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drawings/drawing5.xml" ContentType="application/vnd.openxmlformats-officedocument.drawing+xml"/>
  <Override PartName="/xl/ctrlProps/ctrlProp4.xml" ContentType="application/vnd.ms-excel.controlproperties+xml"/>
  <Override PartName="/xl/drawings/drawing6.xml" ContentType="application/vnd.openxmlformats-officedocument.drawing+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drawings/drawing8.xml" ContentType="application/vnd.openxmlformats-officedocument.drawing+xml"/>
  <Override PartName="/xl/ctrlProps/ctrlProp7.xml" ContentType="application/vnd.ms-excel.controlproperties+xml"/>
  <Override PartName="/xl/drawings/drawing9.xml" ContentType="application/vnd.openxmlformats-officedocument.drawing+xml"/>
  <Override PartName="/xl/ctrlProps/ctrlProp8.xml" ContentType="application/vnd.ms-excel.controlproperties+xml"/>
  <Override PartName="/xl/drawings/drawing10.xml" ContentType="application/vnd.openxmlformats-officedocument.drawing+xml"/>
  <Override PartName="/xl/ctrlProps/ctrlProp9.xml" ContentType="application/vnd.ms-excel.controlproperties+xml"/>
  <Override PartName="/xl/drawings/drawing11.xml" ContentType="application/vnd.openxmlformats-officedocument.drawing+xml"/>
  <Override PartName="/xl/ctrlProps/ctrlProp10.xml" ContentType="application/vnd.ms-excel.controlproperties+xml"/>
  <Override PartName="/xl/drawings/drawing12.xml" ContentType="application/vnd.openxmlformats-officedocument.drawing+xml"/>
  <Override PartName="/xl/ctrlProps/ctrlProp11.xml" ContentType="application/vnd.ms-excel.controlproperties+xml"/>
  <Override PartName="/xl/drawings/drawing13.xml" ContentType="application/vnd.openxmlformats-officedocument.drawing+xml"/>
  <Override PartName="/xl/ctrlProps/ctrlProp12.xml" ContentType="application/vnd.ms-excel.controlproperties+xml"/>
  <Override PartName="/xl/drawings/drawing14.xml" ContentType="application/vnd.openxmlformats-officedocument.drawing+xml"/>
  <Override PartName="/xl/ctrlProps/ctrlProp13.xml" ContentType="application/vnd.ms-excel.controlproperties+xml"/>
  <Override PartName="/xl/drawings/drawing15.xml" ContentType="application/vnd.openxmlformats-officedocument.drawing+xml"/>
  <Override PartName="/xl/ctrlProps/ctrlProp14.xml" ContentType="application/vnd.ms-excel.controlproperties+xml"/>
  <Override PartName="/xl/drawings/drawing16.xml" ContentType="application/vnd.openxmlformats-officedocument.drawing+xml"/>
  <Override PartName="/xl/ctrlProps/ctrlProp15.xml" ContentType="application/vnd.ms-excel.controlproperties+xml"/>
  <Override PartName="/xl/drawings/drawing17.xml" ContentType="application/vnd.openxmlformats-officedocument.drawing+xml"/>
  <Override PartName="/xl/ctrlProps/ctrlProp16.xml" ContentType="application/vnd.ms-excel.controlproperties+xml"/>
  <Override PartName="/xl/drawings/drawing18.xml" ContentType="application/vnd.openxmlformats-officedocument.drawing+xml"/>
  <Override PartName="/xl/ctrlProps/ctrlProp17.xml" ContentType="application/vnd.ms-excel.controlproperties+xml"/>
  <Override PartName="/xl/drawings/drawing19.xml" ContentType="application/vnd.openxmlformats-officedocument.drawing+xml"/>
  <Override PartName="/xl/ctrlProps/ctrlProp18.xml" ContentType="application/vnd.ms-excel.controlproperties+xml"/>
  <Override PartName="/xl/drawings/drawing20.xml" ContentType="application/vnd.openxmlformats-officedocument.drawing+xml"/>
  <Override PartName="/xl/ctrlProps/ctrlProp19.xml" ContentType="application/vnd.ms-excel.controlproperties+xml"/>
  <Override PartName="/xl/drawings/drawing21.xml" ContentType="application/vnd.openxmlformats-officedocument.drawing+xml"/>
  <Override PartName="/xl/ctrlProps/ctrlProp20.xml" ContentType="application/vnd.ms-excel.controlproperties+xml"/>
  <Override PartName="/xl/drawings/drawing22.xml" ContentType="application/vnd.openxmlformats-officedocument.drawing+xml"/>
  <Override PartName="/xl/ctrlProps/ctrlProp21.xml" ContentType="application/vnd.ms-excel.controlproperties+xml"/>
  <Override PartName="/xl/drawings/drawing23.xml" ContentType="application/vnd.openxmlformats-officedocument.drawing+xml"/>
  <Override PartName="/xl/ctrlProps/ctrlProp22.xml" ContentType="application/vnd.ms-excel.controlproperties+xml"/>
  <Override PartName="/xl/drawings/drawing24.xml" ContentType="application/vnd.openxmlformats-officedocument.drawing+xml"/>
  <Override PartName="/xl/ctrlProps/ctrlProp23.xml" ContentType="application/vnd.ms-excel.controlproperties+xml"/>
  <Override PartName="/xl/drawings/drawing25.xml" ContentType="application/vnd.openxmlformats-officedocument.drawing+xml"/>
  <Override PartName="/xl/ctrlProps/ctrlProp24.xml" ContentType="application/vnd.ms-excel.controlproperties+xml"/>
  <Override PartName="/xl/drawings/drawing26.xml" ContentType="application/vnd.openxmlformats-officedocument.drawing+xml"/>
  <Override PartName="/xl/ctrlProps/ctrlProp25.xml" ContentType="application/vnd.ms-excel.controlproperties+xml"/>
  <Override PartName="/xl/drawings/drawing27.xml" ContentType="application/vnd.openxmlformats-officedocument.drawing+xml"/>
  <Override PartName="/xl/ctrlProps/ctrlProp26.xml" ContentType="application/vnd.ms-excel.controlproperties+xml"/>
  <Override PartName="/xl/drawings/drawing28.xml" ContentType="application/vnd.openxmlformats-officedocument.drawing+xml"/>
  <Override PartName="/xl/ctrlProps/ctrlProp27.xml" ContentType="application/vnd.ms-excel.controlproperties+xml"/>
  <Override PartName="/xl/drawings/drawing29.xml" ContentType="application/vnd.openxmlformats-officedocument.drawing+xml"/>
  <Override PartName="/xl/ctrlProps/ctrlProp2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fileSharing readOnlyRecommended="1"/>
  <workbookPr codeName="ThisWorkbook"/>
  <mc:AlternateContent xmlns:mc="http://schemas.openxmlformats.org/markup-compatibility/2006">
    <mc:Choice Requires="x15">
      <x15ac:absPath xmlns:x15ac="http://schemas.microsoft.com/office/spreadsheetml/2010/11/ac" url="T:\92 RIIO-ED2\72 ED2 PCFM\AIP 2023\DRY RUN 3\12 FOR WEBSITE - DATED 21122023\"/>
    </mc:Choice>
  </mc:AlternateContent>
  <bookViews>
    <workbookView xWindow="-120" yWindow="-120" windowWidth="29040" windowHeight="15840" tabRatio="807"/>
  </bookViews>
  <sheets>
    <sheet name="Cover" sheetId="19" r:id="rId1"/>
    <sheet name="UserInterface" sheetId="21" r:id="rId2"/>
    <sheet name="SelectedInputs" sheetId="106" r:id="rId3"/>
    <sheet name="InputSummary" sheetId="5" r:id="rId4"/>
    <sheet name="Legacy" sheetId="126" r:id="rId5"/>
    <sheet name="Totex" sheetId="2" r:id="rId6"/>
    <sheet name="TIM" sheetId="6" r:id="rId7"/>
    <sheet name="Depn" sheetId="12" r:id="rId8"/>
    <sheet name="Return&amp;RAV" sheetId="13" r:id="rId9"/>
    <sheet name="TaxPools" sheetId="15" r:id="rId10"/>
    <sheet name="Finance&amp;Tax" sheetId="17" r:id="rId11"/>
    <sheet name="ReturnAdj" sheetId="125" r:id="rId12"/>
    <sheet name="Revenue" sheetId="16" r:id="rId13"/>
    <sheet name="AR" sheetId="101" r:id="rId14"/>
    <sheet name="Annual Inflation" sheetId="32" r:id="rId15"/>
    <sheet name="Monthly Inflation" sheetId="33" r:id="rId16"/>
    <sheet name="Checks" sheetId="86" r:id="rId17"/>
    <sheet name="ENWL" sheetId="107" r:id="rId18"/>
    <sheet name="NPgN" sheetId="108" r:id="rId19"/>
    <sheet name="NPgY" sheetId="109" r:id="rId20"/>
    <sheet name="WMID" sheetId="110" r:id="rId21"/>
    <sheet name="EMID" sheetId="111" r:id="rId22"/>
    <sheet name="SWALES" sheetId="112" r:id="rId23"/>
    <sheet name="SWEST" sheetId="113" r:id="rId24"/>
    <sheet name="LPN" sheetId="114" r:id="rId25"/>
    <sheet name="SPN" sheetId="115" r:id="rId26"/>
    <sheet name="EPN" sheetId="116" r:id="rId27"/>
    <sheet name="SPD" sheetId="117" r:id="rId28"/>
    <sheet name="SPMW" sheetId="118" r:id="rId29"/>
    <sheet name="SSEH" sheetId="119" r:id="rId30"/>
    <sheet name="SSES" sheetId="120" r:id="rId31"/>
  </sheets>
  <definedNames>
    <definedName name="a" localSheetId="2" hidden="1">{"staff",#N/A,FALSE,"Current Month"}</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tualDebtAdjCalc">#REF!</definedName>
    <definedName name="ActualDebtAdjFlags">#REF!</definedName>
    <definedName name="ActualDebtAdjGoal">#REF!</definedName>
    <definedName name="ActualDebtAdjValues">#REF!</definedName>
    <definedName name="ACwvu.CapersView." localSheetId="2" hidden="1">#REF!</definedName>
    <definedName name="ACwvu.CapersView." hidden="1">#REF!</definedName>
    <definedName name="ACwvu.Japan_Capers_Ed_Pub." localSheetId="2" hidden="1">#REF!</definedName>
    <definedName name="ACwvu.Japan_Capers_Ed_Pub." hidden="1">#REF!</definedName>
    <definedName name="ACwvu.KJP_CC." localSheetId="2" hidden="1">#REF!</definedName>
    <definedName name="ACwvu.KJP_CC." hidden="1">#REF!</definedName>
    <definedName name="asdas" localSheetId="2"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b" localSheetId="2" hidden="1">{"staff",#N/A,FALSE,"Current Month"}</definedName>
    <definedName name="b" hidden="1">{"staff",#N/A,FALSE,"Current Month"}</definedName>
    <definedName name="bb" localSheetId="2" hidden="1">{#N/A,#N/A,FALSE,"PRJCTED MNTHLY QTY's"}</definedName>
    <definedName name="bb" hidden="1">{#N/A,#N/A,FALSE,"PRJCTED MNTHLY QTY's"}</definedName>
    <definedName name="bbbb" localSheetId="2" hidden="1">{#N/A,#N/A,FALSE,"PRJCTED QTRLY QTY's"}</definedName>
    <definedName name="bbbb" hidden="1">{#N/A,#N/A,FALSE,"PRJCTED QTRLY QTY's"}</definedName>
    <definedName name="bbbbbb" localSheetId="2" hidden="1">{#N/A,#N/A,FALSE,"PRJCTED QTRLY QTY's"}</definedName>
    <definedName name="bbbbbb" hidden="1">{#N/A,#N/A,FALSE,"PRJCTED QTRLY QTY's"}</definedName>
    <definedName name="BExEZ4HBCC06708765M8A06KCR7P" hidden="1">#N/A</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localSheetId="2" hidden="1">#REF!</definedName>
    <definedName name="BLPH101" hidden="1">#REF!</definedName>
    <definedName name="BLPH102" localSheetId="2" hidden="1">#REF!</definedName>
    <definedName name="BLPH102" hidden="1">#REF!</definedName>
    <definedName name="BLPH103" localSheetId="2" hidden="1">#REF!</definedName>
    <definedName name="BLPH103" hidden="1">#REF!</definedName>
    <definedName name="BLPH104" localSheetId="2" hidden="1">#REF!</definedName>
    <definedName name="BLPH104" hidden="1">#REF!</definedName>
    <definedName name="BLPH105" localSheetId="2" hidden="1">#REF!</definedName>
    <definedName name="BLPH105" hidden="1">#REF!</definedName>
    <definedName name="BLPH106" localSheetId="2" hidden="1">#REF!</definedName>
    <definedName name="BLPH106" hidden="1">#REF!</definedName>
    <definedName name="BLPH107" localSheetId="2" hidden="1">#REF!</definedName>
    <definedName name="BLPH107" hidden="1">#REF!</definedName>
    <definedName name="BLPH108" localSheetId="2" hidden="1">#REF!</definedName>
    <definedName name="BLPH108" hidden="1">#REF!</definedName>
    <definedName name="BLPH109" localSheetId="2" hidden="1">#REF!</definedName>
    <definedName name="BLPH109" hidden="1">#REF!</definedName>
    <definedName name="BLPH11" localSheetId="2" hidden="1">#REF!</definedName>
    <definedName name="BLPH11" hidden="1">#REF!</definedName>
    <definedName name="BLPH110" localSheetId="2" hidden="1">#REF!</definedName>
    <definedName name="BLPH110" hidden="1">#REF!</definedName>
    <definedName name="BLPH111" localSheetId="2" hidden="1">#REF!</definedName>
    <definedName name="BLPH111" hidden="1">#REF!</definedName>
    <definedName name="BLPH112" localSheetId="2" hidden="1">#REF!</definedName>
    <definedName name="BLPH112" hidden="1">#REF!</definedName>
    <definedName name="BLPH113" localSheetId="2" hidden="1">#REF!</definedName>
    <definedName name="BLPH113" hidden="1">#REF!</definedName>
    <definedName name="BLPH114" localSheetId="2" hidden="1">#REF!</definedName>
    <definedName name="BLPH114" hidden="1">#REF!</definedName>
    <definedName name="BLPH115" localSheetId="2" hidden="1">#REF!</definedName>
    <definedName name="BLPH115" hidden="1">#REF!</definedName>
    <definedName name="BLPH116" localSheetId="2" hidden="1">#REF!</definedName>
    <definedName name="BLPH116" hidden="1">#REF!</definedName>
    <definedName name="BLPH117" localSheetId="2" hidden="1">#REF!</definedName>
    <definedName name="BLPH117" hidden="1">#REF!</definedName>
    <definedName name="BLPH118" localSheetId="2" hidden="1">#REF!</definedName>
    <definedName name="BLPH118" hidden="1">#REF!</definedName>
    <definedName name="BLPH119" localSheetId="2" hidden="1">#REF!</definedName>
    <definedName name="BLPH119" hidden="1">#REF!</definedName>
    <definedName name="BLPH12" localSheetId="2" hidden="1">#REF!</definedName>
    <definedName name="BLPH12" hidden="1">#REF!</definedName>
    <definedName name="BLPH120" localSheetId="2" hidden="1">#REF!</definedName>
    <definedName name="BLPH120" hidden="1">#REF!</definedName>
    <definedName name="BLPH121" localSheetId="2" hidden="1">#REF!</definedName>
    <definedName name="BLPH121" hidden="1">#REF!</definedName>
    <definedName name="BLPH122" localSheetId="2" hidden="1">#REF!</definedName>
    <definedName name="BLPH122" hidden="1">#REF!</definedName>
    <definedName name="BLPH123" localSheetId="2" hidden="1">#REF!</definedName>
    <definedName name="BLPH123" hidden="1">#REF!</definedName>
    <definedName name="BLPH124" localSheetId="2" hidden="1">#REF!</definedName>
    <definedName name="BLPH124" hidden="1">#REF!</definedName>
    <definedName name="BLPH125" localSheetId="2" hidden="1">#REF!</definedName>
    <definedName name="BLPH125" hidden="1">#REF!</definedName>
    <definedName name="BLPH126" localSheetId="2" hidden="1">#REF!</definedName>
    <definedName name="BLPH126" hidden="1">#REF!</definedName>
    <definedName name="BLPH127" localSheetId="2" hidden="1">#REF!</definedName>
    <definedName name="BLPH127" hidden="1">#REF!</definedName>
    <definedName name="BLPH128" localSheetId="2" hidden="1">#REF!</definedName>
    <definedName name="BLPH128" hidden="1">#REF!</definedName>
    <definedName name="BLPH129" localSheetId="2" hidden="1">#REF!</definedName>
    <definedName name="BLPH129" hidden="1">#REF!</definedName>
    <definedName name="BLPH13" localSheetId="2" hidden="1">#REF!</definedName>
    <definedName name="BLPH13" hidden="1">#REF!</definedName>
    <definedName name="BLPH130" localSheetId="2" hidden="1">#REF!</definedName>
    <definedName name="BLPH130" hidden="1">#REF!</definedName>
    <definedName name="BLPH131" localSheetId="2" hidden="1">#REF!</definedName>
    <definedName name="BLPH131" hidden="1">#REF!</definedName>
    <definedName name="BLPH132" localSheetId="2" hidden="1">#REF!</definedName>
    <definedName name="BLPH132" hidden="1">#REF!</definedName>
    <definedName name="BLPH133" localSheetId="2" hidden="1">#REF!</definedName>
    <definedName name="BLPH133" hidden="1">#REF!</definedName>
    <definedName name="BLPH134" localSheetId="2" hidden="1">#REF!</definedName>
    <definedName name="BLPH134" hidden="1">#REF!</definedName>
    <definedName name="BLPH135" localSheetId="2" hidden="1">#REF!</definedName>
    <definedName name="BLPH135" hidden="1">#REF!</definedName>
    <definedName name="BLPH136" localSheetId="2" hidden="1">#REF!</definedName>
    <definedName name="BLPH136" hidden="1">#REF!</definedName>
    <definedName name="BLPH137" localSheetId="2" hidden="1">#REF!</definedName>
    <definedName name="BLPH137" hidden="1">#REF!</definedName>
    <definedName name="BLPH138" localSheetId="2" hidden="1">#REF!</definedName>
    <definedName name="BLPH138" hidden="1">#REF!</definedName>
    <definedName name="BLPH139" localSheetId="2" hidden="1">#REF!</definedName>
    <definedName name="BLPH139" hidden="1">#REF!</definedName>
    <definedName name="BLPH14" localSheetId="2" hidden="1">#REF!</definedName>
    <definedName name="BLPH14" hidden="1">#REF!</definedName>
    <definedName name="BLPH140" localSheetId="2" hidden="1">#REF!</definedName>
    <definedName name="BLPH140" hidden="1">#REF!</definedName>
    <definedName name="BLPH141" localSheetId="2" hidden="1">#REF!</definedName>
    <definedName name="BLPH141" hidden="1">#REF!</definedName>
    <definedName name="BLPH142" localSheetId="2" hidden="1">#REF!</definedName>
    <definedName name="BLPH142" hidden="1">#REF!</definedName>
    <definedName name="BLPH143" localSheetId="2" hidden="1">#REF!</definedName>
    <definedName name="BLPH143" hidden="1">#REF!</definedName>
    <definedName name="BLPH144" localSheetId="2" hidden="1">#REF!</definedName>
    <definedName name="BLPH144" hidden="1">#REF!</definedName>
    <definedName name="BLPH145" localSheetId="2" hidden="1">#REF!</definedName>
    <definedName name="BLPH145" hidden="1">#REF!</definedName>
    <definedName name="BLPH146" localSheetId="2" hidden="1">#REF!</definedName>
    <definedName name="BLPH146" hidden="1">#REF!</definedName>
    <definedName name="BLPH147" localSheetId="2" hidden="1">#REF!</definedName>
    <definedName name="BLPH147" hidden="1">#REF!</definedName>
    <definedName name="BLPH148" localSheetId="2" hidden="1">#REF!</definedName>
    <definedName name="BLPH148" hidden="1">#REF!</definedName>
    <definedName name="BLPH149" localSheetId="2" hidden="1">#REF!</definedName>
    <definedName name="BLPH149" hidden="1">#REF!</definedName>
    <definedName name="BLPH15" localSheetId="2" hidden="1">#REF!</definedName>
    <definedName name="BLPH15" hidden="1">#REF!</definedName>
    <definedName name="BLPH150" localSheetId="2" hidden="1">#REF!</definedName>
    <definedName name="BLPH150" hidden="1">#REF!</definedName>
    <definedName name="BLPH151" localSheetId="2" hidden="1">#REF!</definedName>
    <definedName name="BLPH151" hidden="1">#REF!</definedName>
    <definedName name="BLPH152" localSheetId="2" hidden="1">#REF!</definedName>
    <definedName name="BLPH152" hidden="1">#REF!</definedName>
    <definedName name="BLPH153" localSheetId="2" hidden="1">#REF!</definedName>
    <definedName name="BLPH153" hidden="1">#REF!</definedName>
    <definedName name="BLPH154" localSheetId="2" hidden="1">#REF!</definedName>
    <definedName name="BLPH154" hidden="1">#REF!</definedName>
    <definedName name="BLPH155" localSheetId="2" hidden="1">#REF!</definedName>
    <definedName name="BLPH155" hidden="1">#REF!</definedName>
    <definedName name="BLPH156" localSheetId="2" hidden="1">#REF!</definedName>
    <definedName name="BLPH156" hidden="1">#REF!</definedName>
    <definedName name="BLPH157" localSheetId="2" hidden="1">#REF!</definedName>
    <definedName name="BLPH157" hidden="1">#REF!</definedName>
    <definedName name="BLPH158" localSheetId="2" hidden="1">#REF!</definedName>
    <definedName name="BLPH158" hidden="1">#REF!</definedName>
    <definedName name="BLPH159" localSheetId="2" hidden="1">#REF!</definedName>
    <definedName name="BLPH159" hidden="1">#REF!</definedName>
    <definedName name="BLPH16" localSheetId="2" hidden="1">#REF!</definedName>
    <definedName name="BLPH16" hidden="1">#REF!</definedName>
    <definedName name="BLPH160" localSheetId="2" hidden="1">#REF!</definedName>
    <definedName name="BLPH160" hidden="1">#REF!</definedName>
    <definedName name="BLPH161" localSheetId="2" hidden="1">#REF!</definedName>
    <definedName name="BLPH161" hidden="1">#REF!</definedName>
    <definedName name="BLPH162" localSheetId="2" hidden="1">#REF!</definedName>
    <definedName name="BLPH162" hidden="1">#REF!</definedName>
    <definedName name="BLPH163" localSheetId="2" hidden="1">#REF!</definedName>
    <definedName name="BLPH163" hidden="1">#REF!</definedName>
    <definedName name="BLPH164" localSheetId="2" hidden="1">#REF!</definedName>
    <definedName name="BLPH164" hidden="1">#REF!</definedName>
    <definedName name="BLPH165" localSheetId="2" hidden="1">#REF!</definedName>
    <definedName name="BLPH165" hidden="1">#REF!</definedName>
    <definedName name="BLPH166" localSheetId="2" hidden="1">#REF!</definedName>
    <definedName name="BLPH166" hidden="1">#REF!</definedName>
    <definedName name="BLPH167" localSheetId="2" hidden="1">#REF!</definedName>
    <definedName name="BLPH167" hidden="1">#REF!</definedName>
    <definedName name="BLPH168" localSheetId="2" hidden="1">#REF!</definedName>
    <definedName name="BLPH168" hidden="1">#REF!</definedName>
    <definedName name="BLPH169" localSheetId="2" hidden="1">#REF!</definedName>
    <definedName name="BLPH169" hidden="1">#REF!</definedName>
    <definedName name="BLPH17" localSheetId="2" hidden="1">#REF!</definedName>
    <definedName name="BLPH17" hidden="1">#REF!</definedName>
    <definedName name="BLPH170" localSheetId="2" hidden="1">#REF!</definedName>
    <definedName name="BLPH170" hidden="1">#REF!</definedName>
    <definedName name="BLPH171" localSheetId="2" hidden="1">#REF!</definedName>
    <definedName name="BLPH171" hidden="1">#REF!</definedName>
    <definedName name="BLPH172" localSheetId="2" hidden="1">#REF!</definedName>
    <definedName name="BLPH172" hidden="1">#REF!</definedName>
    <definedName name="BLPH173" localSheetId="2" hidden="1">#REF!</definedName>
    <definedName name="BLPH173" hidden="1">#REF!</definedName>
    <definedName name="BLPH174" localSheetId="2" hidden="1">#REF!</definedName>
    <definedName name="BLPH174" hidden="1">#REF!</definedName>
    <definedName name="BLPH175" localSheetId="2" hidden="1">#REF!</definedName>
    <definedName name="BLPH175" hidden="1">#REF!</definedName>
    <definedName name="BLPH176" localSheetId="2" hidden="1">#REF!</definedName>
    <definedName name="BLPH176" hidden="1">#REF!</definedName>
    <definedName name="BLPH177" localSheetId="2" hidden="1">#REF!</definedName>
    <definedName name="BLPH177" hidden="1">#REF!</definedName>
    <definedName name="BLPH178" localSheetId="2" hidden="1">#REF!</definedName>
    <definedName name="BLPH178" hidden="1">#REF!</definedName>
    <definedName name="BLPH179" localSheetId="2" hidden="1">#REF!</definedName>
    <definedName name="BLPH179" hidden="1">#REF!</definedName>
    <definedName name="BLPH18" localSheetId="2" hidden="1">#REF!</definedName>
    <definedName name="BLPH18" hidden="1">#REF!</definedName>
    <definedName name="BLPH180" localSheetId="2" hidden="1">#REF!</definedName>
    <definedName name="BLPH180" hidden="1">#REF!</definedName>
    <definedName name="BLPH181" localSheetId="2" hidden="1">#REF!</definedName>
    <definedName name="BLPH181" hidden="1">#REF!</definedName>
    <definedName name="BLPH182" localSheetId="2" hidden="1">#REF!</definedName>
    <definedName name="BLPH182" hidden="1">#REF!</definedName>
    <definedName name="BLPH183" localSheetId="2" hidden="1">#REF!</definedName>
    <definedName name="BLPH183" hidden="1">#REF!</definedName>
    <definedName name="BLPH184" localSheetId="2" hidden="1">#REF!</definedName>
    <definedName name="BLPH184" hidden="1">#REF!</definedName>
    <definedName name="BLPH185" localSheetId="2" hidden="1">#REF!</definedName>
    <definedName name="BLPH185" hidden="1">#REF!</definedName>
    <definedName name="BLPH186" localSheetId="2" hidden="1">#REF!</definedName>
    <definedName name="BLPH186" hidden="1">#REF!</definedName>
    <definedName name="BLPH187" localSheetId="2" hidden="1">#REF!</definedName>
    <definedName name="BLPH187" hidden="1">#REF!</definedName>
    <definedName name="BLPH188" localSheetId="2" hidden="1">#REF!</definedName>
    <definedName name="BLPH188" hidden="1">#REF!</definedName>
    <definedName name="BLPH189" localSheetId="2" hidden="1">#REF!</definedName>
    <definedName name="BLPH189" hidden="1">#REF!</definedName>
    <definedName name="BLPH19" localSheetId="2" hidden="1">#REF!</definedName>
    <definedName name="BLPH19" hidden="1">#REF!</definedName>
    <definedName name="BLPH190" localSheetId="2" hidden="1">#REF!</definedName>
    <definedName name="BLPH190" hidden="1">#REF!</definedName>
    <definedName name="BLPH191" localSheetId="2" hidden="1">#REF!</definedName>
    <definedName name="BLPH191" hidden="1">#REF!</definedName>
    <definedName name="BLPH192" localSheetId="2" hidden="1">#REF!</definedName>
    <definedName name="BLPH192" hidden="1">#REF!</definedName>
    <definedName name="BLPH193" localSheetId="2" hidden="1">#REF!</definedName>
    <definedName name="BLPH193" hidden="1">#REF!</definedName>
    <definedName name="BLPH194" localSheetId="2" hidden="1">#REF!</definedName>
    <definedName name="BLPH194" hidden="1">#REF!</definedName>
    <definedName name="BLPH195" localSheetId="2" hidden="1">#REF!</definedName>
    <definedName name="BLPH195" hidden="1">#REF!</definedName>
    <definedName name="BLPH196" localSheetId="2" hidden="1">#REF!</definedName>
    <definedName name="BLPH196" hidden="1">#REF!</definedName>
    <definedName name="BLPH197" localSheetId="2" hidden="1">#REF!</definedName>
    <definedName name="BLPH197" hidden="1">#REF!</definedName>
    <definedName name="BLPH198" localSheetId="2" hidden="1">#REF!</definedName>
    <definedName name="BLPH198" hidden="1">#REF!</definedName>
    <definedName name="BLPH199" localSheetId="2" hidden="1">#REF!</definedName>
    <definedName name="BLPH199" hidden="1">#REF!</definedName>
    <definedName name="BLPH2" localSheetId="2" hidden="1">#REF!</definedName>
    <definedName name="BLPH2" hidden="1">#REF!</definedName>
    <definedName name="BLPH20" localSheetId="2" hidden="1">#REF!</definedName>
    <definedName name="BLPH20" hidden="1">#REF!</definedName>
    <definedName name="BLPH200" localSheetId="2" hidden="1">#REF!</definedName>
    <definedName name="BLPH200" hidden="1">#REF!</definedName>
    <definedName name="BLPH201" localSheetId="2" hidden="1">#REF!</definedName>
    <definedName name="BLPH201" hidden="1">#REF!</definedName>
    <definedName name="BLPH202" localSheetId="2" hidden="1">#REF!</definedName>
    <definedName name="BLPH202" hidden="1">#REF!</definedName>
    <definedName name="BLPH203" localSheetId="2" hidden="1">#REF!</definedName>
    <definedName name="BLPH203" hidden="1">#REF!</definedName>
    <definedName name="BLPH204" localSheetId="2" hidden="1">#REF!</definedName>
    <definedName name="BLPH204" hidden="1">#REF!</definedName>
    <definedName name="BLPH205" localSheetId="2" hidden="1">#REF!</definedName>
    <definedName name="BLPH205" hidden="1">#REF!</definedName>
    <definedName name="BLPH206" localSheetId="2" hidden="1">#REF!</definedName>
    <definedName name="BLPH206" hidden="1">#REF!</definedName>
    <definedName name="BLPH207" localSheetId="2" hidden="1">#REF!</definedName>
    <definedName name="BLPH207" hidden="1">#REF!</definedName>
    <definedName name="BLPH208" localSheetId="2" hidden="1">#REF!</definedName>
    <definedName name="BLPH208" hidden="1">#REF!</definedName>
    <definedName name="BLPH209" localSheetId="2" hidden="1">#REF!</definedName>
    <definedName name="BLPH209" hidden="1">#REF!</definedName>
    <definedName name="BLPH21" hidden="1">#REF!</definedName>
    <definedName name="BLPH210" localSheetId="2" hidden="1">#REF!</definedName>
    <definedName name="BLPH210" hidden="1">#REF!</definedName>
    <definedName name="BLPH211" localSheetId="2" hidden="1">#REF!</definedName>
    <definedName name="BLPH211" hidden="1">#REF!</definedName>
    <definedName name="BLPH212" localSheetId="2" hidden="1">#REF!</definedName>
    <definedName name="BLPH212" hidden="1">#REF!</definedName>
    <definedName name="BLPH213" localSheetId="2" hidden="1">#REF!</definedName>
    <definedName name="BLPH213" hidden="1">#REF!</definedName>
    <definedName name="BLPH214" localSheetId="2" hidden="1">#REF!</definedName>
    <definedName name="BLPH214" hidden="1">#REF!</definedName>
    <definedName name="BLPH215" localSheetId="2" hidden="1">#REF!</definedName>
    <definedName name="BLPH215" hidden="1">#REF!</definedName>
    <definedName name="BLPH216" localSheetId="2" hidden="1">#REF!</definedName>
    <definedName name="BLPH216" hidden="1">#REF!</definedName>
    <definedName name="BLPH217" localSheetId="2" hidden="1">#REF!</definedName>
    <definedName name="BLPH217" hidden="1">#REF!</definedName>
    <definedName name="BLPH218" localSheetId="2" hidden="1">#REF!</definedName>
    <definedName name="BLPH218" hidden="1">#REF!</definedName>
    <definedName name="BLPH219" localSheetId="2" hidden="1">#REF!</definedName>
    <definedName name="BLPH219" hidden="1">#REF!</definedName>
    <definedName name="BLPH22" hidden="1">#REF!</definedName>
    <definedName name="BLPH220" localSheetId="2" hidden="1">#REF!</definedName>
    <definedName name="BLPH220" hidden="1">#REF!</definedName>
    <definedName name="BLPH221" localSheetId="2" hidden="1">#REF!</definedName>
    <definedName name="BLPH221" hidden="1">#REF!</definedName>
    <definedName name="BLPH222" localSheetId="2" hidden="1">#REF!</definedName>
    <definedName name="BLPH222" hidden="1">#REF!</definedName>
    <definedName name="BLPH223" localSheetId="2" hidden="1">#REF!</definedName>
    <definedName name="BLPH223" hidden="1">#REF!</definedName>
    <definedName name="BLPH224" localSheetId="2" hidden="1">#REF!</definedName>
    <definedName name="BLPH224" hidden="1">#REF!</definedName>
    <definedName name="BLPH225" localSheetId="2" hidden="1">#REF!</definedName>
    <definedName name="BLPH225" hidden="1">#REF!</definedName>
    <definedName name="BLPH226" localSheetId="2" hidden="1">#REF!</definedName>
    <definedName name="BLPH226" hidden="1">#REF!</definedName>
    <definedName name="BLPH227" localSheetId="2" hidden="1">#REF!</definedName>
    <definedName name="BLPH227" hidden="1">#REF!</definedName>
    <definedName name="BLPH228" localSheetId="2" hidden="1">#REF!</definedName>
    <definedName name="BLPH228" hidden="1">#REF!</definedName>
    <definedName name="BLPH229" localSheetId="2" hidden="1">#REF!</definedName>
    <definedName name="BLPH229" hidden="1">#REF!</definedName>
    <definedName name="BLPH23" hidden="1">#REF!</definedName>
    <definedName name="BLPH230" localSheetId="2" hidden="1">#REF!</definedName>
    <definedName name="BLPH230" hidden="1">#REF!</definedName>
    <definedName name="BLPH231" localSheetId="2" hidden="1">#REF!</definedName>
    <definedName name="BLPH231" hidden="1">#REF!</definedName>
    <definedName name="BLPH232" localSheetId="2" hidden="1">#REF!</definedName>
    <definedName name="BLPH232" hidden="1">#REF!</definedName>
    <definedName name="BLPH233" localSheetId="2" hidden="1">#REF!</definedName>
    <definedName name="BLPH233" hidden="1">#REF!</definedName>
    <definedName name="BLPH234" localSheetId="2" hidden="1">#REF!</definedName>
    <definedName name="BLPH234" hidden="1">#REF!</definedName>
    <definedName name="BLPH235" localSheetId="2" hidden="1">#REF!</definedName>
    <definedName name="BLPH235" hidden="1">#REF!</definedName>
    <definedName name="BLPH236" localSheetId="2" hidden="1">#REF!</definedName>
    <definedName name="BLPH236" hidden="1">#REF!</definedName>
    <definedName name="BLPH237" localSheetId="2" hidden="1">#REF!</definedName>
    <definedName name="BLPH237" hidden="1">#REF!</definedName>
    <definedName name="BLPH238" localSheetId="2" hidden="1">#REF!</definedName>
    <definedName name="BLPH238" hidden="1">#REF!</definedName>
    <definedName name="BLPH239" localSheetId="2" hidden="1">#REF!</definedName>
    <definedName name="BLPH239" hidden="1">#REF!</definedName>
    <definedName name="BLPH24" hidden="1">#REF!</definedName>
    <definedName name="BLPH240" localSheetId="2" hidden="1">#REF!</definedName>
    <definedName name="BLPH240" hidden="1">#REF!</definedName>
    <definedName name="BLPH241" localSheetId="2" hidden="1">#REF!</definedName>
    <definedName name="BLPH241" hidden="1">#REF!</definedName>
    <definedName name="BLPH242" localSheetId="2" hidden="1">#REF!</definedName>
    <definedName name="BLPH242" hidden="1">#REF!</definedName>
    <definedName name="BLPH243" localSheetId="2" hidden="1">#REF!</definedName>
    <definedName name="BLPH243" hidden="1">#REF!</definedName>
    <definedName name="BLPH244" localSheetId="2" hidden="1">#REF!</definedName>
    <definedName name="BLPH244" hidden="1">#REF!</definedName>
    <definedName name="BLPH245" localSheetId="2" hidden="1">#REF!</definedName>
    <definedName name="BLPH245" hidden="1">#REF!</definedName>
    <definedName name="BLPH246" localSheetId="2" hidden="1">#REF!</definedName>
    <definedName name="BLPH246" hidden="1">#REF!</definedName>
    <definedName name="BLPH247" localSheetId="2" hidden="1">#REF!</definedName>
    <definedName name="BLPH247" hidden="1">#REF!</definedName>
    <definedName name="BLPH248" localSheetId="2" hidden="1">#REF!</definedName>
    <definedName name="BLPH248" hidden="1">#REF!</definedName>
    <definedName name="BLPH249" localSheetId="2" hidden="1">#REF!</definedName>
    <definedName name="BLPH249" hidden="1">#REF!</definedName>
    <definedName name="BLPH25" hidden="1">#REF!</definedName>
    <definedName name="BLPH250" localSheetId="2" hidden="1">#REF!</definedName>
    <definedName name="BLPH250" hidden="1">#REF!</definedName>
    <definedName name="BLPH251" localSheetId="2" hidden="1">#REF!</definedName>
    <definedName name="BLPH251" hidden="1">#REF!</definedName>
    <definedName name="BLPH252" localSheetId="2" hidden="1">#REF!</definedName>
    <definedName name="BLPH252" hidden="1">#REF!</definedName>
    <definedName name="BLPH253" localSheetId="2" hidden="1">#REF!</definedName>
    <definedName name="BLPH253" hidden="1">#REF!</definedName>
    <definedName name="BLPH254" localSheetId="2" hidden="1">#REF!</definedName>
    <definedName name="BLPH254" hidden="1">#REF!</definedName>
    <definedName name="BLPH255" localSheetId="2" hidden="1">#REF!</definedName>
    <definedName name="BLPH255" hidden="1">#REF!</definedName>
    <definedName name="BLPH256" localSheetId="2" hidden="1">#REF!</definedName>
    <definedName name="BLPH256" hidden="1">#REF!</definedName>
    <definedName name="BLPH257" localSheetId="2" hidden="1">#REF!</definedName>
    <definedName name="BLPH257" hidden="1">#REF!</definedName>
    <definedName name="BLPH258" localSheetId="2" hidden="1">#REF!</definedName>
    <definedName name="BLPH258" hidden="1">#REF!</definedName>
    <definedName name="BLPH259" localSheetId="2" hidden="1">#REF!</definedName>
    <definedName name="BLPH259" hidden="1">#REF!</definedName>
    <definedName name="BLPH26" hidden="1">#REF!</definedName>
    <definedName name="BLPH260" localSheetId="2" hidden="1">#REF!</definedName>
    <definedName name="BLPH260" hidden="1">#REF!</definedName>
    <definedName name="BLPH261" localSheetId="2" hidden="1">#REF!</definedName>
    <definedName name="BLPH261" hidden="1">#REF!</definedName>
    <definedName name="BLPH262" localSheetId="2" hidden="1">#REF!</definedName>
    <definedName name="BLPH262" hidden="1">#REF!</definedName>
    <definedName name="BLPH263" localSheetId="2" hidden="1">#REF!</definedName>
    <definedName name="BLPH263" hidden="1">#REF!</definedName>
    <definedName name="BLPH264" localSheetId="2" hidden="1">#REF!</definedName>
    <definedName name="BLPH264" hidden="1">#REF!</definedName>
    <definedName name="BLPH265" localSheetId="2" hidden="1">#REF!</definedName>
    <definedName name="BLPH265" hidden="1">#REF!</definedName>
    <definedName name="BLPH266" localSheetId="2" hidden="1">#REF!</definedName>
    <definedName name="BLPH266" hidden="1">#REF!</definedName>
    <definedName name="BLPH267" localSheetId="2" hidden="1">#REF!</definedName>
    <definedName name="BLPH267" hidden="1">#REF!</definedName>
    <definedName name="BLPH268" localSheetId="2" hidden="1">#REF!</definedName>
    <definedName name="BLPH268" hidden="1">#REF!</definedName>
    <definedName name="BLPH269" localSheetId="2" hidden="1">#REF!</definedName>
    <definedName name="BLPH269" hidden="1">#REF!</definedName>
    <definedName name="BLPH27" hidden="1">#REF!</definedName>
    <definedName name="BLPH270" localSheetId="2" hidden="1">#REF!</definedName>
    <definedName name="BLPH270" hidden="1">#REF!</definedName>
    <definedName name="BLPH271" localSheetId="2" hidden="1">#REF!</definedName>
    <definedName name="BLPH271" hidden="1">#REF!</definedName>
    <definedName name="BLPH272" localSheetId="2" hidden="1">#REF!</definedName>
    <definedName name="BLPH272" hidden="1">#REF!</definedName>
    <definedName name="BLPH273" localSheetId="2" hidden="1">#REF!</definedName>
    <definedName name="BLPH273" hidden="1">#REF!</definedName>
    <definedName name="BLPH274" localSheetId="2" hidden="1">#REF!</definedName>
    <definedName name="BLPH274" hidden="1">#REF!</definedName>
    <definedName name="BLPH275" localSheetId="2" hidden="1">#REF!</definedName>
    <definedName name="BLPH275" hidden="1">#REF!</definedName>
    <definedName name="BLPH276" localSheetId="2" hidden="1">#REF!</definedName>
    <definedName name="BLPH276" hidden="1">#REF!</definedName>
    <definedName name="BLPH277" localSheetId="2" hidden="1">#REF!</definedName>
    <definedName name="BLPH277" hidden="1">#REF!</definedName>
    <definedName name="BLPH278" localSheetId="2" hidden="1">#REF!</definedName>
    <definedName name="BLPH278" hidden="1">#REF!</definedName>
    <definedName name="BLPH279" localSheetId="2" hidden="1">#REF!</definedName>
    <definedName name="BLPH279" hidden="1">#REF!</definedName>
    <definedName name="BLPH28" hidden="1">#REF!</definedName>
    <definedName name="BLPH280" localSheetId="2" hidden="1">#REF!</definedName>
    <definedName name="BLPH280" hidden="1">#REF!</definedName>
    <definedName name="BLPH281" localSheetId="2" hidden="1">#REF!</definedName>
    <definedName name="BLPH281" hidden="1">#REF!</definedName>
    <definedName name="BLPH282" localSheetId="2" hidden="1">#REF!</definedName>
    <definedName name="BLPH282" hidden="1">#REF!</definedName>
    <definedName name="BLPH283" localSheetId="2" hidden="1">#REF!</definedName>
    <definedName name="BLPH283" hidden="1">#REF!</definedName>
    <definedName name="BLPH284" localSheetId="2" hidden="1">#REF!</definedName>
    <definedName name="BLPH284" hidden="1">#REF!</definedName>
    <definedName name="BLPH285" localSheetId="2" hidden="1">#REF!</definedName>
    <definedName name="BLPH285" hidden="1">#REF!</definedName>
    <definedName name="BLPH286" localSheetId="2" hidden="1">#REF!</definedName>
    <definedName name="BLPH286" hidden="1">#REF!</definedName>
    <definedName name="BLPH287" localSheetId="2" hidden="1">#REF!</definedName>
    <definedName name="BLPH287" hidden="1">#REF!</definedName>
    <definedName name="BLPH288" localSheetId="2" hidden="1">#REF!</definedName>
    <definedName name="BLPH288" hidden="1">#REF!</definedName>
    <definedName name="BLPH289" localSheetId="2" hidden="1">#REF!</definedName>
    <definedName name="BLPH289" hidden="1">#REF!</definedName>
    <definedName name="BLPH29" hidden="1">#REF!</definedName>
    <definedName name="BLPH290" localSheetId="2" hidden="1">#REF!</definedName>
    <definedName name="BLPH290" hidden="1">#REF!</definedName>
    <definedName name="BLPH291" localSheetId="2" hidden="1">#REF!</definedName>
    <definedName name="BLPH291" hidden="1">#REF!</definedName>
    <definedName name="BLPH292" localSheetId="2" hidden="1">#REF!</definedName>
    <definedName name="BLPH292" hidden="1">#REF!</definedName>
    <definedName name="BLPH293" localSheetId="2" hidden="1">#REF!</definedName>
    <definedName name="BLPH293" hidden="1">#REF!</definedName>
    <definedName name="BLPH294" localSheetId="2" hidden="1">#REF!</definedName>
    <definedName name="BLPH294" hidden="1">#REF!</definedName>
    <definedName name="BLPH295" localSheetId="2" hidden="1">#REF!</definedName>
    <definedName name="BLPH295" hidden="1">#REF!</definedName>
    <definedName name="BLPH296" localSheetId="2" hidden="1">#REF!</definedName>
    <definedName name="BLPH296" hidden="1">#REF!</definedName>
    <definedName name="BLPH297" localSheetId="2" hidden="1">#REF!</definedName>
    <definedName name="BLPH297" hidden="1">#REF!</definedName>
    <definedName name="BLPH298" localSheetId="2" hidden="1">#REF!</definedName>
    <definedName name="BLPH298" hidden="1">#REF!</definedName>
    <definedName name="BLPH299" localSheetId="2" hidden="1">#REF!</definedName>
    <definedName name="BLPH299" hidden="1">#REF!</definedName>
    <definedName name="BLPH3" localSheetId="2" hidden="1">#REF!</definedName>
    <definedName name="BLPH3" hidden="1">#REF!</definedName>
    <definedName name="BLPH30" hidden="1">#REF!</definedName>
    <definedName name="BLPH300" localSheetId="2" hidden="1">#REF!</definedName>
    <definedName name="BLPH300" hidden="1">#REF!</definedName>
    <definedName name="BLPH301" localSheetId="2" hidden="1">#REF!</definedName>
    <definedName name="BLPH301" hidden="1">#REF!</definedName>
    <definedName name="BLPH302" localSheetId="2" hidden="1">#REF!</definedName>
    <definedName name="BLPH302" hidden="1">#REF!</definedName>
    <definedName name="BLPH303" localSheetId="2" hidden="1">#REF!</definedName>
    <definedName name="BLPH303" hidden="1">#REF!</definedName>
    <definedName name="BLPH304" localSheetId="2" hidden="1">#REF!</definedName>
    <definedName name="BLPH304" hidden="1">#REF!</definedName>
    <definedName name="BLPH305" localSheetId="2" hidden="1">#REF!</definedName>
    <definedName name="BLPH305" hidden="1">#REF!</definedName>
    <definedName name="BLPH306" localSheetId="2" hidden="1">#REF!</definedName>
    <definedName name="BLPH306" hidden="1">#REF!</definedName>
    <definedName name="BLPH307" localSheetId="2" hidden="1">#REF!</definedName>
    <definedName name="BLPH307" hidden="1">#REF!</definedName>
    <definedName name="BLPH308" localSheetId="2" hidden="1">#REF!</definedName>
    <definedName name="BLPH308" hidden="1">#REF!</definedName>
    <definedName name="BLPH309" localSheetId="2" hidden="1">#REF!</definedName>
    <definedName name="BLPH309" hidden="1">#REF!</definedName>
    <definedName name="BLPH31" hidden="1">#REF!</definedName>
    <definedName name="BLPH310" localSheetId="2" hidden="1">#REF!</definedName>
    <definedName name="BLPH310" hidden="1">#REF!</definedName>
    <definedName name="BLPH311" localSheetId="2" hidden="1">#REF!</definedName>
    <definedName name="BLPH311" hidden="1">#REF!</definedName>
    <definedName name="BLPH312" localSheetId="2" hidden="1">#REF!</definedName>
    <definedName name="BLPH312" hidden="1">#REF!</definedName>
    <definedName name="BLPH313" localSheetId="2" hidden="1">#REF!</definedName>
    <definedName name="BLPH313" hidden="1">#REF!</definedName>
    <definedName name="BLPH314" localSheetId="2" hidden="1">#REF!</definedName>
    <definedName name="BLPH314" hidden="1">#REF!</definedName>
    <definedName name="BLPH315" localSheetId="2" hidden="1">#REF!</definedName>
    <definedName name="BLPH315" hidden="1">#REF!</definedName>
    <definedName name="BLPH316" localSheetId="2" hidden="1">#REF!</definedName>
    <definedName name="BLPH316" hidden="1">#REF!</definedName>
    <definedName name="BLPH317" localSheetId="2" hidden="1">#REF!</definedName>
    <definedName name="BLPH317" hidden="1">#REF!</definedName>
    <definedName name="BLPH318" localSheetId="2" hidden="1">#REF!</definedName>
    <definedName name="BLPH318" hidden="1">#REF!</definedName>
    <definedName name="BLPH319" localSheetId="2" hidden="1">#REF!</definedName>
    <definedName name="BLPH319" hidden="1">#REF!</definedName>
    <definedName name="BLPH32" hidden="1">#REF!</definedName>
    <definedName name="BLPH320" localSheetId="2" hidden="1">#REF!</definedName>
    <definedName name="BLPH320" hidden="1">#REF!</definedName>
    <definedName name="BLPH321" localSheetId="2" hidden="1">#REF!</definedName>
    <definedName name="BLPH321" hidden="1">#REF!</definedName>
    <definedName name="BLPH322" localSheetId="2" hidden="1">#REF!</definedName>
    <definedName name="BLPH322" hidden="1">#REF!</definedName>
    <definedName name="BLPH323" localSheetId="2" hidden="1">#REF!</definedName>
    <definedName name="BLPH323" hidden="1">#REF!</definedName>
    <definedName name="BLPH324" localSheetId="2" hidden="1">#REF!</definedName>
    <definedName name="BLPH324" hidden="1">#REF!</definedName>
    <definedName name="BLPH325" localSheetId="2" hidden="1">#REF!</definedName>
    <definedName name="BLPH325" hidden="1">#REF!</definedName>
    <definedName name="BLPH326" localSheetId="2" hidden="1">#REF!</definedName>
    <definedName name="BLPH326" hidden="1">#REF!</definedName>
    <definedName name="BLPH327" localSheetId="2" hidden="1">#REF!</definedName>
    <definedName name="BLPH327" hidden="1">#REF!</definedName>
    <definedName name="BLPH328" localSheetId="2" hidden="1">#REF!</definedName>
    <definedName name="BLPH328" hidden="1">#REF!</definedName>
    <definedName name="BLPH329" localSheetId="2" hidden="1">#REF!</definedName>
    <definedName name="BLPH329" hidden="1">#REF!</definedName>
    <definedName name="BLPH33" hidden="1">#REF!</definedName>
    <definedName name="BLPH330" localSheetId="2" hidden="1">#REF!</definedName>
    <definedName name="BLPH330" hidden="1">#REF!</definedName>
    <definedName name="BLPH331" localSheetId="2" hidden="1">#REF!</definedName>
    <definedName name="BLPH331" hidden="1">#REF!</definedName>
    <definedName name="BLPH332" localSheetId="2" hidden="1">#REF!</definedName>
    <definedName name="BLPH332" hidden="1">#REF!</definedName>
    <definedName name="BLPH333" localSheetId="2" hidden="1">#REF!</definedName>
    <definedName name="BLPH333" hidden="1">#REF!</definedName>
    <definedName name="BLPH334" localSheetId="2" hidden="1">#REF!</definedName>
    <definedName name="BLPH334" hidden="1">#REF!</definedName>
    <definedName name="BLPH335" localSheetId="2" hidden="1">#REF!</definedName>
    <definedName name="BLPH335" hidden="1">#REF!</definedName>
    <definedName name="BLPH336" localSheetId="2" hidden="1">#REF!</definedName>
    <definedName name="BLPH336" hidden="1">#REF!</definedName>
    <definedName name="BLPH337" localSheetId="2" hidden="1">#REF!</definedName>
    <definedName name="BLPH337" hidden="1">#REF!</definedName>
    <definedName name="BLPH338" localSheetId="2" hidden="1">#REF!</definedName>
    <definedName name="BLPH338" hidden="1">#REF!</definedName>
    <definedName name="BLPH339" localSheetId="2" hidden="1">#REF!</definedName>
    <definedName name="BLPH339" hidden="1">#REF!</definedName>
    <definedName name="BLPH34" hidden="1">#REF!</definedName>
    <definedName name="BLPH340" localSheetId="2" hidden="1">#REF!</definedName>
    <definedName name="BLPH340" hidden="1">#REF!</definedName>
    <definedName name="BLPH341" localSheetId="2" hidden="1">#REF!</definedName>
    <definedName name="BLPH341" hidden="1">#REF!</definedName>
    <definedName name="BLPH342" localSheetId="2" hidden="1">#REF!</definedName>
    <definedName name="BLPH342" hidden="1">#REF!</definedName>
    <definedName name="BLPH343" localSheetId="2" hidden="1">#REF!</definedName>
    <definedName name="BLPH343" hidden="1">#REF!</definedName>
    <definedName name="BLPH344" localSheetId="2" hidden="1">#REF!</definedName>
    <definedName name="BLPH344" hidden="1">#REF!</definedName>
    <definedName name="BLPH345" localSheetId="2" hidden="1">#REF!</definedName>
    <definedName name="BLPH345" hidden="1">#REF!</definedName>
    <definedName name="BLPH346" localSheetId="2" hidden="1">#REF!</definedName>
    <definedName name="BLPH346" hidden="1">#REF!</definedName>
    <definedName name="BLPH347" localSheetId="2" hidden="1">#REF!</definedName>
    <definedName name="BLPH347" hidden="1">#REF!</definedName>
    <definedName name="BLPH348" localSheetId="2" hidden="1">#REF!</definedName>
    <definedName name="BLPH348" hidden="1">#REF!</definedName>
    <definedName name="BLPH349" localSheetId="2" hidden="1">#REF!</definedName>
    <definedName name="BLPH349" hidden="1">#REF!</definedName>
    <definedName name="BLPH35" hidden="1">#REF!</definedName>
    <definedName name="BLPH350" localSheetId="2" hidden="1">#REF!</definedName>
    <definedName name="BLPH350" hidden="1">#REF!</definedName>
    <definedName name="BLPH351" localSheetId="2" hidden="1">#REF!</definedName>
    <definedName name="BLPH351" hidden="1">#REF!</definedName>
    <definedName name="BLPH352" localSheetId="2" hidden="1">#REF!</definedName>
    <definedName name="BLPH352" hidden="1">#REF!</definedName>
    <definedName name="BLPH353" localSheetId="2" hidden="1">#REF!</definedName>
    <definedName name="BLPH353" hidden="1">#REF!</definedName>
    <definedName name="BLPH354" localSheetId="2" hidden="1">#REF!</definedName>
    <definedName name="BLPH354" hidden="1">#REF!</definedName>
    <definedName name="BLPH355" localSheetId="2" hidden="1">#REF!</definedName>
    <definedName name="BLPH355" hidden="1">#REF!</definedName>
    <definedName name="BLPH356" localSheetId="2" hidden="1">#REF!</definedName>
    <definedName name="BLPH356" hidden="1">#REF!</definedName>
    <definedName name="BLPH357" localSheetId="2" hidden="1">#REF!</definedName>
    <definedName name="BLPH357" hidden="1">#REF!</definedName>
    <definedName name="BLPH358" localSheetId="2" hidden="1">#REF!</definedName>
    <definedName name="BLPH358" hidden="1">#REF!</definedName>
    <definedName name="BLPH359" localSheetId="2" hidden="1">#REF!</definedName>
    <definedName name="BLPH359"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LPR1020040129204514642" localSheetId="2" hidden="1">#REF!</definedName>
    <definedName name="BLPR1020040129204514642" hidden="1">#REF!</definedName>
    <definedName name="BLPR1020040129204514642_1_5" localSheetId="2" hidden="1">#REF!</definedName>
    <definedName name="BLPR1020040129204514642_1_5" hidden="1">#REF!</definedName>
    <definedName name="BLPR1020040129204514642_2_5" localSheetId="2" hidden="1">#REF!</definedName>
    <definedName name="BLPR1020040129204514642_2_5" hidden="1">#REF!</definedName>
    <definedName name="BLPR1020040129204514642_3_5" localSheetId="2" hidden="1">#REF!</definedName>
    <definedName name="BLPR1020040129204514642_3_5" hidden="1">#REF!</definedName>
    <definedName name="BLPR1020040129204514642_4_5" localSheetId="2" hidden="1">#REF!</definedName>
    <definedName name="BLPR1020040129204514642_4_5" hidden="1">#REF!</definedName>
    <definedName name="BLPR1020040129204514642_5_5" localSheetId="2" hidden="1">#REF!</definedName>
    <definedName name="BLPR1020040129204514642_5_5" hidden="1">#REF!</definedName>
    <definedName name="BLPR1120040129204514642" localSheetId="2" hidden="1">#REF!</definedName>
    <definedName name="BLPR1120040129204514642" hidden="1">#REF!</definedName>
    <definedName name="BLPR1120040129204514642_1_5" localSheetId="2" hidden="1">#REF!</definedName>
    <definedName name="BLPR1120040129204514642_1_5" hidden="1">#REF!</definedName>
    <definedName name="BLPR1120040129204514642_2_5" localSheetId="2" hidden="1">#REF!</definedName>
    <definedName name="BLPR1120040129204514642_2_5" hidden="1">#REF!</definedName>
    <definedName name="BLPR1120040129204514642_3_5" localSheetId="2" hidden="1">#REF!</definedName>
    <definedName name="BLPR1120040129204514642_3_5" hidden="1">#REF!</definedName>
    <definedName name="BLPR1120040129204514642_4_5" localSheetId="2" hidden="1">#REF!</definedName>
    <definedName name="BLPR1120040129204514642_4_5" hidden="1">#REF!</definedName>
    <definedName name="BLPR1120040129204514642_5_5" localSheetId="2" hidden="1">#REF!</definedName>
    <definedName name="BLPR1120040129204514642_5_5" hidden="1">#REF!</definedName>
    <definedName name="BLPR120040129203645421" localSheetId="2" hidden="1">#REF!</definedName>
    <definedName name="BLPR120040129203645421" hidden="1">#REF!</definedName>
    <definedName name="BLPR120040129203645421_1_4" localSheetId="2" hidden="1">#REF!</definedName>
    <definedName name="BLPR120040129203645421_1_4" hidden="1">#REF!</definedName>
    <definedName name="BLPR120040129203645421_2_4" localSheetId="2" hidden="1">#REF!</definedName>
    <definedName name="BLPR120040129203645421_2_4" hidden="1">#REF!</definedName>
    <definedName name="BLPR120040129203645421_3_4" localSheetId="2" hidden="1">#REF!</definedName>
    <definedName name="BLPR120040129203645421_3_4" hidden="1">#REF!</definedName>
    <definedName name="BLPR120040129203645421_4_4" localSheetId="2" hidden="1">#REF!</definedName>
    <definedName name="BLPR120040129203645421_4_4" hidden="1">#REF!</definedName>
    <definedName name="BLPR1220040129204514642" localSheetId="2" hidden="1">#REF!</definedName>
    <definedName name="BLPR1220040129204514642" hidden="1">#REF!</definedName>
    <definedName name="BLPR1220040129204514642_1_5" localSheetId="2" hidden="1">#REF!</definedName>
    <definedName name="BLPR1220040129204514642_1_5" hidden="1">#REF!</definedName>
    <definedName name="BLPR1220040129204514642_2_5" localSheetId="2" hidden="1">#REF!</definedName>
    <definedName name="BLPR1220040129204514642_2_5" hidden="1">#REF!</definedName>
    <definedName name="BLPR1220040129204514642_3_5" localSheetId="2" hidden="1">#REF!</definedName>
    <definedName name="BLPR1220040129204514642_3_5" hidden="1">#REF!</definedName>
    <definedName name="BLPR1220040129204514642_4_5" localSheetId="2" hidden="1">#REF!</definedName>
    <definedName name="BLPR1220040129204514642_4_5" hidden="1">#REF!</definedName>
    <definedName name="BLPR1220040129204514642_5_5" localSheetId="2" hidden="1">#REF!</definedName>
    <definedName name="BLPR1220040129204514642_5_5" hidden="1">#REF!</definedName>
    <definedName name="BLPR1320040129204514642" localSheetId="2" hidden="1">#REF!</definedName>
    <definedName name="BLPR1320040129204514642" hidden="1">#REF!</definedName>
    <definedName name="BLPR1320040129204514642_1_5" localSheetId="2" hidden="1">#REF!</definedName>
    <definedName name="BLPR1320040129204514642_1_5" hidden="1">#REF!</definedName>
    <definedName name="BLPR1320040129204514642_2_5" localSheetId="2" hidden="1">#REF!</definedName>
    <definedName name="BLPR1320040129204514642_2_5" hidden="1">#REF!</definedName>
    <definedName name="BLPR1320040129204514642_3_5" localSheetId="2" hidden="1">#REF!</definedName>
    <definedName name="BLPR1320040129204514642_3_5" hidden="1">#REF!</definedName>
    <definedName name="BLPR1320040129204514642_4_5" localSheetId="2" hidden="1">#REF!</definedName>
    <definedName name="BLPR1320040129204514642_4_5" hidden="1">#REF!</definedName>
    <definedName name="BLPR1320040129204514642_5_5" localSheetId="2" hidden="1">#REF!</definedName>
    <definedName name="BLPR1320040129204514642_5_5" hidden="1">#REF!</definedName>
    <definedName name="BLPR1420040129204514642" localSheetId="2" hidden="1">#REF!</definedName>
    <definedName name="BLPR1420040129204514642" hidden="1">#REF!</definedName>
    <definedName name="BLPR1420040129204514642_1_5" localSheetId="2" hidden="1">#REF!</definedName>
    <definedName name="BLPR1420040129204514642_1_5" hidden="1">#REF!</definedName>
    <definedName name="BLPR1420040129204514642_2_5" localSheetId="2" hidden="1">#REF!</definedName>
    <definedName name="BLPR1420040129204514642_2_5" hidden="1">#REF!</definedName>
    <definedName name="BLPR1420040129204514642_3_5" localSheetId="2" hidden="1">#REF!</definedName>
    <definedName name="BLPR1420040129204514642_3_5" hidden="1">#REF!</definedName>
    <definedName name="BLPR1420040129204514642_4_5" localSheetId="2" hidden="1">#REF!</definedName>
    <definedName name="BLPR1420040129204514642_4_5" hidden="1">#REF!</definedName>
    <definedName name="BLPR1420040129204514642_5_5" localSheetId="2" hidden="1">#REF!</definedName>
    <definedName name="BLPR1420040129204514642_5_5" hidden="1">#REF!</definedName>
    <definedName name="BLPR1520040129204514652" localSheetId="2" hidden="1">#REF!</definedName>
    <definedName name="BLPR1520040129204514652" hidden="1">#REF!</definedName>
    <definedName name="BLPR1520040129204514652_1_5" localSheetId="2" hidden="1">#REF!</definedName>
    <definedName name="BLPR1520040129204514652_1_5" hidden="1">#REF!</definedName>
    <definedName name="BLPR1520040129204514652_2_5" localSheetId="2" hidden="1">#REF!</definedName>
    <definedName name="BLPR1520040129204514652_2_5" hidden="1">#REF!</definedName>
    <definedName name="BLPR1520040129204514652_3_5" localSheetId="2" hidden="1">#REF!</definedName>
    <definedName name="BLPR1520040129204514652_3_5" hidden="1">#REF!</definedName>
    <definedName name="BLPR1520040129204514652_4_5" localSheetId="2" hidden="1">#REF!</definedName>
    <definedName name="BLPR1520040129204514652_4_5" hidden="1">#REF!</definedName>
    <definedName name="BLPR1520040129204514652_5_5" localSheetId="2" hidden="1">#REF!</definedName>
    <definedName name="BLPR1520040129204514652_5_5" hidden="1">#REF!</definedName>
    <definedName name="BLPR1620040129204514652" localSheetId="2" hidden="1">#REF!</definedName>
    <definedName name="BLPR1620040129204514652" hidden="1">#REF!</definedName>
    <definedName name="BLPR1620040129204514652_1_5" localSheetId="2" hidden="1">#REF!</definedName>
    <definedName name="BLPR1620040129204514652_1_5" hidden="1">#REF!</definedName>
    <definedName name="BLPR1620040129204514652_2_5" localSheetId="2" hidden="1">#REF!</definedName>
    <definedName name="BLPR1620040129204514652_2_5" hidden="1">#REF!</definedName>
    <definedName name="BLPR1620040129204514652_3_5" localSheetId="2" hidden="1">#REF!</definedName>
    <definedName name="BLPR1620040129204514652_3_5" hidden="1">#REF!</definedName>
    <definedName name="BLPR1620040129204514652_4_5" localSheetId="2" hidden="1">#REF!</definedName>
    <definedName name="BLPR1620040129204514652_4_5" hidden="1">#REF!</definedName>
    <definedName name="BLPR1620040129204514652_5_5" localSheetId="2" hidden="1">#REF!</definedName>
    <definedName name="BLPR1620040129204514652_5_5" hidden="1">#REF!</definedName>
    <definedName name="BLPR1720040129204514652" localSheetId="2" hidden="1">#REF!</definedName>
    <definedName name="BLPR1720040129204514652" hidden="1">#REF!</definedName>
    <definedName name="BLPR1720040129204514652_1_5" localSheetId="2" hidden="1">#REF!</definedName>
    <definedName name="BLPR1720040129204514652_1_5" hidden="1">#REF!</definedName>
    <definedName name="BLPR1720040129204514652_2_5" localSheetId="2" hidden="1">#REF!</definedName>
    <definedName name="BLPR1720040129204514652_2_5" hidden="1">#REF!</definedName>
    <definedName name="BLPR1720040129204514652_3_5" localSheetId="2" hidden="1">#REF!</definedName>
    <definedName name="BLPR1720040129204514652_3_5" hidden="1">#REF!</definedName>
    <definedName name="BLPR1720040129204514652_4_5" localSheetId="2" hidden="1">#REF!</definedName>
    <definedName name="BLPR1720040129204514652_4_5" hidden="1">#REF!</definedName>
    <definedName name="BLPR1720040129204514652_5_5" localSheetId="2" hidden="1">#REF!</definedName>
    <definedName name="BLPR1720040129204514652_5_5" hidden="1">#REF!</definedName>
    <definedName name="BLPR1820040129204514652" localSheetId="2" hidden="1">#REF!</definedName>
    <definedName name="BLPR1820040129204514652" hidden="1">#REF!</definedName>
    <definedName name="BLPR1820040129204514652_1_5" localSheetId="2" hidden="1">#REF!</definedName>
    <definedName name="BLPR1820040129204514652_1_5" hidden="1">#REF!</definedName>
    <definedName name="BLPR1820040129204514652_2_5" localSheetId="2" hidden="1">#REF!</definedName>
    <definedName name="BLPR1820040129204514652_2_5" hidden="1">#REF!</definedName>
    <definedName name="BLPR1820040129204514652_3_5" localSheetId="2" hidden="1">#REF!</definedName>
    <definedName name="BLPR1820040129204514652_3_5" hidden="1">#REF!</definedName>
    <definedName name="BLPR1820040129204514652_4_5" localSheetId="2" hidden="1">#REF!</definedName>
    <definedName name="BLPR1820040129204514652_4_5" hidden="1">#REF!</definedName>
    <definedName name="BLPR1820040129204514652_5_5" localSheetId="2" hidden="1">#REF!</definedName>
    <definedName name="BLPR1820040129204514652_5_5" hidden="1">#REF!</definedName>
    <definedName name="BLPR1920040129204514652" localSheetId="2" hidden="1">#REF!</definedName>
    <definedName name="BLPR1920040129204514652" hidden="1">#REF!</definedName>
    <definedName name="BLPR1920040129204514652_1_5" localSheetId="2" hidden="1">#REF!</definedName>
    <definedName name="BLPR1920040129204514652_1_5" hidden="1">#REF!</definedName>
    <definedName name="BLPR1920040129204514652_2_5" localSheetId="2" hidden="1">#REF!</definedName>
    <definedName name="BLPR1920040129204514652_2_5" hidden="1">#REF!</definedName>
    <definedName name="BLPR1920040129204514652_3_5" localSheetId="2" hidden="1">#REF!</definedName>
    <definedName name="BLPR1920040129204514652_3_5" hidden="1">#REF!</definedName>
    <definedName name="BLPR1920040129204514652_4_5" localSheetId="2" hidden="1">#REF!</definedName>
    <definedName name="BLPR1920040129204514652_4_5" hidden="1">#REF!</definedName>
    <definedName name="BLPR1920040129204514652_5_5" localSheetId="2" hidden="1">#REF!</definedName>
    <definedName name="BLPR1920040129204514652_5_5" hidden="1">#REF!</definedName>
    <definedName name="BLPR2020040129204514652" localSheetId="2" hidden="1">#REF!</definedName>
    <definedName name="BLPR2020040129204514652" hidden="1">#REF!</definedName>
    <definedName name="BLPR2020040129204514652_1_5" localSheetId="2" hidden="1">#REF!</definedName>
    <definedName name="BLPR2020040129204514652_1_5" hidden="1">#REF!</definedName>
    <definedName name="BLPR2020040129204514652_2_5" localSheetId="2" hidden="1">#REF!</definedName>
    <definedName name="BLPR2020040129204514652_2_5" hidden="1">#REF!</definedName>
    <definedName name="BLPR2020040129204514652_3_5" localSheetId="2" hidden="1">#REF!</definedName>
    <definedName name="BLPR2020040129204514652_3_5" hidden="1">#REF!</definedName>
    <definedName name="BLPR2020040129204514652_4_5" localSheetId="2" hidden="1">#REF!</definedName>
    <definedName name="BLPR2020040129204514652_4_5" hidden="1">#REF!</definedName>
    <definedName name="BLPR2020040129204514652_5_5" localSheetId="2" hidden="1">#REF!</definedName>
    <definedName name="BLPR2020040129204514652_5_5" hidden="1">#REF!</definedName>
    <definedName name="BLPR2120040129204514652" localSheetId="2" hidden="1">#REF!</definedName>
    <definedName name="BLPR2120040129204514652" hidden="1">#REF!</definedName>
    <definedName name="BLPR2120040129204514652_1_5" localSheetId="2" hidden="1">#REF!</definedName>
    <definedName name="BLPR2120040129204514652_1_5" hidden="1">#REF!</definedName>
    <definedName name="BLPR2120040129204514652_2_5" localSheetId="2" hidden="1">#REF!</definedName>
    <definedName name="BLPR2120040129204514652_2_5" hidden="1">#REF!</definedName>
    <definedName name="BLPR2120040129204514652_3_5" localSheetId="2" hidden="1">#REF!</definedName>
    <definedName name="BLPR2120040129204514652_3_5" hidden="1">#REF!</definedName>
    <definedName name="BLPR2120040129204514652_4_5" localSheetId="2" hidden="1">#REF!</definedName>
    <definedName name="BLPR2120040129204514652_4_5" hidden="1">#REF!</definedName>
    <definedName name="BLPR2120040129204514652_5_5" localSheetId="2" hidden="1">#REF!</definedName>
    <definedName name="BLPR2120040129204514652_5_5" hidden="1">#REF!</definedName>
    <definedName name="BLPR220040129203645421" localSheetId="2" hidden="1">#REF!</definedName>
    <definedName name="BLPR220040129203645421" hidden="1">#REF!</definedName>
    <definedName name="BLPR220040129203645421_1_4" localSheetId="2" hidden="1">#REF!</definedName>
    <definedName name="BLPR220040129203645421_1_4" hidden="1">#REF!</definedName>
    <definedName name="BLPR220040129203645421_2_4" localSheetId="2" hidden="1">#REF!</definedName>
    <definedName name="BLPR220040129203645421_2_4" hidden="1">#REF!</definedName>
    <definedName name="BLPR220040129203645421_3_4" localSheetId="2" hidden="1">#REF!</definedName>
    <definedName name="BLPR220040129203645421_3_4" hidden="1">#REF!</definedName>
    <definedName name="BLPR220040129203645421_4_4" localSheetId="2" hidden="1">#REF!</definedName>
    <definedName name="BLPR220040129203645421_4_4" hidden="1">#REF!</definedName>
    <definedName name="BLPR2220040129204514652" localSheetId="2" hidden="1">#REF!</definedName>
    <definedName name="BLPR2220040129204514652" hidden="1">#REF!</definedName>
    <definedName name="BLPR2220040129204514652_1_5" localSheetId="2" hidden="1">#REF!</definedName>
    <definedName name="BLPR2220040129204514652_1_5" hidden="1">#REF!</definedName>
    <definedName name="BLPR2220040129204514652_2_5" localSheetId="2" hidden="1">#REF!</definedName>
    <definedName name="BLPR2220040129204514652_2_5" hidden="1">#REF!</definedName>
    <definedName name="BLPR2220040129204514652_3_5" localSheetId="2" hidden="1">#REF!</definedName>
    <definedName name="BLPR2220040129204514652_3_5" hidden="1">#REF!</definedName>
    <definedName name="BLPR2220040129204514652_4_5" localSheetId="2" hidden="1">#REF!</definedName>
    <definedName name="BLPR2220040129204514652_4_5" hidden="1">#REF!</definedName>
    <definedName name="BLPR2220040129204514652_5_5" localSheetId="2" hidden="1">#REF!</definedName>
    <definedName name="BLPR2220040129204514652_5_5" hidden="1">#REF!</definedName>
    <definedName name="BLPR2320040129204514662" localSheetId="2" hidden="1">#REF!</definedName>
    <definedName name="BLPR2320040129204514662" hidden="1">#REF!</definedName>
    <definedName name="BLPR2320040129204514662_1_5" localSheetId="2" hidden="1">#REF!</definedName>
    <definedName name="BLPR2320040129204514662_1_5" hidden="1">#REF!</definedName>
    <definedName name="BLPR2320040129204514662_2_5" localSheetId="2" hidden="1">#REF!</definedName>
    <definedName name="BLPR2320040129204514662_2_5" hidden="1">#REF!</definedName>
    <definedName name="BLPR2320040129204514662_3_5" localSheetId="2" hidden="1">#REF!</definedName>
    <definedName name="BLPR2320040129204514662_3_5" hidden="1">#REF!</definedName>
    <definedName name="BLPR2320040129204514662_4_5" localSheetId="2" hidden="1">#REF!</definedName>
    <definedName name="BLPR2320040129204514662_4_5" hidden="1">#REF!</definedName>
    <definedName name="BLPR2320040129204514662_5_5" localSheetId="2" hidden="1">#REF!</definedName>
    <definedName name="BLPR2320040129204514662_5_5" hidden="1">#REF!</definedName>
    <definedName name="BLPR2420040129204514662" localSheetId="2" hidden="1">#REF!</definedName>
    <definedName name="BLPR2420040129204514662" hidden="1">#REF!</definedName>
    <definedName name="BLPR2420040129204514662_1_5" localSheetId="2" hidden="1">#REF!</definedName>
    <definedName name="BLPR2420040129204514662_1_5" hidden="1">#REF!</definedName>
    <definedName name="BLPR2420040129204514662_2_5" localSheetId="2" hidden="1">#REF!</definedName>
    <definedName name="BLPR2420040129204514662_2_5" hidden="1">#REF!</definedName>
    <definedName name="BLPR2420040129204514662_3_5" localSheetId="2" hidden="1">#REF!</definedName>
    <definedName name="BLPR2420040129204514662_3_5" hidden="1">#REF!</definedName>
    <definedName name="BLPR2420040129204514662_4_5" localSheetId="2" hidden="1">#REF!</definedName>
    <definedName name="BLPR2420040129204514662_4_5" hidden="1">#REF!</definedName>
    <definedName name="BLPR2420040129204514662_5_5" localSheetId="2" hidden="1">#REF!</definedName>
    <definedName name="BLPR2420040129204514662_5_5" hidden="1">#REF!</definedName>
    <definedName name="BLPR2520040129204514662" localSheetId="2" hidden="1">#REF!</definedName>
    <definedName name="BLPR2520040129204514662" hidden="1">#REF!</definedName>
    <definedName name="BLPR2520040129204514662_1_5" localSheetId="2" hidden="1">#REF!</definedName>
    <definedName name="BLPR2520040129204514662_1_5" hidden="1">#REF!</definedName>
    <definedName name="BLPR2520040129204514662_2_5" localSheetId="2" hidden="1">#REF!</definedName>
    <definedName name="BLPR2520040129204514662_2_5" hidden="1">#REF!</definedName>
    <definedName name="BLPR2520040129204514662_3_5" localSheetId="2" hidden="1">#REF!</definedName>
    <definedName name="BLPR2520040129204514662_3_5" hidden="1">#REF!</definedName>
    <definedName name="BLPR2520040129204514662_4_5" localSheetId="2" hidden="1">#REF!</definedName>
    <definedName name="BLPR2520040129204514662_4_5" hidden="1">#REF!</definedName>
    <definedName name="BLPR2520040129204514662_5_5" localSheetId="2" hidden="1">#REF!</definedName>
    <definedName name="BLPR2520040129204514662_5_5" hidden="1">#REF!</definedName>
    <definedName name="BLPR2620040129204514662" localSheetId="2" hidden="1">#REF!</definedName>
    <definedName name="BLPR2620040129204514662" hidden="1">#REF!</definedName>
    <definedName name="BLPR2620040129204514662_1_5" localSheetId="2" hidden="1">#REF!</definedName>
    <definedName name="BLPR2620040129204514662_1_5" hidden="1">#REF!</definedName>
    <definedName name="BLPR2620040129204514662_2_5" localSheetId="2" hidden="1">#REF!</definedName>
    <definedName name="BLPR2620040129204514662_2_5" hidden="1">#REF!</definedName>
    <definedName name="BLPR2620040129204514662_3_5" localSheetId="2" hidden="1">#REF!</definedName>
    <definedName name="BLPR2620040129204514662_3_5" hidden="1">#REF!</definedName>
    <definedName name="BLPR2620040129204514662_4_5" localSheetId="2" hidden="1">#REF!</definedName>
    <definedName name="BLPR2620040129204514662_4_5" hidden="1">#REF!</definedName>
    <definedName name="BLPR2620040129204514662_5_5" localSheetId="2" hidden="1">#REF!</definedName>
    <definedName name="BLPR2620040129204514662_5_5" hidden="1">#REF!</definedName>
    <definedName name="BLPR2720040129204514662" localSheetId="2" hidden="1">#REF!</definedName>
    <definedName name="BLPR2720040129204514662" hidden="1">#REF!</definedName>
    <definedName name="BLPR2720040129204514662_1_5" localSheetId="2" hidden="1">#REF!</definedName>
    <definedName name="BLPR2720040129204514662_1_5" hidden="1">#REF!</definedName>
    <definedName name="BLPR2720040129204514662_2_5" localSheetId="2" hidden="1">#REF!</definedName>
    <definedName name="BLPR2720040129204514662_2_5" hidden="1">#REF!</definedName>
    <definedName name="BLPR2720040129204514662_3_5" localSheetId="2" hidden="1">#REF!</definedName>
    <definedName name="BLPR2720040129204514662_3_5" hidden="1">#REF!</definedName>
    <definedName name="BLPR2720040129204514662_4_5" localSheetId="2" hidden="1">#REF!</definedName>
    <definedName name="BLPR2720040129204514662_4_5" hidden="1">#REF!</definedName>
    <definedName name="BLPR2720040129204514662_5_5" localSheetId="2" hidden="1">#REF!</definedName>
    <definedName name="BLPR2720040129204514662_5_5" hidden="1">#REF!</definedName>
    <definedName name="BLPR2820040129204514662" localSheetId="2" hidden="1">#REF!</definedName>
    <definedName name="BLPR2820040129204514662" hidden="1">#REF!</definedName>
    <definedName name="BLPR2820040129204514662_1_5" localSheetId="2" hidden="1">#REF!</definedName>
    <definedName name="BLPR2820040129204514662_1_5" hidden="1">#REF!</definedName>
    <definedName name="BLPR2820040129204514662_2_5" localSheetId="2" hidden="1">#REF!</definedName>
    <definedName name="BLPR2820040129204514662_2_5" hidden="1">#REF!</definedName>
    <definedName name="BLPR2820040129204514662_3_5" localSheetId="2" hidden="1">#REF!</definedName>
    <definedName name="BLPR2820040129204514662_3_5" hidden="1">#REF!</definedName>
    <definedName name="BLPR2820040129204514662_4_5" localSheetId="2" hidden="1">#REF!</definedName>
    <definedName name="BLPR2820040129204514662_4_5" hidden="1">#REF!</definedName>
    <definedName name="BLPR2820040129204514662_5_5" localSheetId="2" hidden="1">#REF!</definedName>
    <definedName name="BLPR2820040129204514662_5_5" hidden="1">#REF!</definedName>
    <definedName name="BLPR2920040129204514662" localSheetId="2" hidden="1">#REF!</definedName>
    <definedName name="BLPR2920040129204514662" hidden="1">#REF!</definedName>
    <definedName name="BLPR2920040129204514662_1_5" localSheetId="2" hidden="1">#REF!</definedName>
    <definedName name="BLPR2920040129204514662_1_5" hidden="1">#REF!</definedName>
    <definedName name="BLPR2920040129204514662_2_5" localSheetId="2" hidden="1">#REF!</definedName>
    <definedName name="BLPR2920040129204514662_2_5" hidden="1">#REF!</definedName>
    <definedName name="BLPR2920040129204514662_3_5" localSheetId="2" hidden="1">#REF!</definedName>
    <definedName name="BLPR2920040129204514662_3_5" hidden="1">#REF!</definedName>
    <definedName name="BLPR2920040129204514662_4_5" localSheetId="2" hidden="1">#REF!</definedName>
    <definedName name="BLPR2920040129204514662_4_5" hidden="1">#REF!</definedName>
    <definedName name="BLPR2920040129204514662_5_5" localSheetId="2" hidden="1">#REF!</definedName>
    <definedName name="BLPR2920040129204514662_5_5" hidden="1">#REF!</definedName>
    <definedName name="BLPR3020040129204514672" localSheetId="2" hidden="1">#REF!</definedName>
    <definedName name="BLPR3020040129204514672" hidden="1">#REF!</definedName>
    <definedName name="BLPR3020040129204514672_1_5" localSheetId="2" hidden="1">#REF!</definedName>
    <definedName name="BLPR3020040129204514672_1_5" hidden="1">#REF!</definedName>
    <definedName name="BLPR3020040129204514672_2_5" localSheetId="2" hidden="1">#REF!</definedName>
    <definedName name="BLPR3020040129204514672_2_5" hidden="1">#REF!</definedName>
    <definedName name="BLPR3020040129204514672_3_5" localSheetId="2" hidden="1">#REF!</definedName>
    <definedName name="BLPR3020040129204514672_3_5" hidden="1">#REF!</definedName>
    <definedName name="BLPR3020040129204514672_4_5" localSheetId="2" hidden="1">#REF!</definedName>
    <definedName name="BLPR3020040129204514672_4_5" hidden="1">#REF!</definedName>
    <definedName name="BLPR3020040129204514672_5_5" localSheetId="2" hidden="1">#REF!</definedName>
    <definedName name="BLPR3020040129204514672_5_5" hidden="1">#REF!</definedName>
    <definedName name="BLPR3120040129204514692" localSheetId="2" hidden="1">#REF!</definedName>
    <definedName name="BLPR3120040129204514692" hidden="1">#REF!</definedName>
    <definedName name="BLPR3120040129204514692_1_1" localSheetId="2" hidden="1">#REF!</definedName>
    <definedName name="BLPR3120040129204514692_1_1" hidden="1">#REF!</definedName>
    <definedName name="BLPR320040129203645431" localSheetId="2" hidden="1">#REF!</definedName>
    <definedName name="BLPR320040129203645431" hidden="1">#REF!</definedName>
    <definedName name="BLPR320040129203645431_1_4" localSheetId="2" hidden="1">#REF!</definedName>
    <definedName name="BLPR320040129203645431_1_4" hidden="1">#REF!</definedName>
    <definedName name="BLPR320040129203645431_2_4" localSheetId="2" hidden="1">#REF!</definedName>
    <definedName name="BLPR320040129203645431_2_4" hidden="1">#REF!</definedName>
    <definedName name="BLPR320040129203645431_3_4" localSheetId="2" hidden="1">#REF!</definedName>
    <definedName name="BLPR320040129203645431_3_4" hidden="1">#REF!</definedName>
    <definedName name="BLPR320040129203645431_4_4" localSheetId="2" hidden="1">#REF!</definedName>
    <definedName name="BLPR320040129203645431_4_4" hidden="1">#REF!</definedName>
    <definedName name="BLPR3220040129204514692" localSheetId="2" hidden="1">#REF!</definedName>
    <definedName name="BLPR3220040129204514692" hidden="1">#REF!</definedName>
    <definedName name="BLPR3220040129204514692_1_1" localSheetId="2" hidden="1">#REF!</definedName>
    <definedName name="BLPR3220040129204514692_1_1" hidden="1">#REF!</definedName>
    <definedName name="BLPR3320040129204514702" localSheetId="2" hidden="1">#REF!</definedName>
    <definedName name="BLPR3320040129204514702" hidden="1">#REF!</definedName>
    <definedName name="BLPR3320040129204514702_1_1" localSheetId="2" hidden="1">#REF!</definedName>
    <definedName name="BLPR3320040129204514702_1_1" hidden="1">#REF!</definedName>
    <definedName name="BLPR3420040129204514702" localSheetId="2" hidden="1">#REF!</definedName>
    <definedName name="BLPR3420040129204514702" hidden="1">#REF!</definedName>
    <definedName name="BLPR3420040129204514702_1_1" localSheetId="2" hidden="1">#REF!</definedName>
    <definedName name="BLPR3420040129204514702_1_1" hidden="1">#REF!</definedName>
    <definedName name="BLPR3520040129204514702" localSheetId="2" hidden="1">#REF!</definedName>
    <definedName name="BLPR3520040129204514702" hidden="1">#REF!</definedName>
    <definedName name="BLPR3520040129204514702_1_1" localSheetId="2" hidden="1">#REF!</definedName>
    <definedName name="BLPR3520040129204514702_1_1" hidden="1">#REF!</definedName>
    <definedName name="BLPR420040129203645431" localSheetId="2" hidden="1">#REF!</definedName>
    <definedName name="BLPR420040129203645431" hidden="1">#REF!</definedName>
    <definedName name="BLPR420040129203645431_1_4" localSheetId="2" hidden="1">#REF!</definedName>
    <definedName name="BLPR420040129203645431_1_4" hidden="1">#REF!</definedName>
    <definedName name="BLPR420040129203645431_2_4" localSheetId="2" hidden="1">#REF!</definedName>
    <definedName name="BLPR420040129203645431_2_4" hidden="1">#REF!</definedName>
    <definedName name="BLPR420040129203645431_3_4" localSheetId="2" hidden="1">#REF!</definedName>
    <definedName name="BLPR420040129203645431_3_4" hidden="1">#REF!</definedName>
    <definedName name="BLPR420040129203645431_4_4" localSheetId="2" hidden="1">#REF!</definedName>
    <definedName name="BLPR420040129203645431_4_4" hidden="1">#REF!</definedName>
    <definedName name="BLPR520040129203645441" localSheetId="2" hidden="1">#REF!</definedName>
    <definedName name="BLPR520040129203645441" hidden="1">#REF!</definedName>
    <definedName name="BLPR520040129203645441_1_4" localSheetId="2" hidden="1">#REF!</definedName>
    <definedName name="BLPR520040129203645441_1_4" hidden="1">#REF!</definedName>
    <definedName name="BLPR520040129203645441_2_4" localSheetId="2" hidden="1">#REF!</definedName>
    <definedName name="BLPR520040129203645441_2_4" hidden="1">#REF!</definedName>
    <definedName name="BLPR520040129203645441_3_4" localSheetId="2" hidden="1">#REF!</definedName>
    <definedName name="BLPR520040129203645441_3_4" hidden="1">#REF!</definedName>
    <definedName name="BLPR520040129203645441_4_4" localSheetId="2" hidden="1">#REF!</definedName>
    <definedName name="BLPR520040129203645441_4_4" hidden="1">#REF!</definedName>
    <definedName name="BLPR620040129204149993" localSheetId="2" hidden="1">#REF!</definedName>
    <definedName name="BLPR620040129204149993" hidden="1">#REF!</definedName>
    <definedName name="BLPR620040129204149993_1_5" localSheetId="2" hidden="1">#REF!</definedName>
    <definedName name="BLPR620040129204149993_1_5" hidden="1">#REF!</definedName>
    <definedName name="BLPR620040129204149993_2_5" localSheetId="2" hidden="1">#REF!</definedName>
    <definedName name="BLPR620040129204149993_2_5" hidden="1">#REF!</definedName>
    <definedName name="BLPR620040129204149993_3_5" localSheetId="2" hidden="1">#REF!</definedName>
    <definedName name="BLPR620040129204149993_3_5" hidden="1">#REF!</definedName>
    <definedName name="BLPR620040129204149993_4_5" localSheetId="2" hidden="1">#REF!</definedName>
    <definedName name="BLPR620040129204149993_4_5" hidden="1">#REF!</definedName>
    <definedName name="BLPR620040129204149993_5_5" localSheetId="2" hidden="1">#REF!</definedName>
    <definedName name="BLPR620040129204149993_5_5" hidden="1">#REF!</definedName>
    <definedName name="BLPR720040129204514631" localSheetId="2" hidden="1">#REF!</definedName>
    <definedName name="BLPR720040129204514631" hidden="1">#REF!</definedName>
    <definedName name="BLPR720040129204514631_1_5" localSheetId="2" hidden="1">#REF!</definedName>
    <definedName name="BLPR720040129204514631_1_5" hidden="1">#REF!</definedName>
    <definedName name="BLPR720040129204514631_2_5" localSheetId="2" hidden="1">#REF!</definedName>
    <definedName name="BLPR720040129204514631_2_5" hidden="1">#REF!</definedName>
    <definedName name="BLPR720040129204514631_3_5" localSheetId="2" hidden="1">#REF!</definedName>
    <definedName name="BLPR720040129204514631_3_5" hidden="1">#REF!</definedName>
    <definedName name="BLPR720040129204514631_4_5" localSheetId="2" hidden="1">#REF!</definedName>
    <definedName name="BLPR720040129204514631_4_5" hidden="1">#REF!</definedName>
    <definedName name="BLPR720040129204514631_5_5" localSheetId="2" hidden="1">#REF!</definedName>
    <definedName name="BLPR720040129204514631_5_5" hidden="1">#REF!</definedName>
    <definedName name="BLPR820040129204514642" localSheetId="2" hidden="1">#REF!</definedName>
    <definedName name="BLPR820040129204514642" hidden="1">#REF!</definedName>
    <definedName name="BLPR820040129204514642_1_5" localSheetId="2" hidden="1">#REF!</definedName>
    <definedName name="BLPR820040129204514642_1_5" hidden="1">#REF!</definedName>
    <definedName name="BLPR820040129204514642_2_5" localSheetId="2" hidden="1">#REF!</definedName>
    <definedName name="BLPR820040129204514642_2_5" hidden="1">#REF!</definedName>
    <definedName name="BLPR820040129204514642_3_5" localSheetId="2" hidden="1">#REF!</definedName>
    <definedName name="BLPR820040129204514642_3_5" hidden="1">#REF!</definedName>
    <definedName name="BLPR820040129204514642_4_5" localSheetId="2" hidden="1">#REF!</definedName>
    <definedName name="BLPR820040129204514642_4_5" hidden="1">#REF!</definedName>
    <definedName name="BLPR820040129204514642_5_5" localSheetId="2" hidden="1">#REF!</definedName>
    <definedName name="BLPR820040129204514642_5_5" hidden="1">#REF!</definedName>
    <definedName name="BLPR920040129204514642" localSheetId="2" hidden="1">#REF!</definedName>
    <definedName name="BLPR920040129204514642" hidden="1">#REF!</definedName>
    <definedName name="BLPR920040129204514642_1_5" localSheetId="2" hidden="1">#REF!</definedName>
    <definedName name="BLPR920040129204514642_1_5" hidden="1">#REF!</definedName>
    <definedName name="BLPR920040129204514642_2_5" localSheetId="2" hidden="1">#REF!</definedName>
    <definedName name="BLPR920040129204514642_2_5" hidden="1">#REF!</definedName>
    <definedName name="BLPR920040129204514642_3_5" localSheetId="2" hidden="1">#REF!</definedName>
    <definedName name="BLPR920040129204514642_3_5" hidden="1">#REF!</definedName>
    <definedName name="BLPR920040129204514642_4_5" localSheetId="2" hidden="1">#REF!</definedName>
    <definedName name="BLPR920040129204514642_4_5" hidden="1">#REF!</definedName>
    <definedName name="BLPR920040129204514642_5_5" localSheetId="2" hidden="1">#REF!</definedName>
    <definedName name="BLPR920040129204514642_5_5" hidden="1">#REF!</definedName>
    <definedName name="Cwvu.CapersView." localSheetId="2" hidden="1">#REF!</definedName>
    <definedName name="Cwvu.CapersView." hidden="1">#REF!</definedName>
    <definedName name="Cwvu.Japan_Capers_Ed_Pub." localSheetId="2" hidden="1">#REF!</definedName>
    <definedName name="Cwvu.Japan_Capers_Ed_Pub." hidden="1">#REF!</definedName>
    <definedName name="dgsgf" localSheetId="2"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localSheetId="2" hidden="1">#REF!</definedName>
    <definedName name="Distribution" hidden="1">#REF!</definedName>
    <definedName name="ExtraProfiles" localSheetId="2" hidden="1">#REF!</definedName>
    <definedName name="ExtraProfiles" hidden="1">#REF!</definedName>
    <definedName name="f" localSheetId="2" hidden="1">{"'PRODUCTIONCOST SHEET'!$B$3:$G$48"}</definedName>
    <definedName name="f" hidden="1">{"'PRODUCTIONCOST SHEET'!$B$3:$G$48"}</definedName>
    <definedName name="ff" localSheetId="2" hidden="1">{#N/A,#N/A,FALSE,"PRJCTED MNTHLY QTY's"}</definedName>
    <definedName name="ff" hidden="1">{#N/A,#N/A,FALSE,"PRJCTED MNTHLY QTY's"}</definedName>
    <definedName name="fffff" localSheetId="2" hidden="1">{#N/A,#N/A,FALSE,"PRJCTED QTRLY QTY's"}</definedName>
    <definedName name="fffff" hidden="1">{#N/A,#N/A,FALSE,"PRJCTED QTRLY QTY's"}</definedName>
    <definedName name="fg" localSheetId="2"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2"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ghj" localSheetId="2"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jk" localSheetId="2" hidden="1">{#N/A,#N/A,FALSE,"DI 2 YEAR MASTER SCHEDULE"}</definedName>
    <definedName name="gjk" hidden="1">{#N/A,#N/A,FALSE,"DI 2 YEAR MASTER SCHEDULE"}</definedName>
    <definedName name="gwge" localSheetId="2" hidden="1">#REF!</definedName>
    <definedName name="gwge" hidden="1">#REF!</definedName>
    <definedName name="hh"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2"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hkgh" localSheetId="2"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2"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khkjk" localSheetId="2" hidden="1">{"staff",#N/A,FALSE,"Current Month"}</definedName>
    <definedName name="khkjk" hidden="1">{"staff",#N/A,FALSE,"Current Month"}</definedName>
    <definedName name="l" localSheetId="2" hidden="1">{#N/A,#N/A,FALSE,"DI 2 YEAR MASTER SCHEDULE"}</definedName>
    <definedName name="l" hidden="1">{#N/A,#N/A,FALSE,"DI 2 YEAR MASTER SCHEDULE"}</definedName>
    <definedName name="ListOffset" hidden="1">1</definedName>
    <definedName name="lkl" localSheetId="2" hidden="1">{#N/A,#N/A,FALSE,"DI 2 YEAR MASTER SCHEDULE"}</definedName>
    <definedName name="lkl" hidden="1">{#N/A,#N/A,FALSE,"DI 2 YEAR MASTER SCHEDULE"}</definedName>
    <definedName name="m_baseyear">UserInterface!$F$7</definedName>
    <definedName name="m_identity">UserInterface!$E$29</definedName>
    <definedName name="mac_PQheaders">#REF!</definedName>
    <definedName name="mac_PQTable">#REF!</definedName>
    <definedName name="mm"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_identity">UserInterface!$E$30</definedName>
    <definedName name="nn" localSheetId="2" hidden="1">{#N/A,#N/A,FALSE,"PRJCTED QTRLY $'s"}</definedName>
    <definedName name="nn" hidden="1">{#N/A,#N/A,FALSE,"PRJCTED QTRLY $'s"}</definedName>
    <definedName name="NumberofOperators">UserInterface!$E$15:$E$28</definedName>
    <definedName name="odd" localSheetId="2" hidden="1">{"staff",#N/A,FALSE,"Current Month"}</definedName>
    <definedName name="odd" hidden="1">{"staff",#N/A,FALSE,"Current Month"}</definedName>
    <definedName name="Option2" localSheetId="2"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Pal_Workbook_GUID" hidden="1">"LJ9YVKRJVQ1A1KNUG7XIT5A9"</definedName>
    <definedName name="Pop" hidden="1">#REF!</definedName>
    <definedName name="Population" localSheetId="2" hidden="1">#REF!</definedName>
    <definedName name="Population" hidden="1">#REF!</definedName>
    <definedName name="PQTableAll">#REF!</definedName>
    <definedName name="Profiles" localSheetId="2" hidden="1">#REF!</definedName>
    <definedName name="Profiles" hidden="1">#REF!</definedName>
    <definedName name="Projections" localSheetId="2" hidden="1">#REF!</definedName>
    <definedName name="Projections" hidden="1">#REF!</definedName>
    <definedName name="qs" localSheetId="2" hidden="1">{#N/A,#N/A,FALSE,"PRJCTED MNTHLY QTY's"}</definedName>
    <definedName name="qs" hidden="1">{#N/A,#N/A,FALSE,"PRJCTED MNTHLY QTY's"}</definedName>
    <definedName name="Results" hidden="1">#REF!</definedName>
    <definedName name="RevProfileCheck">#REF!</definedName>
    <definedName name="RevProfileCheckb">#REF!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P_Adjs">#REF!</definedName>
    <definedName name="RP_Adjs_Pasted">#REF!</definedName>
    <definedName name="RP_Closing">#REF!</definedName>
    <definedName name="RP_Flow">#REF!</definedName>
    <definedName name="RP_Flowb">#REF!</definedName>
    <definedName name="RP_Iter_Yr1">#REF!</definedName>
    <definedName name="RP_matrix">#REF!</definedName>
    <definedName name="RP_matrix_Top">#REF!</definedName>
    <definedName name="RP_Perc_Check">#REF!</definedName>
    <definedName name="RP_Revised_Adj">#REF!</definedName>
    <definedName name="RP_Revised_Iter">#REF!</definedName>
    <definedName name="RP_Revised_Perc">#REF!</definedName>
    <definedName name="RP_Scalar">#REF!</definedName>
    <definedName name="RPb_Adjs">#REF!</definedName>
    <definedName name="RPb_Adjs_Pasted">#REF!</definedName>
    <definedName name="RPb_Closing">#REF!</definedName>
    <definedName name="RPb_Iter_Yr1">#REF!</definedName>
    <definedName name="RPb_matrix">#REF!</definedName>
    <definedName name="RPb_matrix_Top">#REF!</definedName>
    <definedName name="RPb_Perc_Check">#REF!</definedName>
    <definedName name="RPb_Revised_Adj">#REF!</definedName>
    <definedName name="RPb_Revised_Iter">#REF!</definedName>
    <definedName name="RPb_Revised_Perc">#REF!</definedName>
    <definedName name="RPb_Scalar">#REF!</definedName>
    <definedName name="Rwvu.CapersView." localSheetId="2" hidden="1">#REF!</definedName>
    <definedName name="Rwvu.CapersView." hidden="1">#REF!</definedName>
    <definedName name="Rwvu.Japan_Capers_Ed_Pub." localSheetId="2" hidden="1">#REF!</definedName>
    <definedName name="Rwvu.Japan_Capers_Ed_Pub." hidden="1">#REF!</definedName>
    <definedName name="Rwvu.KJP_CC." localSheetId="2"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df" localSheetId="2"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2"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2"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wvu.CapersView." hidden="1">#REF!</definedName>
    <definedName name="Swvu.Japan_Capers_Ed_Pub." localSheetId="2" hidden="1">#REF!</definedName>
    <definedName name="Swvu.Japan_Capers_Ed_Pub." hidden="1">#REF!</definedName>
    <definedName name="Swvu.KJP_CC." localSheetId="2" hidden="1">#REF!</definedName>
    <definedName name="Swvu.KJP_CC." hidden="1">#REF!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rggh" localSheetId="2"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TVMcheck">#REF!</definedName>
    <definedName name="TVMcheckb">#REF!</definedName>
    <definedName name="TVMCopy">#REF!</definedName>
    <definedName name="TVMcopyb">#REF!</definedName>
    <definedName name="u" localSheetId="2" hidden="1">{#VALUE!,#N/A,FALSE,0}</definedName>
    <definedName name="u" hidden="1">{#VALUE!,#N/A,FALSE,0}</definedName>
    <definedName name="UAG" localSheetId="2" hidden="1">{#N/A,#N/A,FALSE,"DI 2 YEAR MASTER SCHEDULE"}</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se_FixedYear_RP">#REF!</definedName>
    <definedName name="Use_FlexYear_RP">#REF!</definedName>
    <definedName name="v" localSheetId="2" hidden="1">{"Japan_Capers_Ed_Pub",#N/A,FALSE,"DI 2 YEAR MASTER SCHEDULE"}</definedName>
    <definedName name="v" hidden="1">{"Japan_Capers_Ed_Pub",#N/A,FALSE,"DI 2 YEAR MASTER SCHEDULE"}</definedName>
    <definedName name="wrn.CapersPlotter." localSheetId="2" hidden="1">{#N/A,#N/A,FALSE,"DI 2 YEAR MASTER SCHEDULE"}</definedName>
    <definedName name="wrn.CapersPlotter." hidden="1">{#N/A,#N/A,FALSE,"DI 2 YEAR MASTER SCHEDULE"}</definedName>
    <definedName name="wrn.Edutainment._.Priority._.List." localSheetId="2" hidden="1">{#N/A,#N/A,FALSE,"DI 2 YEAR MASTER SCHEDULE"}</definedName>
    <definedName name="wrn.Edutainment._.Priority._.List." hidden="1">{#N/A,#N/A,FALSE,"DI 2 YEAR MASTER SCHEDULE"}</definedName>
    <definedName name="wrn.Japan_Capers_Ed._.Pub." localSheetId="2" hidden="1">{"Japan_Capers_Ed_Pub",#N/A,FALSE,"DI 2 YEAR MASTER SCHEDULE"}</definedName>
    <definedName name="wrn.Japan_Capers_Ed._.Pub." hidden="1">{"Japan_Capers_Ed_Pub",#N/A,FALSE,"DI 2 YEAR MASTER SCHEDULE"}</definedName>
    <definedName name="wrn.Mat." localSheetId="2" hidden="1">{"staff",#N/A,FALSE,"Current Month"}</definedName>
    <definedName name="wrn.Mat." hidden="1">{"staff",#N/A,FALSE,"Current Month"}</definedName>
    <definedName name="wrn.Priority._.list." localSheetId="2" hidden="1">{#N/A,#N/A,FALSE,"DI 2 YEAR MASTER SCHEDULE"}</definedName>
    <definedName name="wrn.Priority._.list." hidden="1">{#N/A,#N/A,FALSE,"DI 2 YEAR MASTER SCHEDULE"}</definedName>
    <definedName name="wrn.Prjcted._.Mnthly._.Qtys." localSheetId="2" hidden="1">{#N/A,#N/A,FALSE,"PRJCTED MNTHLY QTY's"}</definedName>
    <definedName name="wrn.Prjcted._.Mnthly._.Qtys." hidden="1">{#N/A,#N/A,FALSE,"PRJCTED MNTHLY QTY's"}</definedName>
    <definedName name="wrn.Prjcted._.Qtrly._.Dollars." localSheetId="2" hidden="1">{#N/A,#N/A,FALSE,"PRJCTED QTRLY $'s"}</definedName>
    <definedName name="wrn.Prjcted._.Qtrly._.Dollars." hidden="1">{#N/A,#N/A,FALSE,"PRJCTED QTRLY $'s"}</definedName>
    <definedName name="wrn.Prjcted._.Qtrly._.Qtys." localSheetId="2" hidden="1">{#N/A,#N/A,FALSE,"PRJCTED QTRLY QTY's"}</definedName>
    <definedName name="wrn.Prjcted._.Qtrly._.Qtys." hidden="1">{#N/A,#N/A,FALSE,"PRJCTED QTRLY QTY's"}</definedName>
    <definedName name="wrn.TMCOMP." localSheetId="2"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wvu.CapersView."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2" hidden="1">{#N/A,#N/A,FALSE,"DI 2 YEAR MASTER SCHEDULE"}</definedName>
    <definedName name="x" hidden="1">{#N/A,#N/A,FALSE,"DI 2 YEAR MASTER SCHEDULE"}</definedName>
    <definedName name="y"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r1_Adj">#REF!</definedName>
    <definedName name="Yr1_Diff">#REF!</definedName>
    <definedName name="z" localSheetId="2" hidden="1">{#N/A,#N/A,FALSE,"DI 2 YEAR MASTER SCHEDULE"}</definedName>
    <definedName name="z" hidden="1">{#N/A,#N/A,FALSE,"DI 2 YEAR MASTER SCHEDULE"}</definedName>
    <definedName name="Z_9A428CE1_B4D9_11D0_A8AA_0000C071AEE7_.wvu.Cols" hidden="1">#REF!,#REF!</definedName>
    <definedName name="Z_9A428CE1_B4D9_11D0_A8AA_0000C071AEE7_.wvu.PrintArea" localSheetId="2" hidden="1">#REF!</definedName>
    <definedName name="Z_9A428CE1_B4D9_11D0_A8AA_0000C071AEE7_.wvu.PrintArea" hidden="1">#REF!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106" l="1"/>
  <c r="AU74" i="112" l="1" a="1"/>
  <c r="AU74" i="112" s="1"/>
  <c r="AT74" i="112" a="1"/>
  <c r="AT74" i="112" s="1"/>
  <c r="AS74" i="112" a="1"/>
  <c r="AS74" i="112" s="1"/>
  <c r="AR74" i="112" a="1"/>
  <c r="AR74" i="112" s="1"/>
  <c r="AQ74" i="112" a="1"/>
  <c r="AQ74" i="112" s="1"/>
  <c r="AP74" i="112" a="1"/>
  <c r="AP74" i="112" s="1"/>
  <c r="AO74" i="112" a="1"/>
  <c r="AO74" i="112" s="1"/>
  <c r="AV74" i="112" l="1"/>
  <c r="AV24" i="112" l="1" a="1"/>
  <c r="AV24" i="112" s="1"/>
  <c r="AU24" i="112" a="1"/>
  <c r="AU24" i="112" s="1"/>
  <c r="AT24" i="112" a="1"/>
  <c r="AT24" i="112" s="1"/>
  <c r="AS24" i="112" a="1"/>
  <c r="AS24" i="112" s="1"/>
  <c r="AR24" i="112" a="1"/>
  <c r="AR24" i="112" s="1"/>
  <c r="H354" i="5" l="1"/>
  <c r="AV96" i="112"/>
  <c r="AJ54" i="126" l="1"/>
  <c r="AK52" i="126"/>
  <c r="AJ52" i="126"/>
  <c r="AJ42" i="126"/>
  <c r="AJ43" i="126" s="1"/>
  <c r="W12" i="126"/>
  <c r="V12" i="126"/>
  <c r="U12" i="126"/>
  <c r="T12" i="126"/>
  <c r="S12" i="126"/>
  <c r="R12" i="126"/>
  <c r="Q12" i="126"/>
  <c r="P12" i="126"/>
  <c r="O12" i="126"/>
  <c r="N12" i="126"/>
  <c r="M12" i="126"/>
  <c r="L12" i="126"/>
  <c r="K12" i="126"/>
  <c r="AM1" i="126"/>
  <c r="AV25" i="112" l="1" a="1"/>
  <c r="AV25" i="112" s="1"/>
  <c r="AU25" i="112" a="1"/>
  <c r="AU25" i="112" s="1"/>
  <c r="AT25" i="112" a="1"/>
  <c r="AT25" i="112" s="1"/>
  <c r="AS25" i="112" a="1"/>
  <c r="AS25" i="112" s="1"/>
  <c r="AR25" i="112" a="1"/>
  <c r="AR25" i="112" s="1"/>
  <c r="I15" i="32" l="1"/>
  <c r="AV24" i="101" l="1"/>
  <c r="AU24" i="101"/>
  <c r="AT24" i="101"/>
  <c r="AS24" i="101"/>
  <c r="AV88" i="15" l="1"/>
  <c r="AU88" i="15"/>
  <c r="AT88" i="15"/>
  <c r="AS88" i="15"/>
  <c r="AR88" i="15"/>
  <c r="AP88" i="15"/>
  <c r="AO88" i="15"/>
  <c r="AN88" i="15"/>
  <c r="AM88" i="15"/>
  <c r="AL88" i="15"/>
  <c r="AK88" i="15"/>
  <c r="AJ88" i="15"/>
  <c r="AV24" i="12"/>
  <c r="AU24" i="12"/>
  <c r="AT24" i="12"/>
  <c r="AS24" i="12"/>
  <c r="AR24" i="12"/>
  <c r="AV25" i="12"/>
  <c r="AU25" i="12"/>
  <c r="AT25" i="12"/>
  <c r="AS25" i="12"/>
  <c r="AR25" i="12"/>
  <c r="AI25" i="12"/>
  <c r="AH25" i="12"/>
  <c r="AG25" i="12"/>
  <c r="AF25" i="12"/>
  <c r="AE25" i="12"/>
  <c r="AD25" i="12"/>
  <c r="AC25" i="12"/>
  <c r="AB25" i="12"/>
  <c r="AA25" i="12"/>
  <c r="Z25" i="12"/>
  <c r="Y25" i="12"/>
  <c r="X25" i="12"/>
  <c r="W25" i="12"/>
  <c r="V25" i="12"/>
  <c r="U25" i="12"/>
  <c r="T25" i="12"/>
  <c r="S25" i="12"/>
  <c r="R25" i="12"/>
  <c r="Q25" i="12"/>
  <c r="P25" i="12"/>
  <c r="O25" i="12"/>
  <c r="N25" i="12"/>
  <c r="M25" i="12"/>
  <c r="L25" i="12"/>
  <c r="K25" i="12"/>
  <c r="AV213" i="17"/>
  <c r="AU213" i="17"/>
  <c r="AT213" i="17"/>
  <c r="AS213" i="17"/>
  <c r="AV74" i="15" l="1"/>
  <c r="AU74" i="15"/>
  <c r="AT74" i="15"/>
  <c r="AS74" i="15"/>
  <c r="AS87" i="15"/>
  <c r="AT87" i="15"/>
  <c r="AU87" i="15"/>
  <c r="AV87" i="15"/>
  <c r="AV61" i="15"/>
  <c r="AU61" i="15"/>
  <c r="AT61" i="15"/>
  <c r="AS61" i="15"/>
  <c r="AV26" i="101" l="1"/>
  <c r="AU26" i="101"/>
  <c r="AT26" i="101"/>
  <c r="AV44" i="101" l="1"/>
  <c r="AU44" i="101"/>
  <c r="AT44" i="101"/>
  <c r="AV43" i="101"/>
  <c r="AU43" i="101"/>
  <c r="AV42" i="101"/>
  <c r="AU42" i="101"/>
  <c r="AT42" i="101"/>
  <c r="AV41" i="101"/>
  <c r="AU41" i="101"/>
  <c r="AT41" i="101"/>
  <c r="AV40" i="101"/>
  <c r="AU40" i="101"/>
  <c r="AT40" i="101"/>
  <c r="AV39" i="101"/>
  <c r="AU39" i="101"/>
  <c r="AT39" i="101"/>
  <c r="AV38" i="101"/>
  <c r="AU38" i="101"/>
  <c r="AT38" i="101"/>
  <c r="AV37" i="101"/>
  <c r="AU37" i="101"/>
  <c r="AT37" i="101"/>
  <c r="AV36" i="101"/>
  <c r="AU36" i="101"/>
  <c r="AT36" i="101"/>
  <c r="AV35" i="101"/>
  <c r="AU35" i="101"/>
  <c r="AT35" i="101"/>
  <c r="AV34" i="101"/>
  <c r="AU34" i="101"/>
  <c r="AT34" i="101"/>
  <c r="AV33" i="101"/>
  <c r="AU33" i="101"/>
  <c r="AT33" i="101"/>
  <c r="AV31" i="101"/>
  <c r="AU31" i="101"/>
  <c r="AT31" i="101"/>
  <c r="AV30" i="101"/>
  <c r="AU30" i="101"/>
  <c r="AV29" i="101"/>
  <c r="AU29" i="101"/>
  <c r="AT29" i="101"/>
  <c r="AV28" i="101"/>
  <c r="AU28" i="101"/>
  <c r="AT28" i="101"/>
  <c r="AV23" i="101"/>
  <c r="AU23" i="101"/>
  <c r="AT23" i="101"/>
  <c r="G204" i="17" l="1"/>
  <c r="G203" i="17"/>
  <c r="AQ230" i="5"/>
  <c r="AP230" i="5"/>
  <c r="AO230" i="5"/>
  <c r="AN230" i="5"/>
  <c r="AM230" i="5"/>
  <c r="AL230" i="5"/>
  <c r="AK230" i="5"/>
  <c r="AJ230" i="5"/>
  <c r="AQ229" i="5"/>
  <c r="AQ24" i="12" s="1"/>
  <c r="AP229" i="5"/>
  <c r="AP24" i="12" s="1"/>
  <c r="AO229" i="5"/>
  <c r="AO24" i="12" s="1"/>
  <c r="AN229" i="5"/>
  <c r="AN24" i="12" s="1"/>
  <c r="AM229" i="5"/>
  <c r="AM24" i="12" s="1"/>
  <c r="AL229" i="5"/>
  <c r="AL24" i="12" s="1"/>
  <c r="AK229" i="5"/>
  <c r="AK24" i="12" s="1"/>
  <c r="AJ229" i="5"/>
  <c r="AJ24" i="12" s="1"/>
  <c r="AS158" i="106" l="1"/>
  <c r="AS96" i="5" s="1"/>
  <c r="AR158" i="106"/>
  <c r="AR96" i="5" s="1"/>
  <c r="AV157" i="106"/>
  <c r="AV95" i="5" s="1"/>
  <c r="AU157" i="106"/>
  <c r="AU95" i="5" s="1"/>
  <c r="AS157" i="106"/>
  <c r="AS95" i="5" s="1"/>
  <c r="AR157" i="106"/>
  <c r="AR95" i="5" s="1"/>
  <c r="AT158" i="106"/>
  <c r="AT96" i="5" s="1"/>
  <c r="AT157" i="106"/>
  <c r="AT95" i="5" s="1"/>
  <c r="AV158" i="106"/>
  <c r="AV96" i="5" s="1"/>
  <c r="AU158" i="106"/>
  <c r="AU96" i="5" s="1"/>
  <c r="AP96" i="106"/>
  <c r="AJ96" i="106"/>
  <c r="AT96" i="106"/>
  <c r="E46" i="106"/>
  <c r="AQ96" i="106"/>
  <c r="AT46" i="106"/>
  <c r="AT354" i="5" s="1"/>
  <c r="AO96" i="106"/>
  <c r="AR96" i="106"/>
  <c r="AR46" i="106"/>
  <c r="AR354" i="5" s="1"/>
  <c r="AS96" i="106"/>
  <c r="AS46" i="106"/>
  <c r="AS354" i="5" s="1"/>
  <c r="AL96" i="106"/>
  <c r="AM96" i="106"/>
  <c r="AU96" i="106"/>
  <c r="AU46" i="106"/>
  <c r="AU354" i="5" s="1"/>
  <c r="AV46" i="106"/>
  <c r="AV354" i="5" s="1"/>
  <c r="H69" i="106"/>
  <c r="H377" i="5" s="1"/>
  <c r="H61" i="106"/>
  <c r="H369" i="5" s="1"/>
  <c r="H53" i="106"/>
  <c r="H361" i="5" s="1"/>
  <c r="H44" i="106"/>
  <c r="H352" i="5" s="1"/>
  <c r="H36" i="106"/>
  <c r="H344" i="5" s="1"/>
  <c r="H28" i="106"/>
  <c r="H336" i="5" s="1"/>
  <c r="H68" i="106"/>
  <c r="H376" i="5" s="1"/>
  <c r="H60" i="106"/>
  <c r="H368" i="5" s="1"/>
  <c r="H52" i="106"/>
  <c r="H360" i="5" s="1"/>
  <c r="H43" i="106"/>
  <c r="H351" i="5" s="1"/>
  <c r="H35" i="106"/>
  <c r="H343" i="5" s="1"/>
  <c r="H27" i="106"/>
  <c r="H335" i="5" s="1"/>
  <c r="H37" i="106"/>
  <c r="H345" i="5" s="1"/>
  <c r="H67" i="106"/>
  <c r="H375" i="5" s="1"/>
  <c r="H59" i="106"/>
  <c r="H367" i="5" s="1"/>
  <c r="H51" i="106"/>
  <c r="H359" i="5" s="1"/>
  <c r="H42" i="106"/>
  <c r="H350" i="5" s="1"/>
  <c r="H34" i="106"/>
  <c r="H342" i="5" s="1"/>
  <c r="H26" i="106"/>
  <c r="H334" i="5" s="1"/>
  <c r="H66" i="106"/>
  <c r="H374" i="5" s="1"/>
  <c r="H58" i="106"/>
  <c r="H366" i="5" s="1"/>
  <c r="H50" i="106"/>
  <c r="H358" i="5" s="1"/>
  <c r="H41" i="106"/>
  <c r="H349" i="5" s="1"/>
  <c r="H33" i="106"/>
  <c r="H341" i="5" s="1"/>
  <c r="H25" i="106"/>
  <c r="H333" i="5" s="1"/>
  <c r="H65" i="106"/>
  <c r="H373" i="5" s="1"/>
  <c r="H57" i="106"/>
  <c r="H365" i="5" s="1"/>
  <c r="H49" i="106"/>
  <c r="H357" i="5" s="1"/>
  <c r="H40" i="106"/>
  <c r="H348" i="5" s="1"/>
  <c r="H32" i="106"/>
  <c r="H340" i="5" s="1"/>
  <c r="H24" i="106"/>
  <c r="H332" i="5" s="1"/>
  <c r="H64" i="106"/>
  <c r="H372" i="5" s="1"/>
  <c r="H56" i="106"/>
  <c r="H364" i="5" s="1"/>
  <c r="H48" i="106"/>
  <c r="H356" i="5" s="1"/>
  <c r="H39" i="106"/>
  <c r="H347" i="5" s="1"/>
  <c r="H31" i="106"/>
  <c r="H339" i="5" s="1"/>
  <c r="H71" i="106"/>
  <c r="H379" i="5" s="1"/>
  <c r="H63" i="106"/>
  <c r="H371" i="5" s="1"/>
  <c r="H55" i="106"/>
  <c r="H363" i="5" s="1"/>
  <c r="H47" i="106"/>
  <c r="H355" i="5" s="1"/>
  <c r="H38" i="106"/>
  <c r="H346" i="5" s="1"/>
  <c r="H30" i="106"/>
  <c r="H338" i="5" s="1"/>
  <c r="H29" i="106"/>
  <c r="H337" i="5" s="1"/>
  <c r="H70" i="106"/>
  <c r="H378" i="5" s="1"/>
  <c r="H62" i="106"/>
  <c r="H370" i="5" s="1"/>
  <c r="H54" i="106"/>
  <c r="H362" i="5" s="1"/>
  <c r="H45" i="106"/>
  <c r="H353" i="5" s="1"/>
  <c r="AR269" i="106"/>
  <c r="AR253" i="5" s="1"/>
  <c r="AV268" i="106"/>
  <c r="AV252" i="5" s="1"/>
  <c r="AU268" i="106"/>
  <c r="AU252" i="5" s="1"/>
  <c r="AT268" i="106"/>
  <c r="AT252" i="5" s="1"/>
  <c r="AV265" i="106"/>
  <c r="AV248" i="5" s="1"/>
  <c r="AV269" i="106"/>
  <c r="AV253" i="5" s="1"/>
  <c r="AS268" i="106"/>
  <c r="AS252" i="5" s="1"/>
  <c r="AU265" i="106"/>
  <c r="AU248" i="5" s="1"/>
  <c r="AU269" i="106"/>
  <c r="AU253" i="5" s="1"/>
  <c r="AR268" i="106"/>
  <c r="AR252" i="5" s="1"/>
  <c r="AT265" i="106"/>
  <c r="AT248" i="5" s="1"/>
  <c r="AT269" i="106"/>
  <c r="AT253" i="5" s="1"/>
  <c r="AS265" i="106"/>
  <c r="AS248" i="5" s="1"/>
  <c r="AS269" i="106"/>
  <c r="AS253" i="5" s="1"/>
  <c r="AV361" i="106"/>
  <c r="AV47" i="126" s="1"/>
  <c r="AS360" i="106"/>
  <c r="AS46" i="126" s="1"/>
  <c r="AU361" i="106"/>
  <c r="AU47" i="126" s="1"/>
  <c r="AR360" i="106"/>
  <c r="AR46" i="126" s="1"/>
  <c r="AT361" i="106"/>
  <c r="AT47" i="126" s="1"/>
  <c r="AV360" i="106"/>
  <c r="AV46" i="126" s="1"/>
  <c r="AR361" i="106"/>
  <c r="AR47" i="126" s="1"/>
  <c r="AU360" i="106"/>
  <c r="AU46" i="126" s="1"/>
  <c r="AT360" i="106"/>
  <c r="AT46" i="126" s="1"/>
  <c r="AS361" i="106"/>
  <c r="AS47" i="126" s="1"/>
  <c r="AT179" i="106"/>
  <c r="AR186" i="106"/>
  <c r="I119" i="5" s="1"/>
  <c r="AT178" i="106"/>
  <c r="AS179" i="106"/>
  <c r="AR179" i="106"/>
  <c r="AV178" i="106"/>
  <c r="AU178" i="106"/>
  <c r="AR185" i="106"/>
  <c r="I118" i="5" s="1"/>
  <c r="AV179" i="106"/>
  <c r="AS178" i="106"/>
  <c r="AU179" i="106"/>
  <c r="AR178" i="106"/>
  <c r="AV192" i="106"/>
  <c r="AS191" i="106"/>
  <c r="AU192" i="106"/>
  <c r="AR191" i="106"/>
  <c r="AT192" i="106"/>
  <c r="AS192" i="106"/>
  <c r="AR192" i="106"/>
  <c r="AV191" i="106"/>
  <c r="AU191" i="106"/>
  <c r="AT191" i="106"/>
  <c r="I235" i="106"/>
  <c r="I234" i="106"/>
  <c r="AR223" i="106"/>
  <c r="AU223" i="106"/>
  <c r="AT223" i="106"/>
  <c r="AV223" i="106"/>
  <c r="AS223" i="106"/>
  <c r="AQ348" i="106"/>
  <c r="AJ220" i="106"/>
  <c r="AJ219" i="106"/>
  <c r="AQ220" i="106"/>
  <c r="AQ219" i="106"/>
  <c r="AP220" i="106"/>
  <c r="AP219" i="106"/>
  <c r="AO220" i="106"/>
  <c r="AO219" i="106"/>
  <c r="AN220" i="106"/>
  <c r="AN219" i="106"/>
  <c r="AM220" i="106"/>
  <c r="AM219" i="106"/>
  <c r="AL220" i="106"/>
  <c r="AL219" i="106"/>
  <c r="AK220" i="106"/>
  <c r="AK219" i="106"/>
  <c r="AR350" i="106"/>
  <c r="AI252" i="106"/>
  <c r="AH252" i="106"/>
  <c r="AL343" i="106"/>
  <c r="AQ343" i="106"/>
  <c r="AP343" i="106"/>
  <c r="AO343" i="106"/>
  <c r="AK343" i="106"/>
  <c r="AJ343" i="106"/>
  <c r="AN343" i="106"/>
  <c r="AM343" i="106"/>
  <c r="I257" i="106"/>
  <c r="I260" i="106"/>
  <c r="I258" i="106"/>
  <c r="I259" i="106"/>
  <c r="I256" i="106"/>
  <c r="AK363" i="106"/>
  <c r="AK51" i="126" s="1"/>
  <c r="AJ363" i="106"/>
  <c r="AJ51" i="126" s="1"/>
  <c r="AK358" i="106"/>
  <c r="AK40" i="126" s="1"/>
  <c r="AK357" i="106"/>
  <c r="AK39" i="126" s="1"/>
  <c r="AK356" i="106"/>
  <c r="AK37" i="126" s="1"/>
  <c r="AJ355" i="106"/>
  <c r="AJ36" i="126" s="1"/>
  <c r="AP363" i="106"/>
  <c r="AP51" i="126" s="1"/>
  <c r="AQ357" i="106"/>
  <c r="AQ39" i="126" s="1"/>
  <c r="AP355" i="106"/>
  <c r="AP36" i="126" s="1"/>
  <c r="AP358" i="106"/>
  <c r="AP40" i="126" s="1"/>
  <c r="AP356" i="106"/>
  <c r="AP37" i="126" s="1"/>
  <c r="AN363" i="106"/>
  <c r="AN51" i="126" s="1"/>
  <c r="AO357" i="106"/>
  <c r="AO39" i="126" s="1"/>
  <c r="AN355" i="106"/>
  <c r="AN36" i="126" s="1"/>
  <c r="AN358" i="106"/>
  <c r="AN40" i="126" s="1"/>
  <c r="AN356" i="106"/>
  <c r="AN37" i="126" s="1"/>
  <c r="AL363" i="106"/>
  <c r="AL51" i="126" s="1"/>
  <c r="AM357" i="106"/>
  <c r="AM39" i="126" s="1"/>
  <c r="AL357" i="106"/>
  <c r="AL39" i="126" s="1"/>
  <c r="AK355" i="106"/>
  <c r="AK36" i="126" s="1"/>
  <c r="I364" i="106"/>
  <c r="I53" i="126" s="1"/>
  <c r="AQ363" i="106"/>
  <c r="AQ51" i="126" s="1"/>
  <c r="AJ358" i="106"/>
  <c r="AJ40" i="126" s="1"/>
  <c r="AJ357" i="106"/>
  <c r="AJ39" i="126" s="1"/>
  <c r="AK42" i="126" s="1"/>
  <c r="AK43" i="126" s="1"/>
  <c r="AJ356" i="106"/>
  <c r="AJ37" i="126" s="1"/>
  <c r="AQ355" i="106"/>
  <c r="AQ248" i="5" s="1"/>
  <c r="AQ358" i="106"/>
  <c r="AQ40" i="126" s="1"/>
  <c r="AQ356" i="106"/>
  <c r="AQ37" i="126" s="1"/>
  <c r="AO363" i="106"/>
  <c r="AO51" i="126" s="1"/>
  <c r="AP357" i="106"/>
  <c r="AP39" i="126" s="1"/>
  <c r="AO355" i="106"/>
  <c r="AO36" i="126" s="1"/>
  <c r="AR357" i="106"/>
  <c r="AR39" i="126" s="1"/>
  <c r="AO358" i="106"/>
  <c r="AO40" i="126" s="1"/>
  <c r="AO356" i="106"/>
  <c r="AO37" i="126" s="1"/>
  <c r="AM363" i="106"/>
  <c r="AM51" i="126" s="1"/>
  <c r="AN357" i="106"/>
  <c r="AN39" i="126" s="1"/>
  <c r="AM355" i="106"/>
  <c r="AM36" i="126" s="1"/>
  <c r="AM358" i="106"/>
  <c r="AM40" i="126" s="1"/>
  <c r="AM356" i="106"/>
  <c r="AM37" i="126" s="1"/>
  <c r="AL355" i="106"/>
  <c r="AL36" i="126" s="1"/>
  <c r="AL358" i="106"/>
  <c r="AL40" i="126" s="1"/>
  <c r="AL356" i="106"/>
  <c r="AL37" i="126" s="1"/>
  <c r="AN353" i="106"/>
  <c r="AN10" i="126" s="1"/>
  <c r="AM353" i="106"/>
  <c r="AM10" i="126" s="1"/>
  <c r="AL353" i="106"/>
  <c r="AL10" i="126" s="1"/>
  <c r="AO353" i="106"/>
  <c r="AO10" i="126" s="1"/>
  <c r="AK353" i="106"/>
  <c r="AK10" i="126" s="1"/>
  <c r="AJ353" i="106"/>
  <c r="AJ10" i="126" s="1"/>
  <c r="AP353" i="106"/>
  <c r="AP10" i="126" s="1"/>
  <c r="AR281" i="106"/>
  <c r="AU281" i="106"/>
  <c r="AT281" i="106"/>
  <c r="AS281" i="106"/>
  <c r="AV281" i="106"/>
  <c r="AU129" i="106"/>
  <c r="AR345" i="106"/>
  <c r="AR347" i="106"/>
  <c r="AR349" i="106"/>
  <c r="AR346" i="106"/>
  <c r="AQ404" i="106"/>
  <c r="AQ114" i="126" s="1"/>
  <c r="AQ415" i="106"/>
  <c r="AQ134" i="126" s="1"/>
  <c r="AO415" i="106"/>
  <c r="AO134" i="126" s="1"/>
  <c r="AR267" i="106"/>
  <c r="AR251" i="5" s="1"/>
  <c r="AU166" i="106"/>
  <c r="AQ403" i="106"/>
  <c r="AQ113" i="126" s="1"/>
  <c r="AV271" i="106"/>
  <c r="AV255" i="5" s="1"/>
  <c r="AP368" i="106"/>
  <c r="AP59" i="126" s="1"/>
  <c r="AT271" i="106"/>
  <c r="AT255" i="5" s="1"/>
  <c r="AR280" i="106"/>
  <c r="AS271" i="106"/>
  <c r="AS255" i="5" s="1"/>
  <c r="AV169" i="106"/>
  <c r="AU126" i="106"/>
  <c r="AV266" i="106"/>
  <c r="AV250" i="5" s="1"/>
  <c r="AQ392" i="106"/>
  <c r="AQ94" i="126" s="1"/>
  <c r="AT163" i="106"/>
  <c r="AU266" i="106"/>
  <c r="AU250" i="5" s="1"/>
  <c r="AQ391" i="106"/>
  <c r="AQ93" i="126" s="1"/>
  <c r="AS141" i="106"/>
  <c r="AR293" i="106"/>
  <c r="AQ379" i="106"/>
  <c r="AQ76" i="126" s="1"/>
  <c r="AR138" i="106"/>
  <c r="AP417" i="106"/>
  <c r="AP138" i="126" s="1"/>
  <c r="AQ378" i="106"/>
  <c r="AQ75" i="126" s="1"/>
  <c r="AV132" i="106"/>
  <c r="AQ407" i="106"/>
  <c r="AQ119" i="126" s="1"/>
  <c r="AQ395" i="106"/>
  <c r="AQ99" i="126" s="1"/>
  <c r="AQ381" i="106"/>
  <c r="AQ78" i="126" s="1"/>
  <c r="AP372" i="106"/>
  <c r="AP65" i="126" s="1"/>
  <c r="AR342" i="106"/>
  <c r="AR20" i="126" s="1"/>
  <c r="AR171" i="106"/>
  <c r="AV167" i="106"/>
  <c r="AU164" i="106"/>
  <c r="AT162" i="106"/>
  <c r="AS139" i="106"/>
  <c r="AR136" i="106"/>
  <c r="AV130" i="106"/>
  <c r="AS126" i="106"/>
  <c r="AP369" i="106"/>
  <c r="AP60" i="126" s="1"/>
  <c r="AT280" i="106"/>
  <c r="AS170" i="106"/>
  <c r="AR167" i="106"/>
  <c r="AV163" i="106"/>
  <c r="AU141" i="106"/>
  <c r="AT138" i="106"/>
  <c r="AS135" i="106"/>
  <c r="AR130" i="106"/>
  <c r="AR271" i="106"/>
  <c r="AR255" i="5" s="1"/>
  <c r="AT266" i="106"/>
  <c r="AT250" i="5" s="1"/>
  <c r="AQ414" i="106"/>
  <c r="AQ133" i="126" s="1"/>
  <c r="AP403" i="106"/>
  <c r="AP113" i="126" s="1"/>
  <c r="AP391" i="106"/>
  <c r="AP93" i="126" s="1"/>
  <c r="AP378" i="106"/>
  <c r="AP75" i="126" s="1"/>
  <c r="AV279" i="106"/>
  <c r="AU169" i="106"/>
  <c r="AT166" i="106"/>
  <c r="AS163" i="106"/>
  <c r="AR141" i="106"/>
  <c r="AV137" i="106"/>
  <c r="AU132" i="106"/>
  <c r="AT129" i="106"/>
  <c r="AT270" i="106"/>
  <c r="AT254" i="5" s="1"/>
  <c r="AR265" i="106"/>
  <c r="AR248" i="5" s="1"/>
  <c r="AP414" i="106"/>
  <c r="AP133" i="126" s="1"/>
  <c r="AQ401" i="106"/>
  <c r="AQ109" i="126" s="1"/>
  <c r="AQ389" i="106"/>
  <c r="AQ89" i="126" s="1"/>
  <c r="AQ376" i="106"/>
  <c r="AQ71" i="126" s="1"/>
  <c r="AU279" i="106"/>
  <c r="AT169" i="106"/>
  <c r="AS166" i="106"/>
  <c r="AR163" i="106"/>
  <c r="AV140" i="106"/>
  <c r="AU137" i="106"/>
  <c r="AT132" i="106"/>
  <c r="AS129" i="106"/>
  <c r="AR270" i="106"/>
  <c r="AR254" i="5" s="1"/>
  <c r="AQ264" i="106"/>
  <c r="AQ247" i="5" s="1"/>
  <c r="AP419" i="106"/>
  <c r="AP140" i="126" s="1"/>
  <c r="AQ410" i="106"/>
  <c r="AQ124" i="126" s="1"/>
  <c r="AQ398" i="106"/>
  <c r="AQ104" i="126" s="1"/>
  <c r="AQ386" i="106"/>
  <c r="AQ84" i="126" s="1"/>
  <c r="AP374" i="106"/>
  <c r="AP67" i="126" s="1"/>
  <c r="AQ352" i="106"/>
  <c r="AQ32" i="126" s="1"/>
  <c r="AV171" i="106"/>
  <c r="AU168" i="106"/>
  <c r="AT165" i="106"/>
  <c r="AR140" i="106"/>
  <c r="AV136" i="106"/>
  <c r="AU131" i="106"/>
  <c r="AU127" i="106"/>
  <c r="AQ270" i="106"/>
  <c r="AQ254" i="5" s="1"/>
  <c r="AP418" i="106"/>
  <c r="AP139" i="126" s="1"/>
  <c r="AQ409" i="106"/>
  <c r="AQ123" i="126" s="1"/>
  <c r="AQ397" i="106"/>
  <c r="AQ103" i="126" s="1"/>
  <c r="AQ385" i="106"/>
  <c r="AQ83" i="126" s="1"/>
  <c r="AP373" i="106"/>
  <c r="AP66" i="126" s="1"/>
  <c r="AT171" i="106"/>
  <c r="AS168" i="106"/>
  <c r="AR165" i="106"/>
  <c r="AV162" i="106"/>
  <c r="AU139" i="106"/>
  <c r="AT136" i="106"/>
  <c r="AS131" i="106"/>
  <c r="AV126" i="106"/>
  <c r="AV267" i="106"/>
  <c r="AV251" i="5" s="1"/>
  <c r="AV293" i="106"/>
  <c r="AQ417" i="106"/>
  <c r="AQ138" i="126" s="1"/>
  <c r="AP409" i="106"/>
  <c r="AP123" i="126" s="1"/>
  <c r="AP397" i="106"/>
  <c r="AP103" i="126" s="1"/>
  <c r="AP385" i="106"/>
  <c r="AP83" i="126" s="1"/>
  <c r="AQ372" i="106"/>
  <c r="AQ65" i="126" s="1"/>
  <c r="AS171" i="106"/>
  <c r="AR168" i="106"/>
  <c r="AV164" i="106"/>
  <c r="AU162" i="106"/>
  <c r="AT139" i="106"/>
  <c r="AS136" i="106"/>
  <c r="AR131" i="106"/>
  <c r="AT126" i="106"/>
  <c r="AR126" i="106"/>
  <c r="AT128" i="106"/>
  <c r="AR128" i="106"/>
  <c r="AV127" i="106"/>
  <c r="I274" i="106"/>
  <c r="I258" i="5" s="1"/>
  <c r="AQ271" i="106"/>
  <c r="AQ255" i="5" s="1"/>
  <c r="AU267" i="106"/>
  <c r="AU251" i="5" s="1"/>
  <c r="AS266" i="106"/>
  <c r="AS250" i="5" s="1"/>
  <c r="AU293" i="106"/>
  <c r="AO414" i="106"/>
  <c r="AO133" i="126" s="1"/>
  <c r="AP407" i="106"/>
  <c r="AP119" i="126" s="1"/>
  <c r="AP401" i="106"/>
  <c r="AP109" i="126" s="1"/>
  <c r="AP395" i="106"/>
  <c r="AP99" i="126" s="1"/>
  <c r="AP389" i="106"/>
  <c r="AP89" i="126" s="1"/>
  <c r="AP381" i="106"/>
  <c r="AP78" i="126" s="1"/>
  <c r="AP376" i="106"/>
  <c r="AP71" i="126" s="1"/>
  <c r="AQ370" i="106"/>
  <c r="AQ61" i="126" s="1"/>
  <c r="AT279" i="106"/>
  <c r="AV170" i="106"/>
  <c r="AS169" i="106"/>
  <c r="AU167" i="106"/>
  <c r="AR166" i="106"/>
  <c r="AT164" i="106"/>
  <c r="AS162" i="106"/>
  <c r="AU140" i="106"/>
  <c r="AR139" i="106"/>
  <c r="AT137" i="106"/>
  <c r="AV135" i="106"/>
  <c r="AS132" i="106"/>
  <c r="AU130" i="106"/>
  <c r="AR129" i="106"/>
  <c r="AT127" i="106"/>
  <c r="I273" i="106"/>
  <c r="I257" i="5" s="1"/>
  <c r="AV270" i="106"/>
  <c r="AV254" i="5" s="1"/>
  <c r="AT267" i="106"/>
  <c r="AT251" i="5" s="1"/>
  <c r="AR266" i="106"/>
  <c r="AR250" i="5" s="1"/>
  <c r="AT293" i="106"/>
  <c r="AQ412" i="106"/>
  <c r="AQ128" i="126" s="1"/>
  <c r="AQ406" i="106"/>
  <c r="AQ118" i="126" s="1"/>
  <c r="AQ400" i="106"/>
  <c r="AQ108" i="126" s="1"/>
  <c r="AQ394" i="106"/>
  <c r="AQ98" i="126" s="1"/>
  <c r="AQ388" i="106"/>
  <c r="AQ88" i="126" s="1"/>
  <c r="AQ380" i="106"/>
  <c r="AQ77" i="126" s="1"/>
  <c r="AO376" i="106"/>
  <c r="AO71" i="126" s="1"/>
  <c r="AP370" i="106"/>
  <c r="AP61" i="126" s="1"/>
  <c r="AQ353" i="106"/>
  <c r="AQ10" i="126" s="1"/>
  <c r="AV280" i="106"/>
  <c r="AS279" i="106"/>
  <c r="AU170" i="106"/>
  <c r="AR169" i="106"/>
  <c r="AT167" i="106"/>
  <c r="AV165" i="106"/>
  <c r="AS164" i="106"/>
  <c r="AR162" i="106"/>
  <c r="AT140" i="106"/>
  <c r="AV138" i="106"/>
  <c r="AS137" i="106"/>
  <c r="AU135" i="106"/>
  <c r="AR132" i="106"/>
  <c r="AT130" i="106"/>
  <c r="AV128" i="106"/>
  <c r="AS127" i="106"/>
  <c r="I272" i="106"/>
  <c r="I256" i="5" s="1"/>
  <c r="AU270" i="106"/>
  <c r="AU254" i="5" s="1"/>
  <c r="AS267" i="106"/>
  <c r="AS251" i="5" s="1"/>
  <c r="AS293" i="106"/>
  <c r="AQ419" i="106"/>
  <c r="AQ140" i="126" s="1"/>
  <c r="AP412" i="106"/>
  <c r="AP128" i="126" s="1"/>
  <c r="AP406" i="106"/>
  <c r="AP118" i="126" s="1"/>
  <c r="AP400" i="106"/>
  <c r="AP108" i="126" s="1"/>
  <c r="AP394" i="106"/>
  <c r="AP98" i="126" s="1"/>
  <c r="AP388" i="106"/>
  <c r="AP88" i="126" s="1"/>
  <c r="AP380" i="106"/>
  <c r="AP77" i="126" s="1"/>
  <c r="AQ374" i="106"/>
  <c r="AQ67" i="126" s="1"/>
  <c r="AQ369" i="106"/>
  <c r="AQ60" i="126" s="1"/>
  <c r="AU280" i="106"/>
  <c r="AR279" i="106"/>
  <c r="AT170" i="106"/>
  <c r="AV168" i="106"/>
  <c r="AS167" i="106"/>
  <c r="AU165" i="106"/>
  <c r="AR164" i="106"/>
  <c r="AV141" i="106"/>
  <c r="AS140" i="106"/>
  <c r="AU138" i="106"/>
  <c r="AR137" i="106"/>
  <c r="AT135" i="106"/>
  <c r="AV131" i="106"/>
  <c r="AS130" i="106"/>
  <c r="AU128" i="106"/>
  <c r="AR127" i="106"/>
  <c r="AU271" i="106"/>
  <c r="AU255" i="5" s="1"/>
  <c r="AS270" i="106"/>
  <c r="AS254" i="5" s="1"/>
  <c r="AQ267" i="106"/>
  <c r="AQ251" i="5" s="1"/>
  <c r="AQ418" i="106"/>
  <c r="AQ139" i="126" s="1"/>
  <c r="AP415" i="106"/>
  <c r="AP134" i="126" s="1"/>
  <c r="AP410" i="106"/>
  <c r="AP124" i="126" s="1"/>
  <c r="AP404" i="106"/>
  <c r="AP114" i="126" s="1"/>
  <c r="AP398" i="106"/>
  <c r="AP104" i="126" s="1"/>
  <c r="AP392" i="106"/>
  <c r="AP94" i="126" s="1"/>
  <c r="AP386" i="106"/>
  <c r="AP84" i="126" s="1"/>
  <c r="AP379" i="106"/>
  <c r="AP76" i="126" s="1"/>
  <c r="AQ373" i="106"/>
  <c r="AQ66" i="126" s="1"/>
  <c r="AQ368" i="106"/>
  <c r="AQ59" i="126" s="1"/>
  <c r="AP352" i="106"/>
  <c r="AP32" i="126" s="1"/>
  <c r="AS280" i="106"/>
  <c r="AU171" i="106"/>
  <c r="AR170" i="106"/>
  <c r="AT168" i="106"/>
  <c r="AV166" i="106"/>
  <c r="AS165" i="106"/>
  <c r="AU163" i="106"/>
  <c r="AT141" i="106"/>
  <c r="AV139" i="106"/>
  <c r="AS138" i="106"/>
  <c r="AU136" i="106"/>
  <c r="AR135" i="106"/>
  <c r="AT131" i="106"/>
  <c r="AV129" i="106"/>
  <c r="AS128" i="106"/>
  <c r="AQ407" i="5" l="1"/>
  <c r="AS407" i="5"/>
  <c r="AT407" i="5"/>
  <c r="AU407" i="5"/>
  <c r="AM407" i="5"/>
  <c r="AN354" i="5" s="1"/>
  <c r="AR407" i="5"/>
  <c r="AJ407" i="5"/>
  <c r="AL407" i="5"/>
  <c r="AO407" i="5"/>
  <c r="AP407" i="5"/>
  <c r="AU48" i="126"/>
  <c r="AU25" i="101" s="1"/>
  <c r="AT48" i="126"/>
  <c r="AT25" i="101" s="1"/>
  <c r="E96" i="106"/>
  <c r="E354" i="5"/>
  <c r="AP354" i="5"/>
  <c r="AM38" i="126"/>
  <c r="AN52" i="126"/>
  <c r="AN55" i="126" s="1"/>
  <c r="AL52" i="126"/>
  <c r="AL55" i="126" s="1"/>
  <c r="AQ52" i="126"/>
  <c r="AQ55" i="126" s="1"/>
  <c r="AP52" i="126"/>
  <c r="AP55" i="126" s="1"/>
  <c r="AR52" i="126"/>
  <c r="AR55" i="126" s="1"/>
  <c r="AR149" i="126" s="1"/>
  <c r="AM52" i="126"/>
  <c r="AM55" i="126" s="1"/>
  <c r="AS52" i="126"/>
  <c r="AS55" i="126" s="1"/>
  <c r="AS149" i="126" s="1"/>
  <c r="AU22" i="126"/>
  <c r="AR22" i="126"/>
  <c r="AR25" i="126" s="1"/>
  <c r="AV22" i="126"/>
  <c r="AS22" i="126"/>
  <c r="AT22" i="126"/>
  <c r="AL41" i="126"/>
  <c r="AO41" i="126"/>
  <c r="AO52" i="126"/>
  <c r="AO55" i="126" s="1"/>
  <c r="AP41" i="126"/>
  <c r="AP38" i="126"/>
  <c r="AO38" i="126"/>
  <c r="AJ41" i="126"/>
  <c r="AN41" i="126"/>
  <c r="AV48" i="126"/>
  <c r="AV25" i="101" s="1"/>
  <c r="AM41" i="126"/>
  <c r="AN38" i="126"/>
  <c r="AJ38" i="126"/>
  <c r="AJ55" i="126"/>
  <c r="AK55" i="126"/>
  <c r="AR48" i="126"/>
  <c r="AR25" i="101" s="1"/>
  <c r="AQ36" i="126"/>
  <c r="AQ38" i="126" s="1"/>
  <c r="AK38" i="126"/>
  <c r="AL38" i="126"/>
  <c r="AK41" i="126"/>
  <c r="AS48" i="126"/>
  <c r="AS25" i="101" s="1"/>
  <c r="AV75" i="5"/>
  <c r="AT61" i="5"/>
  <c r="AV107" i="5"/>
  <c r="AS106" i="5"/>
  <c r="AS101" i="5"/>
  <c r="AR285" i="5"/>
  <c r="AS118" i="5"/>
  <c r="AT77" i="5"/>
  <c r="AT104" i="5"/>
  <c r="AU130" i="5"/>
  <c r="AV105" i="5"/>
  <c r="AS62" i="5"/>
  <c r="AU76" i="5"/>
  <c r="AU107" i="5"/>
  <c r="AV65" i="5"/>
  <c r="AU61" i="5"/>
  <c r="AU105" i="5"/>
  <c r="I239" i="5"/>
  <c r="I18" i="125" s="1"/>
  <c r="AK177" i="5"/>
  <c r="AO177" i="5"/>
  <c r="AQ275" i="5"/>
  <c r="AQ88" i="15" s="1"/>
  <c r="AT129" i="5"/>
  <c r="AS129" i="5"/>
  <c r="AV64" i="5"/>
  <c r="AR66" i="5"/>
  <c r="AS105" i="5"/>
  <c r="AJ180" i="5"/>
  <c r="AT66" i="5"/>
  <c r="AT109" i="5"/>
  <c r="AS73" i="5"/>
  <c r="AR72" i="5"/>
  <c r="AT107" i="5"/>
  <c r="AU75" i="5"/>
  <c r="AR283" i="5"/>
  <c r="AV63" i="5"/>
  <c r="AS103" i="5"/>
  <c r="AT288" i="5"/>
  <c r="AS67" i="5"/>
  <c r="AU106" i="5"/>
  <c r="AT76" i="5"/>
  <c r="AV101" i="5"/>
  <c r="AV110" i="5"/>
  <c r="AU283" i="5"/>
  <c r="AU67" i="5"/>
  <c r="AU78" i="5"/>
  <c r="AR73" i="5"/>
  <c r="AR288" i="5"/>
  <c r="AV108" i="5"/>
  <c r="AU64" i="5"/>
  <c r="I242" i="5"/>
  <c r="I35" i="125" s="1"/>
  <c r="AK180" i="5"/>
  <c r="AO180" i="5"/>
  <c r="AU129" i="5"/>
  <c r="AV130" i="5"/>
  <c r="AU118" i="5"/>
  <c r="AS63" i="5"/>
  <c r="AT62" i="5"/>
  <c r="AR102" i="5"/>
  <c r="AN177" i="5"/>
  <c r="AS61" i="5"/>
  <c r="AU65" i="5"/>
  <c r="AU73" i="5"/>
  <c r="AR109" i="5"/>
  <c r="AS77" i="5"/>
  <c r="AU284" i="5"/>
  <c r="AT65" i="5"/>
  <c r="AV104" i="5"/>
  <c r="AV72" i="5"/>
  <c r="AS108" i="5"/>
  <c r="AV62" i="5"/>
  <c r="AU101" i="5"/>
  <c r="AR104" i="5"/>
  <c r="AS64" i="5"/>
  <c r="AV74" i="5"/>
  <c r="AV102" i="5"/>
  <c r="AS76" i="5"/>
  <c r="AS78" i="5"/>
  <c r="AV285" i="5"/>
  <c r="I241" i="5"/>
  <c r="I34" i="125" s="1"/>
  <c r="AL177" i="5"/>
  <c r="AP177" i="5"/>
  <c r="AV129" i="5"/>
  <c r="AV118" i="5"/>
  <c r="AS283" i="5"/>
  <c r="AS66" i="5"/>
  <c r="AR65" i="5"/>
  <c r="AR276" i="5"/>
  <c r="AR100" i="15" s="1"/>
  <c r="AV284" i="5"/>
  <c r="AR75" i="5"/>
  <c r="AV119" i="5"/>
  <c r="AR74" i="5"/>
  <c r="AR105" i="5"/>
  <c r="AT64" i="5"/>
  <c r="AS75" i="5"/>
  <c r="AV78" i="5"/>
  <c r="AR67" i="5"/>
  <c r="AT106" i="5"/>
  <c r="AT74" i="5"/>
  <c r="AV109" i="5"/>
  <c r="AR63" i="5"/>
  <c r="AV103" i="5"/>
  <c r="AV288" i="5"/>
  <c r="AS107" i="5"/>
  <c r="AU62" i="5"/>
  <c r="AT67" i="5"/>
  <c r="AR78" i="5"/>
  <c r="AR106" i="5"/>
  <c r="AT101" i="5"/>
  <c r="AR284" i="5"/>
  <c r="AS285" i="5"/>
  <c r="I243" i="5"/>
  <c r="I36" i="125" s="1"/>
  <c r="AL180" i="5"/>
  <c r="AP180" i="5"/>
  <c r="AR130" i="5"/>
  <c r="AR119" i="5"/>
  <c r="AU102" i="5"/>
  <c r="AR77" i="5"/>
  <c r="AR110" i="5"/>
  <c r="AI231" i="5"/>
  <c r="AT72" i="5"/>
  <c r="AR64" i="5"/>
  <c r="AS72" i="5"/>
  <c r="AR278" i="5"/>
  <c r="AR213" i="17" s="1"/>
  <c r="AT75" i="5"/>
  <c r="AU110" i="5"/>
  <c r="AR62" i="5"/>
  <c r="AV76" i="5"/>
  <c r="AS284" i="5"/>
  <c r="AU63" i="5"/>
  <c r="AR103" i="5"/>
  <c r="AS288" i="5"/>
  <c r="AU72" i="5"/>
  <c r="AR108" i="5"/>
  <c r="AR76" i="5"/>
  <c r="AT283" i="5"/>
  <c r="AT63" i="5"/>
  <c r="AR107" i="5"/>
  <c r="AT110" i="5"/>
  <c r="AU66" i="5"/>
  <c r="AU74" i="5"/>
  <c r="AS102" i="5"/>
  <c r="AS109" i="5"/>
  <c r="AU103" i="5"/>
  <c r="AV67" i="5"/>
  <c r="AT285" i="5"/>
  <c r="AQ57" i="101"/>
  <c r="I240" i="5"/>
  <c r="I33" i="125" s="1"/>
  <c r="AM177" i="5"/>
  <c r="AQ177" i="5"/>
  <c r="AS130" i="5"/>
  <c r="AR118" i="5"/>
  <c r="AS119" i="5"/>
  <c r="AV66" i="5"/>
  <c r="AU108" i="5"/>
  <c r="AJ177" i="5"/>
  <c r="AR129" i="5"/>
  <c r="AS104" i="5"/>
  <c r="AT103" i="5"/>
  <c r="AT73" i="5"/>
  <c r="AV283" i="5"/>
  <c r="AN180" i="5"/>
  <c r="AT119" i="5"/>
  <c r="AR101" i="5"/>
  <c r="AT108" i="5"/>
  <c r="AT78" i="5"/>
  <c r="AS65" i="5"/>
  <c r="AU104" i="5"/>
  <c r="AS74" i="5"/>
  <c r="AU109" i="5"/>
  <c r="AU77" i="5"/>
  <c r="AU288" i="5"/>
  <c r="AR61" i="5"/>
  <c r="AS110" i="5"/>
  <c r="AV61" i="5"/>
  <c r="AV73" i="5"/>
  <c r="AV77" i="5"/>
  <c r="AT105" i="5"/>
  <c r="AT284" i="5"/>
  <c r="AV106" i="5"/>
  <c r="AT102" i="5"/>
  <c r="AU285" i="5"/>
  <c r="AH231" i="5"/>
  <c r="AM180" i="5"/>
  <c r="AQ180" i="5"/>
  <c r="AQ63" i="17" s="1"/>
  <c r="AQ66" i="17" s="1"/>
  <c r="AT130" i="5"/>
  <c r="AU119" i="5"/>
  <c r="AT118" i="5"/>
  <c r="AV209" i="5"/>
  <c r="AU209" i="5"/>
  <c r="AS209" i="5"/>
  <c r="AT209" i="5"/>
  <c r="AR209" i="5"/>
  <c r="AT210" i="5"/>
  <c r="AS210" i="5"/>
  <c r="AU210" i="5"/>
  <c r="AV210" i="5"/>
  <c r="AR210" i="5"/>
  <c r="AU62" i="2" l="1"/>
  <c r="AS62" i="2"/>
  <c r="AR62" i="2"/>
  <c r="AT62" i="2"/>
  <c r="AV62" i="2"/>
  <c r="AO354" i="5"/>
  <c r="AN182" i="5"/>
  <c r="E407" i="5"/>
  <c r="AJ182" i="5"/>
  <c r="AQ182" i="5"/>
  <c r="AQ15" i="126" s="1"/>
  <c r="AQ16" i="126" s="1"/>
  <c r="AM42" i="126"/>
  <c r="AM43" i="126" s="1"/>
  <c r="AO42" i="126"/>
  <c r="AO43" i="126" s="1"/>
  <c r="AQ42" i="126"/>
  <c r="AQ43" i="126" s="1"/>
  <c r="AK182" i="5"/>
  <c r="AL182" i="5"/>
  <c r="AL42" i="126"/>
  <c r="AL43" i="126" s="1"/>
  <c r="AN42" i="126"/>
  <c r="AN43" i="126" s="1"/>
  <c r="AP42" i="126"/>
  <c r="AP43" i="126" s="1"/>
  <c r="AO182" i="5"/>
  <c r="AO15" i="126" s="1"/>
  <c r="AO16" i="126" s="1"/>
  <c r="AU49" i="2"/>
  <c r="AT49" i="2"/>
  <c r="AS54" i="126"/>
  <c r="AM54" i="126"/>
  <c r="AK54" i="126"/>
  <c r="AO54" i="126"/>
  <c r="AR54" i="126"/>
  <c r="AP54" i="126"/>
  <c r="AL54" i="126"/>
  <c r="AQ54" i="126"/>
  <c r="AN54" i="126"/>
  <c r="AQ41" i="126"/>
  <c r="AR42" i="126"/>
  <c r="AR43" i="126" s="1"/>
  <c r="AR148" i="126" s="1"/>
  <c r="AM182" i="5"/>
  <c r="AP182" i="5"/>
  <c r="AS49" i="2"/>
  <c r="AV49" i="2"/>
  <c r="AN15" i="126" l="1"/>
  <c r="AN16" i="126" s="1"/>
  <c r="AK15" i="126"/>
  <c r="AK16" i="126" s="1"/>
  <c r="AJ15" i="126"/>
  <c r="AJ16" i="126" s="1"/>
  <c r="AM15" i="126"/>
  <c r="AM16" i="126" s="1"/>
  <c r="AL15" i="126"/>
  <c r="AL16" i="126" s="1"/>
  <c r="AP15" i="126"/>
  <c r="AP16" i="126" s="1"/>
  <c r="AR24" i="101"/>
  <c r="AR26" i="101" l="1"/>
  <c r="AS26" i="101" l="1"/>
  <c r="I99" i="101" l="1"/>
  <c r="I85" i="101"/>
  <c r="I9" i="32" l="1" a="1"/>
  <c r="I9" i="32" s="1"/>
  <c r="I8" i="32" a="1"/>
  <c r="I8" i="32" s="1"/>
  <c r="AV38" i="12" l="1"/>
  <c r="M281" i="33" l="1"/>
  <c r="L281" i="33"/>
  <c r="M280" i="33"/>
  <c r="L280" i="33"/>
  <c r="M279" i="33"/>
  <c r="L279" i="33"/>
  <c r="M278" i="33"/>
  <c r="L278" i="33"/>
  <c r="M277" i="33"/>
  <c r="L277" i="33"/>
  <c r="M276" i="33"/>
  <c r="L276" i="33"/>
  <c r="M275" i="33"/>
  <c r="L275" i="33"/>
  <c r="M274" i="33"/>
  <c r="L274" i="33"/>
  <c r="M273" i="33"/>
  <c r="L273" i="33"/>
  <c r="M272" i="33"/>
  <c r="L272" i="33"/>
  <c r="M271" i="33"/>
  <c r="L271" i="33"/>
  <c r="M270" i="33"/>
  <c r="L270" i="33"/>
  <c r="M269" i="33"/>
  <c r="L269" i="33"/>
  <c r="Q246" i="106" l="1"/>
  <c r="AR274" i="5"/>
  <c r="AR87" i="15" s="1"/>
  <c r="AR273" i="5"/>
  <c r="AR74" i="15" s="1"/>
  <c r="AR272" i="5"/>
  <c r="AR61" i="15" s="1"/>
  <c r="AT286" i="106"/>
  <c r="AR286" i="106"/>
  <c r="AU286" i="106"/>
  <c r="AS286" i="106"/>
  <c r="AV286" i="106"/>
  <c r="AS264" i="5" l="1"/>
  <c r="AT264" i="5"/>
  <c r="AR264" i="5"/>
  <c r="AU264" i="5"/>
  <c r="AV264" i="5"/>
  <c r="Q226" i="5"/>
  <c r="AV120" i="112"/>
  <c r="AV84" i="112"/>
  <c r="AV104" i="112"/>
  <c r="AV114" i="112"/>
  <c r="AV121" i="112"/>
  <c r="AV109" i="112"/>
  <c r="AV83" i="112"/>
  <c r="AV111" i="112"/>
  <c r="AV88" i="112"/>
  <c r="AV101" i="112"/>
  <c r="AV97" i="112"/>
  <c r="AV86" i="112"/>
  <c r="AV107" i="112"/>
  <c r="AV89" i="112"/>
  <c r="AV87" i="112"/>
  <c r="AV79" i="112"/>
  <c r="AV106" i="112"/>
  <c r="AV92" i="112"/>
  <c r="AV116" i="112"/>
  <c r="AV90" i="112"/>
  <c r="AV110" i="112"/>
  <c r="AV119" i="112"/>
  <c r="AV95" i="112"/>
  <c r="AV115" i="112"/>
  <c r="AV105" i="112"/>
  <c r="AV112" i="112"/>
  <c r="AV91" i="112"/>
  <c r="AV113" i="112"/>
  <c r="AV108" i="112"/>
  <c r="AV78" i="112"/>
  <c r="AV117" i="112"/>
  <c r="AV94" i="112"/>
  <c r="AV98" i="112"/>
  <c r="AV82" i="112"/>
  <c r="AV103" i="112"/>
  <c r="AV80" i="112"/>
  <c r="AV81" i="112"/>
  <c r="AV93" i="112"/>
  <c r="AV100" i="112"/>
  <c r="AV77" i="112"/>
  <c r="AV76" i="112"/>
  <c r="AV118" i="112"/>
  <c r="AV99" i="112"/>
  <c r="AV85" i="112"/>
  <c r="AV102" i="112"/>
  <c r="AU75" i="112" a="1"/>
  <c r="AU75" i="112" s="1"/>
  <c r="AQ75" i="112" a="1"/>
  <c r="AQ75" i="112" s="1"/>
  <c r="AT75" i="112" a="1"/>
  <c r="AT75" i="112" s="1"/>
  <c r="AP75" i="112" a="1"/>
  <c r="AP75" i="112" s="1"/>
  <c r="AS75" i="112" a="1"/>
  <c r="AS75" i="112" s="1"/>
  <c r="AR75" i="112" a="1"/>
  <c r="AR75" i="112" s="1"/>
  <c r="AO75" i="112" a="1"/>
  <c r="AO75" i="112" s="1"/>
  <c r="E58" i="106"/>
  <c r="E29" i="106"/>
  <c r="E70" i="106"/>
  <c r="E71" i="106"/>
  <c r="E50" i="106"/>
  <c r="E37" i="106"/>
  <c r="E24" i="106"/>
  <c r="E45" i="106"/>
  <c r="E32" i="106"/>
  <c r="E34" i="106"/>
  <c r="E57" i="106"/>
  <c r="E27" i="106"/>
  <c r="E66" i="106"/>
  <c r="E53" i="106"/>
  <c r="E65" i="106"/>
  <c r="E25" i="106"/>
  <c r="E39" i="106"/>
  <c r="E30" i="106"/>
  <c r="E33" i="106"/>
  <c r="E49" i="106"/>
  <c r="E36" i="106"/>
  <c r="E60" i="106"/>
  <c r="E61" i="106"/>
  <c r="E47" i="106"/>
  <c r="E40" i="106"/>
  <c r="E56" i="106"/>
  <c r="E43" i="106"/>
  <c r="E68" i="106"/>
  <c r="E54" i="106"/>
  <c r="E28" i="106"/>
  <c r="E69" i="106"/>
  <c r="E48" i="106"/>
  <c r="E64" i="106"/>
  <c r="E52" i="106"/>
  <c r="E26" i="106"/>
  <c r="E42" i="106"/>
  <c r="E31" i="106"/>
  <c r="E55" i="106"/>
  <c r="E35" i="106"/>
  <c r="E59" i="106"/>
  <c r="E38" i="106"/>
  <c r="E62" i="106"/>
  <c r="E51" i="106"/>
  <c r="E63" i="106"/>
  <c r="E41" i="106"/>
  <c r="E67" i="106"/>
  <c r="L247" i="106"/>
  <c r="AD247" i="106"/>
  <c r="Q247" i="106"/>
  <c r="AH246" i="106"/>
  <c r="L246" i="106"/>
  <c r="R247" i="106"/>
  <c r="W246" i="106"/>
  <c r="AC247" i="106"/>
  <c r="AF246" i="106"/>
  <c r="T247" i="106"/>
  <c r="I237" i="106"/>
  <c r="N246" i="106"/>
  <c r="AG246" i="106"/>
  <c r="AB246" i="106"/>
  <c r="O247" i="106"/>
  <c r="AE246" i="106"/>
  <c r="AG247" i="106"/>
  <c r="K246" i="106"/>
  <c r="N247" i="106"/>
  <c r="AF247" i="106"/>
  <c r="AI246" i="106"/>
  <c r="R246" i="106"/>
  <c r="O246" i="106"/>
  <c r="U246" i="106"/>
  <c r="AA247" i="106"/>
  <c r="W247" i="106"/>
  <c r="AB247" i="106"/>
  <c r="V246" i="106"/>
  <c r="Y247" i="106"/>
  <c r="AE247" i="106"/>
  <c r="AD246" i="106"/>
  <c r="Y246" i="106"/>
  <c r="U247" i="106"/>
  <c r="AC246" i="106"/>
  <c r="Z246" i="106"/>
  <c r="AI247" i="106"/>
  <c r="S246" i="106"/>
  <c r="K247" i="106"/>
  <c r="X247" i="106"/>
  <c r="AA246" i="106"/>
  <c r="M246" i="106"/>
  <c r="V247" i="106"/>
  <c r="S247" i="106"/>
  <c r="Z247" i="106"/>
  <c r="M247" i="106"/>
  <c r="P246" i="106"/>
  <c r="T246" i="106"/>
  <c r="P247" i="106"/>
  <c r="X246" i="106"/>
  <c r="AH247" i="106"/>
  <c r="AJ75" i="106"/>
  <c r="AM246" i="106"/>
  <c r="AP247" i="106"/>
  <c r="AR292" i="106"/>
  <c r="AK246" i="106"/>
  <c r="AT91" i="106"/>
  <c r="AS121" i="106"/>
  <c r="AS78" i="106"/>
  <c r="AR116" i="106"/>
  <c r="AQ121" i="106"/>
  <c r="AP106" i="106"/>
  <c r="AO112" i="106"/>
  <c r="AM118" i="106"/>
  <c r="AJ85" i="106"/>
  <c r="AU85" i="106"/>
  <c r="AR109" i="106"/>
  <c r="AQ104" i="106"/>
  <c r="AP109" i="106"/>
  <c r="AO92" i="106"/>
  <c r="AM104" i="106"/>
  <c r="AS77" i="106"/>
  <c r="AR76" i="106"/>
  <c r="AQ91" i="106"/>
  <c r="AP85" i="106"/>
  <c r="AJ100" i="106"/>
  <c r="AM86" i="106"/>
  <c r="AM85" i="106"/>
  <c r="AL82" i="106"/>
  <c r="AU87" i="106"/>
  <c r="AS105" i="106"/>
  <c r="AR93" i="106"/>
  <c r="AQ76" i="106"/>
  <c r="AP76" i="106"/>
  <c r="AM88" i="106"/>
  <c r="AJ121" i="106"/>
  <c r="AJ99" i="106"/>
  <c r="AM89" i="106"/>
  <c r="AU91" i="106"/>
  <c r="AU78" i="106"/>
  <c r="AR80" i="106"/>
  <c r="AQ97" i="106"/>
  <c r="AL97" i="106"/>
  <c r="AL107" i="106"/>
  <c r="AU119" i="106"/>
  <c r="AU98" i="106"/>
  <c r="AT103" i="106"/>
  <c r="AT97" i="106"/>
  <c r="AQ99" i="106"/>
  <c r="AO93" i="106"/>
  <c r="AL109" i="106"/>
  <c r="AJ101" i="106"/>
  <c r="AM98" i="106"/>
  <c r="AL98" i="106"/>
  <c r="AS76" i="106"/>
  <c r="AQ87" i="106"/>
  <c r="AL86" i="106"/>
  <c r="AU81" i="106"/>
  <c r="AU76" i="106"/>
  <c r="AT119" i="106"/>
  <c r="AP87" i="106"/>
  <c r="AO116" i="106"/>
  <c r="AJ82" i="106"/>
  <c r="AL93" i="106"/>
  <c r="AM78" i="106"/>
  <c r="AR65" i="106"/>
  <c r="AS329" i="106"/>
  <c r="AV290" i="106"/>
  <c r="AR193" i="106"/>
  <c r="AT182" i="106"/>
  <c r="AU306" i="106"/>
  <c r="AT43" i="106"/>
  <c r="AU303" i="106"/>
  <c r="AR69" i="106"/>
  <c r="AR17" i="106"/>
  <c r="AU308" i="106"/>
  <c r="AS20" i="106"/>
  <c r="AR40" i="106"/>
  <c r="AS47" i="106"/>
  <c r="AR42" i="106"/>
  <c r="AV311" i="106"/>
  <c r="AV304" i="106"/>
  <c r="AU319" i="106"/>
  <c r="AV337" i="106"/>
  <c r="AU20" i="106"/>
  <c r="AV37" i="106"/>
  <c r="AS69" i="106"/>
  <c r="AR196" i="106"/>
  <c r="AS287" i="106"/>
  <c r="AS332" i="106"/>
  <c r="AT328" i="106"/>
  <c r="AS318" i="106"/>
  <c r="AS182" i="106"/>
  <c r="AU31" i="106"/>
  <c r="AT36" i="106"/>
  <c r="AS67" i="106"/>
  <c r="AV198" i="106"/>
  <c r="AV287" i="106"/>
  <c r="AT296" i="106"/>
  <c r="AR309" i="106"/>
  <c r="AT317" i="106"/>
  <c r="AU332" i="106"/>
  <c r="AT53" i="106"/>
  <c r="AS50" i="106"/>
  <c r="AU39" i="106"/>
  <c r="AT289" i="106"/>
  <c r="AT327" i="106"/>
  <c r="AT304" i="106"/>
  <c r="AV331" i="106"/>
  <c r="AR320" i="106"/>
  <c r="AS18" i="106"/>
  <c r="AT180" i="106"/>
  <c r="AV35" i="106"/>
  <c r="AU63" i="106"/>
  <c r="AR53" i="106"/>
  <c r="AS55" i="106"/>
  <c r="AT201" i="106"/>
  <c r="AT300" i="106"/>
  <c r="AU296" i="106"/>
  <c r="AT314" i="106"/>
  <c r="AT334" i="106"/>
  <c r="AT15" i="106"/>
  <c r="AR38" i="106"/>
  <c r="AU34" i="106"/>
  <c r="AT41" i="106"/>
  <c r="AU193" i="106"/>
  <c r="AS193" i="106"/>
  <c r="AS206" i="106"/>
  <c r="AR307" i="106"/>
  <c r="AR300" i="106"/>
  <c r="AV314" i="106"/>
  <c r="AR333" i="106"/>
  <c r="AT62" i="106"/>
  <c r="AR35" i="106"/>
  <c r="AS70" i="106"/>
  <c r="AR66" i="106"/>
  <c r="AT287" i="106"/>
  <c r="AU313" i="106"/>
  <c r="AS325" i="106"/>
  <c r="AR315" i="106"/>
  <c r="AN247" i="106"/>
  <c r="AL246" i="106"/>
  <c r="AU94" i="106"/>
  <c r="AT112" i="106"/>
  <c r="AS81" i="106"/>
  <c r="AQ100" i="106"/>
  <c r="AO80" i="106"/>
  <c r="AM117" i="106"/>
  <c r="AU102" i="106"/>
  <c r="AU111" i="106"/>
  <c r="AT106" i="106"/>
  <c r="AT116" i="106"/>
  <c r="AS110" i="106"/>
  <c r="AR82" i="106"/>
  <c r="AR102" i="106"/>
  <c r="AQ81" i="106"/>
  <c r="AP110" i="106"/>
  <c r="AL77" i="106"/>
  <c r="AM92" i="106"/>
  <c r="AL74" i="106"/>
  <c r="AJ119" i="106"/>
  <c r="AU112" i="106"/>
  <c r="AU100" i="106"/>
  <c r="AT80" i="106"/>
  <c r="AT76" i="106"/>
  <c r="AQ120" i="106"/>
  <c r="AO78" i="106"/>
  <c r="AJ80" i="106"/>
  <c r="AT109" i="106"/>
  <c r="AT114" i="106"/>
  <c r="AR117" i="106"/>
  <c r="AQ86" i="106"/>
  <c r="AO110" i="106"/>
  <c r="AJ89" i="106"/>
  <c r="AL101" i="106"/>
  <c r="AU83" i="106"/>
  <c r="AQ106" i="106"/>
  <c r="AO76" i="106"/>
  <c r="AL85" i="106"/>
  <c r="AL118" i="106"/>
  <c r="AT84" i="106"/>
  <c r="AS109" i="106"/>
  <c r="AR84" i="106"/>
  <c r="AQ118" i="106"/>
  <c r="AO83" i="106"/>
  <c r="AJ83" i="106"/>
  <c r="AU121" i="106"/>
  <c r="AU77" i="106"/>
  <c r="AT95" i="106"/>
  <c r="AS91" i="106"/>
  <c r="AS89" i="106"/>
  <c r="AR112" i="106"/>
  <c r="AR114" i="106"/>
  <c r="AP116" i="106"/>
  <c r="AO120" i="106"/>
  <c r="AJ114" i="106"/>
  <c r="AJ103" i="106"/>
  <c r="AL87" i="106"/>
  <c r="AR110" i="106"/>
  <c r="AQ113" i="106"/>
  <c r="AP103" i="106"/>
  <c r="AO91" i="106"/>
  <c r="AM81" i="106"/>
  <c r="AM93" i="106"/>
  <c r="AL108" i="106"/>
  <c r="AV55" i="106"/>
  <c r="AU64" i="106"/>
  <c r="AR321" i="106"/>
  <c r="AU45" i="106"/>
  <c r="AV28" i="106"/>
  <c r="AV299" i="106"/>
  <c r="AS71" i="106"/>
  <c r="AR49" i="106"/>
  <c r="AU301" i="106"/>
  <c r="AV18" i="106"/>
  <c r="AS36" i="106"/>
  <c r="AR198" i="106"/>
  <c r="AR59" i="106"/>
  <c r="AV54" i="106"/>
  <c r="AV177" i="106"/>
  <c r="AV203" i="106"/>
  <c r="AT288" i="106"/>
  <c r="AT302" i="106"/>
  <c r="AR314" i="106"/>
  <c r="AT332" i="106"/>
  <c r="AS27" i="106"/>
  <c r="AU35" i="106"/>
  <c r="AU65" i="106"/>
  <c r="AS177" i="106"/>
  <c r="AV194" i="106"/>
  <c r="AV206" i="106"/>
  <c r="AU289" i="106"/>
  <c r="AT307" i="106"/>
  <c r="AV315" i="106"/>
  <c r="AR331" i="106"/>
  <c r="AT19" i="106"/>
  <c r="AU42" i="106"/>
  <c r="AT69" i="106"/>
  <c r="AU48" i="106"/>
  <c r="AS40" i="106"/>
  <c r="AR206" i="106"/>
  <c r="AS204" i="106"/>
  <c r="AT303" i="106"/>
  <c r="AV302" i="106"/>
  <c r="AS330" i="106"/>
  <c r="AT318" i="106"/>
  <c r="AU16" i="106"/>
  <c r="AV67" i="106"/>
  <c r="AS34" i="106"/>
  <c r="AR62" i="106"/>
  <c r="AT52" i="106"/>
  <c r="AU53" i="106"/>
  <c r="AV199" i="106"/>
  <c r="AV298" i="106"/>
  <c r="AT335" i="106"/>
  <c r="AV332" i="106"/>
  <c r="AS15" i="106"/>
  <c r="AT63" i="106"/>
  <c r="AV65" i="106"/>
  <c r="AR68" i="106"/>
  <c r="AV180" i="106"/>
  <c r="AV193" i="106"/>
  <c r="AS313" i="106"/>
  <c r="AT309" i="106"/>
  <c r="AS327" i="106"/>
  <c r="AU318" i="106"/>
  <c r="AS32" i="106"/>
  <c r="AS60" i="106"/>
  <c r="AS54" i="106"/>
  <c r="AR51" i="106"/>
  <c r="AR199" i="106"/>
  <c r="AU297" i="106"/>
  <c r="AV312" i="106"/>
  <c r="AU327" i="106"/>
  <c r="AS52" i="106"/>
  <c r="AT32" i="106"/>
  <c r="AT61" i="106"/>
  <c r="AU290" i="106"/>
  <c r="AS304" i="106"/>
  <c r="AV327" i="106"/>
  <c r="AJ246" i="106"/>
  <c r="AM247" i="106"/>
  <c r="I245" i="106"/>
  <c r="AU93" i="106"/>
  <c r="AT120" i="106"/>
  <c r="AT88" i="106"/>
  <c r="AS85" i="106"/>
  <c r="AR104" i="106"/>
  <c r="AQ107" i="106"/>
  <c r="AP80" i="106"/>
  <c r="AS114" i="106"/>
  <c r="AR78" i="106"/>
  <c r="AR103" i="106"/>
  <c r="AO117" i="106"/>
  <c r="AJ117" i="106"/>
  <c r="AU105" i="106"/>
  <c r="AS83" i="106"/>
  <c r="AR115" i="106"/>
  <c r="AR83" i="106"/>
  <c r="AQ94" i="106"/>
  <c r="AJ102" i="106"/>
  <c r="AL81" i="106"/>
  <c r="AS111" i="106"/>
  <c r="AR79" i="106"/>
  <c r="AR121" i="106"/>
  <c r="AQ79" i="106"/>
  <c r="AO115" i="106"/>
  <c r="AL92" i="106"/>
  <c r="AU104" i="106"/>
  <c r="AT101" i="106"/>
  <c r="AR98" i="106"/>
  <c r="AQ80" i="106"/>
  <c r="AO113" i="106"/>
  <c r="AJ104" i="106"/>
  <c r="AL75" i="106"/>
  <c r="AU114" i="106"/>
  <c r="AU99" i="106"/>
  <c r="AT82" i="106"/>
  <c r="AS118" i="106"/>
  <c r="AP93" i="106"/>
  <c r="AO86" i="106"/>
  <c r="AL89" i="106"/>
  <c r="AL113" i="106"/>
  <c r="AJ106" i="106"/>
  <c r="AJ118" i="106"/>
  <c r="AU118" i="106"/>
  <c r="AS98" i="106"/>
  <c r="AS102" i="106"/>
  <c r="AQ102" i="106"/>
  <c r="AP88" i="106"/>
  <c r="AO109" i="106"/>
  <c r="AT86" i="106"/>
  <c r="AS117" i="106"/>
  <c r="AQ93" i="106"/>
  <c r="AP117" i="106"/>
  <c r="AO81" i="106"/>
  <c r="AM112" i="106"/>
  <c r="AM102" i="106"/>
  <c r="AJ95" i="106"/>
  <c r="AU52" i="106"/>
  <c r="AV15" i="106"/>
  <c r="AR312" i="106"/>
  <c r="AU173" i="106"/>
  <c r="AS51" i="106"/>
  <c r="AV323" i="106"/>
  <c r="AT204" i="106"/>
  <c r="AV38" i="106"/>
  <c r="AU317" i="106"/>
  <c r="AT200" i="106"/>
  <c r="AT316" i="106"/>
  <c r="AR19" i="106"/>
  <c r="AS68" i="106"/>
  <c r="AV71" i="106"/>
  <c r="AU67" i="106"/>
  <c r="AT194" i="106"/>
  <c r="AS290" i="106"/>
  <c r="AT319" i="106"/>
  <c r="AV326" i="106"/>
  <c r="AU316" i="106"/>
  <c r="AV17" i="106"/>
  <c r="AR63" i="106"/>
  <c r="AR47" i="106"/>
  <c r="AU38" i="106"/>
  <c r="AU203" i="106"/>
  <c r="AU202" i="106"/>
  <c r="AS316" i="106"/>
  <c r="AS301" i="106"/>
  <c r="AU328" i="106"/>
  <c r="AV182" i="106"/>
  <c r="AT55" i="106"/>
  <c r="AU32" i="106"/>
  <c r="AT60" i="106"/>
  <c r="AV50" i="106"/>
  <c r="AS198" i="106"/>
  <c r="AS297" i="106"/>
  <c r="AU322" i="106"/>
  <c r="AS331" i="106"/>
  <c r="AR71" i="106"/>
  <c r="AS59" i="106"/>
  <c r="AS64" i="106"/>
  <c r="AT66" i="106"/>
  <c r="AV289" i="106"/>
  <c r="AU311" i="106"/>
  <c r="AV307" i="106"/>
  <c r="AU325" i="106"/>
  <c r="AR317" i="106"/>
  <c r="AT34" i="106"/>
  <c r="AR33" i="106"/>
  <c r="AV40" i="106"/>
  <c r="AU177" i="106"/>
  <c r="AR287" i="106"/>
  <c r="AT305" i="106"/>
  <c r="AT298" i="106"/>
  <c r="AT331" i="106"/>
  <c r="AV53" i="106"/>
  <c r="AV31" i="106"/>
  <c r="AR67" i="106"/>
  <c r="AV62" i="106"/>
  <c r="AR288" i="106"/>
  <c r="AT310" i="106"/>
  <c r="AR322" i="106"/>
  <c r="AR15" i="106"/>
  <c r="AR28" i="106"/>
  <c r="AT54" i="106"/>
  <c r="AV42" i="106"/>
  <c r="AV173" i="106"/>
  <c r="AS195" i="106"/>
  <c r="AT199" i="106"/>
  <c r="AR313" i="106"/>
  <c r="AV333" i="106"/>
  <c r="AT325" i="106"/>
  <c r="AP246" i="106"/>
  <c r="AO246" i="106"/>
  <c r="AS292" i="106"/>
  <c r="AU120" i="106"/>
  <c r="AT98" i="106"/>
  <c r="AR118" i="106"/>
  <c r="AQ89" i="106"/>
  <c r="AP77" i="106"/>
  <c r="AL103" i="106"/>
  <c r="AM99" i="106"/>
  <c r="AU103" i="106"/>
  <c r="AT87" i="106"/>
  <c r="AS108" i="106"/>
  <c r="AR86" i="106"/>
  <c r="AQ117" i="106"/>
  <c r="AO79" i="106"/>
  <c r="AJ76" i="106"/>
  <c r="AU110" i="106"/>
  <c r="AT99" i="106"/>
  <c r="AS84" i="106"/>
  <c r="AR105" i="106"/>
  <c r="AR91" i="106"/>
  <c r="AP86" i="106"/>
  <c r="AJ113" i="106"/>
  <c r="AR81" i="106"/>
  <c r="AP84" i="106"/>
  <c r="AO119" i="106"/>
  <c r="AM94" i="106"/>
  <c r="AL100" i="106"/>
  <c r="AU97" i="106"/>
  <c r="AT113" i="106"/>
  <c r="AS79" i="106"/>
  <c r="AP101" i="106"/>
  <c r="AO90" i="106"/>
  <c r="AL120" i="106"/>
  <c r="AM76" i="106"/>
  <c r="AJ93" i="106"/>
  <c r="AT100" i="106"/>
  <c r="AQ110" i="106"/>
  <c r="AP104" i="106"/>
  <c r="AO104" i="106"/>
  <c r="AM83" i="106"/>
  <c r="AU113" i="106"/>
  <c r="AT102" i="106"/>
  <c r="AS90" i="106"/>
  <c r="AQ109" i="106"/>
  <c r="AO108" i="106"/>
  <c r="AM106" i="106"/>
  <c r="AM90" i="106"/>
  <c r="AU107" i="106"/>
  <c r="AS95" i="106"/>
  <c r="AR113" i="106"/>
  <c r="AO98" i="106"/>
  <c r="AM113" i="106"/>
  <c r="AT173" i="106"/>
  <c r="AS58" i="106"/>
  <c r="AU323" i="106"/>
  <c r="AR204" i="106"/>
  <c r="AS41" i="106"/>
  <c r="AV288" i="106"/>
  <c r="AV66" i="106"/>
  <c r="AU337" i="106"/>
  <c r="AR197" i="106"/>
  <c r="AR43" i="106"/>
  <c r="AU334" i="106"/>
  <c r="AV61" i="106"/>
  <c r="AR34" i="106"/>
  <c r="AU66" i="106"/>
  <c r="AR64" i="106"/>
  <c r="AS173" i="106"/>
  <c r="AS180" i="106"/>
  <c r="AS205" i="106"/>
  <c r="AU287" i="106"/>
  <c r="AV305" i="106"/>
  <c r="AT329" i="106"/>
  <c r="AR182" i="106"/>
  <c r="AV43" i="106"/>
  <c r="AR31" i="106"/>
  <c r="AV58" i="106"/>
  <c r="AS49" i="106"/>
  <c r="AT51" i="106"/>
  <c r="AT290" i="106"/>
  <c r="AU196" i="106"/>
  <c r="AT311" i="106"/>
  <c r="AS314" i="106"/>
  <c r="AU329" i="106"/>
  <c r="AU56" i="106"/>
  <c r="AR55" i="106"/>
  <c r="AU62" i="106"/>
  <c r="AV64" i="106"/>
  <c r="AR180" i="106"/>
  <c r="AR310" i="106"/>
  <c r="AS306" i="106"/>
  <c r="AR324" i="106"/>
  <c r="AT315" i="106"/>
  <c r="AR30" i="106"/>
  <c r="AT31" i="106"/>
  <c r="AS39" i="106"/>
  <c r="AV303" i="106"/>
  <c r="AV296" i="106"/>
  <c r="AV329" i="106"/>
  <c r="AU30" i="106"/>
  <c r="AR56" i="106"/>
  <c r="AT49" i="106"/>
  <c r="AT197" i="106"/>
  <c r="AR184" i="106"/>
  <c r="I117" i="5" s="1"/>
  <c r="AS311" i="106"/>
  <c r="AR326" i="106"/>
  <c r="AS35" i="106"/>
  <c r="AS29" i="106"/>
  <c r="AT202" i="106"/>
  <c r="AR301" i="106"/>
  <c r="AV334" i="106"/>
  <c r="AU324" i="106"/>
  <c r="AU19" i="106"/>
  <c r="AV32" i="106"/>
  <c r="AV27" i="106"/>
  <c r="AU55" i="106"/>
  <c r="AR45" i="106"/>
  <c r="AS48" i="106"/>
  <c r="AT206" i="106"/>
  <c r="AT193" i="106"/>
  <c r="AV310" i="106"/>
  <c r="AT326" i="106"/>
  <c r="AN246" i="106"/>
  <c r="AL247" i="106"/>
  <c r="AV292" i="106"/>
  <c r="AU84" i="106"/>
  <c r="AT85" i="106"/>
  <c r="AR92" i="106"/>
  <c r="AR88" i="106"/>
  <c r="AQ108" i="106"/>
  <c r="AO102" i="106"/>
  <c r="AL121" i="106"/>
  <c r="AM75" i="106"/>
  <c r="AJ79" i="106"/>
  <c r="AP97" i="106"/>
  <c r="AO107" i="106"/>
  <c r="AJ105" i="106"/>
  <c r="AL105" i="106"/>
  <c r="AU79" i="106"/>
  <c r="AR90" i="106"/>
  <c r="AP120" i="106"/>
  <c r="AO105" i="106"/>
  <c r="AM100" i="106"/>
  <c r="AJ88" i="106"/>
  <c r="AM101" i="106"/>
  <c r="AJ98" i="106"/>
  <c r="AL106" i="106"/>
  <c r="AR85" i="106"/>
  <c r="AP81" i="106"/>
  <c r="AO87" i="106"/>
  <c r="AJ94" i="106"/>
  <c r="AL117" i="106"/>
  <c r="AJ115" i="106"/>
  <c r="AL102" i="106"/>
  <c r="AR173" i="106"/>
  <c r="AU92" i="106"/>
  <c r="AS97" i="106"/>
  <c r="AR94" i="106"/>
  <c r="AO106" i="106"/>
  <c r="AL110" i="106"/>
  <c r="AM84" i="106"/>
  <c r="AM95" i="106"/>
  <c r="AU88" i="106"/>
  <c r="AT90" i="106"/>
  <c r="AS113" i="106"/>
  <c r="AR97" i="106"/>
  <c r="AQ103" i="106"/>
  <c r="AP105" i="106"/>
  <c r="AO77" i="106"/>
  <c r="AM114" i="106"/>
  <c r="AJ74" i="106"/>
  <c r="AL78" i="106"/>
  <c r="AJ116" i="106"/>
  <c r="AU82" i="106"/>
  <c r="AS101" i="106"/>
  <c r="AS116" i="106"/>
  <c r="AQ90" i="106"/>
  <c r="AP90" i="106"/>
  <c r="AO99" i="106"/>
  <c r="AM121" i="106"/>
  <c r="AT105" i="106"/>
  <c r="AS112" i="106"/>
  <c r="AR111" i="106"/>
  <c r="AQ105" i="106"/>
  <c r="AP121" i="106"/>
  <c r="AM109" i="106"/>
  <c r="AJ109" i="106"/>
  <c r="AM87" i="106"/>
  <c r="AM91" i="106"/>
  <c r="AU200" i="106"/>
  <c r="AT33" i="106"/>
  <c r="AR18" i="106"/>
  <c r="AS308" i="106"/>
  <c r="AS56" i="106"/>
  <c r="AT18" i="106"/>
  <c r="AR329" i="106"/>
  <c r="AV39" i="106"/>
  <c r="AS16" i="106"/>
  <c r="AR32" i="106"/>
  <c r="AU58" i="106"/>
  <c r="AT44" i="106"/>
  <c r="AT177" i="106"/>
  <c r="AU199" i="106"/>
  <c r="AR201" i="106"/>
  <c r="AV301" i="106"/>
  <c r="AU299" i="106"/>
  <c r="AR327" i="106"/>
  <c r="AS19" i="106"/>
  <c r="AV44" i="106"/>
  <c r="AU51" i="106"/>
  <c r="AU71" i="106"/>
  <c r="AR61" i="106"/>
  <c r="AS63" i="106"/>
  <c r="AT308" i="106"/>
  <c r="AU304" i="106"/>
  <c r="AT322" i="106"/>
  <c r="AV29" i="106"/>
  <c r="AU37" i="106"/>
  <c r="AS201" i="106"/>
  <c r="AT203" i="106"/>
  <c r="AS302" i="106"/>
  <c r="AV336" i="106"/>
  <c r="AS328" i="106"/>
  <c r="AU17" i="106"/>
  <c r="AR29" i="106"/>
  <c r="AV52" i="106"/>
  <c r="AR52" i="106"/>
  <c r="AV47" i="106"/>
  <c r="AV195" i="106"/>
  <c r="AS288" i="106"/>
  <c r="AU330" i="106"/>
  <c r="AU309" i="106"/>
  <c r="AT324" i="106"/>
  <c r="AU50" i="106"/>
  <c r="AS30" i="106"/>
  <c r="AT65" i="106"/>
  <c r="AS61" i="106"/>
  <c r="AV308" i="106"/>
  <c r="AT320" i="106"/>
  <c r="AV60" i="106"/>
  <c r="AV45" i="106"/>
  <c r="AU40" i="106"/>
  <c r="AS196" i="106"/>
  <c r="AS300" i="106"/>
  <c r="AV313" i="106"/>
  <c r="AS322" i="106"/>
  <c r="AT337" i="106"/>
  <c r="AS33" i="106"/>
  <c r="AS42" i="106"/>
  <c r="AT68" i="106"/>
  <c r="AV57" i="106"/>
  <c r="AR60" i="106"/>
  <c r="AS305" i="106"/>
  <c r="AT301" i="106"/>
  <c r="AS319" i="106"/>
  <c r="AK247" i="106"/>
  <c r="I242" i="106"/>
  <c r="I243" i="106"/>
  <c r="AU95" i="106"/>
  <c r="AU106" i="106"/>
  <c r="AR106" i="106"/>
  <c r="AP100" i="106"/>
  <c r="AO95" i="106"/>
  <c r="AM97" i="106"/>
  <c r="AU101" i="106"/>
  <c r="AT111" i="106"/>
  <c r="AR119" i="106"/>
  <c r="AP114" i="106"/>
  <c r="AO84" i="106"/>
  <c r="AJ81" i="106"/>
  <c r="AL90" i="106"/>
  <c r="AT79" i="106"/>
  <c r="AS86" i="106"/>
  <c r="AQ83" i="106"/>
  <c r="AP79" i="106"/>
  <c r="AO85" i="106"/>
  <c r="AM74" i="106"/>
  <c r="AM79" i="106"/>
  <c r="AJ107" i="106"/>
  <c r="AJ112" i="106"/>
  <c r="AS119" i="106"/>
  <c r="AQ95" i="106"/>
  <c r="AP95" i="106"/>
  <c r="AO100" i="106"/>
  <c r="AJ108" i="106"/>
  <c r="AL115" i="106"/>
  <c r="AL84" i="106"/>
  <c r="AQ92" i="106"/>
  <c r="AP107" i="106"/>
  <c r="AO94" i="106"/>
  <c r="AL99" i="106"/>
  <c r="AT107" i="106"/>
  <c r="AQ112" i="106"/>
  <c r="AP102" i="106"/>
  <c r="AO121" i="106"/>
  <c r="AM116" i="106"/>
  <c r="AU109" i="106"/>
  <c r="AS88" i="106"/>
  <c r="AQ82" i="106"/>
  <c r="AP119" i="106"/>
  <c r="AM107" i="106"/>
  <c r="AL83" i="106"/>
  <c r="AU89" i="106"/>
  <c r="AT89" i="106"/>
  <c r="AR87" i="106"/>
  <c r="AQ116" i="106"/>
  <c r="AP83" i="106"/>
  <c r="AJ97" i="106"/>
  <c r="AL91" i="106"/>
  <c r="AU68" i="106"/>
  <c r="AT40" i="106"/>
  <c r="AU302" i="106"/>
  <c r="AT28" i="106"/>
  <c r="AS309" i="106"/>
  <c r="AT58" i="106"/>
  <c r="AU33" i="106"/>
  <c r="AU312" i="106"/>
  <c r="AR36" i="106"/>
  <c r="AT29" i="106"/>
  <c r="AS57" i="106"/>
  <c r="AU47" i="106"/>
  <c r="AV49" i="106"/>
  <c r="AR290" i="106"/>
  <c r="AR195" i="106"/>
  <c r="AU298" i="106"/>
  <c r="AT312" i="106"/>
  <c r="AR328" i="106"/>
  <c r="AT30" i="106"/>
  <c r="AU57" i="106"/>
  <c r="AS28" i="106"/>
  <c r="AV196" i="106"/>
  <c r="AV201" i="106"/>
  <c r="AU300" i="106"/>
  <c r="AR337" i="106"/>
  <c r="AS335" i="106"/>
  <c r="AU326" i="106"/>
  <c r="AV34" i="106"/>
  <c r="AT27" i="106"/>
  <c r="AT48" i="106"/>
  <c r="AT50" i="106"/>
  <c r="AS45" i="106"/>
  <c r="AS194" i="106"/>
  <c r="AV317" i="106"/>
  <c r="AR308" i="106"/>
  <c r="AV322" i="106"/>
  <c r="AT45" i="106"/>
  <c r="AU28" i="106"/>
  <c r="AV63" i="106"/>
  <c r="AU59" i="106"/>
  <c r="AV202" i="106"/>
  <c r="AU206" i="106"/>
  <c r="AU288" i="106"/>
  <c r="AS307" i="106"/>
  <c r="AV318" i="106"/>
  <c r="AS337" i="106"/>
  <c r="AS31" i="106"/>
  <c r="AU27" i="106"/>
  <c r="AU49" i="106"/>
  <c r="AV200" i="106"/>
  <c r="AT299" i="106"/>
  <c r="AS333" i="106"/>
  <c r="AR323" i="106"/>
  <c r="AT16" i="106"/>
  <c r="AV41" i="106"/>
  <c r="AR44" i="106"/>
  <c r="AR200" i="106"/>
  <c r="AR297" i="106"/>
  <c r="AU307" i="106"/>
  <c r="AR335" i="106"/>
  <c r="AS323" i="106"/>
  <c r="AR20" i="106"/>
  <c r="AS37" i="106"/>
  <c r="AU180" i="106"/>
  <c r="AU70" i="106"/>
  <c r="AV204" i="106"/>
  <c r="AU198" i="106"/>
  <c r="AT297" i="106"/>
  <c r="AU314" i="106"/>
  <c r="AR332" i="106"/>
  <c r="AT323" i="106"/>
  <c r="AU292" i="106"/>
  <c r="AO247" i="106"/>
  <c r="AQ247" i="106"/>
  <c r="AJ247" i="106"/>
  <c r="AU86" i="106"/>
  <c r="AT81" i="106"/>
  <c r="AP92" i="106"/>
  <c r="AO89" i="106"/>
  <c r="AL79" i="106"/>
  <c r="AJ92" i="106"/>
  <c r="AM82" i="106"/>
  <c r="AL76" i="106"/>
  <c r="AT78" i="106"/>
  <c r="AS82" i="106"/>
  <c r="AR100" i="106"/>
  <c r="AQ78" i="106"/>
  <c r="AP91" i="106"/>
  <c r="AJ90" i="106"/>
  <c r="AJ91" i="106"/>
  <c r="AL94" i="106"/>
  <c r="AS80" i="106"/>
  <c r="AR101" i="106"/>
  <c r="AQ77" i="106"/>
  <c r="AP78" i="106"/>
  <c r="AM110" i="106"/>
  <c r="AJ87" i="106"/>
  <c r="AU108" i="106"/>
  <c r="AT83" i="106"/>
  <c r="AP111" i="106"/>
  <c r="AO111" i="106"/>
  <c r="AM119" i="106"/>
  <c r="AJ120" i="106"/>
  <c r="AJ110" i="106"/>
  <c r="AT121" i="106"/>
  <c r="AS104" i="106"/>
  <c r="AR77" i="106"/>
  <c r="AQ114" i="106"/>
  <c r="AP115" i="106"/>
  <c r="AO114" i="106"/>
  <c r="AM115" i="106"/>
  <c r="AS107" i="106"/>
  <c r="AR99" i="106"/>
  <c r="AQ98" i="106"/>
  <c r="AP89" i="106"/>
  <c r="AM111" i="106"/>
  <c r="AJ77" i="106"/>
  <c r="AT77" i="106"/>
  <c r="AT108" i="106"/>
  <c r="AQ111" i="106"/>
  <c r="AP112" i="106"/>
  <c r="AJ84" i="106"/>
  <c r="AL116" i="106"/>
  <c r="AJ86" i="106"/>
  <c r="AT94" i="106"/>
  <c r="AS103" i="106"/>
  <c r="AR120" i="106"/>
  <c r="AQ85" i="106"/>
  <c r="AO82" i="106"/>
  <c r="AL119" i="106"/>
  <c r="AJ111" i="106"/>
  <c r="AM77" i="106"/>
  <c r="AU15" i="106"/>
  <c r="AS299" i="106"/>
  <c r="AT64" i="106"/>
  <c r="AV30" i="106"/>
  <c r="AT336" i="106"/>
  <c r="AS26" i="106"/>
  <c r="AU336" i="106"/>
  <c r="AT330" i="106"/>
  <c r="AS197" i="106"/>
  <c r="AT26" i="106"/>
  <c r="AV36" i="106"/>
  <c r="AT47" i="106"/>
  <c r="AR70" i="106"/>
  <c r="AT59" i="106"/>
  <c r="AU61" i="106"/>
  <c r="AV205" i="106"/>
  <c r="AV306" i="106"/>
  <c r="AR303" i="106"/>
  <c r="AV320" i="106"/>
  <c r="AS43" i="106"/>
  <c r="AV48" i="106"/>
  <c r="AU43" i="106"/>
  <c r="AR296" i="106"/>
  <c r="AT313" i="106"/>
  <c r="AT306" i="106"/>
  <c r="AS321" i="106"/>
  <c r="AT39" i="106"/>
  <c r="AR41" i="106"/>
  <c r="AR27" i="106"/>
  <c r="AS62" i="106"/>
  <c r="AR58" i="106"/>
  <c r="AT198" i="106"/>
  <c r="AR205" i="106"/>
  <c r="AU305" i="106"/>
  <c r="AS317" i="106"/>
  <c r="AU335" i="106"/>
  <c r="AV26" i="106"/>
  <c r="AR26" i="106"/>
  <c r="AS44" i="106"/>
  <c r="AS199" i="106"/>
  <c r="AV297" i="106"/>
  <c r="AU331" i="106"/>
  <c r="AT321" i="106"/>
  <c r="AR16" i="106"/>
  <c r="AU41" i="106"/>
  <c r="AR39" i="106"/>
  <c r="AT70" i="106"/>
  <c r="AU205" i="106"/>
  <c r="AU194" i="106"/>
  <c r="AR298" i="106"/>
  <c r="AS312" i="106"/>
  <c r="AU320" i="106"/>
  <c r="AV335" i="106"/>
  <c r="AV19" i="106"/>
  <c r="AU36" i="106"/>
  <c r="AS65" i="106"/>
  <c r="AU54" i="106"/>
  <c r="AV56" i="106"/>
  <c r="AR203" i="106"/>
  <c r="AR302" i="106"/>
  <c r="AS298" i="106"/>
  <c r="AR316" i="106"/>
  <c r="AR336" i="106"/>
  <c r="AU18" i="106"/>
  <c r="AV59" i="106"/>
  <c r="AR37" i="106"/>
  <c r="AU44" i="106"/>
  <c r="AU201" i="106"/>
  <c r="AS310" i="106"/>
  <c r="AS303" i="106"/>
  <c r="AR318" i="106"/>
  <c r="AS336" i="106"/>
  <c r="AT292" i="106"/>
  <c r="AQ246" i="106"/>
  <c r="I248" i="106"/>
  <c r="AU117" i="106"/>
  <c r="AT118" i="106"/>
  <c r="AS93" i="106"/>
  <c r="AS115" i="106"/>
  <c r="AQ101" i="106"/>
  <c r="AP98" i="106"/>
  <c r="AO101" i="106"/>
  <c r="AM80" i="106"/>
  <c r="AL80" i="106"/>
  <c r="AT93" i="106"/>
  <c r="AT115" i="106"/>
  <c r="AS87" i="106"/>
  <c r="AR89" i="106"/>
  <c r="AQ119" i="106"/>
  <c r="AP94" i="106"/>
  <c r="AO97" i="106"/>
  <c r="AM108" i="106"/>
  <c r="AL104" i="106"/>
  <c r="AU116" i="106"/>
  <c r="AT92" i="106"/>
  <c r="AS94" i="106"/>
  <c r="AP108" i="106"/>
  <c r="AO88" i="106"/>
  <c r="AM103" i="106"/>
  <c r="AU80" i="106"/>
  <c r="AT117" i="106"/>
  <c r="AS106" i="106"/>
  <c r="AS92" i="106"/>
  <c r="AQ84" i="106"/>
  <c r="AP118" i="106"/>
  <c r="AM105" i="106"/>
  <c r="AU115" i="106"/>
  <c r="AT110" i="106"/>
  <c r="AR108" i="106"/>
  <c r="AP82" i="106"/>
  <c r="AM120" i="106"/>
  <c r="AT104" i="106"/>
  <c r="AS120" i="106"/>
  <c r="AR107" i="106"/>
  <c r="AQ88" i="106"/>
  <c r="AP99" i="106"/>
  <c r="AL114" i="106"/>
  <c r="AL95" i="106"/>
  <c r="AS100" i="106"/>
  <c r="AR95" i="106"/>
  <c r="AQ115" i="106"/>
  <c r="AO103" i="106"/>
  <c r="AL88" i="106"/>
  <c r="AJ78" i="106"/>
  <c r="AL112" i="106"/>
  <c r="AU90" i="106"/>
  <c r="AS99" i="106"/>
  <c r="AP113" i="106"/>
  <c r="AO118" i="106"/>
  <c r="AL111" i="106"/>
  <c r="AV33" i="106"/>
  <c r="AS315" i="106"/>
  <c r="AR57" i="106"/>
  <c r="AS326" i="106"/>
  <c r="AV197" i="106"/>
  <c r="AR54" i="106"/>
  <c r="AV324" i="106"/>
  <c r="AU204" i="106"/>
  <c r="AV321" i="106"/>
  <c r="AR48" i="106"/>
  <c r="AU26" i="106"/>
  <c r="AR202" i="106"/>
  <c r="AS200" i="106"/>
  <c r="AR299" i="106"/>
  <c r="AS324" i="106"/>
  <c r="AU333" i="106"/>
  <c r="AR325" i="106"/>
  <c r="AT20" i="106"/>
  <c r="AS38" i="106"/>
  <c r="AU60" i="106"/>
  <c r="AT56" i="106"/>
  <c r="AR194" i="106"/>
  <c r="AR304" i="106"/>
  <c r="AU315" i="106"/>
  <c r="AR334" i="106"/>
  <c r="AR50" i="106"/>
  <c r="AV70" i="106"/>
  <c r="AU197" i="106"/>
  <c r="AS289" i="106"/>
  <c r="AS296" i="106"/>
  <c r="AR330" i="106"/>
  <c r="AV319" i="106"/>
  <c r="AV20" i="106"/>
  <c r="AT38" i="106"/>
  <c r="AT37" i="106"/>
  <c r="AV68" i="106"/>
  <c r="AS203" i="106"/>
  <c r="AV309" i="106"/>
  <c r="AU310" i="106"/>
  <c r="AR319" i="106"/>
  <c r="AS334" i="106"/>
  <c r="AU182" i="106"/>
  <c r="AS66" i="106"/>
  <c r="AR177" i="106"/>
  <c r="AV51" i="106"/>
  <c r="AT42" i="106"/>
  <c r="AU195" i="106"/>
  <c r="AT205" i="106"/>
  <c r="AR305" i="106"/>
  <c r="AR306" i="106"/>
  <c r="AT333" i="106"/>
  <c r="AU321" i="106"/>
  <c r="AV16" i="106"/>
  <c r="AU29" i="106"/>
  <c r="AV69" i="106"/>
  <c r="AT67" i="106"/>
  <c r="AU69" i="106"/>
  <c r="AT196" i="106"/>
  <c r="AT195" i="106"/>
  <c r="AV316" i="106"/>
  <c r="AR311" i="106"/>
  <c r="AV328" i="106"/>
  <c r="AS320" i="106"/>
  <c r="AS17" i="106"/>
  <c r="AT35" i="106"/>
  <c r="AT71" i="106"/>
  <c r="AT57" i="106"/>
  <c r="AS53" i="106"/>
  <c r="AS202" i="106"/>
  <c r="AR289" i="106"/>
  <c r="AV300" i="106"/>
  <c r="AV325" i="106"/>
  <c r="AV330" i="106"/>
  <c r="AS361" i="5" l="1"/>
  <c r="AV32" i="5"/>
  <c r="AV359" i="5"/>
  <c r="AS141" i="5"/>
  <c r="AS436" i="5"/>
  <c r="AR444" i="5"/>
  <c r="AU473" i="5"/>
  <c r="AL423" i="5"/>
  <c r="AQ395" i="5"/>
  <c r="AU427" i="5"/>
  <c r="AT404" i="5"/>
  <c r="AS426" i="5"/>
  <c r="AS476" i="5"/>
  <c r="AV367" i="5"/>
  <c r="AV364" i="5"/>
  <c r="AR438" i="5"/>
  <c r="AT461" i="5"/>
  <c r="AV334" i="5"/>
  <c r="AU351" i="5"/>
  <c r="AT367" i="5"/>
  <c r="AU476" i="5"/>
  <c r="AM388" i="5"/>
  <c r="AN335" i="5" s="1"/>
  <c r="AJ397" i="5"/>
  <c r="AP426" i="5"/>
  <c r="AT394" i="5"/>
  <c r="AL405" i="5"/>
  <c r="AM393" i="5"/>
  <c r="AN340" i="5" s="1"/>
  <c r="AJ227" i="5"/>
  <c r="AU136" i="5"/>
  <c r="AR475" i="5"/>
  <c r="AR463" i="5"/>
  <c r="AS339" i="5"/>
  <c r="AV371" i="5"/>
  <c r="AT358" i="5"/>
  <c r="AV139" i="5"/>
  <c r="AT452" i="5"/>
  <c r="AT348" i="5"/>
  <c r="AT418" i="5"/>
  <c r="AJ419" i="5"/>
  <c r="AP406" i="5"/>
  <c r="AM390" i="5"/>
  <c r="AN337" i="5" s="1"/>
  <c r="AO396" i="5"/>
  <c r="AL401" i="5"/>
  <c r="AO395" i="5"/>
  <c r="AU417" i="5"/>
  <c r="AT441" i="5"/>
  <c r="AT477" i="5"/>
  <c r="AV368" i="5"/>
  <c r="AT464" i="5"/>
  <c r="AV360" i="5"/>
  <c r="AU379" i="5"/>
  <c r="AU137" i="5"/>
  <c r="AT34" i="5"/>
  <c r="AM398" i="5"/>
  <c r="AN345" i="5" s="1"/>
  <c r="AQ416" i="5"/>
  <c r="AM432" i="5"/>
  <c r="AN379" i="5" s="1"/>
  <c r="AL389" i="5"/>
  <c r="AO388" i="5"/>
  <c r="AM395" i="5"/>
  <c r="AN342" i="5" s="1"/>
  <c r="AR405" i="5"/>
  <c r="AJ405" i="5"/>
  <c r="AO398" i="5"/>
  <c r="AM411" i="5"/>
  <c r="AN358" i="5" s="1"/>
  <c r="AO416" i="5"/>
  <c r="AU395" i="5"/>
  <c r="AT147" i="5"/>
  <c r="AV474" i="5"/>
  <c r="AR466" i="5"/>
  <c r="AV436" i="5"/>
  <c r="AR464" i="5"/>
  <c r="AU364" i="5"/>
  <c r="AV366" i="5"/>
  <c r="AS120" i="5"/>
  <c r="AR135" i="5"/>
  <c r="AT113" i="5"/>
  <c r="AR424" i="5"/>
  <c r="AT413" i="5"/>
  <c r="AM387" i="5"/>
  <c r="AN334" i="5" s="1"/>
  <c r="AO401" i="5"/>
  <c r="AJ424" i="5"/>
  <c r="AR416" i="5"/>
  <c r="AR397" i="5"/>
  <c r="AR429" i="5"/>
  <c r="AR453" i="5"/>
  <c r="AR462" i="5"/>
  <c r="AT438" i="5"/>
  <c r="AR457" i="5"/>
  <c r="AS367" i="5"/>
  <c r="AT368" i="5"/>
  <c r="AU141" i="5"/>
  <c r="AT459" i="5"/>
  <c r="AT456" i="5"/>
  <c r="AR452" i="5"/>
  <c r="AT397" i="5"/>
  <c r="AS429" i="5"/>
  <c r="AS422" i="5"/>
  <c r="AU416" i="5"/>
  <c r="AS396" i="5"/>
  <c r="AV467" i="5"/>
  <c r="AU467" i="5"/>
  <c r="AS340" i="5"/>
  <c r="AV373" i="5"/>
  <c r="AU361" i="5"/>
  <c r="AV442" i="5"/>
  <c r="AT35" i="5"/>
  <c r="AU373" i="5"/>
  <c r="AV141" i="5"/>
  <c r="AP427" i="5"/>
  <c r="AQ429" i="5"/>
  <c r="AO387" i="5"/>
  <c r="AL412" i="5"/>
  <c r="AU411" i="5"/>
  <c r="AR393" i="5"/>
  <c r="AM428" i="5"/>
  <c r="AN375" i="5" s="1"/>
  <c r="AS147" i="5"/>
  <c r="AT454" i="5"/>
  <c r="AV343" i="5"/>
  <c r="AT267" i="5"/>
  <c r="AT436" i="5"/>
  <c r="AS458" i="5"/>
  <c r="AV345" i="5"/>
  <c r="AU443" i="5"/>
  <c r="AP398" i="5"/>
  <c r="AJ412" i="5"/>
  <c r="AL418" i="5"/>
  <c r="AQ408" i="5"/>
  <c r="AM399" i="5"/>
  <c r="AN346" i="5" s="1"/>
  <c r="AR404" i="5"/>
  <c r="AR387" i="5"/>
  <c r="AM415" i="5"/>
  <c r="AN362" i="5" s="1"/>
  <c r="AP417" i="5"/>
  <c r="AP227" i="5"/>
  <c r="T226" i="5"/>
  <c r="X227" i="5"/>
  <c r="AD226" i="5"/>
  <c r="O226" i="5"/>
  <c r="O227" i="5"/>
  <c r="W226" i="5"/>
  <c r="AV440" i="5"/>
  <c r="AS140" i="5"/>
  <c r="AT133" i="5"/>
  <c r="AS267" i="5"/>
  <c r="AS464" i="5"/>
  <c r="AV461" i="5"/>
  <c r="AJ389" i="5"/>
  <c r="AL406" i="5"/>
  <c r="AP410" i="5"/>
  <c r="AS403" i="5"/>
  <c r="AM419" i="5"/>
  <c r="AN366" i="5" s="1"/>
  <c r="AS404" i="5"/>
  <c r="AR458" i="5"/>
  <c r="AU34" i="5"/>
  <c r="AU362" i="5"/>
  <c r="AU132" i="5"/>
  <c r="AU471" i="5"/>
  <c r="AU475" i="5"/>
  <c r="AV356" i="5"/>
  <c r="AS334" i="5"/>
  <c r="AJ422" i="5"/>
  <c r="AL427" i="5"/>
  <c r="AP423" i="5"/>
  <c r="AQ425" i="5"/>
  <c r="AU419" i="5"/>
  <c r="AJ402" i="5"/>
  <c r="AP402" i="5"/>
  <c r="AQ227" i="5"/>
  <c r="AV142" i="5"/>
  <c r="AU447" i="5"/>
  <c r="AS473" i="5"/>
  <c r="AS477" i="5"/>
  <c r="AU336" i="5"/>
  <c r="AT356" i="5"/>
  <c r="AV134" i="5"/>
  <c r="AU438" i="5"/>
  <c r="AU376" i="5"/>
  <c r="AL394" i="5"/>
  <c r="AS399" i="5"/>
  <c r="AQ406" i="5"/>
  <c r="AM385" i="5"/>
  <c r="AN332" i="5" s="1"/>
  <c r="AP390" i="5"/>
  <c r="AJ392" i="5"/>
  <c r="AP425" i="5"/>
  <c r="AU406" i="5"/>
  <c r="AS445" i="5"/>
  <c r="AS462" i="5"/>
  <c r="AT460" i="5"/>
  <c r="AU449" i="5"/>
  <c r="AU345" i="5"/>
  <c r="AU359" i="5"/>
  <c r="AT117" i="5"/>
  <c r="AS364" i="5"/>
  <c r="AJ420" i="5"/>
  <c r="AR422" i="5"/>
  <c r="AO410" i="5"/>
  <c r="AJ385" i="5"/>
  <c r="AP416" i="5"/>
  <c r="AL421" i="5"/>
  <c r="AS408" i="5"/>
  <c r="AP392" i="5"/>
  <c r="AP431" i="5"/>
  <c r="AJ390" i="5"/>
  <c r="AS356" i="5"/>
  <c r="AR441" i="5"/>
  <c r="AS451" i="5"/>
  <c r="AV443" i="5"/>
  <c r="AS446" i="5"/>
  <c r="AU469" i="5"/>
  <c r="AS113" i="5"/>
  <c r="AU477" i="5"/>
  <c r="AS406" i="5"/>
  <c r="AU424" i="5"/>
  <c r="AP412" i="5"/>
  <c r="AS395" i="5"/>
  <c r="AS419" i="5"/>
  <c r="AT409" i="5"/>
  <c r="AT137" i="5"/>
  <c r="AT450" i="5"/>
  <c r="AT445" i="5"/>
  <c r="AU465" i="5"/>
  <c r="AU340" i="5"/>
  <c r="AU346" i="5"/>
  <c r="AS268" i="5"/>
  <c r="AT138" i="5"/>
  <c r="AV31" i="5"/>
  <c r="AJ429" i="5"/>
  <c r="AT393" i="5"/>
  <c r="AT412" i="5"/>
  <c r="AT399" i="5"/>
  <c r="AS444" i="5"/>
  <c r="AV452" i="5"/>
  <c r="AU458" i="5"/>
  <c r="AT371" i="5"/>
  <c r="AT360" i="5"/>
  <c r="AT443" i="5"/>
  <c r="AR471" i="5"/>
  <c r="AV117" i="5"/>
  <c r="AS379" i="5"/>
  <c r="AL419" i="5"/>
  <c r="AJ425" i="5"/>
  <c r="AR425" i="5"/>
  <c r="AJ394" i="5"/>
  <c r="AR395" i="5"/>
  <c r="AQ417" i="5"/>
  <c r="AJ400" i="5"/>
  <c r="AO421" i="5"/>
  <c r="AU423" i="5"/>
  <c r="AS421" i="5"/>
  <c r="AO391" i="5"/>
  <c r="AL226" i="5"/>
  <c r="AS378" i="5"/>
  <c r="AS131" i="5"/>
  <c r="AU436" i="5"/>
  <c r="AT120" i="5"/>
  <c r="AU347" i="5"/>
  <c r="AV265" i="5"/>
  <c r="AT468" i="5"/>
  <c r="AT351" i="5"/>
  <c r="AM389" i="5"/>
  <c r="AN336" i="5" s="1"/>
  <c r="AT430" i="5"/>
  <c r="AL420" i="5"/>
  <c r="AL408" i="5"/>
  <c r="AR391" i="5"/>
  <c r="AS416" i="5"/>
  <c r="AS388" i="5"/>
  <c r="AO403" i="5"/>
  <c r="AQ432" i="5"/>
  <c r="AM226" i="5"/>
  <c r="P226" i="5"/>
  <c r="K227" i="5"/>
  <c r="AE227" i="5"/>
  <c r="R226" i="5"/>
  <c r="AB226" i="5"/>
  <c r="R227" i="5"/>
  <c r="AR451" i="5"/>
  <c r="AT365" i="5"/>
  <c r="AR117" i="5"/>
  <c r="AR124" i="5" s="1"/>
  <c r="AT379" i="5"/>
  <c r="AT134" i="5"/>
  <c r="AT473" i="5"/>
  <c r="AS374" i="5"/>
  <c r="AV376" i="5"/>
  <c r="AU135" i="5"/>
  <c r="AR132" i="5"/>
  <c r="AR439" i="5"/>
  <c r="AS455" i="5"/>
  <c r="AO429" i="5"/>
  <c r="AL399" i="5"/>
  <c r="AO414" i="5"/>
  <c r="AL425" i="5"/>
  <c r="AQ399" i="5"/>
  <c r="AS417" i="5"/>
  <c r="AO408" i="5"/>
  <c r="AL391" i="5"/>
  <c r="AT429" i="5"/>
  <c r="AS443" i="5"/>
  <c r="AR476" i="5"/>
  <c r="AS373" i="5"/>
  <c r="AU146" i="5"/>
  <c r="AV437" i="5"/>
  <c r="AS457" i="5"/>
  <c r="AT347" i="5"/>
  <c r="AS351" i="5"/>
  <c r="AT355" i="5"/>
  <c r="AT476" i="5"/>
  <c r="AL430" i="5"/>
  <c r="AO393" i="5"/>
  <c r="AJ395" i="5"/>
  <c r="AQ422" i="5"/>
  <c r="AR388" i="5"/>
  <c r="AM421" i="5"/>
  <c r="AN368" i="5" s="1"/>
  <c r="AJ401" i="5"/>
  <c r="AQ389" i="5"/>
  <c r="AJ403" i="5"/>
  <c r="AO227" i="5"/>
  <c r="AR437" i="5"/>
  <c r="AT439" i="5"/>
  <c r="AV458" i="5"/>
  <c r="AT353" i="5"/>
  <c r="AT335" i="5"/>
  <c r="AR133" i="5"/>
  <c r="AU452" i="5"/>
  <c r="AL402" i="5"/>
  <c r="AM427" i="5"/>
  <c r="AN374" i="5" s="1"/>
  <c r="AO405" i="5"/>
  <c r="AQ394" i="5"/>
  <c r="AR430" i="5"/>
  <c r="AV453" i="5"/>
  <c r="AV448" i="5"/>
  <c r="AU470" i="5"/>
  <c r="AU33" i="5"/>
  <c r="AV337" i="5"/>
  <c r="AV352" i="5"/>
  <c r="AT352" i="5"/>
  <c r="AS448" i="5"/>
  <c r="AS423" i="5"/>
  <c r="AP401" i="5"/>
  <c r="AQ414" i="5"/>
  <c r="AU403" i="5"/>
  <c r="AR396" i="5"/>
  <c r="AM386" i="5"/>
  <c r="AN333" i="5" s="1"/>
  <c r="AV287" i="5"/>
  <c r="AV282" i="17" s="1"/>
  <c r="AT140" i="5"/>
  <c r="AR450" i="5"/>
  <c r="AS454" i="5"/>
  <c r="AV351" i="5"/>
  <c r="AV374" i="5"/>
  <c r="AU418" i="5"/>
  <c r="AM417" i="5"/>
  <c r="AN364" i="5" s="1"/>
  <c r="AO415" i="5"/>
  <c r="AL431" i="5"/>
  <c r="AS390" i="5"/>
  <c r="AT410" i="5"/>
  <c r="AT398" i="5"/>
  <c r="AU431" i="5"/>
  <c r="AS133" i="5"/>
  <c r="AR266" i="5"/>
  <c r="AV447" i="5"/>
  <c r="AS471" i="5"/>
  <c r="AT363" i="5"/>
  <c r="AT132" i="5"/>
  <c r="AU457" i="5"/>
  <c r="AU360" i="5"/>
  <c r="AO420" i="5"/>
  <c r="AJ417" i="5"/>
  <c r="AU410" i="5"/>
  <c r="AU415" i="5"/>
  <c r="AO428" i="5"/>
  <c r="AT431" i="5"/>
  <c r="AU268" i="5"/>
  <c r="AU437" i="5"/>
  <c r="AS467" i="5"/>
  <c r="AS31" i="5"/>
  <c r="AS142" i="5"/>
  <c r="AV455" i="5"/>
  <c r="AU343" i="5"/>
  <c r="AV362" i="5"/>
  <c r="AV439" i="5"/>
  <c r="AM404" i="5"/>
  <c r="AN351" i="5" s="1"/>
  <c r="AO402" i="5"/>
  <c r="AR423" i="5"/>
  <c r="AQ397" i="5"/>
  <c r="AJ430" i="5"/>
  <c r="AT427" i="5"/>
  <c r="AQ411" i="5"/>
  <c r="AN227" i="5"/>
  <c r="AU131" i="5"/>
  <c r="AT440" i="5"/>
  <c r="AS34" i="5"/>
  <c r="AS358" i="5"/>
  <c r="AV136" i="5"/>
  <c r="AS472" i="5"/>
  <c r="AU36" i="5"/>
  <c r="AS355" i="5"/>
  <c r="AU446" i="5"/>
  <c r="AL404" i="5"/>
  <c r="AU387" i="5"/>
  <c r="AO404" i="5"/>
  <c r="AU398" i="5"/>
  <c r="AP420" i="5"/>
  <c r="AR427" i="5"/>
  <c r="M227" i="5"/>
  <c r="S226" i="5"/>
  <c r="Y227" i="5"/>
  <c r="AI226" i="5"/>
  <c r="AG226" i="5"/>
  <c r="L226" i="5"/>
  <c r="AR267" i="5"/>
  <c r="AV456" i="5"/>
  <c r="AU461" i="5"/>
  <c r="AV470" i="5"/>
  <c r="AT343" i="5"/>
  <c r="AU377" i="5"/>
  <c r="AR446" i="5"/>
  <c r="AU122" i="5"/>
  <c r="AT345" i="5"/>
  <c r="AV378" i="5"/>
  <c r="AT364" i="5"/>
  <c r="AS138" i="5"/>
  <c r="AU142" i="5"/>
  <c r="AV341" i="5"/>
  <c r="AP424" i="5"/>
  <c r="AQ426" i="5"/>
  <c r="AR418" i="5"/>
  <c r="AM431" i="5"/>
  <c r="AN378" i="5" s="1"/>
  <c r="AT428" i="5"/>
  <c r="AM414" i="5"/>
  <c r="AN361" i="5" s="1"/>
  <c r="AL415" i="5"/>
  <c r="AP405" i="5"/>
  <c r="AM391" i="5"/>
  <c r="AN338" i="5" s="1"/>
  <c r="AU428" i="5"/>
  <c r="AS450" i="5"/>
  <c r="AR456" i="5"/>
  <c r="AU344" i="5"/>
  <c r="AS137" i="5"/>
  <c r="AU445" i="5"/>
  <c r="AS461" i="5"/>
  <c r="AV460" i="5"/>
  <c r="AV344" i="5"/>
  <c r="AV338" i="5"/>
  <c r="AQ396" i="5"/>
  <c r="AT419" i="5"/>
  <c r="AM422" i="5"/>
  <c r="AN369" i="5" s="1"/>
  <c r="AS415" i="5"/>
  <c r="AJ398" i="5"/>
  <c r="AP389" i="5"/>
  <c r="AR411" i="5"/>
  <c r="AL390" i="5"/>
  <c r="AO400" i="5"/>
  <c r="AU287" i="5"/>
  <c r="AU282" i="17" s="1"/>
  <c r="AU378" i="5"/>
  <c r="AR138" i="5"/>
  <c r="AV138" i="5"/>
  <c r="AS447" i="5"/>
  <c r="AV462" i="5"/>
  <c r="AV342" i="5"/>
  <c r="AR268" i="5"/>
  <c r="AU341" i="5"/>
  <c r="AJ408" i="5"/>
  <c r="AP394" i="5"/>
  <c r="AU420" i="5"/>
  <c r="AO432" i="5"/>
  <c r="AL410" i="5"/>
  <c r="AP418" i="5"/>
  <c r="AS430" i="5"/>
  <c r="AS397" i="5"/>
  <c r="AS440" i="5"/>
  <c r="AS266" i="5"/>
  <c r="AS468" i="5"/>
  <c r="AT462" i="5"/>
  <c r="AS35" i="5"/>
  <c r="AU366" i="5"/>
  <c r="AR34" i="5"/>
  <c r="AT416" i="5"/>
  <c r="AQ401" i="5"/>
  <c r="AR408" i="5"/>
  <c r="AR401" i="5"/>
  <c r="AL432" i="5"/>
  <c r="AO413" i="5"/>
  <c r="AL227" i="5"/>
  <c r="AU363" i="5"/>
  <c r="AT135" i="5"/>
  <c r="AR120" i="5"/>
  <c r="AT451" i="5"/>
  <c r="AR122" i="5"/>
  <c r="AU374" i="5"/>
  <c r="AV266" i="5"/>
  <c r="AM401" i="5"/>
  <c r="AN348" i="5" s="1"/>
  <c r="AO419" i="5"/>
  <c r="AM394" i="5"/>
  <c r="AN341" i="5" s="1"/>
  <c r="AP415" i="5"/>
  <c r="AT424" i="5"/>
  <c r="AO430" i="5"/>
  <c r="AU421" i="5"/>
  <c r="AU414" i="5"/>
  <c r="AS287" i="5"/>
  <c r="AS282" i="17" s="1"/>
  <c r="AV113" i="5"/>
  <c r="AV370" i="5"/>
  <c r="AR265" i="5"/>
  <c r="AU451" i="5"/>
  <c r="AU462" i="5"/>
  <c r="AV122" i="5"/>
  <c r="AV346" i="5"/>
  <c r="AJ406" i="5"/>
  <c r="AM423" i="5"/>
  <c r="AN370" i="5" s="1"/>
  <c r="AP399" i="5"/>
  <c r="AU425" i="5"/>
  <c r="AL392" i="5"/>
  <c r="AJ428" i="5"/>
  <c r="AR414" i="5"/>
  <c r="AU404" i="5"/>
  <c r="AR137" i="5"/>
  <c r="AT449" i="5"/>
  <c r="AV472" i="5"/>
  <c r="AS342" i="5"/>
  <c r="AR147" i="5"/>
  <c r="AT447" i="5"/>
  <c r="AS335" i="5"/>
  <c r="AV336" i="5"/>
  <c r="AM392" i="5"/>
  <c r="AN339" i="5" s="1"/>
  <c r="AP414" i="5"/>
  <c r="AS400" i="5"/>
  <c r="AS420" i="5"/>
  <c r="AR428" i="5"/>
  <c r="AL385" i="5"/>
  <c r="AT417" i="5"/>
  <c r="AR455" i="5"/>
  <c r="AT370" i="5"/>
  <c r="AT349" i="5"/>
  <c r="AT139" i="5"/>
  <c r="AR460" i="5"/>
  <c r="AS265" i="5"/>
  <c r="AV477" i="5"/>
  <c r="AT122" i="5"/>
  <c r="AJ393" i="5"/>
  <c r="AU392" i="5"/>
  <c r="AQ398" i="5"/>
  <c r="AQ410" i="5"/>
  <c r="AU389" i="5"/>
  <c r="AQ415" i="5"/>
  <c r="AS389" i="5"/>
  <c r="AJ386" i="5"/>
  <c r="Z227" i="5"/>
  <c r="AI227" i="5"/>
  <c r="V226" i="5"/>
  <c r="AF227" i="5"/>
  <c r="N226" i="5"/>
  <c r="AH226" i="5"/>
  <c r="AS33" i="5"/>
  <c r="AT375" i="5"/>
  <c r="AR445" i="5"/>
  <c r="AS474" i="5"/>
  <c r="AT346" i="5"/>
  <c r="AU368" i="5"/>
  <c r="AV464" i="5"/>
  <c r="AL422" i="5"/>
  <c r="AS410" i="5"/>
  <c r="AR406" i="5"/>
  <c r="AS431" i="5"/>
  <c r="AP393" i="5"/>
  <c r="AU391" i="5"/>
  <c r="AO399" i="5"/>
  <c r="AQ430" i="5"/>
  <c r="AU139" i="5"/>
  <c r="AS438" i="5"/>
  <c r="AV35" i="5"/>
  <c r="AT378" i="5"/>
  <c r="AR146" i="5"/>
  <c r="AT446" i="5"/>
  <c r="AR443" i="5"/>
  <c r="AT334" i="5"/>
  <c r="AT372" i="5"/>
  <c r="AR431" i="5"/>
  <c r="AT388" i="5"/>
  <c r="AP400" i="5"/>
  <c r="AT432" i="5"/>
  <c r="AQ388" i="5"/>
  <c r="AS393" i="5"/>
  <c r="AP403" i="5"/>
  <c r="AT463" i="5"/>
  <c r="AU120" i="5"/>
  <c r="AU266" i="5"/>
  <c r="AR448" i="5"/>
  <c r="AU466" i="5"/>
  <c r="AS336" i="5"/>
  <c r="AV357" i="5"/>
  <c r="AT366" i="5"/>
  <c r="AQ427" i="5"/>
  <c r="AP413" i="5"/>
  <c r="AQ403" i="5"/>
  <c r="AT390" i="5"/>
  <c r="AT422" i="5"/>
  <c r="I221" i="5"/>
  <c r="AV365" i="5"/>
  <c r="AS134" i="5"/>
  <c r="AS369" i="5"/>
  <c r="AV133" i="5"/>
  <c r="AV476" i="5"/>
  <c r="AU444" i="5"/>
  <c r="AR467" i="5"/>
  <c r="AS427" i="5"/>
  <c r="AS424" i="5"/>
  <c r="AR113" i="5"/>
  <c r="AL417" i="5"/>
  <c r="AU390" i="5"/>
  <c r="AO418" i="5"/>
  <c r="AQ419" i="5"/>
  <c r="AN226" i="5"/>
  <c r="AV335" i="5"/>
  <c r="AT357" i="5"/>
  <c r="AS347" i="5"/>
  <c r="AV372" i="5"/>
  <c r="AU134" i="5"/>
  <c r="AT469" i="5"/>
  <c r="AS349" i="5"/>
  <c r="AQ420" i="5"/>
  <c r="AQ421" i="5"/>
  <c r="AU408" i="5"/>
  <c r="AP395" i="5"/>
  <c r="AO226" i="5"/>
  <c r="AV350" i="5"/>
  <c r="AU117" i="5"/>
  <c r="AU124" i="5" s="1"/>
  <c r="AV267" i="5"/>
  <c r="AS437" i="5"/>
  <c r="AU468" i="5"/>
  <c r="AU375" i="5"/>
  <c r="AT142" i="5"/>
  <c r="AM413" i="5"/>
  <c r="AN360" i="5" s="1"/>
  <c r="AO392" i="5"/>
  <c r="AQ413" i="5"/>
  <c r="AL424" i="5"/>
  <c r="AL403" i="5"/>
  <c r="AO426" i="5"/>
  <c r="AQ405" i="5"/>
  <c r="AR389" i="5"/>
  <c r="AS453" i="5"/>
  <c r="AT475" i="5"/>
  <c r="AV375" i="5"/>
  <c r="AS348" i="5"/>
  <c r="AU267" i="5"/>
  <c r="AT472" i="5"/>
  <c r="AR136" i="5"/>
  <c r="AU353" i="5"/>
  <c r="AQ424" i="5"/>
  <c r="AS402" i="5"/>
  <c r="AT395" i="5"/>
  <c r="AU394" i="5"/>
  <c r="AT425" i="5"/>
  <c r="AO389" i="5"/>
  <c r="AM403" i="5"/>
  <c r="AN350" i="5" s="1"/>
  <c r="AU422" i="5"/>
  <c r="AS465" i="5"/>
  <c r="AR473" i="5"/>
  <c r="AU342" i="5"/>
  <c r="AV471" i="5"/>
  <c r="AT361" i="5"/>
  <c r="AS375" i="5"/>
  <c r="AR134" i="5"/>
  <c r="AU459" i="5"/>
  <c r="AS36" i="5"/>
  <c r="AR131" i="5"/>
  <c r="AL397" i="5"/>
  <c r="AS387" i="5"/>
  <c r="AT408" i="5"/>
  <c r="AU402" i="5"/>
  <c r="AL393" i="5"/>
  <c r="AR420" i="5"/>
  <c r="AS432" i="5"/>
  <c r="S227" i="5"/>
  <c r="Z226" i="5"/>
  <c r="AB227" i="5"/>
  <c r="N227" i="5"/>
  <c r="I212" i="5"/>
  <c r="Q227" i="5"/>
  <c r="AS460" i="5"/>
  <c r="AT146" i="5"/>
  <c r="AR459" i="5"/>
  <c r="AV36" i="5"/>
  <c r="AS346" i="5"/>
  <c r="AS411" i="5"/>
  <c r="AT415" i="5"/>
  <c r="AR419" i="5"/>
  <c r="AP419" i="5"/>
  <c r="AR400" i="5"/>
  <c r="AO412" i="5"/>
  <c r="I228" i="5"/>
  <c r="AR442" i="5"/>
  <c r="AV475" i="5"/>
  <c r="AT136" i="5"/>
  <c r="AT453" i="5"/>
  <c r="AV446" i="5"/>
  <c r="AS135" i="5"/>
  <c r="AS439" i="5"/>
  <c r="AS414" i="5"/>
  <c r="AQ409" i="5"/>
  <c r="AJ421" i="5"/>
  <c r="AM430" i="5"/>
  <c r="AN377" i="5" s="1"/>
  <c r="AR412" i="5"/>
  <c r="AT392" i="5"/>
  <c r="AR472" i="5"/>
  <c r="AS345" i="5"/>
  <c r="AV349" i="5"/>
  <c r="AU147" i="5"/>
  <c r="AV457" i="5"/>
  <c r="AS475" i="5"/>
  <c r="AU365" i="5"/>
  <c r="AU355" i="5"/>
  <c r="AS449" i="5"/>
  <c r="AR398" i="5"/>
  <c r="AM418" i="5"/>
  <c r="AN365" i="5" s="1"/>
  <c r="AQ423" i="5"/>
  <c r="AJ423" i="5"/>
  <c r="AU412" i="5"/>
  <c r="AO406" i="5"/>
  <c r="I220" i="5"/>
  <c r="AT376" i="5"/>
  <c r="AT373" i="5"/>
  <c r="AS442" i="5"/>
  <c r="AT448" i="5"/>
  <c r="AU439" i="5"/>
  <c r="AS32" i="5"/>
  <c r="AT341" i="5"/>
  <c r="AS412" i="5"/>
  <c r="AT401" i="5"/>
  <c r="AL413" i="5"/>
  <c r="AJ409" i="5"/>
  <c r="AP408" i="5"/>
  <c r="AR399" i="5"/>
  <c r="AT466" i="5"/>
  <c r="AV340" i="5"/>
  <c r="AT339" i="5"/>
  <c r="AU370" i="5"/>
  <c r="AT268" i="5"/>
  <c r="AV445" i="5"/>
  <c r="AV369" i="5"/>
  <c r="AR142" i="5"/>
  <c r="AT411" i="5"/>
  <c r="AR392" i="5"/>
  <c r="AJ387" i="5"/>
  <c r="AP226" i="5"/>
  <c r="AT362" i="5"/>
  <c r="AV339" i="5"/>
  <c r="AV348" i="5"/>
  <c r="AT374" i="5"/>
  <c r="AS136" i="5"/>
  <c r="AS441" i="5"/>
  <c r="AV33" i="5"/>
  <c r="AV379" i="5"/>
  <c r="AV463" i="5"/>
  <c r="AP428" i="5"/>
  <c r="AS413" i="5"/>
  <c r="AO397" i="5"/>
  <c r="AL386" i="5"/>
  <c r="AO424" i="5"/>
  <c r="AQ390" i="5"/>
  <c r="AJ413" i="5"/>
  <c r="AR394" i="5"/>
  <c r="AS425" i="5"/>
  <c r="AP391" i="5"/>
  <c r="I218" i="5"/>
  <c r="AT369" i="5"/>
  <c r="AV131" i="5"/>
  <c r="AV438" i="5"/>
  <c r="AU32" i="5"/>
  <c r="AU356" i="5"/>
  <c r="AV147" i="5"/>
  <c r="AR454" i="5"/>
  <c r="AS344" i="5"/>
  <c r="AR461" i="5"/>
  <c r="AR421" i="5"/>
  <c r="AT406" i="5"/>
  <c r="AT420" i="5"/>
  <c r="AQ431" i="5"/>
  <c r="AL388" i="5"/>
  <c r="AP421" i="5"/>
  <c r="AU413" i="5"/>
  <c r="AS392" i="5"/>
  <c r="AU453" i="5"/>
  <c r="AV454" i="5"/>
  <c r="AS363" i="5"/>
  <c r="AT444" i="5"/>
  <c r="AU472" i="5"/>
  <c r="AT344" i="5"/>
  <c r="AV444" i="5"/>
  <c r="AU448" i="5"/>
  <c r="AV268" i="5"/>
  <c r="AT414" i="5"/>
  <c r="AM400" i="5"/>
  <c r="AN347" i="5" s="1"/>
  <c r="AM396" i="5"/>
  <c r="AN343" i="5" s="1"/>
  <c r="AU396" i="5"/>
  <c r="AT402" i="5"/>
  <c r="AH227" i="5"/>
  <c r="V227" i="5"/>
  <c r="AC226" i="5"/>
  <c r="W227" i="5"/>
  <c r="K226" i="5"/>
  <c r="T227" i="5"/>
  <c r="AD227" i="5"/>
  <c r="AV468" i="5"/>
  <c r="AV377" i="5"/>
  <c r="AU133" i="5"/>
  <c r="AU450" i="5"/>
  <c r="AV459" i="5"/>
  <c r="AR474" i="5"/>
  <c r="AT36" i="5"/>
  <c r="AR140" i="5"/>
  <c r="AV135" i="5"/>
  <c r="AU401" i="5"/>
  <c r="AT421" i="5"/>
  <c r="AM416" i="5"/>
  <c r="AN363" i="5" s="1"/>
  <c r="AS405" i="5"/>
  <c r="AS398" i="5"/>
  <c r="AP409" i="5"/>
  <c r="AQ226" i="5"/>
  <c r="AU352" i="5"/>
  <c r="AR141" i="5"/>
  <c r="AU460" i="5"/>
  <c r="AU349" i="5"/>
  <c r="AS352" i="5"/>
  <c r="AR436" i="5"/>
  <c r="AV146" i="5"/>
  <c r="AT470" i="5"/>
  <c r="AU31" i="5"/>
  <c r="AT405" i="5"/>
  <c r="AJ388" i="5"/>
  <c r="AR410" i="5"/>
  <c r="AM426" i="5"/>
  <c r="AN373" i="5" s="1"/>
  <c r="AJ431" i="5"/>
  <c r="AO422" i="5"/>
  <c r="AS391" i="5"/>
  <c r="AT389" i="5"/>
  <c r="AU397" i="5"/>
  <c r="AU454" i="5"/>
  <c r="AR36" i="5"/>
  <c r="AU357" i="5"/>
  <c r="AV140" i="5"/>
  <c r="AS132" i="5"/>
  <c r="AR477" i="5"/>
  <c r="AT338" i="5"/>
  <c r="AS365" i="5"/>
  <c r="AT336" i="5"/>
  <c r="AT400" i="5"/>
  <c r="AP430" i="5"/>
  <c r="AL395" i="5"/>
  <c r="AJ418" i="5"/>
  <c r="AM408" i="5"/>
  <c r="AN355" i="5" s="1"/>
  <c r="AP411" i="5"/>
  <c r="AK227" i="5"/>
  <c r="AS350" i="5"/>
  <c r="AU348" i="5"/>
  <c r="AS338" i="5"/>
  <c r="AV355" i="5"/>
  <c r="AT141" i="5"/>
  <c r="AS371" i="5"/>
  <c r="AV441" i="5"/>
  <c r="AV347" i="5"/>
  <c r="AU138" i="5"/>
  <c r="AM420" i="5"/>
  <c r="AN367" i="5" s="1"/>
  <c r="AU393" i="5"/>
  <c r="AU399" i="5"/>
  <c r="AJ426" i="5"/>
  <c r="AM412" i="5"/>
  <c r="AN359" i="5" s="1"/>
  <c r="AL416" i="5"/>
  <c r="AR403" i="5"/>
  <c r="AV450" i="5"/>
  <c r="AU35" i="5"/>
  <c r="AS337" i="5"/>
  <c r="AU338" i="5"/>
  <c r="AT359" i="5"/>
  <c r="AU265" i="5"/>
  <c r="AU474" i="5"/>
  <c r="AU463" i="5"/>
  <c r="AM424" i="5"/>
  <c r="AN371" i="5" s="1"/>
  <c r="AS401" i="5"/>
  <c r="AL411" i="5"/>
  <c r="AP397" i="5"/>
  <c r="AO390" i="5"/>
  <c r="AM410" i="5"/>
  <c r="AN357" i="5" s="1"/>
  <c r="AP388" i="5"/>
  <c r="AT465" i="5"/>
  <c r="AV361" i="5"/>
  <c r="AS372" i="5"/>
  <c r="AS456" i="5"/>
  <c r="AU456" i="5"/>
  <c r="AS376" i="5"/>
  <c r="AS359" i="5"/>
  <c r="AQ404" i="5"/>
  <c r="AS409" i="5"/>
  <c r="AL400" i="5"/>
  <c r="AP404" i="5"/>
  <c r="AJ415" i="5"/>
  <c r="AQ391" i="5"/>
  <c r="AR432" i="5"/>
  <c r="AR426" i="5"/>
  <c r="AQ418" i="5"/>
  <c r="AM227" i="5"/>
  <c r="AT340" i="5"/>
  <c r="AS362" i="5"/>
  <c r="AV120" i="5"/>
  <c r="AV137" i="5"/>
  <c r="AT458" i="5"/>
  <c r="AT377" i="5"/>
  <c r="AV132" i="5"/>
  <c r="AT442" i="5"/>
  <c r="AV34" i="5"/>
  <c r="AU372" i="5"/>
  <c r="AL398" i="5"/>
  <c r="AU388" i="5"/>
  <c r="AL429" i="5"/>
  <c r="AT387" i="5"/>
  <c r="AQ392" i="5"/>
  <c r="AT423" i="5"/>
  <c r="AT265" i="5"/>
  <c r="AR440" i="5"/>
  <c r="AT31" i="5"/>
  <c r="AT467" i="5"/>
  <c r="AT457" i="5"/>
  <c r="AU339" i="5"/>
  <c r="AS377" i="5"/>
  <c r="AV451" i="5"/>
  <c r="AR33" i="5"/>
  <c r="AS469" i="5"/>
  <c r="AL409" i="5"/>
  <c r="AU409" i="5"/>
  <c r="AJ410" i="5"/>
  <c r="AP387" i="5"/>
  <c r="AM397" i="5"/>
  <c r="AN344" i="5" s="1"/>
  <c r="AP396" i="5"/>
  <c r="AJ396" i="5"/>
  <c r="AM429" i="5"/>
  <c r="AN376" i="5" s="1"/>
  <c r="AK226" i="5"/>
  <c r="X226" i="5"/>
  <c r="M226" i="5"/>
  <c r="U227" i="5"/>
  <c r="AA227" i="5"/>
  <c r="AG227" i="5"/>
  <c r="AF226" i="5"/>
  <c r="L227" i="5"/>
  <c r="AV465" i="5"/>
  <c r="AU337" i="5"/>
  <c r="AT350" i="5"/>
  <c r="AV449" i="5"/>
  <c r="AR470" i="5"/>
  <c r="AU455" i="5"/>
  <c r="AR465" i="5"/>
  <c r="AU334" i="5"/>
  <c r="AS466" i="5"/>
  <c r="AU426" i="5"/>
  <c r="AP429" i="5"/>
  <c r="AT403" i="5"/>
  <c r="AT426" i="5"/>
  <c r="AQ412" i="5"/>
  <c r="AT287" i="5"/>
  <c r="AT282" i="17" s="1"/>
  <c r="AS452" i="5"/>
  <c r="AR32" i="5"/>
  <c r="AS370" i="5"/>
  <c r="AU369" i="5"/>
  <c r="AS418" i="5"/>
  <c r="AO425" i="5"/>
  <c r="AP422" i="5"/>
  <c r="AL387" i="5"/>
  <c r="AT437" i="5"/>
  <c r="AS463" i="5"/>
  <c r="AT32" i="5"/>
  <c r="AU335" i="5"/>
  <c r="AU367" i="5"/>
  <c r="AS353" i="5"/>
  <c r="AU440" i="5"/>
  <c r="AR468" i="5"/>
  <c r="AT337" i="5"/>
  <c r="AU442" i="5"/>
  <c r="AU400" i="5"/>
  <c r="AQ393" i="5"/>
  <c r="AL426" i="5"/>
  <c r="AO411" i="5"/>
  <c r="AR417" i="5"/>
  <c r="AS459" i="5"/>
  <c r="AS341" i="5"/>
  <c r="AV353" i="5"/>
  <c r="AU358" i="5"/>
  <c r="AS139" i="5"/>
  <c r="AR139" i="5"/>
  <c r="AR469" i="5"/>
  <c r="AM402" i="5"/>
  <c r="AN349" i="5" s="1"/>
  <c r="AP432" i="5"/>
  <c r="AJ427" i="5"/>
  <c r="AM425" i="5"/>
  <c r="AN372" i="5" s="1"/>
  <c r="AM406" i="5"/>
  <c r="AN353" i="5" s="1"/>
  <c r="AO417" i="5"/>
  <c r="AL428" i="5"/>
  <c r="AJ399" i="5"/>
  <c r="AJ416" i="5"/>
  <c r="AT396" i="5"/>
  <c r="AT131" i="5"/>
  <c r="AU464" i="5"/>
  <c r="AS343" i="5"/>
  <c r="AV469" i="5"/>
  <c r="AT455" i="5"/>
  <c r="AS357" i="5"/>
  <c r="AS146" i="5"/>
  <c r="AS366" i="5"/>
  <c r="AO409" i="5"/>
  <c r="AJ404" i="5"/>
  <c r="AM405" i="5"/>
  <c r="AN352" i="5" s="1"/>
  <c r="AR402" i="5"/>
  <c r="AQ428" i="5"/>
  <c r="AL414" i="5"/>
  <c r="AQ400" i="5"/>
  <c r="AV473" i="5"/>
  <c r="AR31" i="5"/>
  <c r="AT471" i="5"/>
  <c r="AT342" i="5"/>
  <c r="AV358" i="5"/>
  <c r="AU140" i="5"/>
  <c r="AV466" i="5"/>
  <c r="AR35" i="5"/>
  <c r="AU113" i="5"/>
  <c r="AS428" i="5"/>
  <c r="AU429" i="5"/>
  <c r="AR409" i="5"/>
  <c r="AR390" i="5"/>
  <c r="AS394" i="5"/>
  <c r="AR415" i="5"/>
  <c r="AJ226" i="5"/>
  <c r="AS360" i="5"/>
  <c r="AS368" i="5"/>
  <c r="AS470" i="5"/>
  <c r="AU350" i="5"/>
  <c r="AS117" i="5"/>
  <c r="AT266" i="5"/>
  <c r="AU441" i="5"/>
  <c r="AV363" i="5"/>
  <c r="AJ414" i="5"/>
  <c r="AO431" i="5"/>
  <c r="AU432" i="5"/>
  <c r="AO394" i="5"/>
  <c r="AL396" i="5"/>
  <c r="AJ391" i="5"/>
  <c r="AT391" i="5"/>
  <c r="AR413" i="5"/>
  <c r="AU405" i="5"/>
  <c r="AR447" i="5"/>
  <c r="AT474" i="5"/>
  <c r="AU371" i="5"/>
  <c r="AR449" i="5"/>
  <c r="AS122" i="5"/>
  <c r="AO427" i="5"/>
  <c r="AM409" i="5"/>
  <c r="AN356" i="5" s="1"/>
  <c r="AU430" i="5"/>
  <c r="AJ432" i="5"/>
  <c r="AQ387" i="5"/>
  <c r="AJ411" i="5"/>
  <c r="AQ402" i="5"/>
  <c r="AO423" i="5"/>
  <c r="AR287" i="5"/>
  <c r="P227" i="5"/>
  <c r="AA226" i="5"/>
  <c r="Y226" i="5"/>
  <c r="U226" i="5"/>
  <c r="AE226" i="5"/>
  <c r="AC227" i="5"/>
  <c r="AV75" i="112"/>
  <c r="AR363" i="5"/>
  <c r="AR351" i="5"/>
  <c r="AR376" i="5"/>
  <c r="AR366" i="5"/>
  <c r="AR350" i="5"/>
  <c r="AR378" i="5"/>
  <c r="AR358" i="5"/>
  <c r="AR375" i="5"/>
  <c r="AR379" i="5"/>
  <c r="AR362" i="5"/>
  <c r="AR349" i="5"/>
  <c r="AR372" i="5"/>
  <c r="AR357" i="5"/>
  <c r="AR346" i="5"/>
  <c r="AR348" i="5"/>
  <c r="AR352" i="5"/>
  <c r="AR364" i="5"/>
  <c r="AR370" i="5"/>
  <c r="AR361" i="5"/>
  <c r="AR347" i="5"/>
  <c r="AR360" i="5"/>
  <c r="AR374" i="5"/>
  <c r="AR344" i="5"/>
  <c r="AR355" i="5"/>
  <c r="AR356" i="5"/>
  <c r="AR365" i="5"/>
  <c r="AR368" i="5"/>
  <c r="AR353" i="5"/>
  <c r="AR371" i="5"/>
  <c r="AR359" i="5"/>
  <c r="AR367" i="5"/>
  <c r="AR345" i="5"/>
  <c r="AR369" i="5"/>
  <c r="AR377" i="5"/>
  <c r="AR373" i="5"/>
  <c r="AT17" i="106"/>
  <c r="AO75" i="106"/>
  <c r="AT25" i="106"/>
  <c r="AV25" i="106"/>
  <c r="AT75" i="106"/>
  <c r="AU75" i="106"/>
  <c r="AQ75" i="106"/>
  <c r="AR75" i="106"/>
  <c r="AS75" i="106"/>
  <c r="AU25" i="106"/>
  <c r="AP75" i="106"/>
  <c r="AR25" i="106"/>
  <c r="AS25" i="106"/>
  <c r="E112" i="106"/>
  <c r="E370" i="5"/>
  <c r="E363" i="5"/>
  <c r="E105" i="106"/>
  <c r="E364" i="5"/>
  <c r="E106" i="106"/>
  <c r="E347" i="5"/>
  <c r="E89" i="106"/>
  <c r="E95" i="106"/>
  <c r="E353" i="5"/>
  <c r="E345" i="5"/>
  <c r="E87" i="106"/>
  <c r="E334" i="5"/>
  <c r="E76" i="106"/>
  <c r="E372" i="5"/>
  <c r="E114" i="106"/>
  <c r="E111" i="106"/>
  <c r="E369" i="5"/>
  <c r="E110" i="106"/>
  <c r="E368" i="5"/>
  <c r="E361" i="5"/>
  <c r="E103" i="106"/>
  <c r="E120" i="106"/>
  <c r="E378" i="5"/>
  <c r="E371" i="5"/>
  <c r="E113" i="106"/>
  <c r="E367" i="5"/>
  <c r="E109" i="106"/>
  <c r="E78" i="106"/>
  <c r="E336" i="5"/>
  <c r="E376" i="5"/>
  <c r="E118" i="106"/>
  <c r="E341" i="5"/>
  <c r="E83" i="106"/>
  <c r="E342" i="5"/>
  <c r="E84" i="106"/>
  <c r="E88" i="106"/>
  <c r="E346" i="5"/>
  <c r="E339" i="5"/>
  <c r="E81" i="106"/>
  <c r="E348" i="5"/>
  <c r="E90" i="106"/>
  <c r="E333" i="5"/>
  <c r="E75" i="106"/>
  <c r="E115" i="106"/>
  <c r="E373" i="5"/>
  <c r="E74" i="106"/>
  <c r="E332" i="5"/>
  <c r="E100" i="106"/>
  <c r="E358" i="5"/>
  <c r="E375" i="5"/>
  <c r="E117" i="106"/>
  <c r="E356" i="5"/>
  <c r="E98" i="106"/>
  <c r="E344" i="5"/>
  <c r="E86" i="106"/>
  <c r="E116" i="106"/>
  <c r="E374" i="5"/>
  <c r="E352" i="5"/>
  <c r="E94" i="106"/>
  <c r="E337" i="5"/>
  <c r="E79" i="106"/>
  <c r="E101" i="106"/>
  <c r="E359" i="5"/>
  <c r="E85" i="106"/>
  <c r="E343" i="5"/>
  <c r="E362" i="5"/>
  <c r="E104" i="106"/>
  <c r="E351" i="5"/>
  <c r="E93" i="106"/>
  <c r="E338" i="5"/>
  <c r="E80" i="106"/>
  <c r="E340" i="5"/>
  <c r="E82" i="106"/>
  <c r="E92" i="106"/>
  <c r="E350" i="5"/>
  <c r="E360" i="5"/>
  <c r="E102" i="106"/>
  <c r="E97" i="106"/>
  <c r="E355" i="5"/>
  <c r="E379" i="5"/>
  <c r="E121" i="106"/>
  <c r="E91" i="106"/>
  <c r="E349" i="5"/>
  <c r="E377" i="5"/>
  <c r="E119" i="106"/>
  <c r="E357" i="5"/>
  <c r="E99" i="106"/>
  <c r="E77" i="106"/>
  <c r="E335" i="5"/>
  <c r="E365" i="5"/>
  <c r="E107" i="106"/>
  <c r="E108" i="106"/>
  <c r="E366" i="5"/>
  <c r="AR338" i="5"/>
  <c r="AR342" i="5"/>
  <c r="AR337" i="5"/>
  <c r="AR340" i="5"/>
  <c r="AR341" i="5"/>
  <c r="AR339" i="5"/>
  <c r="AR334" i="5"/>
  <c r="AR343" i="5"/>
  <c r="AR335" i="5"/>
  <c r="AR336" i="5"/>
  <c r="AT76" i="6" l="1"/>
  <c r="AU76" i="6"/>
  <c r="AS76" i="6"/>
  <c r="AR76" i="6"/>
  <c r="AV76" i="6"/>
  <c r="AT151" i="5"/>
  <c r="AT149" i="5"/>
  <c r="AP351" i="5"/>
  <c r="AV151" i="5"/>
  <c r="AT124" i="5"/>
  <c r="AO369" i="5"/>
  <c r="AO377" i="5"/>
  <c r="AS124" i="5"/>
  <c r="AV124" i="5"/>
  <c r="AS149" i="5"/>
  <c r="AR149" i="5"/>
  <c r="AV144" i="5"/>
  <c r="AP334" i="5"/>
  <c r="AT143" i="5"/>
  <c r="AP371" i="5"/>
  <c r="AR282" i="17"/>
  <c r="AR151" i="5"/>
  <c r="AP374" i="5"/>
  <c r="AP360" i="5"/>
  <c r="AO364" i="5"/>
  <c r="AU143" i="5"/>
  <c r="AP359" i="5"/>
  <c r="AO362" i="5"/>
  <c r="AO343" i="5"/>
  <c r="AO378" i="5"/>
  <c r="AO356" i="5"/>
  <c r="AS151" i="5"/>
  <c r="AS144" i="5"/>
  <c r="AO341" i="5"/>
  <c r="AP341" i="5"/>
  <c r="AP355" i="5"/>
  <c r="AO336" i="5"/>
  <c r="AO368" i="5"/>
  <c r="AO337" i="5"/>
  <c r="AO358" i="5"/>
  <c r="AO373" i="5"/>
  <c r="AO345" i="5"/>
  <c r="AO350" i="5"/>
  <c r="AO363" i="5"/>
  <c r="AO374" i="5"/>
  <c r="AP340" i="5"/>
  <c r="AV149" i="5"/>
  <c r="AP367" i="5"/>
  <c r="AP344" i="5"/>
  <c r="AP358" i="5"/>
  <c r="AO349" i="5"/>
  <c r="AS143" i="5"/>
  <c r="AO339" i="5"/>
  <c r="AO351" i="5"/>
  <c r="AO344" i="5"/>
  <c r="AO357" i="5"/>
  <c r="AU144" i="5"/>
  <c r="AO379" i="5"/>
  <c r="AO367" i="5"/>
  <c r="AO375" i="5"/>
  <c r="AT144" i="5"/>
  <c r="AO348" i="5"/>
  <c r="AU149" i="5"/>
  <c r="AO376" i="5"/>
  <c r="AO372" i="5"/>
  <c r="AP353" i="5"/>
  <c r="AP347" i="5"/>
  <c r="AO371" i="5"/>
  <c r="AP343" i="5"/>
  <c r="AP373" i="5"/>
  <c r="AP361" i="5"/>
  <c r="AP349" i="5"/>
  <c r="AP376" i="5"/>
  <c r="AP357" i="5"/>
  <c r="AO370" i="5"/>
  <c r="AP369" i="5"/>
  <c r="AP356" i="5"/>
  <c r="AP364" i="5"/>
  <c r="AP379" i="5"/>
  <c r="AP335" i="5"/>
  <c r="AP350" i="5"/>
  <c r="AO340" i="5"/>
  <c r="AO359" i="5"/>
  <c r="AO347" i="5"/>
  <c r="AP339" i="5"/>
  <c r="AU151" i="5"/>
  <c r="AP368" i="5"/>
  <c r="AV143" i="5"/>
  <c r="AO355" i="5"/>
  <c r="AO353" i="5"/>
  <c r="AP370" i="5"/>
  <c r="AO346" i="5"/>
  <c r="AO342" i="5"/>
  <c r="AO366" i="5"/>
  <c r="AO338" i="5"/>
  <c r="AP345" i="5"/>
  <c r="AP337" i="5"/>
  <c r="AO365" i="5"/>
  <c r="AP336" i="5"/>
  <c r="AP342" i="5"/>
  <c r="AR143" i="5"/>
  <c r="AR144" i="5"/>
  <c r="AP338" i="5"/>
  <c r="AP346" i="5"/>
  <c r="AP378" i="5"/>
  <c r="AO334" i="5"/>
  <c r="AU333" i="5"/>
  <c r="AO386" i="5"/>
  <c r="AO360" i="5"/>
  <c r="AO361" i="5"/>
  <c r="AS386" i="5"/>
  <c r="AP372" i="5"/>
  <c r="AP366" i="5"/>
  <c r="AR386" i="5"/>
  <c r="AO335" i="5"/>
  <c r="AQ386" i="5"/>
  <c r="AT33" i="5"/>
  <c r="AP377" i="5"/>
  <c r="AP365" i="5"/>
  <c r="AP362" i="5"/>
  <c r="AS333" i="5"/>
  <c r="AT386" i="5"/>
  <c r="AP352" i="5"/>
  <c r="AP375" i="5"/>
  <c r="AP363" i="5"/>
  <c r="AO352" i="5"/>
  <c r="AV333" i="5"/>
  <c r="AP348" i="5"/>
  <c r="AU386" i="5"/>
  <c r="AP386" i="5"/>
  <c r="AT333" i="5"/>
  <c r="AR21" i="106"/>
  <c r="AT21" i="106"/>
  <c r="AR333" i="5"/>
  <c r="AV21" i="106"/>
  <c r="AT24" i="106"/>
  <c r="AU21" i="106"/>
  <c r="AR24" i="106"/>
  <c r="AS21" i="106"/>
  <c r="AT37" i="5" l="1"/>
  <c r="AR37" i="5"/>
  <c r="AV37" i="5"/>
  <c r="AU37" i="5"/>
  <c r="AP333" i="5"/>
  <c r="AO333" i="5"/>
  <c r="AT332" i="5"/>
  <c r="AS37" i="5"/>
  <c r="AS24" i="106"/>
  <c r="AU24" i="106"/>
  <c r="AV24" i="106"/>
  <c r="AR74" i="106"/>
  <c r="AQ74" i="106"/>
  <c r="AO74" i="106"/>
  <c r="AT74" i="106"/>
  <c r="AS74" i="106"/>
  <c r="AP74" i="106"/>
  <c r="AU74" i="106"/>
  <c r="AR332" i="5"/>
  <c r="AU332" i="5" l="1"/>
  <c r="AP385" i="5"/>
  <c r="AS332" i="5"/>
  <c r="AV332" i="5"/>
  <c r="AS385" i="5"/>
  <c r="AT385" i="5"/>
  <c r="AO385" i="5"/>
  <c r="AU385" i="5"/>
  <c r="AQ385" i="5"/>
  <c r="AR315" i="5" s="1" a="1"/>
  <c r="AR315" i="5" s="1"/>
  <c r="AR385" i="5"/>
  <c r="AR323" i="5" a="1"/>
  <c r="AR323" i="5" s="1"/>
  <c r="AS322" i="5" l="1" a="1"/>
  <c r="AS322" i="5" s="1"/>
  <c r="AR313" i="5" a="1"/>
  <c r="AR313" i="5" s="1"/>
  <c r="AS324" i="5" a="1"/>
  <c r="AS324" i="5" s="1"/>
  <c r="AP332" i="5"/>
  <c r="AO332" i="5"/>
  <c r="AP381" i="5" l="1"/>
  <c r="AV14" i="86" s="1"/>
  <c r="I14" i="86" s="1"/>
  <c r="AV12" i="101" l="1"/>
  <c r="AV66" i="101" s="1"/>
  <c r="W16" i="101"/>
  <c r="V16" i="101"/>
  <c r="U16" i="101"/>
  <c r="T16" i="101"/>
  <c r="S16" i="101"/>
  <c r="R16" i="101"/>
  <c r="Q16" i="101"/>
  <c r="P16" i="101"/>
  <c r="O16" i="101"/>
  <c r="N16" i="101"/>
  <c r="M16" i="101"/>
  <c r="L16" i="101"/>
  <c r="K16" i="101"/>
  <c r="AV67" i="101" l="1"/>
  <c r="E263" i="12" l="1"/>
  <c r="E264" i="12" s="1"/>
  <c r="E265" i="12" l="1"/>
  <c r="E266" i="12" l="1"/>
  <c r="E267" i="12" s="1"/>
  <c r="E268" i="12" l="1"/>
  <c r="E269" i="12" l="1"/>
  <c r="E270" i="12" l="1"/>
  <c r="E271" i="12" l="1"/>
  <c r="E272" i="12" l="1"/>
  <c r="E273" i="12" l="1"/>
  <c r="E274" i="12" l="1"/>
  <c r="E275" i="12" l="1"/>
  <c r="E276" i="12" l="1"/>
  <c r="E277" i="12" l="1"/>
  <c r="E278" i="12" l="1"/>
  <c r="E279" i="12" l="1"/>
  <c r="E280" i="12" l="1"/>
  <c r="E281" i="12" l="1"/>
  <c r="E282" i="12" l="1"/>
  <c r="E283" i="12" l="1"/>
  <c r="E284" i="12" l="1"/>
  <c r="E285" i="12" l="1"/>
  <c r="E286" i="12" l="1"/>
  <c r="E287" i="12" l="1"/>
  <c r="E288" i="12" l="1"/>
  <c r="E289" i="12" l="1"/>
  <c r="E290" i="12" l="1"/>
  <c r="E291" i="12" l="1"/>
  <c r="E292" i="12" l="1"/>
  <c r="E293" i="12" l="1"/>
  <c r="E294" i="12" l="1"/>
  <c r="E295" i="12" l="1"/>
  <c r="E296" i="12" l="1"/>
  <c r="E297" i="12" l="1"/>
  <c r="E298" i="12" l="1"/>
  <c r="E299" i="12" l="1"/>
  <c r="E300" i="12" l="1"/>
  <c r="AR181" i="106" l="1"/>
  <c r="AR121" i="5" l="1"/>
  <c r="AR18" i="16"/>
  <c r="AR123" i="5" l="1"/>
  <c r="F352" i="33" l="1"/>
  <c r="F351" i="33"/>
  <c r="F350" i="33"/>
  <c r="F349" i="33"/>
  <c r="F348" i="33"/>
  <c r="F347" i="33"/>
  <c r="F346" i="33"/>
  <c r="F345" i="33"/>
  <c r="F344" i="33"/>
  <c r="F343" i="33"/>
  <c r="F342" i="33"/>
  <c r="F341" i="33"/>
  <c r="F340" i="33"/>
  <c r="F339" i="33"/>
  <c r="F338" i="33"/>
  <c r="F337" i="33"/>
  <c r="F336" i="33"/>
  <c r="F335" i="33"/>
  <c r="F334" i="33"/>
  <c r="F333" i="33"/>
  <c r="F332" i="33"/>
  <c r="F331" i="33"/>
  <c r="F330" i="33"/>
  <c r="F329" i="33"/>
  <c r="F328" i="33"/>
  <c r="F327" i="33"/>
  <c r="F326" i="33"/>
  <c r="F325" i="33"/>
  <c r="F324" i="33"/>
  <c r="F323" i="33"/>
  <c r="F322" i="33"/>
  <c r="F321" i="33"/>
  <c r="F320" i="33"/>
  <c r="F319" i="33"/>
  <c r="F318" i="33"/>
  <c r="F317" i="33"/>
  <c r="F316" i="33"/>
  <c r="F315" i="33"/>
  <c r="F314" i="33"/>
  <c r="F313" i="33"/>
  <c r="F312" i="33"/>
  <c r="F311" i="33"/>
  <c r="F310" i="33"/>
  <c r="F309" i="33"/>
  <c r="F308" i="33"/>
  <c r="F307" i="33"/>
  <c r="F306" i="33"/>
  <c r="F305" i="33"/>
  <c r="F304" i="33"/>
  <c r="F303" i="33"/>
  <c r="F302" i="33"/>
  <c r="F301" i="33"/>
  <c r="F300" i="33"/>
  <c r="F299" i="33"/>
  <c r="F298" i="33"/>
  <c r="F297" i="33"/>
  <c r="F296" i="33"/>
  <c r="F295" i="33"/>
  <c r="F294" i="33"/>
  <c r="F293" i="33"/>
  <c r="F292" i="33"/>
  <c r="F291" i="33"/>
  <c r="F290" i="33"/>
  <c r="F289" i="33"/>
  <c r="F288" i="33"/>
  <c r="F287" i="33"/>
  <c r="F286" i="33"/>
  <c r="F285" i="33"/>
  <c r="F284" i="33"/>
  <c r="F283" i="33"/>
  <c r="F282" i="33"/>
  <c r="F281" i="33"/>
  <c r="F280" i="33"/>
  <c r="F279" i="33"/>
  <c r="F278" i="33"/>
  <c r="F277" i="33"/>
  <c r="F276" i="33"/>
  <c r="F275" i="33"/>
  <c r="F274" i="33"/>
  <c r="F273" i="33"/>
  <c r="F272" i="33"/>
  <c r="F271" i="33"/>
  <c r="F270" i="33"/>
  <c r="F269" i="33"/>
  <c r="F268" i="33"/>
  <c r="F267" i="33"/>
  <c r="F266" i="33"/>
  <c r="F265" i="33"/>
  <c r="F264" i="33"/>
  <c r="F263" i="33"/>
  <c r="F262" i="33"/>
  <c r="F261" i="33"/>
  <c r="F260" i="33"/>
  <c r="F259" i="33"/>
  <c r="F258" i="33"/>
  <c r="F257" i="33"/>
  <c r="F256" i="33"/>
  <c r="F255" i="33"/>
  <c r="F254" i="33"/>
  <c r="F253" i="33"/>
  <c r="F252" i="33"/>
  <c r="F251" i="33"/>
  <c r="F250" i="33"/>
  <c r="F249" i="33"/>
  <c r="F248" i="33"/>
  <c r="F247" i="33"/>
  <c r="F246" i="33"/>
  <c r="F245" i="33"/>
  <c r="F244" i="33"/>
  <c r="F243" i="33"/>
  <c r="F242" i="33"/>
  <c r="F241" i="33"/>
  <c r="F240" i="33"/>
  <c r="F239" i="33"/>
  <c r="F238" i="33"/>
  <c r="F237" i="33"/>
  <c r="F236" i="33"/>
  <c r="F235" i="33"/>
  <c r="F234" i="33"/>
  <c r="F233" i="33"/>
  <c r="F232" i="33"/>
  <c r="F231" i="33"/>
  <c r="F230" i="33"/>
  <c r="F229" i="33"/>
  <c r="F228" i="33"/>
  <c r="F227" i="33"/>
  <c r="F226" i="33"/>
  <c r="F225" i="33"/>
  <c r="F224" i="33"/>
  <c r="F223" i="33"/>
  <c r="F222" i="33"/>
  <c r="F221" i="33"/>
  <c r="F220" i="33"/>
  <c r="F219" i="33"/>
  <c r="F218" i="33"/>
  <c r="F217" i="33"/>
  <c r="F216" i="33"/>
  <c r="F215" i="33"/>
  <c r="F214" i="33"/>
  <c r="F213" i="33"/>
  <c r="F212" i="33"/>
  <c r="F211" i="33"/>
  <c r="F210" i="33"/>
  <c r="F209" i="33"/>
  <c r="F208" i="33"/>
  <c r="F207" i="33"/>
  <c r="F206" i="33"/>
  <c r="F205" i="33"/>
  <c r="F204" i="33"/>
  <c r="F203" i="33"/>
  <c r="F202" i="33"/>
  <c r="F201" i="33"/>
  <c r="F200" i="33"/>
  <c r="F199" i="33"/>
  <c r="F198" i="33"/>
  <c r="F197" i="33"/>
  <c r="F196" i="33"/>
  <c r="F195" i="33"/>
  <c r="F194" i="33"/>
  <c r="F193" i="33"/>
  <c r="F192" i="33"/>
  <c r="F191" i="33"/>
  <c r="F190" i="33"/>
  <c r="F189" i="33"/>
  <c r="F188" i="33"/>
  <c r="F187" i="33"/>
  <c r="F186" i="33"/>
  <c r="F185" i="33"/>
  <c r="F184" i="33"/>
  <c r="F183" i="33"/>
  <c r="F182" i="33"/>
  <c r="F181" i="33"/>
  <c r="F180" i="33"/>
  <c r="F179" i="33"/>
  <c r="F178" i="33"/>
  <c r="F177" i="33"/>
  <c r="F176" i="33"/>
  <c r="F175" i="33"/>
  <c r="F174" i="33"/>
  <c r="F173" i="33"/>
  <c r="F172" i="33"/>
  <c r="F171" i="33"/>
  <c r="F170" i="33"/>
  <c r="F169" i="33"/>
  <c r="F168" i="33"/>
  <c r="F167" i="33"/>
  <c r="F166" i="33"/>
  <c r="F165" i="33"/>
  <c r="F164" i="33"/>
  <c r="F163" i="33"/>
  <c r="F162" i="33"/>
  <c r="F161" i="33"/>
  <c r="F160" i="33"/>
  <c r="F159" i="33"/>
  <c r="F158" i="33"/>
  <c r="F157" i="33"/>
  <c r="F156" i="33"/>
  <c r="F155" i="33"/>
  <c r="F154" i="33"/>
  <c r="F153" i="33"/>
  <c r="F152" i="33"/>
  <c r="F151" i="33"/>
  <c r="F150" i="33"/>
  <c r="F149" i="33"/>
  <c r="F148" i="33"/>
  <c r="F147" i="33"/>
  <c r="F146" i="33"/>
  <c r="F145" i="33"/>
  <c r="F144" i="33"/>
  <c r="F143" i="33"/>
  <c r="F142" i="33"/>
  <c r="F141" i="33"/>
  <c r="F140" i="33"/>
  <c r="F139" i="33"/>
  <c r="F138" i="33"/>
  <c r="F137" i="33"/>
  <c r="F136" i="33"/>
  <c r="F135" i="33"/>
  <c r="F134" i="33"/>
  <c r="F133" i="33"/>
  <c r="F132" i="33"/>
  <c r="F131" i="33"/>
  <c r="F130" i="33"/>
  <c r="F129" i="33"/>
  <c r="F128" i="33"/>
  <c r="F127" i="33"/>
  <c r="F126" i="33"/>
  <c r="F125" i="33"/>
  <c r="F124" i="33"/>
  <c r="F123" i="33"/>
  <c r="F122" i="33"/>
  <c r="F121" i="33"/>
  <c r="F120" i="33"/>
  <c r="F119" i="33"/>
  <c r="F118" i="33"/>
  <c r="F117" i="33"/>
  <c r="F116" i="33"/>
  <c r="F115" i="33"/>
  <c r="F114" i="33"/>
  <c r="F113" i="33"/>
  <c r="F112" i="33"/>
  <c r="F111" i="33"/>
  <c r="F110" i="33"/>
  <c r="F109" i="33"/>
  <c r="F108" i="33"/>
  <c r="F107" i="33"/>
  <c r="F106" i="33"/>
  <c r="F105" i="33"/>
  <c r="F104" i="33"/>
  <c r="F103" i="33"/>
  <c r="F102" i="33"/>
  <c r="F101" i="33"/>
  <c r="F100" i="33"/>
  <c r="F99" i="33"/>
  <c r="F98" i="33"/>
  <c r="F97" i="33"/>
  <c r="F96" i="33"/>
  <c r="F95" i="33"/>
  <c r="F94" i="33"/>
  <c r="F93" i="33"/>
  <c r="F92" i="33"/>
  <c r="F91" i="33"/>
  <c r="F90" i="33"/>
  <c r="F89" i="33"/>
  <c r="F88" i="33"/>
  <c r="F87" i="33"/>
  <c r="F86" i="33"/>
  <c r="F85" i="33"/>
  <c r="F84" i="33"/>
  <c r="F83" i="33"/>
  <c r="F82" i="33"/>
  <c r="F81" i="33"/>
  <c r="F80" i="33"/>
  <c r="F79" i="33"/>
  <c r="F78" i="33"/>
  <c r="F77" i="33"/>
  <c r="F76" i="33"/>
  <c r="F75" i="33"/>
  <c r="F74" i="33"/>
  <c r="F73" i="33"/>
  <c r="F72" i="33"/>
  <c r="F71" i="33"/>
  <c r="F70" i="33"/>
  <c r="F69" i="33"/>
  <c r="F68" i="33"/>
  <c r="F67" i="33"/>
  <c r="F66" i="33"/>
  <c r="F65" i="33"/>
  <c r="F64" i="33"/>
  <c r="F63" i="33"/>
  <c r="F62" i="33"/>
  <c r="F61" i="33"/>
  <c r="F60" i="33"/>
  <c r="F59" i="33"/>
  <c r="F58" i="33"/>
  <c r="F57" i="33"/>
  <c r="F56" i="33"/>
  <c r="F55" i="33"/>
  <c r="F54" i="33"/>
  <c r="F53" i="33"/>
  <c r="F52" i="33"/>
  <c r="F51" i="33"/>
  <c r="F50" i="33"/>
  <c r="F49" i="33"/>
  <c r="F48" i="33"/>
  <c r="F47" i="33"/>
  <c r="F46" i="33"/>
  <c r="F45" i="33"/>
  <c r="F44" i="33"/>
  <c r="F43" i="33"/>
  <c r="F42" i="33"/>
  <c r="F41" i="33"/>
  <c r="F40" i="33"/>
  <c r="F39" i="33"/>
  <c r="F38" i="33"/>
  <c r="F37" i="33"/>
  <c r="F36" i="33"/>
  <c r="F35" i="33"/>
  <c r="F34" i="33"/>
  <c r="F33" i="33"/>
  <c r="F32" i="33"/>
  <c r="F31" i="33"/>
  <c r="F30" i="33"/>
  <c r="F29" i="33"/>
  <c r="F28" i="33"/>
  <c r="F27" i="33"/>
  <c r="F26" i="33"/>
  <c r="F25" i="33"/>
  <c r="F24" i="33"/>
  <c r="F23" i="33"/>
  <c r="F22" i="33"/>
  <c r="F21" i="33"/>
  <c r="F20" i="33"/>
  <c r="F19" i="33"/>
  <c r="F18" i="33"/>
  <c r="F17" i="33"/>
  <c r="F16" i="33"/>
  <c r="F15" i="33"/>
  <c r="F14" i="33"/>
  <c r="F13" i="33"/>
  <c r="F12" i="33"/>
  <c r="F11" i="33"/>
  <c r="F10" i="33"/>
  <c r="F9" i="33"/>
  <c r="F8" i="33"/>
  <c r="F7" i="33"/>
  <c r="F6" i="33"/>
  <c r="F5" i="33"/>
  <c r="AT191" i="5"/>
  <c r="AS191" i="5"/>
  <c r="AR191" i="5"/>
  <c r="AU192" i="5"/>
  <c r="I10" i="12"/>
  <c r="AR40" i="12"/>
  <c r="AS40" i="12"/>
  <c r="AT40" i="12"/>
  <c r="AU40" i="12"/>
  <c r="AJ17" i="5"/>
  <c r="AJ16" i="5"/>
  <c r="AI16" i="5"/>
  <c r="AI17" i="5"/>
  <c r="K17" i="5"/>
  <c r="K18" i="5"/>
  <c r="L17" i="5"/>
  <c r="L18" i="5"/>
  <c r="M17" i="5"/>
  <c r="M18" i="5"/>
  <c r="N17" i="5"/>
  <c r="N18" i="5"/>
  <c r="O17" i="5"/>
  <c r="O18" i="5"/>
  <c r="P17" i="5"/>
  <c r="P18" i="5"/>
  <c r="Q17" i="5"/>
  <c r="Q18" i="5"/>
  <c r="R17" i="5"/>
  <c r="R18" i="5"/>
  <c r="S17" i="5"/>
  <c r="S18" i="5"/>
  <c r="T17" i="5"/>
  <c r="T18" i="5"/>
  <c r="U17" i="5"/>
  <c r="U18" i="5"/>
  <c r="V17" i="5"/>
  <c r="V18" i="5"/>
  <c r="W17" i="5"/>
  <c r="W18" i="5"/>
  <c r="X17" i="5"/>
  <c r="X15" i="12" s="1"/>
  <c r="X18" i="5"/>
  <c r="Y17" i="5"/>
  <c r="Y18" i="5"/>
  <c r="Z17" i="5"/>
  <c r="Z18" i="5"/>
  <c r="AA17" i="5"/>
  <c r="AA18" i="5"/>
  <c r="AB17" i="5"/>
  <c r="AB18" i="5"/>
  <c r="AC17" i="5"/>
  <c r="AC18" i="5"/>
  <c r="AD17" i="5"/>
  <c r="AD18" i="5"/>
  <c r="AE17" i="5"/>
  <c r="AE15" i="12" s="1"/>
  <c r="AE18" i="5"/>
  <c r="AF17" i="5"/>
  <c r="AF18" i="5"/>
  <c r="AG17" i="5"/>
  <c r="AG18" i="5"/>
  <c r="AH17" i="5"/>
  <c r="AH18" i="5"/>
  <c r="AI18" i="5"/>
  <c r="AJ18" i="5"/>
  <c r="AK17" i="5"/>
  <c r="AK16" i="5"/>
  <c r="AK18" i="5"/>
  <c r="AL17" i="5"/>
  <c r="AL16" i="5"/>
  <c r="AL18" i="5"/>
  <c r="AM17" i="5"/>
  <c r="AM16" i="5"/>
  <c r="AM18" i="5"/>
  <c r="AN17" i="5"/>
  <c r="AN16" i="5"/>
  <c r="AN18" i="5"/>
  <c r="AO17" i="5"/>
  <c r="AO16" i="5"/>
  <c r="AO18" i="5"/>
  <c r="AP17" i="5"/>
  <c r="AP16" i="5"/>
  <c r="AP18" i="5"/>
  <c r="AQ17" i="5"/>
  <c r="AQ16" i="5"/>
  <c r="AQ18" i="5"/>
  <c r="AQ249" i="5" s="1"/>
  <c r="AR17" i="5"/>
  <c r="AR15" i="12" s="1"/>
  <c r="AR16" i="5"/>
  <c r="AR18" i="5"/>
  <c r="AR249" i="5" s="1"/>
  <c r="AS17" i="5"/>
  <c r="AS16" i="5"/>
  <c r="AS18" i="5"/>
  <c r="AS249" i="5" s="1"/>
  <c r="AT17" i="5"/>
  <c r="AT16" i="5"/>
  <c r="AT18" i="5"/>
  <c r="AT249" i="5" s="1"/>
  <c r="AU17" i="5"/>
  <c r="AU16" i="5"/>
  <c r="AU14" i="12" s="1"/>
  <c r="AU18" i="5"/>
  <c r="AU249" i="5" s="1"/>
  <c r="AV17" i="5"/>
  <c r="AV16" i="5"/>
  <c r="AV18" i="5"/>
  <c r="AV249" i="5" s="1"/>
  <c r="AH16" i="5"/>
  <c r="AG16" i="5"/>
  <c r="AF16" i="5"/>
  <c r="AE16" i="5"/>
  <c r="AD16" i="5"/>
  <c r="AC16" i="5"/>
  <c r="AB16" i="5"/>
  <c r="AA16" i="5"/>
  <c r="Z16" i="5"/>
  <c r="Y16" i="5"/>
  <c r="X16" i="5"/>
  <c r="W16" i="5"/>
  <c r="V16" i="5"/>
  <c r="U16" i="5"/>
  <c r="T16" i="5"/>
  <c r="S16" i="5"/>
  <c r="R16" i="5"/>
  <c r="Q16" i="5"/>
  <c r="P16" i="5"/>
  <c r="O16" i="5"/>
  <c r="N16" i="5"/>
  <c r="M16" i="5"/>
  <c r="L16" i="5"/>
  <c r="K16" i="5"/>
  <c r="E30" i="21" a="1"/>
  <c r="E30" i="21" s="1"/>
  <c r="K263" i="12"/>
  <c r="E210" i="12"/>
  <c r="E66" i="12"/>
  <c r="E110" i="12"/>
  <c r="E111" i="12" s="1"/>
  <c r="L111" i="12" s="1"/>
  <c r="K235" i="33"/>
  <c r="K234" i="33"/>
  <c r="K233" i="33"/>
  <c r="K232" i="33"/>
  <c r="K231" i="33"/>
  <c r="K230" i="33"/>
  <c r="K229" i="33"/>
  <c r="K228" i="33"/>
  <c r="K227" i="33"/>
  <c r="K226" i="33"/>
  <c r="K225" i="33"/>
  <c r="K224" i="33"/>
  <c r="K223" i="33"/>
  <c r="K222" i="33"/>
  <c r="K221" i="33"/>
  <c r="K220" i="33"/>
  <c r="K219" i="33"/>
  <c r="K218" i="33"/>
  <c r="K217" i="33"/>
  <c r="K216" i="33"/>
  <c r="K215" i="33"/>
  <c r="K214" i="33"/>
  <c r="K213" i="33"/>
  <c r="K212" i="33"/>
  <c r="K211" i="33"/>
  <c r="K210" i="33"/>
  <c r="K209" i="33"/>
  <c r="K208" i="33"/>
  <c r="K207" i="33"/>
  <c r="K206" i="33"/>
  <c r="K205" i="33"/>
  <c r="K204" i="33"/>
  <c r="K203" i="33"/>
  <c r="K202" i="33"/>
  <c r="K201" i="33"/>
  <c r="K200" i="33"/>
  <c r="K199" i="33"/>
  <c r="K198" i="33"/>
  <c r="K197" i="33"/>
  <c r="K196" i="33"/>
  <c r="K195" i="33"/>
  <c r="K194" i="33"/>
  <c r="K193" i="33"/>
  <c r="K192" i="33"/>
  <c r="K191" i="33"/>
  <c r="K190" i="33"/>
  <c r="K189" i="33"/>
  <c r="K188" i="33"/>
  <c r="K187" i="33"/>
  <c r="K186" i="33"/>
  <c r="K185" i="33"/>
  <c r="K184" i="33"/>
  <c r="K183" i="33"/>
  <c r="K182" i="33"/>
  <c r="K181" i="33"/>
  <c r="K180" i="33"/>
  <c r="K179" i="33"/>
  <c r="K178" i="33"/>
  <c r="K177" i="33"/>
  <c r="K176" i="33"/>
  <c r="K175" i="33"/>
  <c r="K174" i="33"/>
  <c r="K173" i="33"/>
  <c r="K172" i="33"/>
  <c r="K171" i="33"/>
  <c r="K170" i="33"/>
  <c r="K169" i="33"/>
  <c r="K168" i="33"/>
  <c r="K167" i="33"/>
  <c r="K166" i="33"/>
  <c r="K165" i="33"/>
  <c r="K164" i="33"/>
  <c r="K163" i="33"/>
  <c r="K162" i="33"/>
  <c r="K161" i="33"/>
  <c r="K160" i="33"/>
  <c r="K159" i="33"/>
  <c r="K158" i="33"/>
  <c r="K157" i="33"/>
  <c r="K156" i="33"/>
  <c r="K155" i="33"/>
  <c r="K154" i="33"/>
  <c r="K153" i="33"/>
  <c r="K152" i="33"/>
  <c r="K151" i="33"/>
  <c r="K150" i="33"/>
  <c r="K149" i="33"/>
  <c r="K148" i="33"/>
  <c r="K147" i="33"/>
  <c r="K146" i="33"/>
  <c r="K145" i="33"/>
  <c r="K144" i="33"/>
  <c r="K143" i="33"/>
  <c r="K142" i="33"/>
  <c r="K141" i="33"/>
  <c r="K140" i="33"/>
  <c r="K139" i="33"/>
  <c r="K138" i="33"/>
  <c r="K137" i="33"/>
  <c r="K136" i="33"/>
  <c r="K135" i="33"/>
  <c r="K134" i="33"/>
  <c r="K133" i="33"/>
  <c r="K132" i="33"/>
  <c r="K131" i="33"/>
  <c r="K130" i="33"/>
  <c r="K129" i="33"/>
  <c r="K128" i="33"/>
  <c r="K127" i="33"/>
  <c r="K126" i="33"/>
  <c r="K125" i="33"/>
  <c r="K124" i="33"/>
  <c r="K123" i="33"/>
  <c r="K122" i="33"/>
  <c r="K121" i="33"/>
  <c r="K120" i="33"/>
  <c r="K119" i="33"/>
  <c r="K118" i="33"/>
  <c r="K117" i="33"/>
  <c r="K116" i="33"/>
  <c r="K115" i="33"/>
  <c r="K114" i="33"/>
  <c r="K113" i="33"/>
  <c r="K112" i="33"/>
  <c r="K111" i="33"/>
  <c r="K110" i="33"/>
  <c r="K109" i="33"/>
  <c r="K108" i="33"/>
  <c r="K107" i="33"/>
  <c r="K106" i="33"/>
  <c r="K105" i="33"/>
  <c r="K104" i="33"/>
  <c r="K103" i="33"/>
  <c r="K102" i="33"/>
  <c r="K101" i="33"/>
  <c r="K100" i="33"/>
  <c r="K99" i="33"/>
  <c r="K98" i="33"/>
  <c r="K97" i="33"/>
  <c r="K96" i="33"/>
  <c r="K95" i="33"/>
  <c r="K94" i="33"/>
  <c r="K93" i="33"/>
  <c r="K92" i="33"/>
  <c r="K91" i="33"/>
  <c r="K90" i="33"/>
  <c r="K89" i="33"/>
  <c r="K88" i="33"/>
  <c r="K87" i="33"/>
  <c r="K86" i="33"/>
  <c r="K85" i="33"/>
  <c r="K84" i="33"/>
  <c r="K83" i="33"/>
  <c r="K82" i="33"/>
  <c r="K81" i="33"/>
  <c r="K80" i="33"/>
  <c r="K79" i="33"/>
  <c r="K78" i="33"/>
  <c r="K77" i="33"/>
  <c r="K76" i="33"/>
  <c r="K75" i="33"/>
  <c r="K74" i="33"/>
  <c r="K73" i="33"/>
  <c r="K72" i="33"/>
  <c r="K71" i="33"/>
  <c r="K70" i="33"/>
  <c r="K69" i="33"/>
  <c r="K68" i="33"/>
  <c r="K67" i="33"/>
  <c r="K66" i="33"/>
  <c r="K65" i="33"/>
  <c r="K64" i="33"/>
  <c r="K63" i="33"/>
  <c r="K62" i="33"/>
  <c r="K61" i="33"/>
  <c r="K60" i="33"/>
  <c r="K59" i="33"/>
  <c r="K58" i="33"/>
  <c r="K57" i="33"/>
  <c r="K56" i="33"/>
  <c r="K55" i="33"/>
  <c r="K54" i="33"/>
  <c r="K53" i="33"/>
  <c r="K52" i="33"/>
  <c r="K51" i="33"/>
  <c r="K50" i="33"/>
  <c r="K49" i="33"/>
  <c r="K48" i="33"/>
  <c r="K47" i="33"/>
  <c r="K46" i="33"/>
  <c r="K45" i="33"/>
  <c r="K44" i="33"/>
  <c r="K43" i="33"/>
  <c r="K42" i="33"/>
  <c r="K41" i="33"/>
  <c r="K40" i="33"/>
  <c r="K39" i="33"/>
  <c r="K38" i="33"/>
  <c r="K37" i="33"/>
  <c r="K36" i="33"/>
  <c r="K35" i="33"/>
  <c r="K34" i="33"/>
  <c r="K33" i="33"/>
  <c r="K32" i="33"/>
  <c r="K31" i="33"/>
  <c r="K30" i="33"/>
  <c r="K29" i="33"/>
  <c r="K28" i="33"/>
  <c r="K27" i="33"/>
  <c r="K26" i="33"/>
  <c r="K25" i="33"/>
  <c r="K24" i="33"/>
  <c r="K23" i="33"/>
  <c r="K22" i="33"/>
  <c r="K21" i="33"/>
  <c r="K20" i="33"/>
  <c r="K19" i="33"/>
  <c r="K18" i="33"/>
  <c r="K17" i="33"/>
  <c r="K16" i="33"/>
  <c r="K15" i="33"/>
  <c r="K14" i="33"/>
  <c r="K13" i="33"/>
  <c r="K12" i="33"/>
  <c r="K11" i="33"/>
  <c r="K10" i="33"/>
  <c r="K9" i="33"/>
  <c r="K8" i="33"/>
  <c r="K7" i="33"/>
  <c r="K6" i="33"/>
  <c r="K5" i="33"/>
  <c r="J235" i="33"/>
  <c r="J234" i="33"/>
  <c r="J233" i="33"/>
  <c r="J232" i="33"/>
  <c r="J231" i="33"/>
  <c r="J230" i="33"/>
  <c r="J229" i="33"/>
  <c r="J228" i="33"/>
  <c r="J227" i="33"/>
  <c r="J226" i="33"/>
  <c r="J225" i="33"/>
  <c r="J224" i="33"/>
  <c r="J223" i="33"/>
  <c r="J222" i="33"/>
  <c r="J221" i="33"/>
  <c r="J220" i="33"/>
  <c r="J219" i="33"/>
  <c r="J218" i="33"/>
  <c r="J217" i="33"/>
  <c r="J216" i="33"/>
  <c r="J215" i="33"/>
  <c r="J214" i="33"/>
  <c r="J213" i="33"/>
  <c r="J212" i="33"/>
  <c r="J211" i="33"/>
  <c r="J210" i="33"/>
  <c r="J209" i="33"/>
  <c r="J208" i="33"/>
  <c r="J207" i="33"/>
  <c r="J206" i="33"/>
  <c r="J205" i="33"/>
  <c r="J204" i="33"/>
  <c r="J203" i="33"/>
  <c r="J202" i="33"/>
  <c r="J201" i="33"/>
  <c r="J200" i="33"/>
  <c r="J199" i="33"/>
  <c r="J198" i="33"/>
  <c r="J197" i="33"/>
  <c r="J196" i="33"/>
  <c r="J195" i="33"/>
  <c r="J194" i="33"/>
  <c r="J193" i="33"/>
  <c r="J192" i="33"/>
  <c r="J191" i="33"/>
  <c r="J190" i="33"/>
  <c r="J189" i="33"/>
  <c r="J188" i="33"/>
  <c r="J187" i="33"/>
  <c r="J186" i="33"/>
  <c r="J185" i="33"/>
  <c r="J184" i="33"/>
  <c r="J183" i="33"/>
  <c r="J182" i="33"/>
  <c r="J181" i="33"/>
  <c r="J180" i="33"/>
  <c r="J179" i="33"/>
  <c r="J178" i="33"/>
  <c r="J177" i="33"/>
  <c r="J176" i="33"/>
  <c r="J175" i="33"/>
  <c r="J174" i="33"/>
  <c r="J173" i="33"/>
  <c r="J172" i="33"/>
  <c r="J171" i="33"/>
  <c r="J170" i="33"/>
  <c r="J169" i="33"/>
  <c r="J168" i="33"/>
  <c r="J167" i="33"/>
  <c r="J166" i="33"/>
  <c r="J165" i="33"/>
  <c r="J164" i="33"/>
  <c r="J163" i="33"/>
  <c r="J162" i="33"/>
  <c r="J161" i="33"/>
  <c r="J160" i="33"/>
  <c r="J159" i="33"/>
  <c r="J158" i="33"/>
  <c r="J157" i="33"/>
  <c r="J156" i="33"/>
  <c r="J155" i="33"/>
  <c r="J154" i="33"/>
  <c r="J153" i="33"/>
  <c r="J152" i="33"/>
  <c r="J151" i="33"/>
  <c r="J150" i="33"/>
  <c r="J149" i="33"/>
  <c r="J148" i="33"/>
  <c r="J147" i="33"/>
  <c r="J146" i="33"/>
  <c r="J145" i="33"/>
  <c r="J144" i="33"/>
  <c r="J143" i="33"/>
  <c r="J142" i="33"/>
  <c r="J141" i="33"/>
  <c r="J140" i="33"/>
  <c r="J139" i="33"/>
  <c r="J138" i="33"/>
  <c r="J137" i="33"/>
  <c r="J136" i="33"/>
  <c r="J135" i="33"/>
  <c r="J134" i="33"/>
  <c r="J133" i="33"/>
  <c r="J132" i="33"/>
  <c r="J131" i="33"/>
  <c r="J130" i="33"/>
  <c r="J129" i="33"/>
  <c r="J128" i="33"/>
  <c r="J127" i="33"/>
  <c r="J126" i="33"/>
  <c r="J125" i="33"/>
  <c r="J124" i="33"/>
  <c r="J123" i="33"/>
  <c r="J122" i="33"/>
  <c r="J121" i="33"/>
  <c r="J120" i="33"/>
  <c r="J119" i="33"/>
  <c r="J118" i="33"/>
  <c r="J117" i="33"/>
  <c r="J116" i="33"/>
  <c r="J115" i="33"/>
  <c r="J114" i="33"/>
  <c r="J113" i="33"/>
  <c r="J112" i="33"/>
  <c r="J111" i="33"/>
  <c r="J110" i="33"/>
  <c r="J109" i="33"/>
  <c r="J108" i="33"/>
  <c r="J107" i="33"/>
  <c r="J106" i="33"/>
  <c r="J105" i="33"/>
  <c r="J104" i="33"/>
  <c r="J103" i="33"/>
  <c r="J102" i="33"/>
  <c r="J101" i="33"/>
  <c r="J100" i="33"/>
  <c r="J99" i="33"/>
  <c r="J98" i="33"/>
  <c r="J97" i="33"/>
  <c r="J96" i="33"/>
  <c r="J95" i="33"/>
  <c r="J94" i="33"/>
  <c r="J93" i="33"/>
  <c r="J92" i="33"/>
  <c r="J91" i="33"/>
  <c r="J90" i="33"/>
  <c r="J89" i="33"/>
  <c r="J88" i="33"/>
  <c r="J87" i="33"/>
  <c r="J86" i="33"/>
  <c r="J85" i="33"/>
  <c r="J84" i="33"/>
  <c r="J83" i="33"/>
  <c r="J82" i="33"/>
  <c r="J81" i="33"/>
  <c r="J80" i="33"/>
  <c r="J79" i="33"/>
  <c r="J78" i="33"/>
  <c r="J77" i="33"/>
  <c r="J76" i="33"/>
  <c r="J75" i="33"/>
  <c r="J74" i="33"/>
  <c r="J73" i="33"/>
  <c r="J72" i="33"/>
  <c r="J71" i="33"/>
  <c r="J70" i="33"/>
  <c r="J69" i="33"/>
  <c r="J68" i="33"/>
  <c r="J67" i="33"/>
  <c r="J66" i="33"/>
  <c r="J65" i="33"/>
  <c r="J64" i="33"/>
  <c r="J63" i="33"/>
  <c r="J62" i="33"/>
  <c r="J61" i="33"/>
  <c r="J60" i="33"/>
  <c r="J59" i="33"/>
  <c r="J58" i="33"/>
  <c r="J57" i="33"/>
  <c r="J56" i="33"/>
  <c r="J55" i="33"/>
  <c r="J54" i="33"/>
  <c r="J53" i="33"/>
  <c r="J52" i="33"/>
  <c r="J51" i="33"/>
  <c r="J50" i="33"/>
  <c r="J49" i="33"/>
  <c r="J48" i="33"/>
  <c r="J47" i="33"/>
  <c r="J46" i="33"/>
  <c r="J45" i="33"/>
  <c r="J44" i="33"/>
  <c r="J43" i="33"/>
  <c r="J42" i="33"/>
  <c r="J41" i="33"/>
  <c r="J40" i="33"/>
  <c r="J39" i="33"/>
  <c r="J38" i="33"/>
  <c r="J37" i="33"/>
  <c r="J36" i="33"/>
  <c r="J35" i="33"/>
  <c r="J34" i="33"/>
  <c r="J33" i="33"/>
  <c r="J32" i="33"/>
  <c r="J31" i="33"/>
  <c r="J30" i="33"/>
  <c r="J29" i="33"/>
  <c r="J28" i="33"/>
  <c r="J27" i="33"/>
  <c r="J26" i="33"/>
  <c r="J25" i="33"/>
  <c r="J24" i="33"/>
  <c r="J23" i="33"/>
  <c r="J22" i="33"/>
  <c r="J21" i="33"/>
  <c r="J20" i="33"/>
  <c r="J19" i="33"/>
  <c r="J18" i="33"/>
  <c r="J17" i="33"/>
  <c r="J16" i="33"/>
  <c r="J15" i="33"/>
  <c r="J14" i="33"/>
  <c r="J13" i="33"/>
  <c r="J12" i="33"/>
  <c r="J11" i="33"/>
  <c r="J10" i="33"/>
  <c r="J9" i="33"/>
  <c r="J8" i="33"/>
  <c r="J7" i="33"/>
  <c r="J6" i="33"/>
  <c r="J5" i="33"/>
  <c r="M266" i="33"/>
  <c r="N266" i="33" s="1"/>
  <c r="L266" i="33"/>
  <c r="M236" i="33"/>
  <c r="N236" i="33" s="1"/>
  <c r="M237" i="33"/>
  <c r="N237" i="33" s="1"/>
  <c r="M238" i="33"/>
  <c r="N238" i="33" s="1"/>
  <c r="M239" i="33"/>
  <c r="N239" i="33" s="1"/>
  <c r="M240" i="33"/>
  <c r="N240" i="33" s="1"/>
  <c r="M241" i="33"/>
  <c r="N241" i="33" s="1"/>
  <c r="M242" i="33"/>
  <c r="N242" i="33" s="1"/>
  <c r="M243" i="33"/>
  <c r="N243" i="33" s="1"/>
  <c r="M244" i="33"/>
  <c r="N244" i="33" s="1"/>
  <c r="M245" i="33"/>
  <c r="N245" i="33" s="1"/>
  <c r="M246" i="33"/>
  <c r="N246" i="33" s="1"/>
  <c r="M247" i="33"/>
  <c r="N247" i="33" s="1"/>
  <c r="M248" i="33"/>
  <c r="N248" i="33" s="1"/>
  <c r="M249" i="33"/>
  <c r="N249" i="33" s="1"/>
  <c r="M250" i="33"/>
  <c r="N250" i="33" s="1"/>
  <c r="M251" i="33"/>
  <c r="N251" i="33" s="1"/>
  <c r="M252" i="33"/>
  <c r="M253" i="33"/>
  <c r="N253" i="33" s="1"/>
  <c r="M254" i="33"/>
  <c r="N254" i="33" s="1"/>
  <c r="M255" i="33"/>
  <c r="N255" i="33" s="1"/>
  <c r="M256" i="33"/>
  <c r="N256" i="33" s="1"/>
  <c r="M257" i="33"/>
  <c r="N257" i="33" s="1"/>
  <c r="M258" i="33"/>
  <c r="N258" i="33" s="1"/>
  <c r="M259" i="33"/>
  <c r="N259" i="33" s="1"/>
  <c r="M260" i="33"/>
  <c r="N260" i="33" s="1"/>
  <c r="M261" i="33"/>
  <c r="N261" i="33" s="1"/>
  <c r="M262" i="33"/>
  <c r="N262" i="33" s="1"/>
  <c r="M263" i="33"/>
  <c r="N263" i="33" s="1"/>
  <c r="M264" i="33"/>
  <c r="N264" i="33" s="1"/>
  <c r="M265" i="33"/>
  <c r="N265" i="33" s="1"/>
  <c r="M233" i="33"/>
  <c r="N233" i="33" s="1"/>
  <c r="M234" i="33"/>
  <c r="N234" i="33" s="1"/>
  <c r="M235" i="33"/>
  <c r="N235" i="33" s="1"/>
  <c r="M221" i="33"/>
  <c r="N221" i="33" s="1"/>
  <c r="M222" i="33"/>
  <c r="N222" i="33" s="1"/>
  <c r="M223" i="33"/>
  <c r="N223" i="33" s="1"/>
  <c r="M224" i="33"/>
  <c r="N224" i="33" s="1"/>
  <c r="M5" i="33"/>
  <c r="N5" i="33" s="1"/>
  <c r="M6" i="33"/>
  <c r="N6" i="33" s="1"/>
  <c r="M7" i="33"/>
  <c r="N7" i="33" s="1"/>
  <c r="M8" i="33"/>
  <c r="N8" i="33" s="1"/>
  <c r="M9" i="33"/>
  <c r="N9" i="33" s="1"/>
  <c r="M10" i="33"/>
  <c r="N10" i="33" s="1"/>
  <c r="M11" i="33"/>
  <c r="N11" i="33" s="1"/>
  <c r="M12" i="33"/>
  <c r="N12" i="33" s="1"/>
  <c r="M13" i="33"/>
  <c r="N13" i="33" s="1"/>
  <c r="M14" i="33"/>
  <c r="N14" i="33" s="1"/>
  <c r="M15" i="33"/>
  <c r="N15" i="33" s="1"/>
  <c r="M16" i="33"/>
  <c r="M17" i="33"/>
  <c r="N17" i="33" s="1"/>
  <c r="M18" i="33"/>
  <c r="N18" i="33" s="1"/>
  <c r="M19" i="33"/>
  <c r="N19" i="33" s="1"/>
  <c r="M20" i="33"/>
  <c r="N20" i="33" s="1"/>
  <c r="M21" i="33"/>
  <c r="M22" i="33"/>
  <c r="N22" i="33" s="1"/>
  <c r="M23" i="33"/>
  <c r="N23" i="33" s="1"/>
  <c r="M24" i="33"/>
  <c r="N24" i="33" s="1"/>
  <c r="M25" i="33"/>
  <c r="N25" i="33" s="1"/>
  <c r="M26" i="33"/>
  <c r="N26" i="33" s="1"/>
  <c r="M27" i="33"/>
  <c r="N27" i="33" s="1"/>
  <c r="M28" i="33"/>
  <c r="N28" i="33" s="1"/>
  <c r="M29" i="33"/>
  <c r="N29" i="33" s="1"/>
  <c r="M30" i="33"/>
  <c r="N30" i="33" s="1"/>
  <c r="M31" i="33"/>
  <c r="N31" i="33" s="1"/>
  <c r="M32" i="33"/>
  <c r="N32" i="33" s="1"/>
  <c r="M33" i="33"/>
  <c r="N33" i="33" s="1"/>
  <c r="M34" i="33"/>
  <c r="M35" i="33"/>
  <c r="N35" i="33" s="1"/>
  <c r="M36" i="33"/>
  <c r="N36" i="33" s="1"/>
  <c r="M37" i="33"/>
  <c r="N37" i="33" s="1"/>
  <c r="M38" i="33"/>
  <c r="N38" i="33" s="1"/>
  <c r="M39" i="33"/>
  <c r="N39" i="33" s="1"/>
  <c r="M40" i="33"/>
  <c r="N40" i="33" s="1"/>
  <c r="M41" i="33"/>
  <c r="N41" i="33" s="1"/>
  <c r="M42" i="33"/>
  <c r="N42" i="33" s="1"/>
  <c r="M43" i="33"/>
  <c r="N43" i="33" s="1"/>
  <c r="M44" i="33"/>
  <c r="N44" i="33" s="1"/>
  <c r="M45" i="33"/>
  <c r="N45" i="33" s="1"/>
  <c r="M46" i="33"/>
  <c r="N46" i="33" s="1"/>
  <c r="M47" i="33"/>
  <c r="N47" i="33" s="1"/>
  <c r="M48" i="33"/>
  <c r="N48" i="33" s="1"/>
  <c r="M49" i="33"/>
  <c r="N49" i="33" s="1"/>
  <c r="M50" i="33"/>
  <c r="N50" i="33" s="1"/>
  <c r="M51" i="33"/>
  <c r="N51" i="33" s="1"/>
  <c r="M52" i="33"/>
  <c r="N52" i="33" s="1"/>
  <c r="M53" i="33"/>
  <c r="N53" i="33" s="1"/>
  <c r="M54" i="33"/>
  <c r="N54" i="33" s="1"/>
  <c r="M55" i="33"/>
  <c r="N55" i="33" s="1"/>
  <c r="M56" i="33"/>
  <c r="N56" i="33" s="1"/>
  <c r="M57" i="33"/>
  <c r="M58" i="33"/>
  <c r="N58" i="33" s="1"/>
  <c r="M59" i="33"/>
  <c r="N59" i="33" s="1"/>
  <c r="M60" i="33"/>
  <c r="N60" i="33" s="1"/>
  <c r="M61" i="33"/>
  <c r="N61" i="33" s="1"/>
  <c r="M62" i="33"/>
  <c r="N62" i="33" s="1"/>
  <c r="M63" i="33"/>
  <c r="N63" i="33" s="1"/>
  <c r="M64" i="33"/>
  <c r="N64" i="33" s="1"/>
  <c r="M65" i="33"/>
  <c r="M66" i="33"/>
  <c r="N66" i="33" s="1"/>
  <c r="M67" i="33"/>
  <c r="N67" i="33" s="1"/>
  <c r="M68" i="33"/>
  <c r="N68" i="33" s="1"/>
  <c r="M69" i="33"/>
  <c r="N69" i="33" s="1"/>
  <c r="M70" i="33"/>
  <c r="N70" i="33" s="1"/>
  <c r="M71" i="33"/>
  <c r="N71" i="33" s="1"/>
  <c r="M72" i="33"/>
  <c r="N72" i="33" s="1"/>
  <c r="M73" i="33"/>
  <c r="N73" i="33" s="1"/>
  <c r="M74" i="33"/>
  <c r="N74" i="33" s="1"/>
  <c r="M75" i="33"/>
  <c r="N75" i="33" s="1"/>
  <c r="M76" i="33"/>
  <c r="N76" i="33" s="1"/>
  <c r="M77" i="33"/>
  <c r="N77" i="33" s="1"/>
  <c r="M78" i="33"/>
  <c r="N78" i="33" s="1"/>
  <c r="M79" i="33"/>
  <c r="N79" i="33" s="1"/>
  <c r="M80" i="33"/>
  <c r="N80" i="33" s="1"/>
  <c r="M81" i="33"/>
  <c r="N81" i="33" s="1"/>
  <c r="M82" i="33"/>
  <c r="N82" i="33" s="1"/>
  <c r="M83" i="33"/>
  <c r="M84" i="33"/>
  <c r="N84" i="33" s="1"/>
  <c r="M85" i="33"/>
  <c r="N85" i="33" s="1"/>
  <c r="M86" i="33"/>
  <c r="N86" i="33" s="1"/>
  <c r="M87" i="33"/>
  <c r="N87" i="33" s="1"/>
  <c r="M88" i="33"/>
  <c r="N88" i="33" s="1"/>
  <c r="M89" i="33"/>
  <c r="N89" i="33" s="1"/>
  <c r="M90" i="33"/>
  <c r="N90" i="33" s="1"/>
  <c r="M91" i="33"/>
  <c r="N91" i="33" s="1"/>
  <c r="M92" i="33"/>
  <c r="N92" i="33" s="1"/>
  <c r="M93" i="33"/>
  <c r="N93" i="33" s="1"/>
  <c r="M94" i="33"/>
  <c r="M95" i="33"/>
  <c r="N95" i="33" s="1"/>
  <c r="M96" i="33"/>
  <c r="N96" i="33" s="1"/>
  <c r="M97" i="33"/>
  <c r="N97" i="33" s="1"/>
  <c r="M98" i="33"/>
  <c r="N98" i="33" s="1"/>
  <c r="M99" i="33"/>
  <c r="N99" i="33" s="1"/>
  <c r="M100" i="33"/>
  <c r="N100" i="33" s="1"/>
  <c r="M101" i="33"/>
  <c r="N101" i="33" s="1"/>
  <c r="M102" i="33"/>
  <c r="N102" i="33" s="1"/>
  <c r="M103" i="33"/>
  <c r="N103" i="33" s="1"/>
  <c r="M104" i="33"/>
  <c r="N104" i="33" s="1"/>
  <c r="M105" i="33"/>
  <c r="N105" i="33" s="1"/>
  <c r="M106" i="33"/>
  <c r="N106" i="33" s="1"/>
  <c r="M107" i="33"/>
  <c r="N107" i="33" s="1"/>
  <c r="M108" i="33"/>
  <c r="N108" i="33" s="1"/>
  <c r="M109" i="33"/>
  <c r="N109" i="33" s="1"/>
  <c r="M110" i="33"/>
  <c r="N110" i="33" s="1"/>
  <c r="M111" i="33"/>
  <c r="N111" i="33" s="1"/>
  <c r="M112" i="33"/>
  <c r="N112" i="33" s="1"/>
  <c r="M113" i="33"/>
  <c r="N113" i="33" s="1"/>
  <c r="M114" i="33"/>
  <c r="N114" i="33" s="1"/>
  <c r="M115" i="33"/>
  <c r="N115" i="33" s="1"/>
  <c r="M116" i="33"/>
  <c r="N116" i="33" s="1"/>
  <c r="M117" i="33"/>
  <c r="N117" i="33" s="1"/>
  <c r="M118" i="33"/>
  <c r="N118" i="33" s="1"/>
  <c r="M119" i="33"/>
  <c r="N119" i="33" s="1"/>
  <c r="M120" i="33"/>
  <c r="N120" i="33" s="1"/>
  <c r="M121" i="33"/>
  <c r="N121" i="33" s="1"/>
  <c r="M122" i="33"/>
  <c r="N122" i="33" s="1"/>
  <c r="M123" i="33"/>
  <c r="N123" i="33" s="1"/>
  <c r="M124" i="33"/>
  <c r="N124" i="33" s="1"/>
  <c r="M125" i="33"/>
  <c r="N125" i="33" s="1"/>
  <c r="M126" i="33"/>
  <c r="N126" i="33" s="1"/>
  <c r="M127" i="33"/>
  <c r="N127" i="33" s="1"/>
  <c r="M128" i="33"/>
  <c r="N128" i="33" s="1"/>
  <c r="M129" i="33"/>
  <c r="M130" i="33"/>
  <c r="N130" i="33" s="1"/>
  <c r="M131" i="33"/>
  <c r="N131" i="33" s="1"/>
  <c r="M132" i="33"/>
  <c r="N132" i="33" s="1"/>
  <c r="M133" i="33"/>
  <c r="N133" i="33" s="1"/>
  <c r="M134" i="33"/>
  <c r="N134" i="33" s="1"/>
  <c r="M135" i="33"/>
  <c r="N135" i="33" s="1"/>
  <c r="M136" i="33"/>
  <c r="N136" i="33" s="1"/>
  <c r="M137" i="33"/>
  <c r="N137" i="33" s="1"/>
  <c r="M138" i="33"/>
  <c r="N138" i="33" s="1"/>
  <c r="M139" i="33"/>
  <c r="N139" i="33" s="1"/>
  <c r="M140" i="33"/>
  <c r="N140" i="33" s="1"/>
  <c r="M141" i="33"/>
  <c r="N141" i="33" s="1"/>
  <c r="M142" i="33"/>
  <c r="N142" i="33" s="1"/>
  <c r="M143" i="33"/>
  <c r="N143" i="33" s="1"/>
  <c r="M144" i="33"/>
  <c r="N144" i="33" s="1"/>
  <c r="M145" i="33"/>
  <c r="N145" i="33" s="1"/>
  <c r="M146" i="33"/>
  <c r="N146" i="33" s="1"/>
  <c r="M147" i="33"/>
  <c r="M148" i="33"/>
  <c r="N148" i="33" s="1"/>
  <c r="M149" i="33"/>
  <c r="N149" i="33" s="1"/>
  <c r="M150" i="33"/>
  <c r="N150" i="33" s="1"/>
  <c r="M151" i="33"/>
  <c r="N151" i="33" s="1"/>
  <c r="M152" i="33"/>
  <c r="N152" i="33" s="1"/>
  <c r="M153" i="33"/>
  <c r="N153" i="33" s="1"/>
  <c r="M154" i="33"/>
  <c r="N154" i="33" s="1"/>
  <c r="M155" i="33"/>
  <c r="N155" i="33" s="1"/>
  <c r="M156" i="33"/>
  <c r="N156" i="33" s="1"/>
  <c r="M157" i="33"/>
  <c r="N157" i="33" s="1"/>
  <c r="M158" i="33"/>
  <c r="M159" i="33"/>
  <c r="N159" i="33" s="1"/>
  <c r="M160" i="33"/>
  <c r="N160" i="33" s="1"/>
  <c r="M161" i="33"/>
  <c r="N161" i="33" s="1"/>
  <c r="M162" i="33"/>
  <c r="N162" i="33" s="1"/>
  <c r="M163" i="33"/>
  <c r="N163" i="33" s="1"/>
  <c r="M164" i="33"/>
  <c r="N164" i="33" s="1"/>
  <c r="M165" i="33"/>
  <c r="N165" i="33" s="1"/>
  <c r="M166" i="33"/>
  <c r="N166" i="33" s="1"/>
  <c r="M167" i="33"/>
  <c r="N167" i="33" s="1"/>
  <c r="M168" i="33"/>
  <c r="N168" i="33" s="1"/>
  <c r="M169" i="33"/>
  <c r="N169" i="33" s="1"/>
  <c r="M170" i="33"/>
  <c r="N170" i="33" s="1"/>
  <c r="M171" i="33"/>
  <c r="N171" i="33" s="1"/>
  <c r="M172" i="33"/>
  <c r="N172" i="33" s="1"/>
  <c r="M173" i="33"/>
  <c r="N173" i="33" s="1"/>
  <c r="M174" i="33"/>
  <c r="N174" i="33" s="1"/>
  <c r="M175" i="33"/>
  <c r="N175" i="33" s="1"/>
  <c r="M176" i="33"/>
  <c r="N176" i="33" s="1"/>
  <c r="M177" i="33"/>
  <c r="N177" i="33" s="1"/>
  <c r="M178" i="33"/>
  <c r="N178" i="33" s="1"/>
  <c r="M179" i="33"/>
  <c r="N179" i="33" s="1"/>
  <c r="M180" i="33"/>
  <c r="N180" i="33" s="1"/>
  <c r="M181" i="33"/>
  <c r="N181" i="33" s="1"/>
  <c r="M182" i="33"/>
  <c r="N182" i="33" s="1"/>
  <c r="M183" i="33"/>
  <c r="N183" i="33" s="1"/>
  <c r="M184" i="33"/>
  <c r="N184" i="33" s="1"/>
  <c r="M185" i="33"/>
  <c r="N185" i="33" s="1"/>
  <c r="M186" i="33"/>
  <c r="N186" i="33" s="1"/>
  <c r="M187" i="33"/>
  <c r="N187" i="33" s="1"/>
  <c r="M188" i="33"/>
  <c r="N188" i="33" s="1"/>
  <c r="M189" i="33"/>
  <c r="N189" i="33" s="1"/>
  <c r="M190" i="33"/>
  <c r="N190" i="33" s="1"/>
  <c r="M191" i="33"/>
  <c r="M192" i="33"/>
  <c r="N192" i="33" s="1"/>
  <c r="M193" i="33"/>
  <c r="N193" i="33" s="1"/>
  <c r="M194" i="33"/>
  <c r="N194" i="33" s="1"/>
  <c r="M195" i="33"/>
  <c r="N195" i="33" s="1"/>
  <c r="M196" i="33"/>
  <c r="N196" i="33" s="1"/>
  <c r="M197" i="33"/>
  <c r="N197" i="33" s="1"/>
  <c r="M198" i="33"/>
  <c r="N198" i="33" s="1"/>
  <c r="M199" i="33"/>
  <c r="N199" i="33" s="1"/>
  <c r="M200" i="33"/>
  <c r="N200" i="33" s="1"/>
  <c r="M201" i="33"/>
  <c r="N201" i="33" s="1"/>
  <c r="M202" i="33"/>
  <c r="N202" i="33" s="1"/>
  <c r="M203" i="33"/>
  <c r="N203" i="33" s="1"/>
  <c r="M204" i="33"/>
  <c r="N204" i="33" s="1"/>
  <c r="M205" i="33"/>
  <c r="N205" i="33" s="1"/>
  <c r="M206" i="33"/>
  <c r="N206" i="33" s="1"/>
  <c r="M207" i="33"/>
  <c r="M208" i="33"/>
  <c r="N208" i="33" s="1"/>
  <c r="M209" i="33"/>
  <c r="N209" i="33" s="1"/>
  <c r="M210" i="33"/>
  <c r="N210" i="33" s="1"/>
  <c r="M211" i="33"/>
  <c r="N211" i="33" s="1"/>
  <c r="M212" i="33"/>
  <c r="N212" i="33" s="1"/>
  <c r="M213" i="33"/>
  <c r="N213" i="33" s="1"/>
  <c r="M214" i="33"/>
  <c r="N214" i="33" s="1"/>
  <c r="M215" i="33"/>
  <c r="N215" i="33" s="1"/>
  <c r="M216" i="33"/>
  <c r="N216" i="33" s="1"/>
  <c r="M217" i="33"/>
  <c r="N217" i="33" s="1"/>
  <c r="M218" i="33"/>
  <c r="N218" i="33" s="1"/>
  <c r="M219" i="33"/>
  <c r="N219" i="33" s="1"/>
  <c r="M220" i="33"/>
  <c r="N220" i="33" s="1"/>
  <c r="M225" i="33"/>
  <c r="N225" i="33" s="1"/>
  <c r="M226" i="33"/>
  <c r="N226" i="33" s="1"/>
  <c r="M227" i="33"/>
  <c r="M228" i="33"/>
  <c r="N228" i="33" s="1"/>
  <c r="M229" i="33"/>
  <c r="N229" i="33" s="1"/>
  <c r="M230" i="33"/>
  <c r="M231" i="33"/>
  <c r="N231" i="33" s="1"/>
  <c r="M232" i="33"/>
  <c r="N232" i="33" s="1"/>
  <c r="S6" i="32"/>
  <c r="S23" i="32" s="1"/>
  <c r="AO6" i="32"/>
  <c r="AM6" i="32"/>
  <c r="AM21" i="32" s="1"/>
  <c r="AN6" i="32"/>
  <c r="AP6" i="32"/>
  <c r="AP21" i="32" s="1"/>
  <c r="AQ6" i="32"/>
  <c r="AQ42" i="32" s="1"/>
  <c r="AR6" i="32"/>
  <c r="AR39" i="32" s="1"/>
  <c r="AS6" i="32"/>
  <c r="AS42" i="32" s="1"/>
  <c r="AT6" i="32"/>
  <c r="AT42" i="32" s="1"/>
  <c r="AU6" i="32"/>
  <c r="AV6" i="32"/>
  <c r="AV39" i="32" s="1"/>
  <c r="R6" i="32"/>
  <c r="R39" i="32" s="1"/>
  <c r="Q6" i="32"/>
  <c r="Q29" i="32" s="1"/>
  <c r="P6" i="32"/>
  <c r="P26" i="32" s="1"/>
  <c r="O6" i="32"/>
  <c r="O43" i="32" s="1"/>
  <c r="N6" i="32"/>
  <c r="N42" i="32" s="1"/>
  <c r="M6" i="32"/>
  <c r="M43" i="32" s="1"/>
  <c r="L6" i="32"/>
  <c r="L21" i="32" s="1"/>
  <c r="K6" i="32"/>
  <c r="K23" i="32" s="1"/>
  <c r="K24" i="32" s="1"/>
  <c r="K188" i="5" s="1"/>
  <c r="R42" i="32"/>
  <c r="L42" i="32"/>
  <c r="AL6" i="32"/>
  <c r="AL39" i="32" s="1"/>
  <c r="AK6" i="32"/>
  <c r="AK21" i="32" s="1"/>
  <c r="AJ6" i="32"/>
  <c r="AJ42" i="32" s="1"/>
  <c r="AI6" i="32"/>
  <c r="AI42" i="32" s="1"/>
  <c r="AH6" i="32"/>
  <c r="AH21" i="32" s="1"/>
  <c r="AG6" i="32"/>
  <c r="AG42" i="32" s="1"/>
  <c r="AF6" i="32"/>
  <c r="AF39" i="32" s="1"/>
  <c r="AE6" i="32"/>
  <c r="AE39" i="32" s="1"/>
  <c r="AD6" i="32"/>
  <c r="AD39" i="32" s="1"/>
  <c r="AC6" i="32"/>
  <c r="AC42" i="32" s="1"/>
  <c r="AB6" i="32"/>
  <c r="AB39" i="32" s="1"/>
  <c r="AA6" i="32"/>
  <c r="AA42" i="32" s="1"/>
  <c r="Z6" i="32"/>
  <c r="Z42" i="32" s="1"/>
  <c r="Y6" i="32"/>
  <c r="Y21" i="32" s="1"/>
  <c r="X6" i="32"/>
  <c r="X39" i="32" s="1"/>
  <c r="W6" i="32"/>
  <c r="W42" i="32" s="1"/>
  <c r="V6" i="32"/>
  <c r="V39" i="32" s="1"/>
  <c r="U6" i="32"/>
  <c r="U42" i="32" s="1"/>
  <c r="AU42" i="32"/>
  <c r="AP42" i="32"/>
  <c r="AO42" i="32"/>
  <c r="AN42" i="32"/>
  <c r="AU39" i="32"/>
  <c r="AT39" i="32"/>
  <c r="AQ39" i="32"/>
  <c r="AO39" i="32"/>
  <c r="AN39" i="32"/>
  <c r="T6" i="32"/>
  <c r="T42" i="32" s="1"/>
  <c r="L265" i="33"/>
  <c r="L264" i="33"/>
  <c r="L263" i="33"/>
  <c r="L262" i="33"/>
  <c r="L261" i="33"/>
  <c r="L260" i="33"/>
  <c r="L259" i="33"/>
  <c r="L258" i="33"/>
  <c r="L257" i="33"/>
  <c r="L256" i="33"/>
  <c r="L255" i="33"/>
  <c r="L254" i="33"/>
  <c r="L253" i="33"/>
  <c r="L252" i="33"/>
  <c r="L251" i="33"/>
  <c r="L250" i="33"/>
  <c r="L249" i="33"/>
  <c r="L248" i="33"/>
  <c r="L247" i="33"/>
  <c r="L246" i="33"/>
  <c r="L245" i="33"/>
  <c r="L244" i="33"/>
  <c r="L243" i="33"/>
  <c r="L242" i="33"/>
  <c r="L241" i="33"/>
  <c r="L240" i="33"/>
  <c r="L239" i="33"/>
  <c r="L238" i="33"/>
  <c r="L237" i="33"/>
  <c r="L236" i="33"/>
  <c r="L235" i="33"/>
  <c r="L234" i="33"/>
  <c r="L233" i="33"/>
  <c r="L232" i="33"/>
  <c r="L231" i="33"/>
  <c r="L230" i="33"/>
  <c r="L229" i="33"/>
  <c r="L228" i="33"/>
  <c r="L227" i="33"/>
  <c r="L226" i="33"/>
  <c r="L225" i="33"/>
  <c r="L224" i="33"/>
  <c r="L223" i="33"/>
  <c r="L222" i="33"/>
  <c r="L221" i="33"/>
  <c r="L220" i="33"/>
  <c r="L219" i="33"/>
  <c r="L218" i="33"/>
  <c r="L217" i="33"/>
  <c r="L216" i="33"/>
  <c r="L215" i="33"/>
  <c r="L214" i="33"/>
  <c r="L213" i="33"/>
  <c r="L212" i="33"/>
  <c r="L211" i="33"/>
  <c r="L210" i="33"/>
  <c r="L209" i="33"/>
  <c r="L208" i="33"/>
  <c r="L207" i="33"/>
  <c r="L206" i="33"/>
  <c r="L205" i="33"/>
  <c r="L204" i="33"/>
  <c r="L203" i="33"/>
  <c r="L202" i="33"/>
  <c r="L201" i="33"/>
  <c r="L200" i="33"/>
  <c r="L199" i="33"/>
  <c r="L198" i="33"/>
  <c r="L197" i="33"/>
  <c r="L196" i="33"/>
  <c r="L195" i="33"/>
  <c r="L194" i="33"/>
  <c r="L193" i="33"/>
  <c r="L192" i="33"/>
  <c r="L191" i="33"/>
  <c r="L190" i="33"/>
  <c r="L189" i="33"/>
  <c r="L188" i="33"/>
  <c r="L187" i="33"/>
  <c r="L186" i="33"/>
  <c r="L185" i="33"/>
  <c r="L184" i="33"/>
  <c r="L183" i="33"/>
  <c r="L182" i="33"/>
  <c r="L181" i="33"/>
  <c r="L180" i="33"/>
  <c r="L179" i="33"/>
  <c r="L178" i="33"/>
  <c r="L177" i="33"/>
  <c r="L176" i="33"/>
  <c r="L175" i="33"/>
  <c r="L174" i="33"/>
  <c r="L173" i="33"/>
  <c r="L172" i="33"/>
  <c r="L171" i="33"/>
  <c r="L170" i="33"/>
  <c r="L169" i="33"/>
  <c r="L168" i="33"/>
  <c r="L167" i="33"/>
  <c r="L166" i="33"/>
  <c r="L165" i="33"/>
  <c r="L164" i="33"/>
  <c r="L163" i="33"/>
  <c r="L162" i="33"/>
  <c r="L161" i="33"/>
  <c r="L160" i="33"/>
  <c r="L159" i="33"/>
  <c r="L158" i="33"/>
  <c r="L157" i="33"/>
  <c r="L156" i="33"/>
  <c r="L155" i="33"/>
  <c r="L154" i="33"/>
  <c r="L153" i="33"/>
  <c r="L152" i="33"/>
  <c r="L151" i="33"/>
  <c r="L150" i="33"/>
  <c r="L149" i="33"/>
  <c r="L148" i="33"/>
  <c r="L147" i="33"/>
  <c r="L146" i="33"/>
  <c r="L145" i="33"/>
  <c r="L144" i="33"/>
  <c r="L143" i="33"/>
  <c r="L142" i="33"/>
  <c r="L141" i="33"/>
  <c r="L140" i="33"/>
  <c r="L139" i="33"/>
  <c r="L138" i="33"/>
  <c r="L137" i="33"/>
  <c r="L136" i="33"/>
  <c r="L135" i="33"/>
  <c r="L134" i="33"/>
  <c r="L133" i="33"/>
  <c r="L132" i="33"/>
  <c r="L131" i="33"/>
  <c r="L130" i="33"/>
  <c r="L129" i="33"/>
  <c r="L128" i="33"/>
  <c r="L127" i="33"/>
  <c r="L126" i="33"/>
  <c r="L125" i="33"/>
  <c r="L124" i="33"/>
  <c r="L123" i="33"/>
  <c r="L122" i="33"/>
  <c r="L121" i="33"/>
  <c r="L120" i="33"/>
  <c r="L119" i="33"/>
  <c r="L118" i="33"/>
  <c r="L117" i="33"/>
  <c r="L116" i="33"/>
  <c r="L115" i="33"/>
  <c r="L114" i="33"/>
  <c r="L113" i="33"/>
  <c r="L112" i="33"/>
  <c r="L111" i="33"/>
  <c r="L110" i="33"/>
  <c r="L109" i="33"/>
  <c r="L108" i="33"/>
  <c r="L107" i="33"/>
  <c r="L106" i="33"/>
  <c r="L105" i="33"/>
  <c r="L104" i="33"/>
  <c r="L103" i="33"/>
  <c r="L102" i="33"/>
  <c r="L101" i="33"/>
  <c r="L100" i="33"/>
  <c r="L99" i="33"/>
  <c r="L98" i="33"/>
  <c r="L97" i="33"/>
  <c r="L96" i="33"/>
  <c r="L95" i="33"/>
  <c r="L94" i="33"/>
  <c r="L93" i="33"/>
  <c r="L92" i="33"/>
  <c r="L91" i="33"/>
  <c r="L90" i="33"/>
  <c r="L89" i="33"/>
  <c r="L88" i="33"/>
  <c r="L87" i="33"/>
  <c r="L86" i="33"/>
  <c r="L85" i="33"/>
  <c r="L84" i="33"/>
  <c r="L83" i="33"/>
  <c r="L82" i="33"/>
  <c r="L81" i="33"/>
  <c r="L80" i="33"/>
  <c r="L79" i="33"/>
  <c r="L78" i="33"/>
  <c r="L77" i="33"/>
  <c r="L76" i="33"/>
  <c r="L75" i="33"/>
  <c r="L74" i="33"/>
  <c r="L73" i="33"/>
  <c r="L72" i="33"/>
  <c r="L71" i="33"/>
  <c r="L70" i="33"/>
  <c r="L69" i="33"/>
  <c r="L68" i="33"/>
  <c r="L67" i="33"/>
  <c r="L66" i="33"/>
  <c r="L65" i="33"/>
  <c r="L64" i="33"/>
  <c r="L63" i="33"/>
  <c r="L62" i="33"/>
  <c r="L61" i="33"/>
  <c r="L60" i="33"/>
  <c r="L59" i="33"/>
  <c r="L58" i="33"/>
  <c r="L57" i="33"/>
  <c r="L56" i="33"/>
  <c r="L55" i="33"/>
  <c r="L54" i="33"/>
  <c r="L53" i="33"/>
  <c r="L52" i="33"/>
  <c r="L51" i="33"/>
  <c r="L50" i="33"/>
  <c r="L49" i="33"/>
  <c r="L48" i="33"/>
  <c r="L47" i="33"/>
  <c r="L46" i="33"/>
  <c r="L45" i="33"/>
  <c r="L44" i="33"/>
  <c r="L43" i="33"/>
  <c r="L42" i="33"/>
  <c r="L41" i="33"/>
  <c r="L40" i="33"/>
  <c r="L39" i="33"/>
  <c r="L38" i="33"/>
  <c r="L37" i="33"/>
  <c r="L36" i="33"/>
  <c r="L35" i="33"/>
  <c r="L34" i="33"/>
  <c r="L33" i="33"/>
  <c r="L32" i="33"/>
  <c r="L31" i="33"/>
  <c r="L30" i="33"/>
  <c r="L29" i="33"/>
  <c r="L28" i="33"/>
  <c r="L27" i="33"/>
  <c r="L26" i="33"/>
  <c r="L25" i="33"/>
  <c r="L24" i="33"/>
  <c r="L23" i="33"/>
  <c r="L22" i="33"/>
  <c r="L21" i="33"/>
  <c r="L20" i="33"/>
  <c r="L19" i="33"/>
  <c r="L18" i="33"/>
  <c r="L17" i="33"/>
  <c r="L16" i="33"/>
  <c r="L15" i="33"/>
  <c r="L14" i="33"/>
  <c r="L13" i="33"/>
  <c r="L12" i="33"/>
  <c r="L11" i="33"/>
  <c r="L10" i="33"/>
  <c r="L9" i="33"/>
  <c r="L8" i="33"/>
  <c r="L7" i="33"/>
  <c r="L6" i="33"/>
  <c r="L5" i="33"/>
  <c r="AU21" i="32"/>
  <c r="AQ21" i="32"/>
  <c r="AO21" i="32"/>
  <c r="AN21" i="32"/>
  <c r="G352" i="33"/>
  <c r="G351" i="33"/>
  <c r="G350" i="33"/>
  <c r="G349" i="33"/>
  <c r="G348" i="33"/>
  <c r="G347" i="33"/>
  <c r="G346" i="33"/>
  <c r="G345" i="33"/>
  <c r="G344" i="33"/>
  <c r="G343" i="33"/>
  <c r="G342" i="33"/>
  <c r="G341" i="33"/>
  <c r="G340" i="33"/>
  <c r="G339" i="33"/>
  <c r="G338" i="33"/>
  <c r="G337" i="33"/>
  <c r="G336" i="33"/>
  <c r="G335" i="33"/>
  <c r="G334" i="33"/>
  <c r="G333" i="33"/>
  <c r="G332" i="33"/>
  <c r="G331" i="33"/>
  <c r="G330" i="33"/>
  <c r="G329" i="33"/>
  <c r="G328" i="33"/>
  <c r="G327" i="33"/>
  <c r="G326" i="33"/>
  <c r="G325" i="33"/>
  <c r="G324" i="33"/>
  <c r="G323" i="33"/>
  <c r="G322" i="33"/>
  <c r="G321" i="33"/>
  <c r="G320" i="33"/>
  <c r="G319" i="33"/>
  <c r="G318" i="33"/>
  <c r="G317" i="33"/>
  <c r="G316" i="33"/>
  <c r="G315" i="33"/>
  <c r="G314" i="33"/>
  <c r="G313" i="33"/>
  <c r="G312" i="33"/>
  <c r="G311" i="33"/>
  <c r="G310" i="33"/>
  <c r="G309" i="33"/>
  <c r="G308" i="33"/>
  <c r="G307" i="33"/>
  <c r="G306" i="33"/>
  <c r="G305" i="33"/>
  <c r="G304" i="33"/>
  <c r="G303" i="33"/>
  <c r="G302" i="33"/>
  <c r="G301" i="33"/>
  <c r="G300" i="33"/>
  <c r="G299" i="33"/>
  <c r="G298" i="33"/>
  <c r="G297" i="33"/>
  <c r="G296" i="33"/>
  <c r="G295" i="33"/>
  <c r="G294" i="33"/>
  <c r="G293" i="33"/>
  <c r="G292" i="33"/>
  <c r="G291" i="33"/>
  <c r="G290" i="33"/>
  <c r="G289" i="33"/>
  <c r="G288" i="33"/>
  <c r="G287" i="33"/>
  <c r="G286" i="33"/>
  <c r="G285" i="33"/>
  <c r="G284" i="33"/>
  <c r="G283" i="33"/>
  <c r="G282" i="33"/>
  <c r="G281" i="33"/>
  <c r="G280" i="33"/>
  <c r="G279" i="33"/>
  <c r="G278" i="33"/>
  <c r="G277" i="33"/>
  <c r="G276" i="33"/>
  <c r="G275" i="33"/>
  <c r="G274" i="33"/>
  <c r="G273" i="33"/>
  <c r="G272" i="33"/>
  <c r="G271" i="33"/>
  <c r="G270" i="33"/>
  <c r="G269" i="33"/>
  <c r="G268" i="33"/>
  <c r="G267" i="33"/>
  <c r="G266" i="33"/>
  <c r="G265" i="33"/>
  <c r="G264" i="33"/>
  <c r="G263" i="33"/>
  <c r="G262" i="33"/>
  <c r="G261" i="33"/>
  <c r="G260" i="33"/>
  <c r="G259" i="33"/>
  <c r="G258" i="33"/>
  <c r="G257" i="33"/>
  <c r="G256" i="33"/>
  <c r="G255" i="33"/>
  <c r="G254" i="33"/>
  <c r="G253" i="33"/>
  <c r="G252" i="33"/>
  <c r="G251" i="33"/>
  <c r="G250" i="33"/>
  <c r="G249" i="33"/>
  <c r="G248" i="33"/>
  <c r="G247" i="33"/>
  <c r="G246" i="33"/>
  <c r="G245" i="33"/>
  <c r="G244" i="33"/>
  <c r="G243" i="33"/>
  <c r="G242" i="33"/>
  <c r="G241" i="33"/>
  <c r="G240" i="33"/>
  <c r="G239" i="33"/>
  <c r="G238" i="33"/>
  <c r="G237" i="33"/>
  <c r="G236" i="33"/>
  <c r="G235" i="33"/>
  <c r="G234" i="33"/>
  <c r="G233" i="33"/>
  <c r="G232" i="33"/>
  <c r="G231" i="33"/>
  <c r="G230" i="33"/>
  <c r="G229" i="33"/>
  <c r="G228" i="33"/>
  <c r="G227" i="33"/>
  <c r="G226" i="33"/>
  <c r="G225" i="33"/>
  <c r="G224" i="33"/>
  <c r="G223" i="33"/>
  <c r="G222" i="33"/>
  <c r="G221" i="33"/>
  <c r="G220" i="33"/>
  <c r="G219" i="33"/>
  <c r="G218" i="33"/>
  <c r="G217" i="33"/>
  <c r="G216" i="33"/>
  <c r="G215" i="33"/>
  <c r="G214" i="33"/>
  <c r="G213" i="33"/>
  <c r="G212" i="33"/>
  <c r="G211" i="33"/>
  <c r="G210" i="33"/>
  <c r="G209" i="33"/>
  <c r="G208" i="33"/>
  <c r="G207" i="33"/>
  <c r="G206" i="33"/>
  <c r="G205" i="33"/>
  <c r="G204" i="33"/>
  <c r="G203" i="33"/>
  <c r="G202" i="33"/>
  <c r="G201" i="33"/>
  <c r="G200" i="33"/>
  <c r="G199" i="33"/>
  <c r="G198" i="33"/>
  <c r="G197" i="33"/>
  <c r="G196" i="33"/>
  <c r="G195" i="33"/>
  <c r="G194" i="33"/>
  <c r="G193" i="33"/>
  <c r="G192" i="33"/>
  <c r="G191" i="33"/>
  <c r="G190" i="33"/>
  <c r="G189" i="33"/>
  <c r="G188" i="33"/>
  <c r="G187" i="33"/>
  <c r="G186" i="33"/>
  <c r="G185" i="33"/>
  <c r="G184" i="33"/>
  <c r="G183" i="33"/>
  <c r="G182" i="33"/>
  <c r="G181" i="33"/>
  <c r="G180" i="33"/>
  <c r="G179" i="33"/>
  <c r="G178" i="33"/>
  <c r="G177" i="33"/>
  <c r="G176" i="33"/>
  <c r="G175" i="33"/>
  <c r="G174" i="33"/>
  <c r="G173" i="33"/>
  <c r="G172" i="33"/>
  <c r="G171" i="33"/>
  <c r="G170" i="33"/>
  <c r="G169" i="33"/>
  <c r="G168" i="33"/>
  <c r="G167" i="33"/>
  <c r="G166" i="33"/>
  <c r="G165" i="33"/>
  <c r="G164" i="33"/>
  <c r="G163" i="33"/>
  <c r="G162" i="33"/>
  <c r="G161" i="33"/>
  <c r="G160" i="33"/>
  <c r="G159" i="33"/>
  <c r="G158" i="33"/>
  <c r="G157" i="33"/>
  <c r="G156" i="33"/>
  <c r="G155" i="33"/>
  <c r="G154" i="33"/>
  <c r="G153" i="33"/>
  <c r="G152" i="33"/>
  <c r="G151" i="33"/>
  <c r="G150" i="33"/>
  <c r="G149" i="33"/>
  <c r="G148" i="33"/>
  <c r="G147" i="33"/>
  <c r="G146" i="33"/>
  <c r="G145" i="33"/>
  <c r="G144" i="33"/>
  <c r="G143" i="33"/>
  <c r="G142" i="33"/>
  <c r="G141" i="33"/>
  <c r="G140" i="33"/>
  <c r="G139" i="33"/>
  <c r="G138" i="33"/>
  <c r="G137" i="33"/>
  <c r="G136" i="33"/>
  <c r="G135" i="33"/>
  <c r="G134" i="33"/>
  <c r="G133" i="33"/>
  <c r="G132" i="33"/>
  <c r="G131" i="33"/>
  <c r="G130" i="33"/>
  <c r="G129" i="33"/>
  <c r="G128" i="33"/>
  <c r="G127" i="33"/>
  <c r="G126" i="33"/>
  <c r="G125" i="33"/>
  <c r="G124" i="33"/>
  <c r="G123" i="33"/>
  <c r="G122" i="33"/>
  <c r="G121" i="33"/>
  <c r="G120" i="33"/>
  <c r="G119" i="33"/>
  <c r="G118" i="33"/>
  <c r="G117" i="33"/>
  <c r="G116" i="33"/>
  <c r="G115" i="33"/>
  <c r="G114" i="33"/>
  <c r="G113" i="33"/>
  <c r="G112" i="33"/>
  <c r="G111" i="33"/>
  <c r="G110" i="33"/>
  <c r="G109" i="33"/>
  <c r="G108" i="33"/>
  <c r="G107" i="33"/>
  <c r="G106" i="33"/>
  <c r="G105" i="33"/>
  <c r="G104" i="33"/>
  <c r="G103" i="33"/>
  <c r="G102" i="33"/>
  <c r="G101" i="33"/>
  <c r="G100" i="33"/>
  <c r="G99" i="33"/>
  <c r="G98" i="33"/>
  <c r="G97" i="33"/>
  <c r="G96" i="33"/>
  <c r="G95" i="33"/>
  <c r="G94" i="33"/>
  <c r="G93" i="33"/>
  <c r="G92" i="33"/>
  <c r="G91" i="33"/>
  <c r="G90" i="33"/>
  <c r="G89" i="33"/>
  <c r="G88" i="33"/>
  <c r="G87" i="33"/>
  <c r="G86" i="33"/>
  <c r="G85" i="33"/>
  <c r="G84" i="33"/>
  <c r="G83" i="33"/>
  <c r="G82" i="33"/>
  <c r="G81" i="33"/>
  <c r="G80" i="33"/>
  <c r="G79" i="33"/>
  <c r="G78" i="33"/>
  <c r="G77" i="33"/>
  <c r="G76" i="33"/>
  <c r="G75" i="33"/>
  <c r="G74" i="33"/>
  <c r="G73" i="33"/>
  <c r="G72" i="33"/>
  <c r="G71" i="33"/>
  <c r="G70" i="33"/>
  <c r="G69" i="33"/>
  <c r="G68" i="33"/>
  <c r="G67" i="33"/>
  <c r="G66" i="33"/>
  <c r="G65" i="33"/>
  <c r="G64" i="33"/>
  <c r="G63" i="33"/>
  <c r="G62" i="33"/>
  <c r="G61" i="33"/>
  <c r="G60" i="33"/>
  <c r="G59" i="33"/>
  <c r="G58" i="33"/>
  <c r="G57" i="33"/>
  <c r="G56" i="33"/>
  <c r="G55" i="33"/>
  <c r="G54" i="33"/>
  <c r="G53" i="33"/>
  <c r="G52" i="33"/>
  <c r="G5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20" i="33"/>
  <c r="G19" i="33"/>
  <c r="G18" i="33"/>
  <c r="G17" i="33"/>
  <c r="G16" i="33"/>
  <c r="G15" i="33"/>
  <c r="G14" i="33"/>
  <c r="G13" i="33"/>
  <c r="G12" i="33"/>
  <c r="G11" i="33"/>
  <c r="G10" i="33"/>
  <c r="G9" i="33"/>
  <c r="G8" i="33"/>
  <c r="G7" i="33"/>
  <c r="G6" i="33"/>
  <c r="G5" i="33"/>
  <c r="G4" i="19"/>
  <c r="AV40" i="12"/>
  <c r="E156" i="12"/>
  <c r="E67" i="12"/>
  <c r="E211" i="12"/>
  <c r="K211" i="12" s="1"/>
  <c r="M21" i="32"/>
  <c r="K26" i="32"/>
  <c r="K27" i="32" s="1"/>
  <c r="K189" i="5" s="1"/>
  <c r="R26" i="32"/>
  <c r="K29" i="32"/>
  <c r="K30" i="32" s="1"/>
  <c r="S26" i="32"/>
  <c r="R40" i="32"/>
  <c r="AM42" i="32"/>
  <c r="K40" i="32"/>
  <c r="R43" i="32"/>
  <c r="S40" i="32"/>
  <c r="AV21" i="32"/>
  <c r="AV42" i="32"/>
  <c r="K43" i="32"/>
  <c r="N26" i="32"/>
  <c r="Q23" i="32"/>
  <c r="K39" i="32"/>
  <c r="P29" i="32"/>
  <c r="K21" i="32"/>
  <c r="K42" i="32"/>
  <c r="L265" i="12"/>
  <c r="K264" i="12"/>
  <c r="L264" i="12"/>
  <c r="L267" i="33"/>
  <c r="L268" i="33"/>
  <c r="M267" i="33"/>
  <c r="N267" i="33" s="1"/>
  <c r="M268" i="33"/>
  <c r="N268" i="33" s="1"/>
  <c r="AL21" i="32" l="1"/>
  <c r="O21" i="32"/>
  <c r="M26" i="32"/>
  <c r="AA39" i="32"/>
  <c r="Z39" i="32"/>
  <c r="AI21" i="32"/>
  <c r="AI39" i="32"/>
  <c r="AA21" i="32"/>
  <c r="M42" i="32"/>
  <c r="Y39" i="32"/>
  <c r="Z21" i="32"/>
  <c r="AT21" i="32"/>
  <c r="Y42" i="32"/>
  <c r="AL42" i="32"/>
  <c r="B2" i="126"/>
  <c r="T21" i="32"/>
  <c r="T39" i="32"/>
  <c r="V21" i="32"/>
  <c r="U21" i="32"/>
  <c r="V42" i="32"/>
  <c r="W21" i="32"/>
  <c r="W39" i="32"/>
  <c r="S42" i="32"/>
  <c r="O29" i="32"/>
  <c r="O23" i="32"/>
  <c r="O39" i="32"/>
  <c r="X42" i="32"/>
  <c r="X21" i="32"/>
  <c r="AC39" i="32"/>
  <c r="AE42" i="32"/>
  <c r="U39" i="32"/>
  <c r="O26" i="32"/>
  <c r="O42" i="32"/>
  <c r="AE21" i="32"/>
  <c r="AK39" i="32"/>
  <c r="AK42" i="32"/>
  <c r="S21" i="32"/>
  <c r="N40" i="32"/>
  <c r="N23" i="32"/>
  <c r="M39" i="32"/>
  <c r="S39" i="32"/>
  <c r="O40" i="32"/>
  <c r="N29" i="32"/>
  <c r="S29" i="32"/>
  <c r="N21" i="32"/>
  <c r="AR60" i="101"/>
  <c r="AQ60" i="101"/>
  <c r="AS60" i="101"/>
  <c r="AT60" i="101"/>
  <c r="AV60" i="101"/>
  <c r="AU60" i="101"/>
  <c r="B2" i="125"/>
  <c r="AM1" i="125"/>
  <c r="AL1" i="112"/>
  <c r="AL1" i="106"/>
  <c r="AR111" i="17"/>
  <c r="AS111" i="17"/>
  <c r="AT111" i="17"/>
  <c r="T14" i="12"/>
  <c r="R14" i="12"/>
  <c r="AM14" i="12"/>
  <c r="N14" i="12"/>
  <c r="AA16" i="12"/>
  <c r="AA26" i="12" s="1"/>
  <c r="I279" i="12" s="1" a="1"/>
  <c r="I279" i="12" s="1"/>
  <c r="V14" i="12"/>
  <c r="AE16" i="12"/>
  <c r="AE26" i="12" s="1"/>
  <c r="I283" i="12" s="1" a="1"/>
  <c r="I283" i="12" s="1"/>
  <c r="S16" i="12"/>
  <c r="S26" i="12" s="1"/>
  <c r="I271" i="12" s="1" a="1"/>
  <c r="I271" i="12" s="1"/>
  <c r="K16" i="12"/>
  <c r="K26" i="12" s="1"/>
  <c r="I263" i="12" s="1" a="1"/>
  <c r="I263" i="12" s="1"/>
  <c r="W16" i="12"/>
  <c r="W26" i="12" s="1"/>
  <c r="I275" i="12" s="1" a="1"/>
  <c r="I275" i="12" s="1"/>
  <c r="B2" i="112"/>
  <c r="AV72" i="15"/>
  <c r="AS72" i="15"/>
  <c r="AU72" i="15"/>
  <c r="AR72" i="15"/>
  <c r="AT72" i="15"/>
  <c r="B2" i="106"/>
  <c r="AT14" i="12"/>
  <c r="X14" i="12"/>
  <c r="AL14" i="12"/>
  <c r="AV15" i="12"/>
  <c r="L211" i="12"/>
  <c r="E212" i="12"/>
  <c r="L212" i="12" s="1"/>
  <c r="AO14" i="12"/>
  <c r="AH16" i="12"/>
  <c r="AH26" i="12" s="1"/>
  <c r="I286" i="12" s="1" a="1"/>
  <c r="I286" i="12" s="1"/>
  <c r="W14" i="12"/>
  <c r="AE14" i="12"/>
  <c r="N16" i="12"/>
  <c r="N26" i="12" s="1"/>
  <c r="I266" i="12" s="1" a="1"/>
  <c r="I266" i="12" s="1"/>
  <c r="R16" i="12"/>
  <c r="R26" i="12" s="1"/>
  <c r="I270" i="12" s="1" a="1"/>
  <c r="I270" i="12" s="1"/>
  <c r="AD16" i="12"/>
  <c r="AD26" i="12" s="1"/>
  <c r="I282" i="12" s="1" a="1"/>
  <c r="I282" i="12" s="1"/>
  <c r="AU20" i="5"/>
  <c r="AU37" i="13" s="1"/>
  <c r="AO21" i="5"/>
  <c r="AM20" i="5"/>
  <c r="AM37" i="13" s="1"/>
  <c r="AT21" i="5"/>
  <c r="AR20" i="5"/>
  <c r="AR37" i="13" s="1"/>
  <c r="AL21" i="5"/>
  <c r="AQ21" i="5"/>
  <c r="AO20" i="5"/>
  <c r="AO37" i="13" s="1"/>
  <c r="AV21" i="5"/>
  <c r="AT20" i="5"/>
  <c r="AT37" i="13" s="1"/>
  <c r="AN21" i="5"/>
  <c r="AL20" i="5"/>
  <c r="AL37" i="13" s="1"/>
  <c r="AS21" i="5"/>
  <c r="AQ20" i="5"/>
  <c r="AQ37" i="13" s="1"/>
  <c r="AK21" i="5"/>
  <c r="AJ20" i="5"/>
  <c r="AV20" i="5"/>
  <c r="AV37" i="13" s="1"/>
  <c r="AP21" i="5"/>
  <c r="AN20" i="5"/>
  <c r="AN37" i="13" s="1"/>
  <c r="AU21" i="5"/>
  <c r="AS20" i="5"/>
  <c r="AS37" i="13" s="1"/>
  <c r="AM21" i="5"/>
  <c r="AK20" i="5"/>
  <c r="AK37" i="13" s="1"/>
  <c r="AR21" i="5"/>
  <c r="AP20" i="5"/>
  <c r="AP37" i="13" s="1"/>
  <c r="AJ21" i="5"/>
  <c r="AM1" i="101"/>
  <c r="AS14" i="12"/>
  <c r="O15" i="12"/>
  <c r="AO16" i="12"/>
  <c r="K15" i="12"/>
  <c r="I210" i="12" s="1" a="1"/>
  <c r="I210" i="12" s="1"/>
  <c r="AA15" i="12"/>
  <c r="AI16" i="12"/>
  <c r="AI26" i="12" s="1"/>
  <c r="I287" i="12" s="1" a="1"/>
  <c r="I287" i="12" s="1"/>
  <c r="W15" i="12"/>
  <c r="P15" i="12"/>
  <c r="AU16" i="12"/>
  <c r="T16" i="12"/>
  <c r="T26" i="12" s="1"/>
  <c r="I272" i="12" s="1" a="1"/>
  <c r="I272" i="12" s="1"/>
  <c r="AN15" i="12"/>
  <c r="T15" i="12"/>
  <c r="L16" i="12"/>
  <c r="L26" i="12" s="1"/>
  <c r="I264" i="12" s="1" a="1"/>
  <c r="I264" i="12" s="1"/>
  <c r="AB15" i="12"/>
  <c r="B2" i="101"/>
  <c r="AJ15" i="12"/>
  <c r="AS11" i="101"/>
  <c r="AR12" i="101" s="1"/>
  <c r="AF11" i="101"/>
  <c r="AE12" i="101" s="1"/>
  <c r="AB11" i="101"/>
  <c r="AA12" i="101" s="1"/>
  <c r="X11" i="101"/>
  <c r="W12" i="101" s="1"/>
  <c r="T11" i="101"/>
  <c r="S12" i="101" s="1"/>
  <c r="P11" i="101"/>
  <c r="O12" i="101" s="1"/>
  <c r="L11" i="101"/>
  <c r="K12" i="101" s="1"/>
  <c r="AU11" i="101"/>
  <c r="AT12" i="101" s="1"/>
  <c r="AR11" i="101"/>
  <c r="AQ12" i="101" s="1"/>
  <c r="AI12" i="101"/>
  <c r="AE11" i="101"/>
  <c r="AD12" i="101" s="1"/>
  <c r="AA11" i="101"/>
  <c r="Z12" i="101" s="1"/>
  <c r="W11" i="101"/>
  <c r="V12" i="101" s="1"/>
  <c r="S11" i="101"/>
  <c r="R12" i="101" s="1"/>
  <c r="O11" i="101"/>
  <c r="N12" i="101" s="1"/>
  <c r="K11" i="101"/>
  <c r="AI11" i="101"/>
  <c r="AH12" i="101" s="1"/>
  <c r="AT11" i="101"/>
  <c r="AS12" i="101" s="1"/>
  <c r="AH11" i="101"/>
  <c r="AG12" i="101" s="1"/>
  <c r="AD11" i="101"/>
  <c r="AC12" i="101" s="1"/>
  <c r="Z11" i="101"/>
  <c r="Y12" i="101" s="1"/>
  <c r="V11" i="101"/>
  <c r="U12" i="101" s="1"/>
  <c r="R11" i="101"/>
  <c r="Q12" i="101" s="1"/>
  <c r="N11" i="101"/>
  <c r="M12" i="101" s="1"/>
  <c r="AQ11" i="101"/>
  <c r="AV11" i="101"/>
  <c r="AU12" i="101" s="1"/>
  <c r="AG11" i="101"/>
  <c r="AF12" i="101" s="1"/>
  <c r="AC11" i="101"/>
  <c r="AB12" i="101" s="1"/>
  <c r="Y11" i="101"/>
  <c r="X12" i="101" s="1"/>
  <c r="U11" i="101"/>
  <c r="T12" i="101" s="1"/>
  <c r="Q11" i="101"/>
  <c r="P12" i="101" s="1"/>
  <c r="M11" i="101"/>
  <c r="L12" i="101" s="1"/>
  <c r="Q15" i="12"/>
  <c r="U15" i="12"/>
  <c r="K111" i="12"/>
  <c r="L67" i="12"/>
  <c r="E213" i="12"/>
  <c r="K213" i="12" s="1"/>
  <c r="K212" i="12"/>
  <c r="K110" i="12"/>
  <c r="K66" i="12"/>
  <c r="K210" i="12"/>
  <c r="N230" i="33"/>
  <c r="AV16" i="12"/>
  <c r="L14" i="12"/>
  <c r="AM1" i="86"/>
  <c r="Q26" i="32"/>
  <c r="R27" i="32" s="1"/>
  <c r="R189" i="5" s="1"/>
  <c r="Q43" i="32"/>
  <c r="R29" i="32"/>
  <c r="S30" i="32" s="1"/>
  <c r="AG39" i="32"/>
  <c r="AC21" i="32"/>
  <c r="AR21" i="32"/>
  <c r="AB42" i="32"/>
  <c r="AD42" i="32"/>
  <c r="AH39" i="32"/>
  <c r="Q42" i="32"/>
  <c r="N43" i="32"/>
  <c r="R23" i="32"/>
  <c r="R24" i="32" s="1"/>
  <c r="R188" i="5" s="1"/>
  <c r="AR42" i="32"/>
  <c r="AB21" i="32"/>
  <c r="AM39" i="32"/>
  <c r="P23" i="32"/>
  <c r="Q24" i="32" s="1"/>
  <c r="Q188" i="5" s="1"/>
  <c r="L29" i="32"/>
  <c r="L30" i="32" s="1"/>
  <c r="P21" i="32"/>
  <c r="AS21" i="32"/>
  <c r="L39" i="32"/>
  <c r="P42" i="32"/>
  <c r="AG21" i="32"/>
  <c r="P39" i="32"/>
  <c r="L26" i="32"/>
  <c r="L27" i="32" s="1"/>
  <c r="L189" i="5" s="1"/>
  <c r="R21" i="32"/>
  <c r="AF21" i="32"/>
  <c r="N39" i="32"/>
  <c r="AJ39" i="32"/>
  <c r="L23" i="32"/>
  <c r="L24" i="32" s="1"/>
  <c r="L188" i="5" s="1"/>
  <c r="Q21" i="32"/>
  <c r="AD21" i="32"/>
  <c r="AH42" i="32"/>
  <c r="AJ21" i="32"/>
  <c r="Q39" i="32"/>
  <c r="T40" i="32"/>
  <c r="P43" i="32"/>
  <c r="L40" i="32"/>
  <c r="M23" i="32"/>
  <c r="N24" i="32" s="1"/>
  <c r="N188" i="5" s="1"/>
  <c r="AP39" i="32"/>
  <c r="AS39" i="32"/>
  <c r="AF42" i="32"/>
  <c r="L43" i="32"/>
  <c r="P40" i="32"/>
  <c r="M40" i="32"/>
  <c r="M29" i="32"/>
  <c r="N30" i="32" s="1"/>
  <c r="Q40" i="32"/>
  <c r="AV191" i="5"/>
  <c r="B2" i="86"/>
  <c r="AU191" i="5"/>
  <c r="AV192" i="5"/>
  <c r="AV106" i="17" s="1"/>
  <c r="AT192" i="5"/>
  <c r="AT106" i="17" s="1"/>
  <c r="AS192" i="5"/>
  <c r="AS106" i="17" s="1"/>
  <c r="AR192" i="5"/>
  <c r="AR106" i="17" s="1"/>
  <c r="AM1" i="2"/>
  <c r="AM1" i="17"/>
  <c r="AM1" i="16"/>
  <c r="I14" i="32"/>
  <c r="AM1" i="5"/>
  <c r="AM1" i="12"/>
  <c r="AM1" i="6"/>
  <c r="AM1" i="13"/>
  <c r="AM1" i="15"/>
  <c r="N266" i="12"/>
  <c r="E112" i="12"/>
  <c r="AV14" i="12"/>
  <c r="V15" i="12"/>
  <c r="AG16" i="12"/>
  <c r="AG26" i="12" s="1"/>
  <c r="I285" i="12" s="1" a="1"/>
  <c r="I285" i="12" s="1"/>
  <c r="AT15" i="12"/>
  <c r="AD15" i="12"/>
  <c r="U14" i="12"/>
  <c r="K265" i="12"/>
  <c r="E157" i="12"/>
  <c r="M265" i="12"/>
  <c r="E68" i="12"/>
  <c r="E69" i="12" s="1"/>
  <c r="AQ14" i="12"/>
  <c r="Z15" i="12"/>
  <c r="K67" i="12"/>
  <c r="AH14" i="12"/>
  <c r="M16" i="12"/>
  <c r="M26" i="12" s="1"/>
  <c r="I265" i="12" s="1" a="1"/>
  <c r="I265" i="12" s="1"/>
  <c r="B2" i="6"/>
  <c r="AN14" i="12"/>
  <c r="AG15" i="12"/>
  <c r="Q16" i="12"/>
  <c r="Q26" i="12" s="1"/>
  <c r="I269" i="12" s="1" a="1"/>
  <c r="I269" i="12" s="1"/>
  <c r="AC16" i="12"/>
  <c r="AC26" i="12" s="1"/>
  <c r="I281" i="12" s="1" a="1"/>
  <c r="I281" i="12" s="1"/>
  <c r="AK16" i="12"/>
  <c r="N15" i="12"/>
  <c r="U16" i="12"/>
  <c r="U26" i="12" s="1"/>
  <c r="I273" i="12" s="1" a="1"/>
  <c r="I273" i="12" s="1"/>
  <c r="AB14" i="12"/>
  <c r="AI14" i="12"/>
  <c r="E31" i="21"/>
  <c r="E214" i="12"/>
  <c r="L266" i="12"/>
  <c r="M266" i="12"/>
  <c r="K266" i="12"/>
  <c r="AO26" i="32"/>
  <c r="AO29" i="32"/>
  <c r="AO17" i="101" s="1"/>
  <c r="B2" i="17"/>
  <c r="B2" i="13"/>
  <c r="B2" i="12"/>
  <c r="B2" i="15"/>
  <c r="B2" i="2"/>
  <c r="B2" i="32"/>
  <c r="B2" i="16"/>
  <c r="B2" i="5"/>
  <c r="AO23" i="32"/>
  <c r="J326" i="33"/>
  <c r="AN43" i="32"/>
  <c r="P27" i="32"/>
  <c r="P189" i="5" s="1"/>
  <c r="Q30" i="32"/>
  <c r="S27" i="32"/>
  <c r="S189" i="5" s="1"/>
  <c r="J350" i="33"/>
  <c r="J279" i="33"/>
  <c r="J302" i="33"/>
  <c r="J260" i="33"/>
  <c r="J312" i="33"/>
  <c r="J240" i="33"/>
  <c r="N57" i="33"/>
  <c r="X29" i="32" s="1"/>
  <c r="X23" i="32"/>
  <c r="AM23" i="32"/>
  <c r="AL40" i="32"/>
  <c r="AH43" i="32"/>
  <c r="AB23" i="32"/>
  <c r="AD40" i="32"/>
  <c r="X16" i="12"/>
  <c r="X26" i="12" s="1"/>
  <c r="I276" i="12" s="1" a="1"/>
  <c r="I276" i="12" s="1"/>
  <c r="M15" i="12"/>
  <c r="AD14" i="12"/>
  <c r="K14" i="12"/>
  <c r="AJ14" i="12"/>
  <c r="AS15" i="12"/>
  <c r="P16" i="12"/>
  <c r="P26" i="12" s="1"/>
  <c r="I268" i="12" s="1" a="1"/>
  <c r="I268" i="12" s="1"/>
  <c r="Y15" i="12"/>
  <c r="AC14" i="12"/>
  <c r="AQ15" i="12"/>
  <c r="AS16" i="12"/>
  <c r="V16" i="12"/>
  <c r="V26" i="12" s="1"/>
  <c r="I274" i="12" s="1" a="1"/>
  <c r="I274" i="12" s="1"/>
  <c r="AK15" i="12"/>
  <c r="AH15" i="12"/>
  <c r="Q14" i="12"/>
  <c r="Z16" i="12"/>
  <c r="Z26" i="12" s="1"/>
  <c r="I278" i="12" s="1" a="1"/>
  <c r="I278" i="12" s="1"/>
  <c r="S15" i="12"/>
  <c r="O16" i="12"/>
  <c r="O26" i="12" s="1"/>
  <c r="I267" i="12" s="1" a="1"/>
  <c r="I267" i="12" s="1"/>
  <c r="AL15" i="12"/>
  <c r="R15" i="12"/>
  <c r="L15" i="12"/>
  <c r="AM16" i="12"/>
  <c r="AF16" i="12"/>
  <c r="AF26" i="12" s="1"/>
  <c r="I284" i="12" s="1" a="1"/>
  <c r="I284" i="12" s="1"/>
  <c r="AP15" i="12"/>
  <c r="S14" i="12"/>
  <c r="Y14" i="12"/>
  <c r="AU15" i="12"/>
  <c r="M14" i="12"/>
  <c r="AF14" i="12"/>
  <c r="AP14" i="12"/>
  <c r="AR16" i="12"/>
  <c r="Y16" i="12"/>
  <c r="Y26" i="12" s="1"/>
  <c r="I277" i="12" s="1" a="1"/>
  <c r="I277" i="12" s="1"/>
  <c r="Z14" i="12"/>
  <c r="AT16" i="12"/>
  <c r="AR14" i="12"/>
  <c r="AJ16" i="12"/>
  <c r="AC15" i="12"/>
  <c r="AA14" i="12"/>
  <c r="AG14" i="12"/>
  <c r="AF15" i="12"/>
  <c r="AB16" i="12"/>
  <c r="AB26" i="12" s="1"/>
  <c r="I280" i="12" s="1" a="1"/>
  <c r="I280" i="12" s="1"/>
  <c r="AL16" i="12"/>
  <c r="AI15" i="12"/>
  <c r="O14" i="12"/>
  <c r="AO15" i="12"/>
  <c r="AN16" i="12"/>
  <c r="AP16" i="12"/>
  <c r="AG23" i="32"/>
  <c r="AC23" i="32"/>
  <c r="AH23" i="32"/>
  <c r="AK40" i="32"/>
  <c r="AK23" i="32"/>
  <c r="AC40" i="32"/>
  <c r="AM15" i="12"/>
  <c r="P14" i="12"/>
  <c r="AQ16" i="12"/>
  <c r="AK14" i="12"/>
  <c r="N227" i="33"/>
  <c r="AL23" i="32"/>
  <c r="AM26" i="32"/>
  <c r="N129" i="33"/>
  <c r="AD29" i="32" s="1"/>
  <c r="AD23" i="32"/>
  <c r="AL43" i="32"/>
  <c r="AM40" i="32"/>
  <c r="N158" i="33"/>
  <c r="AF29" i="32" s="1"/>
  <c r="AF23" i="32"/>
  <c r="N147" i="33"/>
  <c r="AE29" i="32" s="1"/>
  <c r="AE23" i="32"/>
  <c r="N34" i="33"/>
  <c r="V29" i="32" s="1"/>
  <c r="V23" i="32"/>
  <c r="N191" i="33"/>
  <c r="AI29" i="32" s="1"/>
  <c r="AI23" i="32"/>
  <c r="AD43" i="32"/>
  <c r="AE40" i="32"/>
  <c r="N94" i="33"/>
  <c r="AA29" i="32" s="1"/>
  <c r="AA23" i="32"/>
  <c r="N83" i="33"/>
  <c r="Z29" i="32" s="1"/>
  <c r="Z23" i="32"/>
  <c r="N65" i="33"/>
  <c r="Y23" i="32"/>
  <c r="N207" i="33"/>
  <c r="AJ29" i="32" s="1"/>
  <c r="AJ17" i="101" s="1"/>
  <c r="AJ23" i="32"/>
  <c r="W23" i="32"/>
  <c r="V26" i="32"/>
  <c r="AA40" i="32"/>
  <c r="W43" i="32"/>
  <c r="N27" i="32"/>
  <c r="N189" i="5" s="1"/>
  <c r="O27" i="32"/>
  <c r="O189" i="5" s="1"/>
  <c r="O24" i="32"/>
  <c r="O188" i="5" s="1"/>
  <c r="AM29" i="32"/>
  <c r="AM17" i="101" s="1"/>
  <c r="AG29" i="32"/>
  <c r="AG40" i="32"/>
  <c r="N252" i="33"/>
  <c r="AN29" i="32" s="1"/>
  <c r="AN17" i="101" s="1"/>
  <c r="AN23" i="32"/>
  <c r="N16" i="33"/>
  <c r="U40" i="32" s="1"/>
  <c r="T23" i="32"/>
  <c r="T24" i="32" s="1"/>
  <c r="T188" i="5" s="1"/>
  <c r="U23" i="32"/>
  <c r="N21" i="33"/>
  <c r="U29" i="32" s="1"/>
  <c r="Y43" i="32"/>
  <c r="Z40" i="32"/>
  <c r="W29" i="32"/>
  <c r="V43" i="32"/>
  <c r="U43" i="32"/>
  <c r="V40" i="32"/>
  <c r="W26" i="32"/>
  <c r="AA26" i="32"/>
  <c r="AC26" i="32"/>
  <c r="AI26" i="32"/>
  <c r="AK26" i="32"/>
  <c r="AN26" i="32"/>
  <c r="AF26" i="32"/>
  <c r="AB29" i="32"/>
  <c r="AF43" i="32"/>
  <c r="AA43" i="32"/>
  <c r="W40" i="32"/>
  <c r="AO40" i="32"/>
  <c r="T26" i="32"/>
  <c r="T27" i="32" s="1"/>
  <c r="T189" i="5" s="1"/>
  <c r="U26" i="32"/>
  <c r="X26" i="32"/>
  <c r="Y26" i="32"/>
  <c r="Z26" i="32"/>
  <c r="AB26" i="32"/>
  <c r="AD26" i="32"/>
  <c r="AE26" i="32"/>
  <c r="AG26" i="32"/>
  <c r="AH26" i="32"/>
  <c r="AJ26" i="32"/>
  <c r="AL26" i="32"/>
  <c r="AK29" i="32"/>
  <c r="AK17" i="101" s="1"/>
  <c r="AJ43" i="32"/>
  <c r="AI43" i="32"/>
  <c r="AI40" i="32"/>
  <c r="AG43" i="32"/>
  <c r="AH40" i="32"/>
  <c r="AF40" i="32"/>
  <c r="AC29" i="32"/>
  <c r="Z43" i="32"/>
  <c r="X40" i="32"/>
  <c r="S43" i="32"/>
  <c r="AK43" i="32"/>
  <c r="AN40" i="32"/>
  <c r="AM43" i="32"/>
  <c r="AH29" i="32"/>
  <c r="AE43" i="32"/>
  <c r="AB43" i="32"/>
  <c r="AJ40" i="32"/>
  <c r="AB40" i="32"/>
  <c r="AC43" i="32"/>
  <c r="O30" i="32" l="1"/>
  <c r="P30" i="32"/>
  <c r="M212" i="12"/>
  <c r="AJ37" i="13"/>
  <c r="AU150" i="5"/>
  <c r="AS150" i="5"/>
  <c r="AT150" i="5"/>
  <c r="AR150" i="5"/>
  <c r="AV150" i="5"/>
  <c r="AU111" i="17"/>
  <c r="AV111" i="17"/>
  <c r="AR11" i="15"/>
  <c r="AS11" i="15"/>
  <c r="AV11" i="15"/>
  <c r="AT11" i="15"/>
  <c r="AU11" i="15"/>
  <c r="X37" i="12"/>
  <c r="W38" i="12" s="1"/>
  <c r="AU37" i="12"/>
  <c r="AT38" i="12" s="1"/>
  <c r="L37" i="12"/>
  <c r="R37" i="12"/>
  <c r="Q38" i="12" s="1"/>
  <c r="U37" i="12"/>
  <c r="T38" i="12" s="1"/>
  <c r="P37" i="12"/>
  <c r="O38" i="12" s="1"/>
  <c r="K37" i="12"/>
  <c r="Q37" i="12"/>
  <c r="P38" i="12" s="1"/>
  <c r="I214" i="12" a="1"/>
  <c r="I214" i="12" s="1"/>
  <c r="O37" i="12"/>
  <c r="N38" i="12" s="1"/>
  <c r="I212" i="12" a="1"/>
  <c r="I212" i="12" s="1"/>
  <c r="M37" i="12"/>
  <c r="L38" i="12" s="1"/>
  <c r="T37" i="12"/>
  <c r="S38" i="12" s="1"/>
  <c r="S37" i="12"/>
  <c r="R38" i="12" s="1"/>
  <c r="I213" i="12" a="1"/>
  <c r="I213" i="12" s="1"/>
  <c r="N37" i="12"/>
  <c r="M38" i="12" s="1"/>
  <c r="AT37" i="12"/>
  <c r="AS38" i="12" s="1"/>
  <c r="AP22" i="5"/>
  <c r="AN22" i="5"/>
  <c r="AL22" i="5"/>
  <c r="AO22" i="5"/>
  <c r="AT23" i="5"/>
  <c r="AT12" i="17"/>
  <c r="AQ22" i="5"/>
  <c r="AR23" i="5"/>
  <c r="AR12" i="17"/>
  <c r="AP23" i="5"/>
  <c r="AN23" i="5"/>
  <c r="AQ23" i="5"/>
  <c r="AM22" i="5"/>
  <c r="AS23" i="5"/>
  <c r="AS12" i="17"/>
  <c r="AS176" i="17" s="1"/>
  <c r="AK22" i="5"/>
  <c r="AV22" i="5"/>
  <c r="AT22" i="5"/>
  <c r="AL23" i="5"/>
  <c r="AO23" i="5"/>
  <c r="AM23" i="5"/>
  <c r="AJ22" i="5"/>
  <c r="AJ23" i="5"/>
  <c r="AS22" i="5"/>
  <c r="AV23" i="5"/>
  <c r="AV12" i="17"/>
  <c r="AV176" i="17" s="1"/>
  <c r="AR22" i="5"/>
  <c r="AU22" i="5"/>
  <c r="AU12" i="17"/>
  <c r="AU23" i="5"/>
  <c r="AK23" i="5"/>
  <c r="AS37" i="12"/>
  <c r="AR38" i="12" s="1"/>
  <c r="V37" i="12"/>
  <c r="U38" i="12" s="1"/>
  <c r="AE37" i="12"/>
  <c r="AD38" i="12" s="1"/>
  <c r="N213" i="12"/>
  <c r="M213" i="12"/>
  <c r="L213" i="12"/>
  <c r="E215" i="12"/>
  <c r="O215" i="12" s="1"/>
  <c r="AL29" i="32"/>
  <c r="AL17" i="101" s="1"/>
  <c r="AK37" i="12"/>
  <c r="AJ38" i="12" s="1"/>
  <c r="AM37" i="12"/>
  <c r="AL38" i="12" s="1"/>
  <c r="P24" i="32"/>
  <c r="P188" i="5" s="1"/>
  <c r="M24" i="32"/>
  <c r="M188" i="5" s="1"/>
  <c r="S24" i="32"/>
  <c r="S188" i="5" s="1"/>
  <c r="AB37" i="12"/>
  <c r="AA38" i="12" s="1"/>
  <c r="AN37" i="12"/>
  <c r="AM38" i="12" s="1"/>
  <c r="AO37" i="12"/>
  <c r="AN38" i="12" s="1"/>
  <c r="W37" i="12"/>
  <c r="V38" i="12" s="1"/>
  <c r="R30" i="32"/>
  <c r="AA37" i="12"/>
  <c r="Z38" i="12" s="1"/>
  <c r="AU106" i="17"/>
  <c r="AG37" i="12"/>
  <c r="AF38" i="12" s="1"/>
  <c r="AF37" i="12"/>
  <c r="AE38" i="12" s="1"/>
  <c r="AC37" i="12"/>
  <c r="AB38" i="12" s="1"/>
  <c r="AV37" i="12"/>
  <c r="AU38" i="12" s="1"/>
  <c r="Y37" i="12"/>
  <c r="X38" i="12" s="1"/>
  <c r="L45" i="32"/>
  <c r="Q27" i="32"/>
  <c r="Q189" i="5" s="1"/>
  <c r="M27" i="32"/>
  <c r="M189" i="5" s="1"/>
  <c r="M30" i="32"/>
  <c r="J237" i="33"/>
  <c r="J280" i="33"/>
  <c r="J321" i="33"/>
  <c r="J323" i="33"/>
  <c r="J327" i="33"/>
  <c r="J320" i="33"/>
  <c r="J322" i="33"/>
  <c r="AB32" i="32"/>
  <c r="J243" i="33"/>
  <c r="J247" i="33"/>
  <c r="J239" i="33"/>
  <c r="J246" i="33"/>
  <c r="J346" i="33"/>
  <c r="J349" i="33"/>
  <c r="J236" i="33"/>
  <c r="AO32" i="32"/>
  <c r="AH45" i="32"/>
  <c r="AM46" i="32"/>
  <c r="U32" i="32"/>
  <c r="U8" i="106" s="1"/>
  <c r="AD46" i="32"/>
  <c r="P46" i="32"/>
  <c r="AC24" i="32"/>
  <c r="AC188" i="5" s="1"/>
  <c r="J275" i="33"/>
  <c r="J278" i="33"/>
  <c r="J273" i="33"/>
  <c r="AB24" i="32"/>
  <c r="AB188" i="5" s="1"/>
  <c r="AB46" i="32"/>
  <c r="AF45" i="32"/>
  <c r="Y46" i="32"/>
  <c r="AG32" i="32"/>
  <c r="AE45" i="32"/>
  <c r="P32" i="32"/>
  <c r="P8" i="106" s="1"/>
  <c r="M32" i="32"/>
  <c r="M8" i="106" s="1"/>
  <c r="AE46" i="32"/>
  <c r="W46" i="32"/>
  <c r="AM45" i="32"/>
  <c r="M46" i="32"/>
  <c r="AH46" i="32"/>
  <c r="N45" i="32"/>
  <c r="Q32" i="32"/>
  <c r="Q8" i="106" s="1"/>
  <c r="AG46" i="32"/>
  <c r="AI45" i="32"/>
  <c r="V45" i="32"/>
  <c r="O46" i="32"/>
  <c r="AL45" i="32"/>
  <c r="K45" i="32"/>
  <c r="O45" i="32"/>
  <c r="T45" i="32"/>
  <c r="S46" i="32"/>
  <c r="AO45" i="32"/>
  <c r="U46" i="32"/>
  <c r="AC45" i="32"/>
  <c r="AK45" i="32"/>
  <c r="Q46" i="32"/>
  <c r="M45" i="32"/>
  <c r="AN45" i="32"/>
  <c r="AM32" i="32"/>
  <c r="AK46" i="32"/>
  <c r="AL46" i="32"/>
  <c r="AI46" i="32"/>
  <c r="U45" i="32"/>
  <c r="AA45" i="32"/>
  <c r="AC46" i="32"/>
  <c r="X45" i="32"/>
  <c r="AJ46" i="32"/>
  <c r="W45" i="32"/>
  <c r="V46" i="32"/>
  <c r="N32" i="32"/>
  <c r="N8" i="106" s="1"/>
  <c r="Q45" i="32"/>
  <c r="AB45" i="32"/>
  <c r="Z46" i="32"/>
  <c r="AA46" i="32"/>
  <c r="W32" i="32"/>
  <c r="W8" i="106" s="1"/>
  <c r="N46" i="32"/>
  <c r="AD45" i="32"/>
  <c r="K32" i="32"/>
  <c r="K8" i="106" s="1"/>
  <c r="AJ45" i="32"/>
  <c r="AF46" i="32"/>
  <c r="Z45" i="32"/>
  <c r="AG45" i="32"/>
  <c r="AA32" i="32"/>
  <c r="S45" i="32"/>
  <c r="O32" i="32"/>
  <c r="O8" i="106" s="1"/>
  <c r="J276" i="33"/>
  <c r="J281" i="33"/>
  <c r="AD24" i="32"/>
  <c r="AD188" i="5" s="1"/>
  <c r="J277" i="33"/>
  <c r="J272" i="33"/>
  <c r="J283" i="33"/>
  <c r="J274" i="33"/>
  <c r="J282" i="33"/>
  <c r="L282" i="33" s="1"/>
  <c r="AN54" i="32"/>
  <c r="AO54" i="32"/>
  <c r="AI24" i="32"/>
  <c r="AI188" i="5" s="1"/>
  <c r="AS54" i="32"/>
  <c r="J325" i="33"/>
  <c r="J329" i="33"/>
  <c r="J328" i="33"/>
  <c r="J324" i="33"/>
  <c r="AT54" i="32"/>
  <c r="J330" i="33"/>
  <c r="J331" i="33"/>
  <c r="AN46" i="32"/>
  <c r="R46" i="32"/>
  <c r="K46" i="32"/>
  <c r="J241" i="33"/>
  <c r="J242" i="33"/>
  <c r="J244" i="33"/>
  <c r="J238" i="33"/>
  <c r="J245" i="33"/>
  <c r="J305" i="33"/>
  <c r="J306" i="33"/>
  <c r="J297" i="33"/>
  <c r="J307" i="33"/>
  <c r="J296" i="33"/>
  <c r="J304" i="33"/>
  <c r="J301" i="33"/>
  <c r="J303" i="33"/>
  <c r="J300" i="33"/>
  <c r="S32" i="32"/>
  <c r="S8" i="106" s="1"/>
  <c r="P45" i="32"/>
  <c r="R45" i="32"/>
  <c r="L46" i="32"/>
  <c r="R32" i="32"/>
  <c r="R8" i="106" s="1"/>
  <c r="J315" i="33"/>
  <c r="J310" i="33"/>
  <c r="AL24" i="32"/>
  <c r="J286" i="33"/>
  <c r="J290" i="33"/>
  <c r="J308" i="33"/>
  <c r="J313" i="33"/>
  <c r="J316" i="33"/>
  <c r="J314" i="33"/>
  <c r="J309" i="33"/>
  <c r="E70" i="12"/>
  <c r="K69" i="12"/>
  <c r="L69" i="12"/>
  <c r="M69" i="12"/>
  <c r="N69" i="12"/>
  <c r="E159" i="12"/>
  <c r="K68" i="12"/>
  <c r="L68" i="12"/>
  <c r="M68" i="12"/>
  <c r="E158" i="12"/>
  <c r="E113" i="12"/>
  <c r="L112" i="12"/>
  <c r="M112" i="12"/>
  <c r="K112" i="12"/>
  <c r="AI37" i="12"/>
  <c r="AH38" i="12" s="1"/>
  <c r="L32" i="32"/>
  <c r="L8" i="106" s="1"/>
  <c r="L268" i="12"/>
  <c r="P268" i="12"/>
  <c r="M268" i="12"/>
  <c r="N268" i="12"/>
  <c r="K268" i="12"/>
  <c r="O268" i="12"/>
  <c r="M267" i="12"/>
  <c r="N267" i="12"/>
  <c r="K267" i="12"/>
  <c r="O267" i="12"/>
  <c r="L267" i="12"/>
  <c r="K214" i="12"/>
  <c r="O214" i="12"/>
  <c r="M214" i="12"/>
  <c r="L214" i="12"/>
  <c r="N214" i="12"/>
  <c r="AP37" i="12"/>
  <c r="AO38" i="12" s="1"/>
  <c r="Z37" i="12"/>
  <c r="Y38" i="12" s="1"/>
  <c r="AL37" i="12"/>
  <c r="AK38" i="12" s="1"/>
  <c r="J265" i="33"/>
  <c r="AP54" i="32"/>
  <c r="J263" i="33"/>
  <c r="J269" i="33"/>
  <c r="J266" i="33"/>
  <c r="J271" i="33"/>
  <c r="J264" i="33"/>
  <c r="J261" i="33"/>
  <c r="J270" i="33"/>
  <c r="J267" i="33"/>
  <c r="J262" i="33"/>
  <c r="J268" i="33"/>
  <c r="X27" i="32"/>
  <c r="X189" i="5" s="1"/>
  <c r="T43" i="32"/>
  <c r="T46" i="32" s="1"/>
  <c r="T29" i="32"/>
  <c r="T30" i="32" s="1"/>
  <c r="AG27" i="32"/>
  <c r="AG189" i="5" s="1"/>
  <c r="Y24" i="32"/>
  <c r="Y188" i="5" s="1"/>
  <c r="AQ54" i="32"/>
  <c r="J291" i="33"/>
  <c r="Z24" i="32"/>
  <c r="Z188" i="5" s="1"/>
  <c r="AM24" i="32"/>
  <c r="J284" i="33"/>
  <c r="AR54" i="32"/>
  <c r="J292" i="33"/>
  <c r="J294" i="33"/>
  <c r="J285" i="33"/>
  <c r="J287" i="33"/>
  <c r="J288" i="33"/>
  <c r="J293" i="33"/>
  <c r="U27" i="32"/>
  <c r="U189" i="5" s="1"/>
  <c r="AA27" i="32"/>
  <c r="AA189" i="5" s="1"/>
  <c r="AD27" i="32"/>
  <c r="AD189" i="5" s="1"/>
  <c r="Z27" i="32"/>
  <c r="Z189" i="5" s="1"/>
  <c r="V27" i="32"/>
  <c r="V189" i="5" s="1"/>
  <c r="J344" i="33"/>
  <c r="J352" i="33"/>
  <c r="J348" i="33"/>
  <c r="J351" i="33"/>
  <c r="J345" i="33"/>
  <c r="J347" i="33"/>
  <c r="J334" i="33"/>
  <c r="AU54" i="32"/>
  <c r="J343" i="33"/>
  <c r="J342" i="33"/>
  <c r="J337" i="33"/>
  <c r="J333" i="33"/>
  <c r="J341" i="33"/>
  <c r="J339" i="33"/>
  <c r="J335" i="33"/>
  <c r="J338" i="33"/>
  <c r="J336" i="33"/>
  <c r="AV54" i="32"/>
  <c r="J340" i="33"/>
  <c r="J332" i="33"/>
  <c r="J295" i="33"/>
  <c r="J289" i="33"/>
  <c r="J318" i="33"/>
  <c r="J317" i="33"/>
  <c r="J311" i="33"/>
  <c r="J319" i="33"/>
  <c r="K268" i="33"/>
  <c r="K269" i="33"/>
  <c r="K266" i="33"/>
  <c r="K261" i="33"/>
  <c r="K262" i="33"/>
  <c r="K271" i="33"/>
  <c r="K260" i="33"/>
  <c r="K264" i="33"/>
  <c r="K270" i="33"/>
  <c r="K265" i="33"/>
  <c r="K267" i="33"/>
  <c r="K263" i="33"/>
  <c r="J257" i="33"/>
  <c r="J248" i="33"/>
  <c r="J250" i="33"/>
  <c r="J254" i="33"/>
  <c r="J256" i="33"/>
  <c r="J258" i="33"/>
  <c r="J251" i="33"/>
  <c r="J253" i="33"/>
  <c r="J249" i="33"/>
  <c r="J255" i="33"/>
  <c r="J252" i="33"/>
  <c r="J259" i="33"/>
  <c r="AN27" i="32"/>
  <c r="AN189" i="5" s="1"/>
  <c r="J299" i="33"/>
  <c r="J298" i="33"/>
  <c r="Y40" i="32"/>
  <c r="Y45" i="32" s="1"/>
  <c r="Y29" i="32"/>
  <c r="Y32" i="32" s="1"/>
  <c r="W27" i="32"/>
  <c r="W189" i="5" s="1"/>
  <c r="AE24" i="32"/>
  <c r="AE188" i="5" s="1"/>
  <c r="AC27" i="32"/>
  <c r="AC189" i="5" s="1"/>
  <c r="AB27" i="32"/>
  <c r="AB189" i="5" s="1"/>
  <c r="X43" i="32"/>
  <c r="X46" i="32" s="1"/>
  <c r="AQ51" i="32"/>
  <c r="K294" i="33"/>
  <c r="K293" i="33"/>
  <c r="K287" i="33"/>
  <c r="K290" i="33"/>
  <c r="K291" i="33"/>
  <c r="K286" i="33"/>
  <c r="K285" i="33"/>
  <c r="K295" i="33"/>
  <c r="AR51" i="32"/>
  <c r="K288" i="33"/>
  <c r="K284" i="33"/>
  <c r="K289" i="33"/>
  <c r="K292" i="33"/>
  <c r="K277" i="33"/>
  <c r="K279" i="33"/>
  <c r="K280" i="33"/>
  <c r="K281" i="33"/>
  <c r="K282" i="33"/>
  <c r="M282" i="33" s="1"/>
  <c r="N282" i="33" s="1"/>
  <c r="K272" i="33"/>
  <c r="K278" i="33"/>
  <c r="K274" i="33"/>
  <c r="K275" i="33"/>
  <c r="K276" i="33"/>
  <c r="K283" i="33"/>
  <c r="K273" i="33"/>
  <c r="AP51" i="32"/>
  <c r="K249" i="33"/>
  <c r="K259" i="33"/>
  <c r="K253" i="33"/>
  <c r="K251" i="33"/>
  <c r="K257" i="33"/>
  <c r="K256" i="33"/>
  <c r="K252" i="33"/>
  <c r="K250" i="33"/>
  <c r="K255" i="33"/>
  <c r="K258" i="33"/>
  <c r="AO51" i="32"/>
  <c r="K248" i="33"/>
  <c r="K254" i="33"/>
  <c r="K320" i="33"/>
  <c r="K321" i="33"/>
  <c r="AU51" i="32"/>
  <c r="K331" i="33"/>
  <c r="K326" i="33"/>
  <c r="K328" i="33"/>
  <c r="K325" i="33"/>
  <c r="K323" i="33"/>
  <c r="K329" i="33"/>
  <c r="K324" i="33"/>
  <c r="K322" i="33"/>
  <c r="K327" i="33"/>
  <c r="K330" i="33"/>
  <c r="AL27" i="32"/>
  <c r="AL189" i="5" s="1"/>
  <c r="K300" i="33"/>
  <c r="K305" i="33"/>
  <c r="AS51" i="32"/>
  <c r="K303" i="33"/>
  <c r="K304" i="33"/>
  <c r="K296" i="33"/>
  <c r="K297" i="33"/>
  <c r="K298" i="33"/>
  <c r="K307" i="33"/>
  <c r="K306" i="33"/>
  <c r="K301" i="33"/>
  <c r="K302" i="33"/>
  <c r="K299" i="33"/>
  <c r="AH24" i="32"/>
  <c r="AH188" i="5" s="1"/>
  <c r="K309" i="33"/>
  <c r="K318" i="33"/>
  <c r="K319" i="33"/>
  <c r="K311" i="33"/>
  <c r="K312" i="33"/>
  <c r="K317" i="33"/>
  <c r="AT51" i="32"/>
  <c r="K314" i="33"/>
  <c r="K315" i="33"/>
  <c r="K310" i="33"/>
  <c r="K313" i="33"/>
  <c r="K316" i="33"/>
  <c r="K308" i="33"/>
  <c r="K338" i="33"/>
  <c r="K343" i="33"/>
  <c r="K334" i="33"/>
  <c r="K332" i="33"/>
  <c r="K335" i="33"/>
  <c r="K336" i="33"/>
  <c r="K339" i="33"/>
  <c r="K337" i="33"/>
  <c r="K340" i="33"/>
  <c r="K341" i="33"/>
  <c r="K333" i="33"/>
  <c r="AV51" i="32"/>
  <c r="K342" i="33"/>
  <c r="K344" i="33"/>
  <c r="K345" i="33"/>
  <c r="K349" i="33"/>
  <c r="K346" i="33"/>
  <c r="K351" i="33"/>
  <c r="K347" i="33"/>
  <c r="K350" i="33"/>
  <c r="K348" i="33"/>
  <c r="K352" i="33"/>
  <c r="AN51" i="32"/>
  <c r="K239" i="33"/>
  <c r="K237" i="33"/>
  <c r="K240" i="33"/>
  <c r="K243" i="33"/>
  <c r="K241" i="33"/>
  <c r="K244" i="33"/>
  <c r="K242" i="33"/>
  <c r="K247" i="33"/>
  <c r="K238" i="33"/>
  <c r="K236" i="33"/>
  <c r="K246" i="33"/>
  <c r="K245" i="33"/>
  <c r="AH37" i="12"/>
  <c r="AG38" i="12" s="1"/>
  <c r="AQ37" i="12"/>
  <c r="AP38" i="12" s="1"/>
  <c r="AD37" i="12"/>
  <c r="AC38" i="12" s="1"/>
  <c r="AR37" i="12"/>
  <c r="AQ38" i="12" s="1"/>
  <c r="I211" i="12" a="1"/>
  <c r="I211" i="12" s="1"/>
  <c r="AJ37" i="12"/>
  <c r="AI38" i="12" s="1"/>
  <c r="AA24" i="32"/>
  <c r="AA188" i="5" s="1"/>
  <c r="W24" i="32"/>
  <c r="W188" i="5" s="1"/>
  <c r="X24" i="32"/>
  <c r="X188" i="5" s="1"/>
  <c r="AJ24" i="32"/>
  <c r="AK24" i="32"/>
  <c r="AG24" i="32"/>
  <c r="AG188" i="5" s="1"/>
  <c r="AF24" i="32"/>
  <c r="AF188" i="5" s="1"/>
  <c r="AO27" i="32"/>
  <c r="AE27" i="32"/>
  <c r="AE189" i="5" s="1"/>
  <c r="AM27" i="32"/>
  <c r="AM189" i="5" s="1"/>
  <c r="AN24" i="32"/>
  <c r="AO24" i="32"/>
  <c r="V24" i="32"/>
  <c r="V188" i="5" s="1"/>
  <c r="U24" i="32"/>
  <c r="U188" i="5" s="1"/>
  <c r="AJ27" i="32"/>
  <c r="AK27" i="32"/>
  <c r="AH27" i="32"/>
  <c r="AH189" i="5" s="1"/>
  <c r="AI27" i="32"/>
  <c r="AI189" i="5" s="1"/>
  <c r="W30" i="32"/>
  <c r="V32" i="32"/>
  <c r="V8" i="106" s="1"/>
  <c r="AF27" i="32"/>
  <c r="AF189" i="5" s="1"/>
  <c r="Y27" i="32"/>
  <c r="Y189" i="5" s="1"/>
  <c r="AH30" i="32"/>
  <c r="AH32" i="32"/>
  <c r="AN30" i="32"/>
  <c r="AN32" i="32"/>
  <c r="AO30" i="32"/>
  <c r="X30" i="32"/>
  <c r="X32" i="32"/>
  <c r="AF30" i="32"/>
  <c r="AG30" i="32"/>
  <c r="AF32" i="32"/>
  <c r="AK30" i="32"/>
  <c r="AK32" i="32"/>
  <c r="Z32" i="32"/>
  <c r="AI30" i="32"/>
  <c r="AI32" i="32"/>
  <c r="AC30" i="32"/>
  <c r="AC32" i="32"/>
  <c r="AD30" i="32"/>
  <c r="AD32" i="32"/>
  <c r="AE30" i="32"/>
  <c r="AE32" i="32"/>
  <c r="AJ30" i="32"/>
  <c r="AJ32" i="32"/>
  <c r="V30" i="32"/>
  <c r="AA30" i="32"/>
  <c r="AB30" i="32"/>
  <c r="L215" i="12" l="1"/>
  <c r="K215" i="12"/>
  <c r="N215" i="12"/>
  <c r="P215" i="12"/>
  <c r="M215" i="12"/>
  <c r="E216" i="12"/>
  <c r="I216" i="12" s="1" a="1"/>
  <c r="I216" i="12" s="1"/>
  <c r="AE8" i="106"/>
  <c r="Z8" i="106"/>
  <c r="AK8" i="106"/>
  <c r="AN8" i="106"/>
  <c r="X195" i="5"/>
  <c r="AD8" i="106"/>
  <c r="AI195" i="5"/>
  <c r="AD195" i="5"/>
  <c r="AF8" i="106"/>
  <c r="AH8" i="106"/>
  <c r="AL195" i="5"/>
  <c r="AB195" i="5"/>
  <c r="AK195" i="5"/>
  <c r="AE195" i="5"/>
  <c r="AM195" i="5"/>
  <c r="AA8" i="106"/>
  <c r="AJ195" i="5"/>
  <c r="AM8" i="106"/>
  <c r="AG195" i="5"/>
  <c r="AA195" i="5"/>
  <c r="AB8" i="106"/>
  <c r="AN195" i="5"/>
  <c r="Z195" i="5"/>
  <c r="AC195" i="5"/>
  <c r="AF195" i="5"/>
  <c r="AH195" i="5"/>
  <c r="AG8" i="106"/>
  <c r="AC8" i="106"/>
  <c r="AJ8" i="106"/>
  <c r="AI8" i="106"/>
  <c r="X8" i="106"/>
  <c r="Y8" i="106"/>
  <c r="Y195" i="5"/>
  <c r="AO8" i="106"/>
  <c r="AR176" i="17"/>
  <c r="AQ65" i="17"/>
  <c r="AT226" i="106"/>
  <c r="AU226" i="106"/>
  <c r="AV226" i="106"/>
  <c r="AS226" i="106"/>
  <c r="AR226" i="106"/>
  <c r="I249" i="106"/>
  <c r="AS228" i="106"/>
  <c r="AR211" i="106"/>
  <c r="AT231" i="106"/>
  <c r="AV215" i="106"/>
  <c r="AU216" i="106"/>
  <c r="AV216" i="106"/>
  <c r="AU214" i="106"/>
  <c r="AV214" i="106"/>
  <c r="AR215" i="106"/>
  <c r="AR216" i="106"/>
  <c r="AU215" i="106"/>
  <c r="AS214" i="106"/>
  <c r="AR214" i="106"/>
  <c r="AT216" i="106"/>
  <c r="AT215" i="106"/>
  <c r="AT214" i="106"/>
  <c r="AS216" i="106"/>
  <c r="AS215" i="106"/>
  <c r="S8" i="112"/>
  <c r="U8" i="112"/>
  <c r="K8" i="112"/>
  <c r="N8" i="112"/>
  <c r="V8" i="112"/>
  <c r="L8" i="112"/>
  <c r="O8" i="112"/>
  <c r="W8" i="112"/>
  <c r="M8" i="112"/>
  <c r="Q8" i="112"/>
  <c r="P8" i="112"/>
  <c r="R8" i="112"/>
  <c r="I215" i="12" a="1"/>
  <c r="I215" i="12" s="1"/>
  <c r="K45" i="12"/>
  <c r="K46" i="12"/>
  <c r="L283" i="33"/>
  <c r="L284" i="33" s="1"/>
  <c r="L285" i="33" s="1"/>
  <c r="L286" i="33" s="1"/>
  <c r="L287" i="33" s="1"/>
  <c r="M283" i="33"/>
  <c r="N283" i="33" s="1"/>
  <c r="AR13" i="17"/>
  <c r="AU13" i="17"/>
  <c r="AV13" i="17"/>
  <c r="AT13" i="17"/>
  <c r="AS13" i="17"/>
  <c r="AM30" i="32"/>
  <c r="AL32" i="32"/>
  <c r="AL30" i="32"/>
  <c r="AT176" i="17"/>
  <c r="AM194" i="5"/>
  <c r="AU176" i="17"/>
  <c r="AA194" i="5"/>
  <c r="AB194" i="5"/>
  <c r="AL188" i="5"/>
  <c r="AG194" i="5"/>
  <c r="AO194" i="5"/>
  <c r="T32" i="32"/>
  <c r="T8" i="106" s="1"/>
  <c r="U30" i="32"/>
  <c r="E114" i="12"/>
  <c r="M113" i="12"/>
  <c r="N113" i="12"/>
  <c r="K113" i="12"/>
  <c r="L113" i="12"/>
  <c r="L70" i="12"/>
  <c r="E71" i="12"/>
  <c r="N70" i="12"/>
  <c r="E160" i="12"/>
  <c r="K70" i="12"/>
  <c r="O70" i="12"/>
  <c r="M70" i="12"/>
  <c r="AM188" i="5"/>
  <c r="L269" i="12"/>
  <c r="P269" i="12"/>
  <c r="M269" i="12"/>
  <c r="Q269" i="12"/>
  <c r="N269" i="12"/>
  <c r="O269" i="12"/>
  <c r="K269" i="12"/>
  <c r="K216" i="12"/>
  <c r="Q216" i="12"/>
  <c r="L216" i="12"/>
  <c r="O216" i="12"/>
  <c r="M216" i="12"/>
  <c r="P216" i="12"/>
  <c r="N216" i="12"/>
  <c r="Y30" i="32"/>
  <c r="Z30" i="32"/>
  <c r="N269" i="33"/>
  <c r="Y194" i="5"/>
  <c r="K38" i="12"/>
  <c r="AK188" i="5"/>
  <c r="AJ188" i="5"/>
  <c r="AO189" i="5"/>
  <c r="AO188" i="5"/>
  <c r="AN188" i="5"/>
  <c r="AK189" i="5"/>
  <c r="AJ189" i="5"/>
  <c r="AJ194" i="5"/>
  <c r="AI194" i="5"/>
  <c r="AF194" i="5"/>
  <c r="AH194" i="5"/>
  <c r="X194" i="5"/>
  <c r="AD194" i="5"/>
  <c r="AC194" i="5"/>
  <c r="Z194" i="5"/>
  <c r="AE194" i="5"/>
  <c r="AK194" i="5"/>
  <c r="AN194" i="5"/>
  <c r="AL196" i="5" l="1"/>
  <c r="AG8" i="112"/>
  <c r="AE8" i="112"/>
  <c r="AF8" i="112"/>
  <c r="AK8" i="112"/>
  <c r="X8" i="112"/>
  <c r="AI8" i="112"/>
  <c r="AM196" i="5"/>
  <c r="AD8" i="112"/>
  <c r="AJ8" i="112"/>
  <c r="AB8" i="112"/>
  <c r="Z8" i="112"/>
  <c r="AM8" i="112"/>
  <c r="AH8" i="112"/>
  <c r="E217" i="12"/>
  <c r="AC8" i="112"/>
  <c r="AN8" i="112"/>
  <c r="AA8" i="112"/>
  <c r="Y8" i="112"/>
  <c r="AJ196" i="5"/>
  <c r="AN196" i="5"/>
  <c r="AK196" i="5"/>
  <c r="AH12" i="126"/>
  <c r="AN16" i="101"/>
  <c r="AN12" i="126"/>
  <c r="AF12" i="126"/>
  <c r="AO16" i="101"/>
  <c r="AO12" i="126"/>
  <c r="AB12" i="126"/>
  <c r="AK16" i="101"/>
  <c r="AK12" i="126"/>
  <c r="AI12" i="126"/>
  <c r="AE12" i="126"/>
  <c r="AJ16" i="101"/>
  <c r="AJ12" i="126"/>
  <c r="Y12" i="126"/>
  <c r="AG12" i="126"/>
  <c r="Z12" i="126"/>
  <c r="AC12" i="126"/>
  <c r="AA12" i="126"/>
  <c r="AM16" i="101"/>
  <c r="AM12" i="126"/>
  <c r="AD12" i="126"/>
  <c r="X12" i="126"/>
  <c r="AR163" i="5"/>
  <c r="AU167" i="5"/>
  <c r="AR200" i="5"/>
  <c r="AL8" i="106"/>
  <c r="AS163" i="5"/>
  <c r="AV164" i="5"/>
  <c r="AS200" i="5"/>
  <c r="AS82" i="17" s="1"/>
  <c r="AU164" i="5"/>
  <c r="AT205" i="5"/>
  <c r="AT143" i="17" s="1"/>
  <c r="AV200" i="5"/>
  <c r="AS164" i="5"/>
  <c r="AR167" i="5"/>
  <c r="AR157" i="5"/>
  <c r="AR158" i="5" s="1"/>
  <c r="AR178" i="5" s="1"/>
  <c r="AU200" i="5"/>
  <c r="AS167" i="5"/>
  <c r="AR164" i="5"/>
  <c r="AS202" i="5"/>
  <c r="AT200" i="5"/>
  <c r="AT82" i="17" s="1"/>
  <c r="AT163" i="5"/>
  <c r="AV163" i="5"/>
  <c r="AT164" i="5"/>
  <c r="AU163" i="5"/>
  <c r="AT167" i="5"/>
  <c r="AV167" i="5"/>
  <c r="I234" i="5"/>
  <c r="AS181" i="106"/>
  <c r="AT181" i="106"/>
  <c r="AV181" i="106"/>
  <c r="AU181" i="106"/>
  <c r="AO8" i="112"/>
  <c r="AM17" i="17"/>
  <c r="AO17" i="17"/>
  <c r="AN17" i="17"/>
  <c r="AT213" i="106"/>
  <c r="AK17" i="17"/>
  <c r="AJ17" i="17"/>
  <c r="AV230" i="106"/>
  <c r="AT228" i="106"/>
  <c r="AV228" i="106"/>
  <c r="AU213" i="106"/>
  <c r="AT227" i="106"/>
  <c r="AT211" i="106"/>
  <c r="AS231" i="106"/>
  <c r="AS230" i="106"/>
  <c r="AS227" i="106"/>
  <c r="AR227" i="106"/>
  <c r="AU228" i="106"/>
  <c r="AR213" i="106"/>
  <c r="AV213" i="106"/>
  <c r="AV211" i="106"/>
  <c r="AV231" i="106"/>
  <c r="AR231" i="106"/>
  <c r="AU211" i="106"/>
  <c r="AR230" i="106"/>
  <c r="AU231" i="106"/>
  <c r="AU230" i="106"/>
  <c r="AT230" i="106"/>
  <c r="AU227" i="106"/>
  <c r="AV227" i="106"/>
  <c r="AS211" i="106"/>
  <c r="AR228" i="106"/>
  <c r="AS213" i="106"/>
  <c r="T8" i="112"/>
  <c r="M284" i="33"/>
  <c r="N284" i="33" s="1"/>
  <c r="X16" i="101"/>
  <c r="AF16" i="101"/>
  <c r="AD16" i="101"/>
  <c r="AA16" i="101"/>
  <c r="AH16" i="101"/>
  <c r="AE16" i="101"/>
  <c r="AG16" i="101"/>
  <c r="AB16" i="101"/>
  <c r="AI16" i="101"/>
  <c r="Z16" i="101"/>
  <c r="Y16" i="101"/>
  <c r="AC16" i="101"/>
  <c r="AL194" i="5"/>
  <c r="N71" i="12"/>
  <c r="E72" i="12"/>
  <c r="O71" i="12"/>
  <c r="L71" i="12"/>
  <c r="P71" i="12"/>
  <c r="M71" i="12"/>
  <c r="E161" i="12"/>
  <c r="K71" i="12"/>
  <c r="K114" i="12"/>
  <c r="E115" i="12"/>
  <c r="O114" i="12"/>
  <c r="L114" i="12"/>
  <c r="N114" i="12"/>
  <c r="M114" i="12"/>
  <c r="N217" i="12"/>
  <c r="R217" i="12"/>
  <c r="K217" i="12"/>
  <c r="O217" i="12"/>
  <c r="L217" i="12"/>
  <c r="P217" i="12"/>
  <c r="Q217" i="12"/>
  <c r="M217" i="12"/>
  <c r="P270" i="12"/>
  <c r="M270" i="12"/>
  <c r="Q270" i="12"/>
  <c r="N270" i="12"/>
  <c r="R270" i="12"/>
  <c r="K270" i="12"/>
  <c r="L270" i="12"/>
  <c r="O270" i="12"/>
  <c r="N270" i="33"/>
  <c r="AO43" i="32"/>
  <c r="AO46" i="32" s="1"/>
  <c r="AP40" i="32"/>
  <c r="AP45" i="32" s="1"/>
  <c r="AU82" i="17" l="1"/>
  <c r="I252" i="12"/>
  <c r="I217" i="12" a="1"/>
  <c r="I217" i="12" s="1"/>
  <c r="E218" i="12"/>
  <c r="AL8" i="112"/>
  <c r="AR82" i="17"/>
  <c r="AV82" i="17"/>
  <c r="AL16" i="101"/>
  <c r="AL12" i="126"/>
  <c r="I12" i="126"/>
  <c r="AO13" i="126" s="1"/>
  <c r="AV201" i="5"/>
  <c r="AV205" i="5"/>
  <c r="AU201" i="5"/>
  <c r="AV157" i="5"/>
  <c r="AV158" i="5" s="1"/>
  <c r="AV178" i="5" s="1"/>
  <c r="AT157" i="5"/>
  <c r="AT158" i="5" s="1"/>
  <c r="AT178" i="5" s="1"/>
  <c r="AT204" i="5"/>
  <c r="AT152" i="17" s="1"/>
  <c r="AT136" i="17" s="1"/>
  <c r="AV162" i="5"/>
  <c r="AU121" i="5"/>
  <c r="AU123" i="5" s="1"/>
  <c r="AR162" i="5"/>
  <c r="AV121" i="5"/>
  <c r="AV123" i="5" s="1"/>
  <c r="AS162" i="5"/>
  <c r="AU202" i="5"/>
  <c r="AT201" i="5"/>
  <c r="AT121" i="5"/>
  <c r="AR201" i="5"/>
  <c r="AU162" i="5"/>
  <c r="AS121" i="5"/>
  <c r="AS123" i="5" s="1"/>
  <c r="AR202" i="5"/>
  <c r="AU157" i="5"/>
  <c r="AU158" i="5" s="1"/>
  <c r="AU178" i="5" s="1"/>
  <c r="AS201" i="5"/>
  <c r="AV202" i="5"/>
  <c r="AT162" i="5"/>
  <c r="AT166" i="5" s="1"/>
  <c r="AO195" i="5"/>
  <c r="AO196" i="5" s="1"/>
  <c r="AS157" i="5"/>
  <c r="AS158" i="5" s="1"/>
  <c r="AS178" i="5" s="1"/>
  <c r="AR205" i="5"/>
  <c r="AR143" i="17" s="1"/>
  <c r="AT202" i="5"/>
  <c r="AT217" i="106"/>
  <c r="AU217" i="106"/>
  <c r="AV217" i="106"/>
  <c r="AS217" i="106"/>
  <c r="AR217" i="106"/>
  <c r="AV18" i="16"/>
  <c r="AS18" i="16"/>
  <c r="AT18" i="16"/>
  <c r="AU18" i="16"/>
  <c r="AS229" i="106"/>
  <c r="AL17" i="17"/>
  <c r="AR204" i="5"/>
  <c r="AR152" i="17" s="1"/>
  <c r="AS204" i="5"/>
  <c r="AS205" i="5"/>
  <c r="AU204" i="5"/>
  <c r="AU152" i="17" s="1"/>
  <c r="AV204" i="5"/>
  <c r="AU205" i="5"/>
  <c r="AV229" i="106"/>
  <c r="AR229" i="106"/>
  <c r="AT229" i="106"/>
  <c r="AU229" i="106"/>
  <c r="Y251" i="106"/>
  <c r="X251" i="106"/>
  <c r="W251" i="106"/>
  <c r="M251" i="106"/>
  <c r="AG250" i="106"/>
  <c r="Q250" i="106"/>
  <c r="AF250" i="106"/>
  <c r="AF251" i="106"/>
  <c r="AE251" i="106"/>
  <c r="V250" i="106"/>
  <c r="N250" i="106"/>
  <c r="M250" i="106"/>
  <c r="AA250" i="106"/>
  <c r="AA251" i="106"/>
  <c r="S251" i="106"/>
  <c r="Z251" i="106"/>
  <c r="K250" i="106"/>
  <c r="Z250" i="106"/>
  <c r="K251" i="106"/>
  <c r="M285" i="33"/>
  <c r="N285" i="33" s="1"/>
  <c r="L288" i="33"/>
  <c r="L289" i="33" s="1"/>
  <c r="L290" i="33" s="1"/>
  <c r="L291" i="33" s="1"/>
  <c r="K115" i="12"/>
  <c r="E116" i="12"/>
  <c r="E117" i="12" s="1"/>
  <c r="O115" i="12"/>
  <c r="L115" i="12"/>
  <c r="P115" i="12"/>
  <c r="N115" i="12"/>
  <c r="M115" i="12"/>
  <c r="E73" i="12"/>
  <c r="Q72" i="12"/>
  <c r="N72" i="12"/>
  <c r="K72" i="12"/>
  <c r="O72" i="12"/>
  <c r="E162" i="12"/>
  <c r="P72" i="12"/>
  <c r="L72" i="12"/>
  <c r="M72" i="12"/>
  <c r="M271" i="12"/>
  <c r="Q271" i="12"/>
  <c r="N271" i="12"/>
  <c r="K271" i="12"/>
  <c r="R271" i="12"/>
  <c r="O271" i="12"/>
  <c r="S271" i="12"/>
  <c r="P271" i="12"/>
  <c r="L271" i="12"/>
  <c r="P218" i="12"/>
  <c r="M218" i="12"/>
  <c r="Q218" i="12"/>
  <c r="N218" i="12"/>
  <c r="R218" i="12"/>
  <c r="K218" i="12"/>
  <c r="L218" i="12"/>
  <c r="S218" i="12"/>
  <c r="O218" i="12"/>
  <c r="N271" i="33"/>
  <c r="AT123" i="5" l="1"/>
  <c r="I218" i="12" a="1"/>
  <c r="I218" i="12" s="1"/>
  <c r="E219" i="12"/>
  <c r="E220" i="12" s="1"/>
  <c r="AV143" i="17"/>
  <c r="AR166" i="5"/>
  <c r="AR168" i="5" s="1"/>
  <c r="AU166" i="5"/>
  <c r="AU168" i="5" s="1"/>
  <c r="AJ13" i="126"/>
  <c r="AN13" i="126"/>
  <c r="AK13" i="126"/>
  <c r="AM13" i="126"/>
  <c r="AS166" i="5"/>
  <c r="AS168" i="5" s="1"/>
  <c r="AV166" i="5"/>
  <c r="AV168" i="5" s="1"/>
  <c r="AR72" i="126"/>
  <c r="AR153" i="126" s="1"/>
  <c r="AT168" i="5"/>
  <c r="AL13" i="126"/>
  <c r="K230" i="5"/>
  <c r="N229" i="5"/>
  <c r="N24" i="12" s="1"/>
  <c r="Z229" i="5"/>
  <c r="Z24" i="12" s="1"/>
  <c r="V229" i="5"/>
  <c r="V24" i="12" s="1"/>
  <c r="AR171" i="5"/>
  <c r="AR180" i="5" s="1"/>
  <c r="K229" i="5"/>
  <c r="K24" i="12" s="1"/>
  <c r="AE230" i="5"/>
  <c r="M230" i="5"/>
  <c r="AS171" i="5"/>
  <c r="AS180" i="5" s="1"/>
  <c r="AS63" i="17" s="1"/>
  <c r="AS66" i="17" s="1"/>
  <c r="Z230" i="5"/>
  <c r="AF230" i="5"/>
  <c r="W230" i="5"/>
  <c r="AV171" i="5"/>
  <c r="AV13" i="125" s="1"/>
  <c r="S230" i="5"/>
  <c r="AF229" i="5"/>
  <c r="AF24" i="12" s="1"/>
  <c r="X230" i="5"/>
  <c r="AS203" i="5"/>
  <c r="AS79" i="17" s="1"/>
  <c r="AU171" i="5"/>
  <c r="AU13" i="125" s="1"/>
  <c r="AA230" i="5"/>
  <c r="Q229" i="5"/>
  <c r="Q24" i="12" s="1"/>
  <c r="Y230" i="5"/>
  <c r="AT171" i="5"/>
  <c r="AT13" i="125" s="1"/>
  <c r="AA229" i="5"/>
  <c r="AA24" i="12" s="1"/>
  <c r="AG229" i="5"/>
  <c r="AG24" i="12" s="1"/>
  <c r="M229" i="5"/>
  <c r="M24" i="12" s="1"/>
  <c r="AM235" i="5"/>
  <c r="AM25" i="12" s="1"/>
  <c r="AO235" i="5"/>
  <c r="AO25" i="12" s="1"/>
  <c r="AN235" i="5"/>
  <c r="AN25" i="12" s="1"/>
  <c r="AP235" i="5"/>
  <c r="AP25" i="12" s="1"/>
  <c r="AQ235" i="5"/>
  <c r="AQ25" i="12" s="1"/>
  <c r="AJ235" i="5"/>
  <c r="AJ25" i="12" s="1"/>
  <c r="AL235" i="5"/>
  <c r="AL25" i="12" s="1"/>
  <c r="AK235" i="5"/>
  <c r="AK25" i="12" s="1"/>
  <c r="AS152" i="17"/>
  <c r="AU143" i="17"/>
  <c r="AU136" i="17" s="1"/>
  <c r="AV152" i="17"/>
  <c r="AS143" i="17"/>
  <c r="AU203" i="5"/>
  <c r="AT203" i="5"/>
  <c r="AR203" i="5"/>
  <c r="AV203" i="5"/>
  <c r="Y250" i="106"/>
  <c r="AD251" i="106"/>
  <c r="O250" i="106"/>
  <c r="T250" i="106"/>
  <c r="AR136" i="17"/>
  <c r="P250" i="106"/>
  <c r="AI250" i="106"/>
  <c r="P251" i="106"/>
  <c r="W250" i="106"/>
  <c r="U250" i="106"/>
  <c r="AC251" i="106"/>
  <c r="L250" i="106"/>
  <c r="U251" i="106"/>
  <c r="N251" i="106"/>
  <c r="AB251" i="106"/>
  <c r="AI251" i="106"/>
  <c r="V251" i="106"/>
  <c r="AG251" i="106"/>
  <c r="S250" i="106"/>
  <c r="T251" i="106"/>
  <c r="R251" i="106"/>
  <c r="R250" i="106"/>
  <c r="O251" i="106"/>
  <c r="AE250" i="106"/>
  <c r="AB250" i="106"/>
  <c r="AH251" i="106"/>
  <c r="AD250" i="106"/>
  <c r="X250" i="106"/>
  <c r="AH250" i="106"/>
  <c r="AC250" i="106"/>
  <c r="Q251" i="106"/>
  <c r="L251" i="106"/>
  <c r="I241" i="106"/>
  <c r="M286" i="33"/>
  <c r="N286" i="33" s="1"/>
  <c r="K219" i="12"/>
  <c r="E74" i="12"/>
  <c r="L292" i="33"/>
  <c r="L293" i="33" s="1"/>
  <c r="L294" i="33" s="1"/>
  <c r="L295" i="33" s="1"/>
  <c r="L296" i="33" s="1"/>
  <c r="L297" i="33" s="1"/>
  <c r="L298" i="33" s="1"/>
  <c r="L299" i="33" s="1"/>
  <c r="L300" i="33" s="1"/>
  <c r="L301" i="33" s="1"/>
  <c r="L302" i="33" s="1"/>
  <c r="AP26" i="32"/>
  <c r="AP27" i="32" s="1"/>
  <c r="O74" i="12"/>
  <c r="S74" i="12"/>
  <c r="M74" i="12"/>
  <c r="Q74" i="12"/>
  <c r="P74" i="12"/>
  <c r="E164" i="12"/>
  <c r="L74" i="12"/>
  <c r="N74" i="12"/>
  <c r="R74" i="12"/>
  <c r="K74" i="12"/>
  <c r="K116" i="12"/>
  <c r="L116" i="12"/>
  <c r="O116" i="12"/>
  <c r="P116" i="12"/>
  <c r="M116" i="12"/>
  <c r="E118" i="12"/>
  <c r="Q116" i="12"/>
  <c r="N116" i="12"/>
  <c r="N73" i="12"/>
  <c r="K73" i="12"/>
  <c r="O73" i="12"/>
  <c r="R73" i="12"/>
  <c r="L73" i="12"/>
  <c r="P73" i="12"/>
  <c r="M73" i="12"/>
  <c r="E163" i="12"/>
  <c r="Q73" i="12"/>
  <c r="E75" i="12"/>
  <c r="M117" i="12"/>
  <c r="Q117" i="12"/>
  <c r="R117" i="12"/>
  <c r="N117" i="12"/>
  <c r="K117" i="12"/>
  <c r="O117" i="12"/>
  <c r="L117" i="12"/>
  <c r="P117" i="12"/>
  <c r="L272" i="12"/>
  <c r="P272" i="12"/>
  <c r="T272" i="12"/>
  <c r="N272" i="12"/>
  <c r="M272" i="12"/>
  <c r="R272" i="12"/>
  <c r="Q272" i="12"/>
  <c r="K272" i="12"/>
  <c r="S272" i="12"/>
  <c r="O272" i="12"/>
  <c r="N272" i="33"/>
  <c r="Q219" i="12" l="1"/>
  <c r="M219" i="12"/>
  <c r="R219" i="12"/>
  <c r="T219" i="12"/>
  <c r="S219" i="12"/>
  <c r="L219" i="12"/>
  <c r="P219" i="12"/>
  <c r="AV136" i="17"/>
  <c r="I220" i="12" a="1"/>
  <c r="I220" i="12" s="1"/>
  <c r="L220" i="12"/>
  <c r="N220" i="12"/>
  <c r="Q220" i="12"/>
  <c r="M220" i="12"/>
  <c r="P220" i="12"/>
  <c r="R220" i="12"/>
  <c r="K220" i="12"/>
  <c r="U220" i="12"/>
  <c r="O220" i="12"/>
  <c r="T220" i="12"/>
  <c r="S220" i="12"/>
  <c r="E221" i="12"/>
  <c r="I221" i="12" s="1" a="1"/>
  <c r="I221" i="12" s="1"/>
  <c r="I219" i="12" a="1"/>
  <c r="I219" i="12" s="1"/>
  <c r="O219" i="12"/>
  <c r="N219" i="12"/>
  <c r="AT180" i="5"/>
  <c r="AS13" i="125"/>
  <c r="AS191" i="17"/>
  <c r="AS65" i="17"/>
  <c r="AV180" i="5"/>
  <c r="AR30" i="101"/>
  <c r="AR13" i="125"/>
  <c r="AU180" i="5"/>
  <c r="AC229" i="5"/>
  <c r="AC24" i="12" s="1"/>
  <c r="R229" i="5"/>
  <c r="R24" i="12" s="1"/>
  <c r="N230" i="5"/>
  <c r="P229" i="5"/>
  <c r="P24" i="12" s="1"/>
  <c r="I219" i="5"/>
  <c r="AH229" i="5"/>
  <c r="AH24" i="12" s="1"/>
  <c r="R230" i="5"/>
  <c r="U230" i="5"/>
  <c r="X229" i="5"/>
  <c r="X24" i="12" s="1"/>
  <c r="T230" i="5"/>
  <c r="L229" i="5"/>
  <c r="L24" i="12" s="1"/>
  <c r="T229" i="5"/>
  <c r="T24" i="12" s="1"/>
  <c r="AD229" i="5"/>
  <c r="AD24" i="12" s="1"/>
  <c r="S229" i="5"/>
  <c r="S24" i="12" s="1"/>
  <c r="AC230" i="5"/>
  <c r="O229" i="5"/>
  <c r="O24" i="12" s="1"/>
  <c r="AH230" i="5"/>
  <c r="AG230" i="5"/>
  <c r="U229" i="5"/>
  <c r="U24" i="12" s="1"/>
  <c r="AD230" i="5"/>
  <c r="AB229" i="5"/>
  <c r="AB24" i="12" s="1"/>
  <c r="V230" i="5"/>
  <c r="W229" i="5"/>
  <c r="W24" i="12" s="1"/>
  <c r="Y229" i="5"/>
  <c r="Y24" i="12" s="1"/>
  <c r="L230" i="5"/>
  <c r="AE229" i="5"/>
  <c r="AE24" i="12" s="1"/>
  <c r="AI230" i="5"/>
  <c r="P230" i="5"/>
  <c r="Q230" i="5"/>
  <c r="O230" i="5"/>
  <c r="AB230" i="5"/>
  <c r="AI229" i="5"/>
  <c r="AI24" i="12" s="1"/>
  <c r="AR63" i="17"/>
  <c r="AR66" i="17" s="1"/>
  <c r="AT79" i="17"/>
  <c r="AS136" i="17"/>
  <c r="AR79" i="17"/>
  <c r="AU79" i="17"/>
  <c r="AV79" i="17"/>
  <c r="AS260" i="17"/>
  <c r="AT260" i="17"/>
  <c r="AV260" i="17"/>
  <c r="AR260" i="17"/>
  <c r="AR262" i="17" s="1"/>
  <c r="AU260" i="17"/>
  <c r="M287" i="33"/>
  <c r="N287" i="33" s="1"/>
  <c r="E76" i="12"/>
  <c r="U76" i="12" s="1"/>
  <c r="L303" i="33"/>
  <c r="L304" i="33" s="1"/>
  <c r="L305" i="33" s="1"/>
  <c r="L306" i="33" s="1"/>
  <c r="L307" i="33" s="1"/>
  <c r="L308" i="33" s="1"/>
  <c r="L309" i="33" s="1"/>
  <c r="L310" i="33" s="1"/>
  <c r="L311" i="33" s="1"/>
  <c r="L312" i="33" s="1"/>
  <c r="L313" i="33" s="1"/>
  <c r="L314" i="33" s="1"/>
  <c r="AQ26" i="32"/>
  <c r="AP189" i="5"/>
  <c r="Q76" i="12"/>
  <c r="K118" i="12"/>
  <c r="R118" i="12"/>
  <c r="O118" i="12"/>
  <c r="S118" i="12"/>
  <c r="L118" i="12"/>
  <c r="P118" i="12"/>
  <c r="Q118" i="12"/>
  <c r="N118" i="12"/>
  <c r="M118" i="12"/>
  <c r="T75" i="12"/>
  <c r="S75" i="12"/>
  <c r="E165" i="12"/>
  <c r="L75" i="12"/>
  <c r="M75" i="12"/>
  <c r="O75" i="12"/>
  <c r="Q75" i="12"/>
  <c r="N75" i="12"/>
  <c r="R75" i="12"/>
  <c r="K75" i="12"/>
  <c r="P75" i="12"/>
  <c r="E119" i="12"/>
  <c r="M273" i="12"/>
  <c r="Q273" i="12"/>
  <c r="U273" i="12"/>
  <c r="N273" i="12"/>
  <c r="R273" i="12"/>
  <c r="L273" i="12"/>
  <c r="K273" i="12"/>
  <c r="T273" i="12"/>
  <c r="S273" i="12"/>
  <c r="O273" i="12"/>
  <c r="P273" i="12"/>
  <c r="N273" i="33"/>
  <c r="AT63" i="17" l="1"/>
  <c r="AT66" i="17" s="1"/>
  <c r="AT68" i="17" s="1"/>
  <c r="AV63" i="17"/>
  <c r="AV65" i="17" s="1"/>
  <c r="AU63" i="17"/>
  <c r="AU191" i="17" s="1"/>
  <c r="AR191" i="17"/>
  <c r="AR65" i="17"/>
  <c r="AS68" i="17" s="1"/>
  <c r="K76" i="12"/>
  <c r="S76" i="12"/>
  <c r="L76" i="12"/>
  <c r="N76" i="12"/>
  <c r="R76" i="12"/>
  <c r="E166" i="12"/>
  <c r="P76" i="12"/>
  <c r="T76" i="12"/>
  <c r="M76" i="12"/>
  <c r="O76" i="12"/>
  <c r="E77" i="12"/>
  <c r="K77" i="12" s="1"/>
  <c r="E120" i="12"/>
  <c r="E121" i="12" s="1"/>
  <c r="Q221" i="12"/>
  <c r="E222" i="12"/>
  <c r="O221" i="12"/>
  <c r="M221" i="12"/>
  <c r="L221" i="12"/>
  <c r="P221" i="12"/>
  <c r="N221" i="12"/>
  <c r="K221" i="12"/>
  <c r="AR26" i="32"/>
  <c r="AR27" i="32" s="1"/>
  <c r="L315" i="33"/>
  <c r="L316" i="33" s="1"/>
  <c r="L317" i="33" s="1"/>
  <c r="AQ27" i="32"/>
  <c r="AQ189" i="5" s="1"/>
  <c r="S120" i="12"/>
  <c r="Q120" i="12"/>
  <c r="P119" i="12"/>
  <c r="T119" i="12"/>
  <c r="R119" i="12"/>
  <c r="Q119" i="12"/>
  <c r="K119" i="12"/>
  <c r="N119" i="12"/>
  <c r="O119" i="12"/>
  <c r="M119" i="12"/>
  <c r="S119" i="12"/>
  <c r="L119" i="12"/>
  <c r="M274" i="12"/>
  <c r="S274" i="12"/>
  <c r="Q274" i="12"/>
  <c r="L274" i="12"/>
  <c r="U274" i="12"/>
  <c r="P274" i="12"/>
  <c r="N274" i="12"/>
  <c r="T274" i="12"/>
  <c r="R274" i="12"/>
  <c r="V274" i="12"/>
  <c r="O274" i="12"/>
  <c r="K274" i="12"/>
  <c r="N274" i="33"/>
  <c r="AV191" i="17" l="1"/>
  <c r="R120" i="12"/>
  <c r="M120" i="12"/>
  <c r="U120" i="12"/>
  <c r="T120" i="12"/>
  <c r="K120" i="12"/>
  <c r="N120" i="12"/>
  <c r="P120" i="12"/>
  <c r="O120" i="12"/>
  <c r="L120" i="12"/>
  <c r="E167" i="12"/>
  <c r="R77" i="12"/>
  <c r="AT65" i="17"/>
  <c r="AT191" i="17"/>
  <c r="AV66" i="17"/>
  <c r="AU65" i="17"/>
  <c r="AU66" i="17"/>
  <c r="V77" i="12"/>
  <c r="N77" i="12"/>
  <c r="O77" i="12"/>
  <c r="U77" i="12"/>
  <c r="P77" i="12"/>
  <c r="T77" i="12"/>
  <c r="Q77" i="12"/>
  <c r="E78" i="12"/>
  <c r="S77" i="12"/>
  <c r="L77" i="12"/>
  <c r="M77" i="12"/>
  <c r="P222" i="12"/>
  <c r="Q222" i="12"/>
  <c r="R222" i="12"/>
  <c r="I222" i="12" a="1"/>
  <c r="I222" i="12" s="1"/>
  <c r="E223" i="12"/>
  <c r="M222" i="12"/>
  <c r="L222" i="12"/>
  <c r="N222" i="12"/>
  <c r="K222" i="12"/>
  <c r="O222" i="12"/>
  <c r="AU68" i="17" l="1"/>
  <c r="AV68" i="17"/>
  <c r="W78" i="12"/>
  <c r="T78" i="12"/>
  <c r="M78" i="12"/>
  <c r="U78" i="12"/>
  <c r="P78" i="12"/>
  <c r="R78" i="12"/>
  <c r="N78" i="12"/>
  <c r="K78" i="12"/>
  <c r="S78" i="12"/>
  <c r="E168" i="12"/>
  <c r="L78" i="12"/>
  <c r="V78" i="12"/>
  <c r="Q78" i="12"/>
  <c r="E79" i="12"/>
  <c r="K79" i="12" s="1"/>
  <c r="O78" i="12"/>
  <c r="N223" i="12"/>
  <c r="M223" i="12"/>
  <c r="P223" i="12"/>
  <c r="S223" i="12"/>
  <c r="R223" i="12"/>
  <c r="O223" i="12"/>
  <c r="L223" i="12"/>
  <c r="Q223" i="12"/>
  <c r="K223" i="12"/>
  <c r="E224" i="12"/>
  <c r="S224" i="12" s="1"/>
  <c r="I223" i="12" a="1"/>
  <c r="I223" i="12" s="1"/>
  <c r="AR189" i="5"/>
  <c r="AS26" i="32"/>
  <c r="AS27" i="32" s="1"/>
  <c r="AS189" i="5" s="1"/>
  <c r="L318" i="33"/>
  <c r="L319" i="33" s="1"/>
  <c r="L320" i="33" s="1"/>
  <c r="L321" i="33" s="1"/>
  <c r="L322" i="33" s="1"/>
  <c r="L323" i="33" s="1"/>
  <c r="L324" i="33" s="1"/>
  <c r="L325" i="33" s="1"/>
  <c r="L326" i="33" s="1"/>
  <c r="M79" i="12"/>
  <c r="P79" i="12"/>
  <c r="R79" i="12"/>
  <c r="T79" i="12"/>
  <c r="X79" i="12"/>
  <c r="E122" i="12"/>
  <c r="L121" i="12"/>
  <c r="K121" i="12"/>
  <c r="U121" i="12"/>
  <c r="P121" i="12"/>
  <c r="N121" i="12"/>
  <c r="T121" i="12"/>
  <c r="M121" i="12"/>
  <c r="R121" i="12"/>
  <c r="S121" i="12"/>
  <c r="V121" i="12"/>
  <c r="Q121" i="12"/>
  <c r="O121" i="12"/>
  <c r="U275" i="12"/>
  <c r="L275" i="12"/>
  <c r="N275" i="12"/>
  <c r="P275" i="12"/>
  <c r="R275" i="12"/>
  <c r="T275" i="12"/>
  <c r="V275" i="12"/>
  <c r="K275" i="12"/>
  <c r="O275" i="12"/>
  <c r="Q275" i="12"/>
  <c r="W275" i="12"/>
  <c r="M275" i="12"/>
  <c r="S275" i="12"/>
  <c r="M224" i="12"/>
  <c r="O224" i="12"/>
  <c r="Q224" i="12"/>
  <c r="N275" i="33"/>
  <c r="Q79" i="12" l="1"/>
  <c r="W79" i="12"/>
  <c r="N79" i="12"/>
  <c r="V79" i="12"/>
  <c r="E169" i="12"/>
  <c r="U79" i="12"/>
  <c r="T224" i="12"/>
  <c r="E225" i="12"/>
  <c r="U225" i="12" s="1"/>
  <c r="N224" i="12"/>
  <c r="L224" i="12"/>
  <c r="R224" i="12"/>
  <c r="P224" i="12"/>
  <c r="K224" i="12"/>
  <c r="L79" i="12"/>
  <c r="O79" i="12"/>
  <c r="I224" i="12" a="1"/>
  <c r="I224" i="12" s="1"/>
  <c r="S79" i="12"/>
  <c r="E80" i="12"/>
  <c r="AR120" i="17"/>
  <c r="L327" i="33"/>
  <c r="AS120" i="17"/>
  <c r="S122" i="12"/>
  <c r="R122" i="12"/>
  <c r="Q122" i="12"/>
  <c r="T122" i="12"/>
  <c r="W122" i="12"/>
  <c r="U122" i="12"/>
  <c r="O122" i="12"/>
  <c r="L122" i="12"/>
  <c r="K122" i="12"/>
  <c r="N122" i="12"/>
  <c r="P122" i="12"/>
  <c r="M122" i="12"/>
  <c r="V122" i="12"/>
  <c r="E123" i="12"/>
  <c r="K277" i="12"/>
  <c r="M277" i="12"/>
  <c r="O277" i="12"/>
  <c r="Q277" i="12"/>
  <c r="S277" i="12"/>
  <c r="U277" i="12"/>
  <c r="W277" i="12"/>
  <c r="Y277" i="12"/>
  <c r="L277" i="12"/>
  <c r="N277" i="12"/>
  <c r="P277" i="12"/>
  <c r="V277" i="12"/>
  <c r="X277" i="12"/>
  <c r="R277" i="12"/>
  <c r="T277" i="12"/>
  <c r="L276" i="12"/>
  <c r="R276" i="12"/>
  <c r="P276" i="12"/>
  <c r="V276" i="12"/>
  <c r="T276" i="12"/>
  <c r="K276" i="12"/>
  <c r="X276" i="12"/>
  <c r="O276" i="12"/>
  <c r="M276" i="12"/>
  <c r="S276" i="12"/>
  <c r="Q276" i="12"/>
  <c r="W276" i="12"/>
  <c r="N276" i="12"/>
  <c r="U276" i="12"/>
  <c r="M225" i="12"/>
  <c r="K225" i="12"/>
  <c r="Q225" i="12"/>
  <c r="O225" i="12"/>
  <c r="N276" i="33"/>
  <c r="I225" i="12" l="1" a="1"/>
  <c r="I225" i="12" s="1"/>
  <c r="R225" i="12"/>
  <c r="P225" i="12"/>
  <c r="T225" i="12"/>
  <c r="N225" i="12"/>
  <c r="S225" i="12"/>
  <c r="L225" i="12"/>
  <c r="E226" i="12"/>
  <c r="T226" i="12" s="1"/>
  <c r="W80" i="12"/>
  <c r="Y80" i="12"/>
  <c r="Q80" i="12"/>
  <c r="E170" i="12"/>
  <c r="K80" i="12"/>
  <c r="N80" i="12"/>
  <c r="V80" i="12"/>
  <c r="P80" i="12"/>
  <c r="S80" i="12"/>
  <c r="U80" i="12"/>
  <c r="T80" i="12"/>
  <c r="R80" i="12"/>
  <c r="E81" i="12"/>
  <c r="L80" i="12"/>
  <c r="X80" i="12"/>
  <c r="O80" i="12"/>
  <c r="M80" i="12"/>
  <c r="L328" i="33"/>
  <c r="L329" i="33" s="1"/>
  <c r="U123" i="12"/>
  <c r="E124" i="12"/>
  <c r="N123" i="12"/>
  <c r="X123" i="12"/>
  <c r="L123" i="12"/>
  <c r="O123" i="12"/>
  <c r="R123" i="12"/>
  <c r="M123" i="12"/>
  <c r="T123" i="12"/>
  <c r="S123" i="12"/>
  <c r="K123" i="12"/>
  <c r="W123" i="12"/>
  <c r="Q123" i="12"/>
  <c r="P123" i="12"/>
  <c r="V123" i="12"/>
  <c r="R226" i="12"/>
  <c r="S226" i="12"/>
  <c r="O278" i="12"/>
  <c r="Q278" i="12"/>
  <c r="S278" i="12"/>
  <c r="U278" i="12"/>
  <c r="W278" i="12"/>
  <c r="L278" i="12"/>
  <c r="N278" i="12"/>
  <c r="P278" i="12"/>
  <c r="R278" i="12"/>
  <c r="T278" i="12"/>
  <c r="V278" i="12"/>
  <c r="K278" i="12"/>
  <c r="M278" i="12"/>
  <c r="Z278" i="12"/>
  <c r="X278" i="12"/>
  <c r="Y278" i="12"/>
  <c r="N277" i="33"/>
  <c r="O226" i="12" l="1"/>
  <c r="U226" i="12"/>
  <c r="P226" i="12"/>
  <c r="Q226" i="12"/>
  <c r="E227" i="12"/>
  <c r="K226" i="12"/>
  <c r="I226" i="12" a="1"/>
  <c r="I226" i="12" s="1"/>
  <c r="M226" i="12"/>
  <c r="N226" i="12"/>
  <c r="V226" i="12"/>
  <c r="L226" i="12"/>
  <c r="M81" i="12"/>
  <c r="T81" i="12"/>
  <c r="P81" i="12"/>
  <c r="E82" i="12"/>
  <c r="O81" i="12"/>
  <c r="K81" i="12"/>
  <c r="X81" i="12"/>
  <c r="W81" i="12"/>
  <c r="Y81" i="12"/>
  <c r="Q81" i="12"/>
  <c r="U81" i="12"/>
  <c r="Z81" i="12"/>
  <c r="L81" i="12"/>
  <c r="V81" i="12"/>
  <c r="N81" i="12"/>
  <c r="E171" i="12"/>
  <c r="R81" i="12"/>
  <c r="S81" i="12"/>
  <c r="AT26" i="32"/>
  <c r="AT27" i="32" s="1"/>
  <c r="L330" i="33"/>
  <c r="L331" i="33" s="1"/>
  <c r="L332" i="33" s="1"/>
  <c r="L333" i="33" s="1"/>
  <c r="L334" i="33" s="1"/>
  <c r="L335" i="33" s="1"/>
  <c r="L336" i="33" s="1"/>
  <c r="L337" i="33" s="1"/>
  <c r="L338" i="33" s="1"/>
  <c r="P124" i="12"/>
  <c r="Q124" i="12"/>
  <c r="R124" i="12"/>
  <c r="S124" i="12"/>
  <c r="T124" i="12"/>
  <c r="U124" i="12"/>
  <c r="E125" i="12"/>
  <c r="V124" i="12"/>
  <c r="L124" i="12"/>
  <c r="M124" i="12"/>
  <c r="X124" i="12"/>
  <c r="W124" i="12"/>
  <c r="K124" i="12"/>
  <c r="Y124" i="12"/>
  <c r="N124" i="12"/>
  <c r="O124" i="12"/>
  <c r="S279" i="12"/>
  <c r="Q279" i="12"/>
  <c r="W279" i="12"/>
  <c r="U279" i="12"/>
  <c r="AA279" i="12"/>
  <c r="Y279" i="12"/>
  <c r="L279" i="12"/>
  <c r="N279" i="12"/>
  <c r="P279" i="12"/>
  <c r="R279" i="12"/>
  <c r="T279" i="12"/>
  <c r="V279" i="12"/>
  <c r="K279" i="12"/>
  <c r="X279" i="12"/>
  <c r="Z279" i="12"/>
  <c r="O279" i="12"/>
  <c r="M279" i="12"/>
  <c r="T227" i="12"/>
  <c r="R227" i="12"/>
  <c r="K227" i="12"/>
  <c r="V227" i="12"/>
  <c r="O227" i="12"/>
  <c r="S227" i="12"/>
  <c r="M227" i="12"/>
  <c r="W227" i="12"/>
  <c r="Q227" i="12"/>
  <c r="U227" i="12"/>
  <c r="P227" i="12"/>
  <c r="N227" i="12"/>
  <c r="L227" i="12"/>
  <c r="I227" i="12" a="1"/>
  <c r="I227" i="12" s="1"/>
  <c r="E228" i="12"/>
  <c r="N278" i="33"/>
  <c r="M82" i="12" l="1"/>
  <c r="V82" i="12"/>
  <c r="AA82" i="12"/>
  <c r="P82" i="12"/>
  <c r="Q82" i="12"/>
  <c r="X82" i="12"/>
  <c r="K82" i="12"/>
  <c r="W82" i="12"/>
  <c r="R82" i="12"/>
  <c r="Y82" i="12"/>
  <c r="Z82" i="12"/>
  <c r="S82" i="12"/>
  <c r="T82" i="12"/>
  <c r="E172" i="12"/>
  <c r="L82" i="12"/>
  <c r="O82" i="12"/>
  <c r="N82" i="12"/>
  <c r="U82" i="12"/>
  <c r="E83" i="12"/>
  <c r="AT189" i="5"/>
  <c r="L339" i="33"/>
  <c r="Z125" i="12"/>
  <c r="U125" i="12"/>
  <c r="L125" i="12"/>
  <c r="K125" i="12"/>
  <c r="E126" i="12"/>
  <c r="N125" i="12"/>
  <c r="M125" i="12"/>
  <c r="P125" i="12"/>
  <c r="O125" i="12"/>
  <c r="R125" i="12"/>
  <c r="Q125" i="12"/>
  <c r="X125" i="12"/>
  <c r="T125" i="12"/>
  <c r="W125" i="12"/>
  <c r="V125" i="12"/>
  <c r="Y125" i="12"/>
  <c r="S125" i="12"/>
  <c r="R280" i="12"/>
  <c r="L280" i="12"/>
  <c r="Y280" i="12"/>
  <c r="V280" i="12"/>
  <c r="P280" i="12"/>
  <c r="Z280" i="12"/>
  <c r="T280" i="12"/>
  <c r="K280" i="12"/>
  <c r="X280" i="12"/>
  <c r="O280" i="12"/>
  <c r="AB280" i="12"/>
  <c r="S280" i="12"/>
  <c r="M280" i="12"/>
  <c r="W280" i="12"/>
  <c r="Q280" i="12"/>
  <c r="N280" i="12"/>
  <c r="AA280" i="12"/>
  <c r="U280" i="12"/>
  <c r="W228" i="12"/>
  <c r="N228" i="12"/>
  <c r="R228" i="12"/>
  <c r="L228" i="12"/>
  <c r="V228" i="12"/>
  <c r="P228" i="12"/>
  <c r="M228" i="12"/>
  <c r="T228" i="12"/>
  <c r="Q228" i="12"/>
  <c r="K228" i="12"/>
  <c r="X228" i="12"/>
  <c r="U228" i="12"/>
  <c r="O228" i="12"/>
  <c r="S228" i="12"/>
  <c r="I228" i="12" a="1"/>
  <c r="I228" i="12" s="1"/>
  <c r="E229" i="12"/>
  <c r="N279" i="33"/>
  <c r="L83" i="12" l="1"/>
  <c r="W83" i="12"/>
  <c r="E173" i="12"/>
  <c r="V83" i="12"/>
  <c r="AA83" i="12"/>
  <c r="S83" i="12"/>
  <c r="O83" i="12"/>
  <c r="M83" i="12"/>
  <c r="P83" i="12"/>
  <c r="N83" i="12"/>
  <c r="E84" i="12"/>
  <c r="T83" i="12"/>
  <c r="Y83" i="12"/>
  <c r="Z83" i="12"/>
  <c r="K83" i="12"/>
  <c r="X83" i="12"/>
  <c r="AB83" i="12"/>
  <c r="Q83" i="12"/>
  <c r="R83" i="12"/>
  <c r="U83" i="12"/>
  <c r="AT120" i="17"/>
  <c r="L340" i="33"/>
  <c r="L341" i="33" s="1"/>
  <c r="K126" i="12"/>
  <c r="U126" i="12"/>
  <c r="T126" i="12"/>
  <c r="X126" i="12"/>
  <c r="AA126" i="12"/>
  <c r="Z126" i="12"/>
  <c r="Y126" i="12"/>
  <c r="Q126" i="12"/>
  <c r="O126" i="12"/>
  <c r="L126" i="12"/>
  <c r="P126" i="12"/>
  <c r="M126" i="12"/>
  <c r="N126" i="12"/>
  <c r="R126" i="12"/>
  <c r="S126" i="12"/>
  <c r="V126" i="12"/>
  <c r="W126" i="12"/>
  <c r="E127" i="12"/>
  <c r="M281" i="12"/>
  <c r="Z281" i="12"/>
  <c r="Q281" i="12"/>
  <c r="K281" i="12"/>
  <c r="U281" i="12"/>
  <c r="O281" i="12"/>
  <c r="L281" i="12"/>
  <c r="Y281" i="12"/>
  <c r="S281" i="12"/>
  <c r="P281" i="12"/>
  <c r="AC281" i="12"/>
  <c r="W281" i="12"/>
  <c r="T281" i="12"/>
  <c r="N281" i="12"/>
  <c r="AA281" i="12"/>
  <c r="X281" i="12"/>
  <c r="R281" i="12"/>
  <c r="AB281" i="12"/>
  <c r="V281" i="12"/>
  <c r="N229" i="12"/>
  <c r="W229" i="12"/>
  <c r="Q229" i="12"/>
  <c r="R229" i="12"/>
  <c r="U229" i="12"/>
  <c r="V229" i="12"/>
  <c r="L229" i="12"/>
  <c r="Y229" i="12"/>
  <c r="P229" i="12"/>
  <c r="T229" i="12"/>
  <c r="K229" i="12"/>
  <c r="X229" i="12"/>
  <c r="O229" i="12"/>
  <c r="S229" i="12"/>
  <c r="M229" i="12"/>
  <c r="I229" i="12" a="1"/>
  <c r="I229" i="12" s="1"/>
  <c r="E230" i="12"/>
  <c r="N280" i="33"/>
  <c r="Y84" i="12" l="1"/>
  <c r="R84" i="12"/>
  <c r="O84" i="12"/>
  <c r="Q84" i="12"/>
  <c r="V84" i="12"/>
  <c r="AA84" i="12"/>
  <c r="E174" i="12"/>
  <c r="X84" i="12"/>
  <c r="Z84" i="12"/>
  <c r="S84" i="12"/>
  <c r="P84" i="12"/>
  <c r="M84" i="12"/>
  <c r="L84" i="12"/>
  <c r="AC84" i="12"/>
  <c r="AB84" i="12"/>
  <c r="U84" i="12"/>
  <c r="K84" i="12"/>
  <c r="T84" i="12"/>
  <c r="W84" i="12"/>
  <c r="N84" i="12"/>
  <c r="E85" i="12"/>
  <c r="AU26" i="32"/>
  <c r="AU27" i="32" s="1"/>
  <c r="AU189" i="5" s="1"/>
  <c r="L342" i="33"/>
  <c r="L343" i="33" s="1"/>
  <c r="L344" i="33" s="1"/>
  <c r="L345" i="33" s="1"/>
  <c r="L346" i="33" s="1"/>
  <c r="L347" i="33" s="1"/>
  <c r="L348" i="33" s="1"/>
  <c r="L349" i="33" s="1"/>
  <c r="L350" i="33" s="1"/>
  <c r="AB127" i="12"/>
  <c r="R127" i="12"/>
  <c r="S127" i="12"/>
  <c r="L127" i="12"/>
  <c r="M127" i="12"/>
  <c r="Y127" i="12"/>
  <c r="Z127" i="12"/>
  <c r="W127" i="12"/>
  <c r="V127" i="12"/>
  <c r="T127" i="12"/>
  <c r="Q127" i="12"/>
  <c r="P127" i="12"/>
  <c r="K127" i="12"/>
  <c r="N127" i="12"/>
  <c r="E128" i="12"/>
  <c r="X127" i="12"/>
  <c r="AA127" i="12"/>
  <c r="O127" i="12"/>
  <c r="U127" i="12"/>
  <c r="R230" i="12"/>
  <c r="Q230" i="12"/>
  <c r="V230" i="12"/>
  <c r="U230" i="12"/>
  <c r="Z230" i="12"/>
  <c r="L230" i="12"/>
  <c r="Y230" i="12"/>
  <c r="P230" i="12"/>
  <c r="K230" i="12"/>
  <c r="T230" i="12"/>
  <c r="O230" i="12"/>
  <c r="X230" i="12"/>
  <c r="S230" i="12"/>
  <c r="N230" i="12"/>
  <c r="W230" i="12"/>
  <c r="M230" i="12"/>
  <c r="I230" i="12" a="1"/>
  <c r="I230" i="12" s="1"/>
  <c r="E231" i="12"/>
  <c r="R282" i="12"/>
  <c r="AA282" i="12"/>
  <c r="V282" i="12"/>
  <c r="L282" i="12"/>
  <c r="M282" i="12"/>
  <c r="Z282" i="12"/>
  <c r="P282" i="12"/>
  <c r="Q282" i="12"/>
  <c r="AD282" i="12"/>
  <c r="T282" i="12"/>
  <c r="U282" i="12"/>
  <c r="K282" i="12"/>
  <c r="X282" i="12"/>
  <c r="Y282" i="12"/>
  <c r="O282" i="12"/>
  <c r="AB282" i="12"/>
  <c r="AC282" i="12"/>
  <c r="S282" i="12"/>
  <c r="N282" i="12"/>
  <c r="W282" i="12"/>
  <c r="N281" i="33"/>
  <c r="AP43" i="32" s="1"/>
  <c r="AP46" i="32" s="1"/>
  <c r="AP195" i="5" l="1"/>
  <c r="AP196" i="5" s="1"/>
  <c r="Q85" i="12"/>
  <c r="R85" i="12"/>
  <c r="T85" i="12"/>
  <c r="U85" i="12"/>
  <c r="Y85" i="12"/>
  <c r="S85" i="12"/>
  <c r="X85" i="12"/>
  <c r="K85" i="12"/>
  <c r="O85" i="12"/>
  <c r="AC85" i="12"/>
  <c r="Z85" i="12"/>
  <c r="V85" i="12"/>
  <c r="E175" i="12"/>
  <c r="W85" i="12"/>
  <c r="P85" i="12"/>
  <c r="AA85" i="12"/>
  <c r="N85" i="12"/>
  <c r="E86" i="12"/>
  <c r="AB85" i="12"/>
  <c r="M85" i="12"/>
  <c r="AD85" i="12"/>
  <c r="L85" i="12"/>
  <c r="L351" i="33"/>
  <c r="L352" i="33" s="1"/>
  <c r="AU120" i="17"/>
  <c r="AQ40" i="32"/>
  <c r="AQ45" i="32" s="1"/>
  <c r="K128" i="12"/>
  <c r="W128" i="12"/>
  <c r="E129" i="12"/>
  <c r="L128" i="12"/>
  <c r="AA128" i="12"/>
  <c r="Y128" i="12"/>
  <c r="X128" i="12"/>
  <c r="Z128" i="12"/>
  <c r="AB128" i="12"/>
  <c r="M128" i="12"/>
  <c r="S128" i="12"/>
  <c r="R128" i="12"/>
  <c r="P128" i="12"/>
  <c r="N128" i="12"/>
  <c r="Q128" i="12"/>
  <c r="AC128" i="12"/>
  <c r="V128" i="12"/>
  <c r="U128" i="12"/>
  <c r="T128" i="12"/>
  <c r="O128" i="12"/>
  <c r="R231" i="12"/>
  <c r="AA231" i="12"/>
  <c r="V231" i="12"/>
  <c r="Y231" i="12"/>
  <c r="Z231" i="12"/>
  <c r="L231" i="12"/>
  <c r="P231" i="12"/>
  <c r="M231" i="12"/>
  <c r="K231" i="12"/>
  <c r="T231" i="12"/>
  <c r="Q231" i="12"/>
  <c r="O231" i="12"/>
  <c r="X231" i="12"/>
  <c r="U231" i="12"/>
  <c r="S231" i="12"/>
  <c r="N231" i="12"/>
  <c r="W231" i="12"/>
  <c r="I231" i="12" a="1"/>
  <c r="I231" i="12" s="1"/>
  <c r="E232" i="12"/>
  <c r="Q283" i="12"/>
  <c r="AD283" i="12"/>
  <c r="P283" i="12"/>
  <c r="U283" i="12"/>
  <c r="K283" i="12"/>
  <c r="T283" i="12"/>
  <c r="Y283" i="12"/>
  <c r="O283" i="12"/>
  <c r="X283" i="12"/>
  <c r="AC283" i="12"/>
  <c r="S283" i="12"/>
  <c r="AB283" i="12"/>
  <c r="N283" i="12"/>
  <c r="W283" i="12"/>
  <c r="R283" i="12"/>
  <c r="AA283" i="12"/>
  <c r="V283" i="12"/>
  <c r="AE283" i="12"/>
  <c r="M283" i="12"/>
  <c r="Z283" i="12"/>
  <c r="L283" i="12"/>
  <c r="U86" i="12" l="1"/>
  <c r="Z86" i="12"/>
  <c r="S86" i="12"/>
  <c r="T86" i="12"/>
  <c r="Y86" i="12"/>
  <c r="AD86" i="12"/>
  <c r="E176" i="12"/>
  <c r="AB86" i="12"/>
  <c r="W86" i="12"/>
  <c r="X86" i="12"/>
  <c r="E87" i="12"/>
  <c r="AA86" i="12"/>
  <c r="AC86" i="12"/>
  <c r="N86" i="12"/>
  <c r="P86" i="12"/>
  <c r="AE86" i="12"/>
  <c r="M86" i="12"/>
  <c r="R86" i="12"/>
  <c r="O86" i="12"/>
  <c r="V86" i="12"/>
  <c r="K86" i="12"/>
  <c r="L86" i="12"/>
  <c r="Q86" i="12"/>
  <c r="AV26" i="32"/>
  <c r="T129" i="12"/>
  <c r="U129" i="12"/>
  <c r="N129" i="12"/>
  <c r="P129" i="12"/>
  <c r="W129" i="12"/>
  <c r="X129" i="12"/>
  <c r="R129" i="12"/>
  <c r="Y129" i="12"/>
  <c r="AA129" i="12"/>
  <c r="O129" i="12"/>
  <c r="V129" i="12"/>
  <c r="L129" i="12"/>
  <c r="E130" i="12"/>
  <c r="Q129" i="12"/>
  <c r="AB129" i="12"/>
  <c r="AD129" i="12"/>
  <c r="AC129" i="12"/>
  <c r="M129" i="12"/>
  <c r="S129" i="12"/>
  <c r="Z129" i="12"/>
  <c r="K129" i="12"/>
  <c r="L284" i="12"/>
  <c r="U284" i="12"/>
  <c r="K284" i="12"/>
  <c r="P284" i="12"/>
  <c r="Y284" i="12"/>
  <c r="O284" i="12"/>
  <c r="T284" i="12"/>
  <c r="AC284" i="12"/>
  <c r="S284" i="12"/>
  <c r="X284" i="12"/>
  <c r="N284" i="12"/>
  <c r="W284" i="12"/>
  <c r="AB284" i="12"/>
  <c r="R284" i="12"/>
  <c r="AA284" i="12"/>
  <c r="AF284" i="12"/>
  <c r="V284" i="12"/>
  <c r="AE284" i="12"/>
  <c r="M284" i="12"/>
  <c r="Z284" i="12"/>
  <c r="Q284" i="12"/>
  <c r="AD284" i="12"/>
  <c r="R232" i="12"/>
  <c r="S232" i="12"/>
  <c r="M232" i="12"/>
  <c r="V232" i="12"/>
  <c r="AA232" i="12"/>
  <c r="Q232" i="12"/>
  <c r="I232" i="12" a="1"/>
  <c r="I232" i="12" s="1"/>
  <c r="L232" i="12"/>
  <c r="U232" i="12"/>
  <c r="K232" i="12"/>
  <c r="P232" i="12"/>
  <c r="Y232" i="12"/>
  <c r="W232" i="12"/>
  <c r="T232" i="12"/>
  <c r="X232" i="12"/>
  <c r="O232" i="12"/>
  <c r="AB232" i="12"/>
  <c r="N232" i="12"/>
  <c r="Z232" i="12"/>
  <c r="E233" i="12"/>
  <c r="AV27" i="32" l="1"/>
  <c r="AV189" i="5" s="1"/>
  <c r="S87" i="12"/>
  <c r="Q87" i="12"/>
  <c r="AA87" i="12"/>
  <c r="N87" i="12"/>
  <c r="V87" i="12"/>
  <c r="T87" i="12"/>
  <c r="AD87" i="12"/>
  <c r="O87" i="12"/>
  <c r="X87" i="12"/>
  <c r="Y87" i="12"/>
  <c r="Z87" i="12"/>
  <c r="M87" i="12"/>
  <c r="AB87" i="12"/>
  <c r="E177" i="12"/>
  <c r="E88" i="12"/>
  <c r="AE87" i="12"/>
  <c r="AC87" i="12"/>
  <c r="R87" i="12"/>
  <c r="W87" i="12"/>
  <c r="AF87" i="12"/>
  <c r="U87" i="12"/>
  <c r="K87" i="12"/>
  <c r="L87" i="12"/>
  <c r="P87" i="12"/>
  <c r="E131" i="12"/>
  <c r="Z131" i="12" s="1"/>
  <c r="K131" i="12"/>
  <c r="AD131" i="12"/>
  <c r="N130" i="12"/>
  <c r="L130" i="12"/>
  <c r="O130" i="12"/>
  <c r="W130" i="12"/>
  <c r="Q130" i="12"/>
  <c r="X130" i="12"/>
  <c r="R130" i="12"/>
  <c r="AD130" i="12"/>
  <c r="T130" i="12"/>
  <c r="AB130" i="12"/>
  <c r="Y130" i="12"/>
  <c r="AA130" i="12"/>
  <c r="P130" i="12"/>
  <c r="V130" i="12"/>
  <c r="U130" i="12"/>
  <c r="AC130" i="12"/>
  <c r="AE130" i="12"/>
  <c r="K130" i="12"/>
  <c r="S130" i="12"/>
  <c r="M130" i="12"/>
  <c r="Z130" i="12"/>
  <c r="N285" i="12"/>
  <c r="W285" i="12"/>
  <c r="AF285" i="12"/>
  <c r="R285" i="12"/>
  <c r="AA285" i="12"/>
  <c r="M285" i="12"/>
  <c r="V285" i="12"/>
  <c r="AE285" i="12"/>
  <c r="Q285" i="12"/>
  <c r="Z285" i="12"/>
  <c r="L285" i="12"/>
  <c r="U285" i="12"/>
  <c r="AD285" i="12"/>
  <c r="P285" i="12"/>
  <c r="Y285" i="12"/>
  <c r="K285" i="12"/>
  <c r="T285" i="12"/>
  <c r="AC285" i="12"/>
  <c r="O285" i="12"/>
  <c r="X285" i="12"/>
  <c r="AG285" i="12"/>
  <c r="S285" i="12"/>
  <c r="AB285" i="12"/>
  <c r="Y233" i="12"/>
  <c r="S233" i="12"/>
  <c r="AC233" i="12"/>
  <c r="O233" i="12"/>
  <c r="AA233" i="12"/>
  <c r="W233" i="12"/>
  <c r="L233" i="12"/>
  <c r="N233" i="12"/>
  <c r="T233" i="12"/>
  <c r="R233" i="12"/>
  <c r="P233" i="12"/>
  <c r="AB233" i="12"/>
  <c r="M233" i="12"/>
  <c r="V233" i="12"/>
  <c r="X233" i="12"/>
  <c r="Q233" i="12"/>
  <c r="Z233" i="12"/>
  <c r="U233" i="12"/>
  <c r="K233" i="12"/>
  <c r="I233" i="12" a="1"/>
  <c r="I233" i="12" s="1"/>
  <c r="E234" i="12"/>
  <c r="AV120" i="17" l="1"/>
  <c r="AA131" i="12"/>
  <c r="S131" i="12"/>
  <c r="AE131" i="12"/>
  <c r="U131" i="12"/>
  <c r="W131" i="12"/>
  <c r="P131" i="12"/>
  <c r="T131" i="12"/>
  <c r="X131" i="12"/>
  <c r="AB131" i="12"/>
  <c r="O131" i="12"/>
  <c r="L131" i="12"/>
  <c r="E132" i="12"/>
  <c r="O132" i="12" s="1"/>
  <c r="AC131" i="12"/>
  <c r="Q131" i="12"/>
  <c r="O88" i="12"/>
  <c r="AG88" i="12"/>
  <c r="Z88" i="12"/>
  <c r="AB88" i="12"/>
  <c r="R88" i="12"/>
  <c r="M88" i="12"/>
  <c r="E178" i="12"/>
  <c r="AE88" i="12"/>
  <c r="L88" i="12"/>
  <c r="T88" i="12"/>
  <c r="AF88" i="12"/>
  <c r="Y88" i="12"/>
  <c r="AA88" i="12"/>
  <c r="S88" i="12"/>
  <c r="W88" i="12"/>
  <c r="P88" i="12"/>
  <c r="K88" i="12"/>
  <c r="U88" i="12"/>
  <c r="V88" i="12"/>
  <c r="AD88" i="12"/>
  <c r="Q88" i="12"/>
  <c r="X88" i="12"/>
  <c r="AC88" i="12"/>
  <c r="E89" i="12"/>
  <c r="N88" i="12"/>
  <c r="Y131" i="12"/>
  <c r="M131" i="12"/>
  <c r="AF131" i="12"/>
  <c r="R131" i="12"/>
  <c r="V131" i="12"/>
  <c r="N131" i="12"/>
  <c r="U234" i="12"/>
  <c r="AD234" i="12"/>
  <c r="K234" i="12"/>
  <c r="Y234" i="12"/>
  <c r="S234" i="12"/>
  <c r="AC234" i="12"/>
  <c r="O234" i="12"/>
  <c r="AA234" i="12"/>
  <c r="W234" i="12"/>
  <c r="N234" i="12"/>
  <c r="L234" i="12"/>
  <c r="R234" i="12"/>
  <c r="P234" i="12"/>
  <c r="T234" i="12"/>
  <c r="M234" i="12"/>
  <c r="V234" i="12"/>
  <c r="X234" i="12"/>
  <c r="AB234" i="12"/>
  <c r="Q234" i="12"/>
  <c r="Z234" i="12"/>
  <c r="I234" i="12" a="1"/>
  <c r="I234" i="12" s="1"/>
  <c r="E235" i="12"/>
  <c r="W286" i="12"/>
  <c r="M286" i="12"/>
  <c r="V286" i="12"/>
  <c r="AA286" i="12"/>
  <c r="Q286" i="12"/>
  <c r="Z286" i="12"/>
  <c r="AE286" i="12"/>
  <c r="U286" i="12"/>
  <c r="AD286" i="12"/>
  <c r="L286" i="12"/>
  <c r="Y286" i="12"/>
  <c r="AH286" i="12"/>
  <c r="P286" i="12"/>
  <c r="AC286" i="12"/>
  <c r="AF286" i="12"/>
  <c r="K286" i="12"/>
  <c r="T286" i="12"/>
  <c r="AG286" i="12"/>
  <c r="O286" i="12"/>
  <c r="X286" i="12"/>
  <c r="N286" i="12"/>
  <c r="S286" i="12"/>
  <c r="AB286" i="12"/>
  <c r="R286" i="12"/>
  <c r="AA132" i="12" l="1"/>
  <c r="P132" i="12"/>
  <c r="AB132" i="12"/>
  <c r="U132" i="12"/>
  <c r="T132" i="12"/>
  <c r="W132" i="12"/>
  <c r="AC132" i="12"/>
  <c r="N132" i="12"/>
  <c r="V132" i="12"/>
  <c r="AG132" i="12"/>
  <c r="E133" i="12"/>
  <c r="AA133" i="12" s="1"/>
  <c r="AF132" i="12"/>
  <c r="M132" i="12"/>
  <c r="Z132" i="12"/>
  <c r="K132" i="12"/>
  <c r="L132" i="12"/>
  <c r="R132" i="12"/>
  <c r="Y132" i="12"/>
  <c r="X132" i="12"/>
  <c r="AD132" i="12"/>
  <c r="S132" i="12"/>
  <c r="Q132" i="12"/>
  <c r="K89" i="12"/>
  <c r="AH89" i="12"/>
  <c r="S89" i="12"/>
  <c r="R89" i="12"/>
  <c r="E179" i="12"/>
  <c r="T89" i="12"/>
  <c r="N89" i="12"/>
  <c r="L89" i="12"/>
  <c r="AA89" i="12"/>
  <c r="Z89" i="12"/>
  <c r="AG89" i="12"/>
  <c r="AD89" i="12"/>
  <c r="O89" i="12"/>
  <c r="U89" i="12"/>
  <c r="AC89" i="12"/>
  <c r="AF89" i="12"/>
  <c r="Y89" i="12"/>
  <c r="E90" i="12"/>
  <c r="M89" i="12"/>
  <c r="W89" i="12"/>
  <c r="AB89" i="12"/>
  <c r="P89" i="12"/>
  <c r="X89" i="12"/>
  <c r="Q89" i="12"/>
  <c r="AE89" i="12"/>
  <c r="V89" i="12"/>
  <c r="AE132" i="12"/>
  <c r="AH287" i="12"/>
  <c r="L287" i="12"/>
  <c r="U287" i="12"/>
  <c r="K287" i="12"/>
  <c r="P287" i="12"/>
  <c r="Y287" i="12"/>
  <c r="O287" i="12"/>
  <c r="T287" i="12"/>
  <c r="AC287" i="12"/>
  <c r="N287" i="12"/>
  <c r="S287" i="12"/>
  <c r="X287" i="12"/>
  <c r="AG287" i="12"/>
  <c r="R287" i="12"/>
  <c r="W287" i="12"/>
  <c r="AB287" i="12"/>
  <c r="V287" i="12"/>
  <c r="AA287" i="12"/>
  <c r="AF287" i="12"/>
  <c r="Z287" i="12"/>
  <c r="AE287" i="12"/>
  <c r="M287" i="12"/>
  <c r="AI287" i="12"/>
  <c r="Q287" i="12"/>
  <c r="AD287" i="12"/>
  <c r="K235" i="12"/>
  <c r="P235" i="12"/>
  <c r="Y235" i="12"/>
  <c r="O235" i="12"/>
  <c r="T235" i="12"/>
  <c r="AC235" i="12"/>
  <c r="S235" i="12"/>
  <c r="X235" i="12"/>
  <c r="W235" i="12"/>
  <c r="AB235" i="12"/>
  <c r="N235" i="12"/>
  <c r="AA235" i="12"/>
  <c r="R235" i="12"/>
  <c r="AE235" i="12"/>
  <c r="M235" i="12"/>
  <c r="V235" i="12"/>
  <c r="Q235" i="12"/>
  <c r="Z235" i="12"/>
  <c r="U235" i="12"/>
  <c r="AD235" i="12"/>
  <c r="L235" i="12"/>
  <c r="E236" i="12"/>
  <c r="P133" i="12" l="1"/>
  <c r="AE133" i="12"/>
  <c r="V133" i="12"/>
  <c r="T133" i="12"/>
  <c r="L133" i="12"/>
  <c r="AD133" i="12"/>
  <c r="AC133" i="12"/>
  <c r="AH133" i="12"/>
  <c r="AG133" i="12"/>
  <c r="W133" i="12"/>
  <c r="O133" i="12"/>
  <c r="U133" i="12"/>
  <c r="AF133" i="12"/>
  <c r="X133" i="12"/>
  <c r="Y133" i="12"/>
  <c r="M133" i="12"/>
  <c r="R133" i="12"/>
  <c r="N133" i="12"/>
  <c r="E134" i="12"/>
  <c r="R134" i="12" s="1"/>
  <c r="Q133" i="12"/>
  <c r="Z133" i="12"/>
  <c r="S133" i="12"/>
  <c r="K133" i="12"/>
  <c r="AB133" i="12"/>
  <c r="AB90" i="12"/>
  <c r="Y90" i="12"/>
  <c r="R90" i="12"/>
  <c r="U90" i="12"/>
  <c r="AE90" i="12"/>
  <c r="O90" i="12"/>
  <c r="AI90" i="12"/>
  <c r="E180" i="12"/>
  <c r="S90" i="12"/>
  <c r="T90" i="12"/>
  <c r="N90" i="12"/>
  <c r="AD90" i="12"/>
  <c r="X90" i="12"/>
  <c r="P90" i="12"/>
  <c r="K90" i="12"/>
  <c r="E91" i="12"/>
  <c r="AA90" i="12"/>
  <c r="AF90" i="12"/>
  <c r="L90" i="12"/>
  <c r="V90" i="12"/>
  <c r="W90" i="12"/>
  <c r="Z90" i="12"/>
  <c r="AC90" i="12"/>
  <c r="AG90" i="12"/>
  <c r="Q90" i="12"/>
  <c r="AH90" i="12"/>
  <c r="M90" i="12"/>
  <c r="AD236" i="12"/>
  <c r="Q236" i="12"/>
  <c r="L236" i="12"/>
  <c r="U236" i="12"/>
  <c r="K236" i="12"/>
  <c r="P236" i="12"/>
  <c r="Y236" i="12"/>
  <c r="O236" i="12"/>
  <c r="T236" i="12"/>
  <c r="AC236" i="12"/>
  <c r="N236" i="12"/>
  <c r="S236" i="12"/>
  <c r="X236" i="12"/>
  <c r="R236" i="12"/>
  <c r="W236" i="12"/>
  <c r="AB236" i="12"/>
  <c r="V236" i="12"/>
  <c r="AA236" i="12"/>
  <c r="AF236" i="12"/>
  <c r="M236" i="12"/>
  <c r="Z236" i="12"/>
  <c r="AE236" i="12"/>
  <c r="E237" i="12"/>
  <c r="R288" i="12"/>
  <c r="T288" i="12"/>
  <c r="AG288" i="12"/>
  <c r="AI288" i="12"/>
  <c r="V288" i="12"/>
  <c r="X288" i="12"/>
  <c r="AJ288" i="12"/>
  <c r="K288" i="12"/>
  <c r="M288" i="12"/>
  <c r="Y288" i="12"/>
  <c r="O288" i="12"/>
  <c r="Q288" i="12"/>
  <c r="Z288" i="12"/>
  <c r="S288" i="12"/>
  <c r="U288" i="12"/>
  <c r="AD288" i="12"/>
  <c r="W288" i="12"/>
  <c r="AB288" i="12"/>
  <c r="AH288" i="12"/>
  <c r="L288" i="12"/>
  <c r="AF288" i="12"/>
  <c r="AA288" i="12"/>
  <c r="N288" i="12"/>
  <c r="P288" i="12"/>
  <c r="AC288" i="12"/>
  <c r="AE288" i="12"/>
  <c r="M288" i="33"/>
  <c r="N288" i="33" s="1"/>
  <c r="V134" i="12" l="1"/>
  <c r="L134" i="12"/>
  <c r="AI134" i="12"/>
  <c r="AF134" i="12"/>
  <c r="AH134" i="12"/>
  <c r="AE134" i="12"/>
  <c r="Z134" i="12"/>
  <c r="U134" i="12"/>
  <c r="AG134" i="12"/>
  <c r="X134" i="12"/>
  <c r="E135" i="12"/>
  <c r="W135" i="12" s="1"/>
  <c r="M134" i="12"/>
  <c r="Q134" i="12"/>
  <c r="S134" i="12"/>
  <c r="Y134" i="12"/>
  <c r="K134" i="12"/>
  <c r="W134" i="12"/>
  <c r="O134" i="12"/>
  <c r="AJ135" i="12"/>
  <c r="P134" i="12"/>
  <c r="AD134" i="12"/>
  <c r="AB134" i="12"/>
  <c r="AC134" i="12"/>
  <c r="N134" i="12"/>
  <c r="AA134" i="12"/>
  <c r="T134" i="12"/>
  <c r="AI91" i="12"/>
  <c r="V91" i="12"/>
  <c r="P91" i="12"/>
  <c r="Q91" i="12"/>
  <c r="K91" i="12"/>
  <c r="X91" i="12"/>
  <c r="Y91" i="12"/>
  <c r="S91" i="12"/>
  <c r="N91" i="12"/>
  <c r="AJ91" i="12"/>
  <c r="AG91" i="12"/>
  <c r="AF91" i="12"/>
  <c r="U91" i="12"/>
  <c r="E92" i="12"/>
  <c r="AD91" i="12"/>
  <c r="M91" i="12"/>
  <c r="O91" i="12"/>
  <c r="AE91" i="12"/>
  <c r="L91" i="12"/>
  <c r="Z91" i="12"/>
  <c r="AC91" i="12"/>
  <c r="W91" i="12"/>
  <c r="T91" i="12"/>
  <c r="AH91" i="12"/>
  <c r="E181" i="12"/>
  <c r="AB91" i="12"/>
  <c r="AA91" i="12"/>
  <c r="R91" i="12"/>
  <c r="Q237" i="12"/>
  <c r="Z237" i="12"/>
  <c r="AE237" i="12"/>
  <c r="U237" i="12"/>
  <c r="AD237" i="12"/>
  <c r="Y237" i="12"/>
  <c r="L237" i="12"/>
  <c r="AC237" i="12"/>
  <c r="K237" i="12"/>
  <c r="P237" i="12"/>
  <c r="AG237" i="12"/>
  <c r="O237" i="12"/>
  <c r="T237" i="12"/>
  <c r="N237" i="12"/>
  <c r="S237" i="12"/>
  <c r="X237" i="12"/>
  <c r="R237" i="12"/>
  <c r="W237" i="12"/>
  <c r="AB237" i="12"/>
  <c r="V237" i="12"/>
  <c r="AA237" i="12"/>
  <c r="AF237" i="12"/>
  <c r="M237" i="12"/>
  <c r="E238" i="12"/>
  <c r="M289" i="12"/>
  <c r="O289" i="12"/>
  <c r="AE289" i="12"/>
  <c r="AD289" i="12"/>
  <c r="Q289" i="12"/>
  <c r="S289" i="12"/>
  <c r="AI289" i="12"/>
  <c r="AH289" i="12"/>
  <c r="U289" i="12"/>
  <c r="W289" i="12"/>
  <c r="AB289" i="12"/>
  <c r="Y289" i="12"/>
  <c r="L289" i="12"/>
  <c r="AF289" i="12"/>
  <c r="N289" i="12"/>
  <c r="P289" i="12"/>
  <c r="AC289" i="12"/>
  <c r="R289" i="12"/>
  <c r="T289" i="12"/>
  <c r="AG289" i="12"/>
  <c r="V289" i="12"/>
  <c r="X289" i="12"/>
  <c r="AJ289" i="12"/>
  <c r="K289" i="12"/>
  <c r="AA289" i="12"/>
  <c r="Z289" i="12"/>
  <c r="AK289" i="12"/>
  <c r="M289" i="33"/>
  <c r="N289" i="33" s="1"/>
  <c r="AI135" i="12" l="1"/>
  <c r="AE135" i="12"/>
  <c r="AC135" i="12"/>
  <c r="AG135" i="12"/>
  <c r="AD135" i="12"/>
  <c r="AA135" i="12"/>
  <c r="V135" i="12"/>
  <c r="AB135" i="12"/>
  <c r="T135" i="12"/>
  <c r="K135" i="12"/>
  <c r="N135" i="12"/>
  <c r="S135" i="12"/>
  <c r="Y135" i="12"/>
  <c r="M135" i="12"/>
  <c r="X135" i="12"/>
  <c r="AH135" i="12"/>
  <c r="R135" i="12"/>
  <c r="L135" i="12"/>
  <c r="P135" i="12"/>
  <c r="AF135" i="12"/>
  <c r="O135" i="12"/>
  <c r="Q135" i="12"/>
  <c r="E136" i="12"/>
  <c r="Z135" i="12"/>
  <c r="U135" i="12"/>
  <c r="E93" i="12"/>
  <c r="N92" i="12"/>
  <c r="L92" i="12"/>
  <c r="Z92" i="12"/>
  <c r="AG92" i="12"/>
  <c r="Y92" i="12"/>
  <c r="T92" i="12"/>
  <c r="M92" i="12"/>
  <c r="S92" i="12"/>
  <c r="AC92" i="12"/>
  <c r="W92" i="12"/>
  <c r="U92" i="12"/>
  <c r="AD92" i="12"/>
  <c r="AF92" i="12"/>
  <c r="AE92" i="12"/>
  <c r="R92" i="12"/>
  <c r="AA92" i="12"/>
  <c r="O92" i="12"/>
  <c r="AH92" i="12"/>
  <c r="AB92" i="12"/>
  <c r="AK92" i="12"/>
  <c r="Q92" i="12"/>
  <c r="K92" i="12"/>
  <c r="V92" i="12"/>
  <c r="X92" i="12"/>
  <c r="E182" i="12"/>
  <c r="AI92" i="12"/>
  <c r="AJ92" i="12"/>
  <c r="P92" i="12"/>
  <c r="T290" i="12"/>
  <c r="V290" i="12"/>
  <c r="AA290" i="12"/>
  <c r="AL290" i="12"/>
  <c r="X290" i="12"/>
  <c r="K290" i="12"/>
  <c r="AE290" i="12"/>
  <c r="M290" i="12"/>
  <c r="O290" i="12"/>
  <c r="AI290" i="12"/>
  <c r="Q290" i="12"/>
  <c r="S290" i="12"/>
  <c r="AB290" i="12"/>
  <c r="U290" i="12"/>
  <c r="W290" i="12"/>
  <c r="AF290" i="12"/>
  <c r="L290" i="12"/>
  <c r="N290" i="12"/>
  <c r="AD290" i="12"/>
  <c r="AG290" i="12"/>
  <c r="R290" i="12"/>
  <c r="Z290" i="12"/>
  <c r="AH290" i="12"/>
  <c r="AJ290" i="12"/>
  <c r="AK290" i="12"/>
  <c r="P290" i="12"/>
  <c r="Y290" i="12"/>
  <c r="AC290" i="12"/>
  <c r="AF238" i="12"/>
  <c r="R238" i="12"/>
  <c r="W238" i="12"/>
  <c r="M238" i="12"/>
  <c r="V238" i="12"/>
  <c r="AA238" i="12"/>
  <c r="Q238" i="12"/>
  <c r="Z238" i="12"/>
  <c r="AE238" i="12"/>
  <c r="L238" i="12"/>
  <c r="U238" i="12"/>
  <c r="AD238" i="12"/>
  <c r="P238" i="12"/>
  <c r="Y238" i="12"/>
  <c r="AH238" i="12"/>
  <c r="T238" i="12"/>
  <c r="AC238" i="12"/>
  <c r="K238" i="12"/>
  <c r="X238" i="12"/>
  <c r="AG238" i="12"/>
  <c r="O238" i="12"/>
  <c r="AB238" i="12"/>
  <c r="N238" i="12"/>
  <c r="S238" i="12"/>
  <c r="E239" i="12"/>
  <c r="M290" i="33"/>
  <c r="N290" i="33" s="1"/>
  <c r="T136" i="12" l="1"/>
  <c r="Q136" i="12"/>
  <c r="Y136" i="12"/>
  <c r="R136" i="12"/>
  <c r="Z136" i="12"/>
  <c r="AH136" i="12"/>
  <c r="AF136" i="12"/>
  <c r="U136" i="12"/>
  <c r="AK136" i="12"/>
  <c r="P136" i="12"/>
  <c r="V136" i="12"/>
  <c r="AD136" i="12"/>
  <c r="L136" i="12"/>
  <c r="N136" i="12"/>
  <c r="W136" i="12"/>
  <c r="AE136" i="12"/>
  <c r="E137" i="12"/>
  <c r="AG136" i="12"/>
  <c r="AC136" i="12"/>
  <c r="K136" i="12"/>
  <c r="O136" i="12"/>
  <c r="AB136" i="12"/>
  <c r="AJ136" i="12"/>
  <c r="S136" i="12"/>
  <c r="AA136" i="12"/>
  <c r="AI136" i="12"/>
  <c r="X136" i="12"/>
  <c r="M136" i="12"/>
  <c r="AJ93" i="12"/>
  <c r="V93" i="12"/>
  <c r="Y93" i="12"/>
  <c r="T93" i="12"/>
  <c r="Q93" i="12"/>
  <c r="AE93" i="12"/>
  <c r="P93" i="12"/>
  <c r="L93" i="12"/>
  <c r="AD93" i="12"/>
  <c r="R93" i="12"/>
  <c r="AK93" i="12"/>
  <c r="E183" i="12"/>
  <c r="Z93" i="12"/>
  <c r="N93" i="12"/>
  <c r="AA93" i="12"/>
  <c r="W93" i="12"/>
  <c r="AI93" i="12"/>
  <c r="K93" i="12"/>
  <c r="O93" i="12"/>
  <c r="AL93" i="12"/>
  <c r="S93" i="12"/>
  <c r="AG93" i="12"/>
  <c r="M93" i="12"/>
  <c r="AH93" i="12"/>
  <c r="AF93" i="12"/>
  <c r="AC93" i="12"/>
  <c r="U93" i="12"/>
  <c r="AB93" i="12"/>
  <c r="X93" i="12"/>
  <c r="E94" i="12"/>
  <c r="O291" i="12"/>
  <c r="Q291" i="12"/>
  <c r="AL291" i="12"/>
  <c r="Y291" i="12"/>
  <c r="S291" i="12"/>
  <c r="U291" i="12"/>
  <c r="Z291" i="12"/>
  <c r="AB291" i="12"/>
  <c r="W291" i="12"/>
  <c r="N291" i="12"/>
  <c r="AD291" i="12"/>
  <c r="AF291" i="12"/>
  <c r="P291" i="12"/>
  <c r="V291" i="12"/>
  <c r="AM291" i="12"/>
  <c r="T291" i="12"/>
  <c r="AC291" i="12"/>
  <c r="AA291" i="12"/>
  <c r="AK291" i="12"/>
  <c r="X291" i="12"/>
  <c r="AG291" i="12"/>
  <c r="AE291" i="12"/>
  <c r="AI291" i="12"/>
  <c r="K291" i="12"/>
  <c r="L291" i="12"/>
  <c r="M291" i="12"/>
  <c r="R291" i="12"/>
  <c r="AJ291" i="12"/>
  <c r="AH291" i="12"/>
  <c r="AA239" i="12"/>
  <c r="AF239" i="12"/>
  <c r="R239" i="12"/>
  <c r="AE239" i="12"/>
  <c r="M239" i="12"/>
  <c r="V239" i="12"/>
  <c r="AI239" i="12"/>
  <c r="Q239" i="12"/>
  <c r="Z239" i="12"/>
  <c r="L239" i="12"/>
  <c r="U239" i="12"/>
  <c r="AD239" i="12"/>
  <c r="K239" i="12"/>
  <c r="P239" i="12"/>
  <c r="Y239" i="12"/>
  <c r="AH239" i="12"/>
  <c r="O239" i="12"/>
  <c r="T239" i="12"/>
  <c r="AC239" i="12"/>
  <c r="S239" i="12"/>
  <c r="X239" i="12"/>
  <c r="AG239" i="12"/>
  <c r="AB239" i="12"/>
  <c r="N239" i="12"/>
  <c r="W239" i="12"/>
  <c r="E240" i="12"/>
  <c r="M291" i="33"/>
  <c r="N291" i="33" s="1"/>
  <c r="N137" i="12" l="1"/>
  <c r="V137" i="12"/>
  <c r="AD137" i="12"/>
  <c r="AG137" i="12"/>
  <c r="S137" i="12"/>
  <c r="AI137" i="12"/>
  <c r="T137" i="12"/>
  <c r="AJ137" i="12"/>
  <c r="U137" i="12"/>
  <c r="R137" i="12"/>
  <c r="Z137" i="12"/>
  <c r="AH137" i="12"/>
  <c r="K137" i="12"/>
  <c r="AB137" i="12"/>
  <c r="AL137" i="12"/>
  <c r="W137" i="12"/>
  <c r="AE137" i="12"/>
  <c r="AK137" i="12"/>
  <c r="O137" i="12"/>
  <c r="AF137" i="12"/>
  <c r="M137" i="12"/>
  <c r="X137" i="12"/>
  <c r="P137" i="12"/>
  <c r="Q137" i="12"/>
  <c r="Y137" i="12"/>
  <c r="L137" i="12"/>
  <c r="AA137" i="12"/>
  <c r="E138" i="12"/>
  <c r="AC137" i="12"/>
  <c r="Y94" i="12"/>
  <c r="V94" i="12"/>
  <c r="AD94" i="12"/>
  <c r="AM94" i="12"/>
  <c r="AI94" i="12"/>
  <c r="K94" i="12"/>
  <c r="S94" i="12"/>
  <c r="AA94" i="12"/>
  <c r="M94" i="12"/>
  <c r="O94" i="12"/>
  <c r="P94" i="12"/>
  <c r="X94" i="12"/>
  <c r="AF94" i="12"/>
  <c r="R94" i="12"/>
  <c r="U94" i="12"/>
  <c r="AC94" i="12"/>
  <c r="AL94" i="12"/>
  <c r="AK94" i="12"/>
  <c r="AE94" i="12"/>
  <c r="Z94" i="12"/>
  <c r="AH94" i="12"/>
  <c r="E184" i="12"/>
  <c r="W94" i="12"/>
  <c r="L94" i="12"/>
  <c r="T94" i="12"/>
  <c r="AB94" i="12"/>
  <c r="AJ94" i="12"/>
  <c r="Q94" i="12"/>
  <c r="AG94" i="12"/>
  <c r="N94" i="12"/>
  <c r="E95" i="12"/>
  <c r="N292" i="12"/>
  <c r="P292" i="12"/>
  <c r="AF292" i="12"/>
  <c r="AM292" i="12"/>
  <c r="R292" i="12"/>
  <c r="T292" i="12"/>
  <c r="AC292" i="12"/>
  <c r="AA292" i="12"/>
  <c r="V292" i="12"/>
  <c r="X292" i="12"/>
  <c r="AG292" i="12"/>
  <c r="AE292" i="12"/>
  <c r="O292" i="12"/>
  <c r="Q292" i="12"/>
  <c r="AL292" i="12"/>
  <c r="AN292" i="12"/>
  <c r="S292" i="12"/>
  <c r="U292" i="12"/>
  <c r="Z292" i="12"/>
  <c r="W292" i="12"/>
  <c r="Y292" i="12"/>
  <c r="AD292" i="12"/>
  <c r="AH292" i="12"/>
  <c r="AI292" i="12"/>
  <c r="AK292" i="12"/>
  <c r="K292" i="12"/>
  <c r="L292" i="12"/>
  <c r="M292" i="12"/>
  <c r="AB292" i="12"/>
  <c r="AJ292" i="12"/>
  <c r="AH240" i="12"/>
  <c r="L240" i="12"/>
  <c r="U240" i="12"/>
  <c r="K240" i="12"/>
  <c r="P240" i="12"/>
  <c r="Y240" i="12"/>
  <c r="O240" i="12"/>
  <c r="T240" i="12"/>
  <c r="AC240" i="12"/>
  <c r="N240" i="12"/>
  <c r="S240" i="12"/>
  <c r="X240" i="12"/>
  <c r="AG240" i="12"/>
  <c r="R240" i="12"/>
  <c r="W240" i="12"/>
  <c r="AB240" i="12"/>
  <c r="AJ240" i="12"/>
  <c r="Z240" i="12"/>
  <c r="AE240" i="12"/>
  <c r="M240" i="12"/>
  <c r="AI240" i="12"/>
  <c r="AF240" i="12"/>
  <c r="Q240" i="12"/>
  <c r="V240" i="12"/>
  <c r="AD240" i="12"/>
  <c r="AA240" i="12"/>
  <c r="E241" i="12"/>
  <c r="M292" i="33"/>
  <c r="N292" i="33" s="1"/>
  <c r="O138" i="12" l="1"/>
  <c r="W138" i="12"/>
  <c r="M138" i="12"/>
  <c r="N138" i="12"/>
  <c r="AD138" i="12"/>
  <c r="AM138" i="12"/>
  <c r="L138" i="12"/>
  <c r="AJ138" i="12"/>
  <c r="K138" i="12"/>
  <c r="S138" i="12"/>
  <c r="AA138" i="12"/>
  <c r="Q138" i="12"/>
  <c r="P138" i="12"/>
  <c r="AF138" i="12"/>
  <c r="V138" i="12"/>
  <c r="U138" i="12"/>
  <c r="AC138" i="12"/>
  <c r="AL138" i="12"/>
  <c r="AB138" i="12"/>
  <c r="AG138" i="12"/>
  <c r="X138" i="12"/>
  <c r="AK138" i="12"/>
  <c r="T138" i="12"/>
  <c r="E139" i="12"/>
  <c r="Z138" i="12"/>
  <c r="AH138" i="12"/>
  <c r="AI138" i="12"/>
  <c r="AE138" i="12"/>
  <c r="R138" i="12"/>
  <c r="Y138" i="12"/>
  <c r="R95" i="12"/>
  <c r="AM95" i="12"/>
  <c r="S95" i="12"/>
  <c r="AA95" i="12"/>
  <c r="AN95" i="12"/>
  <c r="AH95" i="12"/>
  <c r="AB95" i="12"/>
  <c r="M95" i="12"/>
  <c r="AJ95" i="12"/>
  <c r="T95" i="12"/>
  <c r="Y95" i="12"/>
  <c r="AG95" i="12"/>
  <c r="K95" i="12"/>
  <c r="Q95" i="12"/>
  <c r="N95" i="12"/>
  <c r="V95" i="12"/>
  <c r="AD95" i="12"/>
  <c r="AI95" i="12"/>
  <c r="X95" i="12"/>
  <c r="O95" i="12"/>
  <c r="W95" i="12"/>
  <c r="AE95" i="12"/>
  <c r="L95" i="12"/>
  <c r="P95" i="12"/>
  <c r="AF95" i="12"/>
  <c r="U95" i="12"/>
  <c r="AC95" i="12"/>
  <c r="AL95" i="12"/>
  <c r="E185" i="12"/>
  <c r="Z95" i="12"/>
  <c r="AK95" i="12"/>
  <c r="E96" i="12"/>
  <c r="U241" i="12"/>
  <c r="AD241" i="12"/>
  <c r="AI241" i="12"/>
  <c r="Y241" i="12"/>
  <c r="AH241" i="12"/>
  <c r="L241" i="12"/>
  <c r="AJ241" i="12"/>
  <c r="AC241" i="12"/>
  <c r="K241" i="12"/>
  <c r="P241" i="12"/>
  <c r="N241" i="12"/>
  <c r="S241" i="12"/>
  <c r="X241" i="12"/>
  <c r="AK241" i="12"/>
  <c r="R241" i="12"/>
  <c r="W241" i="12"/>
  <c r="AB241" i="12"/>
  <c r="M241" i="12"/>
  <c r="V241" i="12"/>
  <c r="AA241" i="12"/>
  <c r="AF241" i="12"/>
  <c r="Q241" i="12"/>
  <c r="AG241" i="12"/>
  <c r="Z241" i="12"/>
  <c r="O241" i="12"/>
  <c r="AE241" i="12"/>
  <c r="T241" i="12"/>
  <c r="E242" i="12"/>
  <c r="AK293" i="12"/>
  <c r="K293" i="12"/>
  <c r="AE293" i="12"/>
  <c r="AJ293" i="12"/>
  <c r="M293" i="12"/>
  <c r="O293" i="12"/>
  <c r="AI293" i="12"/>
  <c r="AL293" i="12"/>
  <c r="Q293" i="12"/>
  <c r="S293" i="12"/>
  <c r="AN293" i="12"/>
  <c r="AO293" i="12"/>
  <c r="Y293" i="12"/>
  <c r="L293" i="12"/>
  <c r="AF293" i="12"/>
  <c r="AD293" i="12"/>
  <c r="N293" i="12"/>
  <c r="P293" i="12"/>
  <c r="X293" i="12"/>
  <c r="AH293" i="12"/>
  <c r="R293" i="12"/>
  <c r="T293" i="12"/>
  <c r="AC293" i="12"/>
  <c r="AM293" i="12"/>
  <c r="AG293" i="12"/>
  <c r="Z293" i="12"/>
  <c r="U293" i="12"/>
  <c r="V293" i="12"/>
  <c r="W293" i="12"/>
  <c r="AA293" i="12"/>
  <c r="AB293" i="12"/>
  <c r="M293" i="33"/>
  <c r="N293" i="33" s="1"/>
  <c r="N294" i="33" s="1"/>
  <c r="N295" i="33" s="1"/>
  <c r="N296" i="33" s="1"/>
  <c r="N297" i="33" s="1"/>
  <c r="N298" i="33" s="1"/>
  <c r="N299" i="33" s="1"/>
  <c r="N300" i="33" s="1"/>
  <c r="N301" i="33" s="1"/>
  <c r="N302" i="33" s="1"/>
  <c r="N303" i="33" s="1"/>
  <c r="N304" i="33" s="1"/>
  <c r="N305" i="33" s="1"/>
  <c r="N306" i="33" s="1"/>
  <c r="N307" i="33" s="1"/>
  <c r="N308" i="33" s="1"/>
  <c r="N309" i="33" s="1"/>
  <c r="N310" i="33" s="1"/>
  <c r="N311" i="33" s="1"/>
  <c r="N312" i="33" s="1"/>
  <c r="N313" i="33" s="1"/>
  <c r="N314" i="33" s="1"/>
  <c r="N315" i="33" s="1"/>
  <c r="N316" i="33" s="1"/>
  <c r="N317" i="33" s="1"/>
  <c r="N318" i="33" s="1"/>
  <c r="N319" i="33" s="1"/>
  <c r="N320" i="33" s="1"/>
  <c r="N321" i="33" s="1"/>
  <c r="N322" i="33" s="1"/>
  <c r="N323" i="33" s="1"/>
  <c r="N324" i="33" s="1"/>
  <c r="N325" i="33" s="1"/>
  <c r="N326" i="33" s="1"/>
  <c r="N327" i="33" s="1"/>
  <c r="N328" i="33" s="1"/>
  <c r="N329" i="33" s="1"/>
  <c r="N330" i="33" s="1"/>
  <c r="N331" i="33" s="1"/>
  <c r="N332" i="33" s="1"/>
  <c r="N333" i="33" s="1"/>
  <c r="N334" i="33" s="1"/>
  <c r="N335" i="33" s="1"/>
  <c r="N336" i="33" s="1"/>
  <c r="N337" i="33" s="1"/>
  <c r="N338" i="33" s="1"/>
  <c r="N339" i="33" s="1"/>
  <c r="N340" i="33" s="1"/>
  <c r="N341" i="33" s="1"/>
  <c r="N342" i="33" s="1"/>
  <c r="N343" i="33" s="1"/>
  <c r="N344" i="33" s="1"/>
  <c r="N345" i="33" s="1"/>
  <c r="N346" i="33" s="1"/>
  <c r="N347" i="33" s="1"/>
  <c r="N348" i="33" s="1"/>
  <c r="N349" i="33" s="1"/>
  <c r="N350" i="33" s="1"/>
  <c r="N351" i="33" s="1"/>
  <c r="N352" i="33" s="1"/>
  <c r="E140" i="12" l="1"/>
  <c r="AM140" i="12" s="1"/>
  <c r="U139" i="12"/>
  <c r="AC139" i="12"/>
  <c r="K139" i="12"/>
  <c r="L139" i="12"/>
  <c r="Z139" i="12"/>
  <c r="AK139" i="12"/>
  <c r="AB139" i="12"/>
  <c r="M139" i="12"/>
  <c r="T139" i="12"/>
  <c r="AG139" i="12"/>
  <c r="Y139" i="12"/>
  <c r="AL139" i="12"/>
  <c r="V139" i="12"/>
  <c r="S139" i="12"/>
  <c r="AJ139" i="12"/>
  <c r="AI139" i="12"/>
  <c r="Q139" i="12"/>
  <c r="AF139" i="12"/>
  <c r="AD139" i="12"/>
  <c r="AN139" i="12"/>
  <c r="AM139" i="12"/>
  <c r="AA139" i="12"/>
  <c r="O139" i="12"/>
  <c r="R139" i="12"/>
  <c r="P139" i="12"/>
  <c r="X139" i="12"/>
  <c r="N139" i="12"/>
  <c r="AE139" i="12"/>
  <c r="AH139" i="12"/>
  <c r="W139" i="12"/>
  <c r="L140" i="12"/>
  <c r="AE140" i="12"/>
  <c r="K140" i="12"/>
  <c r="AH140" i="12"/>
  <c r="AK140" i="12"/>
  <c r="AA96" i="12"/>
  <c r="AK96" i="12"/>
  <c r="O96" i="12"/>
  <c r="T96" i="12"/>
  <c r="AO96" i="12"/>
  <c r="U96" i="12"/>
  <c r="AH96" i="12"/>
  <c r="Y96" i="12"/>
  <c r="AG96" i="12"/>
  <c r="AB96" i="12"/>
  <c r="AN96" i="12"/>
  <c r="P96" i="12"/>
  <c r="AJ96" i="12"/>
  <c r="AC96" i="12"/>
  <c r="Q96" i="12"/>
  <c r="V96" i="12"/>
  <c r="N96" i="12"/>
  <c r="AL96" i="12"/>
  <c r="M96" i="12"/>
  <c r="W96" i="12"/>
  <c r="AE96" i="12"/>
  <c r="K96" i="12"/>
  <c r="Z96" i="12"/>
  <c r="S96" i="12"/>
  <c r="X96" i="12"/>
  <c r="AF96" i="12"/>
  <c r="L96" i="12"/>
  <c r="E186" i="12"/>
  <c r="AD96" i="12"/>
  <c r="AM96" i="12"/>
  <c r="R96" i="12"/>
  <c r="AI96" i="12"/>
  <c r="E97" i="12"/>
  <c r="E98" i="12" s="1"/>
  <c r="U294" i="12"/>
  <c r="W294" i="12"/>
  <c r="AN294" i="12"/>
  <c r="AO294" i="12"/>
  <c r="AK294" i="12"/>
  <c r="Y294" i="12"/>
  <c r="Z294" i="12"/>
  <c r="AB294" i="12"/>
  <c r="L294" i="12"/>
  <c r="N294" i="12"/>
  <c r="AD294" i="12"/>
  <c r="AF294" i="12"/>
  <c r="T294" i="12"/>
  <c r="V294" i="12"/>
  <c r="AM294" i="12"/>
  <c r="AC294" i="12"/>
  <c r="X294" i="12"/>
  <c r="K294" i="12"/>
  <c r="AA294" i="12"/>
  <c r="AG294" i="12"/>
  <c r="M294" i="12"/>
  <c r="O294" i="12"/>
  <c r="AE294" i="12"/>
  <c r="AJ294" i="12"/>
  <c r="Q294" i="12"/>
  <c r="R294" i="12"/>
  <c r="S294" i="12"/>
  <c r="AH294" i="12"/>
  <c r="AI294" i="12"/>
  <c r="AP294" i="12"/>
  <c r="AL294" i="12"/>
  <c r="P294" i="12"/>
  <c r="P242" i="12"/>
  <c r="Y242" i="12"/>
  <c r="AH242" i="12"/>
  <c r="T242" i="12"/>
  <c r="AC242" i="12"/>
  <c r="K242" i="12"/>
  <c r="X242" i="12"/>
  <c r="AG242" i="12"/>
  <c r="O242" i="12"/>
  <c r="AL242" i="12"/>
  <c r="AF242" i="12"/>
  <c r="R242" i="12"/>
  <c r="W242" i="12"/>
  <c r="M242" i="12"/>
  <c r="V242" i="12"/>
  <c r="AA242" i="12"/>
  <c r="AJ242" i="12"/>
  <c r="AK242" i="12"/>
  <c r="Q242" i="12"/>
  <c r="Z242" i="12"/>
  <c r="AE242" i="12"/>
  <c r="AI242" i="12"/>
  <c r="L242" i="12"/>
  <c r="AB242" i="12"/>
  <c r="U242" i="12"/>
  <c r="N242" i="12"/>
  <c r="AD242" i="12"/>
  <c r="S242" i="12"/>
  <c r="E243" i="12"/>
  <c r="M294" i="33"/>
  <c r="M295" i="33" s="1"/>
  <c r="AQ43" i="32"/>
  <c r="AQ46" i="32" s="1"/>
  <c r="O140" i="12" l="1"/>
  <c r="W140" i="12"/>
  <c r="Y140" i="12"/>
  <c r="S140" i="12"/>
  <c r="AG140" i="12"/>
  <c r="AL140" i="12"/>
  <c r="Z140" i="12"/>
  <c r="R140" i="12"/>
  <c r="AD140" i="12"/>
  <c r="AA140" i="12"/>
  <c r="P140" i="12"/>
  <c r="X140" i="12"/>
  <c r="AB140" i="12"/>
  <c r="T140" i="12"/>
  <c r="V140" i="12"/>
  <c r="M140" i="12"/>
  <c r="AC140" i="12"/>
  <c r="AJ140" i="12"/>
  <c r="AF140" i="12"/>
  <c r="AO140" i="12"/>
  <c r="AN140" i="12"/>
  <c r="AI140" i="12"/>
  <c r="U140" i="12"/>
  <c r="N140" i="12"/>
  <c r="Q140" i="12"/>
  <c r="E141" i="12"/>
  <c r="AQ195" i="5"/>
  <c r="AQ196" i="5" s="1"/>
  <c r="X97" i="12"/>
  <c r="L97" i="12"/>
  <c r="Y97" i="12"/>
  <c r="AG97" i="12"/>
  <c r="M97" i="12"/>
  <c r="R97" i="12"/>
  <c r="Z97" i="12"/>
  <c r="AM97" i="12"/>
  <c r="E187" i="12"/>
  <c r="AH97" i="12"/>
  <c r="AJ97" i="12"/>
  <c r="V97" i="12"/>
  <c r="Q97" i="12"/>
  <c r="AA97" i="12"/>
  <c r="AN97" i="12"/>
  <c r="N97" i="12"/>
  <c r="S97" i="12"/>
  <c r="AB97" i="12"/>
  <c r="AO97" i="12"/>
  <c r="AI97" i="12"/>
  <c r="O97" i="12"/>
  <c r="AK97" i="12"/>
  <c r="AC97" i="12"/>
  <c r="AP97" i="12"/>
  <c r="P97" i="12"/>
  <c r="T97" i="12"/>
  <c r="AD97" i="12"/>
  <c r="W97" i="12"/>
  <c r="AE97" i="12"/>
  <c r="K97" i="12"/>
  <c r="U97" i="12"/>
  <c r="AF97" i="12"/>
  <c r="AL97" i="12"/>
  <c r="E99" i="12"/>
  <c r="AQ98" i="12"/>
  <c r="Q98" i="12"/>
  <c r="AC98" i="12"/>
  <c r="AM98" i="12"/>
  <c r="K98" i="12"/>
  <c r="R98" i="12"/>
  <c r="AD98" i="12"/>
  <c r="S98" i="12"/>
  <c r="L98" i="12"/>
  <c r="W98" i="12"/>
  <c r="AE98" i="12"/>
  <c r="AI98" i="12"/>
  <c r="M98" i="12"/>
  <c r="X98" i="12"/>
  <c r="AF98" i="12"/>
  <c r="T98" i="12"/>
  <c r="AK98" i="12"/>
  <c r="N98" i="12"/>
  <c r="Y98" i="12"/>
  <c r="AG98" i="12"/>
  <c r="AJ98" i="12"/>
  <c r="AN98" i="12"/>
  <c r="E188" i="12"/>
  <c r="Z98" i="12"/>
  <c r="AH98" i="12"/>
  <c r="U98" i="12"/>
  <c r="AO98" i="12"/>
  <c r="O98" i="12"/>
  <c r="AA98" i="12"/>
  <c r="AL98" i="12"/>
  <c r="AP98" i="12"/>
  <c r="P98" i="12"/>
  <c r="AB98" i="12"/>
  <c r="V98" i="12"/>
  <c r="M296" i="33"/>
  <c r="M297" i="33" s="1"/>
  <c r="M298" i="33" s="1"/>
  <c r="M299" i="33" s="1"/>
  <c r="M300" i="33" s="1"/>
  <c r="W243" i="12"/>
  <c r="AB243" i="12"/>
  <c r="N243" i="12"/>
  <c r="AA243" i="12"/>
  <c r="AF243" i="12"/>
  <c r="R243" i="12"/>
  <c r="AE243" i="12"/>
  <c r="M243" i="12"/>
  <c r="V243" i="12"/>
  <c r="AK243" i="12"/>
  <c r="L243" i="12"/>
  <c r="U243" i="12"/>
  <c r="AD243" i="12"/>
  <c r="K243" i="12"/>
  <c r="P243" i="12"/>
  <c r="Y243" i="12"/>
  <c r="AH243" i="12"/>
  <c r="O243" i="12"/>
  <c r="T243" i="12"/>
  <c r="AC243" i="12"/>
  <c r="AJ243" i="12"/>
  <c r="AG243" i="12"/>
  <c r="Z243" i="12"/>
  <c r="AM243" i="12"/>
  <c r="AL243" i="12"/>
  <c r="S243" i="12"/>
  <c r="AI243" i="12"/>
  <c r="X243" i="12"/>
  <c r="Q243" i="12"/>
  <c r="E244" i="12"/>
  <c r="P295" i="12"/>
  <c r="V295" i="12"/>
  <c r="Z295" i="12"/>
  <c r="AB295" i="12"/>
  <c r="T295" i="12"/>
  <c r="AC295" i="12"/>
  <c r="AD295" i="12"/>
  <c r="AF295" i="12"/>
  <c r="AK295" i="12"/>
  <c r="X295" i="12"/>
  <c r="AG295" i="12"/>
  <c r="AH295" i="12"/>
  <c r="AP295" i="12"/>
  <c r="O295" i="12"/>
  <c r="Q295" i="12"/>
  <c r="S295" i="12"/>
  <c r="U295" i="12"/>
  <c r="AO295" i="12"/>
  <c r="AE295" i="12"/>
  <c r="W295" i="12"/>
  <c r="N295" i="12"/>
  <c r="AQ295" i="12"/>
  <c r="AI295" i="12"/>
  <c r="L295" i="12"/>
  <c r="AN295" i="12"/>
  <c r="M295" i="12"/>
  <c r="R295" i="12"/>
  <c r="AJ295" i="12"/>
  <c r="AL295" i="12"/>
  <c r="Y295" i="12"/>
  <c r="AM295" i="12"/>
  <c r="K295" i="12"/>
  <c r="AA295" i="12"/>
  <c r="AR40" i="32"/>
  <c r="AR45" i="32" s="1"/>
  <c r="AI141" i="12" l="1"/>
  <c r="AK141" i="12"/>
  <c r="W141" i="12"/>
  <c r="AB141" i="12"/>
  <c r="AF141" i="12"/>
  <c r="AO141" i="12"/>
  <c r="T141" i="12"/>
  <c r="M141" i="12"/>
  <c r="V141" i="12"/>
  <c r="AL141" i="12"/>
  <c r="Q141" i="12"/>
  <c r="Y141" i="12"/>
  <c r="AC141" i="12"/>
  <c r="L141" i="12"/>
  <c r="AM141" i="12"/>
  <c r="R141" i="12"/>
  <c r="Z141" i="12"/>
  <c r="N141" i="12"/>
  <c r="U141" i="12"/>
  <c r="K141" i="12"/>
  <c r="AN141" i="12"/>
  <c r="S141" i="12"/>
  <c r="AA141" i="12"/>
  <c r="AD141" i="12"/>
  <c r="AG141" i="12"/>
  <c r="AE141" i="12"/>
  <c r="AH141" i="12"/>
  <c r="AJ141" i="12"/>
  <c r="P141" i="12"/>
  <c r="X141" i="12"/>
  <c r="O141" i="12"/>
  <c r="AP141" i="12"/>
  <c r="E142" i="12"/>
  <c r="T99" i="12"/>
  <c r="K99" i="12"/>
  <c r="AL99" i="12"/>
  <c r="U99" i="12"/>
  <c r="AG99" i="12"/>
  <c r="AR99" i="12"/>
  <c r="AC99" i="12"/>
  <c r="AM99" i="12"/>
  <c r="L99" i="12"/>
  <c r="V99" i="12"/>
  <c r="AD99" i="12"/>
  <c r="AK99" i="12"/>
  <c r="AO99" i="12"/>
  <c r="R99" i="12"/>
  <c r="S99" i="12"/>
  <c r="AQ99" i="12"/>
  <c r="AP99" i="12"/>
  <c r="E189" i="12"/>
  <c r="AA99" i="12"/>
  <c r="P99" i="12"/>
  <c r="X99" i="12"/>
  <c r="AN99" i="12"/>
  <c r="O99" i="12"/>
  <c r="AH99" i="12"/>
  <c r="Q99" i="12"/>
  <c r="Y99" i="12"/>
  <c r="AJ99" i="12"/>
  <c r="AE99" i="12"/>
  <c r="Z99" i="12"/>
  <c r="W99" i="12"/>
  <c r="AI99" i="12"/>
  <c r="N99" i="12"/>
  <c r="AB99" i="12"/>
  <c r="AF99" i="12"/>
  <c r="M99" i="12"/>
  <c r="E100" i="12"/>
  <c r="E101" i="12" s="1"/>
  <c r="M301" i="33"/>
  <c r="M302" i="33" s="1"/>
  <c r="V296" i="12"/>
  <c r="M296" i="12"/>
  <c r="AJ296" i="12"/>
  <c r="AM296" i="12"/>
  <c r="K296" i="12"/>
  <c r="Q296" i="12"/>
  <c r="AL296" i="12"/>
  <c r="AR296" i="12"/>
  <c r="O296" i="12"/>
  <c r="U296" i="12"/>
  <c r="AO296" i="12"/>
  <c r="X296" i="12"/>
  <c r="S296" i="12"/>
  <c r="AB296" i="12"/>
  <c r="AQ296" i="12"/>
  <c r="AA296" i="12"/>
  <c r="W296" i="12"/>
  <c r="AF296" i="12"/>
  <c r="Y296" i="12"/>
  <c r="AE296" i="12"/>
  <c r="AK296" i="12"/>
  <c r="L296" i="12"/>
  <c r="AP296" i="12"/>
  <c r="Z296" i="12"/>
  <c r="AI296" i="12"/>
  <c r="N296" i="12"/>
  <c r="P296" i="12"/>
  <c r="AC296" i="12"/>
  <c r="AD296" i="12"/>
  <c r="AN296" i="12"/>
  <c r="R296" i="12"/>
  <c r="T296" i="12"/>
  <c r="AG296" i="12"/>
  <c r="AH296" i="12"/>
  <c r="K244" i="12"/>
  <c r="P244" i="12"/>
  <c r="Y244" i="12"/>
  <c r="AK244" i="12"/>
  <c r="O244" i="12"/>
  <c r="T244" i="12"/>
  <c r="AC244" i="12"/>
  <c r="N244" i="12"/>
  <c r="S244" i="12"/>
  <c r="X244" i="12"/>
  <c r="AG244" i="12"/>
  <c r="AL244" i="12"/>
  <c r="V244" i="12"/>
  <c r="AA244" i="12"/>
  <c r="AF244" i="12"/>
  <c r="Z244" i="12"/>
  <c r="AE244" i="12"/>
  <c r="M244" i="12"/>
  <c r="AJ244" i="12"/>
  <c r="AD244" i="12"/>
  <c r="AI244" i="12"/>
  <c r="Q244" i="12"/>
  <c r="AM244" i="12"/>
  <c r="L244" i="12"/>
  <c r="AB244" i="12"/>
  <c r="U244" i="12"/>
  <c r="R244" i="12"/>
  <c r="AN244" i="12"/>
  <c r="AH244" i="12"/>
  <c r="W244" i="12"/>
  <c r="E245" i="12"/>
  <c r="AP23" i="32"/>
  <c r="AP24" i="32" s="1"/>
  <c r="AQ23" i="32"/>
  <c r="R142" i="12" l="1"/>
  <c r="AD142" i="12"/>
  <c r="AM142" i="12"/>
  <c r="AN142" i="12"/>
  <c r="Q142" i="12"/>
  <c r="W142" i="12"/>
  <c r="K142" i="12"/>
  <c r="S142" i="12"/>
  <c r="AE142" i="12"/>
  <c r="AO142" i="12"/>
  <c r="X142" i="12"/>
  <c r="L142" i="12"/>
  <c r="T142" i="12"/>
  <c r="Y142" i="12"/>
  <c r="E143" i="12"/>
  <c r="AK142" i="12"/>
  <c r="AB142" i="12"/>
  <c r="AC142" i="12"/>
  <c r="AF142" i="12"/>
  <c r="M142" i="12"/>
  <c r="U142" i="12"/>
  <c r="AG142" i="12"/>
  <c r="AP142" i="12"/>
  <c r="AA142" i="12"/>
  <c r="AJ142" i="12"/>
  <c r="N142" i="12"/>
  <c r="V142" i="12"/>
  <c r="AH142" i="12"/>
  <c r="Z142" i="12"/>
  <c r="O142" i="12"/>
  <c r="AI142" i="12"/>
  <c r="P142" i="12"/>
  <c r="AQ142" i="12"/>
  <c r="AL142" i="12"/>
  <c r="AG100" i="12"/>
  <c r="K100" i="12"/>
  <c r="AK100" i="12"/>
  <c r="S100" i="12"/>
  <c r="AI100" i="12"/>
  <c r="AR100" i="12"/>
  <c r="X100" i="12"/>
  <c r="AJ100" i="12"/>
  <c r="AS100" i="12"/>
  <c r="Q100" i="12"/>
  <c r="Z100" i="12"/>
  <c r="AH100" i="12"/>
  <c r="AQ100" i="12"/>
  <c r="AP100" i="12"/>
  <c r="W100" i="12"/>
  <c r="R100" i="12"/>
  <c r="O100" i="12"/>
  <c r="AA100" i="12"/>
  <c r="AN100" i="12"/>
  <c r="AB100" i="12"/>
  <c r="AD100" i="12"/>
  <c r="E190" i="12"/>
  <c r="L100" i="12"/>
  <c r="T100" i="12"/>
  <c r="P100" i="12"/>
  <c r="AF100" i="12"/>
  <c r="AO100" i="12"/>
  <c r="M100" i="12"/>
  <c r="AE100" i="12"/>
  <c r="U100" i="12"/>
  <c r="AL100" i="12"/>
  <c r="N100" i="12"/>
  <c r="V100" i="12"/>
  <c r="AM100" i="12"/>
  <c r="Y100" i="12"/>
  <c r="AC100" i="12"/>
  <c r="E102" i="12"/>
  <c r="L101" i="12"/>
  <c r="AQ101" i="12"/>
  <c r="AI101" i="12"/>
  <c r="AR101" i="12"/>
  <c r="AA101" i="12"/>
  <c r="M101" i="12"/>
  <c r="Y101" i="12"/>
  <c r="Z101" i="12"/>
  <c r="AL101" i="12"/>
  <c r="AT101" i="12"/>
  <c r="U101" i="12"/>
  <c r="AO101" i="12"/>
  <c r="T101" i="12"/>
  <c r="O101" i="12"/>
  <c r="AK101" i="12"/>
  <c r="AJ101" i="12"/>
  <c r="AS101" i="12"/>
  <c r="X101" i="12"/>
  <c r="AM101" i="12"/>
  <c r="AE101" i="12"/>
  <c r="AB101" i="12"/>
  <c r="W101" i="12"/>
  <c r="AH101" i="12"/>
  <c r="S101" i="12"/>
  <c r="V101" i="12"/>
  <c r="AG101" i="12"/>
  <c r="AN101" i="12"/>
  <c r="Q101" i="12"/>
  <c r="AC101" i="12"/>
  <c r="AD101" i="12"/>
  <c r="N101" i="12"/>
  <c r="P101" i="12"/>
  <c r="E191" i="12"/>
  <c r="AP101" i="12"/>
  <c r="AF101" i="12"/>
  <c r="K101" i="12"/>
  <c r="R101" i="12"/>
  <c r="M303" i="33"/>
  <c r="N245" i="12"/>
  <c r="S245" i="12"/>
  <c r="X245" i="12"/>
  <c r="AJ245" i="12"/>
  <c r="AK245" i="12"/>
  <c r="R245" i="12"/>
  <c r="W245" i="12"/>
  <c r="AB245" i="12"/>
  <c r="AM245" i="12"/>
  <c r="M245" i="12"/>
  <c r="V245" i="12"/>
  <c r="AA245" i="12"/>
  <c r="AF245" i="12"/>
  <c r="AO245" i="12"/>
  <c r="Q245" i="12"/>
  <c r="Z245" i="12"/>
  <c r="AE245" i="12"/>
  <c r="AL245" i="12"/>
  <c r="U245" i="12"/>
  <c r="AD245" i="12"/>
  <c r="AI245" i="12"/>
  <c r="AN245" i="12"/>
  <c r="Y245" i="12"/>
  <c r="AH245" i="12"/>
  <c r="L245" i="12"/>
  <c r="AC245" i="12"/>
  <c r="K245" i="12"/>
  <c r="P245" i="12"/>
  <c r="AG245" i="12"/>
  <c r="O245" i="12"/>
  <c r="T245" i="12"/>
  <c r="E246" i="12"/>
  <c r="K297" i="12"/>
  <c r="AA297" i="12"/>
  <c r="AC297" i="12"/>
  <c r="AD297" i="12"/>
  <c r="AK297" i="12"/>
  <c r="O297" i="12"/>
  <c r="AE297" i="12"/>
  <c r="AG297" i="12"/>
  <c r="AH297" i="12"/>
  <c r="M297" i="12"/>
  <c r="S297" i="12"/>
  <c r="AI297" i="12"/>
  <c r="AJ297" i="12"/>
  <c r="AM297" i="12"/>
  <c r="Q297" i="12"/>
  <c r="W297" i="12"/>
  <c r="AN297" i="12"/>
  <c r="AL297" i="12"/>
  <c r="AR297" i="12"/>
  <c r="U297" i="12"/>
  <c r="L297" i="12"/>
  <c r="AS297" i="12"/>
  <c r="AO297" i="12"/>
  <c r="N297" i="12"/>
  <c r="P297" i="12"/>
  <c r="AB297" i="12"/>
  <c r="AQ297" i="12"/>
  <c r="R297" i="12"/>
  <c r="T297" i="12"/>
  <c r="AF297" i="12"/>
  <c r="Y297" i="12"/>
  <c r="V297" i="12"/>
  <c r="X297" i="12"/>
  <c r="AP297" i="12"/>
  <c r="Z297" i="12"/>
  <c r="AP188" i="5"/>
  <c r="AQ24" i="32"/>
  <c r="M143" i="12" l="1"/>
  <c r="U143" i="12"/>
  <c r="AC143" i="12"/>
  <c r="AJ143" i="12"/>
  <c r="N143" i="12"/>
  <c r="V143" i="12"/>
  <c r="AD143" i="12"/>
  <c r="AL143" i="12"/>
  <c r="T143" i="12"/>
  <c r="W143" i="12"/>
  <c r="AE143" i="12"/>
  <c r="AN143" i="12"/>
  <c r="AM143" i="12"/>
  <c r="AG143" i="12"/>
  <c r="L143" i="12"/>
  <c r="AQ143" i="12"/>
  <c r="P143" i="12"/>
  <c r="X143" i="12"/>
  <c r="AF143" i="12"/>
  <c r="O143" i="12"/>
  <c r="Y143" i="12"/>
  <c r="AK143" i="12"/>
  <c r="R143" i="12"/>
  <c r="AH143" i="12"/>
  <c r="AA143" i="12"/>
  <c r="K143" i="12"/>
  <c r="AB143" i="12"/>
  <c r="Q143" i="12"/>
  <c r="Z143" i="12"/>
  <c r="AO143" i="12"/>
  <c r="S143" i="12"/>
  <c r="AI143" i="12"/>
  <c r="AP143" i="12"/>
  <c r="AR143" i="12"/>
  <c r="E144" i="12"/>
  <c r="R102" i="12"/>
  <c r="AF102" i="12"/>
  <c r="AK102" i="12"/>
  <c r="AM102" i="12"/>
  <c r="Q102" i="12"/>
  <c r="U102" i="12"/>
  <c r="T102" i="12"/>
  <c r="K102" i="12"/>
  <c r="AC102" i="12"/>
  <c r="AO102" i="12"/>
  <c r="AE102" i="12"/>
  <c r="N102" i="12"/>
  <c r="AU102" i="12"/>
  <c r="AP102" i="12"/>
  <c r="AR102" i="12"/>
  <c r="Z102" i="12"/>
  <c r="AL102" i="12"/>
  <c r="P102" i="12"/>
  <c r="AB102" i="12"/>
  <c r="S102" i="12"/>
  <c r="AH102" i="12"/>
  <c r="M102" i="12"/>
  <c r="AN102" i="12"/>
  <c r="Y102" i="12"/>
  <c r="AA102" i="12"/>
  <c r="AT102" i="12"/>
  <c r="E103" i="12"/>
  <c r="W102" i="12"/>
  <c r="AJ102" i="12"/>
  <c r="V102" i="12"/>
  <c r="AG102" i="12"/>
  <c r="L102" i="12"/>
  <c r="AQ102" i="12"/>
  <c r="X102" i="12"/>
  <c r="O102" i="12"/>
  <c r="AD102" i="12"/>
  <c r="AS102" i="12"/>
  <c r="AI102" i="12"/>
  <c r="E192" i="12"/>
  <c r="M304" i="33"/>
  <c r="M305" i="33" s="1"/>
  <c r="L298" i="12"/>
  <c r="N298" i="12"/>
  <c r="AD298" i="12"/>
  <c r="AS298" i="12"/>
  <c r="AO298" i="12"/>
  <c r="P298" i="12"/>
  <c r="R298" i="12"/>
  <c r="AH298" i="12"/>
  <c r="AB298" i="12"/>
  <c r="T298" i="12"/>
  <c r="V298" i="12"/>
  <c r="AM298" i="12"/>
  <c r="AF298" i="12"/>
  <c r="AT298" i="12"/>
  <c r="X298" i="12"/>
  <c r="K298" i="12"/>
  <c r="AR298" i="12"/>
  <c r="M298" i="12"/>
  <c r="O298" i="12"/>
  <c r="AA298" i="12"/>
  <c r="AC298" i="12"/>
  <c r="Q298" i="12"/>
  <c r="S298" i="12"/>
  <c r="AE298" i="12"/>
  <c r="AG298" i="12"/>
  <c r="U298" i="12"/>
  <c r="W298" i="12"/>
  <c r="AI298" i="12"/>
  <c r="AJ298" i="12"/>
  <c r="AK298" i="12"/>
  <c r="Y298" i="12"/>
  <c r="Z298" i="12"/>
  <c r="AN298" i="12"/>
  <c r="AP298" i="12"/>
  <c r="AL298" i="12"/>
  <c r="AQ298" i="12"/>
  <c r="AK246" i="12"/>
  <c r="Q246" i="12"/>
  <c r="Z246" i="12"/>
  <c r="AE246" i="12"/>
  <c r="L246" i="12"/>
  <c r="U246" i="12"/>
  <c r="AD246" i="12"/>
  <c r="AI246" i="12"/>
  <c r="P246" i="12"/>
  <c r="Y246" i="12"/>
  <c r="AH246" i="12"/>
  <c r="AO246" i="12"/>
  <c r="T246" i="12"/>
  <c r="AC246" i="12"/>
  <c r="K246" i="12"/>
  <c r="AP246" i="12"/>
  <c r="AJ246" i="12"/>
  <c r="X246" i="12"/>
  <c r="AG246" i="12"/>
  <c r="O246" i="12"/>
  <c r="AM246" i="12"/>
  <c r="AB246" i="12"/>
  <c r="N246" i="12"/>
  <c r="S246" i="12"/>
  <c r="AL246" i="12"/>
  <c r="AF246" i="12"/>
  <c r="R246" i="12"/>
  <c r="W246" i="12"/>
  <c r="AN246" i="12"/>
  <c r="M246" i="12"/>
  <c r="V246" i="12"/>
  <c r="AA246" i="12"/>
  <c r="E247" i="12"/>
  <c r="AQ188" i="5"/>
  <c r="M144" i="12" l="1"/>
  <c r="AR144" i="12"/>
  <c r="Z144" i="12"/>
  <c r="AH144" i="12"/>
  <c r="AS144" i="12"/>
  <c r="AG144" i="12"/>
  <c r="N144" i="12"/>
  <c r="AO144" i="12"/>
  <c r="S144" i="12"/>
  <c r="AA144" i="12"/>
  <c r="O144" i="12"/>
  <c r="AE144" i="12"/>
  <c r="T144" i="12"/>
  <c r="Y144" i="12"/>
  <c r="AK144" i="12"/>
  <c r="U144" i="12"/>
  <c r="P144" i="12"/>
  <c r="X144" i="12"/>
  <c r="AP144" i="12"/>
  <c r="AD144" i="12"/>
  <c r="AQ144" i="12"/>
  <c r="L144" i="12"/>
  <c r="R144" i="12"/>
  <c r="AB144" i="12"/>
  <c r="AF144" i="12"/>
  <c r="E145" i="12"/>
  <c r="E146" i="12" s="1"/>
  <c r="AN144" i="12"/>
  <c r="V144" i="12"/>
  <c r="AC144" i="12"/>
  <c r="AL144" i="12"/>
  <c r="AJ144" i="12"/>
  <c r="AM144" i="12"/>
  <c r="Q144" i="12"/>
  <c r="W144" i="12"/>
  <c r="AI144" i="12"/>
  <c r="K144" i="12"/>
  <c r="AR103" i="12"/>
  <c r="AH103" i="12"/>
  <c r="M103" i="12"/>
  <c r="AE103" i="12"/>
  <c r="V103" i="12"/>
  <c r="AJ103" i="12"/>
  <c r="AT103" i="12"/>
  <c r="AK103" i="12"/>
  <c r="AG103" i="12"/>
  <c r="L103" i="12"/>
  <c r="AQ103" i="12"/>
  <c r="U103" i="12"/>
  <c r="S103" i="12"/>
  <c r="AN103" i="12"/>
  <c r="AD103" i="12"/>
  <c r="AS103" i="12"/>
  <c r="AA103" i="12"/>
  <c r="R103" i="12"/>
  <c r="AF103" i="12"/>
  <c r="O103" i="12"/>
  <c r="AP103" i="12"/>
  <c r="T103" i="12"/>
  <c r="E193" i="12"/>
  <c r="AC103" i="12"/>
  <c r="AV103" i="12"/>
  <c r="AM103" i="12"/>
  <c r="Q103" i="12"/>
  <c r="AI103" i="12"/>
  <c r="Z103" i="12"/>
  <c r="AO103" i="12"/>
  <c r="W103" i="12"/>
  <c r="N103" i="12"/>
  <c r="AB103" i="12"/>
  <c r="X103" i="12"/>
  <c r="K103" i="12"/>
  <c r="AL103" i="12"/>
  <c r="P103" i="12"/>
  <c r="AU103" i="12"/>
  <c r="Y103" i="12"/>
  <c r="AR23" i="32"/>
  <c r="AR24" i="32" s="1"/>
  <c r="M306" i="33"/>
  <c r="M307" i="33" s="1"/>
  <c r="W299" i="12"/>
  <c r="N299" i="12"/>
  <c r="AO299" i="12"/>
  <c r="AR299" i="12"/>
  <c r="AP299" i="12"/>
  <c r="L299" i="12"/>
  <c r="R299" i="12"/>
  <c r="AQ299" i="12"/>
  <c r="AA299" i="12"/>
  <c r="P299" i="12"/>
  <c r="V299" i="12"/>
  <c r="AT299" i="12"/>
  <c r="AE299" i="12"/>
  <c r="T299" i="12"/>
  <c r="Y299" i="12"/>
  <c r="AU299" i="12"/>
  <c r="AI299" i="12"/>
  <c r="AK299" i="12"/>
  <c r="X299" i="12"/>
  <c r="AC299" i="12"/>
  <c r="Z299" i="12"/>
  <c r="AN299" i="12"/>
  <c r="K299" i="12"/>
  <c r="M299" i="12"/>
  <c r="AG299" i="12"/>
  <c r="AD299" i="12"/>
  <c r="AS299" i="12"/>
  <c r="O299" i="12"/>
  <c r="Q299" i="12"/>
  <c r="AJ299" i="12"/>
  <c r="AH299" i="12"/>
  <c r="AB299" i="12"/>
  <c r="S299" i="12"/>
  <c r="U299" i="12"/>
  <c r="AL299" i="12"/>
  <c r="AM299" i="12"/>
  <c r="AF299" i="12"/>
  <c r="AA247" i="12"/>
  <c r="AF247" i="12"/>
  <c r="R247" i="12"/>
  <c r="AO247" i="12"/>
  <c r="AE247" i="12"/>
  <c r="M247" i="12"/>
  <c r="V247" i="12"/>
  <c r="AP247" i="12"/>
  <c r="AI247" i="12"/>
  <c r="Q247" i="12"/>
  <c r="Z247" i="12"/>
  <c r="AK247" i="12"/>
  <c r="L247" i="12"/>
  <c r="U247" i="12"/>
  <c r="AD247" i="12"/>
  <c r="AL247" i="12"/>
  <c r="K247" i="12"/>
  <c r="K208" i="12" s="1"/>
  <c r="K204" i="12" s="1"/>
  <c r="K30" i="12" s="1"/>
  <c r="P247" i="12"/>
  <c r="Y247" i="12"/>
  <c r="AH247" i="12"/>
  <c r="AN247" i="12"/>
  <c r="O247" i="12"/>
  <c r="T247" i="12"/>
  <c r="AC247" i="12"/>
  <c r="AJ247" i="12"/>
  <c r="S247" i="12"/>
  <c r="X247" i="12"/>
  <c r="AG247" i="12"/>
  <c r="AM247" i="12"/>
  <c r="AQ247" i="12"/>
  <c r="W247" i="12"/>
  <c r="AB247" i="12"/>
  <c r="N247" i="12"/>
  <c r="Z146" i="12" l="1"/>
  <c r="AP146" i="12"/>
  <c r="AM146" i="12"/>
  <c r="AE146" i="12"/>
  <c r="R146" i="12"/>
  <c r="K146" i="12"/>
  <c r="AR146" i="12"/>
  <c r="AC146" i="12"/>
  <c r="AB146" i="12"/>
  <c r="AS146" i="12"/>
  <c r="AF146" i="12"/>
  <c r="N146" i="12"/>
  <c r="AO146" i="12"/>
  <c r="Q146" i="12"/>
  <c r="AK146" i="12"/>
  <c r="T146" i="12"/>
  <c r="W146" i="12"/>
  <c r="AI146" i="12"/>
  <c r="AD146" i="12"/>
  <c r="E147" i="12"/>
  <c r="U146" i="12"/>
  <c r="AQ146" i="12"/>
  <c r="L146" i="12"/>
  <c r="AG146" i="12"/>
  <c r="O146" i="12"/>
  <c r="X146" i="12"/>
  <c r="AT146" i="12"/>
  <c r="AA146" i="12"/>
  <c r="AJ146" i="12"/>
  <c r="V146" i="12"/>
  <c r="AN146" i="12"/>
  <c r="M146" i="12"/>
  <c r="AH146" i="12"/>
  <c r="S146" i="12"/>
  <c r="AS145" i="12"/>
  <c r="T145" i="12"/>
  <c r="AB145" i="12"/>
  <c r="K145" i="12"/>
  <c r="AC145" i="12"/>
  <c r="AL145" i="12"/>
  <c r="M145" i="12"/>
  <c r="AR145" i="12"/>
  <c r="AN145" i="12"/>
  <c r="Z145" i="12"/>
  <c r="AH145" i="12"/>
  <c r="AT145" i="12"/>
  <c r="AJ145" i="12"/>
  <c r="W145" i="12"/>
  <c r="AE145" i="12"/>
  <c r="AQ145" i="12"/>
  <c r="U145" i="12"/>
  <c r="Y145" i="12"/>
  <c r="P145" i="12"/>
  <c r="X145" i="12"/>
  <c r="R145" i="12"/>
  <c r="V145" i="12"/>
  <c r="AG145" i="12"/>
  <c r="AP145" i="12"/>
  <c r="AF145" i="12"/>
  <c r="O145" i="12"/>
  <c r="S145" i="12"/>
  <c r="AD145" i="12"/>
  <c r="AM145" i="12"/>
  <c r="Q145" i="12"/>
  <c r="AK145" i="12"/>
  <c r="L145" i="12"/>
  <c r="AA145" i="12"/>
  <c r="AI145" i="12"/>
  <c r="N145" i="12"/>
  <c r="AO145" i="12"/>
  <c r="Y146" i="12"/>
  <c r="AU146" i="12"/>
  <c r="P146" i="12"/>
  <c r="AL146" i="12"/>
  <c r="AR43" i="32"/>
  <c r="AR46" i="32" s="1"/>
  <c r="AR29" i="32"/>
  <c r="M308" i="33"/>
  <c r="M309" i="33" s="1"/>
  <c r="M310" i="33" s="1"/>
  <c r="AR188" i="5"/>
  <c r="S300" i="12"/>
  <c r="AB300" i="12"/>
  <c r="AL300" i="12"/>
  <c r="AH300" i="12"/>
  <c r="W300" i="12"/>
  <c r="AF300" i="12"/>
  <c r="AO300" i="12"/>
  <c r="AM300" i="12"/>
  <c r="AK300" i="12"/>
  <c r="L300" i="12"/>
  <c r="AP300" i="12"/>
  <c r="AQ300" i="12"/>
  <c r="AR300" i="12"/>
  <c r="N300" i="12"/>
  <c r="P300" i="12"/>
  <c r="X300" i="12"/>
  <c r="AT300" i="12"/>
  <c r="AA300" i="12"/>
  <c r="R300" i="12"/>
  <c r="T300" i="12"/>
  <c r="Y300" i="12"/>
  <c r="AU300" i="12"/>
  <c r="AE300" i="12"/>
  <c r="V300" i="12"/>
  <c r="M300" i="12"/>
  <c r="AC300" i="12"/>
  <c r="AV300" i="12"/>
  <c r="AI300" i="12"/>
  <c r="K300" i="12"/>
  <c r="Q300" i="12"/>
  <c r="AG300" i="12"/>
  <c r="Z300" i="12"/>
  <c r="AN300" i="12"/>
  <c r="O300" i="12"/>
  <c r="U300" i="12"/>
  <c r="AJ300" i="12"/>
  <c r="AD300" i="12"/>
  <c r="AS300" i="12"/>
  <c r="P147" i="12"/>
  <c r="M147" i="12"/>
  <c r="AT147" i="12"/>
  <c r="AQ147" i="12"/>
  <c r="AI147" i="12"/>
  <c r="T147" i="12"/>
  <c r="Q147" i="12"/>
  <c r="N147" i="12"/>
  <c r="AU147" i="12"/>
  <c r="AN147" i="12"/>
  <c r="X147" i="12"/>
  <c r="U147" i="12"/>
  <c r="R147" i="12"/>
  <c r="K147" i="12"/>
  <c r="AR147" i="12"/>
  <c r="AB147" i="12"/>
  <c r="Y147" i="12"/>
  <c r="V147" i="12"/>
  <c r="O147" i="12"/>
  <c r="AV147" i="12"/>
  <c r="AF147" i="12"/>
  <c r="AC147" i="12"/>
  <c r="Z147" i="12"/>
  <c r="S147" i="12"/>
  <c r="AJ147" i="12"/>
  <c r="AG147" i="12"/>
  <c r="AD147" i="12"/>
  <c r="W147" i="12"/>
  <c r="AK147" i="12"/>
  <c r="AO147" i="12"/>
  <c r="AL147" i="12"/>
  <c r="AH147" i="12"/>
  <c r="AA147" i="12"/>
  <c r="L147" i="12"/>
  <c r="AS147" i="12"/>
  <c r="AP147" i="12"/>
  <c r="AM147" i="12"/>
  <c r="AE147" i="12"/>
  <c r="AR195" i="5" l="1"/>
  <c r="AR114" i="17"/>
  <c r="AS40" i="32"/>
  <c r="AS45" i="32" s="1"/>
  <c r="AR32" i="32"/>
  <c r="AR17" i="101"/>
  <c r="K261" i="12"/>
  <c r="K255" i="12" s="1"/>
  <c r="K31" i="12" s="1"/>
  <c r="M311" i="33"/>
  <c r="M312" i="33" s="1"/>
  <c r="M313" i="33" s="1"/>
  <c r="M314" i="33" s="1"/>
  <c r="AP29" i="32"/>
  <c r="AP17" i="101" s="1"/>
  <c r="AQ29" i="32"/>
  <c r="AQ17" i="101" s="1"/>
  <c r="AR314" i="17" l="1"/>
  <c r="AR196" i="5"/>
  <c r="AR8" i="106"/>
  <c r="AR194" i="5"/>
  <c r="AR12" i="126" s="1"/>
  <c r="AR13" i="126" s="1"/>
  <c r="AQ66" i="101"/>
  <c r="M315" i="33"/>
  <c r="AQ30" i="32"/>
  <c r="AQ32" i="32"/>
  <c r="AR30" i="32"/>
  <c r="AP32" i="32"/>
  <c r="AP30" i="32"/>
  <c r="AR26" i="126" l="1"/>
  <c r="AR146" i="126" s="1"/>
  <c r="AR68" i="126"/>
  <c r="AR152" i="126" s="1"/>
  <c r="AR135" i="126"/>
  <c r="AR166" i="126" s="1"/>
  <c r="AR8" i="112"/>
  <c r="AP8" i="106"/>
  <c r="AQ8" i="106"/>
  <c r="AR15" i="15"/>
  <c r="AR16" i="101"/>
  <c r="AR17" i="17"/>
  <c r="M316" i="33"/>
  <c r="M317" i="33" s="1"/>
  <c r="AP194" i="5"/>
  <c r="AQ194" i="5"/>
  <c r="AQ8" i="112" l="1"/>
  <c r="AP16" i="101"/>
  <c r="AP12" i="126"/>
  <c r="AP13" i="126" s="1"/>
  <c r="AQ12" i="126"/>
  <c r="AQ13" i="126" s="1"/>
  <c r="AP8" i="112"/>
  <c r="AQ16" i="101"/>
  <c r="AR202" i="17"/>
  <c r="AR251" i="17"/>
  <c r="AR30" i="17"/>
  <c r="AP17" i="17"/>
  <c r="AR22" i="101"/>
  <c r="AQ17" i="17"/>
  <c r="AS23" i="32"/>
  <c r="AS24" i="32" s="1"/>
  <c r="AS188" i="5" s="1"/>
  <c r="M318" i="33"/>
  <c r="M319" i="33" s="1"/>
  <c r="AT72" i="126" l="1"/>
  <c r="AT153" i="126" s="1"/>
  <c r="AS62" i="126"/>
  <c r="AS151" i="126" s="1"/>
  <c r="AS79" i="126"/>
  <c r="AS154" i="126" s="1"/>
  <c r="AR100" i="126"/>
  <c r="AR159" i="126" s="1"/>
  <c r="AR125" i="126"/>
  <c r="AR164" i="126" s="1"/>
  <c r="AR105" i="126"/>
  <c r="AR160" i="126" s="1"/>
  <c r="AR85" i="126"/>
  <c r="AR156" i="126" s="1"/>
  <c r="AS72" i="126"/>
  <c r="AS153" i="126" s="1"/>
  <c r="AR120" i="126"/>
  <c r="AR163" i="126" s="1"/>
  <c r="AR33" i="126"/>
  <c r="AR147" i="126" s="1"/>
  <c r="AR130" i="126"/>
  <c r="AR165" i="126" s="1"/>
  <c r="AR62" i="126"/>
  <c r="AR151" i="126" s="1"/>
  <c r="AR141" i="126"/>
  <c r="AR167" i="126" s="1"/>
  <c r="AR90" i="126"/>
  <c r="AR157" i="126" s="1"/>
  <c r="AR95" i="126"/>
  <c r="AR158" i="126" s="1"/>
  <c r="AR110" i="126"/>
  <c r="AR161" i="126" s="1"/>
  <c r="AR115" i="126"/>
  <c r="AR162" i="126" s="1"/>
  <c r="AR79" i="126"/>
  <c r="AR154" i="126" s="1"/>
  <c r="AS114" i="17"/>
  <c r="AT40" i="32"/>
  <c r="AT45" i="32" s="1"/>
  <c r="AS29" i="32"/>
  <c r="M320" i="33"/>
  <c r="M321" i="33" s="1"/>
  <c r="M322" i="33" s="1"/>
  <c r="M323" i="33" s="1"/>
  <c r="M324" i="33" s="1"/>
  <c r="M325" i="33" s="1"/>
  <c r="M326" i="33" s="1"/>
  <c r="AS28" i="101" l="1"/>
  <c r="AS31" i="101"/>
  <c r="AR31" i="101"/>
  <c r="AR28" i="101"/>
  <c r="AS30" i="101"/>
  <c r="AT30" i="101"/>
  <c r="AS43" i="32"/>
  <c r="AS46" i="32" s="1"/>
  <c r="AS32" i="32"/>
  <c r="AS17" i="101"/>
  <c r="AR66" i="101" s="1"/>
  <c r="AS30" i="32"/>
  <c r="M327" i="33"/>
  <c r="M328" i="33" s="1"/>
  <c r="M329" i="33" s="1"/>
  <c r="AS8" i="106" l="1"/>
  <c r="AS195" i="5"/>
  <c r="AS194" i="5"/>
  <c r="AS12" i="126" s="1"/>
  <c r="AS13" i="126" s="1"/>
  <c r="M330" i="33"/>
  <c r="M331" i="33" s="1"/>
  <c r="AT23" i="32"/>
  <c r="AT24" i="32" s="1"/>
  <c r="AS8" i="112" l="1"/>
  <c r="AS196" i="5"/>
  <c r="AS314" i="17"/>
  <c r="AS15" i="15"/>
  <c r="AS16" i="101"/>
  <c r="AS17" i="17"/>
  <c r="AT29" i="32"/>
  <c r="M332" i="33"/>
  <c r="M333" i="33" s="1"/>
  <c r="M334" i="33" s="1"/>
  <c r="M335" i="33" s="1"/>
  <c r="M336" i="33" s="1"/>
  <c r="M337" i="33" s="1"/>
  <c r="M338" i="33" s="1"/>
  <c r="AT188" i="5"/>
  <c r="AS251" i="17" l="1"/>
  <c r="AS202" i="17"/>
  <c r="AS30" i="17"/>
  <c r="AT114" i="17"/>
  <c r="AT30" i="32"/>
  <c r="AT32" i="32"/>
  <c r="AT17" i="101"/>
  <c r="AS66" i="101" s="1"/>
  <c r="AU40" i="32"/>
  <c r="AU45" i="32" s="1"/>
  <c r="M339" i="33"/>
  <c r="AT8" i="106" l="1"/>
  <c r="AT43" i="32"/>
  <c r="AT46" i="32" s="1"/>
  <c r="AT194" i="5"/>
  <c r="AT12" i="126" s="1"/>
  <c r="AT13" i="126" s="1"/>
  <c r="M340" i="33"/>
  <c r="M341" i="33" s="1"/>
  <c r="AT8" i="112" l="1"/>
  <c r="AT195" i="5"/>
  <c r="AT196" i="5" s="1"/>
  <c r="AT15" i="15"/>
  <c r="AT16" i="101"/>
  <c r="AT17" i="17"/>
  <c r="AU23" i="32"/>
  <c r="AU24" i="32" s="1"/>
  <c r="M342" i="33"/>
  <c r="M343" i="33" s="1"/>
  <c r="AT314" i="17" l="1"/>
  <c r="AT202" i="17"/>
  <c r="AT251" i="17"/>
  <c r="AT30" i="17"/>
  <c r="AV40" i="32"/>
  <c r="AV45" i="32" s="1"/>
  <c r="AU29" i="32"/>
  <c r="M344" i="33"/>
  <c r="AU188" i="5"/>
  <c r="AU114" i="17" l="1"/>
  <c r="AU43" i="32"/>
  <c r="AU46" i="32" s="1"/>
  <c r="AU32" i="32"/>
  <c r="AU30" i="32"/>
  <c r="AU17" i="101"/>
  <c r="AT66" i="101" s="1"/>
  <c r="M345" i="33"/>
  <c r="M346" i="33" s="1"/>
  <c r="M347" i="33" s="1"/>
  <c r="M348" i="33" s="1"/>
  <c r="M349" i="33" s="1"/>
  <c r="M350" i="33" s="1"/>
  <c r="AU8" i="106" l="1"/>
  <c r="AU195" i="5"/>
  <c r="AU194" i="5"/>
  <c r="AU12" i="126" s="1"/>
  <c r="AU13" i="126" s="1"/>
  <c r="M351" i="33"/>
  <c r="M352" i="33" s="1"/>
  <c r="AU314" i="17" l="1"/>
  <c r="AU196" i="5"/>
  <c r="AU8" i="112"/>
  <c r="AU15" i="15"/>
  <c r="AU16" i="101"/>
  <c r="AU17" i="17"/>
  <c r="AV43" i="32"/>
  <c r="AV46" i="32" s="1"/>
  <c r="AV23" i="32"/>
  <c r="AV24" i="32" s="1"/>
  <c r="AV195" i="5" l="1"/>
  <c r="AV196" i="5" s="1"/>
  <c r="AU251" i="17"/>
  <c r="AU202" i="17"/>
  <c r="AU30" i="17"/>
  <c r="AV29" i="32"/>
  <c r="AV188" i="5"/>
  <c r="AV314" i="17" l="1"/>
  <c r="AV114" i="17"/>
  <c r="AV32" i="32"/>
  <c r="AV30" i="32"/>
  <c r="AV17" i="101"/>
  <c r="AU66" i="101" s="1"/>
  <c r="AV8" i="106" l="1"/>
  <c r="AV194" i="5"/>
  <c r="AV12" i="126" s="1"/>
  <c r="AV13" i="126" s="1"/>
  <c r="AV8" i="112" l="1"/>
  <c r="AV15" i="15"/>
  <c r="AV16" i="101"/>
  <c r="AV17" i="17"/>
  <c r="AV202" i="17" l="1"/>
  <c r="AV251" i="17"/>
  <c r="AV30" i="17"/>
  <c r="I10" i="6" l="1"/>
  <c r="I11" i="6" l="1"/>
  <c r="I23" i="6"/>
  <c r="I24" i="6" s="1"/>
  <c r="AR30" i="6" l="1"/>
  <c r="AS30" i="6"/>
  <c r="AT30" i="6"/>
  <c r="AU30" i="6"/>
  <c r="AV30" i="6"/>
  <c r="AV17" i="6"/>
  <c r="AU17" i="6"/>
  <c r="AT17" i="6"/>
  <c r="AS17" i="6"/>
  <c r="AR17" i="6"/>
  <c r="I11" i="12" l="1"/>
  <c r="AT92" i="101"/>
  <c r="AV92" i="101"/>
  <c r="AS92" i="101"/>
  <c r="AU92" i="101"/>
  <c r="AR92" i="101"/>
  <c r="AQ92" i="101"/>
  <c r="AS97" i="101"/>
  <c r="AQ83" i="101"/>
  <c r="I153" i="12"/>
  <c r="AT97" i="101"/>
  <c r="AQ97" i="101"/>
  <c r="AR97" i="101"/>
  <c r="AU97" i="101"/>
  <c r="AV97" i="101"/>
  <c r="AS83" i="101"/>
  <c r="AU83" i="101"/>
  <c r="AV83" i="101"/>
  <c r="AT83" i="101"/>
  <c r="AR83" i="101"/>
  <c r="O54" i="12" l="1"/>
  <c r="O55" i="12" s="1"/>
  <c r="AS182" i="17"/>
  <c r="AU226" i="17"/>
  <c r="AV182" i="17"/>
  <c r="I12" i="12"/>
  <c r="M17" i="12" s="1"/>
  <c r="AR226" i="17"/>
  <c r="AV226" i="17"/>
  <c r="AS226" i="17"/>
  <c r="AR182" i="17"/>
  <c r="AU182" i="17"/>
  <c r="AT182" i="17"/>
  <c r="AQ56" i="12"/>
  <c r="AQ54" i="12"/>
  <c r="AP56" i="12" l="1"/>
  <c r="AP57" i="12" s="1"/>
  <c r="AC54" i="12"/>
  <c r="AC55" i="12" s="1"/>
  <c r="AG54" i="12"/>
  <c r="AG55" i="12" s="1"/>
  <c r="AA56" i="12"/>
  <c r="AA57" i="12" s="1"/>
  <c r="V56" i="12"/>
  <c r="V57" i="12" s="1"/>
  <c r="L56" i="12"/>
  <c r="L57" i="12" s="1"/>
  <c r="S54" i="12"/>
  <c r="S55" i="12" s="1"/>
  <c r="Z56" i="12"/>
  <c r="Z57" i="12" s="1"/>
  <c r="AB54" i="12"/>
  <c r="AB55" i="12" s="1"/>
  <c r="Y56" i="12"/>
  <c r="Y57" i="12" s="1"/>
  <c r="L54" i="12"/>
  <c r="L55" i="12" s="1"/>
  <c r="AN56" i="12"/>
  <c r="AN57" i="12" s="1"/>
  <c r="S56" i="12"/>
  <c r="S57" i="12" s="1"/>
  <c r="N56" i="12"/>
  <c r="N57" i="12" s="1"/>
  <c r="AM54" i="12"/>
  <c r="AM55" i="12" s="1"/>
  <c r="Q54" i="12"/>
  <c r="Q55" i="12" s="1"/>
  <c r="O56" i="12"/>
  <c r="O57" i="12" s="1"/>
  <c r="AD56" i="12"/>
  <c r="AD57" i="12" s="1"/>
  <c r="AJ54" i="12"/>
  <c r="AJ55" i="12" s="1"/>
  <c r="AG56" i="12"/>
  <c r="AG57" i="12" s="1"/>
  <c r="AM56" i="12"/>
  <c r="AM57" i="12" s="1"/>
  <c r="T56" i="12"/>
  <c r="T57" i="12" s="1"/>
  <c r="V54" i="12"/>
  <c r="V55" i="12" s="1"/>
  <c r="AH56" i="12"/>
  <c r="AH57" i="12" s="1"/>
  <c r="AJ56" i="12"/>
  <c r="AJ57" i="12" s="1"/>
  <c r="Z54" i="12"/>
  <c r="Z55" i="12" s="1"/>
  <c r="W56" i="12"/>
  <c r="W57" i="12" s="1"/>
  <c r="AO54" i="12"/>
  <c r="AO55" i="12" s="1"/>
  <c r="AK56" i="12"/>
  <c r="AK57" i="12" s="1"/>
  <c r="AI56" i="12"/>
  <c r="AI57" i="12" s="1"/>
  <c r="R56" i="12"/>
  <c r="R57" i="12" s="1"/>
  <c r="W54" i="12"/>
  <c r="W55" i="12" s="1"/>
  <c r="X56" i="12"/>
  <c r="X57" i="12" s="1"/>
  <c r="P54" i="12"/>
  <c r="P55" i="12" s="1"/>
  <c r="N54" i="12"/>
  <c r="N55" i="12" s="1"/>
  <c r="R54" i="12"/>
  <c r="R55" i="12" s="1"/>
  <c r="T54" i="12"/>
  <c r="T55" i="12" s="1"/>
  <c r="Q56" i="12"/>
  <c r="Q57" i="12" s="1"/>
  <c r="U56" i="12"/>
  <c r="U57" i="12" s="1"/>
  <c r="AF54" i="12"/>
  <c r="AF55" i="12" s="1"/>
  <c r="AP54" i="12"/>
  <c r="AP55" i="12" s="1"/>
  <c r="AK54" i="12"/>
  <c r="AK55" i="12" s="1"/>
  <c r="AL54" i="12"/>
  <c r="AL55" i="12" s="1"/>
  <c r="AL56" i="12"/>
  <c r="AL57" i="12" s="1"/>
  <c r="AE56" i="12"/>
  <c r="AE57" i="12" s="1"/>
  <c r="AO56" i="12"/>
  <c r="AO57" i="12" s="1"/>
  <c r="AC56" i="12"/>
  <c r="AC57" i="12" s="1"/>
  <c r="M54" i="12"/>
  <c r="M55" i="12" s="1"/>
  <c r="M56" i="12"/>
  <c r="M57" i="12" s="1"/>
  <c r="Y54" i="12"/>
  <c r="Y55" i="12" s="1"/>
  <c r="AD54" i="12"/>
  <c r="AD55" i="12" s="1"/>
  <c r="AH54" i="12"/>
  <c r="AH55" i="12" s="1"/>
  <c r="AN54" i="12"/>
  <c r="AN55" i="12" s="1"/>
  <c r="AA54" i="12"/>
  <c r="AA55" i="12" s="1"/>
  <c r="AF56" i="12"/>
  <c r="AF57" i="12" s="1"/>
  <c r="AB56" i="12"/>
  <c r="AB57" i="12" s="1"/>
  <c r="AE54" i="12"/>
  <c r="AE55" i="12" s="1"/>
  <c r="U54" i="12"/>
  <c r="U55" i="12" s="1"/>
  <c r="X54" i="12"/>
  <c r="X55" i="12" s="1"/>
  <c r="K54" i="12"/>
  <c r="K55" i="12" s="1"/>
  <c r="AI54" i="12"/>
  <c r="AI55" i="12" s="1"/>
  <c r="P56" i="12"/>
  <c r="P57" i="12" s="1"/>
  <c r="K56" i="12"/>
  <c r="K57" i="12" s="1"/>
  <c r="AR192" i="17"/>
  <c r="AR304" i="17"/>
  <c r="AR229" i="17"/>
  <c r="AR305" i="17" s="1"/>
  <c r="AR273" i="17"/>
  <c r="AU273" i="17"/>
  <c r="AU229" i="17"/>
  <c r="AU305" i="17" s="1"/>
  <c r="AU304" i="17"/>
  <c r="AR56" i="12"/>
  <c r="AQ57" i="12"/>
  <c r="AV192" i="17"/>
  <c r="AR68" i="17"/>
  <c r="AT192" i="17"/>
  <c r="AV304" i="17"/>
  <c r="AV273" i="17"/>
  <c r="AV229" i="17"/>
  <c r="AV305" i="17" s="1"/>
  <c r="P17" i="12"/>
  <c r="S17" i="12"/>
  <c r="AG18" i="12"/>
  <c r="Q18" i="12"/>
  <c r="AK17" i="12"/>
  <c r="AP18" i="12"/>
  <c r="AF17" i="12"/>
  <c r="AC18" i="12"/>
  <c r="K18" i="12"/>
  <c r="AN17" i="12"/>
  <c r="AP17" i="12"/>
  <c r="W18" i="12"/>
  <c r="AG17" i="12"/>
  <c r="R18" i="12"/>
  <c r="AM17" i="12"/>
  <c r="AI17" i="12"/>
  <c r="U18" i="12"/>
  <c r="AJ17" i="12"/>
  <c r="X17" i="12"/>
  <c r="AL18" i="12"/>
  <c r="K17" i="12"/>
  <c r="Q17" i="12"/>
  <c r="AV18" i="12"/>
  <c r="Z17" i="12"/>
  <c r="AQ17" i="12"/>
  <c r="N17" i="12"/>
  <c r="AS17" i="12"/>
  <c r="AD17" i="12"/>
  <c r="T18" i="12"/>
  <c r="AE18" i="12"/>
  <c r="O18" i="12"/>
  <c r="X18" i="12"/>
  <c r="R17" i="12"/>
  <c r="AA18" i="12"/>
  <c r="AM18" i="12"/>
  <c r="Y18" i="12"/>
  <c r="AO17" i="12"/>
  <c r="AD18" i="12"/>
  <c r="U17" i="12"/>
  <c r="L17" i="12"/>
  <c r="P18" i="12"/>
  <c r="AB18" i="12"/>
  <c r="AK18" i="12"/>
  <c r="AC17" i="12"/>
  <c r="AT18" i="12"/>
  <c r="AU18" i="12"/>
  <c r="AR17" i="12"/>
  <c r="AV17" i="12"/>
  <c r="AE17" i="12"/>
  <c r="W17" i="12"/>
  <c r="AI18" i="12"/>
  <c r="AT17" i="12"/>
  <c r="Z18" i="12"/>
  <c r="V17" i="12"/>
  <c r="AJ18" i="12"/>
  <c r="AH17" i="12"/>
  <c r="AS18" i="12"/>
  <c r="AN18" i="12"/>
  <c r="AR18" i="12"/>
  <c r="AF18" i="12"/>
  <c r="AO18" i="12"/>
  <c r="AH18" i="12"/>
  <c r="N18" i="12"/>
  <c r="O17" i="12"/>
  <c r="AL17" i="12"/>
  <c r="S18" i="12"/>
  <c r="AB17" i="12"/>
  <c r="Y17" i="12"/>
  <c r="M18" i="12"/>
  <c r="L18" i="12"/>
  <c r="AQ18" i="12"/>
  <c r="V18" i="12"/>
  <c r="AU17" i="12"/>
  <c r="T17" i="12"/>
  <c r="AA17" i="12"/>
  <c r="AT226" i="17"/>
  <c r="AS192" i="17"/>
  <c r="AS304" i="17"/>
  <c r="AS273" i="17"/>
  <c r="AS229" i="17"/>
  <c r="AS305" i="17" s="1"/>
  <c r="AU192" i="17"/>
  <c r="AQ55" i="12"/>
  <c r="AR54" i="12"/>
  <c r="AQ78" i="101"/>
  <c r="AV78" i="101"/>
  <c r="AU78" i="101"/>
  <c r="AS78" i="101"/>
  <c r="AT78" i="101"/>
  <c r="AR78" i="101"/>
  <c r="AV306" i="5" l="1"/>
  <c r="AU152" i="12"/>
  <c r="AU64" i="12"/>
  <c r="AL152" i="12"/>
  <c r="AL64" i="12"/>
  <c r="AL201" i="12"/>
  <c r="AL202" i="12"/>
  <c r="AS108" i="12"/>
  <c r="AS253" i="12"/>
  <c r="AS259" i="12" s="1"/>
  <c r="AE152" i="12"/>
  <c r="AE202" i="12"/>
  <c r="AE201" i="12"/>
  <c r="AE64" i="12"/>
  <c r="P253" i="12"/>
  <c r="P259" i="12" s="1"/>
  <c r="Q268" i="12" s="1"/>
  <c r="P108" i="12"/>
  <c r="AA253" i="12"/>
  <c r="AA259" i="12" s="1"/>
  <c r="AB279" i="12" s="1"/>
  <c r="AA108" i="12"/>
  <c r="N64" i="12"/>
  <c r="N152" i="12"/>
  <c r="N202" i="12"/>
  <c r="O213" i="12" s="1"/>
  <c r="P213" i="12" s="1"/>
  <c r="Q213" i="12" s="1"/>
  <c r="R213" i="12" s="1"/>
  <c r="S213" i="12" s="1"/>
  <c r="T213" i="12" s="1"/>
  <c r="U213" i="12" s="1"/>
  <c r="V213" i="12" s="1"/>
  <c r="W213" i="12" s="1"/>
  <c r="X213" i="12" s="1"/>
  <c r="Y213" i="12" s="1"/>
  <c r="Z213" i="12" s="1"/>
  <c r="AA213" i="12" s="1"/>
  <c r="AB213" i="12" s="1"/>
  <c r="AC213" i="12" s="1"/>
  <c r="AD213" i="12" s="1"/>
  <c r="AE213" i="12" s="1"/>
  <c r="AF213" i="12" s="1"/>
  <c r="AG213" i="12" s="1"/>
  <c r="AH213" i="12" s="1"/>
  <c r="AI213" i="12" s="1"/>
  <c r="AJ213" i="12" s="1"/>
  <c r="AK213" i="12" s="1"/>
  <c r="AL213" i="12" s="1"/>
  <c r="AM213" i="12" s="1"/>
  <c r="AN213" i="12" s="1"/>
  <c r="AO213" i="12" s="1"/>
  <c r="AP213" i="12" s="1"/>
  <c r="AQ213" i="12" s="1"/>
  <c r="AR213" i="12" s="1"/>
  <c r="AS213" i="12" s="1"/>
  <c r="AT213" i="12" s="1"/>
  <c r="AU213" i="12" s="1"/>
  <c r="AV213" i="12" s="1"/>
  <c r="N201" i="12"/>
  <c r="AJ64" i="12"/>
  <c r="AJ202" i="12"/>
  <c r="AJ152" i="12"/>
  <c r="AJ201" i="12"/>
  <c r="AN152" i="12"/>
  <c r="AN64" i="12"/>
  <c r="AN201" i="12"/>
  <c r="AN202" i="12"/>
  <c r="S152" i="12"/>
  <c r="S64" i="12"/>
  <c r="S202" i="12"/>
  <c r="S201" i="12"/>
  <c r="AQ65" i="101"/>
  <c r="AQ67" i="101" s="1"/>
  <c r="AS306" i="5"/>
  <c r="AS305" i="5"/>
  <c r="V108" i="12"/>
  <c r="V253" i="12"/>
  <c r="V259" i="12" s="1"/>
  <c r="W274" i="12" s="1"/>
  <c r="O64" i="12"/>
  <c r="O152" i="12"/>
  <c r="O202" i="12"/>
  <c r="P214" i="12" s="1"/>
  <c r="O201" i="12"/>
  <c r="AH152" i="12"/>
  <c r="AH201" i="12"/>
  <c r="AH64" i="12"/>
  <c r="AH202" i="12"/>
  <c r="AV64" i="12"/>
  <c r="AV152" i="12"/>
  <c r="M64" i="12"/>
  <c r="M201" i="12"/>
  <c r="M152" i="12"/>
  <c r="M202" i="12"/>
  <c r="N212" i="12" s="1"/>
  <c r="O212" i="12" s="1"/>
  <c r="P212" i="12" s="1"/>
  <c r="Q212" i="12" s="1"/>
  <c r="R212" i="12" s="1"/>
  <c r="S212" i="12" s="1"/>
  <c r="T212" i="12" s="1"/>
  <c r="U212" i="12" s="1"/>
  <c r="V212" i="12" s="1"/>
  <c r="W212" i="12" s="1"/>
  <c r="X212" i="12" s="1"/>
  <c r="Y212" i="12" s="1"/>
  <c r="Z212" i="12" s="1"/>
  <c r="AA212" i="12" s="1"/>
  <c r="AB212" i="12" s="1"/>
  <c r="AC212" i="12" s="1"/>
  <c r="AD212" i="12" s="1"/>
  <c r="AE212" i="12" s="1"/>
  <c r="AF212" i="12" s="1"/>
  <c r="AG212" i="12" s="1"/>
  <c r="AH212" i="12" s="1"/>
  <c r="AI212" i="12" s="1"/>
  <c r="AJ212" i="12" s="1"/>
  <c r="AK212" i="12" s="1"/>
  <c r="AL212" i="12" s="1"/>
  <c r="AM212" i="12" s="1"/>
  <c r="AN212" i="12" s="1"/>
  <c r="AO212" i="12" s="1"/>
  <c r="AP212" i="12" s="1"/>
  <c r="AQ212" i="12" s="1"/>
  <c r="AR212" i="12" s="1"/>
  <c r="AS212" i="12" s="1"/>
  <c r="AT212" i="12" s="1"/>
  <c r="AU212" i="12" s="1"/>
  <c r="AV212" i="12" s="1"/>
  <c r="R201" i="12"/>
  <c r="R152" i="12"/>
  <c r="R202" i="12"/>
  <c r="R64" i="12"/>
  <c r="AQ64" i="12"/>
  <c r="AQ152" i="12"/>
  <c r="AQ202" i="12"/>
  <c r="AQ201" i="12"/>
  <c r="U253" i="12"/>
  <c r="U259" i="12" s="1"/>
  <c r="V273" i="12" s="1"/>
  <c r="U108" i="12"/>
  <c r="K108" i="12"/>
  <c r="K253" i="12"/>
  <c r="K259" i="12" s="1"/>
  <c r="L263" i="12" s="1"/>
  <c r="P202" i="12"/>
  <c r="Q215" i="12" s="1"/>
  <c r="P152" i="12"/>
  <c r="P64" i="12"/>
  <c r="P201" i="12"/>
  <c r="AT306" i="5"/>
  <c r="AR305" i="5"/>
  <c r="AQ253" i="12"/>
  <c r="AQ259" i="12" s="1"/>
  <c r="AQ108" i="12"/>
  <c r="N108" i="12"/>
  <c r="N253" i="12"/>
  <c r="N259" i="12" s="1"/>
  <c r="O266" i="12" s="1"/>
  <c r="AJ253" i="12"/>
  <c r="AJ259" i="12" s="1"/>
  <c r="AJ108" i="12"/>
  <c r="AR152" i="12"/>
  <c r="AR201" i="12"/>
  <c r="AR64" i="12"/>
  <c r="L64" i="12"/>
  <c r="L201" i="12"/>
  <c r="L152" i="12"/>
  <c r="L202" i="12"/>
  <c r="M211" i="12" s="1"/>
  <c r="X108" i="12"/>
  <c r="X253" i="12"/>
  <c r="X259" i="12" s="1"/>
  <c r="Y276" i="12" s="1"/>
  <c r="Z152" i="12"/>
  <c r="Z64" i="12"/>
  <c r="Z201" i="12"/>
  <c r="Z202" i="12"/>
  <c r="AI152" i="12"/>
  <c r="AI64" i="12"/>
  <c r="AI201" i="12"/>
  <c r="AI202" i="12"/>
  <c r="AC253" i="12"/>
  <c r="AC259" i="12" s="1"/>
  <c r="AD281" i="12" s="1"/>
  <c r="AE281" i="12" s="1"/>
  <c r="AF281" i="12" s="1"/>
  <c r="AG281" i="12" s="1"/>
  <c r="AH281" i="12" s="1"/>
  <c r="AI281" i="12" s="1"/>
  <c r="AJ281" i="12" s="1"/>
  <c r="AK281" i="12" s="1"/>
  <c r="AL281" i="12" s="1"/>
  <c r="AM281" i="12" s="1"/>
  <c r="AN281" i="12" s="1"/>
  <c r="AO281" i="12" s="1"/>
  <c r="AP281" i="12" s="1"/>
  <c r="AQ281" i="12" s="1"/>
  <c r="AR281" i="12" s="1"/>
  <c r="AS281" i="12" s="1"/>
  <c r="AT281" i="12" s="1"/>
  <c r="AU281" i="12" s="1"/>
  <c r="AV281" i="12" s="1"/>
  <c r="AC108" i="12"/>
  <c r="AU306" i="5"/>
  <c r="AV305" i="5"/>
  <c r="AT229" i="17"/>
  <c r="AT305" i="17" s="1"/>
  <c r="AT273" i="17"/>
  <c r="AT304" i="17"/>
  <c r="L108" i="12"/>
  <c r="L253" i="12"/>
  <c r="L259" i="12" s="1"/>
  <c r="M264" i="12" s="1"/>
  <c r="AH108" i="12"/>
  <c r="AH253" i="12"/>
  <c r="AH259" i="12" s="1"/>
  <c r="AI286" i="12" s="1"/>
  <c r="AJ286" i="12" s="1"/>
  <c r="AK286" i="12" s="1"/>
  <c r="AL286" i="12" s="1"/>
  <c r="AM286" i="12" s="1"/>
  <c r="AN286" i="12" s="1"/>
  <c r="AO286" i="12" s="1"/>
  <c r="AP286" i="12" s="1"/>
  <c r="AQ286" i="12" s="1"/>
  <c r="AR286" i="12" s="1"/>
  <c r="AS286" i="12" s="1"/>
  <c r="AT286" i="12" s="1"/>
  <c r="AU286" i="12" s="1"/>
  <c r="AV286" i="12" s="1"/>
  <c r="V64" i="12"/>
  <c r="V202" i="12"/>
  <c r="V201" i="12"/>
  <c r="V152" i="12"/>
  <c r="AU253" i="12"/>
  <c r="AU259" i="12" s="1"/>
  <c r="AU108" i="12"/>
  <c r="U64" i="12"/>
  <c r="U201" i="12"/>
  <c r="U202" i="12"/>
  <c r="U152" i="12"/>
  <c r="O253" i="12"/>
  <c r="O259" i="12" s="1"/>
  <c r="P267" i="12" s="1"/>
  <c r="Q267" i="12" s="1"/>
  <c r="R267" i="12" s="1"/>
  <c r="S267" i="12" s="1"/>
  <c r="T267" i="12" s="1"/>
  <c r="U267" i="12" s="1"/>
  <c r="V267" i="12" s="1"/>
  <c r="W267" i="12" s="1"/>
  <c r="X267" i="12" s="1"/>
  <c r="Y267" i="12" s="1"/>
  <c r="Z267" i="12" s="1"/>
  <c r="AA267" i="12" s="1"/>
  <c r="AB267" i="12" s="1"/>
  <c r="AC267" i="12" s="1"/>
  <c r="AD267" i="12" s="1"/>
  <c r="AE267" i="12" s="1"/>
  <c r="AF267" i="12" s="1"/>
  <c r="AG267" i="12" s="1"/>
  <c r="AH267" i="12" s="1"/>
  <c r="AI267" i="12" s="1"/>
  <c r="AJ267" i="12" s="1"/>
  <c r="AK267" i="12" s="1"/>
  <c r="AL267" i="12" s="1"/>
  <c r="AM267" i="12" s="1"/>
  <c r="AN267" i="12" s="1"/>
  <c r="AO267" i="12" s="1"/>
  <c r="AP267" i="12" s="1"/>
  <c r="AQ267" i="12" s="1"/>
  <c r="AR267" i="12" s="1"/>
  <c r="AS267" i="12" s="1"/>
  <c r="AT267" i="12" s="1"/>
  <c r="AU267" i="12" s="1"/>
  <c r="AV267" i="12" s="1"/>
  <c r="O108" i="12"/>
  <c r="AV253" i="12"/>
  <c r="AV259" i="12" s="1"/>
  <c r="AV108" i="12"/>
  <c r="AM152" i="12"/>
  <c r="AM64" i="12"/>
  <c r="AM202" i="12"/>
  <c r="AM201" i="12"/>
  <c r="AF202" i="12"/>
  <c r="AF64" i="12"/>
  <c r="AF152" i="12"/>
  <c r="AF201" i="12"/>
  <c r="AR306" i="5"/>
  <c r="AU305" i="5"/>
  <c r="M108" i="12"/>
  <c r="M253" i="12"/>
  <c r="M259" i="12" s="1"/>
  <c r="N265" i="12" s="1"/>
  <c r="O265" i="12" s="1"/>
  <c r="P265" i="12" s="1"/>
  <c r="Q265" i="12" s="1"/>
  <c r="R265" i="12" s="1"/>
  <c r="S265" i="12" s="1"/>
  <c r="T265" i="12" s="1"/>
  <c r="U265" i="12" s="1"/>
  <c r="V265" i="12" s="1"/>
  <c r="W265" i="12" s="1"/>
  <c r="X265" i="12" s="1"/>
  <c r="Y265" i="12" s="1"/>
  <c r="Z265" i="12" s="1"/>
  <c r="AA265" i="12" s="1"/>
  <c r="AB265" i="12" s="1"/>
  <c r="AC265" i="12" s="1"/>
  <c r="AD265" i="12" s="1"/>
  <c r="AE265" i="12" s="1"/>
  <c r="AF265" i="12" s="1"/>
  <c r="AG265" i="12" s="1"/>
  <c r="AH265" i="12" s="1"/>
  <c r="AI265" i="12" s="1"/>
  <c r="AJ265" i="12" s="1"/>
  <c r="AK265" i="12" s="1"/>
  <c r="AL265" i="12" s="1"/>
  <c r="AM265" i="12" s="1"/>
  <c r="AN265" i="12" s="1"/>
  <c r="AO265" i="12" s="1"/>
  <c r="AP265" i="12" s="1"/>
  <c r="AQ265" i="12" s="1"/>
  <c r="AR265" i="12" s="1"/>
  <c r="AS265" i="12" s="1"/>
  <c r="AT265" i="12" s="1"/>
  <c r="AU265" i="12" s="1"/>
  <c r="AV265" i="12" s="1"/>
  <c r="AO253" i="12"/>
  <c r="AO259" i="12" s="1"/>
  <c r="AO108" i="12"/>
  <c r="Z253" i="12"/>
  <c r="Z259" i="12" s="1"/>
  <c r="AA278" i="12" s="1"/>
  <c r="Z108" i="12"/>
  <c r="AT253" i="12"/>
  <c r="AT259" i="12" s="1"/>
  <c r="AT108" i="12"/>
  <c r="AD253" i="12"/>
  <c r="AD259" i="12" s="1"/>
  <c r="AE282" i="12" s="1"/>
  <c r="AF282" i="12" s="1"/>
  <c r="AG282" i="12" s="1"/>
  <c r="AH282" i="12" s="1"/>
  <c r="AI282" i="12" s="1"/>
  <c r="AJ282" i="12" s="1"/>
  <c r="AK282" i="12" s="1"/>
  <c r="AL282" i="12" s="1"/>
  <c r="AM282" i="12" s="1"/>
  <c r="AN282" i="12" s="1"/>
  <c r="AO282" i="12" s="1"/>
  <c r="AP282" i="12" s="1"/>
  <c r="AQ282" i="12" s="1"/>
  <c r="AR282" i="12" s="1"/>
  <c r="AS282" i="12" s="1"/>
  <c r="AT282" i="12" s="1"/>
  <c r="AU282" i="12" s="1"/>
  <c r="AV282" i="12" s="1"/>
  <c r="AD108" i="12"/>
  <c r="AE108" i="12"/>
  <c r="AE253" i="12"/>
  <c r="AE259" i="12" s="1"/>
  <c r="AF283" i="12" s="1"/>
  <c r="Q152" i="12"/>
  <c r="Q201" i="12"/>
  <c r="Q64" i="12"/>
  <c r="Q202" i="12"/>
  <c r="R108" i="12"/>
  <c r="R253" i="12"/>
  <c r="R259" i="12" s="1"/>
  <c r="S270" i="12" s="1"/>
  <c r="T270" i="12" s="1"/>
  <c r="U270" i="12" s="1"/>
  <c r="V270" i="12" s="1"/>
  <c r="W270" i="12" s="1"/>
  <c r="X270" i="12" s="1"/>
  <c r="Y270" i="12" s="1"/>
  <c r="Z270" i="12" s="1"/>
  <c r="AA270" i="12" s="1"/>
  <c r="AB270" i="12" s="1"/>
  <c r="AC270" i="12" s="1"/>
  <c r="AD270" i="12" s="1"/>
  <c r="AE270" i="12" s="1"/>
  <c r="AF270" i="12" s="1"/>
  <c r="AG270" i="12" s="1"/>
  <c r="AH270" i="12" s="1"/>
  <c r="AI270" i="12" s="1"/>
  <c r="AJ270" i="12" s="1"/>
  <c r="AK270" i="12" s="1"/>
  <c r="AL270" i="12" s="1"/>
  <c r="AM270" i="12" s="1"/>
  <c r="AN270" i="12" s="1"/>
  <c r="AO270" i="12" s="1"/>
  <c r="AP270" i="12" s="1"/>
  <c r="AQ270" i="12" s="1"/>
  <c r="AR270" i="12" s="1"/>
  <c r="AS270" i="12" s="1"/>
  <c r="AT270" i="12" s="1"/>
  <c r="AU270" i="12" s="1"/>
  <c r="AV270" i="12" s="1"/>
  <c r="AP108" i="12"/>
  <c r="AP253" i="12"/>
  <c r="AP259" i="12" s="1"/>
  <c r="AR380" i="5"/>
  <c r="AT305" i="5"/>
  <c r="AV310" i="5"/>
  <c r="Y202" i="12"/>
  <c r="Y152" i="12"/>
  <c r="Y64" i="12"/>
  <c r="Y201" i="12"/>
  <c r="AF253" i="12"/>
  <c r="AF259" i="12" s="1"/>
  <c r="AG284" i="12" s="1"/>
  <c r="AH284" i="12" s="1"/>
  <c r="AI284" i="12" s="1"/>
  <c r="AJ284" i="12" s="1"/>
  <c r="AK284" i="12" s="1"/>
  <c r="AL284" i="12" s="1"/>
  <c r="AM284" i="12" s="1"/>
  <c r="AN284" i="12" s="1"/>
  <c r="AO284" i="12" s="1"/>
  <c r="AP284" i="12" s="1"/>
  <c r="AQ284" i="12" s="1"/>
  <c r="AR284" i="12" s="1"/>
  <c r="AS284" i="12" s="1"/>
  <c r="AT284" i="12" s="1"/>
  <c r="AU284" i="12" s="1"/>
  <c r="AV284" i="12" s="1"/>
  <c r="AF108" i="12"/>
  <c r="AT152" i="12"/>
  <c r="AT64" i="12"/>
  <c r="AC202" i="12"/>
  <c r="AC152" i="12"/>
  <c r="AC64" i="12"/>
  <c r="AC201" i="12"/>
  <c r="AO64" i="12"/>
  <c r="AO201" i="12"/>
  <c r="AO202" i="12"/>
  <c r="AO152" i="12"/>
  <c r="T108" i="12"/>
  <c r="T253" i="12"/>
  <c r="T259" i="12" s="1"/>
  <c r="U272" i="12" s="1"/>
  <c r="V272" i="12" s="1"/>
  <c r="W272" i="12" s="1"/>
  <c r="X272" i="12" s="1"/>
  <c r="Y272" i="12" s="1"/>
  <c r="Z272" i="12" s="1"/>
  <c r="AA272" i="12" s="1"/>
  <c r="AB272" i="12" s="1"/>
  <c r="AC272" i="12" s="1"/>
  <c r="AD272" i="12" s="1"/>
  <c r="AE272" i="12" s="1"/>
  <c r="AF272" i="12" s="1"/>
  <c r="AG272" i="12" s="1"/>
  <c r="AH272" i="12" s="1"/>
  <c r="AI272" i="12" s="1"/>
  <c r="AJ272" i="12" s="1"/>
  <c r="AK272" i="12" s="1"/>
  <c r="AL272" i="12" s="1"/>
  <c r="AM272" i="12" s="1"/>
  <c r="AN272" i="12" s="1"/>
  <c r="AO272" i="12" s="1"/>
  <c r="AP272" i="12" s="1"/>
  <c r="AQ272" i="12" s="1"/>
  <c r="AR272" i="12" s="1"/>
  <c r="AS272" i="12" s="1"/>
  <c r="AT272" i="12" s="1"/>
  <c r="AU272" i="12" s="1"/>
  <c r="AV272" i="12" s="1"/>
  <c r="K64" i="12"/>
  <c r="K152" i="12"/>
  <c r="K201" i="12"/>
  <c r="K202" i="12"/>
  <c r="L210" i="12" s="1"/>
  <c r="AG64" i="12"/>
  <c r="AG152" i="12"/>
  <c r="AG202" i="12"/>
  <c r="AG201" i="12"/>
  <c r="AK202" i="12"/>
  <c r="AK152" i="12"/>
  <c r="AK64" i="12"/>
  <c r="AK201" i="12"/>
  <c r="AT310" i="5"/>
  <c r="AA152" i="12"/>
  <c r="AA202" i="12"/>
  <c r="AA64" i="12"/>
  <c r="AA201" i="12"/>
  <c r="AB202" i="12"/>
  <c r="AB152" i="12"/>
  <c r="AB64" i="12"/>
  <c r="AB201" i="12"/>
  <c r="AR253" i="12"/>
  <c r="AR259" i="12" s="1"/>
  <c r="AR108" i="12"/>
  <c r="AI253" i="12"/>
  <c r="AI259" i="12" s="1"/>
  <c r="AJ287" i="12" s="1"/>
  <c r="AK287" i="12" s="1"/>
  <c r="AL287" i="12" s="1"/>
  <c r="AM287" i="12" s="1"/>
  <c r="AN287" i="12" s="1"/>
  <c r="AO287" i="12" s="1"/>
  <c r="AP287" i="12" s="1"/>
  <c r="AQ287" i="12" s="1"/>
  <c r="AR287" i="12" s="1"/>
  <c r="AS287" i="12" s="1"/>
  <c r="AT287" i="12" s="1"/>
  <c r="AU287" i="12" s="1"/>
  <c r="AV287" i="12" s="1"/>
  <c r="AI108" i="12"/>
  <c r="AK108" i="12"/>
  <c r="AK253" i="12"/>
  <c r="AK259" i="12" s="1"/>
  <c r="Y108" i="12"/>
  <c r="Y253" i="12"/>
  <c r="Y259" i="12" s="1"/>
  <c r="Z277" i="12" s="1"/>
  <c r="AA277" i="12" s="1"/>
  <c r="AB277" i="12" s="1"/>
  <c r="AC277" i="12" s="1"/>
  <c r="AD277" i="12" s="1"/>
  <c r="AE277" i="12" s="1"/>
  <c r="AF277" i="12" s="1"/>
  <c r="AG277" i="12" s="1"/>
  <c r="AH277" i="12" s="1"/>
  <c r="AI277" i="12" s="1"/>
  <c r="AJ277" i="12" s="1"/>
  <c r="AK277" i="12" s="1"/>
  <c r="AL277" i="12" s="1"/>
  <c r="AM277" i="12" s="1"/>
  <c r="AN277" i="12" s="1"/>
  <c r="AO277" i="12" s="1"/>
  <c r="AP277" i="12" s="1"/>
  <c r="AQ277" i="12" s="1"/>
  <c r="AR277" i="12" s="1"/>
  <c r="AS277" i="12" s="1"/>
  <c r="AT277" i="12" s="1"/>
  <c r="AU277" i="12" s="1"/>
  <c r="AV277" i="12" s="1"/>
  <c r="AD202" i="12"/>
  <c r="AD64" i="12"/>
  <c r="AD152" i="12"/>
  <c r="AD201" i="12"/>
  <c r="AL108" i="12"/>
  <c r="AL253" i="12"/>
  <c r="AL259" i="12" s="1"/>
  <c r="W253" i="12"/>
  <c r="W259" i="12" s="1"/>
  <c r="X275" i="12" s="1"/>
  <c r="Y275" i="12" s="1"/>
  <c r="Z275" i="12" s="1"/>
  <c r="AA275" i="12" s="1"/>
  <c r="AB275" i="12" s="1"/>
  <c r="AC275" i="12" s="1"/>
  <c r="AD275" i="12" s="1"/>
  <c r="AE275" i="12" s="1"/>
  <c r="AF275" i="12" s="1"/>
  <c r="AG275" i="12" s="1"/>
  <c r="AH275" i="12" s="1"/>
  <c r="AI275" i="12" s="1"/>
  <c r="AJ275" i="12" s="1"/>
  <c r="AK275" i="12" s="1"/>
  <c r="AL275" i="12" s="1"/>
  <c r="AM275" i="12" s="1"/>
  <c r="AN275" i="12" s="1"/>
  <c r="AO275" i="12" s="1"/>
  <c r="AP275" i="12" s="1"/>
  <c r="AQ275" i="12" s="1"/>
  <c r="AR275" i="12" s="1"/>
  <c r="AS275" i="12" s="1"/>
  <c r="AT275" i="12" s="1"/>
  <c r="AU275" i="12" s="1"/>
  <c r="AV275" i="12" s="1"/>
  <c r="W108" i="12"/>
  <c r="Q108" i="12"/>
  <c r="Q253" i="12"/>
  <c r="Q259" i="12" s="1"/>
  <c r="R269" i="12" s="1"/>
  <c r="AR57" i="12"/>
  <c r="AS56" i="12"/>
  <c r="AR55" i="12"/>
  <c r="AS54" i="12"/>
  <c r="T152" i="12"/>
  <c r="T202" i="12"/>
  <c r="T201" i="12"/>
  <c r="T64" i="12"/>
  <c r="S253" i="12"/>
  <c r="S259" i="12" s="1"/>
  <c r="T271" i="12" s="1"/>
  <c r="S108" i="12"/>
  <c r="AN253" i="12"/>
  <c r="AN259" i="12" s="1"/>
  <c r="AN108" i="12"/>
  <c r="W202" i="12"/>
  <c r="W64" i="12"/>
  <c r="W152" i="12"/>
  <c r="W201" i="12"/>
  <c r="AB108" i="12"/>
  <c r="AB253" i="12"/>
  <c r="AB259" i="12" s="1"/>
  <c r="AC280" i="12" s="1"/>
  <c r="AM253" i="12"/>
  <c r="AM259" i="12" s="1"/>
  <c r="AM108" i="12"/>
  <c r="AS64" i="12"/>
  <c r="AS152" i="12"/>
  <c r="X64" i="12"/>
  <c r="X152" i="12"/>
  <c r="X201" i="12"/>
  <c r="X202" i="12"/>
  <c r="AP152" i="12"/>
  <c r="AP64" i="12"/>
  <c r="AP202" i="12"/>
  <c r="AP201" i="12"/>
  <c r="AG253" i="12"/>
  <c r="AG259" i="12" s="1"/>
  <c r="AH285" i="12" s="1"/>
  <c r="AI285" i="12" s="1"/>
  <c r="AJ285" i="12" s="1"/>
  <c r="AK285" i="12" s="1"/>
  <c r="AL285" i="12" s="1"/>
  <c r="AM285" i="12" s="1"/>
  <c r="AN285" i="12" s="1"/>
  <c r="AO285" i="12" s="1"/>
  <c r="AP285" i="12" s="1"/>
  <c r="AQ285" i="12" s="1"/>
  <c r="AR285" i="12" s="1"/>
  <c r="AS285" i="12" s="1"/>
  <c r="AT285" i="12" s="1"/>
  <c r="AU285" i="12" s="1"/>
  <c r="AV285" i="12" s="1"/>
  <c r="AG108" i="12"/>
  <c r="AU380" i="5"/>
  <c r="AR29" i="101" l="1"/>
  <c r="AR43" i="101"/>
  <c r="AR38" i="101"/>
  <c r="Y228" i="12"/>
  <c r="AB231" i="12"/>
  <c r="AA230" i="12"/>
  <c r="S217" i="12"/>
  <c r="T217" i="12" s="1"/>
  <c r="U217" i="12" s="1"/>
  <c r="S222" i="12"/>
  <c r="AE234" i="12"/>
  <c r="R216" i="12"/>
  <c r="S216" i="12" s="1"/>
  <c r="T216" i="12" s="1"/>
  <c r="U216" i="12" s="1"/>
  <c r="V216" i="12" s="1"/>
  <c r="W216" i="12" s="1"/>
  <c r="X216" i="12" s="1"/>
  <c r="Y216" i="12" s="1"/>
  <c r="Z216" i="12" s="1"/>
  <c r="AA216" i="12" s="1"/>
  <c r="AB216" i="12" s="1"/>
  <c r="AC216" i="12" s="1"/>
  <c r="AD216" i="12" s="1"/>
  <c r="AE216" i="12" s="1"/>
  <c r="AF216" i="12" s="1"/>
  <c r="AG216" i="12" s="1"/>
  <c r="AH216" i="12" s="1"/>
  <c r="AI216" i="12" s="1"/>
  <c r="AJ216" i="12" s="1"/>
  <c r="AK216" i="12" s="1"/>
  <c r="AL216" i="12" s="1"/>
  <c r="AM216" i="12" s="1"/>
  <c r="AN216" i="12" s="1"/>
  <c r="AO216" i="12" s="1"/>
  <c r="AP216" i="12" s="1"/>
  <c r="AQ216" i="12" s="1"/>
  <c r="AR216" i="12" s="1"/>
  <c r="AS216" i="12" s="1"/>
  <c r="AT216" i="12" s="1"/>
  <c r="AU216" i="12" s="1"/>
  <c r="AV216" i="12" s="1"/>
  <c r="R221" i="12"/>
  <c r="U219" i="12"/>
  <c r="V219" i="12" s="1"/>
  <c r="W219" i="12" s="1"/>
  <c r="X219" i="12" s="1"/>
  <c r="Y219" i="12" s="1"/>
  <c r="Z219" i="12" s="1"/>
  <c r="AA219" i="12" s="1"/>
  <c r="AB219" i="12" s="1"/>
  <c r="AC219" i="12" s="1"/>
  <c r="AD219" i="12" s="1"/>
  <c r="AE219" i="12" s="1"/>
  <c r="AF219" i="12" s="1"/>
  <c r="AG219" i="12" s="1"/>
  <c r="AH219" i="12" s="1"/>
  <c r="AI219" i="12" s="1"/>
  <c r="AJ219" i="12" s="1"/>
  <c r="AK219" i="12" s="1"/>
  <c r="AL219" i="12" s="1"/>
  <c r="AM219" i="12" s="1"/>
  <c r="AN219" i="12" s="1"/>
  <c r="AO219" i="12" s="1"/>
  <c r="AP219" i="12" s="1"/>
  <c r="AQ219" i="12" s="1"/>
  <c r="AR219" i="12" s="1"/>
  <c r="AS219" i="12" s="1"/>
  <c r="AT219" i="12" s="1"/>
  <c r="AU219" i="12" s="1"/>
  <c r="AV219" i="12" s="1"/>
  <c r="U224" i="12"/>
  <c r="W226" i="12"/>
  <c r="V220" i="12"/>
  <c r="W220" i="12" s="1"/>
  <c r="X220" i="12" s="1"/>
  <c r="Y220" i="12" s="1"/>
  <c r="Z220" i="12" s="1"/>
  <c r="AA220" i="12" s="1"/>
  <c r="AB220" i="12" s="1"/>
  <c r="AC220" i="12" s="1"/>
  <c r="AD220" i="12" s="1"/>
  <c r="AE220" i="12" s="1"/>
  <c r="AF220" i="12" s="1"/>
  <c r="AG220" i="12" s="1"/>
  <c r="AH220" i="12" s="1"/>
  <c r="AI220" i="12" s="1"/>
  <c r="AJ220" i="12" s="1"/>
  <c r="AK220" i="12" s="1"/>
  <c r="AL220" i="12" s="1"/>
  <c r="AM220" i="12" s="1"/>
  <c r="AN220" i="12" s="1"/>
  <c r="AO220" i="12" s="1"/>
  <c r="AP220" i="12" s="1"/>
  <c r="AQ220" i="12" s="1"/>
  <c r="AR220" i="12" s="1"/>
  <c r="AS220" i="12" s="1"/>
  <c r="AT220" i="12" s="1"/>
  <c r="AU220" i="12" s="1"/>
  <c r="AV220" i="12" s="1"/>
  <c r="V225" i="12"/>
  <c r="X227" i="12"/>
  <c r="AC232" i="12"/>
  <c r="AD233" i="12"/>
  <c r="Z229" i="12"/>
  <c r="T218" i="12"/>
  <c r="U218" i="12" s="1"/>
  <c r="V218" i="12" s="1"/>
  <c r="W218" i="12" s="1"/>
  <c r="X218" i="12" s="1"/>
  <c r="Y218" i="12" s="1"/>
  <c r="Z218" i="12" s="1"/>
  <c r="AA218" i="12" s="1"/>
  <c r="AB218" i="12" s="1"/>
  <c r="AC218" i="12" s="1"/>
  <c r="AD218" i="12" s="1"/>
  <c r="AE218" i="12" s="1"/>
  <c r="AF218" i="12" s="1"/>
  <c r="AG218" i="12" s="1"/>
  <c r="AH218" i="12" s="1"/>
  <c r="AI218" i="12" s="1"/>
  <c r="AJ218" i="12" s="1"/>
  <c r="AK218" i="12" s="1"/>
  <c r="AL218" i="12" s="1"/>
  <c r="AM218" i="12" s="1"/>
  <c r="AN218" i="12" s="1"/>
  <c r="AO218" i="12" s="1"/>
  <c r="AP218" i="12" s="1"/>
  <c r="AQ218" i="12" s="1"/>
  <c r="AR218" i="12" s="1"/>
  <c r="AS218" i="12" s="1"/>
  <c r="AT218" i="12" s="1"/>
  <c r="AU218" i="12" s="1"/>
  <c r="AV218" i="12" s="1"/>
  <c r="T223" i="12"/>
  <c r="AR202" i="12"/>
  <c r="N264" i="12"/>
  <c r="O264" i="12" s="1"/>
  <c r="Z276" i="12"/>
  <c r="AA276" i="12" s="1"/>
  <c r="AB276" i="12" s="1"/>
  <c r="R268" i="12"/>
  <c r="S268" i="12" s="1"/>
  <c r="T268" i="12" s="1"/>
  <c r="U268" i="12" s="1"/>
  <c r="V268" i="12" s="1"/>
  <c r="W268" i="12" s="1"/>
  <c r="X268" i="12" s="1"/>
  <c r="Y268" i="12" s="1"/>
  <c r="Z268" i="12" s="1"/>
  <c r="AA268" i="12" s="1"/>
  <c r="AB268" i="12" s="1"/>
  <c r="AC268" i="12" s="1"/>
  <c r="AD268" i="12" s="1"/>
  <c r="AE268" i="12" s="1"/>
  <c r="AF268" i="12" s="1"/>
  <c r="AG268" i="12" s="1"/>
  <c r="AH268" i="12" s="1"/>
  <c r="AI268" i="12" s="1"/>
  <c r="AJ268" i="12" s="1"/>
  <c r="AK268" i="12" s="1"/>
  <c r="AL268" i="12" s="1"/>
  <c r="AM268" i="12" s="1"/>
  <c r="AN268" i="12" s="1"/>
  <c r="AO268" i="12" s="1"/>
  <c r="AP268" i="12" s="1"/>
  <c r="AQ268" i="12" s="1"/>
  <c r="AR268" i="12" s="1"/>
  <c r="AS268" i="12" s="1"/>
  <c r="AT268" i="12" s="1"/>
  <c r="AU268" i="12" s="1"/>
  <c r="AV268" i="12" s="1"/>
  <c r="AD280" i="12"/>
  <c r="AE280" i="12" s="1"/>
  <c r="AF280" i="12" s="1"/>
  <c r="AG280" i="12" s="1"/>
  <c r="AH280" i="12" s="1"/>
  <c r="AI280" i="12" s="1"/>
  <c r="AJ280" i="12" s="1"/>
  <c r="AK280" i="12" s="1"/>
  <c r="AL280" i="12" s="1"/>
  <c r="AM280" i="12" s="1"/>
  <c r="AN280" i="12" s="1"/>
  <c r="AO280" i="12" s="1"/>
  <c r="AP280" i="12" s="1"/>
  <c r="AQ280" i="12" s="1"/>
  <c r="AR280" i="12" s="1"/>
  <c r="AS280" i="12" s="1"/>
  <c r="AT280" i="12" s="1"/>
  <c r="AU280" i="12" s="1"/>
  <c r="AV280" i="12" s="1"/>
  <c r="M210" i="12"/>
  <c r="M208" i="12" s="1"/>
  <c r="M204" i="12" s="1"/>
  <c r="M30" i="12" s="1"/>
  <c r="L208" i="12"/>
  <c r="L204" i="12" s="1"/>
  <c r="L30" i="12" s="1"/>
  <c r="AB278" i="12"/>
  <c r="AC278" i="12" s="1"/>
  <c r="AD278" i="12" s="1"/>
  <c r="AE278" i="12" s="1"/>
  <c r="AF278" i="12" s="1"/>
  <c r="AG278" i="12" s="1"/>
  <c r="R215" i="12"/>
  <c r="S215" i="12" s="1"/>
  <c r="T215" i="12" s="1"/>
  <c r="AG283" i="12"/>
  <c r="AH283" i="12" s="1"/>
  <c r="AI283" i="12" s="1"/>
  <c r="AJ283" i="12" s="1"/>
  <c r="AK283" i="12" s="1"/>
  <c r="AL283" i="12" s="1"/>
  <c r="AM283" i="12" s="1"/>
  <c r="AN283" i="12" s="1"/>
  <c r="AO283" i="12" s="1"/>
  <c r="AP283" i="12" s="1"/>
  <c r="AQ283" i="12" s="1"/>
  <c r="AR283" i="12" s="1"/>
  <c r="AS283" i="12" s="1"/>
  <c r="AT283" i="12" s="1"/>
  <c r="AU283" i="12" s="1"/>
  <c r="AV283" i="12" s="1"/>
  <c r="N211" i="12"/>
  <c r="L261" i="12"/>
  <c r="L255" i="12" s="1"/>
  <c r="L31" i="12" s="1"/>
  <c r="M263" i="12"/>
  <c r="M261" i="12" s="1"/>
  <c r="M255" i="12" s="1"/>
  <c r="M31" i="12" s="1"/>
  <c r="Q214" i="12"/>
  <c r="R214" i="12" s="1"/>
  <c r="S214" i="12" s="1"/>
  <c r="T214" i="12" s="1"/>
  <c r="U214" i="12" s="1"/>
  <c r="V214" i="12" s="1"/>
  <c r="W214" i="12" s="1"/>
  <c r="X214" i="12" s="1"/>
  <c r="Y214" i="12" s="1"/>
  <c r="Z214" i="12" s="1"/>
  <c r="AA214" i="12" s="1"/>
  <c r="AB214" i="12" s="1"/>
  <c r="AC214" i="12" s="1"/>
  <c r="AD214" i="12" s="1"/>
  <c r="AE214" i="12" s="1"/>
  <c r="AF214" i="12" s="1"/>
  <c r="AG214" i="12" s="1"/>
  <c r="AH214" i="12" s="1"/>
  <c r="AI214" i="12" s="1"/>
  <c r="AJ214" i="12" s="1"/>
  <c r="AK214" i="12" s="1"/>
  <c r="AL214" i="12" s="1"/>
  <c r="AM214" i="12" s="1"/>
  <c r="AN214" i="12" s="1"/>
  <c r="AO214" i="12" s="1"/>
  <c r="AP214" i="12" s="1"/>
  <c r="AQ214" i="12" s="1"/>
  <c r="AR214" i="12" s="1"/>
  <c r="AS214" i="12" s="1"/>
  <c r="AT214" i="12" s="1"/>
  <c r="AU214" i="12" s="1"/>
  <c r="AV214" i="12" s="1"/>
  <c r="U271" i="12"/>
  <c r="V271" i="12" s="1"/>
  <c r="W271" i="12" s="1"/>
  <c r="AT56" i="12"/>
  <c r="AS57" i="12"/>
  <c r="AS201" i="12"/>
  <c r="AT54" i="12"/>
  <c r="AS55" i="12"/>
  <c r="S269" i="12"/>
  <c r="T269" i="12" s="1"/>
  <c r="I193" i="12"/>
  <c r="K154" i="12"/>
  <c r="L154" i="12" s="1"/>
  <c r="P266" i="12"/>
  <c r="Q266" i="12" s="1"/>
  <c r="W273" i="12"/>
  <c r="X273" i="12" s="1"/>
  <c r="Y273" i="12" s="1"/>
  <c r="Z273" i="12" s="1"/>
  <c r="AA273" i="12" s="1"/>
  <c r="AB273" i="12" s="1"/>
  <c r="AC273" i="12" s="1"/>
  <c r="AD273" i="12" s="1"/>
  <c r="AE273" i="12" s="1"/>
  <c r="AF273" i="12" s="1"/>
  <c r="AG273" i="12" s="1"/>
  <c r="AH273" i="12" s="1"/>
  <c r="AI273" i="12" s="1"/>
  <c r="AJ273" i="12" s="1"/>
  <c r="AK273" i="12" s="1"/>
  <c r="AL273" i="12" s="1"/>
  <c r="AM273" i="12" s="1"/>
  <c r="AN273" i="12" s="1"/>
  <c r="AO273" i="12" s="1"/>
  <c r="AP273" i="12" s="1"/>
  <c r="AQ273" i="12" s="1"/>
  <c r="AR273" i="12" s="1"/>
  <c r="AS273" i="12" s="1"/>
  <c r="AT273" i="12" s="1"/>
  <c r="AU273" i="12" s="1"/>
  <c r="AV273" i="12" s="1"/>
  <c r="X274" i="12"/>
  <c r="Y274" i="12" s="1"/>
  <c r="Z274" i="12" s="1"/>
  <c r="AA274" i="12" s="1"/>
  <c r="AB274" i="12" s="1"/>
  <c r="AC274" i="12" s="1"/>
  <c r="AC279" i="12"/>
  <c r="AD279" i="12" s="1"/>
  <c r="AE279" i="12" s="1"/>
  <c r="AF279" i="12" s="1"/>
  <c r="AG279" i="12" s="1"/>
  <c r="AH279" i="12" s="1"/>
  <c r="AI279" i="12" s="1"/>
  <c r="AJ279" i="12" s="1"/>
  <c r="AK279" i="12" s="1"/>
  <c r="AL279" i="12" s="1"/>
  <c r="AM279" i="12" s="1"/>
  <c r="AN279" i="12" s="1"/>
  <c r="AO279" i="12" s="1"/>
  <c r="AP279" i="12" s="1"/>
  <c r="AQ279" i="12" s="1"/>
  <c r="AR279" i="12" s="1"/>
  <c r="AS279" i="12" s="1"/>
  <c r="AT279" i="12" s="1"/>
  <c r="AU279" i="12" s="1"/>
  <c r="AV279" i="12" s="1"/>
  <c r="AR44" i="101" l="1"/>
  <c r="AR39" i="101"/>
  <c r="AR40" i="101"/>
  <c r="AR41" i="101"/>
  <c r="AR34" i="101"/>
  <c r="AR23" i="101"/>
  <c r="AR35" i="101"/>
  <c r="AR42" i="101"/>
  <c r="AR33" i="101"/>
  <c r="AR36" i="101"/>
  <c r="AR37" i="101"/>
  <c r="Y227" i="12"/>
  <c r="V224" i="12"/>
  <c r="W224" i="12" s="1"/>
  <c r="T222" i="12"/>
  <c r="U222" i="12" s="1"/>
  <c r="V222" i="12" s="1"/>
  <c r="AA229" i="12"/>
  <c r="AB229" i="12" s="1"/>
  <c r="AB230" i="12"/>
  <c r="AE233" i="12"/>
  <c r="W225" i="12"/>
  <c r="X225" i="12" s="1"/>
  <c r="S221" i="12"/>
  <c r="AC231" i="12"/>
  <c r="AD231" i="12" s="1"/>
  <c r="AD232" i="12"/>
  <c r="X226" i="12"/>
  <c r="Y226" i="12" s="1"/>
  <c r="AF234" i="12"/>
  <c r="AG234" i="12" s="1"/>
  <c r="AH234" i="12" s="1"/>
  <c r="Z228" i="12"/>
  <c r="AA228" i="12" s="1"/>
  <c r="U223" i="12"/>
  <c r="AD274" i="12"/>
  <c r="AE274" i="12" s="1"/>
  <c r="AF274" i="12" s="1"/>
  <c r="AG274" i="12" s="1"/>
  <c r="AH274" i="12" s="1"/>
  <c r="AI274" i="12" s="1"/>
  <c r="AJ274" i="12" s="1"/>
  <c r="AK274" i="12" s="1"/>
  <c r="AL274" i="12" s="1"/>
  <c r="AM274" i="12" s="1"/>
  <c r="AN274" i="12" s="1"/>
  <c r="AO274" i="12" s="1"/>
  <c r="AP274" i="12" s="1"/>
  <c r="AQ274" i="12" s="1"/>
  <c r="AR274" i="12" s="1"/>
  <c r="AS274" i="12" s="1"/>
  <c r="AT274" i="12" s="1"/>
  <c r="AU274" i="12" s="1"/>
  <c r="AV274" i="12" s="1"/>
  <c r="N263" i="12"/>
  <c r="N261" i="12" s="1"/>
  <c r="N255" i="12" s="1"/>
  <c r="N31" i="12" s="1"/>
  <c r="AH278" i="12"/>
  <c r="AI278" i="12" s="1"/>
  <c r="N210" i="12"/>
  <c r="N208" i="12" s="1"/>
  <c r="N204" i="12" s="1"/>
  <c r="N30" i="12" s="1"/>
  <c r="U269" i="12"/>
  <c r="V269" i="12" s="1"/>
  <c r="W269" i="12" s="1"/>
  <c r="X269" i="12" s="1"/>
  <c r="Y269" i="12" s="1"/>
  <c r="Z269" i="12" s="1"/>
  <c r="AA269" i="12" s="1"/>
  <c r="AB269" i="12" s="1"/>
  <c r="AC269" i="12" s="1"/>
  <c r="AD269" i="12" s="1"/>
  <c r="AE269" i="12" s="1"/>
  <c r="AF269" i="12" s="1"/>
  <c r="AG269" i="12" s="1"/>
  <c r="AH269" i="12" s="1"/>
  <c r="AI269" i="12" s="1"/>
  <c r="AJ269" i="12" s="1"/>
  <c r="AK269" i="12" s="1"/>
  <c r="AL269" i="12" s="1"/>
  <c r="AM269" i="12" s="1"/>
  <c r="AN269" i="12" s="1"/>
  <c r="AO269" i="12" s="1"/>
  <c r="AP269" i="12" s="1"/>
  <c r="AQ269" i="12" s="1"/>
  <c r="AR269" i="12" s="1"/>
  <c r="AS269" i="12" s="1"/>
  <c r="AT269" i="12" s="1"/>
  <c r="AU269" i="12" s="1"/>
  <c r="AV269" i="12" s="1"/>
  <c r="AS202" i="12"/>
  <c r="R266" i="12"/>
  <c r="S266" i="12" s="1"/>
  <c r="P264" i="12"/>
  <c r="Q264" i="12" s="1"/>
  <c r="R264" i="12" s="1"/>
  <c r="S264" i="12" s="1"/>
  <c r="T264" i="12" s="1"/>
  <c r="U264" i="12" s="1"/>
  <c r="AS308" i="5"/>
  <c r="AV307" i="5"/>
  <c r="AU309" i="5"/>
  <c r="AU308" i="5"/>
  <c r="AS304" i="5"/>
  <c r="AU310" i="5"/>
  <c r="AU56" i="12"/>
  <c r="AT57" i="12"/>
  <c r="O211" i="12"/>
  <c r="P211" i="12" s="1"/>
  <c r="AV309" i="5"/>
  <c r="AS307" i="5"/>
  <c r="AU304" i="5"/>
  <c r="AR310" i="5"/>
  <c r="X271" i="12"/>
  <c r="Y271" i="12" s="1"/>
  <c r="Z271" i="12" s="1"/>
  <c r="AA271" i="12" s="1"/>
  <c r="AB271" i="12" s="1"/>
  <c r="AC271" i="12" s="1"/>
  <c r="AD271" i="12" s="1"/>
  <c r="AE271" i="12" s="1"/>
  <c r="AF271" i="12" s="1"/>
  <c r="AG271" i="12" s="1"/>
  <c r="AH271" i="12" s="1"/>
  <c r="AI271" i="12" s="1"/>
  <c r="AJ271" i="12" s="1"/>
  <c r="AK271" i="12" s="1"/>
  <c r="AL271" i="12" s="1"/>
  <c r="AM271" i="12" s="1"/>
  <c r="AN271" i="12" s="1"/>
  <c r="AO271" i="12" s="1"/>
  <c r="AP271" i="12" s="1"/>
  <c r="AQ271" i="12" s="1"/>
  <c r="AR271" i="12" s="1"/>
  <c r="AS271" i="12" s="1"/>
  <c r="AT271" i="12" s="1"/>
  <c r="AU271" i="12" s="1"/>
  <c r="AV271" i="12" s="1"/>
  <c r="AV304" i="5"/>
  <c r="AT304" i="5"/>
  <c r="U215" i="12"/>
  <c r="V215" i="12" s="1"/>
  <c r="W215" i="12" s="1"/>
  <c r="X215" i="12" s="1"/>
  <c r="Y215" i="12" s="1"/>
  <c r="Z215" i="12" s="1"/>
  <c r="AA215" i="12" s="1"/>
  <c r="AB215" i="12" s="1"/>
  <c r="AC215" i="12" s="1"/>
  <c r="AD215" i="12" s="1"/>
  <c r="AE215" i="12" s="1"/>
  <c r="AF215" i="12" s="1"/>
  <c r="AG215" i="12" s="1"/>
  <c r="AH215" i="12" s="1"/>
  <c r="AI215" i="12" s="1"/>
  <c r="AJ215" i="12" s="1"/>
  <c r="AK215" i="12" s="1"/>
  <c r="AL215" i="12" s="1"/>
  <c r="AM215" i="12" s="1"/>
  <c r="AN215" i="12" s="1"/>
  <c r="AO215" i="12" s="1"/>
  <c r="AP215" i="12" s="1"/>
  <c r="AQ215" i="12" s="1"/>
  <c r="AR215" i="12" s="1"/>
  <c r="AS215" i="12" s="1"/>
  <c r="AT215" i="12" s="1"/>
  <c r="AU215" i="12" s="1"/>
  <c r="AV215" i="12" s="1"/>
  <c r="K193" i="12"/>
  <c r="AT201" i="12"/>
  <c r="AU54" i="12"/>
  <c r="AT55" i="12"/>
  <c r="AC276" i="12"/>
  <c r="AD276" i="12" s="1"/>
  <c r="AE276" i="12" s="1"/>
  <c r="AF276" i="12" s="1"/>
  <c r="AG276" i="12" s="1"/>
  <c r="AH276" i="12" s="1"/>
  <c r="AI276" i="12" s="1"/>
  <c r="AJ276" i="12" s="1"/>
  <c r="AK276" i="12" s="1"/>
  <c r="AL276" i="12" s="1"/>
  <c r="AM276" i="12" s="1"/>
  <c r="AN276" i="12" s="1"/>
  <c r="AO276" i="12" s="1"/>
  <c r="AP276" i="12" s="1"/>
  <c r="AQ276" i="12" s="1"/>
  <c r="AR276" i="12" s="1"/>
  <c r="AS276" i="12" s="1"/>
  <c r="AT276" i="12" s="1"/>
  <c r="AU276" i="12" s="1"/>
  <c r="AV276" i="12" s="1"/>
  <c r="AS309" i="5"/>
  <c r="AT307" i="5"/>
  <c r="AR308" i="5"/>
  <c r="M154" i="12"/>
  <c r="N154" i="12" s="1"/>
  <c r="AR309" i="5"/>
  <c r="AT308" i="5"/>
  <c r="V217" i="12"/>
  <c r="W217" i="12" s="1"/>
  <c r="L193" i="12"/>
  <c r="AU307" i="5"/>
  <c r="AQ58" i="101"/>
  <c r="AR59" i="15"/>
  <c r="AQ74" i="101"/>
  <c r="AQ76" i="101" s="1"/>
  <c r="AR45" i="101" l="1"/>
  <c r="AR52" i="101" s="1"/>
  <c r="AI234" i="12"/>
  <c r="AF233" i="12"/>
  <c r="AG233" i="12" s="1"/>
  <c r="X224" i="12"/>
  <c r="Y224" i="12" s="1"/>
  <c r="AC229" i="12"/>
  <c r="Y225" i="12"/>
  <c r="AC230" i="12"/>
  <c r="V223" i="12"/>
  <c r="W222" i="12"/>
  <c r="X222" i="12" s="1"/>
  <c r="Y222" i="12" s="1"/>
  <c r="Z222" i="12" s="1"/>
  <c r="AA222" i="12" s="1"/>
  <c r="AB222" i="12" s="1"/>
  <c r="AC222" i="12" s="1"/>
  <c r="AD222" i="12" s="1"/>
  <c r="AE222" i="12" s="1"/>
  <c r="AF222" i="12" s="1"/>
  <c r="AG222" i="12" s="1"/>
  <c r="AH222" i="12" s="1"/>
  <c r="AI222" i="12" s="1"/>
  <c r="AJ222" i="12" s="1"/>
  <c r="AK222" i="12" s="1"/>
  <c r="AL222" i="12" s="1"/>
  <c r="AM222" i="12" s="1"/>
  <c r="AN222" i="12" s="1"/>
  <c r="AO222" i="12" s="1"/>
  <c r="AP222" i="12" s="1"/>
  <c r="AQ222" i="12" s="1"/>
  <c r="AR222" i="12" s="1"/>
  <c r="AS222" i="12" s="1"/>
  <c r="AT222" i="12" s="1"/>
  <c r="AU222" i="12" s="1"/>
  <c r="AV222" i="12" s="1"/>
  <c r="Z227" i="12"/>
  <c r="AA227" i="12" s="1"/>
  <c r="AB227" i="12" s="1"/>
  <c r="AJ234" i="12"/>
  <c r="AE232" i="12"/>
  <c r="AF232" i="12" s="1"/>
  <c r="T221" i="12"/>
  <c r="AB228" i="12"/>
  <c r="Z226" i="12"/>
  <c r="AA226" i="12" s="1"/>
  <c r="AB226" i="12" s="1"/>
  <c r="AE231" i="12"/>
  <c r="O210" i="12"/>
  <c r="O208" i="12" s="1"/>
  <c r="O204" i="12" s="1"/>
  <c r="O30" i="12" s="1"/>
  <c r="O263" i="12"/>
  <c r="P263" i="12" s="1"/>
  <c r="P261" i="12" s="1"/>
  <c r="P255" i="12" s="1"/>
  <c r="P31" i="12" s="1"/>
  <c r="AJ278" i="12"/>
  <c r="AK278" i="12" s="1"/>
  <c r="AL278" i="12" s="1"/>
  <c r="AM278" i="12" s="1"/>
  <c r="AN278" i="12" s="1"/>
  <c r="AO278" i="12" s="1"/>
  <c r="AP278" i="12" s="1"/>
  <c r="AQ278" i="12" s="1"/>
  <c r="AR278" i="12" s="1"/>
  <c r="AS278" i="12" s="1"/>
  <c r="AT278" i="12" s="1"/>
  <c r="AU278" i="12" s="1"/>
  <c r="AV278" i="12" s="1"/>
  <c r="T266" i="12"/>
  <c r="U266" i="12" s="1"/>
  <c r="V266" i="12" s="1"/>
  <c r="W266" i="12" s="1"/>
  <c r="X266" i="12" s="1"/>
  <c r="Y266" i="12" s="1"/>
  <c r="Z266" i="12" s="1"/>
  <c r="AT202" i="12"/>
  <c r="N193" i="12"/>
  <c r="Q211" i="12"/>
  <c r="R211" i="12" s="1"/>
  <c r="S211" i="12" s="1"/>
  <c r="T211" i="12" s="1"/>
  <c r="U211" i="12" s="1"/>
  <c r="V211" i="12" s="1"/>
  <c r="W211" i="12" s="1"/>
  <c r="X211" i="12" s="1"/>
  <c r="Y211" i="12" s="1"/>
  <c r="Z211" i="12" s="1"/>
  <c r="AA211" i="12" s="1"/>
  <c r="AB211" i="12" s="1"/>
  <c r="AC211" i="12" s="1"/>
  <c r="AD211" i="12" s="1"/>
  <c r="AE211" i="12" s="1"/>
  <c r="AF211" i="12" s="1"/>
  <c r="AG211" i="12" s="1"/>
  <c r="AH211" i="12" s="1"/>
  <c r="AI211" i="12" s="1"/>
  <c r="AJ211" i="12" s="1"/>
  <c r="AK211" i="12" s="1"/>
  <c r="AL211" i="12" s="1"/>
  <c r="AM211" i="12" s="1"/>
  <c r="AN211" i="12" s="1"/>
  <c r="AO211" i="12" s="1"/>
  <c r="AP211" i="12" s="1"/>
  <c r="AQ211" i="12" s="1"/>
  <c r="AR211" i="12" s="1"/>
  <c r="AS211" i="12" s="1"/>
  <c r="AT211" i="12" s="1"/>
  <c r="AU211" i="12" s="1"/>
  <c r="AV211" i="12" s="1"/>
  <c r="M193" i="12"/>
  <c r="X217" i="12"/>
  <c r="Y217" i="12" s="1"/>
  <c r="Z217" i="12" s="1"/>
  <c r="AA217" i="12" s="1"/>
  <c r="AB217" i="12" s="1"/>
  <c r="AC217" i="12" s="1"/>
  <c r="AD217" i="12" s="1"/>
  <c r="AE217" i="12" s="1"/>
  <c r="AF217" i="12" s="1"/>
  <c r="AG217" i="12" s="1"/>
  <c r="AH217" i="12" s="1"/>
  <c r="AI217" i="12" s="1"/>
  <c r="AJ217" i="12" s="1"/>
  <c r="AK217" i="12" s="1"/>
  <c r="AL217" i="12" s="1"/>
  <c r="AM217" i="12" s="1"/>
  <c r="AN217" i="12" s="1"/>
  <c r="AO217" i="12" s="1"/>
  <c r="AP217" i="12" s="1"/>
  <c r="AQ217" i="12" s="1"/>
  <c r="AR217" i="12" s="1"/>
  <c r="AS217" i="12" s="1"/>
  <c r="AT217" i="12" s="1"/>
  <c r="AU217" i="12" s="1"/>
  <c r="AV217" i="12" s="1"/>
  <c r="AU201" i="12"/>
  <c r="AU55" i="12"/>
  <c r="AV54" i="12"/>
  <c r="AQ93" i="101"/>
  <c r="AQ94" i="101" s="1"/>
  <c r="AQ61" i="101"/>
  <c r="AQ62" i="101" s="1"/>
  <c r="O154" i="12"/>
  <c r="P154" i="12" s="1"/>
  <c r="AQ79" i="101"/>
  <c r="AQ80" i="101" s="1"/>
  <c r="AU34" i="15"/>
  <c r="AV56" i="12"/>
  <c r="AV57" i="12" s="1"/>
  <c r="AU57" i="12"/>
  <c r="V264" i="12"/>
  <c r="W264" i="12" s="1"/>
  <c r="X264" i="12" s="1"/>
  <c r="Y264" i="12" s="1"/>
  <c r="Z264" i="12" s="1"/>
  <c r="AA264" i="12" s="1"/>
  <c r="AB264" i="12" s="1"/>
  <c r="AC264" i="12" s="1"/>
  <c r="AD264" i="12" s="1"/>
  <c r="AE264" i="12" s="1"/>
  <c r="AF264" i="12" s="1"/>
  <c r="AG264" i="12" s="1"/>
  <c r="AH264" i="12" s="1"/>
  <c r="AI264" i="12" s="1"/>
  <c r="AJ264" i="12" s="1"/>
  <c r="AK264" i="12" s="1"/>
  <c r="AL264" i="12" s="1"/>
  <c r="AM264" i="12" s="1"/>
  <c r="AN264" i="12" s="1"/>
  <c r="AO264" i="12" s="1"/>
  <c r="AP264" i="12" s="1"/>
  <c r="AQ264" i="12" s="1"/>
  <c r="AR264" i="12" s="1"/>
  <c r="AS264" i="12" s="1"/>
  <c r="AT264" i="12" s="1"/>
  <c r="AU264" i="12" s="1"/>
  <c r="AV264" i="12" s="1"/>
  <c r="AT34" i="15"/>
  <c r="AU85" i="15"/>
  <c r="AT98" i="15"/>
  <c r="AV98" i="15"/>
  <c r="AS98" i="15"/>
  <c r="AV85" i="15"/>
  <c r="AU98" i="15"/>
  <c r="AT85" i="15"/>
  <c r="AS85" i="15"/>
  <c r="AT59" i="15"/>
  <c r="AR85" i="15"/>
  <c r="AS59" i="15"/>
  <c r="AU59" i="15"/>
  <c r="AV380" i="5"/>
  <c r="AT380" i="5"/>
  <c r="AK234" i="12" l="1"/>
  <c r="AL234" i="12" s="1"/>
  <c r="AM234" i="12" s="1"/>
  <c r="AN234" i="12" s="1"/>
  <c r="AO234" i="12" s="1"/>
  <c r="AP234" i="12" s="1"/>
  <c r="AQ234" i="12" s="1"/>
  <c r="AR234" i="12" s="1"/>
  <c r="AS234" i="12" s="1"/>
  <c r="AT234" i="12" s="1"/>
  <c r="AU234" i="12" s="1"/>
  <c r="AV234" i="12" s="1"/>
  <c r="AQ100" i="101"/>
  <c r="AQ101" i="101" s="1"/>
  <c r="AQ86" i="101"/>
  <c r="AQ87" i="101" s="1"/>
  <c r="Z224" i="12"/>
  <c r="AA224" i="12" s="1"/>
  <c r="AB224" i="12" s="1"/>
  <c r="AC224" i="12" s="1"/>
  <c r="AD224" i="12" s="1"/>
  <c r="AE224" i="12" s="1"/>
  <c r="AF224" i="12" s="1"/>
  <c r="AG224" i="12" s="1"/>
  <c r="AH224" i="12" s="1"/>
  <c r="AI224" i="12" s="1"/>
  <c r="AJ224" i="12" s="1"/>
  <c r="AK224" i="12" s="1"/>
  <c r="AL224" i="12" s="1"/>
  <c r="AM224" i="12" s="1"/>
  <c r="AN224" i="12" s="1"/>
  <c r="AO224" i="12" s="1"/>
  <c r="AP224" i="12" s="1"/>
  <c r="AQ224" i="12" s="1"/>
  <c r="AR224" i="12" s="1"/>
  <c r="AS224" i="12" s="1"/>
  <c r="AT224" i="12" s="1"/>
  <c r="AU224" i="12" s="1"/>
  <c r="AV224" i="12" s="1"/>
  <c r="AC226" i="12"/>
  <c r="AD226" i="12" s="1"/>
  <c r="AE226" i="12" s="1"/>
  <c r="AF226" i="12" s="1"/>
  <c r="AG226" i="12" s="1"/>
  <c r="AH226" i="12" s="1"/>
  <c r="AI226" i="12" s="1"/>
  <c r="AJ226" i="12" s="1"/>
  <c r="AK226" i="12" s="1"/>
  <c r="AL226" i="12" s="1"/>
  <c r="AM226" i="12" s="1"/>
  <c r="AN226" i="12" s="1"/>
  <c r="AO226" i="12" s="1"/>
  <c r="AP226" i="12" s="1"/>
  <c r="AQ226" i="12" s="1"/>
  <c r="AR226" i="12" s="1"/>
  <c r="AS226" i="12" s="1"/>
  <c r="AT226" i="12" s="1"/>
  <c r="AU226" i="12" s="1"/>
  <c r="AV226" i="12" s="1"/>
  <c r="AH233" i="12"/>
  <c r="AG232" i="12"/>
  <c r="AH232" i="12" s="1"/>
  <c r="W223" i="12"/>
  <c r="X223" i="12" s="1"/>
  <c r="AD230" i="12"/>
  <c r="AE230" i="12" s="1"/>
  <c r="AC227" i="12"/>
  <c r="Z225" i="12"/>
  <c r="AA225" i="12" s="1"/>
  <c r="AD229" i="12"/>
  <c r="AE229" i="12" s="1"/>
  <c r="AF229" i="12" s="1"/>
  <c r="AG229" i="12" s="1"/>
  <c r="AH229" i="12" s="1"/>
  <c r="AI229" i="12" s="1"/>
  <c r="AJ229" i="12" s="1"/>
  <c r="AK229" i="12" s="1"/>
  <c r="AL229" i="12" s="1"/>
  <c r="AM229" i="12" s="1"/>
  <c r="AN229" i="12" s="1"/>
  <c r="AO229" i="12" s="1"/>
  <c r="AP229" i="12" s="1"/>
  <c r="AQ229" i="12" s="1"/>
  <c r="AR229" i="12" s="1"/>
  <c r="AS229" i="12" s="1"/>
  <c r="AT229" i="12" s="1"/>
  <c r="AU229" i="12" s="1"/>
  <c r="AV229" i="12" s="1"/>
  <c r="AF231" i="12"/>
  <c r="AG231" i="12" s="1"/>
  <c r="AC228" i="12"/>
  <c r="U221" i="12"/>
  <c r="P210" i="12"/>
  <c r="Q210" i="12" s="1"/>
  <c r="Q263" i="12"/>
  <c r="R263" i="12" s="1"/>
  <c r="R261" i="12" s="1"/>
  <c r="R255" i="12" s="1"/>
  <c r="R31" i="12" s="1"/>
  <c r="AS169" i="5"/>
  <c r="AS173" i="5" s="1"/>
  <c r="AS179" i="5" s="1"/>
  <c r="O261" i="12"/>
  <c r="O255" i="12" s="1"/>
  <c r="O31" i="12" s="1"/>
  <c r="AQ81" i="101"/>
  <c r="AA266" i="12"/>
  <c r="AB266" i="12" s="1"/>
  <c r="AC266" i="12" s="1"/>
  <c r="AD266" i="12" s="1"/>
  <c r="AE266" i="12" s="1"/>
  <c r="AF266" i="12" s="1"/>
  <c r="AG266" i="12" s="1"/>
  <c r="AH266" i="12" s="1"/>
  <c r="AI266" i="12" s="1"/>
  <c r="AJ266" i="12" s="1"/>
  <c r="AK266" i="12" s="1"/>
  <c r="AL266" i="12" s="1"/>
  <c r="AM266" i="12" s="1"/>
  <c r="AN266" i="12" s="1"/>
  <c r="AO266" i="12" s="1"/>
  <c r="AP266" i="12" s="1"/>
  <c r="AQ266" i="12" s="1"/>
  <c r="AR266" i="12" s="1"/>
  <c r="AS266" i="12" s="1"/>
  <c r="AT266" i="12" s="1"/>
  <c r="AU266" i="12" s="1"/>
  <c r="AV266" i="12" s="1"/>
  <c r="AU314" i="5" a="1"/>
  <c r="AU314" i="5" s="1"/>
  <c r="AU42" i="5" s="1"/>
  <c r="AU13" i="2" s="1"/>
  <c r="AU315" i="5" a="1"/>
  <c r="AU315" i="5" s="1"/>
  <c r="AU43" i="5" s="1"/>
  <c r="AU14" i="2" s="1"/>
  <c r="AV324" i="5" a="1"/>
  <c r="AV324" i="5" s="1"/>
  <c r="AV53" i="5" s="1"/>
  <c r="AV25" i="2" s="1"/>
  <c r="AV66" i="2" s="1"/>
  <c r="AR325" i="5" a="1"/>
  <c r="AR325" i="5" s="1"/>
  <c r="AR54" i="5" s="1"/>
  <c r="AR26" i="2" s="1"/>
  <c r="AR314" i="5" a="1"/>
  <c r="AR314" i="5" s="1"/>
  <c r="AR42" i="5" s="1"/>
  <c r="AR13" i="2" s="1"/>
  <c r="AT319" i="5" a="1"/>
  <c r="AT319" i="5" s="1"/>
  <c r="AT47" i="5" s="1"/>
  <c r="AT18" i="2" s="1"/>
  <c r="AT315" i="5" a="1"/>
  <c r="AT315" i="5" s="1"/>
  <c r="AT43" i="5" s="1"/>
  <c r="AT14" i="2" s="1"/>
  <c r="AS53" i="5"/>
  <c r="AS25" i="2" s="1"/>
  <c r="AS66" i="2" s="1"/>
  <c r="AS313" i="5" a="1"/>
  <c r="AS313" i="5" s="1"/>
  <c r="AS41" i="5" s="1"/>
  <c r="AS12" i="2" s="1"/>
  <c r="AU316" i="5" a="1"/>
  <c r="AU316" i="5" s="1"/>
  <c r="AU44" i="5" s="1"/>
  <c r="AU15" i="2" s="1"/>
  <c r="AV326" i="5" a="1"/>
  <c r="AV326" i="5" s="1"/>
  <c r="AV55" i="5" s="1"/>
  <c r="AV27" i="2" s="1"/>
  <c r="AV68" i="2" s="1"/>
  <c r="AR328" i="5" a="1"/>
  <c r="AR328" i="5" s="1"/>
  <c r="AR57" i="5" s="1"/>
  <c r="AR29" i="2" s="1"/>
  <c r="AR324" i="5" a="1"/>
  <c r="AR324" i="5" s="1"/>
  <c r="AR53" i="5" s="1"/>
  <c r="AR25" i="2" s="1"/>
  <c r="AT328" i="5" a="1"/>
  <c r="AT328" i="5" s="1"/>
  <c r="AT57" i="5" s="1"/>
  <c r="AT29" i="2" s="1"/>
  <c r="AT70" i="2" s="1"/>
  <c r="AS328" i="5" a="1"/>
  <c r="AS328" i="5" s="1"/>
  <c r="AS57" i="5" s="1"/>
  <c r="AS29" i="2" s="1"/>
  <c r="AS70" i="2" s="1"/>
  <c r="AS314" i="5" a="1"/>
  <c r="AS314" i="5" s="1"/>
  <c r="AS42" i="5" s="1"/>
  <c r="AS13" i="2" s="1"/>
  <c r="AU326" i="5" a="1"/>
  <c r="AU326" i="5" s="1"/>
  <c r="AU55" i="5" s="1"/>
  <c r="AU27" i="2" s="1"/>
  <c r="AU68" i="2" s="1"/>
  <c r="AV328" i="5" a="1"/>
  <c r="AV328" i="5" s="1"/>
  <c r="AV57" i="5" s="1"/>
  <c r="AV29" i="2" s="1"/>
  <c r="AV70" i="2" s="1"/>
  <c r="AV314" i="5" a="1"/>
  <c r="AV314" i="5" s="1"/>
  <c r="AV42" i="5" s="1"/>
  <c r="AV13" i="2" s="1"/>
  <c r="AR52" i="5"/>
  <c r="AR24" i="2" s="1"/>
  <c r="AR41" i="5"/>
  <c r="AT314" i="5" a="1"/>
  <c r="AT314" i="5" s="1"/>
  <c r="AT42" i="5" s="1"/>
  <c r="AT13" i="2" s="1"/>
  <c r="AS317" i="5" a="1"/>
  <c r="AS317" i="5" s="1"/>
  <c r="AS45" i="5" s="1"/>
  <c r="AS16" i="2" s="1"/>
  <c r="AS51" i="5"/>
  <c r="AS23" i="2" s="1"/>
  <c r="AU322" i="5" a="1"/>
  <c r="AU322" i="5" s="1"/>
  <c r="AU51" i="5" s="1"/>
  <c r="AU23" i="2" s="1"/>
  <c r="AU318" i="5" a="1"/>
  <c r="AU318" i="5" s="1"/>
  <c r="AU46" i="5" s="1"/>
  <c r="AU17" i="2" s="1"/>
  <c r="AV316" i="5" a="1"/>
  <c r="AV316" i="5" s="1"/>
  <c r="AV44" i="5" s="1"/>
  <c r="AV15" i="2" s="1"/>
  <c r="AV317" i="5" a="1"/>
  <c r="AV317" i="5" s="1"/>
  <c r="AV45" i="5" s="1"/>
  <c r="AV16" i="2" s="1"/>
  <c r="AR326" i="5" a="1"/>
  <c r="AR326" i="5" s="1"/>
  <c r="AR55" i="5" s="1"/>
  <c r="AR27" i="2" s="1"/>
  <c r="AR43" i="5"/>
  <c r="AR14" i="2" s="1"/>
  <c r="AT323" i="5" a="1"/>
  <c r="AT323" i="5" s="1"/>
  <c r="AT52" i="5" s="1"/>
  <c r="AT24" i="2" s="1"/>
  <c r="AT65" i="2" s="1"/>
  <c r="AT317" i="5" a="1"/>
  <c r="AT317" i="5" s="1"/>
  <c r="AT45" i="5" s="1"/>
  <c r="AT16" i="2" s="1"/>
  <c r="AS315" i="5" a="1"/>
  <c r="AS315" i="5" s="1"/>
  <c r="AS43" i="5" s="1"/>
  <c r="AS14" i="2" s="1"/>
  <c r="AU319" i="5" a="1"/>
  <c r="AU319" i="5" s="1"/>
  <c r="AU47" i="5" s="1"/>
  <c r="AU18" i="2" s="1"/>
  <c r="AU317" i="5" a="1"/>
  <c r="AU317" i="5" s="1"/>
  <c r="AU45" i="5" s="1"/>
  <c r="AU16" i="2" s="1"/>
  <c r="AV319" i="5" a="1"/>
  <c r="AV319" i="5" s="1"/>
  <c r="AV47" i="5" s="1"/>
  <c r="AV18" i="2" s="1"/>
  <c r="AV313" i="5" a="1"/>
  <c r="AV313" i="5" s="1"/>
  <c r="AV41" i="5" s="1"/>
  <c r="AV12" i="2" s="1"/>
  <c r="AR327" i="5" a="1"/>
  <c r="AR327" i="5" s="1"/>
  <c r="AR56" i="5" s="1"/>
  <c r="AR28" i="2" s="1"/>
  <c r="AT324" i="5" a="1"/>
  <c r="AT324" i="5" s="1"/>
  <c r="AT53" i="5" s="1"/>
  <c r="AT25" i="2" s="1"/>
  <c r="AT66" i="2" s="1"/>
  <c r="AT313" i="5" a="1"/>
  <c r="AT313" i="5" s="1"/>
  <c r="AT41" i="5" s="1"/>
  <c r="AT12" i="2" s="1"/>
  <c r="AS325" i="5" a="1"/>
  <c r="AS325" i="5" s="1"/>
  <c r="AS54" i="5" s="1"/>
  <c r="AS26" i="2" s="1"/>
  <c r="AS67" i="2" s="1"/>
  <c r="AU328" i="5" a="1"/>
  <c r="AU328" i="5" s="1"/>
  <c r="AU57" i="5" s="1"/>
  <c r="AU29" i="2" s="1"/>
  <c r="AU70" i="2" s="1"/>
  <c r="AU323" i="5" a="1"/>
  <c r="AU323" i="5" s="1"/>
  <c r="AU52" i="5" s="1"/>
  <c r="AU24" i="2" s="1"/>
  <c r="AU65" i="2" s="1"/>
  <c r="AV327" i="5" a="1"/>
  <c r="AV327" i="5" s="1"/>
  <c r="AV56" i="5" s="1"/>
  <c r="AV28" i="2" s="1"/>
  <c r="AV69" i="2" s="1"/>
  <c r="AV315" i="5" a="1"/>
  <c r="AV315" i="5" s="1"/>
  <c r="AV43" i="5" s="1"/>
  <c r="AV14" i="2" s="1"/>
  <c r="AR317" i="5" a="1"/>
  <c r="AR317" i="5" s="1"/>
  <c r="AR45" i="5" s="1"/>
  <c r="AR16" i="2" s="1"/>
  <c r="AT318" i="5" a="1"/>
  <c r="AT318" i="5" s="1"/>
  <c r="AT46" i="5" s="1"/>
  <c r="AT17" i="2" s="1"/>
  <c r="AT326" i="5" a="1"/>
  <c r="AT326" i="5" s="1"/>
  <c r="AT55" i="5" s="1"/>
  <c r="AT27" i="2" s="1"/>
  <c r="AT68" i="2" s="1"/>
  <c r="AS326" i="5" a="1"/>
  <c r="AS326" i="5" s="1"/>
  <c r="AS55" i="5" s="1"/>
  <c r="AS27" i="2" s="1"/>
  <c r="AS68" i="2" s="1"/>
  <c r="AS319" i="5" a="1"/>
  <c r="AS319" i="5" s="1"/>
  <c r="AS47" i="5" s="1"/>
  <c r="AS18" i="2" s="1"/>
  <c r="AU324" i="5" a="1"/>
  <c r="AU324" i="5" s="1"/>
  <c r="AU53" i="5" s="1"/>
  <c r="AU25" i="2" s="1"/>
  <c r="AU66" i="2" s="1"/>
  <c r="AU325" i="5" a="1"/>
  <c r="AU325" i="5" s="1"/>
  <c r="AU54" i="5" s="1"/>
  <c r="AU26" i="2" s="1"/>
  <c r="AU67" i="2" s="1"/>
  <c r="AV318" i="5" a="1"/>
  <c r="AV318" i="5" s="1"/>
  <c r="AV46" i="5" s="1"/>
  <c r="AV17" i="2" s="1"/>
  <c r="AV322" i="5" a="1"/>
  <c r="AV322" i="5" s="1"/>
  <c r="AV51" i="5" s="1"/>
  <c r="AV23" i="2" s="1"/>
  <c r="AV64" i="2" s="1"/>
  <c r="AR316" i="5" a="1"/>
  <c r="AR316" i="5" s="1"/>
  <c r="AR44" i="5" s="1"/>
  <c r="AR15" i="2" s="1"/>
  <c r="AR319" i="5" a="1"/>
  <c r="AR319" i="5" s="1"/>
  <c r="AR47" i="5" s="1"/>
  <c r="AR18" i="2" s="1"/>
  <c r="AT325" i="5" a="1"/>
  <c r="AT325" i="5" s="1"/>
  <c r="AT54" i="5" s="1"/>
  <c r="AT26" i="2" s="1"/>
  <c r="AT67" i="2" s="1"/>
  <c r="AT322" i="5" a="1"/>
  <c r="AT322" i="5" s="1"/>
  <c r="AT51" i="5" s="1"/>
  <c r="AT23" i="2" s="1"/>
  <c r="AS318" i="5" a="1"/>
  <c r="AS318" i="5" s="1"/>
  <c r="AS46" i="5" s="1"/>
  <c r="AS17" i="2" s="1"/>
  <c r="AS327" i="5" a="1"/>
  <c r="AS327" i="5" s="1"/>
  <c r="AS56" i="5" s="1"/>
  <c r="AS28" i="2" s="1"/>
  <c r="AS69" i="2" s="1"/>
  <c r="AU313" i="5" a="1"/>
  <c r="AU313" i="5" s="1"/>
  <c r="AU41" i="5" s="1"/>
  <c r="AU12" i="2" s="1"/>
  <c r="AU327" i="5" a="1"/>
  <c r="AU327" i="5" s="1"/>
  <c r="AU56" i="5" s="1"/>
  <c r="AU28" i="2" s="1"/>
  <c r="AU69" i="2" s="1"/>
  <c r="AV323" i="5" a="1"/>
  <c r="AV323" i="5" s="1"/>
  <c r="AV52" i="5" s="1"/>
  <c r="AV24" i="2" s="1"/>
  <c r="AV325" i="5" a="1"/>
  <c r="AV325" i="5" s="1"/>
  <c r="AV54" i="5" s="1"/>
  <c r="AV26" i="2" s="1"/>
  <c r="AV67" i="2" s="1"/>
  <c r="AR318" i="5" a="1"/>
  <c r="AR318" i="5" s="1"/>
  <c r="AR46" i="5" s="1"/>
  <c r="AR17" i="2" s="1"/>
  <c r="AR322" i="5" a="1"/>
  <c r="AR322" i="5" s="1"/>
  <c r="AR51" i="5" s="1"/>
  <c r="AR23" i="2" s="1"/>
  <c r="AT327" i="5" a="1"/>
  <c r="AT327" i="5" s="1"/>
  <c r="AT56" i="5" s="1"/>
  <c r="AT28" i="2" s="1"/>
  <c r="AT69" i="2" s="1"/>
  <c r="AT316" i="5" a="1"/>
  <c r="AT316" i="5" s="1"/>
  <c r="AT44" i="5" s="1"/>
  <c r="AT15" i="2" s="1"/>
  <c r="AS323" i="5" a="1"/>
  <c r="AS323" i="5" s="1"/>
  <c r="AS52" i="5" s="1"/>
  <c r="AS24" i="2" s="1"/>
  <c r="AS65" i="2" s="1"/>
  <c r="AS316" i="5" a="1"/>
  <c r="AS316" i="5" s="1"/>
  <c r="AS44" i="5" s="1"/>
  <c r="AS15" i="2" s="1"/>
  <c r="AU172" i="5"/>
  <c r="AU169" i="5"/>
  <c r="AU173" i="5" s="1"/>
  <c r="AU179" i="5" s="1"/>
  <c r="AT17" i="16"/>
  <c r="AU202" i="12"/>
  <c r="AT172" i="5"/>
  <c r="AT169" i="5"/>
  <c r="AT173" i="5" s="1"/>
  <c r="AT179" i="5" s="1"/>
  <c r="AV34" i="15"/>
  <c r="AV17" i="16"/>
  <c r="AR34" i="15"/>
  <c r="AR17" i="16"/>
  <c r="Q154" i="12"/>
  <c r="P193" i="12"/>
  <c r="AQ63" i="101"/>
  <c r="AQ95" i="101"/>
  <c r="AU33" i="17"/>
  <c r="AS380" i="5"/>
  <c r="AU17" i="16"/>
  <c r="O193" i="12"/>
  <c r="AR69" i="101"/>
  <c r="AR50" i="101" s="1"/>
  <c r="AS172" i="5"/>
  <c r="AV172" i="5"/>
  <c r="AV169" i="5"/>
  <c r="AV173" i="5" s="1"/>
  <c r="AV179" i="5" s="1"/>
  <c r="AS17" i="16"/>
  <c r="AS34" i="15"/>
  <c r="AT33" i="17"/>
  <c r="AV201" i="12"/>
  <c r="AV55" i="12"/>
  <c r="AV202" i="12" s="1"/>
  <c r="AR12" i="2" l="1"/>
  <c r="AV40" i="2"/>
  <c r="AV57" i="2"/>
  <c r="AV81" i="2" s="1"/>
  <c r="AS39" i="2"/>
  <c r="AS56" i="2"/>
  <c r="AS80" i="2" s="1"/>
  <c r="AU38" i="2"/>
  <c r="AU55" i="2"/>
  <c r="AU79" i="2" s="1"/>
  <c r="AV37" i="2"/>
  <c r="AV54" i="2"/>
  <c r="AV78" i="2" s="1"/>
  <c r="AV35" i="2"/>
  <c r="AV52" i="2"/>
  <c r="AT30" i="2"/>
  <c r="AT64" i="2"/>
  <c r="AT71" i="2" s="1"/>
  <c r="AS40" i="2"/>
  <c r="AS57" i="2"/>
  <c r="AS81" i="2" s="1"/>
  <c r="AU40" i="2"/>
  <c r="AU57" i="2"/>
  <c r="AU81" i="2" s="1"/>
  <c r="AU39" i="2"/>
  <c r="AU56" i="2"/>
  <c r="AU80" i="2" s="1"/>
  <c r="AU37" i="2"/>
  <c r="AU54" i="2"/>
  <c r="AU78" i="2" s="1"/>
  <c r="AU36" i="2"/>
  <c r="AU53" i="2"/>
  <c r="AU77" i="2" s="1"/>
  <c r="AS36" i="2"/>
  <c r="AS53" i="2"/>
  <c r="AS77" i="2" s="1"/>
  <c r="AU30" i="2"/>
  <c r="AU64" i="2"/>
  <c r="AU71" i="2" s="1"/>
  <c r="AS19" i="2"/>
  <c r="AS34" i="2"/>
  <c r="AS51" i="2"/>
  <c r="AU35" i="2"/>
  <c r="AU52" i="2"/>
  <c r="AU76" i="2" s="1"/>
  <c r="AT19" i="2"/>
  <c r="AT34" i="2"/>
  <c r="AT51" i="2"/>
  <c r="AT38" i="2"/>
  <c r="AT55" i="2"/>
  <c r="AT79" i="2" s="1"/>
  <c r="AS30" i="2"/>
  <c r="AS64" i="2"/>
  <c r="AS71" i="2" s="1"/>
  <c r="AS35" i="2"/>
  <c r="AS52" i="2"/>
  <c r="AS76" i="2" s="1"/>
  <c r="AT37" i="2"/>
  <c r="AT54" i="2"/>
  <c r="AT78" i="2" s="1"/>
  <c r="AV30" i="2"/>
  <c r="AV65" i="2"/>
  <c r="AV71" i="2" s="1"/>
  <c r="AT39" i="2"/>
  <c r="AT56" i="2"/>
  <c r="AT80" i="2" s="1"/>
  <c r="AS38" i="2"/>
  <c r="AS55" i="2"/>
  <c r="AS79" i="2" s="1"/>
  <c r="AT36" i="2"/>
  <c r="AT53" i="2"/>
  <c r="AT77" i="2" s="1"/>
  <c r="AV38" i="2"/>
  <c r="AV55" i="2"/>
  <c r="AV79" i="2" s="1"/>
  <c r="AS37" i="2"/>
  <c r="AS54" i="2"/>
  <c r="AS78" i="2" s="1"/>
  <c r="AT35" i="2"/>
  <c r="AT52" i="2"/>
  <c r="AT76" i="2" s="1"/>
  <c r="AT40" i="2"/>
  <c r="AT57" i="2"/>
  <c r="AT81" i="2" s="1"/>
  <c r="AU34" i="2"/>
  <c r="AU19" i="2"/>
  <c r="AU51" i="2"/>
  <c r="AV39" i="2"/>
  <c r="AV56" i="2"/>
  <c r="AV80" i="2" s="1"/>
  <c r="AV36" i="2"/>
  <c r="AV53" i="2"/>
  <c r="AV77" i="2" s="1"/>
  <c r="AV34" i="2"/>
  <c r="AV19" i="2"/>
  <c r="AV51" i="2"/>
  <c r="AR51" i="101"/>
  <c r="P208" i="12"/>
  <c r="P204" i="12" s="1"/>
  <c r="P30" i="12" s="1"/>
  <c r="Q261" i="12"/>
  <c r="Q255" i="12" s="1"/>
  <c r="Q31" i="12" s="1"/>
  <c r="AV182" i="5"/>
  <c r="AV15" i="126" s="1"/>
  <c r="AS182" i="5"/>
  <c r="AS15" i="126" s="1"/>
  <c r="AT182" i="5"/>
  <c r="AT15" i="126" s="1"/>
  <c r="AU182" i="5"/>
  <c r="AU15" i="126" s="1"/>
  <c r="AT105" i="17"/>
  <c r="AV105" i="17"/>
  <c r="AS105" i="17"/>
  <c r="AS108" i="17" s="1"/>
  <c r="AU105" i="17"/>
  <c r="AI233" i="12"/>
  <c r="AJ233" i="12" s="1"/>
  <c r="AK233" i="12" s="1"/>
  <c r="AL233" i="12" s="1"/>
  <c r="AF230" i="12"/>
  <c r="AD228" i="12"/>
  <c r="Y223" i="12"/>
  <c r="AI232" i="12"/>
  <c r="AJ232" i="12" s="1"/>
  <c r="AK232" i="12" s="1"/>
  <c r="AL232" i="12" s="1"/>
  <c r="AM232" i="12" s="1"/>
  <c r="AH231" i="12"/>
  <c r="AI231" i="12" s="1"/>
  <c r="AJ231" i="12" s="1"/>
  <c r="AK231" i="12" s="1"/>
  <c r="AL231" i="12" s="1"/>
  <c r="AM231" i="12" s="1"/>
  <c r="AN231" i="12" s="1"/>
  <c r="AO231" i="12" s="1"/>
  <c r="AP231" i="12" s="1"/>
  <c r="AQ231" i="12" s="1"/>
  <c r="AR231" i="12" s="1"/>
  <c r="AS231" i="12" s="1"/>
  <c r="AT231" i="12" s="1"/>
  <c r="AU231" i="12" s="1"/>
  <c r="AV231" i="12" s="1"/>
  <c r="V221" i="12"/>
  <c r="W221" i="12" s="1"/>
  <c r="AB225" i="12"/>
  <c r="AC225" i="12" s="1"/>
  <c r="AD227" i="12"/>
  <c r="AE227" i="12" s="1"/>
  <c r="AF227" i="12" s="1"/>
  <c r="AG227" i="12" s="1"/>
  <c r="AH227" i="12" s="1"/>
  <c r="AI227" i="12" s="1"/>
  <c r="AR169" i="5"/>
  <c r="AR173" i="5" s="1"/>
  <c r="AR179" i="5" s="1"/>
  <c r="AR172" i="5"/>
  <c r="S263" i="12"/>
  <c r="T263" i="12" s="1"/>
  <c r="T261" i="12" s="1"/>
  <c r="T255" i="12" s="1"/>
  <c r="T31" i="12" s="1"/>
  <c r="R210" i="12"/>
  <c r="R208" i="12" s="1"/>
  <c r="R204" i="12" s="1"/>
  <c r="R30" i="12" s="1"/>
  <c r="AR33" i="17"/>
  <c r="AS298" i="5"/>
  <c r="AR299" i="5"/>
  <c r="AR297" i="5"/>
  <c r="AT296" i="5"/>
  <c r="AT301" i="5"/>
  <c r="AU295" i="5"/>
  <c r="AV300" i="5"/>
  <c r="AV297" i="5"/>
  <c r="AV295" i="5"/>
  <c r="AR296" i="5"/>
  <c r="AT298" i="5"/>
  <c r="AV301" i="5"/>
  <c r="AS300" i="5"/>
  <c r="AU299" i="5"/>
  <c r="AV298" i="5"/>
  <c r="AV296" i="5"/>
  <c r="Q208" i="12"/>
  <c r="Q204" i="12" s="1"/>
  <c r="Q30" i="12" s="1"/>
  <c r="AS33" i="17"/>
  <c r="AU301" i="5"/>
  <c r="AU300" i="5"/>
  <c r="AU298" i="5"/>
  <c r="AU297" i="5"/>
  <c r="Q193" i="12"/>
  <c r="AR300" i="5"/>
  <c r="AS297" i="5"/>
  <c r="AS295" i="5"/>
  <c r="AU296" i="5"/>
  <c r="R154" i="12"/>
  <c r="AR301" i="5"/>
  <c r="AT295" i="5"/>
  <c r="AT299" i="5"/>
  <c r="AS296" i="5"/>
  <c r="AV33" i="17"/>
  <c r="AS299" i="5"/>
  <c r="AT297" i="5"/>
  <c r="AU23" i="126" l="1"/>
  <c r="AU16" i="126"/>
  <c r="AT23" i="126"/>
  <c r="AT16" i="126"/>
  <c r="AS23" i="126"/>
  <c r="AS16" i="126"/>
  <c r="AV23" i="126"/>
  <c r="AV16" i="126"/>
  <c r="AS41" i="2"/>
  <c r="AS42" i="2" s="1"/>
  <c r="AU41" i="2"/>
  <c r="AU42" i="2" s="1"/>
  <c r="AV41" i="2"/>
  <c r="AV42" i="2" s="1"/>
  <c r="AT58" i="2"/>
  <c r="AT75" i="2"/>
  <c r="AT82" i="2" s="1"/>
  <c r="AT41" i="2"/>
  <c r="AT42" i="2" s="1"/>
  <c r="AV76" i="2"/>
  <c r="AU58" i="2"/>
  <c r="AU75" i="2"/>
  <c r="AU82" i="2" s="1"/>
  <c r="AV75" i="2"/>
  <c r="AV58" i="2"/>
  <c r="AS75" i="2"/>
  <c r="AS82" i="2" s="1"/>
  <c r="AS58" i="2"/>
  <c r="AR182" i="5"/>
  <c r="AR15" i="126" s="1"/>
  <c r="AV108" i="17"/>
  <c r="AR105" i="17"/>
  <c r="AT108" i="17"/>
  <c r="AU108" i="17"/>
  <c r="AN232" i="12"/>
  <c r="AO232" i="12" s="1"/>
  <c r="AP232" i="12" s="1"/>
  <c r="AQ232" i="12" s="1"/>
  <c r="AR232" i="12" s="1"/>
  <c r="AS232" i="12" s="1"/>
  <c r="AT232" i="12" s="1"/>
  <c r="AU232" i="12" s="1"/>
  <c r="AV232" i="12" s="1"/>
  <c r="Z223" i="12"/>
  <c r="AA223" i="12" s="1"/>
  <c r="AD225" i="12"/>
  <c r="AE225" i="12" s="1"/>
  <c r="AF225" i="12" s="1"/>
  <c r="AG225" i="12" s="1"/>
  <c r="AH225" i="12" s="1"/>
  <c r="AI225" i="12" s="1"/>
  <c r="AJ225" i="12" s="1"/>
  <c r="AK225" i="12" s="1"/>
  <c r="AL225" i="12" s="1"/>
  <c r="AM225" i="12" s="1"/>
  <c r="AN225" i="12" s="1"/>
  <c r="AO225" i="12" s="1"/>
  <c r="AP225" i="12" s="1"/>
  <c r="AQ225" i="12" s="1"/>
  <c r="AR225" i="12" s="1"/>
  <c r="AS225" i="12" s="1"/>
  <c r="AT225" i="12" s="1"/>
  <c r="AU225" i="12" s="1"/>
  <c r="AV225" i="12" s="1"/>
  <c r="AM233" i="12"/>
  <c r="AN233" i="12" s="1"/>
  <c r="AO233" i="12" s="1"/>
  <c r="AP233" i="12" s="1"/>
  <c r="AQ233" i="12" s="1"/>
  <c r="AR233" i="12" s="1"/>
  <c r="AS233" i="12" s="1"/>
  <c r="AT233" i="12" s="1"/>
  <c r="AU233" i="12" s="1"/>
  <c r="AV233" i="12" s="1"/>
  <c r="X221" i="12"/>
  <c r="Y221" i="12" s="1"/>
  <c r="AG230" i="12"/>
  <c r="AH230" i="12" s="1"/>
  <c r="AE228" i="12"/>
  <c r="AF228" i="12" s="1"/>
  <c r="AG228" i="12" s="1"/>
  <c r="AH228" i="12" s="1"/>
  <c r="AI228" i="12" s="1"/>
  <c r="AJ228" i="12" s="1"/>
  <c r="AK228" i="12" s="1"/>
  <c r="AL228" i="12" s="1"/>
  <c r="AM228" i="12" s="1"/>
  <c r="AN228" i="12" s="1"/>
  <c r="AO228" i="12" s="1"/>
  <c r="AP228" i="12" s="1"/>
  <c r="AQ228" i="12" s="1"/>
  <c r="AR228" i="12" s="1"/>
  <c r="AS228" i="12" s="1"/>
  <c r="AT228" i="12" s="1"/>
  <c r="AU228" i="12" s="1"/>
  <c r="AV228" i="12" s="1"/>
  <c r="AJ227" i="12"/>
  <c r="AK227" i="12" s="1"/>
  <c r="AL227" i="12" s="1"/>
  <c r="AM227" i="12" s="1"/>
  <c r="AN227" i="12" s="1"/>
  <c r="AO227" i="12" s="1"/>
  <c r="AP227" i="12" s="1"/>
  <c r="AQ227" i="12" s="1"/>
  <c r="AR227" i="12" s="1"/>
  <c r="AS227" i="12" s="1"/>
  <c r="AT227" i="12" s="1"/>
  <c r="AU227" i="12" s="1"/>
  <c r="AV227" i="12" s="1"/>
  <c r="U263" i="12"/>
  <c r="V263" i="12" s="1"/>
  <c r="S261" i="12"/>
  <c r="S255" i="12" s="1"/>
  <c r="S31" i="12" s="1"/>
  <c r="S210" i="12"/>
  <c r="AV12" i="13"/>
  <c r="AV65" i="101"/>
  <c r="AR38" i="2"/>
  <c r="AT12" i="13"/>
  <c r="AT65" i="101"/>
  <c r="AT67" i="101" s="1"/>
  <c r="AR35" i="2"/>
  <c r="AU119" i="17"/>
  <c r="AU122" i="17" s="1"/>
  <c r="AU154" i="17" s="1"/>
  <c r="AR40" i="2"/>
  <c r="AR30" i="2"/>
  <c r="AR36" i="2"/>
  <c r="AR39" i="2"/>
  <c r="AS65" i="101"/>
  <c r="AS67" i="101" s="1"/>
  <c r="AS12" i="13"/>
  <c r="AU65" i="101"/>
  <c r="AU67" i="101" s="1"/>
  <c r="AU12" i="13"/>
  <c r="R193" i="12"/>
  <c r="S154" i="12"/>
  <c r="AS119" i="17"/>
  <c r="AS122" i="17" s="1"/>
  <c r="AS154" i="17" s="1"/>
  <c r="AV119" i="17"/>
  <c r="AV122" i="17" s="1"/>
  <c r="AV154" i="17" s="1"/>
  <c r="AR23" i="126" l="1"/>
  <c r="AR16" i="126"/>
  <c r="AS83" i="2"/>
  <c r="AT83" i="2"/>
  <c r="AU83" i="2"/>
  <c r="AV82" i="2"/>
  <c r="AV83" i="2" s="1"/>
  <c r="AR108" i="17"/>
  <c r="AR138" i="17" s="1"/>
  <c r="AT119" i="17"/>
  <c r="AT122" i="17" s="1"/>
  <c r="AT154" i="17" s="1"/>
  <c r="AR119" i="17"/>
  <c r="AR122" i="17" s="1"/>
  <c r="AR154" i="17" s="1"/>
  <c r="Z221" i="12"/>
  <c r="AA221" i="12" s="1"/>
  <c r="AB223" i="12"/>
  <c r="AC223" i="12" s="1"/>
  <c r="AD223" i="12" s="1"/>
  <c r="AE223" i="12" s="1"/>
  <c r="AF223" i="12" s="1"/>
  <c r="AG223" i="12" s="1"/>
  <c r="AH223" i="12" s="1"/>
  <c r="AI223" i="12" s="1"/>
  <c r="AJ223" i="12" s="1"/>
  <c r="AK223" i="12" s="1"/>
  <c r="AL223" i="12" s="1"/>
  <c r="AM223" i="12" s="1"/>
  <c r="AN223" i="12" s="1"/>
  <c r="AO223" i="12" s="1"/>
  <c r="AP223" i="12" s="1"/>
  <c r="AQ223" i="12" s="1"/>
  <c r="AR223" i="12" s="1"/>
  <c r="AS223" i="12" s="1"/>
  <c r="AT223" i="12" s="1"/>
  <c r="AU223" i="12" s="1"/>
  <c r="AV223" i="12" s="1"/>
  <c r="AI230" i="12"/>
  <c r="AJ230" i="12" s="1"/>
  <c r="AK230" i="12" s="1"/>
  <c r="AR12" i="13"/>
  <c r="AR13" i="13" s="1"/>
  <c r="AR65" i="101"/>
  <c r="AR67" i="101" s="1"/>
  <c r="U261" i="12"/>
  <c r="U255" i="12" s="1"/>
  <c r="U31" i="12" s="1"/>
  <c r="AS27" i="6"/>
  <c r="AS44" i="6" s="1"/>
  <c r="S208" i="12"/>
  <c r="S204" i="12" s="1"/>
  <c r="S30" i="12" s="1"/>
  <c r="T210" i="12"/>
  <c r="AS138" i="17"/>
  <c r="AS113" i="17"/>
  <c r="AU27" i="6"/>
  <c r="AU44" i="6" s="1"/>
  <c r="AS28" i="13"/>
  <c r="AS13" i="13"/>
  <c r="V261" i="12"/>
  <c r="V255" i="12" s="1"/>
  <c r="V31" i="12" s="1"/>
  <c r="AV27" i="6"/>
  <c r="AV44" i="6" s="1"/>
  <c r="AV28" i="13"/>
  <c r="AV13" i="13"/>
  <c r="S193" i="12"/>
  <c r="T154" i="12"/>
  <c r="AU28" i="13"/>
  <c r="AU13" i="13"/>
  <c r="W263" i="12"/>
  <c r="AT27" i="6"/>
  <c r="AT44" i="6" s="1"/>
  <c r="AT13" i="13"/>
  <c r="AT28" i="13"/>
  <c r="AU138" i="17"/>
  <c r="AU113" i="17"/>
  <c r="AV113" i="17"/>
  <c r="AV138" i="17"/>
  <c r="AR27" i="6"/>
  <c r="AR44" i="6" s="1"/>
  <c r="AT113" i="17"/>
  <c r="AT138" i="17"/>
  <c r="AS68" i="126" l="1"/>
  <c r="AS152" i="126" s="1"/>
  <c r="AS125" i="126"/>
  <c r="AS164" i="126" s="1"/>
  <c r="AS95" i="126"/>
  <c r="AS158" i="126" s="1"/>
  <c r="AS105" i="126"/>
  <c r="AS160" i="126" s="1"/>
  <c r="AS135" i="126"/>
  <c r="AS166" i="126" s="1"/>
  <c r="AS85" i="126"/>
  <c r="AS156" i="126" s="1"/>
  <c r="AS130" i="126"/>
  <c r="AS165" i="126" s="1"/>
  <c r="AS141" i="126"/>
  <c r="AS167" i="126" s="1"/>
  <c r="AS110" i="126"/>
  <c r="AS161" i="126" s="1"/>
  <c r="AT135" i="126"/>
  <c r="AT166" i="126" s="1"/>
  <c r="AS90" i="126"/>
  <c r="AS157" i="126" s="1"/>
  <c r="AS100" i="126"/>
  <c r="AS159" i="126" s="1"/>
  <c r="AS33" i="126"/>
  <c r="AS147" i="126" s="1"/>
  <c r="AS115" i="126"/>
  <c r="AS162" i="126" s="1"/>
  <c r="AS120" i="126"/>
  <c r="AS163" i="126" s="1"/>
  <c r="AU24" i="126" a="1"/>
  <c r="AU24" i="126" s="1"/>
  <c r="AU25" i="126" s="1"/>
  <c r="AU26" i="126" s="1"/>
  <c r="AU146" i="126" s="1"/>
  <c r="AS24" i="126" a="1"/>
  <c r="AS24" i="126" s="1"/>
  <c r="AS25" i="126" s="1"/>
  <c r="AS26" i="126" s="1"/>
  <c r="AS146" i="126" s="1"/>
  <c r="AT24" i="126" a="1"/>
  <c r="AT24" i="126" s="1"/>
  <c r="AT25" i="126" s="1"/>
  <c r="AT26" i="126" s="1"/>
  <c r="AT146" i="126" s="1"/>
  <c r="AV24" i="126" a="1"/>
  <c r="AV24" i="126" s="1"/>
  <c r="AV25" i="126" s="1"/>
  <c r="AV26" i="126" s="1"/>
  <c r="AV146" i="126" s="1"/>
  <c r="AR113" i="17"/>
  <c r="AR116" i="17" s="1"/>
  <c r="AR145" i="17" s="1"/>
  <c r="AS116" i="17"/>
  <c r="AS145" i="17" s="1"/>
  <c r="AV116" i="17"/>
  <c r="AV145" i="17" s="1"/>
  <c r="AU116" i="17"/>
  <c r="AU145" i="17" s="1"/>
  <c r="AT116" i="17"/>
  <c r="AT145" i="17" s="1"/>
  <c r="AR28" i="13"/>
  <c r="AB221" i="12"/>
  <c r="AC221" i="12" s="1"/>
  <c r="AD221" i="12" s="1"/>
  <c r="AE221" i="12" s="1"/>
  <c r="AF221" i="12" s="1"/>
  <c r="AG221" i="12" s="1"/>
  <c r="AH221" i="12" s="1"/>
  <c r="AI221" i="12" s="1"/>
  <c r="AJ221" i="12" s="1"/>
  <c r="AK221" i="12" s="1"/>
  <c r="AL221" i="12" s="1"/>
  <c r="AM221" i="12" s="1"/>
  <c r="AN221" i="12" s="1"/>
  <c r="AO221" i="12" s="1"/>
  <c r="AP221" i="12" s="1"/>
  <c r="AQ221" i="12" s="1"/>
  <c r="AR221" i="12" s="1"/>
  <c r="AS221" i="12" s="1"/>
  <c r="AT221" i="12" s="1"/>
  <c r="AU221" i="12" s="1"/>
  <c r="AV221" i="12" s="1"/>
  <c r="AL230" i="12"/>
  <c r="AM230" i="12" s="1"/>
  <c r="U210" i="12"/>
  <c r="V210" i="12" s="1"/>
  <c r="V208" i="12" s="1"/>
  <c r="V204" i="12" s="1"/>
  <c r="V30" i="12" s="1"/>
  <c r="T208" i="12"/>
  <c r="T204" i="12" s="1"/>
  <c r="T30" i="12" s="1"/>
  <c r="T193" i="12"/>
  <c r="U154" i="12"/>
  <c r="AU14" i="6"/>
  <c r="AU38" i="6" s="1"/>
  <c r="W261" i="12"/>
  <c r="W255" i="12" s="1"/>
  <c r="W31" i="12" s="1"/>
  <c r="X263" i="12"/>
  <c r="X261" i="12" s="1"/>
  <c r="X255" i="12" s="1"/>
  <c r="X31" i="12" s="1"/>
  <c r="AU13" i="86"/>
  <c r="AS44" i="101" l="1"/>
  <c r="AN230" i="12"/>
  <c r="AO230" i="12" s="1"/>
  <c r="AP230" i="12" s="1"/>
  <c r="AQ230" i="12" s="1"/>
  <c r="AR230" i="12" s="1"/>
  <c r="AS230" i="12" s="1"/>
  <c r="AT230" i="12" s="1"/>
  <c r="AU230" i="12" s="1"/>
  <c r="AV230" i="12" s="1"/>
  <c r="Y263" i="12"/>
  <c r="Y261" i="12" s="1"/>
  <c r="Y255" i="12" s="1"/>
  <c r="Y31" i="12" s="1"/>
  <c r="U208" i="12"/>
  <c r="U204" i="12" s="1"/>
  <c r="U30" i="12" s="1"/>
  <c r="W210" i="12"/>
  <c r="X210" i="12" s="1"/>
  <c r="U193" i="12"/>
  <c r="V154" i="12"/>
  <c r="AV59" i="15"/>
  <c r="AR98" i="15"/>
  <c r="AS29" i="101" l="1"/>
  <c r="AS23" i="101"/>
  <c r="AS22" i="101"/>
  <c r="AS38" i="101"/>
  <c r="AS33" i="101"/>
  <c r="AS41" i="101"/>
  <c r="AS40" i="101"/>
  <c r="AS35" i="101"/>
  <c r="AS43" i="101"/>
  <c r="AS34" i="101"/>
  <c r="AT43" i="101"/>
  <c r="AS37" i="101"/>
  <c r="AS42" i="101"/>
  <c r="AS36" i="101"/>
  <c r="AS39" i="101"/>
  <c r="AF40" i="12"/>
  <c r="Z263" i="12"/>
  <c r="AA263" i="12" s="1"/>
  <c r="X208" i="12"/>
  <c r="X204" i="12" s="1"/>
  <c r="X30" i="12" s="1"/>
  <c r="W208" i="12"/>
  <c r="W204" i="12" s="1"/>
  <c r="W30" i="12" s="1"/>
  <c r="Y210" i="12"/>
  <c r="Y208" i="12" s="1"/>
  <c r="Y204" i="12" s="1"/>
  <c r="Y30" i="12" s="1"/>
  <c r="AT68" i="5"/>
  <c r="V193" i="12"/>
  <c r="W154" i="12"/>
  <c r="E432" i="5"/>
  <c r="E395" i="5"/>
  <c r="E402" i="5"/>
  <c r="E413" i="5"/>
  <c r="E388" i="5"/>
  <c r="E386" i="5"/>
  <c r="E422" i="5"/>
  <c r="E418" i="5"/>
  <c r="E385" i="5"/>
  <c r="E410" i="5"/>
  <c r="E415" i="5"/>
  <c r="E424" i="5"/>
  <c r="AV316" i="17"/>
  <c r="E399" i="5"/>
  <c r="E398" i="5"/>
  <c r="AT316" i="17"/>
  <c r="AR79" i="5"/>
  <c r="E408" i="5"/>
  <c r="E428" i="5"/>
  <c r="E405" i="5"/>
  <c r="E396" i="5"/>
  <c r="E412" i="5"/>
  <c r="E406" i="5"/>
  <c r="AS79" i="5"/>
  <c r="AR68" i="5"/>
  <c r="AR49" i="2"/>
  <c r="AR53" i="2" s="1"/>
  <c r="E419" i="5"/>
  <c r="E404" i="5"/>
  <c r="E393" i="5"/>
  <c r="E403" i="5"/>
  <c r="E414" i="5"/>
  <c r="E391" i="5"/>
  <c r="E427" i="5"/>
  <c r="E421" i="5"/>
  <c r="AR316" i="17"/>
  <c r="AU316" i="17"/>
  <c r="AU79" i="5"/>
  <c r="E397" i="5"/>
  <c r="E420" i="5"/>
  <c r="E416" i="5"/>
  <c r="AS68" i="5"/>
  <c r="E431" i="5"/>
  <c r="AS316" i="17"/>
  <c r="AU68" i="5"/>
  <c r="AV79" i="5"/>
  <c r="E426" i="5"/>
  <c r="E394" i="5"/>
  <c r="E392" i="5"/>
  <c r="E417" i="5"/>
  <c r="E389" i="5"/>
  <c r="E390" i="5"/>
  <c r="E430" i="5"/>
  <c r="E425" i="5"/>
  <c r="E423" i="5"/>
  <c r="AV68" i="5"/>
  <c r="AU320" i="17"/>
  <c r="AT79" i="5"/>
  <c r="E411" i="5"/>
  <c r="E429" i="5"/>
  <c r="E409" i="5"/>
  <c r="E387" i="5"/>
  <c r="E401" i="5"/>
  <c r="E400" i="5"/>
  <c r="K40" i="12"/>
  <c r="AO40" i="12"/>
  <c r="AL40" i="12"/>
  <c r="AM40" i="12"/>
  <c r="AN40" i="12"/>
  <c r="AJ40" i="12"/>
  <c r="AQ40" i="12"/>
  <c r="AP40" i="12"/>
  <c r="AK40" i="12"/>
  <c r="AR56" i="2" l="1"/>
  <c r="AR55" i="2"/>
  <c r="AR52" i="2"/>
  <c r="AR51" i="2"/>
  <c r="AR57" i="2"/>
  <c r="AR54" i="2"/>
  <c r="AR70" i="2"/>
  <c r="AR69" i="2"/>
  <c r="AR68" i="2"/>
  <c r="AR67" i="2"/>
  <c r="AR65" i="2"/>
  <c r="AR66" i="2"/>
  <c r="AR64" i="2"/>
  <c r="AT22" i="101"/>
  <c r="AS45" i="101"/>
  <c r="P40" i="12"/>
  <c r="AA40" i="12"/>
  <c r="AE40" i="12"/>
  <c r="Z40" i="12"/>
  <c r="R40" i="12"/>
  <c r="AI40" i="12"/>
  <c r="V40" i="12"/>
  <c r="AG40" i="12"/>
  <c r="Q40" i="12"/>
  <c r="AB40" i="12"/>
  <c r="U40" i="12"/>
  <c r="O40" i="12"/>
  <c r="N40" i="12"/>
  <c r="Y40" i="12"/>
  <c r="AH40" i="12"/>
  <c r="M40" i="12"/>
  <c r="T40" i="12"/>
  <c r="L40" i="12"/>
  <c r="AD40" i="12"/>
  <c r="W40" i="12"/>
  <c r="AC40" i="12"/>
  <c r="X40" i="12"/>
  <c r="S40" i="12"/>
  <c r="Z261" i="12"/>
  <c r="Z255" i="12" s="1"/>
  <c r="Z31" i="12" s="1"/>
  <c r="Z210" i="12"/>
  <c r="AS238" i="17"/>
  <c r="AS241" i="17" s="1"/>
  <c r="AS21" i="16" s="1"/>
  <c r="AV320" i="17"/>
  <c r="AS325" i="17"/>
  <c r="AR320" i="17"/>
  <c r="AA261" i="12"/>
  <c r="AA255" i="12" s="1"/>
  <c r="AA31" i="12" s="1"/>
  <c r="AB263" i="12"/>
  <c r="AT238" i="17"/>
  <c r="AT241" i="17" s="1"/>
  <c r="AT21" i="16" s="1"/>
  <c r="AS320" i="17"/>
  <c r="AT320" i="17"/>
  <c r="AT325" i="17"/>
  <c r="AV325" i="17"/>
  <c r="AR325" i="17"/>
  <c r="AU238" i="17"/>
  <c r="AU241" i="17" s="1"/>
  <c r="AU21" i="16" s="1"/>
  <c r="AR238" i="17"/>
  <c r="AR241" i="17" s="1"/>
  <c r="AR21" i="16" s="1"/>
  <c r="AV238" i="17"/>
  <c r="AV241" i="17" s="1"/>
  <c r="AV21" i="16" s="1"/>
  <c r="AU325" i="17"/>
  <c r="W193" i="12"/>
  <c r="X154" i="12"/>
  <c r="I73" i="13"/>
  <c r="AR81" i="2" l="1"/>
  <c r="AR28" i="15" s="1"/>
  <c r="AS26" i="15"/>
  <c r="AU26" i="15"/>
  <c r="AS25" i="15"/>
  <c r="AO73" i="13"/>
  <c r="AV73" i="13"/>
  <c r="AN73" i="13"/>
  <c r="AU73" i="13"/>
  <c r="AM73" i="13"/>
  <c r="AT73" i="13"/>
  <c r="AL73" i="13"/>
  <c r="AJ73" i="13"/>
  <c r="AS73" i="13"/>
  <c r="AK73" i="13"/>
  <c r="AR73" i="13"/>
  <c r="AQ73" i="13"/>
  <c r="AP73" i="13"/>
  <c r="AR76" i="2"/>
  <c r="AR23" i="15" s="1"/>
  <c r="AU25" i="15"/>
  <c r="AU23" i="15"/>
  <c r="AV25" i="15"/>
  <c r="AV28" i="15"/>
  <c r="AR77" i="2"/>
  <c r="AR24" i="15" s="1"/>
  <c r="AR80" i="2"/>
  <c r="AR27" i="15" s="1"/>
  <c r="AS27" i="15"/>
  <c r="AV27" i="15"/>
  <c r="AR79" i="2"/>
  <c r="AR26" i="15" s="1"/>
  <c r="AT26" i="15"/>
  <c r="AT23" i="15"/>
  <c r="AS23" i="15"/>
  <c r="AT24" i="15"/>
  <c r="AU28" i="15"/>
  <c r="AV24" i="15"/>
  <c r="AV23" i="15"/>
  <c r="AT28" i="15"/>
  <c r="AS24" i="15"/>
  <c r="AU24" i="15"/>
  <c r="AT25" i="15"/>
  <c r="AT45" i="101"/>
  <c r="AU22" i="101"/>
  <c r="AV22" i="101"/>
  <c r="AS52" i="101"/>
  <c r="T27" i="12"/>
  <c r="I124" i="12"/>
  <c r="I98" i="12"/>
  <c r="I130" i="12"/>
  <c r="I89" i="12"/>
  <c r="AT22" i="15"/>
  <c r="I78" i="12"/>
  <c r="AS22" i="15"/>
  <c r="Q27" i="12"/>
  <c r="AA210" i="12"/>
  <c r="Z208" i="12"/>
  <c r="Z204" i="12" s="1"/>
  <c r="Z30" i="12" s="1"/>
  <c r="I134" i="12"/>
  <c r="S27" i="12"/>
  <c r="L27" i="12"/>
  <c r="V27" i="12"/>
  <c r="I71" i="12"/>
  <c r="AT309" i="5"/>
  <c r="AT300" i="5"/>
  <c r="I110" i="12"/>
  <c r="I102" i="12"/>
  <c r="AV102" i="12" s="1"/>
  <c r="I146" i="12"/>
  <c r="AV146" i="12" s="1"/>
  <c r="AU26" i="6"/>
  <c r="AV22" i="15"/>
  <c r="AV308" i="5"/>
  <c r="AV299" i="5"/>
  <c r="I144" i="12"/>
  <c r="I100" i="12"/>
  <c r="AU27" i="15"/>
  <c r="AT26" i="6"/>
  <c r="I103" i="12"/>
  <c r="I147" i="12"/>
  <c r="AS26" i="6"/>
  <c r="AB261" i="12"/>
  <c r="AB255" i="12" s="1"/>
  <c r="AB31" i="12" s="1"/>
  <c r="AC263" i="12"/>
  <c r="X193" i="12"/>
  <c r="Y154" i="12"/>
  <c r="AR71" i="2"/>
  <c r="AV26" i="6"/>
  <c r="AR304" i="5"/>
  <c r="AR295" i="5"/>
  <c r="AR34" i="2"/>
  <c r="I101" i="12"/>
  <c r="AU101" i="12" s="1"/>
  <c r="AV101" i="12" s="1"/>
  <c r="I145" i="12"/>
  <c r="AS301" i="5"/>
  <c r="AS310" i="5"/>
  <c r="AR37" i="2"/>
  <c r="AR307" i="5"/>
  <c r="AR298" i="5"/>
  <c r="I99" i="12"/>
  <c r="I143" i="12"/>
  <c r="AR26" i="6" l="1"/>
  <c r="AR28" i="6" s="1"/>
  <c r="AV45" i="101"/>
  <c r="AU45" i="101"/>
  <c r="AU52" i="101" s="1"/>
  <c r="AU13" i="6"/>
  <c r="AT52" i="101"/>
  <c r="I119" i="12"/>
  <c r="U119" i="12" s="1"/>
  <c r="I80" i="12"/>
  <c r="Z80" i="12" s="1"/>
  <c r="AA80" i="12" s="1"/>
  <c r="AB80" i="12" s="1"/>
  <c r="I75" i="12"/>
  <c r="U75" i="12" s="1"/>
  <c r="V75" i="12" s="1"/>
  <c r="Y27" i="12"/>
  <c r="AE27" i="12"/>
  <c r="I86" i="12"/>
  <c r="AF86" i="12" s="1"/>
  <c r="AG86" i="12" s="1"/>
  <c r="I116" i="12"/>
  <c r="R116" i="12" s="1"/>
  <c r="S116" i="12" s="1"/>
  <c r="I72" i="12"/>
  <c r="R72" i="12" s="1"/>
  <c r="S72" i="12" s="1"/>
  <c r="T72" i="12" s="1"/>
  <c r="U72" i="12" s="1"/>
  <c r="V72" i="12" s="1"/>
  <c r="I142" i="12"/>
  <c r="AR142" i="12" s="1"/>
  <c r="I133" i="12"/>
  <c r="AI133" i="12" s="1"/>
  <c r="AJ133" i="12" s="1"/>
  <c r="AH27" i="12"/>
  <c r="P27" i="12"/>
  <c r="I115" i="12"/>
  <c r="Q115" i="12" s="1"/>
  <c r="W27" i="12"/>
  <c r="I122" i="12"/>
  <c r="X122" i="12" s="1"/>
  <c r="Y122" i="12" s="1"/>
  <c r="I111" i="12"/>
  <c r="M111" i="12" s="1"/>
  <c r="I67" i="12"/>
  <c r="M67" i="12" s="1"/>
  <c r="AI27" i="12"/>
  <c r="I90" i="12"/>
  <c r="AJ90" i="12" s="1"/>
  <c r="AK90" i="12" s="1"/>
  <c r="I77" i="12"/>
  <c r="W77" i="12" s="1"/>
  <c r="X77" i="12" s="1"/>
  <c r="I121" i="12"/>
  <c r="W121" i="12" s="1"/>
  <c r="X121" i="12" s="1"/>
  <c r="I74" i="12"/>
  <c r="T74" i="12" s="1"/>
  <c r="U74" i="12" s="1"/>
  <c r="V74" i="12" s="1"/>
  <c r="W74" i="12" s="1"/>
  <c r="X74" i="12" s="1"/>
  <c r="Y74" i="12" s="1"/>
  <c r="Z74" i="12" s="1"/>
  <c r="AA74" i="12" s="1"/>
  <c r="I118" i="12"/>
  <c r="T118" i="12" s="1"/>
  <c r="U118" i="12" s="1"/>
  <c r="AA208" i="12"/>
  <c r="AA204" i="12" s="1"/>
  <c r="AA30" i="12" s="1"/>
  <c r="AB210" i="12"/>
  <c r="I192" i="12"/>
  <c r="X192" i="12" s="1"/>
  <c r="M27" i="12"/>
  <c r="I112" i="12"/>
  <c r="I68" i="12"/>
  <c r="AF130" i="12"/>
  <c r="AG130" i="12" s="1"/>
  <c r="AS143" i="12"/>
  <c r="AT143" i="12" s="1"/>
  <c r="AU143" i="12" s="1"/>
  <c r="AV143" i="12" s="1"/>
  <c r="AU145" i="12"/>
  <c r="AV145" i="12" s="1"/>
  <c r="I92" i="12"/>
  <c r="I136" i="12"/>
  <c r="AU28" i="6"/>
  <c r="AS99" i="12"/>
  <c r="AT99" i="12" s="1"/>
  <c r="AU99" i="12" s="1"/>
  <c r="AV99" i="12" s="1"/>
  <c r="I73" i="12"/>
  <c r="R27" i="12"/>
  <c r="I117" i="12"/>
  <c r="AV28" i="6"/>
  <c r="I120" i="12"/>
  <c r="U27" i="12"/>
  <c r="I76" i="12"/>
  <c r="I93" i="12"/>
  <c r="I137" i="12"/>
  <c r="AT28" i="6"/>
  <c r="O27" i="12"/>
  <c r="I114" i="12"/>
  <c r="I70" i="12"/>
  <c r="X78" i="12"/>
  <c r="Y78" i="12" s="1"/>
  <c r="Z124" i="12"/>
  <c r="AA124" i="12" s="1"/>
  <c r="I141" i="12"/>
  <c r="I97" i="12"/>
  <c r="I132" i="12"/>
  <c r="AG27" i="12"/>
  <c r="I88" i="12"/>
  <c r="AJ134" i="12"/>
  <c r="Y193" i="12"/>
  <c r="Z154" i="12"/>
  <c r="AS28" i="6"/>
  <c r="I84" i="12"/>
  <c r="I128" i="12"/>
  <c r="AC27" i="12"/>
  <c r="AI89" i="12"/>
  <c r="AJ89" i="12" s="1"/>
  <c r="I66" i="12"/>
  <c r="K27" i="12"/>
  <c r="AR19" i="2"/>
  <c r="I126" i="12"/>
  <c r="I82" i="12"/>
  <c r="AA27" i="12"/>
  <c r="AR98" i="12"/>
  <c r="AS98" i="12" s="1"/>
  <c r="I81" i="12"/>
  <c r="I125" i="12"/>
  <c r="Z27" i="12"/>
  <c r="AD27" i="12"/>
  <c r="I129" i="12"/>
  <c r="I85" i="12"/>
  <c r="I138" i="12"/>
  <c r="I94" i="12"/>
  <c r="I96" i="12"/>
  <c r="I140" i="12"/>
  <c r="AT100" i="12"/>
  <c r="AU100" i="12" s="1"/>
  <c r="AV100" i="12" s="1"/>
  <c r="I113" i="12"/>
  <c r="I69" i="12"/>
  <c r="N27" i="12"/>
  <c r="AB27" i="12"/>
  <c r="I83" i="12"/>
  <c r="I127" i="12"/>
  <c r="AU22" i="15"/>
  <c r="I91" i="12"/>
  <c r="I135" i="12"/>
  <c r="Q71" i="12"/>
  <c r="R71" i="12" s="1"/>
  <c r="AC261" i="12"/>
  <c r="AC255" i="12" s="1"/>
  <c r="AC31" i="12" s="1"/>
  <c r="AD263" i="12"/>
  <c r="AT144" i="12"/>
  <c r="AU144" i="12" s="1"/>
  <c r="AV144" i="12" s="1"/>
  <c r="I95" i="12"/>
  <c r="I139" i="12"/>
  <c r="AF27" i="12"/>
  <c r="I131" i="12"/>
  <c r="I87" i="12"/>
  <c r="I79" i="12"/>
  <c r="X27" i="12"/>
  <c r="I123" i="12"/>
  <c r="AU29" i="15" l="1"/>
  <c r="AU40" i="15"/>
  <c r="AU41" i="15"/>
  <c r="AU42" i="15"/>
  <c r="AU38" i="15"/>
  <c r="AU43" i="15"/>
  <c r="AU39" i="15"/>
  <c r="AV52" i="101"/>
  <c r="AR78" i="2"/>
  <c r="AR25" i="15" s="1"/>
  <c r="AR75" i="2"/>
  <c r="AU15" i="6"/>
  <c r="AV15" i="16"/>
  <c r="AR41" i="2"/>
  <c r="U192" i="12"/>
  <c r="T192" i="12"/>
  <c r="K192" i="12"/>
  <c r="L192" i="12"/>
  <c r="Y192" i="12"/>
  <c r="S192" i="12"/>
  <c r="N192" i="12"/>
  <c r="R192" i="12"/>
  <c r="Q192" i="12"/>
  <c r="O192" i="12"/>
  <c r="W192" i="12"/>
  <c r="P192" i="12"/>
  <c r="V192" i="12"/>
  <c r="M192" i="12"/>
  <c r="AK89" i="12"/>
  <c r="AL89" i="12" s="1"/>
  <c r="AB208" i="12"/>
  <c r="AB204" i="12" s="1"/>
  <c r="AB30" i="12" s="1"/>
  <c r="AC210" i="12"/>
  <c r="AC80" i="12"/>
  <c r="AD80" i="12" s="1"/>
  <c r="Y77" i="12"/>
  <c r="Z77" i="12" s="1"/>
  <c r="AH86" i="12"/>
  <c r="AI86" i="12" s="1"/>
  <c r="AJ86" i="12" s="1"/>
  <c r="W75" i="12"/>
  <c r="X75" i="12" s="1"/>
  <c r="Y75" i="12" s="1"/>
  <c r="Z75" i="12" s="1"/>
  <c r="AA75" i="12" s="1"/>
  <c r="Z78" i="12"/>
  <c r="AA78" i="12" s="1"/>
  <c r="AT98" i="12"/>
  <c r="AU98" i="12" s="1"/>
  <c r="AV98" i="12" s="1"/>
  <c r="AL90" i="12"/>
  <c r="AM90" i="12" s="1"/>
  <c r="AH130" i="12"/>
  <c r="AI130" i="12" s="1"/>
  <c r="AJ130" i="12" s="1"/>
  <c r="AK130" i="12" s="1"/>
  <c r="AB126" i="12"/>
  <c r="AC126" i="12" s="1"/>
  <c r="O113" i="12"/>
  <c r="P113" i="12" s="1"/>
  <c r="AE129" i="12"/>
  <c r="AF129" i="12" s="1"/>
  <c r="AO139" i="12"/>
  <c r="AP139" i="12" s="1"/>
  <c r="AR58" i="2"/>
  <c r="Z193" i="12"/>
  <c r="Z192" i="12"/>
  <c r="AA154" i="12"/>
  <c r="AK134" i="12"/>
  <c r="AQ141" i="12"/>
  <c r="AR141" i="12" s="1"/>
  <c r="N67" i="12"/>
  <c r="O67" i="12" s="1"/>
  <c r="AB124" i="12"/>
  <c r="AC124" i="12" s="1"/>
  <c r="P70" i="12"/>
  <c r="Q70" i="12" s="1"/>
  <c r="R70" i="12" s="1"/>
  <c r="S70" i="12" s="1"/>
  <c r="T70" i="12" s="1"/>
  <c r="U70" i="12" s="1"/>
  <c r="S117" i="12"/>
  <c r="AU31" i="17"/>
  <c r="AR14" i="6"/>
  <c r="AR38" i="6" s="1"/>
  <c r="L110" i="12"/>
  <c r="AH132" i="12"/>
  <c r="P114" i="12"/>
  <c r="Q114" i="12" s="1"/>
  <c r="R114" i="12" s="1"/>
  <c r="AU12" i="86"/>
  <c r="N68" i="12"/>
  <c r="O68" i="12" s="1"/>
  <c r="Y79" i="12"/>
  <c r="Z79" i="12" s="1"/>
  <c r="AA79" i="12" s="1"/>
  <c r="AB79" i="12" s="1"/>
  <c r="AC127" i="12"/>
  <c r="AE85" i="12"/>
  <c r="AF85" i="12" s="1"/>
  <c r="AG85" i="12" s="1"/>
  <c r="AO95" i="12"/>
  <c r="AP95" i="12" s="1"/>
  <c r="AQ95" i="12" s="1"/>
  <c r="R115" i="12"/>
  <c r="Y121" i="12"/>
  <c r="Z121" i="12" s="1"/>
  <c r="AA125" i="12"/>
  <c r="K42" i="12"/>
  <c r="L45" i="12" s="1"/>
  <c r="M42" i="12"/>
  <c r="N45" i="12" s="1"/>
  <c r="AD42" i="12"/>
  <c r="AE45" i="12" s="1"/>
  <c r="T42" i="12"/>
  <c r="U45" i="12" s="1"/>
  <c r="X42" i="12"/>
  <c r="Y45" i="12" s="1"/>
  <c r="N42" i="12"/>
  <c r="O45" i="12" s="1"/>
  <c r="U42" i="12"/>
  <c r="V45" i="12" s="1"/>
  <c r="W42" i="12"/>
  <c r="X45" i="12" s="1"/>
  <c r="AE42" i="12"/>
  <c r="AF45" i="12" s="1"/>
  <c r="V42" i="12"/>
  <c r="W45" i="12" s="1"/>
  <c r="AF42" i="12"/>
  <c r="AG45" i="12" s="1"/>
  <c r="S42" i="12"/>
  <c r="T45" i="12" s="1"/>
  <c r="P42" i="12"/>
  <c r="Q45" i="12" s="1"/>
  <c r="L42" i="12"/>
  <c r="M45" i="12" s="1"/>
  <c r="AI42" i="12"/>
  <c r="AJ45" i="12" s="1"/>
  <c r="AJ53" i="13" s="1"/>
  <c r="AJ55" i="13" s="1"/>
  <c r="AC42" i="12"/>
  <c r="AD45" i="12" s="1"/>
  <c r="R42" i="12"/>
  <c r="S45" i="12" s="1"/>
  <c r="AH42" i="12"/>
  <c r="AI45" i="12" s="1"/>
  <c r="AB42" i="12"/>
  <c r="AC45" i="12" s="1"/>
  <c r="O42" i="12"/>
  <c r="P45" i="12" s="1"/>
  <c r="Z42" i="12"/>
  <c r="AA45" i="12" s="1"/>
  <c r="AA42" i="12"/>
  <c r="AB45" i="12" s="1"/>
  <c r="Y42" i="12"/>
  <c r="Z45" i="12" s="1"/>
  <c r="AG42" i="12"/>
  <c r="AH45" i="12" s="1"/>
  <c r="Q42" i="12"/>
  <c r="R45" i="12" s="1"/>
  <c r="AD128" i="12"/>
  <c r="AE128" i="12" s="1"/>
  <c r="AF128" i="12" s="1"/>
  <c r="S73" i="12"/>
  <c r="T73" i="12" s="1"/>
  <c r="U73" i="12" s="1"/>
  <c r="V73" i="12" s="1"/>
  <c r="W73" i="12" s="1"/>
  <c r="X73" i="12" s="1"/>
  <c r="T116" i="12"/>
  <c r="N112" i="12"/>
  <c r="O112" i="12" s="1"/>
  <c r="O69" i="12"/>
  <c r="P69" i="12" s="1"/>
  <c r="AN94" i="12"/>
  <c r="AO94" i="12" s="1"/>
  <c r="AA81" i="12"/>
  <c r="AB81" i="12" s="1"/>
  <c r="L66" i="12"/>
  <c r="M66" i="12" s="1"/>
  <c r="AD84" i="12"/>
  <c r="AS32" i="6"/>
  <c r="AT32" i="6"/>
  <c r="AM137" i="12"/>
  <c r="AN137" i="12" s="1"/>
  <c r="AV32" i="6"/>
  <c r="AR32" i="6"/>
  <c r="AL136" i="12"/>
  <c r="AM136" i="12" s="1"/>
  <c r="I189" i="12"/>
  <c r="Y123" i="12"/>
  <c r="Z123" i="12" s="1"/>
  <c r="AA123" i="12" s="1"/>
  <c r="I190" i="12"/>
  <c r="Z190" i="12" s="1"/>
  <c r="AK135" i="12"/>
  <c r="AP140" i="12"/>
  <c r="AQ140" i="12" s="1"/>
  <c r="AR140" i="12" s="1"/>
  <c r="AS140" i="12" s="1"/>
  <c r="AN138" i="12"/>
  <c r="V118" i="12"/>
  <c r="W118" i="12" s="1"/>
  <c r="X118" i="12" s="1"/>
  <c r="AB74" i="12"/>
  <c r="AC74" i="12" s="1"/>
  <c r="AD74" i="12" s="1"/>
  <c r="AV14" i="6"/>
  <c r="AV38" i="6" s="1"/>
  <c r="W72" i="12"/>
  <c r="X72" i="12" s="1"/>
  <c r="Y72" i="12" s="1"/>
  <c r="AT14" i="6"/>
  <c r="AT38" i="6" s="1"/>
  <c r="V119" i="12"/>
  <c r="W119" i="12" s="1"/>
  <c r="AM93" i="12"/>
  <c r="AN93" i="12" s="1"/>
  <c r="AO93" i="12" s="1"/>
  <c r="AP93" i="12" s="1"/>
  <c r="AU32" i="6"/>
  <c r="AL92" i="12"/>
  <c r="AM92" i="12" s="1"/>
  <c r="AS14" i="6"/>
  <c r="AS38" i="6" s="1"/>
  <c r="AG131" i="12"/>
  <c r="AH131" i="12" s="1"/>
  <c r="AI131" i="12" s="1"/>
  <c r="AD261" i="12"/>
  <c r="AD255" i="12" s="1"/>
  <c r="AD31" i="12" s="1"/>
  <c r="AE263" i="12"/>
  <c r="S71" i="12"/>
  <c r="T71" i="12" s="1"/>
  <c r="U71" i="12" s="1"/>
  <c r="V71" i="12" s="1"/>
  <c r="AK91" i="12"/>
  <c r="AL91" i="12" s="1"/>
  <c r="AP96" i="12"/>
  <c r="AQ96" i="12" s="1"/>
  <c r="AB82" i="12"/>
  <c r="AC82" i="12" s="1"/>
  <c r="AD82" i="12" s="1"/>
  <c r="AE82" i="12" s="1"/>
  <c r="AF82" i="12" s="1"/>
  <c r="AG82" i="12" s="1"/>
  <c r="AS142" i="12"/>
  <c r="AV13" i="86"/>
  <c r="AT13" i="86"/>
  <c r="V76" i="12"/>
  <c r="W76" i="12" s="1"/>
  <c r="N111" i="12"/>
  <c r="AS13" i="86"/>
  <c r="AG87" i="12"/>
  <c r="AH87" i="12" s="1"/>
  <c r="AC83" i="12"/>
  <c r="AD83" i="12" s="1"/>
  <c r="AE83" i="12" s="1"/>
  <c r="AF83" i="12" s="1"/>
  <c r="AK133" i="12"/>
  <c r="AL133" i="12" s="1"/>
  <c r="AM133" i="12" s="1"/>
  <c r="AH88" i="12"/>
  <c r="AI88" i="12" s="1"/>
  <c r="AJ88" i="12" s="1"/>
  <c r="AQ97" i="12"/>
  <c r="AR97" i="12" s="1"/>
  <c r="AS97" i="12" s="1"/>
  <c r="Z122" i="12"/>
  <c r="V120" i="12"/>
  <c r="I191" i="12"/>
  <c r="Z191" i="12" s="1"/>
  <c r="AU47" i="15" l="1"/>
  <c r="AU78" i="15" s="1"/>
  <c r="AU51" i="15"/>
  <c r="AU46" i="15"/>
  <c r="AU65" i="15" s="1"/>
  <c r="AU49" i="15"/>
  <c r="AU101" i="15" s="1"/>
  <c r="AU48" i="15"/>
  <c r="AU91" i="15" s="1"/>
  <c r="AU44" i="15"/>
  <c r="AU18" i="86" s="1"/>
  <c r="AU23" i="125"/>
  <c r="AU45" i="6"/>
  <c r="AU46" i="6" s="1"/>
  <c r="AU59" i="6" s="1"/>
  <c r="AT45" i="6"/>
  <c r="AT46" i="6" s="1"/>
  <c r="AT59" i="6" s="1"/>
  <c r="AS45" i="6"/>
  <c r="AS46" i="6" s="1"/>
  <c r="AS59" i="6" s="1"/>
  <c r="AV45" i="6"/>
  <c r="AV46" i="6" s="1"/>
  <c r="AV59" i="6" s="1"/>
  <c r="AR45" i="6"/>
  <c r="AR46" i="6" s="1"/>
  <c r="AR59" i="6" s="1"/>
  <c r="AR42" i="2"/>
  <c r="AR13" i="86" s="1"/>
  <c r="AJ56" i="13"/>
  <c r="AU19" i="6"/>
  <c r="AU39" i="6" s="1"/>
  <c r="AU40" i="6" s="1"/>
  <c r="AU52" i="6" s="1"/>
  <c r="AR15" i="16"/>
  <c r="AS15" i="16"/>
  <c r="AU15" i="16"/>
  <c r="AT15" i="16"/>
  <c r="AV249" i="17"/>
  <c r="AE80" i="12"/>
  <c r="AF80" i="12" s="1"/>
  <c r="AG80" i="12" s="1"/>
  <c r="AT249" i="17"/>
  <c r="AN90" i="12"/>
  <c r="AO90" i="12" s="1"/>
  <c r="AP90" i="12" s="1"/>
  <c r="AA77" i="12"/>
  <c r="AB77" i="12" s="1"/>
  <c r="AC77" i="12" s="1"/>
  <c r="AD77" i="12" s="1"/>
  <c r="AE77" i="12" s="1"/>
  <c r="AR249" i="17"/>
  <c r="AS249" i="17"/>
  <c r="AM89" i="12"/>
  <c r="AN89" i="12" s="1"/>
  <c r="AG83" i="12"/>
  <c r="AH83" i="12" s="1"/>
  <c r="AI83" i="12" s="1"/>
  <c r="AJ83" i="12" s="1"/>
  <c r="AK83" i="12" s="1"/>
  <c r="AL83" i="12" s="1"/>
  <c r="AM83" i="12" s="1"/>
  <c r="AN83" i="12" s="1"/>
  <c r="AO83" i="12" s="1"/>
  <c r="AP83" i="12" s="1"/>
  <c r="AQ83" i="12" s="1"/>
  <c r="AR83" i="12" s="1"/>
  <c r="AS83" i="12" s="1"/>
  <c r="AT83" i="12" s="1"/>
  <c r="AU83" i="12" s="1"/>
  <c r="AV83" i="12" s="1"/>
  <c r="AK86" i="12"/>
  <c r="AL86" i="12" s="1"/>
  <c r="AM86" i="12" s="1"/>
  <c r="AN86" i="12" s="1"/>
  <c r="AC208" i="12"/>
  <c r="AC204" i="12" s="1"/>
  <c r="AC30" i="12" s="1"/>
  <c r="AD210" i="12"/>
  <c r="AT97" i="12"/>
  <c r="AU97" i="12" s="1"/>
  <c r="AV97" i="12" s="1"/>
  <c r="N66" i="12"/>
  <c r="O66" i="12" s="1"/>
  <c r="P66" i="12" s="1"/>
  <c r="AB78" i="12"/>
  <c r="P68" i="12"/>
  <c r="Q68" i="12" s="1"/>
  <c r="AB75" i="12"/>
  <c r="AC75" i="12" s="1"/>
  <c r="AD75" i="12" s="1"/>
  <c r="AE75" i="12" s="1"/>
  <c r="AF75" i="12" s="1"/>
  <c r="AG75" i="12" s="1"/>
  <c r="AH75" i="12" s="1"/>
  <c r="AI75" i="12" s="1"/>
  <c r="AJ75" i="12" s="1"/>
  <c r="AK75" i="12" s="1"/>
  <c r="AL75" i="12" s="1"/>
  <c r="AM75" i="12" s="1"/>
  <c r="AN75" i="12" s="1"/>
  <c r="AO75" i="12" s="1"/>
  <c r="AP75" i="12" s="1"/>
  <c r="AQ75" i="12" s="1"/>
  <c r="AR75" i="12" s="1"/>
  <c r="AS75" i="12" s="1"/>
  <c r="AT75" i="12" s="1"/>
  <c r="AU75" i="12" s="1"/>
  <c r="AV75" i="12" s="1"/>
  <c r="AS141" i="12"/>
  <c r="AT141" i="12" s="1"/>
  <c r="AU141" i="12" s="1"/>
  <c r="AN136" i="12"/>
  <c r="AO136" i="12" s="1"/>
  <c r="Q69" i="12"/>
  <c r="R69" i="12" s="1"/>
  <c r="S69" i="12" s="1"/>
  <c r="T69" i="12" s="1"/>
  <c r="Q113" i="12"/>
  <c r="R113" i="12" s="1"/>
  <c r="S113" i="12" s="1"/>
  <c r="T113" i="12" s="1"/>
  <c r="AM91" i="12"/>
  <c r="AN91" i="12" s="1"/>
  <c r="AO91" i="12" s="1"/>
  <c r="AK88" i="12"/>
  <c r="AL88" i="12" s="1"/>
  <c r="AC81" i="12"/>
  <c r="AD81" i="12" s="1"/>
  <c r="X76" i="12"/>
  <c r="Y76" i="12" s="1"/>
  <c r="Z76" i="12" s="1"/>
  <c r="AA76" i="12" s="1"/>
  <c r="AB123" i="12"/>
  <c r="AC123" i="12" s="1"/>
  <c r="AD123" i="12" s="1"/>
  <c r="AG129" i="12"/>
  <c r="AD124" i="12"/>
  <c r="AE124" i="12" s="1"/>
  <c r="AF124" i="12" s="1"/>
  <c r="AJ131" i="12"/>
  <c r="AK131" i="12" s="1"/>
  <c r="AL131" i="12" s="1"/>
  <c r="AO137" i="12"/>
  <c r="AP137" i="12" s="1"/>
  <c r="AS13" i="6"/>
  <c r="W120" i="12"/>
  <c r="O111" i="12"/>
  <c r="Y118" i="12"/>
  <c r="Z118" i="12" s="1"/>
  <c r="AA118" i="12" s="1"/>
  <c r="AB118" i="12" s="1"/>
  <c r="AC118" i="12" s="1"/>
  <c r="AD118" i="12" s="1"/>
  <c r="AE118" i="12" s="1"/>
  <c r="AF118" i="12" s="1"/>
  <c r="AG118" i="12" s="1"/>
  <c r="AH118" i="12" s="1"/>
  <c r="AI118" i="12" s="1"/>
  <c r="AJ118" i="12" s="1"/>
  <c r="AK118" i="12" s="1"/>
  <c r="AG128" i="12"/>
  <c r="W71" i="12"/>
  <c r="X71" i="12" s="1"/>
  <c r="Y71" i="12" s="1"/>
  <c r="Z71" i="12" s="1"/>
  <c r="AA71" i="12" s="1"/>
  <c r="AB71" i="12" s="1"/>
  <c r="AC71" i="12" s="1"/>
  <c r="AD71" i="12" s="1"/>
  <c r="AE71" i="12" s="1"/>
  <c r="AF71" i="12" s="1"/>
  <c r="AG71" i="12" s="1"/>
  <c r="AH71" i="12" s="1"/>
  <c r="AI71" i="12" s="1"/>
  <c r="AJ71" i="12" s="1"/>
  <c r="AK71" i="12" s="1"/>
  <c r="AL71" i="12" s="1"/>
  <c r="AM71" i="12" s="1"/>
  <c r="AR95" i="12"/>
  <c r="P67" i="12"/>
  <c r="AA191" i="12"/>
  <c r="AA190" i="12"/>
  <c r="AA192" i="12"/>
  <c r="AA193" i="12"/>
  <c r="AA189" i="12"/>
  <c r="AB154" i="12"/>
  <c r="AT142" i="12"/>
  <c r="AU142" i="12" s="1"/>
  <c r="AV13" i="6"/>
  <c r="AP94" i="12"/>
  <c r="AQ94" i="12" s="1"/>
  <c r="AR13" i="6"/>
  <c r="U116" i="12"/>
  <c r="AI87" i="12"/>
  <c r="AS28" i="15"/>
  <c r="N189" i="12"/>
  <c r="K189" i="12"/>
  <c r="L189" i="12"/>
  <c r="M189" i="12"/>
  <c r="P189" i="12"/>
  <c r="O189" i="12"/>
  <c r="Q189" i="12"/>
  <c r="R189" i="12"/>
  <c r="S189" i="12"/>
  <c r="T189" i="12"/>
  <c r="U189" i="12"/>
  <c r="V189" i="12"/>
  <c r="W189" i="12"/>
  <c r="X189" i="12"/>
  <c r="Y189" i="12"/>
  <c r="P112" i="12"/>
  <c r="Q112" i="12" s="1"/>
  <c r="R112" i="12" s="1"/>
  <c r="S114" i="12"/>
  <c r="T114" i="12" s="1"/>
  <c r="U114" i="12" s="1"/>
  <c r="AI132" i="12"/>
  <c r="Z189" i="12"/>
  <c r="AQ139" i="12"/>
  <c r="AR139" i="12" s="1"/>
  <c r="AD126" i="12"/>
  <c r="AN133" i="12"/>
  <c r="AA122" i="12"/>
  <c r="AB122" i="12" s="1"/>
  <c r="AC122" i="12" s="1"/>
  <c r="AH82" i="12"/>
  <c r="AI82" i="12" s="1"/>
  <c r="AJ82" i="12" s="1"/>
  <c r="AE261" i="12"/>
  <c r="AE255" i="12" s="1"/>
  <c r="AE31" i="12" s="1"/>
  <c r="AF263" i="12"/>
  <c r="AN92" i="12"/>
  <c r="AO92" i="12" s="1"/>
  <c r="AP92" i="12" s="1"/>
  <c r="AQ92" i="12" s="1"/>
  <c r="AR92" i="12" s="1"/>
  <c r="AS92" i="12" s="1"/>
  <c r="AT92" i="12" s="1"/>
  <c r="AU92" i="12" s="1"/>
  <c r="AV92" i="12" s="1"/>
  <c r="AO138" i="12"/>
  <c r="AP138" i="12" s="1"/>
  <c r="M190" i="12"/>
  <c r="K190" i="12"/>
  <c r="L190" i="12"/>
  <c r="N190" i="12"/>
  <c r="O190" i="12"/>
  <c r="P190" i="12"/>
  <c r="Q190" i="12"/>
  <c r="R190" i="12"/>
  <c r="S190" i="12"/>
  <c r="T190" i="12"/>
  <c r="U190" i="12"/>
  <c r="V190" i="12"/>
  <c r="W190" i="12"/>
  <c r="X190" i="12"/>
  <c r="Y190" i="12"/>
  <c r="AE84" i="12"/>
  <c r="Y73" i="12"/>
  <c r="Z73" i="12" s="1"/>
  <c r="M110" i="12"/>
  <c r="V70" i="12"/>
  <c r="W70" i="12" s="1"/>
  <c r="AR82" i="2"/>
  <c r="AR22" i="15"/>
  <c r="X119" i="12"/>
  <c r="Y119" i="12" s="1"/>
  <c r="Z119" i="12" s="1"/>
  <c r="AE74" i="12"/>
  <c r="AF74" i="12" s="1"/>
  <c r="AT13" i="6"/>
  <c r="AV26" i="15"/>
  <c r="AD127" i="12"/>
  <c r="AE127" i="12" s="1"/>
  <c r="AF127" i="12" s="1"/>
  <c r="AG127" i="12" s="1"/>
  <c r="AA121" i="12"/>
  <c r="AL130" i="12"/>
  <c r="AM130" i="12" s="1"/>
  <c r="AR96" i="12"/>
  <c r="AS96" i="12" s="1"/>
  <c r="AQ93" i="12"/>
  <c r="AT140" i="12"/>
  <c r="AU140" i="12" s="1"/>
  <c r="AV140" i="12" s="1"/>
  <c r="S115" i="12"/>
  <c r="T115" i="12" s="1"/>
  <c r="AH85" i="12"/>
  <c r="AI85" i="12" s="1"/>
  <c r="AJ85" i="12" s="1"/>
  <c r="AL135" i="12"/>
  <c r="Z72" i="12"/>
  <c r="AA72" i="12" s="1"/>
  <c r="AB72" i="12" s="1"/>
  <c r="AC72" i="12" s="1"/>
  <c r="AD72" i="12" s="1"/>
  <c r="AE72" i="12" s="1"/>
  <c r="AF72" i="12" s="1"/>
  <c r="AG72" i="12" s="1"/>
  <c r="AH72" i="12" s="1"/>
  <c r="AI72" i="12" s="1"/>
  <c r="AJ72" i="12" s="1"/>
  <c r="AK72" i="12" s="1"/>
  <c r="AL72" i="12" s="1"/>
  <c r="AM72" i="12" s="1"/>
  <c r="AN72" i="12" s="1"/>
  <c r="AO72" i="12" s="1"/>
  <c r="AP72" i="12" s="1"/>
  <c r="AQ72" i="12" s="1"/>
  <c r="AR72" i="12" s="1"/>
  <c r="AS72" i="12" s="1"/>
  <c r="AT72" i="12" s="1"/>
  <c r="AU72" i="12" s="1"/>
  <c r="AV72" i="12" s="1"/>
  <c r="AB125" i="12"/>
  <c r="AC79" i="12"/>
  <c r="AD79" i="12" s="1"/>
  <c r="AE79" i="12" s="1"/>
  <c r="AF79" i="12" s="1"/>
  <c r="K191" i="12"/>
  <c r="L191" i="12"/>
  <c r="N191" i="12"/>
  <c r="M191" i="12"/>
  <c r="O191" i="12"/>
  <c r="P191" i="12"/>
  <c r="Q191" i="12"/>
  <c r="R191" i="12"/>
  <c r="S191" i="12"/>
  <c r="T191" i="12"/>
  <c r="U191" i="12"/>
  <c r="V191" i="12"/>
  <c r="W191" i="12"/>
  <c r="X191" i="12"/>
  <c r="Y191" i="12"/>
  <c r="AT27" i="15"/>
  <c r="T117" i="12"/>
  <c r="AL134" i="12"/>
  <c r="AM134" i="12" s="1"/>
  <c r="AV29" i="15" l="1"/>
  <c r="AV39" i="15"/>
  <c r="AV42" i="15"/>
  <c r="AV40" i="15"/>
  <c r="AV41" i="15"/>
  <c r="AV38" i="15"/>
  <c r="AV43" i="15"/>
  <c r="AT29" i="15"/>
  <c r="AT42" i="15"/>
  <c r="AT40" i="15"/>
  <c r="AT38" i="15"/>
  <c r="AT43" i="15"/>
  <c r="AT41" i="15"/>
  <c r="AT39" i="15"/>
  <c r="AR29" i="15"/>
  <c r="AR40" i="15"/>
  <c r="AR38" i="15"/>
  <c r="AR39" i="15"/>
  <c r="AR43" i="15"/>
  <c r="AR42" i="15"/>
  <c r="AR41" i="15"/>
  <c r="AS29" i="15"/>
  <c r="AS40" i="15"/>
  <c r="AS38" i="15"/>
  <c r="AS43" i="15"/>
  <c r="AS41" i="15"/>
  <c r="AS39" i="15"/>
  <c r="AS42" i="15"/>
  <c r="AT12" i="86"/>
  <c r="AV12" i="86"/>
  <c r="AR83" i="2"/>
  <c r="AR12" i="86" s="1"/>
  <c r="AH80" i="12"/>
  <c r="AI80" i="12" s="1"/>
  <c r="AJ80" i="12" s="1"/>
  <c r="AK80" i="12" s="1"/>
  <c r="AL80" i="12" s="1"/>
  <c r="AM80" i="12" s="1"/>
  <c r="AN80" i="12" s="1"/>
  <c r="AO80" i="12" s="1"/>
  <c r="AP80" i="12" s="1"/>
  <c r="AQ80" i="12" s="1"/>
  <c r="AR80" i="12" s="1"/>
  <c r="AS80" i="12" s="1"/>
  <c r="AT80" i="12" s="1"/>
  <c r="AU80" i="12" s="1"/>
  <c r="AV80" i="12" s="1"/>
  <c r="AG124" i="12"/>
  <c r="AH124" i="12" s="1"/>
  <c r="AQ90" i="12"/>
  <c r="AR90" i="12" s="1"/>
  <c r="AS90" i="12" s="1"/>
  <c r="AT90" i="12" s="1"/>
  <c r="AU90" i="12" s="1"/>
  <c r="AV90" i="12" s="1"/>
  <c r="AF77" i="12"/>
  <c r="AG77" i="12" s="1"/>
  <c r="AH77" i="12" s="1"/>
  <c r="AI77" i="12" s="1"/>
  <c r="AJ77" i="12" s="1"/>
  <c r="AK77" i="12" s="1"/>
  <c r="AL77" i="12" s="1"/>
  <c r="AM77" i="12" s="1"/>
  <c r="AN77" i="12" s="1"/>
  <c r="AO77" i="12" s="1"/>
  <c r="AP77" i="12" s="1"/>
  <c r="AQ77" i="12" s="1"/>
  <c r="AR77" i="12" s="1"/>
  <c r="AS77" i="12" s="1"/>
  <c r="AT77" i="12" s="1"/>
  <c r="AU77" i="12" s="1"/>
  <c r="AV77" i="12" s="1"/>
  <c r="R68" i="12"/>
  <c r="S68" i="12" s="1"/>
  <c r="AO89" i="12"/>
  <c r="AB76" i="12"/>
  <c r="AC76" i="12" s="1"/>
  <c r="AD76" i="12" s="1"/>
  <c r="AP136" i="12"/>
  <c r="AQ136" i="12" s="1"/>
  <c r="AR136" i="12" s="1"/>
  <c r="AE210" i="12"/>
  <c r="AD208" i="12"/>
  <c r="AD204" i="12" s="1"/>
  <c r="AD30" i="12" s="1"/>
  <c r="AE81" i="12"/>
  <c r="AF81" i="12" s="1"/>
  <c r="AG81" i="12" s="1"/>
  <c r="AH81" i="12" s="1"/>
  <c r="AI81" i="12" s="1"/>
  <c r="AJ81" i="12" s="1"/>
  <c r="AK81" i="12" s="1"/>
  <c r="AL81" i="12" s="1"/>
  <c r="AM81" i="12" s="1"/>
  <c r="AN81" i="12" s="1"/>
  <c r="AO81" i="12" s="1"/>
  <c r="AP81" i="12" s="1"/>
  <c r="AQ81" i="12" s="1"/>
  <c r="AR81" i="12" s="1"/>
  <c r="AS81" i="12" s="1"/>
  <c r="AT81" i="12" s="1"/>
  <c r="AU81" i="12" s="1"/>
  <c r="AV81" i="12" s="1"/>
  <c r="AC78" i="12"/>
  <c r="AD78" i="12" s="1"/>
  <c r="AE78" i="12" s="1"/>
  <c r="AF78" i="12" s="1"/>
  <c r="AG78" i="12" s="1"/>
  <c r="AH78" i="12" s="1"/>
  <c r="AE123" i="12"/>
  <c r="AF123" i="12" s="1"/>
  <c r="AG123" i="12" s="1"/>
  <c r="AN130" i="12"/>
  <c r="AO130" i="12" s="1"/>
  <c r="AP130" i="12" s="1"/>
  <c r="AQ130" i="12" s="1"/>
  <c r="AR130" i="12" s="1"/>
  <c r="AS130" i="12" s="1"/>
  <c r="AT130" i="12" s="1"/>
  <c r="AU130" i="12" s="1"/>
  <c r="AV130" i="12" s="1"/>
  <c r="U113" i="12"/>
  <c r="V113" i="12" s="1"/>
  <c r="W113" i="12" s="1"/>
  <c r="X113" i="12" s="1"/>
  <c r="AH129" i="12"/>
  <c r="AI129" i="12" s="1"/>
  <c r="AJ129" i="12" s="1"/>
  <c r="AK129" i="12" s="1"/>
  <c r="AM88" i="12"/>
  <c r="AN88" i="12" s="1"/>
  <c r="AO88" i="12" s="1"/>
  <c r="AP88" i="12" s="1"/>
  <c r="AQ88" i="12" s="1"/>
  <c r="AQ137" i="12"/>
  <c r="AR137" i="12" s="1"/>
  <c r="AS137" i="12" s="1"/>
  <c r="AT137" i="12" s="1"/>
  <c r="AG74" i="12"/>
  <c r="AH74" i="12" s="1"/>
  <c r="AI74" i="12" s="1"/>
  <c r="AJ74" i="12" s="1"/>
  <c r="AK74" i="12" s="1"/>
  <c r="AL74" i="12" s="1"/>
  <c r="AM74" i="12" s="1"/>
  <c r="AN74" i="12" s="1"/>
  <c r="AO74" i="12" s="1"/>
  <c r="AP74" i="12" s="1"/>
  <c r="AQ74" i="12" s="1"/>
  <c r="AR74" i="12" s="1"/>
  <c r="AS74" i="12" s="1"/>
  <c r="AT74" i="12" s="1"/>
  <c r="AU74" i="12" s="1"/>
  <c r="AV74" i="12" s="1"/>
  <c r="AQ138" i="12"/>
  <c r="AR138" i="12" s="1"/>
  <c r="AS138" i="12" s="1"/>
  <c r="AO86" i="12"/>
  <c r="AP86" i="12" s="1"/>
  <c r="AQ86" i="12" s="1"/>
  <c r="AC125" i="12"/>
  <c r="AK85" i="12"/>
  <c r="AL85" i="12" s="1"/>
  <c r="AM85" i="12" s="1"/>
  <c r="AN85" i="12" s="1"/>
  <c r="AT31" i="17"/>
  <c r="AT15" i="6"/>
  <c r="X70" i="12"/>
  <c r="Y70" i="12" s="1"/>
  <c r="Z70" i="12" s="1"/>
  <c r="AA70" i="12" s="1"/>
  <c r="AB70" i="12" s="1"/>
  <c r="AC70" i="12" s="1"/>
  <c r="AD70" i="12" s="1"/>
  <c r="AE70" i="12" s="1"/>
  <c r="AF70" i="12" s="1"/>
  <c r="AG70" i="12" s="1"/>
  <c r="AH70" i="12" s="1"/>
  <c r="AI70" i="12" s="1"/>
  <c r="AJ70" i="12" s="1"/>
  <c r="AK70" i="12" s="1"/>
  <c r="AL70" i="12" s="1"/>
  <c r="AM70" i="12" s="1"/>
  <c r="AN70" i="12" s="1"/>
  <c r="AO70" i="12" s="1"/>
  <c r="AP70" i="12" s="1"/>
  <c r="AQ70" i="12" s="1"/>
  <c r="AR70" i="12" s="1"/>
  <c r="AS70" i="12" s="1"/>
  <c r="AT70" i="12" s="1"/>
  <c r="AU70" i="12" s="1"/>
  <c r="AV70" i="12" s="1"/>
  <c r="AD122" i="12"/>
  <c r="AE122" i="12" s="1"/>
  <c r="AF122" i="12" s="1"/>
  <c r="AU249" i="17"/>
  <c r="AS139" i="12"/>
  <c r="P111" i="12"/>
  <c r="AM135" i="12"/>
  <c r="Q66" i="12"/>
  <c r="AN134" i="12"/>
  <c r="AO134" i="12" s="1"/>
  <c r="AP134" i="12" s="1"/>
  <c r="AQ134" i="12" s="1"/>
  <c r="AR134" i="12" s="1"/>
  <c r="I13" i="86"/>
  <c r="AB121" i="12"/>
  <c r="AC121" i="12" s="1"/>
  <c r="AD121" i="12" s="1"/>
  <c r="AL118" i="12"/>
  <c r="AK82" i="12"/>
  <c r="AL82" i="12" s="1"/>
  <c r="S112" i="12"/>
  <c r="AV15" i="6"/>
  <c r="AM131" i="12"/>
  <c r="AN131" i="12" s="1"/>
  <c r="AO131" i="12" s="1"/>
  <c r="AP131" i="12" s="1"/>
  <c r="AQ131" i="12" s="1"/>
  <c r="AR131" i="12" s="1"/>
  <c r="AS131" i="12" s="1"/>
  <c r="AT131" i="12" s="1"/>
  <c r="AU131" i="12" s="1"/>
  <c r="AV131" i="12" s="1"/>
  <c r="AH127" i="12"/>
  <c r="AF261" i="12"/>
  <c r="AF255" i="12" s="1"/>
  <c r="AF31" i="12" s="1"/>
  <c r="AG263" i="12"/>
  <c r="AF84" i="12"/>
  <c r="AS31" i="17"/>
  <c r="AS12" i="86"/>
  <c r="U69" i="12"/>
  <c r="U117" i="12"/>
  <c r="V117" i="12" s="1"/>
  <c r="W117" i="12" s="1"/>
  <c r="V116" i="12"/>
  <c r="W116" i="12" s="1"/>
  <c r="AG79" i="12"/>
  <c r="AH79" i="12" s="1"/>
  <c r="AI79" i="12" s="1"/>
  <c r="AJ79" i="12" s="1"/>
  <c r="AK79" i="12" s="1"/>
  <c r="AL79" i="12" s="1"/>
  <c r="AM79" i="12" s="1"/>
  <c r="AN79" i="12" s="1"/>
  <c r="AO79" i="12" s="1"/>
  <c r="AP79" i="12" s="1"/>
  <c r="AQ79" i="12" s="1"/>
  <c r="AR79" i="12" s="1"/>
  <c r="AS79" i="12" s="1"/>
  <c r="AT79" i="12" s="1"/>
  <c r="AU79" i="12" s="1"/>
  <c r="AV79" i="12" s="1"/>
  <c r="AR93" i="12"/>
  <c r="AS93" i="12" s="1"/>
  <c r="AV142" i="12"/>
  <c r="I188" i="12" s="1"/>
  <c r="AB188" i="12" s="1"/>
  <c r="AS95" i="12"/>
  <c r="AH128" i="12"/>
  <c r="AI128" i="12" s="1"/>
  <c r="AJ128" i="12" s="1"/>
  <c r="AR94" i="12"/>
  <c r="AS94" i="12" s="1"/>
  <c r="AT94" i="12" s="1"/>
  <c r="AU94" i="12" s="1"/>
  <c r="AV94" i="12" s="1"/>
  <c r="AS15" i="6"/>
  <c r="AN71" i="12"/>
  <c r="AO71" i="12" s="1"/>
  <c r="AP71" i="12" s="1"/>
  <c r="AQ71" i="12" s="1"/>
  <c r="AR71" i="12" s="1"/>
  <c r="AS71" i="12" s="1"/>
  <c r="AT71" i="12" s="1"/>
  <c r="AU71" i="12" s="1"/>
  <c r="AV71" i="12" s="1"/>
  <c r="AV31" i="17"/>
  <c r="V114" i="12"/>
  <c r="Q67" i="12"/>
  <c r="R67" i="12" s="1"/>
  <c r="AA119" i="12"/>
  <c r="AB119" i="12" s="1"/>
  <c r="AC119" i="12" s="1"/>
  <c r="X120" i="12"/>
  <c r="Y120" i="12" s="1"/>
  <c r="Z120" i="12" s="1"/>
  <c r="AP91" i="12"/>
  <c r="AT96" i="12"/>
  <c r="AU96" i="12" s="1"/>
  <c r="AO133" i="12"/>
  <c r="AJ132" i="12"/>
  <c r="AE126" i="12"/>
  <c r="AB193" i="12"/>
  <c r="AB189" i="12"/>
  <c r="AB190" i="12"/>
  <c r="AB192" i="12"/>
  <c r="AB191" i="12"/>
  <c r="AC154" i="12"/>
  <c r="N110" i="12"/>
  <c r="O110" i="12" s="1"/>
  <c r="P110" i="12" s="1"/>
  <c r="AR31" i="17"/>
  <c r="U115" i="12"/>
  <c r="V115" i="12" s="1"/>
  <c r="AA73" i="12"/>
  <c r="AB73" i="12" s="1"/>
  <c r="AJ87" i="12"/>
  <c r="AR15" i="6"/>
  <c r="AV141" i="12"/>
  <c r="I187" i="12" s="1"/>
  <c r="AB187" i="12" s="1"/>
  <c r="AV47" i="15" l="1"/>
  <c r="AV78" i="15" s="1"/>
  <c r="AV51" i="15"/>
  <c r="AV46" i="15"/>
  <c r="AV65" i="15" s="1"/>
  <c r="AV49" i="15"/>
  <c r="AV101" i="15" s="1"/>
  <c r="AV48" i="15"/>
  <c r="AV91" i="15" s="1"/>
  <c r="AR49" i="15"/>
  <c r="AR101" i="15" s="1"/>
  <c r="AR46" i="15"/>
  <c r="AR65" i="15" s="1"/>
  <c r="AS47" i="15"/>
  <c r="AS78" i="15" s="1"/>
  <c r="AR48" i="15"/>
  <c r="AR91" i="15" s="1"/>
  <c r="AR93" i="15" s="1"/>
  <c r="AT46" i="15"/>
  <c r="AT65" i="15" s="1"/>
  <c r="AR51" i="15"/>
  <c r="AT49" i="15"/>
  <c r="AT101" i="15" s="1"/>
  <c r="AV44" i="15"/>
  <c r="AV18" i="86" s="1"/>
  <c r="AS46" i="15"/>
  <c r="AS65" i="15" s="1"/>
  <c r="AT48" i="15"/>
  <c r="AT91" i="15" s="1"/>
  <c r="AR44" i="15"/>
  <c r="AR18" i="86" s="1"/>
  <c r="AT51" i="15"/>
  <c r="AT47" i="15"/>
  <c r="AT78" i="15" s="1"/>
  <c r="AS48" i="15"/>
  <c r="AS91" i="15" s="1"/>
  <c r="AS44" i="15"/>
  <c r="AS18" i="86" s="1"/>
  <c r="AS49" i="15"/>
  <c r="AS101" i="15" s="1"/>
  <c r="AR47" i="15"/>
  <c r="AR78" i="15" s="1"/>
  <c r="AT44" i="15"/>
  <c r="AT18" i="86" s="1"/>
  <c r="AS51" i="15"/>
  <c r="AR23" i="125"/>
  <c r="AV23" i="125"/>
  <c r="AT23" i="125"/>
  <c r="AS23" i="125"/>
  <c r="AS136" i="12"/>
  <c r="AT136" i="12" s="1"/>
  <c r="AU136" i="12" s="1"/>
  <c r="AV136" i="12" s="1"/>
  <c r="AI124" i="12"/>
  <c r="AJ124" i="12" s="1"/>
  <c r="AK124" i="12" s="1"/>
  <c r="AL124" i="12" s="1"/>
  <c r="AM124" i="12" s="1"/>
  <c r="AN124" i="12" s="1"/>
  <c r="AO124" i="12" s="1"/>
  <c r="AP124" i="12" s="1"/>
  <c r="AQ124" i="12" s="1"/>
  <c r="AR124" i="12" s="1"/>
  <c r="AS124" i="12" s="1"/>
  <c r="AT124" i="12" s="1"/>
  <c r="AU124" i="12" s="1"/>
  <c r="AV124" i="12" s="1"/>
  <c r="I170" i="12" s="1"/>
  <c r="AO85" i="12"/>
  <c r="AP85" i="12" s="1"/>
  <c r="AQ85" i="12" s="1"/>
  <c r="AR85" i="12" s="1"/>
  <c r="AS85" i="12" s="1"/>
  <c r="AT85" i="12" s="1"/>
  <c r="AU85" i="12" s="1"/>
  <c r="AV85" i="12" s="1"/>
  <c r="AH123" i="12"/>
  <c r="AI123" i="12" s="1"/>
  <c r="AE121" i="12"/>
  <c r="AF121" i="12" s="1"/>
  <c r="AG121" i="12" s="1"/>
  <c r="AH121" i="12" s="1"/>
  <c r="AI121" i="12" s="1"/>
  <c r="AJ121" i="12" s="1"/>
  <c r="AK121" i="12" s="1"/>
  <c r="AL121" i="12" s="1"/>
  <c r="AM121" i="12" s="1"/>
  <c r="AN121" i="12" s="1"/>
  <c r="AO121" i="12" s="1"/>
  <c r="AP121" i="12" s="1"/>
  <c r="AQ121" i="12" s="1"/>
  <c r="AR121" i="12" s="1"/>
  <c r="AS121" i="12" s="1"/>
  <c r="AT121" i="12" s="1"/>
  <c r="AU121" i="12" s="1"/>
  <c r="AV121" i="12" s="1"/>
  <c r="I167" i="12" s="1"/>
  <c r="R167" i="12" s="1"/>
  <c r="AT138" i="12"/>
  <c r="AU138" i="12" s="1"/>
  <c r="AP89" i="12"/>
  <c r="AQ89" i="12" s="1"/>
  <c r="AR89" i="12" s="1"/>
  <c r="AS89" i="12" s="1"/>
  <c r="AT89" i="12" s="1"/>
  <c r="AU89" i="12" s="1"/>
  <c r="AV89" i="12" s="1"/>
  <c r="AC73" i="12"/>
  <c r="AD73" i="12" s="1"/>
  <c r="AE73" i="12" s="1"/>
  <c r="AT93" i="12"/>
  <c r="AU93" i="12" s="1"/>
  <c r="AV93" i="12" s="1"/>
  <c r="AE208" i="12"/>
  <c r="AE204" i="12" s="1"/>
  <c r="AE30" i="12" s="1"/>
  <c r="AF210" i="12"/>
  <c r="AN135" i="12"/>
  <c r="AO135" i="12" s="1"/>
  <c r="AI78" i="12"/>
  <c r="AJ78" i="12" s="1"/>
  <c r="AK78" i="12" s="1"/>
  <c r="AL78" i="12" s="1"/>
  <c r="AM78" i="12" s="1"/>
  <c r="AN78" i="12" s="1"/>
  <c r="AO78" i="12" s="1"/>
  <c r="AP78" i="12" s="1"/>
  <c r="AQ78" i="12" s="1"/>
  <c r="AR78" i="12" s="1"/>
  <c r="AS78" i="12" s="1"/>
  <c r="AT78" i="12" s="1"/>
  <c r="AU78" i="12" s="1"/>
  <c r="AV78" i="12" s="1"/>
  <c r="AA120" i="12"/>
  <c r="AB120" i="12" s="1"/>
  <c r="X116" i="12"/>
  <c r="Y116" i="12" s="1"/>
  <c r="Z116" i="12" s="1"/>
  <c r="AA116" i="12" s="1"/>
  <c r="AB116" i="12" s="1"/>
  <c r="AC116" i="12" s="1"/>
  <c r="AD116" i="12" s="1"/>
  <c r="AE116" i="12" s="1"/>
  <c r="AF116" i="12" s="1"/>
  <c r="AG116" i="12" s="1"/>
  <c r="AH116" i="12" s="1"/>
  <c r="AI116" i="12" s="1"/>
  <c r="AJ116" i="12" s="1"/>
  <c r="AK116" i="12" s="1"/>
  <c r="AL116" i="12" s="1"/>
  <c r="AM116" i="12" s="1"/>
  <c r="AN116" i="12" s="1"/>
  <c r="AO116" i="12" s="1"/>
  <c r="AP116" i="12" s="1"/>
  <c r="AQ116" i="12" s="1"/>
  <c r="AR116" i="12" s="1"/>
  <c r="AS116" i="12" s="1"/>
  <c r="AT116" i="12" s="1"/>
  <c r="AU116" i="12" s="1"/>
  <c r="AV116" i="12" s="1"/>
  <c r="I162" i="12" s="1"/>
  <c r="O162" i="12" s="1"/>
  <c r="AS134" i="12"/>
  <c r="AT134" i="12" s="1"/>
  <c r="S67" i="12"/>
  <c r="T67" i="12" s="1"/>
  <c r="AL129" i="12"/>
  <c r="AM129" i="12" s="1"/>
  <c r="AN129" i="12" s="1"/>
  <c r="AO129" i="12" s="1"/>
  <c r="AP129" i="12" s="1"/>
  <c r="AQ129" i="12" s="1"/>
  <c r="AR129" i="12" s="1"/>
  <c r="AS129" i="12" s="1"/>
  <c r="AT129" i="12" s="1"/>
  <c r="AU129" i="12" s="1"/>
  <c r="AV129" i="12" s="1"/>
  <c r="AR19" i="6"/>
  <c r="AC190" i="12"/>
  <c r="AC188" i="12"/>
  <c r="AC187" i="12"/>
  <c r="AC193" i="12"/>
  <c r="AC189" i="12"/>
  <c r="AC192" i="12"/>
  <c r="AC191" i="12"/>
  <c r="AD154" i="12"/>
  <c r="AG84" i="12"/>
  <c r="AH84" i="12" s="1"/>
  <c r="AI84" i="12" s="1"/>
  <c r="AK132" i="12"/>
  <c r="AR88" i="12"/>
  <c r="AS88" i="12" s="1"/>
  <c r="AT88" i="12" s="1"/>
  <c r="AU88" i="12" s="1"/>
  <c r="AV88" i="12" s="1"/>
  <c r="AV96" i="12"/>
  <c r="I186" i="12" s="1"/>
  <c r="AC186" i="12" s="1"/>
  <c r="AG122" i="12"/>
  <c r="AH122" i="12" s="1"/>
  <c r="AI122" i="12" s="1"/>
  <c r="AJ122" i="12" s="1"/>
  <c r="AK122" i="12" s="1"/>
  <c r="AL122" i="12" s="1"/>
  <c r="AM122" i="12" s="1"/>
  <c r="AN122" i="12" s="1"/>
  <c r="AO122" i="12" s="1"/>
  <c r="AP122" i="12" s="1"/>
  <c r="AQ122" i="12" s="1"/>
  <c r="AR122" i="12" s="1"/>
  <c r="AS122" i="12" s="1"/>
  <c r="AT122" i="12" s="1"/>
  <c r="AU122" i="12" s="1"/>
  <c r="AV122" i="12" s="1"/>
  <c r="AT19" i="6"/>
  <c r="W115" i="12"/>
  <c r="W114" i="12"/>
  <c r="X114" i="12" s="1"/>
  <c r="AQ91" i="12"/>
  <c r="AR91" i="12" s="1"/>
  <c r="AU137" i="12"/>
  <c r="AV137" i="12" s="1"/>
  <c r="P187" i="12"/>
  <c r="K187" i="12"/>
  <c r="L187" i="12"/>
  <c r="M187" i="12"/>
  <c r="N187" i="12"/>
  <c r="O187" i="12"/>
  <c r="Q187" i="12"/>
  <c r="R187" i="12"/>
  <c r="S187" i="12"/>
  <c r="T187" i="12"/>
  <c r="U187" i="12"/>
  <c r="V187" i="12"/>
  <c r="W187" i="12"/>
  <c r="X187" i="12"/>
  <c r="Y187" i="12"/>
  <c r="Z187" i="12"/>
  <c r="AA187" i="12"/>
  <c r="AP133" i="12"/>
  <c r="AQ133" i="12" s="1"/>
  <c r="AR133" i="12" s="1"/>
  <c r="AS133" i="12" s="1"/>
  <c r="AT133" i="12" s="1"/>
  <c r="AU133" i="12" s="1"/>
  <c r="AV133" i="12" s="1"/>
  <c r="AE76" i="12"/>
  <c r="AF76" i="12" s="1"/>
  <c r="AG76" i="12" s="1"/>
  <c r="AH76" i="12" s="1"/>
  <c r="AI76" i="12" s="1"/>
  <c r="AJ76" i="12" s="1"/>
  <c r="AK76" i="12" s="1"/>
  <c r="AL76" i="12" s="1"/>
  <c r="AM76" i="12" s="1"/>
  <c r="AN76" i="12" s="1"/>
  <c r="AO76" i="12" s="1"/>
  <c r="AP76" i="12" s="1"/>
  <c r="AQ76" i="12" s="1"/>
  <c r="AR76" i="12" s="1"/>
  <c r="AS76" i="12" s="1"/>
  <c r="AT76" i="12" s="1"/>
  <c r="AU76" i="12" s="1"/>
  <c r="AV76" i="12" s="1"/>
  <c r="AG261" i="12"/>
  <c r="AG255" i="12" s="1"/>
  <c r="AG31" i="12" s="1"/>
  <c r="AH263" i="12"/>
  <c r="AT139" i="12"/>
  <c r="AU139" i="12" s="1"/>
  <c r="AV139" i="12" s="1"/>
  <c r="T112" i="12"/>
  <c r="U112" i="12" s="1"/>
  <c r="V112" i="12" s="1"/>
  <c r="W112" i="12" s="1"/>
  <c r="T68" i="12"/>
  <c r="U68" i="12" s="1"/>
  <c r="AD125" i="12"/>
  <c r="AM82" i="12"/>
  <c r="AN82" i="12" s="1"/>
  <c r="AO82" i="12" s="1"/>
  <c r="AP82" i="12" s="1"/>
  <c r="AQ82" i="12" s="1"/>
  <c r="AR82" i="12" s="1"/>
  <c r="AS82" i="12" s="1"/>
  <c r="AT82" i="12" s="1"/>
  <c r="AU82" i="12" s="1"/>
  <c r="AV82" i="12" s="1"/>
  <c r="AS19" i="6"/>
  <c r="AK128" i="12"/>
  <c r="AL128" i="12" s="1"/>
  <c r="AM128" i="12" s="1"/>
  <c r="AN128" i="12" s="1"/>
  <c r="AO128" i="12" s="1"/>
  <c r="AP128" i="12" s="1"/>
  <c r="AQ128" i="12" s="1"/>
  <c r="AR128" i="12" s="1"/>
  <c r="AS128" i="12" s="1"/>
  <c r="AT128" i="12" s="1"/>
  <c r="AU128" i="12" s="1"/>
  <c r="AV128" i="12" s="1"/>
  <c r="R66" i="12"/>
  <c r="S66" i="12" s="1"/>
  <c r="AT95" i="12"/>
  <c r="AU95" i="12" s="1"/>
  <c r="V69" i="12"/>
  <c r="W69" i="12" s="1"/>
  <c r="X69" i="12" s="1"/>
  <c r="AM118" i="12"/>
  <c r="AN118" i="12" s="1"/>
  <c r="AO118" i="12" s="1"/>
  <c r="AP118" i="12" s="1"/>
  <c r="AQ118" i="12" s="1"/>
  <c r="AR118" i="12" s="1"/>
  <c r="AS118" i="12" s="1"/>
  <c r="AT118" i="12" s="1"/>
  <c r="AU118" i="12" s="1"/>
  <c r="AV118" i="12" s="1"/>
  <c r="I164" i="12" s="1"/>
  <c r="X117" i="12"/>
  <c r="Y117" i="12" s="1"/>
  <c r="AR86" i="12"/>
  <c r="AS86" i="12" s="1"/>
  <c r="AT86" i="12" s="1"/>
  <c r="AU86" i="12" s="1"/>
  <c r="AV86" i="12" s="1"/>
  <c r="I176" i="12" s="1"/>
  <c r="AC176" i="12" s="1"/>
  <c r="Y113" i="12"/>
  <c r="Z113" i="12" s="1"/>
  <c r="AA113" i="12" s="1"/>
  <c r="AB113" i="12" s="1"/>
  <c r="AC113" i="12" s="1"/>
  <c r="AD113" i="12" s="1"/>
  <c r="AE113" i="12" s="1"/>
  <c r="AF113" i="12" s="1"/>
  <c r="AG113" i="12" s="1"/>
  <c r="AH113" i="12" s="1"/>
  <c r="AI113" i="12" s="1"/>
  <c r="AJ113" i="12" s="1"/>
  <c r="AK113" i="12" s="1"/>
  <c r="AL113" i="12" s="1"/>
  <c r="AM113" i="12" s="1"/>
  <c r="AN113" i="12" s="1"/>
  <c r="AO113" i="12" s="1"/>
  <c r="AP113" i="12" s="1"/>
  <c r="AQ113" i="12" s="1"/>
  <c r="AR113" i="12" s="1"/>
  <c r="AS113" i="12" s="1"/>
  <c r="AT113" i="12" s="1"/>
  <c r="AU113" i="12" s="1"/>
  <c r="AV113" i="12" s="1"/>
  <c r="Q111" i="12"/>
  <c r="R111" i="12" s="1"/>
  <c r="AF126" i="12"/>
  <c r="AG126" i="12" s="1"/>
  <c r="K188" i="12"/>
  <c r="L188" i="12"/>
  <c r="N188" i="12"/>
  <c r="M188" i="12"/>
  <c r="P188" i="12"/>
  <c r="O188" i="12"/>
  <c r="Q188" i="12"/>
  <c r="R188" i="12"/>
  <c r="S188" i="12"/>
  <c r="T188" i="12"/>
  <c r="U188" i="12"/>
  <c r="V188" i="12"/>
  <c r="W188" i="12"/>
  <c r="X188" i="12"/>
  <c r="Y188" i="12"/>
  <c r="Z188" i="12"/>
  <c r="AA188" i="12"/>
  <c r="AI127" i="12"/>
  <c r="AJ127" i="12" s="1"/>
  <c r="AV19" i="6"/>
  <c r="AD119" i="12"/>
  <c r="AE119" i="12" s="1"/>
  <c r="AF119" i="12" s="1"/>
  <c r="AG119" i="12" s="1"/>
  <c r="AH119" i="12" s="1"/>
  <c r="AI119" i="12" s="1"/>
  <c r="AJ119" i="12" s="1"/>
  <c r="AK119" i="12" s="1"/>
  <c r="AL119" i="12" s="1"/>
  <c r="AM119" i="12" s="1"/>
  <c r="AN119" i="12" s="1"/>
  <c r="AO119" i="12" s="1"/>
  <c r="AP119" i="12" s="1"/>
  <c r="AQ119" i="12" s="1"/>
  <c r="AR119" i="12" s="1"/>
  <c r="AS119" i="12" s="1"/>
  <c r="AT119" i="12" s="1"/>
  <c r="AU119" i="12" s="1"/>
  <c r="AV119" i="12" s="1"/>
  <c r="I165" i="12" s="1"/>
  <c r="Q110" i="12"/>
  <c r="AK87" i="12"/>
  <c r="AU93" i="15" l="1"/>
  <c r="AU110" i="15" s="1"/>
  <c r="AT93" i="15"/>
  <c r="AT110" i="15" s="1"/>
  <c r="AS93" i="15"/>
  <c r="AS110" i="15" s="1"/>
  <c r="AV93" i="15"/>
  <c r="AV110" i="15" s="1"/>
  <c r="I182" i="12"/>
  <c r="M182" i="12" s="1"/>
  <c r="I175" i="12"/>
  <c r="O175" i="12" s="1"/>
  <c r="AU134" i="12"/>
  <c r="AV134" i="12" s="1"/>
  <c r="I180" i="12" s="1"/>
  <c r="AD180" i="12" s="1"/>
  <c r="AV138" i="12"/>
  <c r="I184" i="12" s="1"/>
  <c r="R184" i="12" s="1"/>
  <c r="U167" i="12"/>
  <c r="Q167" i="12"/>
  <c r="Y167" i="12"/>
  <c r="V167" i="12"/>
  <c r="N167" i="12"/>
  <c r="M167" i="12"/>
  <c r="X167" i="12"/>
  <c r="O167" i="12"/>
  <c r="W167" i="12"/>
  <c r="P167" i="12"/>
  <c r="AC167" i="12"/>
  <c r="AB167" i="12"/>
  <c r="T167" i="12"/>
  <c r="L167" i="12"/>
  <c r="AA167" i="12"/>
  <c r="S167" i="12"/>
  <c r="K167" i="12"/>
  <c r="Z167" i="12"/>
  <c r="I179" i="12"/>
  <c r="L179" i="12" s="1"/>
  <c r="I168" i="12"/>
  <c r="AD168" i="12" s="1"/>
  <c r="AF73" i="12"/>
  <c r="AG73" i="12" s="1"/>
  <c r="AH73" i="12" s="1"/>
  <c r="AI73" i="12" s="1"/>
  <c r="AJ73" i="12" s="1"/>
  <c r="AK73" i="12" s="1"/>
  <c r="AL73" i="12" s="1"/>
  <c r="AM73" i="12" s="1"/>
  <c r="AN73" i="12" s="1"/>
  <c r="AO73" i="12" s="1"/>
  <c r="AP73" i="12" s="1"/>
  <c r="AQ73" i="12" s="1"/>
  <c r="AR73" i="12" s="1"/>
  <c r="AS73" i="12" s="1"/>
  <c r="AT73" i="12" s="1"/>
  <c r="AU73" i="12" s="1"/>
  <c r="AV73" i="12" s="1"/>
  <c r="I183" i="12"/>
  <c r="O183" i="12" s="1"/>
  <c r="U67" i="12"/>
  <c r="V67" i="12" s="1"/>
  <c r="W67" i="12" s="1"/>
  <c r="X67" i="12" s="1"/>
  <c r="Y67" i="12" s="1"/>
  <c r="Z67" i="12" s="1"/>
  <c r="AA67" i="12" s="1"/>
  <c r="AB67" i="12" s="1"/>
  <c r="AC67" i="12" s="1"/>
  <c r="AD67" i="12" s="1"/>
  <c r="AE67" i="12" s="1"/>
  <c r="AF67" i="12" s="1"/>
  <c r="AG67" i="12" s="1"/>
  <c r="AH67" i="12" s="1"/>
  <c r="AI67" i="12" s="1"/>
  <c r="AJ67" i="12" s="1"/>
  <c r="AK67" i="12" s="1"/>
  <c r="AL67" i="12" s="1"/>
  <c r="AM67" i="12" s="1"/>
  <c r="AN67" i="12" s="1"/>
  <c r="AO67" i="12" s="1"/>
  <c r="AP67" i="12" s="1"/>
  <c r="AQ67" i="12" s="1"/>
  <c r="AR67" i="12" s="1"/>
  <c r="AS67" i="12" s="1"/>
  <c r="AT67" i="12" s="1"/>
  <c r="AU67" i="12" s="1"/>
  <c r="AV67" i="12" s="1"/>
  <c r="X162" i="12"/>
  <c r="AG210" i="12"/>
  <c r="N162" i="12"/>
  <c r="AC120" i="12"/>
  <c r="AD120" i="12" s="1"/>
  <c r="AE120" i="12" s="1"/>
  <c r="AB162" i="12"/>
  <c r="P162" i="12"/>
  <c r="AA162" i="12"/>
  <c r="M162" i="12"/>
  <c r="AC162" i="12"/>
  <c r="W162" i="12"/>
  <c r="L162" i="12"/>
  <c r="V162" i="12"/>
  <c r="K162" i="12"/>
  <c r="U162" i="12"/>
  <c r="T162" i="12"/>
  <c r="S162" i="12"/>
  <c r="R162" i="12"/>
  <c r="AP135" i="12"/>
  <c r="V68" i="12"/>
  <c r="W68" i="12" s="1"/>
  <c r="S111" i="12"/>
  <c r="Y114" i="12"/>
  <c r="Z114" i="12" s="1"/>
  <c r="AA114" i="12" s="1"/>
  <c r="AB114" i="12" s="1"/>
  <c r="AC114" i="12" s="1"/>
  <c r="AD114" i="12" s="1"/>
  <c r="AE114" i="12" s="1"/>
  <c r="AF114" i="12" s="1"/>
  <c r="AG114" i="12" s="1"/>
  <c r="AH114" i="12" s="1"/>
  <c r="AI114" i="12" s="1"/>
  <c r="AJ114" i="12" s="1"/>
  <c r="AK114" i="12" s="1"/>
  <c r="AL114" i="12" s="1"/>
  <c r="AM114" i="12" s="1"/>
  <c r="Z162" i="12"/>
  <c r="Q162" i="12"/>
  <c r="I12" i="86"/>
  <c r="Y162" i="12"/>
  <c r="X112" i="12"/>
  <c r="Y112" i="12" s="1"/>
  <c r="Z112" i="12" s="1"/>
  <c r="AA112" i="12" s="1"/>
  <c r="AB112" i="12" s="1"/>
  <c r="AC112" i="12" s="1"/>
  <c r="AD112" i="12" s="1"/>
  <c r="AE112" i="12" s="1"/>
  <c r="AF112" i="12" s="1"/>
  <c r="AG112" i="12" s="1"/>
  <c r="AH112" i="12" s="1"/>
  <c r="AI112" i="12" s="1"/>
  <c r="AJ112" i="12" s="1"/>
  <c r="AK112" i="12" s="1"/>
  <c r="AL112" i="12" s="1"/>
  <c r="AM112" i="12" s="1"/>
  <c r="AN112" i="12" s="1"/>
  <c r="AO112" i="12" s="1"/>
  <c r="AP112" i="12" s="1"/>
  <c r="AQ112" i="12" s="1"/>
  <c r="AR112" i="12" s="1"/>
  <c r="AS112" i="12" s="1"/>
  <c r="AT112" i="12" s="1"/>
  <c r="AU112" i="12" s="1"/>
  <c r="AV112" i="12" s="1"/>
  <c r="AV95" i="12"/>
  <c r="I185" i="12" s="1"/>
  <c r="AD185" i="12" s="1"/>
  <c r="AS91" i="12"/>
  <c r="AT91" i="12" s="1"/>
  <c r="AU91" i="12" s="1"/>
  <c r="AV91" i="12" s="1"/>
  <c r="AK127" i="12"/>
  <c r="AL127" i="12" s="1"/>
  <c r="AM127" i="12" s="1"/>
  <c r="AN127" i="12" s="1"/>
  <c r="K170" i="12"/>
  <c r="L170" i="12"/>
  <c r="N170" i="12"/>
  <c r="M170" i="12"/>
  <c r="P170" i="12"/>
  <c r="O170" i="12"/>
  <c r="Q170" i="12"/>
  <c r="R170" i="12"/>
  <c r="S170" i="12"/>
  <c r="T170" i="12"/>
  <c r="U170" i="12"/>
  <c r="V170" i="12"/>
  <c r="W170" i="12"/>
  <c r="X170" i="12"/>
  <c r="Y170" i="12"/>
  <c r="Z170" i="12"/>
  <c r="AA170" i="12"/>
  <c r="AB170" i="12"/>
  <c r="AC170" i="12"/>
  <c r="N165" i="12"/>
  <c r="L165" i="12"/>
  <c r="K165" i="12"/>
  <c r="M165" i="12"/>
  <c r="O165" i="12"/>
  <c r="P165" i="12"/>
  <c r="Q165" i="12"/>
  <c r="R165" i="12"/>
  <c r="S165" i="12"/>
  <c r="T165" i="12"/>
  <c r="U165" i="12"/>
  <c r="V165" i="12"/>
  <c r="W165" i="12"/>
  <c r="X165" i="12"/>
  <c r="Y165" i="12"/>
  <c r="Z165" i="12"/>
  <c r="AA165" i="12"/>
  <c r="AB165" i="12"/>
  <c r="AC165" i="12"/>
  <c r="L164" i="12"/>
  <c r="K164" i="12"/>
  <c r="N164" i="12"/>
  <c r="M164" i="12"/>
  <c r="O164" i="12"/>
  <c r="P164" i="12"/>
  <c r="Q164" i="12"/>
  <c r="R164" i="12"/>
  <c r="S164" i="12"/>
  <c r="T164" i="12"/>
  <c r="U164" i="12"/>
  <c r="V164" i="12"/>
  <c r="W164" i="12"/>
  <c r="X164" i="12"/>
  <c r="Y164" i="12"/>
  <c r="Z164" i="12"/>
  <c r="AA164" i="12"/>
  <c r="AB164" i="12"/>
  <c r="AH261" i="12"/>
  <c r="AH255" i="12" s="1"/>
  <c r="AH31" i="12" s="1"/>
  <c r="AI263" i="12"/>
  <c r="AJ84" i="12"/>
  <c r="AK84" i="12" s="1"/>
  <c r="AL84" i="12" s="1"/>
  <c r="AL132" i="12"/>
  <c r="AM132" i="12" s="1"/>
  <c r="AN132" i="12" s="1"/>
  <c r="AO132" i="12" s="1"/>
  <c r="AD190" i="12"/>
  <c r="AD189" i="12"/>
  <c r="AD162" i="12"/>
  <c r="AD176" i="12"/>
  <c r="AD167" i="12"/>
  <c r="AD193" i="12"/>
  <c r="AD186" i="12"/>
  <c r="AD188" i="12"/>
  <c r="AD187" i="12"/>
  <c r="AD165" i="12"/>
  <c r="AD191" i="12"/>
  <c r="AD164" i="12"/>
  <c r="AD192" i="12"/>
  <c r="AD170" i="12"/>
  <c r="AE154" i="12"/>
  <c r="AR39" i="6"/>
  <c r="AR40" i="6" s="1"/>
  <c r="AR52" i="6" s="1"/>
  <c r="AS39" i="6"/>
  <c r="AS40" i="6" s="1"/>
  <c r="AS52" i="6" s="1"/>
  <c r="AH126" i="12"/>
  <c r="AI126" i="12" s="1"/>
  <c r="AJ126" i="12" s="1"/>
  <c r="R110" i="12"/>
  <c r="S110" i="12" s="1"/>
  <c r="T110" i="12" s="1"/>
  <c r="U110" i="12" s="1"/>
  <c r="AT103" i="15"/>
  <c r="AT111" i="15" s="1"/>
  <c r="AU103" i="15"/>
  <c r="AU111" i="15" s="1"/>
  <c r="AS103" i="15"/>
  <c r="AS111" i="15" s="1"/>
  <c r="AV103" i="15"/>
  <c r="AV111" i="15" s="1"/>
  <c r="AR103" i="15"/>
  <c r="AR111" i="15" s="1"/>
  <c r="AL87" i="12"/>
  <c r="AM87" i="12" s="1"/>
  <c r="AN87" i="12" s="1"/>
  <c r="Y69" i="12"/>
  <c r="Z69" i="12" s="1"/>
  <c r="AA69" i="12" s="1"/>
  <c r="AB69" i="12" s="1"/>
  <c r="AC69" i="12" s="1"/>
  <c r="AD69" i="12" s="1"/>
  <c r="AE69" i="12" s="1"/>
  <c r="AF69" i="12" s="1"/>
  <c r="AG69" i="12" s="1"/>
  <c r="AH69" i="12" s="1"/>
  <c r="AI69" i="12" s="1"/>
  <c r="AJ69" i="12" s="1"/>
  <c r="AK69" i="12" s="1"/>
  <c r="AL69" i="12" s="1"/>
  <c r="AM69" i="12" s="1"/>
  <c r="AN69" i="12" s="1"/>
  <c r="AO69" i="12" s="1"/>
  <c r="AP69" i="12" s="1"/>
  <c r="AQ69" i="12" s="1"/>
  <c r="AR69" i="12" s="1"/>
  <c r="AS69" i="12" s="1"/>
  <c r="AT69" i="12" s="1"/>
  <c r="AU69" i="12" s="1"/>
  <c r="AV69" i="12" s="1"/>
  <c r="AT39" i="6"/>
  <c r="AT40" i="6" s="1"/>
  <c r="AT52" i="6" s="1"/>
  <c r="AJ123" i="12"/>
  <c r="AE125" i="12"/>
  <c r="V176" i="12"/>
  <c r="L176" i="12"/>
  <c r="K176" i="12"/>
  <c r="M176" i="12"/>
  <c r="N176" i="12"/>
  <c r="P176" i="12"/>
  <c r="O176" i="12"/>
  <c r="Q176" i="12"/>
  <c r="R176" i="12"/>
  <c r="S176" i="12"/>
  <c r="T176" i="12"/>
  <c r="U176" i="12"/>
  <c r="W176" i="12"/>
  <c r="X176" i="12"/>
  <c r="Y176" i="12"/>
  <c r="Z176" i="12"/>
  <c r="AA176" i="12"/>
  <c r="AB176" i="12"/>
  <c r="AC164" i="12"/>
  <c r="X115" i="12"/>
  <c r="Y115" i="12" s="1"/>
  <c r="Z115" i="12" s="1"/>
  <c r="AA115" i="12" s="1"/>
  <c r="AB115" i="12" s="1"/>
  <c r="AC115" i="12" s="1"/>
  <c r="AD115" i="12" s="1"/>
  <c r="AE115" i="12" s="1"/>
  <c r="AF115" i="12" s="1"/>
  <c r="AG115" i="12" s="1"/>
  <c r="AH115" i="12" s="1"/>
  <c r="AI115" i="12" s="1"/>
  <c r="AJ115" i="12" s="1"/>
  <c r="AK115" i="12" s="1"/>
  <c r="AL115" i="12" s="1"/>
  <c r="AM115" i="12" s="1"/>
  <c r="AN115" i="12" s="1"/>
  <c r="AO115" i="12" s="1"/>
  <c r="AP115" i="12" s="1"/>
  <c r="AQ115" i="12" s="1"/>
  <c r="AR115" i="12" s="1"/>
  <c r="AS115" i="12" s="1"/>
  <c r="AT115" i="12" s="1"/>
  <c r="AU115" i="12" s="1"/>
  <c r="AV115" i="12" s="1"/>
  <c r="AV39" i="6"/>
  <c r="AV40" i="6" s="1"/>
  <c r="AV52" i="6" s="1"/>
  <c r="Z117" i="12"/>
  <c r="AA117" i="12" s="1"/>
  <c r="AB117" i="12" s="1"/>
  <c r="AC117" i="12" s="1"/>
  <c r="AD117" i="12" s="1"/>
  <c r="AE117" i="12" s="1"/>
  <c r="AF117" i="12" s="1"/>
  <c r="AG117" i="12" s="1"/>
  <c r="AH117" i="12" s="1"/>
  <c r="AI117" i="12" s="1"/>
  <c r="AJ117" i="12" s="1"/>
  <c r="AK117" i="12" s="1"/>
  <c r="AL117" i="12" s="1"/>
  <c r="AM117" i="12" s="1"/>
  <c r="AN117" i="12" s="1"/>
  <c r="AO117" i="12" s="1"/>
  <c r="AP117" i="12" s="1"/>
  <c r="AQ117" i="12" s="1"/>
  <c r="AR117" i="12" s="1"/>
  <c r="AS117" i="12" s="1"/>
  <c r="AT117" i="12" s="1"/>
  <c r="AU117" i="12" s="1"/>
  <c r="AV117" i="12" s="1"/>
  <c r="AR110" i="15"/>
  <c r="T66" i="12"/>
  <c r="O186" i="12"/>
  <c r="K186" i="12"/>
  <c r="L186" i="12"/>
  <c r="N186" i="12"/>
  <c r="M186" i="12"/>
  <c r="P186" i="12"/>
  <c r="Q186" i="12"/>
  <c r="R186" i="12"/>
  <c r="S186" i="12"/>
  <c r="T186" i="12"/>
  <c r="U186" i="12"/>
  <c r="V186" i="12"/>
  <c r="W186" i="12"/>
  <c r="X186" i="12"/>
  <c r="Y186" i="12"/>
  <c r="Z186" i="12"/>
  <c r="AA186" i="12"/>
  <c r="AB186" i="12"/>
  <c r="AC182" i="12" l="1"/>
  <c r="N180" i="12"/>
  <c r="Z182" i="12"/>
  <c r="K180" i="12"/>
  <c r="L180" i="12"/>
  <c r="R182" i="12"/>
  <c r="Q182" i="12"/>
  <c r="N182" i="12"/>
  <c r="Y182" i="12"/>
  <c r="U182" i="12"/>
  <c r="AB182" i="12"/>
  <c r="T182" i="12"/>
  <c r="K182" i="12"/>
  <c r="AA182" i="12"/>
  <c r="S182" i="12"/>
  <c r="L182" i="12"/>
  <c r="X182" i="12"/>
  <c r="P182" i="12"/>
  <c r="W182" i="12"/>
  <c r="O182" i="12"/>
  <c r="AD182" i="12"/>
  <c r="V182" i="12"/>
  <c r="V168" i="12"/>
  <c r="U168" i="12"/>
  <c r="P184" i="12"/>
  <c r="AB180" i="12"/>
  <c r="AC180" i="12"/>
  <c r="AA180" i="12"/>
  <c r="P180" i="12"/>
  <c r="P175" i="12"/>
  <c r="V180" i="12"/>
  <c r="AB175" i="12"/>
  <c r="V175" i="12"/>
  <c r="K175" i="12"/>
  <c r="U180" i="12"/>
  <c r="AB168" i="12"/>
  <c r="T168" i="12"/>
  <c r="O168" i="12"/>
  <c r="N168" i="12"/>
  <c r="W180" i="12"/>
  <c r="Z168" i="12"/>
  <c r="Q180" i="12"/>
  <c r="AA175" i="12"/>
  <c r="M175" i="12"/>
  <c r="Y175" i="12"/>
  <c r="N175" i="12"/>
  <c r="W175" i="12"/>
  <c r="L175" i="12"/>
  <c r="U175" i="12"/>
  <c r="T175" i="12"/>
  <c r="S175" i="12"/>
  <c r="AD175" i="12"/>
  <c r="AC175" i="12"/>
  <c r="R175" i="12"/>
  <c r="Z175" i="12"/>
  <c r="Q175" i="12"/>
  <c r="X175" i="12"/>
  <c r="M179" i="12"/>
  <c r="AC168" i="12"/>
  <c r="Q168" i="12"/>
  <c r="S180" i="12"/>
  <c r="X168" i="12"/>
  <c r="L168" i="12"/>
  <c r="Y180" i="12"/>
  <c r="M180" i="12"/>
  <c r="R168" i="12"/>
  <c r="T180" i="12"/>
  <c r="I163" i="12"/>
  <c r="O163" i="12" s="1"/>
  <c r="Z180" i="12"/>
  <c r="R180" i="12"/>
  <c r="X180" i="12"/>
  <c r="O180" i="12"/>
  <c r="P183" i="12"/>
  <c r="L184" i="12"/>
  <c r="Q184" i="12"/>
  <c r="Y168" i="12"/>
  <c r="M168" i="12"/>
  <c r="Z179" i="12"/>
  <c r="U184" i="12"/>
  <c r="AD184" i="12"/>
  <c r="N179" i="12"/>
  <c r="O184" i="12"/>
  <c r="M184" i="12"/>
  <c r="AD179" i="12"/>
  <c r="X184" i="12"/>
  <c r="K184" i="12"/>
  <c r="X183" i="12"/>
  <c r="Z184" i="12"/>
  <c r="AA184" i="12"/>
  <c r="V184" i="12"/>
  <c r="W179" i="12"/>
  <c r="T184" i="12"/>
  <c r="W184" i="12"/>
  <c r="V179" i="12"/>
  <c r="AB184" i="12"/>
  <c r="N184" i="12"/>
  <c r="Q179" i="12"/>
  <c r="S184" i="12"/>
  <c r="Y184" i="12"/>
  <c r="AC184" i="12"/>
  <c r="W168" i="12"/>
  <c r="P168" i="12"/>
  <c r="AA168" i="12"/>
  <c r="S168" i="12"/>
  <c r="K168" i="12"/>
  <c r="AN114" i="12"/>
  <c r="AO114" i="12" s="1"/>
  <c r="AP114" i="12" s="1"/>
  <c r="AQ114" i="12" s="1"/>
  <c r="AR114" i="12" s="1"/>
  <c r="AS114" i="12" s="1"/>
  <c r="AT114" i="12" s="1"/>
  <c r="AU114" i="12" s="1"/>
  <c r="AV114" i="12" s="1"/>
  <c r="I160" i="12" s="1"/>
  <c r="O160" i="12" s="1"/>
  <c r="AA179" i="12"/>
  <c r="R179" i="12"/>
  <c r="S179" i="12"/>
  <c r="Y179" i="12"/>
  <c r="P179" i="12"/>
  <c r="X179" i="12"/>
  <c r="O179" i="12"/>
  <c r="U179" i="12"/>
  <c r="AC179" i="12"/>
  <c r="K179" i="12"/>
  <c r="AB179" i="12"/>
  <c r="T179" i="12"/>
  <c r="U183" i="12"/>
  <c r="N183" i="12"/>
  <c r="AC183" i="12"/>
  <c r="M183" i="12"/>
  <c r="T183" i="12"/>
  <c r="K183" i="12"/>
  <c r="AD183" i="12"/>
  <c r="W183" i="12"/>
  <c r="R183" i="12"/>
  <c r="AB183" i="12"/>
  <c r="S183" i="12"/>
  <c r="L183" i="12"/>
  <c r="AA183" i="12"/>
  <c r="V183" i="12"/>
  <c r="Z183" i="12"/>
  <c r="Q183" i="12"/>
  <c r="Y183" i="12"/>
  <c r="AH210" i="12"/>
  <c r="X68" i="12"/>
  <c r="Y68" i="12" s="1"/>
  <c r="AF120" i="12"/>
  <c r="AG120" i="12" s="1"/>
  <c r="AH120" i="12" s="1"/>
  <c r="AI120" i="12" s="1"/>
  <c r="AJ120" i="12" s="1"/>
  <c r="AK120" i="12" s="1"/>
  <c r="AL120" i="12" s="1"/>
  <c r="AM120" i="12" s="1"/>
  <c r="AN120" i="12" s="1"/>
  <c r="AO120" i="12" s="1"/>
  <c r="AP120" i="12" s="1"/>
  <c r="AQ120" i="12" s="1"/>
  <c r="AR120" i="12" s="1"/>
  <c r="AS120" i="12" s="1"/>
  <c r="AT120" i="12" s="1"/>
  <c r="AU120" i="12" s="1"/>
  <c r="AV120" i="12" s="1"/>
  <c r="AQ135" i="12"/>
  <c r="AK126" i="12"/>
  <c r="AL126" i="12" s="1"/>
  <c r="AM126" i="12" s="1"/>
  <c r="AN126" i="12" s="1"/>
  <c r="AO126" i="12" s="1"/>
  <c r="AP126" i="12" s="1"/>
  <c r="AQ126" i="12" s="1"/>
  <c r="AR126" i="12" s="1"/>
  <c r="AS126" i="12" s="1"/>
  <c r="AT126" i="12" s="1"/>
  <c r="AU126" i="12" s="1"/>
  <c r="AV126" i="12" s="1"/>
  <c r="I172" i="12" s="1"/>
  <c r="AD172" i="12" s="1"/>
  <c r="T111" i="12"/>
  <c r="AR102" i="15"/>
  <c r="AR104" i="15" s="1"/>
  <c r="AS100" i="15" s="1"/>
  <c r="I159" i="12"/>
  <c r="R159" i="12" s="1"/>
  <c r="AM84" i="12"/>
  <c r="AN84" i="12" s="1"/>
  <c r="AO84" i="12" s="1"/>
  <c r="AP84" i="12" s="1"/>
  <c r="AO87" i="12"/>
  <c r="AP87" i="12" s="1"/>
  <c r="AQ87" i="12" s="1"/>
  <c r="AR87" i="12" s="1"/>
  <c r="AS87" i="12" s="1"/>
  <c r="AT87" i="12" s="1"/>
  <c r="AU87" i="12" s="1"/>
  <c r="AV87" i="12" s="1"/>
  <c r="I177" i="12" s="1"/>
  <c r="V110" i="12"/>
  <c r="W110" i="12" s="1"/>
  <c r="X110" i="12" s="1"/>
  <c r="Y110" i="12" s="1"/>
  <c r="Z110" i="12" s="1"/>
  <c r="AA110" i="12" s="1"/>
  <c r="AB110" i="12" s="1"/>
  <c r="AC110" i="12" s="1"/>
  <c r="AD110" i="12" s="1"/>
  <c r="AE110" i="12" s="1"/>
  <c r="AF110" i="12" s="1"/>
  <c r="AG110" i="12" s="1"/>
  <c r="AH110" i="12" s="1"/>
  <c r="AI110" i="12" s="1"/>
  <c r="AJ110" i="12" s="1"/>
  <c r="AK110" i="12" s="1"/>
  <c r="AL110" i="12" s="1"/>
  <c r="AM110" i="12" s="1"/>
  <c r="AN110" i="12" s="1"/>
  <c r="AO110" i="12" s="1"/>
  <c r="AP110" i="12" s="1"/>
  <c r="AQ110" i="12" s="1"/>
  <c r="AR110" i="12" s="1"/>
  <c r="AS110" i="12" s="1"/>
  <c r="AT110" i="12" s="1"/>
  <c r="AU110" i="12" s="1"/>
  <c r="AV110" i="12" s="1"/>
  <c r="AI261" i="12"/>
  <c r="AI255" i="12" s="1"/>
  <c r="AI31" i="12" s="1"/>
  <c r="AJ263" i="12"/>
  <c r="AK123" i="12"/>
  <c r="AL123" i="12" s="1"/>
  <c r="AM123" i="12" s="1"/>
  <c r="AN123" i="12" s="1"/>
  <c r="AO123" i="12" s="1"/>
  <c r="AR90" i="15"/>
  <c r="AR92" i="15" s="1"/>
  <c r="AR94" i="15" s="1"/>
  <c r="AS90" i="15" s="1"/>
  <c r="AS92" i="15" s="1"/>
  <c r="AS94" i="15" s="1"/>
  <c r="AT90" i="15" s="1"/>
  <c r="AT92" i="15" s="1"/>
  <c r="AT94" i="15" s="1"/>
  <c r="AU90" i="15" s="1"/>
  <c r="AU92" i="15" s="1"/>
  <c r="AU94" i="15" s="1"/>
  <c r="AV90" i="15" s="1"/>
  <c r="AV92" i="15" s="1"/>
  <c r="AV94" i="15" s="1"/>
  <c r="I18" i="86"/>
  <c r="I44" i="15"/>
  <c r="AO127" i="12"/>
  <c r="AP127" i="12" s="1"/>
  <c r="AQ127" i="12" s="1"/>
  <c r="AR127" i="12" s="1"/>
  <c r="AS127" i="12" s="1"/>
  <c r="AT127" i="12" s="1"/>
  <c r="AU127" i="12" s="1"/>
  <c r="AV127" i="12" s="1"/>
  <c r="AP132" i="12"/>
  <c r="AQ132" i="12" s="1"/>
  <c r="AR132" i="12" s="1"/>
  <c r="AS132" i="12" s="1"/>
  <c r="AT132" i="12" s="1"/>
  <c r="AU132" i="12" s="1"/>
  <c r="AV132" i="12" s="1"/>
  <c r="I178" i="12" s="1"/>
  <c r="AE178" i="12" s="1"/>
  <c r="AE193" i="12"/>
  <c r="AE183" i="12"/>
  <c r="AE192" i="12"/>
  <c r="AE180" i="12"/>
  <c r="AE189" i="12"/>
  <c r="AE170" i="12"/>
  <c r="AE185" i="12"/>
  <c r="AE186" i="12"/>
  <c r="AE165" i="12"/>
  <c r="AE188" i="12"/>
  <c r="AE175" i="12"/>
  <c r="AE176" i="12"/>
  <c r="AE179" i="12"/>
  <c r="AE164" i="12"/>
  <c r="AE162" i="12"/>
  <c r="AE182" i="12"/>
  <c r="AE184" i="12"/>
  <c r="AE190" i="12"/>
  <c r="AE187" i="12"/>
  <c r="AE168" i="12"/>
  <c r="AE167" i="12"/>
  <c r="AE191" i="12"/>
  <c r="AF154" i="12"/>
  <c r="I161" i="12"/>
  <c r="U66" i="12"/>
  <c r="Q185" i="12"/>
  <c r="K185" i="12"/>
  <c r="L185" i="12"/>
  <c r="M185" i="12"/>
  <c r="N185" i="12"/>
  <c r="P185" i="12"/>
  <c r="O185" i="12"/>
  <c r="R185" i="12"/>
  <c r="S185" i="12"/>
  <c r="T185" i="12"/>
  <c r="U185" i="12"/>
  <c r="V185" i="12"/>
  <c r="W185" i="12"/>
  <c r="X185" i="12"/>
  <c r="Y185" i="12"/>
  <c r="Z185" i="12"/>
  <c r="AA185" i="12"/>
  <c r="AB185" i="12"/>
  <c r="AC185" i="12"/>
  <c r="AN26" i="12"/>
  <c r="I292" i="12" s="1" a="1"/>
  <c r="I292" i="12" s="1"/>
  <c r="AF125" i="12"/>
  <c r="AG125" i="12" s="1"/>
  <c r="AH125" i="12" s="1"/>
  <c r="AS102" i="15" l="1"/>
  <c r="AS104" i="15" s="1"/>
  <c r="AT100" i="15" s="1"/>
  <c r="L163" i="12"/>
  <c r="AA163" i="12"/>
  <c r="V163" i="12"/>
  <c r="P163" i="12"/>
  <c r="U163" i="12"/>
  <c r="AD163" i="12"/>
  <c r="AC163" i="12"/>
  <c r="S163" i="12"/>
  <c r="K163" i="12"/>
  <c r="T163" i="12"/>
  <c r="AB163" i="12"/>
  <c r="Q163" i="12"/>
  <c r="Y163" i="12"/>
  <c r="N163" i="12"/>
  <c r="W163" i="12"/>
  <c r="M163" i="12"/>
  <c r="AE163" i="12"/>
  <c r="Z163" i="12"/>
  <c r="R163" i="12"/>
  <c r="X163" i="12"/>
  <c r="N160" i="12"/>
  <c r="W160" i="12"/>
  <c r="AD160" i="12"/>
  <c r="M160" i="12"/>
  <c r="AE160" i="12"/>
  <c r="AC160" i="12"/>
  <c r="L160" i="12"/>
  <c r="V160" i="12"/>
  <c r="Y160" i="12"/>
  <c r="U160" i="12"/>
  <c r="Q160" i="12"/>
  <c r="Z160" i="12"/>
  <c r="R160" i="12"/>
  <c r="X160" i="12"/>
  <c r="P160" i="12"/>
  <c r="AB160" i="12"/>
  <c r="T160" i="12"/>
  <c r="K160" i="12"/>
  <c r="AA160" i="12"/>
  <c r="S160" i="12"/>
  <c r="U172" i="12"/>
  <c r="S172" i="12"/>
  <c r="AB172" i="12"/>
  <c r="AA172" i="12"/>
  <c r="AQ84" i="12"/>
  <c r="AR84" i="12" s="1"/>
  <c r="AS84" i="12" s="1"/>
  <c r="AT84" i="12" s="1"/>
  <c r="AU84" i="12" s="1"/>
  <c r="AV84" i="12" s="1"/>
  <c r="I174" i="12" s="1"/>
  <c r="M174" i="12" s="1"/>
  <c r="R172" i="12"/>
  <c r="AC172" i="12"/>
  <c r="T172" i="12"/>
  <c r="Z68" i="12"/>
  <c r="AA68" i="12" s="1"/>
  <c r="O159" i="12"/>
  <c r="X159" i="12"/>
  <c r="Q159" i="12"/>
  <c r="L172" i="12"/>
  <c r="K172" i="12"/>
  <c r="AI210" i="12"/>
  <c r="X172" i="12"/>
  <c r="P172" i="12"/>
  <c r="AE172" i="12"/>
  <c r="AR135" i="12"/>
  <c r="AS135" i="12" s="1"/>
  <c r="AT135" i="12" s="1"/>
  <c r="W172" i="12"/>
  <c r="M172" i="12"/>
  <c r="V172" i="12"/>
  <c r="N172" i="12"/>
  <c r="Y159" i="12"/>
  <c r="I166" i="12"/>
  <c r="AF166" i="12" s="1"/>
  <c r="Z172" i="12"/>
  <c r="Q172" i="12"/>
  <c r="Y172" i="12"/>
  <c r="O172" i="12"/>
  <c r="W159" i="12"/>
  <c r="P159" i="12"/>
  <c r="V159" i="12"/>
  <c r="N159" i="12"/>
  <c r="U159" i="12"/>
  <c r="M159" i="12"/>
  <c r="AC159" i="12"/>
  <c r="AE159" i="12"/>
  <c r="AD159" i="12"/>
  <c r="AB159" i="12"/>
  <c r="T159" i="12"/>
  <c r="L159" i="12"/>
  <c r="U111" i="12"/>
  <c r="V111" i="12" s="1"/>
  <c r="W111" i="12" s="1"/>
  <c r="X111" i="12" s="1"/>
  <c r="Y111" i="12" s="1"/>
  <c r="AA159" i="12"/>
  <c r="S159" i="12"/>
  <c r="K159" i="12"/>
  <c r="Z159" i="12"/>
  <c r="I173" i="12"/>
  <c r="AE173" i="12" s="1"/>
  <c r="L177" i="12"/>
  <c r="K177" i="12"/>
  <c r="N177" i="12"/>
  <c r="M177" i="12"/>
  <c r="O177" i="12"/>
  <c r="P177" i="12"/>
  <c r="Q177" i="12"/>
  <c r="R177" i="12"/>
  <c r="S177" i="12"/>
  <c r="T177" i="12"/>
  <c r="U177" i="12"/>
  <c r="V177" i="12"/>
  <c r="W177" i="12"/>
  <c r="X177" i="12"/>
  <c r="Y177" i="12"/>
  <c r="Z177" i="12"/>
  <c r="AA177" i="12"/>
  <c r="AB177" i="12"/>
  <c r="AC177" i="12"/>
  <c r="AD177" i="12"/>
  <c r="AE177" i="12"/>
  <c r="L161" i="12"/>
  <c r="K161" i="12"/>
  <c r="M161" i="12"/>
  <c r="N161" i="12"/>
  <c r="P161" i="12"/>
  <c r="O161" i="12"/>
  <c r="Q161" i="12"/>
  <c r="R161" i="12"/>
  <c r="S161" i="12"/>
  <c r="T161" i="12"/>
  <c r="U161" i="12"/>
  <c r="V161" i="12"/>
  <c r="W161" i="12"/>
  <c r="X161" i="12"/>
  <c r="Y161" i="12"/>
  <c r="Z161" i="12"/>
  <c r="AA161" i="12"/>
  <c r="AB161" i="12"/>
  <c r="AC161" i="12"/>
  <c r="AD161" i="12"/>
  <c r="AE161" i="12"/>
  <c r="AJ26" i="12"/>
  <c r="I288" i="12" s="1" a="1"/>
  <c r="I288" i="12" s="1"/>
  <c r="AL26" i="12"/>
  <c r="I290" i="12" s="1" a="1"/>
  <c r="I290" i="12" s="1"/>
  <c r="AJ261" i="12"/>
  <c r="AJ255" i="12" s="1"/>
  <c r="AJ31" i="12" s="1"/>
  <c r="AK263" i="12"/>
  <c r="AP26" i="12"/>
  <c r="I294" i="12" s="1" a="1"/>
  <c r="I294" i="12" s="1"/>
  <c r="I246" i="12" a="1"/>
  <c r="I246" i="12" s="1"/>
  <c r="O178" i="12"/>
  <c r="L178" i="12"/>
  <c r="K178" i="12"/>
  <c r="N178" i="12"/>
  <c r="M178" i="12"/>
  <c r="P178" i="12"/>
  <c r="Q178" i="12"/>
  <c r="R178" i="12"/>
  <c r="S178" i="12"/>
  <c r="T178" i="12"/>
  <c r="U178" i="12"/>
  <c r="V178" i="12"/>
  <c r="W178" i="12"/>
  <c r="X178" i="12"/>
  <c r="Y178" i="12"/>
  <c r="Z178" i="12"/>
  <c r="AA178" i="12"/>
  <c r="AB178" i="12"/>
  <c r="AC178" i="12"/>
  <c r="AD178" i="12"/>
  <c r="I239" i="12" a="1"/>
  <c r="I239" i="12" s="1"/>
  <c r="AN27" i="12"/>
  <c r="AN57" i="13" s="1"/>
  <c r="AN44" i="13" s="1"/>
  <c r="AO292" i="12"/>
  <c r="AP292" i="12" s="1"/>
  <c r="AQ292" i="12" s="1"/>
  <c r="AR292" i="12" s="1"/>
  <c r="AS292" i="12" s="1"/>
  <c r="AO26" i="12"/>
  <c r="I293" i="12" s="1" a="1"/>
  <c r="I293" i="12" s="1"/>
  <c r="V66" i="12"/>
  <c r="W66" i="12" s="1"/>
  <c r="X66" i="12" s="1"/>
  <c r="Y66" i="12" s="1"/>
  <c r="Z66" i="12" s="1"/>
  <c r="AA66" i="12" s="1"/>
  <c r="AB66" i="12" s="1"/>
  <c r="AC66" i="12" s="1"/>
  <c r="AD66" i="12" s="1"/>
  <c r="AE66" i="12" s="1"/>
  <c r="AF66" i="12" s="1"/>
  <c r="AG66" i="12" s="1"/>
  <c r="AH66" i="12" s="1"/>
  <c r="AI66" i="12" s="1"/>
  <c r="AI125" i="12"/>
  <c r="AJ125" i="12" s="1"/>
  <c r="AK125" i="12" s="1"/>
  <c r="AL125" i="12" s="1"/>
  <c r="AM125" i="12" s="1"/>
  <c r="AN125" i="12" s="1"/>
  <c r="AO125" i="12" s="1"/>
  <c r="AP125" i="12" s="1"/>
  <c r="AQ125" i="12" s="1"/>
  <c r="AR125" i="12" s="1"/>
  <c r="AS125" i="12" s="1"/>
  <c r="AT125" i="12" s="1"/>
  <c r="AU125" i="12" s="1"/>
  <c r="AV125" i="12" s="1"/>
  <c r="I171" i="12" s="1"/>
  <c r="AM26" i="12"/>
  <c r="I291" i="12" s="1" a="1"/>
  <c r="I291" i="12" s="1"/>
  <c r="AF192" i="12"/>
  <c r="AF187" i="12"/>
  <c r="AF167" i="12"/>
  <c r="AF159" i="12"/>
  <c r="AF186" i="12"/>
  <c r="AF176" i="12"/>
  <c r="AF193" i="12"/>
  <c r="AF160" i="12"/>
  <c r="AF172" i="12"/>
  <c r="AF179" i="12"/>
  <c r="AF184" i="12"/>
  <c r="AF178" i="12"/>
  <c r="AF177" i="12"/>
  <c r="AF165" i="12"/>
  <c r="AF185" i="12"/>
  <c r="AF189" i="12"/>
  <c r="AF182" i="12"/>
  <c r="AF175" i="12"/>
  <c r="AF170" i="12"/>
  <c r="AF168" i="12"/>
  <c r="AF183" i="12"/>
  <c r="AF162" i="12"/>
  <c r="AF161" i="12"/>
  <c r="AF164" i="12"/>
  <c r="AF190" i="12"/>
  <c r="AF191" i="12"/>
  <c r="AF180" i="12"/>
  <c r="AF188" i="12"/>
  <c r="AF163" i="12"/>
  <c r="AG154" i="12"/>
  <c r="AK26" i="12"/>
  <c r="I289" i="12" s="1" a="1"/>
  <c r="I289" i="12" s="1"/>
  <c r="AP123" i="12"/>
  <c r="AQ123" i="12" s="1"/>
  <c r="AR123" i="12" s="1"/>
  <c r="AS123" i="12" s="1"/>
  <c r="AT123" i="12" s="1"/>
  <c r="AU123" i="12" s="1"/>
  <c r="AV123" i="12" s="1"/>
  <c r="I169" i="12" s="1"/>
  <c r="AF169" i="12" s="1"/>
  <c r="AT102" i="15" l="1"/>
  <c r="AT104" i="15" s="1"/>
  <c r="AU100" i="15" s="1"/>
  <c r="AQ246" i="12"/>
  <c r="AV246" i="12" s="1"/>
  <c r="AT246" i="12"/>
  <c r="AR246" i="12"/>
  <c r="AU246" i="12"/>
  <c r="AJ239" i="12"/>
  <c r="AK239" i="12" s="1"/>
  <c r="AL239" i="12" s="1"/>
  <c r="AJ66" i="12"/>
  <c r="AK66" i="12" s="1"/>
  <c r="AL66" i="12" s="1"/>
  <c r="AM66" i="12" s="1"/>
  <c r="AN66" i="12" s="1"/>
  <c r="AO66" i="12" s="1"/>
  <c r="AP66" i="12" s="1"/>
  <c r="AQ66" i="12" s="1"/>
  <c r="AR66" i="12" s="1"/>
  <c r="AS66" i="12" s="1"/>
  <c r="AT66" i="12" s="1"/>
  <c r="AU66" i="12" s="1"/>
  <c r="AV66" i="12" s="1"/>
  <c r="Q174" i="12"/>
  <c r="O174" i="12"/>
  <c r="W174" i="12"/>
  <c r="Y174" i="12"/>
  <c r="AC174" i="12"/>
  <c r="U174" i="12"/>
  <c r="N174" i="12"/>
  <c r="AE174" i="12"/>
  <c r="AB174" i="12"/>
  <c r="T174" i="12"/>
  <c r="K174" i="12"/>
  <c r="AA174" i="12"/>
  <c r="S174" i="12"/>
  <c r="L174" i="12"/>
  <c r="U173" i="12"/>
  <c r="Z174" i="12"/>
  <c r="R174" i="12"/>
  <c r="AF174" i="12"/>
  <c r="X174" i="12"/>
  <c r="P174" i="12"/>
  <c r="AD174" i="12"/>
  <c r="V174" i="12"/>
  <c r="T173" i="12"/>
  <c r="AF173" i="12"/>
  <c r="S173" i="12"/>
  <c r="AC173" i="12"/>
  <c r="P173" i="12"/>
  <c r="AB173" i="12"/>
  <c r="N173" i="12"/>
  <c r="AA173" i="12"/>
  <c r="K173" i="12"/>
  <c r="X173" i="12"/>
  <c r="L173" i="12"/>
  <c r="W173" i="12"/>
  <c r="Q173" i="12"/>
  <c r="AB68" i="12"/>
  <c r="AC68" i="12" s="1"/>
  <c r="AD68" i="12" s="1"/>
  <c r="AE68" i="12" s="1"/>
  <c r="AF68" i="12" s="1"/>
  <c r="AG68" i="12" s="1"/>
  <c r="AH68" i="12" s="1"/>
  <c r="AI68" i="12" s="1"/>
  <c r="AJ68" i="12" s="1"/>
  <c r="AK68" i="12" s="1"/>
  <c r="AL68" i="12" s="1"/>
  <c r="AM68" i="12" s="1"/>
  <c r="AN68" i="12" s="1"/>
  <c r="AO68" i="12" s="1"/>
  <c r="AP68" i="12" s="1"/>
  <c r="AQ68" i="12" s="1"/>
  <c r="AR68" i="12" s="1"/>
  <c r="AS68" i="12" s="1"/>
  <c r="AT68" i="12" s="1"/>
  <c r="AU68" i="12" s="1"/>
  <c r="AV68" i="12" s="1"/>
  <c r="I158" i="12" s="1"/>
  <c r="AG158" i="12" s="1"/>
  <c r="AJ210" i="12"/>
  <c r="O166" i="12"/>
  <c r="X166" i="12"/>
  <c r="Q166" i="12"/>
  <c r="Y166" i="12"/>
  <c r="AD166" i="12"/>
  <c r="R166" i="12"/>
  <c r="Z166" i="12"/>
  <c r="K166" i="12"/>
  <c r="S166" i="12"/>
  <c r="AA166" i="12"/>
  <c r="AC166" i="12"/>
  <c r="L166" i="12"/>
  <c r="T166" i="12"/>
  <c r="AB166" i="12"/>
  <c r="N166" i="12"/>
  <c r="U166" i="12"/>
  <c r="M166" i="12"/>
  <c r="V166" i="12"/>
  <c r="P166" i="12"/>
  <c r="W166" i="12"/>
  <c r="AE166" i="12"/>
  <c r="AU135" i="12"/>
  <c r="AV135" i="12" s="1"/>
  <c r="Z111" i="12"/>
  <c r="AA111" i="12" s="1"/>
  <c r="AB111" i="12" s="1"/>
  <c r="AC111" i="12" s="1"/>
  <c r="AD111" i="12" s="1"/>
  <c r="Z173" i="12"/>
  <c r="R173" i="12"/>
  <c r="Y173" i="12"/>
  <c r="O173" i="12"/>
  <c r="AD173" i="12"/>
  <c r="V173" i="12"/>
  <c r="M173" i="12"/>
  <c r="K171" i="12"/>
  <c r="L171" i="12"/>
  <c r="N171" i="12"/>
  <c r="M171" i="12"/>
  <c r="O171" i="12"/>
  <c r="P171" i="12"/>
  <c r="Q171" i="12"/>
  <c r="R171" i="12"/>
  <c r="S171" i="12"/>
  <c r="T171" i="12"/>
  <c r="U171" i="12"/>
  <c r="V171" i="12"/>
  <c r="W171" i="12"/>
  <c r="X171" i="12"/>
  <c r="Y171" i="12"/>
  <c r="Z171" i="12"/>
  <c r="AA171" i="12"/>
  <c r="AB171" i="12"/>
  <c r="AC171" i="12"/>
  <c r="AD171" i="12"/>
  <c r="AE171" i="12"/>
  <c r="AF171" i="12"/>
  <c r="I236" i="12" a="1"/>
  <c r="I236" i="12" s="1"/>
  <c r="AK27" i="12"/>
  <c r="AK57" i="13" s="1"/>
  <c r="AK44" i="13" s="1"/>
  <c r="AK288" i="12"/>
  <c r="AL288" i="12" s="1"/>
  <c r="AM288" i="12" s="1"/>
  <c r="AQ26" i="12"/>
  <c r="I295" i="12" s="1" a="1"/>
  <c r="I295" i="12" s="1"/>
  <c r="I243" i="12" a="1"/>
  <c r="I243" i="12" s="1"/>
  <c r="AG186" i="12"/>
  <c r="AG159" i="12"/>
  <c r="AG191" i="12"/>
  <c r="AG166" i="12"/>
  <c r="AG176" i="12"/>
  <c r="AG193" i="12"/>
  <c r="AG168" i="12"/>
  <c r="AG163" i="12"/>
  <c r="AG189" i="12"/>
  <c r="AG183" i="12"/>
  <c r="AG182" i="12"/>
  <c r="AG171" i="12"/>
  <c r="AG169" i="12"/>
  <c r="AG165" i="12"/>
  <c r="AG185" i="12"/>
  <c r="AG172" i="12"/>
  <c r="AG178" i="12"/>
  <c r="AG177" i="12"/>
  <c r="AG162" i="12"/>
  <c r="AG160" i="12"/>
  <c r="AG188" i="12"/>
  <c r="AG179" i="12"/>
  <c r="AG184" i="12"/>
  <c r="AG173" i="12"/>
  <c r="AG167" i="12"/>
  <c r="AG190" i="12"/>
  <c r="AG161" i="12"/>
  <c r="AG174" i="12"/>
  <c r="AG192" i="12"/>
  <c r="AG164" i="12"/>
  <c r="AG170" i="12"/>
  <c r="AG180" i="12"/>
  <c r="AG187" i="12"/>
  <c r="AG175" i="12"/>
  <c r="AH154" i="12"/>
  <c r="AT292" i="12"/>
  <c r="AU292" i="12" s="1"/>
  <c r="I235" i="12" a="1"/>
  <c r="I235" i="12" s="1"/>
  <c r="AJ27" i="12"/>
  <c r="AJ57" i="13" s="1"/>
  <c r="L169" i="12"/>
  <c r="K169" i="12"/>
  <c r="M169" i="12"/>
  <c r="N169" i="12"/>
  <c r="P169" i="12"/>
  <c r="O169" i="12"/>
  <c r="Q169" i="12"/>
  <c r="R169" i="12"/>
  <c r="S169" i="12"/>
  <c r="T169" i="12"/>
  <c r="U169" i="12"/>
  <c r="V169" i="12"/>
  <c r="W169" i="12"/>
  <c r="X169" i="12"/>
  <c r="Y169" i="12"/>
  <c r="Z169" i="12"/>
  <c r="AA169" i="12"/>
  <c r="AB169" i="12"/>
  <c r="AC169" i="12"/>
  <c r="AD169" i="12"/>
  <c r="AE169" i="12"/>
  <c r="I247" i="12" a="1"/>
  <c r="I247" i="12" s="1"/>
  <c r="AL263" i="12"/>
  <c r="I237" i="12" a="1"/>
  <c r="I237" i="12" s="1"/>
  <c r="AL27" i="12"/>
  <c r="AL57" i="13" s="1"/>
  <c r="AL44" i="13" s="1"/>
  <c r="AP293" i="12"/>
  <c r="AQ293" i="12" s="1"/>
  <c r="I241" i="12" a="1"/>
  <c r="I241" i="12" s="1"/>
  <c r="AP27" i="12"/>
  <c r="AP57" i="13" s="1"/>
  <c r="AP44" i="13" s="1"/>
  <c r="I240" i="12" a="1"/>
  <c r="I240" i="12" s="1"/>
  <c r="AO27" i="12"/>
  <c r="AO57" i="13" s="1"/>
  <c r="AO44" i="13" s="1"/>
  <c r="AQ294" i="12"/>
  <c r="AR294" i="12" s="1"/>
  <c r="I238" i="12" a="1"/>
  <c r="I238" i="12" s="1"/>
  <c r="AM27" i="12"/>
  <c r="AM57" i="13" s="1"/>
  <c r="AM44" i="13" s="1"/>
  <c r="AN291" i="12"/>
  <c r="AO291" i="12" s="1"/>
  <c r="AL289" i="12"/>
  <c r="AM289" i="12" s="1"/>
  <c r="I244" i="12" a="1"/>
  <c r="I244" i="12" s="1"/>
  <c r="AM290" i="12"/>
  <c r="AN290" i="12" s="1"/>
  <c r="AO290" i="12" s="1"/>
  <c r="I245" i="12" a="1"/>
  <c r="I245" i="12" s="1"/>
  <c r="AJ44" i="13" l="1"/>
  <c r="AJ58" i="13"/>
  <c r="AU102" i="15"/>
  <c r="AU104" i="15" s="1"/>
  <c r="AV100" i="15" s="1"/>
  <c r="AH237" i="12"/>
  <c r="AL241" i="12"/>
  <c r="AM241" i="12" s="1"/>
  <c r="AG236" i="12"/>
  <c r="AF235" i="12"/>
  <c r="AF208" i="12" s="1"/>
  <c r="AF204" i="12" s="1"/>
  <c r="AF30" i="12" s="1"/>
  <c r="AK240" i="12"/>
  <c r="AM240" i="12" s="1"/>
  <c r="AI238" i="12"/>
  <c r="AR247" i="12"/>
  <c r="AV247" i="12" s="1"/>
  <c r="AN243" i="12"/>
  <c r="AQ243" i="12" s="1"/>
  <c r="AM239" i="12"/>
  <c r="AN239" i="12" s="1"/>
  <c r="AS246" i="12"/>
  <c r="AO244" i="12"/>
  <c r="AS244" i="12" s="1"/>
  <c r="AR244" i="12"/>
  <c r="AP245" i="12"/>
  <c r="AQ245" i="12" s="1"/>
  <c r="I156" i="12"/>
  <c r="L156" i="12" s="1"/>
  <c r="AK261" i="12"/>
  <c r="AK255" i="12" s="1"/>
  <c r="AK31" i="12" s="1"/>
  <c r="N158" i="12"/>
  <c r="U158" i="12"/>
  <c r="AC158" i="12"/>
  <c r="M158" i="12"/>
  <c r="V158" i="12"/>
  <c r="AD158" i="12"/>
  <c r="P158" i="12"/>
  <c r="W158" i="12"/>
  <c r="AE158" i="12"/>
  <c r="O158" i="12"/>
  <c r="X158" i="12"/>
  <c r="Q158" i="12"/>
  <c r="Y158" i="12"/>
  <c r="R158" i="12"/>
  <c r="Z158" i="12"/>
  <c r="K158" i="12"/>
  <c r="S158" i="12"/>
  <c r="AA158" i="12"/>
  <c r="AF158" i="12"/>
  <c r="L158" i="12"/>
  <c r="T158" i="12"/>
  <c r="AB158" i="12"/>
  <c r="AK210" i="12"/>
  <c r="AL210" i="12" s="1"/>
  <c r="AE111" i="12"/>
  <c r="AF111" i="12" s="1"/>
  <c r="AG111" i="12" s="1"/>
  <c r="AH111" i="12" s="1"/>
  <c r="AI111" i="12" s="1"/>
  <c r="AJ111" i="12" s="1"/>
  <c r="AK111" i="12" s="1"/>
  <c r="AL111" i="12" s="1"/>
  <c r="AM111" i="12" s="1"/>
  <c r="AN111" i="12" s="1"/>
  <c r="AO111" i="12" s="1"/>
  <c r="AP111" i="12" s="1"/>
  <c r="AQ111" i="12" s="1"/>
  <c r="AR111" i="12" s="1"/>
  <c r="AS111" i="12" s="1"/>
  <c r="AT111" i="12" s="1"/>
  <c r="AU111" i="12" s="1"/>
  <c r="AV111" i="12" s="1"/>
  <c r="I157" i="12" s="1"/>
  <c r="AG157" i="12" s="1"/>
  <c r="I181" i="12"/>
  <c r="AH181" i="12" s="1"/>
  <c r="AP291" i="12"/>
  <c r="AQ291" i="12" s="1"/>
  <c r="AR291" i="12" s="1"/>
  <c r="AS291" i="12" s="1"/>
  <c r="AN289" i="12"/>
  <c r="AO289" i="12" s="1"/>
  <c r="AN288" i="12"/>
  <c r="AO288" i="12" s="1"/>
  <c r="AP288" i="12" s="1"/>
  <c r="AQ288" i="12" s="1"/>
  <c r="AS294" i="12"/>
  <c r="AT294" i="12" s="1"/>
  <c r="AR295" i="12"/>
  <c r="AS295" i="12" s="1"/>
  <c r="AT295" i="12" s="1"/>
  <c r="I242" i="12" a="1"/>
  <c r="I242" i="12" s="1"/>
  <c r="AQ27" i="12"/>
  <c r="AQ57" i="13" s="1"/>
  <c r="AQ44" i="13" s="1"/>
  <c r="AV292" i="12"/>
  <c r="AQ241" i="12"/>
  <c r="AR293" i="12"/>
  <c r="AS293" i="12" s="1"/>
  <c r="AT293" i="12" s="1"/>
  <c r="AU293" i="12" s="1"/>
  <c r="AH174" i="12"/>
  <c r="AH158" i="12"/>
  <c r="AH187" i="12"/>
  <c r="AH184" i="12"/>
  <c r="AH179" i="12"/>
  <c r="AH190" i="12"/>
  <c r="AH186" i="12"/>
  <c r="AH175" i="12"/>
  <c r="AH191" i="12"/>
  <c r="AH167" i="12"/>
  <c r="AH169" i="12"/>
  <c r="AH162" i="12"/>
  <c r="AH185" i="12"/>
  <c r="AH172" i="12"/>
  <c r="AH160" i="12"/>
  <c r="AH188" i="12"/>
  <c r="AH159" i="12"/>
  <c r="AH180" i="12"/>
  <c r="AH177" i="12"/>
  <c r="AH171" i="12"/>
  <c r="AH161" i="12"/>
  <c r="AH170" i="12"/>
  <c r="AH166" i="12"/>
  <c r="AH173" i="12"/>
  <c r="AH164" i="12"/>
  <c r="AH165" i="12"/>
  <c r="AH183" i="12"/>
  <c r="AH182" i="12"/>
  <c r="AH189" i="12"/>
  <c r="AH192" i="12"/>
  <c r="AH176" i="12"/>
  <c r="AH168" i="12"/>
  <c r="AH178" i="12"/>
  <c r="AH163" i="12"/>
  <c r="AH193" i="12"/>
  <c r="AI154" i="12"/>
  <c r="AP290" i="12"/>
  <c r="AQ290" i="12" s="1"/>
  <c r="AR290" i="12" s="1"/>
  <c r="AS290" i="12" s="1"/>
  <c r="AL261" i="12"/>
  <c r="AL255" i="12" s="1"/>
  <c r="AL31" i="12" s="1"/>
  <c r="AM263" i="12"/>
  <c r="AJ42" i="12"/>
  <c r="AK45" i="12" s="1"/>
  <c r="AK53" i="13" s="1"/>
  <c r="AK42" i="12"/>
  <c r="AL45" i="12" s="1"/>
  <c r="AL53" i="13" s="1"/>
  <c r="AL42" i="12"/>
  <c r="AM45" i="12" s="1"/>
  <c r="AM53" i="13" s="1"/>
  <c r="AP42" i="12"/>
  <c r="AQ45" i="12" s="1"/>
  <c r="AQ53" i="13" s="1"/>
  <c r="AO42" i="12"/>
  <c r="AP45" i="12" s="1"/>
  <c r="AP53" i="13" s="1"/>
  <c r="AN42" i="12"/>
  <c r="AO45" i="12" s="1"/>
  <c r="AO53" i="13" s="1"/>
  <c r="AM42" i="12"/>
  <c r="AN45" i="12" s="1"/>
  <c r="AN53" i="13" s="1"/>
  <c r="AK55" i="13" l="1"/>
  <c r="AK56" i="13" s="1"/>
  <c r="AK58" i="13" s="1"/>
  <c r="AL55" i="13" s="1"/>
  <c r="AV102" i="15"/>
  <c r="AV104" i="15" s="1"/>
  <c r="AP244" i="12"/>
  <c r="AQ244" i="12"/>
  <c r="AR245" i="12"/>
  <c r="AJ238" i="12"/>
  <c r="AT245" i="12"/>
  <c r="AT244" i="12"/>
  <c r="AN241" i="12"/>
  <c r="AO241" i="12"/>
  <c r="AU245" i="12"/>
  <c r="AP241" i="12"/>
  <c r="AG235" i="12"/>
  <c r="AG208" i="12" s="1"/>
  <c r="AG204" i="12" s="1"/>
  <c r="AG30" i="12" s="1"/>
  <c r="AS245" i="12"/>
  <c r="AP243" i="12"/>
  <c r="AO240" i="12"/>
  <c r="AS243" i="12"/>
  <c r="AN240" i="12"/>
  <c r="AS247" i="12"/>
  <c r="AO239" i="12"/>
  <c r="AP239" i="12" s="1"/>
  <c r="AH236" i="12"/>
  <c r="AI236" i="12" s="1"/>
  <c r="AM242" i="12"/>
  <c r="AP242" i="12" s="1"/>
  <c r="AR243" i="12"/>
  <c r="AU247" i="12"/>
  <c r="AI237" i="12"/>
  <c r="AO243" i="12"/>
  <c r="AT247" i="12"/>
  <c r="AL240" i="12"/>
  <c r="AP240" i="12"/>
  <c r="Q156" i="12"/>
  <c r="Y156" i="12"/>
  <c r="AH156" i="12"/>
  <c r="AC156" i="12"/>
  <c r="U156" i="12"/>
  <c r="AG156" i="12"/>
  <c r="AB156" i="12"/>
  <c r="T156" i="12"/>
  <c r="AD156" i="12"/>
  <c r="V156" i="12"/>
  <c r="K156" i="12"/>
  <c r="AA156" i="12"/>
  <c r="S156" i="12"/>
  <c r="Z156" i="12"/>
  <c r="R156" i="12"/>
  <c r="AF156" i="12"/>
  <c r="X156" i="12"/>
  <c r="P156" i="12"/>
  <c r="AE156" i="12"/>
  <c r="W156" i="12"/>
  <c r="O156" i="12"/>
  <c r="M156" i="12"/>
  <c r="N156" i="12"/>
  <c r="AR288" i="12"/>
  <c r="AS288" i="12" s="1"/>
  <c r="AT288" i="12" s="1"/>
  <c r="AM210" i="12"/>
  <c r="AN210" i="12" s="1"/>
  <c r="Y157" i="12"/>
  <c r="AH157" i="12"/>
  <c r="N157" i="12"/>
  <c r="AA157" i="12"/>
  <c r="AU295" i="12"/>
  <c r="AV295" i="12" s="1"/>
  <c r="AF157" i="12"/>
  <c r="M157" i="12"/>
  <c r="AB157" i="12"/>
  <c r="Z157" i="12"/>
  <c r="AD157" i="12"/>
  <c r="T157" i="12"/>
  <c r="R157" i="12"/>
  <c r="V157" i="12"/>
  <c r="L157" i="12"/>
  <c r="AD181" i="12"/>
  <c r="K181" i="12"/>
  <c r="S181" i="12"/>
  <c r="AB181" i="12"/>
  <c r="L181" i="12"/>
  <c r="U181" i="12"/>
  <c r="AC181" i="12"/>
  <c r="M181" i="12"/>
  <c r="V181" i="12"/>
  <c r="N181" i="12"/>
  <c r="W181" i="12"/>
  <c r="P181" i="12"/>
  <c r="X181" i="12"/>
  <c r="O181" i="12"/>
  <c r="Y181" i="12"/>
  <c r="AE181" i="12"/>
  <c r="Q181" i="12"/>
  <c r="Z181" i="12"/>
  <c r="T181" i="12"/>
  <c r="R181" i="12"/>
  <c r="AA181" i="12"/>
  <c r="AF181" i="12"/>
  <c r="AG181" i="12"/>
  <c r="P157" i="12"/>
  <c r="AC157" i="12"/>
  <c r="S157" i="12"/>
  <c r="AV293" i="12"/>
  <c r="X157" i="12"/>
  <c r="U157" i="12"/>
  <c r="Q157" i="12"/>
  <c r="O157" i="12"/>
  <c r="K157" i="12"/>
  <c r="AP289" i="12"/>
  <c r="AQ289" i="12" s="1"/>
  <c r="W157" i="12"/>
  <c r="AE157" i="12"/>
  <c r="AU294" i="12"/>
  <c r="AV294" i="12" s="1"/>
  <c r="AT290" i="12"/>
  <c r="AU290" i="12" s="1"/>
  <c r="AT291" i="12"/>
  <c r="AU291" i="12" s="1"/>
  <c r="AV291" i="12" s="1"/>
  <c r="AQ42" i="12"/>
  <c r="AR45" i="12" s="1"/>
  <c r="AR53" i="13" s="1"/>
  <c r="AI182" i="12"/>
  <c r="AI190" i="12"/>
  <c r="AI180" i="12"/>
  <c r="AI188" i="12"/>
  <c r="AI185" i="12"/>
  <c r="AI174" i="12"/>
  <c r="AI181" i="12"/>
  <c r="AI167" i="12"/>
  <c r="AI172" i="12"/>
  <c r="AI187" i="12"/>
  <c r="AI158" i="12"/>
  <c r="AI186" i="12"/>
  <c r="AI179" i="12"/>
  <c r="AI191" i="12"/>
  <c r="AI189" i="12"/>
  <c r="AI163" i="12"/>
  <c r="AI178" i="12"/>
  <c r="AI184" i="12"/>
  <c r="AI177" i="12"/>
  <c r="AI192" i="12"/>
  <c r="AI164" i="12"/>
  <c r="AI157" i="12"/>
  <c r="AI170" i="12"/>
  <c r="AI161" i="12"/>
  <c r="AI175" i="12"/>
  <c r="AI166" i="12"/>
  <c r="AI193" i="12"/>
  <c r="AI176" i="12"/>
  <c r="AI173" i="12"/>
  <c r="AI160" i="12"/>
  <c r="AI168" i="12"/>
  <c r="AI162" i="12"/>
  <c r="AI165" i="12"/>
  <c r="AI183" i="12"/>
  <c r="AI169" i="12"/>
  <c r="AI171" i="12"/>
  <c r="AI159" i="12"/>
  <c r="AI156" i="12"/>
  <c r="AJ154" i="12"/>
  <c r="AM261" i="12"/>
  <c r="AM255" i="12" s="1"/>
  <c r="AM31" i="12" s="1"/>
  <c r="AN263" i="12"/>
  <c r="AR242" i="12"/>
  <c r="AL56" i="13" l="1"/>
  <c r="AL58" i="13" s="1"/>
  <c r="AM55" i="13" s="1"/>
  <c r="AU244" i="12"/>
  <c r="AV244" i="12" s="1"/>
  <c r="AT243" i="12"/>
  <c r="AU243" i="12" s="1"/>
  <c r="AV243" i="12" s="1"/>
  <c r="AR241" i="12"/>
  <c r="AS241" i="12" s="1"/>
  <c r="AT241" i="12" s="1"/>
  <c r="AQ240" i="12"/>
  <c r="AR240" i="12" s="1"/>
  <c r="AS240" i="12" s="1"/>
  <c r="AT240" i="12" s="1"/>
  <c r="AU240" i="12" s="1"/>
  <c r="AV240" i="12" s="1"/>
  <c r="AV245" i="12"/>
  <c r="AN242" i="12"/>
  <c r="AH235" i="12"/>
  <c r="AO242" i="12"/>
  <c r="AK238" i="12"/>
  <c r="AQ242" i="12"/>
  <c r="AQ239" i="12"/>
  <c r="AJ237" i="12"/>
  <c r="AJ236" i="12"/>
  <c r="AG59" i="12"/>
  <c r="AG29" i="12" s="1"/>
  <c r="AH59" i="12"/>
  <c r="AH29" i="12" s="1"/>
  <c r="AI59" i="12"/>
  <c r="AI29" i="12" s="1"/>
  <c r="AB59" i="12"/>
  <c r="AB29" i="12" s="1"/>
  <c r="N59" i="12"/>
  <c r="N29" i="12" s="1"/>
  <c r="K59" i="12"/>
  <c r="K29" i="12" s="1"/>
  <c r="K32" i="12" s="1"/>
  <c r="S59" i="12"/>
  <c r="S29" i="12" s="1"/>
  <c r="Z59" i="12"/>
  <c r="Z29" i="12" s="1"/>
  <c r="Y59" i="12"/>
  <c r="Y29" i="12" s="1"/>
  <c r="AU288" i="12"/>
  <c r="AV288" i="12" s="1"/>
  <c r="X59" i="12"/>
  <c r="X29" i="12" s="1"/>
  <c r="T59" i="12"/>
  <c r="T29" i="12" s="1"/>
  <c r="W59" i="12"/>
  <c r="W29" i="12" s="1"/>
  <c r="R59" i="12"/>
  <c r="R29" i="12" s="1"/>
  <c r="AA59" i="12"/>
  <c r="AA29" i="12" s="1"/>
  <c r="AR289" i="12"/>
  <c r="AS289" i="12" s="1"/>
  <c r="AT289" i="12" s="1"/>
  <c r="AU289" i="12" s="1"/>
  <c r="AV289" i="12" s="1"/>
  <c r="P59" i="12"/>
  <c r="P29" i="12" s="1"/>
  <c r="AD59" i="12"/>
  <c r="AD29" i="12" s="1"/>
  <c r="U59" i="12"/>
  <c r="U29" i="12" s="1"/>
  <c r="L59" i="12"/>
  <c r="L29" i="12" s="1"/>
  <c r="O59" i="12"/>
  <c r="O29" i="12" s="1"/>
  <c r="Q59" i="12"/>
  <c r="Q29" i="12" s="1"/>
  <c r="M59" i="12"/>
  <c r="M29" i="12" s="1"/>
  <c r="V59" i="12"/>
  <c r="V29" i="12" s="1"/>
  <c r="AE59" i="12"/>
  <c r="AE29" i="12" s="1"/>
  <c r="AF59" i="12"/>
  <c r="AF29" i="12" s="1"/>
  <c r="AC59" i="12"/>
  <c r="AC29" i="12" s="1"/>
  <c r="AV290" i="12"/>
  <c r="AN261" i="12"/>
  <c r="AN255" i="12" s="1"/>
  <c r="AN31" i="12" s="1"/>
  <c r="AO263" i="12"/>
  <c r="AJ184" i="12"/>
  <c r="AJ192" i="12"/>
  <c r="AJ187" i="12"/>
  <c r="AJ181" i="12"/>
  <c r="AJ159" i="12"/>
  <c r="AJ175" i="12"/>
  <c r="AJ179" i="12"/>
  <c r="AJ158" i="12"/>
  <c r="AJ174" i="12"/>
  <c r="AJ182" i="12"/>
  <c r="AJ186" i="12"/>
  <c r="AJ185" i="12"/>
  <c r="AJ170" i="12"/>
  <c r="AJ171" i="12"/>
  <c r="AJ157" i="12"/>
  <c r="AJ191" i="12"/>
  <c r="AJ193" i="12"/>
  <c r="AJ183" i="12"/>
  <c r="AJ165" i="12"/>
  <c r="AJ166" i="12"/>
  <c r="AJ178" i="12"/>
  <c r="AJ160" i="12"/>
  <c r="AJ173" i="12"/>
  <c r="AJ172" i="12"/>
  <c r="AJ176" i="12"/>
  <c r="AJ163" i="12"/>
  <c r="AJ167" i="12"/>
  <c r="AJ168" i="12"/>
  <c r="AJ161" i="12"/>
  <c r="AJ164" i="12"/>
  <c r="AJ177" i="12"/>
  <c r="AJ169" i="12"/>
  <c r="AJ189" i="12"/>
  <c r="AJ180" i="12"/>
  <c r="AJ190" i="12"/>
  <c r="AJ162" i="12"/>
  <c r="AJ188" i="12"/>
  <c r="AJ156" i="12"/>
  <c r="AK154" i="12"/>
  <c r="AO210" i="12"/>
  <c r="AE32" i="12" l="1"/>
  <c r="P32" i="12"/>
  <c r="Y32" i="12"/>
  <c r="AG32" i="12"/>
  <c r="V32" i="12"/>
  <c r="Z32" i="12"/>
  <c r="AD32" i="12"/>
  <c r="M32" i="12"/>
  <c r="AA32" i="12"/>
  <c r="S32" i="12"/>
  <c r="Q32" i="12"/>
  <c r="R32" i="12"/>
  <c r="O32" i="12"/>
  <c r="W32" i="12"/>
  <c r="N32" i="12"/>
  <c r="L32" i="12"/>
  <c r="T32" i="12"/>
  <c r="AB32" i="12"/>
  <c r="AF32" i="12"/>
  <c r="AC32" i="12"/>
  <c r="U32" i="12"/>
  <c r="X32" i="12"/>
  <c r="AM56" i="13"/>
  <c r="AM58" i="13" s="1"/>
  <c r="AN55" i="13" s="1"/>
  <c r="AU241" i="12"/>
  <c r="AV241" i="12" s="1"/>
  <c r="AS242" i="12"/>
  <c r="AT242" i="12" s="1"/>
  <c r="AU242" i="12" s="1"/>
  <c r="AV242" i="12" s="1"/>
  <c r="AL238" i="12"/>
  <c r="AH208" i="12"/>
  <c r="AH204" i="12" s="1"/>
  <c r="AH30" i="12" s="1"/>
  <c r="AH32" i="12" s="1"/>
  <c r="AM238" i="12"/>
  <c r="AK236" i="12"/>
  <c r="AL236" i="12" s="1"/>
  <c r="AI235" i="12"/>
  <c r="AJ235" i="12" s="1"/>
  <c r="AK237" i="12"/>
  <c r="AR239" i="12"/>
  <c r="AS239" i="12" s="1"/>
  <c r="AT239" i="12" s="1"/>
  <c r="AU239" i="12" s="1"/>
  <c r="AV239" i="12" s="1"/>
  <c r="K43" i="12"/>
  <c r="L46" i="12" s="1"/>
  <c r="X43" i="12"/>
  <c r="Y46" i="12" s="1"/>
  <c r="L43" i="12"/>
  <c r="M46" i="12" s="1"/>
  <c r="AB43" i="12"/>
  <c r="AC46" i="12" s="1"/>
  <c r="Y43" i="12"/>
  <c r="Z46" i="12" s="1"/>
  <c r="W43" i="12"/>
  <c r="X46" i="12" s="1"/>
  <c r="AA43" i="12"/>
  <c r="AB46" i="12" s="1"/>
  <c r="U43" i="12"/>
  <c r="V46" i="12" s="1"/>
  <c r="S43" i="12"/>
  <c r="T46" i="12" s="1"/>
  <c r="T43" i="12"/>
  <c r="U46" i="12" s="1"/>
  <c r="Q43" i="12"/>
  <c r="R46" i="12" s="1"/>
  <c r="M43" i="12"/>
  <c r="N46" i="12" s="1"/>
  <c r="AG43" i="12"/>
  <c r="AH46" i="12" s="1"/>
  <c r="AD43" i="12"/>
  <c r="AE46" i="12" s="1"/>
  <c r="R43" i="12"/>
  <c r="S46" i="12" s="1"/>
  <c r="O43" i="12"/>
  <c r="P46" i="12" s="1"/>
  <c r="V43" i="12"/>
  <c r="W46" i="12" s="1"/>
  <c r="P43" i="12"/>
  <c r="Q46" i="12" s="1"/>
  <c r="N43" i="12"/>
  <c r="O46" i="12" s="1"/>
  <c r="Z43" i="12"/>
  <c r="AA46" i="12" s="1"/>
  <c r="AC43" i="12"/>
  <c r="AD46" i="12" s="1"/>
  <c r="AF43" i="12"/>
  <c r="AG46" i="12" s="1"/>
  <c r="AE43" i="12"/>
  <c r="AF46" i="12" s="1"/>
  <c r="AO261" i="12"/>
  <c r="AO255" i="12" s="1"/>
  <c r="AO31" i="12" s="1"/>
  <c r="AP263" i="12"/>
  <c r="AP210" i="12"/>
  <c r="AK175" i="12"/>
  <c r="AK187" i="12"/>
  <c r="AK181" i="12"/>
  <c r="AK178" i="12"/>
  <c r="AK170" i="12"/>
  <c r="AK191" i="12"/>
  <c r="AK188" i="12"/>
  <c r="AK157" i="12"/>
  <c r="AK171" i="12"/>
  <c r="AK172" i="12"/>
  <c r="AK167" i="12"/>
  <c r="AK166" i="12"/>
  <c r="AK180" i="12"/>
  <c r="AK183" i="12"/>
  <c r="AK176" i="12"/>
  <c r="AK160" i="12"/>
  <c r="AK192" i="12"/>
  <c r="AK173" i="12"/>
  <c r="AK159" i="12"/>
  <c r="AK179" i="12"/>
  <c r="AK162" i="12"/>
  <c r="AK184" i="12"/>
  <c r="AK174" i="12"/>
  <c r="AK161" i="12"/>
  <c r="AK186" i="12"/>
  <c r="AK158" i="12"/>
  <c r="AK168" i="12"/>
  <c r="AK164" i="12"/>
  <c r="AK177" i="12"/>
  <c r="AK193" i="12"/>
  <c r="AK185" i="12"/>
  <c r="AK190" i="12"/>
  <c r="AK169" i="12"/>
  <c r="AK163" i="12"/>
  <c r="AK165" i="12"/>
  <c r="AK182" i="12"/>
  <c r="AK189" i="12"/>
  <c r="AK156" i="12"/>
  <c r="AL154" i="12"/>
  <c r="AJ59" i="12"/>
  <c r="AJ29" i="12" s="1"/>
  <c r="AN56" i="13" l="1"/>
  <c r="AN58" i="13" s="1"/>
  <c r="AO55" i="13" s="1"/>
  <c r="AH43" i="12"/>
  <c r="AI46" i="12" s="1"/>
  <c r="AN238" i="12"/>
  <c r="AO238" i="12" s="1"/>
  <c r="AP238" i="12" s="1"/>
  <c r="AQ238" i="12" s="1"/>
  <c r="AR238" i="12" s="1"/>
  <c r="AS238" i="12" s="1"/>
  <c r="AT238" i="12" s="1"/>
  <c r="AJ208" i="12"/>
  <c r="AJ204" i="12" s="1"/>
  <c r="AJ30" i="12" s="1"/>
  <c r="AJ65" i="13" s="1"/>
  <c r="AJ45" i="13" s="1"/>
  <c r="AI208" i="12"/>
  <c r="AI204" i="12" s="1"/>
  <c r="AI30" i="12" s="1"/>
  <c r="AK235" i="12"/>
  <c r="AL235" i="12" s="1"/>
  <c r="AL237" i="12"/>
  <c r="AM237" i="12" s="1"/>
  <c r="AN237" i="12" s="1"/>
  <c r="AO237" i="12" s="1"/>
  <c r="AP237" i="12" s="1"/>
  <c r="AQ237" i="12" s="1"/>
  <c r="AM236" i="12"/>
  <c r="AN236" i="12" s="1"/>
  <c r="AO236" i="12" s="1"/>
  <c r="AK59" i="12"/>
  <c r="AK29" i="12" s="1"/>
  <c r="AP261" i="12"/>
  <c r="AP255" i="12" s="1"/>
  <c r="AP31" i="12" s="1"/>
  <c r="AQ263" i="12"/>
  <c r="AQ210" i="12"/>
  <c r="AL175" i="12"/>
  <c r="AL192" i="12"/>
  <c r="AL189" i="12"/>
  <c r="AL163" i="12"/>
  <c r="AL176" i="12"/>
  <c r="AL162" i="12"/>
  <c r="AL177" i="12"/>
  <c r="AL170" i="12"/>
  <c r="AL193" i="12"/>
  <c r="AL186" i="12"/>
  <c r="AL169" i="12"/>
  <c r="AL166" i="12"/>
  <c r="AL173" i="12"/>
  <c r="AL183" i="12"/>
  <c r="AL181" i="12"/>
  <c r="AL159" i="12"/>
  <c r="AL180" i="12"/>
  <c r="AL191" i="12"/>
  <c r="AL160" i="12"/>
  <c r="AL178" i="12"/>
  <c r="AL167" i="12"/>
  <c r="AL190" i="12"/>
  <c r="AL174" i="12"/>
  <c r="AL157" i="12"/>
  <c r="AL164" i="12"/>
  <c r="AL184" i="12"/>
  <c r="AL182" i="12"/>
  <c r="AL171" i="12"/>
  <c r="AL187" i="12"/>
  <c r="AL172" i="12"/>
  <c r="AL161" i="12"/>
  <c r="AL158" i="12"/>
  <c r="AL179" i="12"/>
  <c r="AL168" i="12"/>
  <c r="AL165" i="12"/>
  <c r="AL188" i="12"/>
  <c r="AL185" i="12"/>
  <c r="AL156" i="12"/>
  <c r="AM154" i="12"/>
  <c r="AO56" i="13" l="1"/>
  <c r="AO58" i="13" s="1"/>
  <c r="AP55" i="13" s="1"/>
  <c r="AJ43" i="12"/>
  <c r="AK46" i="12" s="1"/>
  <c r="AK61" i="13" s="1"/>
  <c r="AJ32" i="12"/>
  <c r="AI32" i="12"/>
  <c r="AI43" i="12"/>
  <c r="AJ46" i="12" s="1"/>
  <c r="AJ61" i="13" s="1"/>
  <c r="AJ63" i="13" s="1"/>
  <c r="AJ41" i="13" s="1"/>
  <c r="AL208" i="12"/>
  <c r="AL204" i="12" s="1"/>
  <c r="AL30" i="12" s="1"/>
  <c r="AU238" i="12"/>
  <c r="AV238" i="12" s="1"/>
  <c r="AM235" i="12"/>
  <c r="AN235" i="12" s="1"/>
  <c r="AO235" i="12" s="1"/>
  <c r="AK208" i="12"/>
  <c r="AK204" i="12" s="1"/>
  <c r="AK30" i="12" s="1"/>
  <c r="AK32" i="12" s="1"/>
  <c r="AP236" i="12"/>
  <c r="AQ236" i="12" s="1"/>
  <c r="AR236" i="12" s="1"/>
  <c r="AS236" i="12" s="1"/>
  <c r="AT236" i="12" s="1"/>
  <c r="AU236" i="12" s="1"/>
  <c r="AV236" i="12" s="1"/>
  <c r="AR237" i="12"/>
  <c r="AS237" i="12" s="1"/>
  <c r="AT237" i="12" s="1"/>
  <c r="AR63" i="15"/>
  <c r="AM157" i="12"/>
  <c r="AM166" i="12"/>
  <c r="AM162" i="12"/>
  <c r="AM168" i="12"/>
  <c r="AM164" i="12"/>
  <c r="AM169" i="12"/>
  <c r="AM159" i="12"/>
  <c r="AM176" i="12"/>
  <c r="AM175" i="12"/>
  <c r="AM188" i="12"/>
  <c r="AM171" i="12"/>
  <c r="AM187" i="12"/>
  <c r="AM191" i="12"/>
  <c r="AM165" i="12"/>
  <c r="AM184" i="12"/>
  <c r="AM186" i="12"/>
  <c r="AM185" i="12"/>
  <c r="AM160" i="12"/>
  <c r="AM167" i="12"/>
  <c r="AM181" i="12"/>
  <c r="AM182" i="12"/>
  <c r="AM158" i="12"/>
  <c r="AM172" i="12"/>
  <c r="AM173" i="12"/>
  <c r="AM190" i="12"/>
  <c r="AM193" i="12"/>
  <c r="AM180" i="12"/>
  <c r="AM178" i="12"/>
  <c r="AM179" i="12"/>
  <c r="AM163" i="12"/>
  <c r="AM177" i="12"/>
  <c r="AM161" i="12"/>
  <c r="AM183" i="12"/>
  <c r="AM192" i="12"/>
  <c r="AM174" i="12"/>
  <c r="AM189" i="12"/>
  <c r="AM170" i="12"/>
  <c r="AM156" i="12"/>
  <c r="AN154" i="12"/>
  <c r="AL59" i="12"/>
  <c r="AL29" i="12" s="1"/>
  <c r="AR210" i="12"/>
  <c r="AQ261" i="12"/>
  <c r="AQ255" i="12" s="1"/>
  <c r="AQ31" i="12" s="1"/>
  <c r="AR263" i="12"/>
  <c r="AL65" i="13" l="1"/>
  <c r="AL45" i="13" s="1"/>
  <c r="AJ64" i="13"/>
  <c r="AJ66" i="13" s="1"/>
  <c r="AK63" i="13" s="1"/>
  <c r="AJ43" i="13"/>
  <c r="AP56" i="13"/>
  <c r="AP58" i="13" s="1"/>
  <c r="AQ55" i="13" s="1"/>
  <c r="AK65" i="13"/>
  <c r="AK45" i="13" s="1"/>
  <c r="AK43" i="12"/>
  <c r="AL46" i="12" s="1"/>
  <c r="AL61" i="13" s="1"/>
  <c r="AM208" i="12"/>
  <c r="AM204" i="12" s="1"/>
  <c r="AM30" i="12" s="1"/>
  <c r="AU237" i="12"/>
  <c r="AV237" i="12" s="1"/>
  <c r="AP235" i="12"/>
  <c r="AO208" i="12"/>
  <c r="AO204" i="12" s="1"/>
  <c r="AO30" i="12" s="1"/>
  <c r="AN208" i="12"/>
  <c r="AN204" i="12" s="1"/>
  <c r="AN30" i="12" s="1"/>
  <c r="AM59" i="12"/>
  <c r="AM29" i="12" s="1"/>
  <c r="AN181" i="12"/>
  <c r="AN187" i="12"/>
  <c r="AN190" i="12"/>
  <c r="AN159" i="12"/>
  <c r="AN176" i="12"/>
  <c r="AN191" i="12"/>
  <c r="AN167" i="12"/>
  <c r="AN183" i="12"/>
  <c r="AN161" i="12"/>
  <c r="AN172" i="12"/>
  <c r="AN162" i="12"/>
  <c r="AN158" i="12"/>
  <c r="AN186" i="12"/>
  <c r="AN169" i="12"/>
  <c r="AN164" i="12"/>
  <c r="AN160" i="12"/>
  <c r="AN178" i="12"/>
  <c r="AN171" i="12"/>
  <c r="AN175" i="12"/>
  <c r="AN165" i="12"/>
  <c r="AN179" i="12"/>
  <c r="AN188" i="12"/>
  <c r="AN192" i="12"/>
  <c r="AN163" i="12"/>
  <c r="AN168" i="12"/>
  <c r="AN180" i="12"/>
  <c r="AN173" i="12"/>
  <c r="AN193" i="12"/>
  <c r="AN174" i="12"/>
  <c r="AN157" i="12"/>
  <c r="AN189" i="12"/>
  <c r="AN184" i="12"/>
  <c r="AN177" i="12"/>
  <c r="AN182" i="12"/>
  <c r="AN166" i="12"/>
  <c r="AN185" i="12"/>
  <c r="AN170" i="12"/>
  <c r="AN156" i="12"/>
  <c r="AO154" i="12"/>
  <c r="AS210" i="12"/>
  <c r="AR261" i="12"/>
  <c r="AR255" i="12" s="1"/>
  <c r="AR31" i="12" s="1"/>
  <c r="AS263" i="12"/>
  <c r="AL32" i="12"/>
  <c r="AL43" i="12"/>
  <c r="AM46" i="12" s="1"/>
  <c r="AM61" i="13" s="1"/>
  <c r="AJ46" i="13" l="1"/>
  <c r="AM65" i="13"/>
  <c r="AM45" i="13" s="1"/>
  <c r="AQ56" i="13"/>
  <c r="AQ58" i="13" s="1"/>
  <c r="AK64" i="13"/>
  <c r="AK66" i="13" s="1"/>
  <c r="AL63" i="13" s="1"/>
  <c r="AK41" i="13"/>
  <c r="AQ235" i="12"/>
  <c r="AP208" i="12"/>
  <c r="AP204" i="12" s="1"/>
  <c r="AP30" i="12" s="1"/>
  <c r="AM43" i="12"/>
  <c r="AN46" i="12" s="1"/>
  <c r="AN61" i="13" s="1"/>
  <c r="AM32" i="12"/>
  <c r="AN59" i="12"/>
  <c r="AN29" i="12" s="1"/>
  <c r="AT210" i="12"/>
  <c r="AR76" i="15"/>
  <c r="AO164" i="12"/>
  <c r="AO171" i="12"/>
  <c r="AO172" i="12"/>
  <c r="AO165" i="12"/>
  <c r="AO181" i="12"/>
  <c r="AO188" i="12"/>
  <c r="AO159" i="12"/>
  <c r="AO180" i="12"/>
  <c r="AO177" i="12"/>
  <c r="AO174" i="12"/>
  <c r="AO167" i="12"/>
  <c r="AO163" i="12"/>
  <c r="AO175" i="12"/>
  <c r="AO189" i="12"/>
  <c r="AO191" i="12"/>
  <c r="AO182" i="12"/>
  <c r="AO185" i="12"/>
  <c r="AO168" i="12"/>
  <c r="AO161" i="12"/>
  <c r="AO176" i="12"/>
  <c r="AO162" i="12"/>
  <c r="AO160" i="12"/>
  <c r="AO173" i="12"/>
  <c r="AO170" i="12"/>
  <c r="AO158" i="12"/>
  <c r="AO184" i="12"/>
  <c r="AO183" i="12"/>
  <c r="AO179" i="12"/>
  <c r="AO157" i="12"/>
  <c r="AO166" i="12"/>
  <c r="AO178" i="12"/>
  <c r="AO169" i="12"/>
  <c r="AO186" i="12"/>
  <c r="AO190" i="12"/>
  <c r="AO187" i="12"/>
  <c r="AO193" i="12"/>
  <c r="AO192" i="12"/>
  <c r="AO156" i="12"/>
  <c r="AP154" i="12"/>
  <c r="AT263" i="12"/>
  <c r="AK43" i="13" l="1"/>
  <c r="AL64" i="13"/>
  <c r="AL66" i="13" s="1"/>
  <c r="AM63" i="13" s="1"/>
  <c r="AL41" i="13"/>
  <c r="AN43" i="12"/>
  <c r="AO46" i="12" s="1"/>
  <c r="AO61" i="13" s="1"/>
  <c r="AN65" i="13"/>
  <c r="AN45" i="13" s="1"/>
  <c r="AR235" i="12"/>
  <c r="AQ208" i="12"/>
  <c r="AQ204" i="12" s="1"/>
  <c r="AQ30" i="12" s="1"/>
  <c r="AR55" i="13"/>
  <c r="AN32" i="12"/>
  <c r="AU263" i="12"/>
  <c r="AO59" i="12"/>
  <c r="AO29" i="12" s="1"/>
  <c r="AU210" i="12"/>
  <c r="AP159" i="12"/>
  <c r="AP187" i="12"/>
  <c r="AP190" i="12"/>
  <c r="AP158" i="12"/>
  <c r="AP161" i="12"/>
  <c r="AP184" i="12"/>
  <c r="AP160" i="12"/>
  <c r="AP177" i="12"/>
  <c r="AP183" i="12"/>
  <c r="AP185" i="12"/>
  <c r="AP165" i="12"/>
  <c r="AP169" i="12"/>
  <c r="AP180" i="12"/>
  <c r="AP178" i="12"/>
  <c r="AP166" i="12"/>
  <c r="AP163" i="12"/>
  <c r="AP164" i="12"/>
  <c r="AP171" i="12"/>
  <c r="AP157" i="12"/>
  <c r="AP192" i="12"/>
  <c r="AP167" i="12"/>
  <c r="AP173" i="12"/>
  <c r="AP174" i="12"/>
  <c r="AP172" i="12"/>
  <c r="AP181" i="12"/>
  <c r="AP162" i="12"/>
  <c r="AP193" i="12"/>
  <c r="AP179" i="12"/>
  <c r="AP176" i="12"/>
  <c r="AP168" i="12"/>
  <c r="AP186" i="12"/>
  <c r="AP189" i="12"/>
  <c r="AP188" i="12"/>
  <c r="AP170" i="12"/>
  <c r="AP175" i="12"/>
  <c r="AP182" i="12"/>
  <c r="AP191" i="12"/>
  <c r="AP156" i="12"/>
  <c r="AQ154" i="12"/>
  <c r="AK46" i="13" l="1"/>
  <c r="AL43" i="13" s="1"/>
  <c r="AO65" i="13"/>
  <c r="AO45" i="13" s="1"/>
  <c r="AM64" i="13"/>
  <c r="AM66" i="13" s="1"/>
  <c r="AN63" i="13" s="1"/>
  <c r="AM41" i="13"/>
  <c r="AS235" i="12"/>
  <c r="AR208" i="12"/>
  <c r="AR204" i="12" s="1"/>
  <c r="AR30" i="12" s="1"/>
  <c r="AR56" i="13"/>
  <c r="AQ186" i="12"/>
  <c r="AQ169" i="12"/>
  <c r="AQ193" i="12"/>
  <c r="AQ163" i="12"/>
  <c r="AQ190" i="12"/>
  <c r="AQ181" i="12"/>
  <c r="AQ174" i="12"/>
  <c r="AQ184" i="12"/>
  <c r="AQ192" i="12"/>
  <c r="AQ162" i="12"/>
  <c r="AQ164" i="12"/>
  <c r="AQ165" i="12"/>
  <c r="AQ177" i="12"/>
  <c r="AQ180" i="12"/>
  <c r="AQ168" i="12"/>
  <c r="AQ158" i="12"/>
  <c r="AQ173" i="12"/>
  <c r="AQ172" i="12"/>
  <c r="AQ185" i="12"/>
  <c r="AQ188" i="12"/>
  <c r="AQ191" i="12"/>
  <c r="AQ182" i="12"/>
  <c r="AQ170" i="12"/>
  <c r="AQ171" i="12"/>
  <c r="AQ183" i="12"/>
  <c r="AQ189" i="12"/>
  <c r="AQ161" i="12"/>
  <c r="AQ179" i="12"/>
  <c r="AQ160" i="12"/>
  <c r="AQ175" i="12"/>
  <c r="AQ166" i="12"/>
  <c r="AQ176" i="12"/>
  <c r="AQ187" i="12"/>
  <c r="AQ167" i="12"/>
  <c r="AQ159" i="12"/>
  <c r="AQ178" i="12"/>
  <c r="AQ157" i="12"/>
  <c r="AQ156" i="12"/>
  <c r="AR154" i="12"/>
  <c r="AP59" i="12"/>
  <c r="AP29" i="12" s="1"/>
  <c r="AO32" i="12"/>
  <c r="AO43" i="12"/>
  <c r="AP46" i="12" s="1"/>
  <c r="AP61" i="13" s="1"/>
  <c r="AV263" i="12"/>
  <c r="AV210" i="12"/>
  <c r="AL46" i="13" l="1"/>
  <c r="AM43" i="13" s="1"/>
  <c r="AP65" i="13"/>
  <c r="AP45" i="13" s="1"/>
  <c r="AN64" i="13"/>
  <c r="AN66" i="13" s="1"/>
  <c r="AO63" i="13" s="1"/>
  <c r="AN41" i="13"/>
  <c r="AT235" i="12"/>
  <c r="AS208" i="12"/>
  <c r="AS204" i="12" s="1"/>
  <c r="AS30" i="12" s="1"/>
  <c r="AP43" i="12"/>
  <c r="AQ46" i="12" s="1"/>
  <c r="AQ61" i="13" s="1"/>
  <c r="AP32" i="12"/>
  <c r="AR165" i="12"/>
  <c r="AR185" i="12"/>
  <c r="AR182" i="12"/>
  <c r="AR183" i="12"/>
  <c r="AR169" i="12"/>
  <c r="AR181" i="12"/>
  <c r="AR163" i="12"/>
  <c r="AR166" i="12"/>
  <c r="AR191" i="12"/>
  <c r="AR171" i="12"/>
  <c r="AR189" i="12"/>
  <c r="AR170" i="12"/>
  <c r="AR190" i="12"/>
  <c r="AR180" i="12"/>
  <c r="AR188" i="12"/>
  <c r="AR174" i="12"/>
  <c r="AR172" i="12"/>
  <c r="AR175" i="12"/>
  <c r="AR186" i="12"/>
  <c r="AR161" i="12"/>
  <c r="AR173" i="12"/>
  <c r="AR192" i="12"/>
  <c r="AR162" i="12"/>
  <c r="AR160" i="12"/>
  <c r="AR158" i="12"/>
  <c r="AR193" i="12"/>
  <c r="AR164" i="12"/>
  <c r="AR177" i="12"/>
  <c r="AR179" i="12"/>
  <c r="AR184" i="12"/>
  <c r="AR176" i="12"/>
  <c r="AR178" i="12"/>
  <c r="AR159" i="12"/>
  <c r="AR168" i="12"/>
  <c r="AR157" i="12"/>
  <c r="AR187" i="12"/>
  <c r="AR167" i="12"/>
  <c r="AR156" i="12"/>
  <c r="AS154" i="12"/>
  <c r="AQ59" i="12"/>
  <c r="AQ29" i="12" s="1"/>
  <c r="AM46" i="13" l="1"/>
  <c r="AN43" i="13" s="1"/>
  <c r="AQ65" i="13"/>
  <c r="AQ45" i="13" s="1"/>
  <c r="AO64" i="13"/>
  <c r="AO66" i="13" s="1"/>
  <c r="AP63" i="13" s="1"/>
  <c r="AO41" i="13"/>
  <c r="AU235" i="12"/>
  <c r="AT208" i="12"/>
  <c r="AT204" i="12" s="1"/>
  <c r="AT30" i="12" s="1"/>
  <c r="AS181" i="12"/>
  <c r="AS174" i="12"/>
  <c r="AS172" i="12"/>
  <c r="AS177" i="12"/>
  <c r="AS178" i="12"/>
  <c r="AS163" i="12"/>
  <c r="AS189" i="12"/>
  <c r="AS188" i="12"/>
  <c r="AS161" i="12"/>
  <c r="AS159" i="12"/>
  <c r="AS158" i="12"/>
  <c r="AS166" i="12"/>
  <c r="AS169" i="12"/>
  <c r="AS165" i="12"/>
  <c r="AS162" i="12"/>
  <c r="AS168" i="12"/>
  <c r="AS176" i="12"/>
  <c r="AS186" i="12"/>
  <c r="AS191" i="12"/>
  <c r="AS190" i="12"/>
  <c r="AS167" i="12"/>
  <c r="AS192" i="12"/>
  <c r="AS179" i="12"/>
  <c r="AS185" i="12"/>
  <c r="AS175" i="12"/>
  <c r="AS160" i="12"/>
  <c r="AS171" i="12"/>
  <c r="AS164" i="12"/>
  <c r="AS173" i="12"/>
  <c r="AS170" i="12"/>
  <c r="AS183" i="12"/>
  <c r="AS184" i="12"/>
  <c r="AS187" i="12"/>
  <c r="AS180" i="12"/>
  <c r="AS157" i="12"/>
  <c r="AS182" i="12"/>
  <c r="AS193" i="12"/>
  <c r="AS156" i="12"/>
  <c r="AT154" i="12"/>
  <c r="AQ43" i="12"/>
  <c r="AR46" i="12" s="1"/>
  <c r="AR61" i="13" s="1"/>
  <c r="AQ32" i="12"/>
  <c r="AR59" i="12"/>
  <c r="AR29" i="12" s="1"/>
  <c r="AN46" i="13" l="1"/>
  <c r="AO43" i="13" s="1"/>
  <c r="AP64" i="13"/>
  <c r="AP66" i="13" s="1"/>
  <c r="AQ63" i="13" s="1"/>
  <c r="AP41" i="13"/>
  <c r="AU208" i="12"/>
  <c r="AU204" i="12" s="1"/>
  <c r="AU30" i="12" s="1"/>
  <c r="AV235" i="12"/>
  <c r="AV208" i="12" s="1"/>
  <c r="AV204" i="12" s="1"/>
  <c r="AV30" i="12" s="1"/>
  <c r="AT174" i="12"/>
  <c r="AT163" i="12"/>
  <c r="AT161" i="12"/>
  <c r="AT176" i="12"/>
  <c r="AT185" i="12"/>
  <c r="AT193" i="12"/>
  <c r="AT177" i="12"/>
  <c r="AT180" i="12"/>
  <c r="AT162" i="12"/>
  <c r="AT160" i="12"/>
  <c r="AT169" i="12"/>
  <c r="AT167" i="12"/>
  <c r="AT186" i="12"/>
  <c r="AT166" i="12"/>
  <c r="AT170" i="12"/>
  <c r="AT188" i="12"/>
  <c r="AT184" i="12"/>
  <c r="AT179" i="12"/>
  <c r="AT157" i="12"/>
  <c r="AT181" i="12"/>
  <c r="AT187" i="12"/>
  <c r="AT168" i="12"/>
  <c r="AT172" i="12"/>
  <c r="AT178" i="12"/>
  <c r="AT192" i="12"/>
  <c r="AT182" i="12"/>
  <c r="AT173" i="12"/>
  <c r="AT171" i="12"/>
  <c r="AT159" i="12"/>
  <c r="AT158" i="12"/>
  <c r="AT190" i="12"/>
  <c r="AT165" i="12"/>
  <c r="AT175" i="12"/>
  <c r="AT191" i="12"/>
  <c r="AT164" i="12"/>
  <c r="AT183" i="12"/>
  <c r="AT189" i="12"/>
  <c r="AT156" i="12"/>
  <c r="AU154" i="12"/>
  <c r="AS59" i="12"/>
  <c r="AS29" i="12" s="1"/>
  <c r="AR65" i="13"/>
  <c r="AR45" i="13" s="1"/>
  <c r="AR32" i="12"/>
  <c r="AR43" i="12"/>
  <c r="AS46" i="12" s="1"/>
  <c r="AS61" i="13" s="1"/>
  <c r="AO46" i="13" l="1"/>
  <c r="AP43" i="13" s="1"/>
  <c r="AQ64" i="13"/>
  <c r="AQ66" i="13" s="1"/>
  <c r="AQ41" i="13"/>
  <c r="AU165" i="12"/>
  <c r="AU183" i="12"/>
  <c r="AU158" i="12"/>
  <c r="AU157" i="12"/>
  <c r="AU175" i="12"/>
  <c r="AU190" i="12"/>
  <c r="AU185" i="12"/>
  <c r="AU191" i="12"/>
  <c r="AU156" i="12"/>
  <c r="AU164" i="12"/>
  <c r="AU180" i="12"/>
  <c r="AU192" i="12"/>
  <c r="AU172" i="12"/>
  <c r="AU189" i="12"/>
  <c r="AU193" i="12"/>
  <c r="AU186" i="12"/>
  <c r="AU163" i="12"/>
  <c r="AU167" i="12"/>
  <c r="AU169" i="12"/>
  <c r="AU181" i="12"/>
  <c r="AU160" i="12"/>
  <c r="AU176" i="12"/>
  <c r="AU161" i="12"/>
  <c r="AU177" i="12"/>
  <c r="AU159" i="12"/>
  <c r="AU171" i="12"/>
  <c r="AU179" i="12"/>
  <c r="AU178" i="12"/>
  <c r="AU166" i="12"/>
  <c r="AU173" i="12"/>
  <c r="AU188" i="12"/>
  <c r="AU168" i="12"/>
  <c r="AU170" i="12"/>
  <c r="AU182" i="12"/>
  <c r="AU162" i="12"/>
  <c r="AU184" i="12"/>
  <c r="AU174" i="12"/>
  <c r="AU187" i="12"/>
  <c r="AV154" i="12"/>
  <c r="AT59" i="12"/>
  <c r="AT29" i="12" s="1"/>
  <c r="AR9" i="16"/>
  <c r="AP46" i="13" l="1"/>
  <c r="AU59" i="12"/>
  <c r="AU29" i="12" s="1"/>
  <c r="AV193" i="12"/>
  <c r="AV180" i="12"/>
  <c r="AV167" i="12"/>
  <c r="AV176" i="12"/>
  <c r="AV186" i="12"/>
  <c r="AV192" i="12"/>
  <c r="AV190" i="12"/>
  <c r="AV185" i="12"/>
  <c r="AV163" i="12"/>
  <c r="AV189" i="12"/>
  <c r="AV161" i="12"/>
  <c r="AV157" i="12"/>
  <c r="AV169" i="12"/>
  <c r="AV174" i="12"/>
  <c r="AV156" i="12"/>
  <c r="AV165" i="12"/>
  <c r="AV175" i="12"/>
  <c r="AV160" i="12"/>
  <c r="AV181" i="12"/>
  <c r="AV188" i="12"/>
  <c r="AV177" i="12"/>
  <c r="AV191" i="12"/>
  <c r="AV187" i="12"/>
  <c r="AV172" i="12"/>
  <c r="AV179" i="12"/>
  <c r="AV173" i="12"/>
  <c r="AV166" i="12"/>
  <c r="AV164" i="12"/>
  <c r="AV158" i="12"/>
  <c r="AV159" i="12"/>
  <c r="AV170" i="12"/>
  <c r="AV168" i="12"/>
  <c r="AV171" i="12"/>
  <c r="AV178" i="12"/>
  <c r="AV184" i="12"/>
  <c r="AV162" i="12"/>
  <c r="AV182" i="12"/>
  <c r="AV183" i="12"/>
  <c r="AV59" i="12" l="1"/>
  <c r="AV29" i="12" s="1"/>
  <c r="AQ43" i="13" l="1"/>
  <c r="AQ46" i="13" l="1"/>
  <c r="AR63" i="13" l="1"/>
  <c r="AR41" i="13" s="1"/>
  <c r="AR64" i="13" l="1"/>
  <c r="AR66" i="13" s="1"/>
  <c r="AS63" i="13" l="1"/>
  <c r="AS64" i="13" l="1"/>
  <c r="AR43" i="13" l="1"/>
  <c r="AR20" i="13" l="1"/>
  <c r="AR55" i="17" l="1"/>
  <c r="AR26" i="17" s="1"/>
  <c r="AR93" i="17" l="1"/>
  <c r="AR76" i="17"/>
  <c r="AR69" i="17"/>
  <c r="AR71" i="17" s="1"/>
  <c r="AR178" i="17" s="1"/>
  <c r="AR215" i="17" l="1"/>
  <c r="AR25" i="17" l="1"/>
  <c r="AR45" i="17" l="1"/>
  <c r="AR53" i="17" s="1"/>
  <c r="AR57" i="17" s="1"/>
  <c r="AR78" i="17" s="1"/>
  <c r="AR80" i="17" l="1"/>
  <c r="AR84" i="17" l="1"/>
  <c r="AR86" i="17" s="1"/>
  <c r="AR27" i="17" l="1"/>
  <c r="AR179" i="17"/>
  <c r="AR180" i="17" l="1"/>
  <c r="AR28" i="17"/>
  <c r="AR126" i="17" s="1"/>
  <c r="AR46" i="17" l="1"/>
  <c r="AR92" i="17" s="1"/>
  <c r="AR95" i="17" s="1"/>
  <c r="AR184" i="17"/>
  <c r="AR35" i="17" l="1"/>
  <c r="AR185" i="17"/>
  <c r="AR14" i="16" s="1"/>
  <c r="AV60" i="6" l="1"/>
  <c r="AU60" i="6"/>
  <c r="AS60" i="6"/>
  <c r="AT53" i="6"/>
  <c r="AT60" i="6"/>
  <c r="AR60" i="6" l="1"/>
  <c r="AU61" i="6"/>
  <c r="AU62" i="6"/>
  <c r="AV62" i="6"/>
  <c r="AV61" i="6"/>
  <c r="AU53" i="6"/>
  <c r="AT62" i="6"/>
  <c r="AT61" i="6"/>
  <c r="AV53" i="6"/>
  <c r="AS61" i="6"/>
  <c r="AS62" i="6"/>
  <c r="AT55" i="6"/>
  <c r="AT54" i="6"/>
  <c r="AS53" i="6"/>
  <c r="AR61" i="6" l="1"/>
  <c r="AR62" i="6"/>
  <c r="AS55" i="6"/>
  <c r="AS68" i="6" s="1"/>
  <c r="AS54" i="6"/>
  <c r="AS66" i="6" s="1"/>
  <c r="AT66" i="6"/>
  <c r="AU55" i="6"/>
  <c r="AU68" i="6" s="1"/>
  <c r="AU54" i="6"/>
  <c r="AU66" i="6" s="1"/>
  <c r="AT68" i="6"/>
  <c r="AV55" i="6"/>
  <c r="AV68" i="6" s="1"/>
  <c r="AV54" i="6"/>
  <c r="AV66" i="6" s="1"/>
  <c r="AV70" i="6" l="1"/>
  <c r="AV26" i="12"/>
  <c r="AS70" i="6"/>
  <c r="AS26" i="12"/>
  <c r="AU8" i="16"/>
  <c r="AT26" i="12"/>
  <c r="AT70" i="6"/>
  <c r="AT8" i="16"/>
  <c r="AU26" i="12"/>
  <c r="AU70" i="6"/>
  <c r="AS8" i="16"/>
  <c r="AV8" i="16"/>
  <c r="I300" i="12" l="1" a="1"/>
  <c r="I300" i="12" s="1"/>
  <c r="AV27" i="12"/>
  <c r="AV57" i="13" s="1"/>
  <c r="AV44" i="13" s="1"/>
  <c r="AT27" i="12"/>
  <c r="AT57" i="13" s="1"/>
  <c r="AT44" i="13" s="1"/>
  <c r="I298" i="12" a="1"/>
  <c r="I298" i="12" s="1"/>
  <c r="I299" i="12" a="1"/>
  <c r="I299" i="12" s="1"/>
  <c r="AV299" i="12" s="1"/>
  <c r="AU27" i="12"/>
  <c r="AU57" i="13" s="1"/>
  <c r="AU44" i="13" s="1"/>
  <c r="AS27" i="12"/>
  <c r="AS57" i="13" s="1"/>
  <c r="AS44" i="13" s="1"/>
  <c r="I297" i="12" a="1"/>
  <c r="I297" i="12" s="1"/>
  <c r="AT297" i="12" l="1"/>
  <c r="AU298" i="12"/>
  <c r="AV298" i="12" s="1"/>
  <c r="AU297" i="12" l="1"/>
  <c r="AV297" i="12" l="1"/>
  <c r="AR53" i="6" l="1"/>
  <c r="AR54" i="6" l="1"/>
  <c r="AR66" i="6" s="1"/>
  <c r="AR55" i="6"/>
  <c r="AR68" i="6" s="1"/>
  <c r="AR8" i="16" l="1"/>
  <c r="AR70" i="6"/>
  <c r="AR26" i="12"/>
  <c r="I296" i="12" l="1" a="1"/>
  <c r="I296" i="12" s="1"/>
  <c r="AR27" i="12"/>
  <c r="AT42" i="12" l="1"/>
  <c r="AU45" i="12" s="1"/>
  <c r="AU53" i="13" s="1"/>
  <c r="AR42" i="12"/>
  <c r="AS45" i="12" s="1"/>
  <c r="AS53" i="13" s="1"/>
  <c r="AU42" i="12"/>
  <c r="AV45" i="12" s="1"/>
  <c r="AV53" i="13" s="1"/>
  <c r="AR57" i="13"/>
  <c r="AS42" i="12"/>
  <c r="AT45" i="12" s="1"/>
  <c r="AT53" i="13" s="1"/>
  <c r="AV42" i="12"/>
  <c r="AS296" i="12"/>
  <c r="AS261" i="12" s="1"/>
  <c r="AS255" i="12" s="1"/>
  <c r="AS31" i="12" s="1"/>
  <c r="AT296" i="12" l="1"/>
  <c r="AT261" i="12" s="1"/>
  <c r="AT255" i="12" s="1"/>
  <c r="AT31" i="12" s="1"/>
  <c r="AT32" i="12" s="1"/>
  <c r="AR44" i="13"/>
  <c r="AR58" i="13"/>
  <c r="AR69" i="13" s="1"/>
  <c r="AS65" i="13"/>
  <c r="AS32" i="12"/>
  <c r="AS43" i="12"/>
  <c r="AT46" i="12" s="1"/>
  <c r="AT61" i="13" s="1"/>
  <c r="AR46" i="13" l="1"/>
  <c r="AT43" i="12"/>
  <c r="AU46" i="12" s="1"/>
  <c r="AU61" i="13" s="1"/>
  <c r="AT65" i="13"/>
  <c r="AT45" i="13" s="1"/>
  <c r="AU296" i="12"/>
  <c r="AU261" i="12" s="1"/>
  <c r="AU255" i="12" s="1"/>
  <c r="AU31" i="12" s="1"/>
  <c r="AU65" i="13" s="1"/>
  <c r="AU45" i="13" s="1"/>
  <c r="AS55" i="13"/>
  <c r="AS66" i="13"/>
  <c r="AT63" i="13" s="1"/>
  <c r="AT64" i="13" s="1"/>
  <c r="AS45" i="13"/>
  <c r="AT66" i="13" l="1"/>
  <c r="AU63" i="13" s="1"/>
  <c r="AU64" i="13" s="1"/>
  <c r="AU66" i="13" s="1"/>
  <c r="AT9" i="16"/>
  <c r="AU43" i="12"/>
  <c r="AV46" i="12" s="1"/>
  <c r="AV61" i="13" s="1"/>
  <c r="AV296" i="12"/>
  <c r="AV261" i="12" s="1"/>
  <c r="AV255" i="12" s="1"/>
  <c r="AV31" i="12" s="1"/>
  <c r="AV65" i="13" s="1"/>
  <c r="AV45" i="13" s="1"/>
  <c r="AU32" i="12"/>
  <c r="AS56" i="13"/>
  <c r="AS58" i="13" s="1"/>
  <c r="AS41" i="13"/>
  <c r="AS43" i="13" s="1"/>
  <c r="AU9" i="16"/>
  <c r="AR313" i="17"/>
  <c r="AR317" i="17" s="1"/>
  <c r="AR319" i="17" s="1"/>
  <c r="AR321" i="17" s="1"/>
  <c r="AR15" i="13"/>
  <c r="AR17" i="13" s="1"/>
  <c r="AR21" i="13" s="1"/>
  <c r="AR23" i="13" s="1"/>
  <c r="AR190" i="17"/>
  <c r="AR194" i="17" s="1"/>
  <c r="AR34" i="17" s="1"/>
  <c r="AS9" i="16"/>
  <c r="AV9" i="16" l="1"/>
  <c r="AS20" i="13"/>
  <c r="AS46" i="13"/>
  <c r="AV63" i="13"/>
  <c r="AV64" i="13" s="1"/>
  <c r="AV66" i="13" s="1"/>
  <c r="AV32" i="12"/>
  <c r="AV43" i="12"/>
  <c r="AS69" i="13"/>
  <c r="AT55" i="13"/>
  <c r="AR14" i="125"/>
  <c r="AR27" i="13"/>
  <c r="AR30" i="13" l="1"/>
  <c r="AR10" i="16" s="1"/>
  <c r="AR15" i="125"/>
  <c r="AT56" i="13"/>
  <c r="AT58" i="13" s="1"/>
  <c r="AT41" i="13"/>
  <c r="AS55" i="17" l="1"/>
  <c r="AT69" i="13"/>
  <c r="AU55" i="13"/>
  <c r="AS313" i="17"/>
  <c r="AS317" i="17" s="1"/>
  <c r="AS319" i="17" s="1"/>
  <c r="AS321" i="17" s="1"/>
  <c r="AS190" i="17"/>
  <c r="AS194" i="17" s="1"/>
  <c r="AS34" i="17" s="1"/>
  <c r="AS15" i="13"/>
  <c r="AS17" i="13" s="1"/>
  <c r="AT43" i="13"/>
  <c r="AT20" i="13" l="1"/>
  <c r="AS21" i="13"/>
  <c r="AS23" i="13" s="1"/>
  <c r="AT46" i="13"/>
  <c r="AU56" i="13"/>
  <c r="AU58" i="13" s="1"/>
  <c r="AU41" i="13"/>
  <c r="AS69" i="17"/>
  <c r="AS71" i="17" s="1"/>
  <c r="AS178" i="17" s="1"/>
  <c r="AS76" i="17"/>
  <c r="AS93" i="17"/>
  <c r="AS26" i="17"/>
  <c r="AS27" i="13" l="1"/>
  <c r="AS14" i="125"/>
  <c r="AS15" i="125" s="1"/>
  <c r="AU69" i="13"/>
  <c r="AV55" i="13"/>
  <c r="AS30" i="13" l="1"/>
  <c r="AS10" i="16" s="1"/>
  <c r="AV56" i="13"/>
  <c r="AV58" i="13" s="1"/>
  <c r="AV69" i="13" s="1"/>
  <c r="AV41" i="13"/>
  <c r="AT55" i="17"/>
  <c r="AT313" i="17"/>
  <c r="AT317" i="17" s="1"/>
  <c r="AT319" i="17" s="1"/>
  <c r="AT321" i="17" s="1"/>
  <c r="AU43" i="13"/>
  <c r="AT15" i="13"/>
  <c r="AT17" i="13" s="1"/>
  <c r="AT190" i="17"/>
  <c r="AT194" i="17" s="1"/>
  <c r="AT34" i="17" s="1"/>
  <c r="AU20" i="13" l="1"/>
  <c r="AT21" i="13"/>
  <c r="AT23" i="13" s="1"/>
  <c r="AU46" i="13"/>
  <c r="AT76" i="17"/>
  <c r="AT69" i="17"/>
  <c r="AT71" i="17" s="1"/>
  <c r="AT178" i="17" s="1"/>
  <c r="AT93" i="17"/>
  <c r="AT26" i="17"/>
  <c r="AT27" i="13" l="1"/>
  <c r="AT14" i="125"/>
  <c r="AT15" i="125" s="1"/>
  <c r="AT30" i="13" l="1"/>
  <c r="AT10" i="16" s="1"/>
  <c r="AU55" i="17"/>
  <c r="AU313" i="17"/>
  <c r="AU317" i="17" s="1"/>
  <c r="AU319" i="17" s="1"/>
  <c r="AU321" i="17" s="1"/>
  <c r="AU15" i="13"/>
  <c r="AU17" i="13" s="1"/>
  <c r="AV43" i="13"/>
  <c r="AU190" i="17"/>
  <c r="AU194" i="17" s="1"/>
  <c r="AU34" i="17" s="1"/>
  <c r="AV20" i="13" l="1"/>
  <c r="AU21" i="13"/>
  <c r="AU23" i="13" s="1"/>
  <c r="AV46" i="13"/>
  <c r="AU69" i="17"/>
  <c r="AU71" i="17" s="1"/>
  <c r="AU178" i="17" s="1"/>
  <c r="AU76" i="17"/>
  <c r="AU26" i="17"/>
  <c r="AU93" i="17"/>
  <c r="AU27" i="13" l="1"/>
  <c r="AU14" i="125"/>
  <c r="AU15" i="125" s="1"/>
  <c r="AU30" i="13" l="1"/>
  <c r="AU10" i="16" s="1"/>
  <c r="AV313" i="17"/>
  <c r="AV317" i="17" s="1"/>
  <c r="AV319" i="17" s="1"/>
  <c r="AV321" i="17" s="1"/>
  <c r="AV190" i="17"/>
  <c r="AV194" i="17" s="1"/>
  <c r="AV34" i="17" s="1"/>
  <c r="AV15" i="13"/>
  <c r="AV17" i="13" s="1"/>
  <c r="AV55" i="17"/>
  <c r="AV21" i="13" l="1"/>
  <c r="AV23" i="13" s="1"/>
  <c r="AV69" i="17"/>
  <c r="AV71" i="17" s="1"/>
  <c r="AV178" i="17" s="1"/>
  <c r="AV76" i="17"/>
  <c r="AV93" i="17"/>
  <c r="AV26" i="17"/>
  <c r="AV14" i="125" l="1"/>
  <c r="AV15" i="125" s="1"/>
  <c r="AV27" i="13"/>
  <c r="AV30" i="13" l="1"/>
  <c r="AV10" i="16" s="1"/>
  <c r="I17" i="125"/>
  <c r="I19" i="125" s="1"/>
  <c r="AS62" i="125" s="1"/>
  <c r="AR62" i="125" l="1"/>
  <c r="AU62" i="125"/>
  <c r="AT62" i="125"/>
  <c r="AV62" i="125"/>
  <c r="AU111" i="5" l="1"/>
  <c r="AR111" i="5"/>
  <c r="AT111" i="5"/>
  <c r="AS111" i="5"/>
  <c r="AV111" i="5"/>
  <c r="AR16" i="16" l="1"/>
  <c r="AS16" i="16"/>
  <c r="AV16" i="16"/>
  <c r="AT16" i="16"/>
  <c r="AU16" i="16"/>
  <c r="AV24" i="125" l="1"/>
  <c r="AV25" i="125" s="1"/>
  <c r="AV68" i="125" s="1"/>
  <c r="AU24" i="125"/>
  <c r="AU25" i="125" s="1"/>
  <c r="AU68" i="125" s="1"/>
  <c r="AR24" i="125"/>
  <c r="AR25" i="125" s="1"/>
  <c r="AR68" i="125" s="1"/>
  <c r="AS24" i="125"/>
  <c r="AS25" i="125" s="1"/>
  <c r="AS68" i="125" s="1"/>
  <c r="AT24" i="125"/>
  <c r="AT25" i="125" s="1"/>
  <c r="AT68" i="125" s="1"/>
  <c r="I72" i="125" l="1"/>
  <c r="I27" i="125"/>
  <c r="I40" i="125" s="1"/>
  <c r="I49" i="125" l="1"/>
  <c r="I52" i="125" s="1"/>
  <c r="I42" i="125"/>
  <c r="I43" i="125"/>
  <c r="I51" i="125" l="1"/>
  <c r="I54" i="125" s="1"/>
  <c r="I45" i="125"/>
  <c r="I60" i="125" l="1"/>
  <c r="AT64" i="125" s="1"/>
  <c r="AT69" i="125" s="1"/>
  <c r="AT70" i="125" s="1"/>
  <c r="AU64" i="125" l="1"/>
  <c r="AU69" i="125" s="1"/>
  <c r="AU70" i="125" s="1"/>
  <c r="AR64" i="125"/>
  <c r="AR69" i="125" s="1"/>
  <c r="AR70" i="125" s="1"/>
  <c r="AS64" i="125"/>
  <c r="AS69" i="125" s="1"/>
  <c r="AS70" i="125" s="1"/>
  <c r="AV64" i="125"/>
  <c r="AV69" i="125" s="1"/>
  <c r="AV70" i="125" s="1"/>
  <c r="I73" i="125" l="1"/>
  <c r="I74" i="125" s="1"/>
  <c r="AR93" i="101" l="1"/>
  <c r="AR94" i="101" s="1"/>
  <c r="AS93" i="101" l="1"/>
  <c r="AS94" i="101" s="1"/>
  <c r="AT51" i="101" l="1"/>
  <c r="I7" i="86" l="1"/>
  <c r="I6" i="86" s="1"/>
  <c r="AM3" i="126" l="1"/>
  <c r="AM3" i="101"/>
  <c r="AM3" i="2"/>
  <c r="AM3" i="13"/>
  <c r="AM3" i="5"/>
  <c r="AM3" i="86"/>
  <c r="AM3" i="16"/>
  <c r="F8" i="21"/>
  <c r="AM3" i="17"/>
  <c r="AM3" i="15"/>
  <c r="AM3" i="6"/>
  <c r="AM3" i="125"/>
  <c r="AM3" i="12"/>
  <c r="AV278" i="106" l="1"/>
  <c r="AV282" i="5" s="1"/>
  <c r="AV281" i="17" s="1"/>
  <c r="AS278" i="106"/>
  <c r="AS282" i="5" s="1"/>
  <c r="AS281" i="17" s="1"/>
  <c r="AT278" i="106"/>
  <c r="AT282" i="5" s="1"/>
  <c r="AT281" i="17" s="1"/>
  <c r="AR278" i="106"/>
  <c r="AR282" i="5" s="1"/>
  <c r="AR281" i="17" s="1"/>
  <c r="AU278" i="106"/>
  <c r="AU282" i="5" s="1"/>
  <c r="AU281" i="17" s="1"/>
  <c r="AR286" i="17" l="1"/>
  <c r="AR265" i="17"/>
  <c r="AR284" i="17"/>
  <c r="AT265" i="17"/>
  <c r="AT286" i="17"/>
  <c r="AT284" i="17"/>
  <c r="AS286" i="17"/>
  <c r="AS265" i="17"/>
  <c r="AS284" i="17"/>
  <c r="AU265" i="17"/>
  <c r="AU286" i="17"/>
  <c r="AU284" i="17"/>
  <c r="AV286" i="17"/>
  <c r="AV284" i="17"/>
  <c r="AV265" i="17"/>
  <c r="AR288" i="17" l="1"/>
  <c r="AR292" i="17" s="1"/>
  <c r="AU288" i="17"/>
  <c r="AU292" i="17" s="1"/>
  <c r="AT288" i="17"/>
  <c r="AT292" i="17" s="1"/>
  <c r="AV288" i="17"/>
  <c r="AV292" i="17" s="1"/>
  <c r="AS288" i="17"/>
  <c r="AS292" i="17" s="1"/>
  <c r="AR283" i="106" l="1"/>
  <c r="AR64" i="15" s="1"/>
  <c r="AR66" i="15" s="1"/>
  <c r="AR67" i="15" l="1"/>
  <c r="AR108" i="15" s="1"/>
  <c r="AR68" i="15" l="1"/>
  <c r="AS63" i="15" s="1"/>
  <c r="AR284" i="106"/>
  <c r="AR77" i="15" s="1"/>
  <c r="AR79" i="15" s="1"/>
  <c r="AR80" i="15" l="1"/>
  <c r="AR109" i="15" s="1"/>
  <c r="AR112" i="15" s="1"/>
  <c r="AR206" i="17" s="1"/>
  <c r="AS283" i="106"/>
  <c r="AS64" i="15" s="1"/>
  <c r="AS66" i="15" s="1"/>
  <c r="AR81" i="15" l="1"/>
  <c r="AS76" i="15" s="1"/>
  <c r="AS67" i="15"/>
  <c r="AS108" i="15" s="1"/>
  <c r="AR255" i="17"/>
  <c r="AS68" i="15" l="1"/>
  <c r="AT63" i="15" s="1"/>
  <c r="AS284" i="106"/>
  <c r="AS77" i="15" s="1"/>
  <c r="AS79" i="15" s="1"/>
  <c r="AS80" i="15" l="1"/>
  <c r="AS109" i="15" s="1"/>
  <c r="AS112" i="15" s="1"/>
  <c r="AS206" i="17" s="1"/>
  <c r="AS255" i="17" s="1"/>
  <c r="AT283" i="106"/>
  <c r="AT64" i="15" s="1"/>
  <c r="AT66" i="15" s="1"/>
  <c r="AS81" i="15" l="1"/>
  <c r="AT76" i="15" s="1"/>
  <c r="AT67" i="15"/>
  <c r="AT108" i="15" s="1"/>
  <c r="AT68" i="15" l="1"/>
  <c r="AU63" i="15" s="1"/>
  <c r="AT284" i="106"/>
  <c r="AT77" i="15" s="1"/>
  <c r="AT79" i="15" s="1"/>
  <c r="AT80" i="15" l="1"/>
  <c r="AT109" i="15" s="1"/>
  <c r="AT112" i="15" s="1"/>
  <c r="AT206" i="17" s="1"/>
  <c r="AT255" i="17" s="1"/>
  <c r="AU283" i="106"/>
  <c r="AU64" i="15" s="1"/>
  <c r="AU66" i="15" s="1"/>
  <c r="AU67" i="15" l="1"/>
  <c r="AU108" i="15" s="1"/>
  <c r="AR61" i="101"/>
  <c r="AR62" i="101" s="1"/>
  <c r="AT81" i="15"/>
  <c r="AU76" i="15" s="1"/>
  <c r="AU68" i="15" l="1"/>
  <c r="AV63" i="15" s="1"/>
  <c r="AR95" i="101"/>
  <c r="AR100" i="101"/>
  <c r="AR101" i="101" s="1"/>
  <c r="AS51" i="101" s="1"/>
  <c r="AU284" i="106"/>
  <c r="AU77" i="15" s="1"/>
  <c r="AU79" i="15" s="1"/>
  <c r="AU80" i="15" l="1"/>
  <c r="AU109" i="15" s="1"/>
  <c r="AU112" i="15" s="1"/>
  <c r="AU206" i="17" s="1"/>
  <c r="AU255" i="17" s="1"/>
  <c r="AV283" i="106"/>
  <c r="AV64" i="15" s="1"/>
  <c r="AV66" i="15" s="1"/>
  <c r="AU81" i="15" l="1"/>
  <c r="AV76" i="15" s="1"/>
  <c r="AV67" i="15"/>
  <c r="AV108" i="15" s="1"/>
  <c r="AV68" i="15" l="1"/>
  <c r="AV284" i="106"/>
  <c r="AV77" i="15" s="1"/>
  <c r="AV79" i="15" s="1"/>
  <c r="AV80" i="15" l="1"/>
  <c r="AV109" i="15" s="1"/>
  <c r="AV112" i="15" s="1"/>
  <c r="AV206" i="17" s="1"/>
  <c r="AV255" i="17" s="1"/>
  <c r="AV81" i="15" l="1"/>
  <c r="AS61" i="101" l="1"/>
  <c r="AS62" i="101" s="1"/>
  <c r="AS100" i="101" l="1"/>
  <c r="AS101" i="101" s="1"/>
  <c r="AS95" i="101"/>
  <c r="AR145" i="106" l="1"/>
  <c r="AR83" i="5" s="1"/>
  <c r="AU145" i="106" l="1"/>
  <c r="AU83" i="5" s="1"/>
  <c r="AS145" i="106"/>
  <c r="AS83" i="5" s="1"/>
  <c r="AT145" i="106"/>
  <c r="AT83" i="5" s="1"/>
  <c r="AV145" i="106"/>
  <c r="AV83" i="5" s="1"/>
  <c r="AV156" i="106" l="1"/>
  <c r="AV94" i="5" s="1"/>
  <c r="AU156" i="106"/>
  <c r="AU94" i="5" s="1"/>
  <c r="AT156" i="106"/>
  <c r="AT94" i="5" s="1"/>
  <c r="AS156" i="106"/>
  <c r="AS94" i="5" s="1"/>
  <c r="AR156" i="106"/>
  <c r="AR94" i="5" s="1"/>
  <c r="AV153" i="106"/>
  <c r="AV91" i="5" s="1"/>
  <c r="AU153" i="106"/>
  <c r="AU91" i="5" s="1"/>
  <c r="AT153" i="106"/>
  <c r="AT91" i="5" s="1"/>
  <c r="AS153" i="106"/>
  <c r="AS91" i="5" s="1"/>
  <c r="AR153" i="106"/>
  <c r="AR91" i="5" s="1"/>
  <c r="AR150" i="106" l="1"/>
  <c r="AR88" i="5" s="1"/>
  <c r="AR154" i="106"/>
  <c r="AR92" i="5" s="1"/>
  <c r="AR148" i="106"/>
  <c r="AR86" i="5" s="1"/>
  <c r="AR151" i="106"/>
  <c r="AR89" i="5" s="1"/>
  <c r="AR149" i="106"/>
  <c r="AR87" i="5" s="1"/>
  <c r="AR152" i="106"/>
  <c r="AR90" i="5" s="1"/>
  <c r="AR147" i="106"/>
  <c r="AR85" i="5" s="1"/>
  <c r="AR155" i="106" l="1"/>
  <c r="AR93" i="5" s="1"/>
  <c r="AS154" i="106"/>
  <c r="AS92" i="5" s="1"/>
  <c r="AS148" i="106"/>
  <c r="AS86" i="5" s="1"/>
  <c r="AS151" i="106"/>
  <c r="AS89" i="5" s="1"/>
  <c r="AS149" i="106"/>
  <c r="AS87" i="5" s="1"/>
  <c r="AS152" i="106"/>
  <c r="AS90" i="5" s="1"/>
  <c r="AS147" i="106"/>
  <c r="AS85" i="5" s="1"/>
  <c r="AS150" i="106"/>
  <c r="AS88" i="5" s="1"/>
  <c r="AS155" i="106" l="1"/>
  <c r="AS93" i="5" s="1"/>
  <c r="AT148" i="106"/>
  <c r="AT86" i="5" s="1"/>
  <c r="AT151" i="106"/>
  <c r="AT89" i="5" s="1"/>
  <c r="AT149" i="106"/>
  <c r="AT87" i="5" s="1"/>
  <c r="AT152" i="106"/>
  <c r="AT90" i="5" s="1"/>
  <c r="AT155" i="106"/>
  <c r="AT93" i="5" s="1"/>
  <c r="AT147" i="106"/>
  <c r="AT85" i="5" s="1"/>
  <c r="AT150" i="106"/>
  <c r="AT88" i="5" s="1"/>
  <c r="AT154" i="106"/>
  <c r="AT92" i="5" s="1"/>
  <c r="AU151" i="106" l="1"/>
  <c r="AU89" i="5" s="1"/>
  <c r="AU149" i="106"/>
  <c r="AU87" i="5" s="1"/>
  <c r="AU152" i="106"/>
  <c r="AU90" i="5" s="1"/>
  <c r="AU155" i="106"/>
  <c r="AU93" i="5" s="1"/>
  <c r="AU147" i="106"/>
  <c r="AU85" i="5" s="1"/>
  <c r="AU150" i="106"/>
  <c r="AU88" i="5" s="1"/>
  <c r="AU154" i="106"/>
  <c r="AU92" i="5" s="1"/>
  <c r="AU148" i="106"/>
  <c r="AU86" i="5" s="1"/>
  <c r="AV149" i="106" l="1"/>
  <c r="AV87" i="5" s="1"/>
  <c r="AV152" i="106"/>
  <c r="AV90" i="5" s="1"/>
  <c r="AV147" i="106"/>
  <c r="AV85" i="5" s="1"/>
  <c r="AV150" i="106"/>
  <c r="AV88" i="5" s="1"/>
  <c r="AV154" i="106"/>
  <c r="AV92" i="5" s="1"/>
  <c r="AV148" i="106"/>
  <c r="AV86" i="5" s="1"/>
  <c r="AV151" i="106"/>
  <c r="AV89" i="5" s="1"/>
  <c r="AV155" i="106" l="1"/>
  <c r="AV93" i="5" s="1"/>
  <c r="AR146" i="106" l="1"/>
  <c r="AR84" i="5" s="1"/>
  <c r="AR97" i="5" s="1"/>
  <c r="AR11" i="16" l="1"/>
  <c r="AR12" i="16" s="1"/>
  <c r="AR33" i="15"/>
  <c r="AR50" i="15" s="1"/>
  <c r="AR205" i="17" s="1"/>
  <c r="AR254" i="17" s="1"/>
  <c r="AR32" i="17"/>
  <c r="AS146" i="106"/>
  <c r="AS84" i="5" s="1"/>
  <c r="AS97" i="5" s="1"/>
  <c r="AS33" i="15" l="1"/>
  <c r="AS50" i="15" s="1"/>
  <c r="AS205" i="17" s="1"/>
  <c r="AS254" i="17" s="1"/>
  <c r="AS11" i="16"/>
  <c r="AS12" i="16" s="1"/>
  <c r="AS75" i="101" s="1"/>
  <c r="AS76" i="101" s="1"/>
  <c r="AS32" i="17"/>
  <c r="AR75" i="101"/>
  <c r="AR76" i="101" s="1"/>
  <c r="AR19" i="16"/>
  <c r="AT146" i="106"/>
  <c r="AT84" i="5" s="1"/>
  <c r="AT97" i="5" s="1"/>
  <c r="AR29" i="17" l="1"/>
  <c r="AR36" i="17" s="1"/>
  <c r="AR127" i="17" s="1"/>
  <c r="AR129" i="17" s="1"/>
  <c r="AR201" i="17"/>
  <c r="AR79" i="101"/>
  <c r="AR80" i="101" s="1"/>
  <c r="AR86" i="101" s="1"/>
  <c r="AR87" i="101" s="1"/>
  <c r="AT32" i="17"/>
  <c r="AT11" i="16"/>
  <c r="AT12" i="16" s="1"/>
  <c r="AT75" i="101" s="1"/>
  <c r="AT76" i="101" s="1"/>
  <c r="AT33" i="15"/>
  <c r="AT50" i="15" s="1"/>
  <c r="AT205" i="17" s="1"/>
  <c r="AT254" i="17" s="1"/>
  <c r="AS79" i="101"/>
  <c r="AS80" i="101" s="1"/>
  <c r="AS86" i="101" s="1"/>
  <c r="AS87" i="101" s="1"/>
  <c r="AU146" i="106"/>
  <c r="AU84" i="5" s="1"/>
  <c r="AU97" i="5" s="1"/>
  <c r="AR81" i="101" l="1"/>
  <c r="AS81" i="101"/>
  <c r="AR137" i="17"/>
  <c r="AR140" i="17" s="1"/>
  <c r="AR144" i="17"/>
  <c r="AR153" i="17"/>
  <c r="AT79" i="101"/>
  <c r="AT80" i="101" s="1"/>
  <c r="AT86" i="101" s="1"/>
  <c r="AT87" i="101" s="1"/>
  <c r="AU89" i="101" s="1"/>
  <c r="AU11" i="16"/>
  <c r="AU12" i="16" s="1"/>
  <c r="AU75" i="101" s="1"/>
  <c r="AU76" i="101" s="1"/>
  <c r="AU32" i="17"/>
  <c r="AU33" i="15"/>
  <c r="AU50" i="15" s="1"/>
  <c r="AU205" i="17" s="1"/>
  <c r="AU254" i="17" s="1"/>
  <c r="AR248" i="17"/>
  <c r="AV146" i="106"/>
  <c r="AV84" i="5" s="1"/>
  <c r="AV97" i="5" s="1"/>
  <c r="AU79" i="101" l="1"/>
  <c r="AU80" i="101" s="1"/>
  <c r="AU86" i="101" s="1"/>
  <c r="AU87" i="101" s="1"/>
  <c r="AT81" i="101"/>
  <c r="AV33" i="15"/>
  <c r="AV50" i="15" s="1"/>
  <c r="AV205" i="17" s="1"/>
  <c r="AV254" i="17" s="1"/>
  <c r="AV11" i="16"/>
  <c r="AV12" i="16" s="1"/>
  <c r="AV75" i="101" s="1"/>
  <c r="AV76" i="101" s="1"/>
  <c r="AV32" i="17"/>
  <c r="AR158" i="17"/>
  <c r="AR156" i="17"/>
  <c r="AR149" i="17"/>
  <c r="AR147" i="17"/>
  <c r="AR167" i="17" l="1"/>
  <c r="AR131" i="17" s="1"/>
  <c r="AV79" i="101"/>
  <c r="AV80" i="101" s="1"/>
  <c r="AV86" i="101" s="1"/>
  <c r="AV87" i="101" s="1"/>
  <c r="AV89" i="101"/>
  <c r="AU81" i="101"/>
  <c r="AR164" i="17"/>
  <c r="AR170" i="17" s="1"/>
  <c r="AR169" i="17" l="1"/>
  <c r="AR37" i="17" s="1"/>
  <c r="AV81" i="101"/>
  <c r="AR204" i="17"/>
  <c r="AR253" i="17" s="1"/>
  <c r="AR171" i="17"/>
  <c r="AR38" i="17"/>
  <c r="AR203" i="17" l="1"/>
  <c r="AR326" i="17" s="1"/>
  <c r="AR327" i="17" s="1"/>
  <c r="AR331" i="17" s="1"/>
  <c r="AR333" i="17" s="1"/>
  <c r="AR217" i="17" s="1"/>
  <c r="AR264" i="17" s="1"/>
  <c r="AR207" i="17" l="1"/>
  <c r="AR216" i="17" s="1"/>
  <c r="AR252" i="17"/>
  <c r="AR294" i="17" l="1"/>
  <c r="AR296" i="17" s="1"/>
  <c r="AR297" i="17" s="1"/>
  <c r="AR299" i="17" s="1"/>
  <c r="AR218" i="17" s="1"/>
  <c r="AR219" i="17" s="1"/>
  <c r="AR225" i="17" s="1"/>
  <c r="AR227" i="17" s="1"/>
  <c r="AR231" i="17" s="1"/>
  <c r="AR235" i="17" s="1"/>
  <c r="AR303" i="17" l="1"/>
  <c r="AR307" i="17" s="1"/>
  <c r="AR236" i="17" s="1"/>
  <c r="AR220" i="17"/>
  <c r="AS215" i="17" s="1"/>
  <c r="AR237" i="17"/>
  <c r="AR240" i="17" l="1"/>
  <c r="AR20" i="16" s="1"/>
  <c r="AR22" i="16" s="1"/>
  <c r="AR49" i="101" s="1"/>
  <c r="AR53" i="101" s="1"/>
  <c r="AR58" i="101" s="1"/>
  <c r="AR239" i="17"/>
  <c r="AS69" i="101" l="1"/>
  <c r="AS50" i="101" s="1"/>
  <c r="AR63" i="101"/>
  <c r="AR250" i="17"/>
  <c r="AR256" i="17" s="1"/>
  <c r="AR39" i="17"/>
  <c r="AR266" i="17" l="1"/>
  <c r="AR272" i="17" s="1"/>
  <c r="AR274" i="17" s="1"/>
  <c r="AR40" i="17" s="1"/>
  <c r="AR41" i="17" s="1"/>
  <c r="AS25" i="17" s="1"/>
  <c r="AS45" i="17" s="1"/>
  <c r="AS53" i="17" s="1"/>
  <c r="AS57" i="17" s="1"/>
  <c r="AS78" i="17" s="1"/>
  <c r="AS80" i="17" s="1"/>
  <c r="AS84" i="17" s="1"/>
  <c r="AS86" i="17" s="1"/>
  <c r="AR263" i="17"/>
  <c r="AR267" i="17" l="1"/>
  <c r="AS262" i="17" s="1"/>
  <c r="AS179" i="17"/>
  <c r="AS180" i="17" s="1"/>
  <c r="AS184" i="17" s="1"/>
  <c r="AS27" i="17"/>
  <c r="AS28" i="17" s="1"/>
  <c r="AS46" i="17" l="1"/>
  <c r="AS92" i="17" s="1"/>
  <c r="AS95" i="17" s="1"/>
  <c r="AS126" i="17"/>
  <c r="AS35" i="17"/>
  <c r="AS185" i="17"/>
  <c r="AS14" i="16" s="1"/>
  <c r="AS19" i="16" s="1"/>
  <c r="AS201" i="17" l="1"/>
  <c r="AS29" i="17"/>
  <c r="AS36" i="17" s="1"/>
  <c r="AS127" i="17" s="1"/>
  <c r="AS129" i="17" s="1"/>
  <c r="AS153" i="17" l="1"/>
  <c r="AS137" i="17"/>
  <c r="AS140" i="17" s="1"/>
  <c r="AS144" i="17"/>
  <c r="AS248" i="17"/>
  <c r="AS149" i="17" l="1"/>
  <c r="AS147" i="17"/>
  <c r="AS158" i="17"/>
  <c r="AS156" i="17"/>
  <c r="AS167" i="17" l="1"/>
  <c r="AS131" i="17" s="1"/>
  <c r="AS164" i="17"/>
  <c r="AS170" i="17" s="1"/>
  <c r="AS169" i="17" l="1"/>
  <c r="AS37" i="17" s="1"/>
  <c r="AS204" i="17"/>
  <c r="AS253" i="17" s="1"/>
  <c r="AS38" i="17"/>
  <c r="AS171" i="17"/>
  <c r="AS203" i="17" l="1"/>
  <c r="AS326" i="17" s="1"/>
  <c r="AS327" i="17" s="1"/>
  <c r="AS331" i="17" s="1"/>
  <c r="AS333" i="17" s="1"/>
  <c r="AS217" i="17" s="1"/>
  <c r="AS264" i="17" s="1"/>
  <c r="AS207" i="17" l="1"/>
  <c r="AS294" i="17" s="1"/>
  <c r="AS296" i="17" s="1"/>
  <c r="AS297" i="17" s="1"/>
  <c r="AS299" i="17" s="1"/>
  <c r="AS252" i="17"/>
  <c r="AS216" i="17" l="1"/>
  <c r="AS303" i="17"/>
  <c r="AS307" i="17" s="1"/>
  <c r="AS236" i="17" s="1"/>
  <c r="AS218" i="17"/>
  <c r="AS219" i="17" s="1"/>
  <c r="AS225" i="17" s="1"/>
  <c r="AS227" i="17" s="1"/>
  <c r="AS231" i="17" s="1"/>
  <c r="AS235" i="17" s="1"/>
  <c r="AS237" i="17" l="1"/>
  <c r="AS239" i="17" s="1"/>
  <c r="AS220" i="17"/>
  <c r="AT215" i="17" s="1"/>
  <c r="AS240" i="17" l="1"/>
  <c r="AS20" i="16" s="1"/>
  <c r="AS22" i="16" s="1"/>
  <c r="AS49" i="101" s="1"/>
  <c r="AS53" i="101" s="1"/>
  <c r="AS58" i="101" s="1"/>
  <c r="AT69" i="101" s="1"/>
  <c r="AT50" i="101" s="1"/>
  <c r="AS39" i="17"/>
  <c r="AS250" i="17"/>
  <c r="AS256" i="17" s="1"/>
  <c r="AS63" i="101" l="1"/>
  <c r="AS266" i="17"/>
  <c r="AS272" i="17" s="1"/>
  <c r="AS274" i="17" s="1"/>
  <c r="AS40" i="17" s="1"/>
  <c r="AS41" i="17" s="1"/>
  <c r="AT25" i="17" s="1"/>
  <c r="AT45" i="17" s="1"/>
  <c r="AT53" i="17" s="1"/>
  <c r="AT57" i="17" s="1"/>
  <c r="AT78" i="17" s="1"/>
  <c r="AT80" i="17" s="1"/>
  <c r="AT84" i="17" s="1"/>
  <c r="AT86" i="17" s="1"/>
  <c r="AS263" i="17"/>
  <c r="AT27" i="17" l="1"/>
  <c r="AT28" i="17" s="1"/>
  <c r="AT179" i="17"/>
  <c r="AT180" i="17" s="1"/>
  <c r="AT184" i="17" s="1"/>
  <c r="AS267" i="17"/>
  <c r="AT262" i="17" s="1"/>
  <c r="AT35" i="17" l="1"/>
  <c r="AT185" i="17"/>
  <c r="AT14" i="16" s="1"/>
  <c r="AT19" i="16" s="1"/>
  <c r="AT126" i="17"/>
  <c r="AT46" i="17"/>
  <c r="AT92" i="17" s="1"/>
  <c r="AT95" i="17" s="1"/>
  <c r="AT201" i="17" l="1"/>
  <c r="AT29" i="17"/>
  <c r="AT36" i="17" s="1"/>
  <c r="AT127" i="17" s="1"/>
  <c r="AT129" i="17" s="1"/>
  <c r="AT137" i="17" l="1"/>
  <c r="AT140" i="17" s="1"/>
  <c r="AT153" i="17"/>
  <c r="AT144" i="17"/>
  <c r="AT248" i="17"/>
  <c r="AT156" i="17" l="1"/>
  <c r="AT158" i="17"/>
  <c r="AT149" i="17"/>
  <c r="AT147" i="17"/>
  <c r="AT167" i="17" l="1"/>
  <c r="AT131" i="17" s="1"/>
  <c r="AT164" i="17"/>
  <c r="AT170" i="17" s="1"/>
  <c r="AT38" i="17" l="1"/>
  <c r="AT204" i="17"/>
  <c r="AT253" i="17" s="1"/>
  <c r="AT171" i="17"/>
  <c r="AT169" i="17"/>
  <c r="AT203" i="17" l="1"/>
  <c r="AT37" i="17"/>
  <c r="AT252" i="17" l="1"/>
  <c r="AT326" i="17"/>
  <c r="AT327" i="17" s="1"/>
  <c r="AT331" i="17" s="1"/>
  <c r="AT333" i="17" s="1"/>
  <c r="AT217" i="17" s="1"/>
  <c r="AT264" i="17" s="1"/>
  <c r="AT207" i="17"/>
  <c r="AT216" i="17" l="1"/>
  <c r="AT294" i="17"/>
  <c r="AT296" i="17" s="1"/>
  <c r="AT297" i="17" s="1"/>
  <c r="AT299" i="17" s="1"/>
  <c r="AT303" i="17" l="1"/>
  <c r="AT307" i="17" s="1"/>
  <c r="AT236" i="17" s="1"/>
  <c r="AT218" i="17"/>
  <c r="AT219" i="17" s="1"/>
  <c r="AT225" i="17" s="1"/>
  <c r="AT227" i="17" s="1"/>
  <c r="AT231" i="17" s="1"/>
  <c r="AT235" i="17" s="1"/>
  <c r="AT237" i="17" l="1"/>
  <c r="AT240" i="17" s="1"/>
  <c r="AT20" i="16" s="1"/>
  <c r="AT22" i="16" s="1"/>
  <c r="AT49" i="101" s="1"/>
  <c r="AT53" i="101" s="1"/>
  <c r="AT58" i="101" s="1"/>
  <c r="AT220" i="17"/>
  <c r="AU215" i="17" s="1"/>
  <c r="AT239" i="17" l="1"/>
  <c r="AT39" i="17" s="1"/>
  <c r="AT93" i="101"/>
  <c r="AT94" i="101" s="1"/>
  <c r="AT61" i="101"/>
  <c r="AT62" i="101" s="1"/>
  <c r="AT250" i="17" l="1"/>
  <c r="AT256" i="17" s="1"/>
  <c r="AT266" i="17" s="1"/>
  <c r="AT272" i="17" s="1"/>
  <c r="AT274" i="17" s="1"/>
  <c r="AT40" i="17" s="1"/>
  <c r="AT41" i="17" s="1"/>
  <c r="AU25" i="17" s="1"/>
  <c r="AU45" i="17" s="1"/>
  <c r="AU53" i="17" s="1"/>
  <c r="AU57" i="17" s="1"/>
  <c r="AU78" i="17" s="1"/>
  <c r="AU80" i="17" s="1"/>
  <c r="AU84" i="17" s="1"/>
  <c r="AU86" i="17" s="1"/>
  <c r="AT95" i="101"/>
  <c r="AU69" i="101"/>
  <c r="AU50" i="101" s="1"/>
  <c r="AT63" i="101"/>
  <c r="AT100" i="101"/>
  <c r="AT101" i="101" s="1"/>
  <c r="AU103" i="101" s="1"/>
  <c r="AU105" i="101" s="1"/>
  <c r="AU51" i="101" s="1"/>
  <c r="AT263" i="17" l="1"/>
  <c r="AT267" i="17" s="1"/>
  <c r="AU262" i="17" s="1"/>
  <c r="AU179" i="17"/>
  <c r="AU180" i="17" s="1"/>
  <c r="AU184" i="17" s="1"/>
  <c r="AU27" i="17"/>
  <c r="AU28" i="17" s="1"/>
  <c r="AU126" i="17" l="1"/>
  <c r="AU46" i="17"/>
  <c r="AU92" i="17" s="1"/>
  <c r="AU95" i="17" s="1"/>
  <c r="AU35" i="17"/>
  <c r="AU185" i="17"/>
  <c r="AU14" i="16" s="1"/>
  <c r="AU19" i="16" s="1"/>
  <c r="AU201" i="17" l="1"/>
  <c r="AU29" i="17"/>
  <c r="AU36" i="17" s="1"/>
  <c r="AU127" i="17" s="1"/>
  <c r="AU129" i="17" s="1"/>
  <c r="AU137" i="17" l="1"/>
  <c r="AU140" i="17" s="1"/>
  <c r="AU153" i="17"/>
  <c r="AU144" i="17"/>
  <c r="AU248" i="17"/>
  <c r="AU149" i="17" l="1"/>
  <c r="AU147" i="17"/>
  <c r="AU158" i="17"/>
  <c r="AU156" i="17"/>
  <c r="AU167" i="17" l="1"/>
  <c r="AU131" i="17" s="1"/>
  <c r="AU164" i="17"/>
  <c r="AU170" i="17" s="1"/>
  <c r="AU169" i="17" l="1"/>
  <c r="AU37" i="17" s="1"/>
  <c r="AU171" i="17"/>
  <c r="AU204" i="17"/>
  <c r="AU253" i="17" s="1"/>
  <c r="AU38" i="17"/>
  <c r="AU203" i="17" l="1"/>
  <c r="AU326" i="17" s="1"/>
  <c r="AU327" i="17" s="1"/>
  <c r="AU331" i="17" s="1"/>
  <c r="AU333" i="17" s="1"/>
  <c r="AU217" i="17" s="1"/>
  <c r="AU264" i="17" s="1"/>
  <c r="AU207" i="17" l="1"/>
  <c r="AU294" i="17" s="1"/>
  <c r="AU296" i="17" s="1"/>
  <c r="AU297" i="17" s="1"/>
  <c r="AU299" i="17" s="1"/>
  <c r="AU252" i="17"/>
  <c r="AU216" i="17" l="1"/>
  <c r="AU303" i="17"/>
  <c r="AU307" i="17" s="1"/>
  <c r="AU236" i="17" s="1"/>
  <c r="AU218" i="17"/>
  <c r="AU219" i="17" s="1"/>
  <c r="AU225" i="17" s="1"/>
  <c r="AU227" i="17" s="1"/>
  <c r="AU231" i="17" s="1"/>
  <c r="AU235" i="17" s="1"/>
  <c r="AU237" i="17" l="1"/>
  <c r="AU239" i="17" s="1"/>
  <c r="AU220" i="17"/>
  <c r="AV215" i="17" s="1"/>
  <c r="AU240" i="17" l="1"/>
  <c r="AU20" i="16" s="1"/>
  <c r="AU22" i="16" s="1"/>
  <c r="AU49" i="101" s="1"/>
  <c r="AU53" i="101" s="1"/>
  <c r="AU58" i="101" s="1"/>
  <c r="AU61" i="101" s="1"/>
  <c r="AU62" i="101" s="1"/>
  <c r="AU63" i="101" s="1"/>
  <c r="AU250" i="17"/>
  <c r="AU256" i="17" s="1"/>
  <c r="AU39" i="17"/>
  <c r="AU93" i="101" l="1"/>
  <c r="AU94" i="101" s="1"/>
  <c r="AU100" i="101" s="1"/>
  <c r="AU101" i="101" s="1"/>
  <c r="AV103" i="101" s="1"/>
  <c r="AV105" i="101" s="1"/>
  <c r="AV51" i="101" s="1"/>
  <c r="AU263" i="17"/>
  <c r="AU266" i="17"/>
  <c r="AU272" i="17" s="1"/>
  <c r="AU274" i="17" s="1"/>
  <c r="AU40" i="17" s="1"/>
  <c r="AU41" i="17" s="1"/>
  <c r="AV25" i="17" s="1"/>
  <c r="AV45" i="17" s="1"/>
  <c r="AV53" i="17" s="1"/>
  <c r="AV57" i="17" s="1"/>
  <c r="AV78" i="17" s="1"/>
  <c r="AV80" i="17" s="1"/>
  <c r="AV84" i="17" s="1"/>
  <c r="AV86" i="17" s="1"/>
  <c r="AV69" i="101"/>
  <c r="AV50" i="101" s="1"/>
  <c r="AU95" i="101" l="1"/>
  <c r="AV179" i="17"/>
  <c r="AV180" i="17" s="1"/>
  <c r="AV184" i="17" s="1"/>
  <c r="AV27" i="17"/>
  <c r="AV28" i="17" s="1"/>
  <c r="AU267" i="17"/>
  <c r="AV262" i="17" s="1"/>
  <c r="AV46" i="17" l="1"/>
  <c r="AV92" i="17" s="1"/>
  <c r="AV95" i="17" s="1"/>
  <c r="AV126" i="17"/>
  <c r="AV35" i="17"/>
  <c r="AV185" i="17"/>
  <c r="AV14" i="16" s="1"/>
  <c r="AV19" i="16" s="1"/>
  <c r="AV201" i="17" l="1"/>
  <c r="AV29" i="17"/>
  <c r="AV36" i="17" s="1"/>
  <c r="AV127" i="17" s="1"/>
  <c r="AV129" i="17" s="1"/>
  <c r="AV137" i="17" l="1"/>
  <c r="AV140" i="17" s="1"/>
  <c r="AV144" i="17"/>
  <c r="AV153" i="17"/>
  <c r="AV248" i="17"/>
  <c r="AV158" i="17" l="1"/>
  <c r="AV156" i="17"/>
  <c r="AV147" i="17"/>
  <c r="AV149" i="17"/>
  <c r="AV167" i="17" l="1"/>
  <c r="AV131" i="17" s="1"/>
  <c r="AV164" i="17"/>
  <c r="AV170" i="17" s="1"/>
  <c r="AV38" i="17" l="1"/>
  <c r="AV171" i="17"/>
  <c r="AV204" i="17"/>
  <c r="AV253" i="17" s="1"/>
  <c r="AV169" i="17"/>
  <c r="AV203" i="17" l="1"/>
  <c r="AV37" i="17"/>
  <c r="AV326" i="17" l="1"/>
  <c r="AV327" i="17" s="1"/>
  <c r="AV331" i="17" s="1"/>
  <c r="AV333" i="17" s="1"/>
  <c r="AV217" i="17" s="1"/>
  <c r="AV264" i="17" s="1"/>
  <c r="AV252" i="17"/>
  <c r="AV207" i="17"/>
  <c r="AV294" i="17" l="1"/>
  <c r="AV296" i="17" s="1"/>
  <c r="AV297" i="17" s="1"/>
  <c r="AV299" i="17" s="1"/>
  <c r="AV216" i="17"/>
  <c r="AV218" i="17" l="1"/>
  <c r="AV219" i="17" s="1"/>
  <c r="AV225" i="17" s="1"/>
  <c r="AV227" i="17" s="1"/>
  <c r="AV231" i="17" s="1"/>
  <c r="AV235" i="17" s="1"/>
  <c r="AV303" i="17"/>
  <c r="AV307" i="17" s="1"/>
  <c r="AV236" i="17" s="1"/>
  <c r="AV237" i="17" l="1"/>
  <c r="AV240" i="17" s="1"/>
  <c r="AV20" i="16" s="1"/>
  <c r="AV22" i="16" s="1"/>
  <c r="AV49" i="101" s="1"/>
  <c r="AV53" i="101" s="1"/>
  <c r="AV58" i="101" s="1"/>
  <c r="AV220" i="17"/>
  <c r="AV239" i="17" l="1"/>
  <c r="AV250" i="17" s="1"/>
  <c r="AV256" i="17" s="1"/>
  <c r="AV61" i="101"/>
  <c r="AV62" i="101" s="1"/>
  <c r="AV63" i="101" s="1"/>
  <c r="AV93" i="101"/>
  <c r="AV94" i="101" s="1"/>
  <c r="AV39" i="17" l="1"/>
  <c r="AV100" i="101"/>
  <c r="AV101" i="101" s="1"/>
  <c r="AV95" i="101"/>
  <c r="AV266" i="17"/>
  <c r="AV272" i="17" s="1"/>
  <c r="AV274" i="17" s="1"/>
  <c r="AV40" i="17" s="1"/>
  <c r="AV41" i="17" s="1"/>
  <c r="AV263" i="17"/>
  <c r="AV267" i="17" l="1"/>
</calcChain>
</file>

<file path=xl/connections.xml><?xml version="1.0" encoding="utf-8"?>
<connections xmlns="http://schemas.openxmlformats.org/spreadsheetml/2006/main">
  <connection id="1" keepAlive="1" name="Query - mac_PQTable" description="Connection to the 'mac_PQTable' query in the workbook." type="5" refreshedVersion="8" background="1" saveData="1">
    <dbPr connection="Provider=Microsoft.Mashup.OleDb.1;Data Source=$Workbook$;Location=mac_PQTable;Extended Properties=&quot;&quot;" command="SELECT * FROM [mac_PQTable]"/>
  </connection>
</connection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<sst xmlns="http://schemas.openxmlformats.org/spreadsheetml/2006/main" count="4572" uniqueCount="1400">
  <si>
    <t>Combined RPI-CPIH price index (financial year end)</t>
  </si>
  <si>
    <t>Real to nominal prices conversion factor (splice index for RIIO-2)</t>
  </si>
  <si>
    <t>Forecast cost of debt (RPI index-linked)</t>
  </si>
  <si>
    <t>Other revenue allowances</t>
  </si>
  <si>
    <t>RIIO-2 Price Control Financial Model (PCFM)</t>
  </si>
  <si>
    <t>Electricity Distribution</t>
  </si>
  <si>
    <t>Model Version</t>
  </si>
  <si>
    <t>Publication date</t>
  </si>
  <si>
    <t>Model key</t>
  </si>
  <si>
    <t>Sample</t>
  </si>
  <si>
    <t>Calculated value</t>
  </si>
  <si>
    <t>Information and interface</t>
  </si>
  <si>
    <t>Import</t>
  </si>
  <si>
    <t>Fixed input value</t>
  </si>
  <si>
    <t>Export</t>
  </si>
  <si>
    <t>Ofgem annual update input</t>
  </si>
  <si>
    <t>Named range</t>
  </si>
  <si>
    <t>Other annual update input</t>
  </si>
  <si>
    <t>Formula change in cells to the right</t>
  </si>
  <si>
    <t>Input linked from annual update</t>
  </si>
  <si>
    <t>Notes and instructions</t>
  </si>
  <si>
    <t>Check</t>
  </si>
  <si>
    <t>Row not currently used</t>
  </si>
  <si>
    <t>Contents</t>
  </si>
  <si>
    <t>INTERFACE &gt;</t>
  </si>
  <si>
    <t>COMPANY SPECIFIC INPUT SHEETS &gt;</t>
  </si>
  <si>
    <t>Cover</t>
  </si>
  <si>
    <t>Model key and content directory</t>
  </si>
  <si>
    <t>ENWL</t>
  </si>
  <si>
    <t>UserInterface</t>
  </si>
  <si>
    <t>Model operation</t>
  </si>
  <si>
    <t>NPgN</t>
  </si>
  <si>
    <t>Scenarios</t>
  </si>
  <si>
    <t>Scenarios operation</t>
  </si>
  <si>
    <t>NPgY</t>
  </si>
  <si>
    <t>WMID</t>
  </si>
  <si>
    <t>INPUT SELECTION &gt;</t>
  </si>
  <si>
    <t>EMID</t>
  </si>
  <si>
    <t>Aggregation of DNO input tabs</t>
  </si>
  <si>
    <t>SWALES</t>
  </si>
  <si>
    <t>MainInputs</t>
  </si>
  <si>
    <t>Arrangement of inputs for live model case</t>
  </si>
  <si>
    <t>SWEST</t>
  </si>
  <si>
    <t>Legacy</t>
  </si>
  <si>
    <t>Arrangement of inputs for ED1 legacy values calculations</t>
  </si>
  <si>
    <t>LPN</t>
  </si>
  <si>
    <t>SPN</t>
  </si>
  <si>
    <t>CALCULATION &gt;</t>
  </si>
  <si>
    <t>EPN</t>
  </si>
  <si>
    <t>Totex</t>
  </si>
  <si>
    <t>Totex allowance and actuals</t>
  </si>
  <si>
    <t>SPD</t>
  </si>
  <si>
    <t>TIM</t>
  </si>
  <si>
    <t>Totex Incentive Mechanism and capitalisation</t>
  </si>
  <si>
    <t>SPMW</t>
  </si>
  <si>
    <t>Depn</t>
  </si>
  <si>
    <t>Regulatory depreciation</t>
  </si>
  <si>
    <t>SSEH</t>
  </si>
  <si>
    <t>Return&amp;RAV</t>
  </si>
  <si>
    <t>RAV and return calculations</t>
  </si>
  <si>
    <t>SSES</t>
  </si>
  <si>
    <t>TaxPools</t>
  </si>
  <si>
    <t>Tax pools and capital allowances</t>
  </si>
  <si>
    <t>Finance&amp;Tax</t>
  </si>
  <si>
    <t>Net debt, equity issuance, financing costs and tax</t>
  </si>
  <si>
    <t>ReturnAdj</t>
  </si>
  <si>
    <t>Un-linked module for calculating return adjustment mechanism</t>
  </si>
  <si>
    <t>Revenue</t>
  </si>
  <si>
    <t>Summary of calculated revenue</t>
  </si>
  <si>
    <t>AR</t>
  </si>
  <si>
    <t>Derivation of allowed revenue</t>
  </si>
  <si>
    <t>INFLATION SHEETS &gt;</t>
  </si>
  <si>
    <t>Annual Inflation</t>
  </si>
  <si>
    <t>Derivation of annual inflation rates and price indices</t>
  </si>
  <si>
    <t>Monthly Inflation</t>
  </si>
  <si>
    <t>Dataset and derivation of monthly inflation rates and price indices</t>
  </si>
  <si>
    <t>ANNEX SHEETS &gt;</t>
  </si>
  <si>
    <t>Checks</t>
  </si>
  <si>
    <t>Check sheet</t>
  </si>
  <si>
    <t>End of sheet</t>
  </si>
  <si>
    <t>Active Licensee select</t>
  </si>
  <si>
    <t>Price base year (financial year ending)</t>
  </si>
  <si>
    <t>Check status</t>
  </si>
  <si>
    <t>Lists used in this tab</t>
  </si>
  <si>
    <t>Source for "Active company" drop-down list</t>
  </si>
  <si>
    <t>Adjacent named range: m_identity - key variable used across the model</t>
  </si>
  <si>
    <t>Adjacent named range: n_identity - key variable used across the model</t>
  </si>
  <si>
    <t>Adjacent named range: n_groupidentity - used for AllOutput metadata</t>
  </si>
  <si>
    <t>Selected Inputs</t>
  </si>
  <si>
    <t>Company select</t>
  </si>
  <si>
    <t>Base date</t>
  </si>
  <si>
    <t>Parameter</t>
  </si>
  <si>
    <t>Licence Condition</t>
  </si>
  <si>
    <t>Units</t>
  </si>
  <si>
    <t>Term</t>
  </si>
  <si>
    <t>Constant</t>
  </si>
  <si>
    <t>Annual values</t>
  </si>
  <si>
    <t>PCFM year ending</t>
  </si>
  <si>
    <t>Real to nominal prices conversion factor</t>
  </si>
  <si>
    <t>Combined RPI-CPIH real to nominal prices conversion factor (financial year average)</t>
  </si>
  <si>
    <t>scalar</t>
  </si>
  <si>
    <t>Variable value terms</t>
  </si>
  <si>
    <t>Totex allowance</t>
  </si>
  <si>
    <t>Non-variant allowances</t>
  </si>
  <si>
    <t>Non-variant allowed load related capex</t>
  </si>
  <si>
    <t>£m 20/21 prices</t>
  </si>
  <si>
    <t>Non-variant allowed non-load related capex - asset replacement</t>
  </si>
  <si>
    <t>Non-variant allowed non-load related capex - other</t>
  </si>
  <si>
    <t>Non-variant allowed faults</t>
  </si>
  <si>
    <t>Non-variant allowed tree cutting</t>
  </si>
  <si>
    <t>Non-variant allowed 100% 'revenue pool' expenditure</t>
  </si>
  <si>
    <t>Non-variant allowed controllable opex</t>
  </si>
  <si>
    <t>Variant allowances</t>
  </si>
  <si>
    <t>Shetland Link Contribution (SSEH only)</t>
  </si>
  <si>
    <t>SESt</t>
  </si>
  <si>
    <t>Variant allowances: totex subcategory allocations and other attributes</t>
  </si>
  <si>
    <t>UM / PCD/ Other (for info only)</t>
  </si>
  <si>
    <t>RPE Incl. or Excl. (for info only)</t>
  </si>
  <si>
    <t>Cap rate allocation (1 or 2)</t>
  </si>
  <si>
    <t>Load related capex (%)</t>
  </si>
  <si>
    <t>Non-load related capex - asset replacement (%)</t>
  </si>
  <si>
    <t>Non-load related capex - other (%)</t>
  </si>
  <si>
    <t>Faults (%)</t>
  </si>
  <si>
    <t>Tree cutting (%)</t>
  </si>
  <si>
    <t>100% ‘revenue pool’ expenditure (%)</t>
  </si>
  <si>
    <t>Controllable opex (%)</t>
  </si>
  <si>
    <t>mixed inputs</t>
  </si>
  <si>
    <t>Actual totex</t>
  </si>
  <si>
    <t>RIIO-2 Actual expenditure: capitalisation rate allocation 1</t>
  </si>
  <si>
    <t>Actual load related capex</t>
  </si>
  <si>
    <t>ALC</t>
  </si>
  <si>
    <t>Actual non-load related capex - asset replacement</t>
  </si>
  <si>
    <t>ANCA</t>
  </si>
  <si>
    <t>Actual non-load related capex - other</t>
  </si>
  <si>
    <t>ANCO</t>
  </si>
  <si>
    <t>Actual faults</t>
  </si>
  <si>
    <t>AFA</t>
  </si>
  <si>
    <t>Actual tree cutting</t>
  </si>
  <si>
    <t>ATC</t>
  </si>
  <si>
    <t>Actual 100% 'revenue pool' expenditure</t>
  </si>
  <si>
    <t>ARP</t>
  </si>
  <si>
    <t>Actual controllable opex</t>
  </si>
  <si>
    <t>ACO</t>
  </si>
  <si>
    <t>RIIO-2 Actual expenditure: capitalisation rate allocation 2</t>
  </si>
  <si>
    <t>ALCU</t>
  </si>
  <si>
    <t>ANCAU</t>
  </si>
  <si>
    <t>ANCOU</t>
  </si>
  <si>
    <t>AFAU</t>
  </si>
  <si>
    <t>ATCU</t>
  </si>
  <si>
    <t>ARPU</t>
  </si>
  <si>
    <t>ACOU</t>
  </si>
  <si>
    <t>Pass-through costs</t>
  </si>
  <si>
    <t>Licence Fee Payments</t>
  </si>
  <si>
    <t>LFt</t>
  </si>
  <si>
    <t>Prescribed Rates</t>
  </si>
  <si>
    <t>RBt</t>
  </si>
  <si>
    <t>Pass-through Transmission Connection Point Charges</t>
  </si>
  <si>
    <t>TBt</t>
  </si>
  <si>
    <t>Smart Meter Communication Licensee Costs</t>
  </si>
  <si>
    <t>SMCt</t>
  </si>
  <si>
    <t>Smart Meter Information Technology Costs</t>
  </si>
  <si>
    <t>SMITt</t>
  </si>
  <si>
    <t>Ring Fence Costs</t>
  </si>
  <si>
    <t>RFt</t>
  </si>
  <si>
    <t>Supplier of Last Resort Net Costs</t>
  </si>
  <si>
    <t>SLRt</t>
  </si>
  <si>
    <t>Valid Bad Debt Claims</t>
  </si>
  <si>
    <t>IBDAt</t>
  </si>
  <si>
    <t>Pension Scheme Established Deficit repair expenditure</t>
  </si>
  <si>
    <t>EDEt</t>
  </si>
  <si>
    <t>Failed Supplier Recovered Costs</t>
  </si>
  <si>
    <t>SRCt</t>
  </si>
  <si>
    <t>Shetland Variable Energy Costs (SSEH only)</t>
  </si>
  <si>
    <t>SECt</t>
  </si>
  <si>
    <t>Assistance for high-cost distributors adjustment (SSEH only)</t>
  </si>
  <si>
    <t>HBt</t>
  </si>
  <si>
    <t>Spare</t>
  </si>
  <si>
    <t>Incentive revenue</t>
  </si>
  <si>
    <t>Time to connect ODI</t>
  </si>
  <si>
    <t>TTCt</t>
  </si>
  <si>
    <t>Broad Measure of Customer Service ODI</t>
  </si>
  <si>
    <t>BMCSt</t>
  </si>
  <si>
    <t>Interruptions incentive scheme ODI</t>
  </si>
  <si>
    <t>IQt</t>
  </si>
  <si>
    <t>Major connections ODI</t>
  </si>
  <si>
    <t>MCt</t>
  </si>
  <si>
    <t>Consumer Vulnerability ODI</t>
  </si>
  <si>
    <t>CVIt</t>
  </si>
  <si>
    <t>Distribution System Operator ODI</t>
  </si>
  <si>
    <t>DSOIt</t>
  </si>
  <si>
    <t>Dig, Fix and Go ODI (ENWL only)</t>
  </si>
  <si>
    <t>DFGt</t>
  </si>
  <si>
    <t>Collaborative Streetworks ODI (EPN, LPN and SPN only)</t>
  </si>
  <si>
    <t>CSWt</t>
  </si>
  <si>
    <t>Business Plan Incentive reward/penalty</t>
  </si>
  <si>
    <t>BPIt</t>
  </si>
  <si>
    <t>Network Innovation Allowance</t>
  </si>
  <si>
    <t>NIAt</t>
  </si>
  <si>
    <t>Carry-over Network Innovation Allowance</t>
  </si>
  <si>
    <t>CNIAt</t>
  </si>
  <si>
    <t>Revenue adjustments in respect of connection performance failures</t>
  </si>
  <si>
    <t>CGSRAt</t>
  </si>
  <si>
    <t>Aggregate Amount</t>
  </si>
  <si>
    <t>AUMt</t>
  </si>
  <si>
    <t>Initial Profile Adjustment</t>
  </si>
  <si>
    <t>PADt</t>
  </si>
  <si>
    <t>Time Value of Money Profile Adjustment</t>
  </si>
  <si>
    <t>TPADt</t>
  </si>
  <si>
    <t>Network Innovation Allowance: cost multiplier</t>
  </si>
  <si>
    <t>%</t>
  </si>
  <si>
    <t>Carry-over Network Innovation Allowance: cost multiplier</t>
  </si>
  <si>
    <t>Revenue adjustments in respect of connection performance failures: cost multiplier</t>
  </si>
  <si>
    <t>Directly Attributable Revenue Terms</t>
  </si>
  <si>
    <t>DRS</t>
  </si>
  <si>
    <t>DRS1. Connection services revenue</t>
  </si>
  <si>
    <t>DRS1R</t>
  </si>
  <si>
    <t>DRS1. Connection services costs</t>
  </si>
  <si>
    <t>DRS1C</t>
  </si>
  <si>
    <t>DRS2. Diversionary works under obligation revenue</t>
  </si>
  <si>
    <t>DRS2R</t>
  </si>
  <si>
    <t>DRS2. Diversionary works under obligation costs</t>
  </si>
  <si>
    <t>DRS2C</t>
  </si>
  <si>
    <t>DRS3. Works required by any alteration of premises revenue</t>
  </si>
  <si>
    <t>DRS3R</t>
  </si>
  <si>
    <t>DRS3. Works required by any alteration of premises costs</t>
  </si>
  <si>
    <t>DRS3C</t>
  </si>
  <si>
    <t>DRS11. Top-up, standby and enhanced system security revenue</t>
  </si>
  <si>
    <t>DRS11R</t>
  </si>
  <si>
    <t>DRS11. Top-up, standby and enhanced system security costs</t>
  </si>
  <si>
    <t>DRS11C</t>
  </si>
  <si>
    <t>DRS12. Revenue protection services revenue</t>
  </si>
  <si>
    <t>DRS12R</t>
  </si>
  <si>
    <t>DRS12. Revenue protection services costs</t>
  </si>
  <si>
    <t>DRS12C</t>
  </si>
  <si>
    <t>DRS13. Metering Services revenue</t>
  </si>
  <si>
    <t>DRS13R</t>
  </si>
  <si>
    <t>DRS13. Metering Services costs</t>
  </si>
  <si>
    <t>DRS13C</t>
  </si>
  <si>
    <t>DRS14. Smart Meter Roll-out rechargeable services revenue</t>
  </si>
  <si>
    <t>DRS14R</t>
  </si>
  <si>
    <t>DRS14. Smart Meter Roll-out rechargeable services costs</t>
  </si>
  <si>
    <t>DRS14C</t>
  </si>
  <si>
    <t>DRS15. Miscellaneous revenue</t>
  </si>
  <si>
    <t>DRS15R</t>
  </si>
  <si>
    <t>DRS15. Miscellaneous costs</t>
  </si>
  <si>
    <t>DRS15C</t>
  </si>
  <si>
    <t>Finance inputs</t>
  </si>
  <si>
    <t>Allowed return on capital</t>
  </si>
  <si>
    <t>iBoxx trailing average</t>
  </si>
  <si>
    <t>annual real %</t>
  </si>
  <si>
    <t>iBTAt</t>
  </si>
  <si>
    <t>Risk-free rate</t>
  </si>
  <si>
    <t>RFRt</t>
  </si>
  <si>
    <t>Equity Beta</t>
  </si>
  <si>
    <t>Total Market Return</t>
  </si>
  <si>
    <t>Benchmark gearing</t>
  </si>
  <si>
    <t>Notional gearing</t>
  </si>
  <si>
    <t>RIIO-1 vanilla WACC</t>
  </si>
  <si>
    <t>RIIO-1 notional gearing</t>
  </si>
  <si>
    <t>Real Price Effects</t>
  </si>
  <si>
    <t>Cumulative RPEs</t>
  </si>
  <si>
    <t>RPEIt</t>
  </si>
  <si>
    <t>Notional finance parameters</t>
  </si>
  <si>
    <t>Minimum equity issuance threshold</t>
  </si>
  <si>
    <t>Equity issuance costs</t>
  </si>
  <si>
    <t>Assumed dividends as % of notional equity portion of RAV</t>
  </si>
  <si>
    <t>Equity issuance gearing target</t>
  </si>
  <si>
    <t>CPIH index-linked debt as a percentage of net debt</t>
  </si>
  <si>
    <t>RPI index-linked debt as a percentage of net debt</t>
  </si>
  <si>
    <t>Totex capitalisation rates and TIM</t>
  </si>
  <si>
    <t>Capitalisation rate 1</t>
  </si>
  <si>
    <t>Capitalisation rate 2</t>
  </si>
  <si>
    <t>Totex Incentive Strength Rate</t>
  </si>
  <si>
    <t>TISt</t>
  </si>
  <si>
    <t>RAV</t>
  </si>
  <si>
    <t>Metering write off</t>
  </si>
  <si>
    <t>Vesting year</t>
  </si>
  <si>
    <t>year ending</t>
  </si>
  <si>
    <t>Pre-vesting asset depn in first year (months)</t>
  </si>
  <si>
    <t>months</t>
  </si>
  <si>
    <t>Pre-vesting asset life</t>
  </si>
  <si>
    <t>years</t>
  </si>
  <si>
    <t>Post-vesting asset life</t>
  </si>
  <si>
    <t>Accelerated post-vesting asset life</t>
  </si>
  <si>
    <t>Smoothing period following full depreciation of pre-vesting assets</t>
  </si>
  <si>
    <t>RIIO-2 asset life</t>
  </si>
  <si>
    <t>Pre-RIIO net additions to RAV</t>
  </si>
  <si>
    <t>Pre-RIIO transfers to depreciation</t>
  </si>
  <si>
    <t>Pre-RIIO Other legacy adjustments' price control RAV additions adjustment</t>
  </si>
  <si>
    <t>Operational performance and return adjustment</t>
  </si>
  <si>
    <t>G</t>
  </si>
  <si>
    <t>Threshold 1</t>
  </si>
  <si>
    <t>T1</t>
  </si>
  <si>
    <t>Threshold 2</t>
  </si>
  <si>
    <t>T2</t>
  </si>
  <si>
    <t>Adjustment rate 1</t>
  </si>
  <si>
    <t>AR1</t>
  </si>
  <si>
    <t>Adjustment rate 2</t>
  </si>
  <si>
    <t>AR2</t>
  </si>
  <si>
    <t>Calculation of Forecasting Penalty</t>
  </si>
  <si>
    <t>Calculated base revenue (last year of RIIO-1, per RIIO-1 definition) (for use in Correction term)</t>
  </si>
  <si>
    <t>£m real</t>
  </si>
  <si>
    <t>ED1BRt</t>
  </si>
  <si>
    <t>Revenue as billed (ignoring bad debt)</t>
  </si>
  <si>
    <t>£m nominal</t>
  </si>
  <si>
    <t>BILLRt</t>
  </si>
  <si>
    <t>Allowed Revenue (as published)</t>
  </si>
  <si>
    <t>AR*t</t>
  </si>
  <si>
    <t>Base Revenue (as published)</t>
  </si>
  <si>
    <t>BRt</t>
  </si>
  <si>
    <t>Valid Bad Debt Claim</t>
  </si>
  <si>
    <t>BDAt</t>
  </si>
  <si>
    <t>Recovered Bad Debt (enter as a -ive)</t>
  </si>
  <si>
    <t>RBDt</t>
  </si>
  <si>
    <t>Base Revenue Forecasting Penalty Adjustment</t>
  </si>
  <si>
    <t>Scalar</t>
  </si>
  <si>
    <t>BRFPAt</t>
  </si>
  <si>
    <t>Recovered Revenue Forecasting Penalty Adjustment</t>
  </si>
  <si>
    <t>RRFPAt</t>
  </si>
  <si>
    <t>Over/undercollection percentage for penal rate adjustment</t>
  </si>
  <si>
    <t>Applicable BR penalty interest rate</t>
  </si>
  <si>
    <t>Applicable AR penalty interest rate</t>
  </si>
  <si>
    <t>Tax inputs</t>
  </si>
  <si>
    <t>Tax liability allowance adjustments - driven by tax trigger events</t>
  </si>
  <si>
    <t>TTEt</t>
  </si>
  <si>
    <t>Adjusted net debt</t>
  </si>
  <si>
    <t>ANDt</t>
  </si>
  <si>
    <t>Tax deductible net interest cost</t>
  </si>
  <si>
    <t>TDNIt</t>
  </si>
  <si>
    <t>Tax allowance adjustment</t>
  </si>
  <si>
    <t>TAXAt</t>
  </si>
  <si>
    <t>General Pool Opening Balance Adjustment</t>
  </si>
  <si>
    <t>OGPAt</t>
  </si>
  <si>
    <t>Special Rate Pool Opening Balance Adjustment</t>
  </si>
  <si>
    <t>OSRPAt</t>
  </si>
  <si>
    <t>Corporation tax rate</t>
  </si>
  <si>
    <t>CTt</t>
  </si>
  <si>
    <t>General pool capital allowance rate</t>
  </si>
  <si>
    <t>GCAt</t>
  </si>
  <si>
    <t>Special Rates capital allowance rate</t>
  </si>
  <si>
    <t>SRCAt</t>
  </si>
  <si>
    <t>Structures and buildings capital allowance rate</t>
  </si>
  <si>
    <t>SBCAt</t>
  </si>
  <si>
    <t>Deferred Revenue Expenditure capital allowance rate</t>
  </si>
  <si>
    <t>DRCAt</t>
  </si>
  <si>
    <t>Tax trigger deadband</t>
  </si>
  <si>
    <t>Notional gearing for tax clawback gearing level test</t>
  </si>
  <si>
    <t>Variant and non-variant allowances: tax pool allocations</t>
  </si>
  <si>
    <t>General: Load related capex</t>
  </si>
  <si>
    <t>ARGPt</t>
  </si>
  <si>
    <t>General: Non-load related capex - asset replacement</t>
  </si>
  <si>
    <t>General: Non-load related capex - other</t>
  </si>
  <si>
    <t>General: Faults</t>
  </si>
  <si>
    <t>General: Tree cutting</t>
  </si>
  <si>
    <t>General: 100% ‘revenue pool’ expenditure</t>
  </si>
  <si>
    <t>General: Controllable opex</t>
  </si>
  <si>
    <t>Special Rate: Load related capex</t>
  </si>
  <si>
    <t>ARSRt</t>
  </si>
  <si>
    <t>Special Rate: Non-load related capex - asset replacement</t>
  </si>
  <si>
    <t>Special Rate: Non-load related capex - other</t>
  </si>
  <si>
    <t>Special Rate: Faults</t>
  </si>
  <si>
    <t>Special Rate: Tree cutting</t>
  </si>
  <si>
    <t>Special Rate: 100% ‘revenue pool’ expenditure</t>
  </si>
  <si>
    <t>Special Rate: Controllable opex</t>
  </si>
  <si>
    <t>Deferred Revenue: Load related capex</t>
  </si>
  <si>
    <t>ARDRt</t>
  </si>
  <si>
    <t>Deferred Revenue: Non-load related capex - asset replacement</t>
  </si>
  <si>
    <t>Deferred Revenue: Non-load related capex - other</t>
  </si>
  <si>
    <t>Deferred Revenue: Faults</t>
  </si>
  <si>
    <t>Deferred Revenue: Tree cutting</t>
  </si>
  <si>
    <t>Deferred Revenue: 100% ‘revenue pool’ expenditure</t>
  </si>
  <si>
    <t>Deferred Revenue: Controllable opex</t>
  </si>
  <si>
    <t>Structures and Buildings: Load related capex</t>
  </si>
  <si>
    <t>ARSBt</t>
  </si>
  <si>
    <t>Structures and Buildings: Non-load related capex - asset replacement</t>
  </si>
  <si>
    <t>Structures and Buildings: Non-load related capex - other</t>
  </si>
  <si>
    <t>Structures and Buildings: Faults</t>
  </si>
  <si>
    <t>Structures and Buildings: Tree cutting</t>
  </si>
  <si>
    <t>Structures and Buildings: 100% ‘revenue pool’ expenditure</t>
  </si>
  <si>
    <t>Structures and Buildings: Controllable opex</t>
  </si>
  <si>
    <t>Revenue: Load related capex</t>
  </si>
  <si>
    <t>ARRt</t>
  </si>
  <si>
    <t>Revenue: Non-load related capex - asset replacement</t>
  </si>
  <si>
    <t>Revenue: Non-load related capex - other</t>
  </si>
  <si>
    <t>Revenue: Faults</t>
  </si>
  <si>
    <t>Revenue: Tree cutting</t>
  </si>
  <si>
    <t>Revenue: 100% ‘revenue pool’ expenditure</t>
  </si>
  <si>
    <t>Revenue: Controllable opex</t>
  </si>
  <si>
    <t>Non Qualifying: Load related capex</t>
  </si>
  <si>
    <t>ARNQt</t>
  </si>
  <si>
    <t>Non Qualifying: Non-load related capex - asset replacement</t>
  </si>
  <si>
    <t>Non Qualifying: Non-load related capex - other</t>
  </si>
  <si>
    <t>Non Qualifying: Faults</t>
  </si>
  <si>
    <t>Non Qualifying: Tree cutting</t>
  </si>
  <si>
    <t>Non Qualifying: 100% ‘revenue pool’ expenditure</t>
  </si>
  <si>
    <t>Non Qualifying: Controllable opex</t>
  </si>
  <si>
    <t>Legacy adjustments</t>
  </si>
  <si>
    <t>Legacy inputs for Allowed Revenue</t>
  </si>
  <si>
    <t>RIIO-1 MOD</t>
  </si>
  <si>
    <t>£m 2012/13 prices</t>
  </si>
  <si>
    <t>MOD</t>
  </si>
  <si>
    <t>Legacy net RAV additions</t>
  </si>
  <si>
    <t>LRAV</t>
  </si>
  <si>
    <t>RIIO-2 tax pools opening balance brought forwards</t>
  </si>
  <si>
    <t>General pool RIIO-2 opening balance brought forward</t>
  </si>
  <si>
    <t>OGPt</t>
  </si>
  <si>
    <t>Special rates pool RIIO-2 opening balance brought forward</t>
  </si>
  <si>
    <t>OSRPt</t>
  </si>
  <si>
    <t>Deferred revenue expenditure pool RIIO-2 opening balance brought forward</t>
  </si>
  <si>
    <t>ODRPt</t>
  </si>
  <si>
    <t>Deferred revenue expenditure pool capex additions pre-RIIO-2</t>
  </si>
  <si>
    <t>LODRPt</t>
  </si>
  <si>
    <t>Structures and buildings pool RIIO-2 opening balance brought forward</t>
  </si>
  <si>
    <t>OSBPt</t>
  </si>
  <si>
    <t>Tax losses brought forwards</t>
  </si>
  <si>
    <t>OTLt</t>
  </si>
  <si>
    <t>RPI forecast true up</t>
  </si>
  <si>
    <t>Relevant revenue adjustments</t>
  </si>
  <si>
    <t>REV</t>
  </si>
  <si>
    <t xml:space="preserve">ED1 Price index adjustment factor </t>
  </si>
  <si>
    <t>Index</t>
  </si>
  <si>
    <t>RPIF</t>
  </si>
  <si>
    <t>Legacy correction factor</t>
  </si>
  <si>
    <t>Regulated Distribution Network Revenue</t>
  </si>
  <si>
    <t>RD</t>
  </si>
  <si>
    <t>Allowed Distribution Network Revenue</t>
  </si>
  <si>
    <t>Average Specified Rate</t>
  </si>
  <si>
    <r>
      <t>I</t>
    </r>
    <r>
      <rPr>
        <vertAlign val="subscript"/>
        <sz val="10"/>
        <color theme="1"/>
        <rFont val="Gill Sans MT"/>
        <family val="2"/>
      </rPr>
      <t>t</t>
    </r>
  </si>
  <si>
    <t>Value of PRt (interest rate adjustment) set in a direction</t>
  </si>
  <si>
    <t>PRt</t>
  </si>
  <si>
    <t>Low Carbon Networks Fund</t>
  </si>
  <si>
    <t>LCNF Second Tier and Discretionary Funding Mechanism value</t>
  </si>
  <si>
    <t>LCN2</t>
  </si>
  <si>
    <t>Recovered LCN, determined to be unrecoverable</t>
  </si>
  <si>
    <t>LCN1</t>
  </si>
  <si>
    <t>Connections GS Failure Payments Adjustment</t>
  </si>
  <si>
    <t>Connection Guaranteed Standards Payments made</t>
  </si>
  <si>
    <t>LCGSPM</t>
  </si>
  <si>
    <t>Total connection guaranteed standards revenue exposure</t>
  </si>
  <si>
    <t>LTCGSR</t>
  </si>
  <si>
    <t>Legacy inputs for Incentives</t>
  </si>
  <si>
    <t>Broader Measure of Customer Service (£m real 2012/13 prices)</t>
  </si>
  <si>
    <t>Customer Satisfaction Survey term</t>
  </si>
  <si>
    <t>CS</t>
  </si>
  <si>
    <t>Complaints metric term</t>
  </si>
  <si>
    <t>CM</t>
  </si>
  <si>
    <t>Stakeholder engagement reward term</t>
  </si>
  <si>
    <t>SE</t>
  </si>
  <si>
    <t>Interruptions-Related Quality of Service (£m real 2012/13 prices)</t>
  </si>
  <si>
    <t>Performance on the number of supply interruptions and the duration of supply interruptions</t>
  </si>
  <si>
    <t>QZ</t>
  </si>
  <si>
    <t>Performance on severe weather supply restoration</t>
  </si>
  <si>
    <t>QC</t>
  </si>
  <si>
    <t>Performance on normal weather supply restoration</t>
  </si>
  <si>
    <t>QD</t>
  </si>
  <si>
    <t>Incentive on Connections Engagement (£m real 2012/13 prices)</t>
  </si>
  <si>
    <t>Incentive on Connections Engagement negative performance adjustment</t>
  </si>
  <si>
    <t>ICEO</t>
  </si>
  <si>
    <t>Time To Connect (£m real 2012/13 prices)</t>
  </si>
  <si>
    <t>LVSSA Time to Quote term</t>
  </si>
  <si>
    <t>TQA</t>
  </si>
  <si>
    <t>LVSSB Time to Quote term</t>
  </si>
  <si>
    <t>TQB</t>
  </si>
  <si>
    <t>LVSSA Time to Connect term</t>
  </si>
  <si>
    <t>TCA</t>
  </si>
  <si>
    <t>LVSSB Time to Connect term</t>
  </si>
  <si>
    <t>TCB</t>
  </si>
  <si>
    <t>Legacy inputs for Passthrough</t>
  </si>
  <si>
    <t>Licence Fee adjustment</t>
  </si>
  <si>
    <t>Licence fee payments</t>
  </si>
  <si>
    <t>LFA</t>
  </si>
  <si>
    <t>Licence fee allowance</t>
  </si>
  <si>
    <t>LFE</t>
  </si>
  <si>
    <t>Business Rates adjustment</t>
  </si>
  <si>
    <t>Business rates payments</t>
  </si>
  <si>
    <t>RBA</t>
  </si>
  <si>
    <t>Business rates allowance</t>
  </si>
  <si>
    <t>RBE</t>
  </si>
  <si>
    <t>Transmission Connection Point Charges adjustment</t>
  </si>
  <si>
    <t>Pass-through Transmission Connection Point Charges incurred</t>
  </si>
  <si>
    <t>PTPA</t>
  </si>
  <si>
    <t>Pass-through Transmission Connection Point Charges allowance</t>
  </si>
  <si>
    <t>PTPE</t>
  </si>
  <si>
    <t>Smart Meter Communication Licensee Costs adjustment</t>
  </si>
  <si>
    <t>Smart Meter Communication Licensee Costs incurred</t>
  </si>
  <si>
    <t>SMCA</t>
  </si>
  <si>
    <t>Smart Meter Communication Licensee Costs allowance</t>
  </si>
  <si>
    <t>SMCE</t>
  </si>
  <si>
    <t>Smart Meter Information Technology Costs adjustment</t>
  </si>
  <si>
    <t>Smart Meter Information Technology Costs incurred</t>
  </si>
  <si>
    <t>SMIA</t>
  </si>
  <si>
    <t>Smart Meter Information Technology Costs allowance</t>
  </si>
  <si>
    <t>SMIE</t>
  </si>
  <si>
    <t>Ring Fence Costs adjustment</t>
  </si>
  <si>
    <t>Ring Fence Costs incurred</t>
  </si>
  <si>
    <t>RFA</t>
  </si>
  <si>
    <t>Ring Fence Costs allowance</t>
  </si>
  <si>
    <t>RFE</t>
  </si>
  <si>
    <t>Shetland Variable Energy Costs adjustment</t>
  </si>
  <si>
    <t>Shetland variable Energy Costs Actual incurred</t>
  </si>
  <si>
    <t>SECA</t>
  </si>
  <si>
    <t>Shetland variable Energy Costs allowance</t>
  </si>
  <si>
    <t>SECE</t>
  </si>
  <si>
    <t>Shetland Extension Variable Energy Costs adjustment</t>
  </si>
  <si>
    <t>Shetland Extension Variable Energy Costs incurred</t>
  </si>
  <si>
    <t>SEVECA</t>
  </si>
  <si>
    <t>Shetland Extension Variable Energy Costs allowance</t>
  </si>
  <si>
    <t>SEVECE</t>
  </si>
  <si>
    <t>Shetland New Energy Solution Residual Costs adjustment</t>
  </si>
  <si>
    <t>Shetland New Energy Solution Residual Costs incurred</t>
  </si>
  <si>
    <t>SNESRCA</t>
  </si>
  <si>
    <t>Shetland New Energy Solution Residual Costs allowance</t>
  </si>
  <si>
    <t>SNESRCE</t>
  </si>
  <si>
    <t>Supplier of Last Resort adjustment</t>
  </si>
  <si>
    <t>Supplier of Last Resort Net Costs incurred</t>
  </si>
  <si>
    <t>SLRA</t>
  </si>
  <si>
    <t>Eligible Bad Debt adjustment adjustment</t>
  </si>
  <si>
    <t xml:space="preserve">Eligible Use of System Bad Debt Costs incurred </t>
  </si>
  <si>
    <t>EBDA</t>
  </si>
  <si>
    <t>Recovered Bad Debt</t>
  </si>
  <si>
    <t>RBD</t>
  </si>
  <si>
    <t>COVID-19 Bad Debt term</t>
  </si>
  <si>
    <t>Aggregate value of provisional COVID-19 Bad Debt incurred</t>
  </si>
  <si>
    <t>PCBD</t>
  </si>
  <si>
    <t>Credited Amount by the Administrator or Liquidator</t>
  </si>
  <si>
    <t>RCBD</t>
  </si>
  <si>
    <t>Aggregate value of COVID-19 Bad Debt incurred</t>
  </si>
  <si>
    <t>CBDA</t>
  </si>
  <si>
    <t>Fast pot expenditure</t>
  </si>
  <si>
    <t>£m 12/13 prices</t>
  </si>
  <si>
    <t>Return</t>
  </si>
  <si>
    <t>Equity issuance cost</t>
  </si>
  <si>
    <t>Additional income</t>
  </si>
  <si>
    <t>Tax allowance</t>
  </si>
  <si>
    <t>Recalculated base revenue</t>
  </si>
  <si>
    <t>Add net impact of DARTs on core net debt</t>
  </si>
  <si>
    <t>Add net DART impact on tax calculation</t>
  </si>
  <si>
    <t>Less actual totex</t>
  </si>
  <si>
    <t>Less revenue tax pool additions</t>
  </si>
  <si>
    <t>Less capital allowances</t>
  </si>
  <si>
    <t>index value</t>
  </si>
  <si>
    <t>Input Summary</t>
  </si>
  <si>
    <t xml:space="preserve">Company select                                   </t>
  </si>
  <si>
    <t>General</t>
  </si>
  <si>
    <t>Price control timeline</t>
  </si>
  <si>
    <t>Start of RIIO-1</t>
  </si>
  <si>
    <t>End of RIIO-1</t>
  </si>
  <si>
    <t>Start of RIIO-2</t>
  </si>
  <si>
    <t>End of RIIO-2</t>
  </si>
  <si>
    <t>Pre RIIO-1 year</t>
  </si>
  <si>
    <t>flag</t>
  </si>
  <si>
    <t>RIIO-1 year</t>
  </si>
  <si>
    <t>RIIO-2 year</t>
  </si>
  <si>
    <t>RIIO-1 regearing period</t>
  </si>
  <si>
    <t>RIIO-2 regearing period</t>
  </si>
  <si>
    <t>Expenditure Inputs</t>
  </si>
  <si>
    <t>Non-variant allowances (included in capitalisation rate allocation 1)</t>
  </si>
  <si>
    <t>Variant allowances: capitalisation rate allocation 1</t>
  </si>
  <si>
    <t>Variant allowed load related capex</t>
  </si>
  <si>
    <t>Variant allowed non-load related capex - asset replacement</t>
  </si>
  <si>
    <t>Variant allowed non-load related capex - other</t>
  </si>
  <si>
    <t>Variant allowed faults</t>
  </si>
  <si>
    <t>Variant allowed tree cutting</t>
  </si>
  <si>
    <t>Variant allowed 100% 'revenue pool' expenditure</t>
  </si>
  <si>
    <t>Variant allowed controllable opex</t>
  </si>
  <si>
    <t>Variant allowances: capitalisation rate allocation 2</t>
  </si>
  <si>
    <t>Actual totex: capitalisation rate allocation 1</t>
  </si>
  <si>
    <t>Actual 100% ‘revenue pool’ expenditure</t>
  </si>
  <si>
    <t>Total actual expenditure in capitalisation rate allocation 1</t>
  </si>
  <si>
    <t>Actual totex: capitalisation rate allocation 2</t>
  </si>
  <si>
    <t>Total actual expenditure in capitalisation rate allocation 2</t>
  </si>
  <si>
    <t>Total pass-through costs</t>
  </si>
  <si>
    <t>Total output delivery incentives</t>
  </si>
  <si>
    <t>Assumed cost multipliers for revenue calc (%)</t>
  </si>
  <si>
    <t>Total Other Revenue Allowances</t>
  </si>
  <si>
    <t>Costs associated with Other Revenue Allowances</t>
  </si>
  <si>
    <t>Directly Remunerated Services</t>
  </si>
  <si>
    <t>DRS 2. Diversionary works under obligation revenue</t>
  </si>
  <si>
    <t>DRS 2. Diversionary works under obligation costs</t>
  </si>
  <si>
    <t>DRS 3. Works required by any alteration of premises revenue</t>
  </si>
  <si>
    <t>DRS 3. Works required by any alteration of premises costs</t>
  </si>
  <si>
    <t>Overall revenue from DRS (excluding DRS15)</t>
  </si>
  <si>
    <t>Overall costs from DRS (excluding DRS15)</t>
  </si>
  <si>
    <t>Directly remunerated services contributing to allowed revenue</t>
  </si>
  <si>
    <t>Directly remunerated services impacting core net debt</t>
  </si>
  <si>
    <t>Directly remunerated services impacting tax allowance</t>
  </si>
  <si>
    <t xml:space="preserve">CAPM calculator tool: allowed return on debt </t>
  </si>
  <si>
    <t>Allowed return on debt</t>
  </si>
  <si>
    <t>CDE</t>
  </si>
  <si>
    <t>CAPM calculator tool: allowed return on equity</t>
  </si>
  <si>
    <t>Allowed return on equity at 60% gearing</t>
  </si>
  <si>
    <t>ARoEt</t>
  </si>
  <si>
    <t>Vanilla WACC at 60% gearing</t>
  </si>
  <si>
    <t>Allowed return on capital at 60% gearing</t>
  </si>
  <si>
    <t>Cost of equity at notional gearing</t>
  </si>
  <si>
    <t>Allowed return on equity</t>
  </si>
  <si>
    <t>Vanilla allowed return on capital</t>
  </si>
  <si>
    <t>RIIO-2 Allowed return on debt (aka "Cost of debt")</t>
  </si>
  <si>
    <t>RIIO-2 Allowed return on equity (aka "Cost of equity")</t>
  </si>
  <si>
    <t>Vanilla WACC</t>
  </si>
  <si>
    <t>WACCt</t>
  </si>
  <si>
    <t>Inflation and price conversion</t>
  </si>
  <si>
    <t>Price indices and inflation rates</t>
  </si>
  <si>
    <t>RPI inflation (financial year average) used for RIIO-2 RPI debt inflation</t>
  </si>
  <si>
    <t>annual %</t>
  </si>
  <si>
    <t>CPIH inflation (financial year average) used for RIIO-2 RPI debt inflation</t>
  </si>
  <si>
    <t>Forecast Debt inflation (RPI long term forecast)</t>
  </si>
  <si>
    <t>Forecast Debt inflation (CPIH long term forecast)</t>
  </si>
  <si>
    <t>Combined RPI-CPIH real to nominal prices conversion factor (aka splice index) (financial year average)</t>
  </si>
  <si>
    <t>Combined RPI-CPIH real to nominal prices conversion factor (aka splice index) (financial year end) (used in Tax clawback)</t>
  </si>
  <si>
    <t>Combined RPI-CPIH (aka splice index) inflation rate (for information only)</t>
  </si>
  <si>
    <t>Other finance inputs</t>
  </si>
  <si>
    <t>TIM and capitalisation</t>
  </si>
  <si>
    <t>RAV and assets</t>
  </si>
  <si>
    <t>Pre-vesting assets</t>
  </si>
  <si>
    <t>Post-vesting assets</t>
  </si>
  <si>
    <t>Pre-RIIO-2 treatment</t>
  </si>
  <si>
    <t>RIIO-2 treatment</t>
  </si>
  <si>
    <t>Depreciation asset lives</t>
  </si>
  <si>
    <t>RRt</t>
  </si>
  <si>
    <t>Tax</t>
  </si>
  <si>
    <t>Tax policy</t>
  </si>
  <si>
    <t>Capital allowances and tax losses</t>
  </si>
  <si>
    <t>Tax trigger and tax clawback</t>
  </si>
  <si>
    <t>Allocation to "General" pool</t>
  </si>
  <si>
    <t>Allocation to "Special Rate" pool</t>
  </si>
  <si>
    <t>Allocation to "Deferred Revenue" pool</t>
  </si>
  <si>
    <t>Allocation to "Structures and Buildings" pool</t>
  </si>
  <si>
    <t>Allocation to "Revenue" pool</t>
  </si>
  <si>
    <t>Allocation to "Non Qualifying" pool</t>
  </si>
  <si>
    <t>Allocation of allowances to totex categories</t>
  </si>
  <si>
    <t>Allocation of costs to totex categories</t>
  </si>
  <si>
    <t>Total variant and non-variant allowances:</t>
  </si>
  <si>
    <t>Load related capex</t>
  </si>
  <si>
    <t>Non-load related capex - asset replacement</t>
  </si>
  <si>
    <t>Non-load related capex - other</t>
  </si>
  <si>
    <t>Faults</t>
  </si>
  <si>
    <t>Tree cutting</t>
  </si>
  <si>
    <t>100% ‘revenue pool’ expenditure</t>
  </si>
  <si>
    <t>Controllable opex</t>
  </si>
  <si>
    <t>Total non-variant allowances:</t>
  </si>
  <si>
    <t>Total variant allowances (capitalisation rate allocation 1)</t>
  </si>
  <si>
    <t>Total variant allowances (capitalisation rate allocation 2)</t>
  </si>
  <si>
    <t>Summary of costs</t>
  </si>
  <si>
    <t>Total variant allowances</t>
  </si>
  <si>
    <t>Variant allowances: allocations</t>
  </si>
  <si>
    <t>UM / PCD</t>
  </si>
  <si>
    <t>RPE Incl. or Excl.</t>
  </si>
  <si>
    <t>Cap rate allocation</t>
  </si>
  <si>
    <t>Allocation of variant costs into tax pools</t>
  </si>
  <si>
    <t>General     Load related capex</t>
  </si>
  <si>
    <t>General     Non-load related capex - asset replacement</t>
  </si>
  <si>
    <t>General     Non-load related capex - other</t>
  </si>
  <si>
    <t>General     Faults</t>
  </si>
  <si>
    <t>General     Tree cutting</t>
  </si>
  <si>
    <t>General     100% 'revenue pool' expenditure</t>
  </si>
  <si>
    <t>General     Controllable opex</t>
  </si>
  <si>
    <t>Special Rate     Load related capex</t>
  </si>
  <si>
    <t>Special Rate     Non-load related capex - asset replacement</t>
  </si>
  <si>
    <t>Special Rate     Non-load related capex - other</t>
  </si>
  <si>
    <t>Special Rate     Faults</t>
  </si>
  <si>
    <t>Special Rate     Tree cutting</t>
  </si>
  <si>
    <t>Special Rate     100% 'revenue pool' expenditure</t>
  </si>
  <si>
    <t>Special Rate     Controllable opex</t>
  </si>
  <si>
    <t>Deferred Revenue     Load related capex</t>
  </si>
  <si>
    <t>Deferred Revenue     Non-load related capex - asset replacement</t>
  </si>
  <si>
    <t>Deferred Revenue     Non-load related capex - other</t>
  </si>
  <si>
    <t>Deferred Revenue     Faults</t>
  </si>
  <si>
    <t>Deferred Revenue     Tree cutting</t>
  </si>
  <si>
    <t>Deferred Revenue     100% 'revenue pool' expenditure</t>
  </si>
  <si>
    <t>Deferred Revenue     Controllable opex</t>
  </si>
  <si>
    <t>Structures and Buildings     Load related capex</t>
  </si>
  <si>
    <t>Structures and Buildings     Non-load related capex - asset replacement</t>
  </si>
  <si>
    <t>Structures and Buildings     Non-load related capex - other</t>
  </si>
  <si>
    <t>Structures and Buildings     Faults</t>
  </si>
  <si>
    <t>Structures and Buildings     Tree cutting</t>
  </si>
  <si>
    <t>Structures and Buildings     100% 'revenue pool' expenditure</t>
  </si>
  <si>
    <t>Structures and Buildings     Controllable opex</t>
  </si>
  <si>
    <t>Revenue     Load related capex</t>
  </si>
  <si>
    <t>Revenue     Non-load related capex - asset replacement</t>
  </si>
  <si>
    <t>Revenue     Non-load related capex - other</t>
  </si>
  <si>
    <t>Revenue     Faults</t>
  </si>
  <si>
    <t>Revenue     Tree cutting</t>
  </si>
  <si>
    <t>Revenue     100% 'revenue pool' expenditure</t>
  </si>
  <si>
    <t>Revenue     Controllable opex</t>
  </si>
  <si>
    <t>Non Qualifying     Load related capex</t>
  </si>
  <si>
    <t>Non Qualifying     Non-load related capex - asset replacement</t>
  </si>
  <si>
    <t>Non Qualifying     Non-load related capex - other</t>
  </si>
  <si>
    <t>Non Qualifying     Faults</t>
  </si>
  <si>
    <t>Non Qualifying     Tree cutting</t>
  </si>
  <si>
    <t>Non Qualifying     100% 'revenue pool' expenditure</t>
  </si>
  <si>
    <t>Non Qualifying     Controllable opex</t>
  </si>
  <si>
    <t>Caclulation of legacy indexes</t>
  </si>
  <si>
    <t>Price adjustment factor for RIIO-1 years</t>
  </si>
  <si>
    <t>Splice index conversion from real to nominal (from 20/21 price base)</t>
  </si>
  <si>
    <t xml:space="preserve">Splice index conversion from real to nominal (from 12/13 price base) </t>
  </si>
  <si>
    <r>
      <t>PI</t>
    </r>
    <r>
      <rPr>
        <vertAlign val="subscript"/>
        <sz val="10"/>
        <color theme="1"/>
        <rFont val="Gill Sans MT"/>
        <family val="2"/>
      </rPr>
      <t>t</t>
    </r>
    <r>
      <rPr>
        <sz val="10"/>
        <color theme="1"/>
        <rFont val="Gill Sans MT"/>
        <family val="2"/>
      </rPr>
      <t xml:space="preserve"> / PI</t>
    </r>
    <r>
      <rPr>
        <vertAlign val="subscript"/>
        <sz val="10"/>
        <color theme="1"/>
        <rFont val="Gill Sans MT"/>
        <family val="2"/>
      </rPr>
      <t>2012/13</t>
    </r>
  </si>
  <si>
    <r>
      <t>WACC</t>
    </r>
    <r>
      <rPr>
        <vertAlign val="subscript"/>
        <sz val="10"/>
        <color theme="1"/>
        <rFont val="Gill Sans MT"/>
        <family val="2"/>
      </rPr>
      <t>t</t>
    </r>
  </si>
  <si>
    <r>
      <t>WACC</t>
    </r>
    <r>
      <rPr>
        <vertAlign val="subscript"/>
        <sz val="10"/>
        <color theme="1"/>
        <rFont val="Gill Sans MT"/>
        <family val="2"/>
      </rPr>
      <t>t</t>
    </r>
    <r>
      <rPr>
        <sz val="10"/>
        <color theme="1"/>
        <rFont val="Gill Sans MT"/>
        <family val="2"/>
      </rPr>
      <t xml:space="preserve"> + 1</t>
    </r>
  </si>
  <si>
    <t>PVF</t>
  </si>
  <si>
    <t>Treatment of legacy items from ED1 PCFM</t>
  </si>
  <si>
    <t>RIIO-1 MOD from ED1 closeout model (£m 12/13 prices)</t>
  </si>
  <si>
    <t xml:space="preserve">Phasing </t>
  </si>
  <si>
    <t>WACC</t>
  </si>
  <si>
    <t>Compounding WACC for TVM adjustment</t>
  </si>
  <si>
    <t>CWACCt</t>
  </si>
  <si>
    <t>Legacy MOD</t>
  </si>
  <si>
    <t>LMODt</t>
  </si>
  <si>
    <t>Treatment of legacy items from ED1 RRP</t>
  </si>
  <si>
    <t>Base demand revenue</t>
  </si>
  <si>
    <t>True-up of RPI forecast</t>
  </si>
  <si>
    <t>Legacy relevant revenue adjustments</t>
  </si>
  <si>
    <t>LTRU</t>
  </si>
  <si>
    <t>Under/Over Recovery</t>
  </si>
  <si>
    <t>RD-AR</t>
  </si>
  <si>
    <t>It</t>
  </si>
  <si>
    <t>Interest rate adjustment</t>
  </si>
  <si>
    <t>Correction factor</t>
  </si>
  <si>
    <t>K</t>
  </si>
  <si>
    <t>Legacy correction factor for AR tab</t>
  </si>
  <si>
    <t>LK</t>
  </si>
  <si>
    <t>LCN</t>
  </si>
  <si>
    <t>Connection Guaranteed Standards Payments Made</t>
  </si>
  <si>
    <t>CGSPM</t>
  </si>
  <si>
    <t>CGSPM cumulative to year t-2</t>
  </si>
  <si>
    <t>SumCGSPMt-2</t>
  </si>
  <si>
    <t>TCGSR</t>
  </si>
  <si>
    <t>CGSRA cumulative to t-1</t>
  </si>
  <si>
    <t>SumCGSRAt-1</t>
  </si>
  <si>
    <t>Connections performance standards payments adjustment</t>
  </si>
  <si>
    <t>CGSRA</t>
  </si>
  <si>
    <t>Incentives</t>
  </si>
  <si>
    <t>Broad Measure of Customer Service (£m real 2012/13 prices)</t>
  </si>
  <si>
    <t>Legacy RRP Customer Satisfaction Survey term</t>
  </si>
  <si>
    <t>Legacy RRP Complaints metric term</t>
  </si>
  <si>
    <t>Legacy RRP Stakeholder engagement reward term</t>
  </si>
  <si>
    <t>Broad measure of customer service revenue adjustment</t>
  </si>
  <si>
    <t>BM</t>
  </si>
  <si>
    <t>Interruptions-related quality of service incentive revenue adjustment</t>
  </si>
  <si>
    <t>Legacy RRP Performance on the number of supply interruptions and the duration of supply interruptions</t>
  </si>
  <si>
    <t>Legacy RRP Performance on severe weather supply restoration</t>
  </si>
  <si>
    <t>Legacy RRP Performance on normal weather supply restoration</t>
  </si>
  <si>
    <t>IQ</t>
  </si>
  <si>
    <t>Legacy RRP Incentive on Connections Engagement negative performance adjustment</t>
  </si>
  <si>
    <t>ICEt</t>
  </si>
  <si>
    <t>Legacy RRP LVSSA Time to Quote term</t>
  </si>
  <si>
    <t>Legacy RRP LVSSB Time to Quote term</t>
  </si>
  <si>
    <t>Legacy RRP LVSSA Time to Connect term</t>
  </si>
  <si>
    <t>Legacy RRP LVSSB Time to Connect term</t>
  </si>
  <si>
    <t>Time To Connect</t>
  </si>
  <si>
    <t>TTC</t>
  </si>
  <si>
    <t>Pass-through</t>
  </si>
  <si>
    <t>Licence fee adjustment</t>
  </si>
  <si>
    <t>Legacy Licence fee payments</t>
  </si>
  <si>
    <t>Legacy Licence fee allowance</t>
  </si>
  <si>
    <t>£m 2012/13</t>
  </si>
  <si>
    <t>LLF</t>
  </si>
  <si>
    <t>Legacy Business Rates payments</t>
  </si>
  <si>
    <t>Legacy Business Rates allowance</t>
  </si>
  <si>
    <t>LRB</t>
  </si>
  <si>
    <t>Legacy Pass-through Transmission Connection Point Charges incurred</t>
  </si>
  <si>
    <t>Legacy Pass-through Transmission Connection Point Charges allowance</t>
  </si>
  <si>
    <t>LTB</t>
  </si>
  <si>
    <t>Legacy Smart Meter Communication Licensee Costs incurred</t>
  </si>
  <si>
    <t>Legacy Smart Meter Communication Licensee Costs allowance</t>
  </si>
  <si>
    <t>LSMC</t>
  </si>
  <si>
    <t>Legacy Smart Meter Information Technology Costs incurred</t>
  </si>
  <si>
    <t>Legacy Smart Meter Information Technology Costs allowance</t>
  </si>
  <si>
    <t>LSMIT</t>
  </si>
  <si>
    <t>Legacy Ring Fence Costs incurred</t>
  </si>
  <si>
    <t>Legacy Ring Fence Costs allowance</t>
  </si>
  <si>
    <t>LRF</t>
  </si>
  <si>
    <t>Legacy Shetland variable Energy Costs Actual incurred</t>
  </si>
  <si>
    <t>Legacy Shetland variable Energy Costs allowance</t>
  </si>
  <si>
    <t>LSEC</t>
  </si>
  <si>
    <t>Legacy Shetland Extension Variable Energy Costs incurred</t>
  </si>
  <si>
    <t>Legacy Shetland Extension Variable Energy Costs allowance</t>
  </si>
  <si>
    <t>LSEVEC</t>
  </si>
  <si>
    <t>Legacy Shetland New Energy Solution Residual Costs incurred</t>
  </si>
  <si>
    <t>Legacy Shetland New Energy Solution Residual Costs allowance</t>
  </si>
  <si>
    <t>LSNESRC</t>
  </si>
  <si>
    <t>Legacy supplier of Last Resort Net Costs incurred</t>
  </si>
  <si>
    <t>Excess specified amount</t>
  </si>
  <si>
    <t>ESA</t>
  </si>
  <si>
    <t>LSLRA</t>
  </si>
  <si>
    <t>Eligible Bad Debt adjustment</t>
  </si>
  <si>
    <t xml:space="preserve">Legacy Eligible Use of System Bad Debt Costs incurred </t>
  </si>
  <si>
    <t>Legacy Recovered Bad Debt</t>
  </si>
  <si>
    <t>LEBD</t>
  </si>
  <si>
    <t>COVID-19 Bad Debt term adjustment</t>
  </si>
  <si>
    <t>LCBD</t>
  </si>
  <si>
    <t>Summary of LAR terms for AR tab</t>
  </si>
  <si>
    <t>Phased LMOD</t>
  </si>
  <si>
    <t>LMOD</t>
  </si>
  <si>
    <t>Inflation true up</t>
  </si>
  <si>
    <t>Legacy inputs for Incentives (LIP)</t>
  </si>
  <si>
    <t>Broader Measure of Customer Service</t>
  </si>
  <si>
    <t>LBM</t>
  </si>
  <si>
    <t>Interruptions-Related Quality of Service</t>
  </si>
  <si>
    <t>LIQ</t>
  </si>
  <si>
    <t>Incentive on Connections Engagement</t>
  </si>
  <si>
    <t>LICE</t>
  </si>
  <si>
    <t>LTTC</t>
  </si>
  <si>
    <t>Legacy inputs for Passthrough (LPT)</t>
  </si>
  <si>
    <t>Ring Fences Costs adjustment</t>
  </si>
  <si>
    <t>Shetland integrated plan adjustment</t>
  </si>
  <si>
    <t>Supplier of Last Resort Costs adjustment</t>
  </si>
  <si>
    <t>Eligible Bad Debt Costs adjustment</t>
  </si>
  <si>
    <t>COVID-19 Bad Debt adjustment</t>
  </si>
  <si>
    <t>Allowed totex aggregated by sub-category</t>
  </si>
  <si>
    <t>RIIO-2 Capitalisation Rate Allocation 1 allowances</t>
  </si>
  <si>
    <t>Allowed load related capex</t>
  </si>
  <si>
    <t>Allowed non-load related capex - asset replacement</t>
  </si>
  <si>
    <t>Allowed non-load related capex - other</t>
  </si>
  <si>
    <t>Allowed faults</t>
  </si>
  <si>
    <t>Allowed tree cutting</t>
  </si>
  <si>
    <t>Allowed 100% 'revenue pool' expenditure</t>
  </si>
  <si>
    <t>Allowed controllable opex</t>
  </si>
  <si>
    <t>Total RIIO-2 capitalisation rate allocation 1 allowances</t>
  </si>
  <si>
    <t>RIIO-2 Capitalisation Rate Allocation 2 allowances</t>
  </si>
  <si>
    <t>Total RIIO-2 capitalisation rate allocation 2 allowances</t>
  </si>
  <si>
    <t>Total allowance</t>
  </si>
  <si>
    <t>Total allowed load related capex</t>
  </si>
  <si>
    <t>Total allowed non-load related capex - asset replacement</t>
  </si>
  <si>
    <t>Total allowed non-load related capex - other</t>
  </si>
  <si>
    <t>Total allowed faults</t>
  </si>
  <si>
    <t>Total allowed tree cutting</t>
  </si>
  <si>
    <t>Total allowed 100% 'revenue pool' expenditure</t>
  </si>
  <si>
    <t>Total allowed controllable opex</t>
  </si>
  <si>
    <t>Total allowed totex</t>
  </si>
  <si>
    <t>Note: the actuals data to be used is set by the user on the DNOInput tab. If the PCFM dataset is selected, then the actuals figures are equal to the allowance figures.</t>
  </si>
  <si>
    <t>RIIO-2 Capitalisation Rate Allocation 1 actuals/forecast actuals</t>
  </si>
  <si>
    <t>Data inputs for either forecast Actuals or Actuals are present?</t>
  </si>
  <si>
    <t>Total RIIO-2 capitalisation rate allocation 1 actual totex</t>
  </si>
  <si>
    <t>RIIO-2 Capitalisation Rate Allocation 2 actuals/forecast actuals</t>
  </si>
  <si>
    <t>Total RIIO-2 capitalisation rate allocation 2 actual totex</t>
  </si>
  <si>
    <t>Total actual/forecast actual totex</t>
  </si>
  <si>
    <t>Total actual load related capex</t>
  </si>
  <si>
    <t>Total actual non-load related capex - asset replacement</t>
  </si>
  <si>
    <t>Total actual non-load related capex - other</t>
  </si>
  <si>
    <t>Total actual faults</t>
  </si>
  <si>
    <t>Total actual tree cutting</t>
  </si>
  <si>
    <t>Total actual 100% 'revenue pool' expenditure</t>
  </si>
  <si>
    <t>Total actual controllable opex</t>
  </si>
  <si>
    <t>Total actual totex</t>
  </si>
  <si>
    <t>Totex Incentive Mechanism (TIM)</t>
  </si>
  <si>
    <t>TIM Efficiency Incentive</t>
  </si>
  <si>
    <t>RIIO-2 capitalisation rate allocation 1 totex</t>
  </si>
  <si>
    <t>RIIO-2 incentive strength</t>
  </si>
  <si>
    <t>RIIO-2 Funding Adjustment Rate (often referred to as 'sharing factor')</t>
  </si>
  <si>
    <t>Less allowed totex</t>
  </si>
  <si>
    <t>Pre-TIM overspend (underspend)</t>
  </si>
  <si>
    <t>Post-TIM overspend (underspend)</t>
  </si>
  <si>
    <t>RIIO-2 capitalisation rate allocation 2 totex</t>
  </si>
  <si>
    <t>Post-TIM totex</t>
  </si>
  <si>
    <t>Allowed totex</t>
  </si>
  <si>
    <t>Post-TIM capitalisation</t>
  </si>
  <si>
    <t>RIIO-2 allocation 1 capitalisation</t>
  </si>
  <si>
    <t>Capitalisation rate</t>
  </si>
  <si>
    <t>Slow pot expenditure</t>
  </si>
  <si>
    <t xml:space="preserve">RIIO-2 allocation 2 capitalisation </t>
  </si>
  <si>
    <t>Totex after capitalisation</t>
  </si>
  <si>
    <t>Calculated output capitalisation rate</t>
  </si>
  <si>
    <t>RIIO-2 Business Plan Incentive (BPI)</t>
  </si>
  <si>
    <t>Regulatory Depreciation</t>
  </si>
  <si>
    <t xml:space="preserve">RAV additions </t>
  </si>
  <si>
    <t>Pre-vesting asset depn in first year (mnths)</t>
  </si>
  <si>
    <t>Post-vesting non-accelerated depreciation period</t>
  </si>
  <si>
    <t>text</t>
  </si>
  <si>
    <t>Post-vesting accelerated depreciation period</t>
  </si>
  <si>
    <t>Summary of net RAV additions and depreciation</t>
  </si>
  <si>
    <t>Note: Additions to RAV are combined before feeding into the depreciation calculations. Pre-RIIO values are used to build up the post-vesting RAV from vesting.</t>
  </si>
  <si>
    <t>Pre-vesting balance brought forwards</t>
  </si>
  <si>
    <t>Post-vesting pre-RIIO net RAV additions</t>
  </si>
  <si>
    <t>RIIO-1 net RAV additions (aka legacy net RAV additions)</t>
  </si>
  <si>
    <t>RIIO-2 net RAV additions (Slow money)</t>
  </si>
  <si>
    <t>Net RAV additions</t>
  </si>
  <si>
    <t>Post-vesting pre-RIIO depreciation</t>
  </si>
  <si>
    <t>RIIO-1 depreciation</t>
  </si>
  <si>
    <t>RIIO-2 depreciation</t>
  </si>
  <si>
    <t>Total depreciation (drawn from depreciation profiles below)</t>
  </si>
  <si>
    <r>
      <t xml:space="preserve">Calculation of post-vesting RAV balances for </t>
    </r>
    <r>
      <rPr>
        <i/>
        <sz val="10"/>
        <color theme="1"/>
        <rFont val="Gill Sans MT"/>
        <family val="2"/>
      </rPr>
      <t xml:space="preserve">Return&amp;RAV </t>
    </r>
    <r>
      <rPr>
        <sz val="10"/>
        <color theme="1"/>
        <rFont val="Gill Sans MT"/>
        <family val="2"/>
      </rPr>
      <t>sheet</t>
    </r>
  </si>
  <si>
    <r>
      <rPr>
        <u/>
        <sz val="10"/>
        <rFont val="Gill Sans MT"/>
        <family val="2"/>
      </rPr>
      <t>Note:</t>
    </r>
    <r>
      <rPr>
        <sz val="10"/>
        <rFont val="Gill Sans MT"/>
        <family val="2"/>
      </rPr>
      <t xml:space="preserve"> This section calculates RAV banace at the start of RIIO-1, for use in the Return&amp;RAV tab's RAV balance carried forwards tables.</t>
    </r>
  </si>
  <si>
    <t>RIIO-1 minus 1</t>
  </si>
  <si>
    <t>Post-vesting Pre-RIIO transfers to depreciation</t>
  </si>
  <si>
    <t>Cumulative net additions</t>
  </si>
  <si>
    <t>Cumulative depreciation</t>
  </si>
  <si>
    <t>Opening post-vesting RAV cost contribution</t>
  </si>
  <si>
    <t>Opening post-vesting RAV accumulated depreciation contribution</t>
  </si>
  <si>
    <t>Post-vesting, pre-RIIO depreciation calculations</t>
  </si>
  <si>
    <r>
      <rPr>
        <u/>
        <sz val="10"/>
        <rFont val="Gill Sans MT"/>
        <family val="2"/>
      </rPr>
      <t>Note:</t>
    </r>
    <r>
      <rPr>
        <sz val="10"/>
        <rFont val="Gill Sans MT"/>
        <family val="2"/>
      </rPr>
      <t xml:space="preserve"> This section is used to calculate depreciation on pre-vesting additions (i.e. before RIIO-1)</t>
    </r>
  </si>
  <si>
    <t>Depreciation parameters (post-vesting, pre-RIIO additions)</t>
  </si>
  <si>
    <t>Post-vesting non-accelerated asset life</t>
  </si>
  <si>
    <t>Annual depreciation factor</t>
  </si>
  <si>
    <t>Post-vesting accelerated asset life</t>
  </si>
  <si>
    <t>Depreciation values applied (post-vesting)</t>
  </si>
  <si>
    <t>Non-accelerated SL Depreciation calculation (post-vesting, pre-RIIO additions)</t>
  </si>
  <si>
    <t>Non-accelerated SL flag</t>
  </si>
  <si>
    <t>Accelerated SL Depreciation calculation (post-vesting, pre-RIIO additions)</t>
  </si>
  <si>
    <t>Accelerated SL flag</t>
  </si>
  <si>
    <t>Accelerated RAV differential post-vesting depreciation (post-vesting, pre-RIIO additions)</t>
  </si>
  <si>
    <r>
      <rPr>
        <u/>
        <sz val="10"/>
        <rFont val="Gill Sans MT"/>
        <family val="2"/>
      </rPr>
      <t>Note:</t>
    </r>
    <r>
      <rPr>
        <sz val="10"/>
        <rFont val="Gill Sans MT"/>
        <family val="2"/>
      </rPr>
      <t xml:space="preserve"> The RAV differential accumulated from the straight line and sum-of-digit schedules above is released after the start of RIIO over an input smoothing profile.</t>
    </r>
  </si>
  <si>
    <t>RAV differential accruing</t>
  </si>
  <si>
    <t>Smoothing period</t>
  </si>
  <si>
    <t>Smoothing profile for recovery of backlog depreciation</t>
  </si>
  <si>
    <t>RIIO-1 depreciation calculations</t>
  </si>
  <si>
    <r>
      <rPr>
        <u/>
        <sz val="10"/>
        <rFont val="Gill Sans MT"/>
        <family val="2"/>
      </rPr>
      <t>Note:</t>
    </r>
    <r>
      <rPr>
        <sz val="10"/>
        <rFont val="Gill Sans MT"/>
        <family val="2"/>
      </rPr>
      <t xml:space="preserve"> This section is used to calculate depreciation on RIIO-1 additions (i.e. before RIIO-1). Depreciation profile used is straight line</t>
    </r>
  </si>
  <si>
    <t>Depreciation parameters (RIIO-1 additions)</t>
  </si>
  <si>
    <t>Post-vesting asset life (RIIO-1)</t>
  </si>
  <si>
    <t>Depreciation values applied (RIIO-1 additions)</t>
  </si>
  <si>
    <t>SL depreciation calculation (RIIO-1)</t>
  </si>
  <si>
    <t>Total applicable depreciation</t>
  </si>
  <si>
    <t>RIIO-2 depreciation schedules</t>
  </si>
  <si>
    <t>Post-vesting asset life (RIIO-2) (single input)</t>
  </si>
  <si>
    <t>Annual SL depreciation factor (single input)</t>
  </si>
  <si>
    <t>Depreciation values applied (RIIO-2)</t>
  </si>
  <si>
    <t>SL depreciation (RIIO-2)</t>
  </si>
  <si>
    <t>Applicable SL depreciation profile</t>
  </si>
  <si>
    <t>Return &amp; RAV</t>
  </si>
  <si>
    <t>Return base</t>
  </si>
  <si>
    <r>
      <rPr>
        <u/>
        <sz val="10"/>
        <rFont val="Gill Sans MT"/>
        <family val="2"/>
      </rPr>
      <t>Note:</t>
    </r>
    <r>
      <rPr>
        <sz val="10"/>
        <rFont val="Gill Sans MT"/>
        <family val="2"/>
      </rPr>
      <t xml:space="preserve"> The "Return base" is calculated such that the net present value of the stream of depreciation and return flowing from a RAV addition is equal to the present value of the addition itself.</t>
    </r>
  </si>
  <si>
    <t>Present value and closing of RAV</t>
  </si>
  <si>
    <t>Single year discount factor</t>
  </si>
  <si>
    <t>Closing RAV</t>
  </si>
  <si>
    <t>Discounted closing RAV</t>
  </si>
  <si>
    <t>NPV-neutral RAV return base</t>
  </si>
  <si>
    <t>Opening RAV (after transfers)</t>
  </si>
  <si>
    <t>Return on RAV</t>
  </si>
  <si>
    <t>Note: The RAV is presented separate pre-vesting and post-vesting balances brought together to form a combined "Running total."</t>
  </si>
  <si>
    <t>Timing Inputs</t>
  </si>
  <si>
    <t>Start of RIIO 1</t>
  </si>
  <si>
    <t>Running total</t>
  </si>
  <si>
    <t>Opening RAV balance brought forwards from pre RIIO-1</t>
  </si>
  <si>
    <t>Opening RAV</t>
  </si>
  <si>
    <t>Net additions (after disposals)</t>
  </si>
  <si>
    <t>Depreciation</t>
  </si>
  <si>
    <t>Post-vesting balance</t>
  </si>
  <si>
    <t>Note: Post-vesting RAV opening balances are generated from calculations built up since vesting. Net additions (after disposals), depreciation and removals are calculated principally on the "Depn" sheet.</t>
  </si>
  <si>
    <t>Assets with non-standard depreciation policies applied or that are transferred to the RAV during the price control are also brought into the RAV here.</t>
  </si>
  <si>
    <t>Cost</t>
  </si>
  <si>
    <t>Opening balance brought forward (before transfers)</t>
  </si>
  <si>
    <t>Opening balance brought forward (after transfers)</t>
  </si>
  <si>
    <t>Closing value carried forward</t>
  </si>
  <si>
    <t>Opening cumulative depreciation balance brought forwards from pre RIIO-1</t>
  </si>
  <si>
    <t>Asset balance</t>
  </si>
  <si>
    <t>Net value after regulatory depreciation</t>
  </si>
  <si>
    <t>Metering Write Off</t>
  </si>
  <si>
    <t>Tax Pools</t>
  </si>
  <si>
    <t>Tax pools additions</t>
  </si>
  <si>
    <r>
      <rPr>
        <u/>
        <sz val="10"/>
        <rFont val="Gill Sans MT"/>
        <family val="2"/>
      </rPr>
      <t>Note:</t>
    </r>
    <r>
      <rPr>
        <sz val="10"/>
        <rFont val="Gill Sans MT"/>
        <family val="2"/>
      </rPr>
      <t xml:space="preserve"> Actual totex is combined with other expenditure and allocated to tax pools. Each cost sub-category can have its own percentage split between each pool.</t>
    </r>
  </si>
  <si>
    <t>Inflation line</t>
  </si>
  <si>
    <t>Blended Real to nominal prices conversion factor</t>
  </si>
  <si>
    <t>Expenditure categories allocated to tax pools</t>
  </si>
  <si>
    <r>
      <rPr>
        <u/>
        <sz val="10"/>
        <rFont val="Gill Sans MT"/>
        <family val="2"/>
      </rPr>
      <t>Note:</t>
    </r>
    <r>
      <rPr>
        <sz val="10"/>
        <rFont val="Gill Sans MT"/>
        <family val="2"/>
      </rPr>
      <t xml:space="preserve"> RIIO-1 tax pool allocation inputs for each totex sub-category, whereas RIIO-2 allocations are at totex level. This is why different calculation methods are required.</t>
    </r>
  </si>
  <si>
    <t>Actual/forecast actual totex</t>
  </si>
  <si>
    <t>Actual  non-load related capex - asset replacement</t>
  </si>
  <si>
    <t>Actual  non-load related capex - other</t>
  </si>
  <si>
    <t>Actual  faults</t>
  </si>
  <si>
    <t>Actual  tree cutting</t>
  </si>
  <si>
    <t>Actual  100% 'revenue pool' expenditure</t>
  </si>
  <si>
    <t>Actual  controllable opex</t>
  </si>
  <si>
    <t>Total actual/forecast actual  totex</t>
  </si>
  <si>
    <t>Non-totex items</t>
  </si>
  <si>
    <t>Non-controllable opex (to be added to "Revenue" Pool additions)</t>
  </si>
  <si>
    <t>Costs associated with other revenue allowance</t>
  </si>
  <si>
    <t>Tax pool allocation &amp; additions</t>
  </si>
  <si>
    <t>Additions to "General" pool</t>
  </si>
  <si>
    <t>Additions to "Special Rate" pool</t>
  </si>
  <si>
    <t>Additions to "Deferred Revenue" pool</t>
  </si>
  <si>
    <t>Additions to "Structures and Buildings" pool</t>
  </si>
  <si>
    <r>
      <t>Additions to "Revenue" pool (</t>
    </r>
    <r>
      <rPr>
        <i/>
        <sz val="10"/>
        <color theme="1"/>
        <rFont val="Gill Sans MT"/>
        <family val="2"/>
      </rPr>
      <t>including Non-totex items)</t>
    </r>
  </si>
  <si>
    <t>Additions to "Non Qualifying" pool</t>
  </si>
  <si>
    <t>Capital allowances</t>
  </si>
  <si>
    <r>
      <rPr>
        <u/>
        <sz val="10"/>
        <rFont val="Gill Sans MT"/>
        <family val="2"/>
      </rPr>
      <t>Note:</t>
    </r>
    <r>
      <rPr>
        <sz val="10"/>
        <rFont val="Gill Sans MT"/>
        <family val="2"/>
      </rPr>
      <t xml:space="preserve"> Special, General and deferred revenue capital allowances are calculated for the tax allowance calculation.</t>
    </r>
  </si>
  <si>
    <t>When "non-core" assets are transferred to the RAV to their tax book value is moved to the "Transfer" line</t>
  </si>
  <si>
    <t>General pool</t>
  </si>
  <si>
    <t>Capital allowance rate</t>
  </si>
  <si>
    <t>Opening balance brought forwards from RIIO-1</t>
  </si>
  <si>
    <t>Opening balance brought forward</t>
  </si>
  <si>
    <t>Revisions</t>
  </si>
  <si>
    <t>Capex additions</t>
  </si>
  <si>
    <t>Tax book value pre-depreciation</t>
  </si>
  <si>
    <t>General pool capital allowance (reducing balance)</t>
  </si>
  <si>
    <t>Closing balance carried forward</t>
  </si>
  <si>
    <t>Special Rates pool</t>
  </si>
  <si>
    <t>Special Rates capital allowance (reducing balance)</t>
  </si>
  <si>
    <t>Deferred revenue pool</t>
  </si>
  <si>
    <t>Deferred revenue expenditure pool capex additions during RIIO-1</t>
  </si>
  <si>
    <t>Deferred revenue expenditure capital allowance (straight line)</t>
  </si>
  <si>
    <t>Structures and Buildings pool</t>
  </si>
  <si>
    <t>Structures and Buildings capital allowance (straight line)</t>
  </si>
  <si>
    <t>Total capital allowances</t>
  </si>
  <si>
    <t>Deferred revenue expenditure</t>
  </si>
  <si>
    <t>Finance &amp; Tax</t>
  </si>
  <si>
    <t>Net debt</t>
  </si>
  <si>
    <r>
      <t>Note:</t>
    </r>
    <r>
      <rPr>
        <sz val="10"/>
        <rFont val="Gill Sans MT"/>
        <family val="2"/>
      </rPr>
      <t xml:space="preserve"> Net debt is calculated to generate interest paid (for the tax calculation) and gearing levels (for equity issuance calculations).</t>
    </r>
  </si>
  <si>
    <t>"Core" net debt is distinct from "Non-core" net debt. Non-core net debt relates to assets held outside the main RAV and receiving a pre-tax income.</t>
  </si>
  <si>
    <t>Core net debt</t>
  </si>
  <si>
    <r>
      <rPr>
        <u/>
        <sz val="10"/>
        <rFont val="Gill Sans MT"/>
        <family val="2"/>
      </rPr>
      <t>Note:</t>
    </r>
    <r>
      <rPr>
        <sz val="10"/>
        <rFont val="Gill Sans MT"/>
        <family val="2"/>
      </rPr>
      <t xml:space="preserve"> The company opens the price control at its notionally geared level. Any equity issuance required to reach this level is not shown.</t>
    </r>
  </si>
  <si>
    <t>Equity issuance (if any) occurs at the start of the year and may be followed by transfers to or from non-core net debt (to equalise opening gearing levels across the company).</t>
  </si>
  <si>
    <t>Start of year transfers may also include net debt accompanying non-core assets transferred to core RAV.</t>
  </si>
  <si>
    <t>A sub-total is taken before tax and interest on in-year cash flow. This allows the calculation of interest on in-year cash flow to be solved analytically.</t>
  </si>
  <si>
    <t>Opening balance brought forward (before equity issuance and transfers)</t>
  </si>
  <si>
    <t>Start of price control notional debt re-set</t>
  </si>
  <si>
    <t>Equity issuance (excluding first year of price control)</t>
  </si>
  <si>
    <t>Opening balance brought forward (after equity issuance and transfers)</t>
  </si>
  <si>
    <t>Add Recalculated base revenue (except tax allowance)</t>
  </si>
  <si>
    <t>Less non-controllable opex (aka pass-through-costs)</t>
  </si>
  <si>
    <t>Less costs associated with other revenue allowances</t>
  </si>
  <si>
    <t>Less dividends</t>
  </si>
  <si>
    <t>Less equity issuance costs</t>
  </si>
  <si>
    <t>Closing net debt (before tax and debt costs)</t>
  </si>
  <si>
    <t>Less net interest paid (excluding principal inflation accretion)</t>
  </si>
  <si>
    <t>Less net interest paid (principal inflation accretion)</t>
  </si>
  <si>
    <t>Add tax allowance (including adjustment)</t>
  </si>
  <si>
    <t>Less tax paid (including cash flow on revenue without a tax allowance)</t>
  </si>
  <si>
    <t>Closing value</t>
  </si>
  <si>
    <t>Total net debt</t>
  </si>
  <si>
    <t>Opening total net debt (before equity issuance)</t>
  </si>
  <si>
    <t>Opening total net debt (after equity issuance)</t>
  </si>
  <si>
    <t>Regearing</t>
  </si>
  <si>
    <t>Overall opening gearing</t>
  </si>
  <si>
    <r>
      <rPr>
        <u/>
        <sz val="10"/>
        <rFont val="Gill Sans MT"/>
        <family val="2"/>
      </rPr>
      <t>Note:</t>
    </r>
    <r>
      <rPr>
        <sz val="10"/>
        <rFont val="Gill Sans MT"/>
        <family val="2"/>
      </rPr>
      <t xml:space="preserve"> Opening values are based on real opening RAV inflated by the previous years prices.</t>
    </r>
  </si>
  <si>
    <t>Opening core RAV (after transfers)</t>
  </si>
  <si>
    <t>Overall gearing at start of year (before equity issuance)</t>
  </si>
  <si>
    <t>Start of price control notional regearing</t>
  </si>
  <si>
    <r>
      <rPr>
        <u/>
        <sz val="10"/>
        <rFont val="Gill Sans MT"/>
        <family val="2"/>
      </rPr>
      <t>Note:</t>
    </r>
    <r>
      <rPr>
        <sz val="10"/>
        <rFont val="Gill Sans MT"/>
        <family val="2"/>
      </rPr>
      <t xml:space="preserve"> An allowance is given to cover the change in notional gearing from its level in the previous price control. </t>
    </r>
  </si>
  <si>
    <t>For transmission only, where the Pre-RIIO closing gearing is higher than the notional opening gear the notional gearing at the start of RIIO will be uplifted to reflect this difference.</t>
  </si>
  <si>
    <t>End of RIIO-1 closing notional gearing</t>
  </si>
  <si>
    <t>Start of RIIO-2 opening notional gearing</t>
  </si>
  <si>
    <t>Start of price control change in notional gearing</t>
  </si>
  <si>
    <t>Total opening regulatory assets (after transfers)</t>
  </si>
  <si>
    <t>Movement in net debt for notional regearing change</t>
  </si>
  <si>
    <t>Equity issuance</t>
  </si>
  <si>
    <r>
      <rPr>
        <u/>
        <sz val="10"/>
        <rFont val="Gill Sans MT"/>
        <family val="2"/>
      </rPr>
      <t>Note:</t>
    </r>
    <r>
      <rPr>
        <sz val="10"/>
        <rFont val="Gill Sans MT"/>
        <family val="2"/>
      </rPr>
      <t xml:space="preserve"> If opening overall gearing exceeds its target level beyond a given threshold, an equity issuance is triggered, bringing opening gearing back to its target level. An allowance is calculated for the cost of raising this equity.</t>
    </r>
  </si>
  <si>
    <t>Less target gearing for equity issuance</t>
  </si>
  <si>
    <t>Deviation from equity issuance target gearing</t>
  </si>
  <si>
    <t>Threshold deviation above target level</t>
  </si>
  <si>
    <t>Equity issuance threshold met</t>
  </si>
  <si>
    <t>Start of year gearing equalisation between core and non-core net debt</t>
  </si>
  <si>
    <r>
      <rPr>
        <u/>
        <sz val="10"/>
        <rFont val="Gill Sans MT"/>
        <family val="2"/>
      </rPr>
      <t>Note:</t>
    </r>
    <r>
      <rPr>
        <sz val="10"/>
        <rFont val="Gill Sans MT"/>
        <family val="2"/>
      </rPr>
      <t xml:space="preserve"> Movements in non-core cash flow allow core and non-core gearing levels to diverge within the year. Net debt transfers at the start of the year equalise levels of gearing across the company.</t>
    </r>
  </si>
  <si>
    <t>The overall gearing percentage is exported to the "NonCore" sheet to set their opening gearing to that level. Net movements required to reach that level from their net debt brought forward generate a transfer from Core net debt.</t>
  </si>
  <si>
    <t>Overall gearing at start of year (after equity issuance)</t>
  </si>
  <si>
    <t>Financing costs</t>
  </si>
  <si>
    <t>Interest</t>
  </si>
  <si>
    <t>Forecast cost of debt</t>
  </si>
  <si>
    <r>
      <rPr>
        <u/>
        <sz val="10"/>
        <rFont val="Gill Sans MT"/>
        <family val="2"/>
      </rPr>
      <t>Note:</t>
    </r>
    <r>
      <rPr>
        <sz val="10"/>
        <rFont val="Gill Sans MT"/>
        <family val="2"/>
      </rPr>
      <t xml:space="preserve"> The nominal cost of debt is calculated and adjusted for any portion indexed for inflation.</t>
    </r>
  </si>
  <si>
    <t>Fixed rate debt</t>
  </si>
  <si>
    <t>Cost of debt</t>
  </si>
  <si>
    <t>RIIO-2 forecast debt inflation (CPIH long-term)</t>
  </si>
  <si>
    <t>Forecast cost of debt (fixed rate)</t>
  </si>
  <si>
    <t>nominal annual %</t>
  </si>
  <si>
    <t>RPI index-linked debt</t>
  </si>
  <si>
    <t>Forecast debt inflation (RPI long-term)</t>
  </si>
  <si>
    <t>Cost of debt (RPI index-linked)</t>
  </si>
  <si>
    <t>annual real % (RPI)</t>
  </si>
  <si>
    <t>RIIO-2 near-term forecast debt inflation (RPI)</t>
  </si>
  <si>
    <t>CPIH index-linked debt</t>
  </si>
  <si>
    <t>Cost of debt (CPIH index-linked)</t>
  </si>
  <si>
    <t>annual real % (CPIH)</t>
  </si>
  <si>
    <t>RIIO-2 near-term forecast debt inflation (CPIH)</t>
  </si>
  <si>
    <t>Forecast cost of debt (CPIH index-linked)</t>
  </si>
  <si>
    <t>Average net debt (except for interest and tax)</t>
  </si>
  <si>
    <t>Opening net debt</t>
  </si>
  <si>
    <t>Closing net debt (except for interest and tax)</t>
  </si>
  <si>
    <t>Average cost of debt applied (FYI only)</t>
  </si>
  <si>
    <t>Net interest received</t>
  </si>
  <si>
    <t>Fixed rate debt as a percentage of net debt</t>
  </si>
  <si>
    <t>Average net debt (except for interest and tax) - fixed rate</t>
  </si>
  <si>
    <t>Net interest received (fixed rate)</t>
  </si>
  <si>
    <t>Average net debt (except for interest and tax) - RPI index-linked</t>
  </si>
  <si>
    <t>Net interest received (RPI index-linked)</t>
  </si>
  <si>
    <t>Principal inflation accretion on RPI index-linked debt</t>
  </si>
  <si>
    <t>Average net debt (except for interest and tax) - CPIH index-linked</t>
  </si>
  <si>
    <t>Net interest received (CPIH index-linked)</t>
  </si>
  <si>
    <t>Principal inflation accretion on CPIH index-linked debt</t>
  </si>
  <si>
    <t>Principal inflation accretion on index linked debt</t>
  </si>
  <si>
    <t>Note: The principal inflation accretion from index linked debt is identified separately from other interest costs.</t>
  </si>
  <si>
    <t>RIIO-2 principal inflation accretion calculation</t>
  </si>
  <si>
    <t>Net interest received (principal inflation accretion)</t>
  </si>
  <si>
    <t>Total blended inflation accretion</t>
  </si>
  <si>
    <t>Net interest received (excluding principal inflation accretion)</t>
  </si>
  <si>
    <t>Share of interest expense as principal inflation accretion (FYI only)</t>
  </si>
  <si>
    <t>Cost of raising equity</t>
  </si>
  <si>
    <r>
      <rPr>
        <u/>
        <sz val="10"/>
        <rFont val="Gill Sans MT"/>
        <family val="2"/>
      </rPr>
      <t>Note:</t>
    </r>
    <r>
      <rPr>
        <sz val="10"/>
        <rFont val="Gill Sans MT"/>
        <family val="2"/>
      </rPr>
      <t xml:space="preserve"> If equity issuance is negative, then equity issuance costs are set to zero</t>
    </r>
  </si>
  <si>
    <t>First year of RIIO-2 (for start of price control regearing)</t>
  </si>
  <si>
    <t>Issue or redeem equity</t>
  </si>
  <si>
    <t>Equity issuance with issuance costs allowed</t>
  </si>
  <si>
    <t>Equity issuance cost as percentage of new equity</t>
  </si>
  <si>
    <t>Equity issuance cost (real prices) for use on Revenue sheet</t>
  </si>
  <si>
    <t>Dividends</t>
  </si>
  <si>
    <r>
      <rPr>
        <u/>
        <sz val="10"/>
        <rFont val="Gill Sans MT"/>
        <family val="2"/>
      </rPr>
      <t>Note:</t>
    </r>
    <r>
      <rPr>
        <sz val="10"/>
        <rFont val="Gill Sans MT"/>
        <family val="2"/>
      </rPr>
      <t xml:space="preserve"> Unlike interest, dividends are based on notional rather than modelled gearing levels.</t>
    </r>
  </si>
  <si>
    <t>Closing core RAV</t>
  </si>
  <si>
    <t>Assumed equity portion of RAV</t>
  </si>
  <si>
    <t>Assumed dividends as percentage of notional equity portion of RAV</t>
  </si>
  <si>
    <t>Notional dividends</t>
  </si>
  <si>
    <t>Tax base</t>
  </si>
  <si>
    <r>
      <rPr>
        <u/>
        <sz val="10"/>
        <rFont val="Gill Sans MT"/>
        <family val="2"/>
      </rPr>
      <t>Note:</t>
    </r>
    <r>
      <rPr>
        <sz val="10"/>
        <rFont val="Gill Sans MT"/>
        <family val="2"/>
      </rPr>
      <t xml:space="preserve"> The tax charge is calculated before tax on tax. Tax on tax is added after losses are taken into account.</t>
    </r>
  </si>
  <si>
    <t>Add recalculated base revenue (except tax allowance)</t>
  </si>
  <si>
    <t>Add net DART impact on core tax calculation</t>
  </si>
  <si>
    <t>Profits attributable to corporation tax (before Tax Clawback)</t>
  </si>
  <si>
    <t>Regulatory Tax losses</t>
  </si>
  <si>
    <t>Tax losses brought forward from RIIO-1</t>
  </si>
  <si>
    <t>Taxable losses brought forward</t>
  </si>
  <si>
    <t>In-year taxable loss</t>
  </si>
  <si>
    <t>Contributions to losses from clawback</t>
  </si>
  <si>
    <t>Adjustment to losses from tax trigger</t>
  </si>
  <si>
    <t>Balance carried forward</t>
  </si>
  <si>
    <t>Tax allowance (before Tax Trigger adjustment)</t>
  </si>
  <si>
    <r>
      <rPr>
        <u/>
        <sz val="10"/>
        <rFont val="Gill Sans MT"/>
        <family val="2"/>
      </rPr>
      <t>Note:</t>
    </r>
    <r>
      <rPr>
        <sz val="10"/>
        <rFont val="Gill Sans MT"/>
        <family val="2"/>
      </rPr>
      <t xml:space="preserve"> A "grossing-up factor" based on the infinite geometric progression of being taxed on tax is used to move the tax allowance from a post-tax to a pre-tax basis. This can only be applied once tax losses have been taken into account.</t>
    </r>
  </si>
  <si>
    <t>Profits attributable to corporation tax (after taxable losses)</t>
  </si>
  <si>
    <t>Corporation tax charge after losses</t>
  </si>
  <si>
    <t>"Grossing-up" factor for tax on tax charge after losses</t>
  </si>
  <si>
    <t>Additional allowance where tax trigger positive (over and above that used to offset clawback)</t>
  </si>
  <si>
    <t>Tax allowance (including adjustment)</t>
  </si>
  <si>
    <t>Tax allowance (real prices) for use on Revenue sheet</t>
  </si>
  <si>
    <t>Tax allowance adjustment (real prices) for use on Revenue sheet</t>
  </si>
  <si>
    <t>Tax paid</t>
  </si>
  <si>
    <t>Add recalculated base revenue (except tax allowance), incl add. income</t>
  </si>
  <si>
    <t>Overall net income of DRS</t>
  </si>
  <si>
    <t>Profits attributable to corporation tax</t>
  </si>
  <si>
    <t>Tax losses</t>
  </si>
  <si>
    <t>Adjustments to losses from tax trigger</t>
  </si>
  <si>
    <t xml:space="preserve">Profits reduced by tax losses </t>
  </si>
  <si>
    <t>Tax trigger calculations</t>
  </si>
  <si>
    <t>Tax trigger adjustment</t>
  </si>
  <si>
    <t>Materiality threshold test passed?</t>
  </si>
  <si>
    <t>Tax trigger deadband value applied</t>
  </si>
  <si>
    <t>Adjustment to losses</t>
  </si>
  <si>
    <t>Profit impact of tax trigger</t>
  </si>
  <si>
    <t>Outstanding taxable losses (before tax trigger)</t>
  </si>
  <si>
    <t>Taxable losses outstanding?</t>
  </si>
  <si>
    <t>Profit impact of tax trigger &gt; outstanding taxable losses?</t>
  </si>
  <si>
    <t>Adjustment to tax allowance</t>
  </si>
  <si>
    <t>Profit impact of tax trigger (net of adjustment to losses)</t>
  </si>
  <si>
    <t>Outcome tax trigger allowance</t>
  </si>
  <si>
    <t>Tax clawback calculations</t>
  </si>
  <si>
    <t>Gearing level test</t>
  </si>
  <si>
    <t>Real to nominal prices conversion factor (financial year end)</t>
  </si>
  <si>
    <t>Actual gearing</t>
  </si>
  <si>
    <t>Notional gearing for "Tax clawback gearing level test"</t>
  </si>
  <si>
    <t>Gearing level test (actual gearing &gt; notional gearing)</t>
  </si>
  <si>
    <t>Positive benefit test</t>
  </si>
  <si>
    <t>Notional Interest</t>
  </si>
  <si>
    <t>Positive benefit test (actual interest &gt; notional interest)</t>
  </si>
  <si>
    <t>Positive benefit for tax clawback</t>
  </si>
  <si>
    <t>Tax clawback applies?</t>
  </si>
  <si>
    <t>Allowed revenue</t>
  </si>
  <si>
    <t>Allowed revenue determination</t>
  </si>
  <si>
    <r>
      <rPr>
        <u/>
        <sz val="10"/>
        <rFont val="Gill Sans MT"/>
        <family val="2"/>
      </rPr>
      <t>Note</t>
    </r>
    <r>
      <rPr>
        <sz val="10"/>
        <rFont val="Gill Sans MT"/>
        <family val="2"/>
      </rPr>
      <t>: the RTNAt value calculated below is not linked to the "calculated revenue" formula in the "Revenue" tab. This is because the Return adjustment term (RTNAt) is determined after the end of the Price Control Period.</t>
    </r>
  </si>
  <si>
    <t>After the end of the Price Control Period the Authority will undertake a review of Operational Performance and the RTNAt term will be determined. Subject to the Authority’s direction, the RTNAt term as obtained in this tab will</t>
  </si>
  <si>
    <t>be linked to the RTNAt line of the "calculated revenue" formula in the "Revenue" tab.</t>
  </si>
  <si>
    <t>RAV inputs</t>
  </si>
  <si>
    <t>RAVLt</t>
  </si>
  <si>
    <t>Equity portion of NPV-neutral RAV</t>
  </si>
  <si>
    <t>RAVLt * (1 - G)</t>
  </si>
  <si>
    <t>Sum of NPV-neutral RAV values over the Price Control Period</t>
  </si>
  <si>
    <r>
      <t>∑</t>
    </r>
    <r>
      <rPr>
        <vertAlign val="subscript"/>
        <sz val="10"/>
        <rFont val="Gill Sans MT"/>
        <family val="2"/>
      </rPr>
      <t xml:space="preserve">t </t>
    </r>
    <r>
      <rPr>
        <sz val="10"/>
        <rFont val="Gill Sans MT"/>
        <family val="2"/>
      </rPr>
      <t>RAVLt</t>
    </r>
  </si>
  <si>
    <t>Sum of NPV-neutral equity RAV values over the Price Control Period</t>
  </si>
  <si>
    <r>
      <t>∑</t>
    </r>
    <r>
      <rPr>
        <vertAlign val="subscript"/>
        <sz val="10"/>
        <rFont val="Gill Sans MT"/>
        <family val="2"/>
      </rPr>
      <t>t</t>
    </r>
    <r>
      <rPr>
        <sz val="10"/>
        <rFont val="Gill Sans MT"/>
        <family val="2"/>
      </rPr>
      <t xml:space="preserve"> RAVLt * (1 - G)</t>
    </r>
  </si>
  <si>
    <t>Operational performance</t>
  </si>
  <si>
    <t>Totex outperformance (operator share)</t>
  </si>
  <si>
    <t>Output delivery incentives</t>
  </si>
  <si>
    <t>Operational performance over the Price Control Period</t>
  </si>
  <si>
    <t>OPP</t>
  </si>
  <si>
    <t>Return adjustment determination</t>
  </si>
  <si>
    <t>Return adjustment parameters</t>
  </si>
  <si>
    <t>Return adjustment over the Price Control Period (OPP &gt;= 0)</t>
  </si>
  <si>
    <t>OPP &gt;= 0</t>
  </si>
  <si>
    <t>Adjustment 1 (T1 &lt; OPP &lt;= T2)</t>
  </si>
  <si>
    <t>Adjustment 2 (OPP &gt; T2)</t>
  </si>
  <si>
    <t>Return adjustment over the Price Control Period (OPP &lt; 0)</t>
  </si>
  <si>
    <t>OPP &lt; 0</t>
  </si>
  <si>
    <t>Adjustment 1 (T1 &lt; - OPP &lt;= T2)</t>
  </si>
  <si>
    <t>Adjustment 2 ( - OPP &gt; T2)</t>
  </si>
  <si>
    <t>Annual return adjustment determination</t>
  </si>
  <si>
    <r>
      <rPr>
        <u/>
        <sz val="10"/>
        <rFont val="Gill Sans MT"/>
        <family val="2"/>
      </rPr>
      <t>Note:</t>
    </r>
    <r>
      <rPr>
        <sz val="10"/>
        <rFont val="Gill Sans MT"/>
        <family val="2"/>
      </rPr>
      <t xml:space="preserve"> The RTNAt term calculated below will be linked to the RTNAt line of "calculated revenue" in the "Revenue" tab after the end of the Price Control Period, following the Authority review of Operational</t>
    </r>
  </si>
  <si>
    <t>Performance.</t>
  </si>
  <si>
    <t>Return adjustment over the Price Control Period</t>
  </si>
  <si>
    <t>RTNR</t>
  </si>
  <si>
    <t>Return adjustment annual profiling percentages</t>
  </si>
  <si>
    <t>RAVLt * (1 - G) / 
∑t RAVLt * (1 - G)</t>
  </si>
  <si>
    <t>Return adjustment</t>
  </si>
  <si>
    <t>RTNAt</t>
  </si>
  <si>
    <t>Outperformance after return adjustment (for information only)</t>
  </si>
  <si>
    <t>Operational performance after return adjustment</t>
  </si>
  <si>
    <t>% annual real</t>
  </si>
  <si>
    <t>Outperformance after return adjustment over the Price Control Period</t>
  </si>
  <si>
    <t>Fast money</t>
  </si>
  <si>
    <t>FM</t>
  </si>
  <si>
    <t>DPN</t>
  </si>
  <si>
    <t>RTN</t>
  </si>
  <si>
    <t>PT</t>
  </si>
  <si>
    <t>Base revenue</t>
  </si>
  <si>
    <r>
      <t>Return Adjustment (</t>
    </r>
    <r>
      <rPr>
        <i/>
        <sz val="10"/>
        <rFont val="Gill Sans MT"/>
        <family val="2"/>
      </rPr>
      <t xml:space="preserve">note: this row is not active. It will be linked to </t>
    </r>
    <r>
      <rPr>
        <sz val="10"/>
        <rFont val="Gill Sans MT"/>
        <family val="2"/>
      </rPr>
      <t>ReturnAdj</t>
    </r>
    <r>
      <rPr>
        <i/>
        <sz val="10"/>
        <rFont val="Gill Sans MT"/>
        <family val="2"/>
      </rPr>
      <t xml:space="preserve"> for closeout</t>
    </r>
    <r>
      <rPr>
        <sz val="10"/>
        <rFont val="Gill Sans MT"/>
        <family val="2"/>
      </rPr>
      <t>)</t>
    </r>
  </si>
  <si>
    <t>RTNA</t>
  </si>
  <si>
    <t>EIC</t>
  </si>
  <si>
    <t>Business plan incentive</t>
  </si>
  <si>
    <t>BPI</t>
  </si>
  <si>
    <t>Output delivery incentive</t>
  </si>
  <si>
    <t>ODI</t>
  </si>
  <si>
    <t>ORA</t>
  </si>
  <si>
    <t>Calculated revenue (before tax)</t>
  </si>
  <si>
    <t>TAX</t>
  </si>
  <si>
    <t>TAXA</t>
  </si>
  <si>
    <t>Calculated revenue</t>
  </si>
  <si>
    <r>
      <rPr>
        <u/>
        <sz val="10"/>
        <rFont val="Gill Sans MT"/>
        <family val="2"/>
      </rPr>
      <t>Note:</t>
    </r>
    <r>
      <rPr>
        <sz val="10"/>
        <rFont val="Gill Sans MT"/>
        <family val="2"/>
      </rPr>
      <t xml:space="preserve"> This tab is a draft implementation for how adjustments to revenue will be calculated during the price control. It relies on a series of inputs that will be provided during the Annual Iteration Process.</t>
    </r>
  </si>
  <si>
    <t>Correction term periods</t>
  </si>
  <si>
    <t>Combined RPI-CPIH price index (financial year average) (aka Price Index term)</t>
  </si>
  <si>
    <t>PIt</t>
  </si>
  <si>
    <t>Importing ED1 LAR terms</t>
  </si>
  <si>
    <t>LCGSRA</t>
  </si>
  <si>
    <t>LSLR</t>
  </si>
  <si>
    <t>Legacy Allowed Revenue</t>
  </si>
  <si>
    <t>LAR</t>
  </si>
  <si>
    <t>Rt x  PIt / PI2020/21</t>
  </si>
  <si>
    <t>Correction term</t>
  </si>
  <si>
    <t>Kt</t>
  </si>
  <si>
    <t>Forecasting penalty</t>
  </si>
  <si>
    <t>FPt</t>
  </si>
  <si>
    <t>LARt</t>
  </si>
  <si>
    <t>ARt (part C)</t>
  </si>
  <si>
    <t>Allowed revenue (last year of RIIO-1, per RIIO-1 definition) (for use in Correction term)</t>
  </si>
  <si>
    <t>Allowed revenue (combining RIIO-1 and RIIO-2)</t>
  </si>
  <si>
    <t>ARt (part F)</t>
  </si>
  <si>
    <r>
      <t xml:space="preserve">Recovered Revenue from </t>
    </r>
    <r>
      <rPr>
        <i/>
        <sz val="10"/>
        <rFont val="Gill Sans MT"/>
        <family val="2"/>
      </rPr>
      <t>Inputs</t>
    </r>
  </si>
  <si>
    <t>Recovered Revenue where no data input</t>
  </si>
  <si>
    <t>Recovered Revenue</t>
  </si>
  <si>
    <t>Revenue under/(over) recovery</t>
  </si>
  <si>
    <t xml:space="preserve">Vanilla weighted average cost of capital </t>
  </si>
  <si>
    <t>Inflation (from year t to t+1)</t>
  </si>
  <si>
    <t>PIt+1/PIt</t>
  </si>
  <si>
    <t>Nominal time value of money</t>
  </si>
  <si>
    <t>annual nominal %</t>
  </si>
  <si>
    <t>TVMt</t>
  </si>
  <si>
    <t>Correction Term</t>
  </si>
  <si>
    <t>Base Revenue forecasting penalty</t>
  </si>
  <si>
    <t>Calculated base revenue (last year of RIIO-1, per RIIO-1 definition)</t>
  </si>
  <si>
    <t>Base revenue (RIIO-2 calculation)</t>
  </si>
  <si>
    <t>Base revenue (combining RIIO-1 and RIIO-2)</t>
  </si>
  <si>
    <r>
      <t xml:space="preserve">Base Revenue (as published) from </t>
    </r>
    <r>
      <rPr>
        <i/>
        <sz val="10"/>
        <rFont val="Gill Sans MT"/>
        <family val="2"/>
      </rPr>
      <t>Inputs</t>
    </r>
  </si>
  <si>
    <t>Base Revenue (as published) where no data input</t>
  </si>
  <si>
    <t>BR*</t>
  </si>
  <si>
    <t>Base Revenue forecasting error</t>
  </si>
  <si>
    <t>Base Revenue Forecasting Penalty</t>
  </si>
  <si>
    <t>BRFPt</t>
  </si>
  <si>
    <t>Recovered Revenue forecasting penalty</t>
  </si>
  <si>
    <r>
      <t xml:space="preserve">Allowed Revenue (as published) from </t>
    </r>
    <r>
      <rPr>
        <i/>
        <sz val="10"/>
        <rFont val="Gill Sans MT"/>
        <family val="2"/>
      </rPr>
      <t>Inputs</t>
    </r>
  </si>
  <si>
    <t>Allowed Revenue (as published) where no data input</t>
  </si>
  <si>
    <t>AR*</t>
  </si>
  <si>
    <t>Recovered Revenue forecasting error</t>
  </si>
  <si>
    <t>Allowed Revenue forecasting error</t>
  </si>
  <si>
    <t>Recovered Revenue Forecasting Penalty</t>
  </si>
  <si>
    <t>RRFPt</t>
  </si>
  <si>
    <t>Forecasting Penalty</t>
  </si>
  <si>
    <t>Calendar year</t>
  </si>
  <si>
    <t>year</t>
  </si>
  <si>
    <t>Last year of actual data</t>
  </si>
  <si>
    <t>Last month of actual data</t>
  </si>
  <si>
    <t>month</t>
  </si>
  <si>
    <t>First month of financial year</t>
  </si>
  <si>
    <t>First day of financial year</t>
  </si>
  <si>
    <t>day</t>
  </si>
  <si>
    <t>RIIO-2 real price base</t>
  </si>
  <si>
    <t>Financial year average price indicies and inflation rates</t>
  </si>
  <si>
    <t>Outturn/Forecast (financial year average inflation)</t>
  </si>
  <si>
    <t>Retail Prices Index (financial year average)</t>
  </si>
  <si>
    <t>RPIt</t>
  </si>
  <si>
    <t>RPI inflation (financial year average)</t>
  </si>
  <si>
    <t>Consumer Prices Index incl. owner occupiers’ housing costs (financial year average)</t>
  </si>
  <si>
    <t>CPIHt</t>
  </si>
  <si>
    <t>CPIH inflation (financial year average)</t>
  </si>
  <si>
    <t>Combined RPI-CPIH price index (financial year average)</t>
  </si>
  <si>
    <t>Combined RPI-CPIH inflation (financial year average)</t>
  </si>
  <si>
    <t>Long term RPI inflation forecast</t>
  </si>
  <si>
    <t>LRPIFt</t>
  </si>
  <si>
    <t>Long term CPIH inflation forecast</t>
  </si>
  <si>
    <t>LCPIHFt</t>
  </si>
  <si>
    <t>Financial year end price index</t>
  </si>
  <si>
    <t>Outturn/Forecast (financial year start inflation)</t>
  </si>
  <si>
    <t>Combined RPI-CPIH price index (financial year start)</t>
  </si>
  <si>
    <t>Outturn/Forecast (financial year end inflation)</t>
  </si>
  <si>
    <t>Combined real to nominal prices conversion factor (financial year start)</t>
  </si>
  <si>
    <t>Combined real to nominal prices conversion factor (financial year end)</t>
  </si>
  <si>
    <t>Inflation forecasts for monthly rates forecasting</t>
  </si>
  <si>
    <t>RPI inflation forecast (calendar year)</t>
  </si>
  <si>
    <t>CYRPIFt</t>
  </si>
  <si>
    <t>RPI (financial year) forecast</t>
  </si>
  <si>
    <t>CPI inflation forecast (calendar year)</t>
  </si>
  <si>
    <t>CYCPIHt</t>
  </si>
  <si>
    <t>CPI (financial year) forecast</t>
  </si>
  <si>
    <t>https://www.ons.gov.uk/economy/inflationandpriceindices/timeseries/l522/mm23</t>
  </si>
  <si>
    <t>https://www.ons.gov.uk/economy/inflationandpriceindices/timeseries/chaw/mm23</t>
  </si>
  <si>
    <t>Year-Month</t>
  </si>
  <si>
    <t>End of month 
(used for embedded debt)</t>
  </si>
  <si>
    <t>FYE</t>
  </si>
  <si>
    <t>CPIH Outturn (CPIHm)</t>
  </si>
  <si>
    <t>RPI Outturn (RPIm)</t>
  </si>
  <si>
    <t>CPI % forecast</t>
  </si>
  <si>
    <t>RPI % forecast</t>
  </si>
  <si>
    <t>CPIH</t>
  </si>
  <si>
    <t>RPI</t>
  </si>
  <si>
    <r>
      <t>PI</t>
    </r>
    <r>
      <rPr>
        <b/>
        <vertAlign val="subscript"/>
        <sz val="10"/>
        <color theme="1"/>
        <rFont val="Verdana"/>
        <family val="2"/>
      </rPr>
      <t>m</t>
    </r>
  </si>
  <si>
    <t>Other</t>
  </si>
  <si>
    <t>Input</t>
  </si>
  <si>
    <t>Inputs from DNO tabs</t>
  </si>
  <si>
    <t>Inputs from Scenarios tab</t>
  </si>
  <si>
    <t>Summary check status</t>
  </si>
  <si>
    <t>Number of errors</t>
  </si>
  <si>
    <t>Totex and TIM</t>
  </si>
  <si>
    <t>Totex subcategory allocations of Variant allowances sum to 100%</t>
  </si>
  <si>
    <t>Tax Pool</t>
  </si>
  <si>
    <t>RPEs (bucket 1 allowances)</t>
  </si>
  <si>
    <t>RPEAt</t>
  </si>
  <si>
    <t>RPEs (bucket 2 allowances)</t>
  </si>
  <si>
    <t>Physical Security Re-opener</t>
  </si>
  <si>
    <t>PSUPt</t>
  </si>
  <si>
    <t>Specified Street Works Costs Re-opener</t>
  </si>
  <si>
    <t>SWRt</t>
  </si>
  <si>
    <t>Rail Electrification Costs Re-opener</t>
  </si>
  <si>
    <t>RECt</t>
  </si>
  <si>
    <t>Net Zero Re-opener</t>
  </si>
  <si>
    <t>NZt</t>
  </si>
  <si>
    <t>Coordinated Adjustment Mechanism Re-opener</t>
  </si>
  <si>
    <t>CAMt</t>
  </si>
  <si>
    <t>Electricity System Restoration Re-opener</t>
  </si>
  <si>
    <t>ESRt</t>
  </si>
  <si>
    <t>Environmental Re-opener</t>
  </si>
  <si>
    <t>EVRt</t>
  </si>
  <si>
    <t>Network Asset Risk Metric Expenditure</t>
  </si>
  <si>
    <t>NARMt</t>
  </si>
  <si>
    <t>Load Related Expenditure: Secondary Reinforcement</t>
  </si>
  <si>
    <t>SRVDt</t>
  </si>
  <si>
    <t>Load Related Expenditure: Low Voltage Services</t>
  </si>
  <si>
    <t>LVSVDt</t>
  </si>
  <si>
    <t>Load Related Expenditure Re-opener</t>
  </si>
  <si>
    <t>LREt</t>
  </si>
  <si>
    <t>Digitalisation Re-opener</t>
  </si>
  <si>
    <t>DIGIt</t>
  </si>
  <si>
    <t>PCB Interventions</t>
  </si>
  <si>
    <t>PCBt</t>
  </si>
  <si>
    <t>Visual Amenity Projects</t>
  </si>
  <si>
    <t>VAPt</t>
  </si>
  <si>
    <t>Cyber Resilience OT baseline</t>
  </si>
  <si>
    <t>CROTt</t>
  </si>
  <si>
    <t>Cyber Resilience OT Re-opener</t>
  </si>
  <si>
    <t>CROTREt</t>
  </si>
  <si>
    <t>Cyber Resilience IT Re-opener</t>
  </si>
  <si>
    <t>CRITREt</t>
  </si>
  <si>
    <t>Off-gas Grid Mechanistic Price Control Deliverable</t>
  </si>
  <si>
    <t>OGGt</t>
  </si>
  <si>
    <t>SLKCt</t>
  </si>
  <si>
    <t>West Coast of Cumbria Re-opener (ENWL only)</t>
  </si>
  <si>
    <t>WCCt</t>
  </si>
  <si>
    <t>Shetland Enduring Solution Re-opener (SSEH only)</t>
  </si>
  <si>
    <t>Shetland Extension Fixed Energy Costs Re-opener (SSEH only)</t>
  </si>
  <si>
    <t>SEFECt</t>
  </si>
  <si>
    <t>Hebrides and Orkney Re-opener (SSEH only)</t>
  </si>
  <si>
    <t>HOt</t>
  </si>
  <si>
    <t>Smart Street Mechanistic Price Control Deliverable (ENWL only)</t>
  </si>
  <si>
    <t>SSMPt</t>
  </si>
  <si>
    <t>Worst Served Customers</t>
  </si>
  <si>
    <t>WSCt</t>
  </si>
  <si>
    <t>EV Optioneering Projects</t>
  </si>
  <si>
    <t>EOPt</t>
  </si>
  <si>
    <t>Cyber Resilience IT baseline</t>
  </si>
  <si>
    <t>CRITt</t>
  </si>
  <si>
    <t>Wayleaves and Diversions Re-opener</t>
  </si>
  <si>
    <t>WDVt</t>
  </si>
  <si>
    <t>Indirects Scaler</t>
  </si>
  <si>
    <t>ISt</t>
  </si>
  <si>
    <t>LineSIGHT Mechanistic Price Control Deliverable (ENWL only)</t>
  </si>
  <si>
    <t>LMPt</t>
  </si>
  <si>
    <t>New Depot (EMID, SWALES, SWEST and WMID only)</t>
  </si>
  <si>
    <t>NEWDt</t>
  </si>
  <si>
    <t>New Control Room (SSES and SSEH only)</t>
  </si>
  <si>
    <t>CTRLt</t>
  </si>
  <si>
    <t>Storm Arwen Re-opener</t>
  </si>
  <si>
    <t>SARt</t>
  </si>
  <si>
    <t>High Value Projects Re-opener</t>
  </si>
  <si>
    <t>HVPt</t>
  </si>
  <si>
    <t>Strategic Investment</t>
  </si>
  <si>
    <t>SINVt</t>
  </si>
  <si>
    <t>Carry-over Green Recovery Scheme</t>
  </si>
  <si>
    <t>CGRSt</t>
  </si>
  <si>
    <t>1-in-20 Severe Weather Event</t>
  </si>
  <si>
    <t>OTSWt</t>
  </si>
  <si>
    <t>Net to Gross Load Related Expenditure</t>
  </si>
  <si>
    <t>NGLREt</t>
  </si>
  <si>
    <t>Re-opener</t>
  </si>
  <si>
    <t>RPEs Don't Apply</t>
  </si>
  <si>
    <t>PCD</t>
  </si>
  <si>
    <t>RPEs Apply</t>
  </si>
  <si>
    <t>Volume driver</t>
  </si>
  <si>
    <t>UIOLI</t>
  </si>
  <si>
    <t>Network Innovation Allowance (NIA): cost multiplier</t>
  </si>
  <si>
    <t>Base revenue (last year of RIIO-1, per RIIO-1 definition) (for use in Correction term)</t>
  </si>
  <si>
    <t>Recovered Bad Debt (enter as a -ve)</t>
  </si>
  <si>
    <t>RIIO-1ARt</t>
  </si>
  <si>
    <t>RIIO-1 WACC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</si>
</sst>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5">
    <numFmt numFmtId="164" formatCode="_(* #,##0.00_);_(* \(#,##0.00\);_(* &quot;-&quot;??_);_(@_)"/>
    <numFmt numFmtId="165" formatCode="_(&quot;£&quot;* #,##0_);_(&quot;£&quot;* \(#,##0\);_(&quot;£&quot;* &quot;-&quot;_);_(@_)"/>
    <numFmt numFmtId="166" formatCode="_(* #,##0_);_(* \(#,##0\);_(* &quot;-&quot;_);_(@_)"/>
    <numFmt numFmtId="167" formatCode="_(&quot;£&quot;* #,##0.00_);_(&quot;£&quot;* \(#,##0.00\);_(&quot;£&quot;* &quot;-&quot;??_);_(@_)"/>
    <numFmt numFmtId="168" formatCode="#,##0.0_);\(#,##0.0\);\-_)"/>
    <numFmt numFmtId="169" formatCode="dd\ mmm\ yyyy"/>
    <numFmt numFmtId="170" formatCode="#,##0.00_);\(#,##0.00\);\-_)"/>
    <numFmt numFmtId="171" formatCode="#,##0.0"/>
    <numFmt numFmtId="172" formatCode="0.0%"/>
    <numFmt numFmtId="173" formatCode="#,##0.00%_);\(#,##0.00%\);\-_)"/>
    <numFmt numFmtId="174" formatCode="#,##0.000"/>
    <numFmt numFmtId="175" formatCode="#,##0_);\(#,##0\);\-_)"/>
    <numFmt numFmtId="176" formatCode="#,##0.0%_);\(#,##0.0%\);\-_)"/>
    <numFmt numFmtId="177" formatCode="0.000%"/>
    <numFmt numFmtId="178" formatCode="#,##0.0_ ;[Red]\-#,##0.0\ "/>
    <numFmt numFmtId="179" formatCode="#,##0.000000_);\(#,##0.000000\);\-_)"/>
    <numFmt numFmtId="180" formatCode="#,##0.000_);\(#,##0.000\);\-_)"/>
    <numFmt numFmtId="181" formatCode="#,##0.00000_);\(#,##0.00000\);\-_)"/>
    <numFmt numFmtId="182" formatCode="#,##0.0000000_);\(#,##0.0000000\);\-_)"/>
    <numFmt numFmtId="183" formatCode="0.0000%"/>
    <numFmt numFmtId="184" formatCode="0.00000%"/>
    <numFmt numFmtId="185" formatCode="#,##0.000%_);\(#,##0.000%\);\-_)"/>
    <numFmt numFmtId="186" formatCode="[$-F800]dddd\,\ mmmm\ dd\,\ yyyy"/>
    <numFmt numFmtId="187" formatCode="yyyy"/>
    <numFmt numFmtId="188" formatCode="#,##0.0;[Red]\(#,##0.0\)"/>
    <numFmt numFmtId="189" formatCode="d\-mmm\-yyyy"/>
    <numFmt numFmtId="190" formatCode="0.000000"/>
    <numFmt numFmtId="191" formatCode="#,##0.00;[Red]\-#,##0.00;\-"/>
    <numFmt numFmtId="192" formatCode="#,##0.00;[Red]#,##0.00;\-"/>
    <numFmt numFmtId="193" formatCode="#,##0.0_);[Red]\(#,##0.0\);\-"/>
    <numFmt numFmtId="194" formatCode="#,##0;\(#,##0\)"/>
    <numFmt numFmtId="195" formatCode="[$-809]d\ mmmm\ yyyy;@"/>
    <numFmt numFmtId="196" formatCode="0;\-0;;@"/>
    <numFmt numFmtId="197" formatCode="[$$-409]#,##0.00"/>
    <numFmt numFmtId="198" formatCode="_-[$€-2]* #,##0.00_-;\-[$€-2]* #,##0.00_-;_-[$€-2]* &quot;-&quot;??_-"/>
    <numFmt numFmtId="199" formatCode="#,##0_);\(#,##0\);&quot;-  &quot;;&quot; &quot;@&quot; &quot;"/>
    <numFmt numFmtId="200" formatCode="#,##0.0000_);\(#,##0.0000\);\-_)"/>
    <numFmt numFmtId="201" formatCode="0.000"/>
    <numFmt numFmtId="202" formatCode="0.0"/>
    <numFmt numFmtId="203" formatCode="yyyy/mm"/>
    <numFmt numFmtId="204" formatCode="_(* #,##0_);_(* \(#,##0\);_(* &quot;-&quot;??_);_(@_)"/>
    <numFmt numFmtId="205" formatCode="_(* #,##0.0_);_(* \(#,##0.0\);_(* &quot;-&quot;??_);_(@_)"/>
    <numFmt numFmtId="206" formatCode="0.0%;\-0.0%;\-"/>
    <numFmt numFmtId="207" formatCode="_(* #,##0.000_);_(* \(#,##0.000\);_(* &quot;-&quot;??_);_(@_)"/>
    <numFmt numFmtId="208" formatCode="#,##0.0000000"/>
  </numFmts>
  <fonts count="128">
    <font>
      <sz val="10"/>
      <color theme="1"/>
      <name val="Verdana"/>
      <family val="2"/>
    </font>
    <font>
      <sz val="11"/>
      <color theme="1"/>
      <name val="Gill Sans MT"/>
      <family val="2"/>
      <scheme val="minor"/>
    </font>
    <font>
      <sz val="11"/>
      <color theme="1"/>
      <name val="Gill Sans MT"/>
      <family val="2"/>
      <scheme val="minor"/>
    </font>
    <font>
      <sz val="11"/>
      <color theme="1"/>
      <name val="Gill Sans MT"/>
      <family val="2"/>
      <scheme val="minor"/>
    </font>
    <font>
      <sz val="11"/>
      <color theme="1"/>
      <name val="Gill Sans MT"/>
      <family val="2"/>
      <scheme val="minor"/>
    </font>
    <font>
      <sz val="10"/>
      <color theme="1"/>
      <name val="Verdana"/>
      <family val="2"/>
    </font>
    <font>
      <b/>
      <sz val="10"/>
      <color theme="1"/>
      <name val="Verdana"/>
      <family val="2"/>
    </font>
    <font>
      <sz val="12"/>
      <color theme="1"/>
      <name val="Gill Sans MT"/>
      <family val="2"/>
    </font>
    <font>
      <sz val="10"/>
      <color theme="1"/>
      <name val="Gill Sans MT"/>
      <family val="2"/>
    </font>
    <font>
      <b/>
      <sz val="10"/>
      <name val="Gill Sans MT"/>
      <family val="2"/>
    </font>
    <font>
      <b/>
      <sz val="10"/>
      <color theme="1"/>
      <name val="Gill Sans MT"/>
      <family val="2"/>
    </font>
    <font>
      <sz val="10"/>
      <color theme="4"/>
      <name val="Gill Sans MT"/>
      <family val="2"/>
    </font>
    <font>
      <u/>
      <sz val="10"/>
      <name val="Gill Sans MT"/>
      <family val="2"/>
    </font>
    <font>
      <sz val="10"/>
      <name val="Gill Sans MT"/>
      <family val="2"/>
    </font>
    <font>
      <sz val="10"/>
      <color theme="0" tint="-4.9989318521683403E-2"/>
      <name val="Gill Sans MT"/>
      <family val="2"/>
    </font>
    <font>
      <sz val="10"/>
      <color rgb="FF000000"/>
      <name val="Gill Sans MT"/>
      <family val="2"/>
    </font>
    <font>
      <sz val="10"/>
      <color rgb="FFFF0000"/>
      <name val="Gill Sans MT"/>
      <family val="2"/>
    </font>
    <font>
      <i/>
      <sz val="10"/>
      <name val="Gill Sans MT"/>
      <family val="2"/>
    </font>
    <font>
      <i/>
      <sz val="10"/>
      <color theme="1"/>
      <name val="Gill Sans MT"/>
      <family val="2"/>
    </font>
    <font>
      <sz val="8"/>
      <color theme="1"/>
      <name val="Verdana"/>
      <family val="2"/>
    </font>
    <font>
      <b/>
      <u/>
      <sz val="10"/>
      <color indexed="10"/>
      <name val="Gill Sans MT"/>
      <family val="2"/>
    </font>
    <font>
      <b/>
      <i/>
      <u/>
      <sz val="10"/>
      <color indexed="10"/>
      <name val="Gill Sans MT"/>
      <family val="2"/>
    </font>
    <font>
      <i/>
      <sz val="10"/>
      <color theme="1"/>
      <name val="Verdana"/>
      <family val="2"/>
    </font>
    <font>
      <i/>
      <sz val="10"/>
      <color theme="4"/>
      <name val="Gill Sans MT"/>
      <family val="2"/>
    </font>
    <font>
      <sz val="10"/>
      <name val="Verdana"/>
      <family val="2"/>
    </font>
    <font>
      <b/>
      <sz val="10"/>
      <color rgb="FFFF0000"/>
      <name val="Gill Sans MT"/>
      <family val="2"/>
    </font>
    <font>
      <sz val="10"/>
      <color indexed="8"/>
      <name val="Gill Sans MT"/>
      <family val="2"/>
    </font>
    <font>
      <sz val="10"/>
      <name val="Arial"/>
      <family val="2"/>
    </font>
    <font>
      <sz val="10"/>
      <color indexed="8"/>
      <name val="Verdana"/>
      <family val="2"/>
    </font>
    <font>
      <i/>
      <sz val="10"/>
      <color rgb="FFFF0000"/>
      <name val="Gill Sans MT"/>
      <family val="2"/>
    </font>
    <font>
      <u/>
      <sz val="10"/>
      <color theme="1"/>
      <name val="Gill Sans MT"/>
      <family val="2"/>
    </font>
    <font>
      <b/>
      <sz val="10"/>
      <color indexed="9"/>
      <name val="Gill Sans MT"/>
      <family val="2"/>
    </font>
    <font>
      <sz val="16"/>
      <color theme="1"/>
      <name val="Gill Sans MT"/>
      <family val="2"/>
    </font>
    <font>
      <b/>
      <sz val="10"/>
      <name val="Arial"/>
      <family val="2"/>
    </font>
    <font>
      <sz val="10"/>
      <color theme="1"/>
      <name val="Arial"/>
      <family val="2"/>
    </font>
    <font>
      <sz val="11"/>
      <name val="CG Omega"/>
      <family val="2"/>
    </font>
    <font>
      <sz val="10"/>
      <name val="Helv"/>
      <charset val="204"/>
    </font>
    <font>
      <sz val="10"/>
      <color indexed="8"/>
      <name val="Arial"/>
      <family val="2"/>
    </font>
    <font>
      <sz val="10"/>
      <color indexed="9"/>
      <name val="Arial"/>
      <family val="2"/>
    </font>
    <font>
      <sz val="11"/>
      <color indexed="8"/>
      <name val="Calibri"/>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0"/>
      <name val="MS Sans Serif"/>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1"/>
      <color indexed="17"/>
      <name val="Calibri"/>
      <family val="2"/>
    </font>
    <font>
      <b/>
      <sz val="14"/>
      <name val="Arial"/>
      <family val="2"/>
    </font>
    <font>
      <sz val="11"/>
      <color theme="1"/>
      <name val="Gill Sans MT"/>
      <family val="2"/>
      <scheme val="minor"/>
    </font>
    <font>
      <sz val="10"/>
      <color indexed="12"/>
      <name val="Arial"/>
      <family val="2"/>
    </font>
    <font>
      <sz val="8"/>
      <name val="Arial"/>
      <family val="2"/>
    </font>
    <font>
      <b/>
      <sz val="11"/>
      <color indexed="63"/>
      <name val="Calibri"/>
      <family val="2"/>
    </font>
    <font>
      <i/>
      <sz val="10"/>
      <color indexed="10"/>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9"/>
      <name val="NewsGoth Lt BT"/>
      <family val="2"/>
    </font>
    <font>
      <sz val="11"/>
      <color indexed="14"/>
      <name val="Calibri"/>
      <family val="2"/>
    </font>
    <font>
      <u/>
      <sz val="10"/>
      <color theme="10"/>
      <name val="Verdana"/>
      <family val="2"/>
    </font>
    <font>
      <sz val="11"/>
      <name val="CG Omega"/>
    </font>
    <font>
      <b/>
      <sz val="12"/>
      <color indexed="8"/>
      <name val="Arial"/>
      <family val="2"/>
    </font>
    <font>
      <b/>
      <i/>
      <sz val="12"/>
      <color indexed="8"/>
      <name val="Arial"/>
      <family val="2"/>
    </font>
    <font>
      <sz val="12"/>
      <color indexed="8"/>
      <name val="Arial"/>
      <family val="2"/>
    </font>
    <font>
      <b/>
      <sz val="10"/>
      <color indexed="8"/>
      <name val="Arial"/>
      <family val="2"/>
    </font>
    <font>
      <i/>
      <sz val="12"/>
      <color indexed="8"/>
      <name val="Arial"/>
      <family val="2"/>
    </font>
    <font>
      <sz val="19"/>
      <color indexed="48"/>
      <name val="Arial"/>
      <family val="2"/>
    </font>
    <font>
      <sz val="12"/>
      <color indexed="14"/>
      <name val="Arial"/>
      <family val="2"/>
    </font>
    <font>
      <sz val="8"/>
      <name val="Verdana"/>
      <family val="2"/>
    </font>
    <font>
      <i/>
      <sz val="9"/>
      <color theme="1"/>
      <name val="Gill Sans MT"/>
      <family val="2"/>
    </font>
    <font>
      <i/>
      <sz val="10"/>
      <color theme="1" tint="0.499984740745262"/>
      <name val="Gill Sans MT"/>
      <family val="2"/>
    </font>
    <font>
      <b/>
      <vertAlign val="subscript"/>
      <sz val="10"/>
      <color theme="1"/>
      <name val="Verdana"/>
      <family val="2"/>
    </font>
    <font>
      <i/>
      <u/>
      <sz val="10"/>
      <color theme="1" tint="0.499984740745262"/>
      <name val="Gill Sans MT"/>
      <family val="2"/>
    </font>
    <font>
      <b/>
      <sz val="10"/>
      <color theme="0"/>
      <name val="Verdana"/>
      <family val="2"/>
    </font>
    <font>
      <sz val="10"/>
      <color rgb="FFFF0000"/>
      <name val="Verdana"/>
      <family val="2"/>
    </font>
    <font>
      <sz val="10"/>
      <color theme="0"/>
      <name val="Verdana"/>
      <family val="2"/>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i/>
      <sz val="10"/>
      <color rgb="FF7F7F7F"/>
      <name val="Verdana"/>
      <family val="2"/>
    </font>
    <font>
      <sz val="10"/>
      <color rgb="FF9C6500"/>
      <name val="Verdana"/>
      <family val="2"/>
    </font>
    <font>
      <b/>
      <sz val="18"/>
      <color theme="3"/>
      <name val="Gill Sans MT"/>
      <family val="2"/>
      <scheme val="major"/>
    </font>
    <font>
      <b/>
      <sz val="11"/>
      <color theme="1"/>
      <name val="Gill Sans MT"/>
      <family val="2"/>
      <scheme val="minor"/>
    </font>
    <font>
      <b/>
      <sz val="15"/>
      <color theme="3"/>
      <name val="Gill Sans MT"/>
      <family val="2"/>
      <scheme val="minor"/>
    </font>
    <font>
      <b/>
      <sz val="13"/>
      <color theme="3"/>
      <name val="Gill Sans MT"/>
      <family val="2"/>
      <scheme val="minor"/>
    </font>
    <font>
      <b/>
      <sz val="11"/>
      <color theme="3"/>
      <name val="Gill Sans MT"/>
      <family val="2"/>
      <scheme val="minor"/>
    </font>
    <font>
      <sz val="11"/>
      <color rgb="FF006100"/>
      <name val="Gill Sans MT"/>
      <family val="2"/>
      <scheme val="minor"/>
    </font>
    <font>
      <sz val="11"/>
      <color rgb="FF9C0006"/>
      <name val="Gill Sans MT"/>
      <family val="2"/>
      <scheme val="minor"/>
    </font>
    <font>
      <sz val="11"/>
      <color rgb="FF9C6500"/>
      <name val="Gill Sans MT"/>
      <family val="2"/>
      <scheme val="minor"/>
    </font>
    <font>
      <sz val="11"/>
      <color rgb="FF3F3F76"/>
      <name val="Gill Sans MT"/>
      <family val="2"/>
      <scheme val="minor"/>
    </font>
    <font>
      <b/>
      <sz val="11"/>
      <color rgb="FF3F3F3F"/>
      <name val="Gill Sans MT"/>
      <family val="2"/>
      <scheme val="minor"/>
    </font>
    <font>
      <b/>
      <sz val="11"/>
      <color rgb="FFFA7D00"/>
      <name val="Gill Sans MT"/>
      <family val="2"/>
      <scheme val="minor"/>
    </font>
    <font>
      <sz val="11"/>
      <color rgb="FFFA7D00"/>
      <name val="Gill Sans MT"/>
      <family val="2"/>
      <scheme val="minor"/>
    </font>
    <font>
      <b/>
      <sz val="11"/>
      <color theme="0"/>
      <name val="Gill Sans MT"/>
      <family val="2"/>
      <scheme val="minor"/>
    </font>
    <font>
      <sz val="11"/>
      <color rgb="FFFF0000"/>
      <name val="Gill Sans MT"/>
      <family val="2"/>
      <scheme val="minor"/>
    </font>
    <font>
      <i/>
      <sz val="11"/>
      <color rgb="FF7F7F7F"/>
      <name val="Gill Sans MT"/>
      <family val="2"/>
      <scheme val="minor"/>
    </font>
    <font>
      <sz val="11"/>
      <color theme="0"/>
      <name val="Gill Sans MT"/>
      <family val="2"/>
      <scheme val="minor"/>
    </font>
    <font>
      <i/>
      <sz val="10"/>
      <color theme="0" tint="-0.499984740745262"/>
      <name val="Gill Sans MT"/>
      <family val="2"/>
    </font>
    <font>
      <i/>
      <sz val="10"/>
      <color rgb="FF9C0006"/>
      <name val="Gill Sans MT"/>
      <family val="2"/>
    </font>
    <font>
      <sz val="18"/>
      <color theme="3"/>
      <name val="Gill Sans MT"/>
      <family val="2"/>
      <scheme val="major"/>
    </font>
    <font>
      <sz val="11"/>
      <color rgb="FF9C5700"/>
      <name val="Gill Sans MT"/>
      <family val="2"/>
      <scheme val="minor"/>
    </font>
    <font>
      <sz val="10"/>
      <name val="Times New Roman"/>
      <family val="1"/>
    </font>
    <font>
      <sz val="11"/>
      <name val="Calibri"/>
      <family val="2"/>
    </font>
    <font>
      <u/>
      <sz val="10"/>
      <color indexed="12"/>
      <name val="Arial"/>
      <family val="2"/>
    </font>
    <font>
      <sz val="10"/>
      <color rgb="FF9C5700"/>
      <name val="Verdana"/>
      <family val="2"/>
    </font>
    <font>
      <i/>
      <sz val="10"/>
      <color rgb="FF000000"/>
      <name val="Gill Sans MT"/>
      <family val="2"/>
    </font>
    <font>
      <vertAlign val="subscript"/>
      <sz val="10"/>
      <color theme="1"/>
      <name val="Gill Sans MT"/>
      <family val="2"/>
    </font>
    <font>
      <vertAlign val="subscript"/>
      <sz val="10"/>
      <name val="Gill Sans MT"/>
      <family val="2"/>
    </font>
    <font>
      <i/>
      <u/>
      <sz val="8"/>
      <color theme="0" tint="-0.499984740745262"/>
      <name val="Verdana"/>
      <family val="2"/>
    </font>
    <font>
      <sz val="10"/>
      <color theme="1"/>
      <name val="Gill Sans MT"/>
      <family val="2"/>
      <scheme val="minor"/>
    </font>
    <font>
      <b/>
      <sz val="10"/>
      <name val="Gill Sans MT"/>
      <family val="2"/>
      <scheme val="minor"/>
    </font>
    <font>
      <sz val="10"/>
      <name val="Gill Sans MT"/>
      <family val="2"/>
      <scheme val="minor"/>
    </font>
    <font>
      <sz val="10"/>
      <color rgb="FFFF0000"/>
      <name val="Gill Sans MT"/>
      <family val="2"/>
      <scheme val="minor"/>
    </font>
  </fonts>
  <fills count="131">
    <fill>
      <patternFill patternType="none"/>
    </fill>
    <fill>
      <patternFill patternType="gray125"/>
    </fill>
    <fill>
      <patternFill patternType="solid">
        <fgColor rgb="FFFF9900"/>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C5E1FF"/>
        <bgColor indexed="64"/>
      </patternFill>
    </fill>
    <fill>
      <patternFill patternType="solid">
        <fgColor theme="0" tint="-0.14999847407452621"/>
        <bgColor indexed="64"/>
      </patternFill>
    </fill>
    <fill>
      <patternFill patternType="solid">
        <fgColor rgb="FFFFFFCC"/>
        <bgColor indexed="64"/>
      </patternFill>
    </fill>
    <fill>
      <patternFill patternType="solid">
        <fgColor theme="6"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indexed="22"/>
      </patternFill>
    </fill>
    <fill>
      <patternFill patternType="solid">
        <fgColor indexed="26"/>
        <bgColor indexed="64"/>
      </patternFill>
    </fill>
    <fill>
      <patternFill patternType="solid">
        <fgColor rgb="FFFFC000"/>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patternFill>
    </fill>
    <fill>
      <patternFill patternType="solid">
        <fgColor indexed="51"/>
        <bgColor indexed="64"/>
      </patternFill>
    </fill>
    <fill>
      <patternFill patternType="solid">
        <fgColor indexed="42"/>
        <bgColor indexed="64"/>
      </patternFill>
    </fill>
    <fill>
      <patternFill patternType="solid">
        <fgColor indexed="27"/>
        <bgColor indexed="64"/>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rgb="FFD1FFD1"/>
        <bgColor indexed="64"/>
      </patternFill>
    </fill>
    <fill>
      <patternFill patternType="solid">
        <fgColor rgb="FFD4FAFC"/>
        <bgColor indexed="64"/>
      </patternFill>
    </fill>
    <fill>
      <patternFill patternType="solid">
        <fgColor rgb="FFCCCCFF"/>
        <bgColor indexed="64"/>
      </patternFill>
    </fill>
    <fill>
      <patternFill patternType="solid">
        <fgColor indexed="44"/>
        <bgColor indexed="44"/>
      </patternFill>
    </fill>
    <fill>
      <patternFill patternType="solid">
        <fgColor indexed="24"/>
        <bgColor indexed="24"/>
      </patternFill>
    </fill>
    <fill>
      <patternFill patternType="solid">
        <fgColor indexed="15"/>
        <bgColor indexed="15"/>
      </patternFill>
    </fill>
    <fill>
      <patternFill patternType="lightUp">
        <fgColor indexed="9"/>
        <bgColor indexed="55"/>
      </patternFill>
    </fill>
    <fill>
      <patternFill patternType="lightUp">
        <fgColor indexed="9"/>
        <bgColor indexed="29"/>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40"/>
        <bgColor indexed="64"/>
      </patternFill>
    </fill>
    <fill>
      <patternFill patternType="solid">
        <fgColor theme="9" tint="0.599963377788628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CCC0DA"/>
        <bgColor indexed="64"/>
      </patternFill>
    </fill>
    <fill>
      <patternFill patternType="solid">
        <fgColor rgb="FFD9D9D9"/>
        <bgColor rgb="FF000000"/>
      </patternFill>
    </fill>
    <fill>
      <patternFill patternType="solid">
        <fgColor theme="9" tint="0.79998168889431442"/>
        <bgColor indexed="64"/>
      </patternFill>
    </fill>
    <fill>
      <patternFill patternType="solid">
        <fgColor theme="7"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FFC7CE"/>
        <bgColor indexed="64"/>
      </patternFill>
    </fill>
    <fill>
      <patternFill patternType="solid">
        <fgColor theme="0" tint="-0.14999847407452621"/>
        <bgColor rgb="FF000000"/>
      </patternFill>
    </fill>
  </fills>
  <borders count="278">
    <border>
      <left/>
      <right/>
      <top/>
      <bottom/>
      <diagonal/>
    </border>
    <border>
      <left style="dashed">
        <color auto="1"/>
      </left>
      <right/>
      <top/>
      <bottom/>
      <diagonal/>
    </border>
    <border>
      <left/>
      <right style="dashed">
        <color auto="1"/>
      </right>
      <top/>
      <bottom/>
      <diagonal/>
    </border>
    <border>
      <left/>
      <right/>
      <top style="thin">
        <color indexed="64"/>
      </top>
      <bottom style="thin">
        <color indexed="64"/>
      </bottom>
      <diagonal/>
    </border>
    <border>
      <left/>
      <right style="thin">
        <color indexed="64"/>
      </right>
      <top/>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Dashed">
        <color auto="1"/>
      </left>
      <right style="mediumDashed">
        <color auto="1"/>
      </right>
      <top style="mediumDashed">
        <color auto="1"/>
      </top>
      <bottom style="mediumDashed">
        <color auto="1"/>
      </bottom>
      <diagonal/>
    </border>
    <border>
      <left style="medium">
        <color theme="0"/>
      </left>
      <right style="medium">
        <color theme="0"/>
      </right>
      <top style="medium">
        <color theme="0"/>
      </top>
      <bottom style="medium">
        <color theme="0"/>
      </bottom>
      <diagonal/>
    </border>
    <border>
      <left style="thick">
        <color theme="0"/>
      </left>
      <right style="thick">
        <color theme="0"/>
      </right>
      <top style="thick">
        <color theme="0"/>
      </top>
      <bottom style="thick">
        <color theme="0"/>
      </bottom>
      <diagonal/>
    </border>
    <border>
      <left/>
      <right/>
      <top style="thin">
        <color indexed="64"/>
      </top>
      <bottom style="double">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58"/>
      </left>
      <right style="medium">
        <color indexed="58"/>
      </right>
      <top style="medium">
        <color indexed="58"/>
      </top>
      <bottom style="thin">
        <color indexed="58"/>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58"/>
      </left>
      <right style="medium">
        <color indexed="58"/>
      </right>
      <top style="medium">
        <color indexed="58"/>
      </top>
      <bottom style="thin">
        <color indexed="5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dashed">
        <color auto="1"/>
      </left>
      <right style="dashed">
        <color auto="1"/>
      </right>
      <top/>
      <bottom style="dashed">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dashed">
        <color auto="1"/>
      </right>
      <top/>
      <bottom style="thin">
        <color auto="1"/>
      </bottom>
      <diagonal/>
    </border>
    <border>
      <left/>
      <right/>
      <top style="dotted">
        <color indexed="64"/>
      </top>
      <bottom/>
      <diagonal/>
    </border>
    <border>
      <left/>
      <right/>
      <top/>
      <bottom style="dotted">
        <color indexed="64"/>
      </bottom>
      <diagonal/>
    </border>
    <border>
      <left/>
      <right style="dotted">
        <color indexed="64"/>
      </right>
      <top/>
      <bottom/>
      <diagonal/>
    </border>
    <border>
      <left/>
      <right style="dashed">
        <color auto="1"/>
      </right>
      <top style="dotted">
        <color indexed="64"/>
      </top>
      <bottom/>
      <diagonal/>
    </border>
    <border>
      <left/>
      <right style="dashed">
        <color auto="1"/>
      </right>
      <top/>
      <bottom style="dotted">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style="thin">
        <color indexed="58"/>
      </left>
      <right style="medium">
        <color indexed="58"/>
      </right>
      <top style="medium">
        <color indexed="58"/>
      </top>
      <bottom style="thin">
        <color indexed="58"/>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48"/>
      </top>
      <bottom style="thin">
        <color indexed="48"/>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diagonal/>
    </border>
    <border>
      <left style="thin">
        <color indexed="58"/>
      </left>
      <right style="medium">
        <color indexed="58"/>
      </right>
      <top style="medium">
        <color indexed="58"/>
      </top>
      <bottom style="thin">
        <color indexed="5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48"/>
      </top>
      <bottom style="thin">
        <color indexed="48"/>
      </bottom>
      <diagonal/>
    </border>
    <border>
      <left style="thin">
        <color indexed="48"/>
      </left>
      <right style="thin">
        <color indexed="48"/>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dashed">
        <color auto="1"/>
      </right>
      <top style="thin">
        <color indexed="64"/>
      </top>
      <bottom style="thin">
        <color indexed="64"/>
      </bottom>
      <diagonal/>
    </border>
    <border>
      <left style="dashed">
        <color auto="1"/>
      </left>
      <right style="thin">
        <color indexed="64"/>
      </right>
      <top/>
      <bottom/>
      <diagonal/>
    </border>
    <border>
      <left/>
      <right/>
      <top style="thin">
        <color indexed="64"/>
      </top>
      <bottom/>
      <diagonal/>
    </border>
    <border>
      <left/>
      <right style="dashed">
        <color indexed="64"/>
      </right>
      <top style="thin">
        <color indexed="64"/>
      </top>
      <bottom/>
      <diagonal/>
    </border>
    <border>
      <left style="dashed">
        <color auto="1"/>
      </left>
      <right/>
      <top style="thin">
        <color indexed="64"/>
      </top>
      <bottom/>
      <diagonal/>
    </border>
    <border>
      <left style="dashed">
        <color auto="1"/>
      </left>
      <right/>
      <top style="thin">
        <color indexed="64"/>
      </top>
      <bottom style="thin">
        <color indexed="64"/>
      </bottom>
      <diagonal/>
    </border>
  </borders>
  <cellStyleXfs count="55256">
    <xf numFmtId="0" fontId="0" fillId="0" borderId="0"/>
    <xf numFmtId="9" fontId="5" fillId="0" borderId="0" applyFont="0" applyFill="0" applyBorder="0" applyAlignment="0" applyProtection="0"/>
    <xf numFmtId="168" fontId="14" fillId="3" borderId="0"/>
    <xf numFmtId="168" fontId="8" fillId="4" borderId="0"/>
    <xf numFmtId="168" fontId="13" fillId="5" borderId="0" applyBorder="0">
      <alignment vertical="center"/>
    </xf>
    <xf numFmtId="168" fontId="13" fillId="6" borderId="0"/>
    <xf numFmtId="164" fontId="5" fillId="0" borderId="0" applyFont="0" applyFill="0" applyBorder="0" applyAlignment="0" applyProtection="0"/>
    <xf numFmtId="164" fontId="27" fillId="0" borderId="0" applyFont="0" applyFill="0" applyBorder="0" applyAlignment="0" applyProtection="0"/>
    <xf numFmtId="186" fontId="28" fillId="0" borderId="0"/>
    <xf numFmtId="168" fontId="30" fillId="0" borderId="0" applyFill="0" applyBorder="0">
      <alignment vertical="center"/>
    </xf>
    <xf numFmtId="191" fontId="28" fillId="50" borderId="55">
      <alignment vertical="center"/>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72" fontId="28" fillId="12" borderId="8">
      <alignment vertical="center"/>
      <protection locked="0"/>
    </xf>
    <xf numFmtId="186" fontId="57" fillId="44" borderId="66" applyNumberFormat="0" applyAlignment="0" applyProtection="0"/>
    <xf numFmtId="4" fontId="27" fillId="21" borderId="136" applyNumberFormat="0" applyProtection="0">
      <alignment horizontal="left" vertical="center" indent="1"/>
    </xf>
    <xf numFmtId="10" fontId="8" fillId="0" borderId="0" applyFont="0" applyFill="0" applyBorder="0" applyAlignment="0" applyProtection="0">
      <alignment vertical="center"/>
    </xf>
    <xf numFmtId="0" fontId="5" fillId="0" borderId="0"/>
    <xf numFmtId="164" fontId="5" fillId="0" borderId="0" applyFont="0" applyFill="0" applyBorder="0" applyAlignment="0" applyProtection="0"/>
    <xf numFmtId="0" fontId="5" fillId="0" borderId="0"/>
    <xf numFmtId="9" fontId="5" fillId="0" borderId="0" applyFont="0" applyFill="0" applyBorder="0" applyAlignment="0" applyProtection="0"/>
    <xf numFmtId="164" fontId="34" fillId="0" borderId="0" applyFont="0" applyFill="0" applyBorder="0" applyAlignment="0" applyProtection="0"/>
    <xf numFmtId="0" fontId="5" fillId="0" borderId="0"/>
    <xf numFmtId="0" fontId="35" fillId="0" borderId="0"/>
    <xf numFmtId="0" fontId="27" fillId="0" borderId="0"/>
    <xf numFmtId="0" fontId="27" fillId="0" borderId="0"/>
    <xf numFmtId="188" fontId="5" fillId="13" borderId="8">
      <alignment vertical="center"/>
    </xf>
    <xf numFmtId="0" fontId="35" fillId="0" borderId="0"/>
    <xf numFmtId="10" fontId="8" fillId="0" borderId="0" applyFont="0" applyFill="0" applyBorder="0" applyAlignment="0" applyProtection="0">
      <alignment vertical="center"/>
    </xf>
    <xf numFmtId="186" fontId="27" fillId="0" borderId="0"/>
    <xf numFmtId="186" fontId="27" fillId="0" borderId="0"/>
    <xf numFmtId="186" fontId="35" fillId="0" borderId="0"/>
    <xf numFmtId="186" fontId="27"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5" fillId="0" borderId="0"/>
    <xf numFmtId="186" fontId="35" fillId="0" borderId="0"/>
    <xf numFmtId="186" fontId="35" fillId="0" borderId="0"/>
    <xf numFmtId="186" fontId="27" fillId="0" borderId="0"/>
    <xf numFmtId="186" fontId="35" fillId="0" borderId="0"/>
    <xf numFmtId="186" fontId="27" fillId="0" borderId="0"/>
    <xf numFmtId="186" fontId="35"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36"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36" fillId="0" borderId="0"/>
    <xf numFmtId="186" fontId="27" fillId="0" borderId="0" applyFont="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lignment vertical="center"/>
    </xf>
    <xf numFmtId="186" fontId="35" fillId="0" borderId="0"/>
    <xf numFmtId="186" fontId="35" fillId="0" borderId="0"/>
    <xf numFmtId="186" fontId="35" fillId="0" borderId="0"/>
    <xf numFmtId="186" fontId="35" fillId="0" borderId="0"/>
    <xf numFmtId="186" fontId="35" fillId="0" borderId="0"/>
    <xf numFmtId="186" fontId="35" fillId="0" borderId="0"/>
    <xf numFmtId="186" fontId="27" fillId="0" borderId="0">
      <alignment vertical="center"/>
    </xf>
    <xf numFmtId="186" fontId="27" fillId="0" borderId="0">
      <alignment vertical="center"/>
    </xf>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5"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35" fillId="0" borderId="0">
      <alignment vertical="justify"/>
    </xf>
    <xf numFmtId="186" fontId="37" fillId="14" borderId="0" applyNumberFormat="0" applyBorder="0" applyAlignment="0" applyProtection="0"/>
    <xf numFmtId="186" fontId="37" fillId="14" borderId="0" applyNumberFormat="0" applyBorder="0" applyAlignment="0" applyProtection="0"/>
    <xf numFmtId="186" fontId="37" fillId="15" borderId="0" applyNumberFormat="0" applyBorder="0" applyAlignment="0" applyProtection="0"/>
    <xf numFmtId="186" fontId="37" fillId="15" borderId="0" applyNumberFormat="0" applyBorder="0" applyAlignment="0" applyProtection="0"/>
    <xf numFmtId="186" fontId="37" fillId="16" borderId="0" applyNumberFormat="0" applyBorder="0" applyAlignment="0" applyProtection="0"/>
    <xf numFmtId="186" fontId="37" fillId="16" borderId="0" applyNumberFormat="0" applyBorder="0" applyAlignment="0" applyProtection="0"/>
    <xf numFmtId="186" fontId="37" fillId="17" borderId="0" applyNumberFormat="0" applyBorder="0" applyAlignment="0" applyProtection="0"/>
    <xf numFmtId="186" fontId="37" fillId="17" borderId="0" applyNumberFormat="0" applyBorder="0" applyAlignment="0" applyProtection="0"/>
    <xf numFmtId="186" fontId="37" fillId="14" borderId="0" applyNumberFormat="0" applyBorder="0" applyAlignment="0" applyProtection="0"/>
    <xf numFmtId="186" fontId="37" fillId="14" borderId="0" applyNumberFormat="0" applyBorder="0" applyAlignment="0" applyProtection="0"/>
    <xf numFmtId="186" fontId="37" fillId="18" borderId="0" applyNumberFormat="0" applyBorder="0" applyAlignment="0" applyProtection="0"/>
    <xf numFmtId="186" fontId="37" fillId="18" borderId="0" applyNumberFormat="0" applyBorder="0" applyAlignment="0" applyProtection="0"/>
    <xf numFmtId="186" fontId="37" fillId="11" borderId="0" applyNumberFormat="0" applyBorder="0" applyAlignment="0" applyProtection="0"/>
    <xf numFmtId="186" fontId="37" fillId="11" borderId="0" applyNumberFormat="0" applyBorder="0" applyAlignment="0" applyProtection="0"/>
    <xf numFmtId="186" fontId="37" fillId="15" borderId="0" applyNumberFormat="0" applyBorder="0" applyAlignment="0" applyProtection="0"/>
    <xf numFmtId="186" fontId="37" fillId="15" borderId="0" applyNumberFormat="0" applyBorder="0" applyAlignment="0" applyProtection="0"/>
    <xf numFmtId="186" fontId="37" fillId="19"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7" fillId="20" borderId="0" applyNumberFormat="0" applyBorder="0" applyAlignment="0" applyProtection="0"/>
    <xf numFmtId="186" fontId="37" fillId="21" borderId="0" applyNumberFormat="0" applyBorder="0" applyAlignment="0" applyProtection="0"/>
    <xf numFmtId="186" fontId="37" fillId="21" borderId="0" applyNumberFormat="0" applyBorder="0" applyAlignment="0" applyProtection="0"/>
    <xf numFmtId="186" fontId="37" fillId="18" borderId="0" applyNumberFormat="0" applyBorder="0" applyAlignment="0" applyProtection="0"/>
    <xf numFmtId="186" fontId="37" fillId="18" borderId="0" applyNumberFormat="0" applyBorder="0" applyAlignment="0" applyProtection="0"/>
    <xf numFmtId="186" fontId="38" fillId="22" borderId="0" applyNumberFormat="0" applyBorder="0" applyAlignment="0" applyProtection="0"/>
    <xf numFmtId="186" fontId="38" fillId="22" borderId="0" applyNumberFormat="0" applyBorder="0" applyAlignment="0" applyProtection="0"/>
    <xf numFmtId="186" fontId="38" fillId="15" borderId="0" applyNumberFormat="0" applyBorder="0" applyAlignment="0" applyProtection="0"/>
    <xf numFmtId="186" fontId="38" fillId="15" borderId="0" applyNumberFormat="0" applyBorder="0" applyAlignment="0" applyProtection="0"/>
    <xf numFmtId="186" fontId="38" fillId="19" borderId="0" applyNumberFormat="0" applyBorder="0" applyAlignment="0" applyProtection="0"/>
    <xf numFmtId="186" fontId="38" fillId="19" borderId="0" applyNumberFormat="0" applyBorder="0" applyAlignment="0" applyProtection="0"/>
    <xf numFmtId="186" fontId="38" fillId="20" borderId="0" applyNumberFormat="0" applyBorder="0" applyAlignment="0" applyProtection="0"/>
    <xf numFmtId="186" fontId="38" fillId="20" borderId="0" applyNumberFormat="0" applyBorder="0" applyAlignment="0" applyProtection="0"/>
    <xf numFmtId="186" fontId="38" fillId="22" borderId="0" applyNumberFormat="0" applyBorder="0" applyAlignment="0" applyProtection="0"/>
    <xf numFmtId="186" fontId="38" fillId="22" borderId="0" applyNumberFormat="0" applyBorder="0" applyAlignment="0" applyProtection="0"/>
    <xf numFmtId="186" fontId="38" fillId="23" borderId="0" applyNumberFormat="0" applyBorder="0" applyAlignment="0" applyProtection="0"/>
    <xf numFmtId="186" fontId="38" fillId="23" borderId="0" applyNumberFormat="0" applyBorder="0" applyAlignment="0" applyProtection="0"/>
    <xf numFmtId="186" fontId="39" fillId="24" borderId="0" applyNumberFormat="0" applyBorder="0" applyAlignment="0" applyProtection="0"/>
    <xf numFmtId="186" fontId="39" fillId="25" borderId="0" applyNumberFormat="0" applyBorder="0" applyAlignment="0" applyProtection="0"/>
    <xf numFmtId="186" fontId="40" fillId="26" borderId="0" applyNumberFormat="0" applyBorder="0" applyAlignment="0" applyProtection="0"/>
    <xf numFmtId="186" fontId="40" fillId="27" borderId="0" applyNumberFormat="0" applyBorder="0" applyAlignment="0" applyProtection="0"/>
    <xf numFmtId="186" fontId="40" fillId="27" borderId="0" applyNumberFormat="0" applyBorder="0" applyAlignment="0" applyProtection="0"/>
    <xf numFmtId="186" fontId="39" fillId="28" borderId="0" applyNumberFormat="0" applyBorder="0" applyAlignment="0" applyProtection="0"/>
    <xf numFmtId="186" fontId="39" fillId="29" borderId="0" applyNumberFormat="0" applyBorder="0" applyAlignment="0" applyProtection="0"/>
    <xf numFmtId="186" fontId="40" fillId="30" borderId="0" applyNumberFormat="0" applyBorder="0" applyAlignment="0" applyProtection="0"/>
    <xf numFmtId="186" fontId="40" fillId="31" borderId="0" applyNumberFormat="0" applyBorder="0" applyAlignment="0" applyProtection="0"/>
    <xf numFmtId="186" fontId="40" fillId="31" borderId="0" applyNumberFormat="0" applyBorder="0" applyAlignment="0" applyProtection="0"/>
    <xf numFmtId="186" fontId="39" fillId="32" borderId="0" applyNumberFormat="0" applyBorder="0" applyAlignment="0" applyProtection="0"/>
    <xf numFmtId="186" fontId="39" fillId="33" borderId="0" applyNumberFormat="0" applyBorder="0" applyAlignment="0" applyProtection="0"/>
    <xf numFmtId="186" fontId="40" fillId="34" borderId="0" applyNumberFormat="0" applyBorder="0" applyAlignment="0" applyProtection="0"/>
    <xf numFmtId="186" fontId="40" fillId="35" borderId="0" applyNumberFormat="0" applyBorder="0" applyAlignment="0" applyProtection="0"/>
    <xf numFmtId="186" fontId="40" fillId="35" borderId="0" applyNumberFormat="0" applyBorder="0" applyAlignment="0" applyProtection="0"/>
    <xf numFmtId="186" fontId="39" fillId="28" borderId="0" applyNumberFormat="0" applyBorder="0" applyAlignment="0" applyProtection="0"/>
    <xf numFmtId="186" fontId="39" fillId="36" borderId="0" applyNumberFormat="0" applyBorder="0" applyAlignment="0" applyProtection="0"/>
    <xf numFmtId="186" fontId="40" fillId="29" borderId="0" applyNumberFormat="0" applyBorder="0" applyAlignment="0" applyProtection="0"/>
    <xf numFmtId="186" fontId="40" fillId="37" borderId="0" applyNumberFormat="0" applyBorder="0" applyAlignment="0" applyProtection="0"/>
    <xf numFmtId="186" fontId="40" fillId="37" borderId="0" applyNumberFormat="0" applyBorder="0" applyAlignment="0" applyProtection="0"/>
    <xf numFmtId="186" fontId="39" fillId="38" borderId="0" applyNumberFormat="0" applyBorder="0" applyAlignment="0" applyProtection="0"/>
    <xf numFmtId="186" fontId="39" fillId="39" borderId="0" applyNumberFormat="0" applyBorder="0" applyAlignment="0" applyProtection="0"/>
    <xf numFmtId="186" fontId="40" fillId="26" borderId="0" applyNumberFormat="0" applyBorder="0" applyAlignment="0" applyProtection="0"/>
    <xf numFmtId="186" fontId="40" fillId="26" borderId="0" applyNumberFormat="0" applyBorder="0" applyAlignment="0" applyProtection="0"/>
    <xf numFmtId="186" fontId="40" fillId="26" borderId="0" applyNumberFormat="0" applyBorder="0" applyAlignment="0" applyProtection="0"/>
    <xf numFmtId="186" fontId="39" fillId="40" borderId="0" applyNumberFormat="0" applyBorder="0" applyAlignment="0" applyProtection="0"/>
    <xf numFmtId="186" fontId="39" fillId="41" borderId="0" applyNumberFormat="0" applyBorder="0" applyAlignment="0" applyProtection="0"/>
    <xf numFmtId="186" fontId="40" fillId="42" borderId="0" applyNumberFormat="0" applyBorder="0" applyAlignment="0" applyProtection="0"/>
    <xf numFmtId="186" fontId="40" fillId="43" borderId="0" applyNumberFormat="0" applyBorder="0" applyAlignment="0" applyProtection="0"/>
    <xf numFmtId="186" fontId="40" fillId="43" borderId="0" applyNumberFormat="0" applyBorder="0" applyAlignment="0" applyProtection="0"/>
    <xf numFmtId="186" fontId="41" fillId="40" borderId="0" applyNumberFormat="0" applyBorder="0" applyAlignment="0" applyProtection="0"/>
    <xf numFmtId="186" fontId="41" fillId="40" borderId="0" applyNumberFormat="0" applyBorder="0" applyAlignment="0" applyProtection="0"/>
    <xf numFmtId="186" fontId="42" fillId="44" borderId="13" applyNumberFormat="0" applyAlignment="0" applyProtection="0"/>
    <xf numFmtId="186" fontId="42" fillId="44" borderId="13" applyNumberFormat="0" applyAlignment="0" applyProtection="0"/>
    <xf numFmtId="186" fontId="43" fillId="37" borderId="14" applyNumberFormat="0" applyAlignment="0" applyProtection="0"/>
    <xf numFmtId="186" fontId="43" fillId="37" borderId="14" applyNumberFormat="0" applyAlignment="0" applyProtection="0"/>
    <xf numFmtId="37" fontId="33" fillId="0" borderId="5">
      <alignment horizontal="center"/>
    </xf>
    <xf numFmtId="37" fontId="33" fillId="0" borderId="0">
      <alignment horizontal="center" vertical="center" wrapText="1"/>
    </xf>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21" borderId="78" applyNumberFormat="0" applyProtection="0">
      <alignment horizontal="left" vertical="center"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4"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2" fontId="35"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9" fontId="27" fillId="0" borderId="0" applyFill="0" applyBorder="0"/>
    <xf numFmtId="189" fontId="27" fillId="0" borderId="0" applyFill="0" applyBorder="0"/>
    <xf numFmtId="189" fontId="27" fillId="0" borderId="0" applyFill="0" applyBorder="0"/>
    <xf numFmtId="166" fontId="27" fillId="0" borderId="0" applyFont="0" applyFill="0" applyBorder="0" applyAlignment="0" applyProtection="0"/>
    <xf numFmtId="164" fontId="27" fillId="0" borderId="0" applyFont="0" applyFill="0" applyBorder="0" applyAlignment="0" applyProtection="0"/>
    <xf numFmtId="186" fontId="44" fillId="45" borderId="0" applyNumberFormat="0" applyBorder="0" applyAlignment="0" applyProtection="0"/>
    <xf numFmtId="186" fontId="44" fillId="46" borderId="0" applyNumberFormat="0" applyBorder="0" applyAlignment="0" applyProtection="0"/>
    <xf numFmtId="186" fontId="44" fillId="47" borderId="0" applyNumberFormat="0" applyBorder="0" applyAlignment="0" applyProtection="0"/>
    <xf numFmtId="186" fontId="45" fillId="0" borderId="0" applyFont="0" applyFill="0" applyBorder="0" applyAlignment="0" applyProtection="0"/>
    <xf numFmtId="186" fontId="46" fillId="0" borderId="0" applyNumberFormat="0" applyFill="0" applyBorder="0" applyAlignment="0" applyProtection="0"/>
    <xf numFmtId="186" fontId="46" fillId="0" borderId="0" applyNumberFormat="0" applyFill="0" applyBorder="0" applyAlignment="0" applyProtection="0"/>
    <xf numFmtId="186" fontId="39" fillId="33" borderId="0" applyNumberFormat="0" applyBorder="0" applyAlignment="0" applyProtection="0"/>
    <xf numFmtId="186" fontId="39" fillId="33" borderId="0" applyNumberForma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47" fillId="0" borderId="15" applyNumberFormat="0" applyFill="0" applyAlignment="0" applyProtection="0"/>
    <xf numFmtId="186" fontId="47" fillId="0" borderId="15" applyNumberFormat="0" applyFill="0" applyAlignment="0" applyProtection="0"/>
    <xf numFmtId="186" fontId="48" fillId="0" borderId="16" applyNumberFormat="0" applyFill="0" applyAlignment="0" applyProtection="0"/>
    <xf numFmtId="186" fontId="48" fillId="0" borderId="16" applyNumberFormat="0" applyFill="0" applyAlignment="0" applyProtection="0"/>
    <xf numFmtId="186" fontId="49" fillId="0" borderId="17" applyNumberFormat="0" applyFill="0" applyAlignment="0" applyProtection="0"/>
    <xf numFmtId="186" fontId="49" fillId="0" borderId="17" applyNumberFormat="0" applyFill="0" applyAlignment="0" applyProtection="0"/>
    <xf numFmtId="186" fontId="49" fillId="0" borderId="0" applyNumberFormat="0" applyFill="0" applyBorder="0" applyAlignment="0" applyProtection="0"/>
    <xf numFmtId="186" fontId="49" fillId="0" borderId="0" applyNumberFormat="0" applyFill="0" applyBorder="0" applyAlignment="0" applyProtection="0"/>
    <xf numFmtId="186" fontId="50" fillId="41" borderId="13" applyNumberFormat="0" applyAlignment="0" applyProtection="0"/>
    <xf numFmtId="186" fontId="50" fillId="41" borderId="13" applyNumberFormat="0" applyAlignment="0" applyProtection="0"/>
    <xf numFmtId="186" fontId="51" fillId="48" borderId="0"/>
    <xf numFmtId="186" fontId="52" fillId="0" borderId="18" applyNumberFormat="0" applyFill="0" applyAlignment="0" applyProtection="0"/>
    <xf numFmtId="186" fontId="52" fillId="0" borderId="18" applyNumberFormat="0" applyFill="0" applyAlignment="0" applyProtection="0"/>
    <xf numFmtId="37" fontId="53" fillId="0" borderId="0"/>
    <xf numFmtId="186" fontId="52" fillId="41" borderId="0" applyNumberFormat="0" applyBorder="0" applyAlignment="0" applyProtection="0"/>
    <xf numFmtId="186" fontId="52" fillId="41" borderId="0" applyNumberFormat="0" applyBorder="0" applyAlignment="0" applyProtection="0"/>
    <xf numFmtId="38" fontId="27" fillId="0" borderId="0" applyFont="0" applyFill="0" applyBorder="0" applyAlignment="0" applyProtection="0"/>
    <xf numFmtId="186" fontId="28" fillId="0" borderId="0"/>
    <xf numFmtId="186" fontId="28" fillId="0" borderId="0"/>
    <xf numFmtId="186" fontId="28" fillId="0" borderId="0"/>
    <xf numFmtId="186" fontId="28" fillId="0" borderId="0"/>
    <xf numFmtId="186" fontId="27" fillId="0" borderId="0"/>
    <xf numFmtId="186" fontId="27" fillId="0" borderId="0"/>
    <xf numFmtId="186" fontId="27" fillId="0" borderId="0"/>
    <xf numFmtId="186" fontId="27" fillId="0" borderId="0"/>
    <xf numFmtId="0" fontId="5" fillId="0" borderId="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9" fillId="0" borderId="0"/>
    <xf numFmtId="186" fontId="39" fillId="0" borderId="0" applyFill="0" applyBorder="0" applyAlignment="0" applyProtection="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5"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54" fillId="0" borderId="0"/>
    <xf numFmtId="186" fontId="34" fillId="0" borderId="0"/>
    <xf numFmtId="186" fontId="27"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4" fillId="0" borderId="0"/>
    <xf numFmtId="186" fontId="34" fillId="0" borderId="0"/>
    <xf numFmtId="186" fontId="34" fillId="0" borderId="0"/>
    <xf numFmtId="186" fontId="34" fillId="0" borderId="0"/>
    <xf numFmtId="186" fontId="34" fillId="0" borderId="0"/>
    <xf numFmtId="186" fontId="34"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4" fillId="0" borderId="0"/>
    <xf numFmtId="186" fontId="34"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39" fillId="0" borderId="0" applyFill="0" applyBorder="0" applyAlignment="0" applyProtection="0"/>
    <xf numFmtId="186" fontId="28" fillId="0" borderId="0"/>
    <xf numFmtId="186" fontId="28"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5" fillId="0" borderId="0">
      <alignment vertical="top"/>
    </xf>
    <xf numFmtId="186" fontId="35" fillId="0" borderId="0">
      <alignment vertical="top"/>
    </xf>
    <xf numFmtId="186" fontId="55" fillId="0" borderId="0" applyFill="0" applyBorder="0">
      <protection locked="0"/>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4"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3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86" fontId="58" fillId="0" borderId="0"/>
    <xf numFmtId="192" fontId="28" fillId="0" borderId="0">
      <protection locked="0"/>
    </xf>
    <xf numFmtId="192" fontId="28" fillId="0" borderId="0">
      <protection locked="0"/>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37" fillId="14" borderId="0" applyNumberFormat="0" applyProtection="0">
      <alignment horizontal="left" vertical="center" indent="1"/>
    </xf>
    <xf numFmtId="4" fontId="56" fillId="14" borderId="21" applyNumberFormat="0" applyProtection="0">
      <alignment horizontal="left" vertical="center" indent="1"/>
    </xf>
    <xf numFmtId="4" fontId="56" fillId="15" borderId="21" applyNumberFormat="0" applyProtection="0">
      <alignment horizontal="left" vertical="center" indent="1"/>
    </xf>
    <xf numFmtId="4" fontId="37" fillId="15" borderId="0"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11" borderId="13"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62" borderId="13"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13"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13"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64" borderId="22" applyNumberFormat="0">
      <protection locked="0"/>
    </xf>
    <xf numFmtId="186" fontId="27" fillId="64" borderId="8"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4" fontId="62" fillId="48" borderId="20" applyNumberFormat="0" applyProtection="0">
      <alignment vertical="center"/>
    </xf>
    <xf numFmtId="4" fontId="59" fillId="12" borderId="8"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186" fontId="56" fillId="67" borderId="8"/>
    <xf numFmtId="4" fontId="64" fillId="64" borderId="13" applyNumberFormat="0" applyProtection="0">
      <alignment horizontal="right" vertical="center"/>
    </xf>
    <xf numFmtId="186" fontId="65" fillId="0" borderId="0" applyNumberFormat="0" applyFill="0" applyBorder="0" applyAlignment="0" applyProtection="0"/>
    <xf numFmtId="186" fontId="27" fillId="68" borderId="0"/>
    <xf numFmtId="186" fontId="27" fillId="0" borderId="0" applyFont="0" applyFill="0" applyBorder="0" applyAlignment="0" applyProtection="0"/>
    <xf numFmtId="37" fontId="33" fillId="0" borderId="24" applyNumberFormat="0"/>
    <xf numFmtId="186" fontId="66" fillId="0" borderId="25" applyNumberFormat="0" applyAlignment="0" applyProtection="0"/>
    <xf numFmtId="186" fontId="65" fillId="0" borderId="0" applyNumberFormat="0" applyFill="0" applyBorder="0" applyAlignment="0" applyProtection="0"/>
    <xf numFmtId="186" fontId="65" fillId="0" borderId="0" applyNumberFormat="0" applyFill="0" applyBorder="0" applyAlignment="0" applyProtection="0"/>
    <xf numFmtId="194" fontId="33" fillId="0" borderId="3" applyFill="0"/>
    <xf numFmtId="186" fontId="44" fillId="0" borderId="26" applyNumberFormat="0" applyFill="0" applyAlignment="0" applyProtection="0"/>
    <xf numFmtId="186" fontId="44" fillId="0" borderId="26" applyNumberFormat="0" applyFill="0" applyAlignment="0" applyProtection="0"/>
    <xf numFmtId="37" fontId="33" fillId="0" borderId="12" applyNumberFormat="0" applyFill="0"/>
    <xf numFmtId="165" fontId="27" fillId="0" borderId="0" applyFont="0" applyFill="0" applyBorder="0" applyAlignment="0" applyProtection="0"/>
    <xf numFmtId="167" fontId="27" fillId="0" borderId="0" applyFont="0" applyFill="0" applyBorder="0" applyAlignment="0" applyProtection="0"/>
    <xf numFmtId="186" fontId="67" fillId="0" borderId="0" applyNumberFormat="0" applyFill="0" applyBorder="0" applyAlignment="0" applyProtection="0"/>
    <xf numFmtId="186" fontId="67" fillId="0" borderId="0" applyNumberFormat="0" applyFill="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0" fontId="5" fillId="0" borderId="0"/>
    <xf numFmtId="0" fontId="35" fillId="0" borderId="0"/>
    <xf numFmtId="0" fontId="35" fillId="0" borderId="0"/>
    <xf numFmtId="164" fontId="35" fillId="0" borderId="0" applyFont="0" applyFill="0" applyBorder="0" applyAlignment="0" applyProtection="0"/>
    <xf numFmtId="195" fontId="35" fillId="0" borderId="0"/>
    <xf numFmtId="0" fontId="35" fillId="0" borderId="0"/>
    <xf numFmtId="0" fontId="35" fillId="0" borderId="0"/>
    <xf numFmtId="0" fontId="35" fillId="0" borderId="0"/>
    <xf numFmtId="0" fontId="27" fillId="0" borderId="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0" fontId="5" fillId="0" borderId="0"/>
    <xf numFmtId="0" fontId="35" fillId="0" borderId="0" applyFont="0" applyFill="0" applyBorder="0" applyAlignment="0" applyProtection="0"/>
    <xf numFmtId="0" fontId="27" fillId="0" borderId="0"/>
    <xf numFmtId="0" fontId="27" fillId="0" borderId="0"/>
    <xf numFmtId="0" fontId="5" fillId="0" borderId="0"/>
    <xf numFmtId="0" fontId="5" fillId="0" borderId="0"/>
    <xf numFmtId="0" fontId="5" fillId="0" borderId="0"/>
    <xf numFmtId="0" fontId="35" fillId="0" borderId="0"/>
    <xf numFmtId="9" fontId="35" fillId="0" borderId="0" applyFont="0" applyFill="0" applyBorder="0" applyAlignment="0" applyProtection="0"/>
    <xf numFmtId="9" fontId="35" fillId="0" borderId="0" applyFont="0" applyFill="0" applyBorder="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64" fontId="5" fillId="0" borderId="0" applyFont="0" applyFill="0" applyBorder="0" applyAlignment="0" applyProtection="0"/>
    <xf numFmtId="164" fontId="34" fillId="0" borderId="0" applyFont="0" applyFill="0" applyBorder="0" applyAlignment="0" applyProtection="0"/>
    <xf numFmtId="0" fontId="35" fillId="0" borderId="0"/>
    <xf numFmtId="188" fontId="5" fillId="13" borderId="27">
      <alignment vertical="center"/>
    </xf>
    <xf numFmtId="186" fontId="42" fillId="44" borderId="13" applyNumberFormat="0" applyAlignment="0" applyProtection="0"/>
    <xf numFmtId="186" fontId="42" fillId="44" borderId="13"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42" fillId="44" borderId="13" applyNumberFormat="0" applyAlignment="0" applyProtection="0"/>
    <xf numFmtId="186" fontId="42" fillId="44" borderId="13" applyNumberForma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90" fontId="28" fillId="49" borderId="27">
      <alignment vertical="center"/>
    </xf>
    <xf numFmtId="191" fontId="28" fillId="49" borderId="27">
      <alignment vertical="center"/>
    </xf>
    <xf numFmtId="191" fontId="28" fillId="49" borderId="27">
      <alignment vertical="center"/>
    </xf>
    <xf numFmtId="186" fontId="28" fillId="49" borderId="27">
      <alignment vertical="center"/>
    </xf>
    <xf numFmtId="186" fontId="28" fillId="49" borderId="27">
      <alignment vertical="center"/>
    </xf>
    <xf numFmtId="186" fontId="28" fillId="49" borderId="27">
      <alignment vertical="center"/>
    </xf>
    <xf numFmtId="186" fontId="28" fillId="49" borderId="27">
      <alignment vertical="center"/>
    </xf>
    <xf numFmtId="188" fontId="28" fillId="49" borderId="27">
      <alignment vertical="center"/>
    </xf>
    <xf numFmtId="188" fontId="28" fillId="49" borderId="27">
      <alignment vertical="center"/>
    </xf>
    <xf numFmtId="190" fontId="28" fillId="49" borderId="27">
      <alignment vertical="center"/>
    </xf>
    <xf numFmtId="191" fontId="28" fillId="12" borderId="27">
      <alignment vertical="center"/>
      <protection locked="0"/>
    </xf>
    <xf numFmtId="193" fontId="28" fillId="12" borderId="27">
      <alignment vertical="center"/>
      <protection locked="0"/>
    </xf>
    <xf numFmtId="186" fontId="28" fillId="12" borderId="27">
      <alignment vertical="center"/>
      <protection locked="0"/>
    </xf>
    <xf numFmtId="186" fontId="28" fillId="12" borderId="27">
      <alignment vertical="center"/>
      <protection locked="0"/>
    </xf>
    <xf numFmtId="193" fontId="28" fillId="12" borderId="27">
      <alignment vertical="center"/>
      <protection locked="0"/>
    </xf>
    <xf numFmtId="193" fontId="28" fillId="12" borderId="27">
      <alignment vertical="center"/>
      <protection locked="0"/>
    </xf>
    <xf numFmtId="186" fontId="28" fillId="12" borderId="27">
      <alignment vertical="center"/>
      <protection locked="0"/>
    </xf>
    <xf numFmtId="186" fontId="28" fillId="12" borderId="27">
      <alignment vertical="center"/>
      <protection locked="0"/>
    </xf>
    <xf numFmtId="193" fontId="28" fillId="12" borderId="27">
      <alignment vertical="center"/>
      <protection locked="0"/>
    </xf>
    <xf numFmtId="191" fontId="28" fillId="12" borderId="27">
      <alignment vertical="center"/>
      <protection locked="0"/>
    </xf>
    <xf numFmtId="191" fontId="28" fillId="12" borderId="27">
      <alignment vertical="center"/>
      <protection locked="0"/>
    </xf>
    <xf numFmtId="172" fontId="28" fillId="12" borderId="27">
      <alignment vertical="center"/>
      <protection locked="0"/>
    </xf>
    <xf numFmtId="172" fontId="28" fillId="12" borderId="27">
      <alignment vertical="center"/>
      <protection locked="0"/>
    </xf>
    <xf numFmtId="172" fontId="28" fillId="12" borderId="27">
      <alignment vertical="center"/>
      <protection locked="0"/>
    </xf>
    <xf numFmtId="172" fontId="28" fillId="12" borderId="27">
      <alignment vertical="center"/>
      <protection locked="0"/>
    </xf>
    <xf numFmtId="191" fontId="28" fillId="12" borderId="27">
      <alignment vertical="center"/>
      <protection locked="0"/>
    </xf>
    <xf numFmtId="191" fontId="28" fillId="50" borderId="27">
      <alignment vertical="center"/>
    </xf>
    <xf numFmtId="191" fontId="28" fillId="50" borderId="27">
      <alignment vertical="center"/>
    </xf>
    <xf numFmtId="193" fontId="28" fillId="50" borderId="27">
      <alignment vertical="center"/>
    </xf>
    <xf numFmtId="193" fontId="28" fillId="50" borderId="27">
      <alignment vertical="center"/>
    </xf>
    <xf numFmtId="193" fontId="28" fillId="50" borderId="27">
      <alignment vertical="center"/>
    </xf>
    <xf numFmtId="193" fontId="28" fillId="50" borderId="27">
      <alignment vertical="center"/>
    </xf>
    <xf numFmtId="188" fontId="28" fillId="50" borderId="27">
      <alignment vertical="center"/>
    </xf>
    <xf numFmtId="190" fontId="28" fillId="50" borderId="27">
      <alignment vertical="center"/>
    </xf>
    <xf numFmtId="186" fontId="28" fillId="50" borderId="27">
      <alignment vertical="center"/>
    </xf>
    <xf numFmtId="186" fontId="28" fillId="50" borderId="27">
      <alignment vertical="center"/>
    </xf>
    <xf numFmtId="186" fontId="28" fillId="50" borderId="27">
      <alignment vertical="center"/>
    </xf>
    <xf numFmtId="186" fontId="28" fillId="50" borderId="27">
      <alignment vertical="center"/>
    </xf>
    <xf numFmtId="191" fontId="28" fillId="50" borderId="27">
      <alignment vertical="center"/>
    </xf>
    <xf numFmtId="191" fontId="28" fillId="50" borderId="27">
      <alignment vertical="center"/>
    </xf>
    <xf numFmtId="191" fontId="28" fillId="50" borderId="27">
      <alignment vertical="center"/>
    </xf>
    <xf numFmtId="191" fontId="28" fillId="50" borderId="27">
      <alignment vertical="center"/>
    </xf>
    <xf numFmtId="191" fontId="28" fillId="51" borderId="27">
      <alignment horizontal="right" vertical="center"/>
      <protection locked="0"/>
    </xf>
    <xf numFmtId="186" fontId="28" fillId="51" borderId="27">
      <alignment horizontal="right" vertical="center"/>
      <protection locked="0"/>
    </xf>
    <xf numFmtId="186" fontId="28" fillId="51" borderId="27">
      <alignment horizontal="right" vertical="center"/>
      <protection locked="0"/>
    </xf>
    <xf numFmtId="190" fontId="28" fillId="51" borderId="27">
      <alignment horizontal="right" vertical="center"/>
      <protection locked="0"/>
    </xf>
    <xf numFmtId="188" fontId="28" fillId="51" borderId="27">
      <alignment horizontal="right" vertical="center"/>
      <protection locked="0"/>
    </xf>
    <xf numFmtId="190" fontId="28" fillId="51" borderId="27">
      <alignment horizontal="right" vertical="center"/>
      <protection locked="0"/>
    </xf>
    <xf numFmtId="191" fontId="28" fillId="51" borderId="27">
      <alignment horizontal="right" vertical="center"/>
      <protection locked="0"/>
    </xf>
    <xf numFmtId="191" fontId="28" fillId="51" borderId="27">
      <alignment horizontal="right" vertical="center"/>
      <protection locked="0"/>
    </xf>
    <xf numFmtId="191" fontId="28" fillId="51" borderId="27">
      <alignment horizontal="right" vertical="center"/>
      <protection locked="0"/>
    </xf>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27" fillId="64" borderId="27" applyNumberFormat="0">
      <protection locked="0"/>
    </xf>
    <xf numFmtId="186" fontId="61" fillId="21" borderId="23" applyBorder="0"/>
    <xf numFmtId="4" fontId="62" fillId="48" borderId="20" applyNumberFormat="0" applyProtection="0">
      <alignment vertical="center"/>
    </xf>
    <xf numFmtId="4" fontId="59" fillId="12" borderId="27"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186" fontId="56" fillId="67" borderId="27"/>
    <xf numFmtId="4" fontId="64" fillId="64" borderId="13" applyNumberFormat="0" applyProtection="0">
      <alignment horizontal="right" vertical="center"/>
    </xf>
    <xf numFmtId="37" fontId="33" fillId="0" borderId="24" applyNumberFormat="0"/>
    <xf numFmtId="0" fontId="35" fillId="0" borderId="0"/>
    <xf numFmtId="194" fontId="33" fillId="0" borderId="28" applyFill="0"/>
    <xf numFmtId="186" fontId="44" fillId="0" borderId="26" applyNumberFormat="0" applyFill="0" applyAlignment="0" applyProtection="0"/>
    <xf numFmtId="186" fontId="44" fillId="0" borderId="26" applyNumberFormat="0" applyFill="0" applyAlignment="0" applyProtection="0"/>
    <xf numFmtId="0" fontId="35" fillId="0" borderId="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1" fontId="5" fillId="13" borderId="27">
      <alignment vertical="center"/>
    </xf>
    <xf numFmtId="188" fontId="5" fillId="13" borderId="27">
      <alignment vertical="center"/>
    </xf>
    <xf numFmtId="190" fontId="5" fillId="13" borderId="27">
      <alignment vertical="center"/>
    </xf>
    <xf numFmtId="191" fontId="5" fillId="7" borderId="27">
      <alignment vertical="center"/>
      <protection locked="0"/>
    </xf>
    <xf numFmtId="188" fontId="5" fillId="7" borderId="27">
      <alignment vertical="center"/>
      <protection locked="0"/>
    </xf>
    <xf numFmtId="196" fontId="5" fillId="69" borderId="27">
      <alignment vertical="center"/>
    </xf>
    <xf numFmtId="188" fontId="5" fillId="69" borderId="27">
      <alignment vertical="center"/>
    </xf>
    <xf numFmtId="190" fontId="5" fillId="69" borderId="27">
      <alignment vertical="center"/>
    </xf>
    <xf numFmtId="191" fontId="5" fillId="69" borderId="27">
      <alignment vertical="center"/>
    </xf>
    <xf numFmtId="188" fontId="5" fillId="70" borderId="27">
      <alignment horizontal="right" vertical="center"/>
      <protection locked="0"/>
    </xf>
    <xf numFmtId="190" fontId="5" fillId="70" borderId="27">
      <alignment horizontal="right" vertical="center"/>
      <protection locked="0"/>
    </xf>
    <xf numFmtId="191" fontId="5" fillId="70" borderId="27">
      <alignment horizontal="right" vertical="center"/>
      <protection locked="0"/>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37" fontId="33" fillId="0" borderId="24" applyNumberFormat="0"/>
    <xf numFmtId="194" fontId="33" fillId="0" borderId="3" applyFill="0"/>
    <xf numFmtId="186" fontId="44" fillId="0" borderId="26" applyNumberFormat="0" applyFill="0" applyAlignment="0" applyProtection="0"/>
    <xf numFmtId="186" fontId="44" fillId="0" borderId="26" applyNumberFormat="0" applyFill="0" applyAlignment="0" applyProtection="0"/>
    <xf numFmtId="164" fontId="35" fillId="0" borderId="0" applyFont="0" applyFill="0" applyBorder="0" applyAlignment="0" applyProtection="0"/>
    <xf numFmtId="186" fontId="56" fillId="21" borderId="20" applyNumberFormat="0" applyProtection="0">
      <alignment horizontal="left" vertical="top" indent="1"/>
    </xf>
    <xf numFmtId="164" fontId="5" fillId="0" borderId="0" applyFont="0" applyFill="0" applyBorder="0" applyAlignment="0" applyProtection="0"/>
    <xf numFmtId="186" fontId="27" fillId="63" borderId="20" applyNumberFormat="0" applyProtection="0">
      <alignment horizontal="left" vertical="top" indent="1"/>
    </xf>
    <xf numFmtId="164" fontId="34" fillId="0" borderId="0" applyFont="0" applyFill="0" applyBorder="0" applyAlignment="0" applyProtection="0"/>
    <xf numFmtId="0" fontId="35" fillId="0" borderId="0"/>
    <xf numFmtId="186" fontId="27" fillId="14" borderId="20" applyNumberFormat="0" applyProtection="0">
      <alignment horizontal="left" vertical="center" indent="1"/>
    </xf>
    <xf numFmtId="0" fontId="68" fillId="0" borderId="0" applyNumberFormat="0" applyFill="0" applyBorder="0" applyAlignment="0" applyProtection="0">
      <alignment vertical="top"/>
      <protection locked="0"/>
    </xf>
    <xf numFmtId="186" fontId="42" fillId="44" borderId="13" applyNumberForma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42" fillId="44" borderId="13" applyNumberFormat="0" applyAlignment="0" applyProtection="0"/>
    <xf numFmtId="186" fontId="42" fillId="44" borderId="13"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42" fillId="44" borderId="13" applyNumberFormat="0" applyAlignment="0" applyProtection="0"/>
    <xf numFmtId="186" fontId="57" fillId="44" borderId="19" applyNumberFormat="0" applyAlignment="0" applyProtection="0"/>
    <xf numFmtId="186" fontId="57" fillId="44" borderId="19" applyNumberFormat="0" applyAlignment="0" applyProtection="0"/>
    <xf numFmtId="186" fontId="60" fillId="52" borderId="20" applyNumberFormat="0" applyProtection="0">
      <alignment horizontal="left" vertical="top" indent="1"/>
    </xf>
    <xf numFmtId="4" fontId="56" fillId="57" borderId="21"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37" fontId="33" fillId="0" borderId="24" applyNumberFormat="0"/>
    <xf numFmtId="186" fontId="44" fillId="0" borderId="26" applyNumberFormat="0" applyFill="0" applyAlignment="0" applyProtection="0"/>
    <xf numFmtId="186" fontId="44" fillId="0" borderId="26" applyNumberFormat="0" applyFill="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186" fontId="27" fillId="21" borderId="20" applyNumberFormat="0" applyProtection="0">
      <alignment horizontal="left" vertical="top" indent="1"/>
    </xf>
    <xf numFmtId="37" fontId="33" fillId="0" borderId="24" applyNumberFormat="0"/>
    <xf numFmtId="186" fontId="56" fillId="21" borderId="20" applyNumberFormat="0" applyProtection="0">
      <alignment horizontal="left" vertical="top" indent="1"/>
    </xf>
    <xf numFmtId="0" fontId="35" fillId="0" borderId="0"/>
    <xf numFmtId="186" fontId="44" fillId="0" borderId="26" applyNumberFormat="0" applyFill="0" applyAlignment="0" applyProtection="0"/>
    <xf numFmtId="186" fontId="44" fillId="0" borderId="26" applyNumberFormat="0" applyFill="0" applyAlignment="0" applyProtection="0"/>
    <xf numFmtId="186" fontId="56" fillId="15" borderId="20" applyNumberFormat="0" applyProtection="0">
      <alignment horizontal="left" vertical="top" indent="1"/>
    </xf>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8" fontId="25" fillId="71" borderId="0" applyNumberFormat="0" applyBorder="0" applyProtection="0">
      <alignment vertical="center"/>
    </xf>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37" fontId="33" fillId="0" borderId="24" applyNumberFormat="0"/>
    <xf numFmtId="186" fontId="44" fillId="0" borderId="26" applyNumberFormat="0" applyFill="0" applyAlignment="0" applyProtection="0"/>
    <xf numFmtId="186" fontId="44" fillId="0" borderId="26" applyNumberFormat="0" applyFill="0" applyAlignment="0" applyProtection="0"/>
    <xf numFmtId="0" fontId="35" fillId="0" borderId="0"/>
    <xf numFmtId="0" fontId="35" fillId="0" borderId="0"/>
    <xf numFmtId="197" fontId="5" fillId="0" borderId="0"/>
    <xf numFmtId="0" fontId="5" fillId="0" borderId="0"/>
    <xf numFmtId="0" fontId="69" fillId="0" borderId="0"/>
    <xf numFmtId="197" fontId="28" fillId="0" borderId="0"/>
    <xf numFmtId="0" fontId="54" fillId="0" borderId="0"/>
    <xf numFmtId="0" fontId="27" fillId="0" borderId="0"/>
    <xf numFmtId="0" fontId="27" fillId="0" borderId="0"/>
    <xf numFmtId="9" fontId="54" fillId="0" borderId="0" applyFont="0" applyFill="0" applyBorder="0" applyAlignment="0" applyProtection="0"/>
    <xf numFmtId="0" fontId="27"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7" fillId="0" borderId="0"/>
    <xf numFmtId="0" fontId="27" fillId="0" borderId="0"/>
    <xf numFmtId="0" fontId="35" fillId="0" borderId="0"/>
    <xf numFmtId="0" fontId="35" fillId="0" borderId="0"/>
    <xf numFmtId="0" fontId="35" fillId="0" borderId="0"/>
    <xf numFmtId="0" fontId="35" fillId="0" borderId="0"/>
    <xf numFmtId="0" fontId="35" fillId="0" borderId="0"/>
    <xf numFmtId="0" fontId="35" fillId="0" borderId="0">
      <alignment vertical="justify"/>
    </xf>
    <xf numFmtId="0" fontId="39" fillId="72" borderId="0" applyNumberFormat="0" applyBorder="0" applyAlignment="0" applyProtection="0"/>
    <xf numFmtId="0" fontId="39" fillId="39" borderId="0" applyNumberFormat="0" applyBorder="0" applyAlignment="0" applyProtection="0"/>
    <xf numFmtId="0" fontId="40" fillId="73" borderId="0" applyNumberFormat="0" applyBorder="0" applyAlignment="0" applyProtection="0"/>
    <xf numFmtId="0" fontId="39" fillId="74" borderId="0" applyNumberFormat="0" applyBorder="0" applyAlignment="0" applyProtection="0"/>
    <xf numFmtId="0" fontId="39" fillId="30" borderId="0" applyNumberFormat="0" applyBorder="0" applyAlignment="0" applyProtection="0"/>
    <xf numFmtId="0" fontId="40" fillId="36" borderId="0" applyNumberFormat="0" applyBorder="0" applyAlignment="0" applyProtection="0"/>
    <xf numFmtId="0" fontId="39" fillId="38" borderId="0" applyNumberFormat="0" applyBorder="0" applyAlignment="0" applyProtection="0"/>
    <xf numFmtId="0" fontId="39" fillId="29" borderId="0" applyNumberFormat="0" applyBorder="0" applyAlignment="0" applyProtection="0"/>
    <xf numFmtId="0" fontId="40" fillId="25" borderId="0" applyNumberFormat="0" applyBorder="0" applyAlignment="0" applyProtection="0"/>
    <xf numFmtId="0" fontId="39" fillId="29" borderId="0" applyNumberFormat="0" applyBorder="0" applyAlignment="0" applyProtection="0"/>
    <xf numFmtId="0" fontId="39" fillId="25" borderId="0" applyNumberFormat="0" applyBorder="0" applyAlignment="0" applyProtection="0"/>
    <xf numFmtId="0" fontId="40" fillId="25" borderId="0" applyNumberFormat="0" applyBorder="0" applyAlignment="0" applyProtection="0"/>
    <xf numFmtId="0" fontId="39" fillId="72" borderId="0" applyNumberFormat="0" applyBorder="0" applyAlignment="0" applyProtection="0"/>
    <xf numFmtId="0" fontId="39" fillId="39" borderId="0" applyNumberFormat="0" applyBorder="0" applyAlignment="0" applyProtection="0"/>
    <xf numFmtId="0" fontId="40" fillId="39" borderId="0" applyNumberFormat="0" applyBorder="0" applyAlignment="0" applyProtection="0"/>
    <xf numFmtId="0" fontId="39" fillId="40" borderId="0" applyNumberFormat="0" applyBorder="0" applyAlignment="0" applyProtection="0"/>
    <xf numFmtId="0" fontId="39" fillId="30" borderId="0" applyNumberFormat="0" applyBorder="0" applyAlignment="0" applyProtection="0"/>
    <xf numFmtId="0" fontId="40" fillId="41" borderId="0" applyNumberFormat="0" applyBorder="0" applyAlignment="0" applyProtection="0"/>
    <xf numFmtId="164" fontId="28"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72" fontId="35" fillId="0" borderId="0" applyFont="0" applyFill="0" applyBorder="0" applyAlignment="0" applyProtection="0"/>
    <xf numFmtId="164" fontId="3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0" fontId="44" fillId="75" borderId="0" applyNumberFormat="0" applyBorder="0" applyAlignment="0" applyProtection="0"/>
    <xf numFmtId="0" fontId="44" fillId="76" borderId="0" applyNumberFormat="0" applyBorder="0" applyAlignment="0" applyProtection="0"/>
    <xf numFmtId="0" fontId="44" fillId="47" borderId="0" applyNumberFormat="0" applyBorder="0" applyAlignment="0" applyProtection="0"/>
    <xf numFmtId="198" fontId="45" fillId="0" borderId="0" applyFont="0" applyFill="0" applyBorder="0" applyAlignment="0" applyProtection="0"/>
    <xf numFmtId="0" fontId="51" fillId="12" borderId="0"/>
    <xf numFmtId="168" fontId="13" fillId="5" borderId="0">
      <alignment vertical="center"/>
    </xf>
    <xf numFmtId="0" fontId="5" fillId="0" borderId="0"/>
    <xf numFmtId="0" fontId="5" fillId="0" borderId="0"/>
    <xf numFmtId="0" fontId="28" fillId="0" borderId="0"/>
    <xf numFmtId="0" fontId="5" fillId="0" borderId="0"/>
    <xf numFmtId="0" fontId="5" fillId="0" borderId="0"/>
    <xf numFmtId="0" fontId="28" fillId="0" borderId="0"/>
    <xf numFmtId="0" fontId="5" fillId="0" borderId="0"/>
    <xf numFmtId="0" fontId="5" fillId="0" borderId="0"/>
    <xf numFmtId="0" fontId="35" fillId="0" borderId="0"/>
    <xf numFmtId="0" fontId="35" fillId="0" borderId="0" applyFont="0" applyFill="0" applyBorder="0" applyAlignment="0" applyProtection="0"/>
    <xf numFmtId="0" fontId="35" fillId="0" borderId="0"/>
    <xf numFmtId="0" fontId="35" fillId="0" borderId="0" applyFont="0" applyFill="0" applyBorder="0" applyAlignment="0" applyProtection="0"/>
    <xf numFmtId="0" fontId="5" fillId="0" borderId="0"/>
    <xf numFmtId="0" fontId="5" fillId="0" borderId="0"/>
    <xf numFmtId="0" fontId="28" fillId="0" borderId="0"/>
    <xf numFmtId="0" fontId="35" fillId="0" borderId="0"/>
    <xf numFmtId="0" fontId="35" fillId="0" borderId="0">
      <alignment vertical="top"/>
    </xf>
    <xf numFmtId="0" fontId="35" fillId="0" borderId="0">
      <alignment vertical="top"/>
    </xf>
    <xf numFmtId="0" fontId="28" fillId="0" borderId="0"/>
    <xf numFmtId="0" fontId="5" fillId="0" borderId="0"/>
    <xf numFmtId="0" fontId="35" fillId="0" borderId="0">
      <alignment vertical="top"/>
    </xf>
    <xf numFmtId="0" fontId="24" fillId="0" borderId="0"/>
    <xf numFmtId="0" fontId="27" fillId="0" borderId="0">
      <alignment vertical="center"/>
    </xf>
    <xf numFmtId="0" fontId="34" fillId="0" borderId="0"/>
    <xf numFmtId="38" fontId="27" fillId="0" borderId="0" applyFont="0" applyFill="0" applyBorder="0" applyAlignment="0" applyProtection="0"/>
    <xf numFmtId="0" fontId="35" fillId="0" borderId="0">
      <alignment vertical="top"/>
    </xf>
    <xf numFmtId="0" fontId="35" fillId="0" borderId="0">
      <alignment vertical="top"/>
    </xf>
    <xf numFmtId="0" fontId="35" fillId="0" borderId="0">
      <alignment vertical="top"/>
    </xf>
    <xf numFmtId="9" fontId="28" fillId="0" borderId="0" applyFont="0" applyFill="0" applyBorder="0" applyAlignment="0" applyProtection="0"/>
    <xf numFmtId="9" fontId="3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91" fontId="5" fillId="13" borderId="27">
      <alignment vertical="center"/>
    </xf>
    <xf numFmtId="191" fontId="5" fillId="13" borderId="27">
      <alignment vertical="center"/>
    </xf>
    <xf numFmtId="191" fontId="5" fillId="13" borderId="27">
      <alignment vertical="center"/>
    </xf>
    <xf numFmtId="191" fontId="28" fillId="49" borderId="27">
      <alignment vertical="center"/>
    </xf>
    <xf numFmtId="0" fontId="5" fillId="13" borderId="27">
      <alignment vertical="center"/>
    </xf>
    <xf numFmtId="0" fontId="5" fillId="13" borderId="27">
      <alignment vertical="center"/>
    </xf>
    <xf numFmtId="0" fontId="28" fillId="49" borderId="27">
      <alignment vertical="center"/>
    </xf>
    <xf numFmtId="0" fontId="5" fillId="13" borderId="27">
      <alignment vertical="center"/>
    </xf>
    <xf numFmtId="0" fontId="5" fillId="13" borderId="27">
      <alignment vertical="center"/>
    </xf>
    <xf numFmtId="0" fontId="28" fillId="49" borderId="27">
      <alignment vertical="center"/>
    </xf>
    <xf numFmtId="191" fontId="5" fillId="13" borderId="27">
      <alignment vertical="center"/>
    </xf>
    <xf numFmtId="188" fontId="5" fillId="13" borderId="27">
      <alignment vertical="center"/>
    </xf>
    <xf numFmtId="191" fontId="5" fillId="13" borderId="27">
      <alignment vertical="center"/>
    </xf>
    <xf numFmtId="188" fontId="28" fillId="49" borderId="27">
      <alignment vertical="center"/>
    </xf>
    <xf numFmtId="191" fontId="28" fillId="49" borderId="27">
      <alignment vertical="center"/>
    </xf>
    <xf numFmtId="196" fontId="5" fillId="13" borderId="27">
      <alignment vertical="center"/>
    </xf>
    <xf numFmtId="188" fontId="5" fillId="13" borderId="27">
      <alignment vertical="center"/>
    </xf>
    <xf numFmtId="196" fontId="28" fillId="49" borderId="27">
      <alignment vertical="center"/>
    </xf>
    <xf numFmtId="188" fontId="5" fillId="13" borderId="27">
      <alignment vertical="center"/>
    </xf>
    <xf numFmtId="190" fontId="5" fillId="13" borderId="27">
      <alignment vertical="center"/>
    </xf>
    <xf numFmtId="188" fontId="28" fillId="49" borderId="27">
      <alignment vertical="center"/>
    </xf>
    <xf numFmtId="191" fontId="28" fillId="49" borderId="27">
      <alignment vertical="center"/>
    </xf>
    <xf numFmtId="0" fontId="58" fillId="0" borderId="0"/>
    <xf numFmtId="192" fontId="5" fillId="0" borderId="0">
      <protection locked="0"/>
    </xf>
    <xf numFmtId="192" fontId="5" fillId="0" borderId="0">
      <protection locked="0"/>
    </xf>
    <xf numFmtId="193" fontId="5" fillId="7" borderId="27">
      <alignment vertical="center"/>
      <protection locked="0"/>
    </xf>
    <xf numFmtId="193" fontId="5" fillId="7" borderId="27">
      <alignment vertical="center"/>
      <protection locked="0"/>
    </xf>
    <xf numFmtId="0" fontId="5" fillId="7" borderId="27">
      <alignment vertical="center"/>
      <protection locked="0"/>
    </xf>
    <xf numFmtId="0" fontId="5" fillId="7" borderId="27">
      <alignment vertical="center"/>
      <protection locked="0"/>
    </xf>
    <xf numFmtId="0" fontId="28" fillId="12" borderId="27">
      <alignment vertical="center"/>
      <protection locked="0"/>
    </xf>
    <xf numFmtId="193" fontId="5" fillId="7" borderId="27">
      <alignment vertical="center"/>
      <protection locked="0"/>
    </xf>
    <xf numFmtId="193" fontId="28" fillId="12" borderId="27">
      <alignment vertical="center"/>
      <protection locked="0"/>
    </xf>
    <xf numFmtId="193" fontId="5" fillId="7" borderId="27">
      <alignment vertical="center"/>
      <protection locked="0"/>
    </xf>
    <xf numFmtId="0" fontId="5" fillId="7" borderId="27">
      <alignment vertical="center"/>
      <protection locked="0"/>
    </xf>
    <xf numFmtId="0" fontId="5" fillId="7" borderId="27">
      <alignment vertical="center"/>
      <protection locked="0"/>
    </xf>
    <xf numFmtId="0" fontId="28" fillId="12" borderId="27">
      <alignment vertical="center"/>
      <protection locked="0"/>
    </xf>
    <xf numFmtId="193" fontId="5" fillId="7" borderId="27">
      <alignment vertical="center"/>
      <protection locked="0"/>
    </xf>
    <xf numFmtId="193" fontId="28" fillId="12" borderId="27">
      <alignment vertical="center"/>
      <protection locked="0"/>
    </xf>
    <xf numFmtId="193" fontId="5" fillId="7" borderId="27">
      <alignment vertical="center"/>
      <protection locked="0"/>
    </xf>
    <xf numFmtId="188" fontId="5" fillId="7" borderId="27">
      <alignment vertical="center"/>
      <protection locked="0"/>
    </xf>
    <xf numFmtId="191" fontId="5" fillId="7" borderId="27">
      <alignment vertical="center"/>
      <protection locked="0"/>
    </xf>
    <xf numFmtId="188" fontId="28" fillId="12" borderId="27">
      <alignment vertical="center"/>
      <protection locked="0"/>
    </xf>
    <xf numFmtId="193" fontId="28" fillId="12" borderId="27">
      <alignment vertical="center"/>
      <protection locked="0"/>
    </xf>
    <xf numFmtId="172" fontId="5" fillId="7" borderId="27">
      <alignment vertical="center"/>
      <protection locked="0"/>
    </xf>
    <xf numFmtId="172" fontId="5" fillId="7" borderId="27">
      <alignment vertical="center"/>
      <protection locked="0"/>
    </xf>
    <xf numFmtId="172" fontId="28" fillId="12" borderId="27">
      <alignment vertical="center"/>
      <protection locked="0"/>
    </xf>
    <xf numFmtId="172" fontId="5" fillId="7" borderId="27">
      <alignment vertical="center"/>
      <protection locked="0"/>
    </xf>
    <xf numFmtId="172" fontId="5" fillId="7" borderId="27">
      <alignment vertical="center"/>
      <protection locked="0"/>
    </xf>
    <xf numFmtId="172" fontId="28" fillId="12" borderId="27">
      <alignment vertical="center"/>
      <protection locked="0"/>
    </xf>
    <xf numFmtId="191" fontId="5" fillId="7" borderId="27">
      <alignment vertical="center"/>
      <protection locked="0"/>
    </xf>
    <xf numFmtId="191" fontId="5" fillId="7" borderId="27">
      <alignment vertical="center"/>
      <protection locked="0"/>
    </xf>
    <xf numFmtId="191" fontId="28" fillId="12" borderId="27">
      <alignment vertical="center"/>
      <protection locked="0"/>
    </xf>
    <xf numFmtId="188" fontId="5" fillId="7" borderId="27">
      <alignment vertical="center"/>
      <protection locked="0"/>
    </xf>
    <xf numFmtId="193" fontId="28" fillId="12" borderId="27">
      <alignment vertical="center"/>
      <protection locked="0"/>
    </xf>
    <xf numFmtId="191" fontId="5" fillId="69" borderId="27">
      <alignment vertical="center"/>
    </xf>
    <xf numFmtId="193" fontId="5" fillId="69" borderId="27">
      <alignment vertical="center"/>
    </xf>
    <xf numFmtId="193" fontId="5" fillId="69" borderId="27">
      <alignment vertical="center"/>
    </xf>
    <xf numFmtId="193" fontId="5" fillId="69" borderId="27">
      <alignment vertical="center"/>
    </xf>
    <xf numFmtId="193" fontId="28" fillId="50" borderId="27">
      <alignment vertical="center"/>
    </xf>
    <xf numFmtId="193" fontId="5" fillId="69" borderId="27">
      <alignment vertical="center"/>
    </xf>
    <xf numFmtId="193" fontId="5" fillId="69" borderId="27">
      <alignment vertical="center"/>
    </xf>
    <xf numFmtId="193" fontId="28" fillId="50" borderId="27">
      <alignment vertical="center"/>
    </xf>
    <xf numFmtId="193" fontId="5" fillId="69" borderId="27">
      <alignment vertical="center"/>
    </xf>
    <xf numFmtId="196" fontId="5" fillId="69" borderId="27">
      <alignment vertical="center"/>
    </xf>
    <xf numFmtId="188" fontId="5" fillId="69" borderId="27">
      <alignment vertical="center"/>
    </xf>
    <xf numFmtId="193" fontId="28" fillId="50" borderId="27">
      <alignment vertical="center"/>
    </xf>
    <xf numFmtId="188" fontId="5" fillId="69" borderId="27">
      <alignment vertical="center"/>
    </xf>
    <xf numFmtId="190" fontId="5" fillId="69" borderId="27">
      <alignment vertical="center"/>
    </xf>
    <xf numFmtId="188" fontId="28" fillId="50" borderId="27">
      <alignment vertical="center"/>
    </xf>
    <xf numFmtId="193" fontId="28" fillId="50" borderId="27">
      <alignment vertical="center"/>
    </xf>
    <xf numFmtId="0" fontId="5" fillId="69" borderId="27">
      <alignment vertical="center"/>
    </xf>
    <xf numFmtId="0" fontId="5" fillId="69" borderId="27">
      <alignment vertical="center"/>
    </xf>
    <xf numFmtId="0" fontId="28" fillId="50" borderId="27">
      <alignment vertical="center"/>
    </xf>
    <xf numFmtId="0" fontId="5" fillId="69" borderId="27">
      <alignment vertical="center"/>
    </xf>
    <xf numFmtId="0" fontId="5" fillId="69" borderId="27">
      <alignment vertical="center"/>
    </xf>
    <xf numFmtId="0" fontId="28" fillId="50" borderId="27">
      <alignment vertical="center"/>
    </xf>
    <xf numFmtId="191" fontId="5" fillId="69" borderId="27">
      <alignment vertical="center"/>
    </xf>
    <xf numFmtId="188" fontId="5" fillId="69" borderId="27">
      <alignment vertical="center"/>
    </xf>
    <xf numFmtId="191" fontId="5" fillId="69" borderId="27">
      <alignment vertical="center"/>
    </xf>
    <xf numFmtId="188" fontId="28" fillId="50" borderId="27">
      <alignment vertical="center"/>
    </xf>
    <xf numFmtId="191" fontId="28" fillId="50" borderId="27">
      <alignment vertical="center"/>
    </xf>
    <xf numFmtId="191" fontId="5" fillId="69" borderId="27">
      <alignment vertical="center"/>
    </xf>
    <xf numFmtId="191" fontId="28" fillId="50" borderId="27">
      <alignment vertical="center"/>
    </xf>
    <xf numFmtId="191" fontId="5" fillId="70" borderId="27">
      <alignment horizontal="right" vertical="center"/>
      <protection locked="0"/>
    </xf>
    <xf numFmtId="0" fontId="5" fillId="70" borderId="27">
      <alignment horizontal="right" vertical="center"/>
      <protection locked="0"/>
    </xf>
    <xf numFmtId="0" fontId="5" fillId="70" borderId="27">
      <alignment horizontal="right" vertical="center"/>
      <protection locked="0"/>
    </xf>
    <xf numFmtId="0" fontId="28" fillId="51" borderId="27">
      <alignment horizontal="right" vertical="center"/>
      <protection locked="0"/>
    </xf>
    <xf numFmtId="0" fontId="5" fillId="70" borderId="27">
      <alignment horizontal="right" vertical="center"/>
      <protection locked="0"/>
    </xf>
    <xf numFmtId="196" fontId="5" fillId="70" borderId="27">
      <alignment horizontal="right" vertical="center"/>
      <protection locked="0"/>
    </xf>
    <xf numFmtId="188" fontId="5" fillId="70" borderId="27">
      <alignment horizontal="right" vertical="center"/>
      <protection locked="0"/>
    </xf>
    <xf numFmtId="196" fontId="28" fillId="51" borderId="27">
      <alignment horizontal="right" vertical="center"/>
      <protection locked="0"/>
    </xf>
    <xf numFmtId="188" fontId="5" fillId="70" borderId="27">
      <alignment horizontal="right" vertical="center"/>
      <protection locked="0"/>
    </xf>
    <xf numFmtId="190" fontId="5" fillId="70" borderId="27">
      <alignment horizontal="right" vertical="center"/>
      <protection locked="0"/>
    </xf>
    <xf numFmtId="188" fontId="28" fillId="51" borderId="27">
      <alignment horizontal="right" vertical="center"/>
      <protection locked="0"/>
    </xf>
    <xf numFmtId="0" fontId="28" fillId="51" borderId="27">
      <alignment horizontal="right" vertical="center"/>
      <protection locked="0"/>
    </xf>
    <xf numFmtId="191" fontId="5" fillId="70" borderId="27">
      <alignment horizontal="right" vertical="center"/>
      <protection locked="0"/>
    </xf>
    <xf numFmtId="188" fontId="5" fillId="70" borderId="27">
      <alignment horizontal="right" vertical="center"/>
      <protection locked="0"/>
    </xf>
    <xf numFmtId="191" fontId="5" fillId="70" borderId="27">
      <alignment horizontal="right" vertical="center"/>
      <protection locked="0"/>
    </xf>
    <xf numFmtId="188" fontId="28" fillId="51" borderId="27">
      <alignment horizontal="right" vertical="center"/>
      <protection locked="0"/>
    </xf>
    <xf numFmtId="191" fontId="28" fillId="51" borderId="27">
      <alignment horizontal="right" vertical="center"/>
      <protection locked="0"/>
    </xf>
    <xf numFmtId="191" fontId="5" fillId="70" borderId="27">
      <alignment horizontal="right" vertical="center"/>
      <protection locked="0"/>
    </xf>
    <xf numFmtId="191" fontId="28" fillId="51" borderId="27">
      <alignment horizontal="right" vertical="center"/>
      <protection locked="0"/>
    </xf>
    <xf numFmtId="192" fontId="28" fillId="0" borderId="0">
      <protection locked="0"/>
    </xf>
    <xf numFmtId="4" fontId="70" fillId="53" borderId="20" applyNumberFormat="0" applyProtection="0">
      <alignment vertical="center"/>
    </xf>
    <xf numFmtId="4" fontId="71" fillId="53" borderId="20" applyNumberFormat="0" applyProtection="0">
      <alignment vertical="center"/>
    </xf>
    <xf numFmtId="4" fontId="72" fillId="53" borderId="20" applyNumberFormat="0" applyProtection="0">
      <alignment horizontal="left" vertical="center" indent="1"/>
    </xf>
    <xf numFmtId="0" fontId="73" fillId="52" borderId="20" applyNumberFormat="0" applyProtection="0">
      <alignment horizontal="left" vertical="top" indent="1"/>
    </xf>
    <xf numFmtId="4" fontId="72" fillId="77" borderId="0" applyNumberFormat="0" applyProtection="0">
      <alignment horizontal="left" vertical="center" indent="1"/>
    </xf>
    <xf numFmtId="4" fontId="72" fillId="78" borderId="20" applyNumberFormat="0" applyProtection="0">
      <alignment horizontal="right" vertical="center"/>
    </xf>
    <xf numFmtId="4" fontId="72" fillId="79" borderId="20" applyNumberFormat="0" applyProtection="0">
      <alignment horizontal="right" vertical="center"/>
    </xf>
    <xf numFmtId="4" fontId="72" fillId="80" borderId="20" applyNumberFormat="0" applyProtection="0">
      <alignment horizontal="right" vertical="center"/>
    </xf>
    <xf numFmtId="4" fontId="72" fillId="50" borderId="20" applyNumberFormat="0" applyProtection="0">
      <alignment horizontal="right" vertical="center"/>
    </xf>
    <xf numFmtId="4" fontId="72" fillId="49" borderId="20" applyNumberFormat="0" applyProtection="0">
      <alignment horizontal="right" vertical="center"/>
    </xf>
    <xf numFmtId="4" fontId="72" fillId="81" borderId="20" applyNumberFormat="0" applyProtection="0">
      <alignment horizontal="right" vertical="center"/>
    </xf>
    <xf numFmtId="4" fontId="72" fillId="82" borderId="20" applyNumberFormat="0" applyProtection="0">
      <alignment horizontal="right" vertical="center"/>
    </xf>
    <xf numFmtId="4" fontId="72" fillId="83" borderId="20" applyNumberFormat="0" applyProtection="0">
      <alignment horizontal="right" vertical="center"/>
    </xf>
    <xf numFmtId="4" fontId="72" fillId="84" borderId="20" applyNumberFormat="0" applyProtection="0">
      <alignment horizontal="right" vertical="center"/>
    </xf>
    <xf numFmtId="4" fontId="70" fillId="85" borderId="29" applyNumberFormat="0" applyProtection="0">
      <alignment horizontal="left" vertical="center" indent="1"/>
    </xf>
    <xf numFmtId="4" fontId="70" fillId="86" borderId="0" applyNumberFormat="0" applyProtection="0">
      <alignment horizontal="left" vertical="center" indent="1"/>
    </xf>
    <xf numFmtId="4" fontId="70" fillId="77" borderId="0" applyNumberFormat="0" applyProtection="0">
      <alignment horizontal="left" vertical="center" indent="1"/>
    </xf>
    <xf numFmtId="4" fontId="72" fillId="86" borderId="20" applyNumberFormat="0" applyProtection="0">
      <alignment horizontal="right" vertical="center"/>
    </xf>
    <xf numFmtId="4" fontId="37" fillId="86" borderId="0" applyNumberFormat="0" applyProtection="0">
      <alignment horizontal="left" vertical="center" indent="1"/>
    </xf>
    <xf numFmtId="4" fontId="37" fillId="77" borderId="0" applyNumberFormat="0" applyProtection="0">
      <alignment horizontal="left" vertical="center" indent="1"/>
    </xf>
    <xf numFmtId="0" fontId="27" fillId="21" borderId="20" applyNumberFormat="0" applyProtection="0">
      <alignment horizontal="left" vertical="center" indent="1"/>
    </xf>
    <xf numFmtId="0" fontId="27" fillId="21" borderId="20" applyNumberFormat="0" applyProtection="0">
      <alignment horizontal="left" vertical="top" indent="1"/>
    </xf>
    <xf numFmtId="0" fontId="27" fillId="15" borderId="20" applyNumberFormat="0" applyProtection="0">
      <alignment horizontal="left" vertical="center" indent="1"/>
    </xf>
    <xf numFmtId="0" fontId="27" fillId="15" borderId="20" applyNumberFormat="0" applyProtection="0">
      <alignment horizontal="left" vertical="top" indent="1"/>
    </xf>
    <xf numFmtId="0" fontId="27" fillId="63" borderId="20" applyNumberFormat="0" applyProtection="0">
      <alignment horizontal="left" vertical="center" indent="1"/>
    </xf>
    <xf numFmtId="0" fontId="27" fillId="63" borderId="20" applyNumberFormat="0" applyProtection="0">
      <alignment horizontal="left" vertical="top" indent="1"/>
    </xf>
    <xf numFmtId="0" fontId="27" fillId="14" borderId="20" applyNumberFormat="0" applyProtection="0">
      <alignment horizontal="left" vertical="center" indent="1"/>
    </xf>
    <xf numFmtId="0" fontId="27" fillId="14" borderId="20" applyNumberFormat="0" applyProtection="0">
      <alignment horizontal="left" vertical="top" indent="1"/>
    </xf>
    <xf numFmtId="0" fontId="27" fillId="64" borderId="27" applyNumberFormat="0">
      <protection locked="0"/>
    </xf>
    <xf numFmtId="4" fontId="72" fillId="87" borderId="20" applyNumberFormat="0" applyProtection="0">
      <alignment vertical="center"/>
    </xf>
    <xf numFmtId="4" fontId="74" fillId="87" borderId="20" applyNumberFormat="0" applyProtection="0">
      <alignment vertical="center"/>
    </xf>
    <xf numFmtId="4" fontId="70" fillId="86" borderId="30" applyNumberFormat="0" applyProtection="0">
      <alignment horizontal="left" vertical="center" indent="1"/>
    </xf>
    <xf numFmtId="0" fontId="37" fillId="48" borderId="20" applyNumberFormat="0" applyProtection="0">
      <alignment horizontal="left" vertical="top" indent="1"/>
    </xf>
    <xf numFmtId="4" fontId="72" fillId="87" borderId="20" applyNumberFormat="0" applyProtection="0">
      <alignment horizontal="right" vertical="center"/>
    </xf>
    <xf numFmtId="4" fontId="74" fillId="87" borderId="20" applyNumberFormat="0" applyProtection="0">
      <alignment horizontal="right" vertical="center"/>
    </xf>
    <xf numFmtId="4" fontId="70" fillId="86" borderId="20" applyNumberFormat="0" applyProtection="0">
      <alignment horizontal="left" vertical="center" indent="1"/>
    </xf>
    <xf numFmtId="0" fontId="37" fillId="15" borderId="20" applyNumberFormat="0" applyProtection="0">
      <alignment horizontal="left" vertical="top" indent="1"/>
    </xf>
    <xf numFmtId="4" fontId="75" fillId="88" borderId="30" applyNumberFormat="0" applyProtection="0">
      <alignment horizontal="left" vertical="center" indent="1"/>
    </xf>
    <xf numFmtId="4" fontId="76" fillId="87" borderId="20" applyNumberFormat="0" applyProtection="0">
      <alignment horizontal="right" vertical="center"/>
    </xf>
    <xf numFmtId="0" fontId="65" fillId="0" borderId="0" applyNumberForma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86" fontId="42" fillId="44" borderId="13" applyNumberFormat="0" applyAlignment="0" applyProtection="0"/>
    <xf numFmtId="186" fontId="42" fillId="44" borderId="13"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5"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0" fontId="5" fillId="0" borderId="0"/>
    <xf numFmtId="0" fontId="35" fillId="0" borderId="0"/>
    <xf numFmtId="0" fontId="5" fillId="0" borderId="0"/>
    <xf numFmtId="186" fontId="39" fillId="0" borderId="0" applyFill="0" applyBorder="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91" fontId="28" fillId="50" borderId="27">
      <alignment vertical="center"/>
    </xf>
    <xf numFmtId="186" fontId="27" fillId="21" borderId="20" applyNumberFormat="0" applyProtection="0">
      <alignment horizontal="left" vertical="center"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27" fillId="15" borderId="20" applyNumberFormat="0" applyProtection="0">
      <alignment horizontal="left" vertical="center"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27" fillId="63" borderId="20" applyNumberFormat="0" applyProtection="0">
      <alignment horizontal="left" vertical="center"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27" fillId="14" borderId="20" applyNumberFormat="0" applyProtection="0">
      <alignment horizontal="left" vertical="center"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27" fillId="64" borderId="27"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186" fontId="56" fillId="67" borderId="27"/>
    <xf numFmtId="37" fontId="33" fillId="0" borderId="24" applyNumberFormat="0"/>
    <xf numFmtId="194" fontId="33" fillId="0" borderId="3" applyFill="0"/>
    <xf numFmtId="0" fontId="5" fillId="0" borderId="0"/>
    <xf numFmtId="0" fontId="54" fillId="0" borderId="0"/>
    <xf numFmtId="0" fontId="54"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9" fontId="54" fillId="0" borderId="0" applyFont="0" applyFill="0" applyBorder="0" applyAlignment="0" applyProtection="0"/>
    <xf numFmtId="167" fontId="5" fillId="0" borderId="0" applyFont="0" applyFill="0" applyBorder="0" applyAlignment="0" applyProtection="0"/>
    <xf numFmtId="0" fontId="27" fillId="0" borderId="0"/>
    <xf numFmtId="9" fontId="5" fillId="0" borderId="0" applyFont="0" applyFill="0" applyBorder="0" applyAlignment="0" applyProtection="0"/>
    <xf numFmtId="164" fontId="54"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167" fontId="5" fillId="0" borderId="0" applyFont="0" applyFill="0" applyBorder="0" applyAlignment="0" applyProtection="0"/>
    <xf numFmtId="0" fontId="5" fillId="0" borderId="0"/>
    <xf numFmtId="164" fontId="54"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164" fontId="54"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4" fillId="0" borderId="0" applyFont="0" applyFill="0" applyBorder="0" applyAlignment="0" applyProtection="0"/>
    <xf numFmtId="0" fontId="5" fillId="0" borderId="0"/>
    <xf numFmtId="0" fontId="54" fillId="0" borderId="0"/>
    <xf numFmtId="4" fontId="5" fillId="89" borderId="0"/>
    <xf numFmtId="199" fontId="5" fillId="0" borderId="0" applyFont="0" applyFill="0" applyBorder="0" applyProtection="0">
      <alignment vertical="top"/>
    </xf>
    <xf numFmtId="0" fontId="54" fillId="0" borderId="0"/>
    <xf numFmtId="164" fontId="5" fillId="0" borderId="0" applyFont="0" applyFill="0" applyBorder="0" applyAlignment="0" applyProtection="0"/>
    <xf numFmtId="167" fontId="5" fillId="0" borderId="0" applyFont="0" applyFill="0" applyBorder="0" applyAlignment="0" applyProtection="0"/>
    <xf numFmtId="164" fontId="54" fillId="0" borderId="0" applyFont="0" applyFill="0" applyBorder="0" applyAlignment="0" applyProtection="0"/>
    <xf numFmtId="164" fontId="5" fillId="0" borderId="0" applyFont="0" applyFill="0" applyBorder="0" applyAlignment="0" applyProtection="0"/>
    <xf numFmtId="167" fontId="5" fillId="0" borderId="0" applyFont="0" applyFill="0" applyBorder="0" applyAlignment="0" applyProtection="0"/>
    <xf numFmtId="0" fontId="5" fillId="0" borderId="0"/>
    <xf numFmtId="164" fontId="54" fillId="0" borderId="0" applyFont="0" applyFill="0" applyBorder="0" applyAlignment="0" applyProtection="0"/>
    <xf numFmtId="0" fontId="5" fillId="0" borderId="0"/>
    <xf numFmtId="4" fontId="5" fillId="90" borderId="0" applyBorder="0" applyAlignment="0" applyProtection="0"/>
    <xf numFmtId="164" fontId="5" fillId="0" borderId="0" applyFont="0" applyFill="0" applyBorder="0" applyAlignment="0" applyProtection="0"/>
    <xf numFmtId="186" fontId="61" fillId="21" borderId="96" applyBorder="0"/>
    <xf numFmtId="186" fontId="57" fillId="44" borderId="110" applyNumberFormat="0" applyAlignment="0" applyProtection="0"/>
    <xf numFmtId="186" fontId="28" fillId="49" borderId="100">
      <alignment vertical="center"/>
    </xf>
    <xf numFmtId="186" fontId="56" fillId="15" borderId="48" applyNumberFormat="0" applyProtection="0">
      <alignment horizontal="left" vertical="top" indent="1"/>
    </xf>
    <xf numFmtId="4" fontId="56" fillId="54" borderId="46" applyNumberFormat="0" applyProtection="0">
      <alignment horizontal="left" vertical="center" indent="1"/>
    </xf>
    <xf numFmtId="186" fontId="27" fillId="63" borderId="48" applyNumberFormat="0" applyProtection="0">
      <alignment horizontal="left" vertical="top" indent="1"/>
    </xf>
    <xf numFmtId="186" fontId="56" fillId="63" borderId="48" applyNumberFormat="0" applyProtection="0">
      <alignment horizontal="left" vertical="top" indent="1"/>
    </xf>
    <xf numFmtId="4" fontId="27" fillId="21" borderId="136" applyNumberFormat="0" applyProtection="0">
      <alignment horizontal="left" vertical="center" indent="1"/>
    </xf>
    <xf numFmtId="172" fontId="28" fillId="12" borderId="129">
      <alignment vertical="center"/>
      <protection locked="0"/>
    </xf>
    <xf numFmtId="186" fontId="56" fillId="15" borderId="94" applyNumberFormat="0" applyProtection="0">
      <alignment horizontal="left" vertical="top" indent="1"/>
    </xf>
    <xf numFmtId="186" fontId="56" fillId="40" borderId="109" applyNumberFormat="0" applyFont="0" applyAlignment="0" applyProtection="0"/>
    <xf numFmtId="186" fontId="56" fillId="14" borderId="78" applyNumberFormat="0" applyProtection="0">
      <alignment horizontal="left" vertical="top" indent="1"/>
    </xf>
    <xf numFmtId="186" fontId="50" fillId="41" borderId="65" applyNumberFormat="0" applyAlignment="0" applyProtection="0"/>
    <xf numFmtId="186" fontId="56" fillId="40" borderId="65" applyNumberFormat="0" applyFont="0" applyAlignment="0" applyProtection="0"/>
    <xf numFmtId="186" fontId="56" fillId="40" borderId="65" applyNumberFormat="0" applyFont="0" applyAlignment="0" applyProtection="0"/>
    <xf numFmtId="191" fontId="28" fillId="49" borderId="73">
      <alignment vertical="center"/>
    </xf>
    <xf numFmtId="186" fontId="28" fillId="49" borderId="73">
      <alignment vertical="center"/>
    </xf>
    <xf numFmtId="193" fontId="28" fillId="12" borderId="73">
      <alignment vertical="center"/>
      <protection locked="0"/>
    </xf>
    <xf numFmtId="172" fontId="28" fillId="12" borderId="73">
      <alignment vertical="center"/>
      <protection locked="0"/>
    </xf>
    <xf numFmtId="191" fontId="28" fillId="50" borderId="73">
      <alignment vertical="center"/>
    </xf>
    <xf numFmtId="193" fontId="28" fillId="50" borderId="73">
      <alignment vertical="center"/>
    </xf>
    <xf numFmtId="191" fontId="28" fillId="50" borderId="73">
      <alignment vertical="center"/>
    </xf>
    <xf numFmtId="188" fontId="28" fillId="51" borderId="73">
      <alignment horizontal="right" vertical="center"/>
      <protection locked="0"/>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56" fillId="63" borderId="109" applyNumberFormat="0" applyProtection="0">
      <alignment horizontal="left" vertical="center" indent="1"/>
    </xf>
    <xf numFmtId="4" fontId="56" fillId="54" borderId="65" applyNumberFormat="0" applyProtection="0">
      <alignment horizontal="left" vertical="center" indent="1"/>
    </xf>
    <xf numFmtId="37" fontId="33" fillId="0" borderId="71" applyNumberFormat="0"/>
    <xf numFmtId="188" fontId="5" fillId="69" borderId="73">
      <alignment vertical="center"/>
    </xf>
    <xf numFmtId="191" fontId="5" fillId="70" borderId="73">
      <alignment horizontal="right" vertical="center"/>
      <protection locked="0"/>
    </xf>
    <xf numFmtId="186" fontId="56" fillId="40" borderId="65" applyNumberFormat="0" applyFont="0" applyAlignment="0" applyProtection="0"/>
    <xf numFmtId="186" fontId="57" fillId="44" borderId="66" applyNumberFormat="0" applyAlignment="0" applyProtection="0"/>
    <xf numFmtId="186" fontId="60" fillId="52" borderId="67" applyNumberFormat="0" applyProtection="0">
      <alignment horizontal="left" vertical="top" indent="1"/>
    </xf>
    <xf numFmtId="186" fontId="56" fillId="15" borderId="135" applyNumberFormat="0" applyProtection="0">
      <alignment horizontal="left" vertical="top" indent="1"/>
    </xf>
    <xf numFmtId="4" fontId="56" fillId="15" borderId="65" applyNumberFormat="0" applyProtection="0">
      <alignment horizontal="right" vertical="center"/>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42" fillId="44" borderId="46" applyNumberFormat="0" applyAlignment="0" applyProtection="0"/>
    <xf numFmtId="186" fontId="42" fillId="44" borderId="46"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42" fillId="44" borderId="46" applyNumberFormat="0" applyAlignment="0" applyProtection="0"/>
    <xf numFmtId="4" fontId="27" fillId="21" borderId="95" applyNumberFormat="0" applyProtection="0">
      <alignment horizontal="left" vertical="center" indent="1"/>
    </xf>
    <xf numFmtId="186" fontId="27" fillId="14" borderId="48" applyNumberFormat="0" applyProtection="0">
      <alignment horizontal="left" vertical="center" indent="1"/>
    </xf>
    <xf numFmtId="186" fontId="60" fillId="52" borderId="67" applyNumberFormat="0" applyProtection="0">
      <alignment horizontal="left" vertical="top" indent="1"/>
    </xf>
    <xf numFmtId="186" fontId="27" fillId="63" borderId="48" applyNumberFormat="0" applyProtection="0">
      <alignment horizontal="left" vertical="top" indent="1"/>
    </xf>
    <xf numFmtId="186" fontId="56" fillId="21" borderId="67" applyNumberFormat="0" applyProtection="0">
      <alignment horizontal="left" vertical="top" indent="1"/>
    </xf>
    <xf numFmtId="186" fontId="56" fillId="21" borderId="48" applyNumberFormat="0" applyProtection="0">
      <alignment horizontal="left" vertical="top" indent="1"/>
    </xf>
    <xf numFmtId="4" fontId="56" fillId="60" borderId="65" applyNumberFormat="0" applyProtection="0">
      <alignment horizontal="right" vertical="center"/>
    </xf>
    <xf numFmtId="186" fontId="44" fillId="0" borderId="52" applyNumberFormat="0" applyFill="0" applyAlignment="0" applyProtection="0"/>
    <xf numFmtId="186" fontId="44" fillId="0" borderId="52" applyNumberFormat="0" applyFill="0" applyAlignment="0" applyProtection="0"/>
    <xf numFmtId="194" fontId="33" fillId="0" borderId="53" applyFill="0"/>
    <xf numFmtId="37" fontId="33" fillId="0" borderId="51" applyNumberFormat="0"/>
    <xf numFmtId="4" fontId="64" fillId="64" borderId="46" applyNumberFormat="0" applyProtection="0">
      <alignment horizontal="right" vertical="center"/>
    </xf>
    <xf numFmtId="4" fontId="63" fillId="66" borderId="49" applyNumberFormat="0" applyProtection="0">
      <alignment horizontal="left" vertical="center" indent="1"/>
    </xf>
    <xf numFmtId="186" fontId="62" fillId="15" borderId="48" applyNumberFormat="0" applyProtection="0">
      <alignment horizontal="left" vertical="top" indent="1"/>
    </xf>
    <xf numFmtId="4" fontId="56" fillId="54" borderId="46" applyNumberFormat="0" applyProtection="0">
      <alignment horizontal="left" vertical="center" indent="1"/>
    </xf>
    <xf numFmtId="4" fontId="59" fillId="65" borderId="46" applyNumberFormat="0" applyProtection="0">
      <alignment horizontal="right" vertical="center"/>
    </xf>
    <xf numFmtId="4" fontId="56" fillId="0" borderId="46" applyNumberFormat="0" applyProtection="0">
      <alignment horizontal="right" vertical="center"/>
    </xf>
    <xf numFmtId="186" fontId="62" fillId="48" borderId="48" applyNumberFormat="0" applyProtection="0">
      <alignment horizontal="left" vertical="top" indent="1"/>
    </xf>
    <xf numFmtId="4" fontId="62" fillId="11" borderId="48" applyNumberFormat="0" applyProtection="0">
      <alignment horizontal="left" vertical="center" indent="1"/>
    </xf>
    <xf numFmtId="4" fontId="62" fillId="48" borderId="48" applyNumberFormat="0" applyProtection="0">
      <alignment vertical="center"/>
    </xf>
    <xf numFmtId="186" fontId="61" fillId="21" borderId="50" applyBorder="0"/>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center" indent="1"/>
    </xf>
    <xf numFmtId="186" fontId="56" fillId="14" borderId="46"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27" fillId="63" borderId="48" applyNumberFormat="0" applyProtection="0">
      <alignment horizontal="left" vertical="center" indent="1"/>
    </xf>
    <xf numFmtId="186" fontId="56" fillId="63" borderId="46"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27" fillId="15" borderId="48" applyNumberFormat="0" applyProtection="0">
      <alignment horizontal="left" vertical="center" indent="1"/>
    </xf>
    <xf numFmtId="186" fontId="56" fillId="62" borderId="46"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4" fontId="56" fillId="14" borderId="49" applyNumberFormat="0" applyProtection="0">
      <alignment horizontal="left" vertical="center" indent="1"/>
    </xf>
    <xf numFmtId="4" fontId="56" fillId="15" borderId="46" applyNumberFormat="0" applyProtection="0">
      <alignment horizontal="right" vertical="center"/>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61" borderId="49" applyNumberFormat="0" applyProtection="0">
      <alignment horizontal="left" vertical="center" indent="1"/>
    </xf>
    <xf numFmtId="4" fontId="56" fillId="60" borderId="46" applyNumberFormat="0" applyProtection="0">
      <alignment horizontal="right" vertical="center"/>
    </xf>
    <xf numFmtId="4" fontId="56" fillId="16" borderId="46" applyNumberFormat="0" applyProtection="0">
      <alignment horizontal="right" vertical="center"/>
    </xf>
    <xf numFmtId="4" fontId="56" fillId="19" borderId="46" applyNumberFormat="0" applyProtection="0">
      <alignment horizontal="right" vertical="center"/>
    </xf>
    <xf numFmtId="4" fontId="56" fillId="59" borderId="46" applyNumberFormat="0" applyProtection="0">
      <alignment horizontal="right" vertical="center"/>
    </xf>
    <xf numFmtId="4" fontId="56" fillId="58" borderId="46" applyNumberFormat="0" applyProtection="0">
      <alignment horizontal="right" vertical="center"/>
    </xf>
    <xf numFmtId="4" fontId="56" fillId="23" borderId="46" applyNumberFormat="0" applyProtection="0">
      <alignment horizontal="right" vertical="center"/>
    </xf>
    <xf numFmtId="4" fontId="56" fillId="57" borderId="49" applyNumberFormat="0" applyProtection="0">
      <alignment horizontal="right" vertical="center"/>
    </xf>
    <xf numFmtId="4" fontId="56" fillId="56" borderId="46" applyNumberFormat="0" applyProtection="0">
      <alignment horizontal="right" vertical="center"/>
    </xf>
    <xf numFmtId="4" fontId="56" fillId="55" borderId="46" applyNumberFormat="0" applyProtection="0">
      <alignment horizontal="right" vertical="center"/>
    </xf>
    <xf numFmtId="186" fontId="60" fillId="52" borderId="48" applyNumberFormat="0" applyProtection="0">
      <alignment horizontal="left" vertical="top" indent="1"/>
    </xf>
    <xf numFmtId="4" fontId="56" fillId="53" borderId="46" applyNumberFormat="0" applyProtection="0">
      <alignment horizontal="left" vertical="center" indent="1"/>
    </xf>
    <xf numFmtId="4" fontId="59" fillId="53" borderId="46" applyNumberFormat="0" applyProtection="0">
      <alignment vertical="center"/>
    </xf>
    <xf numFmtId="4" fontId="56" fillId="52" borderId="46" applyNumberFormat="0" applyProtection="0">
      <alignment vertical="center"/>
    </xf>
    <xf numFmtId="186" fontId="57" fillId="44" borderId="47" applyNumberFormat="0" applyAlignment="0" applyProtection="0"/>
    <xf numFmtId="186" fontId="57" fillId="44" borderId="47"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4" fontId="56" fillId="60" borderId="92" applyNumberFormat="0" applyProtection="0">
      <alignment horizontal="right" vertical="center"/>
    </xf>
    <xf numFmtId="4" fontId="56" fillId="0" borderId="92" applyNumberFormat="0" applyProtection="0">
      <alignment horizontal="right" vertical="center"/>
    </xf>
    <xf numFmtId="186" fontId="56" fillId="40" borderId="76" applyNumberFormat="0" applyFont="0" applyAlignment="0" applyProtection="0"/>
    <xf numFmtId="4" fontId="64" fillId="64" borderId="76" applyNumberFormat="0" applyProtection="0">
      <alignment horizontal="right" vertical="center"/>
    </xf>
    <xf numFmtId="4" fontId="59" fillId="65" borderId="76" applyNumberFormat="0" applyProtection="0">
      <alignment horizontal="right" vertical="center"/>
    </xf>
    <xf numFmtId="186" fontId="62" fillId="48" borderId="78" applyNumberFormat="0" applyProtection="0">
      <alignment horizontal="left" vertical="top"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44" fillId="0" borderId="82" applyNumberFormat="0" applyFill="0" applyAlignment="0" applyProtection="0"/>
    <xf numFmtId="186" fontId="56" fillId="14" borderId="78" applyNumberFormat="0" applyProtection="0">
      <alignment horizontal="left" vertical="top" indent="1"/>
    </xf>
    <xf numFmtId="186" fontId="56" fillId="15" borderId="78"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4" fontId="27" fillId="21" borderId="68" applyNumberFormat="0" applyProtection="0">
      <alignment horizontal="left" vertical="center" indent="1"/>
    </xf>
    <xf numFmtId="186" fontId="44" fillId="0" borderId="52" applyNumberFormat="0" applyFill="0" applyAlignment="0" applyProtection="0"/>
    <xf numFmtId="186" fontId="44" fillId="0" borderId="52" applyNumberFormat="0" applyFill="0" applyAlignment="0" applyProtection="0"/>
    <xf numFmtId="186" fontId="56" fillId="14" borderId="111" applyNumberFormat="0" applyProtection="0">
      <alignment horizontal="left" vertical="top" indent="1"/>
    </xf>
    <xf numFmtId="186" fontId="56" fillId="21" borderId="78" applyNumberFormat="0" applyProtection="0">
      <alignment horizontal="left" vertical="top" indent="1"/>
    </xf>
    <xf numFmtId="37" fontId="33" fillId="0" borderId="51" applyNumberFormat="0"/>
    <xf numFmtId="4" fontId="64" fillId="64" borderId="46" applyNumberFormat="0" applyProtection="0">
      <alignment horizontal="right" vertical="center"/>
    </xf>
    <xf numFmtId="186" fontId="44" fillId="0" borderId="82" applyNumberFormat="0" applyFill="0" applyAlignment="0" applyProtection="0"/>
    <xf numFmtId="4" fontId="63" fillId="66" borderId="49" applyNumberFormat="0" applyProtection="0">
      <alignment horizontal="left" vertical="center" indent="1"/>
    </xf>
    <xf numFmtId="186" fontId="62" fillId="15" borderId="48" applyNumberFormat="0" applyProtection="0">
      <alignment horizontal="left" vertical="top" indent="1"/>
    </xf>
    <xf numFmtId="4" fontId="56" fillId="54" borderId="46" applyNumberFormat="0" applyProtection="0">
      <alignment horizontal="left" vertical="center" indent="1"/>
    </xf>
    <xf numFmtId="4" fontId="59" fillId="65" borderId="46" applyNumberFormat="0" applyProtection="0">
      <alignment horizontal="right" vertical="center"/>
    </xf>
    <xf numFmtId="4" fontId="56" fillId="0" borderId="46" applyNumberFormat="0" applyProtection="0">
      <alignment horizontal="right" vertical="center"/>
    </xf>
    <xf numFmtId="186" fontId="62" fillId="48" borderId="48" applyNumberFormat="0" applyProtection="0">
      <alignment horizontal="left" vertical="top" indent="1"/>
    </xf>
    <xf numFmtId="4" fontId="62" fillId="11" borderId="48" applyNumberFormat="0" applyProtection="0">
      <alignment horizontal="left" vertical="center" indent="1"/>
    </xf>
    <xf numFmtId="186" fontId="56" fillId="14" borderId="78" applyNumberFormat="0" applyProtection="0">
      <alignment horizontal="left" vertical="top" indent="1"/>
    </xf>
    <xf numFmtId="4" fontId="62" fillId="48" borderId="48" applyNumberFormat="0" applyProtection="0">
      <alignment vertical="center"/>
    </xf>
    <xf numFmtId="186" fontId="61" fillId="21" borderId="50" applyBorder="0"/>
    <xf numFmtId="186" fontId="56" fillId="15" borderId="7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27" fillId="14" borderId="48" applyNumberFormat="0" applyProtection="0">
      <alignment horizontal="left" vertical="center" indent="1"/>
    </xf>
    <xf numFmtId="186" fontId="56" fillId="14" borderId="46"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27" fillId="63" borderId="48"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27" fillId="15" borderId="48" applyNumberFormat="0" applyProtection="0">
      <alignment horizontal="left" vertical="center" indent="1"/>
    </xf>
    <xf numFmtId="186" fontId="56" fillId="62" borderId="46"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27" fillId="21" borderId="48" applyNumberFormat="0" applyProtection="0">
      <alignment horizontal="left" vertical="center" indent="1"/>
    </xf>
    <xf numFmtId="4" fontId="56" fillId="15" borderId="49" applyNumberFormat="0" applyProtection="0">
      <alignment horizontal="left" vertical="center" indent="1"/>
    </xf>
    <xf numFmtId="4" fontId="56" fillId="15" borderId="46" applyNumberFormat="0" applyProtection="0">
      <alignment horizontal="right" vertical="center"/>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61" borderId="49" applyNumberFormat="0" applyProtection="0">
      <alignment horizontal="left" vertical="center" indent="1"/>
    </xf>
    <xf numFmtId="186" fontId="42" fillId="44" borderId="31" applyNumberFormat="0" applyAlignment="0" applyProtection="0"/>
    <xf numFmtId="186" fontId="42" fillId="44" borderId="31" applyNumberFormat="0" applyAlignment="0" applyProtection="0"/>
    <xf numFmtId="4" fontId="56" fillId="60" borderId="46" applyNumberFormat="0" applyProtection="0">
      <alignment horizontal="right" vertical="center"/>
    </xf>
    <xf numFmtId="4" fontId="56" fillId="16" borderId="46" applyNumberFormat="0" applyProtection="0">
      <alignment horizontal="right" vertical="center"/>
    </xf>
    <xf numFmtId="4" fontId="56" fillId="19" borderId="46" applyNumberFormat="0" applyProtection="0">
      <alignment horizontal="right" vertical="center"/>
    </xf>
    <xf numFmtId="4" fontId="56" fillId="59" borderId="46" applyNumberFormat="0" applyProtection="0">
      <alignment horizontal="right" vertical="center"/>
    </xf>
    <xf numFmtId="4" fontId="56" fillId="58" borderId="46" applyNumberFormat="0" applyProtection="0">
      <alignment horizontal="right" vertical="center"/>
    </xf>
    <xf numFmtId="4" fontId="56" fillId="23" borderId="46" applyNumberFormat="0" applyProtection="0">
      <alignment horizontal="right" vertical="center"/>
    </xf>
    <xf numFmtId="4" fontId="56" fillId="57" borderId="49" applyNumberFormat="0" applyProtection="0">
      <alignment horizontal="right" vertical="center"/>
    </xf>
    <xf numFmtId="4" fontId="56" fillId="56" borderId="46" applyNumberFormat="0" applyProtection="0">
      <alignment horizontal="right" vertical="center"/>
    </xf>
    <xf numFmtId="4" fontId="56" fillId="55" borderId="46" applyNumberFormat="0" applyProtection="0">
      <alignment horizontal="right" vertical="center"/>
    </xf>
    <xf numFmtId="4" fontId="56" fillId="54" borderId="46" applyNumberFormat="0" applyProtection="0">
      <alignment horizontal="left" vertical="center" indent="1"/>
    </xf>
    <xf numFmtId="186" fontId="60" fillId="52" borderId="48" applyNumberFormat="0" applyProtection="0">
      <alignment horizontal="left" vertical="top" indent="1"/>
    </xf>
    <xf numFmtId="4" fontId="56" fillId="53" borderId="46" applyNumberFormat="0" applyProtection="0">
      <alignment horizontal="left" vertical="center" indent="1"/>
    </xf>
    <xf numFmtId="4" fontId="59" fillId="53" borderId="46" applyNumberFormat="0" applyProtection="0">
      <alignment vertical="center"/>
    </xf>
    <xf numFmtId="4" fontId="56" fillId="52" borderId="46" applyNumberFormat="0" applyProtection="0">
      <alignment vertical="center"/>
    </xf>
    <xf numFmtId="186" fontId="56" fillId="40" borderId="76" applyNumberFormat="0" applyFont="0" applyAlignment="0" applyProtection="0"/>
    <xf numFmtId="186" fontId="56" fillId="15" borderId="78" applyNumberFormat="0" applyProtection="0">
      <alignment horizontal="left" vertical="top" indent="1"/>
    </xf>
    <xf numFmtId="186" fontId="27" fillId="15" borderId="78" applyNumberFormat="0" applyProtection="0">
      <alignment horizontal="left" vertical="center" indent="1"/>
    </xf>
    <xf numFmtId="4" fontId="56" fillId="15" borderId="79" applyNumberFormat="0" applyProtection="0">
      <alignment horizontal="left" vertical="center" indent="1"/>
    </xf>
    <xf numFmtId="4" fontId="56" fillId="60" borderId="76" applyNumberFormat="0" applyProtection="0">
      <alignment horizontal="right" vertical="center"/>
    </xf>
    <xf numFmtId="186" fontId="56" fillId="63" borderId="78" applyNumberFormat="0" applyProtection="0">
      <alignment horizontal="left" vertical="top" indent="1"/>
    </xf>
    <xf numFmtId="191" fontId="28" fillId="50" borderId="83">
      <alignment vertical="center"/>
    </xf>
    <xf numFmtId="186" fontId="56" fillId="40" borderId="46" applyNumberFormat="0" applyFont="0" applyAlignment="0" applyProtection="0"/>
    <xf numFmtId="186" fontId="56" fillId="40" borderId="46" applyNumberFormat="0" applyFont="0" applyAlignment="0" applyProtection="0"/>
    <xf numFmtId="186" fontId="42" fillId="44" borderId="46" applyNumberFormat="0" applyAlignment="0" applyProtection="0"/>
    <xf numFmtId="193" fontId="28" fillId="50" borderId="55">
      <alignment vertical="center"/>
    </xf>
    <xf numFmtId="4" fontId="56" fillId="59" borderId="65" applyNumberFormat="0" applyProtection="0">
      <alignment horizontal="right" vertical="center"/>
    </xf>
    <xf numFmtId="186" fontId="56" fillId="21" borderId="67" applyNumberFormat="0" applyProtection="0">
      <alignment horizontal="left" vertical="top" indent="1"/>
    </xf>
    <xf numFmtId="186" fontId="56" fillId="21" borderId="94" applyNumberFormat="0" applyProtection="0">
      <alignment horizontal="left" vertical="top" indent="1"/>
    </xf>
    <xf numFmtId="186" fontId="61" fillId="21" borderId="70" applyBorder="0"/>
    <xf numFmtId="186" fontId="56" fillId="64" borderId="127" applyNumberFormat="0">
      <protection locked="0"/>
    </xf>
    <xf numFmtId="186" fontId="56" fillId="40" borderId="76" applyNumberFormat="0" applyFont="0" applyAlignment="0" applyProtection="0"/>
    <xf numFmtId="193" fontId="28" fillId="50" borderId="83">
      <alignment vertical="center"/>
    </xf>
    <xf numFmtId="4" fontId="56" fillId="54" borderId="109" applyNumberFormat="0" applyProtection="0">
      <alignment horizontal="left" vertical="center" indent="1"/>
    </xf>
    <xf numFmtId="193" fontId="28" fillId="50" borderId="8">
      <alignment vertical="center"/>
    </xf>
    <xf numFmtId="186" fontId="28" fillId="49" borderId="73">
      <alignment vertical="center"/>
    </xf>
    <xf numFmtId="190" fontId="28" fillId="50" borderId="73">
      <alignment vertical="center"/>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4" fontId="63" fillId="66" borderId="68" applyNumberFormat="0" applyProtection="0">
      <alignment horizontal="left" vertical="center" indent="1"/>
    </xf>
    <xf numFmtId="194" fontId="33" fillId="0" borderId="53" applyFill="0"/>
    <xf numFmtId="191" fontId="5" fillId="7" borderId="73">
      <alignment vertical="center"/>
      <protection locked="0"/>
    </xf>
    <xf numFmtId="191" fontId="5" fillId="69" borderId="73">
      <alignment vertical="center"/>
    </xf>
    <xf numFmtId="186" fontId="56" fillId="40" borderId="65" applyNumberFormat="0" applyFont="0" applyAlignment="0" applyProtection="0"/>
    <xf numFmtId="186" fontId="56" fillId="40" borderId="65" applyNumberFormat="0" applyFont="0" applyAlignment="0" applyProtection="0"/>
    <xf numFmtId="4" fontId="56" fillId="52" borderId="65" applyNumberFormat="0" applyProtection="0">
      <alignment vertical="center"/>
    </xf>
    <xf numFmtId="4" fontId="56" fillId="55" borderId="65" applyNumberFormat="0" applyProtection="0">
      <alignment horizontal="right" vertical="center"/>
    </xf>
    <xf numFmtId="186" fontId="56" fillId="15" borderId="67" applyNumberFormat="0" applyProtection="0">
      <alignment horizontal="left" vertical="top" indent="1"/>
    </xf>
    <xf numFmtId="186" fontId="42" fillId="44" borderId="46" applyNumberFormat="0" applyAlignment="0" applyProtection="0"/>
    <xf numFmtId="186" fontId="56" fillId="21" borderId="67"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186" fontId="27" fillId="63" borderId="78" applyNumberFormat="0" applyProtection="0">
      <alignment horizontal="left" vertical="center" indent="1"/>
    </xf>
    <xf numFmtId="186" fontId="28" fillId="49" borderId="117">
      <alignmen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4" fontId="63" fillId="66" borderId="95" applyNumberFormat="0" applyProtection="0">
      <alignment horizontal="left" vertical="center" indent="1"/>
    </xf>
    <xf numFmtId="4" fontId="56" fillId="57" borderId="95" applyNumberFormat="0" applyProtection="0">
      <alignment horizontal="right" vertical="center"/>
    </xf>
    <xf numFmtId="4" fontId="56" fillId="23" borderId="76" applyNumberFormat="0" applyProtection="0">
      <alignment horizontal="right" vertical="center"/>
    </xf>
    <xf numFmtId="4" fontId="56" fillId="56" borderId="76" applyNumberFormat="0" applyProtection="0">
      <alignment horizontal="right" vertical="center"/>
    </xf>
    <xf numFmtId="4" fontId="56" fillId="54" borderId="76" applyNumberFormat="0" applyProtection="0">
      <alignment horizontal="left" vertical="center" indent="1"/>
    </xf>
    <xf numFmtId="4" fontId="63" fillId="66" borderId="79" applyNumberFormat="0" applyProtection="0">
      <alignment horizontal="left" vertical="center" indent="1"/>
    </xf>
    <xf numFmtId="186" fontId="62" fillId="15" borderId="78" applyNumberFormat="0" applyProtection="0">
      <alignment horizontal="left" vertical="top" indent="1"/>
    </xf>
    <xf numFmtId="4" fontId="62" fillId="48" borderId="78" applyNumberFormat="0" applyProtection="0">
      <alignment vertical="center"/>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21" borderId="78" applyNumberFormat="0" applyProtection="0">
      <alignment horizontal="left" vertical="top" indent="1"/>
    </xf>
    <xf numFmtId="186" fontId="56" fillId="40" borderId="76" applyNumberFormat="0" applyFont="0" applyAlignment="0" applyProtection="0"/>
    <xf numFmtId="186" fontId="56" fillId="40" borderId="76" applyNumberFormat="0" applyFont="0" applyAlignment="0" applyProtection="0"/>
    <xf numFmtId="4" fontId="56" fillId="14" borderId="79" applyNumberFormat="0" applyProtection="0">
      <alignment horizontal="left" vertical="center" indent="1"/>
    </xf>
    <xf numFmtId="186" fontId="60" fillId="52" borderId="78" applyNumberFormat="0" applyProtection="0">
      <alignment horizontal="left" vertical="top" indent="1"/>
    </xf>
    <xf numFmtId="186" fontId="50" fillId="41" borderId="76" applyNumberFormat="0" applyAlignment="0" applyProtection="0"/>
    <xf numFmtId="186" fontId="56" fillId="14" borderId="101" applyNumberFormat="0" applyProtection="0">
      <alignment horizontal="left" vertical="top" indent="1"/>
    </xf>
    <xf numFmtId="186" fontId="57" fillId="44" borderId="105" applyNumberFormat="0" applyAlignment="0" applyProtection="0"/>
    <xf numFmtId="186" fontId="56" fillId="14" borderId="101" applyNumberFormat="0" applyProtection="0">
      <alignment horizontal="left" vertical="top" indent="1"/>
    </xf>
    <xf numFmtId="186" fontId="44" fillId="0" borderId="128" applyNumberFormat="0" applyFill="0" applyAlignment="0" applyProtection="0"/>
    <xf numFmtId="186" fontId="56" fillId="64" borderId="91" applyNumberFormat="0">
      <protection locked="0"/>
    </xf>
    <xf numFmtId="186" fontId="28" fillId="49" borderId="100">
      <alignment vertical="center"/>
    </xf>
    <xf numFmtId="186" fontId="28" fillId="50" borderId="100">
      <alignment vertical="center"/>
    </xf>
    <xf numFmtId="186" fontId="28" fillId="49" borderId="8">
      <alignment vertical="center"/>
    </xf>
    <xf numFmtId="186" fontId="56" fillId="14" borderId="94" applyNumberFormat="0" applyProtection="0">
      <alignment horizontal="left" vertical="top" indent="1"/>
    </xf>
    <xf numFmtId="186" fontId="56" fillId="21" borderId="135" applyNumberFormat="0" applyProtection="0">
      <alignment horizontal="left" vertical="top" indent="1"/>
    </xf>
    <xf numFmtId="186" fontId="44" fillId="0" borderId="82" applyNumberFormat="0" applyFill="0" applyAlignment="0" applyProtection="0"/>
    <xf numFmtId="186" fontId="56" fillId="14" borderId="76" applyNumberFormat="0" applyProtection="0">
      <alignment horizontal="left" vertical="center"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91" fontId="28" fillId="12" borderId="38">
      <alignment vertical="center"/>
      <protection locked="0"/>
    </xf>
    <xf numFmtId="4" fontId="56" fillId="57" borderId="79" applyNumberFormat="0" applyProtection="0">
      <alignment horizontal="right" vertical="center"/>
    </xf>
    <xf numFmtId="4" fontId="56" fillId="56" borderId="76" applyNumberFormat="0" applyProtection="0">
      <alignment horizontal="right" vertical="center"/>
    </xf>
    <xf numFmtId="186" fontId="28" fillId="50" borderId="83">
      <alignment vertical="center"/>
    </xf>
    <xf numFmtId="186" fontId="28" fillId="12" borderId="83">
      <alignment vertical="center"/>
      <protection locked="0"/>
    </xf>
    <xf numFmtId="186" fontId="50" fillId="41" borderId="76" applyNumberFormat="0" applyAlignment="0" applyProtection="0"/>
    <xf numFmtId="186" fontId="56" fillId="40" borderId="133" applyNumberFormat="0" applyFont="0" applyAlignment="0" applyProtection="0"/>
    <xf numFmtId="186" fontId="56" fillId="63" borderId="104" applyNumberFormat="0" applyProtection="0">
      <alignment horizontal="left" vertical="center" indent="1"/>
    </xf>
    <xf numFmtId="186" fontId="56" fillId="15" borderId="94" applyNumberFormat="0" applyProtection="0">
      <alignment horizontal="left" vertical="top" indent="1"/>
    </xf>
    <xf numFmtId="186" fontId="56" fillId="62" borderId="109" applyNumberFormat="0" applyProtection="0">
      <alignment horizontal="left" vertical="center" indent="1"/>
    </xf>
    <xf numFmtId="37" fontId="33" fillId="0" borderId="115" applyNumberFormat="0"/>
    <xf numFmtId="4" fontId="56" fillId="15" borderId="112" applyNumberFormat="0" applyProtection="0">
      <alignment horizontal="left" vertical="center" indent="1"/>
    </xf>
    <xf numFmtId="186" fontId="28" fillId="50" borderId="117">
      <alignment vertical="center"/>
    </xf>
    <xf numFmtId="186" fontId="57" fillId="44" borderId="77" applyNumberFormat="0" applyAlignment="0" applyProtection="0"/>
    <xf numFmtId="190" fontId="28" fillId="49" borderId="129">
      <alignment vertical="center"/>
    </xf>
    <xf numFmtId="186" fontId="44" fillId="0" borderId="139" applyNumberFormat="0" applyFill="0" applyAlignment="0" applyProtection="0"/>
    <xf numFmtId="4" fontId="56" fillId="55" borderId="133" applyNumberFormat="0" applyProtection="0">
      <alignment horizontal="right" vertical="center"/>
    </xf>
    <xf numFmtId="186" fontId="56" fillId="40" borderId="133" applyNumberFormat="0" applyFont="0" applyAlignment="0" applyProtection="0"/>
    <xf numFmtId="186" fontId="50" fillId="41" borderId="133" applyNumberFormat="0" applyAlignment="0" applyProtection="0"/>
    <xf numFmtId="186" fontId="42" fillId="44" borderId="133"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109" applyNumberFormat="0" applyAlignment="0" applyProtection="0"/>
    <xf numFmtId="4" fontId="56" fillId="58" borderId="104" applyNumberFormat="0" applyProtection="0">
      <alignment horizontal="right" vertical="center"/>
    </xf>
    <xf numFmtId="186" fontId="27" fillId="14" borderId="135" applyNumberFormat="0" applyProtection="0">
      <alignment horizontal="left" vertical="center" indent="1"/>
    </xf>
    <xf numFmtId="186" fontId="50" fillId="41" borderId="76" applyNumberFormat="0" applyAlignment="0" applyProtection="0"/>
    <xf numFmtId="186" fontId="50" fillId="41" borderId="76" applyNumberFormat="0" applyAlignment="0" applyProtection="0"/>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15" borderId="135" applyNumberFormat="0" applyProtection="0">
      <alignment horizontal="left" vertical="top" indent="1"/>
    </xf>
    <xf numFmtId="4" fontId="56" fillId="16" borderId="133" applyNumberFormat="0" applyProtection="0">
      <alignment horizontal="right" vertical="center"/>
    </xf>
    <xf numFmtId="186" fontId="56" fillId="15" borderId="135" applyNumberFormat="0" applyProtection="0">
      <alignment horizontal="left" vertical="top" indent="1"/>
    </xf>
    <xf numFmtId="186" fontId="27" fillId="63" borderId="135" applyNumberFormat="0" applyProtection="0">
      <alignment horizontal="left" vertical="center" indent="1"/>
    </xf>
    <xf numFmtId="186" fontId="50" fillId="41" borderId="104" applyNumberFormat="0" applyAlignment="0" applyProtection="0"/>
    <xf numFmtId="186" fontId="56" fillId="40" borderId="104" applyNumberFormat="0" applyFont="0" applyAlignment="0" applyProtection="0"/>
    <xf numFmtId="191" fontId="28" fillId="12" borderId="129">
      <alignment vertical="center"/>
      <protection locked="0"/>
    </xf>
    <xf numFmtId="193" fontId="28" fillId="12" borderId="129">
      <alignment vertical="center"/>
      <protection locked="0"/>
    </xf>
    <xf numFmtId="193" fontId="28" fillId="50" borderId="129">
      <alignment vertical="center"/>
    </xf>
    <xf numFmtId="186" fontId="28" fillId="50" borderId="129">
      <alignment vertical="center"/>
    </xf>
    <xf numFmtId="186" fontId="28" fillId="51" borderId="129">
      <alignment horizontal="right" vertical="center"/>
      <protection locked="0"/>
    </xf>
    <xf numFmtId="190" fontId="28" fillId="51" borderId="129">
      <alignment horizontal="right" vertical="center"/>
      <protection locked="0"/>
    </xf>
    <xf numFmtId="190" fontId="28" fillId="51" borderId="129">
      <alignment horizontal="right" vertical="center"/>
      <protection locked="0"/>
    </xf>
    <xf numFmtId="191" fontId="28" fillId="51" borderId="129">
      <alignment horizontal="right" vertical="center"/>
      <protection locked="0"/>
    </xf>
    <xf numFmtId="4" fontId="56" fillId="52" borderId="104" applyNumberFormat="0" applyProtection="0">
      <alignment vertical="center"/>
    </xf>
    <xf numFmtId="186" fontId="42" fillId="44" borderId="109" applyNumberFormat="0" applyAlignment="0" applyProtection="0"/>
    <xf numFmtId="4" fontId="56" fillId="57" borderId="126" applyNumberFormat="0" applyProtection="0">
      <alignment horizontal="right" vertical="center"/>
    </xf>
    <xf numFmtId="4" fontId="56" fillId="23" borderId="104" applyNumberFormat="0" applyProtection="0">
      <alignment horizontal="right" vertical="center"/>
    </xf>
    <xf numFmtId="4" fontId="56" fillId="59" borderId="104" applyNumberFormat="0" applyProtection="0">
      <alignment horizontal="right" vertical="center"/>
    </xf>
    <xf numFmtId="4" fontId="56" fillId="16" borderId="104" applyNumberFormat="0" applyProtection="0">
      <alignment horizontal="right" vertical="center"/>
    </xf>
    <xf numFmtId="4" fontId="56" fillId="61" borderId="126" applyNumberFormat="0" applyProtection="0">
      <alignment horizontal="left" vertical="center" indent="1"/>
    </xf>
    <xf numFmtId="186" fontId="56" fillId="15" borderId="101" applyNumberFormat="0" applyProtection="0">
      <alignment horizontal="left" vertical="top" indent="1"/>
    </xf>
    <xf numFmtId="186" fontId="56" fillId="14" borderId="101" applyNumberFormat="0" applyProtection="0">
      <alignment horizontal="left" vertical="top" indent="1"/>
    </xf>
    <xf numFmtId="186" fontId="27" fillId="64" borderId="129" applyNumberFormat="0">
      <protection locked="0"/>
    </xf>
    <xf numFmtId="186" fontId="61" fillId="21" borderId="107" applyBorder="0"/>
    <xf numFmtId="188" fontId="5" fillId="69" borderId="129">
      <alignment vertical="center"/>
    </xf>
    <xf numFmtId="188" fontId="5" fillId="70" borderId="129">
      <alignment horizontal="right" vertical="center"/>
      <protection locked="0"/>
    </xf>
    <xf numFmtId="4" fontId="56" fillId="56" borderId="104" applyNumberFormat="0" applyProtection="0">
      <alignment horizontal="right" vertical="center"/>
    </xf>
    <xf numFmtId="186" fontId="56" fillId="21" borderId="101" applyNumberFormat="0" applyProtection="0">
      <alignment horizontal="left" vertical="top"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40" borderId="104" applyNumberFormat="0" applyFont="0" applyAlignment="0" applyProtection="0"/>
    <xf numFmtId="186" fontId="56" fillId="63"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14" borderId="135" applyNumberFormat="0" applyProtection="0">
      <alignment horizontal="left" vertical="top" indent="1"/>
    </xf>
    <xf numFmtId="4" fontId="62" fillId="11" borderId="135" applyNumberFormat="0" applyProtection="0">
      <alignment horizontal="left" vertical="center" indent="1"/>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7" fillId="44" borderId="66" applyNumberFormat="0" applyAlignment="0" applyProtection="0"/>
    <xf numFmtId="190" fontId="28" fillId="49" borderId="8">
      <alignment vertical="center"/>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8" fontId="28" fillId="50" borderId="8">
      <alignment vertical="center"/>
    </xf>
    <xf numFmtId="190" fontId="28" fillId="51" borderId="8">
      <alignment horizontal="right" vertical="center"/>
      <protection locked="0"/>
    </xf>
    <xf numFmtId="4" fontId="56" fillId="19" borderId="92" applyNumberFormat="0" applyProtection="0">
      <alignment horizontal="right" vertical="center"/>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56" fillId="15" borderId="94" applyNumberFormat="0" applyProtection="0">
      <alignment horizontal="left" vertical="top" indent="1"/>
    </xf>
    <xf numFmtId="186" fontId="27" fillId="63" borderId="94" applyNumberFormat="0" applyProtection="0">
      <alignment horizontal="left" vertical="top"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4" fontId="62" fillId="11" borderId="94" applyNumberFormat="0" applyProtection="0">
      <alignment horizontal="left" vertical="center" indent="1"/>
    </xf>
    <xf numFmtId="188" fontId="5" fillId="13" borderId="8">
      <alignment vertical="center"/>
    </xf>
    <xf numFmtId="190" fontId="28" fillId="49" borderId="55">
      <alignment vertical="center"/>
    </xf>
    <xf numFmtId="191" fontId="28" fillId="49" borderId="55">
      <alignment vertical="center"/>
    </xf>
    <xf numFmtId="191" fontId="28" fillId="49" borderId="55">
      <alignment vertical="center"/>
    </xf>
    <xf numFmtId="186" fontId="28" fillId="49" borderId="55">
      <alignment vertical="center"/>
    </xf>
    <xf numFmtId="186" fontId="28" fillId="49" borderId="55">
      <alignment vertical="center"/>
    </xf>
    <xf numFmtId="186" fontId="28" fillId="49" borderId="55">
      <alignment vertical="center"/>
    </xf>
    <xf numFmtId="188" fontId="28" fillId="49" borderId="55">
      <alignment vertical="center"/>
    </xf>
    <xf numFmtId="186" fontId="56" fillId="21" borderId="94" applyNumberFormat="0" applyProtection="0">
      <alignment horizontal="left" vertical="top" indent="1"/>
    </xf>
    <xf numFmtId="186" fontId="56" fillId="21" borderId="94" applyNumberFormat="0" applyProtection="0">
      <alignment horizontal="left" vertical="top" indent="1"/>
    </xf>
    <xf numFmtId="193" fontId="28" fillId="12" borderId="55">
      <alignment vertical="center"/>
      <protection locked="0"/>
    </xf>
    <xf numFmtId="186" fontId="28" fillId="12" borderId="55">
      <alignment vertical="center"/>
      <protection locked="0"/>
    </xf>
    <xf numFmtId="193" fontId="28" fillId="12" borderId="55">
      <alignment vertical="center"/>
      <protection locked="0"/>
    </xf>
    <xf numFmtId="186" fontId="28" fillId="12" borderId="55">
      <alignment vertical="center"/>
      <protection locked="0"/>
    </xf>
    <xf numFmtId="193" fontId="28" fillId="12" borderId="55">
      <alignment vertical="center"/>
      <protection locked="0"/>
    </xf>
    <xf numFmtId="191" fontId="28" fillId="12" borderId="55">
      <alignment vertical="center"/>
      <protection locked="0"/>
    </xf>
    <xf numFmtId="191" fontId="28" fillId="12" borderId="55">
      <alignment vertical="center"/>
      <protection locked="0"/>
    </xf>
    <xf numFmtId="172" fontId="28" fillId="12" borderId="55">
      <alignment vertical="center"/>
      <protection locked="0"/>
    </xf>
    <xf numFmtId="172" fontId="28" fillId="12" borderId="55">
      <alignment vertical="center"/>
      <protection locked="0"/>
    </xf>
    <xf numFmtId="186" fontId="56" fillId="21" borderId="111" applyNumberFormat="0" applyProtection="0">
      <alignment horizontal="left" vertical="top" indent="1"/>
    </xf>
    <xf numFmtId="188" fontId="28" fillId="51" borderId="55">
      <alignment horizontal="right" vertical="center"/>
      <protection locked="0"/>
    </xf>
    <xf numFmtId="190" fontId="28" fillId="51" borderId="55">
      <alignment horizontal="right" vertical="center"/>
      <protection locked="0"/>
    </xf>
    <xf numFmtId="4" fontId="59" fillId="53" borderId="65" applyNumberFormat="0" applyProtection="0">
      <alignment vertical="center"/>
    </xf>
    <xf numFmtId="4" fontId="56" fillId="19" borderId="65" applyNumberFormat="0" applyProtection="0">
      <alignment horizontal="right" vertical="center"/>
    </xf>
    <xf numFmtId="4" fontId="27" fillId="21" borderId="68" applyNumberFormat="0" applyProtection="0">
      <alignment horizontal="left" vertical="center" indent="1"/>
    </xf>
    <xf numFmtId="4" fontId="56" fillId="15" borderId="65" applyNumberFormat="0" applyProtection="0">
      <alignment horizontal="righ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4" borderId="69" applyNumberFormat="0">
      <protection locked="0"/>
    </xf>
    <xf numFmtId="186" fontId="56" fillId="64" borderId="69" applyNumberFormat="0">
      <protection locked="0"/>
    </xf>
    <xf numFmtId="4" fontId="56" fillId="0" borderId="65" applyNumberFormat="0" applyProtection="0">
      <alignment horizontal="right" vertical="center"/>
    </xf>
    <xf numFmtId="186" fontId="56" fillId="14" borderId="94" applyNumberFormat="0" applyProtection="0">
      <alignment horizontal="left" vertical="top" indent="1"/>
    </xf>
    <xf numFmtId="37" fontId="33" fillId="0" borderId="71" applyNumberFormat="0"/>
    <xf numFmtId="186" fontId="60" fillId="52" borderId="94" applyNumberFormat="0" applyProtection="0">
      <alignment horizontal="left" vertical="top" indent="1"/>
    </xf>
    <xf numFmtId="194" fontId="33" fillId="0" borderId="99" applyFill="0"/>
    <xf numFmtId="172" fontId="28" fillId="12" borderId="117">
      <alignment vertical="center"/>
      <protection locked="0"/>
    </xf>
    <xf numFmtId="188" fontId="5" fillId="13" borderId="73">
      <alignment vertical="center"/>
    </xf>
    <xf numFmtId="186" fontId="56" fillId="40" borderId="76" applyNumberFormat="0" applyFont="0" applyAlignment="0" applyProtection="0"/>
    <xf numFmtId="186" fontId="60" fillId="52" borderId="101" applyNumberFormat="0" applyProtection="0">
      <alignment horizontal="left" vertical="top" indent="1"/>
    </xf>
    <xf numFmtId="186" fontId="56" fillId="14" borderId="78" applyNumberFormat="0" applyProtection="0">
      <alignment horizontal="left" vertical="top" indent="1"/>
    </xf>
    <xf numFmtId="186" fontId="27" fillId="15" borderId="78" applyNumberFormat="0" applyProtection="0">
      <alignment horizontal="left" vertical="center" indent="1"/>
    </xf>
    <xf numFmtId="191" fontId="28" fillId="12" borderId="83">
      <alignment vertical="center"/>
      <protection locked="0"/>
    </xf>
    <xf numFmtId="186" fontId="56" fillId="40" borderId="76" applyNumberFormat="0" applyFont="0" applyAlignment="0" applyProtection="0"/>
    <xf numFmtId="186" fontId="27" fillId="63" borderId="101" applyNumberFormat="0" applyProtection="0">
      <alignment horizontal="left" vertical="top" indent="1"/>
    </xf>
    <xf numFmtId="186" fontId="56" fillId="63" borderId="111" applyNumberFormat="0" applyProtection="0">
      <alignment horizontal="left" vertical="top" indent="1"/>
    </xf>
    <xf numFmtId="4" fontId="56" fillId="60" borderId="104" applyNumberFormat="0" applyProtection="0">
      <alignment horizontal="right" vertical="center"/>
    </xf>
    <xf numFmtId="186" fontId="56" fillId="14" borderId="104" applyNumberFormat="0" applyProtection="0">
      <alignment horizontal="left" vertical="center" indent="1"/>
    </xf>
    <xf numFmtId="186" fontId="56" fillId="63" borderId="78" applyNumberFormat="0" applyProtection="0">
      <alignment horizontal="left" vertical="top" indent="1"/>
    </xf>
    <xf numFmtId="186" fontId="56" fillId="63" borderId="76" applyNumberFormat="0" applyProtection="0">
      <alignment horizontal="left" vertical="center" indent="1"/>
    </xf>
    <xf numFmtId="190" fontId="28" fillId="51" borderId="55">
      <alignment horizontal="right" vertical="center"/>
      <protection locked="0"/>
    </xf>
    <xf numFmtId="4" fontId="27" fillId="21" borderId="79" applyNumberFormat="0" applyProtection="0">
      <alignment horizontal="left" vertical="center" indent="1"/>
    </xf>
    <xf numFmtId="186" fontId="28" fillId="12" borderId="129">
      <alignment vertical="center"/>
      <protection locked="0"/>
    </xf>
    <xf numFmtId="4" fontId="63" fillId="66" borderId="112" applyNumberFormat="0" applyProtection="0">
      <alignment horizontal="left" vertical="center" indent="1"/>
    </xf>
    <xf numFmtId="193" fontId="28" fillId="12" borderId="55">
      <alignment vertical="center"/>
      <protection locked="0"/>
    </xf>
    <xf numFmtId="4" fontId="64" fillId="64" borderId="109" applyNumberFormat="0" applyProtection="0">
      <alignment horizontal="right" vertical="center"/>
    </xf>
    <xf numFmtId="186" fontId="50" fillId="41" borderId="65" applyNumberFormat="0" applyAlignment="0" applyProtection="0"/>
    <xf numFmtId="186" fontId="50" fillId="41" borderId="65" applyNumberFormat="0" applyAlignment="0" applyProtection="0"/>
    <xf numFmtId="186" fontId="56" fillId="40" borderId="65" applyNumberFormat="0" applyFont="0" applyAlignment="0" applyProtection="0"/>
    <xf numFmtId="186" fontId="57" fillId="44" borderId="66" applyNumberFormat="0" applyAlignment="0" applyProtection="0"/>
    <xf numFmtId="186" fontId="28" fillId="49" borderId="73">
      <alignment vertical="center"/>
    </xf>
    <xf numFmtId="190" fontId="28" fillId="49" borderId="73">
      <alignment vertical="center"/>
    </xf>
    <xf numFmtId="193" fontId="28" fillId="12" borderId="73">
      <alignment vertical="center"/>
      <protection locked="0"/>
    </xf>
    <xf numFmtId="193" fontId="28" fillId="12" borderId="73">
      <alignment vertical="center"/>
      <protection locked="0"/>
    </xf>
    <xf numFmtId="186" fontId="28" fillId="12" borderId="73">
      <alignment vertical="center"/>
      <protection locked="0"/>
    </xf>
    <xf numFmtId="186" fontId="28" fillId="12" borderId="73">
      <alignment vertical="center"/>
      <protection locked="0"/>
    </xf>
    <xf numFmtId="172" fontId="28" fillId="12" borderId="73">
      <alignment vertical="center"/>
      <protection locked="0"/>
    </xf>
    <xf numFmtId="193" fontId="28" fillId="50" borderId="73">
      <alignment vertical="center"/>
    </xf>
    <xf numFmtId="186" fontId="28" fillId="50" borderId="73">
      <alignment vertical="center"/>
    </xf>
    <xf numFmtId="191" fontId="28" fillId="50" borderId="73">
      <alignment vertical="center"/>
    </xf>
    <xf numFmtId="186" fontId="28" fillId="51" borderId="73">
      <alignment horizontal="right" vertical="center"/>
      <protection locked="0"/>
    </xf>
    <xf numFmtId="190" fontId="28" fillId="51" borderId="73">
      <alignment horizontal="right" vertical="center"/>
      <protection locked="0"/>
    </xf>
    <xf numFmtId="191" fontId="28" fillId="51" borderId="73">
      <alignment horizontal="right" vertical="center"/>
      <protection locked="0"/>
    </xf>
    <xf numFmtId="4" fontId="56" fillId="52" borderId="65" applyNumberFormat="0" applyProtection="0">
      <alignment vertical="center"/>
    </xf>
    <xf numFmtId="4" fontId="59" fillId="53" borderId="65" applyNumberFormat="0" applyProtection="0">
      <alignment vertical="center"/>
    </xf>
    <xf numFmtId="4" fontId="56" fillId="16" borderId="65" applyNumberFormat="0" applyProtection="0">
      <alignment horizontal="right" vertical="center"/>
    </xf>
    <xf numFmtId="4" fontId="56" fillId="60" borderId="65" applyNumberFormat="0" applyProtection="0">
      <alignment horizontal="right" vertical="center"/>
    </xf>
    <xf numFmtId="4" fontId="27" fillId="21" borderId="68"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14" borderId="68" applyNumberFormat="0" applyProtection="0">
      <alignment horizontal="left" vertical="center" indent="1"/>
    </xf>
    <xf numFmtId="186" fontId="27" fillId="21" borderId="67" applyNumberFormat="0" applyProtection="0">
      <alignment horizontal="left" vertical="top"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27" fillId="64" borderId="73" applyNumberFormat="0">
      <protection locked="0"/>
    </xf>
    <xf numFmtId="186" fontId="61" fillId="21" borderId="70" applyBorder="0"/>
    <xf numFmtId="4" fontId="56" fillId="0" borderId="65" applyNumberFormat="0" applyProtection="0">
      <alignment horizontal="right" vertical="center"/>
    </xf>
    <xf numFmtId="186" fontId="56" fillId="67" borderId="73"/>
    <xf numFmtId="186" fontId="44" fillId="0" borderId="72" applyNumberFormat="0" applyFill="0" applyAlignment="0" applyProtection="0"/>
    <xf numFmtId="4" fontId="56" fillId="52" borderId="76" applyNumberFormat="0" applyProtection="0">
      <alignment vertical="center"/>
    </xf>
    <xf numFmtId="188" fontId="5" fillId="7" borderId="73">
      <alignment vertical="center"/>
      <protection locked="0"/>
    </xf>
    <xf numFmtId="188" fontId="5" fillId="70" borderId="73">
      <alignment horizontal="right" vertical="center"/>
      <protection locked="0"/>
    </xf>
    <xf numFmtId="186" fontId="56" fillId="40" borderId="65" applyNumberFormat="0" applyFont="0" applyAlignment="0" applyProtection="0"/>
    <xf numFmtId="186" fontId="56" fillId="40" borderId="65" applyNumberFormat="0" applyFont="0" applyAlignment="0" applyProtection="0"/>
    <xf numFmtId="4" fontId="59" fillId="53" borderId="65" applyNumberFormat="0" applyProtection="0">
      <alignment vertical="center"/>
    </xf>
    <xf numFmtId="4" fontId="56" fillId="56" borderId="65" applyNumberFormat="0" applyProtection="0">
      <alignment horizontal="right" vertical="center"/>
    </xf>
    <xf numFmtId="4" fontId="56" fillId="57" borderId="68" applyNumberFormat="0" applyProtection="0">
      <alignment horizontal="right" vertical="center"/>
    </xf>
    <xf numFmtId="186" fontId="56" fillId="11" borderId="65" applyNumberFormat="0" applyProtection="0">
      <alignment horizontal="left" vertical="center"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61" fillId="21" borderId="70" applyBorder="0"/>
    <xf numFmtId="4" fontId="62" fillId="11" borderId="67" applyNumberFormat="0" applyProtection="0">
      <alignment horizontal="left" vertical="center" indent="1"/>
    </xf>
    <xf numFmtId="4" fontId="56" fillId="0" borderId="65" applyNumberFormat="0" applyProtection="0">
      <alignment horizontal="right" vertical="center"/>
    </xf>
    <xf numFmtId="4" fontId="56" fillId="54" borderId="65" applyNumberFormat="0" applyProtection="0">
      <alignment horizontal="left" vertical="center" indent="1"/>
    </xf>
    <xf numFmtId="4" fontId="63" fillId="66" borderId="68" applyNumberFormat="0" applyProtection="0">
      <alignment horizontal="left" vertical="center" indent="1"/>
    </xf>
    <xf numFmtId="4" fontId="64" fillId="64" borderId="65" applyNumberFormat="0" applyProtection="0">
      <alignment horizontal="right" vertical="center"/>
    </xf>
    <xf numFmtId="37" fontId="33" fillId="0" borderId="71" applyNumberFormat="0"/>
    <xf numFmtId="186" fontId="44" fillId="0" borderId="72" applyNumberFormat="0" applyFill="0" applyAlignment="0" applyProtection="0"/>
    <xf numFmtId="190" fontId="5" fillId="69" borderId="83">
      <alignment vertical="center"/>
    </xf>
    <xf numFmtId="186" fontId="57" fillId="44" borderId="77" applyNumberFormat="0" applyAlignment="0" applyProtection="0"/>
    <xf numFmtId="186" fontId="27" fillId="63" borderId="67" applyNumberFormat="0" applyProtection="0">
      <alignment horizontal="left" vertical="top" indent="1"/>
    </xf>
    <xf numFmtId="186" fontId="56" fillId="63" borderId="111" applyNumberFormat="0" applyProtection="0">
      <alignment horizontal="left" vertical="top" indent="1"/>
    </xf>
    <xf numFmtId="186" fontId="27" fillId="14" borderId="67" applyNumberFormat="0" applyProtection="0">
      <alignment horizontal="left" vertical="center" indent="1"/>
    </xf>
    <xf numFmtId="186" fontId="42" fillId="44" borderId="65" applyNumberFormat="0" applyAlignment="0" applyProtection="0"/>
    <xf numFmtId="186" fontId="56" fillId="40" borderId="65" applyNumberFormat="0" applyFont="0" applyAlignment="0" applyProtection="0"/>
    <xf numFmtId="186" fontId="60" fillId="52" borderId="78" applyNumberFormat="0" applyProtection="0">
      <alignment horizontal="left" vertical="top" indent="1"/>
    </xf>
    <xf numFmtId="186" fontId="56" fillId="14" borderId="78" applyNumberFormat="0" applyProtection="0">
      <alignment horizontal="left" vertical="top" indent="1"/>
    </xf>
    <xf numFmtId="186" fontId="27" fillId="14" borderId="78" applyNumberFormat="0" applyProtection="0">
      <alignment horizontal="left" vertical="center" indent="1"/>
    </xf>
    <xf numFmtId="186" fontId="27" fillId="63"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27" fillId="21" borderId="79" applyNumberFormat="0" applyProtection="0">
      <alignment horizontal="left" vertical="center" indent="1"/>
    </xf>
    <xf numFmtId="4" fontId="59" fillId="53" borderId="76" applyNumberFormat="0" applyProtection="0">
      <alignment vertical="center"/>
    </xf>
    <xf numFmtId="190" fontId="28" fillId="51" borderId="83">
      <alignment horizontal="right" vertical="center"/>
      <protection locked="0"/>
    </xf>
    <xf numFmtId="191" fontId="28" fillId="51" borderId="83">
      <alignment horizontal="right" vertical="center"/>
      <protection locked="0"/>
    </xf>
    <xf numFmtId="186" fontId="56" fillId="40" borderId="76" applyNumberFormat="0" applyFont="0" applyAlignment="0" applyProtection="0"/>
    <xf numFmtId="186" fontId="28" fillId="12" borderId="83">
      <alignment vertical="center"/>
      <protection locked="0"/>
    </xf>
    <xf numFmtId="188" fontId="28" fillId="49" borderId="83">
      <alignment vertical="center"/>
    </xf>
    <xf numFmtId="191" fontId="28" fillId="49" borderId="83">
      <alignment vertical="center"/>
    </xf>
    <xf numFmtId="186" fontId="56" fillId="40" borderId="76" applyNumberFormat="0" applyFont="0" applyAlignment="0" applyProtection="0"/>
    <xf numFmtId="186" fontId="56" fillId="15" borderId="101" applyNumberFormat="0" applyProtection="0">
      <alignment horizontal="left" vertical="top" indent="1"/>
    </xf>
    <xf numFmtId="164" fontId="35" fillId="0" borderId="0" applyFont="0" applyFill="0" applyBorder="0" applyAlignment="0" applyProtection="0"/>
    <xf numFmtId="4" fontId="62" fillId="48" borderId="101" applyNumberFormat="0" applyProtection="0">
      <alignment vertical="center"/>
    </xf>
    <xf numFmtId="188" fontId="28" fillId="49" borderId="117">
      <alignment vertical="center"/>
    </xf>
    <xf numFmtId="191" fontId="28" fillId="49" borderId="8">
      <alignment vertical="center"/>
    </xf>
    <xf numFmtId="191" fontId="28" fillId="50" borderId="8">
      <alignment vertical="center"/>
    </xf>
    <xf numFmtId="186" fontId="56" fillId="63" borderId="94" applyNumberFormat="0" applyProtection="0">
      <alignment horizontal="left" vertical="top" indent="1"/>
    </xf>
    <xf numFmtId="4" fontId="56" fillId="54" borderId="92" applyNumberFormat="0" applyProtection="0">
      <alignment horizontal="left" vertical="center" indent="1"/>
    </xf>
    <xf numFmtId="190" fontId="5" fillId="70" borderId="8">
      <alignment horizontal="right" vertical="center"/>
      <protection locked="0"/>
    </xf>
    <xf numFmtId="186" fontId="56" fillId="40" borderId="109" applyNumberFormat="0" applyFont="0" applyAlignment="0" applyProtection="0"/>
    <xf numFmtId="186" fontId="56" fillId="14" borderId="94" applyNumberFormat="0" applyProtection="0">
      <alignment horizontal="left" vertical="top" indent="1"/>
    </xf>
    <xf numFmtId="186" fontId="56" fillId="63" borderId="135" applyNumberFormat="0" applyProtection="0">
      <alignment horizontal="left" vertical="top" indent="1"/>
    </xf>
    <xf numFmtId="186" fontId="62" fillId="15" borderId="78" applyNumberFormat="0" applyProtection="0">
      <alignment horizontal="left" vertical="top" indent="1"/>
    </xf>
    <xf numFmtId="186" fontId="56" fillId="63"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4" fontId="56" fillId="54" borderId="76" applyNumberFormat="0" applyProtection="0">
      <alignment horizontal="left" vertical="center" indent="1"/>
    </xf>
    <xf numFmtId="4" fontId="56" fillId="23" borderId="76" applyNumberFormat="0" applyProtection="0">
      <alignment horizontal="right" vertical="center"/>
    </xf>
    <xf numFmtId="4" fontId="62" fillId="11" borderId="111" applyNumberFormat="0" applyProtection="0">
      <alignment horizontal="left" vertical="center" indent="1"/>
    </xf>
    <xf numFmtId="186" fontId="50" fillId="41" borderId="65" applyNumberFormat="0" applyAlignment="0" applyProtection="0"/>
    <xf numFmtId="186" fontId="50" fillId="41" borderId="65" applyNumberFormat="0" applyAlignment="0" applyProtection="0"/>
    <xf numFmtId="186" fontId="57" fillId="44" borderId="66" applyNumberFormat="0" applyAlignment="0" applyProtection="0"/>
    <xf numFmtId="186" fontId="57" fillId="44" borderId="66" applyNumberFormat="0" applyAlignment="0" applyProtection="0"/>
    <xf numFmtId="4" fontId="56" fillId="61" borderId="68" applyNumberFormat="0" applyProtection="0">
      <alignment horizontal="left" vertical="center" indent="1"/>
    </xf>
    <xf numFmtId="4" fontId="56" fillId="14" borderId="68" applyNumberFormat="0" applyProtection="0">
      <alignment horizontal="left" vertical="center" indent="1"/>
    </xf>
    <xf numFmtId="4" fontId="56" fillId="15" borderId="68"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7" fillId="44" borderId="66" applyNumberFormat="0" applyAlignment="0" applyProtection="0"/>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27"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186" fontId="62" fillId="48" borderId="67" applyNumberFormat="0" applyProtection="0">
      <alignment horizontal="left" vertical="top" indent="1"/>
    </xf>
    <xf numFmtId="4" fontId="56" fillId="15" borderId="34" applyNumberFormat="0" applyProtection="0">
      <alignment horizontal="left" vertical="center" indent="1"/>
    </xf>
    <xf numFmtId="4" fontId="63" fillId="66" borderId="68"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44" fillId="0" borderId="72" applyNumberFormat="0" applyFill="0" applyAlignment="0" applyProtection="0"/>
    <xf numFmtId="186" fontId="44" fillId="0" borderId="72" applyNumberFormat="0" applyFill="0" applyAlignment="0" applyProtection="0"/>
    <xf numFmtId="4" fontId="56" fillId="52" borderId="65" applyNumberFormat="0" applyProtection="0">
      <alignment vertical="center"/>
    </xf>
    <xf numFmtId="186" fontId="60" fillId="52" borderId="67" applyNumberFormat="0" applyProtection="0">
      <alignment horizontal="left" vertical="top" indent="1"/>
    </xf>
    <xf numFmtId="4" fontId="56" fillId="59" borderId="65" applyNumberFormat="0" applyProtection="0">
      <alignment horizontal="right" vertical="center"/>
    </xf>
    <xf numFmtId="4" fontId="56" fillId="61" borderId="68"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center" indent="1"/>
    </xf>
    <xf numFmtId="186" fontId="56" fillId="14" borderId="101" applyNumberFormat="0" applyProtection="0">
      <alignment horizontal="left" vertical="top" indent="1"/>
    </xf>
    <xf numFmtId="186" fontId="61" fillId="21" borderId="35" applyBorder="0"/>
    <xf numFmtId="4" fontId="62" fillId="48" borderId="33" applyNumberFormat="0" applyProtection="0">
      <alignment vertical="center"/>
    </xf>
    <xf numFmtId="4" fontId="27" fillId="21" borderId="68" applyNumberFormat="0" applyProtection="0">
      <alignment horizontal="left" vertical="center" indent="1"/>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186" fontId="56" fillId="63" borderId="78" applyNumberFormat="0" applyProtection="0">
      <alignment horizontal="left" vertical="top" indent="1"/>
    </xf>
    <xf numFmtId="4" fontId="64" fillId="64" borderId="31" applyNumberFormat="0" applyProtection="0">
      <alignment horizontal="right" vertical="center"/>
    </xf>
    <xf numFmtId="4" fontId="27" fillId="21" borderId="68" applyNumberFormat="0" applyProtection="0">
      <alignment horizontal="left" vertical="center" indent="1"/>
    </xf>
    <xf numFmtId="186" fontId="50" fillId="41" borderId="65" applyNumberFormat="0" applyAlignment="0" applyProtection="0"/>
    <xf numFmtId="186" fontId="56" fillId="21" borderId="135" applyNumberFormat="0" applyProtection="0">
      <alignment horizontal="left" vertical="top" indent="1"/>
    </xf>
    <xf numFmtId="37" fontId="33" fillId="0" borderId="36" applyNumberFormat="0"/>
    <xf numFmtId="186" fontId="56" fillId="21" borderId="67" applyNumberFormat="0" applyProtection="0">
      <alignment horizontal="left" vertical="top" indent="1"/>
    </xf>
    <xf numFmtId="186" fontId="56" fillId="15" borderId="94" applyNumberFormat="0" applyProtection="0">
      <alignment horizontal="left" vertical="top" indent="1"/>
    </xf>
    <xf numFmtId="186" fontId="44" fillId="0" borderId="37" applyNumberFormat="0" applyFill="0" applyAlignment="0" applyProtection="0"/>
    <xf numFmtId="186" fontId="44" fillId="0" borderId="37" applyNumberFormat="0" applyFill="0" applyAlignment="0" applyProtection="0"/>
    <xf numFmtId="4" fontId="62" fillId="48" borderId="111" applyNumberFormat="0" applyProtection="0">
      <alignment vertical="center"/>
    </xf>
    <xf numFmtId="4" fontId="56" fillId="61" borderId="136" applyNumberFormat="0" applyProtection="0">
      <alignment horizontal="left" vertical="center" indent="1"/>
    </xf>
    <xf numFmtId="186" fontId="56" fillId="21" borderId="135" applyNumberFormat="0" applyProtection="0">
      <alignment horizontal="left" vertical="top" indent="1"/>
    </xf>
    <xf numFmtId="186" fontId="56" fillId="21" borderId="101" applyNumberFormat="0" applyProtection="0">
      <alignment horizontal="left" vertical="top" indent="1"/>
    </xf>
    <xf numFmtId="4" fontId="56" fillId="0" borderId="109" applyNumberFormat="0" applyProtection="0">
      <alignment horizontal="right" vertical="center"/>
    </xf>
    <xf numFmtId="186" fontId="56" fillId="63" borderId="111" applyNumberFormat="0" applyProtection="0">
      <alignment horizontal="left" vertical="top" indent="1"/>
    </xf>
    <xf numFmtId="164" fontId="35" fillId="0" borderId="0" applyFont="0" applyFill="0" applyBorder="0" applyAlignment="0" applyProtection="0"/>
    <xf numFmtId="186" fontId="56" fillId="14" borderId="111" applyNumberFormat="0" applyProtection="0">
      <alignment horizontal="left" vertical="top" indent="1"/>
    </xf>
    <xf numFmtId="4" fontId="56" fillId="19" borderId="109" applyNumberFormat="0" applyProtection="0">
      <alignment horizontal="righ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4" borderId="67" applyNumberFormat="0" applyProtection="0">
      <alignment horizontal="left" vertical="top" indent="1"/>
    </xf>
    <xf numFmtId="186" fontId="56" fillId="21" borderId="111" applyNumberFormat="0" applyProtection="0">
      <alignment horizontal="left" vertical="top" indent="1"/>
    </xf>
    <xf numFmtId="186" fontId="56" fillId="40" borderId="76" applyNumberFormat="0" applyFont="0" applyAlignment="0" applyProtection="0"/>
    <xf numFmtId="186" fontId="56" fillId="21" borderId="94" applyNumberFormat="0" applyProtection="0">
      <alignment horizontal="left" vertical="top" indent="1"/>
    </xf>
    <xf numFmtId="186" fontId="56" fillId="63" borderId="67" applyNumberFormat="0" applyProtection="0">
      <alignment horizontal="left" vertical="top" indent="1"/>
    </xf>
    <xf numFmtId="4" fontId="56" fillId="53" borderId="65" applyNumberFormat="0" applyProtection="0">
      <alignment horizontal="left" vertical="center" indent="1"/>
    </xf>
    <xf numFmtId="186" fontId="60" fillId="52" borderId="67" applyNumberFormat="0" applyProtection="0">
      <alignment horizontal="left" vertical="top" indent="1"/>
    </xf>
    <xf numFmtId="4" fontId="56" fillId="59" borderId="65" applyNumberFormat="0" applyProtection="0">
      <alignment horizontal="right" vertical="center"/>
    </xf>
    <xf numFmtId="186" fontId="42" fillId="44" borderId="65" applyNumberFormat="0" applyAlignment="0" applyProtection="0"/>
    <xf numFmtId="186" fontId="56" fillId="40" borderId="76" applyNumberFormat="0" applyFont="0" applyAlignment="0" applyProtection="0"/>
    <xf numFmtId="4" fontId="56" fillId="59" borderId="104" applyNumberFormat="0" applyProtection="0">
      <alignment horizontal="right" vertical="center"/>
    </xf>
    <xf numFmtId="186" fontId="56" fillId="15" borderId="111" applyNumberFormat="0" applyProtection="0">
      <alignment horizontal="left" vertical="top" indent="1"/>
    </xf>
    <xf numFmtId="4" fontId="56" fillId="23" borderId="109" applyNumberFormat="0" applyProtection="0">
      <alignment horizontal="right" vertical="center"/>
    </xf>
    <xf numFmtId="186" fontId="50" fillId="41" borderId="65" applyNumberFormat="0" applyAlignment="0" applyProtection="0"/>
    <xf numFmtId="186" fontId="57" fillId="44" borderId="66" applyNumberFormat="0" applyAlignment="0" applyProtection="0"/>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5" borderId="94" applyNumberFormat="0" applyProtection="0">
      <alignment horizontal="left" vertical="top" indent="1"/>
    </xf>
    <xf numFmtId="186" fontId="56" fillId="63" borderId="135" applyNumberFormat="0" applyProtection="0">
      <alignment horizontal="left" vertical="top" indent="1"/>
    </xf>
    <xf numFmtId="186" fontId="56" fillId="21" borderId="48" applyNumberFormat="0" applyProtection="0">
      <alignment horizontal="left" vertical="top" indent="1"/>
    </xf>
    <xf numFmtId="188" fontId="5" fillId="13" borderId="38">
      <alignment vertical="center"/>
    </xf>
    <xf numFmtId="186" fontId="42" fillId="44" borderId="31" applyNumberFormat="0" applyAlignment="0" applyProtection="0"/>
    <xf numFmtId="186" fontId="42" fillId="44" borderId="31" applyNumberFormat="0" applyAlignment="0" applyProtection="0"/>
    <xf numFmtId="186" fontId="28" fillId="51" borderId="8">
      <alignment horizontal="right" vertical="center"/>
      <protection locked="0"/>
    </xf>
    <xf numFmtId="186" fontId="56" fillId="40" borderId="76" applyNumberFormat="0" applyFont="0" applyAlignment="0" applyProtection="0"/>
    <xf numFmtId="186" fontId="44" fillId="0" borderId="98" applyNumberFormat="0" applyFill="0" applyAlignment="0" applyProtection="0"/>
    <xf numFmtId="186" fontId="42" fillId="44" borderId="65" applyNumberFormat="0" applyAlignment="0" applyProtection="0"/>
    <xf numFmtId="186" fontId="27" fillId="15" borderId="78" applyNumberFormat="0" applyProtection="0">
      <alignment horizontal="left" vertical="top" indent="1"/>
    </xf>
    <xf numFmtId="186" fontId="42" fillId="44" borderId="65" applyNumberFormat="0" applyAlignment="0" applyProtection="0"/>
    <xf numFmtId="4" fontId="27" fillId="21" borderId="79" applyNumberFormat="0" applyProtection="0">
      <alignment horizontal="left" vertical="center" indent="1"/>
    </xf>
    <xf numFmtId="4" fontId="56" fillId="15" borderId="79" applyNumberFormat="0" applyProtection="0">
      <alignment horizontal="left" vertical="center" indent="1"/>
    </xf>
    <xf numFmtId="191" fontId="28" fillId="50" borderId="83">
      <alignment vertical="center"/>
    </xf>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91" fontId="28" fillId="50" borderId="55">
      <alignment vertical="center"/>
    </xf>
    <xf numFmtId="4" fontId="27" fillId="21" borderId="68" applyNumberFormat="0" applyProtection="0">
      <alignment horizontal="left" vertical="center" indent="1"/>
    </xf>
    <xf numFmtId="4" fontId="56" fillId="52" borderId="76" applyNumberFormat="0" applyProtection="0">
      <alignment vertical="center"/>
    </xf>
    <xf numFmtId="186" fontId="56" fillId="63" borderId="67" applyNumberFormat="0" applyProtection="0">
      <alignment horizontal="left" vertical="top" indent="1"/>
    </xf>
    <xf numFmtId="186" fontId="56" fillId="64" borderId="69" applyNumberFormat="0">
      <protection locked="0"/>
    </xf>
    <xf numFmtId="186" fontId="56" fillId="62" borderId="104" applyNumberFormat="0" applyProtection="0">
      <alignment horizontal="left" vertical="center" indent="1"/>
    </xf>
    <xf numFmtId="191" fontId="28" fillId="50" borderId="8">
      <alignment vertical="center"/>
    </xf>
    <xf numFmtId="186" fontId="28" fillId="51" borderId="100">
      <alignment horizontal="right" vertical="center"/>
      <protection locked="0"/>
    </xf>
    <xf numFmtId="186" fontId="57" fillId="44" borderId="77" applyNumberFormat="0" applyAlignment="0" applyProtection="0"/>
    <xf numFmtId="186" fontId="56" fillId="15" borderId="135" applyNumberFormat="0" applyProtection="0">
      <alignment horizontal="left" vertical="top" indent="1"/>
    </xf>
    <xf numFmtId="186" fontId="56" fillId="63" borderId="78" applyNumberFormat="0" applyProtection="0">
      <alignment horizontal="left" vertical="top" indent="1"/>
    </xf>
    <xf numFmtId="188" fontId="28" fillId="49" borderId="73">
      <alignment vertical="center"/>
    </xf>
    <xf numFmtId="191" fontId="28" fillId="50" borderId="73">
      <alignment vertical="center"/>
    </xf>
    <xf numFmtId="186" fontId="56" fillId="21" borderId="111" applyNumberFormat="0" applyProtection="0">
      <alignment horizontal="left" vertical="top" indent="1"/>
    </xf>
    <xf numFmtId="193" fontId="28" fillId="12" borderId="55">
      <alignment vertical="center"/>
      <protection locked="0"/>
    </xf>
    <xf numFmtId="186" fontId="42" fillId="44" borderId="46" applyNumberFormat="0" applyAlignment="0" applyProtection="0"/>
    <xf numFmtId="186" fontId="27" fillId="21" borderId="94" applyNumberFormat="0" applyProtection="0">
      <alignment horizontal="left" vertical="top" indent="1"/>
    </xf>
    <xf numFmtId="4" fontId="56" fillId="0" borderId="76" applyNumberFormat="0" applyProtection="0">
      <alignment horizontal="right" vertical="center"/>
    </xf>
    <xf numFmtId="186" fontId="56" fillId="14" borderId="78" applyNumberFormat="0" applyProtection="0">
      <alignment horizontal="left" vertical="top" indent="1"/>
    </xf>
    <xf numFmtId="4" fontId="56" fillId="15" borderId="76" applyNumberFormat="0" applyProtection="0">
      <alignment horizontal="right" vertical="center"/>
    </xf>
    <xf numFmtId="4" fontId="56" fillId="23" borderId="65" applyNumberFormat="0" applyProtection="0">
      <alignment horizontal="right" vertical="center"/>
    </xf>
    <xf numFmtId="164" fontId="35" fillId="0" borderId="0" applyFont="0" applyFill="0" applyBorder="0" applyAlignment="0" applyProtection="0"/>
    <xf numFmtId="186" fontId="42" fillId="44" borderId="104" applyNumberFormat="0" applyAlignment="0" applyProtection="0"/>
    <xf numFmtId="188" fontId="28" fillId="49" borderId="8">
      <alignment vertical="center"/>
    </xf>
    <xf numFmtId="4" fontId="56" fillId="53" borderId="109" applyNumberFormat="0" applyProtection="0">
      <alignment horizontal="left" vertical="center" indent="1"/>
    </xf>
    <xf numFmtId="186" fontId="56" fillId="63" borderId="101" applyNumberFormat="0" applyProtection="0">
      <alignment horizontal="left" vertical="top" indent="1"/>
    </xf>
    <xf numFmtId="186" fontId="56" fillId="40" borderId="76" applyNumberFormat="0" applyFont="0" applyAlignment="0" applyProtection="0"/>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40" borderId="76" applyNumberFormat="0" applyFont="0" applyAlignment="0" applyProtection="0"/>
    <xf numFmtId="186" fontId="56" fillId="21" borderId="78" applyNumberFormat="0" applyProtection="0">
      <alignment horizontal="left" vertical="top" indent="1"/>
    </xf>
    <xf numFmtId="4" fontId="27" fillId="21" borderId="79" applyNumberFormat="0" applyProtection="0">
      <alignment horizontal="left" vertical="center" indent="1"/>
    </xf>
    <xf numFmtId="186" fontId="57" fillId="44" borderId="77" applyNumberFormat="0" applyAlignment="0" applyProtection="0"/>
    <xf numFmtId="186" fontId="50" fillId="41" borderId="76" applyNumberFormat="0" applyAlignment="0" applyProtection="0"/>
    <xf numFmtId="186" fontId="56" fillId="63" borderId="101" applyNumberFormat="0" applyProtection="0">
      <alignment horizontal="left" vertical="top" indent="1"/>
    </xf>
    <xf numFmtId="4" fontId="56" fillId="19" borderId="104" applyNumberFormat="0" applyProtection="0">
      <alignment horizontal="right" vertical="center"/>
    </xf>
    <xf numFmtId="186" fontId="56" fillId="14" borderId="101" applyNumberFormat="0" applyProtection="0">
      <alignment horizontal="left" vertical="top" indent="1"/>
    </xf>
    <xf numFmtId="191" fontId="28" fillId="51" borderId="38">
      <alignment horizontal="right" vertical="center"/>
      <protection locked="0"/>
    </xf>
    <xf numFmtId="4" fontId="56" fillId="59" borderId="133" applyNumberFormat="0" applyProtection="0">
      <alignment horizontal="right" vertical="center"/>
    </xf>
    <xf numFmtId="191" fontId="5" fillId="69" borderId="129">
      <alignment vertical="center"/>
    </xf>
    <xf numFmtId="186" fontId="62" fillId="48" borderId="111" applyNumberFormat="0" applyProtection="0">
      <alignment horizontal="left" vertical="top" indent="1"/>
    </xf>
    <xf numFmtId="4" fontId="56" fillId="57" borderId="136" applyNumberFormat="0" applyProtection="0">
      <alignment horizontal="right" vertical="center"/>
    </xf>
    <xf numFmtId="186" fontId="56" fillId="15" borderId="135" applyNumberFormat="0" applyProtection="0">
      <alignment horizontal="left" vertical="top" indent="1"/>
    </xf>
    <xf numFmtId="193" fontId="28" fillId="12" borderId="100">
      <alignment vertical="center"/>
      <protection locked="0"/>
    </xf>
    <xf numFmtId="186" fontId="27" fillId="14" borderId="78" applyNumberFormat="0" applyProtection="0">
      <alignment horizontal="left" vertical="center" indent="1"/>
    </xf>
    <xf numFmtId="186" fontId="62" fillId="15" borderId="78" applyNumberFormat="0" applyProtection="0">
      <alignment horizontal="left" vertical="top" indent="1"/>
    </xf>
    <xf numFmtId="186" fontId="56" fillId="63" borderId="78" applyNumberFormat="0" applyProtection="0">
      <alignment horizontal="left" vertical="top" indent="1"/>
    </xf>
    <xf numFmtId="186" fontId="56" fillId="62" borderId="76" applyNumberFormat="0" applyProtection="0">
      <alignment horizontal="left" vertical="center" indent="1"/>
    </xf>
    <xf numFmtId="191" fontId="28" fillId="50" borderId="83">
      <alignment vertical="center"/>
    </xf>
    <xf numFmtId="4" fontId="56" fillId="61" borderId="79" applyNumberFormat="0" applyProtection="0">
      <alignment horizontal="left" vertical="center" indent="1"/>
    </xf>
    <xf numFmtId="186" fontId="56" fillId="40" borderId="76" applyNumberFormat="0" applyFont="0" applyAlignment="0" applyProtection="0"/>
    <xf numFmtId="186" fontId="28" fillId="50" borderId="83">
      <alignment vertical="center"/>
    </xf>
    <xf numFmtId="191" fontId="28" fillId="12" borderId="83">
      <alignment vertical="center"/>
      <protection locked="0"/>
    </xf>
    <xf numFmtId="4" fontId="56" fillId="52" borderId="104" applyNumberFormat="0" applyProtection="0">
      <alignment vertical="center"/>
    </xf>
    <xf numFmtId="186" fontId="56" fillId="63" borderId="111" applyNumberFormat="0" applyProtection="0">
      <alignment horizontal="left" vertical="top" indent="1"/>
    </xf>
    <xf numFmtId="4" fontId="64" fillId="64" borderId="109" applyNumberFormat="0" applyProtection="0">
      <alignment horizontal="right" vertical="center"/>
    </xf>
    <xf numFmtId="164" fontId="35" fillId="0" borderId="0" applyFont="0" applyFill="0" applyBorder="0" applyAlignment="0" applyProtection="0"/>
    <xf numFmtId="186" fontId="56" fillId="40" borderId="76" applyNumberFormat="0" applyFont="0" applyAlignment="0" applyProtection="0"/>
    <xf numFmtId="4" fontId="56" fillId="58" borderId="109" applyNumberFormat="0" applyProtection="0">
      <alignment horizontal="right" vertical="center"/>
    </xf>
    <xf numFmtId="172" fontId="28" fillId="12" borderId="117">
      <alignment vertical="center"/>
      <protection locked="0"/>
    </xf>
    <xf numFmtId="186" fontId="56" fillId="40" borderId="76" applyNumberFormat="0" applyFont="0" applyAlignment="0" applyProtection="0"/>
    <xf numFmtId="186" fontId="56" fillId="14" borderId="111" applyNumberFormat="0" applyProtection="0">
      <alignment horizontal="left" vertical="top" indent="1"/>
    </xf>
    <xf numFmtId="4" fontId="56" fillId="14" borderId="136" applyNumberFormat="0" applyProtection="0">
      <alignment horizontal="left" vertical="center" indent="1"/>
    </xf>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42" fillId="44" borderId="31" applyNumberFormat="0" applyAlignment="0" applyProtection="0"/>
    <xf numFmtId="186" fontId="42" fillId="44" borderId="31" applyNumberForma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190" fontId="28" fillId="49" borderId="38">
      <alignment vertical="center"/>
    </xf>
    <xf numFmtId="191" fontId="28" fillId="49" borderId="38">
      <alignment vertical="center"/>
    </xf>
    <xf numFmtId="191" fontId="28" fillId="49" borderId="38">
      <alignment vertical="center"/>
    </xf>
    <xf numFmtId="186" fontId="28" fillId="49" borderId="38">
      <alignment vertical="center"/>
    </xf>
    <xf numFmtId="186" fontId="28" fillId="49" borderId="38">
      <alignment vertical="center"/>
    </xf>
    <xf numFmtId="186" fontId="28" fillId="49" borderId="38">
      <alignment vertical="center"/>
    </xf>
    <xf numFmtId="186" fontId="28" fillId="49" borderId="38">
      <alignment vertical="center"/>
    </xf>
    <xf numFmtId="188" fontId="28" fillId="49" borderId="38">
      <alignment vertical="center"/>
    </xf>
    <xf numFmtId="188" fontId="28" fillId="49" borderId="38">
      <alignment vertical="center"/>
    </xf>
    <xf numFmtId="190" fontId="28" fillId="49" borderId="38">
      <alignment vertical="center"/>
    </xf>
    <xf numFmtId="191" fontId="28" fillId="12" borderId="38">
      <alignment vertical="center"/>
      <protection locked="0"/>
    </xf>
    <xf numFmtId="193" fontId="28" fillId="12" borderId="38">
      <alignment vertical="center"/>
      <protection locked="0"/>
    </xf>
    <xf numFmtId="186" fontId="28" fillId="12" borderId="38">
      <alignment vertical="center"/>
      <protection locked="0"/>
    </xf>
    <xf numFmtId="186" fontId="28" fillId="12" borderId="38">
      <alignment vertical="center"/>
      <protection locked="0"/>
    </xf>
    <xf numFmtId="193" fontId="28" fillId="12" borderId="38">
      <alignment vertical="center"/>
      <protection locked="0"/>
    </xf>
    <xf numFmtId="193" fontId="28" fillId="12" borderId="38">
      <alignment vertical="center"/>
      <protection locked="0"/>
    </xf>
    <xf numFmtId="186" fontId="28" fillId="12" borderId="38">
      <alignment vertical="center"/>
      <protection locked="0"/>
    </xf>
    <xf numFmtId="186" fontId="28" fillId="12" borderId="38">
      <alignment vertical="center"/>
      <protection locked="0"/>
    </xf>
    <xf numFmtId="193" fontId="28" fillId="12" borderId="38">
      <alignment vertical="center"/>
      <protection locked="0"/>
    </xf>
    <xf numFmtId="191" fontId="28" fillId="12" borderId="38">
      <alignment vertical="center"/>
      <protection locked="0"/>
    </xf>
    <xf numFmtId="191" fontId="28" fillId="12" borderId="38">
      <alignment vertical="center"/>
      <protection locked="0"/>
    </xf>
    <xf numFmtId="172" fontId="28" fillId="12" borderId="38">
      <alignment vertical="center"/>
      <protection locked="0"/>
    </xf>
    <xf numFmtId="172" fontId="28" fillId="12" borderId="38">
      <alignment vertical="center"/>
      <protection locked="0"/>
    </xf>
    <xf numFmtId="172" fontId="28" fillId="12" borderId="38">
      <alignment vertical="center"/>
      <protection locked="0"/>
    </xf>
    <xf numFmtId="172" fontId="28" fillId="12" borderId="38">
      <alignment vertical="center"/>
      <protection locked="0"/>
    </xf>
    <xf numFmtId="191" fontId="28" fillId="12" borderId="38">
      <alignment vertical="center"/>
      <protection locked="0"/>
    </xf>
    <xf numFmtId="191" fontId="28" fillId="50" borderId="38">
      <alignment vertical="center"/>
    </xf>
    <xf numFmtId="191" fontId="28" fillId="50" borderId="38">
      <alignment vertical="center"/>
    </xf>
    <xf numFmtId="193" fontId="28" fillId="50" borderId="38">
      <alignment vertical="center"/>
    </xf>
    <xf numFmtId="193" fontId="28" fillId="50" borderId="38">
      <alignment vertical="center"/>
    </xf>
    <xf numFmtId="193" fontId="28" fillId="50" borderId="38">
      <alignment vertical="center"/>
    </xf>
    <xf numFmtId="193" fontId="28" fillId="50" borderId="38">
      <alignment vertical="center"/>
    </xf>
    <xf numFmtId="188" fontId="28" fillId="50" borderId="38">
      <alignment vertical="center"/>
    </xf>
    <xf numFmtId="190" fontId="28" fillId="50" borderId="38">
      <alignment vertical="center"/>
    </xf>
    <xf numFmtId="186" fontId="28" fillId="50" borderId="38">
      <alignment vertical="center"/>
    </xf>
    <xf numFmtId="186" fontId="28" fillId="50" borderId="38">
      <alignment vertical="center"/>
    </xf>
    <xf numFmtId="186" fontId="28" fillId="50" borderId="38">
      <alignment vertical="center"/>
    </xf>
    <xf numFmtId="186" fontId="28" fillId="50" borderId="38">
      <alignment vertical="center"/>
    </xf>
    <xf numFmtId="191" fontId="28" fillId="50" borderId="38">
      <alignment vertical="center"/>
    </xf>
    <xf numFmtId="191" fontId="28" fillId="50" borderId="38">
      <alignment vertical="center"/>
    </xf>
    <xf numFmtId="191" fontId="28" fillId="50" borderId="38">
      <alignment vertical="center"/>
    </xf>
    <xf numFmtId="191" fontId="28" fillId="50" borderId="38">
      <alignment vertical="center"/>
    </xf>
    <xf numFmtId="191" fontId="28" fillId="51" borderId="38">
      <alignment horizontal="right" vertical="center"/>
      <protection locked="0"/>
    </xf>
    <xf numFmtId="186" fontId="28" fillId="51" borderId="38">
      <alignment horizontal="right" vertical="center"/>
      <protection locked="0"/>
    </xf>
    <xf numFmtId="186" fontId="28" fillId="51" borderId="38">
      <alignment horizontal="right" vertical="center"/>
      <protection locked="0"/>
    </xf>
    <xf numFmtId="190" fontId="28" fillId="51" borderId="38">
      <alignment horizontal="right" vertical="center"/>
      <protection locked="0"/>
    </xf>
    <xf numFmtId="188" fontId="28" fillId="51" borderId="38">
      <alignment horizontal="right" vertical="center"/>
      <protection locked="0"/>
    </xf>
    <xf numFmtId="190" fontId="28" fillId="51" borderId="38">
      <alignment horizontal="right" vertical="center"/>
      <protection locked="0"/>
    </xf>
    <xf numFmtId="191" fontId="28" fillId="51" borderId="38">
      <alignment horizontal="right" vertical="center"/>
      <protection locked="0"/>
    </xf>
    <xf numFmtId="191" fontId="28" fillId="51" borderId="38">
      <alignment horizontal="right" vertical="center"/>
      <protection locked="0"/>
    </xf>
    <xf numFmtId="191" fontId="28" fillId="51" borderId="38">
      <alignment horizontal="right" vertical="center"/>
      <protection locked="0"/>
    </xf>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27" fillId="64" borderId="38" applyNumberFormat="0">
      <protection locked="0"/>
    </xf>
    <xf numFmtId="186" fontId="61" fillId="21" borderId="35" applyBorder="0"/>
    <xf numFmtId="4" fontId="62" fillId="48" borderId="33" applyNumberFormat="0" applyProtection="0">
      <alignment vertical="center"/>
    </xf>
    <xf numFmtId="4" fontId="59" fillId="12" borderId="38"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186" fontId="56" fillId="67" borderId="38"/>
    <xf numFmtId="4" fontId="64" fillId="64" borderId="31" applyNumberFormat="0" applyProtection="0">
      <alignment horizontal="right" vertical="center"/>
    </xf>
    <xf numFmtId="37" fontId="33" fillId="0" borderId="36" applyNumberFormat="0"/>
    <xf numFmtId="186" fontId="27" fillId="21" borderId="48" applyNumberFormat="0" applyProtection="0">
      <alignment horizontal="left" vertical="top" indent="1"/>
    </xf>
    <xf numFmtId="194" fontId="33" fillId="0" borderId="39" applyFill="0"/>
    <xf numFmtId="186" fontId="44" fillId="0" borderId="37" applyNumberFormat="0" applyFill="0" applyAlignment="0" applyProtection="0"/>
    <xf numFmtId="186" fontId="44" fillId="0" borderId="37" applyNumberFormat="0" applyFill="0" applyAlignment="0" applyProtection="0"/>
    <xf numFmtId="186" fontId="56" fillId="14" borderId="78" applyNumberFormat="0" applyProtection="0">
      <alignment horizontal="left" vertical="top" indent="1"/>
    </xf>
    <xf numFmtId="4" fontId="27" fillId="21" borderId="112" applyNumberFormat="0" applyProtection="0">
      <alignment horizontal="left" vertical="center" indent="1"/>
    </xf>
    <xf numFmtId="186" fontId="56" fillId="40" borderId="76" applyNumberFormat="0" applyFont="0" applyAlignment="0" applyProtection="0"/>
    <xf numFmtId="191" fontId="5" fillId="13" borderId="38">
      <alignment vertical="center"/>
    </xf>
    <xf numFmtId="188" fontId="5" fillId="13" borderId="38">
      <alignment vertical="center"/>
    </xf>
    <xf numFmtId="190" fontId="5" fillId="13" borderId="38">
      <alignment vertical="center"/>
    </xf>
    <xf numFmtId="191" fontId="5" fillId="7" borderId="38">
      <alignment vertical="center"/>
      <protection locked="0"/>
    </xf>
    <xf numFmtId="188" fontId="5" fillId="7" borderId="38">
      <alignment vertical="center"/>
      <protection locked="0"/>
    </xf>
    <xf numFmtId="196" fontId="5" fillId="69" borderId="38">
      <alignment vertical="center"/>
    </xf>
    <xf numFmtId="188" fontId="5" fillId="69" borderId="38">
      <alignment vertical="center"/>
    </xf>
    <xf numFmtId="190" fontId="5" fillId="69" borderId="38">
      <alignment vertical="center"/>
    </xf>
    <xf numFmtId="191" fontId="5" fillId="69" borderId="38">
      <alignment vertical="center"/>
    </xf>
    <xf numFmtId="188" fontId="5" fillId="70" borderId="38">
      <alignment horizontal="right" vertical="center"/>
      <protection locked="0"/>
    </xf>
    <xf numFmtId="190" fontId="5" fillId="70" borderId="38">
      <alignment horizontal="right" vertical="center"/>
      <protection locked="0"/>
    </xf>
    <xf numFmtId="191" fontId="5" fillId="70" borderId="38">
      <alignment horizontal="right" vertical="center"/>
      <protection locked="0"/>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186" fontId="27" fillId="14" borderId="78" applyNumberFormat="0" applyProtection="0">
      <alignment horizontal="left" vertical="center" indent="1"/>
    </xf>
    <xf numFmtId="186" fontId="56" fillId="21" borderId="33" applyNumberFormat="0" applyProtection="0">
      <alignment horizontal="left" vertical="top" indent="1"/>
    </xf>
    <xf numFmtId="191" fontId="5" fillId="7" borderId="8">
      <alignment vertical="center"/>
      <protection locked="0"/>
    </xf>
    <xf numFmtId="186" fontId="27" fillId="63" borderId="33" applyNumberFormat="0" applyProtection="0">
      <alignment horizontal="left" vertical="top" indent="1"/>
    </xf>
    <xf numFmtId="186" fontId="56" fillId="40" borderId="109" applyNumberFormat="0" applyFont="0" applyAlignment="0" applyProtection="0"/>
    <xf numFmtId="186" fontId="56" fillId="21" borderId="48" applyNumberFormat="0" applyProtection="0">
      <alignment horizontal="left" vertical="top" indent="1"/>
    </xf>
    <xf numFmtId="186" fontId="27" fillId="14" borderId="33" applyNumberFormat="0" applyProtection="0">
      <alignment horizontal="left" vertical="center" indent="1"/>
    </xf>
    <xf numFmtId="186" fontId="42" fillId="44" borderId="31" applyNumberForma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42" fillId="44" borderId="31" applyNumberFormat="0" applyAlignment="0" applyProtection="0"/>
    <xf numFmtId="186" fontId="42" fillId="44" borderId="31" applyNumberFormat="0" applyAlignment="0" applyProtection="0"/>
    <xf numFmtId="186" fontId="60" fillId="52" borderId="94" applyNumberFormat="0" applyProtection="0">
      <alignment horizontal="left" vertical="top" indent="1"/>
    </xf>
    <xf numFmtId="186" fontId="56" fillId="40" borderId="76" applyNumberFormat="0" applyFont="0" applyAlignment="0" applyProtection="0"/>
    <xf numFmtId="37" fontId="33" fillId="0" borderId="81" applyNumberFormat="0"/>
    <xf numFmtId="4" fontId="56" fillId="15" borderId="76" applyNumberFormat="0" applyProtection="0">
      <alignment horizontal="right" vertical="center"/>
    </xf>
    <xf numFmtId="186" fontId="56" fillId="21" borderId="78" applyNumberFormat="0" applyProtection="0">
      <alignment horizontal="left" vertical="top" indent="1"/>
    </xf>
    <xf numFmtId="4" fontId="27" fillId="21" borderId="79" applyNumberFormat="0" applyProtection="0">
      <alignment horizontal="left" vertical="center" indent="1"/>
    </xf>
    <xf numFmtId="191" fontId="5" fillId="13" borderId="83">
      <alignment vertical="center"/>
    </xf>
    <xf numFmtId="191" fontId="28" fillId="51" borderId="83">
      <alignment horizontal="right" vertical="center"/>
      <protection locked="0"/>
    </xf>
    <xf numFmtId="186" fontId="57" fillId="44" borderId="47"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86" fontId="28" fillId="50" borderId="55">
      <alignment vertical="center"/>
    </xf>
    <xf numFmtId="186" fontId="27" fillId="15" borderId="67" applyNumberFormat="0" applyProtection="0">
      <alignment horizontal="left" vertical="center" indent="1"/>
    </xf>
    <xf numFmtId="37" fontId="33" fillId="0" borderId="81" applyNumberFormat="0"/>
    <xf numFmtId="186" fontId="56" fillId="14" borderId="67" applyNumberFormat="0" applyProtection="0">
      <alignment horizontal="left" vertical="top" indent="1"/>
    </xf>
    <xf numFmtId="186" fontId="56" fillId="14" borderId="94" applyNumberFormat="0" applyProtection="0">
      <alignment horizontal="left" vertical="top" indent="1"/>
    </xf>
    <xf numFmtId="164" fontId="35" fillId="0" borderId="0" applyFont="0" applyFill="0" applyBorder="0" applyAlignment="0" applyProtection="0"/>
    <xf numFmtId="190" fontId="28" fillId="50" borderId="129">
      <alignment vertical="center"/>
    </xf>
    <xf numFmtId="186" fontId="56" fillId="15" borderId="78" applyNumberFormat="0" applyProtection="0">
      <alignment horizontal="left" vertical="top" indent="1"/>
    </xf>
    <xf numFmtId="186" fontId="60" fillId="52" borderId="111" applyNumberFormat="0" applyProtection="0">
      <alignment horizontal="left" vertical="top" indent="1"/>
    </xf>
    <xf numFmtId="186" fontId="56" fillId="63" borderId="78" applyNumberFormat="0" applyProtection="0">
      <alignment horizontal="left" vertical="top" indent="1"/>
    </xf>
    <xf numFmtId="186" fontId="56" fillId="40" borderId="65" applyNumberFormat="0" applyFont="0" applyAlignment="0" applyProtection="0"/>
    <xf numFmtId="172" fontId="28" fillId="12" borderId="73">
      <alignment vertical="center"/>
      <protection locked="0"/>
    </xf>
    <xf numFmtId="191" fontId="28" fillId="51" borderId="73">
      <alignment horizontal="right" vertical="center"/>
      <protection locked="0"/>
    </xf>
    <xf numFmtId="186" fontId="56" fillId="21" borderId="67" applyNumberFormat="0" applyProtection="0">
      <alignment horizontal="left" vertical="top" indent="1"/>
    </xf>
    <xf numFmtId="186" fontId="56" fillId="21" borderId="78" applyNumberFormat="0" applyProtection="0">
      <alignment horizontal="left" vertical="top" indent="1"/>
    </xf>
    <xf numFmtId="186" fontId="42" fillId="44" borderId="104" applyNumberFormat="0" applyAlignment="0" applyProtection="0"/>
    <xf numFmtId="186" fontId="56" fillId="63" borderId="78" applyNumberFormat="0" applyProtection="0">
      <alignment horizontal="left" vertical="top" indent="1"/>
    </xf>
    <xf numFmtId="186" fontId="56" fillId="63" borderId="101" applyNumberFormat="0" applyProtection="0">
      <alignment horizontal="left" vertical="top" indent="1"/>
    </xf>
    <xf numFmtId="4" fontId="27" fillId="21" borderId="68" applyNumberFormat="0" applyProtection="0">
      <alignment horizontal="left" vertical="center" indent="1"/>
    </xf>
    <xf numFmtId="4" fontId="59" fillId="53" borderId="76" applyNumberFormat="0" applyProtection="0">
      <alignment vertical="center"/>
    </xf>
    <xf numFmtId="193" fontId="28" fillId="50" borderId="8">
      <alignment vertical="center"/>
    </xf>
    <xf numFmtId="186" fontId="62" fillId="48" borderId="78" applyNumberFormat="0" applyProtection="0">
      <alignment horizontal="left" vertical="top" indent="1"/>
    </xf>
    <xf numFmtId="186" fontId="56" fillId="40" borderId="76" applyNumberFormat="0" applyFont="0" applyAlignment="0" applyProtection="0"/>
    <xf numFmtId="186" fontId="56" fillId="14" borderId="78" applyNumberFormat="0" applyProtection="0">
      <alignment horizontal="left" vertical="top" indent="1"/>
    </xf>
    <xf numFmtId="186" fontId="27" fillId="63" borderId="78" applyNumberFormat="0" applyProtection="0">
      <alignment horizontal="left" vertical="center"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7" fillId="44" borderId="77" applyNumberFormat="0" applyAlignment="0" applyProtection="0"/>
    <xf numFmtId="186" fontId="56" fillId="40" borderId="76" applyNumberFormat="0" applyFont="0" applyAlignment="0" applyProtection="0"/>
    <xf numFmtId="186" fontId="27" fillId="21" borderId="78" applyNumberFormat="0" applyProtection="0">
      <alignment horizontal="left" vertical="center" indent="1"/>
    </xf>
    <xf numFmtId="4" fontId="56" fillId="61" borderId="79" applyNumberFormat="0" applyProtection="0">
      <alignment horizontal="left" vertical="center" indent="1"/>
    </xf>
    <xf numFmtId="186" fontId="42" fillId="44" borderId="76" applyNumberFormat="0" applyAlignment="0" applyProtection="0"/>
    <xf numFmtId="186" fontId="56" fillId="15" borderId="101" applyNumberFormat="0" applyProtection="0">
      <alignment horizontal="left" vertical="top" indent="1"/>
    </xf>
    <xf numFmtId="4" fontId="56" fillId="23" borderId="104" applyNumberFormat="0" applyProtection="0">
      <alignment horizontal="right" vertical="center"/>
    </xf>
    <xf numFmtId="186" fontId="56" fillId="40" borderId="104" applyNumberFormat="0" applyFont="0" applyAlignment="0" applyProtection="0"/>
    <xf numFmtId="186" fontId="56" fillId="40" borderId="76"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40" borderId="92" applyNumberFormat="0" applyFont="0" applyAlignment="0" applyProtection="0"/>
    <xf numFmtId="4" fontId="56" fillId="14" borderId="136" applyNumberFormat="0" applyProtection="0">
      <alignment horizontal="left" vertical="center" indent="1"/>
    </xf>
    <xf numFmtId="186" fontId="42" fillId="44" borderId="76" applyNumberFormat="0" applyAlignment="0" applyProtection="0"/>
    <xf numFmtId="191" fontId="5" fillId="69" borderId="8">
      <alignment vertical="center"/>
    </xf>
    <xf numFmtId="186" fontId="56" fillId="14" borderId="78" applyNumberFormat="0" applyProtection="0">
      <alignment horizontal="left" vertical="top" indent="1"/>
    </xf>
    <xf numFmtId="191" fontId="28" fillId="50" borderId="38">
      <alignment vertical="center"/>
    </xf>
    <xf numFmtId="186" fontId="56" fillId="21" borderId="78" applyNumberFormat="0" applyProtection="0">
      <alignment horizontal="left" vertical="top" indent="1"/>
    </xf>
    <xf numFmtId="172" fontId="28" fillId="12" borderId="83">
      <alignment vertical="center"/>
      <protection locked="0"/>
    </xf>
    <xf numFmtId="190" fontId="28" fillId="51" borderId="83">
      <alignment horizontal="right" vertical="center"/>
      <protection locked="0"/>
    </xf>
    <xf numFmtId="186" fontId="56" fillId="15" borderId="78" applyNumberFormat="0" applyProtection="0">
      <alignment horizontal="left" vertical="top" indent="1"/>
    </xf>
    <xf numFmtId="190" fontId="28" fillId="50" borderId="83">
      <alignment vertical="center"/>
    </xf>
    <xf numFmtId="190" fontId="28" fillId="49" borderId="83">
      <alignment vertical="center"/>
    </xf>
    <xf numFmtId="186" fontId="62" fillId="48" borderId="135" applyNumberFormat="0" applyProtection="0">
      <alignment horizontal="left" vertical="top" indent="1"/>
    </xf>
    <xf numFmtId="186" fontId="56" fillId="21" borderId="101" applyNumberFormat="0" applyProtection="0">
      <alignment horizontal="left" vertical="top" indent="1"/>
    </xf>
    <xf numFmtId="191" fontId="5" fillId="13" borderId="8">
      <alignment vertical="center"/>
    </xf>
    <xf numFmtId="186" fontId="56" fillId="15" borderId="135" applyNumberFormat="0" applyProtection="0">
      <alignment horizontal="left" vertical="top" indent="1"/>
    </xf>
    <xf numFmtId="186" fontId="60" fillId="52" borderId="101" applyNumberFormat="0" applyProtection="0">
      <alignment horizontal="left" vertical="top" indent="1"/>
    </xf>
    <xf numFmtId="190" fontId="28" fillId="51" borderId="117">
      <alignment horizontal="right" vertical="center"/>
      <protection locked="0"/>
    </xf>
    <xf numFmtId="186" fontId="50" fillId="41" borderId="109" applyNumberFormat="0" applyAlignment="0" applyProtection="0"/>
    <xf numFmtId="186" fontId="56" fillId="40" borderId="76" applyNumberFormat="0" applyFont="0" applyAlignment="0" applyProtection="0"/>
    <xf numFmtId="186" fontId="56" fillId="21" borderId="111" applyNumberFormat="0" applyProtection="0">
      <alignment horizontal="left" vertical="top" indent="1"/>
    </xf>
    <xf numFmtId="186" fontId="56" fillId="21" borderId="135" applyNumberFormat="0" applyProtection="0">
      <alignment horizontal="left" vertical="top" indent="1"/>
    </xf>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42" fillId="44" borderId="31" applyNumberFormat="0" applyAlignment="0" applyProtection="0"/>
    <xf numFmtId="186" fontId="57" fillId="44" borderId="32" applyNumberFormat="0" applyAlignment="0" applyProtection="0"/>
    <xf numFmtId="186" fontId="57" fillId="44" borderId="32" applyNumberFormat="0" applyAlignment="0" applyProtection="0"/>
    <xf numFmtId="186" fontId="60" fillId="52" borderId="33" applyNumberFormat="0" applyProtection="0">
      <alignment horizontal="left" vertical="top" indent="1"/>
    </xf>
    <xf numFmtId="4" fontId="56" fillId="57" borderId="34"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4" fontId="56" fillId="54" borderId="65" applyNumberFormat="0" applyProtection="0">
      <alignment horizontal="left" vertical="center" indent="1"/>
    </xf>
    <xf numFmtId="4" fontId="56" fillId="19" borderId="65" applyNumberFormat="0" applyProtection="0">
      <alignment horizontal="right" vertical="center"/>
    </xf>
    <xf numFmtId="4" fontId="56" fillId="14" borderId="68"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186" fontId="27" fillId="21" borderId="33" applyNumberFormat="0" applyProtection="0">
      <alignment horizontal="left" vertical="top" indent="1"/>
    </xf>
    <xf numFmtId="37" fontId="33" fillId="0" borderId="36" applyNumberFormat="0"/>
    <xf numFmtId="186" fontId="56" fillId="21" borderId="33" applyNumberFormat="0" applyProtection="0">
      <alignment horizontal="left" vertical="top" indent="1"/>
    </xf>
    <xf numFmtId="186" fontId="27" fillId="21" borderId="48" applyNumberFormat="0" applyProtection="0">
      <alignment horizontal="left" vertical="center" indent="1"/>
    </xf>
    <xf numFmtId="186" fontId="44" fillId="0" borderId="37" applyNumberFormat="0" applyFill="0" applyAlignment="0" applyProtection="0"/>
    <xf numFmtId="186" fontId="44" fillId="0" borderId="37" applyNumberFormat="0" applyFill="0" applyAlignment="0" applyProtection="0"/>
    <xf numFmtId="186" fontId="56" fillId="15" borderId="33" applyNumberFormat="0" applyProtection="0">
      <alignment horizontal="left" vertical="top" indent="1"/>
    </xf>
    <xf numFmtId="186" fontId="56" fillId="40" borderId="92" applyNumberFormat="0" applyFont="0" applyAlignment="0" applyProtection="0"/>
    <xf numFmtId="186" fontId="56" fillId="40" borderId="109" applyNumberFormat="0" applyFont="0" applyAlignment="0" applyProtection="0"/>
    <xf numFmtId="4" fontId="56" fillId="23" borderId="92" applyNumberFormat="0" applyProtection="0">
      <alignment horizontal="right" vertical="center"/>
    </xf>
    <xf numFmtId="186" fontId="56" fillId="40" borderId="76" applyNumberFormat="0" applyFont="0" applyAlignment="0" applyProtection="0"/>
    <xf numFmtId="186" fontId="56" fillId="21" borderId="78" applyNumberFormat="0" applyProtection="0">
      <alignment horizontal="left" vertical="top" indent="1"/>
    </xf>
    <xf numFmtId="4" fontId="56" fillId="14" borderId="79"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63" borderId="78" applyNumberFormat="0" applyProtection="0">
      <alignment horizontal="left" vertical="top" indent="1"/>
    </xf>
    <xf numFmtId="186" fontId="56" fillId="21" borderId="78" applyNumberFormat="0" applyProtection="0">
      <alignment horizontal="left" vertical="top" indent="1"/>
    </xf>
    <xf numFmtId="188" fontId="5" fillId="13" borderId="83">
      <alignment vertical="center"/>
    </xf>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90" fontId="28" fillId="51" borderId="55">
      <alignment horizontal="right" vertical="center"/>
      <protection locked="0"/>
    </xf>
    <xf numFmtId="186" fontId="44" fillId="0" borderId="82" applyNumberFormat="0" applyFill="0" applyAlignment="0" applyProtection="0"/>
    <xf numFmtId="186" fontId="56" fillId="14" borderId="65" applyNumberFormat="0" applyProtection="0">
      <alignment horizontal="left" vertical="center" indent="1"/>
    </xf>
    <xf numFmtId="186" fontId="62" fillId="48" borderId="67" applyNumberFormat="0" applyProtection="0">
      <alignment horizontal="left" vertical="top" indent="1"/>
    </xf>
    <xf numFmtId="186" fontId="56" fillId="63" borderId="135" applyNumberFormat="0" applyProtection="0">
      <alignment horizontal="left" vertical="top" indent="1"/>
    </xf>
    <xf numFmtId="4" fontId="62" fillId="11" borderId="94" applyNumberFormat="0" applyProtection="0">
      <alignment horizontal="left" vertical="center" indent="1"/>
    </xf>
    <xf numFmtId="186" fontId="61" fillId="21" borderId="80" applyBorder="0"/>
    <xf numFmtId="186" fontId="56" fillId="14" borderId="101" applyNumberFormat="0" applyProtection="0">
      <alignment horizontal="left" vertical="top" indent="1"/>
    </xf>
    <xf numFmtId="186" fontId="56" fillId="40" borderId="109" applyNumberFormat="0" applyFont="0" applyAlignment="0" applyProtection="0"/>
    <xf numFmtId="186" fontId="42" fillId="44" borderId="65" applyNumberFormat="0" applyAlignment="0" applyProtection="0"/>
    <xf numFmtId="186" fontId="28" fillId="12" borderId="73">
      <alignment vertical="center"/>
      <protection locked="0"/>
    </xf>
    <xf numFmtId="186" fontId="28" fillId="51" borderId="73">
      <alignment horizontal="right" vertical="center"/>
      <protection locked="0"/>
    </xf>
    <xf numFmtId="186" fontId="62" fillId="48" borderId="67" applyNumberFormat="0" applyProtection="0">
      <alignment horizontal="left" vertical="top" indent="1"/>
    </xf>
    <xf numFmtId="4" fontId="56" fillId="15" borderId="68" applyNumberFormat="0" applyProtection="0">
      <alignment horizontal="left" vertical="center" indent="1"/>
    </xf>
    <xf numFmtId="4" fontId="62" fillId="48" borderId="78" applyNumberFormat="0" applyProtection="0">
      <alignment vertical="center"/>
    </xf>
    <xf numFmtId="186" fontId="56" fillId="63" borderId="94" applyNumberFormat="0" applyProtection="0">
      <alignment horizontal="left" vertical="top" indent="1"/>
    </xf>
    <xf numFmtId="4" fontId="62" fillId="48" borderId="78" applyNumberFormat="0" applyProtection="0">
      <alignment vertical="center"/>
    </xf>
    <xf numFmtId="186" fontId="56" fillId="15" borderId="78" applyNumberFormat="0" applyProtection="0">
      <alignment horizontal="left" vertical="top" indent="1"/>
    </xf>
    <xf numFmtId="4" fontId="56" fillId="16" borderId="65" applyNumberFormat="0" applyProtection="0">
      <alignment horizontal="right" vertical="center"/>
    </xf>
    <xf numFmtId="188" fontId="5" fillId="13" borderId="129">
      <alignment vertical="center"/>
    </xf>
    <xf numFmtId="186" fontId="56" fillId="63" borderId="135" applyNumberFormat="0" applyProtection="0">
      <alignment horizontal="left" vertical="top" indent="1"/>
    </xf>
    <xf numFmtId="186" fontId="28" fillId="12" borderId="100">
      <alignment vertical="center"/>
      <protection locked="0"/>
    </xf>
    <xf numFmtId="186" fontId="56" fillId="40" borderId="104" applyNumberFormat="0" applyFont="0" applyAlignment="0" applyProtection="0"/>
    <xf numFmtId="186" fontId="56" fillId="14" borderId="101" applyNumberFormat="0" applyProtection="0">
      <alignment horizontal="left" vertical="top" indent="1"/>
    </xf>
    <xf numFmtId="186" fontId="56" fillId="40" borderId="76" applyNumberFormat="0" applyFont="0" applyAlignment="0" applyProtection="0"/>
    <xf numFmtId="186" fontId="27"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center" indent="1"/>
    </xf>
    <xf numFmtId="186" fontId="56" fillId="21" borderId="78" applyNumberFormat="0" applyProtection="0">
      <alignment horizontal="left" vertical="top" indent="1"/>
    </xf>
    <xf numFmtId="186" fontId="56" fillId="40" borderId="76" applyNumberFormat="0" applyFont="0" applyAlignment="0" applyProtection="0"/>
    <xf numFmtId="186" fontId="56" fillId="21" borderId="78" applyNumberFormat="0" applyProtection="0">
      <alignment horizontal="left" vertical="top" indent="1"/>
    </xf>
    <xf numFmtId="4" fontId="27" fillId="21" borderId="79" applyNumberFormat="0" applyProtection="0">
      <alignment horizontal="left" vertical="center" indent="1"/>
    </xf>
    <xf numFmtId="186" fontId="57" fillId="44" borderId="77" applyNumberFormat="0" applyAlignment="0" applyProtection="0"/>
    <xf numFmtId="186" fontId="50" fillId="41" borderId="76" applyNumberFormat="0" applyAlignment="0" applyProtection="0"/>
    <xf numFmtId="4" fontId="59" fillId="65" borderId="104" applyNumberFormat="0" applyProtection="0">
      <alignment horizontal="right" vertical="center"/>
    </xf>
    <xf numFmtId="186" fontId="56" fillId="21" borderId="101" applyNumberFormat="0" applyProtection="0">
      <alignment horizontal="left" vertical="top" indent="1"/>
    </xf>
    <xf numFmtId="186" fontId="56" fillId="40" borderId="76" applyNumberFormat="0" applyFont="0" applyAlignment="0" applyProtection="0"/>
    <xf numFmtId="186" fontId="56" fillId="21" borderId="135"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40" borderId="92" applyNumberFormat="0" applyFont="0" applyAlignment="0" applyProtection="0"/>
    <xf numFmtId="191" fontId="28" fillId="51" borderId="8">
      <alignment horizontal="right" vertical="center"/>
      <protection locked="0"/>
    </xf>
    <xf numFmtId="190" fontId="28" fillId="51" borderId="38">
      <alignment horizontal="right" vertical="center"/>
      <protection locked="0"/>
    </xf>
    <xf numFmtId="186" fontId="27" fillId="63" borderId="78" applyNumberFormat="0" applyProtection="0">
      <alignment horizontal="left" vertical="top" indent="1"/>
    </xf>
    <xf numFmtId="186" fontId="56" fillId="14" borderId="78" applyNumberFormat="0" applyProtection="0">
      <alignment horizontal="left" vertical="top" indent="1"/>
    </xf>
    <xf numFmtId="191" fontId="28" fillId="50" borderId="38">
      <alignment vertical="center"/>
    </xf>
    <xf numFmtId="186" fontId="56" fillId="21" borderId="78" applyNumberFormat="0" applyProtection="0">
      <alignment horizontal="left" vertical="top" indent="1"/>
    </xf>
    <xf numFmtId="172" fontId="28" fillId="12" borderId="83">
      <alignment vertical="center"/>
      <protection locked="0"/>
    </xf>
    <xf numFmtId="4" fontId="56" fillId="58" borderId="76" applyNumberFormat="0" applyProtection="0">
      <alignment horizontal="right" vertical="center"/>
    </xf>
    <xf numFmtId="4" fontId="59" fillId="65" borderId="76" applyNumberFormat="0" applyProtection="0">
      <alignment horizontal="right" vertical="center"/>
    </xf>
    <xf numFmtId="190" fontId="28" fillId="49" borderId="38">
      <alignment vertical="center"/>
    </xf>
    <xf numFmtId="186" fontId="28" fillId="49" borderId="83">
      <alignment vertical="center"/>
    </xf>
    <xf numFmtId="4" fontId="64" fillId="64" borderId="104" applyNumberFormat="0" applyProtection="0">
      <alignment horizontal="right" vertical="center"/>
    </xf>
    <xf numFmtId="4" fontId="56" fillId="52" borderId="92" applyNumberFormat="0" applyProtection="0">
      <alignment vertical="center"/>
    </xf>
    <xf numFmtId="186" fontId="50" fillId="41" borderId="109" applyNumberFormat="0" applyAlignment="0" applyProtection="0"/>
    <xf numFmtId="186" fontId="56" fillId="40" borderId="76" applyNumberFormat="0" applyFont="0" applyAlignment="0" applyProtection="0"/>
    <xf numFmtId="4" fontId="56" fillId="54" borderId="109" applyNumberFormat="0" applyProtection="0">
      <alignment horizontal="left" vertical="center" indent="1"/>
    </xf>
    <xf numFmtId="186" fontId="42" fillId="44" borderId="109" applyNumberFormat="0" applyAlignment="0" applyProtection="0"/>
    <xf numFmtId="186" fontId="56" fillId="40" borderId="76" applyNumberFormat="0" applyFont="0" applyAlignment="0" applyProtection="0"/>
    <xf numFmtId="186" fontId="57" fillId="44" borderId="134" applyNumberFormat="0" applyAlignment="0" applyProtection="0"/>
    <xf numFmtId="4" fontId="56" fillId="54" borderId="133" applyNumberFormat="0" applyProtection="0">
      <alignment horizontal="left" vertical="center" indent="1"/>
    </xf>
    <xf numFmtId="186" fontId="57" fillId="44" borderId="105" applyNumberForma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186" fontId="56" fillId="11" borderId="46" applyNumberFormat="0" applyProtection="0">
      <alignment horizontal="left" vertical="center" indent="1"/>
    </xf>
    <xf numFmtId="4" fontId="56" fillId="15" borderId="49" applyNumberFormat="0" applyProtection="0">
      <alignment horizontal="left" vertical="center" indent="1"/>
    </xf>
    <xf numFmtId="186" fontId="27" fillId="15" borderId="67" applyNumberFormat="0" applyProtection="0">
      <alignment horizontal="left" vertical="top" indent="1"/>
    </xf>
    <xf numFmtId="4" fontId="56" fillId="55" borderId="65" applyNumberFormat="0" applyProtection="0">
      <alignment horizontal="right" vertical="center"/>
    </xf>
    <xf numFmtId="193" fontId="28" fillId="12" borderId="8">
      <alignment vertical="center"/>
      <protection locked="0"/>
    </xf>
    <xf numFmtId="186" fontId="56" fillId="40" borderId="65" applyNumberFormat="0" applyFont="0" applyAlignment="0" applyProtection="0"/>
    <xf numFmtId="4" fontId="56" fillId="19" borderId="76" applyNumberFormat="0" applyProtection="0">
      <alignment horizontal="right" vertical="center"/>
    </xf>
    <xf numFmtId="186" fontId="56" fillId="63" borderId="101" applyNumberFormat="0" applyProtection="0">
      <alignment horizontal="left" vertical="top" indent="1"/>
    </xf>
    <xf numFmtId="186" fontId="28" fillId="50" borderId="73">
      <alignment vertical="center"/>
    </xf>
    <xf numFmtId="186" fontId="27" fillId="15" borderId="78" applyNumberFormat="0" applyProtection="0">
      <alignment horizontal="left" vertical="top" indent="1"/>
    </xf>
    <xf numFmtId="186" fontId="56" fillId="11" borderId="65" applyNumberFormat="0" applyProtection="0">
      <alignment horizontal="left" vertical="center" indent="1"/>
    </xf>
    <xf numFmtId="191" fontId="28" fillId="12" borderId="73">
      <alignment vertical="center"/>
      <protection locked="0"/>
    </xf>
    <xf numFmtId="186" fontId="56" fillId="63" borderId="67" applyNumberFormat="0" applyProtection="0">
      <alignment horizontal="left" vertical="top" indent="1"/>
    </xf>
    <xf numFmtId="186" fontId="56" fillId="14" borderId="67" applyNumberFormat="0" applyProtection="0">
      <alignment horizontal="left" vertical="top" indent="1"/>
    </xf>
    <xf numFmtId="4" fontId="59" fillId="12" borderId="73" applyNumberFormat="0" applyProtection="0">
      <alignment vertical="center"/>
    </xf>
    <xf numFmtId="188" fontId="5" fillId="13" borderId="73">
      <alignment vertical="center"/>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40" borderId="46" applyNumberFormat="0" applyFont="0" applyAlignment="0" applyProtection="0"/>
    <xf numFmtId="186" fontId="56" fillId="40" borderId="46" applyNumberFormat="0" applyFont="0" applyAlignment="0" applyProtection="0"/>
    <xf numFmtId="186" fontId="56" fillId="63" borderId="92" applyNumberFormat="0" applyProtection="0">
      <alignment horizontal="left" vertical="center"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6"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11" borderId="46" applyNumberFormat="0" applyProtection="0">
      <alignment horizontal="left" vertical="center" indent="1"/>
    </xf>
    <xf numFmtId="4" fontId="56" fillId="14" borderId="49" applyNumberFormat="0" applyProtection="0">
      <alignment horizontal="left" vertical="center" indent="1"/>
    </xf>
    <xf numFmtId="186" fontId="56" fillId="15" borderId="94" applyNumberFormat="0" applyProtection="0">
      <alignment horizontal="left" vertical="top" indent="1"/>
    </xf>
    <xf numFmtId="191" fontId="28" fillId="50" borderId="8">
      <alignment vertical="center"/>
    </xf>
    <xf numFmtId="186" fontId="44" fillId="0" borderId="139" applyNumberFormat="0" applyFill="0" applyAlignment="0" applyProtection="0"/>
    <xf numFmtId="4" fontId="56" fillId="54" borderId="76" applyNumberFormat="0" applyProtection="0">
      <alignment horizontal="left" vertical="center" indent="1"/>
    </xf>
    <xf numFmtId="186" fontId="56" fillId="14" borderId="78" applyNumberFormat="0" applyProtection="0">
      <alignment horizontal="left" vertical="top" indent="1"/>
    </xf>
    <xf numFmtId="194" fontId="33" fillId="0" borderId="84" applyFill="0"/>
    <xf numFmtId="186" fontId="56" fillId="40" borderId="76" applyNumberFormat="0" applyFont="0" applyAlignment="0" applyProtection="0"/>
    <xf numFmtId="193" fontId="28" fillId="12" borderId="38">
      <alignment vertical="center"/>
      <protection locked="0"/>
    </xf>
    <xf numFmtId="172" fontId="28" fillId="12" borderId="83">
      <alignment vertical="center"/>
      <protection locked="0"/>
    </xf>
    <xf numFmtId="191" fontId="28" fillId="50" borderId="83">
      <alignment vertical="center"/>
    </xf>
    <xf numFmtId="186" fontId="56" fillId="21" borderId="78" applyNumberFormat="0" applyProtection="0">
      <alignment horizontal="left" vertical="top" indent="1"/>
    </xf>
    <xf numFmtId="4" fontId="62" fillId="48" borderId="78" applyNumberFormat="0" applyProtection="0">
      <alignment vertical="center"/>
    </xf>
    <xf numFmtId="186" fontId="56" fillId="14" borderId="78" applyNumberFormat="0" applyProtection="0">
      <alignment horizontal="left" vertical="top" indent="1"/>
    </xf>
    <xf numFmtId="4" fontId="27" fillId="21" borderId="79" applyNumberFormat="0" applyProtection="0">
      <alignment horizontal="left" vertical="center" indent="1"/>
    </xf>
    <xf numFmtId="186" fontId="56" fillId="21" borderId="111" applyNumberFormat="0" applyProtection="0">
      <alignment horizontal="left" vertical="top" indent="1"/>
    </xf>
    <xf numFmtId="186" fontId="57" fillId="44" borderId="77" applyNumberFormat="0" applyAlignment="0" applyProtection="0"/>
    <xf numFmtId="191" fontId="28" fillId="50" borderId="117">
      <alignment vertical="center"/>
    </xf>
    <xf numFmtId="186" fontId="56" fillId="40" borderId="76" applyNumberFormat="0" applyFont="0" applyAlignment="0" applyProtection="0"/>
    <xf numFmtId="186" fontId="56" fillId="40" borderId="76" applyNumberFormat="0" applyFont="0" applyAlignment="0" applyProtection="0"/>
    <xf numFmtId="186" fontId="61" fillId="21" borderId="114" applyBorder="0"/>
    <xf numFmtId="4" fontId="56" fillId="57" borderId="112" applyNumberFormat="0" applyProtection="0">
      <alignment horizontal="right" vertical="center"/>
    </xf>
    <xf numFmtId="186" fontId="56" fillId="40" borderId="133" applyNumberFormat="0" applyFont="0" applyAlignment="0" applyProtection="0"/>
    <xf numFmtId="186" fontId="27" fillId="21" borderId="135" applyNumberFormat="0" applyProtection="0">
      <alignment horizontal="left" vertical="center" indent="1"/>
    </xf>
    <xf numFmtId="186" fontId="56" fillId="40" borderId="133" applyNumberFormat="0" applyFont="0" applyAlignment="0" applyProtection="0"/>
    <xf numFmtId="37" fontId="33" fillId="0" borderId="108" applyNumberFormat="0"/>
    <xf numFmtId="186" fontId="28" fillId="49" borderId="55">
      <alignment vertical="center"/>
    </xf>
    <xf numFmtId="188" fontId="28" fillId="50" borderId="55">
      <alignment vertical="center"/>
    </xf>
    <xf numFmtId="186" fontId="56" fillId="15" borderId="67" applyNumberFormat="0" applyProtection="0">
      <alignment horizontal="left" vertical="top" indent="1"/>
    </xf>
    <xf numFmtId="186" fontId="27" fillId="14" borderId="67" applyNumberFormat="0" applyProtection="0">
      <alignment horizontal="left" vertical="center" indent="1"/>
    </xf>
    <xf numFmtId="191" fontId="28" fillId="51" borderId="73">
      <alignment horizontal="right" vertical="center"/>
      <protection locked="0"/>
    </xf>
    <xf numFmtId="4" fontId="56" fillId="19" borderId="65" applyNumberFormat="0" applyProtection="0">
      <alignment horizontal="right" vertical="center"/>
    </xf>
    <xf numFmtId="4" fontId="56" fillId="58" borderId="65" applyNumberFormat="0" applyProtection="0">
      <alignment horizontal="right" vertical="center"/>
    </xf>
    <xf numFmtId="4" fontId="56" fillId="61" borderId="68" applyNumberFormat="0" applyProtection="0">
      <alignment horizontal="left" vertical="center" indent="1"/>
    </xf>
    <xf numFmtId="186" fontId="56" fillId="21" borderId="67" applyNumberFormat="0" applyProtection="0">
      <alignment horizontal="left" vertical="top" indent="1"/>
    </xf>
    <xf numFmtId="186" fontId="56" fillId="14" borderId="67" applyNumberFormat="0" applyProtection="0">
      <alignment horizontal="left" vertical="top" indent="1"/>
    </xf>
    <xf numFmtId="186" fontId="56" fillId="40" borderId="65" applyNumberFormat="0" applyFont="0" applyAlignment="0" applyProtection="0"/>
    <xf numFmtId="186" fontId="56" fillId="40" borderId="76" applyNumberFormat="0" applyFont="0" applyAlignment="0" applyProtection="0"/>
    <xf numFmtId="186" fontId="56" fillId="14" borderId="78" applyNumberFormat="0" applyProtection="0">
      <alignment horizontal="left" vertical="top" indent="1"/>
    </xf>
    <xf numFmtId="186" fontId="60" fillId="52" borderId="111"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8" fillId="12" borderId="83">
      <alignment vertical="center"/>
      <protection locked="0"/>
    </xf>
    <xf numFmtId="186" fontId="44" fillId="0" borderId="116" applyNumberFormat="0" applyFill="0" applyAlignment="0" applyProtection="0"/>
    <xf numFmtId="186" fontId="44" fillId="0" borderId="82" applyNumberFormat="0" applyFill="0" applyAlignment="0" applyProtection="0"/>
    <xf numFmtId="4" fontId="62" fillId="11" borderId="78" applyNumberFormat="0" applyProtection="0">
      <alignment horizontal="left" vertical="center" indent="1"/>
    </xf>
    <xf numFmtId="186" fontId="50" fillId="41" borderId="109" applyNumberFormat="0" applyAlignment="0" applyProtection="0"/>
    <xf numFmtId="191" fontId="5" fillId="13" borderId="38">
      <alignment vertical="center"/>
    </xf>
    <xf numFmtId="191" fontId="5" fillId="13" borderId="38">
      <alignment vertical="center"/>
    </xf>
    <xf numFmtId="191" fontId="5" fillId="13" borderId="38">
      <alignment vertical="center"/>
    </xf>
    <xf numFmtId="0" fontId="5" fillId="13" borderId="38">
      <alignment vertical="center"/>
    </xf>
    <xf numFmtId="0" fontId="5" fillId="13" borderId="38">
      <alignment vertical="center"/>
    </xf>
    <xf numFmtId="0" fontId="5" fillId="13" borderId="38">
      <alignment vertical="center"/>
    </xf>
    <xf numFmtId="0" fontId="5" fillId="13" borderId="38">
      <alignment vertical="center"/>
    </xf>
    <xf numFmtId="191" fontId="5" fillId="13" borderId="38">
      <alignment vertical="center"/>
    </xf>
    <xf numFmtId="188" fontId="5" fillId="13" borderId="38">
      <alignment vertical="center"/>
    </xf>
    <xf numFmtId="191" fontId="5" fillId="13" borderId="38">
      <alignment vertical="center"/>
    </xf>
    <xf numFmtId="196" fontId="5" fillId="13" borderId="38">
      <alignment vertical="center"/>
    </xf>
    <xf numFmtId="188" fontId="5" fillId="13" borderId="38">
      <alignment vertical="center"/>
    </xf>
    <xf numFmtId="188" fontId="5" fillId="13" borderId="38">
      <alignment vertical="center"/>
    </xf>
    <xf numFmtId="190" fontId="5" fillId="13" borderId="38">
      <alignment vertical="center"/>
    </xf>
    <xf numFmtId="186" fontId="42" fillId="44" borderId="65" applyNumberFormat="0" applyAlignment="0" applyProtection="0"/>
    <xf numFmtId="4" fontId="56" fillId="57" borderId="68" applyNumberFormat="0" applyProtection="0">
      <alignment horizontal="right" vertical="center"/>
    </xf>
    <xf numFmtId="186" fontId="60" fillId="52" borderId="67" applyNumberFormat="0" applyProtection="0">
      <alignment horizontal="left" vertical="top" indent="1"/>
    </xf>
    <xf numFmtId="193" fontId="5" fillId="7" borderId="38">
      <alignment vertical="center"/>
      <protection locked="0"/>
    </xf>
    <xf numFmtId="193" fontId="5" fillId="7" borderId="38">
      <alignment vertical="center"/>
      <protection locked="0"/>
    </xf>
    <xf numFmtId="0" fontId="5" fillId="7" borderId="38">
      <alignment vertical="center"/>
      <protection locked="0"/>
    </xf>
    <xf numFmtId="0" fontId="5" fillId="7" borderId="38">
      <alignment vertical="center"/>
      <protection locked="0"/>
    </xf>
    <xf numFmtId="193" fontId="5" fillId="7" borderId="38">
      <alignment vertical="center"/>
      <protection locked="0"/>
    </xf>
    <xf numFmtId="193" fontId="5" fillId="7" borderId="38">
      <alignment vertical="center"/>
      <protection locked="0"/>
    </xf>
    <xf numFmtId="0" fontId="5" fillId="7" borderId="38">
      <alignment vertical="center"/>
      <protection locked="0"/>
    </xf>
    <xf numFmtId="0" fontId="5" fillId="7" borderId="38">
      <alignment vertical="center"/>
      <protection locked="0"/>
    </xf>
    <xf numFmtId="193" fontId="5" fillId="7" borderId="38">
      <alignment vertical="center"/>
      <protection locked="0"/>
    </xf>
    <xf numFmtId="193" fontId="5" fillId="7" borderId="38">
      <alignment vertical="center"/>
      <protection locked="0"/>
    </xf>
    <xf numFmtId="188" fontId="5" fillId="7" borderId="38">
      <alignment vertical="center"/>
      <protection locked="0"/>
    </xf>
    <xf numFmtId="191" fontId="5" fillId="7" borderId="38">
      <alignment vertical="center"/>
      <protection locked="0"/>
    </xf>
    <xf numFmtId="172" fontId="5" fillId="7" borderId="38">
      <alignment vertical="center"/>
      <protection locked="0"/>
    </xf>
    <xf numFmtId="172" fontId="5" fillId="7" borderId="38">
      <alignment vertical="center"/>
      <protection locked="0"/>
    </xf>
    <xf numFmtId="172" fontId="5" fillId="7" borderId="38">
      <alignment vertical="center"/>
      <protection locked="0"/>
    </xf>
    <xf numFmtId="172" fontId="5" fillId="7" borderId="38">
      <alignment vertical="center"/>
      <protection locked="0"/>
    </xf>
    <xf numFmtId="191" fontId="5" fillId="7" borderId="38">
      <alignment vertical="center"/>
      <protection locked="0"/>
    </xf>
    <xf numFmtId="191" fontId="5" fillId="7" borderId="38">
      <alignment vertical="center"/>
      <protection locked="0"/>
    </xf>
    <xf numFmtId="188" fontId="5" fillId="7" borderId="38">
      <alignment vertical="center"/>
      <protection locked="0"/>
    </xf>
    <xf numFmtId="191"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6" fontId="5" fillId="69" borderId="38">
      <alignment vertical="center"/>
    </xf>
    <xf numFmtId="188" fontId="5" fillId="69" borderId="38">
      <alignment vertical="center"/>
    </xf>
    <xf numFmtId="188" fontId="5" fillId="69" borderId="38">
      <alignment vertical="center"/>
    </xf>
    <xf numFmtId="190" fontId="5" fillId="69" borderId="38">
      <alignment vertical="center"/>
    </xf>
    <xf numFmtId="0" fontId="5" fillId="69" borderId="38">
      <alignment vertical="center"/>
    </xf>
    <xf numFmtId="0" fontId="5" fillId="69" borderId="38">
      <alignment vertical="center"/>
    </xf>
    <xf numFmtId="0" fontId="5" fillId="69" borderId="38">
      <alignment vertical="center"/>
    </xf>
    <xf numFmtId="0" fontId="5" fillId="69" borderId="38">
      <alignment vertical="center"/>
    </xf>
    <xf numFmtId="191" fontId="5" fillId="69" borderId="38">
      <alignment vertical="center"/>
    </xf>
    <xf numFmtId="188" fontId="5" fillId="69" borderId="38">
      <alignment vertical="center"/>
    </xf>
    <xf numFmtId="191" fontId="5" fillId="69" borderId="38">
      <alignment vertical="center"/>
    </xf>
    <xf numFmtId="191" fontId="5" fillId="69" borderId="38">
      <alignment vertical="center"/>
    </xf>
    <xf numFmtId="191" fontId="5" fillId="70" borderId="38">
      <alignment horizontal="right" vertical="center"/>
      <protection locked="0"/>
    </xf>
    <xf numFmtId="0" fontId="5" fillId="70" borderId="38">
      <alignment horizontal="right" vertical="center"/>
      <protection locked="0"/>
    </xf>
    <xf numFmtId="0" fontId="5" fillId="70" borderId="38">
      <alignment horizontal="right" vertical="center"/>
      <protection locked="0"/>
    </xf>
    <xf numFmtId="0" fontId="5" fillId="70" borderId="38">
      <alignment horizontal="right" vertical="center"/>
      <protection locked="0"/>
    </xf>
    <xf numFmtId="196" fontId="5" fillId="70" borderId="38">
      <alignment horizontal="right" vertical="center"/>
      <protection locked="0"/>
    </xf>
    <xf numFmtId="188" fontId="5" fillId="70" borderId="38">
      <alignment horizontal="right" vertical="center"/>
      <protection locked="0"/>
    </xf>
    <xf numFmtId="188" fontId="5" fillId="70" borderId="38">
      <alignment horizontal="right" vertical="center"/>
      <protection locked="0"/>
    </xf>
    <xf numFmtId="190" fontId="5" fillId="70" borderId="38">
      <alignment horizontal="right" vertical="center"/>
      <protection locked="0"/>
    </xf>
    <xf numFmtId="191" fontId="5" fillId="70" borderId="38">
      <alignment horizontal="right" vertical="center"/>
      <protection locked="0"/>
    </xf>
    <xf numFmtId="188" fontId="5" fillId="70" borderId="38">
      <alignment horizontal="right" vertical="center"/>
      <protection locked="0"/>
    </xf>
    <xf numFmtId="191" fontId="5" fillId="70" borderId="38">
      <alignment horizontal="right" vertical="center"/>
      <protection locked="0"/>
    </xf>
    <xf numFmtId="191" fontId="5" fillId="70" borderId="38">
      <alignment horizontal="right" vertical="center"/>
      <protection locked="0"/>
    </xf>
    <xf numFmtId="186" fontId="56" fillId="14" borderId="67" applyNumberFormat="0" applyProtection="0">
      <alignment horizontal="left" vertical="top" indent="1"/>
    </xf>
    <xf numFmtId="4" fontId="70" fillId="53" borderId="40" applyNumberFormat="0" applyProtection="0">
      <alignment vertical="center"/>
    </xf>
    <xf numFmtId="4" fontId="71" fillId="53" borderId="40" applyNumberFormat="0" applyProtection="0">
      <alignment vertical="center"/>
    </xf>
    <xf numFmtId="4" fontId="72" fillId="53" borderId="40" applyNumberFormat="0" applyProtection="0">
      <alignment horizontal="left" vertical="center" indent="1"/>
    </xf>
    <xf numFmtId="0" fontId="73" fillId="52" borderId="40" applyNumberFormat="0" applyProtection="0">
      <alignment horizontal="left" vertical="top" indent="1"/>
    </xf>
    <xf numFmtId="186" fontId="56" fillId="14" borderId="67" applyNumberFormat="0" applyProtection="0">
      <alignment horizontal="left" vertical="top" indent="1"/>
    </xf>
    <xf numFmtId="4" fontId="72" fillId="78" borderId="40" applyNumberFormat="0" applyProtection="0">
      <alignment horizontal="right" vertical="center"/>
    </xf>
    <xf numFmtId="4" fontId="72" fillId="79" borderId="40" applyNumberFormat="0" applyProtection="0">
      <alignment horizontal="right" vertical="center"/>
    </xf>
    <xf numFmtId="4" fontId="72" fillId="80" borderId="40" applyNumberFormat="0" applyProtection="0">
      <alignment horizontal="right" vertical="center"/>
    </xf>
    <xf numFmtId="4" fontId="72" fillId="50" borderId="40" applyNumberFormat="0" applyProtection="0">
      <alignment horizontal="right" vertical="center"/>
    </xf>
    <xf numFmtId="4" fontId="72" fillId="49" borderId="40" applyNumberFormat="0" applyProtection="0">
      <alignment horizontal="right" vertical="center"/>
    </xf>
    <xf numFmtId="4" fontId="72" fillId="81" borderId="40" applyNumberFormat="0" applyProtection="0">
      <alignment horizontal="right" vertical="center"/>
    </xf>
    <xf numFmtId="4" fontId="72" fillId="82" borderId="40" applyNumberFormat="0" applyProtection="0">
      <alignment horizontal="right" vertical="center"/>
    </xf>
    <xf numFmtId="4" fontId="72" fillId="83" borderId="40" applyNumberFormat="0" applyProtection="0">
      <alignment horizontal="right" vertical="center"/>
    </xf>
    <xf numFmtId="4" fontId="72" fillId="84" borderId="40" applyNumberFormat="0" applyProtection="0">
      <alignment horizontal="right" vertical="center"/>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4" fontId="72" fillId="86" borderId="40" applyNumberFormat="0" applyProtection="0">
      <alignment horizontal="right" vertical="center"/>
    </xf>
    <xf numFmtId="186" fontId="62" fillId="15" borderId="67" applyNumberFormat="0" applyProtection="0">
      <alignment horizontal="left" vertical="top" indent="1"/>
    </xf>
    <xf numFmtId="37" fontId="33" fillId="0" borderId="71" applyNumberFormat="0"/>
    <xf numFmtId="0" fontId="27" fillId="21" borderId="40" applyNumberFormat="0" applyProtection="0">
      <alignment horizontal="left" vertical="center" indent="1"/>
    </xf>
    <xf numFmtId="0" fontId="27" fillId="21" borderId="40" applyNumberFormat="0" applyProtection="0">
      <alignment horizontal="left" vertical="top" indent="1"/>
    </xf>
    <xf numFmtId="0" fontId="27" fillId="15" borderId="40" applyNumberFormat="0" applyProtection="0">
      <alignment horizontal="left" vertical="center" indent="1"/>
    </xf>
    <xf numFmtId="0" fontId="27" fillId="15" borderId="40" applyNumberFormat="0" applyProtection="0">
      <alignment horizontal="left" vertical="top" indent="1"/>
    </xf>
    <xf numFmtId="0" fontId="27" fillId="63" borderId="40" applyNumberFormat="0" applyProtection="0">
      <alignment horizontal="left" vertical="center" indent="1"/>
    </xf>
    <xf numFmtId="0" fontId="27" fillId="63" borderId="40" applyNumberFormat="0" applyProtection="0">
      <alignment horizontal="left" vertical="top" indent="1"/>
    </xf>
    <xf numFmtId="0" fontId="27" fillId="14" borderId="40" applyNumberFormat="0" applyProtection="0">
      <alignment horizontal="left" vertical="center" indent="1"/>
    </xf>
    <xf numFmtId="0" fontId="27" fillId="14" borderId="40" applyNumberFormat="0" applyProtection="0">
      <alignment horizontal="left" vertical="top" indent="1"/>
    </xf>
    <xf numFmtId="0" fontId="27" fillId="64" borderId="38" applyNumberFormat="0">
      <protection locked="0"/>
    </xf>
    <xf numFmtId="4" fontId="72" fillId="87" borderId="40" applyNumberFormat="0" applyProtection="0">
      <alignment vertical="center"/>
    </xf>
    <xf numFmtId="4" fontId="74" fillId="87" borderId="40" applyNumberFormat="0" applyProtection="0">
      <alignment vertical="center"/>
    </xf>
    <xf numFmtId="4" fontId="70" fillId="86" borderId="41" applyNumberFormat="0" applyProtection="0">
      <alignment horizontal="left" vertical="center" indent="1"/>
    </xf>
    <xf numFmtId="0" fontId="37" fillId="48" borderId="40" applyNumberFormat="0" applyProtection="0">
      <alignment horizontal="left" vertical="top" indent="1"/>
    </xf>
    <xf numFmtId="4" fontId="72" fillId="87" borderId="40" applyNumberFormat="0" applyProtection="0">
      <alignment horizontal="right" vertical="center"/>
    </xf>
    <xf numFmtId="4" fontId="74" fillId="87" borderId="40" applyNumberFormat="0" applyProtection="0">
      <alignment horizontal="right" vertical="center"/>
    </xf>
    <xf numFmtId="4" fontId="70" fillId="86" borderId="40" applyNumberFormat="0" applyProtection="0">
      <alignment horizontal="left" vertical="center" indent="1"/>
    </xf>
    <xf numFmtId="0" fontId="37" fillId="15" borderId="40" applyNumberFormat="0" applyProtection="0">
      <alignment horizontal="left" vertical="top" indent="1"/>
    </xf>
    <xf numFmtId="4" fontId="75" fillId="88" borderId="41" applyNumberFormat="0" applyProtection="0">
      <alignment horizontal="left" vertical="center" indent="1"/>
    </xf>
    <xf numFmtId="4" fontId="76" fillId="87" borderId="40" applyNumberFormat="0" applyProtection="0">
      <alignment horizontal="right" vertical="center"/>
    </xf>
    <xf numFmtId="4" fontId="59" fillId="12" borderId="129" applyNumberFormat="0" applyProtection="0">
      <alignment vertical="center"/>
    </xf>
    <xf numFmtId="188" fontId="28" fillId="50" borderId="83">
      <alignment vertical="center"/>
    </xf>
    <xf numFmtId="4" fontId="56" fillId="56" borderId="65" applyNumberFormat="0" applyProtection="0">
      <alignment horizontal="right" vertical="center"/>
    </xf>
    <xf numFmtId="186" fontId="42" fillId="44" borderId="42" applyNumberFormat="0" applyAlignment="0" applyProtection="0"/>
    <xf numFmtId="186" fontId="42" fillId="44" borderId="42" applyNumberFormat="0" applyAlignment="0" applyProtection="0"/>
    <xf numFmtId="186" fontId="56" fillId="21" borderId="78" applyNumberFormat="0" applyProtection="0">
      <alignment horizontal="left" vertical="top" indent="1"/>
    </xf>
    <xf numFmtId="4" fontId="56" fillId="16" borderId="76" applyNumberFormat="0" applyProtection="0">
      <alignment horizontal="right" vertical="center"/>
    </xf>
    <xf numFmtId="186" fontId="27" fillId="63" borderId="78" applyNumberFormat="0" applyProtection="0">
      <alignment horizontal="left" vertical="center" indent="1"/>
    </xf>
    <xf numFmtId="4" fontId="56" fillId="54" borderId="76" applyNumberFormat="0" applyProtection="0">
      <alignment horizontal="left" vertical="center" indent="1"/>
    </xf>
    <xf numFmtId="186" fontId="57" fillId="44" borderId="47" applyNumberFormat="0" applyAlignment="0" applyProtection="0"/>
    <xf numFmtId="186" fontId="56" fillId="40" borderId="46" applyNumberFormat="0" applyFont="0" applyAlignment="0" applyProtection="0"/>
    <xf numFmtId="186" fontId="42" fillId="44" borderId="46" applyNumberFormat="0" applyAlignment="0" applyProtection="0"/>
    <xf numFmtId="186" fontId="50" fillId="41" borderId="46" applyNumberFormat="0" applyAlignment="0" applyProtection="0"/>
    <xf numFmtId="4" fontId="56" fillId="52" borderId="65" applyNumberFormat="0" applyProtection="0">
      <alignment vertical="center"/>
    </xf>
    <xf numFmtId="186" fontId="56" fillId="15" borderId="67" applyNumberFormat="0" applyProtection="0">
      <alignment horizontal="left" vertical="top" indent="1"/>
    </xf>
    <xf numFmtId="186" fontId="56" fillId="14" borderId="67" applyNumberFormat="0" applyProtection="0">
      <alignment horizontal="left" vertical="top" indent="1"/>
    </xf>
    <xf numFmtId="4" fontId="63" fillId="66" borderId="68" applyNumberFormat="0" applyProtection="0">
      <alignment horizontal="left" vertical="center" indent="1"/>
    </xf>
    <xf numFmtId="186" fontId="56" fillId="63" borderId="78" applyNumberFormat="0" applyProtection="0">
      <alignment horizontal="left" vertical="top" indent="1"/>
    </xf>
    <xf numFmtId="4" fontId="56" fillId="60" borderId="109" applyNumberFormat="0" applyProtection="0">
      <alignment horizontal="right" vertical="center"/>
    </xf>
    <xf numFmtId="4" fontId="56" fillId="60" borderId="76" applyNumberFormat="0" applyProtection="0">
      <alignment horizontal="right" vertical="center"/>
    </xf>
    <xf numFmtId="196" fontId="5" fillId="69" borderId="8">
      <alignment vertical="center"/>
    </xf>
    <xf numFmtId="186" fontId="56" fillId="21" borderId="78" applyNumberFormat="0" applyProtection="0">
      <alignment horizontal="left" vertical="top" indent="1"/>
    </xf>
    <xf numFmtId="186" fontId="57" fillId="44" borderId="66" applyNumberFormat="0" applyAlignment="0" applyProtection="0"/>
    <xf numFmtId="193" fontId="28" fillId="50" borderId="73">
      <alignment vertical="center"/>
    </xf>
    <xf numFmtId="4" fontId="56" fillId="23" borderId="65" applyNumberFormat="0" applyProtection="0">
      <alignment horizontal="right" vertical="center"/>
    </xf>
    <xf numFmtId="4" fontId="56" fillId="14" borderId="79" applyNumberFormat="0" applyProtection="0">
      <alignment horizontal="left" vertical="center" indent="1"/>
    </xf>
    <xf numFmtId="4" fontId="56" fillId="55" borderId="65" applyNumberFormat="0" applyProtection="0">
      <alignment horizontal="right" vertical="center"/>
    </xf>
    <xf numFmtId="186" fontId="42" fillId="44" borderId="76" applyNumberFormat="0" applyAlignment="0" applyProtection="0"/>
    <xf numFmtId="186" fontId="27" fillId="63" borderId="78" applyNumberFormat="0" applyProtection="0">
      <alignment horizontal="left" vertical="center" indent="1"/>
    </xf>
    <xf numFmtId="186" fontId="56" fillId="21" borderId="67" applyNumberFormat="0" applyProtection="0">
      <alignment horizontal="left" vertical="top" indent="1"/>
    </xf>
    <xf numFmtId="186" fontId="27" fillId="14" borderId="135" applyNumberFormat="0" applyProtection="0">
      <alignment horizontal="left" vertical="top" indent="1"/>
    </xf>
    <xf numFmtId="190" fontId="28" fillId="50" borderId="100">
      <alignment vertical="center"/>
    </xf>
    <xf numFmtId="4" fontId="62" fillId="11" borderId="78" applyNumberFormat="0" applyProtection="0">
      <alignment horizontal="left" vertical="center"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7" fillId="44" borderId="77" applyNumberFormat="0" applyAlignment="0" applyProtection="0"/>
    <xf numFmtId="186" fontId="56" fillId="40" borderId="76" applyNumberFormat="0" applyFont="0" applyAlignment="0" applyProtection="0"/>
    <xf numFmtId="4" fontId="56" fillId="15" borderId="79" applyNumberFormat="0" applyProtection="0">
      <alignment horizontal="left" vertical="center" indent="1"/>
    </xf>
    <xf numFmtId="4" fontId="56" fillId="57" borderId="79" applyNumberFormat="0" applyProtection="0">
      <alignment horizontal="right" vertical="center"/>
    </xf>
    <xf numFmtId="186" fontId="50" fillId="41" borderId="76" applyNumberFormat="0" applyAlignment="0" applyProtection="0"/>
    <xf numFmtId="186" fontId="56" fillId="14" borderId="101" applyNumberFormat="0" applyProtection="0">
      <alignment horizontal="left" vertical="top" indent="1"/>
    </xf>
    <xf numFmtId="188" fontId="5" fillId="13" borderId="129">
      <alignment vertical="center"/>
    </xf>
    <xf numFmtId="186" fontId="56" fillId="40" borderId="104" applyNumberFormat="0" applyFont="0" applyAlignment="0" applyProtection="0"/>
    <xf numFmtId="186" fontId="44" fillId="0" borderId="139" applyNumberFormat="0" applyFill="0" applyAlignment="0" applyProtection="0"/>
    <xf numFmtId="186" fontId="56" fillId="63" borderId="135" applyNumberFormat="0" applyProtection="0">
      <alignment horizontal="left" vertical="top" indent="1"/>
    </xf>
    <xf numFmtId="4" fontId="56" fillId="52" borderId="133" applyNumberFormat="0" applyProtection="0">
      <alignment vertical="center"/>
    </xf>
    <xf numFmtId="4" fontId="27" fillId="21" borderId="112" applyNumberFormat="0" applyProtection="0">
      <alignment horizontal="left" vertical="center" indent="1"/>
    </xf>
    <xf numFmtId="186" fontId="57" fillId="44" borderId="93" applyNumberFormat="0" applyAlignment="0" applyProtection="0"/>
    <xf numFmtId="186" fontId="56" fillId="21" borderId="94" applyNumberFormat="0" applyProtection="0">
      <alignment horizontal="left" vertical="top" indent="1"/>
    </xf>
    <xf numFmtId="186" fontId="42" fillId="44" borderId="76" applyNumberFormat="0" applyAlignment="0" applyProtection="0"/>
    <xf numFmtId="186" fontId="44" fillId="0" borderId="82" applyNumberFormat="0" applyFill="0" applyAlignment="0" applyProtection="0"/>
    <xf numFmtId="186" fontId="56" fillId="14"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93" fontId="28" fillId="50" borderId="83">
      <alignment vertical="center"/>
    </xf>
    <xf numFmtId="186" fontId="56" fillId="40" borderId="76" applyNumberFormat="0" applyFont="0" applyAlignment="0" applyProtection="0"/>
    <xf numFmtId="186" fontId="56" fillId="15" borderId="101" applyNumberFormat="0" applyProtection="0">
      <alignment horizontal="left" vertical="top" indent="1"/>
    </xf>
    <xf numFmtId="186" fontId="56" fillId="21" borderId="111" applyNumberFormat="0" applyProtection="0">
      <alignment horizontal="left" vertical="top" indent="1"/>
    </xf>
    <xf numFmtId="188" fontId="5" fillId="13" borderId="83">
      <alignment vertical="center"/>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0" fillId="41" borderId="42" applyNumberFormat="0" applyAlignment="0" applyProtection="0"/>
    <xf numFmtId="186" fontId="50" fillId="41" borderId="42" applyNumberFormat="0" applyAlignment="0" applyProtection="0"/>
    <xf numFmtId="4" fontId="56" fillId="56" borderId="65" applyNumberFormat="0" applyProtection="0">
      <alignment horizontal="right" vertical="center"/>
    </xf>
    <xf numFmtId="186" fontId="62" fillId="15" borderId="78" applyNumberFormat="0" applyProtection="0">
      <alignment horizontal="left" vertical="top" indent="1"/>
    </xf>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7" fillId="44" borderId="43" applyNumberFormat="0" applyAlignment="0" applyProtection="0"/>
    <xf numFmtId="186" fontId="57" fillId="44" borderId="43" applyNumberFormat="0" applyAlignment="0" applyProtection="0"/>
    <xf numFmtId="191" fontId="28" fillId="50" borderId="38">
      <alignment vertical="center"/>
    </xf>
    <xf numFmtId="186" fontId="27" fillId="21" borderId="40" applyNumberFormat="0" applyProtection="0">
      <alignment horizontal="left" vertical="center" indent="1"/>
    </xf>
    <xf numFmtId="186" fontId="27"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27" fillId="15" borderId="40" applyNumberFormat="0" applyProtection="0">
      <alignment horizontal="left" vertical="center" indent="1"/>
    </xf>
    <xf numFmtId="186" fontId="27"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27" fillId="63" borderId="40" applyNumberFormat="0" applyProtection="0">
      <alignment horizontal="left" vertical="center" indent="1"/>
    </xf>
    <xf numFmtId="186" fontId="27"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27" fillId="14" borderId="40" applyNumberFormat="0" applyProtection="0">
      <alignment horizontal="left" vertical="center" indent="1"/>
    </xf>
    <xf numFmtId="186" fontId="27"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27" fillId="64" borderId="38" applyNumberFormat="0">
      <protection locked="0"/>
    </xf>
    <xf numFmtId="4" fontId="56" fillId="53" borderId="65" applyNumberFormat="0" applyProtection="0">
      <alignment horizontal="left" vertical="center" indent="1"/>
    </xf>
    <xf numFmtId="4" fontId="56" fillId="56" borderId="65" applyNumberFormat="0" applyProtection="0">
      <alignment horizontal="right" vertical="center"/>
    </xf>
    <xf numFmtId="4" fontId="56" fillId="60" borderId="65" applyNumberFormat="0" applyProtection="0">
      <alignment horizontal="right" vertical="center"/>
    </xf>
    <xf numFmtId="4" fontId="56" fillId="15" borderId="68" applyNumberFormat="0" applyProtection="0">
      <alignment horizontal="left" vertical="center" indent="1"/>
    </xf>
    <xf numFmtId="186" fontId="27"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61" fillId="21" borderId="44" applyBorder="0"/>
    <xf numFmtId="186" fontId="56" fillId="67" borderId="38"/>
    <xf numFmtId="37" fontId="33" fillId="0" borderId="45" applyNumberFormat="0"/>
    <xf numFmtId="194" fontId="33" fillId="0" borderId="39" applyFill="0"/>
    <xf numFmtId="186" fontId="56" fillId="15" borderId="67" applyNumberFormat="0" applyProtection="0">
      <alignment horizontal="left" vertical="top" indent="1"/>
    </xf>
    <xf numFmtId="4" fontId="56" fillId="57" borderId="79" applyNumberFormat="0" applyProtection="0">
      <alignment horizontal="right" vertical="center"/>
    </xf>
    <xf numFmtId="186" fontId="56" fillId="21" borderId="94" applyNumberFormat="0" applyProtection="0">
      <alignment horizontal="left" vertical="top" indent="1"/>
    </xf>
    <xf numFmtId="4" fontId="56" fillId="61" borderId="79" applyNumberFormat="0" applyProtection="0">
      <alignment horizontal="left" vertical="center" indent="1"/>
    </xf>
    <xf numFmtId="190" fontId="28" fillId="49" borderId="55">
      <alignment vertical="center"/>
    </xf>
    <xf numFmtId="4" fontId="56" fillId="56" borderId="76" applyNumberFormat="0" applyProtection="0">
      <alignment horizontal="right" vertical="center"/>
    </xf>
    <xf numFmtId="4" fontId="56" fillId="61" borderId="136" applyNumberFormat="0" applyProtection="0">
      <alignment horizontal="left" vertical="center" indent="1"/>
    </xf>
    <xf numFmtId="188" fontId="28" fillId="51" borderId="129">
      <alignment horizontal="right" vertical="center"/>
      <protection locked="0"/>
    </xf>
    <xf numFmtId="186" fontId="56" fillId="14" borderId="135" applyNumberFormat="0" applyProtection="0">
      <alignment horizontal="left" vertical="top" indent="1"/>
    </xf>
    <xf numFmtId="186" fontId="56" fillId="63" borderId="78" applyNumberFormat="0" applyProtection="0">
      <alignment horizontal="left" vertical="top" indent="1"/>
    </xf>
    <xf numFmtId="186" fontId="56" fillId="14" borderId="67" applyNumberFormat="0" applyProtection="0">
      <alignment horizontal="left" vertical="top" indent="1"/>
    </xf>
    <xf numFmtId="186" fontId="50" fillId="41" borderId="65" applyNumberFormat="0" applyAlignment="0" applyProtection="0"/>
    <xf numFmtId="186" fontId="42" fillId="44" borderId="76" applyNumberFormat="0" applyAlignment="0" applyProtection="0"/>
    <xf numFmtId="4" fontId="56" fillId="58" borderId="133" applyNumberFormat="0" applyProtection="0">
      <alignment horizontal="right" vertical="center"/>
    </xf>
    <xf numFmtId="186" fontId="27" fillId="14" borderId="78" applyNumberFormat="0" applyProtection="0">
      <alignment horizontal="left" vertical="top" indent="1"/>
    </xf>
    <xf numFmtId="186" fontId="56" fillId="40" borderId="65" applyNumberFormat="0" applyFont="0" applyAlignment="0" applyProtection="0"/>
    <xf numFmtId="186" fontId="28" fillId="50" borderId="129">
      <alignment vertical="center"/>
    </xf>
    <xf numFmtId="4" fontId="56" fillId="23" borderId="76" applyNumberFormat="0" applyProtection="0">
      <alignment horizontal="right" vertical="center"/>
    </xf>
    <xf numFmtId="191" fontId="5" fillId="70" borderId="83">
      <alignment horizontal="right" vertical="center"/>
      <protection locked="0"/>
    </xf>
    <xf numFmtId="186" fontId="56" fillId="15" borderId="101" applyNumberFormat="0" applyProtection="0">
      <alignment horizontal="left" vertical="top" indent="1"/>
    </xf>
    <xf numFmtId="188" fontId="28" fillId="49" borderId="55">
      <alignment vertical="center"/>
    </xf>
    <xf numFmtId="4" fontId="62" fillId="11" borderId="78" applyNumberFormat="0" applyProtection="0">
      <alignment horizontal="left" vertical="center" indent="1"/>
    </xf>
    <xf numFmtId="186" fontId="56" fillId="15" borderId="67" applyNumberFormat="0" applyProtection="0">
      <alignment horizontal="left" vertical="top" indent="1"/>
    </xf>
    <xf numFmtId="4" fontId="56" fillId="19" borderId="76" applyNumberFormat="0" applyProtection="0">
      <alignment horizontal="right" vertical="center"/>
    </xf>
    <xf numFmtId="186" fontId="56" fillId="15" borderId="78" applyNumberFormat="0" applyProtection="0">
      <alignment horizontal="left" vertical="top" indent="1"/>
    </xf>
    <xf numFmtId="4" fontId="56" fillId="59" borderId="76" applyNumberFormat="0" applyProtection="0">
      <alignment horizontal="right" vertical="center"/>
    </xf>
    <xf numFmtId="186" fontId="56" fillId="14" borderId="67" applyNumberFormat="0" applyProtection="0">
      <alignment horizontal="left" vertical="top" indent="1"/>
    </xf>
    <xf numFmtId="186" fontId="56" fillId="40" borderId="65" applyNumberFormat="0" applyFont="0" applyAlignment="0" applyProtection="0"/>
    <xf numFmtId="4" fontId="27" fillId="21" borderId="126" applyNumberFormat="0" applyProtection="0">
      <alignment horizontal="left" vertical="center" indent="1"/>
    </xf>
    <xf numFmtId="186" fontId="56" fillId="14" borderId="78" applyNumberFormat="0" applyProtection="0">
      <alignment horizontal="left" vertical="top" indent="1"/>
    </xf>
    <xf numFmtId="186" fontId="56" fillId="40" borderId="65" applyNumberFormat="0" applyFont="0" applyAlignment="0" applyProtection="0"/>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63" borderId="133" applyNumberFormat="0" applyProtection="0">
      <alignment horizontal="left" vertical="center" indent="1"/>
    </xf>
    <xf numFmtId="193" fontId="28" fillId="12" borderId="38">
      <alignment vertical="center"/>
      <protection locked="0"/>
    </xf>
    <xf numFmtId="4" fontId="56" fillId="60" borderId="133" applyNumberFormat="0" applyProtection="0">
      <alignment horizontal="right" vertical="center"/>
    </xf>
    <xf numFmtId="186" fontId="56" fillId="15" borderId="78" applyNumberFormat="0" applyProtection="0">
      <alignment horizontal="left" vertical="top" indent="1"/>
    </xf>
    <xf numFmtId="186" fontId="50" fillId="41" borderId="65" applyNumberFormat="0" applyAlignment="0" applyProtection="0"/>
    <xf numFmtId="4" fontId="56" fillId="23" borderId="133" applyNumberFormat="0" applyProtection="0">
      <alignment horizontal="right" vertical="center"/>
    </xf>
    <xf numFmtId="164" fontId="35" fillId="0" borderId="0" applyFont="0" applyFill="0" applyBorder="0" applyAlignment="0" applyProtection="0"/>
    <xf numFmtId="4" fontId="62" fillId="48" borderId="67" applyNumberFormat="0" applyProtection="0">
      <alignment vertical="center"/>
    </xf>
    <xf numFmtId="186" fontId="56" fillId="63" borderId="111" applyNumberFormat="0" applyProtection="0">
      <alignment horizontal="left" vertical="top" indent="1"/>
    </xf>
    <xf numFmtId="190" fontId="28" fillId="49" borderId="83">
      <alignment vertical="center"/>
    </xf>
    <xf numFmtId="191" fontId="28" fillId="51" borderId="83">
      <alignment horizontal="right" vertical="center"/>
      <protection locked="0"/>
    </xf>
    <xf numFmtId="186" fontId="27" fillId="21" borderId="78" applyNumberFormat="0" applyProtection="0">
      <alignment horizontal="left" vertical="top" indent="1"/>
    </xf>
    <xf numFmtId="186" fontId="56" fillId="63" borderId="76" applyNumberFormat="0" applyProtection="0">
      <alignment horizontal="left" vertical="center" indent="1"/>
    </xf>
    <xf numFmtId="186" fontId="56" fillId="67" borderId="83"/>
    <xf numFmtId="186" fontId="42" fillId="44" borderId="65" applyNumberFormat="0" applyAlignment="0" applyProtection="0"/>
    <xf numFmtId="4" fontId="56" fillId="52" borderId="76" applyNumberFormat="0" applyProtection="0">
      <alignment vertical="center"/>
    </xf>
    <xf numFmtId="186" fontId="27" fillId="63" borderId="94" applyNumberFormat="0" applyProtection="0">
      <alignment horizontal="left" vertical="top" indent="1"/>
    </xf>
    <xf numFmtId="4" fontId="56" fillId="61" borderId="95" applyNumberFormat="0" applyProtection="0">
      <alignment horizontal="left" vertical="center" indent="1"/>
    </xf>
    <xf numFmtId="186" fontId="56" fillId="14" borderId="78" applyNumberFormat="0" applyProtection="0">
      <alignment horizontal="left" vertical="top" indent="1"/>
    </xf>
    <xf numFmtId="191" fontId="28" fillId="12" borderId="100">
      <alignment vertical="center"/>
      <protection locked="0"/>
    </xf>
    <xf numFmtId="186" fontId="56" fillId="64" borderId="69" applyNumberFormat="0">
      <protection locked="0"/>
    </xf>
    <xf numFmtId="4" fontId="56" fillId="54" borderId="65" applyNumberFormat="0" applyProtection="0">
      <alignment horizontal="left" vertical="center" indent="1"/>
    </xf>
    <xf numFmtId="4" fontId="64" fillId="64" borderId="65" applyNumberFormat="0" applyProtection="0">
      <alignment horizontal="right" vertical="center"/>
    </xf>
    <xf numFmtId="4" fontId="59" fillId="12" borderId="55" applyNumberFormat="0" applyProtection="0">
      <alignment vertical="center"/>
    </xf>
    <xf numFmtId="186" fontId="56" fillId="64" borderId="69" applyNumberFormat="0">
      <protection locked="0"/>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4" fontId="56" fillId="15" borderId="68" applyNumberFormat="0" applyProtection="0">
      <alignment horizontal="left" vertical="center" indent="1"/>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27" fillId="21" borderId="67" applyNumberFormat="0" applyProtection="0">
      <alignment horizontal="left" vertical="center" indent="1"/>
    </xf>
    <xf numFmtId="4" fontId="56" fillId="60" borderId="65" applyNumberFormat="0" applyProtection="0">
      <alignment horizontal="right" vertical="center"/>
    </xf>
    <xf numFmtId="4" fontId="56" fillId="23" borderId="65" applyNumberFormat="0" applyProtection="0">
      <alignment horizontal="right" vertical="center"/>
    </xf>
    <xf numFmtId="191" fontId="28" fillId="51" borderId="55">
      <alignment horizontal="right" vertical="center"/>
      <protection locked="0"/>
    </xf>
    <xf numFmtId="186" fontId="28" fillId="50" borderId="55">
      <alignment vertical="center"/>
    </xf>
    <xf numFmtId="186" fontId="28" fillId="51" borderId="55">
      <alignment horizontal="right" vertical="center"/>
      <protection locked="0"/>
    </xf>
    <xf numFmtId="191" fontId="28" fillId="50" borderId="55">
      <alignment vertical="center"/>
    </xf>
    <xf numFmtId="193" fontId="28" fillId="50" borderId="55">
      <alignment vertical="center"/>
    </xf>
    <xf numFmtId="186" fontId="50" fillId="41" borderId="46" applyNumberFormat="0" applyAlignment="0" applyProtection="0"/>
    <xf numFmtId="186" fontId="50" fillId="41" borderId="46" applyNumberFormat="0" applyAlignment="0" applyProtection="0"/>
    <xf numFmtId="186" fontId="50" fillId="41" borderId="46" applyNumberFormat="0" applyAlignment="0" applyProtection="0"/>
    <xf numFmtId="186" fontId="50" fillId="41" borderId="46" applyNumberFormat="0" applyAlignment="0" applyProtection="0"/>
    <xf numFmtId="186" fontId="42" fillId="44" borderId="46" applyNumberFormat="0" applyAlignment="0" applyProtection="0"/>
    <xf numFmtId="186" fontId="57" fillId="44" borderId="47" applyNumberFormat="0" applyAlignment="0" applyProtection="0"/>
    <xf numFmtId="186" fontId="57" fillId="44" borderId="47" applyNumberFormat="0" applyAlignment="0" applyProtection="0"/>
    <xf numFmtId="186" fontId="60" fillId="52" borderId="48" applyNumberFormat="0" applyProtection="0">
      <alignment horizontal="left" vertical="top" indent="1"/>
    </xf>
    <xf numFmtId="4" fontId="56" fillId="57" borderId="49"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7" fillId="44" borderId="47" applyNumberFormat="0" applyAlignment="0" applyProtection="0"/>
    <xf numFmtId="186" fontId="57" fillId="44" borderId="47" applyNumberFormat="0" applyAlignment="0" applyProtection="0"/>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37" fontId="33" fillId="0" borderId="51" applyNumberFormat="0"/>
    <xf numFmtId="186" fontId="44" fillId="0" borderId="52" applyNumberFormat="0" applyFill="0" applyAlignment="0" applyProtection="0"/>
    <xf numFmtId="186" fontId="44" fillId="0" borderId="52" applyNumberFormat="0" applyFill="0" applyAlignment="0" applyProtection="0"/>
    <xf numFmtId="4" fontId="56" fillId="52" borderId="46" applyNumberFormat="0" applyProtection="0">
      <alignment vertical="center"/>
    </xf>
    <xf numFmtId="4" fontId="59" fillId="53" borderId="46" applyNumberFormat="0" applyProtection="0">
      <alignment vertical="center"/>
    </xf>
    <xf numFmtId="4" fontId="56" fillId="53" borderId="46" applyNumberFormat="0" applyProtection="0">
      <alignment horizontal="left" vertical="center" indent="1"/>
    </xf>
    <xf numFmtId="186" fontId="60" fillId="52" borderId="48" applyNumberFormat="0" applyProtection="0">
      <alignment horizontal="left" vertical="top" indent="1"/>
    </xf>
    <xf numFmtId="4" fontId="56" fillId="54" borderId="46" applyNumberFormat="0" applyProtection="0">
      <alignment horizontal="left" vertical="center" indent="1"/>
    </xf>
    <xf numFmtId="4" fontId="56" fillId="55" borderId="46" applyNumberFormat="0" applyProtection="0">
      <alignment horizontal="right" vertical="center"/>
    </xf>
    <xf numFmtId="4" fontId="56" fillId="56" borderId="46" applyNumberFormat="0" applyProtection="0">
      <alignment horizontal="right" vertical="center"/>
    </xf>
    <xf numFmtId="4" fontId="56" fillId="57" borderId="49" applyNumberFormat="0" applyProtection="0">
      <alignment horizontal="right" vertical="center"/>
    </xf>
    <xf numFmtId="4" fontId="56" fillId="23" borderId="46" applyNumberFormat="0" applyProtection="0">
      <alignment horizontal="right" vertical="center"/>
    </xf>
    <xf numFmtId="4" fontId="56" fillId="58" borderId="46" applyNumberFormat="0" applyProtection="0">
      <alignment horizontal="right" vertical="center"/>
    </xf>
    <xf numFmtId="4" fontId="56" fillId="59" borderId="46" applyNumberFormat="0" applyProtection="0">
      <alignment horizontal="right" vertical="center"/>
    </xf>
    <xf numFmtId="4" fontId="56" fillId="19" borderId="46" applyNumberFormat="0" applyProtection="0">
      <alignment horizontal="right" vertical="center"/>
    </xf>
    <xf numFmtId="4" fontId="56" fillId="16" borderId="46" applyNumberFormat="0" applyProtection="0">
      <alignment horizontal="right" vertical="center"/>
    </xf>
    <xf numFmtId="4" fontId="56" fillId="60" borderId="46"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5" borderId="46" applyNumberFormat="0" applyProtection="0">
      <alignment horizontal="right" vertical="center"/>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56" fillId="11" borderId="46"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62" borderId="46" applyNumberFormat="0" applyProtection="0">
      <alignment horizontal="left" vertical="center"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63" borderId="46" applyNumberFormat="0" applyProtection="0">
      <alignment horizontal="left" vertical="center"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6" applyNumberFormat="0" applyProtection="0">
      <alignment horizontal="left" vertical="center" indent="1"/>
    </xf>
    <xf numFmtId="186" fontId="27" fillId="14" borderId="48" applyNumberFormat="0" applyProtection="0">
      <alignment horizontal="left" vertical="center"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4" fontId="56" fillId="0" borderId="46" applyNumberFormat="0" applyProtection="0">
      <alignment horizontal="right" vertical="center"/>
    </xf>
    <xf numFmtId="4" fontId="59" fillId="65" borderId="46" applyNumberFormat="0" applyProtection="0">
      <alignment horizontal="right" vertical="center"/>
    </xf>
    <xf numFmtId="4" fontId="56" fillId="54" borderId="46" applyNumberFormat="0" applyProtection="0">
      <alignment horizontal="left" vertical="center"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4" fontId="64" fillId="64" borderId="46" applyNumberFormat="0" applyProtection="0">
      <alignment horizontal="right" vertical="center"/>
    </xf>
    <xf numFmtId="186" fontId="27" fillId="21" borderId="48" applyNumberFormat="0" applyProtection="0">
      <alignment horizontal="left" vertical="top" indent="1"/>
    </xf>
    <xf numFmtId="37" fontId="33" fillId="0" borderId="51" applyNumberFormat="0"/>
    <xf numFmtId="186" fontId="56" fillId="21" borderId="48" applyNumberFormat="0" applyProtection="0">
      <alignment horizontal="left" vertical="top" indent="1"/>
    </xf>
    <xf numFmtId="186" fontId="56" fillId="15" borderId="78" applyNumberFormat="0" applyProtection="0">
      <alignment horizontal="left" vertical="top" indent="1"/>
    </xf>
    <xf numFmtId="186" fontId="44" fillId="0" borderId="52" applyNumberFormat="0" applyFill="0" applyAlignment="0" applyProtection="0"/>
    <xf numFmtId="186" fontId="44" fillId="0" borderId="52" applyNumberFormat="0" applyFill="0" applyAlignment="0" applyProtection="0"/>
    <xf numFmtId="186" fontId="56" fillId="15" borderId="48" applyNumberFormat="0" applyProtection="0">
      <alignment horizontal="left" vertical="top" indent="1"/>
    </xf>
    <xf numFmtId="186" fontId="56" fillId="21" borderId="67" applyNumberFormat="0" applyProtection="0">
      <alignment horizontal="left" vertical="top" indent="1"/>
    </xf>
    <xf numFmtId="4" fontId="56" fillId="54" borderId="65" applyNumberFormat="0" applyProtection="0">
      <alignment horizontal="left" vertical="center" indent="1"/>
    </xf>
    <xf numFmtId="186" fontId="27" fillId="15" borderId="67" applyNumberFormat="0" applyProtection="0">
      <alignment horizontal="left" vertical="center" indent="1"/>
    </xf>
    <xf numFmtId="186" fontId="27" fillId="21" borderId="67" applyNumberFormat="0" applyProtection="0">
      <alignment horizontal="left" vertical="top" indent="1"/>
    </xf>
    <xf numFmtId="4" fontId="56" fillId="14" borderId="68" applyNumberFormat="0" applyProtection="0">
      <alignment horizontal="left" vertical="center" indent="1"/>
    </xf>
    <xf numFmtId="4" fontId="56" fillId="54" borderId="65" applyNumberFormat="0" applyProtection="0">
      <alignment horizontal="left" vertical="center" indent="1"/>
    </xf>
    <xf numFmtId="186" fontId="57" fillId="44" borderId="66" applyNumberFormat="0" applyAlignment="0" applyProtection="0"/>
    <xf numFmtId="186" fontId="56" fillId="40" borderId="65" applyNumberFormat="0" applyFont="0" applyAlignment="0" applyProtection="0"/>
    <xf numFmtId="186" fontId="56" fillId="40" borderId="65" applyNumberFormat="0" applyFont="0" applyAlignment="0" applyProtection="0"/>
    <xf numFmtId="190" fontId="5" fillId="69" borderId="73">
      <alignment vertical="center"/>
    </xf>
    <xf numFmtId="190" fontId="5" fillId="13" borderId="73">
      <alignment vertical="center"/>
    </xf>
    <xf numFmtId="188" fontId="5" fillId="70" borderId="83">
      <alignment horizontal="right" vertical="center"/>
      <protection locked="0"/>
    </xf>
    <xf numFmtId="186" fontId="62" fillId="15" borderId="67" applyNumberFormat="0" applyProtection="0">
      <alignment horizontal="left" vertical="top" indent="1"/>
    </xf>
    <xf numFmtId="4" fontId="62" fillId="11" borderId="67" applyNumberFormat="0" applyProtection="0">
      <alignment horizontal="left" vertical="center" indent="1"/>
    </xf>
    <xf numFmtId="4" fontId="56" fillId="54" borderId="109"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5" applyNumberFormat="0" applyProtection="0">
      <alignment horizontal="left" vertical="center"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21" borderId="67" applyNumberFormat="0" applyProtection="0">
      <alignment horizontal="left" vertical="center" indent="1"/>
    </xf>
    <xf numFmtId="4" fontId="56" fillId="57" borderId="68" applyNumberFormat="0" applyProtection="0">
      <alignment horizontal="right" vertical="center"/>
    </xf>
    <xf numFmtId="190" fontId="28" fillId="51" borderId="73">
      <alignment horizontal="right" vertical="center"/>
      <protection locked="0"/>
    </xf>
    <xf numFmtId="191" fontId="28" fillId="51" borderId="73">
      <alignment horizontal="right" vertical="center"/>
      <protection locked="0"/>
    </xf>
    <xf numFmtId="186" fontId="28" fillId="50" borderId="73">
      <alignment vertical="center"/>
    </xf>
    <xf numFmtId="188" fontId="28" fillId="50" borderId="73">
      <alignment vertical="center"/>
    </xf>
    <xf numFmtId="191" fontId="28" fillId="50" borderId="73">
      <alignment vertical="center"/>
    </xf>
    <xf numFmtId="172" fontId="28" fillId="12" borderId="73">
      <alignment vertical="center"/>
      <protection locked="0"/>
    </xf>
    <xf numFmtId="186" fontId="28" fillId="12" borderId="73">
      <alignment vertical="center"/>
      <protection locked="0"/>
    </xf>
    <xf numFmtId="188" fontId="28" fillId="49" borderId="73">
      <alignment vertical="center"/>
    </xf>
    <xf numFmtId="191" fontId="28" fillId="49" borderId="73">
      <alignment vertical="center"/>
    </xf>
    <xf numFmtId="186" fontId="56" fillId="40" borderId="65" applyNumberFormat="0" applyFont="0" applyAlignment="0" applyProtection="0"/>
    <xf numFmtId="186" fontId="56" fillId="40" borderId="65" applyNumberFormat="0" applyFont="0" applyAlignment="0" applyProtection="0"/>
    <xf numFmtId="186" fontId="42" fillId="44" borderId="65" applyNumberFormat="0" applyAlignment="0" applyProtection="0"/>
    <xf numFmtId="186" fontId="27" fillId="14" borderId="78" applyNumberFormat="0" applyProtection="0">
      <alignment horizontal="left" vertical="top" indent="1"/>
    </xf>
    <xf numFmtId="186" fontId="56" fillId="40" borderId="92" applyNumberFormat="0" applyFont="0" applyAlignment="0" applyProtection="0"/>
    <xf numFmtId="186" fontId="56" fillId="14" borderId="76" applyNumberFormat="0" applyProtection="0">
      <alignment horizontal="left" vertical="center" indent="1"/>
    </xf>
    <xf numFmtId="4" fontId="56" fillId="0" borderId="76" applyNumberFormat="0" applyProtection="0">
      <alignment horizontal="right" vertical="center"/>
    </xf>
    <xf numFmtId="186" fontId="56" fillId="63" borderId="135" applyNumberFormat="0" applyProtection="0">
      <alignment horizontal="left" vertical="top" indent="1"/>
    </xf>
    <xf numFmtId="186" fontId="56" fillId="14" borderId="94" applyNumberFormat="0" applyProtection="0">
      <alignment horizontal="left" vertical="top" indent="1"/>
    </xf>
    <xf numFmtId="186" fontId="56" fillId="21" borderId="94" applyNumberFormat="0" applyProtection="0">
      <alignment horizontal="left" vertical="top" indent="1"/>
    </xf>
    <xf numFmtId="186" fontId="56" fillId="21" borderId="101" applyNumberFormat="0" applyProtection="0">
      <alignment horizontal="left" vertical="top" indent="1"/>
    </xf>
    <xf numFmtId="186" fontId="28" fillId="49" borderId="83">
      <alignment vertical="center"/>
    </xf>
    <xf numFmtId="186" fontId="28" fillId="51" borderId="83">
      <alignment horizontal="right" vertical="center"/>
      <protection locked="0"/>
    </xf>
    <xf numFmtId="4" fontId="56" fillId="14" borderId="79" applyNumberFormat="0" applyProtection="0">
      <alignment horizontal="left" vertical="center" indent="1"/>
    </xf>
    <xf numFmtId="4" fontId="56" fillId="0" borderId="76" applyNumberFormat="0" applyProtection="0">
      <alignment horizontal="right" vertical="center"/>
    </xf>
    <xf numFmtId="4" fontId="59" fillId="53" borderId="76" applyNumberFormat="0" applyProtection="0">
      <alignment vertical="center"/>
    </xf>
    <xf numFmtId="4" fontId="56" fillId="55" borderId="76" applyNumberFormat="0" applyProtection="0">
      <alignment horizontal="right" vertical="center"/>
    </xf>
    <xf numFmtId="191" fontId="28" fillId="50" borderId="55">
      <alignment vertical="center"/>
    </xf>
    <xf numFmtId="186" fontId="42" fillId="44" borderId="92" applyNumberFormat="0" applyAlignment="0" applyProtection="0"/>
    <xf numFmtId="186" fontId="56" fillId="14" borderId="94" applyNumberFormat="0" applyProtection="0">
      <alignment horizontal="left" vertical="top" indent="1"/>
    </xf>
    <xf numFmtId="172" fontId="28" fillId="12" borderId="8">
      <alignment vertical="center"/>
      <protection locked="0"/>
    </xf>
    <xf numFmtId="186" fontId="56" fillId="14" borderId="78" applyNumberFormat="0" applyProtection="0">
      <alignment horizontal="left" vertical="top" indent="1"/>
    </xf>
    <xf numFmtId="191" fontId="5" fillId="70" borderId="8">
      <alignment horizontal="right" vertical="center"/>
      <protection locked="0"/>
    </xf>
    <xf numFmtId="186" fontId="62" fillId="15" borderId="67" applyNumberFormat="0" applyProtection="0">
      <alignment horizontal="left" vertical="top" indent="1"/>
    </xf>
    <xf numFmtId="186" fontId="56" fillId="14" borderId="94" applyNumberFormat="0" applyProtection="0">
      <alignment horizontal="left" vertical="top" indent="1"/>
    </xf>
    <xf numFmtId="4" fontId="62" fillId="11" borderId="67" applyNumberFormat="0" applyProtection="0">
      <alignment horizontal="left" vertical="center" indent="1"/>
    </xf>
    <xf numFmtId="186" fontId="56" fillId="64" borderId="69" applyNumberFormat="0">
      <protection locked="0"/>
    </xf>
    <xf numFmtId="186" fontId="56" fillId="64" borderId="69" applyNumberFormat="0">
      <protection locked="0"/>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62" borderId="65" applyNumberFormat="0" applyProtection="0">
      <alignment horizontal="left" vertical="center" indent="1"/>
    </xf>
    <xf numFmtId="186" fontId="27" fillId="21" borderId="67" applyNumberFormat="0" applyProtection="0">
      <alignment horizontal="left" vertical="top" indent="1"/>
    </xf>
    <xf numFmtId="4" fontId="56" fillId="61" borderId="68" applyNumberFormat="0" applyProtection="0">
      <alignment horizontal="left" vertical="center" indent="1"/>
    </xf>
    <xf numFmtId="4" fontId="56" fillId="58" borderId="65" applyNumberFormat="0" applyProtection="0">
      <alignment horizontal="right" vertical="center"/>
    </xf>
    <xf numFmtId="191" fontId="28" fillId="51" borderId="55">
      <alignment horizontal="right" vertical="center"/>
      <protection locked="0"/>
    </xf>
    <xf numFmtId="186" fontId="28" fillId="50" borderId="55">
      <alignment vertical="center"/>
    </xf>
    <xf numFmtId="186" fontId="28" fillId="51" borderId="55">
      <alignment horizontal="right" vertical="center"/>
      <protection locked="0"/>
    </xf>
    <xf numFmtId="191" fontId="28" fillId="50" borderId="55">
      <alignment vertical="center"/>
    </xf>
    <xf numFmtId="193" fontId="28" fillId="50" borderId="55">
      <alignment vertical="center"/>
    </xf>
    <xf numFmtId="186" fontId="62" fillId="15" borderId="101" applyNumberFormat="0" applyProtection="0">
      <alignment horizontal="left" vertical="top" indent="1"/>
    </xf>
    <xf numFmtId="186" fontId="56" fillId="40" borderId="46" applyNumberFormat="0" applyFont="0" applyAlignment="0" applyProtection="0"/>
    <xf numFmtId="186" fontId="57" fillId="44" borderId="47" applyNumberFormat="0" applyAlignment="0" applyProtection="0"/>
    <xf numFmtId="186" fontId="57" fillId="44" borderId="47" applyNumberFormat="0" applyAlignment="0" applyProtection="0"/>
    <xf numFmtId="4" fontId="56" fillId="52" borderId="46" applyNumberFormat="0" applyProtection="0">
      <alignment vertical="center"/>
    </xf>
    <xf numFmtId="4" fontId="59" fillId="53" borderId="46" applyNumberFormat="0" applyProtection="0">
      <alignment vertical="center"/>
    </xf>
    <xf numFmtId="4" fontId="56" fillId="53" borderId="46" applyNumberFormat="0" applyProtection="0">
      <alignment horizontal="left" vertical="center" indent="1"/>
    </xf>
    <xf numFmtId="186" fontId="60" fillId="52" borderId="48" applyNumberFormat="0" applyProtection="0">
      <alignment horizontal="left" vertical="top" indent="1"/>
    </xf>
    <xf numFmtId="4" fontId="56" fillId="54" borderId="46" applyNumberFormat="0" applyProtection="0">
      <alignment horizontal="left" vertical="center" indent="1"/>
    </xf>
    <xf numFmtId="4" fontId="56" fillId="55" borderId="46" applyNumberFormat="0" applyProtection="0">
      <alignment horizontal="right" vertical="center"/>
    </xf>
    <xf numFmtId="4" fontId="56" fillId="56" borderId="46" applyNumberFormat="0" applyProtection="0">
      <alignment horizontal="right" vertical="center"/>
    </xf>
    <xf numFmtId="4" fontId="56" fillId="57" borderId="49" applyNumberFormat="0" applyProtection="0">
      <alignment horizontal="right" vertical="center"/>
    </xf>
    <xf numFmtId="4" fontId="56" fillId="23" borderId="46" applyNumberFormat="0" applyProtection="0">
      <alignment horizontal="right" vertical="center"/>
    </xf>
    <xf numFmtId="4" fontId="56" fillId="58" borderId="46" applyNumberFormat="0" applyProtection="0">
      <alignment horizontal="right" vertical="center"/>
    </xf>
    <xf numFmtId="4" fontId="56" fillId="59" borderId="46" applyNumberFormat="0" applyProtection="0">
      <alignment horizontal="right" vertical="center"/>
    </xf>
    <xf numFmtId="4" fontId="56" fillId="19" borderId="46" applyNumberFormat="0" applyProtection="0">
      <alignment horizontal="right" vertical="center"/>
    </xf>
    <xf numFmtId="4" fontId="56" fillId="16" borderId="46" applyNumberFormat="0" applyProtection="0">
      <alignment horizontal="right" vertical="center"/>
    </xf>
    <xf numFmtId="4" fontId="56" fillId="60" borderId="46"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5" borderId="46" applyNumberFormat="0" applyProtection="0">
      <alignment horizontal="right" vertical="center"/>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56" fillId="11" borderId="46"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62" borderId="46" applyNumberFormat="0" applyProtection="0">
      <alignment horizontal="left" vertical="center"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63" borderId="46" applyNumberFormat="0" applyProtection="0">
      <alignment horizontal="left" vertical="center"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6" applyNumberFormat="0" applyProtection="0">
      <alignment horizontal="left" vertical="center" indent="1"/>
    </xf>
    <xf numFmtId="186" fontId="27" fillId="14" borderId="48" applyNumberFormat="0" applyProtection="0">
      <alignment horizontal="left" vertical="center"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4" fontId="56" fillId="0" borderId="46" applyNumberFormat="0" applyProtection="0">
      <alignment horizontal="right" vertical="center"/>
    </xf>
    <xf numFmtId="4" fontId="59" fillId="65" borderId="46" applyNumberFormat="0" applyProtection="0">
      <alignment horizontal="right" vertical="center"/>
    </xf>
    <xf numFmtId="4" fontId="56" fillId="54" borderId="46" applyNumberFormat="0" applyProtection="0">
      <alignment horizontal="left" vertical="center"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4" fontId="64" fillId="64" borderId="46" applyNumberFormat="0" applyProtection="0">
      <alignment horizontal="right" vertical="center"/>
    </xf>
    <xf numFmtId="37" fontId="33" fillId="0" borderId="51" applyNumberFormat="0"/>
    <xf numFmtId="186" fontId="44" fillId="0" borderId="52" applyNumberFormat="0" applyFill="0" applyAlignment="0" applyProtection="0"/>
    <xf numFmtId="186" fontId="44" fillId="0" borderId="52" applyNumberFormat="0" applyFill="0" applyAlignment="0" applyProtection="0"/>
    <xf numFmtId="186" fontId="56" fillId="15" borderId="78" applyNumberFormat="0" applyProtection="0">
      <alignment horizontal="left" vertical="top" indent="1"/>
    </xf>
    <xf numFmtId="186" fontId="56" fillId="63" borderId="78" applyNumberFormat="0" applyProtection="0">
      <alignment horizontal="left" vertical="top" indent="1"/>
    </xf>
    <xf numFmtId="186" fontId="56" fillId="40" borderId="65" applyNumberFormat="0" applyFont="0" applyAlignment="0" applyProtection="0"/>
    <xf numFmtId="186" fontId="56" fillId="15" borderId="78" applyNumberFormat="0" applyProtection="0">
      <alignment horizontal="left" vertical="top" indent="1"/>
    </xf>
    <xf numFmtId="4" fontId="56" fillId="59" borderId="133" applyNumberFormat="0" applyProtection="0">
      <alignment horizontal="right" vertical="center"/>
    </xf>
    <xf numFmtId="186" fontId="28" fillId="12" borderId="8">
      <alignment vertical="center"/>
      <protection locked="0"/>
    </xf>
    <xf numFmtId="186" fontId="56" fillId="15" borderId="67" applyNumberFormat="0" applyProtection="0">
      <alignment horizontal="left" vertical="top" indent="1"/>
    </xf>
    <xf numFmtId="186" fontId="56" fillId="11" borderId="65" applyNumberFormat="0" applyProtection="0">
      <alignment horizontal="left" vertical="center"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58" borderId="65" applyNumberFormat="0" applyProtection="0">
      <alignment horizontal="right" vertical="center"/>
    </xf>
    <xf numFmtId="4" fontId="56" fillId="57" borderId="68" applyNumberFormat="0" applyProtection="0">
      <alignment horizontal="right" vertical="center"/>
    </xf>
    <xf numFmtId="4" fontId="56" fillId="55" borderId="65" applyNumberFormat="0" applyProtection="0">
      <alignment horizontal="right" vertical="center"/>
    </xf>
    <xf numFmtId="4" fontId="59" fillId="53" borderId="65" applyNumberFormat="0" applyProtection="0">
      <alignment vertical="center"/>
    </xf>
    <xf numFmtId="4" fontId="59" fillId="65" borderId="109" applyNumberFormat="0" applyProtection="0">
      <alignment horizontal="right" vertical="center"/>
    </xf>
    <xf numFmtId="4" fontId="56" fillId="60" borderId="76" applyNumberFormat="0" applyProtection="0">
      <alignment horizontal="right" vertical="center"/>
    </xf>
    <xf numFmtId="186" fontId="27" fillId="21" borderId="111" applyNumberFormat="0" applyProtection="0">
      <alignment horizontal="left" vertical="top" indent="1"/>
    </xf>
    <xf numFmtId="186" fontId="56" fillId="40" borderId="109" applyNumberFormat="0" applyFont="0" applyAlignment="0" applyProtection="0"/>
    <xf numFmtId="4" fontId="27" fillId="21" borderId="95" applyNumberFormat="0" applyProtection="0">
      <alignment horizontal="left" vertical="center" indent="1"/>
    </xf>
    <xf numFmtId="4" fontId="62" fillId="11" borderId="101" applyNumberFormat="0" applyProtection="0">
      <alignment horizontal="left" vertical="center" indent="1"/>
    </xf>
    <xf numFmtId="186" fontId="42" fillId="44" borderId="65" applyNumberForma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93" fontId="28" fillId="12" borderId="117">
      <alignment vertical="center"/>
      <protection locked="0"/>
    </xf>
    <xf numFmtId="186" fontId="56" fillId="21" borderId="67" applyNumberFormat="0" applyProtection="0">
      <alignment horizontal="left" vertical="top" indent="1"/>
    </xf>
    <xf numFmtId="186" fontId="44" fillId="0" borderId="72" applyNumberFormat="0" applyFill="0" applyAlignment="0" applyProtection="0"/>
    <xf numFmtId="194" fontId="33" fillId="0" borderId="74" applyFill="0"/>
    <xf numFmtId="186" fontId="62" fillId="15" borderId="67" applyNumberFormat="0" applyProtection="0">
      <alignment horizontal="left" vertical="top" indent="1"/>
    </xf>
    <xf numFmtId="4" fontId="59" fillId="65" borderId="65" applyNumberFormat="0" applyProtection="0">
      <alignment horizontal="right" vertical="center"/>
    </xf>
    <xf numFmtId="186" fontId="62" fillId="48"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27" fillId="14" borderId="67" applyNumberFormat="0" applyProtection="0">
      <alignment horizontal="left" vertical="center"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21" borderId="67" applyNumberFormat="0" applyProtection="0">
      <alignment horizontal="left" vertical="center" indent="1"/>
    </xf>
    <xf numFmtId="4" fontId="27" fillId="21" borderId="68" applyNumberFormat="0" applyProtection="0">
      <alignment horizontal="left" vertical="center" indent="1"/>
    </xf>
    <xf numFmtId="4" fontId="56" fillId="61" borderId="68" applyNumberFormat="0" applyProtection="0">
      <alignment horizontal="left" vertical="center" indent="1"/>
    </xf>
    <xf numFmtId="4" fontId="56" fillId="19" borderId="65" applyNumberFormat="0" applyProtection="0">
      <alignment horizontal="right" vertical="center"/>
    </xf>
    <xf numFmtId="4" fontId="56" fillId="59" borderId="65" applyNumberFormat="0" applyProtection="0">
      <alignment horizontal="right" vertical="center"/>
    </xf>
    <xf numFmtId="186" fontId="44" fillId="0" borderId="72" applyNumberFormat="0" applyFill="0" applyAlignment="0" applyProtection="0"/>
    <xf numFmtId="186" fontId="56" fillId="64" borderId="69" applyNumberFormat="0">
      <protection locked="0"/>
    </xf>
    <xf numFmtId="4" fontId="59" fillId="65" borderId="65" applyNumberFormat="0" applyProtection="0">
      <alignment horizontal="right" vertical="center"/>
    </xf>
    <xf numFmtId="186" fontId="56" fillId="14" borderId="94"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1" borderId="65" applyNumberFormat="0" applyProtection="0">
      <alignment horizontal="left" vertical="center" indent="1"/>
    </xf>
    <xf numFmtId="186" fontId="56" fillId="21" borderId="67" applyNumberFormat="0" applyProtection="0">
      <alignment horizontal="left" vertical="top" indent="1"/>
    </xf>
    <xf numFmtId="4" fontId="56" fillId="16" borderId="65" applyNumberFormat="0" applyProtection="0">
      <alignment horizontal="right" vertical="center"/>
    </xf>
    <xf numFmtId="4" fontId="56" fillId="57" borderId="68" applyNumberFormat="0" applyProtection="0">
      <alignment horizontal="right" vertical="center"/>
    </xf>
    <xf numFmtId="4" fontId="56" fillId="53" borderId="65" applyNumberFormat="0" applyProtection="0">
      <alignment horizontal="left" vertical="center" indent="1"/>
    </xf>
    <xf numFmtId="191" fontId="28" fillId="51" borderId="55">
      <alignment horizontal="right" vertical="center"/>
      <protection locked="0"/>
    </xf>
    <xf numFmtId="190" fontId="28" fillId="50" borderId="55">
      <alignment vertical="center"/>
    </xf>
    <xf numFmtId="193" fontId="28" fillId="50" borderId="55">
      <alignment vertical="center"/>
    </xf>
    <xf numFmtId="186" fontId="28" fillId="12" borderId="55">
      <alignment vertical="center"/>
      <protection locked="0"/>
    </xf>
    <xf numFmtId="193" fontId="28" fillId="12" borderId="55">
      <alignment vertical="center"/>
      <protection locked="0"/>
    </xf>
    <xf numFmtId="186" fontId="28" fillId="12" borderId="55">
      <alignment vertical="center"/>
      <protection locked="0"/>
    </xf>
    <xf numFmtId="191" fontId="28" fillId="12" borderId="55">
      <alignment vertical="center"/>
      <protection locked="0"/>
    </xf>
    <xf numFmtId="191" fontId="28" fillId="50" borderId="8">
      <alignment vertical="center"/>
    </xf>
    <xf numFmtId="191" fontId="28" fillId="12" borderId="8">
      <alignment vertical="center"/>
      <protection locked="0"/>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63" borderId="111" applyNumberFormat="0" applyProtection="0">
      <alignment horizontal="left" vertical="top" indent="1"/>
    </xf>
    <xf numFmtId="186" fontId="56" fillId="40" borderId="65" applyNumberFormat="0" applyFont="0" applyAlignment="0" applyProtection="0"/>
    <xf numFmtId="186" fontId="56" fillId="64" borderId="113" applyNumberFormat="0">
      <protection locked="0"/>
    </xf>
    <xf numFmtId="186" fontId="56" fillId="21" borderId="135" applyNumberFormat="0" applyProtection="0">
      <alignment horizontal="left" vertical="top" indent="1"/>
    </xf>
    <xf numFmtId="4" fontId="56" fillId="23" borderId="133" applyNumberFormat="0" applyProtection="0">
      <alignment horizontal="right" vertical="center"/>
    </xf>
    <xf numFmtId="186" fontId="56" fillId="21" borderId="78" applyNumberFormat="0" applyProtection="0">
      <alignment horizontal="left" vertical="top" indent="1"/>
    </xf>
    <xf numFmtId="186" fontId="56" fillId="14" borderId="78" applyNumberFormat="0" applyProtection="0">
      <alignment horizontal="left" vertical="top" indent="1"/>
    </xf>
    <xf numFmtId="4" fontId="64" fillId="64" borderId="76" applyNumberFormat="0" applyProtection="0">
      <alignment horizontal="right" vertical="center"/>
    </xf>
    <xf numFmtId="186" fontId="61" fillId="21" borderId="80" applyBorder="0"/>
    <xf numFmtId="4" fontId="59" fillId="65" borderId="76" applyNumberFormat="0" applyProtection="0">
      <alignment horizontal="right" vertical="center"/>
    </xf>
    <xf numFmtId="186" fontId="56" fillId="11" borderId="133" applyNumberFormat="0" applyProtection="0">
      <alignment horizontal="left" vertical="center" indent="1"/>
    </xf>
    <xf numFmtId="186" fontId="42" fillId="44" borderId="76" applyNumberFormat="0" applyAlignment="0" applyProtection="0"/>
    <xf numFmtId="193" fontId="28" fillId="50" borderId="83">
      <alignment vertical="center"/>
    </xf>
    <xf numFmtId="186" fontId="28" fillId="50" borderId="83">
      <alignment vertical="center"/>
    </xf>
    <xf numFmtId="186" fontId="28" fillId="50" borderId="83">
      <alignment vertical="center"/>
    </xf>
    <xf numFmtId="191" fontId="5" fillId="13" borderId="55">
      <alignment vertical="center"/>
    </xf>
    <xf numFmtId="191" fontId="5" fillId="13" borderId="55">
      <alignment vertical="center"/>
    </xf>
    <xf numFmtId="191" fontId="5" fillId="13" borderId="55">
      <alignment vertical="center"/>
    </xf>
    <xf numFmtId="0" fontId="5" fillId="13" borderId="55">
      <alignment vertical="center"/>
    </xf>
    <xf numFmtId="0" fontId="5" fillId="13" borderId="55">
      <alignment vertical="center"/>
    </xf>
    <xf numFmtId="0" fontId="5" fillId="13" borderId="55">
      <alignment vertical="center"/>
    </xf>
    <xf numFmtId="0" fontId="5" fillId="13" borderId="55">
      <alignment vertical="center"/>
    </xf>
    <xf numFmtId="191" fontId="5" fillId="13" borderId="55">
      <alignment vertical="center"/>
    </xf>
    <xf numFmtId="188" fontId="5" fillId="13" borderId="55">
      <alignment vertical="center"/>
    </xf>
    <xf numFmtId="191" fontId="5" fillId="13" borderId="55">
      <alignment vertical="center"/>
    </xf>
    <xf numFmtId="196" fontId="5" fillId="13" borderId="55">
      <alignment vertical="center"/>
    </xf>
    <xf numFmtId="188" fontId="5" fillId="13" borderId="55">
      <alignment vertical="center"/>
    </xf>
    <xf numFmtId="188" fontId="5" fillId="13" borderId="55">
      <alignment vertical="center"/>
    </xf>
    <xf numFmtId="190" fontId="5" fillId="13" borderId="55">
      <alignment vertical="center"/>
    </xf>
    <xf numFmtId="186" fontId="56" fillId="40" borderId="76" applyNumberFormat="0" applyFont="0" applyAlignment="0" applyProtection="0"/>
    <xf numFmtId="4" fontId="56" fillId="58" borderId="76" applyNumberFormat="0" applyProtection="0">
      <alignment horizontal="right" vertical="center"/>
    </xf>
    <xf numFmtId="4" fontId="56" fillId="23" borderId="76" applyNumberFormat="0" applyProtection="0">
      <alignment horizontal="right" vertical="center"/>
    </xf>
    <xf numFmtId="193" fontId="5" fillId="7" borderId="55">
      <alignment vertical="center"/>
      <protection locked="0"/>
    </xf>
    <xf numFmtId="193" fontId="5" fillId="7" borderId="55">
      <alignment vertical="center"/>
      <protection locked="0"/>
    </xf>
    <xf numFmtId="0" fontId="5" fillId="7" borderId="55">
      <alignment vertical="center"/>
      <protection locked="0"/>
    </xf>
    <xf numFmtId="0" fontId="5" fillId="7" borderId="55">
      <alignment vertical="center"/>
      <protection locked="0"/>
    </xf>
    <xf numFmtId="193" fontId="5" fillId="7" borderId="55">
      <alignment vertical="center"/>
      <protection locked="0"/>
    </xf>
    <xf numFmtId="193" fontId="5" fillId="7" borderId="55">
      <alignment vertical="center"/>
      <protection locked="0"/>
    </xf>
    <xf numFmtId="0" fontId="5" fillId="7" borderId="55">
      <alignment vertical="center"/>
      <protection locked="0"/>
    </xf>
    <xf numFmtId="0" fontId="5" fillId="7" borderId="55">
      <alignment vertical="center"/>
      <protection locked="0"/>
    </xf>
    <xf numFmtId="193" fontId="5" fillId="7" borderId="55">
      <alignment vertical="center"/>
      <protection locked="0"/>
    </xf>
    <xf numFmtId="193" fontId="5" fillId="7" borderId="55">
      <alignment vertical="center"/>
      <protection locked="0"/>
    </xf>
    <xf numFmtId="188" fontId="5" fillId="7" borderId="55">
      <alignment vertical="center"/>
      <protection locked="0"/>
    </xf>
    <xf numFmtId="191" fontId="5" fillId="7" borderId="55">
      <alignment vertical="center"/>
      <protection locked="0"/>
    </xf>
    <xf numFmtId="172" fontId="5" fillId="7" borderId="55">
      <alignment vertical="center"/>
      <protection locked="0"/>
    </xf>
    <xf numFmtId="172" fontId="5" fillId="7" borderId="55">
      <alignment vertical="center"/>
      <protection locked="0"/>
    </xf>
    <xf numFmtId="172" fontId="5" fillId="7" borderId="55">
      <alignment vertical="center"/>
      <protection locked="0"/>
    </xf>
    <xf numFmtId="172" fontId="5" fillId="7" borderId="55">
      <alignment vertical="center"/>
      <protection locked="0"/>
    </xf>
    <xf numFmtId="191" fontId="5" fillId="7" borderId="55">
      <alignment vertical="center"/>
      <protection locked="0"/>
    </xf>
    <xf numFmtId="191" fontId="5" fillId="7" borderId="55">
      <alignment vertical="center"/>
      <protection locked="0"/>
    </xf>
    <xf numFmtId="188" fontId="5" fillId="7" borderId="55">
      <alignment vertical="center"/>
      <protection locked="0"/>
    </xf>
    <xf numFmtId="191"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6" fontId="5" fillId="69" borderId="55">
      <alignment vertical="center"/>
    </xf>
    <xf numFmtId="188" fontId="5" fillId="69" borderId="55">
      <alignment vertical="center"/>
    </xf>
    <xf numFmtId="188" fontId="5" fillId="69" borderId="55">
      <alignment vertical="center"/>
    </xf>
    <xf numFmtId="190" fontId="5" fillId="69" borderId="55">
      <alignment vertical="center"/>
    </xf>
    <xf numFmtId="0" fontId="5" fillId="69" borderId="55">
      <alignment vertical="center"/>
    </xf>
    <xf numFmtId="0" fontId="5" fillId="69" borderId="55">
      <alignment vertical="center"/>
    </xf>
    <xf numFmtId="0" fontId="5" fillId="69" borderId="55">
      <alignment vertical="center"/>
    </xf>
    <xf numFmtId="0" fontId="5" fillId="69" borderId="55">
      <alignment vertical="center"/>
    </xf>
    <xf numFmtId="191" fontId="5" fillId="69" borderId="55">
      <alignment vertical="center"/>
    </xf>
    <xf numFmtId="188" fontId="5" fillId="69" borderId="55">
      <alignment vertical="center"/>
    </xf>
    <xf numFmtId="191" fontId="5" fillId="69" borderId="55">
      <alignment vertical="center"/>
    </xf>
    <xf numFmtId="191" fontId="5" fillId="69" borderId="55">
      <alignment vertical="center"/>
    </xf>
    <xf numFmtId="191" fontId="5" fillId="70" borderId="55">
      <alignment horizontal="right" vertical="center"/>
      <protection locked="0"/>
    </xf>
    <xf numFmtId="0" fontId="5" fillId="70" borderId="55">
      <alignment horizontal="right" vertical="center"/>
      <protection locked="0"/>
    </xf>
    <xf numFmtId="0" fontId="5" fillId="70" borderId="55">
      <alignment horizontal="right" vertical="center"/>
      <protection locked="0"/>
    </xf>
    <xf numFmtId="0" fontId="5" fillId="70" borderId="55">
      <alignment horizontal="right" vertical="center"/>
      <protection locked="0"/>
    </xf>
    <xf numFmtId="196" fontId="5" fillId="70" borderId="55">
      <alignment horizontal="right" vertical="center"/>
      <protection locked="0"/>
    </xf>
    <xf numFmtId="188" fontId="5" fillId="70" borderId="55">
      <alignment horizontal="right" vertical="center"/>
      <protection locked="0"/>
    </xf>
    <xf numFmtId="188" fontId="5" fillId="70" borderId="55">
      <alignment horizontal="right" vertical="center"/>
      <protection locked="0"/>
    </xf>
    <xf numFmtId="190" fontId="5" fillId="70" borderId="55">
      <alignment horizontal="right" vertical="center"/>
      <protection locked="0"/>
    </xf>
    <xf numFmtId="191" fontId="5" fillId="70" borderId="55">
      <alignment horizontal="right" vertical="center"/>
      <protection locked="0"/>
    </xf>
    <xf numFmtId="188" fontId="5" fillId="70" borderId="55">
      <alignment horizontal="right" vertical="center"/>
      <protection locked="0"/>
    </xf>
    <xf numFmtId="191" fontId="5" fillId="70" borderId="55">
      <alignment horizontal="right" vertical="center"/>
      <protection locked="0"/>
    </xf>
    <xf numFmtId="191" fontId="5" fillId="70" borderId="55">
      <alignment horizontal="right" vertical="center"/>
      <protection locked="0"/>
    </xf>
    <xf numFmtId="186" fontId="28" fillId="50" borderId="8">
      <alignment vertical="center"/>
    </xf>
    <xf numFmtId="4" fontId="70" fillId="53" borderId="56" applyNumberFormat="0" applyProtection="0">
      <alignment vertical="center"/>
    </xf>
    <xf numFmtId="4" fontId="71" fillId="53" borderId="56" applyNumberFormat="0" applyProtection="0">
      <alignment vertical="center"/>
    </xf>
    <xf numFmtId="4" fontId="72" fillId="53" borderId="56" applyNumberFormat="0" applyProtection="0">
      <alignment horizontal="left" vertical="center" indent="1"/>
    </xf>
    <xf numFmtId="0" fontId="73" fillId="52" borderId="56" applyNumberFormat="0" applyProtection="0">
      <alignment horizontal="left" vertical="top" indent="1"/>
    </xf>
    <xf numFmtId="186" fontId="50" fillId="41" borderId="92" applyNumberFormat="0" applyAlignment="0" applyProtection="0"/>
    <xf numFmtId="4" fontId="72" fillId="78" borderId="56" applyNumberFormat="0" applyProtection="0">
      <alignment horizontal="right" vertical="center"/>
    </xf>
    <xf numFmtId="4" fontId="72" fillId="79" borderId="56" applyNumberFormat="0" applyProtection="0">
      <alignment horizontal="right" vertical="center"/>
    </xf>
    <xf numFmtId="4" fontId="72" fillId="80" borderId="56" applyNumberFormat="0" applyProtection="0">
      <alignment horizontal="right" vertical="center"/>
    </xf>
    <xf numFmtId="4" fontId="72" fillId="50" borderId="56" applyNumberFormat="0" applyProtection="0">
      <alignment horizontal="right" vertical="center"/>
    </xf>
    <xf numFmtId="4" fontId="72" fillId="49" borderId="56" applyNumberFormat="0" applyProtection="0">
      <alignment horizontal="right" vertical="center"/>
    </xf>
    <xf numFmtId="4" fontId="72" fillId="81" borderId="56" applyNumberFormat="0" applyProtection="0">
      <alignment horizontal="right" vertical="center"/>
    </xf>
    <xf numFmtId="4" fontId="72" fillId="82" borderId="56" applyNumberFormat="0" applyProtection="0">
      <alignment horizontal="right" vertical="center"/>
    </xf>
    <xf numFmtId="4" fontId="72" fillId="83" borderId="56" applyNumberFormat="0" applyProtection="0">
      <alignment horizontal="right" vertical="center"/>
    </xf>
    <xf numFmtId="4" fontId="72" fillId="84" borderId="56" applyNumberFormat="0" applyProtection="0">
      <alignment horizontal="right" vertical="center"/>
    </xf>
    <xf numFmtId="4" fontId="70" fillId="85" borderId="57" applyNumberFormat="0" applyProtection="0">
      <alignment horizontal="left" vertical="center" indent="1"/>
    </xf>
    <xf numFmtId="186" fontId="56" fillId="21" borderId="101" applyNumberFormat="0" applyProtection="0">
      <alignment horizontal="left" vertical="top" indent="1"/>
    </xf>
    <xf numFmtId="186" fontId="56" fillId="21" borderId="111" applyNumberFormat="0" applyProtection="0">
      <alignment horizontal="left" vertical="top" indent="1"/>
    </xf>
    <xf numFmtId="4" fontId="72" fillId="86" borderId="56" applyNumberFormat="0" applyProtection="0">
      <alignment horizontal="right" vertical="center"/>
    </xf>
    <xf numFmtId="4" fontId="63" fillId="66" borderId="136" applyNumberFormat="0" applyProtection="0">
      <alignment horizontal="left" vertical="center" indent="1"/>
    </xf>
    <xf numFmtId="0" fontId="27" fillId="21" borderId="56" applyNumberFormat="0" applyProtection="0">
      <alignment horizontal="left" vertical="center" indent="1"/>
    </xf>
    <xf numFmtId="0" fontId="27" fillId="21" borderId="56" applyNumberFormat="0" applyProtection="0">
      <alignment horizontal="left" vertical="top" indent="1"/>
    </xf>
    <xf numFmtId="0" fontId="27" fillId="15" borderId="56" applyNumberFormat="0" applyProtection="0">
      <alignment horizontal="left" vertical="center" indent="1"/>
    </xf>
    <xf numFmtId="0" fontId="27" fillId="15" borderId="56" applyNumberFormat="0" applyProtection="0">
      <alignment horizontal="left" vertical="top" indent="1"/>
    </xf>
    <xf numFmtId="0" fontId="27" fillId="63" borderId="56" applyNumberFormat="0" applyProtection="0">
      <alignment horizontal="left" vertical="center" indent="1"/>
    </xf>
    <xf numFmtId="0" fontId="27" fillId="63" borderId="56" applyNumberFormat="0" applyProtection="0">
      <alignment horizontal="left" vertical="top" indent="1"/>
    </xf>
    <xf numFmtId="0" fontId="27" fillId="14" borderId="56" applyNumberFormat="0" applyProtection="0">
      <alignment horizontal="left" vertical="center" indent="1"/>
    </xf>
    <xf numFmtId="0" fontId="27" fillId="14" borderId="56" applyNumberFormat="0" applyProtection="0">
      <alignment horizontal="left" vertical="top" indent="1"/>
    </xf>
    <xf numFmtId="0" fontId="27" fillId="64" borderId="55" applyNumberFormat="0">
      <protection locked="0"/>
    </xf>
    <xf numFmtId="4" fontId="72" fillId="87" borderId="56" applyNumberFormat="0" applyProtection="0">
      <alignment vertical="center"/>
    </xf>
    <xf numFmtId="4" fontId="74" fillId="87" borderId="56" applyNumberFormat="0" applyProtection="0">
      <alignment vertical="center"/>
    </xf>
    <xf numFmtId="4" fontId="70" fillId="86" borderId="58" applyNumberFormat="0" applyProtection="0">
      <alignment horizontal="left" vertical="center" indent="1"/>
    </xf>
    <xf numFmtId="0" fontId="37" fillId="48" borderId="56" applyNumberFormat="0" applyProtection="0">
      <alignment horizontal="left" vertical="top" indent="1"/>
    </xf>
    <xf numFmtId="4" fontId="72" fillId="87" borderId="56" applyNumberFormat="0" applyProtection="0">
      <alignment horizontal="right" vertical="center"/>
    </xf>
    <xf numFmtId="4" fontId="74" fillId="87" borderId="56" applyNumberFormat="0" applyProtection="0">
      <alignment horizontal="right" vertical="center"/>
    </xf>
    <xf numFmtId="4" fontId="70" fillId="86" borderId="56" applyNumberFormat="0" applyProtection="0">
      <alignment horizontal="left" vertical="center" indent="1"/>
    </xf>
    <xf numFmtId="0" fontId="37" fillId="15" borderId="56" applyNumberFormat="0" applyProtection="0">
      <alignment horizontal="left" vertical="top" indent="1"/>
    </xf>
    <xf numFmtId="4" fontId="75" fillId="88" borderId="58" applyNumberFormat="0" applyProtection="0">
      <alignment horizontal="left" vertical="center" indent="1"/>
    </xf>
    <xf numFmtId="4" fontId="76" fillId="87" borderId="56" applyNumberFormat="0" applyProtection="0">
      <alignment horizontal="right" vertical="center"/>
    </xf>
    <xf numFmtId="4" fontId="56" fillId="55" borderId="76" applyNumberFormat="0" applyProtection="0">
      <alignment horizontal="right" vertical="center"/>
    </xf>
    <xf numFmtId="186" fontId="28" fillId="50" borderId="8">
      <alignment vertical="center"/>
    </xf>
    <xf numFmtId="4" fontId="56" fillId="58" borderId="76" applyNumberFormat="0" applyProtection="0">
      <alignment horizontal="right" vertical="center"/>
    </xf>
    <xf numFmtId="186" fontId="42" fillId="44" borderId="59" applyNumberFormat="0" applyAlignment="0" applyProtection="0"/>
    <xf numFmtId="186" fontId="42" fillId="44" borderId="59" applyNumberFormat="0" applyAlignment="0" applyProtection="0"/>
    <xf numFmtId="4" fontId="56" fillId="53" borderId="65" applyNumberFormat="0" applyProtection="0">
      <alignment horizontal="left" vertical="center" indent="1"/>
    </xf>
    <xf numFmtId="186" fontId="56" fillId="40" borderId="65" applyNumberFormat="0" applyFont="0" applyAlignment="0" applyProtection="0"/>
    <xf numFmtId="186" fontId="56" fillId="40" borderId="65" applyNumberFormat="0" applyFont="0" applyAlignment="0" applyProtection="0"/>
    <xf numFmtId="190" fontId="5" fillId="70" borderId="73">
      <alignment horizontal="right" vertical="center"/>
      <protection locked="0"/>
    </xf>
    <xf numFmtId="196" fontId="5" fillId="69" borderId="73">
      <alignment vertical="center"/>
    </xf>
    <xf numFmtId="191" fontId="5" fillId="13" borderId="73">
      <alignment vertical="center"/>
    </xf>
    <xf numFmtId="186" fontId="44" fillId="0" borderId="72" applyNumberFormat="0" applyFill="0" applyAlignment="0" applyProtection="0"/>
    <xf numFmtId="4" fontId="64" fillId="64" borderId="65" applyNumberFormat="0" applyProtection="0">
      <alignment horizontal="right" vertical="center"/>
    </xf>
    <xf numFmtId="4" fontId="59" fillId="65" borderId="65" applyNumberFormat="0" applyProtection="0">
      <alignment horizontal="right" vertical="center"/>
    </xf>
    <xf numFmtId="4" fontId="62" fillId="48" borderId="67" applyNumberFormat="0" applyProtection="0">
      <alignment vertical="center"/>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5" applyNumberFormat="0" applyProtection="0">
      <alignment horizontal="left" vertical="center"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4" fontId="56" fillId="15" borderId="68" applyNumberFormat="0" applyProtection="0">
      <alignment horizontal="left" vertical="center" indent="1"/>
    </xf>
    <xf numFmtId="193" fontId="28" fillId="12" borderId="73">
      <alignment vertical="center"/>
      <protection locked="0"/>
    </xf>
    <xf numFmtId="4" fontId="56" fillId="54" borderId="65" applyNumberFormat="0" applyProtection="0">
      <alignment horizontal="left" vertical="center" indent="1"/>
    </xf>
    <xf numFmtId="191" fontId="28" fillId="50" borderId="73">
      <alignment vertical="center"/>
    </xf>
    <xf numFmtId="186" fontId="28" fillId="50" borderId="73">
      <alignment vertical="center"/>
    </xf>
    <xf numFmtId="193" fontId="28" fillId="50" borderId="73">
      <alignment vertical="center"/>
    </xf>
    <xf numFmtId="191" fontId="28" fillId="12" borderId="73">
      <alignment vertical="center"/>
      <protection locked="0"/>
    </xf>
    <xf numFmtId="191" fontId="28" fillId="12" borderId="73">
      <alignment vertical="center"/>
      <protection locked="0"/>
    </xf>
    <xf numFmtId="191" fontId="28" fillId="12" borderId="73">
      <alignment vertical="center"/>
      <protection locked="0"/>
    </xf>
    <xf numFmtId="186" fontId="28" fillId="49" borderId="73">
      <alignment vertical="center"/>
    </xf>
    <xf numFmtId="190" fontId="28" fillId="49" borderId="73">
      <alignment vertical="center"/>
    </xf>
    <xf numFmtId="186" fontId="56" fillId="40" borderId="65" applyNumberFormat="0" applyFont="0" applyAlignment="0" applyProtection="0"/>
    <xf numFmtId="186" fontId="56" fillId="40" borderId="65" applyNumberFormat="0" applyFont="0" applyAlignment="0" applyProtection="0"/>
    <xf numFmtId="186" fontId="50" fillId="41" borderId="65" applyNumberFormat="0" applyAlignment="0" applyProtection="0"/>
    <xf numFmtId="4" fontId="56" fillId="59" borderId="76" applyNumberFormat="0" applyProtection="0">
      <alignment horizontal="right" vertical="center"/>
    </xf>
    <xf numFmtId="4" fontId="56" fillId="56" borderId="76" applyNumberFormat="0" applyProtection="0">
      <alignment horizontal="right" vertical="center"/>
    </xf>
    <xf numFmtId="186" fontId="56" fillId="15" borderId="78" applyNumberFormat="0" applyProtection="0">
      <alignment horizontal="left" vertical="top" indent="1"/>
    </xf>
    <xf numFmtId="186" fontId="56" fillId="14" borderId="78" applyNumberFormat="0" applyProtection="0">
      <alignment horizontal="left" vertical="top" indent="1"/>
    </xf>
    <xf numFmtId="37" fontId="33" fillId="0" borderId="81" applyNumberFormat="0"/>
    <xf numFmtId="186" fontId="56" fillId="15" borderId="94" applyNumberFormat="0" applyProtection="0">
      <alignment horizontal="left" vertical="top" indent="1"/>
    </xf>
    <xf numFmtId="4" fontId="56" fillId="55" borderId="92" applyNumberFormat="0" applyProtection="0">
      <alignment horizontal="right" vertical="center"/>
    </xf>
    <xf numFmtId="186" fontId="56" fillId="64" borderId="91" applyNumberFormat="0">
      <protection locked="0"/>
    </xf>
    <xf numFmtId="186" fontId="50" fillId="41" borderId="76" applyNumberFormat="0" applyAlignment="0" applyProtection="0"/>
    <xf numFmtId="193" fontId="28" fillId="12" borderId="83">
      <alignment vertical="center"/>
      <protection locked="0"/>
    </xf>
    <xf numFmtId="186" fontId="60" fillId="52" borderId="78" applyNumberFormat="0" applyProtection="0">
      <alignment horizontal="left" vertical="top" indent="1"/>
    </xf>
    <xf numFmtId="186" fontId="56" fillId="21" borderId="78" applyNumberFormat="0" applyProtection="0">
      <alignment horizontal="left" vertical="top" indent="1"/>
    </xf>
    <xf numFmtId="186" fontId="56" fillId="63" borderId="78" applyNumberFormat="0" applyProtection="0">
      <alignment horizontal="left" vertical="top" indent="1"/>
    </xf>
    <xf numFmtId="186" fontId="44" fillId="0" borderId="82" applyNumberFormat="0" applyFill="0" applyAlignment="0" applyProtection="0"/>
    <xf numFmtId="186" fontId="42" fillId="44" borderId="65" applyNumberFormat="0" applyAlignment="0" applyProtection="0"/>
    <xf numFmtId="186" fontId="44" fillId="0" borderId="98" applyNumberFormat="0" applyFill="0" applyAlignment="0" applyProtection="0"/>
    <xf numFmtId="4" fontId="56" fillId="23" borderId="92" applyNumberFormat="0" applyProtection="0">
      <alignment horizontal="right" vertical="center"/>
    </xf>
    <xf numFmtId="186" fontId="56" fillId="14" borderId="111" applyNumberFormat="0" applyProtection="0">
      <alignment horizontal="left" vertical="top" indent="1"/>
    </xf>
    <xf numFmtId="4" fontId="56" fillId="53" borderId="76" applyNumberFormat="0" applyProtection="0">
      <alignment horizontal="left" vertical="center" indent="1"/>
    </xf>
    <xf numFmtId="191" fontId="28" fillId="51" borderId="100">
      <alignment horizontal="right" vertical="center"/>
      <protection locked="0"/>
    </xf>
    <xf numFmtId="186" fontId="60" fillId="52" borderId="135" applyNumberFormat="0" applyProtection="0">
      <alignment horizontal="left" vertical="top" indent="1"/>
    </xf>
    <xf numFmtId="186" fontId="56" fillId="15" borderId="111" applyNumberFormat="0" applyProtection="0">
      <alignment horizontal="left" vertical="top" indent="1"/>
    </xf>
    <xf numFmtId="4" fontId="62" fillId="48" borderId="67" applyNumberFormat="0" applyProtection="0">
      <alignment vertical="center"/>
    </xf>
    <xf numFmtId="186" fontId="56" fillId="64" borderId="69" applyNumberFormat="0">
      <protection locked="0"/>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91" fontId="28" fillId="51" borderId="55">
      <alignment horizontal="right" vertical="center"/>
      <protection locked="0"/>
    </xf>
    <xf numFmtId="186" fontId="28" fillId="50" borderId="55">
      <alignment vertical="center"/>
    </xf>
    <xf numFmtId="186" fontId="50" fillId="41" borderId="59" applyNumberFormat="0" applyAlignment="0" applyProtection="0"/>
    <xf numFmtId="186" fontId="50" fillId="41" borderId="59" applyNumberFormat="0" applyAlignment="0" applyProtection="0"/>
    <xf numFmtId="186" fontId="42" fillId="44" borderId="92" applyNumberFormat="0" applyAlignment="0" applyProtection="0"/>
    <xf numFmtId="186" fontId="56" fillId="14" borderId="135" applyNumberFormat="0" applyProtection="0">
      <alignment horizontal="left" vertical="top" indent="1"/>
    </xf>
    <xf numFmtId="186" fontId="56" fillId="63" borderId="78" applyNumberFormat="0" applyProtection="0">
      <alignment horizontal="left" vertical="top" indent="1"/>
    </xf>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7" fillId="44" borderId="60" applyNumberFormat="0" applyAlignment="0" applyProtection="0"/>
    <xf numFmtId="186" fontId="57" fillId="44" borderId="60" applyNumberFormat="0" applyAlignment="0" applyProtection="0"/>
    <xf numFmtId="191" fontId="28" fillId="50" borderId="55">
      <alignment vertical="center"/>
    </xf>
    <xf numFmtId="186" fontId="27" fillId="21" borderId="56" applyNumberFormat="0" applyProtection="0">
      <alignment horizontal="left" vertical="center" indent="1"/>
    </xf>
    <xf numFmtId="186" fontId="27"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27" fillId="15" borderId="56" applyNumberFormat="0" applyProtection="0">
      <alignment horizontal="left" vertical="center" indent="1"/>
    </xf>
    <xf numFmtId="186" fontId="27"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27" fillId="63" borderId="56" applyNumberFormat="0" applyProtection="0">
      <alignment horizontal="left" vertical="center" indent="1"/>
    </xf>
    <xf numFmtId="186" fontId="27"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27" fillId="14" borderId="56" applyNumberFormat="0" applyProtection="0">
      <alignment horizontal="left" vertical="center" indent="1"/>
    </xf>
    <xf numFmtId="186" fontId="27"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27" fillId="64" borderId="55"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61" fillId="21" borderId="62" applyBorder="0"/>
    <xf numFmtId="186" fontId="56" fillId="67" borderId="55"/>
    <xf numFmtId="37" fontId="33" fillId="0" borderId="63" applyNumberFormat="0"/>
    <xf numFmtId="194" fontId="33" fillId="0" borderId="53" applyFill="0"/>
    <xf numFmtId="186" fontId="27" fillId="21" borderId="94" applyNumberFormat="0" applyProtection="0">
      <alignment horizontal="left" vertical="center" indent="1"/>
    </xf>
    <xf numFmtId="186" fontId="50" fillId="41" borderId="76" applyNumberFormat="0" applyAlignment="0" applyProtection="0"/>
    <xf numFmtId="186" fontId="44" fillId="0" borderId="72" applyNumberFormat="0" applyFill="0" applyAlignment="0" applyProtection="0"/>
    <xf numFmtId="186" fontId="50" fillId="41" borderId="92" applyNumberFormat="0" applyAlignment="0" applyProtection="0"/>
    <xf numFmtId="191" fontId="28" fillId="50" borderId="55">
      <alignment vertical="center"/>
    </xf>
    <xf numFmtId="186" fontId="42" fillId="44" borderId="76" applyNumberFormat="0" applyAlignment="0" applyProtection="0"/>
    <xf numFmtId="4" fontId="56" fillId="58" borderId="65" applyNumberFormat="0" applyProtection="0">
      <alignment horizontal="right" vertical="center"/>
    </xf>
    <xf numFmtId="4" fontId="56" fillId="58" borderId="109" applyNumberFormat="0" applyProtection="0">
      <alignment horizontal="right" vertical="center"/>
    </xf>
    <xf numFmtId="193" fontId="28" fillId="12" borderId="83">
      <alignment vertical="center"/>
      <protection locked="0"/>
    </xf>
    <xf numFmtId="172" fontId="28" fillId="12" borderId="55">
      <alignment vertical="center"/>
      <protection locked="0"/>
    </xf>
    <xf numFmtId="4" fontId="56" fillId="16" borderId="65" applyNumberFormat="0" applyProtection="0">
      <alignment horizontal="right" vertical="center"/>
    </xf>
    <xf numFmtId="191" fontId="28" fillId="12" borderId="83">
      <alignment vertical="center"/>
      <protection locked="0"/>
    </xf>
    <xf numFmtId="186" fontId="56" fillId="62" borderId="76" applyNumberFormat="0" applyProtection="0">
      <alignment horizontal="left" vertical="center" indent="1"/>
    </xf>
    <xf numFmtId="172" fontId="28" fillId="12" borderId="83">
      <alignment vertical="center"/>
      <protection locked="0"/>
    </xf>
    <xf numFmtId="186" fontId="27" fillId="14" borderId="78" applyNumberFormat="0" applyProtection="0">
      <alignment horizontal="left" vertical="center" indent="1"/>
    </xf>
    <xf numFmtId="191" fontId="28" fillId="12" borderId="83">
      <alignment vertical="center"/>
      <protection locked="0"/>
    </xf>
    <xf numFmtId="4" fontId="56" fillId="19" borderId="109" applyNumberFormat="0" applyProtection="0">
      <alignment horizontal="right" vertical="center"/>
    </xf>
    <xf numFmtId="186" fontId="27" fillId="63" borderId="67" applyNumberFormat="0" applyProtection="0">
      <alignment horizontal="left" vertical="center" indent="1"/>
    </xf>
    <xf numFmtId="4" fontId="59" fillId="12" borderId="100" applyNumberFormat="0" applyProtection="0">
      <alignment vertical="center"/>
    </xf>
    <xf numFmtId="186" fontId="50" fillId="41" borderId="109" applyNumberFormat="0" applyAlignment="0" applyProtection="0"/>
    <xf numFmtId="4" fontId="56" fillId="19" borderId="76" applyNumberFormat="0" applyProtection="0">
      <alignment horizontal="right" vertical="center"/>
    </xf>
    <xf numFmtId="4" fontId="56" fillId="53" borderId="76" applyNumberFormat="0" applyProtection="0">
      <alignment horizontal="left" vertical="center" indent="1"/>
    </xf>
    <xf numFmtId="186" fontId="56" fillId="14" borderId="94" applyNumberFormat="0" applyProtection="0">
      <alignment horizontal="left" vertical="top" indent="1"/>
    </xf>
    <xf numFmtId="190" fontId="5" fillId="69" borderId="117">
      <alignment vertical="center"/>
    </xf>
    <xf numFmtId="191" fontId="28" fillId="12" borderId="55">
      <alignment vertical="center"/>
      <protection locked="0"/>
    </xf>
    <xf numFmtId="4" fontId="56" fillId="23" borderId="65" applyNumberFormat="0" applyProtection="0">
      <alignment horizontal="right" vertical="center"/>
    </xf>
    <xf numFmtId="4" fontId="56" fillId="14" borderId="68" applyNumberFormat="0" applyProtection="0">
      <alignment horizontal="left" vertical="center" indent="1"/>
    </xf>
    <xf numFmtId="172" fontId="28" fillId="12" borderId="55">
      <alignment vertical="center"/>
      <protection locked="0"/>
    </xf>
    <xf numFmtId="186" fontId="56" fillId="63" borderId="65" applyNumberFormat="0" applyProtection="0">
      <alignment horizontal="left" vertical="center" indent="1"/>
    </xf>
    <xf numFmtId="186" fontId="56" fillId="40" borderId="109" applyNumberFormat="0" applyFont="0" applyAlignment="0" applyProtection="0"/>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186" fontId="62" fillId="48" borderId="67" applyNumberFormat="0" applyProtection="0">
      <alignment horizontal="left" vertical="top" indent="1"/>
    </xf>
    <xf numFmtId="4" fontId="56" fillId="0" borderId="65" applyNumberFormat="0" applyProtection="0">
      <alignment horizontal="right" vertical="center"/>
    </xf>
    <xf numFmtId="4" fontId="59" fillId="65" borderId="65" applyNumberFormat="0" applyProtection="0">
      <alignment horizontal="right" vertical="center"/>
    </xf>
    <xf numFmtId="4" fontId="56" fillId="54" borderId="65" applyNumberFormat="0" applyProtection="0">
      <alignment horizontal="left" vertical="center" indent="1"/>
    </xf>
    <xf numFmtId="186" fontId="62" fillId="15" borderId="67" applyNumberFormat="0" applyProtection="0">
      <alignment horizontal="left" vertical="top" indent="1"/>
    </xf>
    <xf numFmtId="4" fontId="63" fillId="66" borderId="68" applyNumberFormat="0" applyProtection="0">
      <alignment horizontal="left" vertical="center" indent="1"/>
    </xf>
    <xf numFmtId="4" fontId="64" fillId="64" borderId="65" applyNumberFormat="0" applyProtection="0">
      <alignment horizontal="right" vertical="center"/>
    </xf>
    <xf numFmtId="186" fontId="27" fillId="21" borderId="67" applyNumberFormat="0" applyProtection="0">
      <alignment horizontal="left" vertical="top" indent="1"/>
    </xf>
    <xf numFmtId="37" fontId="33" fillId="0" borderId="71" applyNumberFormat="0"/>
    <xf numFmtId="186" fontId="56" fillId="21" borderId="67" applyNumberFormat="0" applyProtection="0">
      <alignment horizontal="left" vertical="top" indent="1"/>
    </xf>
    <xf numFmtId="186" fontId="56" fillId="40" borderId="109" applyNumberFormat="0" applyFont="0" applyAlignment="0" applyProtection="0"/>
    <xf numFmtId="186" fontId="44" fillId="0" borderId="72" applyNumberFormat="0" applyFill="0" applyAlignment="0" applyProtection="0"/>
    <xf numFmtId="186" fontId="44" fillId="0" borderId="72" applyNumberFormat="0" applyFill="0" applyAlignment="0" applyProtection="0"/>
    <xf numFmtId="186" fontId="56" fillId="15" borderId="67" applyNumberFormat="0" applyProtection="0">
      <alignment horizontal="left" vertical="top" indent="1"/>
    </xf>
    <xf numFmtId="186" fontId="57" fillId="44" borderId="77" applyNumberFormat="0" applyAlignment="0" applyProtection="0"/>
    <xf numFmtId="186" fontId="56" fillId="14" borderId="111" applyNumberFormat="0" applyProtection="0">
      <alignment horizontal="left" vertical="top" indent="1"/>
    </xf>
    <xf numFmtId="4" fontId="56" fillId="54" borderId="76" applyNumberFormat="0" applyProtection="0">
      <alignment horizontal="left" vertical="center" indent="1"/>
    </xf>
    <xf numFmtId="186" fontId="56" fillId="40" borderId="76" applyNumberFormat="0" applyFont="0" applyAlignment="0" applyProtection="0"/>
    <xf numFmtId="186" fontId="56" fillId="40" borderId="76" applyNumberFormat="0" applyFont="0" applyAlignment="0" applyProtection="0"/>
    <xf numFmtId="186" fontId="56" fillId="15" borderId="101" applyNumberFormat="0" applyProtection="0">
      <alignment horizontal="left" vertical="top" indent="1"/>
    </xf>
    <xf numFmtId="194" fontId="33" fillId="0" borderId="74" applyFill="0"/>
    <xf numFmtId="4" fontId="63" fillId="66" borderId="79" applyNumberFormat="0" applyProtection="0">
      <alignment horizontal="left" vertical="center" indent="1"/>
    </xf>
    <xf numFmtId="186" fontId="62" fillId="48" borderId="78" applyNumberFormat="0" applyProtection="0">
      <alignment horizontal="left" vertical="top" indent="1"/>
    </xf>
    <xf numFmtId="186" fontId="27" fillId="64" borderId="83" applyNumberFormat="0">
      <protection locked="0"/>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40" borderId="133" applyNumberFormat="0" applyFont="0" applyAlignment="0" applyProtection="0"/>
    <xf numFmtId="186" fontId="56" fillId="15" borderId="78" applyNumberFormat="0" applyProtection="0">
      <alignment horizontal="left" vertical="top" indent="1"/>
    </xf>
    <xf numFmtId="186" fontId="56" fillId="62" borderId="76" applyNumberFormat="0" applyProtection="0">
      <alignment horizontal="left" vertical="center"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15" borderId="76" applyNumberFormat="0" applyProtection="0">
      <alignment horizontal="right" vertical="center"/>
    </xf>
    <xf numFmtId="4" fontId="56" fillId="16" borderId="76" applyNumberFormat="0" applyProtection="0">
      <alignment horizontal="right" vertical="center"/>
    </xf>
    <xf numFmtId="4" fontId="56" fillId="57" borderId="79" applyNumberFormat="0" applyProtection="0">
      <alignment horizontal="right" vertical="center"/>
    </xf>
    <xf numFmtId="4" fontId="56" fillId="53" borderId="76" applyNumberFormat="0" applyProtection="0">
      <alignment horizontal="left" vertical="center" indent="1"/>
    </xf>
    <xf numFmtId="191" fontId="28" fillId="51" borderId="83">
      <alignment horizontal="right" vertical="center"/>
      <protection locked="0"/>
    </xf>
    <xf numFmtId="186" fontId="28" fillId="51" borderId="83">
      <alignment horizontal="right" vertical="center"/>
      <protection locked="0"/>
    </xf>
    <xf numFmtId="193" fontId="28" fillId="50" borderId="83">
      <alignment vertical="center"/>
    </xf>
    <xf numFmtId="193" fontId="28" fillId="12" borderId="83">
      <alignment vertical="center"/>
      <protection locked="0"/>
    </xf>
    <xf numFmtId="186" fontId="28" fillId="12" borderId="83">
      <alignment vertical="center"/>
      <protection locked="0"/>
    </xf>
    <xf numFmtId="188" fontId="28" fillId="49" borderId="83">
      <alignment vertical="center"/>
    </xf>
    <xf numFmtId="186" fontId="28" fillId="49" borderId="83">
      <alignment vertical="center"/>
    </xf>
    <xf numFmtId="186" fontId="57" fillId="44" borderId="77" applyNumberFormat="0" applyAlignment="0" applyProtection="0"/>
    <xf numFmtId="186" fontId="56" fillId="40" borderId="76" applyNumberFormat="0" applyFont="0" applyAlignment="0" applyProtection="0"/>
    <xf numFmtId="186" fontId="50" fillId="41" borderId="76" applyNumberFormat="0" applyAlignment="0" applyProtection="0"/>
    <xf numFmtId="4" fontId="63" fillId="66" borderId="126" applyNumberFormat="0" applyProtection="0">
      <alignment horizontal="left" vertical="center" indent="1"/>
    </xf>
    <xf numFmtId="186" fontId="27" fillId="15" borderId="101" applyNumberFormat="0" applyProtection="0">
      <alignment horizontal="left" vertical="center" indent="1"/>
    </xf>
    <xf numFmtId="186" fontId="56" fillId="14" borderId="101" applyNumberFormat="0" applyProtection="0">
      <alignment horizontal="left" vertical="top" indent="1"/>
    </xf>
    <xf numFmtId="186" fontId="56" fillId="40" borderId="104" applyNumberFormat="0" applyFont="0" applyAlignment="0" applyProtection="0"/>
    <xf numFmtId="186" fontId="56" fillId="64" borderId="91" applyNumberFormat="0">
      <protection locked="0"/>
    </xf>
    <xf numFmtId="186" fontId="56" fillId="40" borderId="109" applyNumberFormat="0" applyFont="0" applyAlignment="0" applyProtection="0"/>
    <xf numFmtId="4" fontId="56" fillId="0" borderId="133" applyNumberFormat="0" applyProtection="0">
      <alignment horizontal="right" vertical="center"/>
    </xf>
    <xf numFmtId="190" fontId="28" fillId="50" borderId="117">
      <alignment vertical="center"/>
    </xf>
    <xf numFmtId="193" fontId="28" fillId="50" borderId="100">
      <alignment vertical="center"/>
    </xf>
    <xf numFmtId="4" fontId="59" fillId="53" borderId="109" applyNumberFormat="0" applyProtection="0">
      <alignment vertical="center"/>
    </xf>
    <xf numFmtId="186" fontId="56" fillId="40" borderId="92" applyNumberFormat="0" applyFont="0" applyAlignment="0" applyProtection="0"/>
    <xf numFmtId="186" fontId="28" fillId="50" borderId="8">
      <alignment vertical="center"/>
    </xf>
    <xf numFmtId="4" fontId="56" fillId="59" borderId="92" applyNumberFormat="0" applyProtection="0">
      <alignment horizontal="right" vertical="center"/>
    </xf>
    <xf numFmtId="186" fontId="56" fillId="63" borderId="94" applyNumberFormat="0" applyProtection="0">
      <alignment horizontal="left" vertical="top" indent="1"/>
    </xf>
    <xf numFmtId="4" fontId="59" fillId="12" borderId="8" applyNumberFormat="0" applyProtection="0">
      <alignment vertical="center"/>
    </xf>
    <xf numFmtId="186" fontId="56" fillId="40" borderId="92" applyNumberFormat="0" applyFont="0" applyAlignment="0" applyProtection="0"/>
    <xf numFmtId="186" fontId="44" fillId="0" borderId="128" applyNumberFormat="0" applyFill="0" applyAlignment="0" applyProtection="0"/>
    <xf numFmtId="186" fontId="56" fillId="63" borderId="111" applyNumberFormat="0" applyProtection="0">
      <alignment horizontal="left" vertical="top" indent="1"/>
    </xf>
    <xf numFmtId="193" fontId="28" fillId="12" borderId="129">
      <alignment vertical="center"/>
      <protection locked="0"/>
    </xf>
    <xf numFmtId="4" fontId="56" fillId="54" borderId="104" applyNumberFormat="0" applyProtection="0">
      <alignment horizontal="left" vertical="center" indent="1"/>
    </xf>
    <xf numFmtId="186" fontId="27" fillId="63" borderId="94" applyNumberFormat="0" applyProtection="0">
      <alignment horizontal="left" vertical="center" indent="1"/>
    </xf>
    <xf numFmtId="186" fontId="56" fillId="14" borderId="111" applyNumberFormat="0" applyProtection="0">
      <alignment horizontal="left" vertical="top" indent="1"/>
    </xf>
    <xf numFmtId="191" fontId="28" fillId="49" borderId="129">
      <alignment vertical="center"/>
    </xf>
    <xf numFmtId="186" fontId="57" fillId="44" borderId="110" applyNumberFormat="0" applyAlignment="0" applyProtection="0"/>
    <xf numFmtId="4" fontId="63" fillId="66" borderId="79" applyNumberFormat="0" applyProtection="0">
      <alignment horizontal="left" vertical="center" indent="1"/>
    </xf>
    <xf numFmtId="186" fontId="62" fillId="48" borderId="78" applyNumberFormat="0" applyProtection="0">
      <alignment horizontal="left" vertical="top" indent="1"/>
    </xf>
    <xf numFmtId="4" fontId="27" fillId="21" borderId="112" applyNumberFormat="0" applyProtection="0">
      <alignment horizontal="left" vertical="center" indent="1"/>
    </xf>
    <xf numFmtId="186" fontId="56" fillId="63"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27"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5" borderId="76" applyNumberFormat="0" applyProtection="0">
      <alignment horizontal="right" vertical="center"/>
    </xf>
    <xf numFmtId="4" fontId="56" fillId="61" borderId="79" applyNumberFormat="0" applyProtection="0">
      <alignment horizontal="left" vertical="center" indent="1"/>
    </xf>
    <xf numFmtId="4" fontId="56" fillId="58" borderId="76" applyNumberFormat="0" applyProtection="0">
      <alignment horizontal="right" vertical="center"/>
    </xf>
    <xf numFmtId="191" fontId="28" fillId="50" borderId="129">
      <alignment vertical="center"/>
    </xf>
    <xf numFmtId="186" fontId="62" fillId="48"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193" fontId="28" fillId="12" borderId="55">
      <alignment vertical="center"/>
      <protection locked="0"/>
    </xf>
    <xf numFmtId="4" fontId="56" fillId="60" borderId="109" applyNumberFormat="0" applyProtection="0">
      <alignment horizontal="right" vertical="center"/>
    </xf>
    <xf numFmtId="4" fontId="56" fillId="54" borderId="109" applyNumberFormat="0" applyProtection="0">
      <alignment horizontal="left" vertical="center" indent="1"/>
    </xf>
    <xf numFmtId="186" fontId="62" fillId="48" borderId="94" applyNumberFormat="0" applyProtection="0">
      <alignment horizontal="left" vertical="top" indent="1"/>
    </xf>
    <xf numFmtId="186" fontId="56" fillId="40" borderId="65" applyNumberFormat="0" applyFont="0" applyAlignment="0" applyProtection="0"/>
    <xf numFmtId="186" fontId="57" fillId="44" borderId="66" applyNumberFormat="0" applyAlignment="0" applyProtection="0"/>
    <xf numFmtId="186" fontId="57" fillId="44" borderId="66" applyNumberFormat="0" applyAlignment="0" applyProtection="0"/>
    <xf numFmtId="4" fontId="56" fillId="52" borderId="65" applyNumberFormat="0" applyProtection="0">
      <alignment vertical="center"/>
    </xf>
    <xf numFmtId="4" fontId="59" fillId="53" borderId="65" applyNumberFormat="0" applyProtection="0">
      <alignment vertical="center"/>
    </xf>
    <xf numFmtId="4" fontId="56" fillId="53" borderId="65" applyNumberFormat="0" applyProtection="0">
      <alignment horizontal="left" vertical="center" indent="1"/>
    </xf>
    <xf numFmtId="186" fontId="60" fillId="52" borderId="67" applyNumberFormat="0" applyProtection="0">
      <alignment horizontal="left" vertical="top" indent="1"/>
    </xf>
    <xf numFmtId="4" fontId="56" fillId="54" borderId="65" applyNumberFormat="0" applyProtection="0">
      <alignment horizontal="left" vertical="center" indent="1"/>
    </xf>
    <xf numFmtId="4" fontId="56" fillId="55" borderId="65" applyNumberFormat="0" applyProtection="0">
      <alignment horizontal="right" vertical="center"/>
    </xf>
    <xf numFmtId="4" fontId="56" fillId="56" borderId="65" applyNumberFormat="0" applyProtection="0">
      <alignment horizontal="right" vertical="center"/>
    </xf>
    <xf numFmtId="4" fontId="56" fillId="57" borderId="68" applyNumberFormat="0" applyProtection="0">
      <alignment horizontal="right" vertical="center"/>
    </xf>
    <xf numFmtId="4" fontId="56" fillId="23" borderId="65" applyNumberFormat="0" applyProtection="0">
      <alignment horizontal="right" vertical="center"/>
    </xf>
    <xf numFmtId="4" fontId="56" fillId="58" borderId="65" applyNumberFormat="0" applyProtection="0">
      <alignment horizontal="right" vertical="center"/>
    </xf>
    <xf numFmtId="4" fontId="56" fillId="59" borderId="65" applyNumberFormat="0" applyProtection="0">
      <alignment horizontal="right" vertical="center"/>
    </xf>
    <xf numFmtId="4" fontId="56" fillId="19" borderId="65" applyNumberFormat="0" applyProtection="0">
      <alignment horizontal="right" vertical="center"/>
    </xf>
    <xf numFmtId="4" fontId="56" fillId="16" borderId="65" applyNumberFormat="0" applyProtection="0">
      <alignment horizontal="right" vertical="center"/>
    </xf>
    <xf numFmtId="4" fontId="56" fillId="60" borderId="65" applyNumberFormat="0" applyProtection="0">
      <alignment horizontal="right" vertical="center"/>
    </xf>
    <xf numFmtId="4" fontId="56" fillId="61" borderId="68" applyNumberFormat="0" applyProtection="0">
      <alignment horizontal="left" vertical="center" indent="1"/>
    </xf>
    <xf numFmtId="4" fontId="27" fillId="21" borderId="68"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14" borderId="68" applyNumberFormat="0" applyProtection="0">
      <alignment horizontal="left" vertical="center" indent="1"/>
    </xf>
    <xf numFmtId="4" fontId="56" fillId="15" borderId="68" applyNumberFormat="0" applyProtection="0">
      <alignment horizontal="left" vertical="center" indent="1"/>
    </xf>
    <xf numFmtId="186" fontId="56" fillId="11" borderId="65"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27"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27"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186" fontId="62" fillId="48" borderId="67" applyNumberFormat="0" applyProtection="0">
      <alignment horizontal="left" vertical="top" indent="1"/>
    </xf>
    <xf numFmtId="4" fontId="56" fillId="0" borderId="65" applyNumberFormat="0" applyProtection="0">
      <alignment horizontal="right" vertical="center"/>
    </xf>
    <xf numFmtId="4" fontId="59" fillId="65" borderId="65" applyNumberFormat="0" applyProtection="0">
      <alignment horizontal="right" vertical="center"/>
    </xf>
    <xf numFmtId="4" fontId="56" fillId="54" borderId="65" applyNumberFormat="0" applyProtection="0">
      <alignment horizontal="left" vertical="center" indent="1"/>
    </xf>
    <xf numFmtId="186" fontId="62" fillId="15" borderId="67" applyNumberFormat="0" applyProtection="0">
      <alignment horizontal="left" vertical="top" indent="1"/>
    </xf>
    <xf numFmtId="4" fontId="63" fillId="66" borderId="68" applyNumberFormat="0" applyProtection="0">
      <alignment horizontal="left" vertical="center" indent="1"/>
    </xf>
    <xf numFmtId="4" fontId="64" fillId="64" borderId="65" applyNumberFormat="0" applyProtection="0">
      <alignment horizontal="right" vertical="center"/>
    </xf>
    <xf numFmtId="37" fontId="33" fillId="0" borderId="71" applyNumberFormat="0"/>
    <xf numFmtId="186" fontId="44" fillId="0" borderId="72" applyNumberFormat="0" applyFill="0" applyAlignment="0" applyProtection="0"/>
    <xf numFmtId="186" fontId="44" fillId="0" borderId="72" applyNumberFormat="0" applyFill="0" applyAlignment="0" applyProtection="0"/>
    <xf numFmtId="186" fontId="60" fillId="52" borderId="101" applyNumberFormat="0" applyProtection="0">
      <alignment horizontal="left" vertical="top" indent="1"/>
    </xf>
    <xf numFmtId="186" fontId="56" fillId="14" borderId="111" applyNumberFormat="0" applyProtection="0">
      <alignment horizontal="left" vertical="top" indent="1"/>
    </xf>
    <xf numFmtId="186" fontId="56" fillId="64" borderId="113" applyNumberFormat="0">
      <protection locked="0"/>
    </xf>
    <xf numFmtId="193" fontId="28" fillId="50" borderId="117">
      <alignment vertical="center"/>
    </xf>
    <xf numFmtId="4" fontId="56" fillId="54" borderId="104" applyNumberFormat="0" applyProtection="0">
      <alignment horizontal="left" vertical="center" indent="1"/>
    </xf>
    <xf numFmtId="4" fontId="56" fillId="0" borderId="104" applyNumberFormat="0" applyProtection="0">
      <alignment horizontal="right" vertical="center"/>
    </xf>
    <xf numFmtId="186" fontId="56" fillId="15" borderId="135" applyNumberFormat="0" applyProtection="0">
      <alignment horizontal="left" vertical="top" indent="1"/>
    </xf>
    <xf numFmtId="191" fontId="28" fillId="12" borderId="8">
      <alignment vertical="center"/>
      <protection locked="0"/>
    </xf>
    <xf numFmtId="4" fontId="56" fillId="59" borderId="76" applyNumberFormat="0" applyProtection="0">
      <alignment horizontal="right" vertical="center"/>
    </xf>
    <xf numFmtId="186" fontId="61" fillId="21" borderId="80" applyBorder="0"/>
    <xf numFmtId="4" fontId="59" fillId="53" borderId="76" applyNumberFormat="0" applyProtection="0">
      <alignment vertical="center"/>
    </xf>
    <xf numFmtId="186" fontId="60" fillId="52"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91" fontId="28" fillId="50" borderId="129">
      <alignment vertical="center"/>
    </xf>
    <xf numFmtId="4" fontId="56" fillId="14" borderId="126" applyNumberFormat="0" applyProtection="0">
      <alignment horizontal="left" vertical="center" indent="1"/>
    </xf>
    <xf numFmtId="4" fontId="56" fillId="14" borderId="95" applyNumberFormat="0" applyProtection="0">
      <alignment horizontal="left" vertical="center" indent="1"/>
    </xf>
    <xf numFmtId="186" fontId="56" fillId="63" borderId="94" applyNumberFormat="0" applyProtection="0">
      <alignment horizontal="left" vertical="top" indent="1"/>
    </xf>
    <xf numFmtId="186" fontId="27" fillId="14" borderId="94" applyNumberFormat="0" applyProtection="0">
      <alignment horizontal="left" vertical="top" indent="1"/>
    </xf>
    <xf numFmtId="4" fontId="62" fillId="11" borderId="78" applyNumberFormat="0" applyProtection="0">
      <alignment horizontal="left" vertical="center" indent="1"/>
    </xf>
    <xf numFmtId="186" fontId="61" fillId="21" borderId="80" applyBorder="0"/>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6" applyNumberFormat="0" applyProtection="0">
      <alignment horizontal="left" vertical="center"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3" borderId="76" applyNumberFormat="0" applyProtection="0">
      <alignment horizontal="left" vertical="center" indent="1"/>
    </xf>
    <xf numFmtId="186" fontId="56" fillId="40" borderId="76" applyNumberFormat="0" applyFont="0" applyAlignment="0" applyProtection="0"/>
    <xf numFmtId="186" fontId="56" fillId="40" borderId="76" applyNumberFormat="0" applyFont="0" applyAlignment="0" applyProtection="0"/>
    <xf numFmtId="190" fontId="5" fillId="70" borderId="83">
      <alignment horizontal="right" vertical="center"/>
      <protection locked="0"/>
    </xf>
    <xf numFmtId="191" fontId="5" fillId="69" borderId="83">
      <alignment vertical="center"/>
    </xf>
    <xf numFmtId="196" fontId="5" fillId="69" borderId="83">
      <alignment vertical="center"/>
    </xf>
    <xf numFmtId="188" fontId="5" fillId="7" borderId="83">
      <alignment vertical="center"/>
      <protection locked="0"/>
    </xf>
    <xf numFmtId="186" fontId="56" fillId="63" borderId="78" applyNumberFormat="0" applyProtection="0">
      <alignment horizontal="left" vertical="top" indent="1"/>
    </xf>
    <xf numFmtId="186" fontId="56" fillId="14" borderId="78" applyNumberFormat="0" applyProtection="0">
      <alignment horizontal="left" vertical="top" indent="1"/>
    </xf>
    <xf numFmtId="186" fontId="56" fillId="21" borderId="78" applyNumberFormat="0" applyProtection="0">
      <alignment horizontal="left" vertical="top" indent="1"/>
    </xf>
    <xf numFmtId="4" fontId="56" fillId="15" borderId="79" applyNumberFormat="0" applyProtection="0">
      <alignment horizontal="left" vertical="center" indent="1"/>
    </xf>
    <xf numFmtId="191" fontId="28" fillId="51" borderId="55">
      <alignment horizontal="right" vertical="center"/>
      <protection locked="0"/>
    </xf>
    <xf numFmtId="186" fontId="60" fillId="52" borderId="78" applyNumberFormat="0" applyProtection="0">
      <alignment horizontal="left" vertical="top" indent="1"/>
    </xf>
    <xf numFmtId="4" fontId="56" fillId="16" borderId="76" applyNumberFormat="0" applyProtection="0">
      <alignment horizontal="right" vertical="center"/>
    </xf>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4" fontId="59" fillId="12" borderId="117" applyNumberFormat="0" applyProtection="0">
      <alignment vertical="center"/>
    </xf>
    <xf numFmtId="193" fontId="28" fillId="50" borderId="117">
      <alignment vertical="center"/>
    </xf>
    <xf numFmtId="190" fontId="28" fillId="49" borderId="117">
      <alignment vertical="center"/>
    </xf>
    <xf numFmtId="186" fontId="42" fillId="44" borderId="109" applyNumberFormat="0" applyAlignment="0" applyProtection="0"/>
    <xf numFmtId="186" fontId="50" fillId="41" borderId="109" applyNumberFormat="0" applyAlignment="0" applyProtection="0"/>
    <xf numFmtId="186" fontId="28" fillId="51" borderId="129">
      <alignment horizontal="right" vertical="center"/>
      <protection locked="0"/>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193" fontId="28" fillId="12" borderId="100">
      <alignment vertical="center"/>
      <protection locked="0"/>
    </xf>
    <xf numFmtId="186" fontId="56" fillId="63" borderId="135" applyNumberFormat="0" applyProtection="0">
      <alignment horizontal="left" vertical="top" indent="1"/>
    </xf>
    <xf numFmtId="4" fontId="56" fillId="54" borderId="104" applyNumberFormat="0" applyProtection="0">
      <alignment horizontal="left" vertical="center" indent="1"/>
    </xf>
    <xf numFmtId="186" fontId="56" fillId="14" borderId="135" applyNumberFormat="0" applyProtection="0">
      <alignment horizontal="left" vertical="top" indent="1"/>
    </xf>
    <xf numFmtId="4" fontId="62" fillId="11" borderId="101" applyNumberFormat="0" applyProtection="0">
      <alignment horizontal="left" vertical="center" indent="1"/>
    </xf>
    <xf numFmtId="186" fontId="42" fillId="44" borderId="109" applyNumberFormat="0" applyAlignment="0" applyProtection="0"/>
    <xf numFmtId="186" fontId="27" fillId="21" borderId="111" applyNumberFormat="0" applyProtection="0">
      <alignment horizontal="left" vertical="top" indent="1"/>
    </xf>
    <xf numFmtId="4" fontId="56" fillId="54" borderId="109" applyNumberFormat="0" applyProtection="0">
      <alignment horizontal="left" vertical="center" indent="1"/>
    </xf>
    <xf numFmtId="186" fontId="50" fillId="41" borderId="133" applyNumberFormat="0" applyAlignment="0" applyProtection="0"/>
    <xf numFmtId="186" fontId="56" fillId="14" borderId="135" applyNumberFormat="0" applyProtection="0">
      <alignment horizontal="left" vertical="top" indent="1"/>
    </xf>
    <xf numFmtId="191" fontId="28" fillId="12" borderId="8">
      <alignment vertical="center"/>
      <protection locked="0"/>
    </xf>
    <xf numFmtId="4" fontId="59" fillId="53" borderId="92" applyNumberFormat="0" applyProtection="0">
      <alignment vertical="center"/>
    </xf>
    <xf numFmtId="186" fontId="62" fillId="15" borderId="94" applyNumberFormat="0" applyProtection="0">
      <alignment horizontal="left" vertical="top" indent="1"/>
    </xf>
    <xf numFmtId="188" fontId="5" fillId="69" borderId="8">
      <alignment vertical="center"/>
    </xf>
    <xf numFmtId="186" fontId="56" fillId="40" borderId="92" applyNumberFormat="0" applyFont="0" applyAlignment="0" applyProtection="0"/>
    <xf numFmtId="186" fontId="56" fillId="11" borderId="92" applyNumberFormat="0" applyProtection="0">
      <alignment horizontal="left" vertical="center" indent="1"/>
    </xf>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7" fillId="44" borderId="93" applyNumberFormat="0" applyAlignment="0" applyProtection="0"/>
    <xf numFmtId="186" fontId="56" fillId="40" borderId="92" applyNumberFormat="0" applyFont="0" applyAlignment="0" applyProtection="0"/>
    <xf numFmtId="186" fontId="57" fillId="44" borderId="93" applyNumberFormat="0" applyAlignment="0" applyProtection="0"/>
    <xf numFmtId="4" fontId="59" fillId="53" borderId="92" applyNumberFormat="0" applyProtection="0">
      <alignment vertical="center"/>
    </xf>
    <xf numFmtId="4" fontId="56" fillId="52" borderId="92" applyNumberFormat="0" applyProtection="0">
      <alignment vertical="center"/>
    </xf>
    <xf numFmtId="4" fontId="56" fillId="53" borderId="92" applyNumberFormat="0" applyProtection="0">
      <alignment horizontal="left" vertical="center" indent="1"/>
    </xf>
    <xf numFmtId="186" fontId="42" fillId="44" borderId="76" applyNumberFormat="0" applyAlignment="0" applyProtection="0"/>
    <xf numFmtId="4" fontId="56" fillId="55" borderId="92" applyNumberFormat="0" applyProtection="0">
      <alignment horizontal="right" vertical="center"/>
    </xf>
    <xf numFmtId="4" fontId="56" fillId="54" borderId="92" applyNumberFormat="0" applyProtection="0">
      <alignment horizontal="left" vertical="center" indent="1"/>
    </xf>
    <xf numFmtId="4" fontId="56" fillId="56" borderId="92" applyNumberFormat="0" applyProtection="0">
      <alignment horizontal="right" vertical="center"/>
    </xf>
    <xf numFmtId="186" fontId="42" fillId="44" borderId="76" applyNumberFormat="0" applyAlignment="0" applyProtection="0"/>
    <xf numFmtId="4" fontId="56" fillId="59" borderId="92" applyNumberFormat="0" applyProtection="0">
      <alignment horizontal="right" vertical="center"/>
    </xf>
    <xf numFmtId="4" fontId="56" fillId="58" borderId="92" applyNumberFormat="0" applyProtection="0">
      <alignment horizontal="right" vertical="center"/>
    </xf>
    <xf numFmtId="4" fontId="56" fillId="16" borderId="92" applyNumberFormat="0" applyProtection="0">
      <alignment horizontal="right" vertical="center"/>
    </xf>
    <xf numFmtId="4" fontId="56" fillId="15" borderId="92" applyNumberFormat="0" applyProtection="0">
      <alignment horizontal="right" vertical="center"/>
    </xf>
    <xf numFmtId="4" fontId="27" fillId="21" borderId="95" applyNumberFormat="0" applyProtection="0">
      <alignment horizontal="left" vertical="center" indent="1"/>
    </xf>
    <xf numFmtId="4" fontId="56" fillId="14" borderId="95"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56" fillId="21" borderId="94" applyNumberFormat="0" applyProtection="0">
      <alignment horizontal="left" vertical="top"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2" applyNumberFormat="0" applyProtection="0">
      <alignment horizontal="left" vertical="center"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2" applyNumberFormat="0" applyProtection="0">
      <alignment horizontal="left" vertical="center" indent="1"/>
    </xf>
    <xf numFmtId="186" fontId="56" fillId="63" borderId="94" applyNumberFormat="0" applyProtection="0">
      <alignment horizontal="left" vertical="top" indent="1"/>
    </xf>
    <xf numFmtId="186" fontId="27" fillId="14" borderId="94" applyNumberFormat="0" applyProtection="0">
      <alignment horizontal="left" vertical="center"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61" fillId="21" borderId="96" applyBorder="0"/>
    <xf numFmtId="186" fontId="56" fillId="14" borderId="94" applyNumberFormat="0" applyProtection="0">
      <alignment horizontal="left" vertical="top" indent="1"/>
    </xf>
    <xf numFmtId="4" fontId="62" fillId="48" borderId="94" applyNumberFormat="0" applyProtection="0">
      <alignment vertical="center"/>
    </xf>
    <xf numFmtId="186" fontId="62" fillId="48" borderId="94" applyNumberFormat="0" applyProtection="0">
      <alignment horizontal="left" vertical="top" indent="1"/>
    </xf>
    <xf numFmtId="4" fontId="56" fillId="0" borderId="92" applyNumberFormat="0" applyProtection="0">
      <alignment horizontal="right" vertical="center"/>
    </xf>
    <xf numFmtId="4" fontId="27" fillId="21" borderId="112" applyNumberFormat="0" applyProtection="0">
      <alignment horizontal="left" vertical="center" indent="1"/>
    </xf>
    <xf numFmtId="4" fontId="56" fillId="54" borderId="92" applyNumberFormat="0" applyProtection="0">
      <alignment horizontal="left" vertical="center" indent="1"/>
    </xf>
    <xf numFmtId="4" fontId="59" fillId="65" borderId="92" applyNumberFormat="0" applyProtection="0">
      <alignment horizontal="right" vertical="center"/>
    </xf>
    <xf numFmtId="186" fontId="62" fillId="15" borderId="94" applyNumberFormat="0" applyProtection="0">
      <alignment horizontal="left" vertical="top" indent="1"/>
    </xf>
    <xf numFmtId="4" fontId="64" fillId="64" borderId="92" applyNumberFormat="0" applyProtection="0">
      <alignment horizontal="right" vertical="center"/>
    </xf>
    <xf numFmtId="4" fontId="63" fillId="66" borderId="95" applyNumberFormat="0" applyProtection="0">
      <alignment horizontal="left" vertical="center" indent="1"/>
    </xf>
    <xf numFmtId="37" fontId="33" fillId="0" borderId="97" applyNumberFormat="0"/>
    <xf numFmtId="186" fontId="56" fillId="21" borderId="94" applyNumberFormat="0" applyProtection="0">
      <alignment horizontal="left" vertical="top" indent="1"/>
    </xf>
    <xf numFmtId="186" fontId="44" fillId="0" borderId="98" applyNumberFormat="0" applyFill="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7" fillId="44" borderId="134" applyNumberFormat="0" applyAlignment="0" applyProtection="0"/>
    <xf numFmtId="186" fontId="27" fillId="14" borderId="94" applyNumberFormat="0" applyProtection="0">
      <alignment horizontal="left" vertical="center" indent="1"/>
    </xf>
    <xf numFmtId="186" fontId="42" fillId="44" borderId="92" applyNumberForma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42" fillId="44" borderId="92" applyNumberFormat="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56" borderId="109" applyNumberFormat="0" applyProtection="0">
      <alignment horizontal="right" vertical="center"/>
    </xf>
    <xf numFmtId="186" fontId="56" fillId="21" borderId="135" applyNumberFormat="0" applyProtection="0">
      <alignment horizontal="left" vertical="top" indent="1"/>
    </xf>
    <xf numFmtId="190" fontId="28" fillId="51" borderId="117">
      <alignment horizontal="right" vertical="center"/>
      <protection locked="0"/>
    </xf>
    <xf numFmtId="4" fontId="59" fillId="53" borderId="109" applyNumberFormat="0" applyProtection="0">
      <alignment vertical="center"/>
    </xf>
    <xf numFmtId="191" fontId="28" fillId="51" borderId="117">
      <alignment horizontal="right" vertical="center"/>
      <protection locked="0"/>
    </xf>
    <xf numFmtId="191" fontId="28" fillId="49" borderId="117">
      <alignment vertical="center"/>
    </xf>
    <xf numFmtId="193" fontId="28" fillId="50" borderId="117">
      <alignment vertical="center"/>
    </xf>
    <xf numFmtId="186" fontId="28" fillId="50" borderId="117">
      <alignment vertical="center"/>
    </xf>
    <xf numFmtId="191" fontId="28" fillId="50" borderId="117">
      <alignment vertical="center"/>
    </xf>
    <xf numFmtId="193" fontId="28" fillId="12" borderId="117">
      <alignment vertical="center"/>
      <protection locked="0"/>
    </xf>
    <xf numFmtId="186" fontId="28" fillId="12" borderId="117">
      <alignment vertical="center"/>
      <protection locked="0"/>
    </xf>
    <xf numFmtId="186" fontId="28" fillId="49" borderId="117">
      <alignment vertical="center"/>
    </xf>
    <xf numFmtId="186" fontId="56" fillId="40" borderId="109" applyNumberFormat="0" applyFont="0" applyAlignment="0" applyProtection="0"/>
    <xf numFmtId="186" fontId="62" fillId="48" borderId="101" applyNumberFormat="0" applyProtection="0">
      <alignment horizontal="left" vertical="top" indent="1"/>
    </xf>
    <xf numFmtId="4" fontId="56" fillId="57" borderId="136" applyNumberFormat="0" applyProtection="0">
      <alignment horizontal="right" vertical="center"/>
    </xf>
    <xf numFmtId="186" fontId="56" fillId="40" borderId="104" applyNumberFormat="0" applyFont="0" applyAlignment="0" applyProtection="0"/>
    <xf numFmtId="186" fontId="42" fillId="44" borderId="109" applyNumberFormat="0" applyAlignment="0" applyProtection="0"/>
    <xf numFmtId="186" fontId="56" fillId="21" borderId="135" applyNumberFormat="0" applyProtection="0">
      <alignment horizontal="left" vertical="top" indent="1"/>
    </xf>
    <xf numFmtId="4" fontId="63" fillId="66" borderId="112" applyNumberFormat="0" applyProtection="0">
      <alignment horizontal="left" vertical="center" indent="1"/>
    </xf>
    <xf numFmtId="186" fontId="56" fillId="64" borderId="113"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4" fontId="70" fillId="85" borderId="75"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4" fontId="56" fillId="14" borderId="112" applyNumberFormat="0" applyProtection="0">
      <alignment horizontal="left" vertical="center" indent="1"/>
    </xf>
    <xf numFmtId="4" fontId="56" fillId="60" borderId="109" applyNumberFormat="0" applyProtection="0">
      <alignment horizontal="right" vertical="center"/>
    </xf>
    <xf numFmtId="191" fontId="28" fillId="51" borderId="100">
      <alignment horizontal="right" vertical="center"/>
      <protection locked="0"/>
    </xf>
    <xf numFmtId="186" fontId="56" fillId="15" borderId="135" applyNumberFormat="0" applyProtection="0">
      <alignment horizontal="left" vertical="top" indent="1"/>
    </xf>
    <xf numFmtId="186" fontId="56" fillId="40" borderId="109" applyNumberFormat="0" applyFont="0" applyAlignment="0" applyProtection="0"/>
    <xf numFmtId="186" fontId="57" fillId="44" borderId="93" applyNumberFormat="0" applyAlignment="0" applyProtection="0"/>
    <xf numFmtId="186" fontId="60" fillId="52" borderId="94"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21"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4" fontId="62" fillId="11" borderId="94" applyNumberFormat="0" applyProtection="0">
      <alignment horizontal="left" vertical="center" indent="1"/>
    </xf>
    <xf numFmtId="186" fontId="61" fillId="21" borderId="96" applyBorder="0"/>
    <xf numFmtId="186" fontId="27" fillId="21" borderId="78" applyNumberFormat="0" applyProtection="0">
      <alignment horizontal="left" vertical="center" indent="1"/>
    </xf>
    <xf numFmtId="186" fontId="56" fillId="11" borderId="76" applyNumberFormat="0" applyProtection="0">
      <alignment horizontal="left" vertical="center" indent="1"/>
    </xf>
    <xf numFmtId="37" fontId="33" fillId="0" borderId="81" applyNumberFormat="0"/>
    <xf numFmtId="4" fontId="56" fillId="54" borderId="76" applyNumberFormat="0" applyProtection="0">
      <alignment horizontal="left" vertical="center" indent="1"/>
    </xf>
    <xf numFmtId="4" fontId="59" fillId="12" borderId="83" applyNumberFormat="0" applyProtection="0">
      <alignment vertical="center"/>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6" applyNumberFormat="0" applyProtection="0">
      <alignment horizontal="left" vertical="center"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11" borderId="76" applyNumberFormat="0" applyProtection="0">
      <alignment horizontal="left" vertical="center" indent="1"/>
    </xf>
    <xf numFmtId="4" fontId="27" fillId="21" borderId="79" applyNumberFormat="0" applyProtection="0">
      <alignment horizontal="left" vertical="center" indent="1"/>
    </xf>
    <xf numFmtId="4" fontId="56" fillId="59" borderId="76" applyNumberFormat="0" applyProtection="0">
      <alignment horizontal="right" vertical="center"/>
    </xf>
    <xf numFmtId="4" fontId="56" fillId="55" borderId="76" applyNumberFormat="0" applyProtection="0">
      <alignment horizontal="right" vertical="center"/>
    </xf>
    <xf numFmtId="4" fontId="56" fillId="52" borderId="76" applyNumberFormat="0" applyProtection="0">
      <alignment vertical="center"/>
    </xf>
    <xf numFmtId="188" fontId="28" fillId="51" borderId="83">
      <alignment horizontal="right" vertical="center"/>
      <protection locked="0"/>
    </xf>
    <xf numFmtId="191" fontId="28" fillId="50" borderId="83">
      <alignment vertical="center"/>
    </xf>
    <xf numFmtId="186" fontId="56" fillId="40" borderId="76" applyNumberFormat="0" applyFont="0" applyAlignment="0" applyProtection="0"/>
    <xf numFmtId="191" fontId="28" fillId="50" borderId="83">
      <alignment vertical="center"/>
    </xf>
    <xf numFmtId="193" fontId="28" fillId="12" borderId="83">
      <alignment vertical="center"/>
      <protection locked="0"/>
    </xf>
    <xf numFmtId="186" fontId="28" fillId="49" borderId="83">
      <alignment vertical="center"/>
    </xf>
    <xf numFmtId="191" fontId="28" fillId="49" borderId="83">
      <alignment vertical="center"/>
    </xf>
    <xf numFmtId="186" fontId="56" fillId="40" borderId="76" applyNumberFormat="0" applyFont="0" applyAlignment="0" applyProtection="0"/>
    <xf numFmtId="186" fontId="56" fillId="40" borderId="76" applyNumberFormat="0" applyFont="0" applyAlignment="0" applyProtection="0"/>
    <xf numFmtId="186" fontId="56" fillId="14" borderId="101" applyNumberFormat="0" applyProtection="0">
      <alignment horizontal="left" vertical="top" indent="1"/>
    </xf>
    <xf numFmtId="188" fontId="5" fillId="7" borderId="129">
      <alignment vertical="center"/>
      <protection locked="0"/>
    </xf>
    <xf numFmtId="186" fontId="56" fillId="40" borderId="104" applyNumberFormat="0" applyFont="0" applyAlignment="0" applyProtection="0"/>
    <xf numFmtId="4" fontId="59" fillId="65" borderId="104" applyNumberFormat="0" applyProtection="0">
      <alignment horizontal="right" vertical="center"/>
    </xf>
    <xf numFmtId="186" fontId="56" fillId="40" borderId="133" applyNumberFormat="0" applyFont="0" applyAlignment="0" applyProtection="0"/>
    <xf numFmtId="186" fontId="56" fillId="40" borderId="104" applyNumberFormat="0" applyFont="0" applyAlignment="0" applyProtection="0"/>
    <xf numFmtId="186" fontId="42" fillId="44" borderId="92" applyNumberFormat="0" applyAlignment="0" applyProtection="0"/>
    <xf numFmtId="186" fontId="56" fillId="64" borderId="113" applyNumberFormat="0">
      <protection locked="0"/>
    </xf>
    <xf numFmtId="186" fontId="56" fillId="40" borderId="133" applyNumberFormat="0" applyFont="0" applyAlignment="0" applyProtection="0"/>
    <xf numFmtId="186" fontId="28" fillId="49" borderId="8">
      <alignment vertical="center"/>
    </xf>
    <xf numFmtId="188" fontId="28" fillId="51" borderId="8">
      <alignment horizontal="right" vertical="center"/>
      <protection locked="0"/>
    </xf>
    <xf numFmtId="186" fontId="56" fillId="11" borderId="92" applyNumberFormat="0" applyProtection="0">
      <alignment horizontal="left" vertical="center" indent="1"/>
    </xf>
    <xf numFmtId="186" fontId="56" fillId="14" borderId="92" applyNumberFormat="0" applyProtection="0">
      <alignment horizontal="left" vertical="center" indent="1"/>
    </xf>
    <xf numFmtId="186" fontId="42" fillId="44" borderId="76" applyNumberFormat="0" applyAlignment="0" applyProtection="0"/>
    <xf numFmtId="194" fontId="33" fillId="0" borderId="118" applyFill="0"/>
    <xf numFmtId="188" fontId="5" fillId="70" borderId="117">
      <alignment horizontal="right" vertical="center"/>
      <protection locked="0"/>
    </xf>
    <xf numFmtId="4" fontId="62" fillId="48" borderId="135" applyNumberFormat="0" applyProtection="0">
      <alignment vertical="center"/>
    </xf>
    <xf numFmtId="186" fontId="56" fillId="63" borderId="101" applyNumberFormat="0" applyProtection="0">
      <alignment horizontal="left" vertical="top" indent="1"/>
    </xf>
    <xf numFmtId="4" fontId="62" fillId="48" borderId="94" applyNumberFormat="0" applyProtection="0">
      <alignment vertical="center"/>
    </xf>
    <xf numFmtId="186" fontId="27" fillId="14" borderId="101" applyNumberFormat="0" applyProtection="0">
      <alignment horizontal="left" vertical="center" indent="1"/>
    </xf>
    <xf numFmtId="186" fontId="44" fillId="0" borderId="82" applyNumberFormat="0" applyFill="0" applyAlignment="0" applyProtection="0"/>
    <xf numFmtId="186" fontId="56" fillId="40" borderId="109" applyNumberFormat="0" applyFont="0" applyAlignment="0" applyProtection="0"/>
    <xf numFmtId="4" fontId="56" fillId="54" borderId="76" applyNumberFormat="0" applyProtection="0">
      <alignment horizontal="left" vertical="center" indent="1"/>
    </xf>
    <xf numFmtId="186" fontId="56" fillId="40" borderId="109" applyNumberFormat="0" applyFont="0" applyAlignment="0" applyProtection="0"/>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center"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7" borderId="79" applyNumberFormat="0" applyProtection="0">
      <alignment horizontal="right" vertical="center"/>
    </xf>
    <xf numFmtId="4" fontId="56" fillId="14" borderId="112" applyNumberFormat="0" applyProtection="0">
      <alignment horizontal="left" vertical="center" indent="1"/>
    </xf>
    <xf numFmtId="4" fontId="56" fillId="56" borderId="109" applyNumberFormat="0" applyProtection="0">
      <alignment horizontal="right" vertical="center"/>
    </xf>
    <xf numFmtId="191" fontId="28" fillId="50" borderId="100">
      <alignment vertical="center"/>
    </xf>
    <xf numFmtId="186" fontId="28" fillId="12" borderId="100">
      <alignment vertical="center"/>
      <protection locked="0"/>
    </xf>
    <xf numFmtId="4" fontId="59" fillId="65" borderId="104" applyNumberFormat="0" applyProtection="0">
      <alignment horizontal="right" vertical="center"/>
    </xf>
    <xf numFmtId="190" fontId="28" fillId="51" borderId="100">
      <alignment horizontal="right" vertical="center"/>
      <protection locked="0"/>
    </xf>
    <xf numFmtId="190" fontId="28" fillId="49" borderId="100">
      <alignment vertical="center"/>
    </xf>
    <xf numFmtId="193" fontId="28" fillId="12" borderId="100">
      <alignment vertical="center"/>
      <protection locked="0"/>
    </xf>
    <xf numFmtId="191" fontId="28" fillId="12" borderId="100">
      <alignment vertical="center"/>
      <protection locked="0"/>
    </xf>
    <xf numFmtId="190" fontId="28" fillId="49" borderId="100">
      <alignment vertical="center"/>
    </xf>
    <xf numFmtId="186" fontId="42" fillId="44" borderId="92" applyNumberFormat="0" applyAlignment="0" applyProtection="0"/>
    <xf numFmtId="186" fontId="56" fillId="40" borderId="92" applyNumberFormat="0" applyFont="0" applyAlignment="0" applyProtection="0"/>
    <xf numFmtId="186" fontId="56" fillId="40" borderId="92" applyNumberFormat="0" applyFont="0" applyAlignment="0" applyProtection="0"/>
    <xf numFmtId="191" fontId="28" fillId="49" borderId="8">
      <alignment vertical="center"/>
    </xf>
    <xf numFmtId="186" fontId="28" fillId="49" borderId="8">
      <alignment vertical="center"/>
    </xf>
    <xf numFmtId="186" fontId="27" fillId="21" borderId="111" applyNumberFormat="0" applyProtection="0">
      <alignment horizontal="left" vertical="center" indent="1"/>
    </xf>
    <xf numFmtId="4" fontId="56" fillId="54" borderId="109" applyNumberFormat="0" applyProtection="0">
      <alignment horizontal="left" vertical="center" indent="1"/>
    </xf>
    <xf numFmtId="190" fontId="28" fillId="51" borderId="100">
      <alignment horizontal="right" vertical="center"/>
      <protection locked="0"/>
    </xf>
    <xf numFmtId="191" fontId="28" fillId="50" borderId="100">
      <alignment vertical="center"/>
    </xf>
    <xf numFmtId="186" fontId="28" fillId="50" borderId="100">
      <alignment vertical="center"/>
    </xf>
    <xf numFmtId="193" fontId="28" fillId="50" borderId="100">
      <alignment vertical="center"/>
    </xf>
    <xf numFmtId="186" fontId="56" fillId="14" borderId="135" applyNumberFormat="0" applyProtection="0">
      <alignment horizontal="left" vertical="top" indent="1"/>
    </xf>
    <xf numFmtId="188" fontId="28" fillId="49" borderId="100">
      <alignment vertical="center"/>
    </xf>
    <xf numFmtId="186" fontId="28" fillId="12" borderId="100">
      <alignment vertical="center"/>
      <protection locked="0"/>
    </xf>
    <xf numFmtId="186" fontId="56" fillId="15" borderId="135" applyNumberFormat="0" applyProtection="0">
      <alignment horizontal="left" vertical="top" indent="1"/>
    </xf>
    <xf numFmtId="186" fontId="62" fillId="48" borderId="135" applyNumberFormat="0" applyProtection="0">
      <alignment horizontal="left" vertical="top" indent="1"/>
    </xf>
    <xf numFmtId="186" fontId="27" fillId="15" borderId="135" applyNumberFormat="0" applyProtection="0">
      <alignment horizontal="left" vertical="center" indent="1"/>
    </xf>
    <xf numFmtId="186" fontId="50" fillId="41" borderId="133" applyNumberFormat="0" applyAlignment="0" applyProtection="0"/>
    <xf numFmtId="186" fontId="56" fillId="40" borderId="109" applyNumberFormat="0" applyFont="0" applyAlignment="0" applyProtection="0"/>
    <xf numFmtId="186" fontId="27" fillId="21" borderId="135" applyNumberFormat="0" applyProtection="0">
      <alignment horizontal="left" vertical="center" indent="1"/>
    </xf>
    <xf numFmtId="186" fontId="50" fillId="41" borderId="92" applyNumberFormat="0" applyAlignment="0" applyProtection="0"/>
    <xf numFmtId="186" fontId="50" fillId="41" borderId="92" applyNumberFormat="0" applyAlignment="0" applyProtection="0"/>
    <xf numFmtId="186" fontId="50" fillId="41" borderId="92" applyNumberFormat="0" applyAlignment="0" applyProtection="0"/>
    <xf numFmtId="186" fontId="50" fillId="41" borderId="92" applyNumberFormat="0" applyAlignment="0" applyProtection="0"/>
    <xf numFmtId="186" fontId="42" fillId="44" borderId="92" applyNumberFormat="0" applyAlignment="0" applyProtection="0"/>
    <xf numFmtId="186" fontId="57" fillId="44" borderId="93" applyNumberFormat="0" applyAlignment="0" applyProtection="0"/>
    <xf numFmtId="4" fontId="56" fillId="57" borderId="95"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7" fillId="44" borderId="93" applyNumberFormat="0" applyAlignment="0" applyProtection="0"/>
    <xf numFmtId="186" fontId="57" fillId="44" borderId="93" applyNumberFormat="0" applyAlignment="0" applyProtection="0"/>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15" borderId="94" applyNumberFormat="0" applyProtection="0">
      <alignment horizontal="left" vertical="top" indent="1"/>
    </xf>
    <xf numFmtId="186" fontId="27" fillId="14" borderId="94" applyNumberFormat="0" applyProtection="0">
      <alignment horizontal="left" vertical="top" indent="1"/>
    </xf>
    <xf numFmtId="186" fontId="57" fillId="44" borderId="110" applyNumberFormat="0" applyAlignment="0" applyProtection="0"/>
    <xf numFmtId="194" fontId="33" fillId="0" borderId="74" applyFill="0"/>
    <xf numFmtId="191" fontId="28" fillId="51" borderId="8">
      <alignment horizontal="right" vertical="center"/>
      <protection locked="0"/>
    </xf>
    <xf numFmtId="193" fontId="28" fillId="12" borderId="8">
      <alignment vertical="center"/>
      <protection locked="0"/>
    </xf>
    <xf numFmtId="186" fontId="61" fillId="21" borderId="114" applyBorder="0"/>
    <xf numFmtId="4" fontId="56" fillId="56" borderId="92" applyNumberFormat="0" applyProtection="0">
      <alignment horizontal="right" vertical="center"/>
    </xf>
    <xf numFmtId="191" fontId="5" fillId="7" borderId="83">
      <alignment vertical="center"/>
      <protection locked="0"/>
    </xf>
    <xf numFmtId="186" fontId="56" fillId="14" borderId="135" applyNumberFormat="0" applyProtection="0">
      <alignment horizontal="left" vertical="top" indent="1"/>
    </xf>
    <xf numFmtId="186" fontId="56" fillId="21" borderId="94" applyNumberFormat="0" applyProtection="0">
      <alignment horizontal="left" vertical="top" indent="1"/>
    </xf>
    <xf numFmtId="186" fontId="56" fillId="15" borderId="111" applyNumberFormat="0" applyProtection="0">
      <alignment horizontal="left" vertical="top" indent="1"/>
    </xf>
    <xf numFmtId="188" fontId="5" fillId="69" borderId="83">
      <alignment vertical="center"/>
    </xf>
    <xf numFmtId="186" fontId="56" fillId="15" borderId="94" applyNumberFormat="0" applyProtection="0">
      <alignment horizontal="left" vertical="top" indent="1"/>
    </xf>
    <xf numFmtId="191" fontId="28" fillId="51" borderId="117">
      <alignment horizontal="right" vertical="center"/>
      <protection locked="0"/>
    </xf>
    <xf numFmtId="186" fontId="56" fillId="63" borderId="94" applyNumberFormat="0" applyProtection="0">
      <alignment horizontal="left" vertical="top" indent="1"/>
    </xf>
    <xf numFmtId="4" fontId="56" fillId="52" borderId="133" applyNumberFormat="0" applyProtection="0">
      <alignment vertical="center"/>
    </xf>
    <xf numFmtId="186" fontId="56" fillId="14" borderId="94" applyNumberFormat="0" applyProtection="0">
      <alignment horizontal="left" vertical="top" indent="1"/>
    </xf>
    <xf numFmtId="186" fontId="56" fillId="63" borderId="135" applyNumberFormat="0" applyProtection="0">
      <alignment horizontal="left" vertical="top" indent="1"/>
    </xf>
    <xf numFmtId="186" fontId="56" fillId="11" borderId="76" applyNumberFormat="0" applyProtection="0">
      <alignment horizontal="left" vertical="center" indent="1"/>
    </xf>
    <xf numFmtId="37" fontId="33" fillId="0" borderId="108" applyNumberFormat="0"/>
    <xf numFmtId="4" fontId="56" fillId="0" borderId="104" applyNumberFormat="0" applyProtection="0">
      <alignment horizontal="right" vertical="center"/>
    </xf>
    <xf numFmtId="186" fontId="27" fillId="21" borderId="78" applyNumberFormat="0" applyProtection="0">
      <alignment horizontal="left" vertical="center" indent="1"/>
    </xf>
    <xf numFmtId="188" fontId="28" fillId="49" borderId="8">
      <alignment vertical="center"/>
    </xf>
    <xf numFmtId="186" fontId="56" fillId="63" borderId="111" applyNumberFormat="0" applyProtection="0">
      <alignment horizontal="left" vertical="top" indent="1"/>
    </xf>
    <xf numFmtId="190" fontId="5" fillId="13" borderId="83">
      <alignment vertical="center"/>
    </xf>
    <xf numFmtId="186" fontId="56" fillId="21" borderId="111" applyNumberFormat="0" applyProtection="0">
      <alignment horizontal="left" vertical="top" indent="1"/>
    </xf>
    <xf numFmtId="186" fontId="56" fillId="40" borderId="104" applyNumberFormat="0" applyFont="0" applyAlignment="0" applyProtection="0"/>
    <xf numFmtId="4" fontId="56" fillId="19" borderId="76" applyNumberFormat="0" applyProtection="0">
      <alignment horizontal="right" vertical="center"/>
    </xf>
    <xf numFmtId="4" fontId="56" fillId="16" borderId="76" applyNumberFormat="0" applyProtection="0">
      <alignment horizontal="right" vertical="center"/>
    </xf>
    <xf numFmtId="4" fontId="56" fillId="60" borderId="76" applyNumberFormat="0" applyProtection="0">
      <alignment horizontal="right" vertical="center"/>
    </xf>
    <xf numFmtId="4" fontId="56" fillId="61" borderId="79" applyNumberFormat="0" applyProtection="0">
      <alignment horizontal="left" vertical="center" indent="1"/>
    </xf>
    <xf numFmtId="4" fontId="27" fillId="21" borderId="79" applyNumberFormat="0" applyProtection="0">
      <alignment horizontal="left" vertical="center" indent="1"/>
    </xf>
    <xf numFmtId="4" fontId="27" fillId="21" borderId="79" applyNumberFormat="0" applyProtection="0">
      <alignment horizontal="left" vertical="center" indent="1"/>
    </xf>
    <xf numFmtId="4" fontId="56" fillId="15" borderId="76" applyNumberFormat="0" applyProtection="0">
      <alignment horizontal="right" vertical="center"/>
    </xf>
    <xf numFmtId="4" fontId="56" fillId="14" borderId="79" applyNumberFormat="0" applyProtection="0">
      <alignment horizontal="left" vertical="center" indent="1"/>
    </xf>
    <xf numFmtId="4" fontId="56" fillId="15" borderId="79" applyNumberFormat="0" applyProtection="0">
      <alignment horizontal="left" vertical="center" indent="1"/>
    </xf>
    <xf numFmtId="186" fontId="56" fillId="11" borderId="76" applyNumberFormat="0" applyProtection="0">
      <alignment horizontal="left" vertical="center" indent="1"/>
    </xf>
    <xf numFmtId="186" fontId="27" fillId="21" borderId="78"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62" borderId="76" applyNumberFormat="0" applyProtection="0">
      <alignment horizontal="left" vertical="center" indent="1"/>
    </xf>
    <xf numFmtId="186" fontId="27" fillId="15" borderId="78" applyNumberFormat="0" applyProtection="0">
      <alignment horizontal="left" vertical="center"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63" borderId="76" applyNumberFormat="0" applyProtection="0">
      <alignment horizontal="left" vertical="center" indent="1"/>
    </xf>
    <xf numFmtId="186" fontId="27" fillId="63" borderId="78" applyNumberFormat="0" applyProtection="0">
      <alignment horizontal="left" vertical="center"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4" borderId="76" applyNumberFormat="0" applyProtection="0">
      <alignment horizontal="left" vertical="center" indent="1"/>
    </xf>
    <xf numFmtId="186" fontId="27" fillId="14" borderId="78" applyNumberFormat="0" applyProtection="0">
      <alignment horizontal="left" vertical="center" indent="1"/>
    </xf>
    <xf numFmtId="186" fontId="56" fillId="14"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7" fillId="44" borderId="110" applyNumberFormat="0" applyAlignment="0" applyProtection="0"/>
    <xf numFmtId="4" fontId="27" fillId="21" borderId="112" applyNumberFormat="0" applyProtection="0">
      <alignment horizontal="left" vertical="center" indent="1"/>
    </xf>
    <xf numFmtId="186" fontId="61" fillId="21" borderId="80" applyBorder="0"/>
    <xf numFmtId="4" fontId="62" fillId="48" borderId="78" applyNumberFormat="0" applyProtection="0">
      <alignment vertical="center"/>
    </xf>
    <xf numFmtId="4" fontId="62" fillId="11" borderId="78" applyNumberFormat="0" applyProtection="0">
      <alignment horizontal="left" vertical="center" indent="1"/>
    </xf>
    <xf numFmtId="186" fontId="62" fillId="48" borderId="78" applyNumberFormat="0" applyProtection="0">
      <alignment horizontal="left" vertical="top" indent="1"/>
    </xf>
    <xf numFmtId="4" fontId="56" fillId="0" borderId="76" applyNumberFormat="0" applyProtection="0">
      <alignment horizontal="right" vertical="center"/>
    </xf>
    <xf numFmtId="4" fontId="59" fillId="65" borderId="76" applyNumberFormat="0" applyProtection="0">
      <alignment horizontal="right" vertical="center"/>
    </xf>
    <xf numFmtId="4" fontId="56" fillId="54" borderId="76" applyNumberFormat="0" applyProtection="0">
      <alignment horizontal="left" vertical="center" indent="1"/>
    </xf>
    <xf numFmtId="186" fontId="62" fillId="15" borderId="78"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186" fontId="27" fillId="21" borderId="78" applyNumberFormat="0" applyProtection="0">
      <alignment horizontal="left" vertical="top" indent="1"/>
    </xf>
    <xf numFmtId="37" fontId="33" fillId="0" borderId="81" applyNumberFormat="0"/>
    <xf numFmtId="186" fontId="56" fillId="21" borderId="78" applyNumberFormat="0" applyProtection="0">
      <alignment horizontal="left" vertical="top" indent="1"/>
    </xf>
    <xf numFmtId="186" fontId="44" fillId="0" borderId="82" applyNumberFormat="0" applyFill="0" applyAlignment="0" applyProtection="0"/>
    <xf numFmtId="186" fontId="44" fillId="0" borderId="82" applyNumberFormat="0" applyFill="0" applyAlignment="0" applyProtection="0"/>
    <xf numFmtId="186" fontId="56" fillId="15" borderId="78" applyNumberFormat="0" applyProtection="0">
      <alignment horizontal="left" vertical="top" indent="1"/>
    </xf>
    <xf numFmtId="188" fontId="5" fillId="70" borderId="8">
      <alignment horizontal="right" vertical="center"/>
      <protection locked="0"/>
    </xf>
    <xf numFmtId="194" fontId="33" fillId="0" borderId="130" applyFill="0"/>
    <xf numFmtId="186" fontId="56" fillId="40" borderId="92" applyNumberFormat="0" applyFont="0" applyAlignment="0" applyProtection="0"/>
    <xf numFmtId="188" fontId="5" fillId="7" borderId="8">
      <alignment vertical="center"/>
      <protection locked="0"/>
    </xf>
    <xf numFmtId="186" fontId="28" fillId="49" borderId="100">
      <alignment vertical="center"/>
    </xf>
    <xf numFmtId="4" fontId="59" fillId="65" borderId="92" applyNumberFormat="0" applyProtection="0">
      <alignment horizontal="right" vertical="center"/>
    </xf>
    <xf numFmtId="4" fontId="62" fillId="48" borderId="94" applyNumberFormat="0" applyProtection="0">
      <alignment vertical="center"/>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27" fillId="63"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4" fontId="56" fillId="15" borderId="95" applyNumberFormat="0" applyProtection="0">
      <alignment horizontal="left" vertical="center" indent="1"/>
    </xf>
    <xf numFmtId="4" fontId="56" fillId="61" borderId="95" applyNumberFormat="0" applyProtection="0">
      <alignment horizontal="left" vertical="center" indent="1"/>
    </xf>
    <xf numFmtId="4" fontId="56" fillId="58" borderId="92" applyNumberFormat="0" applyProtection="0">
      <alignment horizontal="right" vertical="center"/>
    </xf>
    <xf numFmtId="4" fontId="56" fillId="54" borderId="92" applyNumberFormat="0" applyProtection="0">
      <alignment horizontal="left" vertical="center" indent="1"/>
    </xf>
    <xf numFmtId="191" fontId="28" fillId="51" borderId="8">
      <alignment horizontal="right" vertical="center"/>
      <protection locked="0"/>
    </xf>
    <xf numFmtId="190"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28" fillId="12" borderId="8">
      <alignment vertical="center"/>
      <protection locked="0"/>
    </xf>
    <xf numFmtId="186" fontId="28" fillId="49" borderId="8">
      <alignment vertical="center"/>
    </xf>
    <xf numFmtId="190" fontId="28" fillId="49" borderId="8">
      <alignment vertical="center"/>
    </xf>
    <xf numFmtId="186" fontId="56" fillId="40" borderId="92" applyNumberFormat="0" applyFont="0" applyAlignment="0" applyProtection="0"/>
    <xf numFmtId="186" fontId="56" fillId="40" borderId="92" applyNumberFormat="0" applyFont="0" applyAlignment="0" applyProtection="0"/>
    <xf numFmtId="186" fontId="50" fillId="41" borderId="92" applyNumberFormat="0" applyAlignment="0" applyProtection="0"/>
    <xf numFmtId="186" fontId="56" fillId="40" borderId="109" applyNumberFormat="0" applyFont="0" applyAlignment="0" applyProtection="0"/>
    <xf numFmtId="188" fontId="28" fillId="50" borderId="100">
      <alignment vertical="center"/>
    </xf>
    <xf numFmtId="4" fontId="56" fillId="56" borderId="109" applyNumberFormat="0" applyProtection="0">
      <alignment horizontal="right" vertical="center"/>
    </xf>
    <xf numFmtId="186" fontId="27" fillId="15" borderId="111" applyNumberFormat="0" applyProtection="0">
      <alignment horizontal="left" vertical="center" indent="1"/>
    </xf>
    <xf numFmtId="186" fontId="56" fillId="63" borderId="111" applyNumberFormat="0" applyProtection="0">
      <alignment horizontal="left" vertical="top" indent="1"/>
    </xf>
    <xf numFmtId="186" fontId="50" fillId="41" borderId="109" applyNumberFormat="0" applyAlignment="0" applyProtection="0"/>
    <xf numFmtId="186" fontId="27" fillId="14" borderId="111" applyNumberFormat="0" applyProtection="0">
      <alignment horizontal="left" vertical="center" indent="1"/>
    </xf>
    <xf numFmtId="186" fontId="28" fillId="12" borderId="117">
      <alignment vertical="center"/>
      <protection locked="0"/>
    </xf>
    <xf numFmtId="191" fontId="28" fillId="50" borderId="117">
      <alignment vertical="center"/>
    </xf>
    <xf numFmtId="4" fontId="56" fillId="23" borderId="109" applyNumberFormat="0" applyProtection="0">
      <alignment horizontal="right" vertical="center"/>
    </xf>
    <xf numFmtId="186" fontId="27" fillId="15" borderId="111" applyNumberFormat="0" applyProtection="0">
      <alignment horizontal="left" vertical="center" indent="1"/>
    </xf>
    <xf numFmtId="188" fontId="5" fillId="13" borderId="8">
      <alignment vertical="center"/>
    </xf>
    <xf numFmtId="186" fontId="27" fillId="21" borderId="101" applyNumberFormat="0" applyProtection="0">
      <alignment horizontal="left" vertical="center" indent="1"/>
    </xf>
    <xf numFmtId="186" fontId="56" fillId="40" borderId="104" applyNumberFormat="0" applyFont="0" applyAlignment="0" applyProtection="0"/>
    <xf numFmtId="4" fontId="62" fillId="48" borderId="101" applyNumberFormat="0" applyProtection="0">
      <alignment vertical="center"/>
    </xf>
    <xf numFmtId="186" fontId="56" fillId="14" borderId="135" applyNumberFormat="0" applyProtection="0">
      <alignment horizontal="left" vertical="top" indent="1"/>
    </xf>
    <xf numFmtId="186" fontId="56" fillId="40" borderId="109" applyNumberFormat="0" applyFont="0" applyAlignment="0" applyProtection="0"/>
    <xf numFmtId="186" fontId="56" fillId="40" borderId="133" applyNumberFormat="0" applyFont="0" applyAlignment="0" applyProtection="0"/>
    <xf numFmtId="186" fontId="56" fillId="21" borderId="101" applyNumberFormat="0" applyProtection="0">
      <alignment horizontal="left" vertical="top" indent="1"/>
    </xf>
    <xf numFmtId="186" fontId="27" fillId="21" borderId="135" applyNumberFormat="0" applyProtection="0">
      <alignment horizontal="left" vertical="top" indent="1"/>
    </xf>
    <xf numFmtId="186" fontId="62" fillId="48" borderId="135" applyNumberFormat="0" applyProtection="0">
      <alignment horizontal="left" vertical="top" indent="1"/>
    </xf>
    <xf numFmtId="186" fontId="27" fillId="15"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44" fillId="0" borderId="139" applyNumberFormat="0" applyFill="0" applyAlignment="0" applyProtection="0"/>
    <xf numFmtId="186" fontId="44" fillId="0" borderId="128" applyNumberFormat="0" applyFill="0" applyAlignment="0" applyProtection="0"/>
    <xf numFmtId="186" fontId="27" fillId="14" borderId="101" applyNumberFormat="0" applyProtection="0">
      <alignment horizontal="left" vertical="center" indent="1"/>
    </xf>
    <xf numFmtId="186" fontId="56" fillId="40" borderId="104" applyNumberFormat="0" applyFont="0" applyAlignment="0" applyProtection="0"/>
    <xf numFmtId="4" fontId="63" fillId="66" borderId="126" applyNumberFormat="0" applyProtection="0">
      <alignment horizontal="left" vertical="center" indent="1"/>
    </xf>
    <xf numFmtId="4" fontId="56" fillId="0" borderId="104" applyNumberFormat="0" applyProtection="0">
      <alignment horizontal="right" vertical="center"/>
    </xf>
    <xf numFmtId="186" fontId="61" fillId="21" borderId="107" applyBorder="0"/>
    <xf numFmtId="186" fontId="56" fillId="14" borderId="101" applyNumberFormat="0" applyProtection="0">
      <alignment horizontal="left" vertical="top" indent="1"/>
    </xf>
    <xf numFmtId="186" fontId="56" fillId="63" borderId="101" applyNumberFormat="0" applyProtection="0">
      <alignment horizontal="left" vertical="top" indent="1"/>
    </xf>
    <xf numFmtId="186" fontId="56" fillId="40" borderId="104" applyNumberFormat="0" applyFont="0" applyAlignment="0" applyProtection="0"/>
    <xf numFmtId="4" fontId="56" fillId="58" borderId="104" applyNumberFormat="0" applyProtection="0">
      <alignment horizontal="right" vertical="center"/>
    </xf>
    <xf numFmtId="186" fontId="56" fillId="62" borderId="104" applyNumberFormat="0" applyProtection="0">
      <alignment horizontal="left" vertical="center" indent="1"/>
    </xf>
    <xf numFmtId="4" fontId="56" fillId="15" borderId="126" applyNumberFormat="0" applyProtection="0">
      <alignment horizontal="left" vertical="center" indent="1"/>
    </xf>
    <xf numFmtId="4" fontId="56" fillId="53" borderId="104" applyNumberFormat="0" applyProtection="0">
      <alignment horizontal="left" vertical="center" indent="1"/>
    </xf>
    <xf numFmtId="190" fontId="5" fillId="13" borderId="129">
      <alignment vertical="center"/>
    </xf>
    <xf numFmtId="186" fontId="56" fillId="40" borderId="133" applyNumberFormat="0" applyFont="0" applyAlignment="0" applyProtection="0"/>
    <xf numFmtId="186" fontId="62" fillId="15" borderId="101" applyNumberFormat="0" applyProtection="0">
      <alignment horizontal="left" vertical="top" indent="1"/>
    </xf>
    <xf numFmtId="186" fontId="56" fillId="63"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5" borderId="101" applyNumberFormat="0" applyProtection="0">
      <alignment horizontal="left" vertical="top" indent="1"/>
    </xf>
    <xf numFmtId="186" fontId="56" fillId="21" borderId="101" applyNumberFormat="0" applyProtection="0">
      <alignment horizontal="left" vertical="top" indent="1"/>
    </xf>
    <xf numFmtId="186" fontId="56" fillId="40" borderId="76" applyNumberFormat="0" applyFont="0" applyAlignment="0" applyProtection="0"/>
    <xf numFmtId="186" fontId="57" fillId="44" borderId="77" applyNumberFormat="0" applyAlignment="0" applyProtection="0"/>
    <xf numFmtId="186" fontId="57" fillId="44" borderId="77" applyNumberFormat="0" applyAlignment="0" applyProtection="0"/>
    <xf numFmtId="4" fontId="56" fillId="52" borderId="76" applyNumberFormat="0" applyProtection="0">
      <alignment vertical="center"/>
    </xf>
    <xf numFmtId="4" fontId="59" fillId="53" borderId="76" applyNumberFormat="0" applyProtection="0">
      <alignment vertical="center"/>
    </xf>
    <xf numFmtId="4" fontId="56" fillId="53" borderId="76" applyNumberFormat="0" applyProtection="0">
      <alignment horizontal="left" vertical="center" indent="1"/>
    </xf>
    <xf numFmtId="186" fontId="60" fillId="52" borderId="78" applyNumberFormat="0" applyProtection="0">
      <alignment horizontal="left" vertical="top" indent="1"/>
    </xf>
    <xf numFmtId="4" fontId="56" fillId="54" borderId="76" applyNumberFormat="0" applyProtection="0">
      <alignment horizontal="left" vertical="center" indent="1"/>
    </xf>
    <xf numFmtId="4" fontId="56" fillId="55" borderId="76" applyNumberFormat="0" applyProtection="0">
      <alignment horizontal="right" vertical="center"/>
    </xf>
    <xf numFmtId="4" fontId="56" fillId="56" borderId="76" applyNumberFormat="0" applyProtection="0">
      <alignment horizontal="right" vertical="center"/>
    </xf>
    <xf numFmtId="4" fontId="56" fillId="57" borderId="79" applyNumberFormat="0" applyProtection="0">
      <alignment horizontal="right" vertical="center"/>
    </xf>
    <xf numFmtId="4" fontId="56" fillId="23" borderId="76" applyNumberFormat="0" applyProtection="0">
      <alignment horizontal="right" vertical="center"/>
    </xf>
    <xf numFmtId="4" fontId="56" fillId="58" borderId="76" applyNumberFormat="0" applyProtection="0">
      <alignment horizontal="right" vertical="center"/>
    </xf>
    <xf numFmtId="4" fontId="56" fillId="59" borderId="76" applyNumberFormat="0" applyProtection="0">
      <alignment horizontal="right" vertical="center"/>
    </xf>
    <xf numFmtId="4" fontId="56" fillId="19" borderId="76" applyNumberFormat="0" applyProtection="0">
      <alignment horizontal="right" vertical="center"/>
    </xf>
    <xf numFmtId="4" fontId="56" fillId="16" borderId="76" applyNumberFormat="0" applyProtection="0">
      <alignment horizontal="right" vertical="center"/>
    </xf>
    <xf numFmtId="4" fontId="56" fillId="60" borderId="76" applyNumberFormat="0" applyProtection="0">
      <alignment horizontal="right" vertical="center"/>
    </xf>
    <xf numFmtId="4" fontId="56" fillId="61" borderId="79" applyNumberFormat="0" applyProtection="0">
      <alignment horizontal="left" vertical="center" indent="1"/>
    </xf>
    <xf numFmtId="4" fontId="27" fillId="21" borderId="79" applyNumberFormat="0" applyProtection="0">
      <alignment horizontal="left" vertical="center" indent="1"/>
    </xf>
    <xf numFmtId="4" fontId="27" fillId="21" borderId="79" applyNumberFormat="0" applyProtection="0">
      <alignment horizontal="left" vertical="center" indent="1"/>
    </xf>
    <xf numFmtId="4" fontId="56" fillId="15" borderId="76" applyNumberFormat="0" applyProtection="0">
      <alignment horizontal="right" vertical="center"/>
    </xf>
    <xf numFmtId="4" fontId="56" fillId="14" borderId="79" applyNumberFormat="0" applyProtection="0">
      <alignment horizontal="left" vertical="center" indent="1"/>
    </xf>
    <xf numFmtId="4" fontId="56" fillId="15" borderId="79" applyNumberFormat="0" applyProtection="0">
      <alignment horizontal="left" vertical="center" indent="1"/>
    </xf>
    <xf numFmtId="186" fontId="56" fillId="11" borderId="76" applyNumberFormat="0" applyProtection="0">
      <alignment horizontal="left" vertical="center" indent="1"/>
    </xf>
    <xf numFmtId="186" fontId="27" fillId="21" borderId="78"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62" borderId="76" applyNumberFormat="0" applyProtection="0">
      <alignment horizontal="left" vertical="center" indent="1"/>
    </xf>
    <xf numFmtId="186" fontId="27" fillId="15" borderId="78" applyNumberFormat="0" applyProtection="0">
      <alignment horizontal="left" vertical="center"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63" borderId="76" applyNumberFormat="0" applyProtection="0">
      <alignment horizontal="left" vertical="center" indent="1"/>
    </xf>
    <xf numFmtId="186" fontId="27" fillId="63" borderId="78" applyNumberFormat="0" applyProtection="0">
      <alignment horizontal="left" vertical="center"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4" borderId="76" applyNumberFormat="0" applyProtection="0">
      <alignment horizontal="left" vertical="center" indent="1"/>
    </xf>
    <xf numFmtId="186" fontId="27" fillId="14" borderId="78" applyNumberFormat="0" applyProtection="0">
      <alignment horizontal="left" vertical="center" indent="1"/>
    </xf>
    <xf numFmtId="186" fontId="56" fillId="14"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61" fillId="21" borderId="80" applyBorder="0"/>
    <xf numFmtId="4" fontId="62" fillId="48" borderId="78" applyNumberFormat="0" applyProtection="0">
      <alignment vertical="center"/>
    </xf>
    <xf numFmtId="4" fontId="62" fillId="11" borderId="78" applyNumberFormat="0" applyProtection="0">
      <alignment horizontal="left" vertical="center" indent="1"/>
    </xf>
    <xf numFmtId="186" fontId="62" fillId="48" borderId="78" applyNumberFormat="0" applyProtection="0">
      <alignment horizontal="left" vertical="top" indent="1"/>
    </xf>
    <xf numFmtId="4" fontId="56" fillId="0" borderId="76" applyNumberFormat="0" applyProtection="0">
      <alignment horizontal="right" vertical="center"/>
    </xf>
    <xf numFmtId="4" fontId="59" fillId="65" borderId="76" applyNumberFormat="0" applyProtection="0">
      <alignment horizontal="right" vertical="center"/>
    </xf>
    <xf numFmtId="4" fontId="56" fillId="54" borderId="76" applyNumberFormat="0" applyProtection="0">
      <alignment horizontal="left" vertical="center" indent="1"/>
    </xf>
    <xf numFmtId="186" fontId="62" fillId="15" borderId="78"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37" fontId="33" fillId="0" borderId="81" applyNumberFormat="0"/>
    <xf numFmtId="186" fontId="44" fillId="0" borderId="82" applyNumberFormat="0" applyFill="0" applyAlignment="0" applyProtection="0"/>
    <xf numFmtId="186" fontId="44" fillId="0" borderId="82" applyNumberFormat="0" applyFill="0" applyAlignment="0" applyProtection="0"/>
    <xf numFmtId="186" fontId="56" fillId="40" borderId="109" applyNumberFormat="0" applyFont="0" applyAlignment="0" applyProtection="0"/>
    <xf numFmtId="186" fontId="57" fillId="44" borderId="110" applyNumberFormat="0" applyAlignment="0" applyProtection="0"/>
    <xf numFmtId="4" fontId="56" fillId="54" borderId="133" applyNumberFormat="0" applyProtection="0">
      <alignment horizontal="left" vertical="center" indent="1"/>
    </xf>
    <xf numFmtId="4" fontId="56" fillId="61" borderId="126" applyNumberFormat="0" applyProtection="0">
      <alignment horizontal="left" vertical="center" indent="1"/>
    </xf>
    <xf numFmtId="186" fontId="60" fillId="52" borderId="135" applyNumberFormat="0" applyProtection="0">
      <alignment horizontal="left" vertical="top" indent="1"/>
    </xf>
    <xf numFmtId="186" fontId="62" fillId="15"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27" fillId="15" borderId="94" applyNumberFormat="0" applyProtection="0">
      <alignment horizontal="left" vertical="center" indent="1"/>
    </xf>
    <xf numFmtId="186" fontId="56" fillId="21" borderId="94" applyNumberFormat="0" applyProtection="0">
      <alignment horizontal="left" vertical="top" indent="1"/>
    </xf>
    <xf numFmtId="186" fontId="56" fillId="64" borderId="132" applyNumberFormat="0">
      <protection locked="0"/>
    </xf>
    <xf numFmtId="186" fontId="56" fillId="63" borderId="111"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27" fillId="63" borderId="94" applyNumberFormat="0" applyProtection="0">
      <alignment horizontal="left" vertical="center"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27" fillId="21" borderId="94" applyNumberFormat="0" applyProtection="0">
      <alignment horizontal="left" vertical="center" indent="1"/>
    </xf>
    <xf numFmtId="4" fontId="56" fillId="15" borderId="95" applyNumberFormat="0" applyProtection="0">
      <alignment horizontal="left" vertical="center" indent="1"/>
    </xf>
    <xf numFmtId="4" fontId="27" fillId="21" borderId="95" applyNumberFormat="0" applyProtection="0">
      <alignment horizontal="left" vertical="center" indent="1"/>
    </xf>
    <xf numFmtId="4" fontId="56" fillId="60" borderId="92" applyNumberFormat="0" applyProtection="0">
      <alignment horizontal="right" vertical="center"/>
    </xf>
    <xf numFmtId="4" fontId="56" fillId="19" borderId="92" applyNumberFormat="0" applyProtection="0">
      <alignment horizontal="right" vertical="center"/>
    </xf>
    <xf numFmtId="186" fontId="56" fillId="40" borderId="92" applyNumberFormat="0" applyFont="0" applyAlignment="0" applyProtection="0"/>
    <xf numFmtId="190" fontId="5" fillId="69" borderId="8">
      <alignment vertical="center"/>
    </xf>
    <xf numFmtId="190" fontId="5" fillId="13" borderId="8">
      <alignment vertical="center"/>
    </xf>
    <xf numFmtId="186" fontId="56" fillId="63" borderId="111" applyNumberFormat="0" applyProtection="0">
      <alignment horizontal="left" vertical="top" indent="1"/>
    </xf>
    <xf numFmtId="186" fontId="44" fillId="0" borderId="98" applyNumberFormat="0" applyFill="0" applyAlignment="0" applyProtection="0"/>
    <xf numFmtId="186" fontId="56" fillId="40" borderId="109" applyNumberFormat="0" applyFont="0" applyAlignment="0" applyProtection="0"/>
    <xf numFmtId="37" fontId="33" fillId="0" borderId="97" applyNumberFormat="0"/>
    <xf numFmtId="186" fontId="42" fillId="44" borderId="104" applyNumberFormat="0" applyAlignment="0" applyProtection="0"/>
    <xf numFmtId="186" fontId="56" fillId="64" borderId="132" applyNumberFormat="0">
      <protection locked="0"/>
    </xf>
    <xf numFmtId="186" fontId="42" fillId="44" borderId="104" applyNumberFormat="0" applyAlignment="0" applyProtection="0"/>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40" borderId="104" applyNumberFormat="0" applyFont="0" applyAlignment="0" applyProtection="0"/>
    <xf numFmtId="4" fontId="56" fillId="57" borderId="126" applyNumberFormat="0" applyProtection="0">
      <alignment horizontal="right" vertical="center"/>
    </xf>
    <xf numFmtId="186" fontId="56" fillId="21" borderId="101" applyNumberFormat="0" applyProtection="0">
      <alignment horizontal="left" vertical="top" indent="1"/>
    </xf>
    <xf numFmtId="186" fontId="56" fillId="40" borderId="104" applyNumberFormat="0" applyFont="0" applyAlignment="0" applyProtection="0"/>
    <xf numFmtId="4" fontId="59" fillId="53" borderId="104" applyNumberFormat="0" applyProtection="0">
      <alignment vertical="center"/>
    </xf>
    <xf numFmtId="191" fontId="5" fillId="13" borderId="129">
      <alignment vertical="center"/>
    </xf>
    <xf numFmtId="186" fontId="44" fillId="0" borderId="128" applyNumberFormat="0" applyFill="0" applyAlignment="0" applyProtection="0"/>
    <xf numFmtId="193" fontId="28" fillId="12" borderId="55">
      <alignment vertical="center"/>
      <protection locked="0"/>
    </xf>
    <xf numFmtId="186" fontId="62" fillId="48" borderId="101" applyNumberFormat="0" applyProtection="0">
      <alignment horizontal="left" vertical="top" indent="1"/>
    </xf>
    <xf numFmtId="186" fontId="56" fillId="63" borderId="104" applyNumberFormat="0" applyProtection="0">
      <alignment horizontal="left" vertical="center" indent="1"/>
    </xf>
    <xf numFmtId="186" fontId="27" fillId="15" borderId="101" applyNumberFormat="0" applyProtection="0">
      <alignment horizontal="left" vertical="center" indent="1"/>
    </xf>
    <xf numFmtId="186" fontId="42" fillId="44" borderId="109" applyNumberFormat="0" applyAlignment="0" applyProtection="0"/>
    <xf numFmtId="4" fontId="59" fillId="53" borderId="104" applyNumberFormat="0" applyProtection="0">
      <alignment vertical="center"/>
    </xf>
    <xf numFmtId="191" fontId="28" fillId="51" borderId="129">
      <alignment horizontal="right" vertical="center"/>
      <protection locked="0"/>
    </xf>
    <xf numFmtId="191" fontId="28" fillId="51" borderId="129">
      <alignment horizontal="right" vertical="center"/>
      <protection locked="0"/>
    </xf>
    <xf numFmtId="186" fontId="62" fillId="15" borderId="101" applyNumberFormat="0" applyProtection="0">
      <alignment horizontal="left" vertical="top" indent="1"/>
    </xf>
    <xf numFmtId="4" fontId="56" fillId="54" borderId="104" applyNumberFormat="0" applyProtection="0">
      <alignment horizontal="left" vertical="center" indent="1"/>
    </xf>
    <xf numFmtId="4" fontId="62" fillId="48" borderId="101" applyNumberFormat="0" applyProtection="0">
      <alignment vertical="center"/>
    </xf>
    <xf numFmtId="186" fontId="56" fillId="64" borderId="127" applyNumberFormat="0">
      <protection locked="0"/>
    </xf>
    <xf numFmtId="4" fontId="56" fillId="15" borderId="126" applyNumberFormat="0" applyProtection="0">
      <alignment horizontal="left" vertical="center" indent="1"/>
    </xf>
    <xf numFmtId="4" fontId="56" fillId="60" borderId="133" applyNumberFormat="0" applyProtection="0">
      <alignment horizontal="right" vertical="center"/>
    </xf>
    <xf numFmtId="186" fontId="42" fillId="44" borderId="133" applyNumberFormat="0" applyAlignment="0" applyProtection="0"/>
    <xf numFmtId="186" fontId="27" fillId="63" borderId="111" applyNumberFormat="0" applyProtection="0">
      <alignment horizontal="left" vertical="top" indent="1"/>
    </xf>
    <xf numFmtId="4" fontId="63" fillId="66" borderId="136" applyNumberFormat="0" applyProtection="0">
      <alignment horizontal="left" vertical="center" indent="1"/>
    </xf>
    <xf numFmtId="186" fontId="28" fillId="49" borderId="129">
      <alignment vertical="center"/>
    </xf>
    <xf numFmtId="186" fontId="56" fillId="64" borderId="127" applyNumberFormat="0">
      <protection locked="0"/>
    </xf>
    <xf numFmtId="193" fontId="28" fillId="12" borderId="117">
      <alignment vertical="center"/>
      <protection locked="0"/>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4" fontId="56" fillId="52" borderId="109" applyNumberFormat="0" applyProtection="0">
      <alignmen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56" fillId="0"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186" fontId="56" fillId="67" borderId="117"/>
    <xf numFmtId="194" fontId="33" fillId="0" borderId="99" applyFill="0"/>
    <xf numFmtId="4" fontId="27" fillId="21" borderId="126" applyNumberFormat="0" applyProtection="0">
      <alignment horizontal="left" vertical="center" indent="1"/>
    </xf>
    <xf numFmtId="186" fontId="44" fillId="0" borderId="116" applyNumberFormat="0" applyFill="0" applyAlignment="0" applyProtection="0"/>
    <xf numFmtId="188" fontId="5" fillId="7" borderId="117">
      <alignment vertical="center"/>
      <protection locked="0"/>
    </xf>
    <xf numFmtId="188" fontId="5" fillId="13" borderId="117">
      <alignment vertical="center"/>
    </xf>
    <xf numFmtId="191" fontId="5" fillId="7" borderId="117">
      <alignment vertical="center"/>
      <protection locked="0"/>
    </xf>
    <xf numFmtId="196" fontId="5" fillId="69" borderId="117">
      <alignment vertical="center"/>
    </xf>
    <xf numFmtId="186" fontId="56" fillId="40" borderId="109" applyNumberFormat="0" applyFont="0" applyAlignment="0" applyProtection="0"/>
    <xf numFmtId="191"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53" borderId="109" applyNumberFormat="0" applyProtection="0">
      <alignment horizontal="left" vertical="center" indent="1"/>
    </xf>
    <xf numFmtId="4" fontId="56" fillId="55" borderId="109" applyNumberFormat="0" applyProtection="0">
      <alignment horizontal="right" vertical="center"/>
    </xf>
    <xf numFmtId="4" fontId="56" fillId="16" borderId="109" applyNumberFormat="0" applyProtection="0">
      <alignment horizontal="right" vertical="center"/>
    </xf>
    <xf numFmtId="4" fontId="56" fillId="59" borderId="109" applyNumberFormat="0" applyProtection="0">
      <alignment horizontal="right" vertical="center"/>
    </xf>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15" borderId="133" applyNumberFormat="0" applyProtection="0">
      <alignment horizontal="right" vertical="center"/>
    </xf>
    <xf numFmtId="186" fontId="27" fillId="14"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4" fontId="62" fillId="48" borderId="111" applyNumberFormat="0" applyProtection="0">
      <alignment vertical="center"/>
    </xf>
    <xf numFmtId="4" fontId="59" fillId="65" borderId="109" applyNumberFormat="0" applyProtection="0">
      <alignment horizontal="right" vertical="center"/>
    </xf>
    <xf numFmtId="4" fontId="56" fillId="0" borderId="109" applyNumberFormat="0" applyProtection="0">
      <alignment horizontal="right" vertical="center"/>
    </xf>
    <xf numFmtId="186" fontId="62" fillId="15" borderId="111" applyNumberFormat="0" applyProtection="0">
      <alignment horizontal="left" vertical="top" indent="1"/>
    </xf>
    <xf numFmtId="186" fontId="44" fillId="0" borderId="116" applyNumberFormat="0" applyFill="0" applyAlignment="0" applyProtection="0"/>
    <xf numFmtId="37" fontId="33" fillId="0" borderId="115" applyNumberFormat="0"/>
    <xf numFmtId="186" fontId="44" fillId="0" borderId="116" applyNumberFormat="0" applyFill="0" applyAlignment="0" applyProtection="0"/>
    <xf numFmtId="172" fontId="28" fillId="12" borderId="129">
      <alignment vertical="center"/>
      <protection locked="0"/>
    </xf>
    <xf numFmtId="186" fontId="27" fillId="63" borderId="111" applyNumberFormat="0" applyProtection="0">
      <alignment horizontal="left" vertical="top" indent="1"/>
    </xf>
    <xf numFmtId="4" fontId="27" fillId="21" borderId="126" applyNumberFormat="0" applyProtection="0">
      <alignment horizontal="left" vertical="center" indent="1"/>
    </xf>
    <xf numFmtId="186" fontId="56" fillId="40" borderId="109" applyNumberFormat="0" applyFont="0" applyAlignment="0" applyProtection="0"/>
    <xf numFmtId="191" fontId="28" fillId="50" borderId="129">
      <alignment vertical="center"/>
    </xf>
    <xf numFmtId="186" fontId="42" fillId="44" borderId="109" applyNumberFormat="0" applyAlignment="0" applyProtection="0"/>
    <xf numFmtId="193" fontId="28" fillId="50" borderId="129">
      <alignment vertical="center"/>
    </xf>
    <xf numFmtId="186" fontId="56" fillId="40" borderId="104" applyNumberFormat="0" applyFont="0" applyAlignment="0" applyProtection="0"/>
    <xf numFmtId="186" fontId="56" fillId="40" borderId="104" applyNumberFormat="0" applyFont="0" applyAlignment="0" applyProtection="0"/>
    <xf numFmtId="186" fontId="42" fillId="44" borderId="104" applyNumberFormat="0" applyAlignment="0" applyProtection="0"/>
    <xf numFmtId="186" fontId="27" fillId="15" borderId="135" applyNumberFormat="0" applyProtection="0">
      <alignment horizontal="left" vertical="top" indent="1"/>
    </xf>
    <xf numFmtId="186" fontId="44" fillId="0" borderId="128" applyNumberFormat="0" applyFill="0" applyAlignment="0" applyProtection="0"/>
    <xf numFmtId="186" fontId="56" fillId="64" borderId="127" applyNumberFormat="0">
      <protection locked="0"/>
    </xf>
    <xf numFmtId="4" fontId="56" fillId="14" borderId="126" applyNumberFormat="0" applyProtection="0">
      <alignment horizontal="left" vertical="center" indent="1"/>
    </xf>
    <xf numFmtId="4" fontId="56" fillId="19" borderId="104" applyNumberFormat="0" applyProtection="0">
      <alignment horizontal="right" vertical="center"/>
    </xf>
    <xf numFmtId="4" fontId="56" fillId="56" borderId="104" applyNumberFormat="0" applyProtection="0">
      <alignment horizontal="right" vertical="center"/>
    </xf>
    <xf numFmtId="4" fontId="70" fillId="53" borderId="85" applyNumberFormat="0" applyProtection="0">
      <alignment vertical="center"/>
    </xf>
    <xf numFmtId="4" fontId="71" fillId="53" borderId="85" applyNumberFormat="0" applyProtection="0">
      <alignment vertical="center"/>
    </xf>
    <xf numFmtId="4" fontId="72" fillId="53" borderId="85" applyNumberFormat="0" applyProtection="0">
      <alignment horizontal="left" vertical="center" indent="1"/>
    </xf>
    <xf numFmtId="0" fontId="73" fillId="52" borderId="85" applyNumberFormat="0" applyProtection="0">
      <alignment horizontal="left" vertical="top" indent="1"/>
    </xf>
    <xf numFmtId="4" fontId="59" fillId="53" borderId="104" applyNumberFormat="0" applyProtection="0">
      <alignment vertical="center"/>
    </xf>
    <xf numFmtId="4" fontId="72" fillId="78" borderId="85" applyNumberFormat="0" applyProtection="0">
      <alignment horizontal="right" vertical="center"/>
    </xf>
    <xf numFmtId="4" fontId="72" fillId="79" borderId="85" applyNumberFormat="0" applyProtection="0">
      <alignment horizontal="right" vertical="center"/>
    </xf>
    <xf numFmtId="4" fontId="72" fillId="80" borderId="85" applyNumberFormat="0" applyProtection="0">
      <alignment horizontal="right" vertical="center"/>
    </xf>
    <xf numFmtId="4" fontId="72" fillId="50" borderId="85" applyNumberFormat="0" applyProtection="0">
      <alignment horizontal="right" vertical="center"/>
    </xf>
    <xf numFmtId="4" fontId="72" fillId="49" borderId="85" applyNumberFormat="0" applyProtection="0">
      <alignment horizontal="right" vertical="center"/>
    </xf>
    <xf numFmtId="4" fontId="72" fillId="81" borderId="85" applyNumberFormat="0" applyProtection="0">
      <alignment horizontal="right" vertical="center"/>
    </xf>
    <xf numFmtId="4" fontId="72" fillId="82" borderId="85" applyNumberFormat="0" applyProtection="0">
      <alignment horizontal="right" vertical="center"/>
    </xf>
    <xf numFmtId="4" fontId="72" fillId="83" borderId="85" applyNumberFormat="0" applyProtection="0">
      <alignment horizontal="right" vertical="center"/>
    </xf>
    <xf numFmtId="4" fontId="72" fillId="84" borderId="85" applyNumberFormat="0" applyProtection="0">
      <alignment horizontal="right" vertical="center"/>
    </xf>
    <xf numFmtId="4" fontId="72" fillId="86" borderId="85" applyNumberFormat="0" applyProtection="0">
      <alignment horizontal="right" vertical="center"/>
    </xf>
    <xf numFmtId="0" fontId="27" fillId="21" borderId="85" applyNumberFormat="0" applyProtection="0">
      <alignment horizontal="left" vertical="center" indent="1"/>
    </xf>
    <xf numFmtId="0" fontId="27" fillId="21" borderId="85" applyNumberFormat="0" applyProtection="0">
      <alignment horizontal="left" vertical="top" indent="1"/>
    </xf>
    <xf numFmtId="0" fontId="27" fillId="15" borderId="85" applyNumberFormat="0" applyProtection="0">
      <alignment horizontal="left" vertical="center" indent="1"/>
    </xf>
    <xf numFmtId="0" fontId="27" fillId="15" borderId="85" applyNumberFormat="0" applyProtection="0">
      <alignment horizontal="left" vertical="top" indent="1"/>
    </xf>
    <xf numFmtId="0" fontId="27" fillId="63" borderId="85" applyNumberFormat="0" applyProtection="0">
      <alignment horizontal="left" vertical="center" indent="1"/>
    </xf>
    <xf numFmtId="0" fontId="27" fillId="63" borderId="85" applyNumberFormat="0" applyProtection="0">
      <alignment horizontal="left" vertical="top" indent="1"/>
    </xf>
    <xf numFmtId="0" fontId="27" fillId="14" borderId="85" applyNumberFormat="0" applyProtection="0">
      <alignment horizontal="left" vertical="center" indent="1"/>
    </xf>
    <xf numFmtId="0" fontId="27" fillId="14" borderId="85" applyNumberFormat="0" applyProtection="0">
      <alignment horizontal="left" vertical="top" indent="1"/>
    </xf>
    <xf numFmtId="186" fontId="56" fillId="21" borderId="111" applyNumberFormat="0" applyProtection="0">
      <alignment horizontal="left" vertical="top" indent="1"/>
    </xf>
    <xf numFmtId="4" fontId="72" fillId="87" borderId="85" applyNumberFormat="0" applyProtection="0">
      <alignment vertical="center"/>
    </xf>
    <xf numFmtId="4" fontId="74" fillId="87" borderId="85" applyNumberFormat="0" applyProtection="0">
      <alignment vertical="center"/>
    </xf>
    <xf numFmtId="4" fontId="70" fillId="86" borderId="86" applyNumberFormat="0" applyProtection="0">
      <alignment horizontal="left" vertical="center" indent="1"/>
    </xf>
    <xf numFmtId="0" fontId="37" fillId="48" borderId="85" applyNumberFormat="0" applyProtection="0">
      <alignment horizontal="left" vertical="top" indent="1"/>
    </xf>
    <xf numFmtId="4" fontId="72" fillId="87" borderId="85" applyNumberFormat="0" applyProtection="0">
      <alignment horizontal="right" vertical="center"/>
    </xf>
    <xf numFmtId="4" fontId="74" fillId="87" borderId="85" applyNumberFormat="0" applyProtection="0">
      <alignment horizontal="right" vertical="center"/>
    </xf>
    <xf numFmtId="4" fontId="70" fillId="86" borderId="85" applyNumberFormat="0" applyProtection="0">
      <alignment horizontal="left" vertical="center" indent="1"/>
    </xf>
    <xf numFmtId="0" fontId="37" fillId="15" borderId="85" applyNumberFormat="0" applyProtection="0">
      <alignment horizontal="left" vertical="top" indent="1"/>
    </xf>
    <xf numFmtId="4" fontId="75" fillId="88" borderId="86" applyNumberFormat="0" applyProtection="0">
      <alignment horizontal="left" vertical="center" indent="1"/>
    </xf>
    <xf numFmtId="4" fontId="76" fillId="87" borderId="85"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42" fillId="44" borderId="87" applyNumberFormat="0" applyAlignment="0" applyProtection="0"/>
    <xf numFmtId="186" fontId="42" fillId="44" borderId="87" applyNumberFormat="0" applyAlignment="0" applyProtection="0"/>
    <xf numFmtId="186" fontId="62" fillId="48" borderId="94" applyNumberFormat="0" applyProtection="0">
      <alignment horizontal="left" vertical="top" indent="1"/>
    </xf>
    <xf numFmtId="186" fontId="27" fillId="64" borderId="8" applyNumberFormat="0">
      <protection locked="0"/>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4" fontId="56" fillId="15" borderId="92" applyNumberFormat="0" applyProtection="0">
      <alignment horizontal="right" vertical="center"/>
    </xf>
    <xf numFmtId="4" fontId="56" fillId="16" borderId="92" applyNumberFormat="0" applyProtection="0">
      <alignment horizontal="right" vertical="center"/>
    </xf>
    <xf numFmtId="4" fontId="56" fillId="57" borderId="95" applyNumberFormat="0" applyProtection="0">
      <alignment horizontal="right" vertical="center"/>
    </xf>
    <xf numFmtId="4" fontId="56" fillId="53" borderId="92" applyNumberFormat="0" applyProtection="0">
      <alignment horizontal="left" vertical="center" indent="1"/>
    </xf>
    <xf numFmtId="191" fontId="28" fillId="51" borderId="8">
      <alignment horizontal="right" vertical="center"/>
      <protection locked="0"/>
    </xf>
    <xf numFmtId="186" fontId="28" fillId="51" borderId="8">
      <alignment horizontal="right" vertical="center"/>
      <protection locked="0"/>
    </xf>
    <xf numFmtId="191" fontId="28" fillId="50" borderId="8">
      <alignment vertical="center"/>
    </xf>
    <xf numFmtId="190" fontId="28" fillId="50" borderId="8">
      <alignment vertical="center"/>
    </xf>
    <xf numFmtId="193" fontId="28" fillId="50" borderId="8">
      <alignment vertical="center"/>
    </xf>
    <xf numFmtId="186" fontId="56" fillId="63" borderId="135" applyNumberFormat="0" applyProtection="0">
      <alignment horizontal="left" vertical="top" indent="1"/>
    </xf>
    <xf numFmtId="186" fontId="28" fillId="12" borderId="8">
      <alignment vertical="center"/>
      <protection locked="0"/>
    </xf>
    <xf numFmtId="186" fontId="57" fillId="44" borderId="93" applyNumberFormat="0" applyAlignment="0" applyProtection="0"/>
    <xf numFmtId="186" fontId="56" fillId="40" borderId="92" applyNumberFormat="0" applyFont="0" applyAlignment="0" applyProtection="0"/>
    <xf numFmtId="186" fontId="42" fillId="44" borderId="92" applyNumberFormat="0" applyAlignment="0" applyProtection="0"/>
    <xf numFmtId="186" fontId="50" fillId="41" borderId="92" applyNumberFormat="0" applyAlignment="0" applyProtection="0"/>
    <xf numFmtId="186" fontId="57" fillId="44" borderId="110" applyNumberFormat="0" applyAlignment="0" applyProtection="0"/>
    <xf numFmtId="191" fontId="28" fillId="51" borderId="100">
      <alignment horizontal="right" vertical="center"/>
      <protection locked="0"/>
    </xf>
    <xf numFmtId="186" fontId="56" fillId="11" borderId="109" applyNumberFormat="0" applyProtection="0">
      <alignment horizontal="left" vertical="center"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56" fillId="21" borderId="135" applyNumberFormat="0" applyProtection="0">
      <alignment horizontal="left" vertical="top" indent="1"/>
    </xf>
    <xf numFmtId="186" fontId="57" fillId="44" borderId="110" applyNumberFormat="0" applyAlignment="0" applyProtection="0"/>
    <xf numFmtId="172" fontId="28" fillId="12" borderId="117">
      <alignment vertical="center"/>
      <protection locked="0"/>
    </xf>
    <xf numFmtId="186" fontId="28" fillId="51" borderId="117">
      <alignment horizontal="right" vertical="center"/>
      <protection locked="0"/>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35" applyNumberFormat="0" applyProtection="0">
      <alignment horizontal="left" vertical="top" indent="1"/>
    </xf>
    <xf numFmtId="4" fontId="56" fillId="55" borderId="104" applyNumberFormat="0" applyProtection="0">
      <alignment horizontal="right" vertical="center"/>
    </xf>
    <xf numFmtId="190" fontId="5" fillId="69" borderId="129">
      <alignment vertical="center"/>
    </xf>
    <xf numFmtId="4" fontId="27" fillId="21" borderId="126" applyNumberFormat="0" applyProtection="0">
      <alignment horizontal="left" vertical="center" indent="1"/>
    </xf>
    <xf numFmtId="191" fontId="28" fillId="12" borderId="100">
      <alignment vertical="center"/>
      <protection locked="0"/>
    </xf>
    <xf numFmtId="164" fontId="35" fillId="0" borderId="0" applyFont="0" applyFill="0" applyBorder="0" applyAlignment="0" applyProtection="0"/>
    <xf numFmtId="186" fontId="56" fillId="63" borderId="135" applyNumberFormat="0" applyProtection="0">
      <alignment horizontal="left" vertical="top" indent="1"/>
    </xf>
    <xf numFmtId="186" fontId="56" fillId="15" borderId="101" applyNumberFormat="0" applyProtection="0">
      <alignment horizontal="left" vertical="top" indent="1"/>
    </xf>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21" borderId="101" applyNumberFormat="0" applyProtection="0">
      <alignment horizontal="left" vertical="top" indent="1"/>
    </xf>
    <xf numFmtId="4" fontId="56" fillId="54" borderId="104" applyNumberFormat="0" applyProtection="0">
      <alignment horizontal="left" vertical="center" indent="1"/>
    </xf>
    <xf numFmtId="186" fontId="62" fillId="48" borderId="101" applyNumberFormat="0" applyProtection="0">
      <alignment horizontal="left" vertical="top" indent="1"/>
    </xf>
    <xf numFmtId="186" fontId="56" fillId="14" borderId="101" applyNumberFormat="0" applyProtection="0">
      <alignment horizontal="left" vertical="top" indent="1"/>
    </xf>
    <xf numFmtId="186" fontId="27" fillId="14" borderId="101" applyNumberFormat="0" applyProtection="0">
      <alignment horizontal="left" vertical="center" indent="1"/>
    </xf>
    <xf numFmtId="186" fontId="56" fillId="63" borderId="101" applyNumberFormat="0" applyProtection="0">
      <alignment horizontal="left" vertical="top" indent="1"/>
    </xf>
    <xf numFmtId="190" fontId="28" fillId="51" borderId="55">
      <alignment horizontal="right" vertical="center"/>
      <protection locked="0"/>
    </xf>
    <xf numFmtId="186" fontId="56" fillId="14" borderId="101" applyNumberFormat="0" applyProtection="0">
      <alignment horizontal="left" vertical="top" indent="1"/>
    </xf>
    <xf numFmtId="186" fontId="56" fillId="63" borderId="101" applyNumberFormat="0" applyProtection="0">
      <alignment horizontal="left" vertical="top" indent="1"/>
    </xf>
    <xf numFmtId="186" fontId="50" fillId="41" borderId="87" applyNumberFormat="0" applyAlignment="0" applyProtection="0"/>
    <xf numFmtId="186" fontId="50" fillId="41" borderId="87" applyNumberFormat="0" applyAlignment="0" applyProtection="0"/>
    <xf numFmtId="194" fontId="33" fillId="0" borderId="140" applyFill="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7" fillId="44" borderId="88" applyNumberFormat="0" applyAlignment="0" applyProtection="0"/>
    <xf numFmtId="186" fontId="57" fillId="44" borderId="88" applyNumberFormat="0" applyAlignment="0" applyProtection="0"/>
    <xf numFmtId="186" fontId="56" fillId="40" borderId="133" applyNumberFormat="0" applyFont="0" applyAlignment="0" applyProtection="0"/>
    <xf numFmtId="186" fontId="27" fillId="21" borderId="85" applyNumberFormat="0" applyProtection="0">
      <alignment horizontal="left" vertical="center" indent="1"/>
    </xf>
    <xf numFmtId="186" fontId="27"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27" fillId="15" borderId="85" applyNumberFormat="0" applyProtection="0">
      <alignment horizontal="left" vertical="center" indent="1"/>
    </xf>
    <xf numFmtId="186" fontId="27"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27" fillId="63" borderId="85" applyNumberFormat="0" applyProtection="0">
      <alignment horizontal="left" vertical="center" indent="1"/>
    </xf>
    <xf numFmtId="186" fontId="27"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27" fillId="14" borderId="85" applyNumberFormat="0" applyProtection="0">
      <alignment horizontal="left" vertical="center" indent="1"/>
    </xf>
    <xf numFmtId="186" fontId="27"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0" fillId="41" borderId="109" applyNumberFormat="0" applyAlignment="0" applyProtection="0"/>
    <xf numFmtId="186" fontId="57" fillId="44" borderId="110" applyNumberFormat="0" applyAlignment="0" applyProtection="0"/>
    <xf numFmtId="4" fontId="56" fillId="15" borderId="112" applyNumberFormat="0" applyProtection="0">
      <alignment horizontal="left" vertical="center" indent="1"/>
    </xf>
    <xf numFmtId="186" fontId="61" fillId="21" borderId="89" applyBorder="0"/>
    <xf numFmtId="186" fontId="56" fillId="40" borderId="109" applyNumberFormat="0" applyFont="0" applyAlignment="0" applyProtection="0"/>
    <xf numFmtId="37" fontId="33" fillId="0" borderId="90" applyNumberFormat="0"/>
    <xf numFmtId="194" fontId="33" fillId="0" borderId="84" applyFill="0"/>
    <xf numFmtId="186" fontId="61" fillId="21" borderId="137" applyBorder="0"/>
    <xf numFmtId="186" fontId="56" fillId="64" borderId="132" applyNumberFormat="0">
      <protection locked="0"/>
    </xf>
    <xf numFmtId="186" fontId="28" fillId="49" borderId="117">
      <alignment vertical="center"/>
    </xf>
    <xf numFmtId="186" fontId="56" fillId="40" borderId="104" applyNumberFormat="0" applyFont="0" applyAlignment="0" applyProtection="0"/>
    <xf numFmtId="186" fontId="56" fillId="21" borderId="101" applyNumberFormat="0" applyProtection="0">
      <alignment horizontal="left" vertical="top" indent="1"/>
    </xf>
    <xf numFmtId="191" fontId="28" fillId="12" borderId="117">
      <alignment vertical="center"/>
      <protection locked="0"/>
    </xf>
    <xf numFmtId="4" fontId="64" fillId="64" borderId="92" applyNumberFormat="0" applyProtection="0">
      <alignment horizontal="right" vertical="center"/>
    </xf>
    <xf numFmtId="186" fontId="56" fillId="63" borderId="111" applyNumberFormat="0" applyProtection="0">
      <alignment horizontal="left" vertical="top" indent="1"/>
    </xf>
    <xf numFmtId="191" fontId="5" fillId="70" borderId="129">
      <alignment horizontal="right" vertical="center"/>
      <protection locked="0"/>
    </xf>
    <xf numFmtId="191" fontId="28" fillId="50" borderId="117">
      <alignment vertical="center"/>
    </xf>
    <xf numFmtId="4" fontId="56" fillId="14" borderId="126" applyNumberFormat="0" applyProtection="0">
      <alignment horizontal="left" vertical="center" indent="1"/>
    </xf>
    <xf numFmtId="191" fontId="28" fillId="50" borderId="129">
      <alignment vertical="center"/>
    </xf>
    <xf numFmtId="191" fontId="28" fillId="51" borderId="117">
      <alignment horizontal="right" vertical="center"/>
      <protection locked="0"/>
    </xf>
    <xf numFmtId="186" fontId="57" fillId="44" borderId="105" applyNumberFormat="0" applyAlignment="0" applyProtection="0"/>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27" fillId="63" borderId="101" applyNumberFormat="0" applyProtection="0">
      <alignment horizontal="left" vertical="center" indent="1"/>
    </xf>
    <xf numFmtId="186" fontId="56" fillId="40" borderId="104" applyNumberFormat="0" applyFont="0" applyAlignment="0" applyProtection="0"/>
    <xf numFmtId="186" fontId="56" fillId="14" borderId="111" applyNumberFormat="0" applyProtection="0">
      <alignment horizontal="left" vertical="top" indent="1"/>
    </xf>
    <xf numFmtId="186" fontId="42" fillId="44" borderId="109" applyNumberFormat="0" applyAlignment="0" applyProtection="0"/>
    <xf numFmtId="186" fontId="56" fillId="63" borderId="101" applyNumberFormat="0" applyProtection="0">
      <alignment horizontal="left" vertical="top" indent="1"/>
    </xf>
    <xf numFmtId="4" fontId="56" fillId="15" borderId="104" applyNumberFormat="0" applyProtection="0">
      <alignment horizontal="right" vertical="center"/>
    </xf>
    <xf numFmtId="186" fontId="56" fillId="40" borderId="104" applyNumberFormat="0" applyFont="0" applyAlignment="0" applyProtection="0"/>
    <xf numFmtId="186" fontId="56" fillId="11" borderId="104" applyNumberFormat="0" applyProtection="0">
      <alignment horizontal="left" vertical="center" indent="1"/>
    </xf>
    <xf numFmtId="186" fontId="56" fillId="67" borderId="8"/>
    <xf numFmtId="190" fontId="5" fillId="70" borderId="129">
      <alignment horizontal="right" vertical="center"/>
      <protection locked="0"/>
    </xf>
    <xf numFmtId="4" fontId="56" fillId="15" borderId="104" applyNumberFormat="0" applyProtection="0">
      <alignment horizontal="right" vertical="center"/>
    </xf>
    <xf numFmtId="186" fontId="56" fillId="63" borderId="104" applyNumberFormat="0" applyProtection="0">
      <alignment horizontal="left" vertical="center" indent="1"/>
    </xf>
    <xf numFmtId="186" fontId="56" fillId="64" borderId="113" applyNumberFormat="0">
      <protection locked="0"/>
    </xf>
    <xf numFmtId="4" fontId="63" fillId="66" borderId="95" applyNumberFormat="0" applyProtection="0">
      <alignment horizontal="left" vertical="center" indent="1"/>
    </xf>
    <xf numFmtId="37" fontId="33" fillId="0" borderId="97" applyNumberFormat="0"/>
    <xf numFmtId="186" fontId="44" fillId="0" borderId="98" applyNumberFormat="0" applyFill="0" applyAlignment="0" applyProtection="0"/>
    <xf numFmtId="186" fontId="44" fillId="0" borderId="98" applyNumberFormat="0" applyFill="0" applyAlignment="0" applyProtection="0"/>
    <xf numFmtId="4" fontId="56" fillId="52" borderId="92" applyNumberFormat="0" applyProtection="0">
      <alignment vertical="center"/>
    </xf>
    <xf numFmtId="4" fontId="59" fillId="53" borderId="92" applyNumberFormat="0" applyProtection="0">
      <alignment vertical="center"/>
    </xf>
    <xf numFmtId="4" fontId="56" fillId="53" borderId="92" applyNumberFormat="0" applyProtection="0">
      <alignment horizontal="left" vertical="center" indent="1"/>
    </xf>
    <xf numFmtId="186" fontId="60" fillId="52" borderId="94" applyNumberFormat="0" applyProtection="0">
      <alignment horizontal="left" vertical="top" indent="1"/>
    </xf>
    <xf numFmtId="4" fontId="56" fillId="54" borderId="92" applyNumberFormat="0" applyProtection="0">
      <alignment horizontal="left" vertical="center" indent="1"/>
    </xf>
    <xf numFmtId="4" fontId="56" fillId="55" borderId="92" applyNumberFormat="0" applyProtection="0">
      <alignment horizontal="right" vertical="center"/>
    </xf>
    <xf numFmtId="4" fontId="56" fillId="56" borderId="92" applyNumberFormat="0" applyProtection="0">
      <alignment horizontal="right" vertical="center"/>
    </xf>
    <xf numFmtId="4" fontId="56" fillId="57" borderId="95" applyNumberFormat="0" applyProtection="0">
      <alignment horizontal="right" vertical="center"/>
    </xf>
    <xf numFmtId="4" fontId="56" fillId="23" borderId="92" applyNumberFormat="0" applyProtection="0">
      <alignment horizontal="right" vertical="center"/>
    </xf>
    <xf numFmtId="4" fontId="56" fillId="58" borderId="92" applyNumberFormat="0" applyProtection="0">
      <alignment horizontal="right" vertical="center"/>
    </xf>
    <xf numFmtId="4" fontId="56" fillId="59" borderId="92" applyNumberFormat="0" applyProtection="0">
      <alignment horizontal="right" vertical="center"/>
    </xf>
    <xf numFmtId="4" fontId="56" fillId="19" borderId="92" applyNumberFormat="0" applyProtection="0">
      <alignment horizontal="right" vertical="center"/>
    </xf>
    <xf numFmtId="4" fontId="56" fillId="16" borderId="92" applyNumberFormat="0" applyProtection="0">
      <alignment horizontal="right" vertical="center"/>
    </xf>
    <xf numFmtId="4" fontId="56" fillId="60" borderId="92"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5" borderId="92" applyNumberFormat="0" applyProtection="0">
      <alignment horizontal="right" vertical="center"/>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56" fillId="11" borderId="92"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2" applyNumberFormat="0" applyProtection="0">
      <alignment horizontal="left" vertical="center" indent="1"/>
    </xf>
    <xf numFmtId="186" fontId="27" fillId="63" borderId="94" applyNumberFormat="0" applyProtection="0">
      <alignment horizontal="left" vertical="center"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2" applyNumberFormat="0" applyProtection="0">
      <alignment horizontal="left" vertical="center"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61" fillId="21" borderId="96" applyBorder="0"/>
    <xf numFmtId="4" fontId="62" fillId="48" borderId="94" applyNumberFormat="0" applyProtection="0">
      <alignment vertical="center"/>
    </xf>
    <xf numFmtId="4" fontId="62" fillId="11" borderId="94" applyNumberFormat="0" applyProtection="0">
      <alignment horizontal="left" vertical="center" indent="1"/>
    </xf>
    <xf numFmtId="186" fontId="62" fillId="48" borderId="94" applyNumberFormat="0" applyProtection="0">
      <alignment horizontal="left" vertical="top" indent="1"/>
    </xf>
    <xf numFmtId="4" fontId="56" fillId="0" borderId="92" applyNumberFormat="0" applyProtection="0">
      <alignment horizontal="right" vertical="center"/>
    </xf>
    <xf numFmtId="4" fontId="59" fillId="65" borderId="92" applyNumberFormat="0" applyProtection="0">
      <alignment horizontal="right" vertical="center"/>
    </xf>
    <xf numFmtId="4" fontId="56" fillId="54" borderId="92" applyNumberFormat="0" applyProtection="0">
      <alignment horizontal="left" vertical="center" indent="1"/>
    </xf>
    <xf numFmtId="186" fontId="62" fillId="15" borderId="94" applyNumberFormat="0" applyProtection="0">
      <alignment horizontal="left" vertical="top" indent="1"/>
    </xf>
    <xf numFmtId="4" fontId="63" fillId="66" borderId="95" applyNumberFormat="0" applyProtection="0">
      <alignment horizontal="left" vertical="center" indent="1"/>
    </xf>
    <xf numFmtId="4" fontId="64" fillId="64" borderId="92" applyNumberFormat="0" applyProtection="0">
      <alignment horizontal="right" vertical="center"/>
    </xf>
    <xf numFmtId="186" fontId="27" fillId="21" borderId="94" applyNumberFormat="0" applyProtection="0">
      <alignment horizontal="left" vertical="top" indent="1"/>
    </xf>
    <xf numFmtId="37" fontId="33" fillId="0" borderId="97" applyNumberFormat="0"/>
    <xf numFmtId="186" fontId="56" fillId="21" borderId="94" applyNumberFormat="0" applyProtection="0">
      <alignment horizontal="left" vertical="top" indent="1"/>
    </xf>
    <xf numFmtId="186" fontId="56" fillId="40" borderId="109" applyNumberFormat="0" applyFont="0" applyAlignment="0" applyProtection="0"/>
    <xf numFmtId="186" fontId="44" fillId="0" borderId="98" applyNumberFormat="0" applyFill="0" applyAlignment="0" applyProtection="0"/>
    <xf numFmtId="186" fontId="44" fillId="0" borderId="98" applyNumberFormat="0" applyFill="0" applyAlignment="0" applyProtection="0"/>
    <xf numFmtId="186" fontId="56" fillId="15" borderId="94" applyNumberFormat="0" applyProtection="0">
      <alignment horizontal="left" vertical="top" indent="1"/>
    </xf>
    <xf numFmtId="186" fontId="56" fillId="14" borderId="111" applyNumberFormat="0" applyProtection="0">
      <alignment horizontal="left" vertical="top" indent="1"/>
    </xf>
    <xf numFmtId="186" fontId="56" fillId="21" borderId="135"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117">
      <alignment horizontal="right" vertical="center"/>
      <protection locked="0"/>
    </xf>
    <xf numFmtId="186" fontId="28" fillId="51" borderId="117">
      <alignment horizontal="right" vertical="center"/>
      <protection locked="0"/>
    </xf>
    <xf numFmtId="193" fontId="28" fillId="50" borderId="129">
      <alignment vertical="center"/>
    </xf>
    <xf numFmtId="186" fontId="28" fillId="50" borderId="117">
      <alignment vertical="center"/>
    </xf>
    <xf numFmtId="188" fontId="28" fillId="50" borderId="117">
      <alignment vertical="center"/>
    </xf>
    <xf numFmtId="191" fontId="28" fillId="50" borderId="117">
      <alignment vertical="center"/>
    </xf>
    <xf numFmtId="172" fontId="28" fillId="12" borderId="117">
      <alignment vertical="center"/>
      <protection locked="0"/>
    </xf>
    <xf numFmtId="186" fontId="28" fillId="12" borderId="117">
      <alignment vertical="center"/>
      <protection locked="0"/>
    </xf>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4" fontId="56" fillId="23" borderId="104" applyNumberFormat="0" applyProtection="0">
      <alignment horizontal="right" vertical="center"/>
    </xf>
    <xf numFmtId="4" fontId="59" fillId="65" borderId="133" applyNumberFormat="0" applyProtection="0">
      <alignment horizontal="right" vertical="center"/>
    </xf>
    <xf numFmtId="186" fontId="50" fillId="41" borderId="104" applyNumberFormat="0" applyAlignment="0" applyProtection="0"/>
    <xf numFmtId="4" fontId="59" fillId="65" borderId="109" applyNumberFormat="0" applyProtection="0">
      <alignment horizontal="right" vertical="center"/>
    </xf>
    <xf numFmtId="164" fontId="35" fillId="0" borderId="0" applyFont="0" applyFill="0" applyBorder="0" applyAlignment="0" applyProtection="0"/>
    <xf numFmtId="4" fontId="56" fillId="60" borderId="133" applyNumberFormat="0" applyProtection="0">
      <alignment horizontal="right" vertical="center"/>
    </xf>
    <xf numFmtId="4" fontId="62" fillId="11" borderId="135" applyNumberFormat="0" applyProtection="0">
      <alignment horizontal="left" vertical="center" indent="1"/>
    </xf>
    <xf numFmtId="4" fontId="56" fillId="15" borderId="133" applyNumberFormat="0" applyProtection="0">
      <alignment horizontal="right" vertical="center"/>
    </xf>
    <xf numFmtId="186" fontId="56" fillId="15" borderId="135" applyNumberFormat="0" applyProtection="0">
      <alignment horizontal="left" vertical="top" indent="1"/>
    </xf>
    <xf numFmtId="186" fontId="44" fillId="0" borderId="116" applyNumberFormat="0" applyFill="0" applyAlignment="0" applyProtection="0"/>
    <xf numFmtId="37" fontId="33" fillId="0" borderId="115" applyNumberFormat="0"/>
    <xf numFmtId="4" fontId="62" fillId="11" borderId="111" applyNumberFormat="0" applyProtection="0">
      <alignment horizontal="left" vertical="center" indent="1"/>
    </xf>
    <xf numFmtId="186" fontId="56" fillId="63" borderId="111"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4" fontId="56" fillId="59" borderId="109" applyNumberFormat="0" applyProtection="0">
      <alignment horizontal="right" vertical="center"/>
    </xf>
    <xf numFmtId="4" fontId="56" fillId="61" borderId="112" applyNumberFormat="0" applyProtection="0">
      <alignment horizontal="left" vertical="center" indent="1"/>
    </xf>
    <xf numFmtId="4" fontId="56" fillId="55" borderId="109" applyNumberFormat="0" applyProtection="0">
      <alignment horizontal="right" vertical="center"/>
    </xf>
    <xf numFmtId="4" fontId="56" fillId="52" borderId="109" applyNumberFormat="0" applyProtection="0">
      <alignment vertical="center"/>
    </xf>
    <xf numFmtId="188" fontId="28" fillId="51" borderId="100">
      <alignment horizontal="right" vertical="center"/>
      <protection locked="0"/>
    </xf>
    <xf numFmtId="186" fontId="28" fillId="50" borderId="100">
      <alignment vertical="center"/>
    </xf>
    <xf numFmtId="193" fontId="28" fillId="50" borderId="100">
      <alignment vertical="center"/>
    </xf>
    <xf numFmtId="186" fontId="56" fillId="14" borderId="135" applyNumberFormat="0" applyProtection="0">
      <alignment horizontal="left" vertical="top" indent="1"/>
    </xf>
    <xf numFmtId="188" fontId="28" fillId="49" borderId="100">
      <alignment vertical="center"/>
    </xf>
    <xf numFmtId="193" fontId="28" fillId="12" borderId="100">
      <alignment vertical="center"/>
      <protection locked="0"/>
    </xf>
    <xf numFmtId="186" fontId="56" fillId="15" borderId="135" applyNumberFormat="0" applyProtection="0">
      <alignment horizontal="left" vertical="top" indent="1"/>
    </xf>
    <xf numFmtId="191" fontId="28" fillId="49" borderId="100">
      <alignmen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40" borderId="109" applyNumberFormat="0" applyFont="0" applyAlignment="0" applyProtection="0"/>
    <xf numFmtId="186" fontId="42" fillId="44" borderId="133" applyNumberFormat="0" applyAlignment="0" applyProtection="0"/>
    <xf numFmtId="186" fontId="56" fillId="40" borderId="109" applyNumberFormat="0" applyFont="0" applyAlignment="0" applyProtection="0"/>
    <xf numFmtId="186" fontId="56" fillId="21" borderId="135" applyNumberFormat="0" applyProtection="0">
      <alignment horizontal="left" vertical="top" indent="1"/>
    </xf>
    <xf numFmtId="186" fontId="27" fillId="63" borderId="135" applyNumberFormat="0" applyProtection="0">
      <alignment horizontal="left" vertical="center" indent="1"/>
    </xf>
    <xf numFmtId="186" fontId="56" fillId="40" borderId="92" applyNumberFormat="0" applyFont="0" applyAlignment="0" applyProtection="0"/>
    <xf numFmtId="186" fontId="57" fillId="44" borderId="93" applyNumberFormat="0" applyAlignment="0" applyProtection="0"/>
    <xf numFmtId="186" fontId="57" fillId="44" borderId="93" applyNumberFormat="0" applyAlignment="0" applyProtection="0"/>
    <xf numFmtId="4" fontId="56" fillId="52" borderId="92" applyNumberFormat="0" applyProtection="0">
      <alignment vertical="center"/>
    </xf>
    <xf numFmtId="4" fontId="59" fillId="53" borderId="92" applyNumberFormat="0" applyProtection="0">
      <alignment vertical="center"/>
    </xf>
    <xf numFmtId="4" fontId="56" fillId="53" borderId="92" applyNumberFormat="0" applyProtection="0">
      <alignment horizontal="left" vertical="center" indent="1"/>
    </xf>
    <xf numFmtId="186" fontId="60" fillId="52" borderId="94" applyNumberFormat="0" applyProtection="0">
      <alignment horizontal="left" vertical="top" indent="1"/>
    </xf>
    <xf numFmtId="4" fontId="56" fillId="54" borderId="92" applyNumberFormat="0" applyProtection="0">
      <alignment horizontal="left" vertical="center" indent="1"/>
    </xf>
    <xf numFmtId="4" fontId="56" fillId="55" borderId="92" applyNumberFormat="0" applyProtection="0">
      <alignment horizontal="right" vertical="center"/>
    </xf>
    <xf numFmtId="4" fontId="56" fillId="56" borderId="92" applyNumberFormat="0" applyProtection="0">
      <alignment horizontal="right" vertical="center"/>
    </xf>
    <xf numFmtId="4" fontId="56" fillId="57" borderId="95" applyNumberFormat="0" applyProtection="0">
      <alignment horizontal="right" vertical="center"/>
    </xf>
    <xf numFmtId="4" fontId="56" fillId="23" borderId="92" applyNumberFormat="0" applyProtection="0">
      <alignment horizontal="right" vertical="center"/>
    </xf>
    <xf numFmtId="4" fontId="56" fillId="58" borderId="92" applyNumberFormat="0" applyProtection="0">
      <alignment horizontal="right" vertical="center"/>
    </xf>
    <xf numFmtId="4" fontId="56" fillId="59" borderId="92" applyNumberFormat="0" applyProtection="0">
      <alignment horizontal="right" vertical="center"/>
    </xf>
    <xf numFmtId="4" fontId="56" fillId="19" borderId="92" applyNumberFormat="0" applyProtection="0">
      <alignment horizontal="right" vertical="center"/>
    </xf>
    <xf numFmtId="4" fontId="56" fillId="16" borderId="92" applyNumberFormat="0" applyProtection="0">
      <alignment horizontal="right" vertical="center"/>
    </xf>
    <xf numFmtId="4" fontId="56" fillId="60" borderId="92"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5" borderId="92" applyNumberFormat="0" applyProtection="0">
      <alignment horizontal="right" vertical="center"/>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56" fillId="11" borderId="92"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2" applyNumberFormat="0" applyProtection="0">
      <alignment horizontal="left" vertical="center" indent="1"/>
    </xf>
    <xf numFmtId="186" fontId="27" fillId="63" borderId="94" applyNumberFormat="0" applyProtection="0">
      <alignment horizontal="left" vertical="center"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2" applyNumberFormat="0" applyProtection="0">
      <alignment horizontal="left" vertical="center"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61" fillId="21" borderId="96" applyBorder="0"/>
    <xf numFmtId="4" fontId="62" fillId="48" borderId="94" applyNumberFormat="0" applyProtection="0">
      <alignment vertical="center"/>
    </xf>
    <xf numFmtId="4" fontId="62" fillId="11" borderId="94" applyNumberFormat="0" applyProtection="0">
      <alignment horizontal="left" vertical="center" indent="1"/>
    </xf>
    <xf numFmtId="186" fontId="62" fillId="48" borderId="94" applyNumberFormat="0" applyProtection="0">
      <alignment horizontal="left" vertical="top" indent="1"/>
    </xf>
    <xf numFmtId="4" fontId="56" fillId="0" borderId="92" applyNumberFormat="0" applyProtection="0">
      <alignment horizontal="right" vertical="center"/>
    </xf>
    <xf numFmtId="4" fontId="59" fillId="65" borderId="92" applyNumberFormat="0" applyProtection="0">
      <alignment horizontal="right" vertical="center"/>
    </xf>
    <xf numFmtId="4" fontId="56" fillId="54" borderId="92" applyNumberFormat="0" applyProtection="0">
      <alignment horizontal="left" vertical="center" indent="1"/>
    </xf>
    <xf numFmtId="186" fontId="62" fillId="15" borderId="94" applyNumberFormat="0" applyProtection="0">
      <alignment horizontal="left" vertical="top" indent="1"/>
    </xf>
    <xf numFmtId="4" fontId="63" fillId="66" borderId="95" applyNumberFormat="0" applyProtection="0">
      <alignment horizontal="left" vertical="center" indent="1"/>
    </xf>
    <xf numFmtId="4" fontId="64" fillId="64" borderId="92" applyNumberFormat="0" applyProtection="0">
      <alignment horizontal="right" vertical="center"/>
    </xf>
    <xf numFmtId="37" fontId="33" fillId="0" borderId="97" applyNumberFormat="0"/>
    <xf numFmtId="186" fontId="44" fillId="0" borderId="98" applyNumberFormat="0" applyFill="0" applyAlignment="0" applyProtection="0"/>
    <xf numFmtId="186" fontId="44" fillId="0" borderId="98" applyNumberFormat="0" applyFill="0" applyAlignment="0" applyProtection="0"/>
    <xf numFmtId="186" fontId="42" fillId="44" borderId="109" applyNumberFormat="0" applyAlignment="0" applyProtection="0"/>
    <xf numFmtId="186" fontId="28" fillId="12" borderId="129">
      <alignment vertical="center"/>
      <protection locked="0"/>
    </xf>
    <xf numFmtId="4" fontId="27" fillId="21" borderId="136" applyNumberFormat="0" applyProtection="0">
      <alignment horizontal="left" vertical="center" indent="1"/>
    </xf>
    <xf numFmtId="4" fontId="56" fillId="55" borderId="104" applyNumberFormat="0" applyProtection="0">
      <alignment horizontal="right" vertical="center"/>
    </xf>
    <xf numFmtId="186" fontId="56" fillId="21" borderId="111" applyNumberFormat="0" applyProtection="0">
      <alignment horizontal="left" vertical="top" indent="1"/>
    </xf>
    <xf numFmtId="4" fontId="56" fillId="14"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57" borderId="112" applyNumberFormat="0" applyProtection="0">
      <alignment horizontal="right" vertical="center"/>
    </xf>
    <xf numFmtId="4" fontId="56" fillId="61" borderId="112" applyNumberFormat="0" applyProtection="0">
      <alignment horizontal="left" vertical="center" indent="1"/>
    </xf>
    <xf numFmtId="186" fontId="50" fillId="41" borderId="109" applyNumberFormat="0" applyAlignment="0" applyProtection="0"/>
    <xf numFmtId="188" fontId="28" fillId="49" borderId="129">
      <alignment vertical="center"/>
    </xf>
    <xf numFmtId="186" fontId="56" fillId="40" borderId="109" applyNumberFormat="0" applyFont="0" applyAlignment="0" applyProtection="0"/>
    <xf numFmtId="186" fontId="42" fillId="44" borderId="109" applyNumberFormat="0" applyAlignment="0" applyProtection="0"/>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4" fontId="56" fillId="15"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19" borderId="109" applyNumberFormat="0" applyProtection="0">
      <alignment horizontal="right" vertical="center"/>
    </xf>
    <xf numFmtId="4" fontId="56" fillId="58" borderId="109" applyNumberFormat="0" applyProtection="0">
      <alignment horizontal="right" vertical="center"/>
    </xf>
    <xf numFmtId="4" fontId="56" fillId="57" borderId="112" applyNumberFormat="0" applyProtection="0">
      <alignment horizontal="right" vertical="center"/>
    </xf>
    <xf numFmtId="186" fontId="60" fillId="52" borderId="111" applyNumberFormat="0" applyProtection="0">
      <alignment horizontal="left" vertical="top" indent="1"/>
    </xf>
    <xf numFmtId="4" fontId="59" fillId="53"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1" fontId="5" fillId="69" borderId="117">
      <alignment vertical="center"/>
    </xf>
    <xf numFmtId="188" fontId="5" fillId="69" borderId="117">
      <alignment vertical="center"/>
    </xf>
    <xf numFmtId="190" fontId="5" fillId="13" borderId="117">
      <alignment vertical="center"/>
    </xf>
    <xf numFmtId="191" fontId="5" fillId="13" borderId="117">
      <alignment vertical="center"/>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23" borderId="109" applyNumberFormat="0" applyProtection="0">
      <alignment horizontal="right" vertical="center"/>
    </xf>
    <xf numFmtId="4" fontId="56" fillId="15" borderId="109" applyNumberFormat="0" applyProtection="0">
      <alignment horizontal="right" vertical="center"/>
    </xf>
    <xf numFmtId="4" fontId="56" fillId="15" borderId="112" applyNumberFormat="0" applyProtection="0">
      <alignment horizontal="left" vertical="center" indent="1"/>
    </xf>
    <xf numFmtId="191" fontId="28" fillId="50" borderId="100">
      <alignment vertical="center"/>
    </xf>
    <xf numFmtId="191" fontId="28" fillId="50" borderId="100">
      <alignment vertical="center"/>
    </xf>
    <xf numFmtId="172" fontId="28" fillId="12" borderId="100">
      <alignment vertical="center"/>
      <protection locked="0"/>
    </xf>
    <xf numFmtId="172" fontId="28" fillId="12" borderId="100">
      <alignment vertical="center"/>
      <protection locked="0"/>
    </xf>
    <xf numFmtId="186" fontId="56" fillId="14" borderId="135" applyNumberFormat="0" applyProtection="0">
      <alignment horizontal="left" vertical="top" indent="1"/>
    </xf>
    <xf numFmtId="186" fontId="28" fillId="49" borderId="100">
      <alignment vertical="center"/>
    </xf>
    <xf numFmtId="186" fontId="28" fillId="12" borderId="100">
      <alignment vertical="center"/>
      <protection locked="0"/>
    </xf>
    <xf numFmtId="186" fontId="61" fillId="21" borderId="137" applyBorder="0"/>
    <xf numFmtId="191" fontId="28" fillId="49" borderId="100">
      <alignment vertical="center"/>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40" borderId="133" applyNumberFormat="0" applyFont="0" applyAlignment="0" applyProtection="0"/>
    <xf numFmtId="186" fontId="56" fillId="40" borderId="109" applyNumberFormat="0" applyFont="0" applyAlignment="0" applyProtection="0"/>
    <xf numFmtId="186" fontId="56" fillId="14" borderId="135" applyNumberFormat="0" applyProtection="0">
      <alignment horizontal="left" vertical="top" indent="1"/>
    </xf>
    <xf numFmtId="186" fontId="56" fillId="15" borderId="135" applyNumberFormat="0" applyProtection="0">
      <alignment horizontal="left" vertical="top" indent="1"/>
    </xf>
    <xf numFmtId="186" fontId="44" fillId="0" borderId="139" applyNumberFormat="0" applyFill="0" applyAlignment="0" applyProtection="0"/>
    <xf numFmtId="37" fontId="33" fillId="0" borderId="138" applyNumberFormat="0"/>
    <xf numFmtId="186" fontId="62"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28" fillId="49" borderId="129">
      <alignment vertical="center"/>
    </xf>
    <xf numFmtId="186" fontId="56" fillId="40" borderId="104" applyNumberFormat="0" applyFont="0" applyAlignment="0" applyProtection="0"/>
    <xf numFmtId="190" fontId="28" fillId="49" borderId="129">
      <alignment vertical="center"/>
    </xf>
    <xf numFmtId="4" fontId="56" fillId="58" borderId="104" applyNumberFormat="0" applyProtection="0">
      <alignment horizontal="right" vertical="center"/>
    </xf>
    <xf numFmtId="186" fontId="56" fillId="21"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91" fontId="5" fillId="13" borderId="100">
      <alignment vertical="center"/>
    </xf>
    <xf numFmtId="191" fontId="5" fillId="13" borderId="100">
      <alignment vertical="center"/>
    </xf>
    <xf numFmtId="191" fontId="5" fillId="13" borderId="100">
      <alignment vertical="center"/>
    </xf>
    <xf numFmtId="0" fontId="5" fillId="13" borderId="100">
      <alignment vertical="center"/>
    </xf>
    <xf numFmtId="0" fontId="5" fillId="13" borderId="100">
      <alignment vertical="center"/>
    </xf>
    <xf numFmtId="0" fontId="5" fillId="13" borderId="100">
      <alignment vertical="center"/>
    </xf>
    <xf numFmtId="0" fontId="5" fillId="13" borderId="100">
      <alignment vertical="center"/>
    </xf>
    <xf numFmtId="191" fontId="5" fillId="13" borderId="100">
      <alignment vertical="center"/>
    </xf>
    <xf numFmtId="188" fontId="5" fillId="13" borderId="100">
      <alignment vertical="center"/>
    </xf>
    <xf numFmtId="191" fontId="5" fillId="13" borderId="100">
      <alignment vertical="center"/>
    </xf>
    <xf numFmtId="196" fontId="5" fillId="13" borderId="100">
      <alignment vertical="center"/>
    </xf>
    <xf numFmtId="188" fontId="5" fillId="13" borderId="100">
      <alignment vertical="center"/>
    </xf>
    <xf numFmtId="188" fontId="5" fillId="13" borderId="100">
      <alignment vertical="center"/>
    </xf>
    <xf numFmtId="190" fontId="5" fillId="13" borderId="100">
      <alignment vertical="center"/>
    </xf>
    <xf numFmtId="4" fontId="56" fillId="54" borderId="104" applyNumberFormat="0" applyProtection="0">
      <alignment horizontal="left" vertical="center" indent="1"/>
    </xf>
    <xf numFmtId="4" fontId="64" fillId="64" borderId="104" applyNumberFormat="0" applyProtection="0">
      <alignment horizontal="right" vertical="center"/>
    </xf>
    <xf numFmtId="186" fontId="56" fillId="67" borderId="129"/>
    <xf numFmtId="193" fontId="5" fillId="7" borderId="100">
      <alignment vertical="center"/>
      <protection locked="0"/>
    </xf>
    <xf numFmtId="193" fontId="5" fillId="7" borderId="100">
      <alignment vertical="center"/>
      <protection locked="0"/>
    </xf>
    <xf numFmtId="0" fontId="5" fillId="7" borderId="100">
      <alignment vertical="center"/>
      <protection locked="0"/>
    </xf>
    <xf numFmtId="0" fontId="5" fillId="7" borderId="100">
      <alignment vertical="center"/>
      <protection locked="0"/>
    </xf>
    <xf numFmtId="193" fontId="5" fillId="7" borderId="100">
      <alignment vertical="center"/>
      <protection locked="0"/>
    </xf>
    <xf numFmtId="193" fontId="5" fillId="7" borderId="100">
      <alignment vertical="center"/>
      <protection locked="0"/>
    </xf>
    <xf numFmtId="0" fontId="5" fillId="7" borderId="100">
      <alignment vertical="center"/>
      <protection locked="0"/>
    </xf>
    <xf numFmtId="0" fontId="5" fillId="7" borderId="100">
      <alignment vertical="center"/>
      <protection locked="0"/>
    </xf>
    <xf numFmtId="193" fontId="5" fillId="7" borderId="100">
      <alignment vertical="center"/>
      <protection locked="0"/>
    </xf>
    <xf numFmtId="193" fontId="5" fillId="7" borderId="100">
      <alignment vertical="center"/>
      <protection locked="0"/>
    </xf>
    <xf numFmtId="188" fontId="5" fillId="7" borderId="100">
      <alignment vertical="center"/>
      <protection locked="0"/>
    </xf>
    <xf numFmtId="191" fontId="5" fillId="7" borderId="100">
      <alignment vertical="center"/>
      <protection locked="0"/>
    </xf>
    <xf numFmtId="172" fontId="5" fillId="7" borderId="100">
      <alignment vertical="center"/>
      <protection locked="0"/>
    </xf>
    <xf numFmtId="172" fontId="5" fillId="7" borderId="100">
      <alignment vertical="center"/>
      <protection locked="0"/>
    </xf>
    <xf numFmtId="172" fontId="5" fillId="7" borderId="100">
      <alignment vertical="center"/>
      <protection locked="0"/>
    </xf>
    <xf numFmtId="172" fontId="5" fillId="7" borderId="100">
      <alignment vertical="center"/>
      <protection locked="0"/>
    </xf>
    <xf numFmtId="191" fontId="5" fillId="7" borderId="100">
      <alignment vertical="center"/>
      <protection locked="0"/>
    </xf>
    <xf numFmtId="191" fontId="5" fillId="7" borderId="100">
      <alignment vertical="center"/>
      <protection locked="0"/>
    </xf>
    <xf numFmtId="188" fontId="5" fillId="7" borderId="100">
      <alignment vertical="center"/>
      <protection locked="0"/>
    </xf>
    <xf numFmtId="191"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6" fontId="5" fillId="69" borderId="100">
      <alignment vertical="center"/>
    </xf>
    <xf numFmtId="188" fontId="5" fillId="69" borderId="100">
      <alignment vertical="center"/>
    </xf>
    <xf numFmtId="188" fontId="5" fillId="69" borderId="100">
      <alignment vertical="center"/>
    </xf>
    <xf numFmtId="190" fontId="5" fillId="69" borderId="100">
      <alignment vertical="center"/>
    </xf>
    <xf numFmtId="0" fontId="5" fillId="69" borderId="100">
      <alignment vertical="center"/>
    </xf>
    <xf numFmtId="0" fontId="5" fillId="69" borderId="100">
      <alignment vertical="center"/>
    </xf>
    <xf numFmtId="0" fontId="5" fillId="69" borderId="100">
      <alignment vertical="center"/>
    </xf>
    <xf numFmtId="0" fontId="5" fillId="69" borderId="100">
      <alignment vertical="center"/>
    </xf>
    <xf numFmtId="191" fontId="5" fillId="69" borderId="100">
      <alignment vertical="center"/>
    </xf>
    <xf numFmtId="188" fontId="5" fillId="69" borderId="100">
      <alignment vertical="center"/>
    </xf>
    <xf numFmtId="191" fontId="5" fillId="69" borderId="100">
      <alignment vertical="center"/>
    </xf>
    <xf numFmtId="191" fontId="5" fillId="69" borderId="100">
      <alignment vertical="center"/>
    </xf>
    <xf numFmtId="191" fontId="5" fillId="70" borderId="100">
      <alignment horizontal="right" vertical="center"/>
      <protection locked="0"/>
    </xf>
    <xf numFmtId="0" fontId="5" fillId="70" borderId="100">
      <alignment horizontal="right" vertical="center"/>
      <protection locked="0"/>
    </xf>
    <xf numFmtId="0" fontId="5" fillId="70" borderId="100">
      <alignment horizontal="right" vertical="center"/>
      <protection locked="0"/>
    </xf>
    <xf numFmtId="0" fontId="5" fillId="70" borderId="100">
      <alignment horizontal="right" vertical="center"/>
      <protection locked="0"/>
    </xf>
    <xf numFmtId="196" fontId="5" fillId="70" borderId="100">
      <alignment horizontal="right" vertical="center"/>
      <protection locked="0"/>
    </xf>
    <xf numFmtId="188" fontId="5" fillId="70" borderId="100">
      <alignment horizontal="right" vertical="center"/>
      <protection locked="0"/>
    </xf>
    <xf numFmtId="188" fontId="5" fillId="70" borderId="100">
      <alignment horizontal="right" vertical="center"/>
      <protection locked="0"/>
    </xf>
    <xf numFmtId="190" fontId="5" fillId="70" borderId="100">
      <alignment horizontal="right" vertical="center"/>
      <protection locked="0"/>
    </xf>
    <xf numFmtId="191" fontId="5" fillId="70" borderId="100">
      <alignment horizontal="right" vertical="center"/>
      <protection locked="0"/>
    </xf>
    <xf numFmtId="188" fontId="5" fillId="70" borderId="100">
      <alignment horizontal="right" vertical="center"/>
      <protection locked="0"/>
    </xf>
    <xf numFmtId="191" fontId="5" fillId="70" borderId="100">
      <alignment horizontal="right" vertical="center"/>
      <protection locked="0"/>
    </xf>
    <xf numFmtId="191" fontId="5" fillId="70" borderId="100">
      <alignment horizontal="right" vertical="center"/>
      <protection locked="0"/>
    </xf>
    <xf numFmtId="186" fontId="56" fillId="21" borderId="101" applyNumberFormat="0" applyProtection="0">
      <alignment horizontal="left" vertical="top" indent="1"/>
    </xf>
    <xf numFmtId="4" fontId="70" fillId="53" borderId="101" applyNumberFormat="0" applyProtection="0">
      <alignment vertical="center"/>
    </xf>
    <xf numFmtId="4" fontId="71" fillId="53" borderId="101" applyNumberFormat="0" applyProtection="0">
      <alignment vertical="center"/>
    </xf>
    <xf numFmtId="4" fontId="72" fillId="53" borderId="101" applyNumberFormat="0" applyProtection="0">
      <alignment horizontal="left" vertical="center" indent="1"/>
    </xf>
    <xf numFmtId="0" fontId="73" fillId="52" borderId="101" applyNumberFormat="0" applyProtection="0">
      <alignment horizontal="left" vertical="top" indent="1"/>
    </xf>
    <xf numFmtId="186" fontId="56" fillId="15" borderId="101" applyNumberFormat="0" applyProtection="0">
      <alignment horizontal="left" vertical="top" indent="1"/>
    </xf>
    <xf numFmtId="4" fontId="72" fillId="78" borderId="101" applyNumberFormat="0" applyProtection="0">
      <alignment horizontal="right" vertical="center"/>
    </xf>
    <xf numFmtId="4" fontId="72" fillId="79" borderId="101" applyNumberFormat="0" applyProtection="0">
      <alignment horizontal="right" vertical="center"/>
    </xf>
    <xf numFmtId="4" fontId="72" fillId="80" borderId="101" applyNumberFormat="0" applyProtection="0">
      <alignment horizontal="right" vertical="center"/>
    </xf>
    <xf numFmtId="4" fontId="72" fillId="50" borderId="101" applyNumberFormat="0" applyProtection="0">
      <alignment horizontal="right" vertical="center"/>
    </xf>
    <xf numFmtId="4" fontId="72" fillId="49" borderId="101" applyNumberFormat="0" applyProtection="0">
      <alignment horizontal="right" vertical="center"/>
    </xf>
    <xf numFmtId="4" fontId="72" fillId="81" borderId="101" applyNumberFormat="0" applyProtection="0">
      <alignment horizontal="right" vertical="center"/>
    </xf>
    <xf numFmtId="4" fontId="72" fillId="82" borderId="101" applyNumberFormat="0" applyProtection="0">
      <alignment horizontal="right" vertical="center"/>
    </xf>
    <xf numFmtId="4" fontId="72" fillId="83" borderId="101" applyNumberFormat="0" applyProtection="0">
      <alignment horizontal="right" vertical="center"/>
    </xf>
    <xf numFmtId="4" fontId="72" fillId="84" borderId="101" applyNumberFormat="0" applyProtection="0">
      <alignment horizontal="right" vertical="center"/>
    </xf>
    <xf numFmtId="4" fontId="70" fillId="85" borderId="102" applyNumberFormat="0" applyProtection="0">
      <alignment horizontal="left" vertical="center"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4" fontId="72" fillId="86" borderId="101" applyNumberFormat="0" applyProtection="0">
      <alignment horizontal="right" vertical="center"/>
    </xf>
    <xf numFmtId="186" fontId="56" fillId="14" borderId="104" applyNumberFormat="0" applyProtection="0">
      <alignment horizontal="left" vertical="center" indent="1"/>
    </xf>
    <xf numFmtId="186" fontId="27" fillId="14" borderId="101" applyNumberFormat="0" applyProtection="0">
      <alignment horizontal="left" vertical="top" indent="1"/>
    </xf>
    <xf numFmtId="0" fontId="27" fillId="21" borderId="101" applyNumberFormat="0" applyProtection="0">
      <alignment horizontal="left" vertical="center" indent="1"/>
    </xf>
    <xf numFmtId="0" fontId="27" fillId="21" borderId="101" applyNumberFormat="0" applyProtection="0">
      <alignment horizontal="left" vertical="top" indent="1"/>
    </xf>
    <xf numFmtId="0" fontId="27" fillId="15" borderId="101" applyNumberFormat="0" applyProtection="0">
      <alignment horizontal="left" vertical="center" indent="1"/>
    </xf>
    <xf numFmtId="0" fontId="27" fillId="15" borderId="101" applyNumberFormat="0" applyProtection="0">
      <alignment horizontal="left" vertical="top" indent="1"/>
    </xf>
    <xf numFmtId="0" fontId="27" fillId="63" borderId="101" applyNumberFormat="0" applyProtection="0">
      <alignment horizontal="left" vertical="center" indent="1"/>
    </xf>
    <xf numFmtId="0" fontId="27" fillId="63" borderId="101" applyNumberFormat="0" applyProtection="0">
      <alignment horizontal="left" vertical="top" indent="1"/>
    </xf>
    <xf numFmtId="0" fontId="27" fillId="14" borderId="101" applyNumberFormat="0" applyProtection="0">
      <alignment horizontal="left" vertical="center" indent="1"/>
    </xf>
    <xf numFmtId="0" fontId="27" fillId="14" borderId="101" applyNumberFormat="0" applyProtection="0">
      <alignment horizontal="left" vertical="top" indent="1"/>
    </xf>
    <xf numFmtId="0" fontId="27" fillId="64" borderId="100" applyNumberFormat="0">
      <protection locked="0"/>
    </xf>
    <xf numFmtId="4" fontId="72" fillId="87" borderId="101" applyNumberFormat="0" applyProtection="0">
      <alignment vertical="center"/>
    </xf>
    <xf numFmtId="4" fontId="74" fillId="87" borderId="101" applyNumberFormat="0" applyProtection="0">
      <alignment vertical="center"/>
    </xf>
    <xf numFmtId="4" fontId="70" fillId="86" borderId="103" applyNumberFormat="0" applyProtection="0">
      <alignment horizontal="left" vertical="center" indent="1"/>
    </xf>
    <xf numFmtId="0" fontId="37" fillId="48" borderId="101" applyNumberFormat="0" applyProtection="0">
      <alignment horizontal="left" vertical="top" indent="1"/>
    </xf>
    <xf numFmtId="4" fontId="72" fillId="87" borderId="101" applyNumberFormat="0" applyProtection="0">
      <alignment horizontal="right" vertical="center"/>
    </xf>
    <xf numFmtId="4" fontId="74" fillId="87" borderId="101" applyNumberFormat="0" applyProtection="0">
      <alignment horizontal="right" vertical="center"/>
    </xf>
    <xf numFmtId="4" fontId="70" fillId="86" borderId="101" applyNumberFormat="0" applyProtection="0">
      <alignment horizontal="left" vertical="center" indent="1"/>
    </xf>
    <xf numFmtId="0" fontId="37" fillId="15" borderId="101" applyNumberFormat="0" applyProtection="0">
      <alignment horizontal="left" vertical="top" indent="1"/>
    </xf>
    <xf numFmtId="4" fontId="75" fillId="88" borderId="103" applyNumberFormat="0" applyProtection="0">
      <alignment horizontal="left" vertical="center" indent="1"/>
    </xf>
    <xf numFmtId="4" fontId="76" fillId="87" borderId="101" applyNumberFormat="0" applyProtection="0">
      <alignment horizontal="right" vertical="center"/>
    </xf>
    <xf numFmtId="186" fontId="27" fillId="15" borderId="135" applyNumberFormat="0" applyProtection="0">
      <alignment horizontal="left" vertical="center" indent="1"/>
    </xf>
    <xf numFmtId="4" fontId="56" fillId="57" borderId="136" applyNumberFormat="0" applyProtection="0">
      <alignment horizontal="right" vertical="center"/>
    </xf>
    <xf numFmtId="186" fontId="42" fillId="44" borderId="104" applyNumberFormat="0" applyAlignment="0" applyProtection="0"/>
    <xf numFmtId="186" fontId="42" fillId="44" borderId="104" applyNumberFormat="0" applyAlignment="0" applyProtection="0"/>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8" fontId="28" fillId="51" borderId="117">
      <alignment horizontal="right" vertical="center"/>
      <protection locked="0"/>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91" fontId="28" fillId="12" borderId="117">
      <alignment vertical="center"/>
      <protection locked="0"/>
    </xf>
    <xf numFmtId="193" fontId="28" fillId="12" borderId="117">
      <alignment vertical="center"/>
      <protection locked="0"/>
    </xf>
    <xf numFmtId="191" fontId="28" fillId="12" borderId="117">
      <alignment vertical="center"/>
      <protection locked="0"/>
    </xf>
    <xf numFmtId="186" fontId="28" fillId="49" borderId="117">
      <alignment vertical="center"/>
    </xf>
    <xf numFmtId="190"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6" fillId="64" borderId="127" applyNumberFormat="0">
      <protection locked="0"/>
    </xf>
    <xf numFmtId="4" fontId="64" fillId="64" borderId="133" applyNumberFormat="0" applyProtection="0">
      <alignment horizontal="right" vertical="center"/>
    </xf>
    <xf numFmtId="186" fontId="56" fillId="40" borderId="133" applyNumberFormat="0" applyFont="0" applyAlignment="0" applyProtection="0"/>
    <xf numFmtId="186" fontId="56" fillId="40" borderId="104" applyNumberFormat="0" applyFont="0" applyAlignment="0" applyProtection="0"/>
    <xf numFmtId="188" fontId="5" fillId="13" borderId="117">
      <alignment vertical="center"/>
    </xf>
    <xf numFmtId="186" fontId="56" fillId="14"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62" fillId="15" borderId="111" applyNumberFormat="0" applyProtection="0">
      <alignment horizontal="left" vertical="top" indent="1"/>
    </xf>
    <xf numFmtId="4" fontId="62" fillId="48" borderId="111" applyNumberFormat="0" applyProtection="0">
      <alignment vertical="center"/>
    </xf>
    <xf numFmtId="186" fontId="56" fillId="64" borderId="113" applyNumberFormat="0">
      <protection locked="0"/>
    </xf>
    <xf numFmtId="186" fontId="56" fillId="64" borderId="113" applyNumberFormat="0">
      <protection locked="0"/>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16" borderId="109" applyNumberFormat="0" applyProtection="0">
      <alignment horizontal="right" vertical="center"/>
    </xf>
    <xf numFmtId="186" fontId="60" fillId="52" borderId="111" applyNumberFormat="0" applyProtection="0">
      <alignment horizontal="left" vertical="top" indent="1"/>
    </xf>
    <xf numFmtId="191" fontId="28" fillId="51" borderId="100">
      <alignment horizontal="right" vertical="center"/>
      <protection locked="0"/>
    </xf>
    <xf numFmtId="186" fontId="28" fillId="51" borderId="100">
      <alignment horizontal="right" vertical="center"/>
      <protection locked="0"/>
    </xf>
    <xf numFmtId="191" fontId="28" fillId="50" borderId="100">
      <alignment vertical="center"/>
    </xf>
    <xf numFmtId="186" fontId="28" fillId="50" borderId="100">
      <alignment vertical="center"/>
    </xf>
    <xf numFmtId="193" fontId="28" fillId="50" borderId="100">
      <alignment vertical="center"/>
    </xf>
    <xf numFmtId="186" fontId="56" fillId="15" borderId="135" applyNumberFormat="0" applyProtection="0">
      <alignment horizontal="left" vertical="top" indent="1"/>
    </xf>
    <xf numFmtId="186" fontId="56" fillId="40" borderId="109" applyNumberFormat="0" applyFont="0" applyAlignment="0" applyProtection="0"/>
    <xf numFmtId="4" fontId="56" fillId="14" borderId="136" applyNumberFormat="0" applyProtection="0">
      <alignment horizontal="left" vertical="center" indent="1"/>
    </xf>
    <xf numFmtId="186" fontId="50" fillId="41" borderId="104" applyNumberFormat="0" applyAlignment="0" applyProtection="0"/>
    <xf numFmtId="186" fontId="50" fillId="41" borderId="104" applyNumberFormat="0" applyAlignment="0" applyProtection="0"/>
    <xf numFmtId="186" fontId="56" fillId="14" borderId="133" applyNumberFormat="0" applyProtection="0">
      <alignment horizontal="left" vertical="center" indent="1"/>
    </xf>
    <xf numFmtId="186" fontId="27" fillId="63" borderId="135" applyNumberFormat="0" applyProtection="0">
      <alignment horizontal="left" vertical="top" indent="1"/>
    </xf>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191" fontId="28" fillId="50" borderId="100">
      <alignment vertical="center"/>
    </xf>
    <xf numFmtId="186" fontId="27" fillId="21" borderId="101" applyNumberFormat="0" applyProtection="0">
      <alignment horizontal="left" vertical="center"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15" borderId="101" applyNumberFormat="0" applyProtection="0">
      <alignment horizontal="left" vertical="center"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63" borderId="101" applyNumberFormat="0" applyProtection="0">
      <alignment horizontal="left" vertical="center"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27" fillId="14" borderId="101" applyNumberFormat="0" applyProtection="0">
      <alignment horizontal="left" vertical="center"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27" fillId="64" borderId="100"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61" fillId="21" borderId="107" applyBorder="0"/>
    <xf numFmtId="186" fontId="56" fillId="67" borderId="100"/>
    <xf numFmtId="37" fontId="33" fillId="0" borderId="108" applyNumberFormat="0"/>
    <xf numFmtId="194" fontId="33" fillId="0" borderId="99" applyFill="0"/>
    <xf numFmtId="186" fontId="56" fillId="21" borderId="101" applyNumberFormat="0" applyProtection="0">
      <alignment horizontal="left" vertical="top" indent="1"/>
    </xf>
    <xf numFmtId="186" fontId="56" fillId="21" borderId="111" applyNumberFormat="0" applyProtection="0">
      <alignment horizontal="left" vertical="top" indent="1"/>
    </xf>
    <xf numFmtId="4" fontId="56" fillId="56" borderId="104" applyNumberFormat="0" applyProtection="0">
      <alignment horizontal="right" vertical="center"/>
    </xf>
    <xf numFmtId="186" fontId="56" fillId="62" borderId="104" applyNumberFormat="0" applyProtection="0">
      <alignment horizontal="left" vertical="center" indent="1"/>
    </xf>
    <xf numFmtId="186" fontId="56" fillId="15" borderId="111" applyNumberFormat="0" applyProtection="0">
      <alignment horizontal="left" vertical="top" indent="1"/>
    </xf>
    <xf numFmtId="186" fontId="56" fillId="14" borderId="135" applyNumberFormat="0" applyProtection="0">
      <alignment horizontal="left" vertical="top" indent="1"/>
    </xf>
    <xf numFmtId="186" fontId="56" fillId="15" borderId="101" applyNumberFormat="0" applyProtection="0">
      <alignment horizontal="left" vertical="top" indent="1"/>
    </xf>
    <xf numFmtId="186" fontId="27" fillId="63" borderId="111" applyNumberFormat="0" applyProtection="0">
      <alignment horizontal="left" vertical="center" indent="1"/>
    </xf>
    <xf numFmtId="186" fontId="56" fillId="21" borderId="135" applyNumberFormat="0" applyProtection="0">
      <alignment horizontal="left" vertical="top" indent="1"/>
    </xf>
    <xf numFmtId="186" fontId="56" fillId="15" borderId="101" applyNumberFormat="0" applyProtection="0">
      <alignment horizontal="left" vertical="top" indent="1"/>
    </xf>
    <xf numFmtId="186" fontId="50" fillId="41" borderId="109" applyNumberFormat="0" applyAlignment="0" applyProtection="0"/>
    <xf numFmtId="186" fontId="42" fillId="44" borderId="133" applyNumberFormat="0" applyAlignment="0" applyProtection="0"/>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21" borderId="111" applyNumberFormat="0" applyProtection="0">
      <alignment horizontal="left" vertical="top" indent="1"/>
    </xf>
    <xf numFmtId="172" fontId="28" fillId="12" borderId="100">
      <alignment vertical="center"/>
      <protection locked="0"/>
    </xf>
    <xf numFmtId="186" fontId="56" fillId="21" borderId="111" applyNumberFormat="0" applyProtection="0">
      <alignment horizontal="left" vertical="top" indent="1"/>
    </xf>
    <xf numFmtId="4" fontId="59" fillId="65" borderId="133" applyNumberFormat="0" applyProtection="0">
      <alignment horizontal="right" vertical="center"/>
    </xf>
    <xf numFmtId="191" fontId="28" fillId="12" borderId="100">
      <alignment vertical="center"/>
      <protection locked="0"/>
    </xf>
    <xf numFmtId="4" fontId="56" fillId="53" borderId="133" applyNumberFormat="0" applyProtection="0">
      <alignment horizontal="left" vertical="center" indent="1"/>
    </xf>
    <xf numFmtId="4" fontId="56" fillId="53" borderId="104" applyNumberFormat="0" applyProtection="0">
      <alignment horizontal="left" vertical="center" indent="1"/>
    </xf>
    <xf numFmtId="186" fontId="27" fillId="21" borderId="111" applyNumberFormat="0" applyProtection="0">
      <alignment horizontal="left" vertical="top" indent="1"/>
    </xf>
    <xf numFmtId="186" fontId="56" fillId="15" borderId="111" applyNumberFormat="0" applyProtection="0">
      <alignment horizontal="left" vertical="top" indent="1"/>
    </xf>
    <xf numFmtId="186" fontId="56" fillId="14" borderId="135" applyNumberFormat="0" applyProtection="0">
      <alignment horizontal="left" vertical="top" indent="1"/>
    </xf>
    <xf numFmtId="172" fontId="28" fillId="12" borderId="100">
      <alignment vertical="center"/>
      <protection locked="0"/>
    </xf>
    <xf numFmtId="186" fontId="42" fillId="44" borderId="104" applyNumberFormat="0" applyAlignment="0" applyProtection="0"/>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4" fontId="56" fillId="61" borderId="126"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28" fillId="50" borderId="129">
      <alignment vertical="center"/>
    </xf>
    <xf numFmtId="191" fontId="28" fillId="51" borderId="129">
      <alignment horizontal="right" vertical="center"/>
      <protection locked="0"/>
    </xf>
    <xf numFmtId="188" fontId="28" fillId="50" borderId="129">
      <alignment vertical="center"/>
    </xf>
    <xf numFmtId="191" fontId="28" fillId="50" borderId="129">
      <alignment vertical="center"/>
    </xf>
    <xf numFmtId="186" fontId="28" fillId="12" borderId="129">
      <alignment vertical="center"/>
      <protection locked="0"/>
    </xf>
    <xf numFmtId="188" fontId="28" fillId="49" borderId="129">
      <alignment vertical="center"/>
    </xf>
    <xf numFmtId="186" fontId="28" fillId="49" borderId="129">
      <alignment vertical="center"/>
    </xf>
    <xf numFmtId="186" fontId="57" fillId="44" borderId="105" applyNumberFormat="0" applyAlignment="0" applyProtection="0"/>
    <xf numFmtId="186" fontId="56" fillId="40" borderId="104" applyNumberFormat="0" applyFont="0" applyAlignment="0" applyProtection="0"/>
    <xf numFmtId="186" fontId="42" fillId="44" borderId="104" applyNumberFormat="0" applyAlignment="0" applyProtection="0"/>
    <xf numFmtId="186" fontId="50" fillId="41" borderId="104" applyNumberFormat="0" applyAlignment="0" applyProtection="0"/>
    <xf numFmtId="186" fontId="56" fillId="64" borderId="132" applyNumberFormat="0">
      <protection locked="0"/>
    </xf>
    <xf numFmtId="4" fontId="62" fillId="11" borderId="101" applyNumberFormat="0" applyProtection="0">
      <alignment horizontal="left" vertical="center" indent="1"/>
    </xf>
    <xf numFmtId="4" fontId="56" fillId="53" borderId="133" applyNumberFormat="0" applyProtection="0">
      <alignment horizontal="left" vertical="center" indent="1"/>
    </xf>
    <xf numFmtId="186" fontId="56" fillId="21" borderId="135" applyNumberFormat="0" applyProtection="0">
      <alignment horizontal="left" vertical="top" indent="1"/>
    </xf>
    <xf numFmtId="186" fontId="56" fillId="14" borderId="135" applyNumberFormat="0" applyProtection="0">
      <alignment horizontal="left" vertical="top" indent="1"/>
    </xf>
    <xf numFmtId="4" fontId="56" fillId="16" borderId="133" applyNumberFormat="0" applyProtection="0">
      <alignment horizontal="right" vertical="center"/>
    </xf>
    <xf numFmtId="37" fontId="33" fillId="0" borderId="138" applyNumberFormat="0"/>
    <xf numFmtId="186" fontId="56" fillId="64" borderId="132" applyNumberFormat="0">
      <protection locked="0"/>
    </xf>
    <xf numFmtId="186" fontId="44" fillId="0" borderId="128" applyNumberFormat="0" applyFill="0" applyAlignment="0" applyProtection="0"/>
    <xf numFmtId="4" fontId="64" fillId="64" borderId="104" applyNumberFormat="0" applyProtection="0">
      <alignment horizontal="right" vertical="center"/>
    </xf>
    <xf numFmtId="186" fontId="56" fillId="64" borderId="127" applyNumberFormat="0">
      <protection locked="0"/>
    </xf>
    <xf numFmtId="4" fontId="56" fillId="16" borderId="104" applyNumberFormat="0" applyProtection="0">
      <alignment horizontal="right" vertical="center"/>
    </xf>
    <xf numFmtId="4" fontId="56" fillId="57" borderId="126" applyNumberFormat="0" applyProtection="0">
      <alignment horizontal="right" vertical="center"/>
    </xf>
    <xf numFmtId="4" fontId="56" fillId="53" borderId="104" applyNumberFormat="0" applyProtection="0">
      <alignment horizontal="left" vertical="center"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60" borderId="104" applyNumberFormat="0" applyProtection="0">
      <alignment horizontal="right" vertical="center"/>
    </xf>
    <xf numFmtId="4" fontId="56" fillId="16" borderId="104" applyNumberFormat="0" applyProtection="0">
      <alignment horizontal="right" vertical="center"/>
    </xf>
    <xf numFmtId="186" fontId="60" fillId="52" borderId="135" applyNumberFormat="0" applyProtection="0">
      <alignment horizontal="left" vertical="top" indent="1"/>
    </xf>
    <xf numFmtId="186" fontId="56" fillId="40" borderId="133" applyNumberFormat="0" applyFont="0" applyAlignment="0" applyProtection="0"/>
    <xf numFmtId="186" fontId="56" fillId="63" borderId="135" applyNumberFormat="0" applyProtection="0">
      <alignment horizontal="left" vertical="top" indent="1"/>
    </xf>
    <xf numFmtId="186" fontId="56" fillId="40" borderId="133" applyNumberFormat="0" applyFont="0" applyAlignment="0" applyProtection="0"/>
    <xf numFmtId="4" fontId="56" fillId="52" borderId="133" applyNumberFormat="0" applyProtection="0">
      <alignment vertical="center"/>
    </xf>
    <xf numFmtId="4" fontId="56" fillId="55" borderId="133" applyNumberFormat="0" applyProtection="0">
      <alignment horizontal="righ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11" borderId="133" applyNumberFormat="0" applyProtection="0">
      <alignment horizontal="left" vertical="center" indent="1"/>
    </xf>
    <xf numFmtId="186" fontId="56" fillId="14" borderId="133" applyNumberFormat="0" applyProtection="0">
      <alignment horizontal="left" vertical="center" indent="1"/>
    </xf>
    <xf numFmtId="186" fontId="56" fillId="14" borderId="135" applyNumberFormat="0" applyProtection="0">
      <alignment horizontal="left" vertical="top" indent="1"/>
    </xf>
    <xf numFmtId="4" fontId="63" fillId="66" borderId="136" applyNumberFormat="0" applyProtection="0">
      <alignment horizontal="left" vertical="center" indent="1"/>
    </xf>
    <xf numFmtId="186" fontId="42" fillId="44" borderId="133" applyNumberFormat="0" applyAlignment="0" applyProtection="0"/>
    <xf numFmtId="186" fontId="56" fillId="21" borderId="101" applyNumberFormat="0" applyProtection="0">
      <alignment horizontal="left" vertical="top" indent="1"/>
    </xf>
    <xf numFmtId="186" fontId="56" fillId="11" borderId="104"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40" borderId="104" applyNumberFormat="0" applyFont="0" applyAlignment="0" applyProtection="0"/>
    <xf numFmtId="196" fontId="5" fillId="69" borderId="129">
      <alignment vertical="center"/>
    </xf>
    <xf numFmtId="191" fontId="5" fillId="7" borderId="129">
      <alignment vertical="center"/>
      <protection locked="0"/>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27" fillId="63" borderId="101" applyNumberFormat="0" applyProtection="0">
      <alignment horizontal="left" vertical="center"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27" fillId="21" borderId="101" applyNumberFormat="0" applyProtection="0">
      <alignment horizontal="left" vertical="center" indent="1"/>
    </xf>
    <xf numFmtId="4" fontId="56" fillId="15" borderId="126" applyNumberFormat="0" applyProtection="0">
      <alignment horizontal="left" vertical="center" indent="1"/>
    </xf>
    <xf numFmtId="4" fontId="27" fillId="21" borderId="126" applyNumberFormat="0" applyProtection="0">
      <alignment horizontal="left" vertical="center" indent="1"/>
    </xf>
    <xf numFmtId="4" fontId="56" fillId="60" borderId="104" applyNumberFormat="0" applyProtection="0">
      <alignment horizontal="right" vertical="center"/>
    </xf>
    <xf numFmtId="4" fontId="56" fillId="19" borderId="104" applyNumberFormat="0" applyProtection="0">
      <alignment horizontal="right" vertical="center"/>
    </xf>
    <xf numFmtId="191" fontId="28" fillId="50" borderId="129">
      <alignment vertical="center"/>
    </xf>
    <xf numFmtId="186" fontId="28" fillId="50" borderId="129">
      <alignment vertical="center"/>
    </xf>
    <xf numFmtId="193" fontId="28" fillId="50" borderId="129">
      <alignment vertical="center"/>
    </xf>
    <xf numFmtId="191" fontId="28" fillId="12" borderId="129">
      <alignment vertical="center"/>
      <protection locked="0"/>
    </xf>
    <xf numFmtId="172" fontId="28" fillId="12" borderId="129">
      <alignment vertical="center"/>
      <protection locked="0"/>
    </xf>
    <xf numFmtId="191" fontId="28" fillId="12" borderId="129">
      <alignment vertical="center"/>
      <protection locked="0"/>
    </xf>
    <xf numFmtId="191" fontId="28" fillId="12" borderId="129">
      <alignment vertical="center"/>
      <protection locked="0"/>
    </xf>
    <xf numFmtId="186" fontId="56" fillId="40" borderId="133" applyNumberFormat="0" applyFont="0" applyAlignment="0" applyProtection="0"/>
    <xf numFmtId="186" fontId="27" fillId="21" borderId="135" applyNumberFormat="0" applyProtection="0">
      <alignment horizontal="left" vertical="top" indent="1"/>
    </xf>
    <xf numFmtId="186" fontId="57" fillId="44" borderId="134" applyNumberFormat="0" applyAlignment="0" applyProtection="0"/>
    <xf numFmtId="4" fontId="56" fillId="15" borderId="136" applyNumberFormat="0" applyProtection="0">
      <alignment horizontal="left" vertical="center" indent="1"/>
    </xf>
    <xf numFmtId="186" fontId="56" fillId="40" borderId="133" applyNumberFormat="0" applyFont="0" applyAlignment="0" applyProtection="0"/>
    <xf numFmtId="186" fontId="56" fillId="21" borderId="135" applyNumberFormat="0" applyProtection="0">
      <alignment horizontal="left" vertical="top" indent="1"/>
    </xf>
    <xf numFmtId="186" fontId="56" fillId="40" borderId="133" applyNumberFormat="0" applyFont="0" applyAlignment="0" applyProtection="0"/>
    <xf numFmtId="186" fontId="56" fillId="21" borderId="135" applyNumberFormat="0" applyProtection="0">
      <alignment horizontal="left" vertical="top" indent="1"/>
    </xf>
    <xf numFmtId="186" fontId="56" fillId="63" borderId="135" applyNumberFormat="0" applyProtection="0">
      <alignment horizontal="left" vertical="top" indent="1"/>
    </xf>
    <xf numFmtId="4" fontId="62" fillId="48" borderId="135" applyNumberFormat="0" applyProtection="0">
      <alignment vertical="center"/>
    </xf>
    <xf numFmtId="4" fontId="59" fillId="53" borderId="133" applyNumberFormat="0" applyProtection="0">
      <alignment vertical="center"/>
    </xf>
    <xf numFmtId="4" fontId="56" fillId="53" borderId="133" applyNumberFormat="0" applyProtection="0">
      <alignment horizontal="left" vertical="center" indent="1"/>
    </xf>
    <xf numFmtId="186" fontId="56" fillId="15" borderId="135" applyNumberFormat="0" applyProtection="0">
      <alignment horizontal="left" vertical="top" indent="1"/>
    </xf>
    <xf numFmtId="4" fontId="56" fillId="55" borderId="133" applyNumberFormat="0" applyProtection="0">
      <alignment horizontal="right" vertical="center"/>
    </xf>
    <xf numFmtId="4" fontId="56" fillId="54" borderId="133" applyNumberFormat="0" applyProtection="0">
      <alignment horizontal="left" vertical="center" indent="1"/>
    </xf>
    <xf numFmtId="4" fontId="56" fillId="57" borderId="136" applyNumberFormat="0" applyProtection="0">
      <alignment horizontal="right" vertical="center"/>
    </xf>
    <xf numFmtId="4" fontId="56" fillId="58" borderId="133" applyNumberFormat="0" applyProtection="0">
      <alignment horizontal="right" vertical="center"/>
    </xf>
    <xf numFmtId="4" fontId="56" fillId="23" borderId="133" applyNumberFormat="0" applyProtection="0">
      <alignment horizontal="right" vertical="center"/>
    </xf>
    <xf numFmtId="4" fontId="56" fillId="19" borderId="133" applyNumberFormat="0" applyProtection="0">
      <alignment horizontal="right" vertical="center"/>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27" fillId="21" borderId="136" applyNumberFormat="0" applyProtection="0">
      <alignment horizontal="left" vertical="center" indent="1"/>
    </xf>
    <xf numFmtId="186" fontId="27" fillId="21" borderId="13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186" fontId="56" fillId="11" borderId="133" applyNumberFormat="0" applyProtection="0">
      <alignment horizontal="left" vertical="center"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56" fillId="21" borderId="135" applyNumberFormat="0" applyProtection="0">
      <alignment horizontal="left" vertical="top" indent="1"/>
    </xf>
    <xf numFmtId="186" fontId="27" fillId="15" borderId="135" applyNumberFormat="0" applyProtection="0">
      <alignment horizontal="left" vertical="center" indent="1"/>
    </xf>
    <xf numFmtId="186" fontId="27"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27" fillId="63" borderId="135" applyNumberFormat="0" applyProtection="0">
      <alignment horizontal="left" vertical="top" indent="1"/>
    </xf>
    <xf numFmtId="186" fontId="56" fillId="63" borderId="133" applyNumberFormat="0" applyProtection="0">
      <alignment horizontal="left" vertical="center" indent="1"/>
    </xf>
    <xf numFmtId="186" fontId="56" fillId="15" borderId="135" applyNumberFormat="0" applyProtection="0">
      <alignment horizontal="left" vertical="top" indent="1"/>
    </xf>
    <xf numFmtId="186" fontId="27" fillId="63" borderId="135" applyNumberFormat="0" applyProtection="0">
      <alignment horizontal="left" vertical="center"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14" borderId="135" applyNumberFormat="0" applyProtection="0">
      <alignment horizontal="left" vertical="top" indent="1"/>
    </xf>
    <xf numFmtId="186" fontId="56" fillId="14" borderId="133" applyNumberFormat="0" applyProtection="0">
      <alignment horizontal="left" vertical="center" indent="1"/>
    </xf>
    <xf numFmtId="186" fontId="56" fillId="63" borderId="135" applyNumberFormat="0" applyProtection="0">
      <alignment horizontal="left" vertical="top" indent="1"/>
    </xf>
    <xf numFmtId="186" fontId="27" fillId="14" borderId="135" applyNumberFormat="0" applyProtection="0">
      <alignment horizontal="left" vertical="center" indent="1"/>
    </xf>
    <xf numFmtId="186" fontId="27"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64" borderId="132" applyNumberFormat="0">
      <protection locked="0"/>
    </xf>
    <xf numFmtId="186" fontId="56" fillId="14" borderId="135" applyNumberFormat="0" applyProtection="0">
      <alignment horizontal="left" vertical="top" indent="1"/>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44" fillId="0" borderId="139" applyNumberFormat="0" applyFill="0" applyAlignment="0" applyProtection="0"/>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61" fillId="21" borderId="137" applyBorder="0"/>
    <xf numFmtId="186" fontId="56" fillId="64" borderId="132" applyNumberFormat="0">
      <protection locked="0"/>
    </xf>
    <xf numFmtId="4" fontId="62" fillId="48" borderId="135" applyNumberFormat="0" applyProtection="0">
      <alignment vertical="center"/>
    </xf>
    <xf numFmtId="4" fontId="56" fillId="54" borderId="133" applyNumberFormat="0" applyProtection="0">
      <alignment horizontal="left" vertical="center" indent="1"/>
    </xf>
    <xf numFmtId="186" fontId="62" fillId="48" borderId="135" applyNumberFormat="0" applyProtection="0">
      <alignment horizontal="left" vertical="top" indent="1"/>
    </xf>
    <xf numFmtId="4" fontId="59" fillId="65" borderId="133" applyNumberFormat="0" applyProtection="0">
      <alignment horizontal="right" vertical="center"/>
    </xf>
    <xf numFmtId="186" fontId="62" fillId="15" borderId="135" applyNumberFormat="0" applyProtection="0">
      <alignment horizontal="left" vertical="top" indent="1"/>
    </xf>
    <xf numFmtId="37" fontId="33" fillId="0" borderId="138" applyNumberFormat="0"/>
    <xf numFmtId="186" fontId="27" fillId="21" borderId="135" applyNumberFormat="0" applyProtection="0">
      <alignment horizontal="left" vertical="top" indent="1"/>
    </xf>
    <xf numFmtId="186" fontId="56" fillId="21" borderId="135" applyNumberFormat="0" applyProtection="0">
      <alignment horizontal="left" vertical="top" indent="1"/>
    </xf>
    <xf numFmtId="186" fontId="27" fillId="21" borderId="135" applyNumberFormat="0" applyProtection="0">
      <alignment horizontal="left" vertical="top" indent="1"/>
    </xf>
    <xf numFmtId="186" fontId="56" fillId="63" borderId="135" applyNumberFormat="0" applyProtection="0">
      <alignment horizontal="left" vertical="top" indent="1"/>
    </xf>
    <xf numFmtId="186" fontId="56" fillId="64" borderId="132" applyNumberFormat="0">
      <protection locked="0"/>
    </xf>
    <xf numFmtId="4" fontId="70" fillId="53" borderId="119" applyNumberFormat="0" applyProtection="0">
      <alignment vertical="center"/>
    </xf>
    <xf numFmtId="4" fontId="71" fillId="53" borderId="119" applyNumberFormat="0" applyProtection="0">
      <alignment vertical="center"/>
    </xf>
    <xf numFmtId="4" fontId="72" fillId="53" borderId="119" applyNumberFormat="0" applyProtection="0">
      <alignment horizontal="left" vertical="center" indent="1"/>
    </xf>
    <xf numFmtId="0" fontId="73" fillId="52" borderId="119" applyNumberFormat="0" applyProtection="0">
      <alignment horizontal="left" vertical="top" indent="1"/>
    </xf>
    <xf numFmtId="4" fontId="72" fillId="78" borderId="119" applyNumberFormat="0" applyProtection="0">
      <alignment horizontal="right" vertical="center"/>
    </xf>
    <xf numFmtId="4" fontId="72" fillId="79" borderId="119" applyNumberFormat="0" applyProtection="0">
      <alignment horizontal="right" vertical="center"/>
    </xf>
    <xf numFmtId="4" fontId="72" fillId="80" borderId="119" applyNumberFormat="0" applyProtection="0">
      <alignment horizontal="right" vertical="center"/>
    </xf>
    <xf numFmtId="4" fontId="72" fillId="50" borderId="119" applyNumberFormat="0" applyProtection="0">
      <alignment horizontal="right" vertical="center"/>
    </xf>
    <xf numFmtId="4" fontId="72" fillId="49" borderId="119" applyNumberFormat="0" applyProtection="0">
      <alignment horizontal="right" vertical="center"/>
    </xf>
    <xf numFmtId="4" fontId="72" fillId="81" borderId="119" applyNumberFormat="0" applyProtection="0">
      <alignment horizontal="right" vertical="center"/>
    </xf>
    <xf numFmtId="4" fontId="72" fillId="82" borderId="119" applyNumberFormat="0" applyProtection="0">
      <alignment horizontal="right" vertical="center"/>
    </xf>
    <xf numFmtId="4" fontId="72" fillId="83" borderId="119" applyNumberFormat="0" applyProtection="0">
      <alignment horizontal="right" vertical="center"/>
    </xf>
    <xf numFmtId="4" fontId="72" fillId="84" borderId="119" applyNumberFormat="0" applyProtection="0">
      <alignment horizontal="right" vertical="center"/>
    </xf>
    <xf numFmtId="4" fontId="70" fillId="85" borderId="120" applyNumberFormat="0" applyProtection="0">
      <alignment horizontal="left" vertical="center" indent="1"/>
    </xf>
    <xf numFmtId="4" fontId="72" fillId="86" borderId="119" applyNumberFormat="0" applyProtection="0">
      <alignment horizontal="right" vertical="center"/>
    </xf>
    <xf numFmtId="0" fontId="27" fillId="21" borderId="119" applyNumberFormat="0" applyProtection="0">
      <alignment horizontal="left" vertical="center" indent="1"/>
    </xf>
    <xf numFmtId="0" fontId="27" fillId="21" borderId="119" applyNumberFormat="0" applyProtection="0">
      <alignment horizontal="left" vertical="top" indent="1"/>
    </xf>
    <xf numFmtId="0" fontId="27" fillId="15" borderId="119" applyNumberFormat="0" applyProtection="0">
      <alignment horizontal="left" vertical="center" indent="1"/>
    </xf>
    <xf numFmtId="0" fontId="27" fillId="15" borderId="119" applyNumberFormat="0" applyProtection="0">
      <alignment horizontal="left" vertical="top" indent="1"/>
    </xf>
    <xf numFmtId="0" fontId="27" fillId="63" borderId="119" applyNumberFormat="0" applyProtection="0">
      <alignment horizontal="left" vertical="center" indent="1"/>
    </xf>
    <xf numFmtId="0" fontId="27" fillId="63" borderId="119" applyNumberFormat="0" applyProtection="0">
      <alignment horizontal="left" vertical="top" indent="1"/>
    </xf>
    <xf numFmtId="0" fontId="27" fillId="14" borderId="119" applyNumberFormat="0" applyProtection="0">
      <alignment horizontal="left" vertical="center" indent="1"/>
    </xf>
    <xf numFmtId="0" fontId="27" fillId="14" borderId="119" applyNumberFormat="0" applyProtection="0">
      <alignment horizontal="left" vertical="top" indent="1"/>
    </xf>
    <xf numFmtId="4" fontId="72" fillId="87" borderId="119" applyNumberFormat="0" applyProtection="0">
      <alignment vertical="center"/>
    </xf>
    <xf numFmtId="4" fontId="74" fillId="87" borderId="119" applyNumberFormat="0" applyProtection="0">
      <alignment vertical="center"/>
    </xf>
    <xf numFmtId="4" fontId="70" fillId="86" borderId="121" applyNumberFormat="0" applyProtection="0">
      <alignment horizontal="left" vertical="center" indent="1"/>
    </xf>
    <xf numFmtId="0" fontId="37" fillId="48" borderId="119" applyNumberFormat="0" applyProtection="0">
      <alignment horizontal="left" vertical="top" indent="1"/>
    </xf>
    <xf numFmtId="4" fontId="72" fillId="87" borderId="119" applyNumberFormat="0" applyProtection="0">
      <alignment horizontal="right" vertical="center"/>
    </xf>
    <xf numFmtId="4" fontId="74" fillId="87" borderId="119" applyNumberFormat="0" applyProtection="0">
      <alignment horizontal="right" vertical="center"/>
    </xf>
    <xf numFmtId="4" fontId="70" fillId="86" borderId="119" applyNumberFormat="0" applyProtection="0">
      <alignment horizontal="left" vertical="center" indent="1"/>
    </xf>
    <xf numFmtId="0" fontId="37" fillId="15" borderId="119" applyNumberFormat="0" applyProtection="0">
      <alignment horizontal="left" vertical="top" indent="1"/>
    </xf>
    <xf numFmtId="4" fontId="75" fillId="88" borderId="121" applyNumberFormat="0" applyProtection="0">
      <alignment horizontal="left" vertical="center" indent="1"/>
    </xf>
    <xf numFmtId="4" fontId="76" fillId="87" borderId="119" applyNumberFormat="0" applyProtection="0">
      <alignment horizontal="right" vertical="center"/>
    </xf>
    <xf numFmtId="186" fontId="42" fillId="44" borderId="122" applyNumberFormat="0" applyAlignment="0" applyProtection="0"/>
    <xf numFmtId="186" fontId="42" fillId="44" borderId="122" applyNumberFormat="0" applyAlignment="0" applyProtection="0"/>
    <xf numFmtId="193" fontId="28" fillId="12" borderId="129">
      <alignment vertical="center"/>
      <protection locked="0"/>
    </xf>
    <xf numFmtId="186" fontId="28" fillId="49" borderId="129">
      <alignment vertical="center"/>
    </xf>
    <xf numFmtId="191" fontId="28" fillId="49" borderId="129">
      <alignment vertical="center"/>
    </xf>
    <xf numFmtId="186" fontId="56" fillId="40" borderId="104" applyNumberFormat="0" applyFont="0" applyAlignment="0" applyProtection="0"/>
    <xf numFmtId="186" fontId="56" fillId="40" borderId="104" applyNumberFormat="0" applyFont="0" applyAlignment="0" applyProtection="0"/>
    <xf numFmtId="186" fontId="50" fillId="41" borderId="104" applyNumberFormat="0" applyAlignment="0" applyProtection="0"/>
    <xf numFmtId="186" fontId="56" fillId="40" borderId="133" applyNumberFormat="0" applyFont="0" applyAlignment="0" applyProtection="0"/>
    <xf numFmtId="186" fontId="56" fillId="15" borderId="135" applyNumberFormat="0" applyProtection="0">
      <alignment horizontal="left" vertical="top" indent="1"/>
    </xf>
    <xf numFmtId="4" fontId="62" fillId="48" borderId="135" applyNumberFormat="0" applyProtection="0">
      <alignment vertical="center"/>
    </xf>
    <xf numFmtId="186" fontId="56" fillId="40" borderId="133" applyNumberFormat="0" applyFont="0" applyAlignment="0" applyProtection="0"/>
    <xf numFmtId="186" fontId="56" fillId="21" borderId="135" applyNumberFormat="0" applyProtection="0">
      <alignment horizontal="left" vertical="top" indent="1"/>
    </xf>
    <xf numFmtId="186" fontId="56" fillId="15" borderId="135" applyNumberFormat="0" applyProtection="0">
      <alignment horizontal="left" vertical="top" indent="1"/>
    </xf>
    <xf numFmtId="4" fontId="63" fillId="66" borderId="126" applyNumberFormat="0" applyProtection="0">
      <alignment horizontal="left" vertical="center" indent="1"/>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11" borderId="104" applyNumberFormat="0" applyProtection="0">
      <alignment horizontal="left" vertical="center" indent="1"/>
    </xf>
    <xf numFmtId="4" fontId="56" fillId="15" borderId="104" applyNumberFormat="0" applyProtection="0">
      <alignment horizontal="right" vertical="center"/>
    </xf>
    <xf numFmtId="4" fontId="27" fillId="21" borderId="126" applyNumberFormat="0" applyProtection="0">
      <alignment horizontal="left" vertical="center" indent="1"/>
    </xf>
    <xf numFmtId="4" fontId="56" fillId="59" borderId="104" applyNumberFormat="0" applyProtection="0">
      <alignment horizontal="right" vertical="center"/>
    </xf>
    <xf numFmtId="4" fontId="56" fillId="55" borderId="104" applyNumberFormat="0" applyProtection="0">
      <alignment horizontal="right" vertical="center"/>
    </xf>
    <xf numFmtId="4" fontId="56" fillId="52" borderId="104" applyNumberFormat="0" applyProtection="0">
      <alignment vertical="center"/>
    </xf>
    <xf numFmtId="186" fontId="50" fillId="41" borderId="122" applyNumberFormat="0" applyAlignment="0" applyProtection="0"/>
    <xf numFmtId="186" fontId="50" fillId="41" borderId="122" applyNumberFormat="0" applyAlignment="0" applyProtection="0"/>
    <xf numFmtId="4" fontId="27" fillId="21" borderId="136" applyNumberFormat="0" applyProtection="0">
      <alignment horizontal="left" vertical="center" indent="1"/>
    </xf>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7" fillId="44" borderId="123" applyNumberFormat="0" applyAlignment="0" applyProtection="0"/>
    <xf numFmtId="186" fontId="57" fillId="44" borderId="123" applyNumberFormat="0" applyAlignment="0" applyProtection="0"/>
    <xf numFmtId="186" fontId="27" fillId="21" borderId="119" applyNumberFormat="0" applyProtection="0">
      <alignment horizontal="left" vertical="center" indent="1"/>
    </xf>
    <xf numFmtId="186" fontId="27"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27" fillId="15" borderId="119" applyNumberFormat="0" applyProtection="0">
      <alignment horizontal="left" vertical="center" indent="1"/>
    </xf>
    <xf numFmtId="186" fontId="27"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27" fillId="63" borderId="119" applyNumberFormat="0" applyProtection="0">
      <alignment horizontal="left" vertical="center" indent="1"/>
    </xf>
    <xf numFmtId="186" fontId="27"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27" fillId="14" borderId="119" applyNumberFormat="0" applyProtection="0">
      <alignment horizontal="left" vertical="center" indent="1"/>
    </xf>
    <xf numFmtId="186" fontId="27"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61" fillId="21" borderId="124" applyBorder="0"/>
    <xf numFmtId="37" fontId="33" fillId="0" borderId="125" applyNumberFormat="0"/>
    <xf numFmtId="194" fontId="33" fillId="0" borderId="118" applyFill="0"/>
    <xf numFmtId="186" fontId="56" fillId="63" borderId="135" applyNumberFormat="0" applyProtection="0">
      <alignment horizontal="left" vertical="top" indent="1"/>
    </xf>
    <xf numFmtId="186" fontId="57" fillId="44" borderId="134" applyNumberFormat="0" applyAlignment="0" applyProtection="0"/>
    <xf numFmtId="186" fontId="56" fillId="63" borderId="135" applyNumberFormat="0" applyProtection="0">
      <alignment horizontal="left" vertical="top" indent="1"/>
    </xf>
    <xf numFmtId="193" fontId="28" fillId="12" borderId="129">
      <alignment vertical="center"/>
      <protection locked="0"/>
    </xf>
    <xf numFmtId="186" fontId="27" fillId="14" borderId="135" applyNumberFormat="0" applyProtection="0">
      <alignment horizontal="left" vertical="top" indent="1"/>
    </xf>
    <xf numFmtId="172" fontId="28" fillId="12" borderId="129">
      <alignment vertical="center"/>
      <protection locked="0"/>
    </xf>
    <xf numFmtId="186" fontId="56" fillId="14" borderId="135" applyNumberFormat="0" applyProtection="0">
      <alignment horizontal="left" vertical="top" indent="1"/>
    </xf>
    <xf numFmtId="186" fontId="57" fillId="44" borderId="134" applyNumberFormat="0" applyAlignment="0" applyProtection="0"/>
    <xf numFmtId="186" fontId="56" fillId="14" borderId="135" applyNumberFormat="0" applyProtection="0">
      <alignment horizontal="left" vertical="top" indent="1"/>
    </xf>
    <xf numFmtId="4" fontId="27" fillId="21" borderId="136" applyNumberFormat="0" applyProtection="0">
      <alignment horizontal="left" vertical="center" indent="1"/>
    </xf>
    <xf numFmtId="186" fontId="56" fillId="14" borderId="135" applyNumberFormat="0" applyProtection="0">
      <alignment horizontal="left" vertical="top" indent="1"/>
    </xf>
    <xf numFmtId="186" fontId="27" fillId="15" borderId="135" applyNumberFormat="0" applyProtection="0">
      <alignment horizontal="left" vertical="center" indent="1"/>
    </xf>
    <xf numFmtId="186" fontId="50" fillId="41" borderId="133" applyNumberFormat="0" applyAlignment="0" applyProtection="0"/>
    <xf numFmtId="186" fontId="50" fillId="41" borderId="133" applyNumberFormat="0" applyAlignment="0" applyProtection="0"/>
    <xf numFmtId="186" fontId="56" fillId="40" borderId="133" applyNumberFormat="0" applyFont="0" applyAlignment="0" applyProtection="0"/>
    <xf numFmtId="186" fontId="28" fillId="12" borderId="129">
      <alignment vertical="center"/>
      <protection locked="0"/>
    </xf>
    <xf numFmtId="186" fontId="57" fillId="44" borderId="134" applyNumberFormat="0" applyAlignment="0" applyProtection="0"/>
    <xf numFmtId="186" fontId="56" fillId="40" borderId="133" applyNumberFormat="0" applyFont="0" applyAlignment="0" applyProtection="0"/>
    <xf numFmtId="186" fontId="50" fillId="41" borderId="133" applyNumberFormat="0" applyAlignment="0" applyProtection="0"/>
    <xf numFmtId="186" fontId="50" fillId="41" borderId="104" applyNumberFormat="0" applyAlignment="0" applyProtection="0"/>
    <xf numFmtId="186" fontId="50" fillId="41" borderId="104" applyNumberFormat="0" applyAlignment="0" applyProtection="0"/>
    <xf numFmtId="186" fontId="50" fillId="41" borderId="104" applyNumberFormat="0" applyAlignment="0" applyProtection="0"/>
    <xf numFmtId="186" fontId="50" fillId="41" borderId="104" applyNumberFormat="0" applyAlignment="0" applyProtection="0"/>
    <xf numFmtId="186" fontId="42" fillId="44" borderId="104" applyNumberFormat="0" applyAlignment="0" applyProtection="0"/>
    <xf numFmtId="186" fontId="57" fillId="44" borderId="105" applyNumberFormat="0" applyAlignment="0" applyProtection="0"/>
    <xf numFmtId="186" fontId="57" fillId="44" borderId="105" applyNumberFormat="0" applyAlignment="0" applyProtection="0"/>
    <xf numFmtId="186" fontId="60" fillId="52" borderId="101" applyNumberFormat="0" applyProtection="0">
      <alignment horizontal="left" vertical="top" indent="1"/>
    </xf>
    <xf numFmtId="4" fontId="56" fillId="57" borderId="126"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37" fontId="33" fillId="0" borderId="108" applyNumberFormat="0"/>
    <xf numFmtId="186" fontId="44" fillId="0" borderId="128" applyNumberFormat="0" applyFill="0" applyAlignment="0" applyProtection="0"/>
    <xf numFmtId="186" fontId="44" fillId="0" borderId="128" applyNumberFormat="0" applyFill="0" applyAlignment="0" applyProtection="0"/>
    <xf numFmtId="4" fontId="56" fillId="52" borderId="104" applyNumberFormat="0" applyProtection="0">
      <alignment vertical="center"/>
    </xf>
    <xf numFmtId="4" fontId="59" fillId="53" borderId="104" applyNumberFormat="0" applyProtection="0">
      <alignment vertical="center"/>
    </xf>
    <xf numFmtId="4" fontId="56" fillId="53" borderId="104" applyNumberFormat="0" applyProtection="0">
      <alignment horizontal="left" vertical="center" indent="1"/>
    </xf>
    <xf numFmtId="186" fontId="60" fillId="52" borderId="101" applyNumberFormat="0" applyProtection="0">
      <alignment horizontal="left" vertical="top" indent="1"/>
    </xf>
    <xf numFmtId="4" fontId="56" fillId="54" borderId="104" applyNumberFormat="0" applyProtection="0">
      <alignment horizontal="left" vertical="center" indent="1"/>
    </xf>
    <xf numFmtId="4" fontId="56" fillId="55" borderId="104" applyNumberFormat="0" applyProtection="0">
      <alignment horizontal="right" vertical="center"/>
    </xf>
    <xf numFmtId="4" fontId="56" fillId="56" borderId="104" applyNumberFormat="0" applyProtection="0">
      <alignment horizontal="right" vertical="center"/>
    </xf>
    <xf numFmtId="4" fontId="56" fillId="57" borderId="126" applyNumberFormat="0" applyProtection="0">
      <alignment horizontal="right" vertical="center"/>
    </xf>
    <xf numFmtId="4" fontId="56" fillId="23" borderId="104" applyNumberFormat="0" applyProtection="0">
      <alignment horizontal="right" vertical="center"/>
    </xf>
    <xf numFmtId="4" fontId="56" fillId="58" borderId="104" applyNumberFormat="0" applyProtection="0">
      <alignment horizontal="right" vertical="center"/>
    </xf>
    <xf numFmtId="4" fontId="56" fillId="59" borderId="104" applyNumberFormat="0" applyProtection="0">
      <alignment horizontal="right" vertical="center"/>
    </xf>
    <xf numFmtId="4" fontId="56" fillId="19" borderId="104" applyNumberFormat="0" applyProtection="0">
      <alignment horizontal="right" vertical="center"/>
    </xf>
    <xf numFmtId="4" fontId="56" fillId="16" borderId="104" applyNumberFormat="0" applyProtection="0">
      <alignment horizontal="right" vertical="center"/>
    </xf>
    <xf numFmtId="4" fontId="56" fillId="60" borderId="104"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5" borderId="104" applyNumberFormat="0" applyProtection="0">
      <alignment horizontal="right" vertical="center"/>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56" fillId="11" borderId="104"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62" borderId="104" applyNumberFormat="0" applyProtection="0">
      <alignment horizontal="left" vertical="center"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63" borderId="104" applyNumberFormat="0" applyProtection="0">
      <alignment horizontal="left" vertical="center"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center"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4" fontId="56" fillId="0" borderId="104" applyNumberFormat="0" applyProtection="0">
      <alignment horizontal="right" vertical="center"/>
    </xf>
    <xf numFmtId="4" fontId="59" fillId="65" borderId="104" applyNumberFormat="0" applyProtection="0">
      <alignment horizontal="right" vertical="center"/>
    </xf>
    <xf numFmtId="4" fontId="56" fillId="54" borderId="104" applyNumberFormat="0" applyProtection="0">
      <alignment horizontal="left" vertical="center"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4" fontId="64" fillId="64" borderId="104" applyNumberFormat="0" applyProtection="0">
      <alignment horizontal="right" vertical="center"/>
    </xf>
    <xf numFmtId="186" fontId="27" fillId="21" borderId="101" applyNumberFormat="0" applyProtection="0">
      <alignment horizontal="left" vertical="top" indent="1"/>
    </xf>
    <xf numFmtId="37" fontId="33" fillId="0" borderId="108" applyNumberFormat="0"/>
    <xf numFmtId="186" fontId="56" fillId="21" borderId="101" applyNumberFormat="0" applyProtection="0">
      <alignment horizontal="left" vertical="top" indent="1"/>
    </xf>
    <xf numFmtId="37" fontId="33" fillId="0" borderId="138" applyNumberFormat="0"/>
    <xf numFmtId="186" fontId="44" fillId="0" borderId="128" applyNumberFormat="0" applyFill="0" applyAlignment="0" applyProtection="0"/>
    <xf numFmtId="186" fontId="44" fillId="0" borderId="128" applyNumberFormat="0" applyFill="0" applyAlignment="0" applyProtection="0"/>
    <xf numFmtId="186" fontId="56" fillId="15" borderId="101" applyNumberFormat="0" applyProtection="0">
      <alignment horizontal="left" vertical="top" indent="1"/>
    </xf>
    <xf numFmtId="186" fontId="56" fillId="64" borderId="132" applyNumberFormat="0">
      <protection locked="0"/>
    </xf>
    <xf numFmtId="4" fontId="64" fillId="64" borderId="133" applyNumberFormat="0" applyProtection="0">
      <alignment horizontal="right" vertical="center"/>
    </xf>
    <xf numFmtId="4" fontId="56" fillId="0" borderId="133" applyNumberFormat="0" applyProtection="0">
      <alignment horizontal="right" vertical="center"/>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27" fillId="14" borderId="135" applyNumberFormat="0" applyProtection="0">
      <alignment horizontal="left" vertical="center" indent="1"/>
    </xf>
    <xf numFmtId="186" fontId="56" fillId="63" borderId="135" applyNumberFormat="0" applyProtection="0">
      <alignment horizontal="left" vertical="top" indent="1"/>
    </xf>
    <xf numFmtId="186" fontId="27" fillId="63" borderId="135" applyNumberFormat="0" applyProtection="0">
      <alignment horizontal="left" vertical="top" indent="1"/>
    </xf>
    <xf numFmtId="186" fontId="56" fillId="15" borderId="135" applyNumberFormat="0" applyProtection="0">
      <alignment horizontal="left" vertical="top" indent="1"/>
    </xf>
    <xf numFmtId="4" fontId="56" fillId="19" borderId="133" applyNumberFormat="0" applyProtection="0">
      <alignment horizontal="right" vertical="center"/>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27" fillId="21" borderId="135" applyNumberFormat="0" applyProtection="0">
      <alignment horizontal="left" vertical="center" indent="1"/>
    </xf>
    <xf numFmtId="4" fontId="27" fillId="21" borderId="136" applyNumberFormat="0" applyProtection="0">
      <alignment horizontal="left" vertical="center" indent="1"/>
    </xf>
    <xf numFmtId="4" fontId="56" fillId="19" borderId="133" applyNumberFormat="0" applyProtection="0">
      <alignment horizontal="right" vertical="center"/>
    </xf>
    <xf numFmtId="4" fontId="56" fillId="56" borderId="133" applyNumberFormat="0" applyProtection="0">
      <alignment horizontal="right" vertical="center"/>
    </xf>
    <xf numFmtId="4" fontId="59" fillId="53" borderId="133" applyNumberFormat="0" applyProtection="0">
      <alignment vertical="center"/>
    </xf>
    <xf numFmtId="186" fontId="56" fillId="40" borderId="133" applyNumberFormat="0" applyFont="0" applyAlignment="0" applyProtection="0"/>
    <xf numFmtId="186" fontId="56" fillId="40" borderId="133" applyNumberFormat="0" applyFont="0" applyAlignment="0" applyProtection="0"/>
    <xf numFmtId="4" fontId="56" fillId="0" borderId="133" applyNumberFormat="0" applyProtection="0">
      <alignment horizontal="right" vertical="center"/>
    </xf>
    <xf numFmtId="186" fontId="61" fillId="21" borderId="137" applyBorder="0"/>
    <xf numFmtId="186" fontId="56" fillId="14" borderId="135" applyNumberFormat="0" applyProtection="0">
      <alignment horizontal="left" vertical="top" indent="1"/>
    </xf>
    <xf numFmtId="186" fontId="27" fillId="14" borderId="135" applyNumberFormat="0" applyProtection="0">
      <alignment horizontal="left" vertical="top" indent="1"/>
    </xf>
    <xf numFmtId="186" fontId="56" fillId="63" borderId="135" applyNumberFormat="0" applyProtection="0">
      <alignment horizontal="left" vertical="top" indent="1"/>
    </xf>
    <xf numFmtId="186" fontId="56" fillId="63" borderId="133" applyNumberFormat="0" applyProtection="0">
      <alignment horizontal="left" vertical="center"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6" applyNumberFormat="0" applyProtection="0">
      <alignment horizontal="left" vertical="center" indent="1"/>
    </xf>
    <xf numFmtId="186" fontId="56" fillId="40" borderId="133" applyNumberFormat="0" applyFont="0" applyAlignment="0" applyProtection="0"/>
    <xf numFmtId="4" fontId="59" fillId="53" borderId="133" applyNumberFormat="0" applyProtection="0">
      <alignment vertical="center"/>
    </xf>
    <xf numFmtId="186" fontId="57" fillId="44" borderId="134" applyNumberFormat="0" applyAlignment="0" applyProtection="0"/>
    <xf numFmtId="186" fontId="56" fillId="40" borderId="133" applyNumberFormat="0" applyFont="0" applyAlignment="0" applyProtection="0"/>
    <xf numFmtId="186" fontId="42" fillId="44" borderId="133" applyNumberFormat="0" applyAlignment="0" applyProtection="0"/>
    <xf numFmtId="186" fontId="56" fillId="64" borderId="132" applyNumberFormat="0">
      <protection locked="0"/>
    </xf>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4" fontId="56" fillId="52" borderId="104" applyNumberFormat="0" applyProtection="0">
      <alignment vertical="center"/>
    </xf>
    <xf numFmtId="4" fontId="59" fillId="53" borderId="104" applyNumberFormat="0" applyProtection="0">
      <alignment vertical="center"/>
    </xf>
    <xf numFmtId="4" fontId="56" fillId="53" borderId="104" applyNumberFormat="0" applyProtection="0">
      <alignment horizontal="left" vertical="center" indent="1"/>
    </xf>
    <xf numFmtId="186" fontId="60" fillId="52" borderId="101" applyNumberFormat="0" applyProtection="0">
      <alignment horizontal="left" vertical="top" indent="1"/>
    </xf>
    <xf numFmtId="4" fontId="56" fillId="54" borderId="104" applyNumberFormat="0" applyProtection="0">
      <alignment horizontal="left" vertical="center" indent="1"/>
    </xf>
    <xf numFmtId="4" fontId="56" fillId="55" borderId="104" applyNumberFormat="0" applyProtection="0">
      <alignment horizontal="right" vertical="center"/>
    </xf>
    <xf numFmtId="4" fontId="56" fillId="56" borderId="104" applyNumberFormat="0" applyProtection="0">
      <alignment horizontal="right" vertical="center"/>
    </xf>
    <xf numFmtId="4" fontId="56" fillId="57" borderId="126" applyNumberFormat="0" applyProtection="0">
      <alignment horizontal="right" vertical="center"/>
    </xf>
    <xf numFmtId="4" fontId="56" fillId="23" borderId="104" applyNumberFormat="0" applyProtection="0">
      <alignment horizontal="right" vertical="center"/>
    </xf>
    <xf numFmtId="4" fontId="56" fillId="58" borderId="104" applyNumberFormat="0" applyProtection="0">
      <alignment horizontal="right" vertical="center"/>
    </xf>
    <xf numFmtId="4" fontId="56" fillId="59" borderId="104" applyNumberFormat="0" applyProtection="0">
      <alignment horizontal="right" vertical="center"/>
    </xf>
    <xf numFmtId="4" fontId="56" fillId="19" borderId="104" applyNumberFormat="0" applyProtection="0">
      <alignment horizontal="right" vertical="center"/>
    </xf>
    <xf numFmtId="4" fontId="56" fillId="16" borderId="104" applyNumberFormat="0" applyProtection="0">
      <alignment horizontal="right" vertical="center"/>
    </xf>
    <xf numFmtId="4" fontId="56" fillId="60" borderId="104"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5" borderId="104" applyNumberFormat="0" applyProtection="0">
      <alignment horizontal="right" vertical="center"/>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56" fillId="11" borderId="104"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62" borderId="104" applyNumberFormat="0" applyProtection="0">
      <alignment horizontal="left" vertical="center"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63" borderId="104" applyNumberFormat="0" applyProtection="0">
      <alignment horizontal="left" vertical="center"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center"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4" fontId="56" fillId="0" borderId="104" applyNumberFormat="0" applyProtection="0">
      <alignment horizontal="right" vertical="center"/>
    </xf>
    <xf numFmtId="4" fontId="59" fillId="65" borderId="104" applyNumberFormat="0" applyProtection="0">
      <alignment horizontal="right" vertical="center"/>
    </xf>
    <xf numFmtId="4" fontId="56" fillId="54" borderId="104" applyNumberFormat="0" applyProtection="0">
      <alignment horizontal="left" vertical="center"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4" fontId="64" fillId="64" borderId="104" applyNumberFormat="0" applyProtection="0">
      <alignment horizontal="right" vertical="center"/>
    </xf>
    <xf numFmtId="37" fontId="33" fillId="0" borderId="108" applyNumberFormat="0"/>
    <xf numFmtId="186" fontId="44" fillId="0" borderId="128" applyNumberFormat="0" applyFill="0" applyAlignment="0" applyProtection="0"/>
    <xf numFmtId="186" fontId="44" fillId="0" borderId="128" applyNumberFormat="0" applyFill="0" applyAlignment="0" applyProtection="0"/>
    <xf numFmtId="4" fontId="63" fillId="66" borderId="136" applyNumberFormat="0" applyProtection="0">
      <alignment horizontal="left" vertical="center" indent="1"/>
    </xf>
    <xf numFmtId="186" fontId="62" fillId="15" borderId="135" applyNumberFormat="0" applyProtection="0">
      <alignment horizontal="left" vertical="top" indent="1"/>
    </xf>
    <xf numFmtId="186" fontId="44" fillId="0" borderId="139" applyNumberFormat="0" applyFill="0" applyAlignment="0" applyProtection="0"/>
    <xf numFmtId="4" fontId="64" fillId="64" borderId="133" applyNumberFormat="0" applyProtection="0">
      <alignment horizontal="right" vertical="center"/>
    </xf>
    <xf numFmtId="4" fontId="56" fillId="16" borderId="133" applyNumberFormat="0" applyProtection="0">
      <alignment horizontal="right" vertical="center"/>
    </xf>
    <xf numFmtId="186" fontId="60" fillId="52" borderId="135" applyNumberFormat="0" applyProtection="0">
      <alignment horizontal="left" vertical="top" indent="1"/>
    </xf>
    <xf numFmtId="4" fontId="56" fillId="59" borderId="133" applyNumberFormat="0" applyProtection="0">
      <alignment horizontal="right" vertical="center"/>
    </xf>
    <xf numFmtId="4" fontId="56" fillId="56" borderId="133" applyNumberFormat="0" applyProtection="0">
      <alignment horizontal="righ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27" fillId="15" borderId="135" applyNumberFormat="0" applyProtection="0">
      <alignment horizontal="left" vertical="top" indent="1"/>
    </xf>
    <xf numFmtId="186" fontId="42" fillId="44" borderId="133" applyNumberForma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64" borderId="132" applyNumberFormat="0">
      <protection locked="0"/>
    </xf>
    <xf numFmtId="186" fontId="56" fillId="64" borderId="132" applyNumberFormat="0">
      <protection locked="0"/>
    </xf>
    <xf numFmtId="4" fontId="70" fillId="85" borderId="131" applyNumberFormat="0" applyProtection="0">
      <alignment horizontal="left" vertical="center" indent="1"/>
    </xf>
    <xf numFmtId="186" fontId="27" fillId="63" borderId="135" applyNumberFormat="0" applyProtection="0">
      <alignment horizontal="left" vertical="top" indent="1"/>
    </xf>
    <xf numFmtId="186" fontId="44" fillId="0" borderId="139" applyNumberFormat="0" applyFill="0" applyAlignment="0" applyProtection="0"/>
    <xf numFmtId="186" fontId="62" fillId="15" borderId="135" applyNumberFormat="0" applyProtection="0">
      <alignment horizontal="left" vertical="top" indent="1"/>
    </xf>
    <xf numFmtId="4" fontId="62" fillId="11" borderId="135" applyNumberFormat="0" applyProtection="0">
      <alignment horizontal="left" vertical="center"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27" fillId="63" borderId="135" applyNumberFormat="0" applyProtection="0">
      <alignment horizontal="left" vertical="center"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6" applyNumberFormat="0" applyProtection="0">
      <alignment horizontal="left" vertical="center" indent="1"/>
    </xf>
    <xf numFmtId="4" fontId="56" fillId="61" borderId="136" applyNumberFormat="0" applyProtection="0">
      <alignment horizontal="left" vertical="center" indent="1"/>
    </xf>
    <xf numFmtId="4" fontId="56" fillId="58" borderId="133" applyNumberFormat="0" applyProtection="0">
      <alignment horizontal="right" vertical="center"/>
    </xf>
    <xf numFmtId="4" fontId="56" fillId="54" borderId="133" applyNumberFormat="0" applyProtection="0">
      <alignment horizontal="left" vertical="center" indent="1"/>
    </xf>
    <xf numFmtId="186" fontId="57" fillId="44" borderId="134" applyNumberForma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63" borderId="135" applyNumberFormat="0" applyProtection="0">
      <alignment horizontal="left" vertical="top" indent="1"/>
    </xf>
    <xf numFmtId="4" fontId="62" fillId="11" borderId="135" applyNumberFormat="0" applyProtection="0">
      <alignment horizontal="left" vertical="center"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27" fillId="14" borderId="135" applyNumberFormat="0" applyProtection="0">
      <alignment horizontal="left" vertical="center" indent="1"/>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62" borderId="133" applyNumberFormat="0" applyProtection="0">
      <alignment horizontal="left" vertical="center"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3" applyNumberFormat="0" applyProtection="0">
      <alignment horizontal="right" vertical="center"/>
    </xf>
    <xf numFmtId="4" fontId="56" fillId="56" borderId="133" applyNumberFormat="0" applyProtection="0">
      <alignment horizontal="right" vertical="center"/>
    </xf>
    <xf numFmtId="4" fontId="56" fillId="54" borderId="133" applyNumberFormat="0" applyProtection="0">
      <alignment horizontal="left" vertical="center" indent="1"/>
    </xf>
    <xf numFmtId="186" fontId="56" fillId="40" borderId="133" applyNumberFormat="0" applyFont="0" applyAlignment="0" applyProtection="0"/>
    <xf numFmtId="186" fontId="56" fillId="40" borderId="133" applyNumberFormat="0" applyFont="0" applyAlignment="0" applyProtection="0"/>
    <xf numFmtId="186" fontId="50" fillId="41" borderId="133" applyNumberFormat="0" applyAlignment="0" applyProtection="0"/>
    <xf numFmtId="186" fontId="50" fillId="41" borderId="133" applyNumberFormat="0" applyAlignment="0" applyProtection="0"/>
    <xf numFmtId="186" fontId="42" fillId="44" borderId="133" applyNumberFormat="0" applyAlignment="0" applyProtection="0"/>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7" fillId="44" borderId="134" applyNumberFormat="0" applyAlignment="0" applyProtection="0"/>
    <xf numFmtId="186" fontId="57" fillId="44" borderId="134" applyNumberFormat="0" applyAlignment="0" applyProtection="0"/>
    <xf numFmtId="4" fontId="56" fillId="52" borderId="133" applyNumberFormat="0" applyProtection="0">
      <alignment vertical="center"/>
    </xf>
    <xf numFmtId="4" fontId="59" fillId="53" borderId="133" applyNumberFormat="0" applyProtection="0">
      <alignment vertical="center"/>
    </xf>
    <xf numFmtId="4" fontId="56" fillId="53" borderId="133" applyNumberFormat="0" applyProtection="0">
      <alignment horizontal="left" vertical="center" indent="1"/>
    </xf>
    <xf numFmtId="186" fontId="60" fillId="52" borderId="135" applyNumberFormat="0" applyProtection="0">
      <alignment horizontal="left" vertical="top" indent="1"/>
    </xf>
    <xf numFmtId="4" fontId="56" fillId="54" borderId="133" applyNumberFormat="0" applyProtection="0">
      <alignment horizontal="left" vertical="center" indent="1"/>
    </xf>
    <xf numFmtId="4" fontId="56" fillId="55" borderId="133" applyNumberFormat="0" applyProtection="0">
      <alignment horizontal="right" vertical="center"/>
    </xf>
    <xf numFmtId="4" fontId="56" fillId="56" borderId="133" applyNumberFormat="0" applyProtection="0">
      <alignment horizontal="right" vertical="center"/>
    </xf>
    <xf numFmtId="4" fontId="56" fillId="57" borderId="136" applyNumberFormat="0" applyProtection="0">
      <alignment horizontal="right" vertical="center"/>
    </xf>
    <xf numFmtId="4" fontId="56" fillId="23" borderId="133" applyNumberFormat="0" applyProtection="0">
      <alignment horizontal="right" vertical="center"/>
    </xf>
    <xf numFmtId="4" fontId="56" fillId="58" borderId="133" applyNumberFormat="0" applyProtection="0">
      <alignment horizontal="right" vertical="center"/>
    </xf>
    <xf numFmtId="4" fontId="56" fillId="59" borderId="133" applyNumberFormat="0" applyProtection="0">
      <alignment horizontal="right" vertical="center"/>
    </xf>
    <xf numFmtId="4" fontId="56" fillId="19" borderId="133" applyNumberFormat="0" applyProtection="0">
      <alignment horizontal="right" vertical="center"/>
    </xf>
    <xf numFmtId="4" fontId="56" fillId="16" borderId="133" applyNumberFormat="0" applyProtection="0">
      <alignment horizontal="right" vertical="center"/>
    </xf>
    <xf numFmtId="4" fontId="56" fillId="60" borderId="133"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33"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33" applyNumberFormat="0" applyProtection="0">
      <alignment horizontal="left" vertical="center" indent="1"/>
    </xf>
    <xf numFmtId="186" fontId="27" fillId="21" borderId="135" applyNumberFormat="0" applyProtection="0">
      <alignment horizontal="left" vertical="center" indent="1"/>
    </xf>
    <xf numFmtId="186" fontId="56" fillId="21" borderId="135" applyNumberFormat="0" applyProtection="0">
      <alignment horizontal="left" vertical="top" indent="1"/>
    </xf>
    <xf numFmtId="186" fontId="27"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27" fillId="15" borderId="135" applyNumberFormat="0" applyProtection="0">
      <alignment horizontal="left" vertical="center" indent="1"/>
    </xf>
    <xf numFmtId="186" fontId="56" fillId="15" borderId="135" applyNumberFormat="0" applyProtection="0">
      <alignment horizontal="left" vertical="top" indent="1"/>
    </xf>
    <xf numFmtId="186" fontId="27"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63" borderId="133" applyNumberFormat="0" applyProtection="0">
      <alignment horizontal="left" vertical="center" indent="1"/>
    </xf>
    <xf numFmtId="186" fontId="27" fillId="63" borderId="135" applyNumberFormat="0" applyProtection="0">
      <alignment horizontal="left" vertical="center" indent="1"/>
    </xf>
    <xf numFmtId="186" fontId="56" fillId="63" borderId="135" applyNumberFormat="0" applyProtection="0">
      <alignment horizontal="left" vertical="top" indent="1"/>
    </xf>
    <xf numFmtId="186" fontId="27"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14" borderId="133" applyNumberFormat="0" applyProtection="0">
      <alignment horizontal="left" vertical="center" indent="1"/>
    </xf>
    <xf numFmtId="186" fontId="27" fillId="14" borderId="135" applyNumberFormat="0" applyProtection="0">
      <alignment horizontal="left" vertical="center" indent="1"/>
    </xf>
    <xf numFmtId="186" fontId="56" fillId="14" borderId="135" applyNumberFormat="0" applyProtection="0">
      <alignment horizontal="left" vertical="top" indent="1"/>
    </xf>
    <xf numFmtId="186" fontId="27"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61" fillId="21" borderId="137" applyBorder="0"/>
    <xf numFmtId="4" fontId="62" fillId="48" borderId="135" applyNumberFormat="0" applyProtection="0">
      <alignment vertical="center"/>
    </xf>
    <xf numFmtId="4" fontId="62" fillId="11" borderId="135" applyNumberFormat="0" applyProtection="0">
      <alignment horizontal="left" vertical="center" indent="1"/>
    </xf>
    <xf numFmtId="186" fontId="62" fillId="48" borderId="135" applyNumberFormat="0" applyProtection="0">
      <alignment horizontal="left" vertical="top" indent="1"/>
    </xf>
    <xf numFmtId="4" fontId="56" fillId="0" borderId="133" applyNumberFormat="0" applyProtection="0">
      <alignment horizontal="right" vertical="center"/>
    </xf>
    <xf numFmtId="4" fontId="59" fillId="65" borderId="133" applyNumberFormat="0" applyProtection="0">
      <alignment horizontal="right" vertical="center"/>
    </xf>
    <xf numFmtId="4" fontId="56" fillId="54" borderId="133" applyNumberFormat="0" applyProtection="0">
      <alignment horizontal="left" vertical="center" indent="1"/>
    </xf>
    <xf numFmtId="186" fontId="62" fillId="15" borderId="135" applyNumberFormat="0" applyProtection="0">
      <alignment horizontal="left" vertical="top" indent="1"/>
    </xf>
    <xf numFmtId="4" fontId="63" fillId="66" borderId="136" applyNumberFormat="0" applyProtection="0">
      <alignment horizontal="left" vertical="center" indent="1"/>
    </xf>
    <xf numFmtId="4" fontId="64" fillId="64" borderId="133" applyNumberFormat="0" applyProtection="0">
      <alignment horizontal="right" vertical="center"/>
    </xf>
    <xf numFmtId="37" fontId="33" fillId="0" borderId="138" applyNumberFormat="0"/>
    <xf numFmtId="186" fontId="44" fillId="0" borderId="139" applyNumberFormat="0" applyFill="0" applyAlignment="0" applyProtection="0"/>
    <xf numFmtId="186" fontId="44" fillId="0" borderId="139" applyNumberFormat="0" applyFill="0" applyAlignment="0" applyProtection="0"/>
    <xf numFmtId="191" fontId="5" fillId="13" borderId="141">
      <alignment vertical="center"/>
    </xf>
    <xf numFmtId="191" fontId="5" fillId="13" borderId="141">
      <alignment vertical="center"/>
    </xf>
    <xf numFmtId="191" fontId="5" fillId="13" borderId="141">
      <alignment vertical="center"/>
    </xf>
    <xf numFmtId="0" fontId="5" fillId="13" borderId="141">
      <alignment vertical="center"/>
    </xf>
    <xf numFmtId="0" fontId="5" fillId="13" borderId="141">
      <alignment vertical="center"/>
    </xf>
    <xf numFmtId="0" fontId="5" fillId="13" borderId="141">
      <alignment vertical="center"/>
    </xf>
    <xf numFmtId="0" fontId="5" fillId="13" borderId="141">
      <alignment vertical="center"/>
    </xf>
    <xf numFmtId="191" fontId="5" fillId="13" borderId="141">
      <alignment vertical="center"/>
    </xf>
    <xf numFmtId="188" fontId="5" fillId="13" borderId="141">
      <alignment vertical="center"/>
    </xf>
    <xf numFmtId="191" fontId="5" fillId="13" borderId="141">
      <alignment vertical="center"/>
    </xf>
    <xf numFmtId="196" fontId="5" fillId="13" borderId="141">
      <alignment vertical="center"/>
    </xf>
    <xf numFmtId="188" fontId="5" fillId="13" borderId="141">
      <alignment vertical="center"/>
    </xf>
    <xf numFmtId="188" fontId="5" fillId="13" borderId="141">
      <alignment vertical="center"/>
    </xf>
    <xf numFmtId="190" fontId="5" fillId="13" borderId="141">
      <alignment vertical="center"/>
    </xf>
    <xf numFmtId="193" fontId="5" fillId="7" borderId="141">
      <alignment vertical="center"/>
      <protection locked="0"/>
    </xf>
    <xf numFmtId="193" fontId="5" fillId="7" borderId="141">
      <alignment vertical="center"/>
      <protection locked="0"/>
    </xf>
    <xf numFmtId="0" fontId="5" fillId="7" borderId="141">
      <alignment vertical="center"/>
      <protection locked="0"/>
    </xf>
    <xf numFmtId="0" fontId="5" fillId="7" borderId="141">
      <alignment vertical="center"/>
      <protection locked="0"/>
    </xf>
    <xf numFmtId="193" fontId="5" fillId="7" borderId="141">
      <alignment vertical="center"/>
      <protection locked="0"/>
    </xf>
    <xf numFmtId="193" fontId="5" fillId="7" borderId="141">
      <alignment vertical="center"/>
      <protection locked="0"/>
    </xf>
    <xf numFmtId="0" fontId="5" fillId="7" borderId="141">
      <alignment vertical="center"/>
      <protection locked="0"/>
    </xf>
    <xf numFmtId="0" fontId="5" fillId="7" borderId="141">
      <alignment vertical="center"/>
      <protection locked="0"/>
    </xf>
    <xf numFmtId="193" fontId="5" fillId="7" borderId="141">
      <alignment vertical="center"/>
      <protection locked="0"/>
    </xf>
    <xf numFmtId="193" fontId="5" fillId="7" borderId="141">
      <alignment vertical="center"/>
      <protection locked="0"/>
    </xf>
    <xf numFmtId="188" fontId="5" fillId="7" borderId="141">
      <alignment vertical="center"/>
      <protection locked="0"/>
    </xf>
    <xf numFmtId="191" fontId="5" fillId="7" borderId="141">
      <alignment vertical="center"/>
      <protection locked="0"/>
    </xf>
    <xf numFmtId="172" fontId="5" fillId="7" borderId="141">
      <alignment vertical="center"/>
      <protection locked="0"/>
    </xf>
    <xf numFmtId="172" fontId="5" fillId="7" borderId="141">
      <alignment vertical="center"/>
      <protection locked="0"/>
    </xf>
    <xf numFmtId="172" fontId="5" fillId="7" borderId="141">
      <alignment vertical="center"/>
      <protection locked="0"/>
    </xf>
    <xf numFmtId="172" fontId="5" fillId="7" borderId="141">
      <alignment vertical="center"/>
      <protection locked="0"/>
    </xf>
    <xf numFmtId="191" fontId="5" fillId="7" borderId="141">
      <alignment vertical="center"/>
      <protection locked="0"/>
    </xf>
    <xf numFmtId="191" fontId="5" fillId="7" borderId="141">
      <alignment vertical="center"/>
      <protection locked="0"/>
    </xf>
    <xf numFmtId="188" fontId="5" fillId="7" borderId="141">
      <alignment vertical="center"/>
      <protection locked="0"/>
    </xf>
    <xf numFmtId="191"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6" fontId="5" fillId="69" borderId="141">
      <alignment vertical="center"/>
    </xf>
    <xf numFmtId="188" fontId="5" fillId="69" borderId="141">
      <alignment vertical="center"/>
    </xf>
    <xf numFmtId="188" fontId="5" fillId="69" borderId="141">
      <alignment vertical="center"/>
    </xf>
    <xf numFmtId="190" fontId="5" fillId="69" borderId="141">
      <alignment vertical="center"/>
    </xf>
    <xf numFmtId="0" fontId="5" fillId="69" borderId="141">
      <alignment vertical="center"/>
    </xf>
    <xf numFmtId="0" fontId="5" fillId="69" borderId="141">
      <alignment vertical="center"/>
    </xf>
    <xf numFmtId="0" fontId="5" fillId="69" borderId="141">
      <alignment vertical="center"/>
    </xf>
    <xf numFmtId="0" fontId="5" fillId="69" borderId="141">
      <alignment vertical="center"/>
    </xf>
    <xf numFmtId="191" fontId="5" fillId="69" borderId="141">
      <alignment vertical="center"/>
    </xf>
    <xf numFmtId="188" fontId="5" fillId="69" borderId="141">
      <alignment vertical="center"/>
    </xf>
    <xf numFmtId="191" fontId="5" fillId="69" borderId="141">
      <alignment vertical="center"/>
    </xf>
    <xf numFmtId="191" fontId="5" fillId="69" borderId="141">
      <alignment vertical="center"/>
    </xf>
    <xf numFmtId="191" fontId="5" fillId="70" borderId="141">
      <alignment horizontal="right" vertical="center"/>
      <protection locked="0"/>
    </xf>
    <xf numFmtId="0" fontId="5" fillId="70" borderId="141">
      <alignment horizontal="right" vertical="center"/>
      <protection locked="0"/>
    </xf>
    <xf numFmtId="0" fontId="5" fillId="70" borderId="141">
      <alignment horizontal="right" vertical="center"/>
      <protection locked="0"/>
    </xf>
    <xf numFmtId="0" fontId="5" fillId="70" borderId="141">
      <alignment horizontal="right" vertical="center"/>
      <protection locked="0"/>
    </xf>
    <xf numFmtId="196" fontId="5" fillId="70" borderId="141">
      <alignment horizontal="right" vertical="center"/>
      <protection locked="0"/>
    </xf>
    <xf numFmtId="188" fontId="5" fillId="70" borderId="141">
      <alignment horizontal="right" vertical="center"/>
      <protection locked="0"/>
    </xf>
    <xf numFmtId="188" fontId="5" fillId="70" borderId="141">
      <alignment horizontal="right" vertical="center"/>
      <protection locked="0"/>
    </xf>
    <xf numFmtId="190" fontId="5" fillId="70" borderId="141">
      <alignment horizontal="right" vertical="center"/>
      <protection locked="0"/>
    </xf>
    <xf numFmtId="191" fontId="5" fillId="70" borderId="141">
      <alignment horizontal="right" vertical="center"/>
      <protection locked="0"/>
    </xf>
    <xf numFmtId="188" fontId="5" fillId="70" borderId="141">
      <alignment horizontal="right" vertical="center"/>
      <protection locked="0"/>
    </xf>
    <xf numFmtId="191" fontId="5" fillId="70" borderId="141">
      <alignment horizontal="right" vertical="center"/>
      <protection locked="0"/>
    </xf>
    <xf numFmtId="191" fontId="5" fillId="70" borderId="141">
      <alignment horizontal="right" vertical="center"/>
      <protection locked="0"/>
    </xf>
    <xf numFmtId="4" fontId="70" fillId="53" borderId="142" applyNumberFormat="0" applyProtection="0">
      <alignment vertical="center"/>
    </xf>
    <xf numFmtId="4" fontId="71" fillId="53" borderId="142" applyNumberFormat="0" applyProtection="0">
      <alignment vertical="center"/>
    </xf>
    <xf numFmtId="4" fontId="72" fillId="53" borderId="142" applyNumberFormat="0" applyProtection="0">
      <alignment horizontal="left" vertical="center" indent="1"/>
    </xf>
    <xf numFmtId="0" fontId="73" fillId="52" borderId="142" applyNumberFormat="0" applyProtection="0">
      <alignment horizontal="left" vertical="top" indent="1"/>
    </xf>
    <xf numFmtId="4" fontId="72" fillId="78" borderId="142" applyNumberFormat="0" applyProtection="0">
      <alignment horizontal="right" vertical="center"/>
    </xf>
    <xf numFmtId="4" fontId="72" fillId="79" borderId="142" applyNumberFormat="0" applyProtection="0">
      <alignment horizontal="right" vertical="center"/>
    </xf>
    <xf numFmtId="4" fontId="72" fillId="80" borderId="142" applyNumberFormat="0" applyProtection="0">
      <alignment horizontal="right" vertical="center"/>
    </xf>
    <xf numFmtId="4" fontId="72" fillId="50" borderId="142" applyNumberFormat="0" applyProtection="0">
      <alignment horizontal="right" vertical="center"/>
    </xf>
    <xf numFmtId="4" fontId="72" fillId="49" borderId="142" applyNumberFormat="0" applyProtection="0">
      <alignment horizontal="right" vertical="center"/>
    </xf>
    <xf numFmtId="4" fontId="72" fillId="81" borderId="142" applyNumberFormat="0" applyProtection="0">
      <alignment horizontal="right" vertical="center"/>
    </xf>
    <xf numFmtId="4" fontId="72" fillId="82" borderId="142" applyNumberFormat="0" applyProtection="0">
      <alignment horizontal="right" vertical="center"/>
    </xf>
    <xf numFmtId="4" fontId="72" fillId="83" borderId="142" applyNumberFormat="0" applyProtection="0">
      <alignment horizontal="right" vertical="center"/>
    </xf>
    <xf numFmtId="4" fontId="72" fillId="84" borderId="142" applyNumberFormat="0" applyProtection="0">
      <alignment horizontal="right" vertical="center"/>
    </xf>
    <xf numFmtId="4" fontId="70" fillId="85" borderId="143" applyNumberFormat="0" applyProtection="0">
      <alignment horizontal="left" vertical="center" indent="1"/>
    </xf>
    <xf numFmtId="4" fontId="72" fillId="86" borderId="142" applyNumberFormat="0" applyProtection="0">
      <alignment horizontal="right" vertical="center"/>
    </xf>
    <xf numFmtId="0" fontId="27" fillId="21" borderId="142" applyNumberFormat="0" applyProtection="0">
      <alignment horizontal="left" vertical="center" indent="1"/>
    </xf>
    <xf numFmtId="0" fontId="27" fillId="21" borderId="142" applyNumberFormat="0" applyProtection="0">
      <alignment horizontal="left" vertical="top" indent="1"/>
    </xf>
    <xf numFmtId="0" fontId="27" fillId="15" borderId="142" applyNumberFormat="0" applyProtection="0">
      <alignment horizontal="left" vertical="center" indent="1"/>
    </xf>
    <xf numFmtId="0" fontId="27" fillId="15" borderId="142" applyNumberFormat="0" applyProtection="0">
      <alignment horizontal="left" vertical="top" indent="1"/>
    </xf>
    <xf numFmtId="0" fontId="27" fillId="63" borderId="142" applyNumberFormat="0" applyProtection="0">
      <alignment horizontal="left" vertical="center" indent="1"/>
    </xf>
    <xf numFmtId="0" fontId="27" fillId="63" borderId="142" applyNumberFormat="0" applyProtection="0">
      <alignment horizontal="left" vertical="top" indent="1"/>
    </xf>
    <xf numFmtId="0" fontId="27" fillId="14" borderId="142" applyNumberFormat="0" applyProtection="0">
      <alignment horizontal="left" vertical="center" indent="1"/>
    </xf>
    <xf numFmtId="0" fontId="27" fillId="14" borderId="142" applyNumberFormat="0" applyProtection="0">
      <alignment horizontal="left" vertical="top" indent="1"/>
    </xf>
    <xf numFmtId="0" fontId="27" fillId="64" borderId="141" applyNumberFormat="0">
      <protection locked="0"/>
    </xf>
    <xf numFmtId="4" fontId="72" fillId="87" borderId="142" applyNumberFormat="0" applyProtection="0">
      <alignment vertical="center"/>
    </xf>
    <xf numFmtId="4" fontId="74" fillId="87" borderId="142" applyNumberFormat="0" applyProtection="0">
      <alignment vertical="center"/>
    </xf>
    <xf numFmtId="4" fontId="70" fillId="86" borderId="144" applyNumberFormat="0" applyProtection="0">
      <alignment horizontal="left" vertical="center" indent="1"/>
    </xf>
    <xf numFmtId="0" fontId="37" fillId="48" borderId="142" applyNumberFormat="0" applyProtection="0">
      <alignment horizontal="left" vertical="top" indent="1"/>
    </xf>
    <xf numFmtId="4" fontId="72" fillId="87" borderId="142" applyNumberFormat="0" applyProtection="0">
      <alignment horizontal="right" vertical="center"/>
    </xf>
    <xf numFmtId="4" fontId="74" fillId="87" borderId="142" applyNumberFormat="0" applyProtection="0">
      <alignment horizontal="right" vertical="center"/>
    </xf>
    <xf numFmtId="4" fontId="70" fillId="86" borderId="142" applyNumberFormat="0" applyProtection="0">
      <alignment horizontal="left" vertical="center" indent="1"/>
    </xf>
    <xf numFmtId="0" fontId="37" fillId="15" borderId="142" applyNumberFormat="0" applyProtection="0">
      <alignment horizontal="left" vertical="top" indent="1"/>
    </xf>
    <xf numFmtId="4" fontId="75" fillId="88" borderId="144" applyNumberFormat="0" applyProtection="0">
      <alignment horizontal="left" vertical="center" indent="1"/>
    </xf>
    <xf numFmtId="4" fontId="76" fillId="87" borderId="142"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191" fontId="28" fillId="50" borderId="141">
      <alignment vertical="center"/>
    </xf>
    <xf numFmtId="186" fontId="27" fillId="21" borderId="142"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64" borderId="141"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61" fillId="21" borderId="147" applyBorder="0"/>
    <xf numFmtId="186" fontId="56" fillId="67" borderId="141"/>
    <xf numFmtId="37" fontId="33" fillId="0" borderId="148" applyNumberFormat="0"/>
    <xf numFmtId="194" fontId="33" fillId="0" borderId="140" applyFill="0"/>
    <xf numFmtId="197" fontId="27" fillId="0" borderId="0"/>
    <xf numFmtId="197" fontId="5" fillId="0" borderId="0"/>
    <xf numFmtId="164" fontId="69" fillId="0" borderId="0" applyFont="0" applyFill="0" applyBorder="0" applyAlignment="0" applyProtection="0"/>
    <xf numFmtId="0" fontId="5" fillId="0" borderId="0"/>
    <xf numFmtId="0" fontId="5" fillId="0" borderId="0"/>
    <xf numFmtId="0" fontId="54" fillId="0" borderId="0"/>
    <xf numFmtId="164" fontId="5" fillId="0" borderId="0" applyFont="0" applyFill="0" applyBorder="0" applyAlignment="0" applyProtection="0"/>
    <xf numFmtId="0" fontId="85" fillId="0" borderId="158" applyNumberFormat="0" applyFill="0" applyAlignment="0" applyProtection="0"/>
    <xf numFmtId="0" fontId="86" fillId="0" borderId="159" applyNumberFormat="0" applyFill="0" applyAlignment="0" applyProtection="0"/>
    <xf numFmtId="0" fontId="87" fillId="0" borderId="160" applyNumberFormat="0" applyFill="0" applyAlignment="0" applyProtection="0"/>
    <xf numFmtId="0" fontId="87" fillId="0" borderId="0" applyNumberFormat="0" applyFill="0" applyBorder="0" applyAlignment="0" applyProtection="0"/>
    <xf numFmtId="0" fontId="88" fillId="97" borderId="0" applyNumberFormat="0" applyBorder="0" applyAlignment="0" applyProtection="0"/>
    <xf numFmtId="0" fontId="89" fillId="98" borderId="0" applyNumberFormat="0" applyBorder="0" applyAlignment="0" applyProtection="0"/>
    <xf numFmtId="0" fontId="90" fillId="100" borderId="161" applyNumberFormat="0" applyAlignment="0" applyProtection="0"/>
    <xf numFmtId="0" fontId="91" fillId="101" borderId="162" applyNumberFormat="0" applyAlignment="0" applyProtection="0"/>
    <xf numFmtId="0" fontId="92" fillId="101" borderId="161" applyNumberFormat="0" applyAlignment="0" applyProtection="0"/>
    <xf numFmtId="0" fontId="93" fillId="0" borderId="163" applyNumberFormat="0" applyFill="0" applyAlignment="0" applyProtection="0"/>
    <xf numFmtId="0" fontId="82" fillId="102" borderId="164" applyNumberFormat="0" applyAlignment="0" applyProtection="0"/>
    <xf numFmtId="0" fontId="83" fillId="0" borderId="0" applyNumberFormat="0" applyFill="0" applyBorder="0" applyAlignment="0" applyProtection="0"/>
    <xf numFmtId="0" fontId="5" fillId="103" borderId="165" applyNumberFormat="0" applyFont="0" applyAlignment="0" applyProtection="0"/>
    <xf numFmtId="0" fontId="94" fillId="0" borderId="0" applyNumberFormat="0" applyFill="0" applyBorder="0" applyAlignment="0" applyProtection="0"/>
    <xf numFmtId="0" fontId="6" fillId="0" borderId="166" applyNumberFormat="0" applyFill="0" applyAlignment="0" applyProtection="0"/>
    <xf numFmtId="0" fontId="84" fillId="104" borderId="0" applyNumberFormat="0" applyBorder="0" applyAlignment="0" applyProtection="0"/>
    <xf numFmtId="0" fontId="5" fillId="105" borderId="0" applyNumberFormat="0" applyBorder="0" applyAlignment="0" applyProtection="0"/>
    <xf numFmtId="0" fontId="5" fillId="106" borderId="0" applyNumberFormat="0" applyBorder="0" applyAlignment="0" applyProtection="0"/>
    <xf numFmtId="0" fontId="84" fillId="108" borderId="0" applyNumberFormat="0" applyBorder="0" applyAlignment="0" applyProtection="0"/>
    <xf numFmtId="0" fontId="5" fillId="109" borderId="0" applyNumberFormat="0" applyBorder="0" applyAlignment="0" applyProtection="0"/>
    <xf numFmtId="0" fontId="5" fillId="110" borderId="0" applyNumberFormat="0" applyBorder="0" applyAlignment="0" applyProtection="0"/>
    <xf numFmtId="0" fontId="84" fillId="112" borderId="0" applyNumberFormat="0" applyBorder="0" applyAlignment="0" applyProtection="0"/>
    <xf numFmtId="0" fontId="5" fillId="113" borderId="0" applyNumberFormat="0" applyBorder="0" applyAlignment="0" applyProtection="0"/>
    <xf numFmtId="0" fontId="5" fillId="114" borderId="0" applyNumberFormat="0" applyBorder="0" applyAlignment="0" applyProtection="0"/>
    <xf numFmtId="0" fontId="84" fillId="116" borderId="0" applyNumberFormat="0" applyBorder="0" applyAlignment="0" applyProtection="0"/>
    <xf numFmtId="0" fontId="5" fillId="117" borderId="0" applyNumberFormat="0" applyBorder="0" applyAlignment="0" applyProtection="0"/>
    <xf numFmtId="0" fontId="5" fillId="118" borderId="0" applyNumberFormat="0" applyBorder="0" applyAlignment="0" applyProtection="0"/>
    <xf numFmtId="0" fontId="84" fillId="120" borderId="0" applyNumberFormat="0" applyBorder="0" applyAlignment="0" applyProtection="0"/>
    <xf numFmtId="0" fontId="5" fillId="121" borderId="0" applyNumberFormat="0" applyBorder="0" applyAlignment="0" applyProtection="0"/>
    <xf numFmtId="0" fontId="5" fillId="122" borderId="0" applyNumberFormat="0" applyBorder="0" applyAlignment="0" applyProtection="0"/>
    <xf numFmtId="0" fontId="84" fillId="124" borderId="0" applyNumberFormat="0" applyBorder="0" applyAlignment="0" applyProtection="0"/>
    <xf numFmtId="0" fontId="5" fillId="125" borderId="0" applyNumberFormat="0" applyBorder="0" applyAlignment="0" applyProtection="0"/>
    <xf numFmtId="0" fontId="5" fillId="126" borderId="0" applyNumberFormat="0" applyBorder="0" applyAlignment="0" applyProtection="0"/>
    <xf numFmtId="164" fontId="5" fillId="0" borderId="0" applyFont="0" applyFill="0" applyBorder="0" applyAlignment="0" applyProtection="0"/>
    <xf numFmtId="164" fontId="34" fillId="0" borderId="0" applyFont="0" applyFill="0" applyBorder="0" applyAlignment="0" applyProtection="0"/>
    <xf numFmtId="188" fontId="5" fillId="13" borderId="150">
      <alignment vertical="center"/>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90" fontId="28" fillId="49" borderId="150">
      <alignment vertical="center"/>
    </xf>
    <xf numFmtId="191" fontId="28" fillId="49" borderId="150">
      <alignment vertical="center"/>
    </xf>
    <xf numFmtId="191" fontId="28" fillId="49" borderId="150">
      <alignment vertical="center"/>
    </xf>
    <xf numFmtId="186" fontId="28" fillId="49" borderId="150">
      <alignment vertical="center"/>
    </xf>
    <xf numFmtId="186" fontId="28" fillId="49" borderId="150">
      <alignment vertical="center"/>
    </xf>
    <xf numFmtId="186" fontId="28" fillId="49" borderId="150">
      <alignment vertical="center"/>
    </xf>
    <xf numFmtId="186" fontId="28" fillId="49" borderId="150">
      <alignment vertical="center"/>
    </xf>
    <xf numFmtId="188" fontId="28" fillId="49" borderId="150">
      <alignment vertical="center"/>
    </xf>
    <xf numFmtId="188" fontId="28" fillId="49" borderId="150">
      <alignment vertical="center"/>
    </xf>
    <xf numFmtId="190" fontId="28" fillId="49" borderId="150">
      <alignment vertical="center"/>
    </xf>
    <xf numFmtId="191" fontId="28" fillId="12" borderId="150">
      <alignment vertical="center"/>
      <protection locked="0"/>
    </xf>
    <xf numFmtId="193" fontId="28" fillId="12" borderId="150">
      <alignment vertical="center"/>
      <protection locked="0"/>
    </xf>
    <xf numFmtId="186" fontId="28" fillId="12" borderId="150">
      <alignment vertical="center"/>
      <protection locked="0"/>
    </xf>
    <xf numFmtId="186" fontId="28" fillId="12" borderId="150">
      <alignment vertical="center"/>
      <protection locked="0"/>
    </xf>
    <xf numFmtId="193" fontId="28" fillId="12" borderId="150">
      <alignment vertical="center"/>
      <protection locked="0"/>
    </xf>
    <xf numFmtId="193" fontId="28" fillId="12" borderId="150">
      <alignment vertical="center"/>
      <protection locked="0"/>
    </xf>
    <xf numFmtId="186" fontId="28" fillId="12" borderId="150">
      <alignment vertical="center"/>
      <protection locked="0"/>
    </xf>
    <xf numFmtId="186" fontId="28" fillId="12" borderId="150">
      <alignment vertical="center"/>
      <protection locked="0"/>
    </xf>
    <xf numFmtId="193" fontId="28" fillId="12" borderId="150">
      <alignment vertical="center"/>
      <protection locked="0"/>
    </xf>
    <xf numFmtId="191" fontId="28" fillId="12" borderId="150">
      <alignment vertical="center"/>
      <protection locked="0"/>
    </xf>
    <xf numFmtId="191" fontId="28" fillId="12" borderId="150">
      <alignment vertical="center"/>
      <protection locked="0"/>
    </xf>
    <xf numFmtId="172" fontId="28" fillId="12" borderId="150">
      <alignment vertical="center"/>
      <protection locked="0"/>
    </xf>
    <xf numFmtId="172" fontId="28" fillId="12" borderId="150">
      <alignment vertical="center"/>
      <protection locked="0"/>
    </xf>
    <xf numFmtId="172" fontId="28" fillId="12" borderId="150">
      <alignment vertical="center"/>
      <protection locked="0"/>
    </xf>
    <xf numFmtId="172" fontId="28" fillId="12" borderId="150">
      <alignment vertical="center"/>
      <protection locked="0"/>
    </xf>
    <xf numFmtId="191" fontId="28" fillId="12" borderId="150">
      <alignment vertical="center"/>
      <protection locked="0"/>
    </xf>
    <xf numFmtId="191" fontId="28" fillId="50" borderId="150">
      <alignment vertical="center"/>
    </xf>
    <xf numFmtId="191" fontId="28" fillId="50" borderId="150">
      <alignment vertical="center"/>
    </xf>
    <xf numFmtId="193" fontId="28" fillId="50" borderId="150">
      <alignment vertical="center"/>
    </xf>
    <xf numFmtId="193" fontId="28" fillId="50" borderId="150">
      <alignment vertical="center"/>
    </xf>
    <xf numFmtId="193" fontId="28" fillId="50" borderId="150">
      <alignment vertical="center"/>
    </xf>
    <xf numFmtId="193" fontId="28" fillId="50" borderId="150">
      <alignment vertical="center"/>
    </xf>
    <xf numFmtId="188" fontId="28" fillId="50" borderId="150">
      <alignment vertical="center"/>
    </xf>
    <xf numFmtId="190" fontId="28" fillId="50" borderId="150">
      <alignment vertical="center"/>
    </xf>
    <xf numFmtId="186" fontId="28" fillId="50" borderId="150">
      <alignment vertical="center"/>
    </xf>
    <xf numFmtId="186" fontId="28" fillId="50" borderId="150">
      <alignment vertical="center"/>
    </xf>
    <xf numFmtId="186" fontId="28" fillId="50" borderId="150">
      <alignment vertical="center"/>
    </xf>
    <xf numFmtId="186" fontId="28" fillId="50" borderId="150">
      <alignment vertical="center"/>
    </xf>
    <xf numFmtId="191" fontId="28" fillId="50" borderId="150">
      <alignment vertical="center"/>
    </xf>
    <xf numFmtId="191" fontId="28" fillId="50" borderId="150">
      <alignment vertical="center"/>
    </xf>
    <xf numFmtId="191" fontId="28" fillId="50" borderId="150">
      <alignment vertical="center"/>
    </xf>
    <xf numFmtId="191" fontId="28" fillId="50" borderId="150">
      <alignment vertical="center"/>
    </xf>
    <xf numFmtId="191" fontId="28" fillId="51" borderId="150">
      <alignment horizontal="right" vertical="center"/>
      <protection locked="0"/>
    </xf>
    <xf numFmtId="186" fontId="28" fillId="51" borderId="150">
      <alignment horizontal="right" vertical="center"/>
      <protection locked="0"/>
    </xf>
    <xf numFmtId="186" fontId="28" fillId="51" borderId="150">
      <alignment horizontal="right" vertical="center"/>
      <protection locked="0"/>
    </xf>
    <xf numFmtId="190" fontId="28" fillId="51" borderId="150">
      <alignment horizontal="right" vertical="center"/>
      <protection locked="0"/>
    </xf>
    <xf numFmtId="188" fontId="28" fillId="51" borderId="150">
      <alignment horizontal="right" vertical="center"/>
      <protection locked="0"/>
    </xf>
    <xf numFmtId="190" fontId="28" fillId="51" borderId="150">
      <alignment horizontal="right" vertical="center"/>
      <protection locked="0"/>
    </xf>
    <xf numFmtId="191" fontId="28" fillId="51" borderId="150">
      <alignment horizontal="right" vertical="center"/>
      <protection locked="0"/>
    </xf>
    <xf numFmtId="191" fontId="28" fillId="51" borderId="150">
      <alignment horizontal="right" vertical="center"/>
      <protection locked="0"/>
    </xf>
    <xf numFmtId="191" fontId="28" fillId="51" borderId="150">
      <alignment horizontal="right" vertical="center"/>
      <protection locked="0"/>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27" fillId="64" borderId="150" applyNumberFormat="0">
      <protection locked="0"/>
    </xf>
    <xf numFmtId="4" fontId="62" fillId="48" borderId="142" applyNumberFormat="0" applyProtection="0">
      <alignment vertical="center"/>
    </xf>
    <xf numFmtId="4" fontId="59" fillId="12" borderId="150"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186" fontId="56" fillId="67" borderId="150"/>
    <xf numFmtId="4" fontId="64" fillId="64" borderId="145" applyNumberFormat="0" applyProtection="0">
      <alignment horizontal="right" vertical="center"/>
    </xf>
    <xf numFmtId="194" fontId="33" fillId="0" borderId="151" applyFill="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1" fontId="5" fillId="13" borderId="150">
      <alignment vertical="center"/>
    </xf>
    <xf numFmtId="188" fontId="5" fillId="13" borderId="150">
      <alignment vertical="center"/>
    </xf>
    <xf numFmtId="190" fontId="5" fillId="13" borderId="150">
      <alignment vertical="center"/>
    </xf>
    <xf numFmtId="191" fontId="5" fillId="7" borderId="150">
      <alignment vertical="center"/>
      <protection locked="0"/>
    </xf>
    <xf numFmtId="188" fontId="5" fillId="7" borderId="150">
      <alignment vertical="center"/>
      <protection locked="0"/>
    </xf>
    <xf numFmtId="196" fontId="5" fillId="69" borderId="150">
      <alignment vertical="center"/>
    </xf>
    <xf numFmtId="188" fontId="5" fillId="69" borderId="150">
      <alignment vertical="center"/>
    </xf>
    <xf numFmtId="190" fontId="5" fillId="69" borderId="150">
      <alignment vertical="center"/>
    </xf>
    <xf numFmtId="191" fontId="5" fillId="69" borderId="150">
      <alignment vertical="center"/>
    </xf>
    <xf numFmtId="188" fontId="5" fillId="70" borderId="150">
      <alignment horizontal="right" vertical="center"/>
      <protection locked="0"/>
    </xf>
    <xf numFmtId="190" fontId="5" fillId="70" borderId="150">
      <alignment horizontal="right" vertical="center"/>
      <protection locked="0"/>
    </xf>
    <xf numFmtId="191" fontId="5" fillId="70" borderId="150">
      <alignment horizontal="right" vertical="center"/>
      <protection locked="0"/>
    </xf>
    <xf numFmtId="194" fontId="33" fillId="0" borderId="151" applyFill="0"/>
    <xf numFmtId="164" fontId="5" fillId="0" borderId="0" applyFont="0" applyFill="0" applyBorder="0" applyAlignment="0" applyProtection="0"/>
    <xf numFmtId="191" fontId="5" fillId="69" borderId="150">
      <alignment vertical="center"/>
    </xf>
    <xf numFmtId="0" fontId="35" fillId="0" borderId="0"/>
    <xf numFmtId="186" fontId="56" fillId="14" borderId="142" applyNumberFormat="0" applyProtection="0">
      <alignment horizontal="left" vertical="top"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194" fontId="33" fillId="0" borderId="151" applyFill="0"/>
    <xf numFmtId="4" fontId="56" fillId="19" borderId="145" applyNumberFormat="0" applyProtection="0">
      <alignment horizontal="right" vertical="center"/>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94" fontId="33" fillId="0" borderId="151" applyFill="0"/>
    <xf numFmtId="186" fontId="54" fillId="0" borderId="0"/>
    <xf numFmtId="186" fontId="56" fillId="14" borderId="142" applyNumberFormat="0" applyProtection="0">
      <alignment horizontal="left" vertical="top"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194" fontId="33" fillId="0" borderId="151" applyFill="0"/>
    <xf numFmtId="4" fontId="56" fillId="19" borderId="145" applyNumberFormat="0" applyProtection="0">
      <alignment horizontal="right" vertical="center"/>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27" fillId="63" borderId="142" applyNumberFormat="0" applyProtection="0">
      <alignment horizontal="left" vertical="top" indent="1"/>
    </xf>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14" borderId="142" applyNumberFormat="0" applyProtection="0">
      <alignment horizontal="left" vertical="top" indent="1"/>
    </xf>
    <xf numFmtId="186" fontId="56" fillId="15" borderId="142" applyNumberFormat="0" applyProtection="0">
      <alignment horizontal="left" vertical="top" indent="1"/>
    </xf>
    <xf numFmtId="37" fontId="33" fillId="0" borderId="148" applyNumberFormat="0"/>
    <xf numFmtId="4" fontId="64" fillId="64" borderId="145" applyNumberFormat="0" applyProtection="0">
      <alignment horizontal="right" vertical="center"/>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4" fillId="0" borderId="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186" fontId="61" fillId="21" borderId="147" applyBorder="0"/>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62" fillId="15" borderId="142" applyNumberFormat="0" applyProtection="0">
      <alignment horizontal="left" vertical="top" indent="1"/>
    </xf>
    <xf numFmtId="186" fontId="56" fillId="14" borderId="145" applyNumberFormat="0" applyProtection="0">
      <alignment horizontal="left" vertical="center" indent="1"/>
    </xf>
    <xf numFmtId="194" fontId="33" fillId="0" borderId="151" applyFill="0"/>
    <xf numFmtId="186" fontId="42" fillId="44" borderId="145" applyNumberFormat="0" applyAlignment="0" applyProtection="0"/>
    <xf numFmtId="186" fontId="42" fillId="44" borderId="145" applyNumberFormat="0" applyAlignment="0" applyProtection="0"/>
    <xf numFmtId="186" fontId="56" fillId="21" borderId="142" applyNumberFormat="0" applyProtection="0">
      <alignment horizontal="left" vertical="top" indent="1"/>
    </xf>
    <xf numFmtId="186" fontId="56" fillId="14" borderId="142" applyNumberFormat="0" applyProtection="0">
      <alignment horizontal="left" vertical="top" indent="1"/>
    </xf>
    <xf numFmtId="164" fontId="5" fillId="0" borderId="0" applyFont="0" applyFill="0" applyBorder="0" applyAlignment="0" applyProtection="0"/>
    <xf numFmtId="186" fontId="56" fillId="14" borderId="142" applyNumberFormat="0" applyProtection="0">
      <alignment horizontal="left" vertical="top" indent="1"/>
    </xf>
    <xf numFmtId="164" fontId="34" fillId="0" borderId="0" applyFont="0" applyFill="0" applyBorder="0" applyAlignment="0" applyProtection="0"/>
    <xf numFmtId="186" fontId="61" fillId="21" borderId="147" applyBorder="0"/>
    <xf numFmtId="4" fontId="56" fillId="58" borderId="145" applyNumberFormat="0" applyProtection="0">
      <alignment horizontal="right" vertical="center"/>
    </xf>
    <xf numFmtId="186" fontId="56" fillId="40" borderId="145" applyNumberFormat="0" applyFont="0" applyAlignment="0" applyProtection="0"/>
    <xf numFmtId="4" fontId="56" fillId="15" borderId="136" applyNumberFormat="0" applyProtection="0">
      <alignment horizontal="left" vertical="center" indent="1"/>
    </xf>
    <xf numFmtId="4" fontId="56" fillId="59" borderId="145" applyNumberFormat="0" applyProtection="0">
      <alignment horizontal="right" vertical="center"/>
    </xf>
    <xf numFmtId="186" fontId="56" fillId="11" borderId="145" applyNumberFormat="0" applyProtection="0">
      <alignment horizontal="left" vertical="center" indent="1"/>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48" borderId="142" applyNumberFormat="0" applyProtection="0">
      <alignment vertical="center"/>
    </xf>
    <xf numFmtId="186" fontId="61" fillId="21" borderId="147" applyBorder="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94" fontId="33" fillId="0" borderId="151" applyFill="0"/>
    <xf numFmtId="186" fontId="56" fillId="62" borderId="145" applyNumberFormat="0" applyProtection="0">
      <alignment horizontal="left" vertical="center" indent="1"/>
    </xf>
    <xf numFmtId="4" fontId="56" fillId="23" borderId="145" applyNumberFormat="0" applyProtection="0">
      <alignment horizontal="right" vertical="center"/>
    </xf>
    <xf numFmtId="186" fontId="42" fillId="44" borderId="145" applyNumberForma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62" fillId="15"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64" fontId="39" fillId="0" borderId="0" applyFont="0" applyFill="0" applyBorder="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21" borderId="142" applyNumberFormat="0" applyProtection="0">
      <alignment horizontal="left" vertical="top" indent="1"/>
    </xf>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4" fontId="56" fillId="0" borderId="145" applyNumberFormat="0" applyProtection="0">
      <alignment horizontal="right" vertical="center"/>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4" fontId="56" fillId="19" borderId="145" applyNumberFormat="0" applyProtection="0">
      <alignment horizontal="right" vertical="center"/>
    </xf>
    <xf numFmtId="194" fontId="33" fillId="0" borderId="151" applyFill="0"/>
    <xf numFmtId="186" fontId="56" fillId="62" borderId="145" applyNumberFormat="0" applyProtection="0">
      <alignment horizontal="left" vertical="center" indent="1"/>
    </xf>
    <xf numFmtId="4" fontId="56" fillId="58" borderId="145" applyNumberFormat="0" applyProtection="0">
      <alignment horizontal="right" vertical="center"/>
    </xf>
    <xf numFmtId="4" fontId="56" fillId="23"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59"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4" fontId="62" fillId="11" borderId="142" applyNumberFormat="0" applyProtection="0">
      <alignment horizontal="left" vertical="center" indent="1"/>
    </xf>
    <xf numFmtId="194" fontId="33" fillId="0" borderId="151" applyFill="0"/>
    <xf numFmtId="186" fontId="62" fillId="15" borderId="142" applyNumberFormat="0" applyProtection="0">
      <alignment horizontal="left" vertical="top" indent="1"/>
    </xf>
    <xf numFmtId="186" fontId="56" fillId="63" borderId="142" applyNumberFormat="0" applyProtection="0">
      <alignment horizontal="left" vertical="top" indent="1"/>
    </xf>
    <xf numFmtId="186" fontId="56" fillId="21" borderId="142" applyNumberFormat="0" applyProtection="0">
      <alignment horizontal="left" vertical="top" indent="1"/>
    </xf>
    <xf numFmtId="4" fontId="56" fillId="16" borderId="145" applyNumberFormat="0" applyProtection="0">
      <alignment horizontal="right" vertical="center"/>
    </xf>
    <xf numFmtId="186" fontId="56" fillId="15" borderId="142" applyNumberFormat="0" applyProtection="0">
      <alignment horizontal="left" vertical="top" indent="1"/>
    </xf>
    <xf numFmtId="164" fontId="35" fillId="0" borderId="0" applyFont="0" applyFill="0" applyBorder="0" applyAlignment="0" applyProtection="0"/>
    <xf numFmtId="186" fontId="56" fillId="15"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4" borderId="145" applyNumberFormat="0" applyProtection="0">
      <alignment horizontal="left" vertical="center" indent="1"/>
    </xf>
    <xf numFmtId="4" fontId="56" fillId="60" borderId="145" applyNumberFormat="0" applyProtection="0">
      <alignment horizontal="right" vertical="center"/>
    </xf>
    <xf numFmtId="186" fontId="56" fillId="14" borderId="142" applyNumberFormat="0" applyProtection="0">
      <alignment horizontal="left" vertical="top" indent="1"/>
    </xf>
    <xf numFmtId="37" fontId="33" fillId="0" borderId="148" applyNumberFormat="0"/>
    <xf numFmtId="186" fontId="60" fillId="52" borderId="142" applyNumberFormat="0" applyProtection="0">
      <alignment horizontal="left" vertical="top" indent="1"/>
    </xf>
    <xf numFmtId="186" fontId="56" fillId="40" borderId="145" applyNumberFormat="0" applyFont="0" applyAlignment="0" applyProtection="0"/>
    <xf numFmtId="4" fontId="64" fillId="64" borderId="145" applyNumberFormat="0" applyProtection="0">
      <alignment horizontal="right" vertical="center"/>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4" fontId="56" fillId="59" borderId="145" applyNumberFormat="0" applyProtection="0">
      <alignment horizontal="righ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4" fontId="56" fillId="16" borderId="145" applyNumberFormat="0" applyProtection="0">
      <alignment horizontal="right" vertical="center"/>
    </xf>
    <xf numFmtId="4" fontId="56" fillId="59" borderId="145" applyNumberFormat="0" applyProtection="0">
      <alignment horizontal="right" vertical="center"/>
    </xf>
    <xf numFmtId="186" fontId="57" fillId="44" borderId="146" applyNumberFormat="0" applyAlignment="0" applyProtection="0"/>
    <xf numFmtId="186" fontId="56" fillId="11" borderId="145" applyNumberFormat="0" applyProtection="0">
      <alignment horizontal="left" vertical="center" indent="1"/>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6" borderId="145" applyNumberFormat="0" applyProtection="0">
      <alignment horizontal="right" vertical="center"/>
    </xf>
    <xf numFmtId="186" fontId="56" fillId="40" borderId="145" applyNumberFormat="0" applyFont="0" applyAlignment="0" applyProtection="0"/>
    <xf numFmtId="4" fontId="56" fillId="57" borderId="136"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4" fontId="56" fillId="55" borderId="145" applyNumberFormat="0" applyProtection="0">
      <alignment horizontal="right" vertical="center"/>
    </xf>
    <xf numFmtId="4" fontId="56" fillId="52" borderId="145" applyNumberFormat="0" applyProtection="0">
      <alignment vertical="center"/>
    </xf>
    <xf numFmtId="4" fontId="56" fillId="58" borderId="145" applyNumberFormat="0" applyProtection="0">
      <alignment horizontal="right" vertical="center"/>
    </xf>
    <xf numFmtId="4" fontId="59" fillId="53" borderId="145" applyNumberFormat="0" applyProtection="0">
      <alignment vertical="center"/>
    </xf>
    <xf numFmtId="164" fontId="35" fillId="0" borderId="0" applyFont="0" applyFill="0" applyBorder="0" applyAlignment="0" applyProtection="0"/>
    <xf numFmtId="186" fontId="50" fillId="41" borderId="145" applyNumberFormat="0" applyAlignment="0" applyProtection="0"/>
    <xf numFmtId="186" fontId="56" fillId="11" borderId="145" applyNumberFormat="0" applyProtection="0">
      <alignment horizontal="left" vertical="center" indent="1"/>
    </xf>
    <xf numFmtId="186" fontId="56" fillId="40" borderId="145" applyNumberFormat="0" applyFont="0" applyAlignment="0" applyProtection="0"/>
    <xf numFmtId="186" fontId="50" fillId="41" borderId="145" applyNumberFormat="0" applyAlignment="0" applyProtection="0"/>
    <xf numFmtId="4" fontId="59" fillId="53" borderId="145" applyNumberFormat="0" applyProtection="0">
      <alignment vertical="center"/>
    </xf>
    <xf numFmtId="164" fontId="35" fillId="0" borderId="0" applyFont="0" applyFill="0" applyBorder="0" applyAlignment="0" applyProtection="0"/>
    <xf numFmtId="4" fontId="56" fillId="15" borderId="145" applyNumberFormat="0" applyProtection="0">
      <alignment horizontal="right" vertical="center"/>
    </xf>
    <xf numFmtId="4" fontId="56" fillId="52" borderId="145" applyNumberFormat="0" applyProtection="0">
      <alignment vertical="center"/>
    </xf>
    <xf numFmtId="4" fontId="56" fillId="52" borderId="145" applyNumberFormat="0" applyProtection="0">
      <alignment vertical="center"/>
    </xf>
    <xf numFmtId="4" fontId="56" fillId="15" borderId="145" applyNumberFormat="0" applyProtection="0">
      <alignment horizontal="right" vertical="center"/>
    </xf>
    <xf numFmtId="4" fontId="56" fillId="23"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4" fontId="56" fillId="56" borderId="145" applyNumberFormat="0" applyProtection="0">
      <alignment horizontal="right" vertical="center"/>
    </xf>
    <xf numFmtId="4" fontId="56" fillId="53" borderId="145" applyNumberFormat="0" applyProtection="0">
      <alignment horizontal="left" vertical="center" indent="1"/>
    </xf>
    <xf numFmtId="186" fontId="56" fillId="63" borderId="145" applyNumberFormat="0" applyProtection="0">
      <alignment horizontal="left" vertical="center" indent="1"/>
    </xf>
    <xf numFmtId="186" fontId="56" fillId="40" borderId="145" applyNumberFormat="0" applyFont="0" applyAlignment="0" applyProtection="0"/>
    <xf numFmtId="186" fontId="61" fillId="21" borderId="147" applyBorder="0"/>
    <xf numFmtId="186" fontId="44" fillId="0" borderId="139" applyNumberFormat="0" applyFill="0" applyAlignment="0" applyProtection="0"/>
    <xf numFmtId="164" fontId="35" fillId="0" borderId="0" applyFont="0" applyFill="0" applyBorder="0" applyAlignment="0" applyProtection="0"/>
    <xf numFmtId="186" fontId="42" fillId="44" borderId="145" applyNumberFormat="0" applyAlignment="0" applyProtection="0"/>
    <xf numFmtId="4" fontId="56" fillId="58" borderId="145" applyNumberFormat="0" applyProtection="0">
      <alignment horizontal="right" vertical="center"/>
    </xf>
    <xf numFmtId="186" fontId="56" fillId="40" borderId="145" applyNumberFormat="0" applyFont="0" applyAlignment="0" applyProtection="0"/>
    <xf numFmtId="186" fontId="56" fillId="63" borderId="142" applyNumberFormat="0" applyProtection="0">
      <alignment horizontal="left" vertical="top" indent="1"/>
    </xf>
    <xf numFmtId="4" fontId="56" fillId="54" borderId="145" applyNumberFormat="0" applyProtection="0">
      <alignment horizontal="left" vertical="center" indent="1"/>
    </xf>
    <xf numFmtId="186" fontId="62" fillId="15"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4" fontId="59" fillId="53" borderId="145" applyNumberFormat="0" applyProtection="0">
      <alignment vertical="center"/>
    </xf>
    <xf numFmtId="186" fontId="56" fillId="62" borderId="145" applyNumberFormat="0" applyProtection="0">
      <alignment horizontal="left" vertical="center" indent="1"/>
    </xf>
    <xf numFmtId="37" fontId="33" fillId="0" borderId="148" applyNumberFormat="0"/>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56" fillId="11" borderId="145" applyNumberFormat="0" applyProtection="0">
      <alignment horizontal="left" vertical="center" indent="1"/>
    </xf>
    <xf numFmtId="4" fontId="56" fillId="60" borderId="145" applyNumberFormat="0" applyProtection="0">
      <alignment horizontal="right" vertical="center"/>
    </xf>
    <xf numFmtId="4" fontId="56" fillId="56" borderId="145" applyNumberFormat="0" applyProtection="0">
      <alignment horizontal="right" vertical="center"/>
    </xf>
    <xf numFmtId="4" fontId="56" fillId="54" borderId="145" applyNumberFormat="0" applyProtection="0">
      <alignment horizontal="left" vertical="center" indent="1"/>
    </xf>
    <xf numFmtId="4" fontId="59" fillId="53" borderId="145" applyNumberFormat="0" applyProtection="0">
      <alignment vertical="center"/>
    </xf>
    <xf numFmtId="4" fontId="64" fillId="64" borderId="145" applyNumberFormat="0" applyProtection="0">
      <alignment horizontal="righ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64" fontId="35" fillId="0" borderId="0" applyFont="0" applyFill="0" applyBorder="0" applyAlignment="0" applyProtection="0"/>
    <xf numFmtId="4" fontId="56" fillId="54" borderId="145" applyNumberFormat="0" applyProtection="0">
      <alignment horizontal="left" vertical="center" indent="1"/>
    </xf>
    <xf numFmtId="4" fontId="62" fillId="11" borderId="142" applyNumberFormat="0" applyProtection="0">
      <alignment horizontal="left" vertical="center" indent="1"/>
    </xf>
    <xf numFmtId="4" fontId="56" fillId="19" borderId="145" applyNumberFormat="0" applyProtection="0">
      <alignment horizontal="right" vertical="center"/>
    </xf>
    <xf numFmtId="4" fontId="56" fillId="58" borderId="145" applyNumberFormat="0" applyProtection="0">
      <alignment horizontal="right" vertical="center"/>
    </xf>
    <xf numFmtId="186" fontId="42" fillId="44" borderId="145" applyNumberFormat="0" applyAlignment="0" applyProtection="0"/>
    <xf numFmtId="164" fontId="35" fillId="0" borderId="0" applyFont="0" applyFill="0" applyBorder="0" applyAlignment="0" applyProtection="0"/>
    <xf numFmtId="164" fontId="35" fillId="0" borderId="0" applyFont="0" applyFill="0" applyBorder="0" applyAlignment="0" applyProtection="0"/>
    <xf numFmtId="186" fontId="56" fillId="14" borderId="142" applyNumberFormat="0" applyProtection="0">
      <alignment horizontal="left" vertical="top" indent="1"/>
    </xf>
    <xf numFmtId="4" fontId="59" fillId="53" borderId="145" applyNumberFormat="0" applyProtection="0">
      <alignment vertical="center"/>
    </xf>
    <xf numFmtId="4" fontId="56" fillId="55" borderId="145" applyNumberFormat="0" applyProtection="0">
      <alignment horizontal="right" vertical="center"/>
    </xf>
    <xf numFmtId="186" fontId="56" fillId="11" borderId="145" applyNumberFormat="0" applyProtection="0">
      <alignment horizontal="left" vertical="center" indent="1"/>
    </xf>
    <xf numFmtId="4" fontId="56" fillId="60" borderId="145" applyNumberFormat="0" applyProtection="0">
      <alignment horizontal="right" vertical="center"/>
    </xf>
    <xf numFmtId="4" fontId="56" fillId="59" borderId="145" applyNumberFormat="0" applyProtection="0">
      <alignment horizontal="right" vertical="center"/>
    </xf>
    <xf numFmtId="4" fontId="56" fillId="56" borderId="145" applyNumberFormat="0" applyProtection="0">
      <alignment horizontal="right" vertical="center"/>
    </xf>
    <xf numFmtId="4" fontId="56" fillId="16" borderId="145" applyNumberFormat="0" applyProtection="0">
      <alignment horizontal="right" vertical="center"/>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57" fillId="44" borderId="146" applyNumberFormat="0" applyAlignment="0" applyProtection="0"/>
    <xf numFmtId="4" fontId="56" fillId="15" borderId="145" applyNumberFormat="0" applyProtection="0">
      <alignment horizontal="right" vertical="center"/>
    </xf>
    <xf numFmtId="164" fontId="5" fillId="0" borderId="0" applyFont="0" applyFill="0" applyBorder="0" applyAlignment="0" applyProtection="0"/>
    <xf numFmtId="4" fontId="56" fillId="23" borderId="145" applyNumberFormat="0" applyProtection="0">
      <alignment horizontal="right" vertical="center"/>
    </xf>
    <xf numFmtId="186" fontId="50" fillId="41" borderId="145" applyNumberFormat="0" applyAlignment="0" applyProtection="0"/>
    <xf numFmtId="186" fontId="44" fillId="0" borderId="139" applyNumberFormat="0" applyFill="0" applyAlignment="0" applyProtection="0"/>
    <xf numFmtId="186" fontId="27" fillId="14" borderId="142" applyNumberFormat="0" applyProtection="0">
      <alignment horizontal="left" vertical="top" indent="1"/>
    </xf>
    <xf numFmtId="4" fontId="59" fillId="65" borderId="145" applyNumberFormat="0" applyProtection="0">
      <alignment horizontal="right" vertical="center"/>
    </xf>
    <xf numFmtId="4" fontId="56" fillId="53" borderId="145" applyNumberFormat="0" applyProtection="0">
      <alignment horizontal="left" vertical="center"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7" fillId="44" borderId="146" applyNumberFormat="0" applyAlignment="0" applyProtection="0"/>
    <xf numFmtId="4" fontId="62" fillId="48" borderId="142" applyNumberFormat="0" applyProtection="0">
      <alignment vertical="center"/>
    </xf>
    <xf numFmtId="186" fontId="56" fillId="63" borderId="142" applyNumberFormat="0" applyProtection="0">
      <alignment horizontal="left" vertical="top" indent="1"/>
    </xf>
    <xf numFmtId="186" fontId="42" fillId="44" borderId="145" applyNumberFormat="0" applyAlignment="0" applyProtection="0"/>
    <xf numFmtId="186" fontId="56" fillId="40" borderId="145" applyNumberFormat="0" applyFont="0" applyAlignment="0" applyProtection="0"/>
    <xf numFmtId="4" fontId="56" fillId="0" borderId="145" applyNumberFormat="0" applyProtection="0">
      <alignment horizontal="right" vertical="center"/>
    </xf>
    <xf numFmtId="4" fontId="63" fillId="66" borderId="136" applyNumberFormat="0" applyProtection="0">
      <alignment horizontal="left" vertical="center" indent="1"/>
    </xf>
    <xf numFmtId="186" fontId="50" fillId="41" borderId="145" applyNumberFormat="0" applyAlignment="0" applyProtection="0"/>
    <xf numFmtId="186" fontId="56" fillId="15" borderId="142" applyNumberFormat="0" applyProtection="0">
      <alignment horizontal="left" vertical="top" indent="1"/>
    </xf>
    <xf numFmtId="186" fontId="56" fillId="14" borderId="142" applyNumberFormat="0" applyProtection="0">
      <alignment horizontal="left" vertical="top" indent="1"/>
    </xf>
    <xf numFmtId="186" fontId="56" fillId="14" borderId="145" applyNumberFormat="0" applyProtection="0">
      <alignment horizontal="left" vertical="center" indent="1"/>
    </xf>
    <xf numFmtId="4" fontId="56" fillId="55" borderId="145" applyNumberFormat="0" applyProtection="0">
      <alignment horizontal="right" vertical="center"/>
    </xf>
    <xf numFmtId="4" fontId="56" fillId="0" borderId="145" applyNumberFormat="0" applyProtection="0">
      <alignment horizontal="right" vertical="center"/>
    </xf>
    <xf numFmtId="194" fontId="33" fillId="0" borderId="151" applyFill="0"/>
    <xf numFmtId="186" fontId="56" fillId="40" borderId="145" applyNumberFormat="0" applyFont="0" applyAlignment="0" applyProtection="0"/>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63" borderId="142" applyNumberFormat="0" applyProtection="0">
      <alignment horizontal="left" vertical="top" indent="1"/>
    </xf>
    <xf numFmtId="186" fontId="56" fillId="40" borderId="145" applyNumberFormat="0" applyFont="0" applyAlignment="0" applyProtection="0"/>
    <xf numFmtId="4" fontId="56" fillId="58" borderId="145" applyNumberFormat="0" applyProtection="0">
      <alignment horizontal="right" vertical="center"/>
    </xf>
    <xf numFmtId="186" fontId="56" fillId="63" borderId="142" applyNumberFormat="0" applyProtection="0">
      <alignment horizontal="left" vertical="top" indent="1"/>
    </xf>
    <xf numFmtId="4" fontId="56" fillId="54" borderId="145" applyNumberFormat="0" applyProtection="0">
      <alignment horizontal="left" vertical="center" indent="1"/>
    </xf>
    <xf numFmtId="186" fontId="56" fillId="21" borderId="142" applyNumberFormat="0" applyProtection="0">
      <alignment horizontal="left" vertical="top" indent="1"/>
    </xf>
    <xf numFmtId="186" fontId="42" fillId="44" borderId="145" applyNumberFormat="0" applyAlignment="0" applyProtection="0"/>
    <xf numFmtId="4" fontId="62" fillId="11" borderId="142" applyNumberFormat="0" applyProtection="0">
      <alignment horizontal="left" vertical="center" indent="1"/>
    </xf>
    <xf numFmtId="186" fontId="44" fillId="0" borderId="139" applyNumberFormat="0" applyFill="0" applyAlignment="0" applyProtection="0"/>
    <xf numFmtId="186" fontId="56" fillId="40" borderId="145" applyNumberFormat="0" applyFont="0" applyAlignment="0" applyProtection="0"/>
    <xf numFmtId="186" fontId="56" fillId="21" borderId="142" applyNumberFormat="0" applyProtection="0">
      <alignment horizontal="left" vertical="top" indent="1"/>
    </xf>
    <xf numFmtId="4" fontId="56" fillId="54" borderId="145" applyNumberFormat="0" applyProtection="0">
      <alignment horizontal="left" vertical="center" indent="1"/>
    </xf>
    <xf numFmtId="186" fontId="42" fillId="44" borderId="145" applyNumberFormat="0" applyAlignment="0" applyProtection="0"/>
    <xf numFmtId="4" fontId="64" fillId="64" borderId="145" applyNumberFormat="0" applyProtection="0">
      <alignment horizontal="right" vertical="center"/>
    </xf>
    <xf numFmtId="186" fontId="61" fillId="21" borderId="147" applyBorder="0"/>
    <xf numFmtId="186" fontId="56" fillId="40" borderId="145" applyNumberFormat="0" applyFont="0" applyAlignment="0" applyProtection="0"/>
    <xf numFmtId="4" fontId="56" fillId="54" borderId="145" applyNumberFormat="0" applyProtection="0">
      <alignment horizontal="left" vertical="center" indent="1"/>
    </xf>
    <xf numFmtId="186" fontId="27" fillId="15" borderId="142" applyNumberFormat="0" applyProtection="0">
      <alignment horizontal="left" vertical="top" indent="1"/>
    </xf>
    <xf numFmtId="186" fontId="56" fillId="40" borderId="145" applyNumberFormat="0" applyFont="0" applyAlignment="0" applyProtection="0"/>
    <xf numFmtId="4" fontId="56" fillId="55" borderId="145" applyNumberFormat="0" applyProtection="0">
      <alignment horizontal="right" vertical="center"/>
    </xf>
    <xf numFmtId="4" fontId="56" fillId="60" borderId="145" applyNumberFormat="0" applyProtection="0">
      <alignment horizontal="right" vertical="center"/>
    </xf>
    <xf numFmtId="186" fontId="56" fillId="21" borderId="142" applyNumberFormat="0" applyProtection="0">
      <alignment horizontal="left" vertical="top" indent="1"/>
    </xf>
    <xf numFmtId="186" fontId="56" fillId="14" borderId="142" applyNumberFormat="0" applyProtection="0">
      <alignment horizontal="left" vertical="top" indent="1"/>
    </xf>
    <xf numFmtId="4" fontId="56" fillId="19" borderId="145" applyNumberFormat="0" applyProtection="0">
      <alignment horizontal="right" vertical="center"/>
    </xf>
    <xf numFmtId="186" fontId="56" fillId="63" borderId="142" applyNumberFormat="0" applyProtection="0">
      <alignment horizontal="left" vertical="top" indent="1"/>
    </xf>
    <xf numFmtId="186" fontId="27" fillId="63" borderId="142" applyNumberFormat="0" applyProtection="0">
      <alignment horizontal="left" vertical="center" indent="1"/>
    </xf>
    <xf numFmtId="4" fontId="56" fillId="0" borderId="145" applyNumberFormat="0" applyProtection="0">
      <alignment horizontal="right" vertical="center"/>
    </xf>
    <xf numFmtId="186" fontId="42" fillId="44" borderId="145" applyNumberFormat="0" applyAlignment="0" applyProtection="0"/>
    <xf numFmtId="186" fontId="50" fillId="41" borderId="145" applyNumberFormat="0" applyAlignment="0" applyProtection="0"/>
    <xf numFmtId="4" fontId="56" fillId="53" borderId="145" applyNumberFormat="0" applyProtection="0">
      <alignment horizontal="left" vertical="center" indent="1"/>
    </xf>
    <xf numFmtId="4" fontId="62" fillId="11" borderId="142" applyNumberFormat="0" applyProtection="0">
      <alignment horizontal="left" vertical="center" indent="1"/>
    </xf>
    <xf numFmtId="4" fontId="56" fillId="60" borderId="145" applyNumberFormat="0" applyProtection="0">
      <alignment horizontal="right" vertical="center"/>
    </xf>
    <xf numFmtId="4" fontId="59" fillId="65" borderId="145" applyNumberFormat="0" applyProtection="0">
      <alignment horizontal="right" vertical="center"/>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64" fillId="64" borderId="145" applyNumberFormat="0" applyProtection="0">
      <alignment horizontal="right" vertical="center"/>
    </xf>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0" borderId="145" applyNumberFormat="0" applyProtection="0">
      <alignment horizontal="right" vertical="center"/>
    </xf>
    <xf numFmtId="164" fontId="35" fillId="0" borderId="0" applyFont="0" applyFill="0" applyBorder="0" applyAlignment="0" applyProtection="0"/>
    <xf numFmtId="186" fontId="56" fillId="40" borderId="145" applyNumberFormat="0" applyFont="0" applyAlignment="0" applyProtection="0"/>
    <xf numFmtId="186" fontId="42" fillId="44" borderId="145" applyNumberFormat="0" applyAlignment="0" applyProtection="0"/>
    <xf numFmtId="186" fontId="62" fillId="48" borderId="142" applyNumberFormat="0" applyProtection="0">
      <alignment horizontal="left" vertical="top" indent="1"/>
    </xf>
    <xf numFmtId="186" fontId="27" fillId="14" borderId="142"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56" fillId="62" borderId="145" applyNumberFormat="0" applyProtection="0">
      <alignment horizontal="left" vertical="center" indent="1"/>
    </xf>
    <xf numFmtId="4" fontId="56" fillId="55" borderId="145" applyNumberFormat="0" applyProtection="0">
      <alignment horizontal="right" vertical="center"/>
    </xf>
    <xf numFmtId="186" fontId="56" fillId="15" borderId="142" applyNumberFormat="0" applyProtection="0">
      <alignment horizontal="left" vertical="top" indent="1"/>
    </xf>
    <xf numFmtId="186" fontId="56" fillId="62"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4" fontId="56" fillId="23" borderId="145" applyNumberFormat="0" applyProtection="0">
      <alignment horizontal="right" vertical="center"/>
    </xf>
    <xf numFmtId="186" fontId="56" fillId="63" borderId="145" applyNumberFormat="0" applyProtection="0">
      <alignment horizontal="left" vertical="center" indent="1"/>
    </xf>
    <xf numFmtId="186" fontId="56" fillId="14" borderId="142" applyNumberFormat="0" applyProtection="0">
      <alignment horizontal="left" vertical="top" indent="1"/>
    </xf>
    <xf numFmtId="4" fontId="56" fillId="15" borderId="145" applyNumberFormat="0" applyProtection="0">
      <alignment horizontal="right" vertical="center"/>
    </xf>
    <xf numFmtId="186" fontId="62" fillId="48"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56" fillId="40" borderId="145" applyNumberFormat="0" applyFont="0" applyAlignment="0" applyProtection="0"/>
    <xf numFmtId="186" fontId="56" fillId="14" borderId="142" applyNumberFormat="0" applyProtection="0">
      <alignment horizontal="left" vertical="top" indent="1"/>
    </xf>
    <xf numFmtId="186" fontId="42" fillId="44" borderId="145" applyNumberFormat="0" applyAlignment="0" applyProtection="0"/>
    <xf numFmtId="186" fontId="56" fillId="21" borderId="142" applyNumberFormat="0" applyProtection="0">
      <alignment horizontal="left" vertical="top" indent="1"/>
    </xf>
    <xf numFmtId="4" fontId="62" fillId="48" borderId="142" applyNumberFormat="0" applyProtection="0">
      <alignment vertical="center"/>
    </xf>
    <xf numFmtId="37" fontId="33" fillId="0" borderId="148" applyNumberFormat="0"/>
    <xf numFmtId="186" fontId="56" fillId="40" borderId="145" applyNumberFormat="0" applyFont="0" applyAlignment="0" applyProtection="0"/>
    <xf numFmtId="186" fontId="56" fillId="21" borderId="142" applyNumberFormat="0" applyProtection="0">
      <alignment horizontal="left" vertical="top" indent="1"/>
    </xf>
    <xf numFmtId="4" fontId="56" fillId="55" borderId="145" applyNumberFormat="0" applyProtection="0">
      <alignment horizontal="right" vertical="center"/>
    </xf>
    <xf numFmtId="186" fontId="50" fillId="41" borderId="145" applyNumberFormat="0" applyAlignment="0" applyProtection="0"/>
    <xf numFmtId="4" fontId="59" fillId="65" borderId="145" applyNumberFormat="0" applyProtection="0">
      <alignment horizontal="right" vertical="center"/>
    </xf>
    <xf numFmtId="4" fontId="63" fillId="66" borderId="136"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4" fontId="56" fillId="14" borderId="136" applyNumberFormat="0" applyProtection="0">
      <alignment horizontal="left" vertical="center" indent="1"/>
    </xf>
    <xf numFmtId="186" fontId="62" fillId="48" borderId="142" applyNumberFormat="0" applyProtection="0">
      <alignment horizontal="left" vertical="top" indent="1"/>
    </xf>
    <xf numFmtId="186" fontId="56" fillId="21" borderId="142" applyNumberFormat="0" applyProtection="0">
      <alignment horizontal="left" vertical="top" indent="1"/>
    </xf>
    <xf numFmtId="4" fontId="56" fillId="52" borderId="145" applyNumberFormat="0" applyProtection="0">
      <alignment vertical="center"/>
    </xf>
    <xf numFmtId="4" fontId="56" fillId="54" borderId="145" applyNumberFormat="0" applyProtection="0">
      <alignment horizontal="left" vertical="center" indent="1"/>
    </xf>
    <xf numFmtId="4" fontId="27" fillId="21" borderId="136"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14" borderId="142" applyNumberFormat="0" applyProtection="0">
      <alignment horizontal="left" vertical="top" indent="1"/>
    </xf>
    <xf numFmtId="4" fontId="62" fillId="11" borderId="142" applyNumberFormat="0" applyProtection="0">
      <alignment horizontal="left" vertical="center" indent="1"/>
    </xf>
    <xf numFmtId="4" fontId="59" fillId="65" borderId="145" applyNumberFormat="0" applyProtection="0">
      <alignment horizontal="right" vertical="center"/>
    </xf>
    <xf numFmtId="186" fontId="56" fillId="40" borderId="145" applyNumberFormat="0" applyFont="0" applyAlignment="0" applyProtection="0"/>
    <xf numFmtId="186" fontId="56" fillId="14"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27" fillId="63" borderId="142" applyNumberFormat="0" applyProtection="0">
      <alignment horizontal="left" vertical="top" indent="1"/>
    </xf>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40" borderId="145" applyNumberFormat="0" applyFont="0" applyAlignment="0" applyProtection="0"/>
    <xf numFmtId="186" fontId="56" fillId="14"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186" fontId="61" fillId="21" borderId="147" applyBorder="0"/>
    <xf numFmtId="186" fontId="56" fillId="40" borderId="145" applyNumberFormat="0" applyFont="0" applyAlignment="0" applyProtection="0"/>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top" indent="1"/>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37" fontId="33" fillId="0" borderId="148" applyNumberFormat="0"/>
    <xf numFmtId="186" fontId="44" fillId="0" borderId="139" applyNumberFormat="0" applyFill="0" applyAlignment="0" applyProtection="0"/>
    <xf numFmtId="186" fontId="56" fillId="63" borderId="142" applyNumberFormat="0" applyProtection="0">
      <alignment horizontal="left" vertical="top" indent="1"/>
    </xf>
    <xf numFmtId="186" fontId="56" fillId="15" borderId="142" applyNumberFormat="0" applyProtection="0">
      <alignment horizontal="left" vertical="top" indent="1"/>
    </xf>
    <xf numFmtId="4" fontId="56" fillId="23" borderId="145" applyNumberFormat="0" applyProtection="0">
      <alignment horizontal="right" vertical="center"/>
    </xf>
    <xf numFmtId="186" fontId="56" fillId="62"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186" fontId="56" fillId="14" borderId="145" applyNumberFormat="0" applyProtection="0">
      <alignment horizontal="left" vertical="center" indent="1"/>
    </xf>
    <xf numFmtId="194" fontId="33" fillId="0" borderId="151" applyFill="0"/>
    <xf numFmtId="4" fontId="62" fillId="48" borderId="142" applyNumberFormat="0" applyProtection="0">
      <alignment vertical="center"/>
    </xf>
    <xf numFmtId="186" fontId="44" fillId="0" borderId="139" applyNumberFormat="0" applyFill="0" applyAlignment="0" applyProtection="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2" borderId="145" applyNumberFormat="0" applyProtection="0">
      <alignmen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27" fillId="14" borderId="142" applyNumberFormat="0" applyProtection="0">
      <alignment horizontal="left" vertical="center" indent="1"/>
    </xf>
    <xf numFmtId="186" fontId="42" fillId="44" borderId="145" applyNumberFormat="0" applyAlignment="0" applyProtection="0"/>
    <xf numFmtId="186" fontId="56" fillId="14" borderId="145" applyNumberFormat="0" applyProtection="0">
      <alignment horizontal="left" vertical="center" indent="1"/>
    </xf>
    <xf numFmtId="186" fontId="56" fillId="63" borderId="142" applyNumberFormat="0" applyProtection="0">
      <alignment horizontal="left" vertical="top" indent="1"/>
    </xf>
    <xf numFmtId="37" fontId="33" fillId="0" borderId="148" applyNumberFormat="0"/>
    <xf numFmtId="186" fontId="56" fillId="40" borderId="145" applyNumberFormat="0" applyFont="0" applyAlignment="0" applyProtection="0"/>
    <xf numFmtId="4" fontId="63" fillId="66" borderId="136" applyNumberFormat="0" applyProtection="0">
      <alignment horizontal="left" vertical="center" indent="1"/>
    </xf>
    <xf numFmtId="164" fontId="35" fillId="0" borderId="0" applyFont="0" applyFill="0" applyBorder="0" applyAlignment="0" applyProtection="0"/>
    <xf numFmtId="186" fontId="56" fillId="40" borderId="145" applyNumberFormat="0" applyFont="0" applyAlignment="0" applyProtection="0"/>
    <xf numFmtId="4" fontId="62" fillId="48" borderId="142" applyNumberFormat="0" applyProtection="0">
      <alignment vertical="center"/>
    </xf>
    <xf numFmtId="4" fontId="64" fillId="64" borderId="145" applyNumberFormat="0" applyProtection="0">
      <alignment horizontal="right" vertical="center"/>
    </xf>
    <xf numFmtId="186" fontId="44" fillId="0" borderId="139" applyNumberFormat="0" applyFill="0" applyAlignment="0" applyProtection="0"/>
    <xf numFmtId="186" fontId="27" fillId="14" borderId="142" applyNumberFormat="0" applyProtection="0">
      <alignment horizontal="left" vertical="top" indent="1"/>
    </xf>
    <xf numFmtId="4" fontId="56" fillId="19" borderId="145" applyNumberFormat="0" applyProtection="0">
      <alignment horizontal="right" vertical="center"/>
    </xf>
    <xf numFmtId="4" fontId="64" fillId="64" borderId="145" applyNumberFormat="0" applyProtection="0">
      <alignment horizontal="right" vertical="center"/>
    </xf>
    <xf numFmtId="186" fontId="44" fillId="0" borderId="139" applyNumberFormat="0" applyFill="0" applyAlignment="0" applyProtection="0"/>
    <xf numFmtId="186" fontId="27" fillId="14" borderId="142" applyNumberFormat="0" applyProtection="0">
      <alignment horizontal="left" vertical="center" indent="1"/>
    </xf>
    <xf numFmtId="186" fontId="56" fillId="15" borderId="142" applyNumberFormat="0" applyProtection="0">
      <alignment horizontal="left" vertical="top" indent="1"/>
    </xf>
    <xf numFmtId="186" fontId="42" fillId="44" borderId="145" applyNumberFormat="0" applyAlignment="0" applyProtection="0"/>
    <xf numFmtId="4" fontId="56" fillId="58" borderId="145" applyNumberFormat="0" applyProtection="0">
      <alignment horizontal="right" vertical="center"/>
    </xf>
    <xf numFmtId="194" fontId="33" fillId="0" borderId="151" applyFill="0"/>
    <xf numFmtId="186" fontId="56" fillId="40" borderId="145" applyNumberFormat="0" applyFont="0" applyAlignment="0" applyProtection="0"/>
    <xf numFmtId="186" fontId="62" fillId="48" borderId="142" applyNumberFormat="0" applyProtection="0">
      <alignment horizontal="left" vertical="top" indent="1"/>
    </xf>
    <xf numFmtId="4" fontId="62" fillId="48" borderId="142"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60" fillId="52" borderId="142" applyNumberFormat="0" applyProtection="0">
      <alignment horizontal="left" vertical="top" indent="1"/>
    </xf>
    <xf numFmtId="4" fontId="56" fillId="59" borderId="145" applyNumberFormat="0" applyProtection="0">
      <alignment horizontal="right" vertical="center"/>
    </xf>
    <xf numFmtId="4" fontId="56" fillId="15" borderId="145" applyNumberFormat="0" applyProtection="0">
      <alignment horizontal="right" vertical="center"/>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0" fillId="41" borderId="145" applyNumberFormat="0" applyAlignment="0" applyProtection="0"/>
    <xf numFmtId="37" fontId="33" fillId="0" borderId="148" applyNumberFormat="0"/>
    <xf numFmtId="186" fontId="56" fillId="14" borderId="145"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4" fontId="56" fillId="61" borderId="136" applyNumberFormat="0" applyProtection="0">
      <alignment horizontal="left" vertical="center" indent="1"/>
    </xf>
    <xf numFmtId="186" fontId="50" fillId="41" borderId="145" applyNumberFormat="0" applyAlignment="0" applyProtection="0"/>
    <xf numFmtId="4" fontId="59" fillId="65" borderId="145" applyNumberFormat="0" applyProtection="0">
      <alignment horizontal="right" vertical="center"/>
    </xf>
    <xf numFmtId="4" fontId="62" fillId="48" borderId="142" applyNumberFormat="0" applyProtection="0">
      <alignment vertical="center"/>
    </xf>
    <xf numFmtId="186" fontId="56" fillId="14" borderId="142" applyNumberFormat="0" applyProtection="0">
      <alignment horizontal="left" vertical="top" indent="1"/>
    </xf>
    <xf numFmtId="4" fontId="62" fillId="11" borderId="142" applyNumberFormat="0" applyProtection="0">
      <alignment horizontal="left" vertical="center" indent="1"/>
    </xf>
    <xf numFmtId="186" fontId="27" fillId="14" borderId="142" applyNumberFormat="0" applyProtection="0">
      <alignment horizontal="left" vertical="center" indent="1"/>
    </xf>
    <xf numFmtId="4" fontId="56" fillId="54" borderId="145" applyNumberFormat="0" applyProtection="0">
      <alignment horizontal="left" vertical="center" indent="1"/>
    </xf>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4" fontId="56" fillId="16" borderId="145" applyNumberFormat="0" applyProtection="0">
      <alignment horizontal="right" vertical="center"/>
    </xf>
    <xf numFmtId="4" fontId="56" fillId="14" borderId="136" applyNumberFormat="0" applyProtection="0">
      <alignment horizontal="left" vertical="center" indent="1"/>
    </xf>
    <xf numFmtId="4" fontId="56" fillId="54" borderId="145" applyNumberFormat="0" applyProtection="0">
      <alignment horizontal="left" vertical="center" indent="1"/>
    </xf>
    <xf numFmtId="4" fontId="56" fillId="16" borderId="145" applyNumberFormat="0" applyProtection="0">
      <alignment horizontal="righ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59" fillId="53" borderId="145" applyNumberFormat="0" applyProtection="0">
      <alignment vertical="center"/>
    </xf>
    <xf numFmtId="4" fontId="56" fillId="59" borderId="145" applyNumberFormat="0" applyProtection="0">
      <alignment horizontal="right" vertical="center"/>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64" fontId="35" fillId="0" borderId="0" applyFont="0" applyFill="0" applyBorder="0" applyAlignment="0" applyProtection="0"/>
    <xf numFmtId="4" fontId="56" fillId="23" borderId="145" applyNumberFormat="0" applyProtection="0">
      <alignment horizontal="right" vertical="center"/>
    </xf>
    <xf numFmtId="164" fontId="35" fillId="0" borderId="0" applyFont="0" applyFill="0" applyBorder="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9" borderId="145" applyNumberFormat="0" applyProtection="0">
      <alignment horizontal="right" vertical="center"/>
    </xf>
    <xf numFmtId="4" fontId="56" fillId="61" borderId="136" applyNumberFormat="0" applyProtection="0">
      <alignment horizontal="left" vertical="center" indent="1"/>
    </xf>
    <xf numFmtId="4" fontId="56" fillId="56"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94" fontId="33" fillId="0" borderId="151" applyFill="0"/>
    <xf numFmtId="186" fontId="56" fillId="63" borderId="142" applyNumberFormat="0" applyProtection="0">
      <alignment horizontal="left" vertical="top" indent="1"/>
    </xf>
    <xf numFmtId="4" fontId="56" fillId="15"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7" fillId="44" borderId="146" applyNumberFormat="0" applyAlignment="0" applyProtection="0"/>
    <xf numFmtId="186" fontId="56" fillId="11" borderId="145"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4" fontId="56" fillId="16" borderId="145" applyNumberFormat="0" applyProtection="0">
      <alignment horizontal="right" vertical="center"/>
    </xf>
    <xf numFmtId="186" fontId="60" fillId="52" borderId="142" applyNumberFormat="0" applyProtection="0">
      <alignment horizontal="left" vertical="top" indent="1"/>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6" borderId="145" applyNumberFormat="0" applyProtection="0">
      <alignment horizontal="right" vertical="center"/>
    </xf>
    <xf numFmtId="4" fontId="56" fillId="53" borderId="145" applyNumberFormat="0" applyProtection="0">
      <alignment horizontal="left" vertical="center" indent="1"/>
    </xf>
    <xf numFmtId="4" fontId="27" fillId="21" borderId="136" applyNumberFormat="0" applyProtection="0">
      <alignment horizontal="left" vertical="center" indent="1"/>
    </xf>
    <xf numFmtId="4" fontId="56" fillId="59" borderId="145" applyNumberFormat="0" applyProtection="0">
      <alignment horizontal="right" vertical="center"/>
    </xf>
    <xf numFmtId="4" fontId="56" fillId="23" borderId="145" applyNumberFormat="0" applyProtection="0">
      <alignment horizontal="right" vertical="center"/>
    </xf>
    <xf numFmtId="186" fontId="56" fillId="21"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4" fontId="56" fillId="0" borderId="145" applyNumberFormat="0" applyProtection="0">
      <alignment horizontal="right" vertical="center"/>
    </xf>
    <xf numFmtId="186" fontId="44" fillId="0" borderId="139" applyNumberFormat="0" applyFill="0" applyAlignment="0" applyProtection="0"/>
    <xf numFmtId="186" fontId="61" fillId="21" borderId="147" applyBorder="0"/>
    <xf numFmtId="186" fontId="56" fillId="14" borderId="142" applyNumberFormat="0" applyProtection="0">
      <alignment horizontal="left" vertical="top" indent="1"/>
    </xf>
    <xf numFmtId="186" fontId="56" fillId="14" borderId="142" applyNumberFormat="0" applyProtection="0">
      <alignment horizontal="left" vertical="top" indent="1"/>
    </xf>
    <xf numFmtId="194" fontId="33" fillId="0" borderId="151" applyFill="0"/>
    <xf numFmtId="186" fontId="56" fillId="14" borderId="142" applyNumberFormat="0" applyProtection="0">
      <alignment horizontal="left" vertical="top" indent="1"/>
    </xf>
    <xf numFmtId="4" fontId="56" fillId="16" borderId="145" applyNumberFormat="0" applyProtection="0">
      <alignment horizontal="right" vertical="center"/>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186" fontId="50" fillId="41" borderId="145" applyNumberFormat="0" applyAlignment="0" applyProtection="0"/>
    <xf numFmtId="186" fontId="27" fillId="63" borderId="142" applyNumberFormat="0" applyProtection="0">
      <alignment horizontal="left" vertical="top" indent="1"/>
    </xf>
    <xf numFmtId="186" fontId="50" fillId="41" borderId="145" applyNumberFormat="0" applyAlignment="0" applyProtection="0"/>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56" fillId="15" borderId="136" applyNumberFormat="0" applyProtection="0">
      <alignment horizontal="left" vertical="center" indent="1"/>
    </xf>
    <xf numFmtId="4" fontId="56" fillId="16" borderId="145" applyNumberFormat="0" applyProtection="0">
      <alignment horizontal="right" vertical="center"/>
    </xf>
    <xf numFmtId="4" fontId="56" fillId="55"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63" borderId="145" applyNumberFormat="0" applyProtection="0">
      <alignment horizontal="left" vertical="center" indent="1"/>
    </xf>
    <xf numFmtId="4" fontId="56" fillId="56" borderId="145" applyNumberFormat="0" applyProtection="0">
      <alignment horizontal="right" vertical="center"/>
    </xf>
    <xf numFmtId="186" fontId="56" fillId="14" borderId="142" applyNumberFormat="0" applyProtection="0">
      <alignment horizontal="left" vertical="top" indent="1"/>
    </xf>
    <xf numFmtId="4" fontId="56" fillId="14" borderId="136" applyNumberFormat="0" applyProtection="0">
      <alignment horizontal="left" vertical="center"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62" fillId="15" borderId="142" applyNumberFormat="0" applyProtection="0">
      <alignment horizontal="left" vertical="top" indent="1"/>
    </xf>
    <xf numFmtId="4" fontId="56" fillId="0" borderId="145" applyNumberFormat="0" applyProtection="0">
      <alignment horizontal="right" vertical="center"/>
    </xf>
    <xf numFmtId="186" fontId="27" fillId="63" borderId="142" applyNumberFormat="0" applyProtection="0">
      <alignment horizontal="left" vertical="top" indent="1"/>
    </xf>
    <xf numFmtId="37" fontId="33" fillId="0" borderId="148" applyNumberFormat="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5" borderId="136" applyNumberFormat="0" applyProtection="0">
      <alignment horizontal="left" vertical="center" indent="1"/>
    </xf>
    <xf numFmtId="4" fontId="56" fillId="57" borderId="136" applyNumberFormat="0" applyProtection="0">
      <alignment horizontal="right" vertical="center"/>
    </xf>
    <xf numFmtId="186" fontId="42" fillId="44" borderId="145" applyNumberFormat="0" applyAlignment="0" applyProtection="0"/>
    <xf numFmtId="186" fontId="56" fillId="63"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27" fillId="21" borderId="142" applyNumberFormat="0" applyProtection="0">
      <alignment horizontal="left" vertical="center"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4" fontId="56" fillId="0" borderId="145" applyNumberFormat="0" applyProtection="0">
      <alignment horizontal="right" vertical="center"/>
    </xf>
    <xf numFmtId="186" fontId="56" fillId="40" borderId="145" applyNumberFormat="0" applyFont="0" applyAlignment="0" applyProtection="0"/>
    <xf numFmtId="4" fontId="56" fillId="23" borderId="145" applyNumberFormat="0" applyProtection="0">
      <alignment horizontal="right" vertical="center"/>
    </xf>
    <xf numFmtId="4" fontId="56" fillId="23" borderId="145" applyNumberFormat="0" applyProtection="0">
      <alignment horizontal="right" vertical="center"/>
    </xf>
    <xf numFmtId="4" fontId="56" fillId="60" borderId="145" applyNumberFormat="0" applyProtection="0">
      <alignment horizontal="right" vertical="center"/>
    </xf>
    <xf numFmtId="186" fontId="56" fillId="11"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64" fillId="64" borderId="145" applyNumberFormat="0" applyProtection="0">
      <alignment horizontal="right" vertical="center"/>
    </xf>
    <xf numFmtId="4" fontId="56" fillId="54" borderId="145" applyNumberFormat="0" applyProtection="0">
      <alignment horizontal="left" vertical="center"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5" borderId="145" applyNumberFormat="0" applyProtection="0">
      <alignment horizontal="right" vertical="center"/>
    </xf>
    <xf numFmtId="4" fontId="56" fillId="55" borderId="145" applyNumberFormat="0" applyProtection="0">
      <alignment horizontal="right" vertical="center"/>
    </xf>
    <xf numFmtId="186" fontId="56" fillId="14" borderId="142" applyNumberFormat="0" applyProtection="0">
      <alignment horizontal="left" vertical="top" indent="1"/>
    </xf>
    <xf numFmtId="186" fontId="56" fillId="21"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4" fontId="56" fillId="54" borderId="145" applyNumberFormat="0" applyProtection="0">
      <alignment horizontal="left" vertical="center" indent="1"/>
    </xf>
    <xf numFmtId="186" fontId="56" fillId="14" borderId="142" applyNumberFormat="0" applyProtection="0">
      <alignment horizontal="left" vertical="top" indent="1"/>
    </xf>
    <xf numFmtId="186" fontId="56" fillId="15" borderId="142" applyNumberFormat="0" applyProtection="0">
      <alignment horizontal="left" vertical="top" indent="1"/>
    </xf>
    <xf numFmtId="4" fontId="27" fillId="21" borderId="136" applyNumberFormat="0" applyProtection="0">
      <alignment horizontal="left" vertical="center" indent="1"/>
    </xf>
    <xf numFmtId="186" fontId="57" fillId="44" borderId="146" applyNumberFormat="0" applyAlignment="0" applyProtection="0"/>
    <xf numFmtId="164" fontId="35" fillId="0" borderId="0" applyFont="0" applyFill="0" applyBorder="0" applyAlignment="0" applyProtection="0"/>
    <xf numFmtId="186" fontId="60" fillId="52" borderId="142" applyNumberFormat="0" applyProtection="0">
      <alignment horizontal="left" vertical="top" indent="1"/>
    </xf>
    <xf numFmtId="4" fontId="56" fillId="16" borderId="145" applyNumberFormat="0" applyProtection="0">
      <alignment horizontal="right" vertical="center"/>
    </xf>
    <xf numFmtId="4" fontId="56" fillId="15" borderId="136" applyNumberFormat="0" applyProtection="0">
      <alignment horizontal="left" vertical="center" indent="1"/>
    </xf>
    <xf numFmtId="186" fontId="56" fillId="63" borderId="142" applyNumberFormat="0" applyProtection="0">
      <alignment horizontal="left" vertical="top" indent="1"/>
    </xf>
    <xf numFmtId="186" fontId="56" fillId="63" borderId="145" applyNumberFormat="0" applyProtection="0">
      <alignment horizontal="left" vertical="center"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6" borderId="145" applyNumberFormat="0" applyProtection="0">
      <alignment horizontal="right" vertical="center"/>
    </xf>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4" fontId="59" fillId="53" borderId="145" applyNumberFormat="0" applyProtection="0">
      <alignment vertical="center"/>
    </xf>
    <xf numFmtId="4" fontId="56" fillId="15" borderId="145" applyNumberFormat="0" applyProtection="0">
      <alignment horizontal="right" vertical="center"/>
    </xf>
    <xf numFmtId="4" fontId="56" fillId="56" borderId="145" applyNumberFormat="0" applyProtection="0">
      <alignment horizontal="right" vertical="center"/>
    </xf>
    <xf numFmtId="186" fontId="56" fillId="21" borderId="142" applyNumberFormat="0" applyProtection="0">
      <alignment horizontal="left" vertical="top" indent="1"/>
    </xf>
    <xf numFmtId="4" fontId="56" fillId="61" borderId="136" applyNumberFormat="0" applyProtection="0">
      <alignment horizontal="left" vertical="center" indent="1"/>
    </xf>
    <xf numFmtId="4" fontId="56" fillId="19" borderId="145" applyNumberFormat="0" applyProtection="0">
      <alignment horizontal="right" vertical="center"/>
    </xf>
    <xf numFmtId="186" fontId="56" fillId="21"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4" fontId="62" fillId="48" borderId="142" applyNumberFormat="0" applyProtection="0">
      <alignment vertical="center"/>
    </xf>
    <xf numFmtId="4" fontId="63" fillId="66" borderId="136" applyNumberFormat="0" applyProtection="0">
      <alignment horizontal="left" vertical="center" indent="1"/>
    </xf>
    <xf numFmtId="186" fontId="56" fillId="15" borderId="142" applyNumberFormat="0" applyProtection="0">
      <alignment horizontal="left" vertical="top" indent="1"/>
    </xf>
    <xf numFmtId="4" fontId="56" fillId="54" borderId="145" applyNumberFormat="0" applyProtection="0">
      <alignment horizontal="left" vertical="center" indent="1"/>
    </xf>
    <xf numFmtId="186" fontId="56" fillId="14" borderId="142" applyNumberFormat="0" applyProtection="0">
      <alignment horizontal="left" vertical="top" indent="1"/>
    </xf>
    <xf numFmtId="4" fontId="56" fillId="0" borderId="145" applyNumberFormat="0" applyProtection="0">
      <alignment horizontal="right" vertical="center"/>
    </xf>
    <xf numFmtId="186" fontId="42" fillId="44" borderId="145" applyNumberFormat="0" applyAlignment="0" applyProtection="0"/>
    <xf numFmtId="186" fontId="56" fillId="40" borderId="145" applyNumberFormat="0" applyFont="0" applyAlignment="0" applyProtection="0"/>
    <xf numFmtId="4" fontId="27" fillId="21" borderId="136"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23" borderId="145" applyNumberFormat="0" applyProtection="0">
      <alignment horizontal="right" vertical="center"/>
    </xf>
    <xf numFmtId="4" fontId="59" fillId="53" borderId="145" applyNumberFormat="0" applyProtection="0">
      <alignment vertical="center"/>
    </xf>
    <xf numFmtId="186" fontId="56" fillId="40" borderId="145" applyNumberFormat="0" applyFont="0" applyAlignment="0" applyProtection="0"/>
    <xf numFmtId="186" fontId="42" fillId="44" borderId="145" applyNumberFormat="0" applyAlignment="0" applyProtection="0"/>
    <xf numFmtId="4" fontId="56" fillId="56" borderId="145" applyNumberFormat="0" applyProtection="0">
      <alignment horizontal="right" vertical="center"/>
    </xf>
    <xf numFmtId="186" fontId="56" fillId="40" borderId="145" applyNumberFormat="0" applyFont="0" applyAlignment="0" applyProtection="0"/>
    <xf numFmtId="186" fontId="62" fillId="48" borderId="142" applyNumberFormat="0" applyProtection="0">
      <alignment horizontal="left" vertical="top" indent="1"/>
    </xf>
    <xf numFmtId="4" fontId="56" fillId="59" borderId="145" applyNumberFormat="0" applyProtection="0">
      <alignment horizontal="right" vertical="center"/>
    </xf>
    <xf numFmtId="4" fontId="27" fillId="21" borderId="136"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44" fillId="0" borderId="139" applyNumberFormat="0" applyFill="0" applyAlignment="0" applyProtection="0"/>
    <xf numFmtId="186" fontId="56" fillId="63" borderId="142" applyNumberFormat="0" applyProtection="0">
      <alignment horizontal="left" vertical="top" indent="1"/>
    </xf>
    <xf numFmtId="186" fontId="42" fillId="44" borderId="145" applyNumberFormat="0" applyAlignment="0" applyProtection="0"/>
    <xf numFmtId="4" fontId="56" fillId="0" borderId="145" applyNumberFormat="0" applyProtection="0">
      <alignment horizontal="right" vertical="center"/>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62" borderId="145" applyNumberFormat="0" applyProtection="0">
      <alignment horizontal="left" vertical="center" indent="1"/>
    </xf>
    <xf numFmtId="186" fontId="27" fillId="21" borderId="142" applyNumberFormat="0" applyProtection="0">
      <alignment horizontal="left" vertical="top" indent="1"/>
    </xf>
    <xf numFmtId="4" fontId="56" fillId="60" borderId="145" applyNumberFormat="0" applyProtection="0">
      <alignment horizontal="right" vertical="center"/>
    </xf>
    <xf numFmtId="186" fontId="60" fillId="52" borderId="142" applyNumberFormat="0" applyProtection="0">
      <alignment horizontal="left" vertical="top" indent="1"/>
    </xf>
    <xf numFmtId="186" fontId="61" fillId="21" borderId="147" applyBorder="0"/>
    <xf numFmtId="186" fontId="56" fillId="63" borderId="145" applyNumberFormat="0" applyProtection="0">
      <alignment horizontal="left" vertical="center" indent="1"/>
    </xf>
    <xf numFmtId="186" fontId="50" fillId="41" borderId="145" applyNumberFormat="0" applyAlignment="0" applyProtection="0"/>
    <xf numFmtId="4" fontId="62" fillId="11" borderId="142" applyNumberFormat="0" applyProtection="0">
      <alignment horizontal="left" vertical="center" indent="1"/>
    </xf>
    <xf numFmtId="186" fontId="56" fillId="40" borderId="145" applyNumberFormat="0" applyFont="0" applyAlignment="0" applyProtection="0"/>
    <xf numFmtId="186" fontId="42" fillId="44" borderId="145" applyNumberFormat="0" applyAlignment="0" applyProtection="0"/>
    <xf numFmtId="4" fontId="56" fillId="53" borderId="145" applyNumberFormat="0" applyProtection="0">
      <alignment horizontal="left" vertical="center" indent="1"/>
    </xf>
    <xf numFmtId="4" fontId="56" fillId="58" borderId="145" applyNumberFormat="0" applyProtection="0">
      <alignment horizontal="right" vertical="center"/>
    </xf>
    <xf numFmtId="4" fontId="27" fillId="21" borderId="136"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44" fillId="0" borderId="139" applyNumberFormat="0" applyFill="0" applyAlignment="0" applyProtection="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4" borderId="145" applyNumberFormat="0" applyProtection="0">
      <alignment horizontal="left" vertical="center" indent="1"/>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62" fillId="48" borderId="142" applyNumberFormat="0" applyProtection="0">
      <alignment horizontal="left" vertical="top" indent="1"/>
    </xf>
    <xf numFmtId="186" fontId="56" fillId="63" borderId="142" applyNumberFormat="0" applyProtection="0">
      <alignment horizontal="left" vertical="top" indent="1"/>
    </xf>
    <xf numFmtId="186" fontId="62" fillId="15" borderId="142" applyNumberFormat="0" applyProtection="0">
      <alignment horizontal="left" vertical="top" indent="1"/>
    </xf>
    <xf numFmtId="186" fontId="61" fillId="21" borderId="147" applyBorder="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94" fontId="33" fillId="0" borderId="151" applyFill="0"/>
    <xf numFmtId="4" fontId="56" fillId="60" borderId="145" applyNumberFormat="0" applyProtection="0">
      <alignment horizontal="right" vertical="center"/>
    </xf>
    <xf numFmtId="4" fontId="56" fillId="15" borderId="136" applyNumberFormat="0" applyProtection="0">
      <alignment horizontal="left" vertical="center" indent="1"/>
    </xf>
    <xf numFmtId="4" fontId="56" fillId="55" borderId="145" applyNumberFormat="0" applyProtection="0">
      <alignment horizontal="right" vertical="center"/>
    </xf>
    <xf numFmtId="4" fontId="56" fillId="60"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56" fillId="52" borderId="145" applyNumberFormat="0" applyProtection="0">
      <alignment vertical="center"/>
    </xf>
    <xf numFmtId="4" fontId="56" fillId="58" borderId="145" applyNumberFormat="0" applyProtection="0">
      <alignment horizontal="right" vertical="center"/>
    </xf>
    <xf numFmtId="4" fontId="56" fillId="14" borderId="136"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56" fillId="21" borderId="142" applyNumberFormat="0" applyProtection="0">
      <alignment horizontal="left" vertical="top" indent="1"/>
    </xf>
    <xf numFmtId="4" fontId="56" fillId="58" borderId="145" applyNumberFormat="0" applyProtection="0">
      <alignment horizontal="right" vertical="center"/>
    </xf>
    <xf numFmtId="4" fontId="56" fillId="52" borderId="145" applyNumberFormat="0" applyProtection="0">
      <alignmen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6" fillId="19" borderId="145" applyNumberFormat="0" applyProtection="0">
      <alignment horizontal="right" vertical="center"/>
    </xf>
    <xf numFmtId="4" fontId="27" fillId="21" borderId="136" applyNumberFormat="0" applyProtection="0">
      <alignment horizontal="left" vertical="center" indent="1"/>
    </xf>
    <xf numFmtId="4" fontId="56" fillId="57" borderId="136" applyNumberFormat="0" applyProtection="0">
      <alignment horizontal="right" vertical="center"/>
    </xf>
    <xf numFmtId="4" fontId="56" fillId="14" borderId="136" applyNumberFormat="0" applyProtection="0">
      <alignment horizontal="left" vertical="center" indent="1"/>
    </xf>
    <xf numFmtId="186" fontId="56" fillId="63" borderId="142" applyNumberFormat="0" applyProtection="0">
      <alignment horizontal="left" vertical="top" indent="1"/>
    </xf>
    <xf numFmtId="4" fontId="27" fillId="21" borderId="136" applyNumberFormat="0" applyProtection="0">
      <alignment horizontal="left" vertical="center" indent="1"/>
    </xf>
    <xf numFmtId="186" fontId="57" fillId="44" borderId="146" applyNumberFormat="0" applyAlignment="0" applyProtection="0"/>
    <xf numFmtId="186" fontId="56" fillId="40" borderId="145" applyNumberFormat="0" applyFont="0" applyAlignment="0" applyProtection="0"/>
    <xf numFmtId="4" fontId="56" fillId="52" borderId="145" applyNumberFormat="0" applyProtection="0">
      <alignment vertical="center"/>
    </xf>
    <xf numFmtId="186" fontId="27" fillId="21" borderId="142" applyNumberFormat="0" applyProtection="0">
      <alignment horizontal="left" vertical="center" indent="1"/>
    </xf>
    <xf numFmtId="186" fontId="56" fillId="14"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11" borderId="145" applyNumberFormat="0" applyProtection="0">
      <alignment horizontal="left" vertical="center" indent="1"/>
    </xf>
    <xf numFmtId="4" fontId="56" fillId="19" borderId="145" applyNumberFormat="0" applyProtection="0">
      <alignment horizontal="right" vertical="center"/>
    </xf>
    <xf numFmtId="4" fontId="56" fillId="53" borderId="145" applyNumberFormat="0" applyProtection="0">
      <alignment horizontal="left" vertical="center" indent="1"/>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9" borderId="145" applyNumberFormat="0" applyProtection="0">
      <alignment horizontal="right" vertical="center"/>
    </xf>
    <xf numFmtId="186" fontId="60" fillId="52" borderId="142" applyNumberFormat="0" applyProtection="0">
      <alignment horizontal="left" vertical="top" indent="1"/>
    </xf>
    <xf numFmtId="4" fontId="56" fillId="15" borderId="145" applyNumberFormat="0" applyProtection="0">
      <alignment horizontal="right" vertical="center"/>
    </xf>
    <xf numFmtId="4" fontId="56" fillId="19" borderId="145" applyNumberFormat="0" applyProtection="0">
      <alignment horizontal="right" vertical="center"/>
    </xf>
    <xf numFmtId="4" fontId="56" fillId="58" borderId="145" applyNumberFormat="0" applyProtection="0">
      <alignment horizontal="right" vertical="center"/>
    </xf>
    <xf numFmtId="186" fontId="56" fillId="21"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59" fillId="65" borderId="145" applyNumberFormat="0" applyProtection="0">
      <alignment horizontal="right" vertical="center"/>
    </xf>
    <xf numFmtId="186" fontId="44" fillId="0" borderId="139" applyNumberFormat="0" applyFill="0" applyAlignment="0" applyProtection="0"/>
    <xf numFmtId="4" fontId="62" fillId="48" borderId="142" applyNumberFormat="0" applyProtection="0">
      <alignment vertical="center"/>
    </xf>
    <xf numFmtId="186" fontId="56" fillId="14" borderId="142" applyNumberFormat="0" applyProtection="0">
      <alignment horizontal="left" vertical="top" indent="1"/>
    </xf>
    <xf numFmtId="186" fontId="61" fillId="21" borderId="147" applyBorder="0"/>
    <xf numFmtId="4" fontId="56" fillId="0" borderId="145" applyNumberFormat="0" applyProtection="0">
      <alignment horizontal="right" vertical="center"/>
    </xf>
    <xf numFmtId="186" fontId="56" fillId="14" borderId="142" applyNumberFormat="0" applyProtection="0">
      <alignment horizontal="left" vertical="top" indent="1"/>
    </xf>
    <xf numFmtId="4" fontId="56" fillId="60" borderId="145" applyNumberFormat="0" applyProtection="0">
      <alignment horizontal="right" vertical="center"/>
    </xf>
    <xf numFmtId="186" fontId="56" fillId="11"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64" fillId="64" borderId="145" applyNumberFormat="0" applyProtection="0">
      <alignment horizontal="right" vertical="center"/>
    </xf>
    <xf numFmtId="186" fontId="50" fillId="41" borderId="145" applyNumberFormat="0" applyAlignment="0" applyProtection="0"/>
    <xf numFmtId="186" fontId="56" fillId="63" borderId="142" applyNumberFormat="0" applyProtection="0">
      <alignment horizontal="left" vertical="top" indent="1"/>
    </xf>
    <xf numFmtId="186" fontId="50" fillId="41" borderId="145" applyNumberFormat="0" applyAlignment="0" applyProtection="0"/>
    <xf numFmtId="186" fontId="56" fillId="62" borderId="145" applyNumberFormat="0" applyProtection="0">
      <alignment horizontal="left" vertical="center" indent="1"/>
    </xf>
    <xf numFmtId="186" fontId="56" fillId="21" borderId="142" applyNumberFormat="0" applyProtection="0">
      <alignment horizontal="left" vertical="top" indent="1"/>
    </xf>
    <xf numFmtId="4" fontId="56" fillId="14" borderId="136" applyNumberFormat="0" applyProtection="0">
      <alignment horizontal="left" vertical="center" indent="1"/>
    </xf>
    <xf numFmtId="4" fontId="56" fillId="19" borderId="145" applyNumberFormat="0" applyProtection="0">
      <alignment horizontal="right" vertical="center"/>
    </xf>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61" fillId="21" borderId="147" applyBorder="0"/>
    <xf numFmtId="4" fontId="56" fillId="57" borderId="136" applyNumberFormat="0" applyProtection="0">
      <alignment horizontal="right" vertical="center"/>
    </xf>
    <xf numFmtId="186" fontId="56" fillId="14" borderId="142" applyNumberFormat="0" applyProtection="0">
      <alignment horizontal="left" vertical="top" indent="1"/>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4" fontId="59" fillId="65" borderId="145" applyNumberFormat="0" applyProtection="0">
      <alignment horizontal="right" vertical="center"/>
    </xf>
    <xf numFmtId="186" fontId="56" fillId="40" borderId="145" applyNumberFormat="0" applyFont="0" applyAlignment="0" applyProtection="0"/>
    <xf numFmtId="4" fontId="64" fillId="64" borderId="145" applyNumberFormat="0" applyProtection="0">
      <alignment horizontal="right" vertical="center"/>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4" borderId="136" applyNumberFormat="0" applyProtection="0">
      <alignment horizontal="left" vertical="center" indent="1"/>
    </xf>
    <xf numFmtId="4" fontId="56" fillId="56" borderId="145" applyNumberFormat="0" applyProtection="0">
      <alignment horizontal="right" vertical="center"/>
    </xf>
    <xf numFmtId="186" fontId="56" fillId="63"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9" fillId="65" borderId="145" applyNumberFormat="0" applyProtection="0">
      <alignment horizontal="right" vertical="center"/>
    </xf>
    <xf numFmtId="186" fontId="56" fillId="40" borderId="145" applyNumberFormat="0" applyFont="0" applyAlignment="0" applyProtection="0"/>
    <xf numFmtId="4" fontId="56" fillId="57" borderId="136" applyNumberFormat="0" applyProtection="0">
      <alignment horizontal="right" vertical="center"/>
    </xf>
    <xf numFmtId="4" fontId="56" fillId="58" borderId="145" applyNumberFormat="0" applyProtection="0">
      <alignment horizontal="right" vertical="center"/>
    </xf>
    <xf numFmtId="4" fontId="56" fillId="61" borderId="136"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37" fontId="33" fillId="0" borderId="148" applyNumberFormat="0"/>
    <xf numFmtId="4" fontId="64" fillId="64" borderId="145" applyNumberFormat="0" applyProtection="0">
      <alignment horizontal="right" vertical="center"/>
    </xf>
    <xf numFmtId="186" fontId="56" fillId="15" borderId="142" applyNumberFormat="0" applyProtection="0">
      <alignment horizontal="left" vertical="top" indent="1"/>
    </xf>
    <xf numFmtId="186" fontId="62" fillId="15" borderId="142" applyNumberFormat="0" applyProtection="0">
      <alignment horizontal="left" vertical="top" indent="1"/>
    </xf>
    <xf numFmtId="186" fontId="56" fillId="14" borderId="142" applyNumberFormat="0" applyProtection="0">
      <alignment horizontal="left" vertical="top" indent="1"/>
    </xf>
    <xf numFmtId="186" fontId="27" fillId="63" borderId="142" applyNumberFormat="0" applyProtection="0">
      <alignment horizontal="left" vertical="center"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4" borderId="145" applyNumberFormat="0" applyProtection="0">
      <alignment horizontal="left" vertical="center" indent="1"/>
    </xf>
    <xf numFmtId="186" fontId="56" fillId="21" borderId="142" applyNumberFormat="0" applyProtection="0">
      <alignment horizontal="left" vertical="top" indent="1"/>
    </xf>
    <xf numFmtId="186" fontId="56" fillId="40" borderId="145" applyNumberFormat="0" applyFont="0" applyAlignment="0" applyProtection="0"/>
    <xf numFmtId="4" fontId="59" fillId="65" borderId="145" applyNumberFormat="0" applyProtection="0">
      <alignment horizontal="right" vertical="center"/>
    </xf>
    <xf numFmtId="186" fontId="27" fillId="14" borderId="142" applyNumberFormat="0" applyProtection="0">
      <alignment horizontal="left" vertical="top" indent="1"/>
    </xf>
    <xf numFmtId="186" fontId="56" fillId="15" borderId="142" applyNumberFormat="0" applyProtection="0">
      <alignment horizontal="left" vertical="top" indent="1"/>
    </xf>
    <xf numFmtId="4" fontId="56" fillId="61" borderId="136" applyNumberFormat="0" applyProtection="0">
      <alignment horizontal="left" vertical="center" indent="1"/>
    </xf>
    <xf numFmtId="4" fontId="56" fillId="57" borderId="136" applyNumberFormat="0" applyProtection="0">
      <alignment horizontal="right" vertical="center"/>
    </xf>
    <xf numFmtId="4" fontId="62" fillId="11" borderId="142" applyNumberFormat="0" applyProtection="0">
      <alignment horizontal="left" vertical="center" indent="1"/>
    </xf>
    <xf numFmtId="186" fontId="44" fillId="0" borderId="139" applyNumberFormat="0" applyFill="0" applyAlignment="0" applyProtection="0"/>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42" fillId="44" borderId="145" applyNumberFormat="0" applyAlignment="0" applyProtection="0"/>
    <xf numFmtId="186" fontId="56" fillId="40" borderId="145" applyNumberFormat="0" applyFont="0" applyAlignment="0" applyProtection="0"/>
    <xf numFmtId="4" fontId="59" fillId="53" borderId="145" applyNumberFormat="0" applyProtection="0">
      <alignment vertical="center"/>
    </xf>
    <xf numFmtId="4" fontId="56" fillId="16" borderId="145" applyNumberFormat="0" applyProtection="0">
      <alignment horizontal="right" vertical="center"/>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62" fillId="48" borderId="142" applyNumberFormat="0" applyProtection="0">
      <alignment horizontal="left" vertical="top" indent="1"/>
    </xf>
    <xf numFmtId="186" fontId="44" fillId="0" borderId="139" applyNumberFormat="0" applyFill="0" applyAlignment="0" applyProtection="0"/>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4" fontId="27" fillId="21" borderId="136" applyNumberFormat="0" applyProtection="0">
      <alignment horizontal="left" vertical="center" indent="1"/>
    </xf>
    <xf numFmtId="4" fontId="56" fillId="19" borderId="145" applyNumberFormat="0" applyProtection="0">
      <alignment horizontal="right" vertical="center"/>
    </xf>
    <xf numFmtId="186" fontId="56" fillId="40" borderId="145" applyNumberFormat="0" applyFont="0" applyAlignment="0" applyProtection="0"/>
    <xf numFmtId="4" fontId="56" fillId="52" borderId="145" applyNumberFormat="0" applyProtection="0">
      <alignment vertical="center"/>
    </xf>
    <xf numFmtId="4" fontId="56" fillId="61" borderId="136" applyNumberFormat="0" applyProtection="0">
      <alignment horizontal="left" vertical="center" indent="1"/>
    </xf>
    <xf numFmtId="186" fontId="27" fillId="21" borderId="142" applyNumberFormat="0" applyProtection="0">
      <alignment horizontal="left" vertical="center" indent="1"/>
    </xf>
    <xf numFmtId="186" fontId="27" fillId="15" borderId="142" applyNumberFormat="0" applyProtection="0">
      <alignment horizontal="left" vertical="top" indent="1"/>
    </xf>
    <xf numFmtId="186" fontId="56" fillId="40" borderId="145" applyNumberFormat="0" applyFont="0" applyAlignment="0" applyProtection="0"/>
    <xf numFmtId="194" fontId="33" fillId="0" borderId="151" applyFill="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4" fontId="56" fillId="15" borderId="145" applyNumberFormat="0" applyProtection="0">
      <alignment horizontal="right" vertical="center"/>
    </xf>
    <xf numFmtId="4" fontId="56" fillId="53" borderId="145" applyNumberFormat="0" applyProtection="0">
      <alignment horizontal="left" vertical="center" indent="1"/>
    </xf>
    <xf numFmtId="4" fontId="59" fillId="65" borderId="145" applyNumberFormat="0" applyProtection="0">
      <alignment horizontal="right" vertical="center"/>
    </xf>
    <xf numFmtId="186" fontId="56" fillId="14" borderId="142" applyNumberFormat="0" applyProtection="0">
      <alignment horizontal="left" vertical="top" indent="1"/>
    </xf>
    <xf numFmtId="186" fontId="62" fillId="15" borderId="142" applyNumberFormat="0" applyProtection="0">
      <alignment horizontal="left" vertical="top" indent="1"/>
    </xf>
    <xf numFmtId="4" fontId="64" fillId="64" borderId="145" applyNumberFormat="0" applyProtection="0">
      <alignment horizontal="right" vertical="center"/>
    </xf>
    <xf numFmtId="4" fontId="62" fillId="11" borderId="142" applyNumberFormat="0" applyProtection="0">
      <alignment horizontal="left" vertical="center"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14" borderId="142" applyNumberFormat="0" applyProtection="0">
      <alignment horizontal="left" vertical="top" indent="1"/>
    </xf>
    <xf numFmtId="4" fontId="27" fillId="21" borderId="136" applyNumberFormat="0" applyProtection="0">
      <alignment horizontal="left" vertical="center" indent="1"/>
    </xf>
    <xf numFmtId="186" fontId="27" fillId="21" borderId="142" applyNumberFormat="0" applyProtection="0">
      <alignment horizontal="left" vertical="top" indent="1"/>
    </xf>
    <xf numFmtId="4" fontId="56" fillId="57" borderId="136" applyNumberFormat="0" applyProtection="0">
      <alignment horizontal="right" vertical="center"/>
    </xf>
    <xf numFmtId="186" fontId="56" fillId="11" borderId="145" applyNumberFormat="0" applyProtection="0">
      <alignment horizontal="left" vertical="center" indent="1"/>
    </xf>
    <xf numFmtId="4" fontId="56" fillId="53"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6" fillId="40" borderId="145" applyNumberFormat="0" applyFont="0" applyAlignment="0" applyProtection="0"/>
    <xf numFmtId="4" fontId="56" fillId="55" borderId="145" applyNumberFormat="0" applyProtection="0">
      <alignment horizontal="right" vertical="center"/>
    </xf>
    <xf numFmtId="4" fontId="56" fillId="61" borderId="136" applyNumberFormat="0" applyProtection="0">
      <alignment horizontal="left" vertical="center" indent="1"/>
    </xf>
    <xf numFmtId="186" fontId="27"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4" fontId="56" fillId="60" borderId="145" applyNumberFormat="0" applyProtection="0">
      <alignment horizontal="right" vertical="center"/>
    </xf>
    <xf numFmtId="4" fontId="56" fillId="16" borderId="145" applyNumberFormat="0" applyProtection="0">
      <alignment horizontal="right" vertical="center"/>
    </xf>
    <xf numFmtId="186" fontId="56" fillId="21" borderId="142" applyNumberFormat="0" applyProtection="0">
      <alignment horizontal="left" vertical="top" indent="1"/>
    </xf>
    <xf numFmtId="186" fontId="56" fillId="63"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4" fontId="56" fillId="0" borderId="145" applyNumberFormat="0" applyProtection="0">
      <alignment horizontal="right" vertical="center"/>
    </xf>
    <xf numFmtId="186" fontId="56" fillId="40" borderId="145" applyNumberFormat="0" applyFont="0" applyAlignment="0" applyProtection="0"/>
    <xf numFmtId="186" fontId="50" fillId="41" borderId="145" applyNumberFormat="0" applyAlignment="0" applyProtection="0"/>
    <xf numFmtId="186" fontId="60" fillId="52" borderId="142" applyNumberFormat="0" applyProtection="0">
      <alignment horizontal="left" vertical="top" indent="1"/>
    </xf>
    <xf numFmtId="186" fontId="56" fillId="40" borderId="145" applyNumberFormat="0" applyFont="0" applyAlignment="0" applyProtection="0"/>
    <xf numFmtId="186" fontId="56" fillId="14" borderId="145" applyNumberFormat="0" applyProtection="0">
      <alignment horizontal="left" vertical="center" indent="1"/>
    </xf>
    <xf numFmtId="164" fontId="35" fillId="0" borderId="0" applyFont="0" applyFill="0" applyBorder="0" applyAlignment="0" applyProtection="0"/>
    <xf numFmtId="164" fontId="35" fillId="0" borderId="0" applyFont="0" applyFill="0" applyBorder="0" applyAlignment="0" applyProtection="0"/>
    <xf numFmtId="186" fontId="42" fillId="44" borderId="145" applyNumberFormat="0" applyAlignment="0" applyProtection="0"/>
    <xf numFmtId="4" fontId="59" fillId="65" borderId="145" applyNumberFormat="0" applyProtection="0">
      <alignment horizontal="right" vertical="center"/>
    </xf>
    <xf numFmtId="186" fontId="50" fillId="41" borderId="145" applyNumberFormat="0" applyAlignment="0" applyProtection="0"/>
    <xf numFmtId="164" fontId="35" fillId="0" borderId="0" applyFont="0" applyFill="0" applyBorder="0" applyAlignment="0" applyProtection="0"/>
    <xf numFmtId="186" fontId="42" fillId="44" borderId="145" applyNumberFormat="0" applyAlignment="0" applyProtection="0"/>
    <xf numFmtId="4" fontId="56" fillId="53" borderId="145" applyNumberFormat="0" applyProtection="0">
      <alignment horizontal="left" vertical="center" indent="1"/>
    </xf>
    <xf numFmtId="186" fontId="50" fillId="41" borderId="145" applyNumberFormat="0" applyAlignment="0" applyProtection="0"/>
    <xf numFmtId="4" fontId="56" fillId="54" borderId="145" applyNumberFormat="0" applyProtection="0">
      <alignment horizontal="left" vertical="center" indent="1"/>
    </xf>
    <xf numFmtId="4" fontId="56" fillId="19" borderId="145" applyNumberFormat="0" applyProtection="0">
      <alignment horizontal="right" vertical="center"/>
    </xf>
    <xf numFmtId="164" fontId="35" fillId="0" borderId="0" applyFont="0" applyFill="0" applyBorder="0" applyAlignment="0" applyProtection="0"/>
    <xf numFmtId="4" fontId="64" fillId="64" borderId="145" applyNumberFormat="0" applyProtection="0">
      <alignment horizontal="right" vertical="center"/>
    </xf>
    <xf numFmtId="4" fontId="56" fillId="23" borderId="145" applyNumberFormat="0" applyProtection="0">
      <alignment horizontal="right" vertical="center"/>
    </xf>
    <xf numFmtId="0" fontId="96" fillId="0" borderId="0" applyNumberFormat="0" applyFill="0" applyBorder="0" applyAlignment="0" applyProtection="0"/>
    <xf numFmtId="0" fontId="95" fillId="99" borderId="0" applyNumberFormat="0" applyBorder="0" applyAlignment="0" applyProtection="0"/>
    <xf numFmtId="0" fontId="84" fillId="107" borderId="0" applyNumberFormat="0" applyBorder="0" applyAlignment="0" applyProtection="0"/>
    <xf numFmtId="0" fontId="84" fillId="111" borderId="0" applyNumberFormat="0" applyBorder="0" applyAlignment="0" applyProtection="0"/>
    <xf numFmtId="0" fontId="84" fillId="115" borderId="0" applyNumberFormat="0" applyBorder="0" applyAlignment="0" applyProtection="0"/>
    <xf numFmtId="0" fontId="84" fillId="119" borderId="0" applyNumberFormat="0" applyBorder="0" applyAlignment="0" applyProtection="0"/>
    <xf numFmtId="0" fontId="84" fillId="123" borderId="0" applyNumberFormat="0" applyBorder="0" applyAlignment="0" applyProtection="0"/>
    <xf numFmtId="0" fontId="84" fillId="127" borderId="0" applyNumberFormat="0" applyBorder="0" applyAlignment="0" applyProtection="0"/>
    <xf numFmtId="164" fontId="5" fillId="0" borderId="0" applyFont="0" applyFill="0" applyBorder="0" applyAlignment="0" applyProtection="0"/>
    <xf numFmtId="0" fontId="54" fillId="0" borderId="0"/>
    <xf numFmtId="0" fontId="98" fillId="0" borderId="158" applyNumberFormat="0" applyFill="0" applyAlignment="0" applyProtection="0"/>
    <xf numFmtId="0" fontId="99" fillId="0" borderId="159" applyNumberFormat="0" applyFill="0" applyAlignment="0" applyProtection="0"/>
    <xf numFmtId="0" fontId="100" fillId="0" borderId="160" applyNumberFormat="0" applyFill="0" applyAlignment="0" applyProtection="0"/>
    <xf numFmtId="0" fontId="100" fillId="0" borderId="0" applyNumberFormat="0" applyFill="0" applyBorder="0" applyAlignment="0" applyProtection="0"/>
    <xf numFmtId="0" fontId="101" fillId="97" borderId="0" applyNumberFormat="0" applyBorder="0" applyAlignment="0" applyProtection="0"/>
    <xf numFmtId="0" fontId="102" fillId="98" borderId="0" applyNumberFormat="0" applyBorder="0" applyAlignment="0" applyProtection="0"/>
    <xf numFmtId="0" fontId="103" fillId="99" borderId="0" applyNumberFormat="0" applyBorder="0" applyAlignment="0" applyProtection="0"/>
    <xf numFmtId="0" fontId="104" fillId="100" borderId="161" applyNumberFormat="0" applyAlignment="0" applyProtection="0"/>
    <xf numFmtId="0" fontId="105" fillId="101" borderId="162" applyNumberFormat="0" applyAlignment="0" applyProtection="0"/>
    <xf numFmtId="0" fontId="106" fillId="101" borderId="161" applyNumberFormat="0" applyAlignment="0" applyProtection="0"/>
    <xf numFmtId="0" fontId="107" fillId="0" borderId="163" applyNumberFormat="0" applyFill="0" applyAlignment="0" applyProtection="0"/>
    <xf numFmtId="0" fontId="108" fillId="102" borderId="164" applyNumberFormat="0" applyAlignment="0" applyProtection="0"/>
    <xf numFmtId="0" fontId="109" fillId="0" borderId="0" applyNumberFormat="0" applyFill="0" applyBorder="0" applyAlignment="0" applyProtection="0"/>
    <xf numFmtId="0" fontId="54" fillId="103" borderId="165" applyNumberFormat="0" applyFont="0" applyAlignment="0" applyProtection="0"/>
    <xf numFmtId="0" fontId="110" fillId="0" borderId="0" applyNumberFormat="0" applyFill="0" applyBorder="0" applyAlignment="0" applyProtection="0"/>
    <xf numFmtId="0" fontId="97" fillId="0" borderId="166" applyNumberFormat="0" applyFill="0" applyAlignment="0" applyProtection="0"/>
    <xf numFmtId="0" fontId="111" fillId="104" borderId="0" applyNumberFormat="0" applyBorder="0" applyAlignment="0" applyProtection="0"/>
    <xf numFmtId="0" fontId="54" fillId="105" borderId="0" applyNumberFormat="0" applyBorder="0" applyAlignment="0" applyProtection="0"/>
    <xf numFmtId="0" fontId="54" fillId="106" borderId="0" applyNumberFormat="0" applyBorder="0" applyAlignment="0" applyProtection="0"/>
    <xf numFmtId="0" fontId="111" fillId="107" borderId="0" applyNumberFormat="0" applyBorder="0" applyAlignment="0" applyProtection="0"/>
    <xf numFmtId="0" fontId="111" fillId="108" borderId="0" applyNumberFormat="0" applyBorder="0" applyAlignment="0" applyProtection="0"/>
    <xf numFmtId="0" fontId="54" fillId="109" borderId="0" applyNumberFormat="0" applyBorder="0" applyAlignment="0" applyProtection="0"/>
    <xf numFmtId="0" fontId="54" fillId="110" borderId="0" applyNumberFormat="0" applyBorder="0" applyAlignment="0" applyProtection="0"/>
    <xf numFmtId="0" fontId="111" fillId="111" borderId="0" applyNumberFormat="0" applyBorder="0" applyAlignment="0" applyProtection="0"/>
    <xf numFmtId="0" fontId="111" fillId="112" borderId="0" applyNumberFormat="0" applyBorder="0" applyAlignment="0" applyProtection="0"/>
    <xf numFmtId="0" fontId="54" fillId="113" borderId="0" applyNumberFormat="0" applyBorder="0" applyAlignment="0" applyProtection="0"/>
    <xf numFmtId="0" fontId="54" fillId="114" borderId="0" applyNumberFormat="0" applyBorder="0" applyAlignment="0" applyProtection="0"/>
    <xf numFmtId="0" fontId="111" fillId="115" borderId="0" applyNumberFormat="0" applyBorder="0" applyAlignment="0" applyProtection="0"/>
    <xf numFmtId="0" fontId="111" fillId="116" borderId="0" applyNumberFormat="0" applyBorder="0" applyAlignment="0" applyProtection="0"/>
    <xf numFmtId="0" fontId="54" fillId="117" borderId="0" applyNumberFormat="0" applyBorder="0" applyAlignment="0" applyProtection="0"/>
    <xf numFmtId="0" fontId="54" fillId="118" borderId="0" applyNumberFormat="0" applyBorder="0" applyAlignment="0" applyProtection="0"/>
    <xf numFmtId="0" fontId="111" fillId="119" borderId="0" applyNumberFormat="0" applyBorder="0" applyAlignment="0" applyProtection="0"/>
    <xf numFmtId="0" fontId="111" fillId="120" borderId="0" applyNumberFormat="0" applyBorder="0" applyAlignment="0" applyProtection="0"/>
    <xf numFmtId="0" fontId="54" fillId="121" borderId="0" applyNumberFormat="0" applyBorder="0" applyAlignment="0" applyProtection="0"/>
    <xf numFmtId="0" fontId="54" fillId="122" borderId="0" applyNumberFormat="0" applyBorder="0" applyAlignment="0" applyProtection="0"/>
    <xf numFmtId="0" fontId="111" fillId="123" borderId="0" applyNumberFormat="0" applyBorder="0" applyAlignment="0" applyProtection="0"/>
    <xf numFmtId="0" fontId="111" fillId="124" borderId="0" applyNumberFormat="0" applyBorder="0" applyAlignment="0" applyProtection="0"/>
    <xf numFmtId="0" fontId="54" fillId="125" borderId="0" applyNumberFormat="0" applyBorder="0" applyAlignment="0" applyProtection="0"/>
    <xf numFmtId="0" fontId="54" fillId="126" borderId="0" applyNumberFormat="0" applyBorder="0" applyAlignment="0" applyProtection="0"/>
    <xf numFmtId="0" fontId="111" fillId="127" borderId="0" applyNumberFormat="0" applyBorder="0" applyAlignment="0" applyProtection="0"/>
    <xf numFmtId="10" fontId="8" fillId="0" borderId="0" applyFont="0" applyFill="0" applyBorder="0" applyAlignment="0" applyProtection="0">
      <alignment vertical="center"/>
    </xf>
    <xf numFmtId="164" fontId="5" fillId="0" borderId="0" applyFont="0" applyFill="0" applyBorder="0" applyAlignment="0" applyProtection="0"/>
    <xf numFmtId="164" fontId="34" fillId="0" borderId="0" applyFont="0" applyFill="0" applyBorder="0" applyAlignment="0" applyProtection="0"/>
    <xf numFmtId="186" fontId="37" fillId="14" borderId="0" applyNumberFormat="0" applyBorder="0" applyAlignment="0" applyProtection="0"/>
    <xf numFmtId="186" fontId="37" fillId="15" borderId="0" applyNumberFormat="0" applyBorder="0" applyAlignment="0" applyProtection="0"/>
    <xf numFmtId="186" fontId="37" fillId="16" borderId="0" applyNumberFormat="0" applyBorder="0" applyAlignment="0" applyProtection="0"/>
    <xf numFmtId="186" fontId="37" fillId="17" borderId="0" applyNumberFormat="0" applyBorder="0" applyAlignment="0" applyProtection="0"/>
    <xf numFmtId="186" fontId="37" fillId="14" borderId="0" applyNumberFormat="0" applyBorder="0" applyAlignment="0" applyProtection="0"/>
    <xf numFmtId="186" fontId="37" fillId="18" borderId="0" applyNumberFormat="0" applyBorder="0" applyAlignment="0" applyProtection="0"/>
    <xf numFmtId="186" fontId="37" fillId="11" borderId="0" applyNumberFormat="0" applyBorder="0" applyAlignment="0" applyProtection="0"/>
    <xf numFmtId="186" fontId="37" fillId="15"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7" fillId="21" borderId="0" applyNumberFormat="0" applyBorder="0" applyAlignment="0" applyProtection="0"/>
    <xf numFmtId="186" fontId="37" fillId="18" borderId="0" applyNumberFormat="0" applyBorder="0" applyAlignment="0" applyProtection="0"/>
    <xf numFmtId="186" fontId="38" fillId="22" borderId="0" applyNumberFormat="0" applyBorder="0" applyAlignment="0" applyProtection="0"/>
    <xf numFmtId="186" fontId="38" fillId="15" borderId="0" applyNumberFormat="0" applyBorder="0" applyAlignment="0" applyProtection="0"/>
    <xf numFmtId="186" fontId="38" fillId="19" borderId="0" applyNumberFormat="0" applyBorder="0" applyAlignment="0" applyProtection="0"/>
    <xf numFmtId="186" fontId="38" fillId="20" borderId="0" applyNumberFormat="0" applyBorder="0" applyAlignment="0" applyProtection="0"/>
    <xf numFmtId="186" fontId="38" fillId="22" borderId="0" applyNumberFormat="0" applyBorder="0" applyAlignment="0" applyProtection="0"/>
    <xf numFmtId="186" fontId="38" fillId="23" borderId="0" applyNumberFormat="0" applyBorder="0" applyAlignment="0" applyProtection="0"/>
    <xf numFmtId="186" fontId="40" fillId="27" borderId="0" applyNumberFormat="0" applyBorder="0" applyAlignment="0" applyProtection="0"/>
    <xf numFmtId="186" fontId="40" fillId="31" borderId="0" applyNumberFormat="0" applyBorder="0" applyAlignment="0" applyProtection="0"/>
    <xf numFmtId="186" fontId="40" fillId="35" borderId="0" applyNumberFormat="0" applyBorder="0" applyAlignment="0" applyProtection="0"/>
    <xf numFmtId="186" fontId="40" fillId="37" borderId="0" applyNumberFormat="0" applyBorder="0" applyAlignment="0" applyProtection="0"/>
    <xf numFmtId="186" fontId="40" fillId="26" borderId="0" applyNumberFormat="0" applyBorder="0" applyAlignment="0" applyProtection="0"/>
    <xf numFmtId="186" fontId="40" fillId="43" borderId="0" applyNumberFormat="0" applyBorder="0" applyAlignment="0" applyProtection="0"/>
    <xf numFmtId="186" fontId="41" fillId="40" borderId="0" applyNumberFormat="0" applyBorder="0" applyAlignment="0" applyProtection="0"/>
    <xf numFmtId="186" fontId="42" fillId="44" borderId="145" applyNumberFormat="0" applyAlignment="0" applyProtection="0"/>
    <xf numFmtId="186" fontId="43" fillId="37" borderId="14"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46" fillId="0" borderId="0" applyNumberFormat="0" applyFill="0" applyBorder="0" applyAlignment="0" applyProtection="0"/>
    <xf numFmtId="186" fontId="39" fillId="33" borderId="0" applyNumberFormat="0" applyBorder="0" applyAlignment="0" applyProtection="0"/>
    <xf numFmtId="186" fontId="47" fillId="0" borderId="15" applyNumberFormat="0" applyFill="0" applyAlignment="0" applyProtection="0"/>
    <xf numFmtId="186" fontId="48" fillId="0" borderId="16" applyNumberFormat="0" applyFill="0" applyAlignment="0" applyProtection="0"/>
    <xf numFmtId="186" fontId="49" fillId="0" borderId="17" applyNumberFormat="0" applyFill="0" applyAlignment="0" applyProtection="0"/>
    <xf numFmtId="186" fontId="49" fillId="0" borderId="0" applyNumberFormat="0" applyFill="0" applyBorder="0" applyAlignment="0" applyProtection="0"/>
    <xf numFmtId="186" fontId="50" fillId="41" borderId="145" applyNumberFormat="0" applyAlignment="0" applyProtection="0"/>
    <xf numFmtId="186" fontId="52" fillId="0" borderId="18" applyNumberFormat="0" applyFill="0" applyAlignment="0" applyProtection="0"/>
    <xf numFmtId="186" fontId="52" fillId="41" borderId="0" applyNumberFormat="0" applyBorder="0" applyAlignment="0" applyProtection="0"/>
    <xf numFmtId="0" fontId="5" fillId="0" borderId="0"/>
    <xf numFmtId="186" fontId="56" fillId="40" borderId="145" applyNumberFormat="0" applyFont="0" applyAlignment="0" applyProtection="0"/>
    <xf numFmtId="0" fontId="54" fillId="0" borderId="0"/>
    <xf numFmtId="164" fontId="5" fillId="0" borderId="0" applyFont="0" applyFill="0" applyBorder="0" applyAlignment="0" applyProtection="0"/>
    <xf numFmtId="186" fontId="67" fillId="0" borderId="0" applyNumberFormat="0" applyFill="0" applyBorder="0" applyAlignment="0" applyProtection="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60" fillId="52" borderId="142" applyNumberFormat="0" applyProtection="0">
      <alignment horizontal="left" vertical="top" indent="1"/>
    </xf>
    <xf numFmtId="186" fontId="57" fillId="44" borderId="146" applyNumberFormat="0" applyAlignment="0" applyProtection="0"/>
    <xf numFmtId="186" fontId="57" fillId="44" borderId="146" applyNumberFormat="0" applyAlignment="0" applyProtection="0"/>
    <xf numFmtId="186" fontId="42" fillId="44" borderId="145" applyNumberFormat="0" applyAlignment="0" applyProtection="0"/>
    <xf numFmtId="186" fontId="42" fillId="44" borderId="145" applyNumberFormat="0" applyAlignment="0" applyProtection="0"/>
    <xf numFmtId="0" fontId="5" fillId="0" borderId="0"/>
    <xf numFmtId="186" fontId="50" fillId="41" borderId="145" applyNumberFormat="0" applyAlignment="0" applyProtection="0"/>
    <xf numFmtId="186" fontId="50" fillId="41" borderId="145" applyNumberFormat="0" applyAlignment="0" applyProtection="0"/>
    <xf numFmtId="0" fontId="5" fillId="0" borderId="0"/>
    <xf numFmtId="0" fontId="5"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94" fontId="33" fillId="0" borderId="151" applyFill="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186" fontId="62" fillId="15" borderId="142" applyNumberFormat="0" applyProtection="0">
      <alignment horizontal="left" vertical="top" indent="1"/>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4" fontId="33" fillId="0" borderId="151" applyFill="0"/>
    <xf numFmtId="164" fontId="5" fillId="0" borderId="0" applyFont="0" applyFill="0" applyBorder="0" applyAlignment="0" applyProtection="0"/>
    <xf numFmtId="186" fontId="56" fillId="14" borderId="145" applyNumberFormat="0" applyProtection="0">
      <alignment horizontal="left" vertical="center" indent="1"/>
    </xf>
    <xf numFmtId="186" fontId="56" fillId="63" borderId="145" applyNumberFormat="0" applyProtection="0">
      <alignment horizontal="left" vertical="center" indent="1"/>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3" borderId="145" applyNumberFormat="0" applyProtection="0">
      <alignment horizontal="left" vertical="center" indent="1"/>
    </xf>
    <xf numFmtId="186" fontId="61" fillId="21" borderId="147" applyBorder="0"/>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4" fontId="56" fillId="19" borderId="145" applyNumberFormat="0" applyProtection="0">
      <alignment horizontal="right" vertical="center"/>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56" fillId="63" borderId="145" applyNumberFormat="0" applyProtection="0">
      <alignment horizontal="left" vertical="center" indent="1"/>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56" fillId="63"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4" fontId="56" fillId="19" borderId="145" applyNumberFormat="0" applyProtection="0">
      <alignment horizontal="right" vertical="center"/>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5" applyNumberFormat="0" applyProtection="0">
      <alignment horizontal="left" vertical="center" indent="1"/>
    </xf>
    <xf numFmtId="186" fontId="56" fillId="40" borderId="145" applyNumberFormat="0" applyFont="0" applyAlignment="0" applyProtection="0"/>
    <xf numFmtId="186" fontId="42" fillId="44" borderId="145" applyNumberFormat="0" applyAlignment="0" applyProtection="0"/>
    <xf numFmtId="4" fontId="64" fillId="64" borderId="145" applyNumberFormat="0" applyProtection="0">
      <alignment horizontal="right" vertical="center"/>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14" borderId="145" applyNumberFormat="0" applyProtection="0">
      <alignment horizontal="left" vertical="center" indent="1"/>
    </xf>
    <xf numFmtId="164" fontId="35" fillId="0" borderId="0" applyFont="0" applyFill="0" applyBorder="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4" fillId="0" borderId="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86" fontId="54" fillId="0" borderId="0"/>
    <xf numFmtId="186" fontId="54" fillId="0" borderId="0"/>
    <xf numFmtId="186" fontId="54" fillId="0" borderId="0"/>
    <xf numFmtId="186" fontId="54" fillId="0" borderId="0"/>
    <xf numFmtId="186" fontId="54" fillId="0" borderId="0"/>
    <xf numFmtId="186" fontId="56" fillId="14" borderId="199" applyNumberFormat="0" applyProtection="0">
      <alignment horizontal="left" vertical="top" indent="1"/>
    </xf>
    <xf numFmtId="37" fontId="33" fillId="0" borderId="175" applyNumberFormat="0"/>
    <xf numFmtId="186" fontId="56" fillId="40" borderId="201" applyNumberFormat="0" applyFont="0" applyAlignment="0" applyProtection="0"/>
    <xf numFmtId="186" fontId="56" fillId="40" borderId="201" applyNumberFormat="0" applyFont="0" applyAlignment="0" applyProtection="0"/>
    <xf numFmtId="4" fontId="56" fillId="59" borderId="191" applyNumberFormat="0" applyProtection="0">
      <alignment horizontal="right" vertical="center"/>
    </xf>
    <xf numFmtId="186" fontId="56" fillId="21" borderId="199" applyNumberFormat="0" applyProtection="0">
      <alignment horizontal="left" vertical="top" indent="1"/>
    </xf>
    <xf numFmtId="164" fontId="5" fillId="0" borderId="0" applyFont="0" applyFill="0" applyBorder="0" applyAlignment="0" applyProtection="0"/>
    <xf numFmtId="164" fontId="27" fillId="0" borderId="0" applyFont="0" applyFill="0" applyBorder="0" applyAlignment="0" applyProtection="0"/>
    <xf numFmtId="186" fontId="56" fillId="40" borderId="201" applyNumberFormat="0" applyFont="0" applyAlignment="0" applyProtection="0"/>
    <xf numFmtId="186" fontId="27" fillId="15" borderId="199" applyNumberFormat="0" applyProtection="0">
      <alignment horizontal="left" vertical="center" indent="1"/>
    </xf>
    <xf numFmtId="191" fontId="28" fillId="50" borderId="8">
      <alignment vertical="center"/>
    </xf>
    <xf numFmtId="186" fontId="62" fillId="15" borderId="189" applyNumberFormat="0" applyProtection="0">
      <alignment horizontal="left" vertical="top" indent="1"/>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7" fillId="44" borderId="110" applyNumberFormat="0" applyAlignment="0" applyProtection="0"/>
    <xf numFmtId="4" fontId="27" fillId="21" borderId="112" applyNumberFormat="0" applyProtection="0">
      <alignment horizontal="left" vertical="center" indent="1"/>
    </xf>
    <xf numFmtId="4" fontId="56" fillId="54" borderId="170" applyNumberFormat="0" applyProtection="0">
      <alignment horizontal="left" vertical="center" indent="1"/>
    </xf>
    <xf numFmtId="186" fontId="56" fillId="62" borderId="201" applyNumberFormat="0" applyProtection="0">
      <alignment horizontal="left" vertical="center" indent="1"/>
    </xf>
    <xf numFmtId="164" fontId="5" fillId="0" borderId="0" applyFont="0" applyFill="0" applyBorder="0" applyAlignment="0" applyProtection="0"/>
    <xf numFmtId="186" fontId="56" fillId="63" borderId="199" applyNumberFormat="0" applyProtection="0">
      <alignment horizontal="left" vertical="top" indent="1"/>
    </xf>
    <xf numFmtId="164" fontId="34" fillId="0" borderId="0" applyFont="0" applyFill="0" applyBorder="0" applyAlignment="0" applyProtection="0"/>
    <xf numFmtId="186" fontId="56" fillId="63" borderId="201" applyNumberFormat="0" applyProtection="0">
      <alignment horizontal="left" vertical="center" indent="1"/>
    </xf>
    <xf numFmtId="37" fontId="33" fillId="0" borderId="204" applyNumberFormat="0"/>
    <xf numFmtId="186" fontId="56" fillId="63" borderId="172" applyNumberFormat="0" applyProtection="0">
      <alignment horizontal="left" vertical="top" indent="1"/>
    </xf>
    <xf numFmtId="193" fontId="5" fillId="69" borderId="177">
      <alignment vertical="center"/>
    </xf>
    <xf numFmtId="186" fontId="56" fillId="21" borderId="172" applyNumberFormat="0" applyProtection="0">
      <alignment horizontal="left" vertical="top"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91" fontId="5" fillId="13" borderId="186">
      <alignment vertical="center"/>
    </xf>
    <xf numFmtId="186" fontId="56" fillId="40" borderId="191" applyNumberFormat="0" applyFont="0" applyAlignment="0" applyProtection="0"/>
    <xf numFmtId="4" fontId="56" fillId="61" borderId="195" applyNumberFormat="0" applyProtection="0">
      <alignment horizontal="left" vertical="center" indent="1"/>
    </xf>
    <xf numFmtId="4" fontId="56" fillId="52" borderId="201" applyNumberFormat="0" applyProtection="0">
      <alignment vertical="center"/>
    </xf>
    <xf numFmtId="186" fontId="42" fillId="44" borderId="201" applyNumberFormat="0" applyAlignment="0" applyProtection="0"/>
    <xf numFmtId="0" fontId="27" fillId="63" borderId="199" applyNumberFormat="0" applyProtection="0">
      <alignment horizontal="left" vertical="top" indent="1"/>
    </xf>
    <xf numFmtId="4" fontId="59" fillId="53" borderId="201" applyNumberFormat="0" applyProtection="0">
      <alignmen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28" fillId="12" borderId="197">
      <alignment vertical="center"/>
      <protection locked="0"/>
    </xf>
    <xf numFmtId="188" fontId="5" fillId="70" borderId="186">
      <alignment horizontal="right" vertical="center"/>
      <protection locked="0"/>
    </xf>
    <xf numFmtId="186" fontId="42" fillId="44" borderId="191" applyNumberFormat="0" applyAlignment="0" applyProtection="0"/>
    <xf numFmtId="0" fontId="37" fillId="48" borderId="199" applyNumberFormat="0" applyProtection="0">
      <alignment horizontal="left" vertical="top" indent="1"/>
    </xf>
    <xf numFmtId="194" fontId="33" fillId="0" borderId="198" applyFill="0"/>
    <xf numFmtId="186" fontId="56" fillId="14" borderId="189" applyNumberFormat="0" applyProtection="0">
      <alignment horizontal="left" vertical="top" indent="1"/>
    </xf>
    <xf numFmtId="4" fontId="56" fillId="57" borderId="195" applyNumberFormat="0" applyProtection="0">
      <alignment horizontal="right" vertical="center"/>
    </xf>
    <xf numFmtId="4" fontId="72" fillId="81" borderId="189" applyNumberFormat="0" applyProtection="0">
      <alignment horizontal="right" vertical="center"/>
    </xf>
    <xf numFmtId="186" fontId="27" fillId="14" borderId="189" applyNumberFormat="0" applyProtection="0">
      <alignment horizontal="left" vertical="top" indent="1"/>
    </xf>
    <xf numFmtId="186" fontId="56" fillId="21" borderId="18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27" fillId="14" borderId="189" applyNumberFormat="0" applyProtection="0">
      <alignment horizontal="left" vertical="top" indent="1"/>
    </xf>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56" fillId="40" borderId="191" applyNumberFormat="0" applyFont="0" applyAlignment="0" applyProtection="0"/>
    <xf numFmtId="186" fontId="27" fillId="63" borderId="189"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193" fontId="28" fillId="12" borderId="186">
      <alignment vertical="center"/>
      <protection locked="0"/>
    </xf>
    <xf numFmtId="186" fontId="56" fillId="14" borderId="199" applyNumberFormat="0" applyProtection="0">
      <alignment horizontal="left" vertical="top" indent="1"/>
    </xf>
    <xf numFmtId="4" fontId="63" fillId="66" borderId="195" applyNumberFormat="0" applyProtection="0">
      <alignment horizontal="left" vertical="center" indent="1"/>
    </xf>
    <xf numFmtId="186" fontId="56" fillId="21" borderId="199" applyNumberFormat="0" applyProtection="0">
      <alignment horizontal="left" vertical="top" indent="1"/>
    </xf>
    <xf numFmtId="4" fontId="56" fillId="53" borderId="201" applyNumberFormat="0" applyProtection="0">
      <alignment horizontal="left" vertical="center" indent="1"/>
    </xf>
    <xf numFmtId="191" fontId="5" fillId="69" borderId="177">
      <alignment vertical="center"/>
    </xf>
    <xf numFmtId="186" fontId="27" fillId="15" borderId="199" applyNumberFormat="0" applyProtection="0">
      <alignment horizontal="left" vertical="top" indent="1"/>
    </xf>
    <xf numFmtId="186" fontId="27" fillId="14" borderId="199" applyNumberFormat="0" applyProtection="0">
      <alignment horizontal="left" vertical="center" indent="1"/>
    </xf>
    <xf numFmtId="186" fontId="56" fillId="40" borderId="201" applyNumberFormat="0" applyFont="0" applyAlignment="0" applyProtection="0"/>
    <xf numFmtId="4" fontId="27" fillId="21" borderId="205" applyNumberFormat="0" applyProtection="0">
      <alignment horizontal="left" vertical="center" indent="1"/>
    </xf>
    <xf numFmtId="186" fontId="44" fillId="0" borderId="206" applyNumberFormat="0" applyFill="0" applyAlignment="0" applyProtection="0"/>
    <xf numFmtId="186" fontId="61" fillId="21" borderId="203" applyBorder="0"/>
    <xf numFmtId="191" fontId="28" fillId="51" borderId="207">
      <alignment horizontal="right" vertical="center"/>
      <protection locked="0"/>
    </xf>
    <xf numFmtId="186" fontId="56" fillId="67" borderId="177"/>
    <xf numFmtId="193" fontId="5" fillId="69" borderId="177">
      <alignment vertical="center"/>
    </xf>
    <xf numFmtId="186" fontId="56" fillId="15" borderId="199" applyNumberFormat="0" applyProtection="0">
      <alignment horizontal="left" vertical="top" indent="1"/>
    </xf>
    <xf numFmtId="4" fontId="56" fillId="15" borderId="201" applyNumberFormat="0" applyProtection="0">
      <alignment horizontal="right" vertical="center"/>
    </xf>
    <xf numFmtId="191" fontId="5" fillId="69" borderId="177">
      <alignment vertical="center"/>
    </xf>
    <xf numFmtId="0" fontId="5" fillId="70" borderId="177">
      <alignment horizontal="right" vertical="center"/>
      <protection locked="0"/>
    </xf>
    <xf numFmtId="186" fontId="56" fillId="15" borderId="199" applyNumberFormat="0" applyProtection="0">
      <alignment horizontal="left" vertical="top" indent="1"/>
    </xf>
    <xf numFmtId="186" fontId="42" fillId="44" borderId="201" applyNumberFormat="0" applyAlignment="0" applyProtection="0"/>
    <xf numFmtId="186" fontId="56" fillId="14" borderId="189" applyNumberFormat="0" applyProtection="0">
      <alignment horizontal="left" vertical="top" indent="1"/>
    </xf>
    <xf numFmtId="193" fontId="5" fillId="7" borderId="177">
      <alignment vertical="center"/>
      <protection locked="0"/>
    </xf>
    <xf numFmtId="186" fontId="56" fillId="14" borderId="189" applyNumberFormat="0" applyProtection="0">
      <alignment horizontal="left" vertical="top" indent="1"/>
    </xf>
    <xf numFmtId="172" fontId="5" fillId="7" borderId="177">
      <alignment vertical="center"/>
      <protection locked="0"/>
    </xf>
    <xf numFmtId="186" fontId="27" fillId="64" borderId="177" applyNumberFormat="0">
      <protection locked="0"/>
    </xf>
    <xf numFmtId="186" fontId="56" fillId="40" borderId="201" applyNumberFormat="0" applyFont="0" applyAlignment="0" applyProtection="0"/>
    <xf numFmtId="186" fontId="56" fillId="11" borderId="201" applyNumberFormat="0" applyProtection="0">
      <alignment horizontal="left" vertical="center" indent="1"/>
    </xf>
    <xf numFmtId="186" fontId="44" fillId="0" borderId="206" applyNumberFormat="0" applyFill="0" applyAlignment="0" applyProtection="0"/>
    <xf numFmtId="186" fontId="56" fillId="14" borderId="189" applyNumberFormat="0" applyProtection="0">
      <alignment horizontal="left" vertical="top" indent="1"/>
    </xf>
    <xf numFmtId="186" fontId="56" fillId="40" borderId="201" applyNumberFormat="0" applyFont="0" applyAlignment="0" applyProtection="0"/>
    <xf numFmtId="0" fontId="5" fillId="70" borderId="177">
      <alignment horizontal="right" vertical="center"/>
      <protection locked="0"/>
    </xf>
    <xf numFmtId="186" fontId="56" fillId="40" borderId="201" applyNumberFormat="0" applyFont="0" applyAlignment="0" applyProtection="0"/>
    <xf numFmtId="37" fontId="33" fillId="0" borderId="204" applyNumberFormat="0"/>
    <xf numFmtId="194" fontId="33" fillId="0" borderId="198" applyFill="0"/>
    <xf numFmtId="37" fontId="33" fillId="0" borderId="175" applyNumberFormat="0"/>
    <xf numFmtId="4" fontId="27" fillId="21" borderId="182" applyNumberFormat="0" applyProtection="0">
      <alignment horizontal="left" vertical="center"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27" fillId="14" borderId="172"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27" fillId="63" borderId="172"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90" fontId="28" fillId="51" borderId="177">
      <alignment horizontal="right" vertical="center"/>
      <protection locked="0"/>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93" fontId="5" fillId="7" borderId="177">
      <alignment vertical="center"/>
      <protection locked="0"/>
    </xf>
    <xf numFmtId="186" fontId="56" fillId="40" borderId="201" applyNumberFormat="0" applyFont="0" applyAlignment="0" applyProtection="0"/>
    <xf numFmtId="186" fontId="50" fillId="41" borderId="170" applyNumberFormat="0" applyAlignment="0" applyProtection="0"/>
    <xf numFmtId="186" fontId="56" fillId="14" borderId="199" applyNumberFormat="0" applyProtection="0">
      <alignment horizontal="left" vertical="top" indent="1"/>
    </xf>
    <xf numFmtId="4" fontId="56" fillId="52" borderId="201" applyNumberFormat="0" applyProtection="0">
      <alignment vertical="center"/>
    </xf>
    <xf numFmtId="186" fontId="56" fillId="14" borderId="199" applyNumberFormat="0" applyProtection="0">
      <alignment horizontal="left" vertical="top" indent="1"/>
    </xf>
    <xf numFmtId="4" fontId="56" fillId="59" borderId="201" applyNumberFormat="0" applyProtection="0">
      <alignment horizontal="right" vertical="center"/>
    </xf>
    <xf numFmtId="4" fontId="64" fillId="64" borderId="201" applyNumberFormat="0" applyProtection="0">
      <alignment horizontal="right" vertical="center"/>
    </xf>
    <xf numFmtId="186" fontId="42" fillId="44" borderId="201" applyNumberFormat="0" applyAlignment="0" applyProtection="0"/>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56" fillId="59" borderId="201" applyNumberFormat="0" applyProtection="0">
      <alignment horizontal="right" vertical="center"/>
    </xf>
    <xf numFmtId="186" fontId="56" fillId="62" borderId="201" applyNumberFormat="0" applyProtection="0">
      <alignment horizontal="left" vertical="center"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52" borderId="201" applyNumberFormat="0" applyProtection="0">
      <alignment vertical="center"/>
    </xf>
    <xf numFmtId="186" fontId="56" fillId="63" borderId="199" applyNumberFormat="0" applyProtection="0">
      <alignment horizontal="left" vertical="top" indent="1"/>
    </xf>
    <xf numFmtId="4" fontId="64" fillId="64" borderId="201" applyNumberFormat="0" applyProtection="0">
      <alignment horizontal="right" vertical="center"/>
    </xf>
    <xf numFmtId="4" fontId="56" fillId="16"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42" fillId="44" borderId="170" applyNumberFormat="0" applyAlignment="0" applyProtection="0"/>
    <xf numFmtId="4" fontId="76" fillId="87" borderId="172" applyNumberFormat="0" applyProtection="0">
      <alignment horizontal="right" vertical="center"/>
    </xf>
    <xf numFmtId="0" fontId="37" fillId="15" borderId="172" applyNumberFormat="0" applyProtection="0">
      <alignment horizontal="left" vertical="top" indent="1"/>
    </xf>
    <xf numFmtId="4" fontId="74" fillId="87" borderId="172" applyNumberFormat="0" applyProtection="0">
      <alignment horizontal="right" vertical="center"/>
    </xf>
    <xf numFmtId="0" fontId="37" fillId="48" borderId="172" applyNumberFormat="0" applyProtection="0">
      <alignment horizontal="left" vertical="top" indent="1"/>
    </xf>
    <xf numFmtId="4" fontId="72" fillId="87" borderId="172" applyNumberFormat="0" applyProtection="0">
      <alignment vertical="center"/>
    </xf>
    <xf numFmtId="0" fontId="27" fillId="14" borderId="172" applyNumberFormat="0" applyProtection="0">
      <alignment horizontal="left" vertical="top" indent="1"/>
    </xf>
    <xf numFmtId="0" fontId="27" fillId="63" borderId="172" applyNumberFormat="0" applyProtection="0">
      <alignment horizontal="left" vertical="top" indent="1"/>
    </xf>
    <xf numFmtId="0" fontId="27" fillId="15" borderId="172" applyNumberFormat="0" applyProtection="0">
      <alignment horizontal="left" vertical="top" indent="1"/>
    </xf>
    <xf numFmtId="0" fontId="27" fillId="21" borderId="172"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0" fontId="5" fillId="7" borderId="177">
      <alignment vertical="center"/>
      <protection locked="0"/>
    </xf>
    <xf numFmtId="4" fontId="72" fillId="83" borderId="172" applyNumberFormat="0" applyProtection="0">
      <alignment horizontal="right" vertical="center"/>
    </xf>
    <xf numFmtId="4" fontId="72" fillId="81" borderId="172" applyNumberFormat="0" applyProtection="0">
      <alignment horizontal="right" vertical="center"/>
    </xf>
    <xf numFmtId="4" fontId="72" fillId="80" borderId="172" applyNumberFormat="0" applyProtection="0">
      <alignment horizontal="right" vertical="center"/>
    </xf>
    <xf numFmtId="4" fontId="72" fillId="78" borderId="172" applyNumberFormat="0" applyProtection="0">
      <alignment horizontal="right" vertical="center"/>
    </xf>
    <xf numFmtId="0" fontId="73" fillId="52" borderId="172" applyNumberFormat="0" applyProtection="0">
      <alignment horizontal="left" vertical="top" indent="1"/>
    </xf>
    <xf numFmtId="4" fontId="71" fillId="53" borderId="172" applyNumberFormat="0" applyProtection="0">
      <alignment vertical="center"/>
    </xf>
    <xf numFmtId="186" fontId="56" fillId="63" borderId="191" applyNumberFormat="0" applyProtection="0">
      <alignment horizontal="left" vertical="center" indent="1"/>
    </xf>
    <xf numFmtId="186" fontId="56" fillId="15" borderId="189" applyNumberFormat="0" applyProtection="0">
      <alignment horizontal="left" vertical="top" indent="1"/>
    </xf>
    <xf numFmtId="4" fontId="72" fillId="79" borderId="199" applyNumberFormat="0" applyProtection="0">
      <alignment horizontal="right" vertical="center"/>
    </xf>
    <xf numFmtId="186" fontId="57" fillId="44" borderId="202" applyNumberFormat="0" applyAlignment="0" applyProtection="0"/>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61" fillId="21" borderId="203" applyBorder="0"/>
    <xf numFmtId="4" fontId="62" fillId="11" borderId="189" applyNumberFormat="0" applyProtection="0">
      <alignment horizontal="left" vertical="center" indent="1"/>
    </xf>
    <xf numFmtId="191" fontId="28" fillId="49" borderId="197">
      <alignment vertical="center"/>
    </xf>
    <xf numFmtId="186" fontId="56" fillId="40" borderId="201" applyNumberFormat="0" applyFont="0" applyAlignment="0" applyProtection="0"/>
    <xf numFmtId="186" fontId="28" fillId="50" borderId="197">
      <alignment vertical="center"/>
    </xf>
    <xf numFmtId="186" fontId="27" fillId="21" borderId="111" applyNumberFormat="0" applyProtection="0">
      <alignment horizontal="left" vertical="center"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28" fillId="12" borderId="207">
      <alignment vertical="center"/>
      <protection locked="0"/>
    </xf>
    <xf numFmtId="186" fontId="61" fillId="21" borderId="203" applyBorder="0"/>
    <xf numFmtId="164" fontId="39" fillId="0" borderId="0" applyFont="0" applyFill="0" applyBorder="0" applyAlignment="0" applyProtection="0"/>
    <xf numFmtId="188" fontId="5" fillId="69" borderId="197">
      <alignment vertical="center"/>
    </xf>
    <xf numFmtId="4" fontId="56" fillId="15" borderId="195" applyNumberFormat="0" applyProtection="0">
      <alignment horizontal="left" vertical="center" indent="1"/>
    </xf>
    <xf numFmtId="186" fontId="27" fillId="14" borderId="189" applyNumberFormat="0" applyProtection="0">
      <alignment horizontal="left" vertical="top" indent="1"/>
    </xf>
    <xf numFmtId="37" fontId="33" fillId="0" borderId="204" applyNumberFormat="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2" fontId="28" fillId="12" borderId="197">
      <alignment vertical="center"/>
      <protection locked="0"/>
    </xf>
    <xf numFmtId="0" fontId="5" fillId="7" borderId="197">
      <alignment vertical="center"/>
      <protection locked="0"/>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91" fontId="5" fillId="69" borderId="197">
      <alignment vertical="center"/>
    </xf>
    <xf numFmtId="193" fontId="5" fillId="69" borderId="197">
      <alignment vertical="center"/>
    </xf>
    <xf numFmtId="196" fontId="5" fillId="13" borderId="197">
      <alignment vertical="center"/>
    </xf>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4" borderId="189" applyNumberFormat="0" applyProtection="0">
      <alignment horizontal="left" vertical="top" indent="1"/>
    </xf>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74" fillId="87" borderId="189" applyNumberFormat="0" applyProtection="0">
      <alignment horizontal="right" vertical="center"/>
    </xf>
    <xf numFmtId="4" fontId="72" fillId="78" borderId="189" applyNumberFormat="0" applyProtection="0">
      <alignment horizontal="right" vertical="center"/>
    </xf>
    <xf numFmtId="188" fontId="5" fillId="13" borderId="197">
      <alignment vertical="center"/>
    </xf>
    <xf numFmtId="186" fontId="56" fillId="15" borderId="199" applyNumberFormat="0" applyProtection="0">
      <alignment horizontal="left" vertical="top" indent="1"/>
    </xf>
    <xf numFmtId="186" fontId="50" fillId="41" borderId="191" applyNumberFormat="0" applyAlignment="0" applyProtection="0"/>
    <xf numFmtId="186" fontId="27"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7" fillId="15" borderId="189" applyNumberFormat="0" applyProtection="0">
      <alignment horizontal="left" vertical="top" indent="1"/>
    </xf>
    <xf numFmtId="4" fontId="56" fillId="57" borderId="195" applyNumberFormat="0" applyProtection="0">
      <alignment horizontal="right" vertical="center"/>
    </xf>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93" fontId="5" fillId="7" borderId="177">
      <alignment vertical="center"/>
      <protection locked="0"/>
    </xf>
    <xf numFmtId="0" fontId="5" fillId="7" borderId="177">
      <alignment vertical="center"/>
      <protection locked="0"/>
    </xf>
    <xf numFmtId="0" fontId="5" fillId="70" borderId="177">
      <alignment horizontal="right" vertical="center"/>
      <protection locked="0"/>
    </xf>
    <xf numFmtId="186" fontId="56" fillId="40" borderId="201" applyNumberFormat="0" applyFont="0" applyAlignment="0" applyProtection="0"/>
    <xf numFmtId="186" fontId="56" fillId="21"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27" fillId="15" borderId="199" applyNumberFormat="0" applyProtection="0">
      <alignment horizontal="left" vertical="center" indent="1"/>
    </xf>
    <xf numFmtId="186" fontId="56" fillId="40" borderId="201" applyNumberFormat="0" applyFont="0" applyAlignment="0" applyProtection="0"/>
    <xf numFmtId="4" fontId="62" fillId="11" borderId="199" applyNumberFormat="0" applyProtection="0">
      <alignment horizontal="left" vertical="center" indent="1"/>
    </xf>
    <xf numFmtId="186" fontId="56" fillId="40" borderId="201" applyNumberFormat="0" applyFont="0" applyAlignment="0" applyProtection="0"/>
    <xf numFmtId="4" fontId="56" fillId="15" borderId="201" applyNumberFormat="0" applyProtection="0">
      <alignment horizontal="right" vertical="center"/>
    </xf>
    <xf numFmtId="186" fontId="56" fillId="40" borderId="201" applyNumberFormat="0" applyFont="0" applyAlignment="0" applyProtection="0"/>
    <xf numFmtId="4" fontId="56" fillId="16" borderId="201"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60" borderId="201" applyNumberFormat="0" applyProtection="0">
      <alignment horizontal="right" vertical="center"/>
    </xf>
    <xf numFmtId="186" fontId="56" fillId="14"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56" fillId="57" borderId="205" applyNumberFormat="0" applyProtection="0">
      <alignment horizontal="right" vertical="center"/>
    </xf>
    <xf numFmtId="186" fontId="44" fillId="0" borderId="196" applyNumberFormat="0" applyFill="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27" fillId="21" borderId="199" applyNumberFormat="0" applyProtection="0">
      <alignment horizontal="left" vertical="top" indent="1"/>
    </xf>
    <xf numFmtId="4" fontId="72" fillId="86" borderId="199" applyNumberFormat="0" applyProtection="0">
      <alignment horizontal="right" vertical="center"/>
    </xf>
    <xf numFmtId="172" fontId="5" fillId="7" borderId="177">
      <alignment vertical="center"/>
      <protection locked="0"/>
    </xf>
    <xf numFmtId="4" fontId="56" fillId="56"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4" borderId="199" applyNumberFormat="0" applyProtection="0">
      <alignment horizontal="left" vertical="top" indent="1"/>
    </xf>
    <xf numFmtId="186" fontId="27" fillId="15" borderId="199" applyNumberFormat="0" applyProtection="0">
      <alignment horizontal="left" vertical="top" indent="1"/>
    </xf>
    <xf numFmtId="4" fontId="27" fillId="21" borderId="205" applyNumberFormat="0" applyProtection="0">
      <alignment horizontal="left" vertical="center" indent="1"/>
    </xf>
    <xf numFmtId="4" fontId="56" fillId="54" borderId="201" applyNumberFormat="0" applyProtection="0">
      <alignment horizontal="left" vertical="center" indent="1"/>
    </xf>
    <xf numFmtId="186" fontId="50" fillId="41" borderId="201" applyNumberFormat="0" applyAlignment="0" applyProtection="0"/>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56" borderId="201" applyNumberFormat="0" applyProtection="0">
      <alignment horizontal="right" vertical="center"/>
    </xf>
    <xf numFmtId="186" fontId="56" fillId="40" borderId="201" applyNumberFormat="0" applyFont="0" applyAlignment="0" applyProtection="0"/>
    <xf numFmtId="4" fontId="56" fillId="0" borderId="201" applyNumberFormat="0" applyProtection="0">
      <alignment horizontal="right" vertical="center"/>
    </xf>
    <xf numFmtId="186" fontId="27" fillId="14" borderId="199" applyNumberFormat="0" applyProtection="0">
      <alignment horizontal="left" vertical="center" indent="1"/>
    </xf>
    <xf numFmtId="4" fontId="56" fillId="0" borderId="201" applyNumberFormat="0" applyProtection="0">
      <alignment horizontal="right" vertical="center"/>
    </xf>
    <xf numFmtId="4" fontId="56" fillId="61" borderId="205"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center" indent="1"/>
    </xf>
    <xf numFmtId="4" fontId="56" fillId="16" borderId="201" applyNumberFormat="0" applyProtection="0">
      <alignment horizontal="right" vertical="center"/>
    </xf>
    <xf numFmtId="186" fontId="60" fillId="52" borderId="199" applyNumberFormat="0" applyProtection="0">
      <alignment horizontal="left" vertical="top" indent="1"/>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4" fontId="56" fillId="55" borderId="201" applyNumberFormat="0" applyProtection="0">
      <alignment horizontal="right" vertical="center"/>
    </xf>
    <xf numFmtId="4" fontId="56" fillId="60" borderId="201" applyNumberFormat="0" applyProtection="0">
      <alignment horizontal="right" vertical="center"/>
    </xf>
    <xf numFmtId="186" fontId="56" fillId="14" borderId="201"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37" fontId="33" fillId="0" borderId="204" applyNumberFormat="0"/>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60" borderId="201" applyNumberFormat="0" applyProtection="0">
      <alignment horizontal="right" vertical="center"/>
    </xf>
    <xf numFmtId="4" fontId="56" fillId="55"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4" fontId="56" fillId="15" borderId="201"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11"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15" borderId="201" applyNumberFormat="0" applyProtection="0">
      <alignment horizontal="right" vertical="center"/>
    </xf>
    <xf numFmtId="4" fontId="56" fillId="54" borderId="201" applyNumberFormat="0" applyProtection="0">
      <alignment horizontal="left" vertical="center" indent="1"/>
    </xf>
    <xf numFmtId="186" fontId="42" fillId="44" borderId="201" applyNumberFormat="0" applyAlignment="0" applyProtection="0"/>
    <xf numFmtId="186" fontId="56" fillId="21" borderId="199" applyNumberFormat="0" applyProtection="0">
      <alignment horizontal="left" vertical="top" indent="1"/>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199" applyNumberFormat="0" applyProtection="0">
      <alignment horizontal="left" vertical="top" indent="1"/>
    </xf>
    <xf numFmtId="4" fontId="56" fillId="60" borderId="201" applyNumberFormat="0" applyProtection="0">
      <alignment horizontal="right" vertical="center"/>
    </xf>
    <xf numFmtId="4" fontId="56" fillId="0" borderId="201" applyNumberFormat="0" applyProtection="0">
      <alignment horizontal="right" vertical="center"/>
    </xf>
    <xf numFmtId="4" fontId="56" fillId="55" borderId="201" applyNumberFormat="0" applyProtection="0">
      <alignment horizontal="right" vertical="center"/>
    </xf>
    <xf numFmtId="186" fontId="44" fillId="0" borderId="206" applyNumberFormat="0" applyFill="0" applyAlignment="0" applyProtection="0"/>
    <xf numFmtId="37" fontId="33" fillId="0" borderId="204" applyNumberFormat="0"/>
    <xf numFmtId="4" fontId="56" fillId="14" borderId="205" applyNumberFormat="0" applyProtection="0">
      <alignment horizontal="left" vertical="center" indent="1"/>
    </xf>
    <xf numFmtId="4" fontId="62" fillId="11" borderId="199" applyNumberFormat="0" applyProtection="0">
      <alignment horizontal="left" vertical="center" indent="1"/>
    </xf>
    <xf numFmtId="186" fontId="44" fillId="0" borderId="206" applyNumberFormat="0" applyFill="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15" borderId="172" applyNumberFormat="0" applyProtection="0">
      <alignment horizontal="left" vertical="top" indent="1"/>
    </xf>
    <xf numFmtId="186" fontId="44" fillId="0" borderId="176" applyNumberFormat="0" applyFill="0" applyAlignment="0" applyProtection="0"/>
    <xf numFmtId="186" fontId="44" fillId="0" borderId="176" applyNumberFormat="0" applyFill="0" applyAlignment="0" applyProtection="0"/>
    <xf numFmtId="186" fontId="44" fillId="0" borderId="206" applyNumberFormat="0" applyFill="0" applyAlignment="0" applyProtection="0"/>
    <xf numFmtId="186" fontId="56" fillId="21" borderId="172" applyNumberFormat="0" applyProtection="0">
      <alignment horizontal="left" vertical="top" indent="1"/>
    </xf>
    <xf numFmtId="37" fontId="33" fillId="0" borderId="175" applyNumberFormat="0"/>
    <xf numFmtId="186" fontId="27" fillId="21" borderId="172" applyNumberFormat="0" applyProtection="0">
      <alignment horizontal="left" vertical="top" indent="1"/>
    </xf>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40" borderId="179" applyNumberFormat="0" applyFont="0" applyAlignment="0" applyProtection="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3" fillId="66" borderId="173" applyNumberFormat="0" applyProtection="0">
      <alignment horizontal="left" vertical="center" indent="1"/>
    </xf>
    <xf numFmtId="186" fontId="62" fillId="15" borderId="172" applyNumberFormat="0" applyProtection="0">
      <alignment horizontal="left" vertical="top" indent="1"/>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57" borderId="173" applyNumberFormat="0" applyProtection="0">
      <alignment horizontal="right" vertical="center"/>
    </xf>
    <xf numFmtId="186" fontId="60" fillId="52" borderId="172" applyNumberFormat="0" applyProtection="0">
      <alignment horizontal="left" vertical="top" indent="1"/>
    </xf>
    <xf numFmtId="186" fontId="57" fillId="44" borderId="171" applyNumberFormat="0" applyAlignment="0" applyProtection="0"/>
    <xf numFmtId="186" fontId="57" fillId="44" borderId="171" applyNumberFormat="0" applyAlignment="0" applyProtection="0"/>
    <xf numFmtId="186" fontId="42" fillId="44"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4" fontId="56" fillId="0" borderId="201" applyNumberFormat="0" applyProtection="0">
      <alignment horizontal="right" vertical="center"/>
    </xf>
    <xf numFmtId="186" fontId="56" fillId="14" borderId="201" applyNumberFormat="0" applyProtection="0">
      <alignment horizontal="left" vertical="center" indent="1"/>
    </xf>
    <xf numFmtId="186" fontId="27"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15" borderId="201" applyNumberFormat="0" applyProtection="0">
      <alignment horizontal="right" vertical="center"/>
    </xf>
    <xf numFmtId="4" fontId="56" fillId="56" borderId="201" applyNumberFormat="0" applyProtection="0">
      <alignment horizontal="right" vertical="center"/>
    </xf>
    <xf numFmtId="186" fontId="56" fillId="40" borderId="201" applyNumberFormat="0" applyFont="0" applyAlignment="0" applyProtection="0"/>
    <xf numFmtId="4" fontId="56" fillId="53" borderId="201"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7" fillId="44" borderId="202" applyNumberFormat="0" applyAlignment="0" applyProtection="0"/>
    <xf numFmtId="4" fontId="56" fillId="54" borderId="201" applyNumberFormat="0" applyProtection="0">
      <alignment horizontal="left" vertical="center" indent="1"/>
    </xf>
    <xf numFmtId="186" fontId="27" fillId="14" borderId="199" applyNumberFormat="0" applyProtection="0">
      <alignment horizontal="left" vertical="top" indent="1"/>
    </xf>
    <xf numFmtId="186" fontId="56" fillId="15" borderId="199" applyNumberFormat="0" applyProtection="0">
      <alignment horizontal="left" vertical="top" indent="1"/>
    </xf>
    <xf numFmtId="4" fontId="56" fillId="54" borderId="201" applyNumberFormat="0" applyProtection="0">
      <alignment horizontal="left" vertical="center" indent="1"/>
    </xf>
    <xf numFmtId="4" fontId="27" fillId="21" borderId="205"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27" fillId="21" borderId="199" applyNumberFormat="0" applyProtection="0">
      <alignment horizontal="left" vertical="top" indent="1"/>
    </xf>
    <xf numFmtId="4" fontId="56" fillId="61" borderId="205" applyNumberFormat="0" applyProtection="0">
      <alignment horizontal="left" vertical="center" indent="1"/>
    </xf>
    <xf numFmtId="4" fontId="56" fillId="55" borderId="201" applyNumberFormat="0" applyProtection="0">
      <alignment horizontal="righ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60" fillId="52" borderId="199" applyNumberFormat="0" applyProtection="0">
      <alignment horizontal="left" vertical="top" indent="1"/>
    </xf>
    <xf numFmtId="186" fontId="56" fillId="11" borderId="201" applyNumberFormat="0" applyProtection="0">
      <alignment horizontal="left" vertical="center" indent="1"/>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60" borderId="201" applyNumberFormat="0" applyProtection="0">
      <alignment horizontal="right" vertical="center"/>
    </xf>
    <xf numFmtId="4" fontId="56" fillId="0" borderId="201" applyNumberFormat="0" applyProtection="0">
      <alignment horizontal="right" vertical="center"/>
    </xf>
    <xf numFmtId="186" fontId="56" fillId="14" borderId="201" applyNumberFormat="0" applyProtection="0">
      <alignment horizontal="left" vertical="center"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1" borderId="201" applyNumberFormat="0" applyProtection="0">
      <alignment horizontal="left" vertical="center" indent="1"/>
    </xf>
    <xf numFmtId="4" fontId="56" fillId="23" borderId="201" applyNumberFormat="0" applyProtection="0">
      <alignment horizontal="right" vertical="center"/>
    </xf>
    <xf numFmtId="186" fontId="56" fillId="14" borderId="199" applyNumberFormat="0" applyProtection="0">
      <alignment horizontal="left" vertical="top" indent="1"/>
    </xf>
    <xf numFmtId="4" fontId="59" fillId="53" borderId="201" applyNumberFormat="0" applyProtection="0">
      <alignment vertical="center"/>
    </xf>
    <xf numFmtId="4" fontId="56" fillId="52" borderId="201" applyNumberFormat="0" applyProtection="0">
      <alignmen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201" applyNumberFormat="0" applyProtection="0">
      <alignment horizontal="left" vertical="center" indent="1"/>
    </xf>
    <xf numFmtId="4" fontId="56" fillId="53" borderId="201" applyNumberFormat="0" applyProtection="0">
      <alignment horizontal="left" vertical="center" indent="1"/>
    </xf>
    <xf numFmtId="4" fontId="62" fillId="48" borderId="199" applyNumberFormat="0" applyProtection="0">
      <alignment vertical="center"/>
    </xf>
    <xf numFmtId="186" fontId="56" fillId="21" borderId="199" applyNumberFormat="0" applyProtection="0">
      <alignment horizontal="left" vertical="top" indent="1"/>
    </xf>
    <xf numFmtId="4" fontId="56" fillId="55" borderId="201" applyNumberFormat="0" applyProtection="0">
      <alignment horizontal="right" vertical="center"/>
    </xf>
    <xf numFmtId="4" fontId="56" fillId="58" borderId="201" applyNumberFormat="0" applyProtection="0">
      <alignment horizontal="right" vertical="center"/>
    </xf>
    <xf numFmtId="4" fontId="56" fillId="54" borderId="201" applyNumberFormat="0" applyProtection="0">
      <alignment horizontal="left" vertical="center" indent="1"/>
    </xf>
    <xf numFmtId="4" fontId="56" fillId="60" borderId="201" applyNumberFormat="0" applyProtection="0">
      <alignment horizontal="righ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6" fillId="14" borderId="201" applyNumberFormat="0" applyProtection="0">
      <alignment horizontal="left" vertical="center" indent="1"/>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2" fillId="44" borderId="170" applyNumberFormat="0" applyAlignment="0" applyProtection="0"/>
    <xf numFmtId="186" fontId="42" fillId="44" borderId="170"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42" fillId="44" borderId="170" applyNumberFormat="0" applyAlignment="0" applyProtection="0"/>
    <xf numFmtId="4" fontId="59" fillId="53" borderId="201" applyNumberFormat="0" applyProtection="0">
      <alignment vertical="center"/>
    </xf>
    <xf numFmtId="186" fontId="27" fillId="14" borderId="172" applyNumberFormat="0" applyProtection="0">
      <alignment horizontal="left" vertical="center"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27" fillId="63" borderId="172" applyNumberFormat="0" applyProtection="0">
      <alignment horizontal="left" vertical="top" indent="1"/>
    </xf>
    <xf numFmtId="4" fontId="59" fillId="65" borderId="201" applyNumberFormat="0" applyProtection="0">
      <alignment horizontal="right" vertical="center"/>
    </xf>
    <xf numFmtId="186" fontId="56" fillId="21" borderId="172" applyNumberFormat="0" applyProtection="0">
      <alignment horizontal="left" vertical="top" indent="1"/>
    </xf>
    <xf numFmtId="37" fontId="33" fillId="0" borderId="204" applyNumberFormat="0"/>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6" fillId="52" borderId="170" applyNumberFormat="0" applyProtection="0">
      <alignment vertical="center"/>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14" borderId="191" applyNumberFormat="0" applyProtection="0">
      <alignment horizontal="left" vertical="center" indent="1"/>
    </xf>
    <xf numFmtId="4" fontId="72" fillId="84" borderId="199" applyNumberFormat="0" applyProtection="0">
      <alignment horizontal="right" vertical="center"/>
    </xf>
    <xf numFmtId="186" fontId="56" fillId="14" borderId="199" applyNumberFormat="0" applyProtection="0">
      <alignment horizontal="left" vertical="top" indent="1"/>
    </xf>
    <xf numFmtId="37" fontId="33" fillId="0" borderId="204" applyNumberFormat="0"/>
    <xf numFmtId="186" fontId="56" fillId="14" borderId="189" applyNumberFormat="0" applyProtection="0">
      <alignment horizontal="left" vertical="top" indent="1"/>
    </xf>
    <xf numFmtId="186" fontId="56" fillId="62"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186" fontId="44" fillId="0" borderId="176" applyNumberFormat="0" applyFill="0" applyAlignment="0" applyProtection="0"/>
    <xf numFmtId="186" fontId="44" fillId="0" borderId="176" applyNumberFormat="0" applyFill="0" applyAlignment="0" applyProtection="0"/>
    <xf numFmtId="186" fontId="42" fillId="44" borderId="201" applyNumberFormat="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4" fillId="0" borderId="0"/>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9" fillId="53" borderId="170" applyNumberFormat="0" applyProtection="0">
      <alignment vertical="center"/>
    </xf>
    <xf numFmtId="4" fontId="56" fillId="52" borderId="170" applyNumberFormat="0" applyProtection="0">
      <alignment vertical="center"/>
    </xf>
    <xf numFmtId="186" fontId="27" fillId="15" borderId="189" applyNumberFormat="0" applyProtection="0">
      <alignment horizontal="left" vertical="top" indent="1"/>
    </xf>
    <xf numFmtId="4" fontId="56" fillId="16" borderId="191" applyNumberFormat="0" applyProtection="0">
      <alignment horizontal="right" vertical="center"/>
    </xf>
    <xf numFmtId="4" fontId="71" fillId="53" borderId="199" applyNumberFormat="0" applyProtection="0">
      <alignment vertical="center"/>
    </xf>
    <xf numFmtId="4" fontId="74" fillId="87" borderId="199" applyNumberFormat="0" applyProtection="0">
      <alignment horizontal="right" vertical="center"/>
    </xf>
    <xf numFmtId="186" fontId="56" fillId="40" borderId="191" applyNumberFormat="0" applyFont="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16" borderId="201" applyNumberFormat="0" applyProtection="0">
      <alignment horizontal="right" vertical="center"/>
    </xf>
    <xf numFmtId="186" fontId="56" fillId="14" borderId="201" applyNumberFormat="0" applyProtection="0">
      <alignment horizontal="left" vertical="center" indent="1"/>
    </xf>
    <xf numFmtId="186" fontId="62" fillId="15" borderId="199" applyNumberFormat="0" applyProtection="0">
      <alignment horizontal="left" vertical="top" indent="1"/>
    </xf>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4" borderId="191" applyNumberFormat="0" applyProtection="0">
      <alignment horizontal="left" vertical="center" indent="1"/>
    </xf>
    <xf numFmtId="186" fontId="27" fillId="63" borderId="199" applyNumberFormat="0" applyProtection="0">
      <alignment horizontal="left" vertical="top" indent="1"/>
    </xf>
    <xf numFmtId="4" fontId="56" fillId="57" borderId="195" applyNumberFormat="0" applyProtection="0">
      <alignment horizontal="right" vertical="center"/>
    </xf>
    <xf numFmtId="186" fontId="62" fillId="15" borderId="199" applyNumberFormat="0" applyProtection="0">
      <alignment horizontal="left" vertical="top" indent="1"/>
    </xf>
    <xf numFmtId="186" fontId="27" fillId="63" borderId="189" applyNumberFormat="0" applyProtection="0">
      <alignment horizontal="left" vertical="top"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172" fontId="5" fillId="7" borderId="197">
      <alignment vertical="center"/>
      <protection locked="0"/>
    </xf>
    <xf numFmtId="188" fontId="5" fillId="70" borderId="197">
      <alignment horizontal="right" vertical="center"/>
      <protection locked="0"/>
    </xf>
    <xf numFmtId="190" fontId="5" fillId="69" borderId="197">
      <alignment vertical="center"/>
    </xf>
    <xf numFmtId="193" fontId="5" fillId="7" borderId="197">
      <alignment vertical="center"/>
      <protection locked="0"/>
    </xf>
    <xf numFmtId="0" fontId="27" fillId="14" borderId="189" applyNumberFormat="0" applyProtection="0">
      <alignment horizontal="left" vertical="center" indent="1"/>
    </xf>
    <xf numFmtId="191" fontId="28" fillId="12" borderId="197">
      <alignment vertical="center"/>
      <protection locked="0"/>
    </xf>
    <xf numFmtId="186" fontId="42" fillId="44" borderId="191" applyNumberFormat="0" applyAlignment="0" applyProtection="0"/>
    <xf numFmtId="4" fontId="72" fillId="83" borderId="189" applyNumberFormat="0" applyProtection="0">
      <alignment horizontal="right" vertical="center"/>
    </xf>
    <xf numFmtId="186" fontId="56" fillId="11" borderId="201" applyNumberFormat="0" applyProtection="0">
      <alignment horizontal="left" vertical="center" indent="1"/>
    </xf>
    <xf numFmtId="186" fontId="56" fillId="40" borderId="191" applyNumberFormat="0" applyFont="0" applyAlignment="0" applyProtection="0"/>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4" fontId="56" fillId="61" borderId="195" applyNumberFormat="0" applyProtection="0">
      <alignment horizontal="left" vertical="center" indent="1"/>
    </xf>
    <xf numFmtId="4" fontId="56" fillId="52" borderId="191" applyNumberFormat="0" applyProtection="0">
      <alignment vertical="center"/>
    </xf>
    <xf numFmtId="186" fontId="56" fillId="63" borderId="191" applyNumberFormat="0" applyProtection="0">
      <alignment horizontal="left" vertical="center" indent="1"/>
    </xf>
    <xf numFmtId="186" fontId="56" fillId="21" borderId="189" applyNumberFormat="0" applyProtection="0">
      <alignment horizontal="left" vertical="top" indent="1"/>
    </xf>
    <xf numFmtId="191" fontId="28" fillId="50" borderId="197">
      <alignment vertical="center"/>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42" fillId="44" borderId="170" applyNumberFormat="0" applyAlignment="0" applyProtection="0"/>
    <xf numFmtId="186" fontId="42" fillId="44"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4" fontId="62" fillId="48" borderId="199" applyNumberFormat="0" applyProtection="0">
      <alignment vertical="center"/>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56" fillId="40" borderId="201" applyNumberFormat="0" applyFont="0" applyAlignment="0" applyProtection="0"/>
    <xf numFmtId="4" fontId="56" fillId="61" borderId="205" applyNumberFormat="0" applyProtection="0">
      <alignment horizontal="left" vertical="center" indent="1"/>
    </xf>
    <xf numFmtId="4" fontId="56" fillId="15" borderId="205" applyNumberFormat="0" applyProtection="0">
      <alignment horizontal="left" vertical="center" indent="1"/>
    </xf>
    <xf numFmtId="4" fontId="56" fillId="55" borderId="201" applyNumberFormat="0" applyProtection="0">
      <alignment horizontal="right" vertical="center"/>
    </xf>
    <xf numFmtId="186" fontId="56" fillId="62" borderId="201" applyNumberFormat="0" applyProtection="0">
      <alignment horizontal="left" vertical="center" indent="1"/>
    </xf>
    <xf numFmtId="4" fontId="56" fillId="53" borderId="201" applyNumberFormat="0" applyProtection="0">
      <alignment horizontal="left" vertical="center"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1" borderId="201" applyNumberFormat="0" applyProtection="0">
      <alignment horizontal="left" vertical="center" indent="1"/>
    </xf>
    <xf numFmtId="186" fontId="42" fillId="44" borderId="170" applyNumberFormat="0" applyAlignment="0" applyProtection="0"/>
    <xf numFmtId="186" fontId="56" fillId="14" borderId="191" applyNumberFormat="0" applyProtection="0">
      <alignment horizontal="left" vertical="center" indent="1"/>
    </xf>
    <xf numFmtId="191" fontId="5" fillId="7" borderId="177">
      <alignment vertical="center"/>
      <protection locked="0"/>
    </xf>
    <xf numFmtId="4" fontId="56" fillId="14" borderId="205" applyNumberFormat="0" applyProtection="0">
      <alignment horizontal="left" vertical="center" indent="1"/>
    </xf>
    <xf numFmtId="4" fontId="64" fillId="64" borderId="170" applyNumberFormat="0" applyProtection="0">
      <alignment horizontal="right" vertical="center"/>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48" borderId="172" applyNumberFormat="0" applyProtection="0">
      <alignment vertical="center"/>
    </xf>
    <xf numFmtId="186" fontId="61" fillId="21" borderId="174" applyBorder="0"/>
    <xf numFmtId="4" fontId="56" fillId="59" borderId="179" applyNumberFormat="0" applyProtection="0">
      <alignment horizontal="right" vertical="center"/>
    </xf>
    <xf numFmtId="186" fontId="27" fillId="21" borderId="181" applyNumberFormat="0" applyProtection="0">
      <alignment horizontal="left" vertical="center"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27" fillId="14" borderId="172"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14" borderId="199" applyNumberFormat="0" applyProtection="0">
      <alignment horizontal="left" vertical="top" indent="1"/>
    </xf>
    <xf numFmtId="4" fontId="56" fillId="23" borderId="170"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4" fontId="27" fillId="21" borderId="205" applyNumberFormat="0" applyProtection="0">
      <alignment horizontal="left" vertical="center" indent="1"/>
    </xf>
    <xf numFmtId="4" fontId="56" fillId="14" borderId="195" applyNumberFormat="0" applyProtection="0">
      <alignment horizontal="left" vertical="center" indent="1"/>
    </xf>
    <xf numFmtId="186" fontId="44" fillId="0" borderId="206" applyNumberFormat="0" applyFill="0" applyAlignment="0" applyProtection="0"/>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58" borderId="201" applyNumberFormat="0" applyProtection="0">
      <alignment horizontal="right" vertical="center"/>
    </xf>
    <xf numFmtId="191" fontId="5" fillId="13" borderId="197">
      <alignment vertical="center"/>
    </xf>
    <xf numFmtId="191" fontId="5" fillId="13" borderId="197">
      <alignment vertical="center"/>
    </xf>
    <xf numFmtId="193" fontId="28" fillId="12" borderId="197">
      <alignment vertical="center"/>
      <protection locked="0"/>
    </xf>
    <xf numFmtId="186" fontId="28" fillId="49" borderId="197">
      <alignmen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4" fontId="62" fillId="11" borderId="189" applyNumberFormat="0" applyProtection="0">
      <alignment horizontal="left" vertical="center" indent="1"/>
    </xf>
    <xf numFmtId="4" fontId="56" fillId="0" borderId="191" applyNumberFormat="0" applyProtection="0">
      <alignment horizontal="right" vertical="center"/>
    </xf>
    <xf numFmtId="4" fontId="59" fillId="65" borderId="191" applyNumberFormat="0" applyProtection="0">
      <alignment horizontal="right" vertical="center"/>
    </xf>
    <xf numFmtId="4" fontId="56" fillId="54" borderId="191" applyNumberFormat="0" applyProtection="0">
      <alignment horizontal="left" vertical="center" indent="1"/>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93" fontId="5" fillId="69" borderId="177">
      <alignment vertical="center"/>
    </xf>
    <xf numFmtId="191" fontId="5" fillId="69" borderId="177">
      <alignment vertical="center"/>
    </xf>
    <xf numFmtId="191" fontId="5" fillId="70" borderId="177">
      <alignment horizontal="right" vertical="center"/>
      <protection locked="0"/>
    </xf>
    <xf numFmtId="191" fontId="5" fillId="70" borderId="177">
      <alignment horizontal="right" vertical="center"/>
      <protection locked="0"/>
    </xf>
    <xf numFmtId="191" fontId="5" fillId="70" borderId="177">
      <alignment horizontal="right" vertical="center"/>
      <protection locked="0"/>
    </xf>
    <xf numFmtId="4" fontId="72" fillId="80" borderId="199" applyNumberFormat="0" applyProtection="0">
      <alignment horizontal="right" vertical="center"/>
    </xf>
    <xf numFmtId="4" fontId="72" fillId="50" borderId="199" applyNumberFormat="0" applyProtection="0">
      <alignment horizontal="right" vertical="center"/>
    </xf>
    <xf numFmtId="0" fontId="27" fillId="63" borderId="199" applyNumberFormat="0" applyProtection="0">
      <alignment horizontal="left" vertical="center" indent="1"/>
    </xf>
    <xf numFmtId="0" fontId="27" fillId="64" borderId="177" applyNumberFormat="0">
      <protection locked="0"/>
    </xf>
    <xf numFmtId="4" fontId="70" fillId="86" borderId="199" applyNumberFormat="0" applyProtection="0">
      <alignment horizontal="left" vertical="center" indent="1"/>
    </xf>
    <xf numFmtId="0" fontId="37" fillId="15" borderId="199" applyNumberFormat="0" applyProtection="0">
      <alignment horizontal="left" vertical="top" indent="1"/>
    </xf>
    <xf numFmtId="4" fontId="75" fillId="88" borderId="200"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27" fillId="15" borderId="199" applyNumberFormat="0" applyProtection="0">
      <alignment horizontal="left" vertical="center"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5" borderId="201" applyNumberFormat="0" applyProtection="0">
      <alignment horizontal="right" vertical="center"/>
    </xf>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53" borderId="201" applyNumberFormat="0" applyProtection="0">
      <alignment horizontal="left" vertical="center" indent="1"/>
    </xf>
    <xf numFmtId="4" fontId="56" fillId="52" borderId="201" applyNumberFormat="0" applyProtection="0">
      <alignment vertical="center"/>
    </xf>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6" borderId="201" applyNumberFormat="0" applyProtection="0">
      <alignment horizontal="right" vertical="center"/>
    </xf>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9" fillId="65"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204" applyNumberFormat="0"/>
    <xf numFmtId="186" fontId="42" fillId="44" borderId="201" applyNumberFormat="0" applyAlignment="0" applyProtection="0"/>
    <xf numFmtId="186" fontId="56" fillId="40" borderId="201" applyNumberFormat="0" applyFont="0" applyAlignment="0" applyProtection="0"/>
    <xf numFmtId="4" fontId="56" fillId="5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4" fontId="56" fillId="1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4" fontId="56" fillId="15" borderId="201" applyNumberFormat="0" applyProtection="0">
      <alignment horizontal="right" vertical="center"/>
    </xf>
    <xf numFmtId="186" fontId="56" fillId="40" borderId="201" applyNumberFormat="0" applyFont="0" applyAlignment="0" applyProtection="0"/>
    <xf numFmtId="4" fontId="56" fillId="23"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57" fillId="44" borderId="202" applyNumberForma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60" fillId="52" borderId="199" applyNumberFormat="0" applyProtection="0">
      <alignment horizontal="left" vertical="top" indent="1"/>
    </xf>
    <xf numFmtId="186" fontId="56" fillId="64" borderId="168" applyNumberFormat="0">
      <protection locked="0"/>
    </xf>
    <xf numFmtId="186" fontId="56" fillId="14"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56" fillId="15" borderId="201" applyNumberFormat="0" applyProtection="0">
      <alignment horizontal="righ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4" fontId="56" fillId="54" borderId="201" applyNumberFormat="0" applyProtection="0">
      <alignment horizontal="left" vertical="center" indent="1"/>
    </xf>
    <xf numFmtId="4" fontId="56" fillId="57" borderId="205" applyNumberFormat="0" applyProtection="0">
      <alignment horizontal="right" vertical="center"/>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186" fontId="56" fillId="14" borderId="199" applyNumberFormat="0" applyProtection="0">
      <alignment horizontal="left" vertical="top" indent="1"/>
    </xf>
    <xf numFmtId="186" fontId="61" fillId="21" borderId="203" applyBorder="0"/>
    <xf numFmtId="186" fontId="56" fillId="11" borderId="201" applyNumberFormat="0" applyProtection="0">
      <alignment horizontal="left" vertical="center" indent="1"/>
    </xf>
    <xf numFmtId="194" fontId="33" fillId="0" borderId="167" applyFill="0"/>
    <xf numFmtId="4" fontId="64" fillId="64" borderId="201" applyNumberFormat="0" applyProtection="0">
      <alignment horizontal="right" vertical="center"/>
    </xf>
    <xf numFmtId="186" fontId="56" fillId="15" borderId="199" applyNumberFormat="0" applyProtection="0">
      <alignment horizontal="left" vertical="top" indent="1"/>
    </xf>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164" fontId="5" fillId="0" borderId="0" applyFont="0" applyFill="0" applyBorder="0" applyAlignment="0" applyProtection="0"/>
    <xf numFmtId="186" fontId="27" fillId="21" borderId="199" applyNumberFormat="0" applyProtection="0">
      <alignment horizontal="left" vertical="top" indent="1"/>
    </xf>
    <xf numFmtId="4" fontId="64" fillId="64"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28" fillId="50" borderId="207">
      <alignment vertical="center"/>
    </xf>
    <xf numFmtId="4" fontId="56" fillId="58" borderId="201" applyNumberFormat="0" applyProtection="0">
      <alignment horizontal="right" vertical="center"/>
    </xf>
    <xf numFmtId="186" fontId="56" fillId="14" borderId="199" applyNumberFormat="0" applyProtection="0">
      <alignment horizontal="left" vertical="top" indent="1"/>
    </xf>
    <xf numFmtId="186" fontId="60" fillId="52" borderId="199" applyNumberFormat="0" applyProtection="0">
      <alignment horizontal="left" vertical="top" indent="1"/>
    </xf>
    <xf numFmtId="186" fontId="56" fillId="14" borderId="170" applyNumberFormat="0" applyProtection="0">
      <alignment horizontal="left" vertical="center" indent="1"/>
    </xf>
    <xf numFmtId="164" fontId="35" fillId="0" borderId="0" applyFont="0" applyFill="0" applyBorder="0" applyAlignment="0" applyProtection="0"/>
    <xf numFmtId="186" fontId="27" fillId="15" borderId="189" applyNumberFormat="0" applyProtection="0">
      <alignment horizontal="left" vertical="top" indent="1"/>
    </xf>
    <xf numFmtId="4" fontId="56" fillId="15" borderId="201" applyNumberFormat="0" applyProtection="0">
      <alignment horizontal="right" vertical="center"/>
    </xf>
    <xf numFmtId="186" fontId="56" fillId="63" borderId="181" applyNumberFormat="0" applyProtection="0">
      <alignment horizontal="left" vertical="top" indent="1"/>
    </xf>
    <xf numFmtId="164" fontId="35" fillId="0" borderId="0" applyFont="0" applyFill="0" applyBorder="0" applyAlignment="0" applyProtection="0"/>
    <xf numFmtId="164" fontId="35" fillId="0" borderId="0" applyFont="0" applyFill="0" applyBorder="0" applyAlignment="0" applyProtection="0"/>
    <xf numFmtId="186" fontId="42" fillId="44" borderId="201" applyNumberFormat="0" applyAlignment="0" applyProtection="0"/>
    <xf numFmtId="186" fontId="27" fillId="21" borderId="199" applyNumberFormat="0" applyProtection="0">
      <alignment horizontal="left" vertical="center" indent="1"/>
    </xf>
    <xf numFmtId="186" fontId="56" fillId="14" borderId="172" applyNumberFormat="0" applyProtection="0">
      <alignment horizontal="left" vertical="top" indent="1"/>
    </xf>
    <xf numFmtId="4" fontId="56" fillId="23" borderId="170" applyNumberFormat="0" applyProtection="0">
      <alignment horizontal="right" vertical="center"/>
    </xf>
    <xf numFmtId="4" fontId="56" fillId="57" borderId="173" applyNumberFormat="0" applyProtection="0">
      <alignment horizontal="right" vertical="center"/>
    </xf>
    <xf numFmtId="186" fontId="60" fillId="52" borderId="172" applyNumberFormat="0" applyProtection="0">
      <alignment horizontal="left" vertical="top" indent="1"/>
    </xf>
    <xf numFmtId="4" fontId="56" fillId="55" borderId="201" applyNumberFormat="0" applyProtection="0">
      <alignment horizontal="right" vertical="center"/>
    </xf>
    <xf numFmtId="4" fontId="62" fillId="11" borderId="172" applyNumberFormat="0" applyProtection="0">
      <alignment horizontal="left" vertical="center" indent="1"/>
    </xf>
    <xf numFmtId="4" fontId="56" fillId="14" borderId="173" applyNumberFormat="0" applyProtection="0">
      <alignment horizontal="left" vertical="center" indent="1"/>
    </xf>
    <xf numFmtId="186" fontId="56" fillId="14" borderId="191" applyNumberFormat="0" applyProtection="0">
      <alignment horizontal="left" vertical="center" indent="1"/>
    </xf>
    <xf numFmtId="186" fontId="56" fillId="14" borderId="189" applyNumberFormat="0" applyProtection="0">
      <alignment horizontal="left" vertical="top" indent="1"/>
    </xf>
    <xf numFmtId="186" fontId="56" fillId="40" borderId="170" applyNumberFormat="0" applyFont="0" applyAlignment="0" applyProtection="0"/>
    <xf numFmtId="193" fontId="5" fillId="7" borderId="177">
      <alignment vertical="center"/>
      <protection locked="0"/>
    </xf>
    <xf numFmtId="196" fontId="5" fillId="69" borderId="177">
      <alignment vertical="center"/>
    </xf>
    <xf numFmtId="4" fontId="72" fillId="49" borderId="199" applyNumberFormat="0" applyProtection="0">
      <alignment horizontal="right" vertical="center"/>
    </xf>
    <xf numFmtId="186" fontId="56" fillId="40" borderId="201" applyNumberFormat="0" applyFont="0" applyAlignment="0" applyProtection="0"/>
    <xf numFmtId="186" fontId="27" fillId="15" borderId="199" applyNumberFormat="0" applyProtection="0">
      <alignment horizontal="left" vertical="top" indent="1"/>
    </xf>
    <xf numFmtId="186" fontId="56" fillId="63" borderId="199" applyNumberFormat="0" applyProtection="0">
      <alignment horizontal="left" vertical="top" indent="1"/>
    </xf>
    <xf numFmtId="164" fontId="5" fillId="0" borderId="0" applyFont="0" applyFill="0" applyBorder="0" applyAlignment="0" applyProtection="0"/>
    <xf numFmtId="164" fontId="34" fillId="0" borderId="0" applyFont="0" applyFill="0" applyBorder="0" applyAlignment="0" applyProtection="0"/>
    <xf numFmtId="4" fontId="64" fillId="64" borderId="191" applyNumberFormat="0" applyProtection="0">
      <alignment horizontal="right" vertical="center"/>
    </xf>
    <xf numFmtId="186" fontId="56" fillId="40" borderId="191" applyNumberFormat="0" applyFon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56" fillId="16" borderId="201" applyNumberFormat="0" applyProtection="0">
      <alignment horizontal="right" vertical="center"/>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56" fillId="63" borderId="199" applyNumberFormat="0" applyProtection="0">
      <alignment horizontal="left" vertical="top" indent="1"/>
    </xf>
    <xf numFmtId="186" fontId="62" fillId="15" borderId="189"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4" fontId="56" fillId="0" borderId="201" applyNumberFormat="0" applyProtection="0">
      <alignment horizontal="right" vertical="center"/>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9" borderId="170" applyNumberFormat="0" applyProtection="0">
      <alignment horizontal="right" vertical="center"/>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27" fillId="63" borderId="172" applyNumberFormat="0" applyProtection="0">
      <alignment horizontal="left" vertical="center"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4" fontId="56" fillId="61" borderId="173" applyNumberFormat="0" applyProtection="0">
      <alignment horizontal="left" vertical="center" indent="1"/>
    </xf>
    <xf numFmtId="186" fontId="61" fillId="21" borderId="203" applyBorder="0"/>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55" borderId="191" applyNumberFormat="0" applyProtection="0">
      <alignment horizontal="right" vertical="center"/>
    </xf>
    <xf numFmtId="186" fontId="50" fillId="41" borderId="191" applyNumberFormat="0" applyAlignment="0" applyProtection="0"/>
    <xf numFmtId="186" fontId="56" fillId="15" borderId="189" applyNumberFormat="0" applyProtection="0">
      <alignment horizontal="left" vertical="top" indent="1"/>
    </xf>
    <xf numFmtId="4" fontId="56" fillId="60" borderId="201" applyNumberFormat="0" applyProtection="0">
      <alignment horizontal="right" vertical="center"/>
    </xf>
    <xf numFmtId="188" fontId="5" fillId="70" borderId="197">
      <alignment horizontal="right" vertical="center"/>
      <protection locked="0"/>
    </xf>
    <xf numFmtId="172" fontId="5" fillId="7" borderId="197">
      <alignment vertical="center"/>
      <protection locked="0"/>
    </xf>
    <xf numFmtId="186" fontId="56" fillId="14" borderId="199" applyNumberFormat="0" applyProtection="0">
      <alignment horizontal="left" vertical="top" indent="1"/>
    </xf>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0" fontId="37" fillId="48" borderId="199" applyNumberFormat="0" applyProtection="0">
      <alignment horizontal="left" vertical="top" indent="1"/>
    </xf>
    <xf numFmtId="0" fontId="5" fillId="69" borderId="177">
      <alignment vertical="center"/>
    </xf>
    <xf numFmtId="4" fontId="56" fillId="61" borderId="205" applyNumberFormat="0" applyProtection="0">
      <alignment horizontal="left" vertical="center" indent="1"/>
    </xf>
    <xf numFmtId="186" fontId="27" fillId="21" borderId="189" applyNumberFormat="0" applyProtection="0">
      <alignment horizontal="left" vertical="top" indent="1"/>
    </xf>
    <xf numFmtId="186" fontId="56" fillId="40" borderId="170" applyNumberFormat="0" applyFont="0" applyAlignment="0" applyProtection="0"/>
    <xf numFmtId="186" fontId="56" fillId="40" borderId="170" applyNumberFormat="0" applyFont="0" applyAlignment="0" applyProtection="0"/>
    <xf numFmtId="188" fontId="5" fillId="7" borderId="177">
      <alignment vertical="center"/>
      <protection locked="0"/>
    </xf>
    <xf numFmtId="0" fontId="5" fillId="69" borderId="177">
      <alignment vertical="center"/>
    </xf>
    <xf numFmtId="190" fontId="5" fillId="70" borderId="177">
      <alignment horizontal="right" vertical="center"/>
      <protection locked="0"/>
    </xf>
    <xf numFmtId="196" fontId="5" fillId="70" borderId="177">
      <alignment horizontal="right" vertical="center"/>
      <protection locked="0"/>
    </xf>
    <xf numFmtId="0" fontId="73" fillId="52" borderId="199" applyNumberFormat="0" applyProtection="0">
      <alignment horizontal="left" vertical="top" indent="1"/>
    </xf>
    <xf numFmtId="4" fontId="70" fillId="53" borderId="199" applyNumberFormat="0" applyProtection="0">
      <alignment vertical="center"/>
    </xf>
    <xf numFmtId="0" fontId="27" fillId="21" borderId="199" applyNumberFormat="0" applyProtection="0">
      <alignment horizontal="left" vertical="top" indent="1"/>
    </xf>
    <xf numFmtId="4" fontId="72" fillId="84" borderId="199" applyNumberFormat="0" applyProtection="0">
      <alignment horizontal="right" vertical="center"/>
    </xf>
    <xf numFmtId="0" fontId="27" fillId="63" borderId="199" applyNumberFormat="0" applyProtection="0">
      <alignment horizontal="left" vertical="top" indent="1"/>
    </xf>
    <xf numFmtId="4" fontId="72" fillId="87" borderId="199" applyNumberFormat="0" applyProtection="0">
      <alignment vertical="center"/>
    </xf>
    <xf numFmtId="186" fontId="56" fillId="14" borderId="199" applyNumberFormat="0" applyProtection="0">
      <alignment horizontal="left" vertical="top" indent="1"/>
    </xf>
    <xf numFmtId="186" fontId="56" fillId="40" borderId="201" applyNumberFormat="0" applyFont="0" applyAlignment="0" applyProtection="0"/>
    <xf numFmtId="4" fontId="76" fillId="87" borderId="199" applyNumberFormat="0" applyProtection="0">
      <alignment horizontal="right" vertical="center"/>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23" borderId="201" applyNumberFormat="0" applyProtection="0">
      <alignment horizontal="right" vertical="center"/>
    </xf>
    <xf numFmtId="4" fontId="56" fillId="0" borderId="201" applyNumberFormat="0" applyProtection="0">
      <alignment horizontal="right" vertical="center"/>
    </xf>
    <xf numFmtId="186" fontId="56" fillId="15"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16"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58" borderId="201" applyNumberFormat="0" applyProtection="0">
      <alignment horizontal="right" vertical="center"/>
    </xf>
    <xf numFmtId="186" fontId="62" fillId="15" borderId="199" applyNumberFormat="0" applyProtection="0">
      <alignment horizontal="left" vertical="top" indent="1"/>
    </xf>
    <xf numFmtId="37" fontId="33" fillId="0" borderId="204" applyNumberFormat="0"/>
    <xf numFmtId="186" fontId="56" fillId="14" borderId="199" applyNumberFormat="0" applyProtection="0">
      <alignment horizontal="left" vertical="top" indent="1"/>
    </xf>
    <xf numFmtId="186" fontId="62" fillId="15" borderId="199"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4" fontId="56" fillId="56" borderId="201" applyNumberFormat="0" applyProtection="0">
      <alignment horizontal="right" vertical="center"/>
    </xf>
    <xf numFmtId="186" fontId="27" fillId="21" borderId="199" applyNumberFormat="0" applyProtection="0">
      <alignment horizontal="left" vertical="center" indent="1"/>
    </xf>
    <xf numFmtId="186" fontId="57" fillId="44" borderId="202" applyNumberFormat="0" applyAlignment="0" applyProtection="0"/>
    <xf numFmtId="186" fontId="57" fillId="44" borderId="202" applyNumberFormat="0" applyAlignment="0" applyProtection="0"/>
    <xf numFmtId="186" fontId="42" fillId="44" borderId="201" applyNumberFormat="0" applyAlignment="0" applyProtection="0"/>
    <xf numFmtId="186" fontId="56" fillId="40" borderId="201" applyNumberFormat="0" applyFont="0" applyAlignment="0" applyProtection="0"/>
    <xf numFmtId="4" fontId="56" fillId="57" borderId="205" applyNumberFormat="0" applyProtection="0">
      <alignment horizontal="right" vertical="center"/>
    </xf>
    <xf numFmtId="186" fontId="61" fillId="21" borderId="203" applyBorder="0"/>
    <xf numFmtId="4" fontId="56" fillId="59" borderId="201" applyNumberFormat="0" applyProtection="0">
      <alignment horizontal="right" vertical="center"/>
    </xf>
    <xf numFmtId="186" fontId="56" fillId="15" borderId="199" applyNumberFormat="0" applyProtection="0">
      <alignment horizontal="left" vertical="top" indent="1"/>
    </xf>
    <xf numFmtId="4" fontId="62" fillId="11" borderId="19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4" fontId="56" fillId="15" borderId="205" applyNumberFormat="0" applyProtection="0">
      <alignment horizontal="left" vertical="center" indent="1"/>
    </xf>
    <xf numFmtId="186" fontId="56" fillId="21" borderId="199" applyNumberFormat="0" applyProtection="0">
      <alignment horizontal="left" vertical="top" indent="1"/>
    </xf>
    <xf numFmtId="186" fontId="56" fillId="40" borderId="201" applyNumberFormat="0" applyFont="0" applyAlignment="0" applyProtection="0"/>
    <xf numFmtId="186" fontId="56" fillId="62" borderId="201"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42" fillId="44" borderId="170"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56" fillId="40" borderId="201" applyNumberFormat="0" applyFont="0" applyAlignment="0" applyProtection="0"/>
    <xf numFmtId="4" fontId="27" fillId="21" borderId="205" applyNumberFormat="0" applyProtection="0">
      <alignment horizontal="left" vertical="center" indent="1"/>
    </xf>
    <xf numFmtId="186" fontId="56" fillId="63" borderId="199" applyNumberFormat="0" applyProtection="0">
      <alignment horizontal="left" vertical="top" indent="1"/>
    </xf>
    <xf numFmtId="186" fontId="50" fillId="41" borderId="201" applyNumberFormat="0" applyAlignment="0" applyProtection="0"/>
    <xf numFmtId="4" fontId="56" fillId="53" borderId="201"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194" fontId="33" fillId="0" borderId="167" applyFill="0"/>
    <xf numFmtId="186" fontId="56" fillId="63" borderId="199" applyNumberFormat="0" applyProtection="0">
      <alignment horizontal="left" vertical="top" indent="1"/>
    </xf>
    <xf numFmtId="4" fontId="56" fillId="58" borderId="201" applyNumberFormat="0" applyProtection="0">
      <alignment horizontal="right" vertical="center"/>
    </xf>
    <xf numFmtId="186" fontId="56" fillId="63" borderId="172" applyNumberFormat="0" applyProtection="0">
      <alignment horizontal="left" vertical="top" indent="1"/>
    </xf>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86" fontId="56" fillId="21" borderId="172" applyNumberFormat="0" applyProtection="0">
      <alignment horizontal="left" vertical="top" indent="1"/>
    </xf>
    <xf numFmtId="186" fontId="27" fillId="21" borderId="172" applyNumberFormat="0" applyProtection="0">
      <alignment horizontal="left" vertical="center" indent="1"/>
    </xf>
    <xf numFmtId="4" fontId="56" fillId="15" borderId="170" applyNumberFormat="0" applyProtection="0">
      <alignment horizontal="right" vertical="center"/>
    </xf>
    <xf numFmtId="186" fontId="27" fillId="14" borderId="189" applyNumberFormat="0" applyProtection="0">
      <alignment horizontal="left" vertical="center" indent="1"/>
    </xf>
    <xf numFmtId="190" fontId="5" fillId="13" borderId="177">
      <alignment vertical="center"/>
    </xf>
    <xf numFmtId="0" fontId="5" fillId="7" borderId="177">
      <alignment vertical="center"/>
      <protection locked="0"/>
    </xf>
    <xf numFmtId="188" fontId="5" fillId="69" borderId="177">
      <alignment vertical="center"/>
    </xf>
    <xf numFmtId="4" fontId="72" fillId="81" borderId="199" applyNumberFormat="0" applyProtection="0">
      <alignment horizontal="righ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56" fillId="11" borderId="201" applyNumberFormat="0" applyProtection="0">
      <alignment horizontal="left" vertical="center"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7" fillId="44" borderId="202" applyNumberFormat="0" applyAlignment="0" applyProtection="0"/>
    <xf numFmtId="164" fontId="5" fillId="0" borderId="0" applyFont="0" applyFill="0" applyBorder="0" applyAlignment="0" applyProtection="0"/>
    <xf numFmtId="4" fontId="56" fillId="59" borderId="201" applyNumberFormat="0" applyProtection="0">
      <alignment horizontal="right" vertical="center"/>
    </xf>
    <xf numFmtId="4" fontId="56" fillId="54"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15" borderId="201" applyNumberFormat="0" applyProtection="0">
      <alignment horizontal="right" vertical="center"/>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37" fontId="33" fillId="0" borderId="204" applyNumberFormat="0"/>
    <xf numFmtId="4" fontId="62" fillId="48" borderId="199" applyNumberFormat="0" applyProtection="0">
      <alignment vertical="center"/>
    </xf>
    <xf numFmtId="186" fontId="56" fillId="14" borderId="201" applyNumberFormat="0" applyProtection="0">
      <alignment horizontal="left" vertical="center" indent="1"/>
    </xf>
    <xf numFmtId="186" fontId="56" fillId="40" borderId="201" applyNumberFormat="0" applyFont="0" applyAlignment="0" applyProtection="0"/>
    <xf numFmtId="4" fontId="59" fillId="53" borderId="201" applyNumberFormat="0" applyProtection="0">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4" fontId="56" fillId="15" borderId="205" applyNumberFormat="0" applyProtection="0">
      <alignment horizontal="left" vertical="center" indent="1"/>
    </xf>
    <xf numFmtId="4" fontId="56" fillId="59"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61" borderId="205" applyNumberFormat="0" applyProtection="0">
      <alignment horizontal="left" vertical="center" indent="1"/>
    </xf>
    <xf numFmtId="186" fontId="62" fillId="15" borderId="199" applyNumberFormat="0" applyProtection="0">
      <alignment horizontal="left" vertical="top" indent="1"/>
    </xf>
    <xf numFmtId="4" fontId="63" fillId="66" borderId="205"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0" fillId="41" borderId="201" applyNumberFormat="0" applyAlignment="0" applyProtection="0"/>
    <xf numFmtId="4" fontId="56" fillId="57" borderId="205" applyNumberFormat="0" applyProtection="0">
      <alignment horizontal="right" vertical="center"/>
    </xf>
    <xf numFmtId="186" fontId="56" fillId="63" borderId="199" applyNumberFormat="0" applyProtection="0">
      <alignment horizontal="left" vertical="top" indent="1"/>
    </xf>
    <xf numFmtId="4" fontId="56" fillId="59" borderId="201"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186" fontId="56" fillId="62" borderId="201" applyNumberFormat="0" applyProtection="0">
      <alignment horizontal="left" vertical="center" indent="1"/>
    </xf>
    <xf numFmtId="186" fontId="56" fillId="15" borderId="199" applyNumberFormat="0" applyProtection="0">
      <alignment horizontal="left" vertical="top" indent="1"/>
    </xf>
    <xf numFmtId="4" fontId="59" fillId="53" borderId="201" applyNumberFormat="0" applyProtection="0">
      <alignment vertical="center"/>
    </xf>
    <xf numFmtId="4" fontId="56" fillId="59"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27" fillId="21" borderId="199" applyNumberFormat="0" applyProtection="0">
      <alignment horizontal="left" vertical="top" indent="1"/>
    </xf>
    <xf numFmtId="186" fontId="56" fillId="40" borderId="201" applyNumberFormat="0" applyFont="0" applyAlignment="0" applyProtection="0"/>
    <xf numFmtId="186" fontId="27" fillId="14" borderId="199" applyNumberFormat="0" applyProtection="0">
      <alignment horizontal="left" vertical="center" indent="1"/>
    </xf>
    <xf numFmtId="186" fontId="27" fillId="21" borderId="199" applyNumberFormat="0" applyProtection="0">
      <alignment horizontal="left" vertical="top" indent="1"/>
    </xf>
    <xf numFmtId="186" fontId="62" fillId="48" borderId="199" applyNumberFormat="0" applyProtection="0">
      <alignment horizontal="left" vertical="top" indent="1"/>
    </xf>
    <xf numFmtId="186" fontId="56" fillId="15" borderId="199" applyNumberFormat="0" applyProtection="0">
      <alignment horizontal="left" vertical="top" indent="1"/>
    </xf>
    <xf numFmtId="4" fontId="56" fillId="52" borderId="201" applyNumberFormat="0" applyProtection="0">
      <alignment vertical="center"/>
    </xf>
    <xf numFmtId="186" fontId="57" fillId="44" borderId="202" applyNumberFormat="0" applyAlignment="0" applyProtection="0"/>
    <xf numFmtId="186" fontId="60" fillId="52" borderId="199" applyNumberFormat="0" applyProtection="0">
      <alignment horizontal="left" vertical="top" indent="1"/>
    </xf>
    <xf numFmtId="194" fontId="33" fillId="0" borderId="167" applyFill="0"/>
    <xf numFmtId="186" fontId="56" fillId="62" borderId="201" applyNumberFormat="0" applyProtection="0">
      <alignment horizontal="left" vertical="center" indent="1"/>
    </xf>
    <xf numFmtId="186" fontId="56" fillId="21" borderId="199" applyNumberFormat="0" applyProtection="0">
      <alignment horizontal="left" vertical="top" indent="1"/>
    </xf>
    <xf numFmtId="164" fontId="35" fillId="0" borderId="0" applyFont="0" applyFill="0" applyBorder="0" applyAlignment="0" applyProtection="0"/>
    <xf numFmtId="4" fontId="56" fillId="54" borderId="201" applyNumberFormat="0" applyProtection="0">
      <alignment horizontal="left" vertical="center" indent="1"/>
    </xf>
    <xf numFmtId="164" fontId="5" fillId="0" borderId="0" applyFont="0" applyFill="0" applyBorder="0" applyAlignment="0" applyProtection="0"/>
    <xf numFmtId="4" fontId="56" fillId="60" borderId="201" applyNumberFormat="0" applyProtection="0">
      <alignment horizontal="right" vertical="center"/>
    </xf>
    <xf numFmtId="164" fontId="34" fillId="0" borderId="0" applyFont="0" applyFill="0" applyBorder="0" applyAlignment="0" applyProtection="0"/>
    <xf numFmtId="4" fontId="56" fillId="58" borderId="201" applyNumberFormat="0" applyProtection="0">
      <alignment horizontal="right" vertical="center"/>
    </xf>
    <xf numFmtId="186" fontId="56" fillId="63" borderId="199" applyNumberFormat="0" applyProtection="0">
      <alignment horizontal="left" vertical="top" indent="1"/>
    </xf>
    <xf numFmtId="4" fontId="56" fillId="54" borderId="191" applyNumberFormat="0" applyProtection="0">
      <alignment horizontal="left" vertical="center" indent="1"/>
    </xf>
    <xf numFmtId="186" fontId="62" fillId="48" borderId="189" applyNumberFormat="0" applyProtection="0">
      <alignment horizontal="left" vertical="top" indent="1"/>
    </xf>
    <xf numFmtId="194" fontId="33" fillId="0" borderId="198" applyFill="0"/>
    <xf numFmtId="186" fontId="56" fillId="63" borderId="199" applyNumberFormat="0" applyProtection="0">
      <alignment horizontal="left" vertical="top" indent="1"/>
    </xf>
    <xf numFmtId="4" fontId="56" fillId="19" borderId="201" applyNumberFormat="0" applyProtection="0">
      <alignment horizontal="right" vertical="center"/>
    </xf>
    <xf numFmtId="4" fontId="56" fillId="60" borderId="201" applyNumberFormat="0" applyProtection="0">
      <alignment horizontal="right" vertical="center"/>
    </xf>
    <xf numFmtId="186" fontId="56" fillId="63" borderId="201" applyNumberFormat="0" applyProtection="0">
      <alignment horizontal="left" vertical="center" indent="1"/>
    </xf>
    <xf numFmtId="186" fontId="56" fillId="40" borderId="201" applyNumberFormat="0" applyFont="0" applyAlignment="0" applyProtection="0"/>
    <xf numFmtId="186" fontId="56" fillId="11" borderId="201" applyNumberFormat="0" applyProtection="0">
      <alignment horizontal="left" vertical="center" indent="1"/>
    </xf>
    <xf numFmtId="191" fontId="28" fillId="51" borderId="197">
      <alignment horizontal="right" vertical="center"/>
      <protection locked="0"/>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56" fillId="52" borderId="201" applyNumberFormat="0" applyProtection="0">
      <alignment vertical="center"/>
    </xf>
    <xf numFmtId="186" fontId="56" fillId="21" borderId="199" applyNumberFormat="0" applyProtection="0">
      <alignment horizontal="left" vertical="top" indent="1"/>
    </xf>
    <xf numFmtId="4" fontId="56" fillId="59" borderId="201" applyNumberFormat="0" applyProtection="0">
      <alignment horizontal="right" vertical="center"/>
    </xf>
    <xf numFmtId="186" fontId="56" fillId="21" borderId="199" applyNumberFormat="0" applyProtection="0">
      <alignment horizontal="left" vertical="top" indent="1"/>
    </xf>
    <xf numFmtId="191" fontId="5" fillId="70" borderId="207">
      <alignment horizontal="right" vertical="center"/>
      <protection locked="0"/>
    </xf>
    <xf numFmtId="186" fontId="60" fillId="52" borderId="199" applyNumberFormat="0" applyProtection="0">
      <alignment horizontal="left" vertical="top" indent="1"/>
    </xf>
    <xf numFmtId="186" fontId="56" fillId="63" borderId="199" applyNumberFormat="0" applyProtection="0">
      <alignment horizontal="left" vertical="top" indent="1"/>
    </xf>
    <xf numFmtId="186" fontId="27" fillId="15" borderId="199" applyNumberFormat="0" applyProtection="0">
      <alignment horizontal="left" vertical="center" indent="1"/>
    </xf>
    <xf numFmtId="4" fontId="56" fillId="60" borderId="201" applyNumberFormat="0" applyProtection="0">
      <alignment horizontal="right" vertical="center"/>
    </xf>
    <xf numFmtId="186" fontId="50" fillId="41" borderId="201" applyNumberFormat="0" applyAlignment="0" applyProtection="0"/>
    <xf numFmtId="186" fontId="56" fillId="40" borderId="201" applyNumberFormat="0" applyFont="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4" fontId="62" fillId="48" borderId="199" applyNumberFormat="0" applyProtection="0">
      <alignment vertical="center"/>
    </xf>
    <xf numFmtId="186" fontId="56" fillId="21" borderId="199" applyNumberFormat="0" applyProtection="0">
      <alignment horizontal="left" vertical="top" indent="1"/>
    </xf>
    <xf numFmtId="4" fontId="62" fillId="48" borderId="199" applyNumberFormat="0" applyProtection="0">
      <alignment vertical="center"/>
    </xf>
    <xf numFmtId="4" fontId="72" fillId="86" borderId="199" applyNumberFormat="0" applyProtection="0">
      <alignment horizontal="right" vertical="center"/>
    </xf>
    <xf numFmtId="4" fontId="56" fillId="53" borderId="191" applyNumberFormat="0" applyProtection="0">
      <alignment horizontal="left" vertical="center" indent="1"/>
    </xf>
    <xf numFmtId="4" fontId="59" fillId="53" borderId="201" applyNumberFormat="0" applyProtection="0">
      <alignment vertical="center"/>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62" fillId="15" borderId="199" applyNumberFormat="0" applyProtection="0">
      <alignment horizontal="left" vertical="top" indent="1"/>
    </xf>
    <xf numFmtId="4" fontId="56" fillId="54" borderId="201" applyNumberFormat="0" applyProtection="0">
      <alignment horizontal="left" vertical="center" indent="1"/>
    </xf>
    <xf numFmtId="4" fontId="56" fillId="23"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9" fillId="65" borderId="201" applyNumberFormat="0" applyProtection="0">
      <alignment horizontal="right" vertical="center"/>
    </xf>
    <xf numFmtId="186" fontId="27" fillId="15"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4" fontId="56" fillId="55" borderId="201" applyNumberFormat="0" applyProtection="0">
      <alignment horizontal="right" vertical="center"/>
    </xf>
    <xf numFmtId="186" fontId="50" fillId="41" borderId="170" applyNumberFormat="0" applyAlignment="0" applyProtection="0"/>
    <xf numFmtId="186" fontId="61" fillId="21" borderId="203" applyBorder="0"/>
    <xf numFmtId="186" fontId="27" fillId="14" borderId="199" applyNumberFormat="0" applyProtection="0">
      <alignment horizontal="left" vertical="top" indent="1"/>
    </xf>
    <xf numFmtId="4" fontId="56" fillId="60" borderId="201" applyNumberFormat="0" applyProtection="0">
      <alignment horizontal="right" vertical="center"/>
    </xf>
    <xf numFmtId="4" fontId="56" fillId="14" borderId="205"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57" fillId="44" borderId="202" applyNumberFormat="0" applyAlignment="0" applyProtection="0"/>
    <xf numFmtId="4" fontId="56" fillId="54" borderId="201" applyNumberFormat="0" applyProtection="0">
      <alignment horizontal="left" vertical="center" indent="1"/>
    </xf>
    <xf numFmtId="37" fontId="33" fillId="0" borderId="204" applyNumberFormat="0"/>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4" fillId="64" borderId="201" applyNumberFormat="0" applyProtection="0">
      <alignment horizontal="right" vertical="center"/>
    </xf>
    <xf numFmtId="186" fontId="42" fillId="44" borderId="201" applyNumberFormat="0" applyAlignment="0" applyProtection="0"/>
    <xf numFmtId="186" fontId="44" fillId="0" borderId="206" applyNumberFormat="0" applyFill="0" applyAlignment="0" applyProtection="0"/>
    <xf numFmtId="4" fontId="27" fillId="21" borderId="205" applyNumberFormat="0" applyProtection="0">
      <alignment horizontal="left" vertical="center" indent="1"/>
    </xf>
    <xf numFmtId="4" fontId="56" fillId="60" borderId="201" applyNumberFormat="0" applyProtection="0">
      <alignment horizontal="right" vertical="center"/>
    </xf>
    <xf numFmtId="186" fontId="56" fillId="63" borderId="199" applyNumberFormat="0" applyProtection="0">
      <alignment horizontal="left" vertical="top" indent="1"/>
    </xf>
    <xf numFmtId="4" fontId="59" fillId="65" borderId="201" applyNumberFormat="0" applyProtection="0">
      <alignment horizontal="right" vertical="center"/>
    </xf>
    <xf numFmtId="186" fontId="56" fillId="11" borderId="201" applyNumberFormat="0" applyProtection="0">
      <alignment horizontal="left" vertical="center" indent="1"/>
    </xf>
    <xf numFmtId="4" fontId="56" fillId="16" borderId="201" applyNumberFormat="0" applyProtection="0">
      <alignment horizontal="righ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7" fillId="44" borderId="202" applyNumberFormat="0" applyAlignment="0" applyProtection="0"/>
    <xf numFmtId="4" fontId="56" fillId="52" borderId="201" applyNumberFormat="0" applyProtection="0">
      <alignment vertical="center"/>
    </xf>
    <xf numFmtId="4" fontId="56" fillId="60"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56" fillId="63" borderId="199" applyNumberFormat="0" applyProtection="0">
      <alignment horizontal="left" vertical="top" indent="1"/>
    </xf>
    <xf numFmtId="186" fontId="56" fillId="14" borderId="201" applyNumberFormat="0" applyProtection="0">
      <alignment horizontal="left" vertical="center" indent="1"/>
    </xf>
    <xf numFmtId="186" fontId="62" fillId="48"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60" fillId="52" borderId="199" applyNumberFormat="0" applyProtection="0">
      <alignment horizontal="left" vertical="top" indent="1"/>
    </xf>
    <xf numFmtId="186" fontId="27" fillId="21" borderId="199" applyNumberFormat="0" applyProtection="0">
      <alignment horizontal="left" vertical="center"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4" fontId="62" fillId="48" borderId="199" applyNumberFormat="0" applyProtection="0">
      <alignmen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4" borderId="201" applyNumberFormat="0" applyProtection="0">
      <alignment horizontal="left" vertical="center" indent="1"/>
    </xf>
    <xf numFmtId="4" fontId="56" fillId="15" borderId="201" applyNumberFormat="0" applyProtection="0">
      <alignment horizontal="right" vertical="center"/>
    </xf>
    <xf numFmtId="4" fontId="56" fillId="23"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27" fillId="21" borderId="205" applyNumberFormat="0" applyProtection="0">
      <alignment horizontal="left" vertical="center" indent="1"/>
    </xf>
    <xf numFmtId="186" fontId="56" fillId="21" borderId="199" applyNumberFormat="0" applyProtection="0">
      <alignment horizontal="left" vertical="top" indent="1"/>
    </xf>
    <xf numFmtId="4" fontId="62" fillId="48" borderId="199" applyNumberFormat="0" applyProtection="0">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14" borderId="205" applyNumberFormat="0" applyProtection="0">
      <alignment horizontal="left" vertical="center" indent="1"/>
    </xf>
    <xf numFmtId="4" fontId="56" fillId="16" borderId="201" applyNumberFormat="0" applyProtection="0">
      <alignment horizontal="right" vertical="center"/>
    </xf>
    <xf numFmtId="4" fontId="56" fillId="15" borderId="201" applyNumberFormat="0" applyProtection="0">
      <alignment horizontal="right" vertical="center"/>
    </xf>
    <xf numFmtId="186" fontId="56" fillId="40" borderId="201" applyNumberFormat="0" applyFont="0" applyAlignment="0" applyProtection="0"/>
    <xf numFmtId="4" fontId="56" fillId="53" borderId="201" applyNumberFormat="0" applyProtection="0">
      <alignment horizontal="left" vertical="center" indent="1"/>
    </xf>
    <xf numFmtId="186" fontId="56" fillId="40" borderId="201" applyNumberFormat="0" applyFont="0" applyAlignment="0" applyProtection="0"/>
    <xf numFmtId="4" fontId="56" fillId="23"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6" fillId="15"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4" fontId="56" fillId="60" borderId="201" applyNumberFormat="0" applyProtection="0">
      <alignment horizontal="right" vertical="center"/>
    </xf>
    <xf numFmtId="186" fontId="60" fillId="52"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62" fillId="48" borderId="199" applyNumberFormat="0" applyProtection="0">
      <alignment horizontal="left" vertical="top" indent="1"/>
    </xf>
    <xf numFmtId="4" fontId="56" fillId="14" borderId="205" applyNumberFormat="0" applyProtection="0">
      <alignment horizontal="left" vertical="center" indent="1"/>
    </xf>
    <xf numFmtId="4" fontId="56" fillId="52" borderId="201" applyNumberFormat="0" applyProtection="0">
      <alignment vertical="center"/>
    </xf>
    <xf numFmtId="186" fontId="56" fillId="40" borderId="201" applyNumberFormat="0" applyFont="0" applyAlignment="0" applyProtection="0"/>
    <xf numFmtId="4" fontId="56" fillId="58" borderId="201" applyNumberFormat="0" applyProtection="0">
      <alignment horizontal="right" vertical="center"/>
    </xf>
    <xf numFmtId="4" fontId="62" fillId="48" borderId="199" applyNumberFormat="0" applyProtection="0">
      <alignment vertical="center"/>
    </xf>
    <xf numFmtId="186" fontId="56" fillId="40" borderId="201" applyNumberFormat="0" applyFont="0" applyAlignment="0" applyProtection="0"/>
    <xf numFmtId="186" fontId="57" fillId="44" borderId="202" applyNumberFormat="0" applyAlignment="0" applyProtection="0"/>
    <xf numFmtId="186" fontId="56" fillId="40" borderId="201" applyNumberFormat="0" applyFont="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201" applyNumberFormat="0" applyAlignment="0" applyProtection="0"/>
    <xf numFmtId="186" fontId="56" fillId="21" borderId="199" applyNumberFormat="0" applyProtection="0">
      <alignment horizontal="left" vertical="top" indent="1"/>
    </xf>
    <xf numFmtId="186" fontId="44" fillId="0" borderId="176" applyNumberFormat="0" applyFill="0" applyAlignment="0" applyProtection="0"/>
    <xf numFmtId="4" fontId="59" fillId="53" borderId="201" applyNumberFormat="0" applyProtection="0">
      <alignment vertical="center"/>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27" fillId="15" borderId="199" applyNumberFormat="0" applyProtection="0">
      <alignment horizontal="left" vertical="top" indent="1"/>
    </xf>
    <xf numFmtId="4" fontId="56" fillId="54" borderId="201" applyNumberFormat="0" applyProtection="0">
      <alignment horizontal="left" vertical="center" indent="1"/>
    </xf>
    <xf numFmtId="186" fontId="56" fillId="11" borderId="201" applyNumberFormat="0" applyProtection="0">
      <alignment horizontal="left" vertical="center" indent="1"/>
    </xf>
    <xf numFmtId="186" fontId="56" fillId="63"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9" fillId="53" borderId="201" applyNumberFormat="0" applyProtection="0">
      <alignment vertical="center"/>
    </xf>
    <xf numFmtId="4" fontId="56" fillId="53" borderId="201" applyNumberFormat="0" applyProtection="0">
      <alignment horizontal="left" vertical="center" indent="1"/>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9" fillId="65" borderId="201" applyNumberFormat="0" applyProtection="0">
      <alignment horizontal="right" vertical="center"/>
    </xf>
    <xf numFmtId="4" fontId="56" fillId="0" borderId="201" applyNumberFormat="0" applyProtection="0">
      <alignment horizontal="right" vertical="center"/>
    </xf>
    <xf numFmtId="186" fontId="56" fillId="40" borderId="201" applyNumberFormat="0" applyFont="0" applyAlignment="0" applyProtection="0"/>
    <xf numFmtId="4" fontId="56" fillId="55" borderId="201" applyNumberFormat="0" applyProtection="0">
      <alignment horizontal="right" vertical="center"/>
    </xf>
    <xf numFmtId="186" fontId="27" fillId="21" borderId="199" applyNumberFormat="0" applyProtection="0">
      <alignment horizontal="left" vertical="top" indent="1"/>
    </xf>
    <xf numFmtId="186" fontId="27" fillId="15" borderId="199" applyNumberFormat="0" applyProtection="0">
      <alignment horizontal="left" vertical="top" indent="1"/>
    </xf>
    <xf numFmtId="186" fontId="27" fillId="63" borderId="199" applyNumberFormat="0" applyProtection="0">
      <alignment horizontal="left" vertical="top" indent="1"/>
    </xf>
    <xf numFmtId="186" fontId="27" fillId="14" borderId="199" applyNumberFormat="0" applyProtection="0">
      <alignment horizontal="left" vertical="top" indent="1"/>
    </xf>
    <xf numFmtId="186" fontId="62" fillId="48"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4" fontId="56" fillId="56"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15" borderId="205" applyNumberFormat="0" applyProtection="0">
      <alignment horizontal="left" vertical="center" indent="1"/>
    </xf>
    <xf numFmtId="186" fontId="44" fillId="0" borderId="206" applyNumberFormat="0" applyFill="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61" fillId="21" borderId="203" applyBorder="0"/>
    <xf numFmtId="4" fontId="56" fillId="52" borderId="201" applyNumberFormat="0" applyProtection="0">
      <alignment vertical="center"/>
    </xf>
    <xf numFmtId="186" fontId="56" fillId="40" borderId="201" applyNumberFormat="0" applyFont="0" applyAlignment="0" applyProtection="0"/>
    <xf numFmtId="4" fontId="56" fillId="0" borderId="201" applyNumberFormat="0" applyProtection="0">
      <alignment horizontal="right" vertical="center"/>
    </xf>
    <xf numFmtId="4" fontId="56" fillId="52" borderId="201" applyNumberFormat="0" applyProtection="0">
      <alignment vertical="center"/>
    </xf>
    <xf numFmtId="186" fontId="56" fillId="15"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6" fillId="60" borderId="201" applyNumberFormat="0" applyProtection="0">
      <alignment horizontal="right" vertical="center"/>
    </xf>
    <xf numFmtId="186" fontId="44" fillId="0" borderId="206" applyNumberFormat="0" applyFill="0" applyAlignment="0" applyProtection="0"/>
    <xf numFmtId="186" fontId="62" fillId="15" borderId="199" applyNumberFormat="0" applyProtection="0">
      <alignment horizontal="left" vertical="top" indent="1"/>
    </xf>
    <xf numFmtId="4" fontId="56" fillId="15"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8" borderId="179" applyNumberFormat="0" applyProtection="0">
      <alignment horizontal="right" vertical="center"/>
    </xf>
    <xf numFmtId="186" fontId="56" fillId="40" borderId="201" applyNumberFormat="0" applyFont="0" applyAlignment="0" applyProtection="0"/>
    <xf numFmtId="186" fontId="56" fillId="14" borderId="199" applyNumberFormat="0" applyProtection="0">
      <alignment horizontal="left" vertical="top" indent="1"/>
    </xf>
    <xf numFmtId="4" fontId="59" fillId="53" borderId="191" applyNumberFormat="0" applyProtection="0">
      <alignment vertical="center"/>
    </xf>
    <xf numFmtId="4" fontId="56" fillId="56" borderId="170" applyNumberFormat="0" applyProtection="0">
      <alignment horizontal="right" vertical="center"/>
    </xf>
    <xf numFmtId="0" fontId="4" fillId="0" borderId="0"/>
    <xf numFmtId="4" fontId="59" fillId="53" borderId="170" applyNumberFormat="0" applyProtection="0">
      <alignment vertical="center"/>
    </xf>
    <xf numFmtId="186" fontId="56" fillId="21" borderId="172" applyNumberFormat="0" applyProtection="0">
      <alignment horizontal="left" vertical="top" indent="1"/>
    </xf>
    <xf numFmtId="9" fontId="4" fillId="0" borderId="0" applyFont="0" applyFill="0" applyBorder="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186" fontId="56" fillId="40" borderId="179" applyNumberFormat="0" applyFont="0" applyAlignment="0" applyProtection="0"/>
    <xf numFmtId="186" fontId="61" fillId="21" borderId="193" applyBorder="0"/>
    <xf numFmtId="186" fontId="56" fillId="63" borderId="189" applyNumberFormat="0" applyProtection="0">
      <alignment horizontal="left" vertical="top" indent="1"/>
    </xf>
    <xf numFmtId="186" fontId="44" fillId="0" borderId="196" applyNumberFormat="0" applyFill="0" applyAlignment="0" applyProtection="0"/>
    <xf numFmtId="186" fontId="61" fillId="21" borderId="174" applyBorder="0"/>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21" borderId="172" applyNumberFormat="0" applyProtection="0">
      <alignment horizontal="left" vertical="top" indent="1"/>
    </xf>
    <xf numFmtId="186" fontId="56" fillId="62" borderId="201" applyNumberFormat="0" applyProtection="0">
      <alignment horizontal="left" vertical="center" indent="1"/>
    </xf>
    <xf numFmtId="186" fontId="27" fillId="14" borderId="199" applyNumberFormat="0" applyProtection="0">
      <alignment horizontal="left" vertical="top" indent="1"/>
    </xf>
    <xf numFmtId="4" fontId="64" fillId="64" borderId="201" applyNumberFormat="0" applyProtection="0">
      <alignment horizontal="right" vertical="center"/>
    </xf>
    <xf numFmtId="186" fontId="56" fillId="63" borderId="201" applyNumberFormat="0" applyProtection="0">
      <alignment horizontal="left" vertical="center" indent="1"/>
    </xf>
    <xf numFmtId="4" fontId="59" fillId="65" borderId="201" applyNumberFormat="0" applyProtection="0">
      <alignment horizontal="right" vertical="center"/>
    </xf>
    <xf numFmtId="4" fontId="70" fillId="86" borderId="172" applyNumberFormat="0" applyProtection="0">
      <alignment horizontal="left" vertical="center" indent="1"/>
    </xf>
    <xf numFmtId="4" fontId="72" fillId="87" borderId="172" applyNumberFormat="0" applyProtection="0">
      <alignment horizontal="right" vertical="center"/>
    </xf>
    <xf numFmtId="0" fontId="27" fillId="14" borderId="172" applyNumberFormat="0" applyProtection="0">
      <alignment horizontal="left" vertical="center" indent="1"/>
    </xf>
    <xf numFmtId="0" fontId="27" fillId="63" borderId="172" applyNumberFormat="0" applyProtection="0">
      <alignment horizontal="left" vertical="center" indent="1"/>
    </xf>
    <xf numFmtId="0" fontId="27" fillId="15" borderId="172" applyNumberFormat="0" applyProtection="0">
      <alignment horizontal="left" vertical="center" indent="1"/>
    </xf>
    <xf numFmtId="186" fontId="56" fillId="21" borderId="189" applyNumberFormat="0" applyProtection="0">
      <alignment horizontal="left" vertical="top" indent="1"/>
    </xf>
    <xf numFmtId="4" fontId="72" fillId="84" borderId="172" applyNumberFormat="0" applyProtection="0">
      <alignment horizontal="right" vertical="center"/>
    </xf>
    <xf numFmtId="4" fontId="72" fillId="82" borderId="172" applyNumberFormat="0" applyProtection="0">
      <alignment horizontal="right" vertical="center"/>
    </xf>
    <xf numFmtId="4" fontId="56" fillId="54" borderId="191" applyNumberFormat="0" applyProtection="0">
      <alignment horizontal="left" vertical="center" indent="1"/>
    </xf>
    <xf numFmtId="4" fontId="72" fillId="53" borderId="172" applyNumberFormat="0" applyProtection="0">
      <alignment horizontal="left" vertical="center" indent="1"/>
    </xf>
    <xf numFmtId="4" fontId="70" fillId="53" borderId="172" applyNumberFormat="0" applyProtection="0">
      <alignment vertical="center"/>
    </xf>
    <xf numFmtId="164" fontId="28"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86" fontId="56" fillId="15" borderId="199" applyNumberFormat="0" applyProtection="0">
      <alignment horizontal="left" vertical="top" indent="1"/>
    </xf>
    <xf numFmtId="186" fontId="57" fillId="44" borderId="192" applyNumberFormat="0" applyAlignment="0" applyProtection="0"/>
    <xf numFmtId="4" fontId="56" fillId="58" borderId="201" applyNumberFormat="0" applyProtection="0">
      <alignment horizontal="right" vertical="center"/>
    </xf>
    <xf numFmtId="186" fontId="56" fillId="15" borderId="199" applyNumberFormat="0" applyProtection="0">
      <alignment horizontal="left" vertical="top" indent="1"/>
    </xf>
    <xf numFmtId="186" fontId="27" fillId="63" borderId="199" applyNumberFormat="0" applyProtection="0">
      <alignment horizontal="left" vertical="center" indent="1"/>
    </xf>
    <xf numFmtId="4" fontId="56" fillId="23" borderId="201" applyNumberFormat="0" applyProtection="0">
      <alignment horizontal="right" vertical="center"/>
    </xf>
    <xf numFmtId="186" fontId="56" fillId="14" borderId="199" applyNumberFormat="0" applyProtection="0">
      <alignment horizontal="left" vertical="top" indent="1"/>
    </xf>
    <xf numFmtId="186" fontId="27" fillId="63" borderId="199" applyNumberFormat="0" applyProtection="0">
      <alignment horizontal="left" vertical="top" indent="1"/>
    </xf>
    <xf numFmtId="4" fontId="63" fillId="66" borderId="205" applyNumberFormat="0" applyProtection="0">
      <alignment horizontal="left" vertical="center" indent="1"/>
    </xf>
    <xf numFmtId="186" fontId="27" fillId="15" borderId="199" applyNumberFormat="0" applyProtection="0">
      <alignment horizontal="left" vertical="center" indent="1"/>
    </xf>
    <xf numFmtId="4" fontId="56" fillId="53" borderId="201" applyNumberFormat="0" applyProtection="0">
      <alignment horizontal="left" vertical="center" indent="1"/>
    </xf>
    <xf numFmtId="186" fontId="56" fillId="15" borderId="199" applyNumberFormat="0" applyProtection="0">
      <alignment horizontal="left" vertical="top" indent="1"/>
    </xf>
    <xf numFmtId="186" fontId="27" fillId="15" borderId="172" applyNumberFormat="0" applyProtection="0">
      <alignment horizontal="left" vertical="center" indent="1"/>
    </xf>
    <xf numFmtId="186" fontId="56" fillId="40" borderId="201" applyNumberFormat="0" applyFont="0" applyAlignment="0" applyProtection="0"/>
    <xf numFmtId="4" fontId="56" fillId="23" borderId="201" applyNumberFormat="0" applyProtection="0">
      <alignment horizontal="right" vertical="center"/>
    </xf>
    <xf numFmtId="186" fontId="28" fillId="51" borderId="197">
      <alignment horizontal="right" vertical="center"/>
      <protection locked="0"/>
    </xf>
    <xf numFmtId="186" fontId="62" fillId="15"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4" fontId="56" fillId="19" borderId="170" applyNumberFormat="0" applyProtection="0">
      <alignment horizontal="right" vertical="center"/>
    </xf>
    <xf numFmtId="4" fontId="56" fillId="53" borderId="170" applyNumberFormat="0" applyProtection="0">
      <alignment horizontal="left" vertical="center" indent="1"/>
    </xf>
    <xf numFmtId="4" fontId="56" fillId="54" borderId="170" applyNumberFormat="0" applyProtection="0">
      <alignment horizontal="left" vertical="center" indent="1"/>
    </xf>
    <xf numFmtId="194" fontId="33" fillId="0" borderId="198" applyFill="0"/>
    <xf numFmtId="172" fontId="28" fillId="12" borderId="197">
      <alignment vertical="center"/>
      <protection locked="0"/>
    </xf>
    <xf numFmtId="186" fontId="57" fillId="44" borderId="171" applyNumberForma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4" fontId="63" fillId="66" borderId="173" applyNumberFormat="0" applyProtection="0">
      <alignment horizontal="left" vertical="center" indent="1"/>
    </xf>
    <xf numFmtId="186" fontId="56" fillId="14" borderId="172" applyNumberFormat="0" applyProtection="0">
      <alignment horizontal="left" vertical="top" indent="1"/>
    </xf>
    <xf numFmtId="186" fontId="56" fillId="14" borderId="170" applyNumberFormat="0" applyProtection="0">
      <alignment horizontal="left" vertical="center" indent="1"/>
    </xf>
    <xf numFmtId="191" fontId="5" fillId="13" borderId="117">
      <alignment vertical="center"/>
    </xf>
    <xf numFmtId="191" fontId="5" fillId="13" borderId="117">
      <alignment vertical="center"/>
    </xf>
    <xf numFmtId="191" fontId="5" fillId="13" borderId="117">
      <alignment vertical="center"/>
    </xf>
    <xf numFmtId="0" fontId="5" fillId="13" borderId="117">
      <alignment vertical="center"/>
    </xf>
    <xf numFmtId="0" fontId="5" fillId="13" borderId="117">
      <alignment vertical="center"/>
    </xf>
    <xf numFmtId="0" fontId="5" fillId="13" borderId="117">
      <alignment vertical="center"/>
    </xf>
    <xf numFmtId="0" fontId="5" fillId="13" borderId="117">
      <alignment vertical="center"/>
    </xf>
    <xf numFmtId="191" fontId="5" fillId="13" borderId="117">
      <alignment vertical="center"/>
    </xf>
    <xf numFmtId="188" fontId="5" fillId="13" borderId="117">
      <alignment vertical="center"/>
    </xf>
    <xf numFmtId="191" fontId="5" fillId="13" borderId="117">
      <alignment vertical="center"/>
    </xf>
    <xf numFmtId="196" fontId="5" fillId="13" borderId="117">
      <alignment vertical="center"/>
    </xf>
    <xf numFmtId="188" fontId="5" fillId="13" borderId="117">
      <alignment vertical="center"/>
    </xf>
    <xf numFmtId="188" fontId="5" fillId="13" borderId="117">
      <alignment vertical="center"/>
    </xf>
    <xf numFmtId="190" fontId="5" fillId="13" borderId="117">
      <alignment vertical="center"/>
    </xf>
    <xf numFmtId="4" fontId="56" fillId="57" borderId="173" applyNumberFormat="0" applyProtection="0">
      <alignment horizontal="right" vertical="center"/>
    </xf>
    <xf numFmtId="186" fontId="60" fillId="52" borderId="172" applyNumberFormat="0" applyProtection="0">
      <alignment horizontal="left" vertical="top" indent="1"/>
    </xf>
    <xf numFmtId="4" fontId="56" fillId="54" borderId="170" applyNumberFormat="0" applyProtection="0">
      <alignment horizontal="left" vertical="center" indent="1"/>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188" fontId="5" fillId="7" borderId="117">
      <alignment vertical="center"/>
      <protection locked="0"/>
    </xf>
    <xf numFmtId="191"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91" fontId="5" fillId="7" borderId="117">
      <alignment vertical="center"/>
      <protection locked="0"/>
    </xf>
    <xf numFmtId="191" fontId="5" fillId="7" borderId="117">
      <alignment vertical="center"/>
      <protection locked="0"/>
    </xf>
    <xf numFmtId="188" fontId="5" fillId="7" borderId="117">
      <alignment vertical="center"/>
      <protection locked="0"/>
    </xf>
    <xf numFmtId="191"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6" fontId="5" fillId="69" borderId="117">
      <alignment vertical="center"/>
    </xf>
    <xf numFmtId="188" fontId="5" fillId="69" borderId="117">
      <alignment vertical="center"/>
    </xf>
    <xf numFmtId="188" fontId="5" fillId="69" borderId="117">
      <alignment vertical="center"/>
    </xf>
    <xf numFmtId="19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191" fontId="5" fillId="69" borderId="117">
      <alignment vertical="center"/>
    </xf>
    <xf numFmtId="188" fontId="5" fillId="69" borderId="117">
      <alignment vertical="center"/>
    </xf>
    <xf numFmtId="191" fontId="5" fillId="69" borderId="117">
      <alignment vertical="center"/>
    </xf>
    <xf numFmtId="191" fontId="5" fillId="69" borderId="117">
      <alignment vertical="center"/>
    </xf>
    <xf numFmtId="191"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196" fontId="5" fillId="70" borderId="117">
      <alignment horizontal="right" vertical="center"/>
      <protection locked="0"/>
    </xf>
    <xf numFmtId="188" fontId="5" fillId="70" borderId="117">
      <alignment horizontal="right" vertical="center"/>
      <protection locked="0"/>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8" fontId="5" fillId="70" borderId="117">
      <alignment horizontal="right" vertical="center"/>
      <protection locked="0"/>
    </xf>
    <xf numFmtId="191" fontId="5" fillId="70" borderId="117">
      <alignment horizontal="right" vertical="center"/>
      <protection locked="0"/>
    </xf>
    <xf numFmtId="191" fontId="5" fillId="70" borderId="117">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186" fontId="27" fillId="63" borderId="199" applyNumberFormat="0" applyProtection="0">
      <alignment horizontal="left" vertical="top" indent="1"/>
    </xf>
    <xf numFmtId="186" fontId="56" fillId="21" borderId="199" applyNumberFormat="0" applyProtection="0">
      <alignment horizontal="left" vertical="top"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117" applyNumberFormat="0">
      <protection locked="0"/>
    </xf>
    <xf numFmtId="4" fontId="72" fillId="87" borderId="111" applyNumberFormat="0" applyProtection="0">
      <alignment vertical="center"/>
    </xf>
    <xf numFmtId="4" fontId="74" fillId="87" borderId="111" applyNumberFormat="0" applyProtection="0">
      <alignment vertical="center"/>
    </xf>
    <xf numFmtId="186" fontId="56" fillId="15" borderId="199" applyNumberFormat="0" applyProtection="0">
      <alignment horizontal="left" vertical="top"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56" fillId="58" borderId="201" applyNumberFormat="0" applyProtection="0">
      <alignment horizontal="right" vertical="center"/>
    </xf>
    <xf numFmtId="4" fontId="76" fillId="87" borderId="111" applyNumberFormat="0" applyProtection="0">
      <alignment horizontal="right" vertical="center"/>
    </xf>
    <xf numFmtId="186" fontId="56" fillId="21" borderId="199" applyNumberFormat="0" applyProtection="0">
      <alignment horizontal="left" vertical="top" indent="1"/>
    </xf>
    <xf numFmtId="186" fontId="56" fillId="40" borderId="201" applyNumberFormat="0" applyFont="0" applyAlignment="0" applyProtection="0"/>
    <xf numFmtId="4" fontId="56" fillId="53" borderId="201"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5"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109" applyNumberFormat="0" applyAlignment="0" applyProtection="0"/>
    <xf numFmtId="186" fontId="50" fillId="41" borderId="109" applyNumberFormat="0" applyAlignment="0" applyProtection="0"/>
    <xf numFmtId="4" fontId="27" fillId="21" borderId="205" applyNumberFormat="0" applyProtection="0">
      <alignment horizontal="left" vertical="center" indent="1"/>
    </xf>
    <xf numFmtId="4" fontId="62" fillId="11" borderId="199" applyNumberFormat="0" applyProtection="0">
      <alignment horizontal="left" vertical="center" indent="1"/>
    </xf>
    <xf numFmtId="4" fontId="56" fillId="55" borderId="170"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117">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117"/>
    <xf numFmtId="37" fontId="33" fillId="0" borderId="115" applyNumberFormat="0"/>
    <xf numFmtId="194" fontId="33" fillId="0" borderId="167" applyFill="0"/>
    <xf numFmtId="186" fontId="56" fillId="14" borderId="172" applyNumberFormat="0" applyProtection="0">
      <alignment horizontal="left" vertical="top" indent="1"/>
    </xf>
    <xf numFmtId="0" fontId="4" fillId="0" borderId="0"/>
    <xf numFmtId="0" fontId="4" fillId="0" borderId="0"/>
    <xf numFmtId="186" fontId="56" fillId="40" borderId="179" applyNumberFormat="0" applyFont="0" applyAlignment="0" applyProtection="0"/>
    <xf numFmtId="164" fontId="5" fillId="0" borderId="0" applyFont="0" applyFill="0" applyBorder="0" applyAlignment="0" applyProtection="0"/>
    <xf numFmtId="4" fontId="56" fillId="53" borderId="201" applyNumberFormat="0" applyProtection="0">
      <alignment horizontal="left" vertical="center" indent="1"/>
    </xf>
    <xf numFmtId="9" fontId="4" fillId="0" borderId="0" applyFont="0" applyFill="0" applyBorder="0" applyAlignment="0" applyProtection="0"/>
    <xf numFmtId="167" fontId="5" fillId="0" borderId="0" applyFont="0" applyFill="0" applyBorder="0" applyAlignment="0" applyProtection="0"/>
    <xf numFmtId="186" fontId="27" fillId="63" borderId="172" applyNumberFormat="0" applyProtection="0">
      <alignment horizontal="left" vertical="top" indent="1"/>
    </xf>
    <xf numFmtId="164" fontId="4" fillId="0" borderId="0" applyFont="0" applyFill="0" applyBorder="0" applyAlignment="0" applyProtection="0"/>
    <xf numFmtId="186" fontId="56" fillId="40" borderId="170" applyNumberFormat="0" applyFont="0" applyAlignment="0" applyProtection="0"/>
    <xf numFmtId="164" fontId="5" fillId="0" borderId="0" applyFont="0" applyFill="0" applyBorder="0" applyAlignment="0" applyProtection="0"/>
    <xf numFmtId="167" fontId="5" fillId="0" borderId="0" applyFont="0" applyFill="0" applyBorder="0" applyAlignment="0" applyProtection="0"/>
    <xf numFmtId="186" fontId="62" fillId="15" borderId="199" applyNumberFormat="0" applyProtection="0">
      <alignment horizontal="left" vertical="top" indent="1"/>
    </xf>
    <xf numFmtId="164" fontId="4" fillId="0" borderId="0" applyFont="0" applyFill="0" applyBorder="0" applyAlignment="0" applyProtection="0"/>
    <xf numFmtId="186" fontId="56" fillId="15" borderId="199" applyNumberFormat="0" applyProtection="0">
      <alignment horizontal="left" vertical="top" indent="1"/>
    </xf>
    <xf numFmtId="186" fontId="56" fillId="14" borderId="172" applyNumberFormat="0" applyProtection="0">
      <alignment horizontal="left" vertical="top" indent="1"/>
    </xf>
    <xf numFmtId="186" fontId="27" fillId="63" borderId="172" applyNumberFormat="0" applyProtection="0">
      <alignment horizontal="left" vertical="center" indent="1"/>
    </xf>
    <xf numFmtId="186" fontId="56" fillId="40" borderId="201" applyNumberFormat="0" applyFont="0" applyAlignment="0" applyProtection="0"/>
    <xf numFmtId="186" fontId="56" fillId="14" borderId="172" applyNumberFormat="0" applyProtection="0">
      <alignment horizontal="left" vertical="top" indent="1"/>
    </xf>
    <xf numFmtId="186" fontId="27" fillId="14" borderId="189" applyNumberFormat="0" applyProtection="0">
      <alignment horizontal="left" vertical="center" indent="1"/>
    </xf>
    <xf numFmtId="186" fontId="56" fillId="63" borderId="199" applyNumberFormat="0" applyProtection="0">
      <alignment horizontal="left" vertical="top" indent="1"/>
    </xf>
    <xf numFmtId="186" fontId="56" fillId="14" borderId="172" applyNumberFormat="0" applyProtection="0">
      <alignment horizontal="left" vertical="top" indent="1"/>
    </xf>
    <xf numFmtId="4" fontId="63" fillId="66" borderId="205" applyNumberFormat="0" applyProtection="0">
      <alignment horizontal="left" vertical="center" indent="1"/>
    </xf>
    <xf numFmtId="164" fontId="5" fillId="0" borderId="0" applyFont="0" applyFill="0" applyBorder="0" applyAlignment="0" applyProtection="0"/>
    <xf numFmtId="164" fontId="4" fillId="0" borderId="0" applyFont="0" applyFill="0" applyBorder="0" applyAlignment="0" applyProtection="0"/>
    <xf numFmtId="164" fontId="5" fillId="0" borderId="0" applyFont="0" applyFill="0" applyBorder="0" applyAlignment="0" applyProtection="0"/>
    <xf numFmtId="186" fontId="56" fillId="40" borderId="170" applyNumberFormat="0" applyFont="0" applyAlignment="0" applyProtection="0"/>
    <xf numFmtId="186" fontId="60" fillId="52" borderId="199" applyNumberFormat="0" applyProtection="0">
      <alignment horizontal="left" vertical="top" indent="1"/>
    </xf>
    <xf numFmtId="4" fontId="56" fillId="0" borderId="170" applyNumberFormat="0" applyProtection="0">
      <alignment horizontal="right" vertical="center"/>
    </xf>
    <xf numFmtId="186" fontId="27" fillId="63" borderId="199" applyNumberFormat="0" applyProtection="0">
      <alignment horizontal="left" vertical="top" indent="1"/>
    </xf>
    <xf numFmtId="164" fontId="4" fillId="0" borderId="0" applyFont="0" applyFill="0" applyBorder="0" applyAlignment="0" applyProtection="0"/>
    <xf numFmtId="4" fontId="56" fillId="61" borderId="205" applyNumberFormat="0" applyProtection="0">
      <alignment horizontal="left" vertical="center" indent="1"/>
    </xf>
    <xf numFmtId="0" fontId="4" fillId="0" borderId="0"/>
    <xf numFmtId="186" fontId="56" fillId="63" borderId="172" applyNumberFormat="0" applyProtection="0">
      <alignment horizontal="left" vertical="top" indent="1"/>
    </xf>
    <xf numFmtId="0" fontId="4" fillId="0" borderId="0"/>
    <xf numFmtId="164" fontId="5" fillId="0" borderId="0" applyFont="0" applyFill="0" applyBorder="0" applyAlignment="0" applyProtection="0"/>
    <xf numFmtId="167" fontId="5" fillId="0" borderId="0" applyFont="0" applyFill="0" applyBorder="0" applyAlignment="0" applyProtection="0"/>
    <xf numFmtId="164" fontId="4" fillId="0" borderId="0" applyFont="0" applyFill="0" applyBorder="0" applyAlignment="0" applyProtection="0"/>
    <xf numFmtId="164" fontId="5" fillId="0" borderId="0" applyFont="0" applyFill="0" applyBorder="0" applyAlignment="0" applyProtection="0"/>
    <xf numFmtId="167" fontId="5" fillId="0" borderId="0" applyFont="0" applyFill="0" applyBorder="0" applyAlignment="0" applyProtection="0"/>
    <xf numFmtId="186" fontId="62" fillId="48" borderId="172" applyNumberFormat="0" applyProtection="0">
      <alignment horizontal="left" vertical="top" indent="1"/>
    </xf>
    <xf numFmtId="164" fontId="4" fillId="0" borderId="0" applyFont="0" applyFill="0" applyBorder="0" applyAlignment="0" applyProtection="0"/>
    <xf numFmtId="186" fontId="56" fillId="40" borderId="170" applyNumberFormat="0" applyFont="0" applyAlignment="0" applyProtection="0"/>
    <xf numFmtId="186" fontId="56" fillId="62" borderId="201" applyNumberFormat="0" applyProtection="0">
      <alignment horizontal="left" vertical="center" indent="1"/>
    </xf>
    <xf numFmtId="164" fontId="5" fillId="0" borderId="0" applyFont="0" applyFill="0" applyBorder="0" applyAlignment="0" applyProtection="0"/>
    <xf numFmtId="186" fontId="61" fillId="21" borderId="114" applyBorder="0"/>
    <xf numFmtId="186" fontId="28" fillId="49" borderId="8">
      <alignment vertical="center"/>
    </xf>
    <xf numFmtId="186" fontId="56" fillId="15" borderId="111" applyNumberFormat="0" applyProtection="0">
      <alignment horizontal="left" vertical="top" indent="1"/>
    </xf>
    <xf numFmtId="4" fontId="56" fillId="54" borderId="109"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172" fontId="28" fillId="12" borderId="117">
      <alignment vertical="center"/>
      <protection locked="0"/>
    </xf>
    <xf numFmtId="186" fontId="56" fillId="15" borderId="111" applyNumberFormat="0" applyProtection="0">
      <alignment horizontal="left" vertical="top" indent="1"/>
    </xf>
    <xf numFmtId="186" fontId="56" fillId="63" borderId="199" applyNumberFormat="0" applyProtection="0">
      <alignment horizontal="left" vertical="top" indent="1"/>
    </xf>
    <xf numFmtId="186" fontId="56" fillId="14" borderId="111" applyNumberFormat="0" applyProtection="0">
      <alignment horizontal="left" vertical="top" indent="1"/>
    </xf>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91" fontId="28" fillId="49" borderId="117">
      <alignment vertical="center"/>
    </xf>
    <xf numFmtId="186" fontId="28" fillId="49" borderId="117">
      <alignment vertical="center"/>
    </xf>
    <xf numFmtId="193" fontId="28" fillId="12" borderId="117">
      <alignment vertical="center"/>
      <protection locked="0"/>
    </xf>
    <xf numFmtId="172" fontId="28" fillId="12" borderId="117">
      <alignment vertical="center"/>
      <protection locked="0"/>
    </xf>
    <xf numFmtId="191" fontId="28" fillId="50" borderId="117">
      <alignment vertical="center"/>
    </xf>
    <xf numFmtId="193" fontId="28" fillId="50" borderId="117">
      <alignment vertical="center"/>
    </xf>
    <xf numFmtId="191" fontId="28" fillId="50" borderId="117">
      <alignment vertical="center"/>
    </xf>
    <xf numFmtId="188" fontId="28" fillId="51" borderId="117">
      <alignment horizontal="right" vertical="center"/>
      <protection locked="0"/>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21" borderId="199" applyNumberFormat="0" applyProtection="0">
      <alignment horizontal="left" vertical="top" indent="1"/>
    </xf>
    <xf numFmtId="4" fontId="56" fillId="54" borderId="109" applyNumberFormat="0" applyProtection="0">
      <alignment horizontal="left" vertical="center" indent="1"/>
    </xf>
    <xf numFmtId="37" fontId="33" fillId="0" borderId="115" applyNumberFormat="0"/>
    <xf numFmtId="188" fontId="5" fillId="69" borderId="117">
      <alignment vertical="center"/>
    </xf>
    <xf numFmtId="191" fontId="5" fillId="70" borderId="117">
      <alignment horizontal="right" vertical="center"/>
      <protection locked="0"/>
    </xf>
    <xf numFmtId="186" fontId="56" fillId="40" borderId="109" applyNumberFormat="0" applyFont="0" applyAlignment="0" applyProtection="0"/>
    <xf numFmtId="186" fontId="57" fillId="44" borderId="110" applyNumberFormat="0" applyAlignment="0" applyProtection="0"/>
    <xf numFmtId="186" fontId="60" fillId="52" borderId="111" applyNumberFormat="0" applyProtection="0">
      <alignment horizontal="left" vertical="top" indent="1"/>
    </xf>
    <xf numFmtId="186" fontId="56" fillId="15" borderId="111" applyNumberFormat="0" applyProtection="0">
      <alignment horizontal="left" vertical="top" indent="1"/>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4" fontId="27" fillId="21" borderId="112" applyNumberFormat="0" applyProtection="0">
      <alignment horizontal="left" vertical="center" indent="1"/>
    </xf>
    <xf numFmtId="186" fontId="27" fillId="14" borderId="111" applyNumberFormat="0" applyProtection="0">
      <alignment horizontal="left" vertical="center" indent="1"/>
    </xf>
    <xf numFmtId="186" fontId="60" fillId="52" borderId="111" applyNumberFormat="0" applyProtection="0">
      <alignment horizontal="left" vertical="top" indent="1"/>
    </xf>
    <xf numFmtId="186" fontId="27" fillId="63"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60" borderId="109" applyNumberFormat="0" applyProtection="0">
      <alignment horizontal="right" vertical="center"/>
    </xf>
    <xf numFmtId="186" fontId="44" fillId="0" borderId="116" applyNumberFormat="0" applyFill="0" applyAlignment="0" applyProtection="0"/>
    <xf numFmtId="186" fontId="44" fillId="0" borderId="116" applyNumberFormat="0" applyFill="0" applyAlignment="0" applyProtection="0"/>
    <xf numFmtId="194" fontId="33" fillId="0" borderId="99" applyFill="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60" borderId="109" applyNumberFormat="0" applyProtection="0">
      <alignment horizontal="right" vertical="center"/>
    </xf>
    <xf numFmtId="4" fontId="56" fillId="0" borderId="109" applyNumberFormat="0" applyProtection="0">
      <alignment horizontal="right" vertical="center"/>
    </xf>
    <xf numFmtId="186" fontId="56" fillId="40" borderId="109" applyNumberFormat="0" applyFont="0" applyAlignment="0" applyProtection="0"/>
    <xf numFmtId="4" fontId="64" fillId="64" borderId="109" applyNumberFormat="0" applyProtection="0">
      <alignment horizontal="right" vertical="center"/>
    </xf>
    <xf numFmtId="4" fontId="59" fillId="65" borderId="109" applyNumberFormat="0" applyProtection="0">
      <alignment horizontal="right" vertical="center"/>
    </xf>
    <xf numFmtId="186" fontId="62" fillId="48"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44" fillId="0" borderId="116" applyNumberFormat="0" applyFill="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4" fontId="27" fillId="21" borderId="112"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40" borderId="201" applyNumberFormat="0" applyFont="0" applyAlignment="0" applyProtection="0"/>
    <xf numFmtId="186" fontId="56" fillId="21"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44" fillId="0" borderId="116" applyNumberFormat="0" applyFill="0" applyAlignment="0" applyProtection="0"/>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4" fontId="62" fillId="48" borderId="111" applyNumberFormat="0" applyProtection="0">
      <alignment vertical="center"/>
    </xf>
    <xf numFmtId="186" fontId="61" fillId="21" borderId="114" applyBorder="0"/>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15" borderId="111" applyNumberFormat="0" applyProtection="0">
      <alignment horizontal="left" vertical="top" indent="1"/>
    </xf>
    <xf numFmtId="186" fontId="27" fillId="15" borderId="111" applyNumberFormat="0" applyProtection="0">
      <alignment horizontal="left" vertical="center" indent="1"/>
    </xf>
    <xf numFmtId="4" fontId="56" fillId="15" borderId="112" applyNumberFormat="0" applyProtection="0">
      <alignment horizontal="left" vertical="center" indent="1"/>
    </xf>
    <xf numFmtId="4" fontId="56" fillId="60" borderId="109" applyNumberFormat="0" applyProtection="0">
      <alignment horizontal="right" vertical="center"/>
    </xf>
    <xf numFmtId="186" fontId="56" fillId="63" borderId="111" applyNumberFormat="0" applyProtection="0">
      <alignment horizontal="left" vertical="top" indent="1"/>
    </xf>
    <xf numFmtId="191"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93" fontId="28" fillId="50" borderId="8">
      <alignment vertical="center"/>
    </xf>
    <xf numFmtId="4" fontId="56" fillId="59"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64" borderId="168" applyNumberFormat="0">
      <protection locked="0"/>
    </xf>
    <xf numFmtId="186" fontId="56" fillId="40" borderId="109" applyNumberFormat="0" applyFont="0" applyAlignment="0" applyProtection="0"/>
    <xf numFmtId="193" fontId="28" fillId="50" borderId="117">
      <alignment vertical="center"/>
    </xf>
    <xf numFmtId="186" fontId="56" fillId="14" borderId="199" applyNumberFormat="0" applyProtection="0">
      <alignment horizontal="left" vertical="top" indent="1"/>
    </xf>
    <xf numFmtId="186" fontId="56" fillId="40" borderId="170" applyNumberFormat="0" applyFont="0" applyAlignment="0" applyProtection="0"/>
    <xf numFmtId="186" fontId="28" fillId="49" borderId="117">
      <alignment vertical="center"/>
    </xf>
    <xf numFmtId="190" fontId="28" fillId="50" borderId="117">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94" fontId="33" fillId="0" borderId="99" applyFill="0"/>
    <xf numFmtId="191" fontId="5" fillId="7" borderId="117">
      <alignment vertical="center"/>
      <protection locked="0"/>
    </xf>
    <xf numFmtId="191" fontId="5" fillId="69" borderId="117">
      <alignment vertical="center"/>
    </xf>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6" fillId="55" borderId="109" applyNumberFormat="0" applyProtection="0">
      <alignment horizontal="right" vertical="center"/>
    </xf>
    <xf numFmtId="186" fontId="56" fillId="15" borderId="111" applyNumberFormat="0" applyProtection="0">
      <alignment horizontal="left" vertical="top" indent="1"/>
    </xf>
    <xf numFmtId="186" fontId="42" fillId="44" borderId="109" applyNumberFormat="0" applyAlignment="0" applyProtection="0"/>
    <xf numFmtId="186" fontId="56" fillId="21"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63" borderId="111" applyNumberFormat="0" applyProtection="0">
      <alignment horizontal="left" vertical="center" indent="1"/>
    </xf>
    <xf numFmtId="186" fontId="56" fillId="15" borderId="172"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63" fillId="66" borderId="112" applyNumberFormat="0" applyProtection="0">
      <alignment horizontal="left" vertical="center" indent="1"/>
    </xf>
    <xf numFmtId="4" fontId="56" fillId="57" borderId="112"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62" fillId="48" borderId="111" applyNumberFormat="0" applyProtection="0">
      <alignmen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4" fontId="56" fillId="14" borderId="112" applyNumberFormat="0" applyProtection="0">
      <alignment horizontal="left" vertical="center" indent="1"/>
    </xf>
    <xf numFmtId="186" fontId="60" fillId="52" borderId="111" applyNumberFormat="0" applyProtection="0">
      <alignment horizontal="left" vertical="top" indent="1"/>
    </xf>
    <xf numFmtId="186" fontId="50" fillId="41" borderId="109" applyNumberFormat="0" applyAlignment="0" applyProtection="0"/>
    <xf numFmtId="186" fontId="56" fillId="14" borderId="111" applyNumberFormat="0" applyProtection="0">
      <alignment horizontal="left" vertical="top" indent="1"/>
    </xf>
    <xf numFmtId="186" fontId="57" fillId="44" borderId="110" applyNumberFormat="0" applyAlignment="0" applyProtection="0"/>
    <xf numFmtId="186" fontId="56" fillId="14" borderId="111" applyNumberFormat="0" applyProtection="0">
      <alignment horizontal="left" vertical="top" indent="1"/>
    </xf>
    <xf numFmtId="186" fontId="44" fillId="0" borderId="116" applyNumberFormat="0" applyFill="0" applyAlignment="0" applyProtection="0"/>
    <xf numFmtId="186" fontId="56" fillId="64" borderId="168" applyNumberFormat="0">
      <protection locked="0"/>
    </xf>
    <xf numFmtId="186" fontId="28" fillId="49" borderId="8">
      <alignment vertical="center"/>
    </xf>
    <xf numFmtId="186" fontId="28" fillId="50" borderId="8">
      <alignment vertical="center"/>
    </xf>
    <xf numFmtId="186" fontId="56" fillId="63" borderId="170" applyNumberFormat="0" applyProtection="0">
      <alignment horizontal="left" vertical="center"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44" fillId="0" borderId="116" applyNumberFormat="0" applyFill="0" applyAlignment="0" applyProtection="0"/>
    <xf numFmtId="186" fontId="56" fillId="14"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91" fontId="28" fillId="12" borderId="117">
      <alignment vertical="center"/>
      <protection locked="0"/>
    </xf>
    <xf numFmtId="4" fontId="56" fillId="57" borderId="112" applyNumberFormat="0" applyProtection="0">
      <alignment horizontal="right" vertical="center"/>
    </xf>
    <xf numFmtId="4" fontId="56" fillId="56" borderId="109" applyNumberFormat="0" applyProtection="0">
      <alignment horizontal="right" vertical="center"/>
    </xf>
    <xf numFmtId="186" fontId="28" fillId="50" borderId="117">
      <alignment vertical="center"/>
    </xf>
    <xf numFmtId="186" fontId="28" fillId="12" borderId="117">
      <alignment vertical="center"/>
      <protection locked="0"/>
    </xf>
    <xf numFmtId="186" fontId="50" fillId="41" borderId="109" applyNumberForma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15" borderId="111" applyNumberFormat="0" applyProtection="0">
      <alignment horizontal="left" vertical="top" indent="1"/>
    </xf>
    <xf numFmtId="4" fontId="56" fillId="19" borderId="201" applyNumberFormat="0" applyProtection="0">
      <alignment horizontal="right" vertical="center"/>
    </xf>
    <xf numFmtId="4" fontId="56" fillId="59" borderId="201" applyNumberFormat="0" applyProtection="0">
      <alignment horizontal="right" vertical="center"/>
    </xf>
    <xf numFmtId="186" fontId="56" fillId="15" borderId="199" applyNumberFormat="0" applyProtection="0">
      <alignment horizontal="left" vertical="top" indent="1"/>
    </xf>
    <xf numFmtId="188" fontId="5" fillId="70" borderId="177">
      <alignment horizontal="right" vertical="center"/>
      <protection locked="0"/>
    </xf>
    <xf numFmtId="186" fontId="57" fillId="44" borderId="110" applyNumberFormat="0" applyAlignment="0" applyProtection="0"/>
    <xf numFmtId="190" fontId="28" fillId="49" borderId="117">
      <alignment vertical="center"/>
    </xf>
    <xf numFmtId="186" fontId="44" fillId="0" borderId="116" applyNumberFormat="0" applyFill="0" applyAlignment="0" applyProtection="0"/>
    <xf numFmtId="4" fontId="56" fillId="55"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14" borderId="199" applyNumberFormat="0" applyProtection="0">
      <alignment horizontal="left" vertical="top" indent="1"/>
    </xf>
    <xf numFmtId="4" fontId="56" fillId="58" borderId="109" applyNumberFormat="0" applyProtection="0">
      <alignment horizontal="right" vertical="center"/>
    </xf>
    <xf numFmtId="186" fontId="27" fillId="14"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16" borderId="109" applyNumberFormat="0" applyProtection="0">
      <alignment horizontal="right" vertical="center"/>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0" fillId="41" borderId="109" applyNumberFormat="0" applyAlignment="0" applyProtection="0"/>
    <xf numFmtId="186" fontId="56" fillId="40" borderId="109" applyNumberFormat="0" applyFont="0" applyAlignment="0" applyProtection="0"/>
    <xf numFmtId="191" fontId="28" fillId="12" borderId="117">
      <alignment vertical="center"/>
      <protection locked="0"/>
    </xf>
    <xf numFmtId="193" fontId="28" fillId="12" borderId="117">
      <alignment vertical="center"/>
      <protection locked="0"/>
    </xf>
    <xf numFmtId="193" fontId="28" fillId="50" borderId="117">
      <alignment vertical="center"/>
    </xf>
    <xf numFmtId="186" fontId="28" fillId="50" borderId="117">
      <alignment vertical="center"/>
    </xf>
    <xf numFmtId="186" fontId="28" fillId="51" borderId="117">
      <alignment horizontal="right" vertical="center"/>
      <protection locked="0"/>
    </xf>
    <xf numFmtId="190"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186" fontId="27" fillId="15" borderId="199" applyNumberFormat="0" applyProtection="0">
      <alignment horizontal="left" vertical="top" indent="1"/>
    </xf>
    <xf numFmtId="4" fontId="56" fillId="57" borderId="112" applyNumberFormat="0" applyProtection="0">
      <alignment horizontal="right" vertical="center"/>
    </xf>
    <xf numFmtId="4" fontId="56" fillId="23"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1" borderId="112" applyNumberFormat="0" applyProtection="0">
      <alignment horizontal="left" vertical="center"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188" fontId="5" fillId="69" borderId="117">
      <alignment vertical="center"/>
    </xf>
    <xf numFmtId="188" fontId="5" fillId="70" borderId="117">
      <alignment horizontal="right" vertical="center"/>
      <protection locked="0"/>
    </xf>
    <xf numFmtId="4" fontId="56" fillId="56" borderId="109" applyNumberFormat="0" applyProtection="0">
      <alignment horizontal="right" vertical="center"/>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6" fillId="63"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60" borderId="170"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93" fontId="5" fillId="69" borderId="177">
      <alignment vertical="center"/>
    </xf>
    <xf numFmtId="186" fontId="56" fillId="15" borderId="199" applyNumberFormat="0" applyProtection="0">
      <alignment horizontal="left" vertical="top" indent="1"/>
    </xf>
    <xf numFmtId="4" fontId="56" fillId="19" borderId="109" applyNumberFormat="0" applyProtection="0">
      <alignment horizontal="right" vertical="center"/>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11" borderId="170" applyNumberFormat="0" applyProtection="0">
      <alignment horizontal="left" vertical="center" indent="1"/>
    </xf>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93" fontId="28" fillId="12" borderId="8">
      <alignment vertical="center"/>
      <protection locked="0"/>
    </xf>
    <xf numFmtId="186" fontId="28" fillId="12" borderId="8">
      <alignment vertical="center"/>
      <protection locked="0"/>
    </xf>
    <xf numFmtId="193"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86" fontId="56" fillId="40" borderId="201" applyNumberFormat="0" applyFont="0" applyAlignment="0" applyProtection="0"/>
    <xf numFmtId="188" fontId="28" fillId="51" borderId="8">
      <alignment horizontal="right" vertical="center"/>
      <protection locked="0"/>
    </xf>
    <xf numFmtId="190" fontId="28" fillId="51" borderId="8">
      <alignment horizontal="right" vertical="center"/>
      <protection locked="0"/>
    </xf>
    <xf numFmtId="4" fontId="59" fillId="53" borderId="109" applyNumberFormat="0" applyProtection="0">
      <alignment vertical="center"/>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4" fontId="56" fillId="0" borderId="109" applyNumberFormat="0" applyProtection="0">
      <alignment horizontal="right" vertical="center"/>
    </xf>
    <xf numFmtId="186" fontId="56" fillId="14" borderId="111" applyNumberFormat="0" applyProtection="0">
      <alignment horizontal="left" vertical="top" indent="1"/>
    </xf>
    <xf numFmtId="37" fontId="33" fillId="0" borderId="115" applyNumberFormat="0"/>
    <xf numFmtId="186" fontId="60" fillId="52" borderId="111" applyNumberFormat="0" applyProtection="0">
      <alignment horizontal="left" vertical="top" indent="1"/>
    </xf>
    <xf numFmtId="186" fontId="56" fillId="14" borderId="199" applyNumberFormat="0" applyProtection="0">
      <alignment horizontal="left" vertical="top" indent="1"/>
    </xf>
    <xf numFmtId="186" fontId="27" fillId="21" borderId="189"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center" indent="1"/>
    </xf>
    <xf numFmtId="191" fontId="28" fillId="12" borderId="117">
      <alignment vertical="center"/>
      <protection locked="0"/>
    </xf>
    <xf numFmtId="186" fontId="56" fillId="40" borderId="109" applyNumberFormat="0" applyFont="0" applyAlignment="0" applyProtection="0"/>
    <xf numFmtId="186" fontId="27" fillId="63" borderId="111" applyNumberFormat="0" applyProtection="0">
      <alignment horizontal="left" vertical="top" indent="1"/>
    </xf>
    <xf numFmtId="4" fontId="56" fillId="19" borderId="201" applyNumberFormat="0" applyProtection="0">
      <alignment horizontal="right" vertical="center"/>
    </xf>
    <xf numFmtId="4" fontId="56" fillId="60" borderId="109" applyNumberFormat="0" applyProtection="0">
      <alignment horizontal="right" vertical="center"/>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90" fontId="28" fillId="51" borderId="8">
      <alignment horizontal="right" vertical="center"/>
      <protection locked="0"/>
    </xf>
    <xf numFmtId="4" fontId="27" fillId="21" borderId="112" applyNumberFormat="0" applyProtection="0">
      <alignment horizontal="left" vertical="center" indent="1"/>
    </xf>
    <xf numFmtId="186" fontId="28" fillId="12" borderId="117">
      <alignment vertical="center"/>
      <protection locked="0"/>
    </xf>
    <xf numFmtId="4" fontId="56" fillId="58" borderId="201" applyNumberFormat="0" applyProtection="0">
      <alignment horizontal="right" vertical="center"/>
    </xf>
    <xf numFmtId="193" fontId="28" fillId="12" borderId="8">
      <alignment vertical="center"/>
      <protection locked="0"/>
    </xf>
    <xf numFmtId="4" fontId="27" fillId="21" borderId="205"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7" fillId="44" borderId="110" applyNumberFormat="0" applyAlignment="0" applyProtection="0"/>
    <xf numFmtId="186" fontId="28" fillId="49" borderId="117">
      <alignment vertical="center"/>
    </xf>
    <xf numFmtId="190" fontId="28" fillId="49" borderId="117">
      <alignment vertical="center"/>
    </xf>
    <xf numFmtId="193"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72" fontId="28" fillId="12" borderId="117">
      <alignment vertical="center"/>
      <protection locked="0"/>
    </xf>
    <xf numFmtId="193" fontId="28" fillId="50" borderId="117">
      <alignment vertical="center"/>
    </xf>
    <xf numFmtId="186" fontId="28" fillId="50" borderId="117">
      <alignment vertical="center"/>
    </xf>
    <xf numFmtId="191" fontId="28" fillId="50" borderId="117">
      <alignment vertical="center"/>
    </xf>
    <xf numFmtId="186"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186" fontId="27"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4" fontId="56" fillId="0" borderId="109" applyNumberFormat="0" applyProtection="0">
      <alignment horizontal="right" vertical="center"/>
    </xf>
    <xf numFmtId="186" fontId="56" fillId="67" borderId="117"/>
    <xf numFmtId="186" fontId="44" fillId="0" borderId="116" applyNumberFormat="0" applyFill="0" applyAlignment="0" applyProtection="0"/>
    <xf numFmtId="4" fontId="56" fillId="52" borderId="109" applyNumberFormat="0" applyProtection="0">
      <alignment vertical="center"/>
    </xf>
    <xf numFmtId="188" fontId="5" fillId="7" borderId="117">
      <alignment vertical="center"/>
      <protection locked="0"/>
    </xf>
    <xf numFmtId="188"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4" fontId="59" fillId="53" borderId="109" applyNumberFormat="0" applyProtection="0">
      <alignment vertical="center"/>
    </xf>
    <xf numFmtId="4" fontId="56" fillId="56" borderId="109" applyNumberFormat="0" applyProtection="0">
      <alignment horizontal="right" vertical="center"/>
    </xf>
    <xf numFmtId="4" fontId="56" fillId="57" borderId="112"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11" borderId="111" applyNumberFormat="0" applyProtection="0">
      <alignment horizontal="left" vertical="center" indent="1"/>
    </xf>
    <xf numFmtId="4" fontId="56" fillId="0" borderId="109" applyNumberFormat="0" applyProtection="0">
      <alignment horizontal="right" vertical="center"/>
    </xf>
    <xf numFmtId="4" fontId="56" fillId="54" borderId="109" applyNumberFormat="0" applyProtection="0">
      <alignment horizontal="left" vertical="center"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90" fontId="5" fillId="69" borderId="117">
      <alignment vertical="center"/>
    </xf>
    <xf numFmtId="186" fontId="57" fillId="44" borderId="110" applyNumberFormat="0" applyAlignment="0" applyProtection="0"/>
    <xf numFmtId="186" fontId="27" fillId="63" borderId="111" applyNumberFormat="0" applyProtection="0">
      <alignment horizontal="left" vertical="top" indent="1"/>
    </xf>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27" fillId="21" borderId="112" applyNumberFormat="0" applyProtection="0">
      <alignment horizontal="left" vertical="center" indent="1"/>
    </xf>
    <xf numFmtId="4" fontId="59" fillId="53" borderId="109" applyNumberFormat="0" applyProtection="0">
      <alignment vertical="center"/>
    </xf>
    <xf numFmtId="190" fontId="28" fillId="51" borderId="117">
      <alignment horizontal="right" vertical="center"/>
      <protection locked="0"/>
    </xf>
    <xf numFmtId="191" fontId="28" fillId="51" borderId="117">
      <alignment horizontal="right" vertical="center"/>
      <protection locked="0"/>
    </xf>
    <xf numFmtId="186" fontId="56" fillId="40" borderId="109" applyNumberFormat="0" applyFont="0" applyAlignment="0" applyProtection="0"/>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15" borderId="111" applyNumberFormat="0" applyProtection="0">
      <alignment horizontal="left" vertical="top" indent="1"/>
    </xf>
    <xf numFmtId="164" fontId="35" fillId="0" borderId="0" applyFont="0" applyFill="0" applyBorder="0" applyAlignment="0" applyProtection="0"/>
    <xf numFmtId="4" fontId="62" fillId="48" borderId="111" applyNumberFormat="0" applyProtection="0">
      <alignment vertical="center"/>
    </xf>
    <xf numFmtId="186" fontId="56" fillId="21" borderId="172" applyNumberFormat="0" applyProtection="0">
      <alignment horizontal="left" vertical="top" indent="1"/>
    </xf>
    <xf numFmtId="186" fontId="56" fillId="63" borderId="172" applyNumberFormat="0" applyProtection="0">
      <alignment horizontal="left" vertical="top" indent="1"/>
    </xf>
    <xf numFmtId="4" fontId="74" fillId="87" borderId="199" applyNumberFormat="0" applyProtection="0">
      <alignment vertical="center"/>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15" borderId="199"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4" fontId="56" fillId="54" borderId="109" applyNumberFormat="0" applyProtection="0">
      <alignment horizontal="left" vertical="center" indent="1"/>
    </xf>
    <xf numFmtId="4" fontId="56" fillId="23" borderId="109" applyNumberFormat="0" applyProtection="0">
      <alignment horizontal="right" vertical="center"/>
    </xf>
    <xf numFmtId="186" fontId="56" fillId="21" borderId="199"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7" fillId="44" borderId="110" applyNumberFormat="0" applyAlignment="0" applyProtection="0"/>
    <xf numFmtId="186" fontId="57" fillId="44" borderId="110" applyNumberFormat="0" applyAlignment="0" applyProtection="0"/>
    <xf numFmtId="4" fontId="56" fillId="6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186" fontId="62" fillId="48" borderId="111" applyNumberFormat="0" applyProtection="0">
      <alignment horizontal="left" vertical="top" indent="1"/>
    </xf>
    <xf numFmtId="4" fontId="56" fillId="15" borderId="112" applyNumberFormat="0" applyProtection="0">
      <alignment horizontal="left" vertical="center" indent="1"/>
    </xf>
    <xf numFmtId="4" fontId="63" fillId="66"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27" fillId="21" borderId="112" applyNumberFormat="0" applyProtection="0">
      <alignment horizontal="left" vertical="center" indent="1"/>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186" fontId="56" fillId="63" borderId="111" applyNumberFormat="0" applyProtection="0">
      <alignment horizontal="left" vertical="top" indent="1"/>
    </xf>
    <xf numFmtId="4" fontId="64" fillId="64" borderId="109" applyNumberFormat="0" applyProtection="0">
      <alignment horizontal="right" vertical="center"/>
    </xf>
    <xf numFmtId="4" fontId="27" fillId="21" borderId="112" applyNumberFormat="0" applyProtection="0">
      <alignment horizontal="left" vertical="center" indent="1"/>
    </xf>
    <xf numFmtId="186" fontId="50" fillId="41" borderId="109" applyNumberFormat="0" applyAlignment="0" applyProtection="0"/>
    <xf numFmtId="186" fontId="56"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40" borderId="201" applyNumberFormat="0" applyFont="0" applyAlignment="0" applyProtection="0"/>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99" applyNumberFormat="0" applyProtection="0">
      <alignment horizontal="left" vertical="top" indent="1"/>
    </xf>
    <xf numFmtId="4" fontId="56" fillId="53" borderId="201" applyNumberFormat="0" applyProtection="0">
      <alignment horizontal="left" vertical="center" indent="1"/>
    </xf>
    <xf numFmtId="164" fontId="35" fillId="0" borderId="0" applyFont="0" applyFill="0" applyBorder="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56" fillId="16" borderId="201"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63" borderId="111" applyNumberFormat="0" applyProtection="0">
      <alignment horizontal="left" vertical="top" indent="1"/>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9"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4" fontId="56" fillId="59" borderId="109" applyNumberFormat="0" applyProtection="0">
      <alignment horizontal="right" vertical="center"/>
    </xf>
    <xf numFmtId="186" fontId="56" fillId="40" borderId="201" applyNumberFormat="0" applyFont="0" applyAlignment="0" applyProtection="0"/>
    <xf numFmtId="186" fontId="50" fillId="41" borderId="109"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8" fontId="5" fillId="13" borderId="117">
      <alignment vertical="center"/>
    </xf>
    <xf numFmtId="186" fontId="42" fillId="44" borderId="109" applyNumberFormat="0" applyAlignment="0" applyProtection="0"/>
    <xf numFmtId="186" fontId="42" fillId="44" borderId="109" applyNumberFormat="0" applyAlignment="0" applyProtection="0"/>
    <xf numFmtId="186" fontId="42" fillId="44" borderId="201" applyNumberFormat="0" applyAlignment="0" applyProtection="0"/>
    <xf numFmtId="186" fontId="56" fillId="40" borderId="109" applyNumberFormat="0" applyFont="0" applyAlignment="0" applyProtection="0"/>
    <xf numFmtId="186" fontId="44" fillId="0" borderId="116" applyNumberFormat="0" applyFill="0" applyAlignment="0" applyProtection="0"/>
    <xf numFmtId="186" fontId="42" fillId="44" borderId="109" applyNumberFormat="0" applyAlignment="0" applyProtection="0"/>
    <xf numFmtId="186" fontId="27" fillId="15" borderId="111" applyNumberFormat="0" applyProtection="0">
      <alignment horizontal="left" vertical="top" indent="1"/>
    </xf>
    <xf numFmtId="186" fontId="42" fillId="44" borderId="109" applyNumberFormat="0" applyAlignment="0" applyProtection="0"/>
    <xf numFmtId="4" fontId="27" fillId="21" borderId="112" applyNumberFormat="0" applyProtection="0">
      <alignment horizontal="left" vertical="center" indent="1"/>
    </xf>
    <xf numFmtId="4" fontId="56" fillId="15" borderId="112" applyNumberFormat="0" applyProtection="0">
      <alignment horizontal="left" vertical="center" indent="1"/>
    </xf>
    <xf numFmtId="191"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91" fontId="28" fillId="50" borderId="8">
      <alignment vertical="center"/>
    </xf>
    <xf numFmtId="4" fontId="27" fillId="21" borderId="112" applyNumberFormat="0" applyProtection="0">
      <alignment horizontal="left" vertical="center" indent="1"/>
    </xf>
    <xf numFmtId="4" fontId="56" fillId="52" borderId="109" applyNumberFormat="0" applyProtection="0">
      <alignment vertical="center"/>
    </xf>
    <xf numFmtId="186" fontId="56" fillId="63" borderId="111" applyNumberFormat="0" applyProtection="0">
      <alignment horizontal="left" vertical="top" indent="1"/>
    </xf>
    <xf numFmtId="186" fontId="56" fillId="64" borderId="168" applyNumberFormat="0">
      <protection locked="0"/>
    </xf>
    <xf numFmtId="186" fontId="56" fillId="62" borderId="109" applyNumberFormat="0" applyProtection="0">
      <alignment horizontal="left" vertical="center" indent="1"/>
    </xf>
    <xf numFmtId="191" fontId="5" fillId="69" borderId="177">
      <alignment vertical="center"/>
    </xf>
    <xf numFmtId="186" fontId="28" fillId="51" borderId="8">
      <alignment horizontal="right" vertical="center"/>
      <protection locked="0"/>
    </xf>
    <xf numFmtId="186" fontId="57" fillId="44" borderId="110" applyNumberFormat="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8" fontId="28" fillId="49" borderId="117">
      <alignment vertical="center"/>
    </xf>
    <xf numFmtId="191" fontId="28" fillId="50" borderId="117">
      <alignment vertical="center"/>
    </xf>
    <xf numFmtId="186" fontId="56" fillId="11" borderId="201" applyNumberFormat="0" applyProtection="0">
      <alignment horizontal="left" vertical="center" indent="1"/>
    </xf>
    <xf numFmtId="193" fontId="28" fillId="12" borderId="8">
      <alignment vertical="center"/>
      <protection locked="0"/>
    </xf>
    <xf numFmtId="186" fontId="42" fillId="44" borderId="109" applyNumberFormat="0" applyAlignment="0" applyProtection="0"/>
    <xf numFmtId="186" fontId="27" fillId="21" borderId="111" applyNumberFormat="0" applyProtection="0">
      <alignment horizontal="left" vertical="top" indent="1"/>
    </xf>
    <xf numFmtId="4" fontId="56" fillId="0" borderId="109" applyNumberFormat="0" applyProtection="0">
      <alignment horizontal="right" vertical="center"/>
    </xf>
    <xf numFmtId="186" fontId="56" fillId="14" borderId="111" applyNumberFormat="0" applyProtection="0">
      <alignment horizontal="left" vertical="top" indent="1"/>
    </xf>
    <xf numFmtId="4" fontId="56" fillId="15" borderId="109" applyNumberFormat="0" applyProtection="0">
      <alignment horizontal="right" vertical="center"/>
    </xf>
    <xf numFmtId="4" fontId="56" fillId="23" borderId="109" applyNumberFormat="0" applyProtection="0">
      <alignment horizontal="right" vertical="center"/>
    </xf>
    <xf numFmtId="164" fontId="35" fillId="0" borderId="0" applyFont="0" applyFill="0" applyBorder="0" applyAlignment="0" applyProtection="0"/>
    <xf numFmtId="186" fontId="42" fillId="44" borderId="109" applyNumberFormat="0" applyAlignment="0" applyProtection="0"/>
    <xf numFmtId="186" fontId="56" fillId="21" borderId="172"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0" fillId="41" borderId="109" applyNumberFormat="0" applyAlignment="0" applyProtection="0"/>
    <xf numFmtId="186" fontId="56" fillId="63" borderId="111" applyNumberFormat="0" applyProtection="0">
      <alignment horizontal="left" vertical="top" indent="1"/>
    </xf>
    <xf numFmtId="4" fontId="56" fillId="19" borderId="109" applyNumberFormat="0" applyProtection="0">
      <alignment horizontal="right" vertical="center"/>
    </xf>
    <xf numFmtId="186" fontId="56" fillId="14" borderId="111" applyNumberFormat="0" applyProtection="0">
      <alignment horizontal="left" vertical="top" indent="1"/>
    </xf>
    <xf numFmtId="191" fontId="28" fillId="51" borderId="117">
      <alignment horizontal="right" vertical="center"/>
      <protection locked="0"/>
    </xf>
    <xf numFmtId="4" fontId="56" fillId="59" borderId="109" applyNumberFormat="0" applyProtection="0">
      <alignment horizontal="right" vertical="center"/>
    </xf>
    <xf numFmtId="191" fontId="5" fillId="69" borderId="117">
      <alignment vertical="center"/>
    </xf>
    <xf numFmtId="186" fontId="56" fillId="21" borderId="199" applyNumberFormat="0" applyProtection="0">
      <alignment horizontal="left" vertical="top" indent="1"/>
    </xf>
    <xf numFmtId="4" fontId="56" fillId="57" borderId="112" applyNumberFormat="0" applyProtection="0">
      <alignment horizontal="right" vertical="center"/>
    </xf>
    <xf numFmtId="186" fontId="56" fillId="15" borderId="111" applyNumberFormat="0" applyProtection="0">
      <alignment horizontal="left" vertical="top" indent="1"/>
    </xf>
    <xf numFmtId="193" fontId="28" fillId="12" borderId="8">
      <alignment vertical="center"/>
      <protection locked="0"/>
    </xf>
    <xf numFmtId="186" fontId="27" fillId="14" borderId="111" applyNumberFormat="0" applyProtection="0">
      <alignment horizontal="left" vertical="center"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62" borderId="109" applyNumberFormat="0" applyProtection="0">
      <alignment horizontal="left" vertical="center" indent="1"/>
    </xf>
    <xf numFmtId="191" fontId="28" fillId="50" borderId="117">
      <alignment vertical="center"/>
    </xf>
    <xf numFmtId="4" fontId="56" fillId="61" borderId="112" applyNumberFormat="0" applyProtection="0">
      <alignment horizontal="left" vertical="center" indent="1"/>
    </xf>
    <xf numFmtId="186" fontId="56" fillId="40" borderId="109" applyNumberFormat="0" applyFont="0" applyAlignment="0" applyProtection="0"/>
    <xf numFmtId="186" fontId="28" fillId="50" borderId="117">
      <alignment vertical="center"/>
    </xf>
    <xf numFmtId="191" fontId="28" fillId="12" borderId="117">
      <alignment vertical="center"/>
      <protection locked="0"/>
    </xf>
    <xf numFmtId="4" fontId="56" fillId="52" borderId="109" applyNumberFormat="0" applyProtection="0">
      <alignment vertical="center"/>
    </xf>
    <xf numFmtId="4" fontId="56" fillId="15" borderId="205" applyNumberFormat="0" applyProtection="0">
      <alignment horizontal="left" vertical="center" indent="1"/>
    </xf>
    <xf numFmtId="186" fontId="56" fillId="40" borderId="201" applyNumberFormat="0" applyFont="0" applyAlignment="0" applyProtection="0"/>
    <xf numFmtId="164" fontId="35" fillId="0" borderId="0" applyFont="0" applyFill="0" applyBorder="0" applyAlignment="0" applyProtection="0"/>
    <xf numFmtId="186" fontId="56" fillId="40" borderId="109" applyNumberFormat="0" applyFont="0" applyAlignment="0" applyProtection="0"/>
    <xf numFmtId="4" fontId="27" fillId="21" borderId="195" applyNumberFormat="0" applyProtection="0">
      <alignment horizontal="left" vertical="center" indent="1"/>
    </xf>
    <xf numFmtId="186" fontId="56" fillId="40" borderId="109" applyNumberFormat="0" applyFont="0" applyAlignment="0" applyProtection="0"/>
    <xf numFmtId="186" fontId="42" fillId="44" borderId="201" applyNumberFormat="0" applyAlignment="0" applyProtection="0"/>
    <xf numFmtId="4" fontId="56" fillId="14" borderId="112"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0" fontId="28" fillId="49" borderId="117">
      <alignment vertical="center"/>
    </xf>
    <xf numFmtId="191" fontId="28" fillId="49" borderId="117">
      <alignment vertical="center"/>
    </xf>
    <xf numFmtId="191" fontId="28" fillId="49" borderId="117">
      <alignment vertical="center"/>
    </xf>
    <xf numFmtId="186" fontId="28" fillId="49" borderId="117">
      <alignment vertical="center"/>
    </xf>
    <xf numFmtId="186" fontId="28" fillId="49" borderId="117">
      <alignment vertical="center"/>
    </xf>
    <xf numFmtId="186" fontId="28" fillId="49" borderId="117">
      <alignment vertical="center"/>
    </xf>
    <xf numFmtId="186" fontId="28" fillId="49" borderId="117">
      <alignment vertical="center"/>
    </xf>
    <xf numFmtId="188" fontId="28" fillId="49" borderId="117">
      <alignment vertical="center"/>
    </xf>
    <xf numFmtId="188" fontId="28" fillId="49" borderId="117">
      <alignment vertical="center"/>
    </xf>
    <xf numFmtId="190" fontId="28" fillId="49" borderId="117">
      <alignment vertical="center"/>
    </xf>
    <xf numFmtId="191"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93"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93" fontId="28" fillId="12" borderId="117">
      <alignment vertical="center"/>
      <protection locked="0"/>
    </xf>
    <xf numFmtId="191" fontId="28" fillId="12" borderId="117">
      <alignment vertical="center"/>
      <protection locked="0"/>
    </xf>
    <xf numFmtId="191" fontId="28" fillId="12" borderId="117">
      <alignment vertical="center"/>
      <protection locked="0"/>
    </xf>
    <xf numFmtId="172" fontId="28" fillId="12" borderId="117">
      <alignment vertical="center"/>
      <protection locked="0"/>
    </xf>
    <xf numFmtId="172" fontId="28" fillId="12" borderId="117">
      <alignment vertical="center"/>
      <protection locked="0"/>
    </xf>
    <xf numFmtId="172" fontId="28" fillId="12" borderId="117">
      <alignment vertical="center"/>
      <protection locked="0"/>
    </xf>
    <xf numFmtId="172" fontId="28" fillId="12" borderId="117">
      <alignment vertical="center"/>
      <protection locked="0"/>
    </xf>
    <xf numFmtId="191" fontId="28" fillId="12" borderId="117">
      <alignment vertical="center"/>
      <protection locked="0"/>
    </xf>
    <xf numFmtId="191" fontId="28" fillId="50" borderId="117">
      <alignment vertical="center"/>
    </xf>
    <xf numFmtId="191" fontId="28" fillId="50" borderId="117">
      <alignment vertical="center"/>
    </xf>
    <xf numFmtId="193" fontId="28" fillId="50" borderId="117">
      <alignment vertical="center"/>
    </xf>
    <xf numFmtId="193" fontId="28" fillId="50" borderId="117">
      <alignment vertical="center"/>
    </xf>
    <xf numFmtId="193" fontId="28" fillId="50" borderId="117">
      <alignment vertical="center"/>
    </xf>
    <xf numFmtId="193" fontId="28" fillId="50" borderId="117">
      <alignment vertical="center"/>
    </xf>
    <xf numFmtId="188" fontId="28" fillId="50" borderId="117">
      <alignment vertical="center"/>
    </xf>
    <xf numFmtId="190" fontId="28" fillId="50" borderId="117">
      <alignment vertical="center"/>
    </xf>
    <xf numFmtId="186" fontId="28" fillId="50" borderId="117">
      <alignment vertical="center"/>
    </xf>
    <xf numFmtId="186" fontId="28" fillId="50" borderId="117">
      <alignment vertical="center"/>
    </xf>
    <xf numFmtId="186" fontId="28" fillId="50" borderId="117">
      <alignment vertical="center"/>
    </xf>
    <xf numFmtId="186" fontId="28" fillId="50" borderId="117">
      <alignment vertical="center"/>
    </xf>
    <xf numFmtId="191" fontId="28" fillId="50" borderId="117">
      <alignment vertical="center"/>
    </xf>
    <xf numFmtId="191" fontId="28" fillId="50" borderId="117">
      <alignment vertical="center"/>
    </xf>
    <xf numFmtId="191" fontId="28" fillId="50" borderId="117">
      <alignment vertical="center"/>
    </xf>
    <xf numFmtId="191" fontId="28" fillId="50" borderId="117">
      <alignment vertical="center"/>
    </xf>
    <xf numFmtId="191" fontId="28" fillId="51" borderId="117">
      <alignment horizontal="right" vertical="center"/>
      <protection locked="0"/>
    </xf>
    <xf numFmtId="186" fontId="28" fillId="51" borderId="117">
      <alignment horizontal="right" vertical="center"/>
      <protection locked="0"/>
    </xf>
    <xf numFmtId="186" fontId="28" fillId="51" borderId="117">
      <alignment horizontal="right" vertical="center"/>
      <protection locked="0"/>
    </xf>
    <xf numFmtId="190" fontId="28" fillId="51" borderId="117">
      <alignment horizontal="right" vertical="center"/>
      <protection locked="0"/>
    </xf>
    <xf numFmtId="188"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191"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4" fontId="62" fillId="48" borderId="111" applyNumberFormat="0" applyProtection="0">
      <alignment vertical="center"/>
    </xf>
    <xf numFmtId="4" fontId="59" fillId="12" borderId="117"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186" fontId="56" fillId="67" borderId="117"/>
    <xf numFmtId="4" fontId="64" fillId="64" borderId="109" applyNumberFormat="0" applyProtection="0">
      <alignment horizontal="right" vertical="center"/>
    </xf>
    <xf numFmtId="37" fontId="33" fillId="0" borderId="115" applyNumberFormat="0"/>
    <xf numFmtId="186" fontId="27" fillId="21" borderId="111" applyNumberFormat="0" applyProtection="0">
      <alignment horizontal="left" vertical="top" indent="1"/>
    </xf>
    <xf numFmtId="194" fontId="33" fillId="0" borderId="167" applyFill="0"/>
    <xf numFmtId="186" fontId="44" fillId="0" borderId="116" applyNumberFormat="0" applyFill="0" applyAlignment="0" applyProtection="0"/>
    <xf numFmtId="186" fontId="44" fillId="0" borderId="116" applyNumberFormat="0" applyFill="0" applyAlignment="0" applyProtection="0"/>
    <xf numFmtId="186" fontId="56" fillId="14" borderId="111" applyNumberFormat="0" applyProtection="0">
      <alignment horizontal="left" vertical="top" indent="1"/>
    </xf>
    <xf numFmtId="186" fontId="62" fillId="15" borderId="199" applyNumberFormat="0" applyProtection="0">
      <alignment horizontal="left" vertical="top" indent="1"/>
    </xf>
    <xf numFmtId="186" fontId="56" fillId="40" borderId="109" applyNumberFormat="0" applyFont="0" applyAlignment="0" applyProtection="0"/>
    <xf numFmtId="191" fontId="5" fillId="13" borderId="117">
      <alignment vertical="center"/>
    </xf>
    <xf numFmtId="188" fontId="5" fillId="13" borderId="117">
      <alignment vertical="center"/>
    </xf>
    <xf numFmtId="190" fontId="5" fillId="13" borderId="117">
      <alignment vertical="center"/>
    </xf>
    <xf numFmtId="191" fontId="5" fillId="7" borderId="117">
      <alignment vertical="center"/>
      <protection locked="0"/>
    </xf>
    <xf numFmtId="188" fontId="5" fillId="7" borderId="117">
      <alignment vertical="center"/>
      <protection locked="0"/>
    </xf>
    <xf numFmtId="196" fontId="5" fillId="69" borderId="117">
      <alignment vertical="center"/>
    </xf>
    <xf numFmtId="188" fontId="5" fillId="69" borderId="117">
      <alignment vertical="center"/>
    </xf>
    <xf numFmtId="190" fontId="5" fillId="69" borderId="117">
      <alignment vertical="center"/>
    </xf>
    <xf numFmtId="191" fontId="5" fillId="69" borderId="117">
      <alignment vertical="center"/>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21" borderId="111" applyNumberFormat="0" applyProtection="0">
      <alignment horizontal="left" vertical="top" indent="1"/>
    </xf>
    <xf numFmtId="186" fontId="27" fillId="14" borderId="189" applyNumberFormat="0" applyProtection="0">
      <alignment horizontal="left" vertical="top" indent="1"/>
    </xf>
    <xf numFmtId="186" fontId="27" fillId="63" borderId="111" applyNumberFormat="0" applyProtection="0">
      <alignment horizontal="left" vertical="top" indent="1"/>
    </xf>
    <xf numFmtId="186" fontId="56" fillId="21" borderId="111" applyNumberFormat="0" applyProtection="0">
      <alignment horizontal="left" vertical="top" indent="1"/>
    </xf>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37" fontId="33" fillId="0" borderId="115" applyNumberFormat="0"/>
    <xf numFmtId="4" fontId="56" fillId="15" borderId="109" applyNumberFormat="0" applyProtection="0">
      <alignment horizontal="right" vertical="center"/>
    </xf>
    <xf numFmtId="186" fontId="56" fillId="21" borderId="111" applyNumberFormat="0" applyProtection="0">
      <alignment horizontal="left" vertical="top" indent="1"/>
    </xf>
    <xf numFmtId="4" fontId="27" fillId="21" borderId="112" applyNumberFormat="0" applyProtection="0">
      <alignment horizontal="left" vertical="center" indent="1"/>
    </xf>
    <xf numFmtId="191" fontId="5" fillId="13" borderId="117">
      <alignment vertical="center"/>
    </xf>
    <xf numFmtId="191" fontId="28" fillId="51" borderId="117">
      <alignment horizontal="right" vertical="center"/>
      <protection locked="0"/>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28" fillId="50" borderId="8">
      <alignment vertical="center"/>
    </xf>
    <xf numFmtId="186" fontId="27" fillId="15" borderId="111" applyNumberFormat="0" applyProtection="0">
      <alignment horizontal="left" vertical="center" indent="1"/>
    </xf>
    <xf numFmtId="37" fontId="33" fillId="0" borderId="115" applyNumberFormat="0"/>
    <xf numFmtId="186" fontId="56" fillId="14" borderId="111" applyNumberFormat="0" applyProtection="0">
      <alignment horizontal="left" vertical="top" indent="1"/>
    </xf>
    <xf numFmtId="186" fontId="56" fillId="14" borderId="111" applyNumberFormat="0" applyProtection="0">
      <alignment horizontal="left" vertical="top" indent="1"/>
    </xf>
    <xf numFmtId="164" fontId="35" fillId="0" borderId="0" applyFont="0" applyFill="0" applyBorder="0" applyAlignment="0" applyProtection="0"/>
    <xf numFmtId="190" fontId="28" fillId="50" borderId="117">
      <alignment vertical="center"/>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72" fontId="28" fillId="12" borderId="117">
      <alignment vertical="center"/>
      <protection locked="0"/>
    </xf>
    <xf numFmtId="191" fontId="28" fillId="51" borderId="117">
      <alignment horizontal="right" vertical="center"/>
      <protection locked="0"/>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42" fillId="44" borderId="109" applyNumberForma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4" fontId="59" fillId="53" borderId="109" applyNumberFormat="0" applyProtection="0">
      <alignment vertical="center"/>
    </xf>
    <xf numFmtId="37" fontId="33" fillId="0" borderId="194" applyNumberFormat="0"/>
    <xf numFmtId="186" fontId="62" fillId="48"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186" fontId="27" fillId="21" borderId="111" applyNumberFormat="0" applyProtection="0">
      <alignment horizontal="left" vertical="center" indent="1"/>
    </xf>
    <xf numFmtId="4" fontId="56" fillId="61" borderId="112" applyNumberFormat="0" applyProtection="0">
      <alignment horizontal="left" vertical="center" indent="1"/>
    </xf>
    <xf numFmtId="186" fontId="42" fillId="44" borderId="109" applyNumberFormat="0" applyAlignment="0" applyProtection="0"/>
    <xf numFmtId="186" fontId="56" fillId="15" borderId="111" applyNumberFormat="0" applyProtection="0">
      <alignment horizontal="left" vertical="top" indent="1"/>
    </xf>
    <xf numFmtId="4" fontId="56" fillId="23"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4" fontId="56" fillId="52" borderId="201" applyNumberFormat="0" applyProtection="0">
      <alignment vertical="center"/>
    </xf>
    <xf numFmtId="186" fontId="57" fillId="44" borderId="202" applyNumberFormat="0" applyAlignment="0" applyProtection="0"/>
    <xf numFmtId="186" fontId="56" fillId="40" borderId="109" applyNumberFormat="0" applyFont="0" applyAlignment="0" applyProtection="0"/>
    <xf numFmtId="4" fontId="56" fillId="14" borderId="112" applyNumberFormat="0" applyProtection="0">
      <alignment horizontal="left" vertical="center" indent="1"/>
    </xf>
    <xf numFmtId="186" fontId="42" fillId="44" borderId="109" applyNumberFormat="0" applyAlignment="0" applyProtection="0"/>
    <xf numFmtId="4" fontId="72" fillId="82" borderId="199" applyNumberFormat="0" applyProtection="0">
      <alignment horizontal="right" vertical="center"/>
    </xf>
    <xf numFmtId="186" fontId="56" fillId="14" borderId="111" applyNumberFormat="0" applyProtection="0">
      <alignment horizontal="left" vertical="top" indent="1"/>
    </xf>
    <xf numFmtId="191" fontId="28" fillId="50" borderId="117">
      <alignment vertical="center"/>
    </xf>
    <xf numFmtId="186" fontId="56" fillId="21" borderId="111" applyNumberFormat="0" applyProtection="0">
      <alignment horizontal="left" vertical="top" indent="1"/>
    </xf>
    <xf numFmtId="172" fontId="28" fillId="12" borderId="117">
      <alignment vertical="center"/>
      <protection locked="0"/>
    </xf>
    <xf numFmtId="190" fontId="28" fillId="51" borderId="117">
      <alignment horizontal="right" vertical="center"/>
      <protection locked="0"/>
    </xf>
    <xf numFmtId="186" fontId="56" fillId="15" borderId="111" applyNumberFormat="0" applyProtection="0">
      <alignment horizontal="left" vertical="top" indent="1"/>
    </xf>
    <xf numFmtId="190" fontId="28" fillId="50" borderId="117">
      <alignment vertical="center"/>
    </xf>
    <xf numFmtId="190" fontId="28" fillId="49" borderId="117">
      <alignment vertical="center"/>
    </xf>
    <xf numFmtId="186" fontId="62" fillId="48" borderId="111" applyNumberFormat="0" applyProtection="0">
      <alignment horizontal="left" vertical="top" indent="1"/>
    </xf>
    <xf numFmtId="186" fontId="56" fillId="21" borderId="111" applyNumberFormat="0" applyProtection="0">
      <alignment horizontal="left" vertical="top" indent="1"/>
    </xf>
    <xf numFmtId="186" fontId="56" fillId="21" borderId="172" applyNumberFormat="0" applyProtection="0">
      <alignment horizontal="left" vertical="top" indent="1"/>
    </xf>
    <xf numFmtId="186" fontId="56" fillId="15" borderId="111" applyNumberFormat="0" applyProtection="0">
      <alignment horizontal="left" vertical="top" indent="1"/>
    </xf>
    <xf numFmtId="186" fontId="60" fillId="52" borderId="111" applyNumberFormat="0" applyProtection="0">
      <alignment horizontal="left" vertical="top" indent="1"/>
    </xf>
    <xf numFmtId="186" fontId="27" fillId="63" borderId="199" applyNumberFormat="0" applyProtection="0">
      <alignment horizontal="left" vertical="center" indent="1"/>
    </xf>
    <xf numFmtId="4" fontId="56" fillId="54" borderId="201" applyNumberFormat="0" applyProtection="0">
      <alignment horizontal="left" vertical="center" indent="1"/>
    </xf>
    <xf numFmtId="186" fontId="56" fillId="40" borderId="109" applyNumberFormat="0" applyFont="0" applyAlignment="0" applyProtection="0"/>
    <xf numFmtId="4" fontId="59" fillId="53" borderId="201" applyNumberFormat="0" applyProtection="0">
      <alignment vertical="center"/>
    </xf>
    <xf numFmtId="186" fontId="56" fillId="21"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4" fontId="56" fillId="54" borderId="109" applyNumberFormat="0" applyProtection="0">
      <alignment horizontal="left" vertical="center" indent="1"/>
    </xf>
    <xf numFmtId="4" fontId="56" fillId="19" borderId="109" applyNumberFormat="0" applyProtection="0">
      <alignment horizontal="right" vertical="center"/>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15" borderId="199" applyNumberFormat="0" applyProtection="0">
      <alignment horizontal="left" vertical="top" indent="1"/>
    </xf>
    <xf numFmtId="4" fontId="56" fillId="23" borderId="109"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90" fontId="28" fillId="51" borderId="8">
      <alignment horizontal="right" vertical="center"/>
      <protection locked="0"/>
    </xf>
    <xf numFmtId="186" fontId="44" fillId="0" borderId="116" applyNumberFormat="0" applyFill="0" applyAlignment="0" applyProtection="0"/>
    <xf numFmtId="186" fontId="56" fillId="14" borderId="109" applyNumberFormat="0" applyProtection="0">
      <alignment horizontal="left" vertical="center" indent="1"/>
    </xf>
    <xf numFmtId="186" fontId="62" fillId="48" borderId="111" applyNumberFormat="0" applyProtection="0">
      <alignment horizontal="left" vertical="top" indent="1"/>
    </xf>
    <xf numFmtId="186" fontId="56" fillId="63"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186" fontId="56" fillId="21" borderId="199" applyNumberFormat="0" applyProtection="0">
      <alignment horizontal="left" vertical="top" indent="1"/>
    </xf>
    <xf numFmtId="186" fontId="42" fillId="44" borderId="109" applyNumberFormat="0" applyAlignment="0" applyProtection="0"/>
    <xf numFmtId="186" fontId="28" fillId="12" borderId="117">
      <alignment vertical="center"/>
      <protection locked="0"/>
    </xf>
    <xf numFmtId="186" fontId="28" fillId="51" borderId="117">
      <alignment horizontal="right" vertical="center"/>
      <protection locked="0"/>
    </xf>
    <xf numFmtId="186" fontId="62" fillId="48" borderId="111" applyNumberFormat="0" applyProtection="0">
      <alignment horizontal="left" vertical="top" indent="1"/>
    </xf>
    <xf numFmtId="4" fontId="56" fillId="15" borderId="112" applyNumberFormat="0" applyProtection="0">
      <alignment horizontal="left" vertical="center" indent="1"/>
    </xf>
    <xf numFmtId="4" fontId="62" fillId="48" borderId="111" applyNumberFormat="0" applyProtection="0">
      <alignment vertical="center"/>
    </xf>
    <xf numFmtId="186" fontId="56" fillId="63" borderId="111" applyNumberFormat="0" applyProtection="0">
      <alignment horizontal="left" vertical="top" indent="1"/>
    </xf>
    <xf numFmtId="4" fontId="62" fillId="48" borderId="111" applyNumberFormat="0" applyProtection="0">
      <alignment vertical="center"/>
    </xf>
    <xf numFmtId="186" fontId="56" fillId="15" borderId="111" applyNumberFormat="0" applyProtection="0">
      <alignment horizontal="left" vertical="top" indent="1"/>
    </xf>
    <xf numFmtId="4" fontId="56" fillId="16" borderId="109" applyNumberFormat="0" applyProtection="0">
      <alignment horizontal="right" vertical="center"/>
    </xf>
    <xf numFmtId="188" fontId="5" fillId="13" borderId="117">
      <alignment vertical="center"/>
    </xf>
    <xf numFmtId="186" fontId="56" fillId="63" borderId="111" applyNumberFormat="0" applyProtection="0">
      <alignment horizontal="left" vertical="top" indent="1"/>
    </xf>
    <xf numFmtId="186" fontId="28" fillId="12" borderId="8">
      <alignment vertical="center"/>
      <protection locked="0"/>
    </xf>
    <xf numFmtId="186" fontId="56" fillId="40" borderId="109" applyNumberFormat="0" applyFont="0" applyAlignment="0" applyProtection="0"/>
    <xf numFmtId="186" fontId="56" fillId="14" borderId="111" applyNumberFormat="0" applyProtection="0">
      <alignment horizontal="left" vertical="top" indent="1"/>
    </xf>
    <xf numFmtId="186" fontId="56" fillId="40" borderId="109" applyNumberFormat="0" applyFont="0" applyAlignment="0" applyProtection="0"/>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0" fillId="41" borderId="109" applyNumberFormat="0" applyAlignment="0" applyProtection="0"/>
    <xf numFmtId="4" fontId="59" fillId="65" borderId="109" applyNumberFormat="0" applyProtection="0">
      <alignment horizontal="right" vertical="center"/>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59" fillId="65" borderId="201" applyNumberFormat="0" applyProtection="0">
      <alignment horizontal="right" vertical="center"/>
    </xf>
    <xf numFmtId="186" fontId="56" fillId="40" borderId="201" applyNumberFormat="0" applyFont="0" applyAlignment="0" applyProtection="0"/>
    <xf numFmtId="186" fontId="56" fillId="40" borderId="109" applyNumberFormat="0" applyFont="0" applyAlignment="0" applyProtection="0"/>
    <xf numFmtId="186" fontId="56" fillId="63" borderId="199" applyNumberFormat="0" applyProtection="0">
      <alignment horizontal="left" vertical="top" indent="1"/>
    </xf>
    <xf numFmtId="190" fontId="28" fillId="51" borderId="117">
      <alignment horizontal="right" vertical="center"/>
      <protection locked="0"/>
    </xf>
    <xf numFmtId="186" fontId="27" fillId="63" borderId="111" applyNumberFormat="0" applyProtection="0">
      <alignment horizontal="left" vertical="top" indent="1"/>
    </xf>
    <xf numFmtId="186" fontId="56" fillId="14" borderId="111" applyNumberFormat="0" applyProtection="0">
      <alignment horizontal="left" vertical="top" indent="1"/>
    </xf>
    <xf numFmtId="191" fontId="28" fillId="50" borderId="117">
      <alignment vertical="center"/>
    </xf>
    <xf numFmtId="186" fontId="56" fillId="21" borderId="111" applyNumberFormat="0" applyProtection="0">
      <alignment horizontal="left" vertical="top" indent="1"/>
    </xf>
    <xf numFmtId="172" fontId="28" fillId="12" borderId="117">
      <alignment vertical="center"/>
      <protection locked="0"/>
    </xf>
    <xf numFmtId="4" fontId="56" fillId="58" borderId="109" applyNumberFormat="0" applyProtection="0">
      <alignment horizontal="right" vertical="center"/>
    </xf>
    <xf numFmtId="4" fontId="59" fillId="65" borderId="109" applyNumberFormat="0" applyProtection="0">
      <alignment horizontal="right" vertical="center"/>
    </xf>
    <xf numFmtId="190" fontId="28" fillId="49" borderId="117">
      <alignment vertical="center"/>
    </xf>
    <xf numFmtId="186" fontId="28" fillId="49" borderId="117">
      <alignment vertical="center"/>
    </xf>
    <xf numFmtId="4" fontId="64" fillId="64" borderId="109" applyNumberFormat="0" applyProtection="0">
      <alignment horizontal="right" vertical="center"/>
    </xf>
    <xf numFmtId="4" fontId="56" fillId="52" borderId="109" applyNumberFormat="0" applyProtection="0">
      <alignment vertical="center"/>
    </xf>
    <xf numFmtId="186" fontId="56" fillId="15" borderId="199" applyNumberFormat="0" applyProtection="0">
      <alignment horizontal="left" vertical="top" indent="1"/>
    </xf>
    <xf numFmtId="186" fontId="56" fillId="40" borderId="109" applyNumberFormat="0" applyFont="0" applyAlignment="0" applyProtection="0"/>
    <xf numFmtId="186" fontId="56" fillId="15" borderId="199"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1" borderId="109" applyNumberFormat="0" applyProtection="0">
      <alignment horizontal="left" vertical="center" indent="1"/>
    </xf>
    <xf numFmtId="4" fontId="56" fillId="15" borderId="112" applyNumberFormat="0" applyProtection="0">
      <alignment horizontal="left" vertical="center" indent="1"/>
    </xf>
    <xf numFmtId="186" fontId="27" fillId="15" borderId="111" applyNumberFormat="0" applyProtection="0">
      <alignment horizontal="left" vertical="top" indent="1"/>
    </xf>
    <xf numFmtId="4" fontId="56" fillId="55" borderId="109" applyNumberFormat="0" applyProtection="0">
      <alignment horizontal="right" vertical="center"/>
    </xf>
    <xf numFmtId="186" fontId="56" fillId="63" borderId="191" applyNumberFormat="0" applyProtection="0">
      <alignment horizontal="left" vertical="center" indent="1"/>
    </xf>
    <xf numFmtId="186" fontId="56" fillId="40" borderId="109" applyNumberFormat="0" applyFont="0" applyAlignment="0" applyProtection="0"/>
    <xf numFmtId="4" fontId="56" fillId="19" borderId="109" applyNumberFormat="0" applyProtection="0">
      <alignment horizontal="right" vertical="center"/>
    </xf>
    <xf numFmtId="186" fontId="56" fillId="63" borderId="111" applyNumberFormat="0" applyProtection="0">
      <alignment horizontal="left" vertical="top" indent="1"/>
    </xf>
    <xf numFmtId="186" fontId="28" fillId="50" borderId="117">
      <alignment vertical="center"/>
    </xf>
    <xf numFmtId="186" fontId="27" fillId="15" borderId="111" applyNumberFormat="0" applyProtection="0">
      <alignment horizontal="left" vertical="top" indent="1"/>
    </xf>
    <xf numFmtId="186" fontId="56" fillId="11" borderId="109" applyNumberFormat="0" applyProtection="0">
      <alignment horizontal="left" vertical="center" indent="1"/>
    </xf>
    <xf numFmtId="191" fontId="28" fillId="12" borderId="117">
      <alignment vertical="center"/>
      <protection locked="0"/>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59" fillId="12" borderId="117" applyNumberFormat="0" applyProtection="0">
      <alignment vertical="center"/>
    </xf>
    <xf numFmtId="188" fontId="5" fillId="13" borderId="117">
      <alignmen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56" fillId="14" borderId="112" applyNumberFormat="0" applyProtection="0">
      <alignment horizontal="left" vertical="center" indent="1"/>
    </xf>
    <xf numFmtId="186" fontId="56" fillId="15" borderId="111" applyNumberFormat="0" applyProtection="0">
      <alignment horizontal="left" vertical="top" indent="1"/>
    </xf>
    <xf numFmtId="186" fontId="44" fillId="0" borderId="116" applyNumberFormat="0" applyFill="0" applyAlignment="0" applyProtection="0"/>
    <xf numFmtId="4" fontId="56" fillId="54" borderId="109" applyNumberFormat="0" applyProtection="0">
      <alignment horizontal="left" vertical="center" indent="1"/>
    </xf>
    <xf numFmtId="186" fontId="56" fillId="14" borderId="111" applyNumberFormat="0" applyProtection="0">
      <alignment horizontal="left" vertical="top" indent="1"/>
    </xf>
    <xf numFmtId="194" fontId="33" fillId="0" borderId="167" applyFill="0"/>
    <xf numFmtId="186" fontId="56" fillId="40" borderId="109" applyNumberFormat="0" applyFont="0" applyAlignment="0" applyProtection="0"/>
    <xf numFmtId="193" fontId="28" fillId="12" borderId="117">
      <alignment vertical="center"/>
      <protection locked="0"/>
    </xf>
    <xf numFmtId="172" fontId="28" fillId="12" borderId="117">
      <alignment vertical="center"/>
      <protection locked="0"/>
    </xf>
    <xf numFmtId="191" fontId="28" fillId="50" borderId="117">
      <alignment vertical="center"/>
    </xf>
    <xf numFmtId="186" fontId="56" fillId="21" borderId="111" applyNumberFormat="0" applyProtection="0">
      <alignment horizontal="left" vertical="top" indent="1"/>
    </xf>
    <xf numFmtId="4" fontId="62" fillId="48" borderId="111" applyNumberFormat="0" applyProtection="0">
      <alignment vertical="center"/>
    </xf>
    <xf numFmtId="186" fontId="56" fillId="14" borderId="111" applyNumberFormat="0" applyProtection="0">
      <alignment horizontal="left" vertical="top" indent="1"/>
    </xf>
    <xf numFmtId="4" fontId="27" fillId="21" borderId="112" applyNumberFormat="0" applyProtection="0">
      <alignment horizontal="left" vertical="center" indent="1"/>
    </xf>
    <xf numFmtId="4" fontId="56" fillId="55" borderId="201" applyNumberFormat="0" applyProtection="0">
      <alignment horizontal="right" vertical="center"/>
    </xf>
    <xf numFmtId="186" fontId="57" fillId="44" borderId="110" applyNumberFormat="0" applyAlignment="0" applyProtection="0"/>
    <xf numFmtId="0" fontId="27" fillId="21" borderId="19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57" borderId="205" applyNumberFormat="0" applyProtection="0">
      <alignment horizontal="right" vertical="center"/>
    </xf>
    <xf numFmtId="186" fontId="56" fillId="40" borderId="109" applyNumberFormat="0" applyFont="0" applyAlignment="0" applyProtection="0"/>
    <xf numFmtId="186" fontId="27" fillId="21" borderId="111" applyNumberFormat="0" applyProtection="0">
      <alignment horizontal="left" vertical="center" indent="1"/>
    </xf>
    <xf numFmtId="186" fontId="56" fillId="40" borderId="109" applyNumberFormat="0" applyFont="0" applyAlignment="0" applyProtection="0"/>
    <xf numFmtId="37" fontId="33" fillId="0" borderId="115" applyNumberFormat="0"/>
    <xf numFmtId="186" fontId="28" fillId="49" borderId="8">
      <alignment vertical="center"/>
    </xf>
    <xf numFmtId="188" fontId="28" fillId="50" borderId="8">
      <alignment vertical="center"/>
    </xf>
    <xf numFmtId="186" fontId="56" fillId="15" borderId="111" applyNumberFormat="0" applyProtection="0">
      <alignment horizontal="left" vertical="top" indent="1"/>
    </xf>
    <xf numFmtId="186" fontId="27" fillId="14" borderId="111" applyNumberFormat="0" applyProtection="0">
      <alignment horizontal="left" vertical="center" indent="1"/>
    </xf>
    <xf numFmtId="191" fontId="28" fillId="51" borderId="117">
      <alignment horizontal="right" vertical="center"/>
      <protection locked="0"/>
    </xf>
    <xf numFmtId="4" fontId="56" fillId="19" borderId="109" applyNumberFormat="0" applyProtection="0">
      <alignment horizontal="right" vertical="center"/>
    </xf>
    <xf numFmtId="4" fontId="56" fillId="58" borderId="109" applyNumberFormat="0" applyProtection="0">
      <alignment horizontal="right" vertical="center"/>
    </xf>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8" fillId="12" borderId="117">
      <alignment vertical="center"/>
      <protection locked="0"/>
    </xf>
    <xf numFmtId="4" fontId="56" fillId="23" borderId="201" applyNumberFormat="0" applyProtection="0">
      <alignment horizontal="right" vertical="center"/>
    </xf>
    <xf numFmtId="186" fontId="44" fillId="0" borderId="116" applyNumberFormat="0" applyFill="0" applyAlignment="0" applyProtection="0"/>
    <xf numFmtId="4" fontId="62" fillId="11" borderId="111" applyNumberFormat="0" applyProtection="0">
      <alignment horizontal="left" vertical="center" indent="1"/>
    </xf>
    <xf numFmtId="186" fontId="56" fillId="14" borderId="199" applyNumberFormat="0" applyProtection="0">
      <alignment horizontal="left" vertical="top" indent="1"/>
    </xf>
    <xf numFmtId="191" fontId="5" fillId="13" borderId="117">
      <alignment vertical="center"/>
    </xf>
    <xf numFmtId="191" fontId="5" fillId="13" borderId="117">
      <alignment vertical="center"/>
    </xf>
    <xf numFmtId="191" fontId="5" fillId="13" borderId="117">
      <alignment vertical="center"/>
    </xf>
    <xf numFmtId="0" fontId="5" fillId="13" borderId="117">
      <alignment vertical="center"/>
    </xf>
    <xf numFmtId="0" fontId="5" fillId="13" borderId="117">
      <alignment vertical="center"/>
    </xf>
    <xf numFmtId="0" fontId="5" fillId="13" borderId="117">
      <alignment vertical="center"/>
    </xf>
    <xf numFmtId="0" fontId="5" fillId="13" borderId="117">
      <alignment vertical="center"/>
    </xf>
    <xf numFmtId="191" fontId="5" fillId="13" borderId="117">
      <alignment vertical="center"/>
    </xf>
    <xf numFmtId="188" fontId="5" fillId="13" borderId="117">
      <alignment vertical="center"/>
    </xf>
    <xf numFmtId="191" fontId="5" fillId="13" borderId="117">
      <alignment vertical="center"/>
    </xf>
    <xf numFmtId="196" fontId="5" fillId="13" borderId="117">
      <alignment vertical="center"/>
    </xf>
    <xf numFmtId="188" fontId="5" fillId="13" borderId="117">
      <alignment vertical="center"/>
    </xf>
    <xf numFmtId="188" fontId="5" fillId="13" borderId="117">
      <alignment vertical="center"/>
    </xf>
    <xf numFmtId="190" fontId="5" fillId="13" borderId="117">
      <alignment vertical="center"/>
    </xf>
    <xf numFmtId="186" fontId="42" fillId="44" borderId="109" applyNumberFormat="0" applyAlignment="0" applyProtection="0"/>
    <xf numFmtId="4" fontId="56" fillId="57" borderId="112" applyNumberFormat="0" applyProtection="0">
      <alignment horizontal="right" vertical="center"/>
    </xf>
    <xf numFmtId="186" fontId="60" fillId="52" borderId="111" applyNumberFormat="0" applyProtection="0">
      <alignment horizontal="left" vertical="top" indent="1"/>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188" fontId="5" fillId="7" borderId="117">
      <alignment vertical="center"/>
      <protection locked="0"/>
    </xf>
    <xf numFmtId="191"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91" fontId="5" fillId="7" borderId="117">
      <alignment vertical="center"/>
      <protection locked="0"/>
    </xf>
    <xf numFmtId="191" fontId="5" fillId="7" borderId="117">
      <alignment vertical="center"/>
      <protection locked="0"/>
    </xf>
    <xf numFmtId="188" fontId="5" fillId="7" borderId="117">
      <alignment vertical="center"/>
      <protection locked="0"/>
    </xf>
    <xf numFmtId="191"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6" fontId="5" fillId="69" borderId="117">
      <alignment vertical="center"/>
    </xf>
    <xf numFmtId="188" fontId="5" fillId="69" borderId="117">
      <alignment vertical="center"/>
    </xf>
    <xf numFmtId="188" fontId="5" fillId="69" borderId="117">
      <alignment vertical="center"/>
    </xf>
    <xf numFmtId="19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191" fontId="5" fillId="69" borderId="117">
      <alignment vertical="center"/>
    </xf>
    <xf numFmtId="188" fontId="5" fillId="69" borderId="117">
      <alignment vertical="center"/>
    </xf>
    <xf numFmtId="191" fontId="5" fillId="69" borderId="117">
      <alignment vertical="center"/>
    </xf>
    <xf numFmtId="191" fontId="5" fillId="69" borderId="117">
      <alignment vertical="center"/>
    </xf>
    <xf numFmtId="191"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196" fontId="5" fillId="70" borderId="117">
      <alignment horizontal="right" vertical="center"/>
      <protection locked="0"/>
    </xf>
    <xf numFmtId="188" fontId="5" fillId="70" borderId="117">
      <alignment horizontal="right" vertical="center"/>
      <protection locked="0"/>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8" fontId="5" fillId="70" borderId="117">
      <alignment horizontal="right" vertical="center"/>
      <protection locked="0"/>
    </xf>
    <xf numFmtId="191" fontId="5" fillId="70" borderId="117">
      <alignment horizontal="right" vertical="center"/>
      <protection locked="0"/>
    </xf>
    <xf numFmtId="191" fontId="5" fillId="70" borderId="117">
      <alignment horizontal="right" vertical="center"/>
      <protection locked="0"/>
    </xf>
    <xf numFmtId="186" fontId="56" fillId="14" borderId="111" applyNumberFormat="0" applyProtection="0">
      <alignment horizontal="left" vertical="top" indent="1"/>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6" fillId="14"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4" fontId="72" fillId="86" borderId="111" applyNumberFormat="0" applyProtection="0">
      <alignment horizontal="right" vertical="center"/>
    </xf>
    <xf numFmtId="186" fontId="62" fillId="15" borderId="111" applyNumberFormat="0" applyProtection="0">
      <alignment horizontal="left" vertical="top" indent="1"/>
    </xf>
    <xf numFmtId="37" fontId="33" fillId="0" borderId="115" applyNumberFormat="0"/>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117"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4" fontId="59" fillId="12" borderId="117" applyNumberFormat="0" applyProtection="0">
      <alignment vertical="center"/>
    </xf>
    <xf numFmtId="188" fontId="28" fillId="50" borderId="117">
      <alignment vertical="center"/>
    </xf>
    <xf numFmtId="4" fontId="56" fillId="56"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6" fillId="21" borderId="111" applyNumberFormat="0" applyProtection="0">
      <alignment horizontal="left" vertical="top" indent="1"/>
    </xf>
    <xf numFmtId="4" fontId="56" fillId="16" borderId="109" applyNumberFormat="0" applyProtection="0">
      <alignment horizontal="right" vertical="center"/>
    </xf>
    <xf numFmtId="186" fontId="27" fillId="63" borderId="111" applyNumberFormat="0" applyProtection="0">
      <alignment horizontal="left" vertical="center" indent="1"/>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4" fontId="56" fillId="52" borderId="109" applyNumberFormat="0" applyProtection="0">
      <alignment vertical="center"/>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6" fillId="63" borderId="111" applyNumberFormat="0" applyProtection="0">
      <alignment horizontal="left" vertical="top" indent="1"/>
    </xf>
    <xf numFmtId="4" fontId="56" fillId="60" borderId="109" applyNumberFormat="0" applyProtection="0">
      <alignment horizontal="right" vertical="center"/>
    </xf>
    <xf numFmtId="193" fontId="5" fillId="7" borderId="177">
      <alignment vertical="center"/>
      <protection locked="0"/>
    </xf>
    <xf numFmtId="186" fontId="56" fillId="21" borderId="111" applyNumberFormat="0" applyProtection="0">
      <alignment horizontal="left" vertical="top" indent="1"/>
    </xf>
    <xf numFmtId="186" fontId="57" fillId="44" borderId="110" applyNumberFormat="0" applyAlignment="0" applyProtection="0"/>
    <xf numFmtId="193" fontId="28" fillId="50" borderId="117">
      <alignment vertical="center"/>
    </xf>
    <xf numFmtId="4" fontId="56" fillId="23" borderId="109" applyNumberFormat="0" applyProtection="0">
      <alignment horizontal="right" vertical="center"/>
    </xf>
    <xf numFmtId="4" fontId="56" fillId="14" borderId="112" applyNumberFormat="0" applyProtection="0">
      <alignment horizontal="left" vertical="center" indent="1"/>
    </xf>
    <xf numFmtId="4" fontId="56" fillId="55" borderId="109" applyNumberFormat="0" applyProtection="0">
      <alignment horizontal="right" vertical="center"/>
    </xf>
    <xf numFmtId="186" fontId="42" fillId="44" borderId="109" applyNumberFormat="0" applyAlignment="0" applyProtection="0"/>
    <xf numFmtId="186" fontId="27" fillId="63" borderId="111" applyNumberFormat="0" applyProtection="0">
      <alignment horizontal="left" vertical="center" indent="1"/>
    </xf>
    <xf numFmtId="186" fontId="56" fillId="21" borderId="111" applyNumberFormat="0" applyProtection="0">
      <alignment horizontal="left" vertical="top" indent="1"/>
    </xf>
    <xf numFmtId="186" fontId="27" fillId="14" borderId="111" applyNumberFormat="0" applyProtection="0">
      <alignment horizontal="left" vertical="top" indent="1"/>
    </xf>
    <xf numFmtId="190" fontId="28" fillId="50" borderId="8">
      <alignment vertical="center"/>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4" fontId="56" fillId="15" borderId="112" applyNumberFormat="0" applyProtection="0">
      <alignment horizontal="left" vertical="center" indent="1"/>
    </xf>
    <xf numFmtId="4" fontId="56" fillId="57" borderId="112" applyNumberFormat="0" applyProtection="0">
      <alignment horizontal="right" vertical="center"/>
    </xf>
    <xf numFmtId="186" fontId="50" fillId="41" borderId="109" applyNumberFormat="0" applyAlignment="0" applyProtection="0"/>
    <xf numFmtId="186" fontId="56" fillId="14" borderId="111"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44" fillId="0" borderId="116" applyNumberFormat="0" applyFill="0" applyAlignment="0" applyProtection="0"/>
    <xf numFmtId="186" fontId="56" fillId="63" borderId="111" applyNumberFormat="0" applyProtection="0">
      <alignment horizontal="left" vertical="top" indent="1"/>
    </xf>
    <xf numFmtId="4" fontId="56" fillId="52" borderId="109" applyNumberFormat="0" applyProtection="0">
      <alignment vertical="center"/>
    </xf>
    <xf numFmtId="4" fontId="56" fillId="56" borderId="201" applyNumberFormat="0" applyProtection="0">
      <alignment horizontal="right" vertical="center"/>
    </xf>
    <xf numFmtId="186" fontId="57" fillId="44" borderId="110" applyNumberFormat="0" applyAlignment="0" applyProtection="0"/>
    <xf numFmtId="186" fontId="56" fillId="21" borderId="111" applyNumberFormat="0" applyProtection="0">
      <alignment horizontal="left" vertical="top" indent="1"/>
    </xf>
    <xf numFmtId="186" fontId="42" fillId="44" borderId="109" applyNumberFormat="0" applyAlignment="0" applyProtection="0"/>
    <xf numFmtId="186" fontId="44" fillId="0" borderId="116" applyNumberFormat="0" applyFill="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93" fontId="28" fillId="50" borderId="117">
      <alignment vertical="center"/>
    </xf>
    <xf numFmtId="186" fontId="56" fillId="40" borderId="109" applyNumberFormat="0" applyFont="0" applyAlignment="0" applyProtection="0"/>
    <xf numFmtId="186" fontId="56" fillId="15" borderId="111" applyNumberFormat="0" applyProtection="0">
      <alignment horizontal="left" vertical="top" indent="1"/>
    </xf>
    <xf numFmtId="4" fontId="56" fillId="59" borderId="201" applyNumberFormat="0" applyProtection="0">
      <alignment horizontal="right" vertical="center"/>
    </xf>
    <xf numFmtId="188" fontId="5" fillId="13" borderId="117">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4" fontId="56" fillId="56" borderId="109" applyNumberFormat="0" applyProtection="0">
      <alignment horizontal="right" vertical="center"/>
    </xf>
    <xf numFmtId="186" fontId="62" fillId="15"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117">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4" fontId="56" fillId="53" borderId="109" applyNumberFormat="0" applyProtection="0">
      <alignment horizontal="left" vertical="center" indent="1"/>
    </xf>
    <xf numFmtId="4" fontId="56" fillId="56" borderId="109" applyNumberFormat="0" applyProtection="0">
      <alignment horizontal="right" vertical="center"/>
    </xf>
    <xf numFmtId="4" fontId="56" fillId="60" borderId="109" applyNumberFormat="0" applyProtection="0">
      <alignment horizontal="right" vertical="center"/>
    </xf>
    <xf numFmtId="4" fontId="56" fillId="15"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61" fillId="21" borderId="114" applyBorder="0"/>
    <xf numFmtId="186" fontId="56" fillId="67" borderId="117"/>
    <xf numFmtId="37" fontId="33" fillId="0" borderId="115" applyNumberFormat="0"/>
    <xf numFmtId="194" fontId="33" fillId="0" borderId="167" applyFill="0"/>
    <xf numFmtId="186" fontId="56" fillId="15" borderId="111" applyNumberFormat="0" applyProtection="0">
      <alignment horizontal="left" vertical="top" indent="1"/>
    </xf>
    <xf numFmtId="4" fontId="56" fillId="57" borderId="112" applyNumberFormat="0" applyProtection="0">
      <alignment horizontal="right" vertical="center"/>
    </xf>
    <xf numFmtId="186" fontId="56" fillId="21" borderId="111" applyNumberFormat="0" applyProtection="0">
      <alignment horizontal="left" vertical="top" indent="1"/>
    </xf>
    <xf numFmtId="4" fontId="56" fillId="61" borderId="112" applyNumberFormat="0" applyProtection="0">
      <alignment horizontal="left" vertical="center" indent="1"/>
    </xf>
    <xf numFmtId="190" fontId="28" fillId="49" borderId="8">
      <alignment vertical="center"/>
    </xf>
    <xf numFmtId="4" fontId="56" fillId="56" borderId="109" applyNumberFormat="0" applyProtection="0">
      <alignment horizontal="right" vertical="center"/>
    </xf>
    <xf numFmtId="4" fontId="56" fillId="61" borderId="112" applyNumberFormat="0" applyProtection="0">
      <alignment horizontal="left" vertical="center" indent="1"/>
    </xf>
    <xf numFmtId="188" fontId="28" fillId="51" borderId="117">
      <alignment horizontal="right" vertical="center"/>
      <protection locked="0"/>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0" fillId="41" borderId="109" applyNumberFormat="0" applyAlignment="0" applyProtection="0"/>
    <xf numFmtId="186" fontId="42" fillId="44" borderId="109" applyNumberFormat="0" applyAlignment="0" applyProtection="0"/>
    <xf numFmtId="4" fontId="56" fillId="58" borderId="109" applyNumberFormat="0" applyProtection="0">
      <alignment horizontal="right" vertical="center"/>
    </xf>
    <xf numFmtId="186" fontId="27" fillId="14" borderId="111" applyNumberFormat="0" applyProtection="0">
      <alignment horizontal="left" vertical="top" indent="1"/>
    </xf>
    <xf numFmtId="186" fontId="56" fillId="40" borderId="109" applyNumberFormat="0" applyFont="0" applyAlignment="0" applyProtection="0"/>
    <xf numFmtId="186" fontId="28" fillId="50" borderId="117">
      <alignment vertical="center"/>
    </xf>
    <xf numFmtId="4" fontId="56" fillId="23" borderId="109" applyNumberFormat="0" applyProtection="0">
      <alignment horizontal="right" vertical="center"/>
    </xf>
    <xf numFmtId="191" fontId="5" fillId="70" borderId="117">
      <alignment horizontal="right" vertical="center"/>
      <protection locked="0"/>
    </xf>
    <xf numFmtId="186" fontId="56" fillId="15" borderId="111" applyNumberFormat="0" applyProtection="0">
      <alignment horizontal="left" vertical="top" indent="1"/>
    </xf>
    <xf numFmtId="188" fontId="28" fillId="49" borderId="8">
      <alignment vertical="center"/>
    </xf>
    <xf numFmtId="4" fontId="62" fillId="11" borderId="111" applyNumberFormat="0" applyProtection="0">
      <alignment horizontal="left" vertical="center" indent="1"/>
    </xf>
    <xf numFmtId="186" fontId="56" fillId="15" borderId="111" applyNumberFormat="0" applyProtection="0">
      <alignment horizontal="left" vertical="top" indent="1"/>
    </xf>
    <xf numFmtId="4" fontId="56" fillId="19" borderId="109" applyNumberFormat="0" applyProtection="0">
      <alignment horizontal="right" vertical="center"/>
    </xf>
    <xf numFmtId="186" fontId="56" fillId="15" borderId="111" applyNumberFormat="0" applyProtection="0">
      <alignment horizontal="left" vertical="top" indent="1"/>
    </xf>
    <xf numFmtId="4" fontId="56" fillId="59" borderId="109" applyNumberFormat="0" applyProtection="0">
      <alignment horizontal="right" vertical="center"/>
    </xf>
    <xf numFmtId="186" fontId="56" fillId="14" borderId="111" applyNumberFormat="0" applyProtection="0">
      <alignment horizontal="left" vertical="top" indent="1"/>
    </xf>
    <xf numFmtId="186" fontId="56" fillId="40" borderId="109" applyNumberFormat="0" applyFont="0" applyAlignment="0" applyProtection="0"/>
    <xf numFmtId="4" fontId="27" fillId="21" borderId="112" applyNumberFormat="0" applyProtection="0">
      <alignment horizontal="left" vertical="center" indent="1"/>
    </xf>
    <xf numFmtId="186" fontId="56" fillId="14" borderId="111" applyNumberFormat="0" applyProtection="0">
      <alignment horizontal="left" vertical="top" indent="1"/>
    </xf>
    <xf numFmtId="186" fontId="56" fillId="40" borderId="109" applyNumberFormat="0" applyFont="0" applyAlignment="0" applyProtection="0"/>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63" borderId="109" applyNumberFormat="0" applyProtection="0">
      <alignment horizontal="left" vertical="center" indent="1"/>
    </xf>
    <xf numFmtId="193" fontId="28" fillId="12" borderId="117">
      <alignment vertical="center"/>
      <protection locked="0"/>
    </xf>
    <xf numFmtId="4" fontId="56" fillId="60" borderId="109" applyNumberFormat="0" applyProtection="0">
      <alignment horizontal="right" vertical="center"/>
    </xf>
    <xf numFmtId="186" fontId="56" fillId="15" borderId="111" applyNumberFormat="0" applyProtection="0">
      <alignment horizontal="left" vertical="top" indent="1"/>
    </xf>
    <xf numFmtId="186" fontId="50" fillId="41" borderId="109" applyNumberFormat="0" applyAlignment="0" applyProtection="0"/>
    <xf numFmtId="4" fontId="56" fillId="23" borderId="109" applyNumberFormat="0" applyProtection="0">
      <alignment horizontal="right" vertical="center"/>
    </xf>
    <xf numFmtId="164" fontId="35" fillId="0" borderId="0" applyFont="0" applyFill="0" applyBorder="0" applyAlignment="0" applyProtection="0"/>
    <xf numFmtId="4" fontId="62" fillId="48" borderId="111" applyNumberFormat="0" applyProtection="0">
      <alignment vertical="center"/>
    </xf>
    <xf numFmtId="4" fontId="56" fillId="58" borderId="201" applyNumberFormat="0" applyProtection="0">
      <alignment horizontal="right" vertical="center"/>
    </xf>
    <xf numFmtId="190" fontId="28" fillId="49" borderId="117">
      <alignment vertical="center"/>
    </xf>
    <xf numFmtId="191" fontId="28" fillId="51" borderId="117">
      <alignment horizontal="right" vertical="center"/>
      <protection locked="0"/>
    </xf>
    <xf numFmtId="186" fontId="27" fillId="21" borderId="111" applyNumberFormat="0" applyProtection="0">
      <alignment horizontal="left" vertical="top" indent="1"/>
    </xf>
    <xf numFmtId="186" fontId="56" fillId="63" borderId="109" applyNumberFormat="0" applyProtection="0">
      <alignment horizontal="left" vertical="center" indent="1"/>
    </xf>
    <xf numFmtId="186" fontId="56" fillId="67" borderId="117"/>
    <xf numFmtId="186" fontId="42" fillId="44" borderId="109" applyNumberFormat="0" applyAlignment="0" applyProtection="0"/>
    <xf numFmtId="4" fontId="56" fillId="52" borderId="109" applyNumberFormat="0" applyProtection="0">
      <alignment vertical="center"/>
    </xf>
    <xf numFmtId="186" fontId="27" fillId="63" borderId="111" applyNumberFormat="0" applyProtection="0">
      <alignment horizontal="left" vertical="top" indent="1"/>
    </xf>
    <xf numFmtId="4" fontId="56" fillId="61" borderId="112" applyNumberFormat="0" applyProtection="0">
      <alignment horizontal="left" vertical="center" indent="1"/>
    </xf>
    <xf numFmtId="186" fontId="56" fillId="14" borderId="111" applyNumberFormat="0" applyProtection="0">
      <alignment horizontal="left" vertical="top" indent="1"/>
    </xf>
    <xf numFmtId="191" fontId="28" fillId="12" borderId="8">
      <alignment vertical="center"/>
      <protection locked="0"/>
    </xf>
    <xf numFmtId="186" fontId="56" fillId="64" borderId="168" applyNumberFormat="0">
      <protection locked="0"/>
    </xf>
    <xf numFmtId="4" fontId="56" fillId="54" borderId="109" applyNumberFormat="0" applyProtection="0">
      <alignment horizontal="left" vertical="center" indent="1"/>
    </xf>
    <xf numFmtId="4" fontId="64" fillId="64" borderId="109" applyNumberFormat="0" applyProtection="0">
      <alignment horizontal="right" vertical="center"/>
    </xf>
    <xf numFmtId="4" fontId="59" fillId="12" borderId="8" applyNumberFormat="0" applyProtection="0">
      <alignment vertical="center"/>
    </xf>
    <xf numFmtId="186" fontId="56" fillId="64" borderId="168"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27" fillId="21" borderId="111" applyNumberFormat="0" applyProtection="0">
      <alignment horizontal="left" vertical="center" indent="1"/>
    </xf>
    <xf numFmtId="4" fontId="56" fillId="60" borderId="109" applyNumberFormat="0" applyProtection="0">
      <alignment horizontal="right" vertical="center"/>
    </xf>
    <xf numFmtId="4" fontId="56" fillId="23" borderId="109" applyNumberFormat="0" applyProtection="0">
      <alignment horizontal="right" vertical="center"/>
    </xf>
    <xf numFmtId="191" fontId="28" fillId="51" borderId="8">
      <alignment horizontal="right" vertical="center"/>
      <protection locked="0"/>
    </xf>
    <xf numFmtId="186" fontId="28" fillId="50" borderId="8">
      <alignment vertical="center"/>
    </xf>
    <xf numFmtId="186" fontId="28" fillId="51" borderId="8">
      <alignment horizontal="right" vertical="center"/>
      <protection locked="0"/>
    </xf>
    <xf numFmtId="191" fontId="28" fillId="50" borderId="8">
      <alignment vertical="center"/>
    </xf>
    <xf numFmtId="193" fontId="28" fillId="50" borderId="8">
      <alignment vertical="center"/>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27" fillId="15" borderId="111" applyNumberFormat="0" applyProtection="0">
      <alignment horizontal="left" vertical="center" indent="1"/>
    </xf>
    <xf numFmtId="186" fontId="27" fillId="21" borderId="111" applyNumberFormat="0" applyProtection="0">
      <alignment horizontal="left" vertical="top" indent="1"/>
    </xf>
    <xf numFmtId="4" fontId="56" fillId="14" borderId="112" applyNumberFormat="0" applyProtection="0">
      <alignment horizontal="left" vertical="center" indent="1"/>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90" fontId="5" fillId="69" borderId="117">
      <alignment vertical="center"/>
    </xf>
    <xf numFmtId="190" fontId="5" fillId="13" borderId="117">
      <alignment vertical="center"/>
    </xf>
    <xf numFmtId="188" fontId="5" fillId="70" borderId="117">
      <alignment horizontal="right" vertical="center"/>
      <protection locked="0"/>
    </xf>
    <xf numFmtId="186" fontId="62" fillId="15"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57" borderId="112" applyNumberFormat="0" applyProtection="0">
      <alignment horizontal="right" vertical="center"/>
    </xf>
    <xf numFmtId="190" fontId="28" fillId="51" borderId="117">
      <alignment horizontal="right" vertical="center"/>
      <protection locked="0"/>
    </xf>
    <xf numFmtId="191" fontId="28" fillId="51" borderId="117">
      <alignment horizontal="right" vertical="center"/>
      <protection locked="0"/>
    </xf>
    <xf numFmtId="186" fontId="28" fillId="50" borderId="117">
      <alignment vertical="center"/>
    </xf>
    <xf numFmtId="188" fontId="28" fillId="50" borderId="117">
      <alignment vertical="center"/>
    </xf>
    <xf numFmtId="191" fontId="28" fillId="50" borderId="117">
      <alignment vertical="center"/>
    </xf>
    <xf numFmtId="172" fontId="28" fillId="12" borderId="117">
      <alignment vertical="center"/>
      <protection locked="0"/>
    </xf>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27" fillId="14" borderId="111" applyNumberFormat="0" applyProtection="0">
      <alignment horizontal="left" vertical="top" indent="1"/>
    </xf>
    <xf numFmtId="186" fontId="56" fillId="40" borderId="109" applyNumberFormat="0" applyFont="0" applyAlignment="0" applyProtection="0"/>
    <xf numFmtId="186" fontId="56" fillId="14" borderId="109" applyNumberFormat="0" applyProtection="0">
      <alignment horizontal="left" vertical="center" indent="1"/>
    </xf>
    <xf numFmtId="4" fontId="56" fillId="0" borderId="109" applyNumberFormat="0" applyProtection="0">
      <alignment horizontal="right" vertical="center"/>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8" fillId="49" borderId="117">
      <alignment vertical="center"/>
    </xf>
    <xf numFmtId="186" fontId="28" fillId="51" borderId="117">
      <alignment horizontal="right" vertical="center"/>
      <protection locked="0"/>
    </xf>
    <xf numFmtId="4" fontId="56" fillId="14" borderId="112" applyNumberFormat="0" applyProtection="0">
      <alignment horizontal="left" vertical="center" indent="1"/>
    </xf>
    <xf numFmtId="4" fontId="56" fillId="0" borderId="109" applyNumberFormat="0" applyProtection="0">
      <alignment horizontal="right" vertical="center"/>
    </xf>
    <xf numFmtId="4" fontId="59" fillId="53" borderId="109" applyNumberFormat="0" applyProtection="0">
      <alignment vertical="center"/>
    </xf>
    <xf numFmtId="4" fontId="56" fillId="55" borderId="109" applyNumberFormat="0" applyProtection="0">
      <alignment horizontal="right" vertical="center"/>
    </xf>
    <xf numFmtId="191" fontId="28" fillId="50" borderId="8">
      <alignment vertical="center"/>
    </xf>
    <xf numFmtId="186" fontId="42" fillId="44" borderId="109" applyNumberFormat="0" applyAlignment="0" applyProtection="0"/>
    <xf numFmtId="186" fontId="56" fillId="14" borderId="111" applyNumberFormat="0" applyProtection="0">
      <alignment horizontal="left" vertical="top" indent="1"/>
    </xf>
    <xf numFmtId="186" fontId="56" fillId="63" borderId="189" applyNumberFormat="0" applyProtection="0">
      <alignment horizontal="left" vertical="top" indent="1"/>
    </xf>
    <xf numFmtId="186" fontId="56" fillId="14" borderId="111" applyNumberFormat="0" applyProtection="0">
      <alignment horizontal="left" vertical="top" indent="1"/>
    </xf>
    <xf numFmtId="186" fontId="56" fillId="63" borderId="199" applyNumberFormat="0" applyProtection="0">
      <alignment horizontal="left" vertical="top"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64" borderId="168" applyNumberFormat="0">
      <protection locked="0"/>
    </xf>
    <xf numFmtId="186" fontId="56" fillId="64" borderId="168" applyNumberFormat="0">
      <protection locked="0"/>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27" fillId="21" borderId="111" applyNumberFormat="0" applyProtection="0">
      <alignment horizontal="left" vertical="top" indent="1"/>
    </xf>
    <xf numFmtId="4" fontId="56" fillId="61" borderId="112" applyNumberFormat="0" applyProtection="0">
      <alignment horizontal="left" vertical="center" indent="1"/>
    </xf>
    <xf numFmtId="4" fontId="56" fillId="58" borderId="109" applyNumberFormat="0" applyProtection="0">
      <alignment horizontal="right" vertical="center"/>
    </xf>
    <xf numFmtId="191" fontId="28" fillId="51" borderId="8">
      <alignment horizontal="right" vertical="center"/>
      <protection locked="0"/>
    </xf>
    <xf numFmtId="186" fontId="28" fillId="50" borderId="8">
      <alignment vertical="center"/>
    </xf>
    <xf numFmtId="186" fontId="28" fillId="51" borderId="8">
      <alignment horizontal="right" vertical="center"/>
      <protection locked="0"/>
    </xf>
    <xf numFmtId="191" fontId="28" fillId="50" borderId="8">
      <alignment vertical="center"/>
    </xf>
    <xf numFmtId="193" fontId="28" fillId="50" borderId="8">
      <alignment vertical="center"/>
    </xf>
    <xf numFmtId="186" fontId="62" fillId="15"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15" borderId="111" applyNumberFormat="0" applyProtection="0">
      <alignment horizontal="left" vertical="top" indent="1"/>
    </xf>
    <xf numFmtId="4" fontId="56" fillId="59" borderId="109" applyNumberFormat="0" applyProtection="0">
      <alignment horizontal="right" vertical="center"/>
    </xf>
    <xf numFmtId="186" fontId="28" fillId="50" borderId="197">
      <alignment vertical="center"/>
    </xf>
    <xf numFmtId="186" fontId="56" fillId="15"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58" borderId="109" applyNumberFormat="0" applyProtection="0">
      <alignment horizontal="right" vertical="center"/>
    </xf>
    <xf numFmtId="4" fontId="56" fillId="57" borderId="112" applyNumberFormat="0" applyProtection="0">
      <alignment horizontal="right" vertical="center"/>
    </xf>
    <xf numFmtId="4" fontId="56" fillId="55" borderId="109" applyNumberFormat="0" applyProtection="0">
      <alignment horizontal="right" vertical="center"/>
    </xf>
    <xf numFmtId="4" fontId="59" fillId="53" borderId="109" applyNumberFormat="0" applyProtection="0">
      <alignment vertical="center"/>
    </xf>
    <xf numFmtId="4" fontId="27" fillId="21" borderId="205" applyNumberFormat="0" applyProtection="0">
      <alignment horizontal="left" vertical="center" indent="1"/>
    </xf>
    <xf numFmtId="4" fontId="56" fillId="60" borderId="109"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4" fontId="27" fillId="21" borderId="112" applyNumberFormat="0" applyProtection="0">
      <alignment horizontal="left" vertical="center" indent="1"/>
    </xf>
    <xf numFmtId="4" fontId="62" fillId="11"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61" borderId="195" applyNumberFormat="0" applyProtection="0">
      <alignment horizontal="left" vertical="center" indent="1"/>
    </xf>
    <xf numFmtId="186" fontId="56" fillId="21" borderId="111" applyNumberFormat="0" applyProtection="0">
      <alignment horizontal="left" vertical="top" indent="1"/>
    </xf>
    <xf numFmtId="186" fontId="44" fillId="0" borderId="116" applyNumberFormat="0" applyFill="0" applyAlignment="0" applyProtection="0"/>
    <xf numFmtId="194" fontId="33" fillId="0" borderId="167" applyFill="0"/>
    <xf numFmtId="186" fontId="62" fillId="15" borderId="111" applyNumberFormat="0" applyProtection="0">
      <alignment horizontal="left" vertical="top" indent="1"/>
    </xf>
    <xf numFmtId="4" fontId="59" fillId="65"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19" borderId="109" applyNumberFormat="0" applyProtection="0">
      <alignment horizontal="right" vertical="center"/>
    </xf>
    <xf numFmtId="4" fontId="56" fillId="59" borderId="109" applyNumberFormat="0" applyProtection="0">
      <alignment horizontal="right" vertical="center"/>
    </xf>
    <xf numFmtId="186" fontId="44" fillId="0" borderId="116" applyNumberFormat="0" applyFill="0" applyAlignment="0" applyProtection="0"/>
    <xf numFmtId="186" fontId="56" fillId="64" borderId="168" applyNumberFormat="0">
      <protection locked="0"/>
    </xf>
    <xf numFmtId="4" fontId="59" fillId="65" borderId="109" applyNumberFormat="0" applyProtection="0">
      <alignment horizontal="right" vertical="center"/>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8">
      <alignment horizontal="right" vertical="center"/>
      <protection locked="0"/>
    </xf>
    <xf numFmtId="190" fontId="28" fillId="50" borderId="8">
      <alignment vertical="center"/>
    </xf>
    <xf numFmtId="193" fontId="28" fillId="50" borderId="8">
      <alignment vertical="center"/>
    </xf>
    <xf numFmtId="186" fontId="28" fillId="12" borderId="8">
      <alignment vertical="center"/>
      <protection locked="0"/>
    </xf>
    <xf numFmtId="193" fontId="28" fillId="12" borderId="8">
      <alignment vertical="center"/>
      <protection locked="0"/>
    </xf>
    <xf numFmtId="186" fontId="28" fillId="12" borderId="8">
      <alignment vertical="center"/>
      <protection locked="0"/>
    </xf>
    <xf numFmtId="191" fontId="28" fillId="12" borderId="8">
      <alignment vertical="center"/>
      <protection locked="0"/>
    </xf>
    <xf numFmtId="4" fontId="72" fillId="87" borderId="199" applyNumberFormat="0" applyProtection="0">
      <alignment horizontal="right" vertical="center"/>
    </xf>
    <xf numFmtId="188" fontId="5" fillId="70" borderId="19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21" borderId="199" applyNumberFormat="0" applyProtection="0">
      <alignment horizontal="left" vertical="top" indent="1"/>
    </xf>
    <xf numFmtId="186" fontId="56" fillId="40" borderId="109" applyNumberFormat="0" applyFont="0" applyAlignment="0" applyProtection="0"/>
    <xf numFmtId="186" fontId="56" fillId="64" borderId="168" applyNumberFormat="0">
      <protection locked="0"/>
    </xf>
    <xf numFmtId="186" fontId="56" fillId="21" borderId="111" applyNumberFormat="0" applyProtection="0">
      <alignment horizontal="left" vertical="top" indent="1"/>
    </xf>
    <xf numFmtId="4" fontId="56" fillId="23" borderId="109" applyNumberFormat="0" applyProtection="0">
      <alignment horizontal="right" vertical="center"/>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61" fillId="21" borderId="114" applyBorder="0"/>
    <xf numFmtId="4" fontId="59" fillId="65" borderId="109" applyNumberFormat="0" applyProtection="0">
      <alignment horizontal="right" vertical="center"/>
    </xf>
    <xf numFmtId="186" fontId="56" fillId="11" borderId="109" applyNumberFormat="0" applyProtection="0">
      <alignment horizontal="left" vertical="center" indent="1"/>
    </xf>
    <xf numFmtId="186" fontId="42" fillId="44" borderId="109" applyNumberFormat="0" applyAlignment="0" applyProtection="0"/>
    <xf numFmtId="193" fontId="28" fillId="50" borderId="117">
      <alignment vertical="center"/>
    </xf>
    <xf numFmtId="186" fontId="28" fillId="50" borderId="117">
      <alignment vertical="center"/>
    </xf>
    <xf numFmtId="186" fontId="28" fillId="50" borderId="117">
      <alignment vertical="center"/>
    </xf>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186" fontId="56" fillId="40" borderId="109" applyNumberFormat="0" applyFont="0" applyAlignment="0" applyProtection="0"/>
    <xf numFmtId="4" fontId="56" fillId="58" borderId="109" applyNumberFormat="0" applyProtection="0">
      <alignment horizontal="right" vertical="center"/>
    </xf>
    <xf numFmtId="4" fontId="56" fillId="23" borderId="109" applyNumberFormat="0" applyProtection="0">
      <alignment horizontal="right" vertical="center"/>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191" fontId="5" fillId="70" borderId="177">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0" fillId="41" borderId="109" applyNumberFormat="0" applyAlignment="0" applyProtection="0"/>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186" fontId="56" fillId="21" borderId="111" applyNumberFormat="0" applyProtection="0">
      <alignment horizontal="left" vertical="top" indent="1"/>
    </xf>
    <xf numFmtId="4" fontId="56" fillId="55" borderId="201" applyNumberFormat="0" applyProtection="0">
      <alignment horizontal="right" vertical="center"/>
    </xf>
    <xf numFmtId="4" fontId="72" fillId="86" borderId="111" applyNumberFormat="0" applyProtection="0">
      <alignment horizontal="right" vertical="center"/>
    </xf>
    <xf numFmtId="4" fontId="63" fillId="66" borderId="112" applyNumberFormat="0" applyProtection="0">
      <alignment horizontal="left" vertical="center"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4" fontId="56" fillId="55" borderId="109" applyNumberFormat="0" applyProtection="0">
      <alignment horizontal="right" vertical="center"/>
    </xf>
    <xf numFmtId="4" fontId="71" fillId="53" borderId="199" applyNumberFormat="0" applyProtection="0">
      <alignment vertical="center"/>
    </xf>
    <xf numFmtId="4" fontId="56" fillId="58"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6" fontId="5" fillId="69" borderId="117">
      <alignment vertical="center"/>
    </xf>
    <xf numFmtId="191" fontId="5" fillId="13" borderId="117">
      <alignment vertical="center"/>
    </xf>
    <xf numFmtId="186" fontId="44" fillId="0" borderId="116" applyNumberFormat="0" applyFill="0" applyAlignment="0" applyProtection="0"/>
    <xf numFmtId="4" fontId="64" fillId="64" borderId="109" applyNumberFormat="0" applyProtection="0">
      <alignment horizontal="right" vertical="center"/>
    </xf>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93" fontId="28" fillId="12" borderId="117">
      <alignment vertical="center"/>
      <protection locked="0"/>
    </xf>
    <xf numFmtId="4" fontId="56" fillId="54" borderId="109" applyNumberFormat="0" applyProtection="0">
      <alignment horizontal="left" vertical="center" indent="1"/>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91" fontId="28" fillId="12" borderId="117">
      <alignment vertical="center"/>
      <protection locked="0"/>
    </xf>
    <xf numFmtId="191" fontId="28" fillId="12" borderId="117">
      <alignment vertical="center"/>
      <protection locked="0"/>
    </xf>
    <xf numFmtId="186" fontId="28" fillId="49" borderId="117">
      <alignment vertical="center"/>
    </xf>
    <xf numFmtId="190"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4" fontId="56" fillId="59" borderId="109" applyNumberFormat="0" applyProtection="0">
      <alignment horizontal="right" vertical="center"/>
    </xf>
    <xf numFmtId="4" fontId="56" fillId="56" borderId="109" applyNumberFormat="0" applyProtection="0">
      <alignment horizontal="right" vertical="center"/>
    </xf>
    <xf numFmtId="186" fontId="56" fillId="15" borderId="111" applyNumberFormat="0" applyProtection="0">
      <alignment horizontal="left" vertical="top" indent="1"/>
    </xf>
    <xf numFmtId="186" fontId="56" fillId="14" borderId="111" applyNumberFormat="0" applyProtection="0">
      <alignment horizontal="left" vertical="top" indent="1"/>
    </xf>
    <xf numFmtId="37" fontId="33" fillId="0" borderId="115" applyNumberFormat="0"/>
    <xf numFmtId="186" fontId="56" fillId="15" borderId="111" applyNumberFormat="0" applyProtection="0">
      <alignment horizontal="left" vertical="top" indent="1"/>
    </xf>
    <xf numFmtId="4" fontId="56" fillId="55" borderId="109" applyNumberFormat="0" applyProtection="0">
      <alignment horizontal="right" vertical="center"/>
    </xf>
    <xf numFmtId="186" fontId="56" fillId="64" borderId="168" applyNumberFormat="0">
      <protection locked="0"/>
    </xf>
    <xf numFmtId="186" fontId="50" fillId="41" borderId="109" applyNumberFormat="0" applyAlignment="0" applyProtection="0"/>
    <xf numFmtId="193" fontId="28" fillId="12" borderId="117">
      <alignment vertical="center"/>
      <protection locked="0"/>
    </xf>
    <xf numFmtId="186" fontId="60" fillId="52" borderId="111" applyNumberFormat="0" applyProtection="0">
      <alignment horizontal="left" vertical="top" indent="1"/>
    </xf>
    <xf numFmtId="186" fontId="56" fillId="21" borderId="111" applyNumberFormat="0" applyProtection="0">
      <alignment horizontal="left" vertical="top" indent="1"/>
    </xf>
    <xf numFmtId="186" fontId="56" fillId="63" borderId="111" applyNumberFormat="0" applyProtection="0">
      <alignment horizontal="left" vertical="top" indent="1"/>
    </xf>
    <xf numFmtId="186" fontId="44" fillId="0" borderId="116" applyNumberFormat="0" applyFill="0" applyAlignment="0" applyProtection="0"/>
    <xf numFmtId="186" fontId="42" fillId="44" borderId="109" applyNumberFormat="0" applyAlignment="0" applyProtection="0"/>
    <xf numFmtId="186" fontId="44" fillId="0" borderId="116" applyNumberFormat="0" applyFill="0" applyAlignment="0" applyProtection="0"/>
    <xf numFmtId="4" fontId="56" fillId="23" borderId="109" applyNumberFormat="0" applyProtection="0">
      <alignment horizontal="right" vertical="center"/>
    </xf>
    <xf numFmtId="186" fontId="56" fillId="40" borderId="201" applyNumberFormat="0" applyFont="0" applyAlignment="0" applyProtection="0"/>
    <xf numFmtId="4" fontId="56" fillId="53" borderId="109" applyNumberFormat="0" applyProtection="0">
      <alignment horizontal="left" vertical="center" indent="1"/>
    </xf>
    <xf numFmtId="191" fontId="28" fillId="51" borderId="8">
      <alignment horizontal="right" vertical="center"/>
      <protection locked="0"/>
    </xf>
    <xf numFmtId="186" fontId="60" fillId="52" borderId="111" applyNumberFormat="0" applyProtection="0">
      <alignment horizontal="left" vertical="top" indent="1"/>
    </xf>
    <xf numFmtId="186" fontId="56" fillId="21" borderId="199" applyNumberFormat="0" applyProtection="0">
      <alignment horizontal="left" vertical="top" indent="1"/>
    </xf>
    <xf numFmtId="4" fontId="62" fillId="48" borderId="111" applyNumberFormat="0" applyProtection="0">
      <alignment vertical="center"/>
    </xf>
    <xf numFmtId="186" fontId="56" fillId="64" borderId="168"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91" fontId="28" fillId="51" borderId="8">
      <alignment horizontal="right" vertical="center"/>
      <protection locked="0"/>
    </xf>
    <xf numFmtId="186" fontId="28" fillId="50" borderId="8">
      <alignment vertical="center"/>
    </xf>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94" fontId="33" fillId="0" borderId="99" applyFill="0"/>
    <xf numFmtId="186" fontId="27" fillId="21" borderId="111" applyNumberFormat="0" applyProtection="0">
      <alignment horizontal="left" vertical="center" indent="1"/>
    </xf>
    <xf numFmtId="186" fontId="50" fillId="41" borderId="109" applyNumberFormat="0" applyAlignment="0" applyProtection="0"/>
    <xf numFmtId="186" fontId="44" fillId="0" borderId="116" applyNumberFormat="0" applyFill="0" applyAlignment="0" applyProtection="0"/>
    <xf numFmtId="186" fontId="50" fillId="41" borderId="109" applyNumberFormat="0" applyAlignment="0" applyProtection="0"/>
    <xf numFmtId="191" fontId="28" fillId="50" borderId="8">
      <alignment vertical="center"/>
    </xf>
    <xf numFmtId="186" fontId="42" fillId="44" borderId="109" applyNumberFormat="0" applyAlignment="0" applyProtection="0"/>
    <xf numFmtId="4" fontId="56" fillId="58" borderId="109" applyNumberFormat="0" applyProtection="0">
      <alignment horizontal="right" vertical="center"/>
    </xf>
    <xf numFmtId="193" fontId="28" fillId="12" borderId="117">
      <alignment vertical="center"/>
      <protection locked="0"/>
    </xf>
    <xf numFmtId="172" fontId="28" fillId="12" borderId="8">
      <alignment vertical="center"/>
      <protection locked="0"/>
    </xf>
    <xf numFmtId="4" fontId="56" fillId="16" borderId="109" applyNumberFormat="0" applyProtection="0">
      <alignment horizontal="right" vertical="center"/>
    </xf>
    <xf numFmtId="191" fontId="28" fillId="12" borderId="117">
      <alignment vertical="center"/>
      <protection locked="0"/>
    </xf>
    <xf numFmtId="186" fontId="56" fillId="62" borderId="109" applyNumberFormat="0" applyProtection="0">
      <alignment horizontal="left" vertical="center" indent="1"/>
    </xf>
    <xf numFmtId="172" fontId="28" fillId="12" borderId="117">
      <alignment vertical="center"/>
      <protection locked="0"/>
    </xf>
    <xf numFmtId="186" fontId="27" fillId="14" borderId="111" applyNumberFormat="0" applyProtection="0">
      <alignment horizontal="left" vertical="center" indent="1"/>
    </xf>
    <xf numFmtId="191" fontId="28" fillId="12" borderId="117">
      <alignment vertical="center"/>
      <protection locked="0"/>
    </xf>
    <xf numFmtId="186" fontId="27" fillId="63" borderId="111" applyNumberFormat="0" applyProtection="0">
      <alignment horizontal="left" vertical="center" indent="1"/>
    </xf>
    <xf numFmtId="4" fontId="59" fillId="12" borderId="8" applyNumberFormat="0" applyProtection="0">
      <alignment vertical="center"/>
    </xf>
    <xf numFmtId="4" fontId="56" fillId="59" borderId="201" applyNumberFormat="0" applyProtection="0">
      <alignment horizontal="right" vertical="center"/>
    </xf>
    <xf numFmtId="4" fontId="56" fillId="19" borderId="109" applyNumberFormat="0" applyProtection="0">
      <alignment horizontal="right" vertical="center"/>
    </xf>
    <xf numFmtId="4" fontId="56" fillId="53" borderId="109" applyNumberFormat="0" applyProtection="0">
      <alignment horizontal="left" vertical="center" indent="1"/>
    </xf>
    <xf numFmtId="186" fontId="56" fillId="14" borderId="111" applyNumberFormat="0" applyProtection="0">
      <alignment horizontal="left" vertical="top" indent="1"/>
    </xf>
    <xf numFmtId="190" fontId="5" fillId="69" borderId="177">
      <alignment vertical="center"/>
    </xf>
    <xf numFmtId="191" fontId="28" fillId="12" borderId="8">
      <alignment vertical="center"/>
      <protection locked="0"/>
    </xf>
    <xf numFmtId="4" fontId="56" fillId="23" borderId="109" applyNumberFormat="0" applyProtection="0">
      <alignment horizontal="right" vertical="center"/>
    </xf>
    <xf numFmtId="4" fontId="56" fillId="14" borderId="112" applyNumberFormat="0" applyProtection="0">
      <alignment horizontal="left" vertical="center" indent="1"/>
    </xf>
    <xf numFmtId="172" fontId="28" fillId="12" borderId="8">
      <alignment vertical="center"/>
      <protection locked="0"/>
    </xf>
    <xf numFmtId="186" fontId="56" fillId="63" borderId="109" applyNumberFormat="0" applyProtection="0">
      <alignment horizontal="left" vertical="center" indent="1"/>
    </xf>
    <xf numFmtId="186" fontId="56" fillId="40" borderId="201"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40" borderId="201" applyNumberFormat="0" applyFont="0" applyAlignment="0" applyProtection="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7" fillId="44" borderId="110" applyNumberFormat="0" applyAlignment="0" applyProtection="0"/>
    <xf numFmtId="4" fontId="56" fillId="60" borderId="201"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94" fontId="33" fillId="0" borderId="167" applyFill="0"/>
    <xf numFmtId="4" fontId="63" fillId="66" borderId="112" applyNumberFormat="0" applyProtection="0">
      <alignment horizontal="left" vertical="center" indent="1"/>
    </xf>
    <xf numFmtId="186" fontId="62" fillId="48" borderId="111" applyNumberFormat="0" applyProtection="0">
      <alignment horizontal="left" vertical="top" indent="1"/>
    </xf>
    <xf numFmtId="186" fontId="27" fillId="64" borderId="117"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117">
      <alignment horizontal="right" vertical="center"/>
      <protection locked="0"/>
    </xf>
    <xf numFmtId="186" fontId="28" fillId="51" borderId="117">
      <alignment horizontal="right" vertical="center"/>
      <protection locked="0"/>
    </xf>
    <xf numFmtId="193" fontId="28" fillId="50" borderId="117">
      <alignment vertical="center"/>
    </xf>
    <xf numFmtId="193" fontId="28" fillId="12" borderId="117">
      <alignment vertical="center"/>
      <protection locked="0"/>
    </xf>
    <xf numFmtId="186" fontId="28" fillId="12" borderId="117">
      <alignment vertical="center"/>
      <protection locked="0"/>
    </xf>
    <xf numFmtId="188" fontId="28" fillId="49" borderId="117">
      <alignment vertical="center"/>
    </xf>
    <xf numFmtId="186" fontId="28" fillId="49" borderId="117">
      <alignment vertical="center"/>
    </xf>
    <xf numFmtId="186" fontId="57" fillId="44" borderId="110" applyNumberFormat="0" applyAlignment="0" applyProtection="0"/>
    <xf numFmtId="186" fontId="56" fillId="40" borderId="109" applyNumberFormat="0" applyFont="0" applyAlignment="0" applyProtection="0"/>
    <xf numFmtId="186" fontId="50" fillId="41" borderId="109" applyNumberFormat="0" applyAlignment="0" applyProtection="0"/>
    <xf numFmtId="4" fontId="63" fillId="66" borderId="112" applyNumberFormat="0" applyProtection="0">
      <alignment horizontal="left" vertical="center" indent="1"/>
    </xf>
    <xf numFmtId="186" fontId="27" fillId="15" borderId="111" applyNumberFormat="0" applyProtection="0">
      <alignment horizontal="left" vertical="center" indent="1"/>
    </xf>
    <xf numFmtId="186" fontId="56" fillId="14" borderId="111" applyNumberFormat="0" applyProtection="0">
      <alignment horizontal="left" vertical="top" indent="1"/>
    </xf>
    <xf numFmtId="186" fontId="56" fillId="40" borderId="109" applyNumberFormat="0" applyFont="0" applyAlignment="0" applyProtection="0"/>
    <xf numFmtId="186" fontId="56" fillId="64" borderId="168" applyNumberFormat="0">
      <protection locked="0"/>
    </xf>
    <xf numFmtId="4" fontId="56" fillId="60" borderId="201" applyNumberFormat="0" applyProtection="0">
      <alignment horizontal="right" vertical="center"/>
    </xf>
    <xf numFmtId="4" fontId="56" fillId="0" borderId="109" applyNumberFormat="0" applyProtection="0">
      <alignment horizontal="right" vertical="center"/>
    </xf>
    <xf numFmtId="0" fontId="5" fillId="69" borderId="177">
      <alignment vertical="center"/>
    </xf>
    <xf numFmtId="193" fontId="28" fillId="50" borderId="8">
      <alignment vertical="center"/>
    </xf>
    <xf numFmtId="186" fontId="56" fillId="40" borderId="109" applyNumberFormat="0" applyFont="0" applyAlignment="0" applyProtection="0"/>
    <xf numFmtId="4" fontId="72" fillId="78" borderId="199" applyNumberFormat="0" applyProtection="0">
      <alignment horizontal="right" vertical="center"/>
    </xf>
    <xf numFmtId="4" fontId="56" fillId="59" borderId="109" applyNumberFormat="0" applyProtection="0">
      <alignment horizontal="right" vertical="center"/>
    </xf>
    <xf numFmtId="186" fontId="56" fillId="63" borderId="111" applyNumberFormat="0" applyProtection="0">
      <alignment horizontal="left" vertical="top" indent="1"/>
    </xf>
    <xf numFmtId="186" fontId="56" fillId="21" borderId="199" applyNumberFormat="0" applyProtection="0">
      <alignment horizontal="left" vertical="top" indent="1"/>
    </xf>
    <xf numFmtId="186" fontId="56" fillId="40" borderId="109" applyNumberFormat="0" applyFont="0" applyAlignment="0" applyProtection="0"/>
    <xf numFmtId="186" fontId="44" fillId="0" borderId="116" applyNumberFormat="0" applyFill="0" applyAlignment="0" applyProtection="0"/>
    <xf numFmtId="4" fontId="56" fillId="0" borderId="201" applyNumberFormat="0" applyProtection="0">
      <alignment horizontal="right" vertical="center"/>
    </xf>
    <xf numFmtId="193" fontId="28" fillId="12" borderId="117">
      <alignment vertical="center"/>
      <protection locked="0"/>
    </xf>
    <xf numFmtId="4" fontId="56" fillId="54" borderId="109" applyNumberFormat="0" applyProtection="0">
      <alignment horizontal="left" vertical="center" indent="1"/>
    </xf>
    <xf numFmtId="186" fontId="27" fillId="63" borderId="111" applyNumberFormat="0" applyProtection="0">
      <alignment horizontal="left" vertical="center" indent="1"/>
    </xf>
    <xf numFmtId="4" fontId="56" fillId="56" borderId="201" applyNumberFormat="0" applyProtection="0">
      <alignment horizontal="right" vertical="center"/>
    </xf>
    <xf numFmtId="191" fontId="28" fillId="49" borderId="117">
      <alignment vertical="center"/>
    </xf>
    <xf numFmtId="186" fontId="44" fillId="0" borderId="176" applyNumberFormat="0" applyFill="0" applyAlignment="0" applyProtection="0"/>
    <xf numFmtId="4" fontId="63" fillId="66" borderId="112" applyNumberFormat="0" applyProtection="0">
      <alignment horizontal="left" vertical="center" indent="1"/>
    </xf>
    <xf numFmtId="186" fontId="62" fillId="48" borderId="111" applyNumberFormat="0" applyProtection="0">
      <alignment horizontal="left" vertical="top" indent="1"/>
    </xf>
    <xf numFmtId="4" fontId="62" fillId="48" borderId="199" applyNumberFormat="0" applyProtection="0">
      <alignment vertical="center"/>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5" borderId="109" applyNumberFormat="0" applyProtection="0">
      <alignment horizontal="right" vertical="center"/>
    </xf>
    <xf numFmtId="4" fontId="56" fillId="61" borderId="112" applyNumberFormat="0" applyProtection="0">
      <alignment horizontal="left" vertical="center" indent="1"/>
    </xf>
    <xf numFmtId="4" fontId="56" fillId="58" borderId="109" applyNumberFormat="0" applyProtection="0">
      <alignment horizontal="right" vertical="center"/>
    </xf>
    <xf numFmtId="191" fontId="28" fillId="50" borderId="117">
      <alignment vertical="center"/>
    </xf>
    <xf numFmtId="186" fontId="42" fillId="44" borderId="201" applyNumberFormat="0" applyAlignment="0" applyProtection="0"/>
    <xf numFmtId="186" fontId="61" fillId="21" borderId="203" applyBorder="0"/>
    <xf numFmtId="4" fontId="56" fillId="23" borderId="201" applyNumberFormat="0" applyProtection="0">
      <alignment horizontal="right" vertical="center"/>
    </xf>
    <xf numFmtId="193" fontId="28" fillId="12" borderId="8">
      <alignment vertical="center"/>
      <protection locked="0"/>
    </xf>
    <xf numFmtId="4" fontId="56" fillId="54" borderId="201" applyNumberFormat="0" applyProtection="0">
      <alignment horizontal="left" vertical="center" indent="1"/>
    </xf>
    <xf numFmtId="186" fontId="62" fillId="48"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60" fillId="52" borderId="111" applyNumberFormat="0" applyProtection="0">
      <alignment horizontal="left" vertical="top" indent="1"/>
    </xf>
    <xf numFmtId="4" fontId="56" fillId="56" borderId="201" applyNumberFormat="0" applyProtection="0">
      <alignment horizontal="right" vertical="center"/>
    </xf>
    <xf numFmtId="186" fontId="56" fillId="64" borderId="168" applyNumberFormat="0">
      <protection locked="0"/>
    </xf>
    <xf numFmtId="186" fontId="57" fillId="44" borderId="171" applyNumberFormat="0" applyAlignment="0" applyProtection="0"/>
    <xf numFmtId="4" fontId="56" fillId="54" borderId="109" applyNumberFormat="0" applyProtection="0">
      <alignment horizontal="left" vertical="center" indent="1"/>
    </xf>
    <xf numFmtId="4" fontId="56" fillId="0" borderId="109" applyNumberFormat="0" applyProtection="0">
      <alignment horizontal="right" vertical="center"/>
    </xf>
    <xf numFmtId="186" fontId="56" fillId="15" borderId="111" applyNumberFormat="0" applyProtection="0">
      <alignment horizontal="left" vertical="top" indent="1"/>
    </xf>
    <xf numFmtId="186" fontId="61" fillId="21" borderId="193" applyBorder="0"/>
    <xf numFmtId="4" fontId="56" fillId="59" borderId="109" applyNumberFormat="0" applyProtection="0">
      <alignment horizontal="right" vertical="center"/>
    </xf>
    <xf numFmtId="186" fontId="61" fillId="21" borderId="114" applyBorder="0"/>
    <xf numFmtId="4" fontId="59" fillId="53" borderId="109" applyNumberFormat="0" applyProtection="0">
      <alignment vertical="center"/>
    </xf>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91" fontId="28" fillId="50" borderId="117">
      <alignment vertical="center"/>
    </xf>
    <xf numFmtId="4" fontId="56" fillId="14" borderId="112" applyNumberFormat="0" applyProtection="0">
      <alignment horizontal="left" vertical="center" indent="1"/>
    </xf>
    <xf numFmtId="4" fontId="56" fillId="14" borderId="112"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1" fontId="5" fillId="69" borderId="117">
      <alignment vertical="center"/>
    </xf>
    <xf numFmtId="196" fontId="5" fillId="69" borderId="117">
      <alignment vertical="center"/>
    </xf>
    <xf numFmtId="188" fontId="5" fillId="7" borderId="117">
      <alignment vertical="center"/>
      <protection locked="0"/>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91" fontId="28" fillId="51" borderId="8">
      <alignment horizontal="right" vertical="center"/>
      <protection locked="0"/>
    </xf>
    <xf numFmtId="186" fontId="60" fillId="52" borderId="111" applyNumberFormat="0" applyProtection="0">
      <alignment horizontal="left" vertical="top" indent="1"/>
    </xf>
    <xf numFmtId="4" fontId="56" fillId="16" borderId="109" applyNumberFormat="0" applyProtection="0">
      <alignment horizontal="right" vertical="center"/>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4" fontId="56" fillId="16" borderId="170" applyNumberFormat="0" applyProtection="0">
      <alignment horizontal="right" vertical="center"/>
    </xf>
    <xf numFmtId="4" fontId="56" fillId="53" borderId="201" applyNumberFormat="0" applyProtection="0">
      <alignment horizontal="left" vertical="center" indent="1"/>
    </xf>
    <xf numFmtId="186" fontId="28" fillId="51" borderId="117">
      <alignment horizontal="right" vertical="center"/>
      <protection locked="0"/>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93" fontId="28" fillId="12" borderId="8">
      <alignment vertical="center"/>
      <protection locked="0"/>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40" borderId="201" applyNumberFormat="0" applyFont="0" applyAlignment="0" applyProtection="0"/>
    <xf numFmtId="186" fontId="56" fillId="63" borderId="199" applyNumberFormat="0" applyProtection="0">
      <alignment horizontal="left" vertical="top" indent="1"/>
    </xf>
    <xf numFmtId="186" fontId="50" fillId="41" borderId="109" applyNumberFormat="0" applyAlignment="0" applyProtection="0"/>
    <xf numFmtId="186" fontId="56" fillId="14" borderId="111" applyNumberFormat="0" applyProtection="0">
      <alignment horizontal="left" vertical="top" indent="1"/>
    </xf>
    <xf numFmtId="0" fontId="27" fillId="14" borderId="189" applyNumberFormat="0" applyProtection="0">
      <alignment horizontal="left" vertical="top" indent="1"/>
    </xf>
    <xf numFmtId="4" fontId="59" fillId="53" borderId="109" applyNumberFormat="0" applyProtection="0">
      <alignment vertical="center"/>
    </xf>
    <xf numFmtId="186" fontId="62" fillId="15" borderId="111" applyNumberFormat="0" applyProtection="0">
      <alignment horizontal="left" vertical="top" indent="1"/>
    </xf>
    <xf numFmtId="191" fontId="5" fillId="7" borderId="177">
      <alignment vertical="center"/>
      <protection locked="0"/>
    </xf>
    <xf numFmtId="186" fontId="56" fillId="40" borderId="109" applyNumberFormat="0" applyFont="0" applyAlignment="0" applyProtection="0"/>
    <xf numFmtId="186" fontId="56" fillId="11"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4" fontId="59" fillId="53" borderId="109" applyNumberFormat="0" applyProtection="0">
      <alignment vertical="center"/>
    </xf>
    <xf numFmtId="4" fontId="56" fillId="52" borderId="109" applyNumberFormat="0" applyProtection="0">
      <alignment vertical="center"/>
    </xf>
    <xf numFmtId="4" fontId="56" fillId="53" borderId="109" applyNumberFormat="0" applyProtection="0">
      <alignment horizontal="left" vertical="center" indent="1"/>
    </xf>
    <xf numFmtId="186" fontId="42" fillId="44" borderId="109" applyNumberFormat="0" applyAlignment="0" applyProtection="0"/>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6" borderId="109" applyNumberFormat="0" applyProtection="0">
      <alignment horizontal="right" vertical="center"/>
    </xf>
    <xf numFmtId="186" fontId="42" fillId="44" borderId="109" applyNumberFormat="0" applyAlignment="0" applyProtection="0"/>
    <xf numFmtId="4" fontId="56" fillId="59" borderId="109" applyNumberFormat="0" applyProtection="0">
      <alignment horizontal="right" vertical="center"/>
    </xf>
    <xf numFmtId="4" fontId="56" fillId="58" borderId="109" applyNumberFormat="0" applyProtection="0">
      <alignment horizontal="right" vertical="center"/>
    </xf>
    <xf numFmtId="4" fontId="56" fillId="16" borderId="109" applyNumberFormat="0" applyProtection="0">
      <alignment horizontal="right" vertical="center"/>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4" fontId="62" fillId="48" borderId="111" applyNumberFormat="0" applyProtection="0">
      <alignment vertical="center"/>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201" applyNumberFormat="0" applyProtection="0">
      <alignment horizontal="right" vertical="center"/>
    </xf>
    <xf numFmtId="4" fontId="56" fillId="54" borderId="109" applyNumberFormat="0" applyProtection="0">
      <alignment horizontal="left" vertical="center" indent="1"/>
    </xf>
    <xf numFmtId="4" fontId="59" fillId="65" borderId="109" applyNumberFormat="0" applyProtection="0">
      <alignment horizontal="right" vertical="center"/>
    </xf>
    <xf numFmtId="186" fontId="62" fillId="15" borderId="111" applyNumberFormat="0" applyProtection="0">
      <alignment horizontal="left" vertical="top" indent="1"/>
    </xf>
    <xf numFmtId="4" fontId="64" fillId="64" borderId="109" applyNumberFormat="0" applyProtection="0">
      <alignment horizontal="right" vertical="center"/>
    </xf>
    <xf numFmtId="4" fontId="63" fillId="66" borderId="112" applyNumberFormat="0" applyProtection="0">
      <alignment horizontal="left" vertical="center" indent="1"/>
    </xf>
    <xf numFmtId="37" fontId="33" fillId="0" borderId="115" applyNumberFormat="0"/>
    <xf numFmtId="186" fontId="56" fillId="21" borderId="111" applyNumberFormat="0" applyProtection="0">
      <alignment horizontal="left" vertical="top" indent="1"/>
    </xf>
    <xf numFmtId="186" fontId="44" fillId="0" borderId="116" applyNumberFormat="0" applyFill="0" applyAlignment="0" applyProtection="0"/>
    <xf numFmtId="4" fontId="27" fillId="21" borderId="205" applyNumberFormat="0" applyProtection="0">
      <alignment horizontal="left" vertical="center" indent="1"/>
    </xf>
    <xf numFmtId="186" fontId="27" fillId="15" borderId="199" applyNumberFormat="0" applyProtection="0">
      <alignment horizontal="left" vertical="center" indent="1"/>
    </xf>
    <xf numFmtId="186" fontId="57" fillId="44" borderId="110" applyNumberFormat="0" applyAlignment="0" applyProtection="0"/>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23" borderId="201" applyNumberFormat="0" applyProtection="0">
      <alignment horizontal="right" vertical="center"/>
    </xf>
    <xf numFmtId="186" fontId="56" fillId="15" borderId="199" applyNumberFormat="0" applyProtection="0">
      <alignment horizontal="left" vertical="top" indent="1"/>
    </xf>
    <xf numFmtId="186" fontId="42" fillId="44" borderId="109" applyNumberFormat="0" applyAlignment="0" applyProtection="0"/>
    <xf numFmtId="186" fontId="50" fillId="41" borderId="201" applyNumberFormat="0" applyAlignment="0" applyProtection="0"/>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21" borderId="111" applyNumberFormat="0" applyProtection="0">
      <alignment horizontal="left" vertical="top" indent="1"/>
    </xf>
    <xf numFmtId="186" fontId="56" fillId="15" borderId="199" applyNumberFormat="0" applyProtection="0">
      <alignment horizontal="left" vertical="top" indent="1"/>
    </xf>
    <xf numFmtId="186" fontId="27" fillId="63" borderId="172" applyNumberFormat="0" applyProtection="0">
      <alignment horizontal="left" vertical="top" indent="1"/>
    </xf>
    <xf numFmtId="186" fontId="56" fillId="40" borderId="170" applyNumberFormat="0" applyFont="0" applyAlignment="0" applyProtection="0"/>
    <xf numFmtId="4" fontId="72" fillId="79" borderId="199" applyNumberFormat="0" applyProtection="0">
      <alignment horizontal="right" vertical="center"/>
    </xf>
    <xf numFmtId="4" fontId="74" fillId="87" borderId="199" applyNumberFormat="0" applyProtection="0">
      <alignment horizontal="right" vertical="center"/>
    </xf>
    <xf numFmtId="37" fontId="33" fillId="0" borderId="204" applyNumberFormat="0"/>
    <xf numFmtId="4" fontId="56" fillId="56" borderId="201" applyNumberFormat="0" applyProtection="0">
      <alignment horizontal="right" vertical="center"/>
    </xf>
    <xf numFmtId="186" fontId="56" fillId="15" borderId="172" applyNumberFormat="0" applyProtection="0">
      <alignment horizontal="left" vertical="top" indent="1"/>
    </xf>
    <xf numFmtId="186" fontId="56" fillId="14" borderId="199" applyNumberFormat="0" applyProtection="0">
      <alignment horizontal="left" vertical="top" indent="1"/>
    </xf>
    <xf numFmtId="186" fontId="62" fillId="48" borderId="111" applyNumberFormat="0" applyProtection="0">
      <alignment horizontal="left" vertical="top" indent="1"/>
    </xf>
    <xf numFmtId="4" fontId="56" fillId="57" borderId="112" applyNumberFormat="0" applyProtection="0">
      <alignment horizontal="right" vertical="center"/>
    </xf>
    <xf numFmtId="186" fontId="56" fillId="40" borderId="109" applyNumberFormat="0" applyFont="0" applyAlignment="0" applyProtection="0"/>
    <xf numFmtId="0" fontId="27" fillId="14" borderId="199" applyNumberFormat="0" applyProtection="0">
      <alignment horizontal="left" vertical="top" indent="1"/>
    </xf>
    <xf numFmtId="186" fontId="56" fillId="21" borderId="111" applyNumberFormat="0" applyProtection="0">
      <alignment horizontal="left" vertical="top" indent="1"/>
    </xf>
    <xf numFmtId="186" fontId="56" fillId="40" borderId="201" applyNumberFormat="0" applyFont="0" applyAlignment="0" applyProtection="0"/>
    <xf numFmtId="186" fontId="56" fillId="64" borderId="168" applyNumberFormat="0">
      <protection locked="0"/>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60" fillId="52" borderId="199" applyNumberFormat="0" applyProtection="0">
      <alignment horizontal="left" vertical="top" indent="1"/>
    </xf>
    <xf numFmtId="186" fontId="56" fillId="63" borderId="199" applyNumberFormat="0" applyProtection="0">
      <alignment horizontal="left" vertical="top" indent="1"/>
    </xf>
    <xf numFmtId="4" fontId="70" fillId="85" borderId="169" applyNumberFormat="0" applyProtection="0">
      <alignment horizontal="left" vertical="center" indent="1"/>
    </xf>
    <xf numFmtId="186" fontId="56" fillId="15" borderId="199" applyNumberFormat="0" applyProtection="0">
      <alignment horizontal="left" vertical="top" indent="1"/>
    </xf>
    <xf numFmtId="186" fontId="42" fillId="44" borderId="201" applyNumberFormat="0" applyAlignment="0" applyProtection="0"/>
    <xf numFmtId="191" fontId="28" fillId="51" borderId="8">
      <alignment horizontal="right" vertical="center"/>
      <protection locked="0"/>
    </xf>
    <xf numFmtId="186" fontId="56" fillId="15" borderId="111" applyNumberFormat="0" applyProtection="0">
      <alignment horizontal="left" vertical="top" indent="1"/>
    </xf>
    <xf numFmtId="193" fontId="28" fillId="50" borderId="207">
      <alignment vertical="center"/>
    </xf>
    <xf numFmtId="186" fontId="57" fillId="44" borderId="110"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27" fillId="21" borderId="111" applyNumberFormat="0" applyProtection="0">
      <alignment horizontal="left" vertical="center" indent="1"/>
    </xf>
    <xf numFmtId="186" fontId="56" fillId="11" borderId="109" applyNumberFormat="0" applyProtection="0">
      <alignment horizontal="left" vertical="center" indent="1"/>
    </xf>
    <xf numFmtId="37" fontId="33" fillId="0" borderId="115" applyNumberFormat="0"/>
    <xf numFmtId="4" fontId="56" fillId="54" borderId="109" applyNumberFormat="0" applyProtection="0">
      <alignment horizontal="left" vertical="center" indent="1"/>
    </xf>
    <xf numFmtId="4" fontId="59" fillId="12" borderId="117"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8" fontId="28" fillId="51" borderId="117">
      <alignment horizontal="right" vertical="center"/>
      <protection locked="0"/>
    </xf>
    <xf numFmtId="191" fontId="28" fillId="50" borderId="117">
      <alignment vertical="center"/>
    </xf>
    <xf numFmtId="186" fontId="56" fillId="40" borderId="109" applyNumberFormat="0" applyFont="0" applyAlignment="0" applyProtection="0"/>
    <xf numFmtId="191" fontId="28" fillId="50" borderId="117">
      <alignment vertical="center"/>
    </xf>
    <xf numFmtId="193" fontId="28" fillId="12" borderId="117">
      <alignment vertical="center"/>
      <protection locked="0"/>
    </xf>
    <xf numFmtId="186"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8" fontId="5" fillId="7" borderId="117">
      <alignment vertical="center"/>
      <protection locked="0"/>
    </xf>
    <xf numFmtId="186" fontId="56" fillId="40" borderId="109" applyNumberFormat="0" applyFont="0" applyAlignment="0" applyProtection="0"/>
    <xf numFmtId="4" fontId="59" fillId="65"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6" fillId="64" borderId="168" applyNumberFormat="0">
      <protection locked="0"/>
    </xf>
    <xf numFmtId="186" fontId="56" fillId="40" borderId="109" applyNumberFormat="0" applyFont="0" applyAlignment="0" applyProtection="0"/>
    <xf numFmtId="186" fontId="56" fillId="15" borderId="172" applyNumberFormat="0" applyProtection="0">
      <alignment horizontal="left" vertical="top" indent="1"/>
    </xf>
    <xf numFmtId="186" fontId="56" fillId="21" borderId="199" applyNumberFormat="0" applyProtection="0">
      <alignment horizontal="left" vertical="top" indent="1"/>
    </xf>
    <xf numFmtId="186" fontId="56" fillId="11" borderId="109" applyNumberFormat="0" applyProtection="0">
      <alignment horizontal="left" vertical="center" indent="1"/>
    </xf>
    <xf numFmtId="186" fontId="56" fillId="14" borderId="109" applyNumberFormat="0" applyProtection="0">
      <alignment horizontal="left" vertical="center" indent="1"/>
    </xf>
    <xf numFmtId="186" fontId="42" fillId="44" borderId="109" applyNumberFormat="0" applyAlignment="0" applyProtection="0"/>
    <xf numFmtId="194" fontId="33" fillId="0" borderId="167" applyFill="0"/>
    <xf numFmtId="186" fontId="56" fillId="21" borderId="199" applyNumberFormat="0" applyProtection="0">
      <alignment horizontal="left" vertical="top" indent="1"/>
    </xf>
    <xf numFmtId="4" fontId="62" fillId="48" borderId="111" applyNumberFormat="0" applyProtection="0">
      <alignment vertical="center"/>
    </xf>
    <xf numFmtId="186" fontId="56" fillId="63" borderId="111" applyNumberFormat="0" applyProtection="0">
      <alignment horizontal="left" vertical="top" indent="1"/>
    </xf>
    <xf numFmtId="4" fontId="62" fillId="48" borderId="111" applyNumberFormat="0" applyProtection="0">
      <alignment vertical="center"/>
    </xf>
    <xf numFmtId="186" fontId="27" fillId="14" borderId="111" applyNumberFormat="0" applyProtection="0">
      <alignment horizontal="left" vertical="center" indent="1"/>
    </xf>
    <xf numFmtId="186" fontId="44" fillId="0" borderId="116" applyNumberFormat="0" applyFill="0" applyAlignment="0" applyProtection="0"/>
    <xf numFmtId="186" fontId="61" fillId="21" borderId="203" applyBorder="0"/>
    <xf numFmtId="4" fontId="56" fillId="54" borderId="109" applyNumberFormat="0" applyProtection="0">
      <alignment horizontal="left" vertical="center" indent="1"/>
    </xf>
    <xf numFmtId="186" fontId="42" fillId="44" borderId="201" applyNumberFormat="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7" borderId="112" applyNumberFormat="0" applyProtection="0">
      <alignment horizontal="right" vertical="center"/>
    </xf>
    <xf numFmtId="186" fontId="56" fillId="14" borderId="201" applyNumberFormat="0" applyProtection="0">
      <alignment horizontal="left" vertical="center" indent="1"/>
    </xf>
    <xf numFmtId="191" fontId="28" fillId="50" borderId="8">
      <alignment vertical="center"/>
    </xf>
    <xf numFmtId="186" fontId="28" fillId="12" borderId="8">
      <alignment vertical="center"/>
      <protection locked="0"/>
    </xf>
    <xf numFmtId="4" fontId="59" fillId="65" borderId="109" applyNumberFormat="0" applyProtection="0">
      <alignment horizontal="right" vertical="center"/>
    </xf>
    <xf numFmtId="190" fontId="28" fillId="51" borderId="8">
      <alignment horizontal="right" vertical="center"/>
      <protection locked="0"/>
    </xf>
    <xf numFmtId="190" fontId="28" fillId="49" borderId="8">
      <alignment vertical="center"/>
    </xf>
    <xf numFmtId="193" fontId="28" fillId="12" borderId="8">
      <alignment vertical="center"/>
      <protection locked="0"/>
    </xf>
    <xf numFmtId="191" fontId="28" fillId="12" borderId="8">
      <alignment vertical="center"/>
      <protection locked="0"/>
    </xf>
    <xf numFmtId="190" fontId="28" fillId="49" borderId="8">
      <alignment vertical="center"/>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56" fillId="21" borderId="199" applyNumberFormat="0" applyProtection="0">
      <alignment horizontal="left" vertical="top" indent="1"/>
    </xf>
    <xf numFmtId="190"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56" fillId="14" borderId="111" applyNumberFormat="0" applyProtection="0">
      <alignment horizontal="left" vertical="top" indent="1"/>
    </xf>
    <xf numFmtId="188" fontId="28" fillId="49" borderId="8">
      <alignment vertical="center"/>
    </xf>
    <xf numFmtId="186" fontId="28" fillId="12" borderId="8">
      <alignment vertical="center"/>
      <protection locked="0"/>
    </xf>
    <xf numFmtId="186" fontId="56" fillId="15" borderId="111" applyNumberFormat="0" applyProtection="0">
      <alignment horizontal="left" vertical="top" indent="1"/>
    </xf>
    <xf numFmtId="186" fontId="62" fillId="48" borderId="111" applyNumberFormat="0" applyProtection="0">
      <alignment horizontal="left" vertical="top" indent="1"/>
    </xf>
    <xf numFmtId="186" fontId="27" fillId="15" borderId="111" applyNumberFormat="0" applyProtection="0">
      <alignment horizontal="left" vertical="center" indent="1"/>
    </xf>
    <xf numFmtId="186" fontId="50" fillId="41" borderId="109" applyNumberFormat="0" applyAlignment="0" applyProtection="0"/>
    <xf numFmtId="4" fontId="56" fillId="16" borderId="201" applyNumberFormat="0" applyProtection="0">
      <alignment horizontal="right" vertical="center"/>
    </xf>
    <xf numFmtId="186" fontId="27" fillId="21"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5" borderId="111" applyNumberFormat="0" applyProtection="0">
      <alignment horizontal="left" vertical="top" indent="1"/>
    </xf>
    <xf numFmtId="186" fontId="27" fillId="14" borderId="111" applyNumberFormat="0" applyProtection="0">
      <alignment horizontal="left" vertical="top" indent="1"/>
    </xf>
    <xf numFmtId="194" fontId="33" fillId="0" borderId="167" applyFill="0"/>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6" borderId="109" applyNumberFormat="0" applyProtection="0">
      <alignment horizontal="right" vertical="center"/>
    </xf>
    <xf numFmtId="191" fontId="5" fillId="7" borderId="117">
      <alignment vertical="center"/>
      <protection locked="0"/>
    </xf>
    <xf numFmtId="186" fontId="56" fillId="14" borderId="111" applyNumberFormat="0" applyProtection="0">
      <alignment horizontal="left" vertical="top" indent="1"/>
    </xf>
    <xf numFmtId="186" fontId="56" fillId="21" borderId="111" applyNumberFormat="0" applyProtection="0">
      <alignment horizontal="left" vertical="top" indent="1"/>
    </xf>
    <xf numFmtId="188" fontId="5" fillId="69" borderId="117">
      <alignment vertical="center"/>
    </xf>
    <xf numFmtId="186" fontId="56" fillId="15" borderId="111" applyNumberFormat="0" applyProtection="0">
      <alignment horizontal="left" vertical="top" indent="1"/>
    </xf>
    <xf numFmtId="186" fontId="27" fillId="14" borderId="199" applyNumberFormat="0" applyProtection="0">
      <alignment horizontal="left" vertical="center" indent="1"/>
    </xf>
    <xf numFmtId="186" fontId="56" fillId="63" borderId="111" applyNumberFormat="0" applyProtection="0">
      <alignment horizontal="left" vertical="top" indent="1"/>
    </xf>
    <xf numFmtId="4" fontId="56" fillId="52" borderId="109" applyNumberFormat="0" applyProtection="0">
      <alignmen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1" borderId="109" applyNumberFormat="0" applyProtection="0">
      <alignment horizontal="left" vertical="center" indent="1"/>
    </xf>
    <xf numFmtId="37" fontId="33" fillId="0" borderId="115" applyNumberFormat="0"/>
    <xf numFmtId="4" fontId="56" fillId="0" borderId="109" applyNumberFormat="0" applyProtection="0">
      <alignment horizontal="right" vertical="center"/>
    </xf>
    <xf numFmtId="186" fontId="27" fillId="21" borderId="111" applyNumberFormat="0" applyProtection="0">
      <alignment horizontal="left" vertical="center" indent="1"/>
    </xf>
    <xf numFmtId="186" fontId="56" fillId="21" borderId="172" applyNumberFormat="0" applyProtection="0">
      <alignment horizontal="left" vertical="top" indent="1"/>
    </xf>
    <xf numFmtId="186" fontId="27" fillId="14" borderId="199" applyNumberFormat="0" applyProtection="0">
      <alignment horizontal="left" vertical="center" indent="1"/>
    </xf>
    <xf numFmtId="190" fontId="5" fillId="13" borderId="117">
      <alignment vertical="center"/>
    </xf>
    <xf numFmtId="186" fontId="56" fillId="21" borderId="199" applyNumberFormat="0" applyProtection="0">
      <alignment horizontal="left" vertical="top" indent="1"/>
    </xf>
    <xf numFmtId="186" fontId="56" fillId="40" borderId="109" applyNumberFormat="0" applyFont="0" applyAlignment="0" applyProtection="0"/>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16" borderId="201" applyNumberFormat="0" applyProtection="0">
      <alignment horizontal="right" vertical="center"/>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21" borderId="199" applyNumberFormat="0" applyProtection="0">
      <alignment horizontal="left" vertical="top" indent="1"/>
    </xf>
    <xf numFmtId="194" fontId="33" fillId="0" borderId="167" applyFill="0"/>
    <xf numFmtId="186" fontId="56" fillId="40" borderId="109" applyNumberFormat="0" applyFont="0" applyAlignment="0" applyProtection="0"/>
    <xf numFmtId="186" fontId="28" fillId="49" borderId="8">
      <alignment vertical="center"/>
    </xf>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61" borderId="112" applyNumberFormat="0" applyProtection="0">
      <alignment horizontal="left" vertical="center" indent="1"/>
    </xf>
    <xf numFmtId="4" fontId="56" fillId="58" borderId="109" applyNumberFormat="0" applyProtection="0">
      <alignment horizontal="right" vertical="center"/>
    </xf>
    <xf numFmtId="4" fontId="56" fillId="54" borderId="109"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0" fontId="27" fillId="14" borderId="199" applyNumberFormat="0" applyProtection="0">
      <alignment horizontal="left" vertical="center" indent="1"/>
    </xf>
    <xf numFmtId="188" fontId="5" fillId="70" borderId="177">
      <alignment horizontal="right" vertical="center"/>
      <protection locked="0"/>
    </xf>
    <xf numFmtId="186" fontId="56" fillId="40" borderId="170" applyNumberFormat="0" applyFont="0" applyAlignment="0" applyProtection="0"/>
    <xf numFmtId="4" fontId="56" fillId="55" borderId="201" applyNumberFormat="0" applyProtection="0">
      <alignment horizontal="right" vertical="center"/>
    </xf>
    <xf numFmtId="186" fontId="56" fillId="15" borderId="172" applyNumberFormat="0" applyProtection="0">
      <alignment horizontal="left" vertical="top" indent="1"/>
    </xf>
    <xf numFmtId="4" fontId="56" fillId="59" borderId="170"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4" fontId="56" fillId="16" borderId="201" applyNumberFormat="0" applyProtection="0">
      <alignment horizontal="right" vertical="center"/>
    </xf>
    <xf numFmtId="188" fontId="28" fillId="50" borderId="8">
      <alignment vertical="center"/>
    </xf>
    <xf numFmtId="4" fontId="56" fillId="54" borderId="201" applyNumberFormat="0" applyProtection="0">
      <alignment horizontal="left" vertical="center" indent="1"/>
    </xf>
    <xf numFmtId="186" fontId="42" fillId="44" borderId="201" applyNumberFormat="0" applyAlignment="0" applyProtection="0"/>
    <xf numFmtId="186" fontId="27" fillId="21" borderId="199" applyNumberFormat="0" applyProtection="0">
      <alignment horizontal="left" vertical="center" indent="1"/>
    </xf>
    <xf numFmtId="0" fontId="27" fillId="21" borderId="199" applyNumberFormat="0" applyProtection="0">
      <alignment horizontal="left" vertical="center" indent="1"/>
    </xf>
    <xf numFmtId="0" fontId="27" fillId="15" borderId="199" applyNumberFormat="0" applyProtection="0">
      <alignment horizontal="left" vertical="top" indent="1"/>
    </xf>
    <xf numFmtId="4" fontId="64" fillId="64" borderId="201" applyNumberFormat="0" applyProtection="0">
      <alignment horizontal="right" vertical="center"/>
    </xf>
    <xf numFmtId="4" fontId="56" fillId="15" borderId="173" applyNumberFormat="0" applyProtection="0">
      <alignment horizontal="left" vertical="center" indent="1"/>
    </xf>
    <xf numFmtId="186" fontId="27" fillId="21" borderId="111" applyNumberFormat="0" applyProtection="0">
      <alignment horizontal="left" vertical="center" indent="1"/>
    </xf>
    <xf numFmtId="186" fontId="56" fillId="40" borderId="109" applyNumberFormat="0" applyFont="0" applyAlignment="0" applyProtection="0"/>
    <xf numFmtId="4" fontId="62" fillId="48" borderId="111" applyNumberFormat="0" applyProtection="0">
      <alignment vertical="center"/>
    </xf>
    <xf numFmtId="186" fontId="56" fillId="14" borderId="111" applyNumberFormat="0" applyProtection="0">
      <alignment horizontal="left" vertical="top" indent="1"/>
    </xf>
    <xf numFmtId="186" fontId="56" fillId="14" borderId="199"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62" fillId="48" borderId="111" applyNumberFormat="0" applyProtection="0">
      <alignment horizontal="left" vertical="top" indent="1"/>
    </xf>
    <xf numFmtId="186" fontId="27" fillId="15"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40" borderId="109" applyNumberFormat="0" applyFont="0" applyAlignment="0" applyProtection="0"/>
    <xf numFmtId="4" fontId="63" fillId="66" borderId="112" applyNumberFormat="0" applyProtection="0">
      <alignment horizontal="left" vertical="center" indent="1"/>
    </xf>
    <xf numFmtId="4" fontId="56" fillId="0" borderId="109" applyNumberFormat="0" applyProtection="0">
      <alignment horizontal="right" vertical="center"/>
    </xf>
    <xf numFmtId="186" fontId="61" fillId="21" borderId="114" applyBorder="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5" borderId="112" applyNumberFormat="0" applyProtection="0">
      <alignment horizontal="left" vertical="center" indent="1"/>
    </xf>
    <xf numFmtId="4" fontId="56" fillId="53" borderId="109" applyNumberFormat="0" applyProtection="0">
      <alignment horizontal="left" vertical="center" indent="1"/>
    </xf>
    <xf numFmtId="190" fontId="5" fillId="13" borderId="117">
      <alignment vertical="center"/>
    </xf>
    <xf numFmtId="186" fontId="56" fillId="40" borderId="109" applyNumberFormat="0" applyFont="0" applyAlignment="0" applyProtection="0"/>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62" fillId="11" borderId="199" applyNumberFormat="0" applyProtection="0">
      <alignment horizontal="left" vertical="center" indent="1"/>
    </xf>
    <xf numFmtId="4" fontId="56" fillId="54" borderId="109" applyNumberFormat="0" applyProtection="0">
      <alignment horizontal="left" vertical="center" indent="1"/>
    </xf>
    <xf numFmtId="4" fontId="56" fillId="61" borderId="112" applyNumberFormat="0" applyProtection="0">
      <alignment horizontal="left" vertical="center" indent="1"/>
    </xf>
    <xf numFmtId="186" fontId="60" fillId="52" borderId="111" applyNumberFormat="0" applyProtection="0">
      <alignment horizontal="left" vertical="top"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64" borderId="168" applyNumberFormat="0">
      <protection locked="0"/>
    </xf>
    <xf numFmtId="186" fontId="56" fillId="15" borderId="199"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27" fillId="21" borderId="112" applyNumberFormat="0" applyProtection="0">
      <alignment horizontal="left" vertical="center" indent="1"/>
    </xf>
    <xf numFmtId="4" fontId="56" fillId="60" borderId="109" applyNumberFormat="0" applyProtection="0">
      <alignment horizontal="right" vertical="center"/>
    </xf>
    <xf numFmtId="4" fontId="56" fillId="19" borderId="109" applyNumberFormat="0" applyProtection="0">
      <alignment horizontal="right" vertical="center"/>
    </xf>
    <xf numFmtId="186" fontId="56" fillId="40" borderId="109" applyNumberFormat="0" applyFont="0" applyAlignment="0" applyProtection="0"/>
    <xf numFmtId="188" fontId="5" fillId="69" borderId="177">
      <alignment vertical="center"/>
    </xf>
    <xf numFmtId="4" fontId="27" fillId="21" borderId="173" applyNumberFormat="0" applyProtection="0">
      <alignment horizontal="left" vertical="center" indent="1"/>
    </xf>
    <xf numFmtId="186" fontId="56" fillId="40" borderId="201" applyNumberFormat="0" applyFont="0" applyAlignment="0" applyProtection="0"/>
    <xf numFmtId="186" fontId="44" fillId="0" borderId="116" applyNumberFormat="0" applyFill="0" applyAlignment="0" applyProtection="0"/>
    <xf numFmtId="186" fontId="42" fillId="44" borderId="170" applyNumberFormat="0" applyAlignment="0" applyProtection="0"/>
    <xf numFmtId="37" fontId="33" fillId="0" borderId="115" applyNumberFormat="0"/>
    <xf numFmtId="186" fontId="42" fillId="44" borderId="109" applyNumberFormat="0" applyAlignment="0" applyProtection="0"/>
    <xf numFmtId="186" fontId="56" fillId="64" borderId="168" applyNumberFormat="0">
      <protection locked="0"/>
    </xf>
    <xf numFmtId="186" fontId="42" fillId="44" borderId="109" applyNumberFormat="0" applyAlignment="0" applyProtection="0"/>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4" fontId="56" fillId="57" borderId="112" applyNumberFormat="0" applyProtection="0">
      <alignment horizontal="right" vertical="center"/>
    </xf>
    <xf numFmtId="186" fontId="56" fillId="21" borderId="111" applyNumberFormat="0" applyProtection="0">
      <alignment horizontal="left" vertical="top" indent="1"/>
    </xf>
    <xf numFmtId="186" fontId="56" fillId="40" borderId="109" applyNumberFormat="0" applyFont="0" applyAlignment="0" applyProtection="0"/>
    <xf numFmtId="4" fontId="59" fillId="53" borderId="109" applyNumberFormat="0" applyProtection="0">
      <alignment vertical="center"/>
    </xf>
    <xf numFmtId="191" fontId="5" fillId="13" borderId="117">
      <alignment vertical="center"/>
    </xf>
    <xf numFmtId="186" fontId="44" fillId="0" borderId="116" applyNumberFormat="0" applyFill="0" applyAlignment="0" applyProtection="0"/>
    <xf numFmtId="193" fontId="28" fillId="12" borderId="8">
      <alignment vertical="center"/>
      <protection locked="0"/>
    </xf>
    <xf numFmtId="186" fontId="62" fillId="48" borderId="111" applyNumberFormat="0" applyProtection="0">
      <alignment horizontal="left" vertical="top" indent="1"/>
    </xf>
    <xf numFmtId="186" fontId="56" fillId="63" borderId="109" applyNumberFormat="0" applyProtection="0">
      <alignment horizontal="left" vertical="center" indent="1"/>
    </xf>
    <xf numFmtId="186" fontId="27" fillId="15" borderId="111" applyNumberFormat="0" applyProtection="0">
      <alignment horizontal="left" vertical="center" indent="1"/>
    </xf>
    <xf numFmtId="4" fontId="59" fillId="53" borderId="109" applyNumberFormat="0" applyProtection="0">
      <alignment vertical="center"/>
    </xf>
    <xf numFmtId="191" fontId="28" fillId="51" borderId="117">
      <alignment horizontal="right" vertical="center"/>
      <protection locked="0"/>
    </xf>
    <xf numFmtId="191" fontId="28" fillId="51" borderId="117">
      <alignment horizontal="right" vertical="center"/>
      <protection locked="0"/>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62" fillId="48" borderId="111" applyNumberFormat="0" applyProtection="0">
      <alignment vertical="center"/>
    </xf>
    <xf numFmtId="186" fontId="56" fillId="64" borderId="168" applyNumberFormat="0">
      <protection locked="0"/>
    </xf>
    <xf numFmtId="4" fontId="56" fillId="15" borderId="112" applyNumberFormat="0" applyProtection="0">
      <alignment horizontal="left" vertical="center" indent="1"/>
    </xf>
    <xf numFmtId="4" fontId="56" fillId="60" borderId="109" applyNumberFormat="0" applyProtection="0">
      <alignment horizontal="right" vertical="center"/>
    </xf>
    <xf numFmtId="186" fontId="42" fillId="44" borderId="109" applyNumberFormat="0" applyAlignment="0" applyProtection="0"/>
    <xf numFmtId="186" fontId="56" fillId="21" borderId="199" applyNumberFormat="0" applyProtection="0">
      <alignment horizontal="left" vertical="top" indent="1"/>
    </xf>
    <xf numFmtId="4" fontId="63" fillId="66" borderId="112" applyNumberFormat="0" applyProtection="0">
      <alignment horizontal="left" vertical="center" indent="1"/>
    </xf>
    <xf numFmtId="186" fontId="28" fillId="49" borderId="117">
      <alignment vertical="center"/>
    </xf>
    <xf numFmtId="186" fontId="56" fillId="64" borderId="168" applyNumberFormat="0">
      <protection locked="0"/>
    </xf>
    <xf numFmtId="186" fontId="56" fillId="21" borderId="199" applyNumberFormat="0" applyProtection="0">
      <alignment horizontal="left" vertical="top" indent="1"/>
    </xf>
    <xf numFmtId="4" fontId="56" fillId="60" borderId="201" applyNumberFormat="0" applyProtection="0">
      <alignment horizontal="right" vertical="center"/>
    </xf>
    <xf numFmtId="186" fontId="50" fillId="41" borderId="201" applyNumberFormat="0" applyAlignment="0" applyProtection="0"/>
    <xf numFmtId="186" fontId="56" fillId="14" borderId="199" applyNumberFormat="0" applyProtection="0">
      <alignment horizontal="left" vertical="top" indent="1"/>
    </xf>
    <xf numFmtId="4" fontId="59" fillId="53" borderId="201" applyNumberFormat="0" applyProtection="0">
      <alignment vertical="center"/>
    </xf>
    <xf numFmtId="186" fontId="56" fillId="40" borderId="201" applyNumberFormat="0" applyFont="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4" fontId="27" fillId="21" borderId="205" applyNumberFormat="0" applyProtection="0">
      <alignment horizontal="left" vertical="center" indent="1"/>
    </xf>
    <xf numFmtId="186" fontId="56" fillId="63" borderId="199" applyNumberFormat="0" applyProtection="0">
      <alignment horizontal="left" vertical="top" indent="1"/>
    </xf>
    <xf numFmtId="4" fontId="27" fillId="21" borderId="112" applyNumberFormat="0" applyProtection="0">
      <alignment horizontal="left" vertical="center" indent="1"/>
    </xf>
    <xf numFmtId="186" fontId="50" fillId="41" borderId="201" applyNumberFormat="0" applyAlignment="0" applyProtection="0"/>
    <xf numFmtId="186" fontId="56" fillId="14" borderId="189" applyNumberFormat="0" applyProtection="0">
      <alignment horizontal="left" vertical="top" indent="1"/>
    </xf>
    <xf numFmtId="0" fontId="5" fillId="7" borderId="177">
      <alignment vertical="center"/>
      <protection locked="0"/>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4" fontId="56" fillId="53" borderId="201" applyNumberFormat="0" applyProtection="0">
      <alignment horizontal="left" vertical="center" indent="1"/>
    </xf>
    <xf numFmtId="186" fontId="56" fillId="40" borderId="201" applyNumberFormat="0" applyFont="0" applyAlignment="0" applyProtection="0"/>
    <xf numFmtId="186" fontId="27" fillId="21" borderId="199" applyNumberFormat="0" applyProtection="0">
      <alignment horizontal="left" vertical="top" indent="1"/>
    </xf>
    <xf numFmtId="4" fontId="56" fillId="23" borderId="201" applyNumberFormat="0" applyProtection="0">
      <alignment horizontal="right" vertical="center"/>
    </xf>
    <xf numFmtId="186" fontId="56" fillId="14" borderId="199"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62" fillId="11" borderId="199" applyNumberFormat="0" applyProtection="0">
      <alignment horizontal="left" vertical="center" indent="1"/>
    </xf>
    <xf numFmtId="186" fontId="56" fillId="63" borderId="201" applyNumberFormat="0" applyProtection="0">
      <alignment horizontal="left" vertical="center" indent="1"/>
    </xf>
    <xf numFmtId="186" fontId="56" fillId="11" borderId="201" applyNumberFormat="0" applyProtection="0">
      <alignment horizontal="left" vertical="center" indent="1"/>
    </xf>
    <xf numFmtId="4" fontId="56" fillId="53" borderId="201" applyNumberFormat="0" applyProtection="0">
      <alignment horizontal="left" vertical="center" indent="1"/>
    </xf>
    <xf numFmtId="186" fontId="56" fillId="62" borderId="201" applyNumberFormat="0" applyProtection="0">
      <alignment horizontal="left" vertical="center" indent="1"/>
    </xf>
    <xf numFmtId="186" fontId="56" fillId="14" borderId="201" applyNumberFormat="0" applyProtection="0">
      <alignment horizontal="left" vertical="center" indent="1"/>
    </xf>
    <xf numFmtId="186" fontId="27" fillId="21" borderId="199" applyNumberFormat="0" applyProtection="0">
      <alignment horizontal="left" vertical="top" indent="1"/>
    </xf>
    <xf numFmtId="186" fontId="56" fillId="15" borderId="199" applyNumberFormat="0" applyProtection="0">
      <alignment horizontal="left" vertical="top" indent="1"/>
    </xf>
    <xf numFmtId="4" fontId="56" fillId="14" borderId="205"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27" fillId="21" borderId="205" applyNumberFormat="0" applyProtection="0">
      <alignment horizontal="left" vertical="center" indent="1"/>
    </xf>
    <xf numFmtId="186" fontId="56" fillId="63" borderId="199" applyNumberFormat="0" applyProtection="0">
      <alignment horizontal="left" vertical="top" indent="1"/>
    </xf>
    <xf numFmtId="186" fontId="61" fillId="21" borderId="203" applyBorder="0"/>
    <xf numFmtId="186" fontId="56" fillId="21" borderId="199" applyNumberFormat="0" applyProtection="0">
      <alignment horizontal="left" vertical="top" indent="1"/>
    </xf>
    <xf numFmtId="186" fontId="60" fillId="52" borderId="199" applyNumberFormat="0" applyProtection="0">
      <alignment horizontal="left" vertical="top" indent="1"/>
    </xf>
    <xf numFmtId="186" fontId="56" fillId="40" borderId="201" applyNumberFormat="0" applyFont="0" applyAlignment="0" applyProtection="0"/>
    <xf numFmtId="4" fontId="56" fillId="15" borderId="109"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4" fontId="27" fillId="21" borderId="205"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4" fontId="56" fillId="15" borderId="201" applyNumberFormat="0" applyProtection="0">
      <alignment horizontal="right" vertical="center"/>
    </xf>
    <xf numFmtId="4" fontId="56" fillId="54" borderId="201" applyNumberFormat="0" applyProtection="0">
      <alignment horizontal="left" vertical="center" indent="1"/>
    </xf>
    <xf numFmtId="172" fontId="28" fillId="12" borderId="117">
      <alignment vertical="center"/>
      <protection locked="0"/>
    </xf>
    <xf numFmtId="4" fontId="56" fillId="16" borderId="201" applyNumberFormat="0" applyProtection="0">
      <alignment horizontal="right" vertical="center"/>
    </xf>
    <xf numFmtId="4" fontId="27" fillId="21" borderId="112" applyNumberFormat="0" applyProtection="0">
      <alignment horizontal="left" vertical="center" indent="1"/>
    </xf>
    <xf numFmtId="4" fontId="62" fillId="11" borderId="199" applyNumberFormat="0" applyProtection="0">
      <alignment horizontal="left" vertical="center" indent="1"/>
    </xf>
    <xf numFmtId="191" fontId="28" fillId="50" borderId="117">
      <alignment vertical="center"/>
    </xf>
    <xf numFmtId="4" fontId="56" fillId="57" borderId="205" applyNumberFormat="0" applyProtection="0">
      <alignment horizontal="right" vertical="center"/>
    </xf>
    <xf numFmtId="193"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27" fillId="15" borderId="111" applyNumberFormat="0" applyProtection="0">
      <alignment horizontal="left" vertical="top" indent="1"/>
    </xf>
    <xf numFmtId="186" fontId="44" fillId="0" borderId="116" applyNumberFormat="0" applyFill="0" applyAlignment="0" applyProtection="0"/>
    <xf numFmtId="186" fontId="56" fillId="64" borderId="168" applyNumberFormat="0">
      <protection locked="0"/>
    </xf>
    <xf numFmtId="4" fontId="56" fillId="14" borderId="112" applyNumberFormat="0" applyProtection="0">
      <alignment horizontal="left" vertical="center" indent="1"/>
    </xf>
    <xf numFmtId="4" fontId="56" fillId="19" borderId="109" applyNumberFormat="0" applyProtection="0">
      <alignment horizontal="right" vertical="center"/>
    </xf>
    <xf numFmtId="4" fontId="56" fillId="56" borderId="109" applyNumberFormat="0" applyProtection="0">
      <alignment horizontal="right" vertical="center"/>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59" fillId="53" borderId="109" applyNumberFormat="0" applyProtection="0">
      <alignment vertical="center"/>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186" fontId="56" fillId="40" borderId="201" applyNumberFormat="0" applyFont="0" applyAlignment="0" applyProtection="0"/>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201" applyNumberFormat="0" applyAlignment="0" applyProtection="0"/>
    <xf numFmtId="186" fontId="27" fillId="15" borderId="199" applyNumberFormat="0" applyProtection="0">
      <alignment horizontal="left" vertical="top" indent="1"/>
    </xf>
    <xf numFmtId="186" fontId="27" fillId="21" borderId="199"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186" fontId="62" fillId="48" borderId="111" applyNumberFormat="0" applyProtection="0">
      <alignment horizontal="left" vertical="top" indent="1"/>
    </xf>
    <xf numFmtId="186" fontId="27" fillId="63" borderId="199"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0" fontId="27" fillId="15" borderId="199" applyNumberFormat="0" applyProtection="0">
      <alignment horizontal="left" vertical="center" indent="1"/>
    </xf>
    <xf numFmtId="0" fontId="5" fillId="69" borderId="177">
      <alignment vertical="center"/>
    </xf>
    <xf numFmtId="186" fontId="56" fillId="15" borderId="189" applyNumberFormat="0" applyProtection="0">
      <alignment horizontal="left" vertical="top" indent="1"/>
    </xf>
    <xf numFmtId="186" fontId="56" fillId="63" borderId="111" applyNumberFormat="0" applyProtection="0">
      <alignment horizontal="left" vertical="top" indent="1"/>
    </xf>
    <xf numFmtId="186" fontId="56" fillId="14" borderId="189"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201" applyNumberFormat="0" applyFont="0" applyAlignment="0" applyProtection="0"/>
    <xf numFmtId="191" fontId="28" fillId="51" borderId="8">
      <alignment horizontal="right" vertical="center"/>
      <protection locked="0"/>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0" fillId="41" borderId="201" applyNumberFormat="0" applyAlignment="0" applyProtection="0"/>
    <xf numFmtId="4" fontId="56" fillId="14" borderId="205" applyNumberFormat="0" applyProtection="0">
      <alignment horizontal="left" vertical="center" indent="1"/>
    </xf>
    <xf numFmtId="186" fontId="56" fillId="21" borderId="111" applyNumberFormat="0" applyProtection="0">
      <alignment horizontal="left" vertical="top" indent="1"/>
    </xf>
    <xf numFmtId="186" fontId="56" fillId="63" borderId="189" applyNumberFormat="0" applyProtection="0">
      <alignment horizontal="left" vertical="top" indent="1"/>
    </xf>
    <xf numFmtId="186" fontId="50" fillId="41" borderId="201" applyNumberFormat="0" applyAlignment="0" applyProtection="0"/>
    <xf numFmtId="186" fontId="56" fillId="15" borderId="199" applyNumberFormat="0" applyProtection="0">
      <alignment horizontal="left" vertical="top" indent="1"/>
    </xf>
    <xf numFmtId="186" fontId="56" fillId="21" borderId="111" applyNumberFormat="0" applyProtection="0">
      <alignment horizontal="left" vertical="top" indent="1"/>
    </xf>
    <xf numFmtId="4" fontId="56" fillId="55" borderId="109" applyNumberFormat="0" applyProtection="0">
      <alignment horizontal="right" vertical="center"/>
    </xf>
    <xf numFmtId="190" fontId="5" fillId="69" borderId="117">
      <alignment vertical="center"/>
    </xf>
    <xf numFmtId="4" fontId="27" fillId="21" borderId="112" applyNumberFormat="0" applyProtection="0">
      <alignment horizontal="left" vertical="center" indent="1"/>
    </xf>
    <xf numFmtId="191" fontId="28" fillId="12" borderId="8">
      <alignment vertical="center"/>
      <protection locked="0"/>
    </xf>
    <xf numFmtId="164" fontId="35" fillId="0" borderId="0" applyFont="0" applyFill="0" applyBorder="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90" fontId="28" fillId="51" borderId="8">
      <alignment horizontal="right" vertical="center"/>
      <protection locked="0"/>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94" fontId="33" fillId="0" borderId="99" applyFill="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0" fillId="41" borderId="201" applyNumberFormat="0" applyAlignment="0" applyProtection="0"/>
    <xf numFmtId="186" fontId="56" fillId="62" borderId="201" applyNumberFormat="0" applyProtection="0">
      <alignment horizontal="left" vertical="center" indent="1"/>
    </xf>
    <xf numFmtId="186" fontId="61" fillId="21" borderId="114" applyBorder="0"/>
    <xf numFmtId="4" fontId="59" fillId="53" borderId="201" applyNumberFormat="0" applyProtection="0">
      <alignment vertical="center"/>
    </xf>
    <xf numFmtId="37" fontId="33" fillId="0" borderId="115" applyNumberFormat="0"/>
    <xf numFmtId="194" fontId="33" fillId="0" borderId="167" applyFill="0"/>
    <xf numFmtId="186" fontId="61" fillId="21" borderId="114" applyBorder="0"/>
    <xf numFmtId="186" fontId="56" fillId="64" borderId="168" applyNumberFormat="0">
      <protection locked="0"/>
    </xf>
    <xf numFmtId="186" fontId="56" fillId="40" borderId="109" applyNumberFormat="0" applyFont="0" applyAlignment="0" applyProtection="0"/>
    <xf numFmtId="186" fontId="56" fillId="21" borderId="111" applyNumberFormat="0" applyProtection="0">
      <alignment horizontal="left" vertical="top" indent="1"/>
    </xf>
    <xf numFmtId="191" fontId="28" fillId="12" borderId="197">
      <alignment vertical="center"/>
      <protection locked="0"/>
    </xf>
    <xf numFmtId="4" fontId="64" fillId="64" borderId="109" applyNumberFormat="0" applyProtection="0">
      <alignment horizontal="right" vertical="center"/>
    </xf>
    <xf numFmtId="186" fontId="42" fillId="44" borderId="201" applyNumberFormat="0" applyAlignment="0" applyProtection="0"/>
    <xf numFmtId="191" fontId="5" fillId="70" borderId="117">
      <alignment horizontal="right" vertical="center"/>
      <protection locked="0"/>
    </xf>
    <xf numFmtId="0" fontId="27" fillId="14" borderId="199" applyNumberFormat="0" applyProtection="0">
      <alignment horizontal="left" vertical="top" indent="1"/>
    </xf>
    <xf numFmtId="4" fontId="56" fillId="14" borderId="112" applyNumberFormat="0" applyProtection="0">
      <alignment horizontal="left" vertical="center" indent="1"/>
    </xf>
    <xf numFmtId="191" fontId="28" fillId="50" borderId="117">
      <alignment vertical="center"/>
    </xf>
    <xf numFmtId="186" fontId="56" fillId="14" borderId="199" applyNumberFormat="0" applyProtection="0">
      <alignment horizontal="left" vertical="top" indent="1"/>
    </xf>
    <xf numFmtId="186" fontId="57" fillId="44" borderId="110" applyNumberFormat="0" applyAlignment="0" applyProtection="0"/>
    <xf numFmtId="186" fontId="56" fillId="14" borderId="199" applyNumberFormat="0" applyProtection="0">
      <alignment horizontal="left" vertical="top" indent="1"/>
    </xf>
    <xf numFmtId="186" fontId="27" fillId="63" borderId="111" applyNumberFormat="0" applyProtection="0">
      <alignment horizontal="left" vertical="center" indent="1"/>
    </xf>
    <xf numFmtId="186" fontId="56" fillId="40" borderId="109" applyNumberFormat="0" applyFont="0" applyAlignment="0" applyProtection="0"/>
    <xf numFmtId="186" fontId="57" fillId="44" borderId="202" applyNumberFormat="0" applyAlignment="0" applyProtection="0"/>
    <xf numFmtId="186" fontId="56" fillId="14" borderId="199" applyNumberFormat="0" applyProtection="0">
      <alignment horizontal="left" vertical="top" indent="1"/>
    </xf>
    <xf numFmtId="186" fontId="56" fillId="63" borderId="111" applyNumberFormat="0" applyProtection="0">
      <alignment horizontal="left" vertical="top" indent="1"/>
    </xf>
    <xf numFmtId="4" fontId="56" fillId="15" borderId="109" applyNumberFormat="0" applyProtection="0">
      <alignment horizontal="right" vertical="center"/>
    </xf>
    <xf numFmtId="186" fontId="56" fillId="40" borderId="109" applyNumberFormat="0" applyFont="0" applyAlignment="0" applyProtection="0"/>
    <xf numFmtId="186" fontId="56" fillId="11" borderId="109" applyNumberFormat="0" applyProtection="0">
      <alignment horizontal="left" vertical="center" indent="1"/>
    </xf>
    <xf numFmtId="4" fontId="56" fillId="19" borderId="201" applyNumberFormat="0" applyProtection="0">
      <alignment horizontal="right" vertical="center"/>
    </xf>
    <xf numFmtId="190" fontId="5" fillId="70" borderId="117">
      <alignment horizontal="right" vertical="center"/>
      <protection locked="0"/>
    </xf>
    <xf numFmtId="4" fontId="56" fillId="15" borderId="109" applyNumberFormat="0" applyProtection="0">
      <alignment horizontal="right" vertical="center"/>
    </xf>
    <xf numFmtId="186" fontId="56" fillId="63" borderId="109" applyNumberFormat="0" applyProtection="0">
      <alignment horizontal="left" vertical="center" indent="1"/>
    </xf>
    <xf numFmtId="186" fontId="56" fillId="64" borderId="168" applyNumberFormat="0">
      <protection locked="0"/>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8" fontId="5" fillId="7" borderId="177">
      <alignment vertical="center"/>
      <protection locked="0"/>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4" fontId="56" fillId="19" borderId="201" applyNumberFormat="0" applyProtection="0">
      <alignment horizontal="right" vertical="center"/>
    </xf>
    <xf numFmtId="186" fontId="56" fillId="21" borderId="111"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186" fontId="56" fillId="62" borderId="201" applyNumberFormat="0" applyProtection="0">
      <alignment horizontal="left" vertical="center" indent="1"/>
    </xf>
    <xf numFmtId="4" fontId="56" fillId="60"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3" fontId="28" fillId="50" borderId="117">
      <alignment vertical="center"/>
    </xf>
    <xf numFmtId="4" fontId="72" fillId="53" borderId="199" applyNumberFormat="0" applyProtection="0">
      <alignment horizontal="left" vertical="center" indent="1"/>
    </xf>
    <xf numFmtId="193" fontId="5" fillId="69" borderId="177">
      <alignment vertical="center"/>
    </xf>
    <xf numFmtId="188" fontId="5" fillId="69" borderId="177">
      <alignment vertical="center"/>
    </xf>
    <xf numFmtId="4" fontId="62" fillId="48" borderId="189" applyNumberFormat="0" applyProtection="0">
      <alignment vertical="center"/>
    </xf>
    <xf numFmtId="186" fontId="56" fillId="15" borderId="189" applyNumberFormat="0" applyProtection="0">
      <alignment horizontal="left" vertical="top" indent="1"/>
    </xf>
    <xf numFmtId="186" fontId="28" fillId="51" borderId="197">
      <alignment horizontal="right" vertical="center"/>
      <protection locked="0"/>
    </xf>
    <xf numFmtId="186" fontId="27" fillId="21" borderId="172" applyNumberFormat="0" applyProtection="0">
      <alignment horizontal="left" vertical="top" indent="1"/>
    </xf>
    <xf numFmtId="186" fontId="56" fillId="63" borderId="172"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4" fontId="56" fillId="23" borderId="109" applyNumberFormat="0" applyProtection="0">
      <alignment horizontal="right" vertical="center"/>
    </xf>
    <xf numFmtId="4" fontId="59" fillId="65" borderId="109" applyNumberFormat="0" applyProtection="0">
      <alignment horizontal="right" vertical="center"/>
    </xf>
    <xf numFmtId="186" fontId="50" fillId="41" borderId="109" applyNumberFormat="0" applyAlignment="0" applyProtection="0"/>
    <xf numFmtId="186" fontId="50" fillId="41" borderId="201" applyNumberFormat="0" applyAlignment="0" applyProtection="0"/>
    <xf numFmtId="164" fontId="35" fillId="0" borderId="0" applyFont="0" applyFill="0" applyBorder="0" applyAlignment="0" applyProtection="0"/>
    <xf numFmtId="4" fontId="56" fillId="60" borderId="109" applyNumberFormat="0" applyProtection="0">
      <alignment horizontal="right" vertical="center"/>
    </xf>
    <xf numFmtId="4" fontId="62" fillId="11" borderId="111" applyNumberFormat="0" applyProtection="0">
      <alignment horizontal="left" vertical="center" indent="1"/>
    </xf>
    <xf numFmtId="4" fontId="56" fillId="15" borderId="109" applyNumberFormat="0" applyProtection="0">
      <alignment horizontal="right" vertical="center"/>
    </xf>
    <xf numFmtId="186" fontId="56" fillId="15" borderId="111" applyNumberFormat="0" applyProtection="0">
      <alignment horizontal="left" vertical="top" indent="1"/>
    </xf>
    <xf numFmtId="186" fontId="50" fillId="41" borderId="201" applyNumberFormat="0" applyAlignment="0" applyProtection="0"/>
    <xf numFmtId="186" fontId="56" fillId="40" borderId="201" applyNumberFormat="0" applyFont="0" applyAlignment="0" applyProtection="0"/>
    <xf numFmtId="4" fontId="63" fillId="66" borderId="205" applyNumberFormat="0" applyProtection="0">
      <alignment horizontal="left" vertical="center" indent="1"/>
    </xf>
    <xf numFmtId="4" fontId="56" fillId="52" borderId="201" applyNumberFormat="0" applyProtection="0">
      <alignment vertical="center"/>
    </xf>
    <xf numFmtId="186" fontId="56" fillId="64" borderId="168" applyNumberFormat="0">
      <protection locked="0"/>
    </xf>
    <xf numFmtId="186" fontId="56" fillId="64" borderId="168" applyNumberFormat="0">
      <protection locked="0"/>
    </xf>
    <xf numFmtId="186" fontId="42" fillId="44" borderId="170" applyNumberForma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4" fontId="56" fillId="0" borderId="201" applyNumberFormat="0" applyProtection="0">
      <alignment horizontal="right" vertical="center"/>
    </xf>
    <xf numFmtId="188" fontId="28" fillId="51" borderId="8">
      <alignment horizontal="right" vertical="center"/>
      <protection locked="0"/>
    </xf>
    <xf numFmtId="186" fontId="28" fillId="50" borderId="8">
      <alignment vertical="center"/>
    </xf>
    <xf numFmtId="193" fontId="28" fillId="50" borderId="8">
      <alignment vertical="center"/>
    </xf>
    <xf numFmtId="186" fontId="56" fillId="14" borderId="111" applyNumberFormat="0" applyProtection="0">
      <alignment horizontal="left" vertical="top" indent="1"/>
    </xf>
    <xf numFmtId="188" fontId="28" fillId="49" borderId="8">
      <alignment vertical="center"/>
    </xf>
    <xf numFmtId="193" fontId="28" fillId="12" borderId="8">
      <alignment vertical="center"/>
      <protection locked="0"/>
    </xf>
    <xf numFmtId="186" fontId="56" fillId="15" borderId="111" applyNumberFormat="0" applyProtection="0">
      <alignment horizontal="left" vertical="top" indent="1"/>
    </xf>
    <xf numFmtId="191" fontId="28" fillId="49" borderId="8">
      <alignmen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7" fillId="44" borderId="202" applyNumberFormat="0" applyAlignment="0" applyProtection="0"/>
    <xf numFmtId="186" fontId="42" fillId="44" borderId="109" applyNumberFormat="0" applyAlignment="0" applyProtection="0"/>
    <xf numFmtId="186" fontId="56" fillId="15" borderId="199" applyNumberFormat="0" applyProtection="0">
      <alignment horizontal="left" vertical="top" indent="1"/>
    </xf>
    <xf numFmtId="186" fontId="56" fillId="21" borderId="111" applyNumberFormat="0" applyProtection="0">
      <alignment horizontal="left" vertical="top" indent="1"/>
    </xf>
    <xf numFmtId="186" fontId="27" fillId="63" borderId="111" applyNumberFormat="0" applyProtection="0">
      <alignment horizontal="left" vertical="center"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8" fillId="12" borderId="117">
      <alignment vertical="center"/>
      <protection locked="0"/>
    </xf>
    <xf numFmtId="4" fontId="27" fillId="21" borderId="112" applyNumberFormat="0" applyProtection="0">
      <alignment horizontal="left" vertical="center" indent="1"/>
    </xf>
    <xf numFmtId="4" fontId="56" fillId="55" borderId="109" applyNumberFormat="0" applyProtection="0">
      <alignment horizontal="right" vertical="center"/>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4" fontId="56" fillId="54" borderId="201" applyNumberFormat="0" applyProtection="0">
      <alignment horizontal="left" vertical="center" indent="1"/>
    </xf>
    <xf numFmtId="186" fontId="27" fillId="21" borderId="199" applyNumberFormat="0" applyProtection="0">
      <alignment horizontal="left" vertical="center" indent="1"/>
    </xf>
    <xf numFmtId="188" fontId="28" fillId="49" borderId="117">
      <alignment vertical="center"/>
    </xf>
    <xf numFmtId="4" fontId="56" fillId="56" borderId="201" applyNumberFormat="0" applyProtection="0">
      <alignment horizontal="right" vertical="center"/>
    </xf>
    <xf numFmtId="186" fontId="56" fillId="40" borderId="191" applyNumberFormat="0" applyFont="0" applyAlignment="0" applyProtection="0"/>
    <xf numFmtId="4" fontId="56" fillId="61" borderId="205" applyNumberFormat="0" applyProtection="0">
      <alignment horizontal="left" vertical="center" indent="1"/>
    </xf>
    <xf numFmtId="4" fontId="56" fillId="19" borderId="201" applyNumberFormat="0" applyProtection="0">
      <alignment horizontal="right" vertical="center"/>
    </xf>
    <xf numFmtId="186" fontId="56" fillId="15" borderId="199" applyNumberFormat="0" applyProtection="0">
      <alignment horizontal="left" vertical="top" indent="1"/>
    </xf>
    <xf numFmtId="4" fontId="56" fillId="19" borderId="201" applyNumberFormat="0" applyProtection="0">
      <alignment horizontal="right" vertical="center"/>
    </xf>
    <xf numFmtId="186" fontId="56" fillId="63" borderId="189" applyNumberFormat="0" applyProtection="0">
      <alignment horizontal="left" vertical="top" indent="1"/>
    </xf>
    <xf numFmtId="186" fontId="56" fillId="40" borderId="201" applyNumberFormat="0" applyFont="0" applyAlignment="0" applyProtection="0"/>
    <xf numFmtId="186" fontId="60" fillId="52" borderId="199" applyNumberFormat="0" applyProtection="0">
      <alignment horizontal="left" vertical="top" indent="1"/>
    </xf>
    <xf numFmtId="186" fontId="56" fillId="15" borderId="199" applyNumberFormat="0" applyProtection="0">
      <alignment horizontal="left" vertical="top" indent="1"/>
    </xf>
    <xf numFmtId="4" fontId="72" fillId="83" borderId="199" applyNumberFormat="0" applyProtection="0">
      <alignment horizontal="right" vertical="center"/>
    </xf>
    <xf numFmtId="191" fontId="5" fillId="7" borderId="177">
      <alignment vertical="center"/>
      <protection locked="0"/>
    </xf>
    <xf numFmtId="4" fontId="27" fillId="21" borderId="173" applyNumberFormat="0" applyProtection="0">
      <alignment horizontal="left" vertical="center" indent="1"/>
    </xf>
    <xf numFmtId="186" fontId="56" fillId="21" borderId="172" applyNumberFormat="0" applyProtection="0">
      <alignment horizontal="left" vertical="top" indent="1"/>
    </xf>
    <xf numFmtId="186" fontId="56" fillId="40" borderId="201" applyNumberFormat="0" applyFont="0" applyAlignment="0" applyProtection="0"/>
    <xf numFmtId="186" fontId="57" fillId="44" borderId="202" applyNumberFormat="0" applyAlignment="0" applyProtection="0"/>
    <xf numFmtId="186" fontId="56" fillId="11" borderId="201" applyNumberFormat="0" applyProtection="0">
      <alignment horizontal="left" vertical="center" indent="1"/>
    </xf>
    <xf numFmtId="186" fontId="57" fillId="44" borderId="202" applyNumberFormat="0" applyAlignment="0" applyProtection="0"/>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27" fillId="63" borderId="199" applyNumberFormat="0" applyProtection="0">
      <alignment horizontal="left" vertical="center" indent="1"/>
    </xf>
    <xf numFmtId="191" fontId="28" fillId="50" borderId="8">
      <alignment vertical="center"/>
    </xf>
    <xf numFmtId="191" fontId="28" fillId="50" borderId="8">
      <alignment vertical="center"/>
    </xf>
    <xf numFmtId="172" fontId="28" fillId="12" borderId="8">
      <alignment vertical="center"/>
      <protection locked="0"/>
    </xf>
    <xf numFmtId="172" fontId="28" fillId="12" borderId="8">
      <alignment vertical="center"/>
      <protection locked="0"/>
    </xf>
    <xf numFmtId="186" fontId="56" fillId="14" borderId="111" applyNumberFormat="0" applyProtection="0">
      <alignment horizontal="left" vertical="top" indent="1"/>
    </xf>
    <xf numFmtId="186" fontId="28" fillId="49" borderId="8">
      <alignment vertical="center"/>
    </xf>
    <xf numFmtId="186" fontId="28" fillId="12" borderId="8">
      <alignment vertical="center"/>
      <protection locked="0"/>
    </xf>
    <xf numFmtId="186" fontId="61" fillId="21" borderId="114" applyBorder="0"/>
    <xf numFmtId="191" fontId="28" fillId="49" borderId="8">
      <alignmen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15" borderId="189"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37" fontId="33" fillId="0" borderId="115" applyNumberFormat="0"/>
    <xf numFmtId="186" fontId="62"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8" fillId="49" borderId="117">
      <alignment vertical="center"/>
    </xf>
    <xf numFmtId="186" fontId="56" fillId="40" borderId="109" applyNumberFormat="0" applyFont="0" applyAlignment="0" applyProtection="0"/>
    <xf numFmtId="190" fontId="28" fillId="49" borderId="117">
      <alignment vertical="center"/>
    </xf>
    <xf numFmtId="4" fontId="56" fillId="58" borderId="109" applyNumberFormat="0" applyProtection="0">
      <alignment horizontal="right" vertical="center"/>
    </xf>
    <xf numFmtId="186" fontId="56" fillId="21"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7" borderId="117"/>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186" fontId="56" fillId="21" borderId="111" applyNumberFormat="0" applyProtection="0">
      <alignment horizontal="left" vertical="top" indent="1"/>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6" fillId="15"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4" fontId="72" fillId="86" borderId="111" applyNumberFormat="0" applyProtection="0">
      <alignment horizontal="right" vertical="center"/>
    </xf>
    <xf numFmtId="186" fontId="56" fillId="14" borderId="109" applyNumberFormat="0" applyProtection="0">
      <alignment horizontal="left" vertical="center" indent="1"/>
    </xf>
    <xf numFmtId="186" fontId="27" fillId="14" borderId="111" applyNumberFormat="0" applyProtection="0">
      <alignment horizontal="left" vertical="top"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186" fontId="56" fillId="15" borderId="199" applyNumberFormat="0" applyProtection="0">
      <alignment horizontal="left" vertical="top"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56" fillId="52" borderId="201" applyNumberFormat="0" applyProtection="0">
      <alignment vertical="center"/>
    </xf>
    <xf numFmtId="4" fontId="76" fillId="87" borderId="111" applyNumberFormat="0" applyProtection="0">
      <alignment horizontal="right" vertical="center"/>
    </xf>
    <xf numFmtId="186" fontId="27" fillId="15" borderId="111" applyNumberFormat="0" applyProtection="0">
      <alignment horizontal="left" vertical="center" indent="1"/>
    </xf>
    <xf numFmtId="4" fontId="56" fillId="57" borderId="112"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61" fillId="21" borderId="203" applyBorder="0"/>
    <xf numFmtId="186" fontId="56" fillId="15" borderId="199" applyNumberFormat="0" applyProtection="0">
      <alignment horizontal="left" vertical="top" indent="1"/>
    </xf>
    <xf numFmtId="186" fontId="56" fillId="40" borderId="201" applyNumberFormat="0" applyFon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4" fontId="70" fillId="86" borderId="200" applyNumberFormat="0" applyProtection="0">
      <alignment horizontal="left" vertical="center" indent="1"/>
    </xf>
    <xf numFmtId="188" fontId="5" fillId="70" borderId="177">
      <alignment horizontal="right" vertical="center"/>
      <protection locked="0"/>
    </xf>
    <xf numFmtId="186" fontId="56" fillId="40" borderId="170" applyNumberFormat="0" applyFont="0" applyAlignment="0" applyProtection="0"/>
    <xf numFmtId="186" fontId="56" fillId="14" borderId="189" applyNumberFormat="0" applyProtection="0">
      <alignment horizontal="left" vertical="top" indent="1"/>
    </xf>
    <xf numFmtId="190" fontId="5" fillId="70" borderId="197">
      <alignment horizontal="right" vertical="center"/>
      <protection locked="0"/>
    </xf>
    <xf numFmtId="186" fontId="56" fillId="15" borderId="189" applyNumberFormat="0" applyProtection="0">
      <alignment horizontal="left" vertical="top" indent="1"/>
    </xf>
    <xf numFmtId="4" fontId="62" fillId="48" borderId="189" applyNumberFormat="0" applyProtection="0">
      <alignment vertical="center"/>
    </xf>
    <xf numFmtId="4" fontId="56" fillId="58" borderId="170" applyNumberFormat="0" applyProtection="0">
      <alignment horizontal="right" vertical="center"/>
    </xf>
    <xf numFmtId="186" fontId="56" fillId="21" borderId="199" applyNumberFormat="0" applyProtection="0">
      <alignment horizontal="left" vertical="top" indent="1"/>
    </xf>
    <xf numFmtId="4" fontId="62" fillId="48" borderId="199" applyNumberFormat="0" applyProtection="0">
      <alignment vertical="center"/>
    </xf>
    <xf numFmtId="186" fontId="56" fillId="64" borderId="168" applyNumberFormat="0">
      <protection locked="0"/>
    </xf>
    <xf numFmtId="4" fontId="64" fillId="64"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91" fontId="28" fillId="51" borderId="8">
      <alignment horizontal="right" vertical="center"/>
      <protection locked="0"/>
    </xf>
    <xf numFmtId="186"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56" fillId="15" borderId="111" applyNumberFormat="0" applyProtection="0">
      <alignment horizontal="left" vertical="top" indent="1"/>
    </xf>
    <xf numFmtId="186" fontId="44" fillId="0" borderId="206" applyNumberFormat="0" applyFill="0" applyAlignment="0" applyProtection="0"/>
    <xf numFmtId="4" fontId="56" fillId="14" borderId="112"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14" borderId="109" applyNumberFormat="0" applyProtection="0">
      <alignment horizontal="left" vertical="center" indent="1"/>
    </xf>
    <xf numFmtId="186" fontId="27"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86" fontId="56" fillId="14" borderId="199" applyNumberFormat="0" applyProtection="0">
      <alignment horizontal="left" vertical="top" indent="1"/>
    </xf>
    <xf numFmtId="186" fontId="56" fillId="21" borderId="111" applyNumberFormat="0" applyProtection="0">
      <alignment horizontal="left" vertical="top" indent="1"/>
    </xf>
    <xf numFmtId="186" fontId="56" fillId="40" borderId="201" applyNumberFormat="0" applyFont="0" applyAlignment="0" applyProtection="0"/>
    <xf numFmtId="4" fontId="56" fillId="56" borderId="109" applyNumberFormat="0" applyProtection="0">
      <alignment horizontal="right" vertical="center"/>
    </xf>
    <xf numFmtId="186" fontId="56" fillId="62" borderId="109" applyNumberFormat="0" applyProtection="0">
      <alignment horizontal="left" vertical="center" indent="1"/>
    </xf>
    <xf numFmtId="186" fontId="56" fillId="63" borderId="199"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63" borderId="201"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40" borderId="201" applyNumberFormat="0" applyFont="0" applyAlignment="0" applyProtection="0"/>
    <xf numFmtId="186" fontId="42" fillId="44" borderId="109" applyNumberForma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40" borderId="201" applyNumberFormat="0" applyFont="0" applyAlignment="0" applyProtection="0"/>
    <xf numFmtId="172" fontId="28" fillId="12" borderId="8">
      <alignment vertical="center"/>
      <protection locked="0"/>
    </xf>
    <xf numFmtId="186" fontId="56" fillId="40" borderId="201" applyNumberFormat="0" applyFont="0" applyAlignment="0" applyProtection="0"/>
    <xf numFmtId="4" fontId="59" fillId="65" borderId="109" applyNumberFormat="0" applyProtection="0">
      <alignment horizontal="right" vertical="center"/>
    </xf>
    <xf numFmtId="191" fontId="28" fillId="12" borderId="8">
      <alignment vertical="center"/>
      <protection locked="0"/>
    </xf>
    <xf numFmtId="4" fontId="56" fillId="53" borderId="109" applyNumberFormat="0" applyProtection="0">
      <alignment horizontal="left" vertical="center" indent="1"/>
    </xf>
    <xf numFmtId="4" fontId="56" fillId="53" borderId="109" applyNumberFormat="0" applyProtection="0">
      <alignment horizontal="left" vertical="center" indent="1"/>
    </xf>
    <xf numFmtId="186" fontId="57" fillId="44" borderId="202" applyNumberFormat="0" applyAlignment="0" applyProtection="0"/>
    <xf numFmtId="186" fontId="56" fillId="15" borderId="199" applyNumberFormat="0" applyProtection="0">
      <alignment horizontal="left" vertical="top" indent="1"/>
    </xf>
    <xf numFmtId="186" fontId="56" fillId="14" borderId="111" applyNumberFormat="0" applyProtection="0">
      <alignment horizontal="left" vertical="top" indent="1"/>
    </xf>
    <xf numFmtId="172" fontId="28" fillId="12" borderId="8">
      <alignment vertical="center"/>
      <protection locked="0"/>
    </xf>
    <xf numFmtId="186" fontId="42" fillId="44" borderId="109" applyNumberFormat="0" applyAlignment="0" applyProtection="0"/>
    <xf numFmtId="186" fontId="27" fillId="14" borderId="199" applyNumberFormat="0" applyProtection="0">
      <alignment horizontal="left" vertical="top" indent="1"/>
    </xf>
    <xf numFmtId="4" fontId="56" fillId="23" borderId="201" applyNumberFormat="0" applyProtection="0">
      <alignment horizontal="right" vertical="center"/>
    </xf>
    <xf numFmtId="186" fontId="56" fillId="63" borderId="199" applyNumberFormat="0" applyProtection="0">
      <alignment horizontal="left" vertical="top" indent="1"/>
    </xf>
    <xf numFmtId="4" fontId="64" fillId="64" borderId="201" applyNumberFormat="0" applyProtection="0">
      <alignment horizontal="right" vertical="center"/>
    </xf>
    <xf numFmtId="4" fontId="64" fillId="64"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0" fillId="52"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60" borderId="201" applyNumberFormat="0" applyProtection="0">
      <alignment horizontal="right" vertical="center"/>
    </xf>
    <xf numFmtId="4" fontId="56" fillId="52" borderId="201" applyNumberFormat="0" applyProtection="0">
      <alignmen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53"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42" fillId="44" borderId="201" applyNumberFormat="0" applyAlignment="0" applyProtection="0"/>
    <xf numFmtId="4" fontId="56" fillId="16" borderId="191" applyNumberFormat="0" applyProtection="0">
      <alignment horizontal="right" vertical="center"/>
    </xf>
    <xf numFmtId="186" fontId="56" fillId="62" borderId="201" applyNumberFormat="0" applyProtection="0">
      <alignment horizontal="left" vertical="center" indent="1"/>
    </xf>
    <xf numFmtId="186" fontId="27" fillId="21" borderId="199"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186" fontId="44" fillId="0" borderId="206" applyNumberFormat="0" applyFill="0" applyAlignment="0" applyProtection="0"/>
    <xf numFmtId="186" fontId="56" fillId="21" borderId="199" applyNumberFormat="0" applyProtection="0">
      <alignment horizontal="left" vertical="top" indent="1"/>
    </xf>
    <xf numFmtId="188" fontId="28" fillId="50" borderId="207">
      <alignment vertical="center"/>
    </xf>
    <xf numFmtId="4" fontId="56" fillId="52" borderId="201" applyNumberFormat="0" applyProtection="0">
      <alignment vertical="center"/>
    </xf>
    <xf numFmtId="4" fontId="56" fillId="60" borderId="201" applyNumberFormat="0" applyProtection="0">
      <alignment horizontal="right" vertical="center"/>
    </xf>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5" borderId="201" applyNumberFormat="0" applyProtection="0">
      <alignment horizontal="right" vertical="center"/>
    </xf>
    <xf numFmtId="186" fontId="27" fillId="21" borderId="19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0" borderId="201" applyNumberFormat="0" applyProtection="0">
      <alignment horizontal="right" vertical="center"/>
    </xf>
    <xf numFmtId="186" fontId="56" fillId="40" borderId="201" applyNumberFormat="0" applyFont="0" applyAlignment="0" applyProtection="0"/>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top" indent="1"/>
    </xf>
    <xf numFmtId="4" fontId="27" fillId="21" borderId="205" applyNumberFormat="0" applyProtection="0">
      <alignment horizontal="left" vertical="center" indent="1"/>
    </xf>
    <xf numFmtId="4" fontId="56" fillId="57" borderId="205"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15" borderId="205"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4" fontId="56" fillId="14" borderId="205" applyNumberFormat="0" applyProtection="0">
      <alignment horizontal="left" vertical="center" indent="1"/>
    </xf>
    <xf numFmtId="186" fontId="56" fillId="40" borderId="201" applyNumberFormat="0" applyFont="0" applyAlignment="0" applyProtection="0"/>
    <xf numFmtId="4" fontId="59" fillId="53" borderId="201" applyNumberFormat="0" applyProtection="0">
      <alignment vertical="center"/>
    </xf>
    <xf numFmtId="4" fontId="56" fillId="56" borderId="201" applyNumberFormat="0" applyProtection="0">
      <alignment horizontal="right" vertical="center"/>
    </xf>
    <xf numFmtId="186" fontId="56" fillId="40" borderId="201" applyNumberFormat="0" applyFont="0" applyAlignment="0" applyProtection="0"/>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1" borderId="201" applyNumberFormat="0" applyProtection="0">
      <alignment horizontal="left" vertical="center" indent="1"/>
    </xf>
    <xf numFmtId="4" fontId="56" fillId="15" borderId="205" applyNumberFormat="0" applyProtection="0">
      <alignment horizontal="left" vertical="center" indent="1"/>
    </xf>
    <xf numFmtId="186" fontId="27" fillId="63" borderId="199" applyNumberFormat="0" applyProtection="0">
      <alignment horizontal="left" vertical="center" indent="1"/>
    </xf>
    <xf numFmtId="186" fontId="56" fillId="40" borderId="201" applyNumberFormat="0" applyFont="0" applyAlignment="0" applyProtection="0"/>
    <xf numFmtId="186" fontId="27" fillId="21"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4" fontId="56" fillId="60" borderId="201" applyNumberFormat="0" applyProtection="0">
      <alignment horizontal="right" vertical="center"/>
    </xf>
    <xf numFmtId="186" fontId="56" fillId="21" borderId="199" applyNumberFormat="0" applyProtection="0">
      <alignment horizontal="left" vertical="top" indent="1"/>
    </xf>
    <xf numFmtId="186" fontId="27" fillId="21" borderId="199" applyNumberFormat="0" applyProtection="0">
      <alignment horizontal="left" vertical="center" indent="1"/>
    </xf>
    <xf numFmtId="186" fontId="56" fillId="40" borderId="201" applyNumberFormat="0" applyFont="0" applyAlignment="0" applyProtection="0"/>
    <xf numFmtId="186" fontId="56" fillId="21" borderId="199" applyNumberFormat="0" applyProtection="0">
      <alignment horizontal="left" vertical="top" indent="1"/>
    </xf>
    <xf numFmtId="4" fontId="62" fillId="11" borderId="199" applyNumberFormat="0" applyProtection="0">
      <alignment horizontal="left" vertical="center" indent="1"/>
    </xf>
    <xf numFmtId="4" fontId="56" fillId="61" borderId="112" applyNumberFormat="0" applyProtection="0">
      <alignment horizontal="left" vertical="center" indent="1"/>
    </xf>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28" fillId="50" borderId="117">
      <alignment vertical="center"/>
    </xf>
    <xf numFmtId="191" fontId="28" fillId="51" borderId="117">
      <alignment horizontal="right" vertical="center"/>
      <protection locked="0"/>
    </xf>
    <xf numFmtId="188" fontId="28" fillId="50" borderId="117">
      <alignment vertical="center"/>
    </xf>
    <xf numFmtId="191" fontId="28" fillId="50" borderId="117">
      <alignment vertical="center"/>
    </xf>
    <xf numFmtId="186" fontId="28" fillId="12" borderId="117">
      <alignment vertical="center"/>
      <protection locked="0"/>
    </xf>
    <xf numFmtId="188" fontId="28" fillId="49" borderId="117">
      <alignment vertical="center"/>
    </xf>
    <xf numFmtId="186" fontId="28" fillId="49" borderId="117">
      <alignment vertical="center"/>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64" borderId="168" applyNumberFormat="0">
      <protection locked="0"/>
    </xf>
    <xf numFmtId="4" fontId="62" fillId="11" borderId="111" applyNumberFormat="0" applyProtection="0">
      <alignment horizontal="left" vertical="center" indent="1"/>
    </xf>
    <xf numFmtId="4" fontId="56" fillId="53" borderId="109"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56" fillId="16" borderId="109" applyNumberFormat="0" applyProtection="0">
      <alignment horizontal="right" vertical="center"/>
    </xf>
    <xf numFmtId="37" fontId="33" fillId="0" borderId="115" applyNumberFormat="0"/>
    <xf numFmtId="186" fontId="56" fillId="64" borderId="168" applyNumberFormat="0">
      <protection locked="0"/>
    </xf>
    <xf numFmtId="186" fontId="44" fillId="0" borderId="116" applyNumberFormat="0" applyFill="0" applyAlignment="0" applyProtection="0"/>
    <xf numFmtId="4" fontId="64" fillId="64" borderId="109" applyNumberFormat="0" applyProtection="0">
      <alignment horizontal="right" vertical="center"/>
    </xf>
    <xf numFmtId="186" fontId="56" fillId="64" borderId="168" applyNumberFormat="0">
      <protection locked="0"/>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86" fontId="56" fillId="63" borderId="199" applyNumberFormat="0" applyProtection="0">
      <alignment horizontal="left" vertical="top" indent="1"/>
    </xf>
    <xf numFmtId="4" fontId="56" fillId="53" borderId="201" applyNumberFormat="0" applyProtection="0">
      <alignment horizontal="left" vertical="center" indent="1"/>
    </xf>
    <xf numFmtId="186" fontId="56" fillId="14" borderId="201"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60" fillId="52" borderId="199" applyNumberFormat="0" applyProtection="0">
      <alignment horizontal="left" vertical="top" indent="1"/>
    </xf>
    <xf numFmtId="4" fontId="56" fillId="15" borderId="201" applyNumberFormat="0" applyProtection="0">
      <alignment horizontal="right" vertical="center"/>
    </xf>
    <xf numFmtId="186" fontId="61" fillId="21" borderId="203" applyBorder="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53" borderId="201" applyNumberFormat="0" applyProtection="0">
      <alignment horizontal="left" vertical="center" indent="1"/>
    </xf>
    <xf numFmtId="186" fontId="60" fillId="52" borderId="199" applyNumberFormat="0" applyProtection="0">
      <alignment horizontal="left" vertical="top" indent="1"/>
    </xf>
    <xf numFmtId="186" fontId="27" fillId="21" borderId="199" applyNumberFormat="0" applyProtection="0">
      <alignment horizontal="left" vertical="center"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4" fontId="56" fillId="54" borderId="201" applyNumberFormat="0" applyProtection="0">
      <alignment horizontal="left" vertical="center" indent="1"/>
    </xf>
    <xf numFmtId="4" fontId="59" fillId="65" borderId="201" applyNumberFormat="0" applyProtection="0">
      <alignment horizontal="right" vertical="center"/>
    </xf>
    <xf numFmtId="186" fontId="56" fillId="40" borderId="201" applyNumberFormat="0" applyFont="0" applyAlignment="0" applyProtection="0"/>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0"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56" fillId="61" borderId="205" applyNumberFormat="0" applyProtection="0">
      <alignment horizontal="left" vertical="center" indent="1"/>
    </xf>
    <xf numFmtId="4" fontId="56" fillId="55"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0" fillId="41" borderId="170" applyNumberFormat="0" applyAlignment="0" applyProtection="0"/>
    <xf numFmtId="186" fontId="56" fillId="14" borderId="199" applyNumberFormat="0" applyProtection="0">
      <alignment horizontal="left" vertical="top" indent="1"/>
    </xf>
    <xf numFmtId="186" fontId="27" fillId="15" borderId="199" applyNumberFormat="0" applyProtection="0">
      <alignment horizontal="left" vertical="center" indent="1"/>
    </xf>
    <xf numFmtId="4" fontId="56" fillId="59" borderId="201" applyNumberFormat="0" applyProtection="0">
      <alignment horizontal="right" vertical="center"/>
    </xf>
    <xf numFmtId="4" fontId="62" fillId="11" borderId="199" applyNumberFormat="0" applyProtection="0">
      <alignment horizontal="left" vertical="center" indent="1"/>
    </xf>
    <xf numFmtId="4" fontId="56" fillId="56" borderId="201" applyNumberFormat="0" applyProtection="0">
      <alignment horizontal="right" vertical="center"/>
    </xf>
    <xf numFmtId="186" fontId="56" fillId="21" borderId="199" applyNumberFormat="0" applyProtection="0">
      <alignment horizontal="left" vertical="top" indent="1"/>
    </xf>
    <xf numFmtId="4" fontId="56" fillId="59" borderId="201" applyNumberFormat="0" applyProtection="0">
      <alignment horizontal="right" vertical="center"/>
    </xf>
    <xf numFmtId="4" fontId="56" fillId="16" borderId="201" applyNumberFormat="0" applyProtection="0">
      <alignment horizontal="right" vertical="center"/>
    </xf>
    <xf numFmtId="4" fontId="56" fillId="57" borderId="205" applyNumberFormat="0" applyProtection="0">
      <alignment horizontal="right" vertical="center"/>
    </xf>
    <xf numFmtId="4" fontId="63" fillId="66" borderId="205" applyNumberFormat="0" applyProtection="0">
      <alignment horizontal="left" vertical="center"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7" fillId="44" borderId="202" applyNumberFormat="0" applyAlignment="0" applyProtection="0"/>
    <xf numFmtId="186" fontId="61" fillId="21" borderId="203" applyBorder="0"/>
    <xf numFmtId="186" fontId="56" fillId="63" borderId="199" applyNumberFormat="0" applyProtection="0">
      <alignment horizontal="left" vertical="top" indent="1"/>
    </xf>
    <xf numFmtId="4" fontId="27" fillId="21" borderId="205"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61" fillId="21" borderId="203" applyBorder="0"/>
    <xf numFmtId="186" fontId="56" fillId="63" borderId="199" applyNumberFormat="0" applyProtection="0">
      <alignment horizontal="left" vertical="top" indent="1"/>
    </xf>
    <xf numFmtId="186" fontId="61" fillId="21" borderId="203" applyBorder="0"/>
    <xf numFmtId="4" fontId="56" fillId="55" borderId="201" applyNumberFormat="0" applyProtection="0">
      <alignment horizontal="right" vertical="center"/>
    </xf>
    <xf numFmtId="186" fontId="27" fillId="63" borderId="199" applyNumberFormat="0" applyProtection="0">
      <alignment horizontal="left" vertical="center"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62" fillId="15" borderId="189" applyNumberFormat="0" applyProtection="0">
      <alignment horizontal="left" vertical="top" indent="1"/>
    </xf>
    <xf numFmtId="4" fontId="56" fillId="60" borderId="109" applyNumberFormat="0" applyProtection="0">
      <alignment horizontal="right" vertical="center"/>
    </xf>
    <xf numFmtId="4" fontId="56" fillId="16" borderId="109" applyNumberFormat="0" applyProtection="0">
      <alignment horizontal="right" vertical="center"/>
    </xf>
    <xf numFmtId="186" fontId="60" fillId="52" borderId="111" applyNumberFormat="0" applyProtection="0">
      <alignment horizontal="left" vertical="top" indent="1"/>
    </xf>
    <xf numFmtId="186" fontId="56" fillId="40" borderId="109" applyNumberFormat="0" applyFon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4" fontId="56" fillId="52" borderId="109" applyNumberFormat="0" applyProtection="0">
      <alignment vertical="center"/>
    </xf>
    <xf numFmtId="4" fontId="56" fillId="55"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42" fillId="44" borderId="109" applyNumberFormat="0" applyAlignment="0" applyProtection="0"/>
    <xf numFmtId="186" fontId="56" fillId="21"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40" borderId="109" applyNumberFormat="0" applyFont="0" applyAlignment="0" applyProtection="0"/>
    <xf numFmtId="196" fontId="5" fillId="69" borderId="117">
      <alignment vertical="center"/>
    </xf>
    <xf numFmtId="191" fontId="5" fillId="7" borderId="117">
      <alignment vertical="center"/>
      <protection locked="0"/>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27" fillId="21" borderId="112" applyNumberFormat="0" applyProtection="0">
      <alignment horizontal="left" vertical="center" indent="1"/>
    </xf>
    <xf numFmtId="4" fontId="56" fillId="60" borderId="109" applyNumberFormat="0" applyProtection="0">
      <alignment horizontal="right" vertical="center"/>
    </xf>
    <xf numFmtId="4" fontId="56" fillId="19" borderId="109" applyNumberFormat="0" applyProtection="0">
      <alignment horizontal="right" vertical="center"/>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72" fontId="28" fillId="12" borderId="117">
      <alignment vertical="center"/>
      <protection locked="0"/>
    </xf>
    <xf numFmtId="191" fontId="28" fillId="12" borderId="117">
      <alignment vertical="center"/>
      <protection locked="0"/>
    </xf>
    <xf numFmtId="191" fontId="28" fillId="12" borderId="117">
      <alignment vertical="center"/>
      <protection locked="0"/>
    </xf>
    <xf numFmtId="186" fontId="56" fillId="40" borderId="109" applyNumberFormat="0" applyFont="0" applyAlignment="0" applyProtection="0"/>
    <xf numFmtId="186" fontId="27" fillId="21" borderId="111" applyNumberFormat="0" applyProtection="0">
      <alignment horizontal="left" vertical="top" indent="1"/>
    </xf>
    <xf numFmtId="186" fontId="57" fillId="44" borderId="110" applyNumberFormat="0" applyAlignment="0" applyProtection="0"/>
    <xf numFmtId="4" fontId="56" fillId="15" borderId="112" applyNumberFormat="0" applyProtection="0">
      <alignment horizontal="left" vertical="center" indent="1"/>
    </xf>
    <xf numFmtId="186" fontId="56" fillId="40" borderId="109" applyNumberFormat="0" applyFont="0" applyAlignment="0" applyProtection="0"/>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186" fontId="56" fillId="63" borderId="111" applyNumberFormat="0" applyProtection="0">
      <alignment horizontal="left" vertical="top" indent="1"/>
    </xf>
    <xf numFmtId="4" fontId="62" fillId="48" borderId="111"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56" fillId="15" borderId="111" applyNumberFormat="0" applyProtection="0">
      <alignment horizontal="left" vertical="top" indent="1"/>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7" borderId="112"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27" fillId="21" borderId="112" applyNumberFormat="0" applyProtection="0">
      <alignment horizontal="left" vertical="center"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44" fillId="0" borderId="116" applyNumberFormat="0" applyFill="0" applyAlignment="0" applyProtection="0"/>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4" borderId="168" applyNumberFormat="0">
      <protection locked="0"/>
    </xf>
    <xf numFmtId="4" fontId="62" fillId="48" borderId="111" applyNumberFormat="0" applyProtection="0">
      <alignment vertical="center"/>
    </xf>
    <xf numFmtId="4" fontId="56" fillId="54" borderId="109" applyNumberFormat="0" applyProtection="0">
      <alignment horizontal="left" vertical="center" indent="1"/>
    </xf>
    <xf numFmtId="186" fontId="62" fillId="48" borderId="111" applyNumberFormat="0" applyProtection="0">
      <alignment horizontal="left" vertical="top" indent="1"/>
    </xf>
    <xf numFmtId="4" fontId="59" fillId="65" borderId="109" applyNumberFormat="0" applyProtection="0">
      <alignment horizontal="right" vertical="center"/>
    </xf>
    <xf numFmtId="186" fontId="62" fillId="15" borderId="111" applyNumberFormat="0" applyProtection="0">
      <alignment horizontal="left" vertical="top" indent="1"/>
    </xf>
    <xf numFmtId="37" fontId="33" fillId="0" borderId="115" applyNumberFormat="0"/>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63" borderId="111" applyNumberFormat="0" applyProtection="0">
      <alignment horizontal="left" vertical="top" indent="1"/>
    </xf>
    <xf numFmtId="186" fontId="56" fillId="64" borderId="168" applyNumberFormat="0">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93" fontId="28" fillId="12" borderId="117">
      <alignment vertical="center"/>
      <protection locked="0"/>
    </xf>
    <xf numFmtId="186"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4" fontId="62" fillId="48" borderId="111" applyNumberFormat="0" applyProtection="0">
      <alignmen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4" fontId="63" fillId="66" borderId="112" applyNumberFormat="0" applyProtection="0">
      <alignment horizontal="left" vertical="center"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1" borderId="109"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6" fontId="50" fillId="41" borderId="109" applyNumberFormat="0" applyAlignment="0" applyProtection="0"/>
    <xf numFmtId="186" fontId="50" fillId="41" borderId="109" applyNumberFormat="0" applyAlignment="0" applyProtection="0"/>
    <xf numFmtId="4" fontId="27" fillId="21"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37" fontId="33" fillId="0" borderId="115" applyNumberFormat="0"/>
    <xf numFmtId="194" fontId="33" fillId="0" borderId="167" applyFill="0"/>
    <xf numFmtId="186" fontId="56" fillId="63" borderId="111" applyNumberFormat="0" applyProtection="0">
      <alignment horizontal="left" vertical="top" indent="1"/>
    </xf>
    <xf numFmtId="186" fontId="57" fillId="44" borderId="110" applyNumberFormat="0" applyAlignment="0" applyProtection="0"/>
    <xf numFmtId="186" fontId="56" fillId="63" borderId="111" applyNumberFormat="0" applyProtection="0">
      <alignment horizontal="left" vertical="top" indent="1"/>
    </xf>
    <xf numFmtId="193" fontId="28" fillId="12" borderId="117">
      <alignment vertical="center"/>
      <protection locked="0"/>
    </xf>
    <xf numFmtId="186" fontId="27" fillId="14" borderId="111" applyNumberFormat="0" applyProtection="0">
      <alignment horizontal="left" vertical="top" indent="1"/>
    </xf>
    <xf numFmtId="172" fontId="28" fillId="12" borderId="117">
      <alignment vertical="center"/>
      <protection locked="0"/>
    </xf>
    <xf numFmtId="186" fontId="56" fillId="14" borderId="111" applyNumberFormat="0" applyProtection="0">
      <alignment horizontal="left" vertical="top" indent="1"/>
    </xf>
    <xf numFmtId="186" fontId="57" fillId="44" borderId="110" applyNumberFormat="0" applyAlignment="0" applyProtection="0"/>
    <xf numFmtId="186" fontId="56" fillId="14" borderId="111" applyNumberFormat="0" applyProtection="0">
      <alignment horizontal="left" vertical="top" indent="1"/>
    </xf>
    <xf numFmtId="4" fontId="27" fillId="21" borderId="112" applyNumberFormat="0" applyProtection="0">
      <alignment horizontal="left" vertical="center" indent="1"/>
    </xf>
    <xf numFmtId="186" fontId="56" fillId="14" borderId="111" applyNumberFormat="0" applyProtection="0">
      <alignment horizontal="left" vertical="top" indent="1"/>
    </xf>
    <xf numFmtId="186" fontId="27" fillId="15"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28" fillId="12" borderId="117">
      <alignment vertical="center"/>
      <protection locked="0"/>
    </xf>
    <xf numFmtId="186" fontId="57" fillId="44" borderId="110" applyNumberForma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64" borderId="168" applyNumberFormat="0">
      <protection locked="0"/>
    </xf>
    <xf numFmtId="4" fontId="64" fillId="64" borderId="109" applyNumberFormat="0" applyProtection="0">
      <alignment horizontal="right" vertical="center"/>
    </xf>
    <xf numFmtId="4" fontId="56" fillId="0"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4" fontId="56" fillId="19" borderId="109" applyNumberFormat="0" applyProtection="0">
      <alignment horizontal="righ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4" fontId="56" fillId="19" borderId="109" applyNumberFormat="0" applyProtection="0">
      <alignment horizontal="right" vertical="center"/>
    </xf>
    <xf numFmtId="4" fontId="56" fillId="56" borderId="109" applyNumberFormat="0" applyProtection="0">
      <alignment horizontal="right" vertical="center"/>
    </xf>
    <xf numFmtId="4" fontId="59" fillId="53"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4" fontId="56" fillId="0" borderId="109" applyNumberFormat="0" applyProtection="0">
      <alignment horizontal="right" vertical="center"/>
    </xf>
    <xf numFmtId="186" fontId="61" fillId="21" borderId="114" applyBorder="0"/>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86" fontId="56" fillId="40" borderId="109" applyNumberFormat="0" applyFont="0" applyAlignment="0" applyProtection="0"/>
    <xf numFmtId="4" fontId="59" fillId="53"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6" fillId="64" borderId="168" applyNumberFormat="0">
      <protection locked="0"/>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63" fillId="66" borderId="112" applyNumberFormat="0" applyProtection="0">
      <alignment horizontal="left" vertical="center" indent="1"/>
    </xf>
    <xf numFmtId="186" fontId="62" fillId="15" borderId="111" applyNumberFormat="0" applyProtection="0">
      <alignment horizontal="left" vertical="top" indent="1"/>
    </xf>
    <xf numFmtId="186" fontId="44" fillId="0" borderId="116" applyNumberFormat="0" applyFill="0" applyAlignment="0" applyProtection="0"/>
    <xf numFmtId="4" fontId="64" fillId="64" borderId="109" applyNumberFormat="0" applyProtection="0">
      <alignment horizontal="right" vertical="center"/>
    </xf>
    <xf numFmtId="4" fontId="56" fillId="16" borderId="109" applyNumberFormat="0" applyProtection="0">
      <alignment horizontal="right" vertical="center"/>
    </xf>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56"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4" borderId="168" applyNumberFormat="0">
      <protection locked="0"/>
    </xf>
    <xf numFmtId="186" fontId="56" fillId="64" borderId="168" applyNumberFormat="0">
      <protection locked="0"/>
    </xf>
    <xf numFmtId="4" fontId="70" fillId="85" borderId="169" applyNumberFormat="0" applyProtection="0">
      <alignment horizontal="left" vertical="center" indent="1"/>
    </xf>
    <xf numFmtId="186" fontId="27" fillId="63" borderId="111" applyNumberFormat="0" applyProtection="0">
      <alignment horizontal="left" vertical="top" indent="1"/>
    </xf>
    <xf numFmtId="186" fontId="44" fillId="0" borderId="116" applyNumberFormat="0" applyFill="0" applyAlignment="0" applyProtection="0"/>
    <xf numFmtId="186" fontId="62" fillId="15"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61" borderId="112" applyNumberFormat="0" applyProtection="0">
      <alignment horizontal="left" vertical="center" indent="1"/>
    </xf>
    <xf numFmtId="4" fontId="56" fillId="58" borderId="109" applyNumberFormat="0" applyProtection="0">
      <alignment horizontal="right" vertical="center"/>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94" fontId="33" fillId="0" borderId="99" applyFill="0"/>
    <xf numFmtId="4" fontId="56" fillId="16" borderId="201" applyNumberFormat="0" applyProtection="0">
      <alignment horizontal="right" vertical="center"/>
    </xf>
    <xf numFmtId="164" fontId="69" fillId="0" borderId="0" applyFont="0" applyFill="0" applyBorder="0" applyAlignment="0" applyProtection="0"/>
    <xf numFmtId="186" fontId="42" fillId="44" borderId="201" applyNumberFormat="0" applyAlignment="0" applyProtection="0"/>
    <xf numFmtId="186" fontId="56" fillId="63" borderId="199" applyNumberFormat="0" applyProtection="0">
      <alignment horizontal="left" vertical="top" indent="1"/>
    </xf>
    <xf numFmtId="4" fontId="56" fillId="0" borderId="201" applyNumberFormat="0" applyProtection="0">
      <alignment horizontal="right" vertical="center"/>
    </xf>
    <xf numFmtId="0" fontId="4" fillId="0" borderId="0"/>
    <xf numFmtId="164" fontId="5" fillId="0" borderId="0" applyFont="0" applyFill="0" applyBorder="0" applyAlignment="0" applyProtection="0"/>
    <xf numFmtId="186" fontId="56" fillId="63" borderId="189" applyNumberFormat="0" applyProtection="0">
      <alignment horizontal="left" vertical="top" indent="1"/>
    </xf>
    <xf numFmtId="193" fontId="5" fillId="7" borderId="177">
      <alignment vertical="center"/>
      <protection locked="0"/>
    </xf>
    <xf numFmtId="186" fontId="56" fillId="40" borderId="201" applyNumberFormat="0" applyFont="0" applyAlignment="0" applyProtection="0"/>
    <xf numFmtId="186" fontId="56" fillId="21" borderId="189" applyNumberFormat="0" applyProtection="0">
      <alignment horizontal="left" vertical="top" indent="1"/>
    </xf>
    <xf numFmtId="4" fontId="56" fillId="0" borderId="201" applyNumberFormat="0" applyProtection="0">
      <alignment horizontal="right" vertical="center"/>
    </xf>
    <xf numFmtId="186" fontId="27" fillId="63" borderId="199" applyNumberFormat="0" applyProtection="0">
      <alignment horizontal="left" vertical="center" indent="1"/>
    </xf>
    <xf numFmtId="4" fontId="56" fillId="15" borderId="205" applyNumberFormat="0" applyProtection="0">
      <alignment horizontal="left" vertical="center" indent="1"/>
    </xf>
    <xf numFmtId="186" fontId="56" fillId="15" borderId="199" applyNumberFormat="0" applyProtection="0">
      <alignment horizontal="left" vertical="top" indent="1"/>
    </xf>
    <xf numFmtId="186" fontId="62" fillId="48" borderId="19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4" fontId="56" fillId="53" borderId="201" applyNumberFormat="0" applyProtection="0">
      <alignment horizontal="left" vertical="center" indent="1"/>
    </xf>
    <xf numFmtId="186" fontId="56" fillId="21" borderId="172" applyNumberFormat="0" applyProtection="0">
      <alignment horizontal="left" vertical="top" indent="1"/>
    </xf>
    <xf numFmtId="4" fontId="56" fillId="52" borderId="201" applyNumberFormat="0" applyProtection="0">
      <alignment vertical="center"/>
    </xf>
    <xf numFmtId="186" fontId="56" fillId="40" borderId="201" applyNumberFormat="0" applyFont="0" applyAlignment="0" applyProtection="0"/>
    <xf numFmtId="186" fontId="56" fillId="21" borderId="172" applyNumberFormat="0" applyProtection="0">
      <alignment horizontal="left" vertical="top" indent="1"/>
    </xf>
    <xf numFmtId="186" fontId="56" fillId="63" borderId="199" applyNumberFormat="0" applyProtection="0">
      <alignment horizontal="left" vertical="top" indent="1"/>
    </xf>
    <xf numFmtId="186" fontId="27" fillId="21" borderId="172" applyNumberFormat="0" applyProtection="0">
      <alignment horizontal="left" vertical="center" indent="1"/>
    </xf>
    <xf numFmtId="186" fontId="56" fillId="14" borderId="201" applyNumberFormat="0" applyProtection="0">
      <alignment horizontal="left" vertical="center" indent="1"/>
    </xf>
    <xf numFmtId="186" fontId="56" fillId="40" borderId="170" applyNumberFormat="0" applyFont="0" applyAlignment="0" applyProtection="0"/>
    <xf numFmtId="186" fontId="56" fillId="15" borderId="199" applyNumberFormat="0" applyProtection="0">
      <alignment horizontal="left" vertical="top" indent="1"/>
    </xf>
    <xf numFmtId="4" fontId="72" fillId="86" borderId="172" applyNumberFormat="0" applyProtection="0">
      <alignment horizontal="right" vertical="center"/>
    </xf>
    <xf numFmtId="186" fontId="56" fillId="40" borderId="170" applyNumberFormat="0" applyFont="0" applyAlignment="0" applyProtection="0"/>
    <xf numFmtId="186" fontId="56" fillId="21" borderId="199" applyNumberFormat="0" applyProtection="0">
      <alignment horizontal="left" vertical="top" indent="1"/>
    </xf>
    <xf numFmtId="4" fontId="72" fillId="79" borderId="172" applyNumberFormat="0" applyProtection="0">
      <alignment horizontal="right" vertical="center"/>
    </xf>
    <xf numFmtId="186" fontId="56" fillId="40" borderId="170" applyNumberFormat="0" applyFont="0" applyAlignment="0" applyProtection="0"/>
    <xf numFmtId="186" fontId="56" fillId="14" borderId="199" applyNumberFormat="0" applyProtection="0">
      <alignment horizontal="left" vertical="top" indent="1"/>
    </xf>
    <xf numFmtId="164" fontId="5" fillId="0" borderId="0" applyFont="0" applyFill="0" applyBorder="0" applyAlignment="0" applyProtection="0"/>
    <xf numFmtId="164" fontId="34" fillId="0" borderId="0" applyFont="0" applyFill="0" applyBorder="0" applyAlignment="0" applyProtection="0"/>
    <xf numFmtId="188" fontId="5" fillId="13" borderId="8">
      <alignment vertical="center"/>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27" fillId="64" borderId="8" applyNumberFormat="0">
      <protection locked="0"/>
    </xf>
    <xf numFmtId="4" fontId="62" fillId="48" borderId="111" applyNumberFormat="0" applyProtection="0">
      <alignment vertical="center"/>
    </xf>
    <xf numFmtId="4" fontId="59" fillId="12" borderId="8"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186" fontId="56" fillId="67" borderId="8"/>
    <xf numFmtId="4" fontId="64" fillId="64" borderId="109" applyNumberFormat="0" applyProtection="0">
      <alignment horizontal="right" vertical="center"/>
    </xf>
    <xf numFmtId="194" fontId="33" fillId="0" borderId="99" applyFill="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94" fontId="33" fillId="0" borderId="99" applyFill="0"/>
    <xf numFmtId="164" fontId="5" fillId="0" borderId="0" applyFont="0" applyFill="0" applyBorder="0" applyAlignment="0" applyProtection="0"/>
    <xf numFmtId="191" fontId="5" fillId="69" borderId="8">
      <alignment vertical="center"/>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194" fontId="33" fillId="0" borderId="99" applyFill="0"/>
    <xf numFmtId="4" fontId="56" fillId="19" borderId="109" applyNumberFormat="0" applyProtection="0">
      <alignment horizontal="right" vertical="center"/>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94" fontId="33" fillId="0" borderId="99" applyFill="0"/>
    <xf numFmtId="186" fontId="4" fillId="0" borderId="0"/>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194" fontId="33" fillId="0" borderId="99" applyFill="0"/>
    <xf numFmtId="4" fontId="56" fillId="19" borderId="109" applyNumberFormat="0" applyProtection="0">
      <alignment horizontal="right" vertical="center"/>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4" fillId="0" borderId="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62" fillId="15" borderId="111" applyNumberFormat="0" applyProtection="0">
      <alignment horizontal="left" vertical="top" indent="1"/>
    </xf>
    <xf numFmtId="186" fontId="56" fillId="14" borderId="109" applyNumberFormat="0" applyProtection="0">
      <alignment horizontal="left" vertical="center" indent="1"/>
    </xf>
    <xf numFmtId="194" fontId="33" fillId="0" borderId="99" applyFill="0"/>
    <xf numFmtId="186" fontId="42" fillId="44" borderId="109" applyNumberFormat="0" applyAlignment="0" applyProtection="0"/>
    <xf numFmtId="186" fontId="42" fillId="44" borderId="109" applyNumberFormat="0" applyAlignment="0" applyProtection="0"/>
    <xf numFmtId="186" fontId="56" fillId="21" borderId="111" applyNumberFormat="0" applyProtection="0">
      <alignment horizontal="left" vertical="top" indent="1"/>
    </xf>
    <xf numFmtId="186" fontId="56" fillId="14" borderId="111" applyNumberFormat="0" applyProtection="0">
      <alignment horizontal="left" vertical="top" indent="1"/>
    </xf>
    <xf numFmtId="164" fontId="5" fillId="0" borderId="0" applyFont="0" applyFill="0" applyBorder="0" applyAlignment="0" applyProtection="0"/>
    <xf numFmtId="186" fontId="56" fillId="14" borderId="111" applyNumberFormat="0" applyProtection="0">
      <alignment horizontal="left" vertical="top" indent="1"/>
    </xf>
    <xf numFmtId="164" fontId="34" fillId="0" borderId="0" applyFont="0" applyFill="0" applyBorder="0" applyAlignment="0" applyProtection="0"/>
    <xf numFmtId="186" fontId="61" fillId="21" borderId="114" applyBorder="0"/>
    <xf numFmtId="4" fontId="56" fillId="58" borderId="109" applyNumberFormat="0" applyProtection="0">
      <alignment horizontal="right" vertical="center"/>
    </xf>
    <xf numFmtId="186" fontId="56" fillId="40" borderId="109" applyNumberFormat="0" applyFont="0" applyAlignment="0" applyProtection="0"/>
    <xf numFmtId="4" fontId="56" fillId="15" borderId="112" applyNumberFormat="0" applyProtection="0">
      <alignment horizontal="left" vertical="center" indent="1"/>
    </xf>
    <xf numFmtId="4" fontId="56" fillId="59" borderId="109" applyNumberFormat="0" applyProtection="0">
      <alignment horizontal="right" vertical="center"/>
    </xf>
    <xf numFmtId="186" fontId="56" fillId="11" borderId="109" applyNumberFormat="0" applyProtection="0">
      <alignment horizontal="left" vertical="center" indent="1"/>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48" borderId="111" applyNumberFormat="0" applyProtection="0">
      <alignment vertical="center"/>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94" fontId="33" fillId="0" borderId="99" applyFill="0"/>
    <xf numFmtId="186" fontId="56" fillId="62" borderId="109" applyNumberFormat="0" applyProtection="0">
      <alignment horizontal="left" vertical="center" indent="1"/>
    </xf>
    <xf numFmtId="4" fontId="56" fillId="23" borderId="109" applyNumberFormat="0" applyProtection="0">
      <alignment horizontal="right" vertical="center"/>
    </xf>
    <xf numFmtId="186" fontId="42" fillId="44" borderId="109" applyNumberForma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64" fontId="39" fillId="0" borderId="0" applyFont="0" applyFill="0" applyBorder="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21" borderId="111" applyNumberFormat="0" applyProtection="0">
      <alignment horizontal="left" vertical="top" indent="1"/>
    </xf>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4" fontId="56" fillId="0" borderId="109" applyNumberFormat="0" applyProtection="0">
      <alignment horizontal="right" vertical="center"/>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4" fontId="56" fillId="19" borderId="109" applyNumberFormat="0" applyProtection="0">
      <alignment horizontal="right" vertical="center"/>
    </xf>
    <xf numFmtId="194" fontId="33" fillId="0" borderId="99" applyFill="0"/>
    <xf numFmtId="186" fontId="56" fillId="62" borderId="109" applyNumberFormat="0" applyProtection="0">
      <alignment horizontal="left" vertical="center" indent="1"/>
    </xf>
    <xf numFmtId="4" fontId="56" fillId="58" borderId="109" applyNumberFormat="0" applyProtection="0">
      <alignment horizontal="right" vertical="center"/>
    </xf>
    <xf numFmtId="4" fontId="56" fillId="23"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59"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94" fontId="33" fillId="0" borderId="99" applyFill="0"/>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4" fontId="56" fillId="16" borderId="109" applyNumberFormat="0" applyProtection="0">
      <alignment horizontal="right" vertical="center"/>
    </xf>
    <xf numFmtId="186" fontId="56" fillId="15" borderId="111" applyNumberFormat="0" applyProtection="0">
      <alignment horizontal="left" vertical="top" indent="1"/>
    </xf>
    <xf numFmtId="164" fontId="35" fillId="0" borderId="0" applyFont="0" applyFill="0" applyBorder="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4" borderId="109" applyNumberFormat="0" applyProtection="0">
      <alignment horizontal="left" vertical="center" indent="1"/>
    </xf>
    <xf numFmtId="4" fontId="56" fillId="60" borderId="109" applyNumberFormat="0" applyProtection="0">
      <alignment horizontal="right" vertical="center"/>
    </xf>
    <xf numFmtId="186" fontId="56" fillId="14" borderId="111" applyNumberFormat="0" applyProtection="0">
      <alignment horizontal="left" vertical="top" indent="1"/>
    </xf>
    <xf numFmtId="37" fontId="33" fillId="0" borderId="115" applyNumberFormat="0"/>
    <xf numFmtId="186" fontId="60" fillId="52" borderId="111" applyNumberFormat="0" applyProtection="0">
      <alignment horizontal="left" vertical="top" indent="1"/>
    </xf>
    <xf numFmtId="186" fontId="56" fillId="40" borderId="109" applyNumberFormat="0" applyFont="0" applyAlignment="0" applyProtection="0"/>
    <xf numFmtId="4" fontId="64" fillId="64" borderId="109" applyNumberFormat="0" applyProtection="0">
      <alignment horizontal="right" vertical="center"/>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4" fontId="56" fillId="59"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4" fontId="56" fillId="16" borderId="109" applyNumberFormat="0" applyProtection="0">
      <alignment horizontal="right" vertical="center"/>
    </xf>
    <xf numFmtId="4" fontId="56" fillId="59" borderId="109" applyNumberFormat="0" applyProtection="0">
      <alignment horizontal="right" vertical="center"/>
    </xf>
    <xf numFmtId="186" fontId="57" fillId="44" borderId="110" applyNumberFormat="0" applyAlignment="0" applyProtection="0"/>
    <xf numFmtId="186" fontId="56" fillId="11" borderId="109" applyNumberFormat="0" applyProtection="0">
      <alignment horizontal="left" vertical="center" indent="1"/>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6" borderId="109" applyNumberFormat="0" applyProtection="0">
      <alignment horizontal="right" vertical="center"/>
    </xf>
    <xf numFmtId="186" fontId="56" fillId="40" borderId="109" applyNumberFormat="0" applyFont="0" applyAlignment="0" applyProtection="0"/>
    <xf numFmtId="4" fontId="56" fillId="57" borderId="112"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4" fontId="56" fillId="55" borderId="109" applyNumberFormat="0" applyProtection="0">
      <alignment horizontal="right" vertical="center"/>
    </xf>
    <xf numFmtId="4" fontId="56" fillId="52" borderId="109" applyNumberFormat="0" applyProtection="0">
      <alignment vertical="center"/>
    </xf>
    <xf numFmtId="4" fontId="56" fillId="58" borderId="109" applyNumberFormat="0" applyProtection="0">
      <alignment horizontal="right" vertical="center"/>
    </xf>
    <xf numFmtId="4" fontId="59" fillId="53" borderId="109" applyNumberFormat="0" applyProtection="0">
      <alignment vertical="center"/>
    </xf>
    <xf numFmtId="164" fontId="35" fillId="0" borderId="0" applyFont="0" applyFill="0" applyBorder="0" applyAlignment="0" applyProtection="0"/>
    <xf numFmtId="186" fontId="50" fillId="41" borderId="109" applyNumberFormat="0" applyAlignment="0" applyProtection="0"/>
    <xf numFmtId="186" fontId="56" fillId="11" borderId="109" applyNumberFormat="0" applyProtection="0">
      <alignment horizontal="left" vertical="center" indent="1"/>
    </xf>
    <xf numFmtId="186" fontId="56" fillId="40" borderId="109" applyNumberFormat="0" applyFont="0" applyAlignment="0" applyProtection="0"/>
    <xf numFmtId="186" fontId="50" fillId="41" borderId="109" applyNumberFormat="0" applyAlignment="0" applyProtection="0"/>
    <xf numFmtId="4" fontId="59" fillId="53" borderId="109" applyNumberFormat="0" applyProtection="0">
      <alignment vertical="center"/>
    </xf>
    <xf numFmtId="164" fontId="35" fillId="0" borderId="0" applyFont="0" applyFill="0" applyBorder="0" applyAlignment="0" applyProtection="0"/>
    <xf numFmtId="4" fontId="56" fillId="15" borderId="109" applyNumberFormat="0" applyProtection="0">
      <alignment horizontal="right" vertical="center"/>
    </xf>
    <xf numFmtId="4" fontId="56" fillId="52" borderId="109" applyNumberFormat="0" applyProtection="0">
      <alignment vertical="center"/>
    </xf>
    <xf numFmtId="4" fontId="56" fillId="52" borderId="109" applyNumberFormat="0" applyProtection="0">
      <alignment vertical="center"/>
    </xf>
    <xf numFmtId="4" fontId="56" fillId="15" borderId="109" applyNumberFormat="0" applyProtection="0">
      <alignment horizontal="right" vertical="center"/>
    </xf>
    <xf numFmtId="4" fontId="56" fillId="23"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4" fontId="56" fillId="56" borderId="109" applyNumberFormat="0" applyProtection="0">
      <alignment horizontal="right" vertical="center"/>
    </xf>
    <xf numFmtId="4" fontId="56" fillId="53" borderId="109" applyNumberFormat="0" applyProtection="0">
      <alignment horizontal="left" vertical="center" indent="1"/>
    </xf>
    <xf numFmtId="186" fontId="56" fillId="63" borderId="109" applyNumberFormat="0" applyProtection="0">
      <alignment horizontal="left" vertical="center" indent="1"/>
    </xf>
    <xf numFmtId="186" fontId="56" fillId="40" borderId="109" applyNumberFormat="0" applyFont="0" applyAlignment="0" applyProtection="0"/>
    <xf numFmtId="186" fontId="61" fillId="21" borderId="114" applyBorder="0"/>
    <xf numFmtId="186" fontId="44" fillId="0" borderId="116" applyNumberFormat="0" applyFill="0" applyAlignment="0" applyProtection="0"/>
    <xf numFmtId="164" fontId="35" fillId="0" borderId="0" applyFont="0" applyFill="0" applyBorder="0" applyAlignment="0" applyProtection="0"/>
    <xf numFmtId="186" fontId="42" fillId="44" borderId="109" applyNumberFormat="0" applyAlignment="0" applyProtection="0"/>
    <xf numFmtId="4" fontId="56" fillId="58" borderId="109" applyNumberFormat="0" applyProtection="0">
      <alignment horizontal="right" vertical="center"/>
    </xf>
    <xf numFmtId="186" fontId="56" fillId="40" borderId="109" applyNumberFormat="0" applyFont="0" applyAlignment="0" applyProtection="0"/>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62" fillId="15"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4" fontId="59" fillId="53" borderId="109" applyNumberFormat="0" applyProtection="0">
      <alignment vertical="center"/>
    </xf>
    <xf numFmtId="186" fontId="56" fillId="62" borderId="109" applyNumberFormat="0" applyProtection="0">
      <alignment horizontal="left" vertical="center" indent="1"/>
    </xf>
    <xf numFmtId="37" fontId="33" fillId="0" borderId="115" applyNumberFormat="0"/>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1" borderId="109" applyNumberFormat="0" applyProtection="0">
      <alignment horizontal="left" vertical="center" indent="1"/>
    </xf>
    <xf numFmtId="4" fontId="56" fillId="60"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4" fontId="59" fillId="53" borderId="109" applyNumberFormat="0" applyProtection="0">
      <alignment vertical="center"/>
    </xf>
    <xf numFmtId="4" fontId="64" fillId="64"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64" fontId="35" fillId="0" borderId="0" applyFont="0" applyFill="0" applyBorder="0" applyAlignment="0" applyProtection="0"/>
    <xf numFmtId="4" fontId="56" fillId="54" borderId="109" applyNumberFormat="0" applyProtection="0">
      <alignment horizontal="left" vertical="center" indent="1"/>
    </xf>
    <xf numFmtId="4" fontId="62" fillId="11" borderId="111" applyNumberFormat="0" applyProtection="0">
      <alignment horizontal="left" vertical="center" indent="1"/>
    </xf>
    <xf numFmtId="4" fontId="56" fillId="19" borderId="109" applyNumberFormat="0" applyProtection="0">
      <alignment horizontal="right" vertical="center"/>
    </xf>
    <xf numFmtId="4" fontId="56" fillId="58" borderId="109" applyNumberFormat="0" applyProtection="0">
      <alignment horizontal="right" vertical="center"/>
    </xf>
    <xf numFmtId="186" fontId="42" fillId="44" borderId="109" applyNumberFormat="0" applyAlignment="0" applyProtection="0"/>
    <xf numFmtId="164" fontId="35" fillId="0" borderId="0" applyFont="0" applyFill="0" applyBorder="0" applyAlignment="0" applyProtection="0"/>
    <xf numFmtId="164" fontId="35" fillId="0" borderId="0" applyFont="0" applyFill="0" applyBorder="0" applyAlignment="0" applyProtection="0"/>
    <xf numFmtId="186" fontId="56" fillId="14" borderId="111" applyNumberFormat="0" applyProtection="0">
      <alignment horizontal="left" vertical="top" indent="1"/>
    </xf>
    <xf numFmtId="4" fontId="59" fillId="53" borderId="109" applyNumberFormat="0" applyProtection="0">
      <alignment vertical="center"/>
    </xf>
    <xf numFmtId="4" fontId="56" fillId="55" borderId="109" applyNumberFormat="0" applyProtection="0">
      <alignment horizontal="right" vertical="center"/>
    </xf>
    <xf numFmtId="186" fontId="56" fillId="11" borderId="109" applyNumberFormat="0" applyProtection="0">
      <alignment horizontal="left" vertical="center" indent="1"/>
    </xf>
    <xf numFmtId="4" fontId="56" fillId="60" borderId="109" applyNumberFormat="0" applyProtection="0">
      <alignment horizontal="right" vertical="center"/>
    </xf>
    <xf numFmtId="4" fontId="56" fillId="59" borderId="109" applyNumberFormat="0" applyProtection="0">
      <alignment horizontal="right" vertical="center"/>
    </xf>
    <xf numFmtId="4" fontId="56" fillId="56" borderId="109" applyNumberFormat="0" applyProtection="0">
      <alignment horizontal="right" vertical="center"/>
    </xf>
    <xf numFmtId="4" fontId="56" fillId="16" borderId="109" applyNumberFormat="0" applyProtection="0">
      <alignment horizontal="right" vertical="center"/>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57" fillId="44" borderId="110" applyNumberFormat="0" applyAlignment="0" applyProtection="0"/>
    <xf numFmtId="4" fontId="56" fillId="15" borderId="109" applyNumberFormat="0" applyProtection="0">
      <alignment horizontal="right" vertical="center"/>
    </xf>
    <xf numFmtId="164" fontId="5" fillId="0" borderId="0" applyFont="0" applyFill="0" applyBorder="0" applyAlignment="0" applyProtection="0"/>
    <xf numFmtId="4" fontId="56" fillId="23" borderId="109" applyNumberFormat="0" applyProtection="0">
      <alignment horizontal="right" vertical="center"/>
    </xf>
    <xf numFmtId="186" fontId="50" fillId="41" borderId="109" applyNumberFormat="0" applyAlignment="0" applyProtection="0"/>
    <xf numFmtId="186" fontId="44" fillId="0" borderId="116" applyNumberFormat="0" applyFill="0" applyAlignment="0" applyProtection="0"/>
    <xf numFmtId="186" fontId="27" fillId="14" borderId="111" applyNumberFormat="0" applyProtection="0">
      <alignment horizontal="left" vertical="top" indent="1"/>
    </xf>
    <xf numFmtId="4" fontId="59" fillId="65" borderId="109" applyNumberFormat="0" applyProtection="0">
      <alignment horizontal="right" vertical="center"/>
    </xf>
    <xf numFmtId="4" fontId="56" fillId="53" borderId="109" applyNumberFormat="0" applyProtection="0">
      <alignment horizontal="left" vertical="center"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7" fillId="44" borderId="110" applyNumberFormat="0" applyAlignment="0" applyProtection="0"/>
    <xf numFmtId="4" fontId="62" fillId="48" borderId="111" applyNumberFormat="0" applyProtection="0">
      <alignment vertical="center"/>
    </xf>
    <xf numFmtId="186" fontId="56" fillId="63"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4" fontId="56" fillId="0" borderId="109" applyNumberFormat="0" applyProtection="0">
      <alignment horizontal="right" vertical="center"/>
    </xf>
    <xf numFmtId="4" fontId="63" fillId="66" borderId="112" applyNumberFormat="0" applyProtection="0">
      <alignment horizontal="left" vertical="center" indent="1"/>
    </xf>
    <xf numFmtId="186" fontId="50" fillId="41" borderId="109" applyNumberFormat="0" applyAlignment="0" applyProtection="0"/>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4" fontId="56" fillId="55" borderId="109" applyNumberFormat="0" applyProtection="0">
      <alignment horizontal="right" vertical="center"/>
    </xf>
    <xf numFmtId="4" fontId="56" fillId="0" borderId="109" applyNumberFormat="0" applyProtection="0">
      <alignment horizontal="right" vertical="center"/>
    </xf>
    <xf numFmtId="194" fontId="33" fillId="0" borderId="99" applyFill="0"/>
    <xf numFmtId="186" fontId="56" fillId="40" borderId="109" applyNumberFormat="0" applyFont="0" applyAlignment="0" applyProtection="0"/>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4" fontId="56" fillId="58" borderId="109" applyNumberFormat="0" applyProtection="0">
      <alignment horizontal="right" vertical="center"/>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21" borderId="111" applyNumberFormat="0" applyProtection="0">
      <alignment horizontal="left" vertical="top" indent="1"/>
    </xf>
    <xf numFmtId="186" fontId="42" fillId="44" borderId="109" applyNumberFormat="0" applyAlignment="0" applyProtection="0"/>
    <xf numFmtId="4" fontId="62" fillId="11" borderId="111" applyNumberFormat="0" applyProtection="0">
      <alignment horizontal="left" vertical="center" indent="1"/>
    </xf>
    <xf numFmtId="186" fontId="44" fillId="0" borderId="116" applyNumberFormat="0" applyFill="0" applyAlignment="0" applyProtection="0"/>
    <xf numFmtId="186" fontId="56" fillId="40" borderId="109" applyNumberFormat="0" applyFont="0" applyAlignment="0" applyProtection="0"/>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42" fillId="44" borderId="109" applyNumberFormat="0" applyAlignment="0" applyProtection="0"/>
    <xf numFmtId="4" fontId="64" fillId="64" borderId="109" applyNumberFormat="0" applyProtection="0">
      <alignment horizontal="right" vertical="center"/>
    </xf>
    <xf numFmtId="186" fontId="61" fillId="21" borderId="114" applyBorder="0"/>
    <xf numFmtId="186" fontId="56" fillId="40" borderId="109" applyNumberFormat="0" applyFont="0" applyAlignment="0" applyProtection="0"/>
    <xf numFmtId="4" fontId="56" fillId="54" borderId="109" applyNumberFormat="0" applyProtection="0">
      <alignment horizontal="left" vertical="center" indent="1"/>
    </xf>
    <xf numFmtId="186" fontId="27" fillId="15" borderId="111" applyNumberFormat="0" applyProtection="0">
      <alignment horizontal="left" vertical="top" indent="1"/>
    </xf>
    <xf numFmtId="186" fontId="56" fillId="40" borderId="109" applyNumberFormat="0" applyFont="0" applyAlignment="0" applyProtection="0"/>
    <xf numFmtId="4" fontId="56" fillId="55" borderId="109" applyNumberFormat="0" applyProtection="0">
      <alignment horizontal="right" vertical="center"/>
    </xf>
    <xf numFmtId="4" fontId="56" fillId="60" borderId="109" applyNumberFormat="0" applyProtection="0">
      <alignment horizontal="right" vertical="center"/>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56" fillId="19" borderId="109" applyNumberFormat="0" applyProtection="0">
      <alignment horizontal="right" vertical="center"/>
    </xf>
    <xf numFmtId="186" fontId="56" fillId="63" borderId="111" applyNumberFormat="0" applyProtection="0">
      <alignment horizontal="left" vertical="top" indent="1"/>
    </xf>
    <xf numFmtId="186" fontId="27" fillId="63" borderId="111" applyNumberFormat="0" applyProtection="0">
      <alignment horizontal="left" vertical="center" indent="1"/>
    </xf>
    <xf numFmtId="4" fontId="56" fillId="0" borderId="109" applyNumberFormat="0" applyProtection="0">
      <alignment horizontal="right" vertical="center"/>
    </xf>
    <xf numFmtId="186" fontId="42" fillId="44" borderId="109" applyNumberFormat="0" applyAlignment="0" applyProtection="0"/>
    <xf numFmtId="186" fontId="50" fillId="41" borderId="109" applyNumberFormat="0" applyAlignment="0" applyProtection="0"/>
    <xf numFmtId="4" fontId="56" fillId="53" borderId="109" applyNumberFormat="0" applyProtection="0">
      <alignment horizontal="left" vertical="center" indent="1"/>
    </xf>
    <xf numFmtId="4" fontId="62" fillId="11" borderId="111" applyNumberFormat="0" applyProtection="0">
      <alignment horizontal="left" vertical="center" indent="1"/>
    </xf>
    <xf numFmtId="4" fontId="56" fillId="60" borderId="109" applyNumberFormat="0" applyProtection="0">
      <alignment horizontal="right" vertical="center"/>
    </xf>
    <xf numFmtId="4" fontId="59" fillId="65"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64" fillId="64"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0" borderId="109" applyNumberFormat="0" applyProtection="0">
      <alignment horizontal="right" vertical="center"/>
    </xf>
    <xf numFmtId="164" fontId="35" fillId="0" borderId="0" applyFont="0" applyFill="0" applyBorder="0" applyAlignment="0" applyProtection="0"/>
    <xf numFmtId="186" fontId="56" fillId="40" borderId="109" applyNumberFormat="0" applyFont="0" applyAlignment="0" applyProtection="0"/>
    <xf numFmtId="186" fontId="42" fillId="44" borderId="109" applyNumberFormat="0" applyAlignment="0" applyProtection="0"/>
    <xf numFmtId="186" fontId="62" fillId="48" borderId="111" applyNumberFormat="0" applyProtection="0">
      <alignment horizontal="left" vertical="top" indent="1"/>
    </xf>
    <xf numFmtId="186" fontId="27" fillId="14" borderId="111"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56" fillId="62" borderId="109" applyNumberFormat="0" applyProtection="0">
      <alignment horizontal="left" vertical="center" indent="1"/>
    </xf>
    <xf numFmtId="4" fontId="56" fillId="55" borderId="109" applyNumberFormat="0" applyProtection="0">
      <alignment horizontal="right" vertical="center"/>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23" borderId="109" applyNumberFormat="0" applyProtection="0">
      <alignment horizontal="right" vertical="center"/>
    </xf>
    <xf numFmtId="186" fontId="56" fillId="63" borderId="109" applyNumberFormat="0" applyProtection="0">
      <alignment horizontal="left" vertical="center" indent="1"/>
    </xf>
    <xf numFmtId="186" fontId="56" fillId="14" borderId="111" applyNumberFormat="0" applyProtection="0">
      <alignment horizontal="left" vertical="top" indent="1"/>
    </xf>
    <xf numFmtId="4" fontId="56" fillId="15" borderId="109" applyNumberFormat="0" applyProtection="0">
      <alignment horizontal="right" vertical="center"/>
    </xf>
    <xf numFmtId="186" fontId="62" fillId="48"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42" fillId="44" borderId="109" applyNumberFormat="0" applyAlignment="0" applyProtection="0"/>
    <xf numFmtId="186" fontId="56" fillId="21" borderId="111" applyNumberFormat="0" applyProtection="0">
      <alignment horizontal="left" vertical="top" indent="1"/>
    </xf>
    <xf numFmtId="4" fontId="62" fillId="48" borderId="111" applyNumberFormat="0" applyProtection="0">
      <alignment vertical="center"/>
    </xf>
    <xf numFmtId="37" fontId="33" fillId="0" borderId="115" applyNumberFormat="0"/>
    <xf numFmtId="186" fontId="56" fillId="40" borderId="109" applyNumberFormat="0" applyFont="0" applyAlignment="0" applyProtection="0"/>
    <xf numFmtId="186" fontId="56" fillId="21" borderId="111" applyNumberFormat="0" applyProtection="0">
      <alignment horizontal="left" vertical="top" indent="1"/>
    </xf>
    <xf numFmtId="4" fontId="56" fillId="55" borderId="109" applyNumberFormat="0" applyProtection="0">
      <alignment horizontal="right" vertical="center"/>
    </xf>
    <xf numFmtId="186" fontId="50" fillId="41" borderId="109" applyNumberFormat="0" applyAlignment="0" applyProtection="0"/>
    <xf numFmtId="4" fontId="59" fillId="65" borderId="109" applyNumberFormat="0" applyProtection="0">
      <alignment horizontal="right" vertical="center"/>
    </xf>
    <xf numFmtId="4" fontId="63" fillId="66" borderId="112"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14" borderId="112" applyNumberFormat="0" applyProtection="0">
      <alignment horizontal="left" vertical="center" indent="1"/>
    </xf>
    <xf numFmtId="186" fontId="62" fillId="48" borderId="111" applyNumberFormat="0" applyProtection="0">
      <alignment horizontal="left" vertical="top" indent="1"/>
    </xf>
    <xf numFmtId="186" fontId="56" fillId="21" borderId="111" applyNumberFormat="0" applyProtection="0">
      <alignment horizontal="left" vertical="top" indent="1"/>
    </xf>
    <xf numFmtId="4" fontId="56" fillId="52" borderId="109" applyNumberFormat="0" applyProtection="0">
      <alignment vertical="center"/>
    </xf>
    <xf numFmtId="4" fontId="56" fillId="54" borderId="109" applyNumberFormat="0" applyProtection="0">
      <alignment horizontal="left" vertical="center" indent="1"/>
    </xf>
    <xf numFmtId="4" fontId="27" fillId="21"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4" fontId="62" fillId="11" borderId="111" applyNumberFormat="0" applyProtection="0">
      <alignment horizontal="left" vertical="center" indent="1"/>
    </xf>
    <xf numFmtId="4" fontId="59" fillId="65" borderId="109" applyNumberFormat="0" applyProtection="0">
      <alignment horizontal="right" vertical="center"/>
    </xf>
    <xf numFmtId="186" fontId="56" fillId="40" borderId="109" applyNumberFormat="0" applyFont="0" applyAlignment="0" applyProtection="0"/>
    <xf numFmtId="186" fontId="56" fillId="14"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40" borderId="109" applyNumberFormat="0" applyFont="0" applyAlignment="0" applyProtection="0"/>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top" indent="1"/>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23" borderId="109" applyNumberFormat="0" applyProtection="0">
      <alignment horizontal="right" vertical="center"/>
    </xf>
    <xf numFmtId="186" fontId="56" fillId="62"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186" fontId="56" fillId="14" borderId="109" applyNumberFormat="0" applyProtection="0">
      <alignment horizontal="left" vertical="center" indent="1"/>
    </xf>
    <xf numFmtId="194" fontId="33" fillId="0" borderId="99" applyFill="0"/>
    <xf numFmtId="4" fontId="62" fillId="48" borderId="111" applyNumberFormat="0" applyProtection="0">
      <alignment vertical="center"/>
    </xf>
    <xf numFmtId="186" fontId="44" fillId="0" borderId="116" applyNumberFormat="0" applyFill="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2"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27" fillId="14" borderId="111" applyNumberFormat="0" applyProtection="0">
      <alignment horizontal="left" vertical="center" indent="1"/>
    </xf>
    <xf numFmtId="186" fontId="42" fillId="44" borderId="109" applyNumberFormat="0" applyAlignment="0" applyProtection="0"/>
    <xf numFmtId="186" fontId="56" fillId="14" borderId="109" applyNumberFormat="0" applyProtection="0">
      <alignment horizontal="left" vertical="center" indent="1"/>
    </xf>
    <xf numFmtId="186" fontId="56" fillId="63" borderId="111" applyNumberFormat="0" applyProtection="0">
      <alignment horizontal="left" vertical="top" indent="1"/>
    </xf>
    <xf numFmtId="37" fontId="33" fillId="0" borderId="115" applyNumberFormat="0"/>
    <xf numFmtId="186" fontId="56" fillId="40" borderId="109" applyNumberFormat="0" applyFont="0" applyAlignment="0" applyProtection="0"/>
    <xf numFmtId="4" fontId="63" fillId="66" borderId="112" applyNumberFormat="0" applyProtection="0">
      <alignment horizontal="left" vertical="center" indent="1"/>
    </xf>
    <xf numFmtId="164" fontId="35" fillId="0" borderId="0" applyFont="0" applyFill="0" applyBorder="0" applyAlignment="0" applyProtection="0"/>
    <xf numFmtId="186" fontId="56" fillId="40" borderId="109" applyNumberFormat="0" applyFont="0" applyAlignment="0" applyProtection="0"/>
    <xf numFmtId="4" fontId="62" fillId="48" borderId="111" applyNumberFormat="0" applyProtection="0">
      <alignment vertical="center"/>
    </xf>
    <xf numFmtId="4" fontId="64" fillId="64" borderId="109" applyNumberFormat="0" applyProtection="0">
      <alignment horizontal="right" vertical="center"/>
    </xf>
    <xf numFmtId="186" fontId="44" fillId="0" borderId="116" applyNumberFormat="0" applyFill="0" applyAlignment="0" applyProtection="0"/>
    <xf numFmtId="186" fontId="27" fillId="14" borderId="111" applyNumberFormat="0" applyProtection="0">
      <alignment horizontal="left" vertical="top" indent="1"/>
    </xf>
    <xf numFmtId="4" fontId="56" fillId="19" borderId="109" applyNumberFormat="0" applyProtection="0">
      <alignment horizontal="right" vertical="center"/>
    </xf>
    <xf numFmtId="4" fontId="64" fillId="64" borderId="109" applyNumberFormat="0" applyProtection="0">
      <alignment horizontal="right" vertical="center"/>
    </xf>
    <xf numFmtId="186" fontId="44" fillId="0" borderId="116" applyNumberFormat="0" applyFill="0" applyAlignment="0" applyProtection="0"/>
    <xf numFmtId="186" fontId="27" fillId="14" borderId="111" applyNumberFormat="0" applyProtection="0">
      <alignment horizontal="left" vertical="center" indent="1"/>
    </xf>
    <xf numFmtId="186" fontId="56" fillId="15" borderId="111" applyNumberFormat="0" applyProtection="0">
      <alignment horizontal="left" vertical="top" indent="1"/>
    </xf>
    <xf numFmtId="186" fontId="42" fillId="44" borderId="109" applyNumberFormat="0" applyAlignment="0" applyProtection="0"/>
    <xf numFmtId="4" fontId="56" fillId="58" borderId="109" applyNumberFormat="0" applyProtection="0">
      <alignment horizontal="right" vertical="center"/>
    </xf>
    <xf numFmtId="194" fontId="33" fillId="0" borderId="99" applyFill="0"/>
    <xf numFmtId="186" fontId="56" fillId="40" borderId="109" applyNumberFormat="0" applyFont="0" applyAlignment="0" applyProtection="0"/>
    <xf numFmtId="186" fontId="62" fillId="48" borderId="111" applyNumberFormat="0" applyProtection="0">
      <alignment horizontal="left" vertical="top" indent="1"/>
    </xf>
    <xf numFmtId="4" fontId="62" fillId="48" borderId="111"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0" fillId="41" borderId="109" applyNumberFormat="0" applyAlignment="0" applyProtection="0"/>
    <xf numFmtId="37" fontId="33" fillId="0" borderId="115" applyNumberFormat="0"/>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61" borderId="112" applyNumberFormat="0" applyProtection="0">
      <alignment horizontal="left" vertical="center" indent="1"/>
    </xf>
    <xf numFmtId="186" fontId="50" fillId="41" borderId="109" applyNumberFormat="0" applyAlignment="0" applyProtection="0"/>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27" fillId="14" borderId="111" applyNumberFormat="0" applyProtection="0">
      <alignment horizontal="left" vertical="center" indent="1"/>
    </xf>
    <xf numFmtId="4" fontId="56" fillId="54" borderId="109" applyNumberFormat="0" applyProtection="0">
      <alignment horizontal="left" vertical="center" indent="1"/>
    </xf>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4" fontId="56" fillId="16" borderId="109" applyNumberFormat="0" applyProtection="0">
      <alignment horizontal="right" vertical="center"/>
    </xf>
    <xf numFmtId="4" fontId="56" fillId="14" borderId="112" applyNumberFormat="0" applyProtection="0">
      <alignment horizontal="left" vertical="center" indent="1"/>
    </xf>
    <xf numFmtId="4" fontId="56" fillId="54" borderId="109" applyNumberFormat="0" applyProtection="0">
      <alignment horizontal="left" vertical="center" indent="1"/>
    </xf>
    <xf numFmtId="4" fontId="56" fillId="16"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59" fillId="53" borderId="109" applyNumberFormat="0" applyProtection="0">
      <alignment vertical="center"/>
    </xf>
    <xf numFmtId="4" fontId="56" fillId="59" borderId="109" applyNumberFormat="0" applyProtection="0">
      <alignment horizontal="right" vertical="center"/>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64" fontId="35" fillId="0" borderId="0" applyFont="0" applyFill="0" applyBorder="0" applyAlignment="0" applyProtection="0"/>
    <xf numFmtId="4" fontId="56" fillId="23" borderId="109" applyNumberFormat="0" applyProtection="0">
      <alignment horizontal="right" vertical="center"/>
    </xf>
    <xf numFmtId="164" fontId="35" fillId="0" borderId="0" applyFont="0" applyFill="0" applyBorder="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9" borderId="109" applyNumberFormat="0" applyProtection="0">
      <alignment horizontal="right" vertical="center"/>
    </xf>
    <xf numFmtId="4" fontId="56" fillId="61" borderId="112" applyNumberFormat="0" applyProtection="0">
      <alignment horizontal="left" vertical="center" indent="1"/>
    </xf>
    <xf numFmtId="4" fontId="56" fillId="56"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94" fontId="33" fillId="0" borderId="99" applyFill="0"/>
    <xf numFmtId="186" fontId="56" fillId="63" borderId="111" applyNumberFormat="0" applyProtection="0">
      <alignment horizontal="left" vertical="top" indent="1"/>
    </xf>
    <xf numFmtId="4" fontId="56" fillId="15"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186" fontId="56" fillId="11" borderId="109"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16" borderId="109" applyNumberFormat="0" applyProtection="0">
      <alignment horizontal="right" vertical="center"/>
    </xf>
    <xf numFmtId="186" fontId="60" fillId="52" borderId="111" applyNumberFormat="0" applyProtection="0">
      <alignment horizontal="left" vertical="top" indent="1"/>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6" borderId="109" applyNumberFormat="0" applyProtection="0">
      <alignment horizontal="right" vertical="center"/>
    </xf>
    <xf numFmtId="4" fontId="56" fillId="53"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23" borderId="109" applyNumberFormat="0" applyProtection="0">
      <alignment horizontal="right" vertical="center"/>
    </xf>
    <xf numFmtId="186" fontId="56" fillId="21"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4" fontId="56" fillId="0" borderId="109" applyNumberFormat="0" applyProtection="0">
      <alignment horizontal="right" vertical="center"/>
    </xf>
    <xf numFmtId="186" fontId="44" fillId="0" borderId="116" applyNumberFormat="0" applyFill="0" applyAlignment="0" applyProtection="0"/>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94" fontId="33" fillId="0" borderId="99" applyFill="0"/>
    <xf numFmtId="186" fontId="56" fillId="14" borderId="111" applyNumberFormat="0" applyProtection="0">
      <alignment horizontal="left" vertical="top" indent="1"/>
    </xf>
    <xf numFmtId="4" fontId="56" fillId="16" borderId="109" applyNumberFormat="0" applyProtection="0">
      <alignment horizontal="right" vertical="center"/>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0" fillId="41" borderId="109" applyNumberFormat="0" applyAlignment="0" applyProtection="0"/>
    <xf numFmtId="186" fontId="27" fillId="63" borderId="111" applyNumberFormat="0" applyProtection="0">
      <alignment horizontal="left" vertical="top" indent="1"/>
    </xf>
    <xf numFmtId="186" fontId="50" fillId="41" borderId="109" applyNumberFormat="0" applyAlignment="0" applyProtection="0"/>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16" borderId="109" applyNumberFormat="0" applyProtection="0">
      <alignment horizontal="right" vertical="center"/>
    </xf>
    <xf numFmtId="4" fontId="56" fillId="55"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4" fontId="56" fillId="56" borderId="109" applyNumberFormat="0" applyProtection="0">
      <alignment horizontal="right" vertical="center"/>
    </xf>
    <xf numFmtId="186" fontId="56" fillId="14" borderId="111" applyNumberFormat="0" applyProtection="0">
      <alignment horizontal="left" vertical="top"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62" fillId="15" borderId="111" applyNumberFormat="0" applyProtection="0">
      <alignment horizontal="left" vertical="top" indent="1"/>
    </xf>
    <xf numFmtId="4" fontId="56" fillId="0" borderId="109" applyNumberFormat="0" applyProtection="0">
      <alignment horizontal="right" vertical="center"/>
    </xf>
    <xf numFmtId="186" fontId="27" fillId="63" borderId="111" applyNumberFormat="0" applyProtection="0">
      <alignment horizontal="left" vertical="top" indent="1"/>
    </xf>
    <xf numFmtId="37" fontId="33" fillId="0" borderId="115" applyNumberFormat="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57" borderId="112" applyNumberFormat="0" applyProtection="0">
      <alignment horizontal="right" vertical="center"/>
    </xf>
    <xf numFmtId="186" fontId="42" fillId="44" borderId="109" applyNumberForma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27" fillId="21" borderId="111" applyNumberFormat="0" applyProtection="0">
      <alignment horizontal="left" vertical="center"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0" borderId="109" applyNumberFormat="0" applyProtection="0">
      <alignment horizontal="right" vertical="center"/>
    </xf>
    <xf numFmtId="186" fontId="56" fillId="40" borderId="109" applyNumberFormat="0" applyFont="0" applyAlignment="0" applyProtection="0"/>
    <xf numFmtId="4" fontId="56" fillId="23" borderId="109" applyNumberFormat="0" applyProtection="0">
      <alignment horizontal="right" vertical="center"/>
    </xf>
    <xf numFmtId="4" fontId="56" fillId="23" borderId="109" applyNumberFormat="0" applyProtection="0">
      <alignment horizontal="right" vertical="center"/>
    </xf>
    <xf numFmtId="4" fontId="56" fillId="60" borderId="109"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5" borderId="109" applyNumberFormat="0" applyProtection="0">
      <alignment horizontal="right" vertical="center"/>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4" fontId="56" fillId="54" borderId="109" applyNumberFormat="0" applyProtection="0">
      <alignment horizontal="left" vertical="center"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64" fontId="35" fillId="0" borderId="0" applyFont="0" applyFill="0" applyBorder="0" applyAlignment="0" applyProtection="0"/>
    <xf numFmtId="186" fontId="60" fillId="52" borderId="111" applyNumberFormat="0" applyProtection="0">
      <alignment horizontal="left" vertical="top" indent="1"/>
    </xf>
    <xf numFmtId="4" fontId="56" fillId="16" borderId="109" applyNumberFormat="0" applyProtection="0">
      <alignment horizontal="right" vertical="center"/>
    </xf>
    <xf numFmtId="4" fontId="56" fillId="15" borderId="112" applyNumberFormat="0" applyProtection="0">
      <alignment horizontal="left" vertical="center"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6" borderId="109" applyNumberFormat="0" applyProtection="0">
      <alignment horizontal="right" vertical="center"/>
    </xf>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4" fontId="59" fillId="53" borderId="109" applyNumberFormat="0" applyProtection="0">
      <alignment vertical="center"/>
    </xf>
    <xf numFmtId="4" fontId="56" fillId="15" borderId="109" applyNumberFormat="0" applyProtection="0">
      <alignment horizontal="right" vertical="center"/>
    </xf>
    <xf numFmtId="4" fontId="56" fillId="56" borderId="109" applyNumberFormat="0" applyProtection="0">
      <alignment horizontal="right" vertical="center"/>
    </xf>
    <xf numFmtId="186" fontId="56" fillId="21" borderId="111" applyNumberFormat="0" applyProtection="0">
      <alignment horizontal="left" vertical="top" indent="1"/>
    </xf>
    <xf numFmtId="4" fontId="56" fillId="61" borderId="112" applyNumberFormat="0" applyProtection="0">
      <alignment horizontal="left" vertical="center" indent="1"/>
    </xf>
    <xf numFmtId="4" fontId="56" fillId="19" borderId="109" applyNumberFormat="0" applyProtection="0">
      <alignment horizontal="right" vertical="center"/>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2" fillId="48" borderId="111" applyNumberFormat="0" applyProtection="0">
      <alignment vertical="center"/>
    </xf>
    <xf numFmtId="4" fontId="63" fillId="66" borderId="112" applyNumberFormat="0" applyProtection="0">
      <alignment horizontal="left" vertical="center" indent="1"/>
    </xf>
    <xf numFmtId="186" fontId="56" fillId="15" borderId="111" applyNumberFormat="0" applyProtection="0">
      <alignment horizontal="left" vertical="top" indent="1"/>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56" fillId="0"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4" fontId="27" fillId="21"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23" borderId="109" applyNumberFormat="0" applyProtection="0">
      <alignment horizontal="right" vertical="center"/>
    </xf>
    <xf numFmtId="4" fontId="59" fillId="53" borderId="109" applyNumberFormat="0" applyProtection="0">
      <alignment vertical="center"/>
    </xf>
    <xf numFmtId="186" fontId="56" fillId="40" borderId="109" applyNumberFormat="0" applyFont="0" applyAlignment="0" applyProtection="0"/>
    <xf numFmtId="186" fontId="42" fillId="44" borderId="109" applyNumberFormat="0" applyAlignment="0" applyProtection="0"/>
    <xf numFmtId="4" fontId="56" fillId="56" borderId="109" applyNumberFormat="0" applyProtection="0">
      <alignment horizontal="right" vertical="center"/>
    </xf>
    <xf numFmtId="186" fontId="56" fillId="40" borderId="109" applyNumberFormat="0" applyFont="0" applyAlignment="0" applyProtection="0"/>
    <xf numFmtId="186" fontId="62" fillId="48" borderId="111" applyNumberFormat="0" applyProtection="0">
      <alignment horizontal="left" vertical="top" indent="1"/>
    </xf>
    <xf numFmtId="4" fontId="56" fillId="59" borderId="109" applyNumberFormat="0" applyProtection="0">
      <alignment horizontal="right" vertical="center"/>
    </xf>
    <xf numFmtId="4" fontId="27" fillId="21"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44" fillId="0" borderId="116" applyNumberFormat="0" applyFill="0" applyAlignment="0" applyProtection="0"/>
    <xf numFmtId="186" fontId="56" fillId="63" borderId="111" applyNumberFormat="0" applyProtection="0">
      <alignment horizontal="left" vertical="top" indent="1"/>
    </xf>
    <xf numFmtId="186" fontId="42" fillId="44" borderId="109" applyNumberFormat="0" applyAlignment="0" applyProtection="0"/>
    <xf numFmtId="4" fontId="56" fillId="0"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27" fillId="21" borderId="111" applyNumberFormat="0" applyProtection="0">
      <alignment horizontal="left" vertical="top" indent="1"/>
    </xf>
    <xf numFmtId="4" fontId="56" fillId="60" borderId="109" applyNumberFormat="0" applyProtection="0">
      <alignment horizontal="right" vertical="center"/>
    </xf>
    <xf numFmtId="186" fontId="60" fillId="52" borderId="111" applyNumberFormat="0" applyProtection="0">
      <alignment horizontal="left" vertical="top" indent="1"/>
    </xf>
    <xf numFmtId="186" fontId="61" fillId="21" borderId="114" applyBorder="0"/>
    <xf numFmtId="186" fontId="56" fillId="63" borderId="109" applyNumberFormat="0" applyProtection="0">
      <alignment horizontal="left" vertical="center" indent="1"/>
    </xf>
    <xf numFmtId="186" fontId="50" fillId="41" borderId="109" applyNumberFormat="0" applyAlignment="0" applyProtection="0"/>
    <xf numFmtId="4" fontId="62" fillId="11" borderId="111" applyNumberFormat="0" applyProtection="0">
      <alignment horizontal="left" vertical="center" indent="1"/>
    </xf>
    <xf numFmtId="186" fontId="56" fillId="40" borderId="109" applyNumberFormat="0" applyFont="0" applyAlignment="0" applyProtection="0"/>
    <xf numFmtId="186" fontId="42" fillId="44" borderId="109" applyNumberFormat="0" applyAlignment="0" applyProtection="0"/>
    <xf numFmtId="4" fontId="56" fillId="53" borderId="109" applyNumberFormat="0" applyProtection="0">
      <alignment horizontal="left" vertical="center" indent="1"/>
    </xf>
    <xf numFmtId="4" fontId="56" fillId="58" borderId="109" applyNumberFormat="0" applyProtection="0">
      <alignment horizontal="right" vertical="center"/>
    </xf>
    <xf numFmtId="4" fontId="27" fillId="21"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44" fillId="0" borderId="116" applyNumberFormat="0" applyFill="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4" borderId="109" applyNumberFormat="0" applyProtection="0">
      <alignment horizontal="left" vertical="center" indent="1"/>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62" fillId="48" borderId="111" applyNumberFormat="0" applyProtection="0">
      <alignment horizontal="left" vertical="top" indent="1"/>
    </xf>
    <xf numFmtId="186" fontId="56" fillId="63" borderId="111" applyNumberFormat="0" applyProtection="0">
      <alignment horizontal="left" vertical="top" indent="1"/>
    </xf>
    <xf numFmtId="186" fontId="62" fillId="15"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94" fontId="33" fillId="0" borderId="99" applyFill="0"/>
    <xf numFmtId="4" fontId="56" fillId="60" borderId="109" applyNumberFormat="0" applyProtection="0">
      <alignment horizontal="right" vertical="center"/>
    </xf>
    <xf numFmtId="4" fontId="56" fillId="15" borderId="112" applyNumberFormat="0" applyProtection="0">
      <alignment horizontal="left" vertical="center" indent="1"/>
    </xf>
    <xf numFmtId="4" fontId="56" fillId="55" borderId="109" applyNumberFormat="0" applyProtection="0">
      <alignment horizontal="right" vertical="center"/>
    </xf>
    <xf numFmtId="4" fontId="56" fillId="60"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56" fillId="52" borderId="109" applyNumberFormat="0" applyProtection="0">
      <alignment vertical="center"/>
    </xf>
    <xf numFmtId="4" fontId="56" fillId="58" borderId="109" applyNumberFormat="0" applyProtection="0">
      <alignment horizontal="right" vertical="center"/>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4" fontId="56" fillId="58" borderId="109" applyNumberFormat="0" applyProtection="0">
      <alignment horizontal="right" vertical="center"/>
    </xf>
    <xf numFmtId="4" fontId="56" fillId="52" borderId="109" applyNumberFormat="0" applyProtection="0">
      <alignmen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57" borderId="112" applyNumberFormat="0" applyProtection="0">
      <alignment horizontal="right" vertical="center"/>
    </xf>
    <xf numFmtId="4" fontId="56" fillId="14" borderId="112" applyNumberFormat="0" applyProtection="0">
      <alignment horizontal="left" vertical="center"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4" fontId="56" fillId="52" borderId="109" applyNumberFormat="0" applyProtection="0">
      <alignment vertical="center"/>
    </xf>
    <xf numFmtId="186" fontId="27" fillId="21" borderId="111" applyNumberFormat="0" applyProtection="0">
      <alignment horizontal="left" vertical="center" indent="1"/>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56" fillId="19" borderId="109" applyNumberFormat="0" applyProtection="0">
      <alignment horizontal="right" vertical="center"/>
    </xf>
    <xf numFmtId="4" fontId="56" fillId="53" borderId="109" applyNumberFormat="0" applyProtection="0">
      <alignment horizontal="left" vertical="center" indent="1"/>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9" borderId="109" applyNumberFormat="0" applyProtection="0">
      <alignment horizontal="right" vertical="center"/>
    </xf>
    <xf numFmtId="186" fontId="60" fillId="52" borderId="111" applyNumberFormat="0" applyProtection="0">
      <alignment horizontal="left" vertical="top" indent="1"/>
    </xf>
    <xf numFmtId="4" fontId="56" fillId="15" borderId="109" applyNumberFormat="0" applyProtection="0">
      <alignment horizontal="right" vertical="center"/>
    </xf>
    <xf numFmtId="4" fontId="56" fillId="19" borderId="109" applyNumberFormat="0" applyProtection="0">
      <alignment horizontal="right" vertical="center"/>
    </xf>
    <xf numFmtId="4" fontId="56" fillId="58" borderId="109" applyNumberFormat="0" applyProtection="0">
      <alignment horizontal="right" vertical="center"/>
    </xf>
    <xf numFmtId="186" fontId="56" fillId="21"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9" fillId="65" borderId="109" applyNumberFormat="0" applyProtection="0">
      <alignment horizontal="right" vertical="center"/>
    </xf>
    <xf numFmtId="186" fontId="44" fillId="0" borderId="116" applyNumberFormat="0" applyFill="0" applyAlignment="0" applyProtection="0"/>
    <xf numFmtId="4" fontId="62" fillId="48" borderId="111" applyNumberFormat="0" applyProtection="0">
      <alignment vertical="center"/>
    </xf>
    <xf numFmtId="186" fontId="56" fillId="14" borderId="111" applyNumberFormat="0" applyProtection="0">
      <alignment horizontal="left" vertical="top" indent="1"/>
    </xf>
    <xf numFmtId="186" fontId="61" fillId="21" borderId="114" applyBorder="0"/>
    <xf numFmtId="4" fontId="56" fillId="0" borderId="109" applyNumberFormat="0" applyProtection="0">
      <alignment horizontal="right" vertical="center"/>
    </xf>
    <xf numFmtId="186" fontId="56" fillId="14" borderId="111" applyNumberFormat="0" applyProtection="0">
      <alignment horizontal="left" vertical="top" indent="1"/>
    </xf>
    <xf numFmtId="4" fontId="56" fillId="60" borderId="109"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50" fillId="41" borderId="109" applyNumberFormat="0" applyAlignment="0" applyProtection="0"/>
    <xf numFmtId="186" fontId="56" fillId="63" borderId="111" applyNumberFormat="0" applyProtection="0">
      <alignment horizontal="left" vertical="top" indent="1"/>
    </xf>
    <xf numFmtId="186" fontId="50" fillId="41" borderId="109" applyNumberFormat="0" applyAlignment="0" applyProtection="0"/>
    <xf numFmtId="186" fontId="56" fillId="62" borderId="109" applyNumberFormat="0" applyProtection="0">
      <alignment horizontal="left" vertical="center"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19" borderId="109"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61" fillId="21" borderId="114" applyBorder="0"/>
    <xf numFmtId="4" fontId="56" fillId="57" borderId="112" applyNumberFormat="0" applyProtection="0">
      <alignment horizontal="right" vertical="center"/>
    </xf>
    <xf numFmtId="186" fontId="56" fillId="14" borderId="111" applyNumberFormat="0" applyProtection="0">
      <alignment horizontal="left" vertical="top" indent="1"/>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4" fontId="59" fillId="65" borderId="109" applyNumberFormat="0" applyProtection="0">
      <alignment horizontal="right" vertical="center"/>
    </xf>
    <xf numFmtId="186" fontId="56" fillId="40" borderId="109" applyNumberFormat="0" applyFont="0" applyAlignment="0" applyProtection="0"/>
    <xf numFmtId="4" fontId="64" fillId="64" borderId="109" applyNumberFormat="0" applyProtection="0">
      <alignment horizontal="righ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56" borderId="109" applyNumberFormat="0" applyProtection="0">
      <alignment horizontal="right" vertical="center"/>
    </xf>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9" fillId="65" borderId="109" applyNumberFormat="0" applyProtection="0">
      <alignment horizontal="right" vertical="center"/>
    </xf>
    <xf numFmtId="186" fontId="56" fillId="40" borderId="109" applyNumberFormat="0" applyFont="0" applyAlignment="0" applyProtection="0"/>
    <xf numFmtId="4" fontId="56" fillId="57" borderId="112" applyNumberFormat="0" applyProtection="0">
      <alignment horizontal="right" vertical="center"/>
    </xf>
    <xf numFmtId="4" fontId="56" fillId="58"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56" fillId="15" borderId="111" applyNumberFormat="0" applyProtection="0">
      <alignment horizontal="left" vertical="top"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186" fontId="27" fillId="63" borderId="111" applyNumberFormat="0" applyProtection="0">
      <alignment horizontal="left" vertical="center"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4" borderId="109"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4" fontId="59" fillId="65" borderId="109" applyNumberFormat="0" applyProtection="0">
      <alignment horizontal="right" vertical="center"/>
    </xf>
    <xf numFmtId="186" fontId="27" fillId="14" borderId="111" applyNumberFormat="0" applyProtection="0">
      <alignment horizontal="left" vertical="top" indent="1"/>
    </xf>
    <xf numFmtId="186" fontId="56" fillId="15" borderId="111" applyNumberFormat="0" applyProtection="0">
      <alignment horizontal="left" vertical="top" indent="1"/>
    </xf>
    <xf numFmtId="4" fontId="56" fillId="61" borderId="112" applyNumberFormat="0" applyProtection="0">
      <alignment horizontal="left" vertical="center" indent="1"/>
    </xf>
    <xf numFmtId="4" fontId="56" fillId="57" borderId="112" applyNumberFormat="0" applyProtection="0">
      <alignment horizontal="right" vertical="center"/>
    </xf>
    <xf numFmtId="4" fontId="62" fillId="11" borderId="111" applyNumberFormat="0" applyProtection="0">
      <alignment horizontal="left" vertical="center" indent="1"/>
    </xf>
    <xf numFmtId="186" fontId="44" fillId="0" borderId="116" applyNumberFormat="0" applyFill="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4" fontId="59" fillId="53" borderId="109" applyNumberFormat="0" applyProtection="0">
      <alignment vertical="center"/>
    </xf>
    <xf numFmtId="4" fontId="56" fillId="16"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62" fillId="48" borderId="111" applyNumberFormat="0" applyProtection="0">
      <alignment horizontal="left" vertical="top" indent="1"/>
    </xf>
    <xf numFmtId="186" fontId="44" fillId="0" borderId="116" applyNumberFormat="0" applyFill="0" applyAlignment="0" applyProtection="0"/>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4" fontId="27" fillId="21" borderId="112" applyNumberFormat="0" applyProtection="0">
      <alignment horizontal="left" vertical="center" indent="1"/>
    </xf>
    <xf numFmtId="4" fontId="56" fillId="19" borderId="109" applyNumberFormat="0" applyProtection="0">
      <alignment horizontal="right" vertical="center"/>
    </xf>
    <xf numFmtId="186" fontId="56" fillId="40" borderId="109" applyNumberFormat="0" applyFont="0" applyAlignment="0" applyProtection="0"/>
    <xf numFmtId="4" fontId="56" fillId="52" borderId="109" applyNumberFormat="0" applyProtection="0">
      <alignmen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27" fillId="15" borderId="111" applyNumberFormat="0" applyProtection="0">
      <alignment horizontal="left" vertical="top" indent="1"/>
    </xf>
    <xf numFmtId="186" fontId="56" fillId="40" borderId="109" applyNumberFormat="0" applyFont="0" applyAlignment="0" applyProtection="0"/>
    <xf numFmtId="194" fontId="33" fillId="0" borderId="99" applyFill="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3" borderId="109" applyNumberFormat="0" applyProtection="0">
      <alignment horizontal="left" vertical="center" indent="1"/>
    </xf>
    <xf numFmtId="4" fontId="59" fillId="65" borderId="109" applyNumberFormat="0" applyProtection="0">
      <alignment horizontal="right" vertical="center"/>
    </xf>
    <xf numFmtId="186" fontId="56" fillId="14" borderId="111" applyNumberFormat="0" applyProtection="0">
      <alignment horizontal="left" vertical="top" indent="1"/>
    </xf>
    <xf numFmtId="186" fontId="62" fillId="15" borderId="111" applyNumberFormat="0" applyProtection="0">
      <alignment horizontal="left" vertical="top" indent="1"/>
    </xf>
    <xf numFmtId="4" fontId="64" fillId="64" borderId="109" applyNumberFormat="0" applyProtection="0">
      <alignment horizontal="right" vertical="center"/>
    </xf>
    <xf numFmtId="4" fontId="62" fillId="11" borderId="111" applyNumberFormat="0" applyProtection="0">
      <alignment horizontal="left" vertical="center"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14" borderId="111" applyNumberFormat="0" applyProtection="0">
      <alignment horizontal="left" vertical="top" indent="1"/>
    </xf>
    <xf numFmtId="4" fontId="27" fillId="21" borderId="112" applyNumberFormat="0" applyProtection="0">
      <alignment horizontal="left" vertical="center" indent="1"/>
    </xf>
    <xf numFmtId="186" fontId="27" fillId="21" borderId="111" applyNumberFormat="0" applyProtection="0">
      <alignment horizontal="left" vertical="top" indent="1"/>
    </xf>
    <xf numFmtId="4" fontId="56" fillId="57" borderId="112" applyNumberFormat="0" applyProtection="0">
      <alignment horizontal="right" vertical="center"/>
    </xf>
    <xf numFmtId="186" fontId="56" fillId="11" borderId="109" applyNumberFormat="0" applyProtection="0">
      <alignment horizontal="left" vertical="center" indent="1"/>
    </xf>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6" fillId="40" borderId="109" applyNumberFormat="0" applyFont="0" applyAlignment="0" applyProtection="0"/>
    <xf numFmtId="4" fontId="56" fillId="55"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4" fontId="56" fillId="60" borderId="109" applyNumberFormat="0" applyProtection="0">
      <alignment horizontal="right" vertical="center"/>
    </xf>
    <xf numFmtId="4" fontId="56" fillId="16" borderId="109" applyNumberFormat="0" applyProtection="0">
      <alignment horizontal="right" vertical="center"/>
    </xf>
    <xf numFmtId="186" fontId="56" fillId="21" borderId="111" applyNumberFormat="0" applyProtection="0">
      <alignment horizontal="left" vertical="top" indent="1"/>
    </xf>
    <xf numFmtId="186" fontId="56" fillId="63"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4" fontId="56" fillId="0"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186" fontId="56" fillId="14" borderId="109" applyNumberFormat="0" applyProtection="0">
      <alignment horizontal="left" vertical="center" indent="1"/>
    </xf>
    <xf numFmtId="164" fontId="35" fillId="0" borderId="0" applyFont="0" applyFill="0" applyBorder="0" applyAlignment="0" applyProtection="0"/>
    <xf numFmtId="164" fontId="35" fillId="0" borderId="0" applyFont="0" applyFill="0" applyBorder="0" applyAlignment="0" applyProtection="0"/>
    <xf numFmtId="186" fontId="42" fillId="44" borderId="109" applyNumberFormat="0" applyAlignment="0" applyProtection="0"/>
    <xf numFmtId="4" fontId="59" fillId="65" borderId="109" applyNumberFormat="0" applyProtection="0">
      <alignment horizontal="right" vertical="center"/>
    </xf>
    <xf numFmtId="186" fontId="50" fillId="41" borderId="109" applyNumberFormat="0" applyAlignment="0" applyProtection="0"/>
    <xf numFmtId="164" fontId="35" fillId="0" borderId="0" applyFont="0" applyFill="0" applyBorder="0" applyAlignment="0" applyProtection="0"/>
    <xf numFmtId="186" fontId="42" fillId="44" borderId="109" applyNumberFormat="0" applyAlignment="0" applyProtection="0"/>
    <xf numFmtId="4" fontId="56" fillId="53" borderId="109" applyNumberFormat="0" applyProtection="0">
      <alignment horizontal="left" vertical="center" indent="1"/>
    </xf>
    <xf numFmtId="186" fontId="50" fillId="41" borderId="109" applyNumberFormat="0" applyAlignment="0" applyProtection="0"/>
    <xf numFmtId="4" fontId="56" fillId="54" borderId="109" applyNumberFormat="0" applyProtection="0">
      <alignment horizontal="left" vertical="center" indent="1"/>
    </xf>
    <xf numFmtId="4" fontId="56" fillId="19" borderId="109" applyNumberFormat="0" applyProtection="0">
      <alignment horizontal="right" vertical="center"/>
    </xf>
    <xf numFmtId="164" fontId="35" fillId="0" borderId="0" applyFont="0" applyFill="0" applyBorder="0" applyAlignment="0" applyProtection="0"/>
    <xf numFmtId="4" fontId="64" fillId="64" borderId="109" applyNumberFormat="0" applyProtection="0">
      <alignment horizontal="right" vertical="center"/>
    </xf>
    <xf numFmtId="4" fontId="56" fillId="23" borderId="109" applyNumberFormat="0" applyProtection="0">
      <alignment horizontal="right" vertical="center"/>
    </xf>
    <xf numFmtId="186" fontId="56" fillId="21" borderId="199" applyNumberFormat="0" applyProtection="0">
      <alignment horizontal="left" vertical="top" indent="1"/>
    </xf>
    <xf numFmtId="186" fontId="62" fillId="15"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4" fontId="56" fillId="61" borderId="205" applyNumberFormat="0" applyProtection="0">
      <alignment horizontal="left" vertical="center" indent="1"/>
    </xf>
    <xf numFmtId="186" fontId="56" fillId="40" borderId="201" applyNumberFormat="0" applyFont="0" applyAlignment="0" applyProtection="0"/>
    <xf numFmtId="186" fontId="56" fillId="21" borderId="199" applyNumberFormat="0" applyProtection="0">
      <alignment horizontal="left" vertical="top" indent="1"/>
    </xf>
    <xf numFmtId="164" fontId="5" fillId="0" borderId="0" applyFont="0" applyFill="0" applyBorder="0" applyAlignment="0" applyProtection="0"/>
    <xf numFmtId="0" fontId="4" fillId="0" borderId="0"/>
    <xf numFmtId="0" fontId="5" fillId="7" borderId="177">
      <alignment vertical="center"/>
      <protection locked="0"/>
    </xf>
    <xf numFmtId="193" fontId="5" fillId="69" borderId="177">
      <alignment vertical="center"/>
    </xf>
    <xf numFmtId="186" fontId="57" fillId="44" borderId="202" applyNumberFormat="0" applyAlignment="0" applyProtection="0"/>
    <xf numFmtId="186" fontId="56" fillId="63" borderId="189" applyNumberFormat="0" applyProtection="0">
      <alignment horizontal="left" vertical="top" indent="1"/>
    </xf>
    <xf numFmtId="191" fontId="5" fillId="70" borderId="197">
      <alignment horizontal="right" vertical="center"/>
      <protection locked="0"/>
    </xf>
    <xf numFmtId="4" fontId="59" fillId="65" borderId="201" applyNumberFormat="0" applyProtection="0">
      <alignment horizontal="right" vertical="center"/>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21" borderId="199" applyNumberFormat="0" applyProtection="0">
      <alignment horizontal="left" vertical="top" indent="1"/>
    </xf>
    <xf numFmtId="0" fontId="4" fillId="103" borderId="165" applyNumberFormat="0" applyFont="0" applyAlignment="0" applyProtection="0"/>
    <xf numFmtId="186" fontId="56" fillId="14" borderId="189" applyNumberFormat="0" applyProtection="0">
      <alignment horizontal="left" vertical="top" indent="1"/>
    </xf>
    <xf numFmtId="186" fontId="56" fillId="63" borderId="199" applyNumberFormat="0" applyProtection="0">
      <alignment horizontal="left" vertical="top" indent="1"/>
    </xf>
    <xf numFmtId="0" fontId="4" fillId="105" borderId="0" applyNumberFormat="0" applyBorder="0" applyAlignment="0" applyProtection="0"/>
    <xf numFmtId="0" fontId="4" fillId="106" borderId="0" applyNumberFormat="0" applyBorder="0" applyAlignment="0" applyProtection="0"/>
    <xf numFmtId="186" fontId="56" fillId="15" borderId="199" applyNumberFormat="0" applyProtection="0">
      <alignment horizontal="left" vertical="top" indent="1"/>
    </xf>
    <xf numFmtId="0" fontId="4" fillId="109" borderId="0" applyNumberFormat="0" applyBorder="0" applyAlignment="0" applyProtection="0"/>
    <xf numFmtId="0" fontId="4" fillId="110" borderId="0" applyNumberFormat="0" applyBorder="0" applyAlignment="0" applyProtection="0"/>
    <xf numFmtId="4" fontId="56" fillId="55" borderId="201" applyNumberFormat="0" applyProtection="0">
      <alignment horizontal="right" vertical="center"/>
    </xf>
    <xf numFmtId="4" fontId="74" fillId="87" borderId="172" applyNumberFormat="0" applyProtection="0">
      <alignment vertical="center"/>
    </xf>
    <xf numFmtId="0" fontId="4" fillId="113" borderId="0" applyNumberFormat="0" applyBorder="0" applyAlignment="0" applyProtection="0"/>
    <xf numFmtId="0" fontId="4" fillId="114" borderId="0" applyNumberFormat="0" applyBorder="0" applyAlignment="0" applyProtection="0"/>
    <xf numFmtId="4" fontId="59" fillId="53" borderId="201" applyNumberFormat="0" applyProtection="0">
      <alignment vertical="center"/>
    </xf>
    <xf numFmtId="186" fontId="56" fillId="21" borderId="189" applyNumberFormat="0" applyProtection="0">
      <alignment horizontal="left" vertical="top" indent="1"/>
    </xf>
    <xf numFmtId="0" fontId="4" fillId="117" borderId="0" applyNumberFormat="0" applyBorder="0" applyAlignment="0" applyProtection="0"/>
    <xf numFmtId="0" fontId="4" fillId="118" borderId="0" applyNumberFormat="0" applyBorder="0" applyAlignment="0" applyProtection="0"/>
    <xf numFmtId="186" fontId="56" fillId="63" borderId="199" applyNumberFormat="0" applyProtection="0">
      <alignment horizontal="left" vertical="top" indent="1"/>
    </xf>
    <xf numFmtId="4" fontId="72" fillId="50" borderId="172" applyNumberFormat="0" applyProtection="0">
      <alignment horizontal="right" vertical="center"/>
    </xf>
    <xf numFmtId="0" fontId="4" fillId="121" borderId="0" applyNumberFormat="0" applyBorder="0" applyAlignment="0" applyProtection="0"/>
    <xf numFmtId="0" fontId="4" fillId="122" borderId="0" applyNumberFormat="0" applyBorder="0" applyAlignment="0" applyProtection="0"/>
    <xf numFmtId="186" fontId="56" fillId="63" borderId="199" applyNumberFormat="0" applyProtection="0">
      <alignment horizontal="left" vertical="top" indent="1"/>
    </xf>
    <xf numFmtId="4" fontId="56" fillId="52" borderId="191" applyNumberFormat="0" applyProtection="0">
      <alignment vertical="center"/>
    </xf>
    <xf numFmtId="0" fontId="4" fillId="125" borderId="0" applyNumberFormat="0" applyBorder="0" applyAlignment="0" applyProtection="0"/>
    <xf numFmtId="0" fontId="4" fillId="126" borderId="0" applyNumberFormat="0" applyBorder="0" applyAlignment="0" applyProtection="0"/>
    <xf numFmtId="186" fontId="56" fillId="14" borderId="199" applyNumberFormat="0" applyProtection="0">
      <alignment horizontal="left" vertical="top" indent="1"/>
    </xf>
    <xf numFmtId="186" fontId="62" fillId="15" borderId="172" applyNumberFormat="0" applyProtection="0">
      <alignment horizontal="left" vertical="top" indent="1"/>
    </xf>
    <xf numFmtId="164" fontId="5" fillId="0" borderId="0" applyFont="0" applyFill="0" applyBorder="0" applyAlignment="0" applyProtection="0"/>
    <xf numFmtId="164" fontId="34" fillId="0" borderId="0" applyFont="0" applyFill="0" applyBorder="0" applyAlignment="0" applyProtection="0"/>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27" fillId="21" borderId="199" applyNumberFormat="0" applyProtection="0">
      <alignment horizontal="left" vertical="center" indent="1"/>
    </xf>
    <xf numFmtId="186" fontId="50" fillId="41" borderId="170" applyNumberFormat="0" applyAlignment="0" applyProtection="0"/>
    <xf numFmtId="186" fontId="56" fillId="63" borderId="199" applyNumberFormat="0" applyProtection="0">
      <alignment horizontal="left" vertical="top" indent="1"/>
    </xf>
    <xf numFmtId="4" fontId="59" fillId="53" borderId="201" applyNumberFormat="0" applyProtection="0">
      <alignment vertical="center"/>
    </xf>
    <xf numFmtId="4" fontId="63" fillId="66" borderId="205" applyNumberFormat="0" applyProtection="0">
      <alignment horizontal="left" vertical="center" indent="1"/>
    </xf>
    <xf numFmtId="186" fontId="56" fillId="63" borderId="199" applyNumberFormat="0" applyProtection="0">
      <alignment horizontal="left" vertical="top" indent="1"/>
    </xf>
    <xf numFmtId="4" fontId="56" fillId="57" borderId="205" applyNumberFormat="0" applyProtection="0">
      <alignment horizontal="righ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42" fillId="44" borderId="170" applyNumberFormat="0" applyAlignment="0" applyProtection="0"/>
    <xf numFmtId="0" fontId="27" fillId="21" borderId="172" applyNumberFormat="0" applyProtection="0">
      <alignment horizontal="left" vertical="center" indent="1"/>
    </xf>
    <xf numFmtId="4" fontId="72" fillId="49" borderId="172" applyNumberFormat="0" applyProtection="0">
      <alignment horizontal="right" vertical="center"/>
    </xf>
    <xf numFmtId="186" fontId="56" fillId="21" borderId="189" applyNumberFormat="0" applyProtection="0">
      <alignment horizontal="left" vertical="top" indent="1"/>
    </xf>
    <xf numFmtId="186" fontId="42" fillId="44" borderId="109"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64" fillId="64" borderId="191" applyNumberFormat="0" applyProtection="0">
      <alignment horizontal="right" vertical="center"/>
    </xf>
    <xf numFmtId="172" fontId="5" fillId="7" borderId="177">
      <alignment vertical="center"/>
      <protection locked="0"/>
    </xf>
    <xf numFmtId="191" fontId="28" fillId="50" borderId="177">
      <alignment vertical="center"/>
    </xf>
    <xf numFmtId="186" fontId="50" fillId="41" borderId="109" applyNumberFormat="0" applyAlignment="0" applyProtection="0"/>
    <xf numFmtId="186" fontId="27" fillId="15" borderId="199" applyNumberFormat="0" applyProtection="0">
      <alignment horizontal="left" vertical="top" indent="1"/>
    </xf>
    <xf numFmtId="186" fontId="42" fillId="44" borderId="201" applyNumberFormat="0" applyAlignment="0" applyProtection="0"/>
    <xf numFmtId="186" fontId="56" fillId="62" borderId="170" applyNumberFormat="0" applyProtection="0">
      <alignment horizontal="left" vertical="center" indent="1"/>
    </xf>
    <xf numFmtId="186" fontId="56" fillId="40" borderId="109" applyNumberFormat="0" applyFont="0" applyAlignment="0" applyProtection="0"/>
    <xf numFmtId="0" fontId="4" fillId="0" borderId="0"/>
    <xf numFmtId="164" fontId="5" fillId="0" borderId="0" applyFont="0" applyFill="0" applyBorder="0" applyAlignment="0" applyProtection="0"/>
    <xf numFmtId="186" fontId="56" fillId="14" borderId="189"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60" fillId="52" borderId="111" applyNumberFormat="0" applyProtection="0">
      <alignment horizontal="left" vertical="top" indent="1"/>
    </xf>
    <xf numFmtId="186" fontId="57" fillId="44" borderId="110" applyNumberFormat="0" applyAlignment="0" applyProtection="0"/>
    <xf numFmtId="186" fontId="57" fillId="44" borderId="110" applyNumberFormat="0" applyAlignment="0" applyProtection="0"/>
    <xf numFmtId="186" fontId="42" fillId="44" borderId="109" applyNumberFormat="0" applyAlignment="0" applyProtection="0"/>
    <xf numFmtId="186" fontId="42" fillId="44" borderId="109" applyNumberFormat="0" applyAlignment="0" applyProtection="0"/>
    <xf numFmtId="186" fontId="56" fillId="21" borderId="189"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6" fillId="21" borderId="172" applyNumberFormat="0" applyProtection="0">
      <alignment horizontal="left" vertical="top" indent="1"/>
    </xf>
    <xf numFmtId="186" fontId="27" fillId="14" borderId="199"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94" fontId="33" fillId="0" borderId="99" applyFill="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4" fontId="33" fillId="0" borderId="99" applyFill="0"/>
    <xf numFmtId="164" fontId="5" fillId="0" borderId="0" applyFont="0" applyFill="0" applyBorder="0" applyAlignment="0" applyProtection="0"/>
    <xf numFmtId="186" fontId="56" fillId="14" borderId="109" applyNumberFormat="0" applyProtection="0">
      <alignment horizontal="left" vertical="center" indent="1"/>
    </xf>
    <xf numFmtId="186" fontId="56" fillId="63" borderId="109" applyNumberFormat="0" applyProtection="0">
      <alignment horizontal="left" vertical="center" indent="1"/>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3" borderId="109" applyNumberFormat="0" applyProtection="0">
      <alignment horizontal="left" vertical="center" indent="1"/>
    </xf>
    <xf numFmtId="186" fontId="61" fillId="21" borderId="114" applyBorder="0"/>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9" borderId="109" applyNumberFormat="0" applyProtection="0">
      <alignment horizontal="right" vertical="center"/>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56" fillId="63" borderId="109" applyNumberFormat="0" applyProtection="0">
      <alignment horizontal="left" vertical="center" indent="1"/>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56" fillId="63"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9" borderId="109" applyNumberFormat="0" applyProtection="0">
      <alignment horizontal="right" vertical="center"/>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09" applyNumberFormat="0" applyProtection="0">
      <alignment horizontal="left" vertical="center" indent="1"/>
    </xf>
    <xf numFmtId="186" fontId="56" fillId="40" borderId="109" applyNumberFormat="0" applyFont="0" applyAlignment="0" applyProtection="0"/>
    <xf numFmtId="186" fontId="42" fillId="44" borderId="109" applyNumberFormat="0" applyAlignment="0" applyProtection="0"/>
    <xf numFmtId="4" fontId="64" fillId="64" borderId="109" applyNumberFormat="0" applyProtection="0">
      <alignment horizontal="right" vertical="center"/>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14" borderId="109" applyNumberFormat="0" applyProtection="0">
      <alignment horizontal="left" vertical="center" indent="1"/>
    </xf>
    <xf numFmtId="164" fontId="35" fillId="0" borderId="0" applyFont="0" applyFill="0" applyBorder="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4" fillId="0" borderId="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86" fontId="4" fillId="0" borderId="0"/>
    <xf numFmtId="186" fontId="4" fillId="0" borderId="0"/>
    <xf numFmtId="186" fontId="4" fillId="0" borderId="0"/>
    <xf numFmtId="186" fontId="4" fillId="0" borderId="0"/>
    <xf numFmtId="186" fontId="4" fillId="0" borderId="0"/>
    <xf numFmtId="0" fontId="4" fillId="0" borderId="0"/>
    <xf numFmtId="164" fontId="35" fillId="0" borderId="0" applyFont="0" applyFill="0" applyBorder="0" applyAlignment="0" applyProtection="0"/>
    <xf numFmtId="164" fontId="27" fillId="0" borderId="0" applyFont="0" applyFill="0" applyBorder="0" applyAlignment="0" applyProtection="0"/>
    <xf numFmtId="191" fontId="28" fillId="12" borderId="186">
      <alignment vertical="center"/>
      <protection locked="0"/>
    </xf>
    <xf numFmtId="186" fontId="56" fillId="63" borderId="179" applyNumberFormat="0" applyProtection="0">
      <alignment horizontal="left" vertical="center" indent="1"/>
    </xf>
    <xf numFmtId="4" fontId="59" fillId="53" borderId="179" applyNumberFormat="0" applyProtection="0">
      <alignment vertical="center"/>
    </xf>
    <xf numFmtId="186" fontId="62" fillId="48" borderId="181" applyNumberFormat="0" applyProtection="0">
      <alignment horizontal="left" vertical="top" indent="1"/>
    </xf>
    <xf numFmtId="186" fontId="57" fillId="44" borderId="180" applyNumberFormat="0" applyAlignment="0" applyProtection="0"/>
    <xf numFmtId="4" fontId="56" fillId="23" borderId="179" applyNumberFormat="0" applyProtection="0">
      <alignment horizontal="right" vertical="center"/>
    </xf>
    <xf numFmtId="186" fontId="56" fillId="14" borderId="181" applyNumberFormat="0" applyProtection="0">
      <alignment horizontal="left" vertical="top" indent="1"/>
    </xf>
    <xf numFmtId="4" fontId="63" fillId="66" borderId="182" applyNumberFormat="0" applyProtection="0">
      <alignment horizontal="left" vertical="center" indent="1"/>
    </xf>
    <xf numFmtId="0" fontId="5" fillId="13" borderId="186">
      <alignment vertical="center"/>
    </xf>
    <xf numFmtId="186" fontId="42" fillId="44" borderId="179" applyNumberFormat="0" applyAlignment="0" applyProtection="0"/>
    <xf numFmtId="37" fontId="33" fillId="0" borderId="184" applyNumberFormat="0"/>
    <xf numFmtId="191" fontId="28" fillId="50" borderId="197">
      <alignment vertical="center"/>
    </xf>
    <xf numFmtId="186" fontId="56" fillId="63" borderId="179" applyNumberFormat="0" applyProtection="0">
      <alignment horizontal="left" vertical="center" indent="1"/>
    </xf>
    <xf numFmtId="186" fontId="28" fillId="50" borderId="197">
      <alignment vertical="center"/>
    </xf>
    <xf numFmtId="4" fontId="56" fillId="60" borderId="191" applyNumberFormat="0" applyProtection="0">
      <alignment horizontal="right" vertical="center"/>
    </xf>
    <xf numFmtId="186" fontId="57" fillId="44" borderId="192" applyNumberFormat="0" applyAlignment="0" applyProtection="0"/>
    <xf numFmtId="4" fontId="56" fillId="54" borderId="191" applyNumberFormat="0" applyProtection="0">
      <alignment horizontal="left" vertical="center" indent="1"/>
    </xf>
    <xf numFmtId="186" fontId="56" fillId="40" borderId="191" applyNumberFormat="0" applyFont="0" applyAlignment="0" applyProtection="0"/>
    <xf numFmtId="186" fontId="27" fillId="15" borderId="181" applyNumberFormat="0" applyProtection="0">
      <alignment horizontal="left" vertical="top" indent="1"/>
    </xf>
    <xf numFmtId="4" fontId="56" fillId="53" borderId="191" applyNumberFormat="0" applyProtection="0">
      <alignment horizontal="left" vertical="center" indent="1"/>
    </xf>
    <xf numFmtId="186" fontId="56" fillId="14" borderId="189" applyNumberFormat="0" applyProtection="0">
      <alignment horizontal="left" vertical="top" indent="1"/>
    </xf>
    <xf numFmtId="172" fontId="28" fillId="12" borderId="197">
      <alignment vertical="center"/>
      <protection locked="0"/>
    </xf>
    <xf numFmtId="186" fontId="56" fillId="63" borderId="181" applyNumberFormat="0" applyProtection="0">
      <alignment horizontal="left" vertical="top" indent="1"/>
    </xf>
    <xf numFmtId="186" fontId="27" fillId="15" borderId="181" applyNumberFormat="0" applyProtection="0">
      <alignment horizontal="left" vertical="top" indent="1"/>
    </xf>
    <xf numFmtId="4" fontId="59" fillId="53" borderId="179" applyNumberFormat="0" applyProtection="0">
      <alignment vertical="center"/>
    </xf>
    <xf numFmtId="186" fontId="62" fillId="48" borderId="181" applyNumberFormat="0" applyProtection="0">
      <alignment horizontal="left" vertical="top" indent="1"/>
    </xf>
    <xf numFmtId="196" fontId="5" fillId="69" borderId="186">
      <alignment vertical="center"/>
    </xf>
    <xf numFmtId="4" fontId="56" fillId="16" borderId="191"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4" fontId="59" fillId="65" borderId="191" applyNumberFormat="0" applyProtection="0">
      <alignment horizontal="right" vertical="center"/>
    </xf>
    <xf numFmtId="186" fontId="56" fillId="21" borderId="189" applyNumberFormat="0" applyProtection="0">
      <alignment horizontal="left" vertical="top" indent="1"/>
    </xf>
    <xf numFmtId="0" fontId="5" fillId="70" borderId="177">
      <alignment horizontal="right" vertical="center"/>
      <protection locked="0"/>
    </xf>
    <xf numFmtId="193" fontId="28" fillId="12" borderId="197">
      <alignment vertical="center"/>
      <protection locked="0"/>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27" fillId="15" borderId="189" applyNumberFormat="0" applyProtection="0">
      <alignment horizontal="left" vertical="top" indent="1"/>
    </xf>
    <xf numFmtId="186" fontId="56" fillId="63" borderId="191" applyNumberFormat="0" applyProtection="0">
      <alignment horizontal="left" vertical="center" indent="1"/>
    </xf>
    <xf numFmtId="4" fontId="27" fillId="21" borderId="205" applyNumberFormat="0" applyProtection="0">
      <alignment horizontal="left" vertical="center" indent="1"/>
    </xf>
    <xf numFmtId="186" fontId="56" fillId="40" borderId="191" applyNumberFormat="0" applyFont="0" applyAlignment="0" applyProtection="0"/>
    <xf numFmtId="186" fontId="56" fillId="11" borderId="201" applyNumberFormat="0" applyProtection="0">
      <alignment horizontal="left" vertical="center" indent="1"/>
    </xf>
    <xf numFmtId="186" fontId="56" fillId="63" borderId="189" applyNumberFormat="0" applyProtection="0">
      <alignment horizontal="left" vertical="top" indent="1"/>
    </xf>
    <xf numFmtId="186" fontId="27" fillId="14" borderId="189" applyNumberFormat="0" applyProtection="0">
      <alignment horizontal="left" vertical="center" indent="1"/>
    </xf>
    <xf numFmtId="186" fontId="56" fillId="15" borderId="189" applyNumberFormat="0" applyProtection="0">
      <alignment horizontal="left" vertical="top" indent="1"/>
    </xf>
    <xf numFmtId="4" fontId="27" fillId="21" borderId="205" applyNumberFormat="0" applyProtection="0">
      <alignment horizontal="left" vertical="center" indent="1"/>
    </xf>
    <xf numFmtId="186" fontId="56" fillId="21" borderId="18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93" fontId="28" fillId="12" borderId="207">
      <alignment vertical="center"/>
      <protection locked="0"/>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6" borderId="191" applyNumberFormat="0" applyProtection="0">
      <alignment horizontal="right" vertical="center"/>
    </xf>
    <xf numFmtId="186" fontId="62" fillId="15" borderId="199" applyNumberFormat="0" applyProtection="0">
      <alignment horizontal="left" vertical="top" indent="1"/>
    </xf>
    <xf numFmtId="4" fontId="56" fillId="57" borderId="205" applyNumberFormat="0" applyProtection="0">
      <alignment horizontal="right" vertical="center"/>
    </xf>
    <xf numFmtId="186" fontId="56" fillId="40" borderId="191" applyNumberFormat="0" applyFont="0" applyAlignment="0" applyProtection="0"/>
    <xf numFmtId="0" fontId="27" fillId="21" borderId="199" applyNumberFormat="0" applyProtection="0">
      <alignment horizontal="left" vertical="top" indent="1"/>
    </xf>
    <xf numFmtId="186" fontId="27" fillId="63" borderId="189" applyNumberFormat="0" applyProtection="0">
      <alignment horizontal="left" vertical="top" indent="1"/>
    </xf>
    <xf numFmtId="186" fontId="28" fillId="50" borderId="186">
      <alignment vertical="center"/>
    </xf>
    <xf numFmtId="186" fontId="27" fillId="63" borderId="181" applyNumberFormat="0" applyProtection="0">
      <alignment horizontal="left" vertical="center" indent="1"/>
    </xf>
    <xf numFmtId="186" fontId="27" fillId="14" borderId="19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15" borderId="181" applyNumberFormat="0" applyProtection="0">
      <alignment horizontal="left" vertical="top" indent="1"/>
    </xf>
    <xf numFmtId="4" fontId="56" fillId="16" borderId="191" applyNumberFormat="0" applyProtection="0">
      <alignment horizontal="right" vertical="center"/>
    </xf>
    <xf numFmtId="4" fontId="59" fillId="53" borderId="179" applyNumberFormat="0" applyProtection="0">
      <alignment vertical="center"/>
    </xf>
    <xf numFmtId="191" fontId="28" fillId="50" borderId="186">
      <alignment vertical="center"/>
    </xf>
    <xf numFmtId="186" fontId="56" fillId="14" borderId="181" applyNumberFormat="0" applyProtection="0">
      <alignment horizontal="left" vertical="top" indent="1"/>
    </xf>
    <xf numFmtId="4" fontId="27" fillId="21" borderId="182" applyNumberFormat="0" applyProtection="0">
      <alignment horizontal="left" vertical="center" indent="1"/>
    </xf>
    <xf numFmtId="186" fontId="56" fillId="21" borderId="181" applyNumberFormat="0" applyProtection="0">
      <alignment horizontal="left" vertical="top" indent="1"/>
    </xf>
    <xf numFmtId="188" fontId="5" fillId="70" borderId="186">
      <alignment horizontal="right" vertical="center"/>
      <protection locked="0"/>
    </xf>
    <xf numFmtId="186" fontId="56" fillId="40" borderId="179" applyNumberFormat="0" applyFont="0" applyAlignment="0" applyProtection="0"/>
    <xf numFmtId="186" fontId="57" fillId="44" borderId="192" applyNumberFormat="0" applyAlignment="0" applyProtection="0"/>
    <xf numFmtId="4" fontId="56" fillId="0" borderId="179" applyNumberFormat="0" applyProtection="0">
      <alignment horizontal="right" vertical="center"/>
    </xf>
    <xf numFmtId="4" fontId="56" fillId="0" borderId="191" applyNumberFormat="0" applyProtection="0">
      <alignment horizontal="right" vertical="center"/>
    </xf>
    <xf numFmtId="186" fontId="56" fillId="40" borderId="201" applyNumberFormat="0" applyFont="0" applyAlignment="0" applyProtection="0"/>
    <xf numFmtId="4" fontId="56" fillId="52" borderId="191" applyNumberFormat="0" applyProtection="0">
      <alignment vertical="center"/>
    </xf>
    <xf numFmtId="186" fontId="27" fillId="15" borderId="189"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191" fontId="28" fillId="12" borderId="186">
      <alignment vertical="center"/>
      <protection locked="0"/>
    </xf>
    <xf numFmtId="191" fontId="5" fillId="70" borderId="186">
      <alignment horizontal="right" vertical="center"/>
      <protection locked="0"/>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27" fillId="21" borderId="182" applyNumberFormat="0" applyProtection="0">
      <alignment horizontal="left" vertical="center" indent="1"/>
    </xf>
    <xf numFmtId="186" fontId="56" fillId="21" borderId="189" applyNumberFormat="0" applyProtection="0">
      <alignment horizontal="left" vertical="top" indent="1"/>
    </xf>
    <xf numFmtId="196" fontId="5" fillId="69" borderId="177">
      <alignment vertical="center"/>
    </xf>
    <xf numFmtId="186" fontId="56" fillId="14" borderId="181" applyNumberFormat="0" applyProtection="0">
      <alignment horizontal="left" vertical="top" indent="1"/>
    </xf>
    <xf numFmtId="4" fontId="56" fillId="58" borderId="201" applyNumberFormat="0" applyProtection="0">
      <alignment horizontal="right" vertical="center"/>
    </xf>
    <xf numFmtId="4" fontId="27" fillId="21" borderId="195" applyNumberFormat="0" applyProtection="0">
      <alignment horizontal="left" vertical="center" indent="1"/>
    </xf>
    <xf numFmtId="4" fontId="56" fillId="0" borderId="191" applyNumberFormat="0" applyProtection="0">
      <alignment horizontal="right" vertical="center"/>
    </xf>
    <xf numFmtId="186" fontId="27" fillId="63" borderId="189" applyNumberFormat="0" applyProtection="0">
      <alignment horizontal="left" vertical="top" indent="1"/>
    </xf>
    <xf numFmtId="194" fontId="33" fillId="0" borderId="198" applyFill="0"/>
    <xf numFmtId="0" fontId="5" fillId="13" borderId="177">
      <alignment vertical="center"/>
    </xf>
    <xf numFmtId="4" fontId="72" fillId="53" borderId="189" applyNumberFormat="0" applyProtection="0">
      <alignment horizontal="left" vertical="center" indent="1"/>
    </xf>
    <xf numFmtId="186" fontId="27" fillId="14" borderId="199" applyNumberFormat="0" applyProtection="0">
      <alignment horizontal="left" vertical="center" indent="1"/>
    </xf>
    <xf numFmtId="186" fontId="56" fillId="11" borderId="201"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4" fontId="56" fillId="14" borderId="195" applyNumberFormat="0" applyProtection="0">
      <alignment horizontal="left" vertical="center" indent="1"/>
    </xf>
    <xf numFmtId="186" fontId="27" fillId="15" borderId="189" applyNumberFormat="0" applyProtection="0">
      <alignment horizontal="left" vertical="center" indent="1"/>
    </xf>
    <xf numFmtId="186" fontId="61" fillId="21" borderId="193" applyBorder="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4" fontId="62" fillId="48" borderId="199" applyNumberFormat="0" applyProtection="0">
      <alignment vertical="center"/>
    </xf>
    <xf numFmtId="186" fontId="56" fillId="21" borderId="189" applyNumberFormat="0" applyProtection="0">
      <alignment horizontal="left" vertical="top" indent="1"/>
    </xf>
    <xf numFmtId="4" fontId="63" fillId="66" borderId="205" applyNumberFormat="0" applyProtection="0">
      <alignment horizontal="left" vertical="center" indent="1"/>
    </xf>
    <xf numFmtId="4" fontId="62" fillId="11" borderId="199" applyNumberFormat="0" applyProtection="0">
      <alignment horizontal="left" vertical="center" indent="1"/>
    </xf>
    <xf numFmtId="4" fontId="56" fillId="54" borderId="191" applyNumberFormat="0" applyProtection="0">
      <alignment horizontal="left" vertical="center" indent="1"/>
    </xf>
    <xf numFmtId="186" fontId="27" fillId="14" borderId="181" applyNumberFormat="0" applyProtection="0">
      <alignment horizontal="left" vertical="center" indent="1"/>
    </xf>
    <xf numFmtId="186" fontId="56" fillId="15" borderId="189" applyNumberFormat="0" applyProtection="0">
      <alignment horizontal="left" vertical="top" indent="1"/>
    </xf>
    <xf numFmtId="186" fontId="56" fillId="40" borderId="179" applyNumberFormat="0" applyFont="0" applyAlignment="0" applyProtection="0"/>
    <xf numFmtId="194" fontId="33" fillId="0" borderId="198" applyFill="0"/>
    <xf numFmtId="4" fontId="59" fillId="65" borderId="201" applyNumberFormat="0" applyProtection="0">
      <alignment horizontal="right" vertical="center"/>
    </xf>
    <xf numFmtId="186" fontId="44" fillId="0" borderId="196" applyNumberFormat="0" applyFill="0" applyAlignment="0" applyProtection="0"/>
    <xf numFmtId="186" fontId="56" fillId="63" borderId="199" applyNumberFormat="0" applyProtection="0">
      <alignment horizontal="left" vertical="top" indent="1"/>
    </xf>
    <xf numFmtId="186" fontId="56" fillId="15" borderId="181" applyNumberFormat="0" applyProtection="0">
      <alignment horizontal="left" vertical="top" indent="1"/>
    </xf>
    <xf numFmtId="4" fontId="56" fillId="58" borderId="191" applyNumberFormat="0" applyProtection="0">
      <alignment horizontal="right" vertical="center"/>
    </xf>
    <xf numFmtId="186" fontId="56" fillId="14" borderId="181" applyNumberFormat="0" applyProtection="0">
      <alignment horizontal="left" vertical="top" indent="1"/>
    </xf>
    <xf numFmtId="172" fontId="28" fillId="12" borderId="186">
      <alignment vertical="center"/>
      <protection locked="0"/>
    </xf>
    <xf numFmtId="186" fontId="60" fillId="52" borderId="189" applyNumberFormat="0" applyProtection="0">
      <alignment horizontal="left" vertical="top" indent="1"/>
    </xf>
    <xf numFmtId="4" fontId="56" fillId="54" borderId="191" applyNumberFormat="0" applyProtection="0">
      <alignment horizontal="left" vertical="center" indent="1"/>
    </xf>
    <xf numFmtId="186" fontId="56" fillId="21" borderId="181" applyNumberFormat="0" applyProtection="0">
      <alignment horizontal="left" vertical="top" indent="1"/>
    </xf>
    <xf numFmtId="186" fontId="27" fillId="14" borderId="199" applyNumberFormat="0" applyProtection="0">
      <alignment horizontal="left" vertical="center" indent="1"/>
    </xf>
    <xf numFmtId="186" fontId="61" fillId="21" borderId="203" applyBorder="0"/>
    <xf numFmtId="4" fontId="56" fillId="55" borderId="201" applyNumberFormat="0" applyProtection="0">
      <alignment horizontal="right" vertical="center"/>
    </xf>
    <xf numFmtId="186" fontId="57" fillId="44" borderId="202" applyNumberFormat="0" applyAlignment="0" applyProtection="0"/>
    <xf numFmtId="186" fontId="27" fillId="21" borderId="199" applyNumberFormat="0" applyProtection="0">
      <alignment horizontal="left" vertical="center" indent="1"/>
    </xf>
    <xf numFmtId="186" fontId="28" fillId="49" borderId="177">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7" fillId="44" borderId="180" applyNumberFormat="0" applyAlignment="0" applyProtection="0"/>
    <xf numFmtId="186" fontId="57" fillId="44" borderId="192" applyNumberFormat="0" applyAlignment="0" applyProtection="0"/>
    <xf numFmtId="186" fontId="62" fillId="15" borderId="189" applyNumberFormat="0" applyProtection="0">
      <alignment horizontal="left" vertical="top" indent="1"/>
    </xf>
    <xf numFmtId="191" fontId="5" fillId="70" borderId="186">
      <alignment horizontal="right" vertical="center"/>
      <protection locked="0"/>
    </xf>
    <xf numFmtId="186" fontId="56" fillId="40" borderId="179" applyNumberFormat="0" applyFont="0" applyAlignment="0" applyProtection="0"/>
    <xf numFmtId="186" fontId="56" fillId="40" borderId="191" applyNumberFormat="0" applyFont="0" applyAlignment="0" applyProtection="0"/>
    <xf numFmtId="4" fontId="56" fillId="14" borderId="182" applyNumberFormat="0" applyProtection="0">
      <alignment horizontal="left" vertical="center" indent="1"/>
    </xf>
    <xf numFmtId="186" fontId="50" fillId="41" borderId="179" applyNumberFormat="0" applyAlignment="0" applyProtection="0"/>
    <xf numFmtId="186" fontId="42" fillId="44" borderId="191" applyNumberFormat="0" applyAlignment="0" applyProtection="0"/>
    <xf numFmtId="186" fontId="56" fillId="14" borderId="18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27" fillId="15" borderId="181" applyNumberFormat="0" applyProtection="0">
      <alignment horizontal="left" vertical="top" indent="1"/>
    </xf>
    <xf numFmtId="186" fontId="56" fillId="15" borderId="181" applyNumberFormat="0" applyProtection="0">
      <alignment horizontal="left" vertical="top" indent="1"/>
    </xf>
    <xf numFmtId="4" fontId="56" fillId="52" borderId="191" applyNumberFormat="0" applyProtection="0">
      <alignment vertical="center"/>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14" borderId="195" applyNumberFormat="0" applyProtection="0">
      <alignment horizontal="left" vertical="center" indent="1"/>
    </xf>
    <xf numFmtId="4" fontId="56" fillId="16" borderId="191" applyNumberFormat="0" applyProtection="0">
      <alignment horizontal="right" vertical="center"/>
    </xf>
    <xf numFmtId="186" fontId="27" fillId="63" borderId="199" applyNumberFormat="0" applyProtection="0">
      <alignment horizontal="left" vertical="top" indent="1"/>
    </xf>
    <xf numFmtId="188" fontId="28" fillId="50" borderId="186">
      <alignment vertical="center"/>
    </xf>
    <xf numFmtId="4" fontId="27" fillId="21" borderId="195" applyNumberFormat="0" applyProtection="0">
      <alignment horizontal="left" vertical="center" indent="1"/>
    </xf>
    <xf numFmtId="186" fontId="56" fillId="14" borderId="181" applyNumberFormat="0" applyProtection="0">
      <alignment horizontal="left" vertical="top" indent="1"/>
    </xf>
    <xf numFmtId="186" fontId="57" fillId="44" borderId="180" applyNumberFormat="0" applyAlignment="0" applyProtection="0"/>
    <xf numFmtId="4" fontId="59" fillId="53" borderId="191" applyNumberFormat="0" applyProtection="0">
      <alignment vertical="center"/>
    </xf>
    <xf numFmtId="186" fontId="27" fillId="63" borderId="189" applyNumberFormat="0" applyProtection="0">
      <alignment horizontal="left" vertical="center" indent="1"/>
    </xf>
    <xf numFmtId="4" fontId="56" fillId="59" borderId="191" applyNumberFormat="0" applyProtection="0">
      <alignment horizontal="right" vertical="center"/>
    </xf>
    <xf numFmtId="186" fontId="56" fillId="63" borderId="181" applyNumberFormat="0" applyProtection="0">
      <alignment horizontal="left" vertical="top" indent="1"/>
    </xf>
    <xf numFmtId="0" fontId="5" fillId="13" borderId="186">
      <alignment vertical="center"/>
    </xf>
    <xf numFmtId="4" fontId="56" fillId="0" borderId="179" applyNumberFormat="0" applyProtection="0">
      <alignment horizontal="right" vertical="center"/>
    </xf>
    <xf numFmtId="186" fontId="56" fillId="21" borderId="199" applyNumberFormat="0" applyProtection="0">
      <alignment horizontal="left" vertical="top" indent="1"/>
    </xf>
    <xf numFmtId="188" fontId="28" fillId="49" borderId="186">
      <alignment vertical="center"/>
    </xf>
    <xf numFmtId="186" fontId="56" fillId="40" borderId="191" applyNumberFormat="0" applyFont="0" applyAlignment="0" applyProtection="0"/>
    <xf numFmtId="4" fontId="56" fillId="59" borderId="201" applyNumberFormat="0" applyProtection="0">
      <alignment horizontal="right" vertical="center"/>
    </xf>
    <xf numFmtId="191" fontId="28" fillId="50" borderId="197">
      <alignment vertical="center"/>
    </xf>
    <xf numFmtId="4" fontId="56" fillId="15" borderId="191" applyNumberFormat="0" applyProtection="0">
      <alignment horizontal="right" vertical="center"/>
    </xf>
    <xf numFmtId="196" fontId="5" fillId="69" borderId="197">
      <alignmen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188" fontId="28" fillId="51" borderId="186">
      <alignment horizontal="right" vertical="center"/>
      <protection locked="0"/>
    </xf>
    <xf numFmtId="186" fontId="56" fillId="63" borderId="179" applyNumberFormat="0" applyProtection="0">
      <alignment horizontal="left" vertical="center" indent="1"/>
    </xf>
    <xf numFmtId="4" fontId="56" fillId="57" borderId="205" applyNumberFormat="0" applyProtection="0">
      <alignment horizontal="right" vertical="center"/>
    </xf>
    <xf numFmtId="186" fontId="56" fillId="21" borderId="189" applyNumberFormat="0" applyProtection="0">
      <alignment horizontal="left" vertical="top" indent="1"/>
    </xf>
    <xf numFmtId="186" fontId="56" fillId="14" borderId="201" applyNumberFormat="0" applyProtection="0">
      <alignment horizontal="left" vertical="center" indent="1"/>
    </xf>
    <xf numFmtId="4" fontId="62" fillId="48" borderId="199" applyNumberFormat="0" applyProtection="0">
      <alignment vertical="center"/>
    </xf>
    <xf numFmtId="4" fontId="56" fillId="52" borderId="191" applyNumberFormat="0" applyProtection="0">
      <alignment vertical="center"/>
    </xf>
    <xf numFmtId="186" fontId="42" fillId="44" borderId="201" applyNumberFormat="0" applyAlignment="0" applyProtection="0"/>
    <xf numFmtId="186" fontId="56" fillId="21" borderId="199" applyNumberFormat="0" applyProtection="0">
      <alignment horizontal="left" vertical="top" indent="1"/>
    </xf>
    <xf numFmtId="186" fontId="62" fillId="15" borderId="199" applyNumberFormat="0" applyProtection="0">
      <alignment horizontal="left" vertical="top" indent="1"/>
    </xf>
    <xf numFmtId="186" fontId="27" fillId="15" borderId="199" applyNumberFormat="0" applyProtection="0">
      <alignment horizontal="left" vertical="center" indent="1"/>
    </xf>
    <xf numFmtId="4" fontId="62" fillId="48" borderId="199" applyNumberFormat="0" applyProtection="0">
      <alignment vertical="center"/>
    </xf>
    <xf numFmtId="186" fontId="27" fillId="14" borderId="18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63" borderId="189" applyNumberFormat="0" applyProtection="0">
      <alignment horizontal="left" vertical="top" indent="1"/>
    </xf>
    <xf numFmtId="4" fontId="27" fillId="21" borderId="195" applyNumberFormat="0" applyProtection="0">
      <alignment horizontal="left" vertical="center" indent="1"/>
    </xf>
    <xf numFmtId="186" fontId="56" fillId="63" borderId="189" applyNumberFormat="0" applyProtection="0">
      <alignment horizontal="left" vertical="top" indent="1"/>
    </xf>
    <xf numFmtId="186" fontId="28" fillId="49" borderId="186">
      <alignment vertical="center"/>
    </xf>
    <xf numFmtId="186" fontId="56" fillId="15" borderId="189" applyNumberFormat="0" applyProtection="0">
      <alignment horizontal="left" vertical="top" indent="1"/>
    </xf>
    <xf numFmtId="186" fontId="62" fillId="48" borderId="199" applyNumberFormat="0" applyProtection="0">
      <alignment horizontal="left" vertical="top" indent="1"/>
    </xf>
    <xf numFmtId="186" fontId="27" fillId="15" borderId="199" applyNumberFormat="0" applyProtection="0">
      <alignment horizontal="left" vertical="center" indent="1"/>
    </xf>
    <xf numFmtId="4" fontId="56" fillId="61" borderId="205" applyNumberFormat="0" applyProtection="0">
      <alignment horizontal="left" vertical="center" indent="1"/>
    </xf>
    <xf numFmtId="188" fontId="5" fillId="13" borderId="197">
      <alignment vertical="center"/>
    </xf>
    <xf numFmtId="186" fontId="57" fillId="44" borderId="202" applyNumberFormat="0" applyAlignment="0" applyProtection="0"/>
    <xf numFmtId="4" fontId="56" fillId="56" borderId="201" applyNumberFormat="0" applyProtection="0">
      <alignment horizontal="right" vertical="center"/>
    </xf>
    <xf numFmtId="186" fontId="56" fillId="11" borderId="191" applyNumberFormat="0" applyProtection="0">
      <alignment horizontal="left" vertical="center" indent="1"/>
    </xf>
    <xf numFmtId="186" fontId="44" fillId="0" borderId="196" applyNumberFormat="0" applyFill="0" applyAlignment="0" applyProtection="0"/>
    <xf numFmtId="186" fontId="44" fillId="0" borderId="206" applyNumberFormat="0" applyFill="0" applyAlignment="0" applyProtection="0"/>
    <xf numFmtId="186" fontId="56" fillId="21" borderId="189" applyNumberFormat="0" applyProtection="0">
      <alignment horizontal="left" vertical="top" indent="1"/>
    </xf>
    <xf numFmtId="186" fontId="56" fillId="40" borderId="191" applyNumberFormat="0" applyFont="0" applyAlignment="0" applyProtection="0"/>
    <xf numFmtId="186" fontId="27" fillId="15" borderId="199" applyNumberFormat="0" applyProtection="0">
      <alignment horizontal="left" vertical="center" indent="1"/>
    </xf>
    <xf numFmtId="4" fontId="56" fillId="53" borderId="191" applyNumberFormat="0" applyProtection="0">
      <alignment horizontal="left" vertical="center" indent="1"/>
    </xf>
    <xf numFmtId="186" fontId="56" fillId="63" borderId="199" applyNumberFormat="0" applyProtection="0">
      <alignment horizontal="left" vertical="top" indent="1"/>
    </xf>
    <xf numFmtId="186" fontId="56" fillId="63" borderId="189" applyNumberFormat="0" applyProtection="0">
      <alignment horizontal="left" vertical="top" indent="1"/>
    </xf>
    <xf numFmtId="191" fontId="5" fillId="70" borderId="177">
      <alignment horizontal="right" vertical="center"/>
      <protection locked="0"/>
    </xf>
    <xf numFmtId="186" fontId="57" fillId="44" borderId="192" applyNumberFormat="0" applyAlignment="0" applyProtection="0"/>
    <xf numFmtId="4" fontId="56" fillId="23" borderId="179" applyNumberFormat="0" applyProtection="0">
      <alignment horizontal="right" vertical="center"/>
    </xf>
    <xf numFmtId="4" fontId="27" fillId="21" borderId="182" applyNumberFormat="0" applyProtection="0">
      <alignment horizontal="left" vertical="center" indent="1"/>
    </xf>
    <xf numFmtId="186" fontId="56" fillId="40" borderId="191" applyNumberFormat="0" applyFont="0" applyAlignment="0" applyProtection="0"/>
    <xf numFmtId="186" fontId="56" fillId="21" borderId="189" applyNumberFormat="0" applyProtection="0">
      <alignment horizontal="left" vertical="top" indent="1"/>
    </xf>
    <xf numFmtId="191" fontId="28" fillId="51" borderId="197">
      <alignment horizontal="right" vertical="center"/>
      <protection locked="0"/>
    </xf>
    <xf numFmtId="186" fontId="56" fillId="40" borderId="191" applyNumberFormat="0" applyFont="0" applyAlignment="0" applyProtection="0"/>
    <xf numFmtId="186" fontId="27" fillId="15" borderId="189" applyNumberFormat="0" applyProtection="0">
      <alignment horizontal="left" vertical="top" indent="1"/>
    </xf>
    <xf numFmtId="186" fontId="56" fillId="67" borderId="186"/>
    <xf numFmtId="186" fontId="44" fillId="0" borderId="185" applyNumberFormat="0" applyFill="0" applyAlignment="0" applyProtection="0"/>
    <xf numFmtId="193" fontId="28" fillId="12" borderId="186">
      <alignment vertical="center"/>
      <protection locked="0"/>
    </xf>
    <xf numFmtId="186" fontId="56" fillId="21" borderId="189" applyNumberFormat="0" applyProtection="0">
      <alignment horizontal="left" vertical="top" indent="1"/>
    </xf>
    <xf numFmtId="4" fontId="56" fillId="57" borderId="182" applyNumberFormat="0" applyProtection="0">
      <alignment horizontal="right" vertical="center"/>
    </xf>
    <xf numFmtId="186" fontId="56" fillId="21" borderId="199" applyNumberFormat="0" applyProtection="0">
      <alignment horizontal="left" vertical="top" indent="1"/>
    </xf>
    <xf numFmtId="186" fontId="27" fillId="15" borderId="189" applyNumberFormat="0" applyProtection="0">
      <alignment horizontal="left" vertical="center" indent="1"/>
    </xf>
    <xf numFmtId="186" fontId="56" fillId="21" borderId="199" applyNumberFormat="0" applyProtection="0">
      <alignment horizontal="left" vertical="top" indent="1"/>
    </xf>
    <xf numFmtId="4" fontId="70" fillId="53" borderId="199" applyNumberFormat="0" applyProtection="0">
      <alignment vertical="center"/>
    </xf>
    <xf numFmtId="186" fontId="56" fillId="63" borderId="191" applyNumberFormat="0" applyProtection="0">
      <alignment horizontal="left" vertical="center" indent="1"/>
    </xf>
    <xf numFmtId="186" fontId="56" fillId="40" borderId="191" applyNumberFormat="0" applyFont="0" applyAlignment="0" applyProtection="0"/>
    <xf numFmtId="4" fontId="75" fillId="88" borderId="190" applyNumberFormat="0" applyProtection="0">
      <alignment horizontal="left" vertical="center" indent="1"/>
    </xf>
    <xf numFmtId="0" fontId="27" fillId="15" borderId="189" applyNumberFormat="0" applyProtection="0">
      <alignment horizontal="left" vertical="center" indent="1"/>
    </xf>
    <xf numFmtId="188" fontId="5" fillId="7" borderId="197">
      <alignment vertical="center"/>
      <protection locked="0"/>
    </xf>
    <xf numFmtId="186" fontId="62" fillId="48" borderId="199" applyNumberFormat="0" applyProtection="0">
      <alignment horizontal="left" vertical="top" indent="1"/>
    </xf>
    <xf numFmtId="4" fontId="56" fillId="14" borderId="205" applyNumberFormat="0" applyProtection="0">
      <alignment horizontal="left" vertical="center" indent="1"/>
    </xf>
    <xf numFmtId="186" fontId="56" fillId="14" borderId="189" applyNumberFormat="0" applyProtection="0">
      <alignment horizontal="left" vertical="top" indent="1"/>
    </xf>
    <xf numFmtId="188" fontId="5" fillId="69" borderId="186">
      <alignment vertical="center"/>
    </xf>
    <xf numFmtId="186" fontId="56" fillId="14" borderId="181" applyNumberFormat="0" applyProtection="0">
      <alignment horizontal="left" vertical="top" indent="1"/>
    </xf>
    <xf numFmtId="186" fontId="27" fillId="14" borderId="189" applyNumberFormat="0" applyProtection="0">
      <alignment horizontal="left" vertical="center" indent="1"/>
    </xf>
    <xf numFmtId="186" fontId="44" fillId="0" borderId="196" applyNumberFormat="0" applyFill="0" applyAlignment="0" applyProtection="0"/>
    <xf numFmtId="188" fontId="5" fillId="13" borderId="186">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4" fontId="56" fillId="14" borderId="195" applyNumberFormat="0" applyProtection="0">
      <alignment horizontal="left" vertical="center"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72" fontId="28" fillId="12" borderId="197">
      <alignment vertical="center"/>
      <protection locked="0"/>
    </xf>
    <xf numFmtId="186" fontId="56" fillId="14" borderId="189"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186" fontId="56" fillId="21" borderId="189" applyNumberFormat="0" applyProtection="0">
      <alignment horizontal="left" vertical="top" indent="1"/>
    </xf>
    <xf numFmtId="186" fontId="27" fillId="15" borderId="189" applyNumberFormat="0" applyProtection="0">
      <alignment horizontal="left" vertical="top" indent="1"/>
    </xf>
    <xf numFmtId="0" fontId="5" fillId="13" borderId="197">
      <alignment vertical="center"/>
    </xf>
    <xf numFmtId="0" fontId="5" fillId="69" borderId="197">
      <alignment vertical="center"/>
    </xf>
    <xf numFmtId="0" fontId="5" fillId="7" borderId="197">
      <alignment vertical="center"/>
      <protection locked="0"/>
    </xf>
    <xf numFmtId="4" fontId="56" fillId="23" borderId="191" applyNumberFormat="0" applyProtection="0">
      <alignment horizontal="right" vertical="center"/>
    </xf>
    <xf numFmtId="186" fontId="56" fillId="40" borderId="201" applyNumberFormat="0" applyFont="0" applyAlignment="0" applyProtection="0"/>
    <xf numFmtId="186" fontId="56" fillId="40" borderId="191" applyNumberFormat="0" applyFont="0" applyAlignment="0" applyProtection="0"/>
    <xf numFmtId="186" fontId="56" fillId="40" borderId="191" applyNumberFormat="0" applyFont="0" applyAlignment="0" applyProtection="0"/>
    <xf numFmtId="191" fontId="5" fillId="69" borderId="186">
      <alignment vertical="center"/>
    </xf>
    <xf numFmtId="0" fontId="27" fillId="15" borderId="199" applyNumberFormat="0" applyProtection="0">
      <alignment horizontal="left" vertical="center" indent="1"/>
    </xf>
    <xf numFmtId="186" fontId="42" fillId="44" borderId="191" applyNumberFormat="0" applyAlignment="0" applyProtection="0"/>
    <xf numFmtId="186" fontId="56" fillId="62" borderId="191" applyNumberFormat="0" applyProtection="0">
      <alignment horizontal="left" vertical="center" indent="1"/>
    </xf>
    <xf numFmtId="186" fontId="27" fillId="14" borderId="189" applyNumberFormat="0" applyProtection="0">
      <alignment horizontal="left" vertical="center" indent="1"/>
    </xf>
    <xf numFmtId="186" fontId="28" fillId="12" borderId="197">
      <alignment vertical="center"/>
      <protection locked="0"/>
    </xf>
    <xf numFmtId="186" fontId="27" fillId="21" borderId="189" applyNumberFormat="0" applyProtection="0">
      <alignment horizontal="left" vertical="top" indent="1"/>
    </xf>
    <xf numFmtId="186" fontId="56" fillId="40" borderId="179" applyNumberFormat="0" applyFont="0" applyAlignment="0" applyProtection="0"/>
    <xf numFmtId="4" fontId="56" fillId="53" borderId="179" applyNumberFormat="0" applyProtection="0">
      <alignment horizontal="left" vertical="center" indent="1"/>
    </xf>
    <xf numFmtId="186" fontId="56" fillId="15" borderId="189" applyNumberFormat="0" applyProtection="0">
      <alignment horizontal="left" vertical="top" indent="1"/>
    </xf>
    <xf numFmtId="4" fontId="27" fillId="21" borderId="195" applyNumberFormat="0" applyProtection="0">
      <alignment horizontal="left" vertical="center" indent="1"/>
    </xf>
    <xf numFmtId="186" fontId="56" fillId="15" borderId="189" applyNumberFormat="0" applyProtection="0">
      <alignment horizontal="left" vertical="top" indent="1"/>
    </xf>
    <xf numFmtId="186" fontId="60" fillId="52" borderId="19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62" fillId="48" borderId="189" applyNumberFormat="0" applyProtection="0">
      <alignment horizontal="left" vertical="top" indent="1"/>
    </xf>
    <xf numFmtId="186" fontId="28" fillId="12" borderId="197">
      <alignment vertical="center"/>
      <protection locked="0"/>
    </xf>
    <xf numFmtId="4" fontId="56" fillId="52" borderId="191" applyNumberFormat="0" applyProtection="0">
      <alignmen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88" fontId="5" fillId="70" borderId="186">
      <alignment horizontal="right" vertical="center"/>
      <protection locked="0"/>
    </xf>
    <xf numFmtId="186" fontId="50" fillId="41" borderId="201" applyNumberFormat="0" applyAlignment="0" applyProtection="0"/>
    <xf numFmtId="4" fontId="56" fillId="15" borderId="201" applyNumberFormat="0" applyProtection="0">
      <alignment horizontal="right" vertical="center"/>
    </xf>
    <xf numFmtId="196" fontId="5" fillId="13" borderId="177">
      <alignment vertical="center"/>
    </xf>
    <xf numFmtId="4" fontId="70" fillId="86" borderId="189" applyNumberFormat="0" applyProtection="0">
      <alignment horizontal="left" vertical="center" indent="1"/>
    </xf>
    <xf numFmtId="191" fontId="5" fillId="70" borderId="197">
      <alignment horizontal="right" vertical="center"/>
      <protection locked="0"/>
    </xf>
    <xf numFmtId="186" fontId="27" fillId="21" borderId="199" applyNumberFormat="0" applyProtection="0">
      <alignment horizontal="left" vertical="center" indent="1"/>
    </xf>
    <xf numFmtId="186" fontId="56" fillId="14" borderId="199" applyNumberFormat="0" applyProtection="0">
      <alignment horizontal="left" vertical="top" indent="1"/>
    </xf>
    <xf numFmtId="4" fontId="56" fillId="53" borderId="191" applyNumberFormat="0" applyProtection="0">
      <alignment horizontal="left" vertical="center" indent="1"/>
    </xf>
    <xf numFmtId="186" fontId="56" fillId="15" borderId="189" applyNumberFormat="0" applyProtection="0">
      <alignment horizontal="left" vertical="top" indent="1"/>
    </xf>
    <xf numFmtId="4" fontId="56" fillId="16" borderId="191" applyNumberFormat="0" applyProtection="0">
      <alignment horizontal="right" vertical="center"/>
    </xf>
    <xf numFmtId="186" fontId="56" fillId="40" borderId="191" applyNumberFormat="0" applyFont="0" applyAlignment="0" applyProtection="0"/>
    <xf numFmtId="0" fontId="27" fillId="63" borderId="189" applyNumberFormat="0" applyProtection="0">
      <alignment horizontal="left" vertical="center" indent="1"/>
    </xf>
    <xf numFmtId="4" fontId="64" fillId="64" borderId="191" applyNumberFormat="0" applyProtection="0">
      <alignment horizontal="right" vertical="center"/>
    </xf>
    <xf numFmtId="188" fontId="5" fillId="69" borderId="197">
      <alignment vertical="center"/>
    </xf>
    <xf numFmtId="0" fontId="5" fillId="70" borderId="197">
      <alignment horizontal="right" vertical="center"/>
      <protection locked="0"/>
    </xf>
    <xf numFmtId="186" fontId="56" fillId="40" borderId="191" applyNumberFormat="0" applyFont="0" applyAlignment="0" applyProtection="0"/>
    <xf numFmtId="4" fontId="56" fillId="53" borderId="201" applyNumberFormat="0" applyProtection="0">
      <alignment horizontal="left" vertical="center" indent="1"/>
    </xf>
    <xf numFmtId="4" fontId="56" fillId="59" borderId="201" applyNumberFormat="0" applyProtection="0">
      <alignment horizontal="right" vertical="center"/>
    </xf>
    <xf numFmtId="186" fontId="27" fillId="14" borderId="199" applyNumberFormat="0" applyProtection="0">
      <alignment horizontal="left" vertical="top" indent="1"/>
    </xf>
    <xf numFmtId="186" fontId="56" fillId="21" borderId="199" applyNumberFormat="0" applyProtection="0">
      <alignment horizontal="left" vertical="top" indent="1"/>
    </xf>
    <xf numFmtId="186" fontId="27" fillId="63"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6" borderId="191" applyNumberFormat="0" applyProtection="0">
      <alignment horizontal="right" vertical="center"/>
    </xf>
    <xf numFmtId="191" fontId="5" fillId="13" borderId="177">
      <alignment vertical="center"/>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28" fillId="51" borderId="197">
      <alignment horizontal="right" vertical="center"/>
      <protection locked="0"/>
    </xf>
    <xf numFmtId="186" fontId="50" fillId="41" borderId="191" applyNumberFormat="0" applyAlignment="0" applyProtection="0"/>
    <xf numFmtId="186" fontId="56" fillId="14" borderId="189" applyNumberFormat="0" applyProtection="0">
      <alignment horizontal="left" vertical="top" indent="1"/>
    </xf>
    <xf numFmtId="190" fontId="28" fillId="51" borderId="197">
      <alignment horizontal="right" vertical="center"/>
      <protection locked="0"/>
    </xf>
    <xf numFmtId="4" fontId="62" fillId="11" borderId="181" applyNumberFormat="0" applyProtection="0">
      <alignment horizontal="left" vertical="center" indent="1"/>
    </xf>
    <xf numFmtId="0" fontId="5" fillId="70" borderId="186">
      <alignment horizontal="right" vertical="center"/>
      <protection locked="0"/>
    </xf>
    <xf numFmtId="4" fontId="56" fillId="60" borderId="179" applyNumberFormat="0" applyProtection="0">
      <alignment horizontal="right" vertical="center"/>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44" fillId="0" borderId="206" applyNumberFormat="0" applyFill="0" applyAlignment="0" applyProtection="0"/>
    <xf numFmtId="4" fontId="63" fillId="66" borderId="205" applyNumberFormat="0" applyProtection="0">
      <alignment horizontal="left" vertical="center" indent="1"/>
    </xf>
    <xf numFmtId="186" fontId="56" fillId="15" borderId="189" applyNumberFormat="0" applyProtection="0">
      <alignment horizontal="left" vertical="top" indent="1"/>
    </xf>
    <xf numFmtId="186" fontId="28" fillId="12" borderId="197">
      <alignment vertical="center"/>
      <protection locked="0"/>
    </xf>
    <xf numFmtId="4" fontId="56" fillId="16" borderId="201" applyNumberFormat="0" applyProtection="0">
      <alignment horizontal="right" vertical="center"/>
    </xf>
    <xf numFmtId="186" fontId="50" fillId="41" borderId="191" applyNumberFormat="0" applyAlignment="0" applyProtection="0"/>
    <xf numFmtId="186" fontId="42" fillId="44" borderId="191" applyNumberFormat="0" applyAlignment="0" applyProtection="0"/>
    <xf numFmtId="186" fontId="56" fillId="21" borderId="181" applyNumberFormat="0" applyProtection="0">
      <alignment horizontal="left" vertical="top" indent="1"/>
    </xf>
    <xf numFmtId="190" fontId="28" fillId="49" borderId="186">
      <alignment vertical="center"/>
    </xf>
    <xf numFmtId="186" fontId="42" fillId="44" borderId="191" applyNumberFormat="0" applyAlignment="0" applyProtection="0"/>
    <xf numFmtId="4" fontId="56" fillId="0" borderId="191" applyNumberFormat="0" applyProtection="0">
      <alignment horizontal="right" vertical="center"/>
    </xf>
    <xf numFmtId="186" fontId="27" fillId="15" borderId="181" applyNumberFormat="0" applyProtection="0">
      <alignment horizontal="left" vertical="center" indent="1"/>
    </xf>
    <xf numFmtId="186" fontId="56" fillId="40" borderId="191" applyNumberFormat="0" applyFont="0" applyAlignment="0" applyProtection="0"/>
    <xf numFmtId="4" fontId="62" fillId="11" borderId="189" applyNumberFormat="0" applyProtection="0">
      <alignment horizontal="left" vertical="center" indent="1"/>
    </xf>
    <xf numFmtId="186" fontId="50" fillId="41" borderId="191" applyNumberFormat="0" applyAlignment="0" applyProtection="0"/>
    <xf numFmtId="186" fontId="27" fillId="15" borderId="189" applyNumberFormat="0" applyProtection="0">
      <alignment horizontal="left" vertical="center"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93" fontId="28" fillId="12" borderId="197">
      <alignment vertical="center"/>
      <protection locked="0"/>
    </xf>
    <xf numFmtId="186" fontId="61" fillId="21" borderId="183" applyBorder="0"/>
    <xf numFmtId="0" fontId="5" fillId="69" borderId="186">
      <alignment vertical="center"/>
    </xf>
    <xf numFmtId="4" fontId="56" fillId="54" borderId="179" applyNumberFormat="0" applyProtection="0">
      <alignment horizontal="left" vertical="center" indent="1"/>
    </xf>
    <xf numFmtId="186" fontId="56" fillId="14" borderId="181" applyNumberFormat="0" applyProtection="0">
      <alignment horizontal="left" vertical="top" indent="1"/>
    </xf>
    <xf numFmtId="186" fontId="56" fillId="40" borderId="179" applyNumberFormat="0" applyFont="0" applyAlignment="0" applyProtection="0"/>
    <xf numFmtId="186" fontId="56" fillId="14" borderId="199" applyNumberFormat="0" applyProtection="0">
      <alignment horizontal="left" vertical="top" indent="1"/>
    </xf>
    <xf numFmtId="186" fontId="56" fillId="63" borderId="199" applyNumberFormat="0" applyProtection="0">
      <alignment horizontal="left" vertical="top" indent="1"/>
    </xf>
    <xf numFmtId="4" fontId="27" fillId="21" borderId="195" applyNumberFormat="0" applyProtection="0">
      <alignment horizontal="left" vertical="center" indent="1"/>
    </xf>
    <xf numFmtId="186" fontId="27" fillId="14" borderId="199" applyNumberFormat="0" applyProtection="0">
      <alignment horizontal="left" vertical="center" indent="1"/>
    </xf>
    <xf numFmtId="186" fontId="27" fillId="15" borderId="199" applyNumberFormat="0" applyProtection="0">
      <alignment horizontal="left" vertical="top" indent="1"/>
    </xf>
    <xf numFmtId="186" fontId="56" fillId="63" borderId="191" applyNumberFormat="0" applyProtection="0">
      <alignment horizontal="left" vertical="center" indent="1"/>
    </xf>
    <xf numFmtId="186" fontId="42" fillId="44" borderId="179" applyNumberFormat="0" applyAlignment="0" applyProtection="0"/>
    <xf numFmtId="4" fontId="63" fillId="66" borderId="195" applyNumberFormat="0" applyProtection="0">
      <alignment horizontal="left" vertical="center" indent="1"/>
    </xf>
    <xf numFmtId="191" fontId="28" fillId="49" borderId="177">
      <alignment vertical="center"/>
    </xf>
    <xf numFmtId="186" fontId="27" fillId="63" borderId="181" applyNumberFormat="0" applyProtection="0">
      <alignment horizontal="left" vertical="center" indent="1"/>
    </xf>
    <xf numFmtId="4" fontId="56" fillId="15" borderId="205" applyNumberFormat="0" applyProtection="0">
      <alignment horizontal="left" vertical="center"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4" fontId="56" fillId="15" borderId="191" applyNumberFormat="0" applyProtection="0">
      <alignment horizontal="right" vertical="center"/>
    </xf>
    <xf numFmtId="4" fontId="56" fillId="15" borderId="205" applyNumberFormat="0" applyProtection="0">
      <alignment horizontal="left" vertical="center" indent="1"/>
    </xf>
    <xf numFmtId="186" fontId="56" fillId="21" borderId="199" applyNumberFormat="0" applyProtection="0">
      <alignment horizontal="left" vertical="top" indent="1"/>
    </xf>
    <xf numFmtId="4" fontId="72" fillId="53" borderId="199" applyNumberFormat="0" applyProtection="0">
      <alignment horizontal="left" vertical="center" indent="1"/>
    </xf>
    <xf numFmtId="4" fontId="62" fillId="48" borderId="199" applyNumberFormat="0" applyProtection="0">
      <alignment vertical="center"/>
    </xf>
    <xf numFmtId="186" fontId="56" fillId="63" borderId="189" applyNumberFormat="0" applyProtection="0">
      <alignment horizontal="left" vertical="top" indent="1"/>
    </xf>
    <xf numFmtId="191" fontId="28" fillId="50" borderId="207">
      <alignment vertical="center"/>
    </xf>
    <xf numFmtId="186" fontId="56" fillId="40" borderId="191" applyNumberFormat="0" applyFont="0" applyAlignment="0" applyProtection="0"/>
    <xf numFmtId="186" fontId="56" fillId="63" borderId="189" applyNumberFormat="0" applyProtection="0">
      <alignment horizontal="left" vertical="top" indent="1"/>
    </xf>
    <xf numFmtId="4" fontId="56" fillId="19" borderId="191" applyNumberFormat="0" applyProtection="0">
      <alignment horizontal="right" vertical="center"/>
    </xf>
    <xf numFmtId="4" fontId="56" fillId="60" borderId="201" applyNumberFormat="0" applyProtection="0">
      <alignment horizontal="right" vertical="center"/>
    </xf>
    <xf numFmtId="191" fontId="28" fillId="50" borderId="207">
      <alignment vertical="center"/>
    </xf>
    <xf numFmtId="4" fontId="76" fillId="87" borderId="189" applyNumberFormat="0" applyProtection="0">
      <alignment horizontal="right" vertical="center"/>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56" fillId="21" borderId="189" applyNumberFormat="0" applyProtection="0">
      <alignment horizontal="left" vertical="top" indent="1"/>
    </xf>
    <xf numFmtId="4" fontId="56" fillId="52" borderId="201" applyNumberFormat="0" applyProtection="0">
      <alignment vertical="center"/>
    </xf>
    <xf numFmtId="4" fontId="56" fillId="56" borderId="191" applyNumberFormat="0" applyProtection="0">
      <alignment horizontal="right" vertical="center"/>
    </xf>
    <xf numFmtId="186" fontId="56" fillId="21" borderId="189" applyNumberFormat="0" applyProtection="0">
      <alignment horizontal="left" vertical="top" indent="1"/>
    </xf>
    <xf numFmtId="186" fontId="50" fillId="41" borderId="201" applyNumberFormat="0" applyAlignment="0" applyProtection="0"/>
    <xf numFmtId="186" fontId="56" fillId="40" borderId="179" applyNumberFormat="0" applyFont="0" applyAlignment="0" applyProtection="0"/>
    <xf numFmtId="4" fontId="72" fillId="49" borderId="199" applyNumberFormat="0" applyProtection="0">
      <alignment horizontal="right" vertical="center"/>
    </xf>
    <xf numFmtId="186" fontId="56" fillId="14" borderId="189" applyNumberFormat="0" applyProtection="0">
      <alignment horizontal="left" vertical="top" indent="1"/>
    </xf>
    <xf numFmtId="4" fontId="56" fillId="57" borderId="182" applyNumberFormat="0" applyProtection="0">
      <alignment horizontal="right" vertical="center"/>
    </xf>
    <xf numFmtId="186" fontId="27" fillId="63" borderId="189" applyNumberFormat="0" applyProtection="0">
      <alignment horizontal="left" vertical="center"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6" fontId="56" fillId="40" borderId="179" applyNumberFormat="0" applyFont="0" applyAlignment="0" applyProtection="0"/>
    <xf numFmtId="193" fontId="28" fillId="12" borderId="197">
      <alignment vertical="center"/>
      <protection locked="0"/>
    </xf>
    <xf numFmtId="186" fontId="56" fillId="14" borderId="18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93" fontId="5" fillId="7" borderId="177">
      <alignment vertical="center"/>
      <protection locked="0"/>
    </xf>
    <xf numFmtId="4" fontId="56" fillId="54" borderId="19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72" fillId="81" borderId="189" applyNumberFormat="0" applyProtection="0">
      <alignment horizontal="right" vertical="center"/>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5" fillId="88" borderId="200" applyNumberFormat="0" applyProtection="0">
      <alignment horizontal="left" vertical="center" indent="1"/>
    </xf>
    <xf numFmtId="186" fontId="27" fillId="63" borderId="199" applyNumberFormat="0" applyProtection="0">
      <alignment horizontal="left" vertical="top" indent="1"/>
    </xf>
    <xf numFmtId="186" fontId="44" fillId="0" borderId="196" applyNumberFormat="0" applyFill="0" applyAlignment="0" applyProtection="0"/>
    <xf numFmtId="186" fontId="56" fillId="15" borderId="181" applyNumberFormat="0" applyProtection="0">
      <alignment horizontal="left" vertical="top" indent="1"/>
    </xf>
    <xf numFmtId="4" fontId="27" fillId="21" borderId="195" applyNumberFormat="0" applyProtection="0">
      <alignment horizontal="left" vertical="center" indent="1"/>
    </xf>
    <xf numFmtId="4" fontId="56" fillId="54" borderId="191" applyNumberFormat="0" applyProtection="0">
      <alignment horizontal="left" vertical="center" indent="1"/>
    </xf>
    <xf numFmtId="4" fontId="56" fillId="52" borderId="179" applyNumberFormat="0" applyProtection="0">
      <alignment vertical="center"/>
    </xf>
    <xf numFmtId="186" fontId="27" fillId="14" borderId="181" applyNumberFormat="0" applyProtection="0">
      <alignment horizontal="left" vertical="center" indent="1"/>
    </xf>
    <xf numFmtId="186" fontId="56" fillId="15" borderId="199" applyNumberFormat="0" applyProtection="0">
      <alignment horizontal="left" vertical="top" indent="1"/>
    </xf>
    <xf numFmtId="186" fontId="56" fillId="63" borderId="181" applyNumberFormat="0" applyProtection="0">
      <alignment horizontal="left" vertical="top" indent="1"/>
    </xf>
    <xf numFmtId="4" fontId="56" fillId="52" borderId="191" applyNumberFormat="0" applyProtection="0">
      <alignment vertical="center"/>
    </xf>
    <xf numFmtId="188" fontId="28" fillId="49" borderId="197">
      <alignment vertical="center"/>
    </xf>
    <xf numFmtId="188" fontId="5" fillId="7" borderId="197">
      <alignment vertical="center"/>
      <protection locked="0"/>
    </xf>
    <xf numFmtId="4" fontId="56" fillId="15" borderId="191" applyNumberFormat="0" applyProtection="0">
      <alignment horizontal="right" vertical="center"/>
    </xf>
    <xf numFmtId="186" fontId="56" fillId="15" borderId="189" applyNumberFormat="0" applyProtection="0">
      <alignment horizontal="left" vertical="top" indent="1"/>
    </xf>
    <xf numFmtId="4" fontId="56" fillId="58" borderId="179" applyNumberFormat="0" applyProtection="0">
      <alignment horizontal="right" vertical="center"/>
    </xf>
    <xf numFmtId="4" fontId="56" fillId="60" borderId="191" applyNumberFormat="0" applyProtection="0">
      <alignment horizontal="right" vertical="center"/>
    </xf>
    <xf numFmtId="186" fontId="56" fillId="15" borderId="181" applyNumberFormat="0" applyProtection="0">
      <alignment horizontal="left" vertical="top" indent="1"/>
    </xf>
    <xf numFmtId="4" fontId="72" fillId="80" borderId="181" applyNumberFormat="0" applyProtection="0">
      <alignment horizontal="right" vertical="center"/>
    </xf>
    <xf numFmtId="191" fontId="5" fillId="7" borderId="186">
      <alignment vertical="center"/>
      <protection locked="0"/>
    </xf>
    <xf numFmtId="186" fontId="56" fillId="62" borderId="179" applyNumberFormat="0" applyProtection="0">
      <alignment horizontal="left" vertical="center" indent="1"/>
    </xf>
    <xf numFmtId="186" fontId="56" fillId="15" borderId="181" applyNumberFormat="0" applyProtection="0">
      <alignment horizontal="left" vertical="top" indent="1"/>
    </xf>
    <xf numFmtId="186" fontId="56" fillId="67" borderId="186"/>
    <xf numFmtId="186" fontId="56" fillId="40" borderId="179" applyNumberFormat="0" applyFont="0" applyAlignment="0" applyProtection="0"/>
    <xf numFmtId="186" fontId="56" fillId="14" borderId="189" applyNumberFormat="0" applyProtection="0">
      <alignment horizontal="left" vertical="top" indent="1"/>
    </xf>
    <xf numFmtId="4" fontId="56" fillId="53" borderId="191" applyNumberFormat="0" applyProtection="0">
      <alignment horizontal="left" vertical="center" indent="1"/>
    </xf>
    <xf numFmtId="4" fontId="59" fillId="65" borderId="191" applyNumberFormat="0" applyProtection="0">
      <alignment horizontal="right" vertical="center"/>
    </xf>
    <xf numFmtId="186" fontId="56" fillId="14" borderId="19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9" fillId="12" borderId="197" applyNumberFormat="0" applyProtection="0">
      <alignment vertical="center"/>
    </xf>
    <xf numFmtId="186" fontId="56" fillId="14" borderId="189" applyNumberFormat="0" applyProtection="0">
      <alignment horizontal="left" vertical="top" indent="1"/>
    </xf>
    <xf numFmtId="4" fontId="56" fillId="61" borderId="195" applyNumberFormat="0" applyProtection="0">
      <alignment horizontal="left" vertical="center" indent="1"/>
    </xf>
    <xf numFmtId="4" fontId="63" fillId="66" borderId="195" applyNumberFormat="0" applyProtection="0">
      <alignment horizontal="left" vertical="center" indent="1"/>
    </xf>
    <xf numFmtId="186" fontId="61" fillId="21" borderId="193" applyBorder="0"/>
    <xf numFmtId="4" fontId="56" fillId="53" borderId="191" applyNumberFormat="0" applyProtection="0">
      <alignment horizontal="left" vertical="center" indent="1"/>
    </xf>
    <xf numFmtId="186" fontId="56" fillId="21" borderId="189" applyNumberFormat="0" applyProtection="0">
      <alignment horizontal="left" vertical="top" indent="1"/>
    </xf>
    <xf numFmtId="188" fontId="5" fillId="13" borderId="177">
      <alignment vertical="center"/>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57" fillId="44" borderId="192" applyNumberFormat="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90" fontId="28" fillId="50" borderId="197">
      <alignment vertical="center"/>
    </xf>
    <xf numFmtId="191" fontId="5" fillId="70" borderId="186">
      <alignment horizontal="right" vertical="center"/>
      <protection locked="0"/>
    </xf>
    <xf numFmtId="186" fontId="44" fillId="0" borderId="196" applyNumberFormat="0" applyFill="0" applyAlignment="0" applyProtection="0"/>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63" borderId="199" applyNumberFormat="0" applyProtection="0">
      <alignment horizontal="left" vertical="top" indent="1"/>
    </xf>
    <xf numFmtId="186" fontId="56" fillId="14" borderId="181" applyNumberFormat="0" applyProtection="0">
      <alignment horizontal="left" vertical="top" indent="1"/>
    </xf>
    <xf numFmtId="186" fontId="56" fillId="14" borderId="181" applyNumberFormat="0" applyProtection="0">
      <alignment horizontal="left" vertical="top" indent="1"/>
    </xf>
    <xf numFmtId="186" fontId="60" fillId="52" borderId="181" applyNumberFormat="0" applyProtection="0">
      <alignment horizontal="left" vertical="top" indent="1"/>
    </xf>
    <xf numFmtId="186" fontId="62" fillId="15" borderId="181"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28" fillId="50" borderId="186">
      <alignment vertical="center"/>
    </xf>
    <xf numFmtId="186" fontId="27" fillId="14" borderId="189" applyNumberFormat="0" applyProtection="0">
      <alignment horizontal="left" vertical="center"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27" fillId="15" borderId="189" applyNumberFormat="0" applyProtection="0">
      <alignment horizontal="left" vertical="center" indent="1"/>
    </xf>
    <xf numFmtId="186" fontId="28" fillId="12" borderId="177">
      <alignment vertical="center"/>
      <protection locked="0"/>
    </xf>
    <xf numFmtId="186" fontId="56" fillId="14" borderId="191"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0" fontId="5" fillId="7" borderId="186">
      <alignment vertical="center"/>
      <protection locked="0"/>
    </xf>
    <xf numFmtId="186" fontId="44" fillId="0" borderId="185" applyNumberFormat="0" applyFill="0" applyAlignment="0" applyProtection="0"/>
    <xf numFmtId="186" fontId="56" fillId="15" borderId="181" applyNumberFormat="0" applyProtection="0">
      <alignment horizontal="left" vertical="top" indent="1"/>
    </xf>
    <xf numFmtId="186" fontId="27" fillId="15" borderId="181" applyNumberFormat="0" applyProtection="0">
      <alignment horizontal="left" vertical="center" indent="1"/>
    </xf>
    <xf numFmtId="186" fontId="27" fillId="15" borderId="181" applyNumberFormat="0" applyProtection="0">
      <alignment horizontal="left" vertical="center" indent="1"/>
    </xf>
    <xf numFmtId="186" fontId="56" fillId="40" borderId="179" applyNumberFormat="0" applyFont="0" applyAlignment="0" applyProtection="0"/>
    <xf numFmtId="186" fontId="56" fillId="21" borderId="181" applyNumberFormat="0" applyProtection="0">
      <alignment horizontal="left" vertical="top" indent="1"/>
    </xf>
    <xf numFmtId="186" fontId="56" fillId="14" borderId="181" applyNumberFormat="0" applyProtection="0">
      <alignment horizontal="left" vertical="top" indent="1"/>
    </xf>
    <xf numFmtId="191" fontId="28" fillId="51" borderId="186">
      <alignment horizontal="right" vertical="center"/>
      <protection locked="0"/>
    </xf>
    <xf numFmtId="186" fontId="56" fillId="63" borderId="189" applyNumberFormat="0" applyProtection="0">
      <alignment horizontal="left" vertical="top" indent="1"/>
    </xf>
    <xf numFmtId="186" fontId="56" fillId="15" borderId="189" applyNumberFormat="0" applyProtection="0">
      <alignment horizontal="left" vertical="top" indent="1"/>
    </xf>
    <xf numFmtId="4" fontId="56" fillId="16" borderId="191" applyNumberFormat="0" applyProtection="0">
      <alignment horizontal="right" vertical="center"/>
    </xf>
    <xf numFmtId="188" fontId="5" fillId="69" borderId="177">
      <alignment vertical="center"/>
    </xf>
    <xf numFmtId="186" fontId="56" fillId="14" borderId="189" applyNumberFormat="0" applyProtection="0">
      <alignment horizontal="left" vertical="top" indent="1"/>
    </xf>
    <xf numFmtId="186" fontId="50" fillId="41" borderId="191" applyNumberFormat="0" applyAlignment="0" applyProtection="0"/>
    <xf numFmtId="194" fontId="33" fillId="0" borderId="198" applyFill="0"/>
    <xf numFmtId="186" fontId="56" fillId="40" borderId="191" applyNumberFormat="0" applyFont="0" applyAlignment="0" applyProtection="0"/>
    <xf numFmtId="186" fontId="56" fillId="14" borderId="189" applyNumberFormat="0" applyProtection="0">
      <alignment horizontal="left" vertical="top" indent="1"/>
    </xf>
    <xf numFmtId="186" fontId="44" fillId="0" borderId="196" applyNumberFormat="0" applyFill="0" applyAlignment="0" applyProtection="0"/>
    <xf numFmtId="186" fontId="56" fillId="14" borderId="199" applyNumberFormat="0" applyProtection="0">
      <alignment horizontal="left" vertical="top" indent="1"/>
    </xf>
    <xf numFmtId="0" fontId="5" fillId="7" borderId="186">
      <alignment vertical="center"/>
      <protection locked="0"/>
    </xf>
    <xf numFmtId="186" fontId="56" fillId="21" borderId="189" applyNumberFormat="0" applyProtection="0">
      <alignment horizontal="left" vertical="top" indent="1"/>
    </xf>
    <xf numFmtId="190" fontId="28" fillId="49" borderId="177">
      <alignment vertical="center"/>
    </xf>
    <xf numFmtId="172" fontId="28" fillId="12" borderId="177">
      <alignment vertical="center"/>
      <protection locked="0"/>
    </xf>
    <xf numFmtId="193" fontId="5" fillId="7" borderId="177">
      <alignment vertical="center"/>
      <protection locked="0"/>
    </xf>
    <xf numFmtId="4" fontId="64" fillId="64" borderId="179" applyNumberFormat="0" applyProtection="0">
      <alignment horizontal="right" vertical="center"/>
    </xf>
    <xf numFmtId="37" fontId="33" fillId="0" borderId="184" applyNumberFormat="0"/>
    <xf numFmtId="186" fontId="56" fillId="40" borderId="191" applyNumberFormat="0" applyFont="0" applyAlignment="0" applyProtection="0"/>
    <xf numFmtId="186" fontId="56" fillId="21" borderId="199" applyNumberFormat="0" applyProtection="0">
      <alignment horizontal="left" vertical="top" indent="1"/>
    </xf>
    <xf numFmtId="186" fontId="56" fillId="40" borderId="179" applyNumberFormat="0" applyFont="0" applyAlignment="0" applyProtection="0"/>
    <xf numFmtId="4" fontId="62" fillId="11" borderId="189" applyNumberFormat="0" applyProtection="0">
      <alignment horizontal="left" vertical="center" indent="1"/>
    </xf>
    <xf numFmtId="4" fontId="56" fillId="60" borderId="191" applyNumberFormat="0" applyProtection="0">
      <alignment horizontal="right" vertical="center"/>
    </xf>
    <xf numFmtId="186" fontId="27" fillId="63" borderId="181" applyNumberFormat="0" applyProtection="0">
      <alignment horizontal="left" vertical="top" indent="1"/>
    </xf>
    <xf numFmtId="186" fontId="62" fillId="15" borderId="181" applyNumberFormat="0" applyProtection="0">
      <alignment horizontal="left" vertical="top" indent="1"/>
    </xf>
    <xf numFmtId="186" fontId="56" fillId="14" borderId="181" applyNumberFormat="0" applyProtection="0">
      <alignment horizontal="left" vertical="top" indent="1"/>
    </xf>
    <xf numFmtId="186" fontId="56" fillId="21" borderId="199" applyNumberFormat="0" applyProtection="0">
      <alignment horizontal="left" vertical="top" indent="1"/>
    </xf>
    <xf numFmtId="193" fontId="5" fillId="69" borderId="186">
      <alignment vertical="center"/>
    </xf>
    <xf numFmtId="0" fontId="5" fillId="7" borderId="186">
      <alignment vertical="center"/>
      <protection locked="0"/>
    </xf>
    <xf numFmtId="186" fontId="62" fillId="48" borderId="199" applyNumberFormat="0" applyProtection="0">
      <alignment horizontal="left" vertical="top"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40" borderId="201" applyNumberFormat="0" applyFont="0" applyAlignment="0" applyProtection="0"/>
    <xf numFmtId="186" fontId="57" fillId="44" borderId="192" applyNumberFormat="0" applyAlignment="0" applyProtection="0"/>
    <xf numFmtId="186" fontId="28" fillId="49" borderId="186">
      <alignment vertical="center"/>
    </xf>
    <xf numFmtId="186" fontId="56" fillId="14" borderId="189" applyNumberFormat="0" applyProtection="0">
      <alignment horizontal="left" vertical="top" indent="1"/>
    </xf>
    <xf numFmtId="186" fontId="56" fillId="63" borderId="199" applyNumberFormat="0" applyProtection="0">
      <alignment horizontal="left" vertical="top" indent="1"/>
    </xf>
    <xf numFmtId="4" fontId="56" fillId="23" borderId="191" applyNumberFormat="0" applyProtection="0">
      <alignment horizontal="right" vertical="center"/>
    </xf>
    <xf numFmtId="186" fontId="56" fillId="14" borderId="189" applyNumberFormat="0" applyProtection="0">
      <alignment horizontal="left" vertical="top" indent="1"/>
    </xf>
    <xf numFmtId="191" fontId="28" fillId="51" borderId="186">
      <alignment horizontal="right" vertical="center"/>
      <protection locked="0"/>
    </xf>
    <xf numFmtId="186" fontId="56" fillId="40" borderId="191" applyNumberFormat="0" applyFont="0" applyAlignment="0" applyProtection="0"/>
    <xf numFmtId="4" fontId="56" fillId="53" borderId="179" applyNumberFormat="0" applyProtection="0">
      <alignment horizontal="left" vertical="center" indent="1"/>
    </xf>
    <xf numFmtId="186" fontId="56" fillId="63" borderId="181" applyNumberFormat="0" applyProtection="0">
      <alignment horizontal="left" vertical="top" indent="1"/>
    </xf>
    <xf numFmtId="4" fontId="56" fillId="58" borderId="179" applyNumberFormat="0" applyProtection="0">
      <alignment horizontal="right" vertical="center"/>
    </xf>
    <xf numFmtId="186" fontId="28" fillId="12" borderId="177">
      <alignment vertical="center"/>
      <protection locked="0"/>
    </xf>
    <xf numFmtId="186" fontId="57" fillId="44" borderId="192" applyNumberFormat="0" applyAlignment="0" applyProtection="0"/>
    <xf numFmtId="186" fontId="56" fillId="15" borderId="189" applyNumberFormat="0" applyProtection="0">
      <alignment horizontal="left" vertical="top" indent="1"/>
    </xf>
    <xf numFmtId="186" fontId="56" fillId="15" borderId="199" applyNumberFormat="0" applyProtection="0">
      <alignment horizontal="left" vertical="top" indent="1"/>
    </xf>
    <xf numFmtId="4" fontId="56" fillId="59" borderId="201" applyNumberFormat="0" applyProtection="0">
      <alignment horizontal="right" vertical="center"/>
    </xf>
    <xf numFmtId="186" fontId="56" fillId="14" borderId="189" applyNumberFormat="0" applyProtection="0">
      <alignment horizontal="left" vertical="top" indent="1"/>
    </xf>
    <xf numFmtId="186" fontId="27" fillId="21" borderId="199" applyNumberFormat="0" applyProtection="0">
      <alignment horizontal="left" vertical="center" indent="1"/>
    </xf>
    <xf numFmtId="186" fontId="56" fillId="40" borderId="201" applyNumberFormat="0" applyFont="0" applyAlignment="0" applyProtection="0"/>
    <xf numFmtId="186" fontId="27" fillId="21" borderId="189" applyNumberFormat="0" applyProtection="0">
      <alignment horizontal="left" vertical="top" indent="1"/>
    </xf>
    <xf numFmtId="186" fontId="56" fillId="21" borderId="199" applyNumberFormat="0" applyProtection="0">
      <alignment horizontal="left" vertical="top" indent="1"/>
    </xf>
    <xf numFmtId="4" fontId="56" fillId="58" borderId="191" applyNumberFormat="0" applyProtection="0">
      <alignment horizontal="right" vertical="center"/>
    </xf>
    <xf numFmtId="186" fontId="61" fillId="21" borderId="193" applyBorder="0"/>
    <xf numFmtId="186" fontId="27" fillId="14" borderId="199"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center" indent="1"/>
    </xf>
    <xf numFmtId="186" fontId="56" fillId="21" borderId="199" applyNumberFormat="0" applyProtection="0">
      <alignment horizontal="left" vertical="top" indent="1"/>
    </xf>
    <xf numFmtId="191" fontId="5" fillId="70" borderId="186">
      <alignment horizontal="right" vertical="center"/>
      <protection locked="0"/>
    </xf>
    <xf numFmtId="186" fontId="56" fillId="40" borderId="19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62" borderId="191" applyNumberFormat="0" applyProtection="0">
      <alignment horizontal="left" vertical="center" indent="1"/>
    </xf>
    <xf numFmtId="186" fontId="56" fillId="40" borderId="191" applyNumberFormat="0" applyFont="0" applyAlignment="0" applyProtection="0"/>
    <xf numFmtId="196" fontId="5" fillId="13" borderId="186">
      <alignmen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27" fillId="21" borderId="195" applyNumberFormat="0" applyProtection="0">
      <alignment horizontal="left" vertical="center" indent="1"/>
    </xf>
    <xf numFmtId="191" fontId="5" fillId="13" borderId="197">
      <alignment vertical="center"/>
    </xf>
    <xf numFmtId="186" fontId="56" fillId="40" borderId="201" applyNumberFormat="0" applyFont="0" applyAlignment="0" applyProtection="0"/>
    <xf numFmtId="186" fontId="56" fillId="14" borderId="199" applyNumberFormat="0" applyProtection="0">
      <alignment horizontal="left" vertical="top" indent="1"/>
    </xf>
    <xf numFmtId="4" fontId="59" fillId="65" borderId="179" applyNumberFormat="0" applyProtection="0">
      <alignment horizontal="right" vertical="center"/>
    </xf>
    <xf numFmtId="4" fontId="62" fillId="11" borderId="189" applyNumberFormat="0" applyProtection="0">
      <alignment horizontal="left" vertical="center" indent="1"/>
    </xf>
    <xf numFmtId="186" fontId="56" fillId="63" borderId="189" applyNumberFormat="0" applyProtection="0">
      <alignment horizontal="left" vertical="top" indent="1"/>
    </xf>
    <xf numFmtId="186" fontId="57" fillId="44" borderId="202" applyNumberFormat="0" applyAlignment="0" applyProtection="0"/>
    <xf numFmtId="186" fontId="56" fillId="62" borderId="201" applyNumberFormat="0" applyProtection="0">
      <alignment horizontal="left" vertical="center"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186" fontId="28" fillId="12" borderId="197">
      <alignment vertical="center"/>
      <protection locked="0"/>
    </xf>
    <xf numFmtId="4" fontId="56" fillId="16" borderId="201" applyNumberFormat="0" applyProtection="0">
      <alignment horizontal="right" vertical="center"/>
    </xf>
    <xf numFmtId="186" fontId="27" fillId="15" borderId="181" applyNumberFormat="0" applyProtection="0">
      <alignment horizontal="left" vertical="top" indent="1"/>
    </xf>
    <xf numFmtId="4" fontId="70" fillId="86" borderId="199" applyNumberFormat="0" applyProtection="0">
      <alignment horizontal="left" vertical="center" indent="1"/>
    </xf>
    <xf numFmtId="4" fontId="72" fillId="49" borderId="189" applyNumberFormat="0" applyProtection="0">
      <alignment horizontal="right" vertical="center"/>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4" fontId="56" fillId="59" borderId="201" applyNumberFormat="0" applyProtection="0">
      <alignment horizontal="right" vertical="center"/>
    </xf>
    <xf numFmtId="186" fontId="56" fillId="14"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93" fontId="5" fillId="7" borderId="197">
      <alignment vertical="center"/>
      <protection locked="0"/>
    </xf>
    <xf numFmtId="186" fontId="27" fillId="63" borderId="181" applyNumberFormat="0" applyProtection="0">
      <alignment horizontal="left" vertical="top" indent="1"/>
    </xf>
    <xf numFmtId="186" fontId="56" fillId="15" borderId="199" applyNumberFormat="0" applyProtection="0">
      <alignment horizontal="left" vertical="top" indent="1"/>
    </xf>
    <xf numFmtId="191" fontId="5" fillId="70" borderId="177">
      <alignment horizontal="right" vertical="center"/>
      <protection locked="0"/>
    </xf>
    <xf numFmtId="37" fontId="33" fillId="0" borderId="194" applyNumberFormat="0"/>
    <xf numFmtId="191" fontId="28" fillId="51" borderId="197">
      <alignment horizontal="right" vertical="center"/>
      <protection locked="0"/>
    </xf>
    <xf numFmtId="4" fontId="56" fillId="15" borderId="201" applyNumberFormat="0" applyProtection="0">
      <alignment horizontal="right" vertical="center"/>
    </xf>
    <xf numFmtId="186" fontId="56" fillId="15" borderId="199" applyNumberFormat="0" applyProtection="0">
      <alignment horizontal="left" vertical="top" indent="1"/>
    </xf>
    <xf numFmtId="193" fontId="5" fillId="7" borderId="186">
      <alignment vertical="center"/>
      <protection locked="0"/>
    </xf>
    <xf numFmtId="4" fontId="59" fillId="53" borderId="201" applyNumberFormat="0" applyProtection="0">
      <alignment vertical="center"/>
    </xf>
    <xf numFmtId="186" fontId="56" fillId="15" borderId="199" applyNumberFormat="0" applyProtection="0">
      <alignment horizontal="left" vertical="top" indent="1"/>
    </xf>
    <xf numFmtId="186" fontId="56" fillId="63" borderId="191" applyNumberFormat="0" applyProtection="0">
      <alignment horizontal="left" vertical="center" indent="1"/>
    </xf>
    <xf numFmtId="4" fontId="56" fillId="55" borderId="191" applyNumberFormat="0" applyProtection="0">
      <alignment horizontal="right" vertical="center"/>
    </xf>
    <xf numFmtId="4" fontId="56" fillId="60" borderId="191" applyNumberFormat="0" applyProtection="0">
      <alignment horizontal="right" vertical="center"/>
    </xf>
    <xf numFmtId="186" fontId="27" fillId="21" borderId="181" applyNumberFormat="0" applyProtection="0">
      <alignment horizontal="left" vertical="center" indent="1"/>
    </xf>
    <xf numFmtId="186" fontId="28" fillId="50" borderId="197">
      <alignment vertical="center"/>
    </xf>
    <xf numFmtId="4" fontId="56" fillId="23" borderId="201" applyNumberFormat="0" applyProtection="0">
      <alignment horizontal="righ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4" fontId="56" fillId="23" borderId="201" applyNumberFormat="0" applyProtection="0">
      <alignment horizontal="right" vertical="center"/>
    </xf>
    <xf numFmtId="186" fontId="56" fillId="15" borderId="199" applyNumberFormat="0" applyProtection="0">
      <alignment horizontal="left" vertical="top" indent="1"/>
    </xf>
    <xf numFmtId="191" fontId="5" fillId="13" borderId="177">
      <alignment vertical="center"/>
    </xf>
    <xf numFmtId="186" fontId="57" fillId="44" borderId="202" applyNumberFormat="0" applyAlignment="0" applyProtection="0"/>
    <xf numFmtId="186" fontId="56" fillId="14" borderId="199" applyNumberFormat="0" applyProtection="0">
      <alignment horizontal="left" vertical="top" indent="1"/>
    </xf>
    <xf numFmtId="186" fontId="56" fillId="21" borderId="189" applyNumberFormat="0" applyProtection="0">
      <alignment horizontal="left" vertical="top" indent="1"/>
    </xf>
    <xf numFmtId="4" fontId="63" fillId="66" borderId="205" applyNumberFormat="0" applyProtection="0">
      <alignment horizontal="left" vertical="center" indent="1"/>
    </xf>
    <xf numFmtId="4" fontId="56" fillId="58" borderId="191" applyNumberFormat="0" applyProtection="0">
      <alignment horizontal="right" vertical="center"/>
    </xf>
    <xf numFmtId="186" fontId="57" fillId="44" borderId="192" applyNumberFormat="0" applyAlignment="0" applyProtection="0"/>
    <xf numFmtId="186" fontId="57" fillId="44" borderId="202" applyNumberFormat="0" applyAlignment="0" applyProtection="0"/>
    <xf numFmtId="37" fontId="33" fillId="0" borderId="204" applyNumberFormat="0"/>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28" fillId="51" borderId="197">
      <alignment horizontal="right" vertical="center"/>
      <protection locked="0"/>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44" fillId="0" borderId="196" applyNumberFormat="0" applyFill="0" applyAlignment="0" applyProtection="0"/>
    <xf numFmtId="4" fontId="56" fillId="60" borderId="191" applyNumberFormat="0" applyProtection="0">
      <alignment horizontal="righ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4" fontId="56" fillId="15" borderId="205" applyNumberFormat="0" applyProtection="0">
      <alignment horizontal="left" vertical="center" indent="1"/>
    </xf>
    <xf numFmtId="4" fontId="72" fillId="82" borderId="189" applyNumberFormat="0" applyProtection="0">
      <alignment horizontal="right" vertical="center"/>
    </xf>
    <xf numFmtId="4" fontId="56" fillId="57" borderId="205" applyNumberFormat="0" applyProtection="0">
      <alignment horizontal="right" vertical="center"/>
    </xf>
    <xf numFmtId="193" fontId="28" fillId="50" borderId="197">
      <alignment vertical="center"/>
    </xf>
    <xf numFmtId="0" fontId="27" fillId="63" borderId="189" applyNumberFormat="0" applyProtection="0">
      <alignment horizontal="left" vertical="top" indent="1"/>
    </xf>
    <xf numFmtId="186" fontId="56" fillId="67" borderId="207"/>
    <xf numFmtId="188" fontId="5" fillId="69" borderId="197">
      <alignment vertical="center"/>
    </xf>
    <xf numFmtId="196" fontId="5" fillId="70" borderId="197">
      <alignment horizontal="right" vertical="center"/>
      <protection locked="0"/>
    </xf>
    <xf numFmtId="172" fontId="5" fillId="7" borderId="197">
      <alignment vertical="center"/>
      <protection locked="0"/>
    </xf>
    <xf numFmtId="191" fontId="28" fillId="49" borderId="197">
      <alignment vertical="center"/>
    </xf>
    <xf numFmtId="186" fontId="56" fillId="40" borderId="191" applyNumberFormat="0" applyFont="0" applyAlignment="0" applyProtection="0"/>
    <xf numFmtId="186" fontId="60" fillId="52" borderId="189" applyNumberFormat="0" applyProtection="0">
      <alignment horizontal="left" vertical="top" indent="1"/>
    </xf>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91" fontId="28" fillId="49" borderId="197">
      <alignment vertical="center"/>
    </xf>
    <xf numFmtId="186" fontId="60" fillId="52" borderId="199" applyNumberFormat="0" applyProtection="0">
      <alignment horizontal="left" vertical="top" indent="1"/>
    </xf>
    <xf numFmtId="4" fontId="59" fillId="65" borderId="191" applyNumberFormat="0" applyProtection="0">
      <alignment horizontal="right" vertical="center"/>
    </xf>
    <xf numFmtId="186" fontId="27" fillId="14" borderId="189" applyNumberFormat="0" applyProtection="0">
      <alignment horizontal="left" vertical="center"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4" fontId="56" fillId="61" borderId="19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186" fontId="27" fillId="63" borderId="189" applyNumberFormat="0" applyProtection="0">
      <alignment horizontal="left" vertical="top" indent="1"/>
    </xf>
    <xf numFmtId="193" fontId="28" fillId="50" borderId="177">
      <alignment vertical="center"/>
    </xf>
    <xf numFmtId="186" fontId="57" fillId="44" borderId="192" applyNumberFormat="0" applyAlignment="0" applyProtection="0"/>
    <xf numFmtId="4" fontId="27" fillId="21" borderId="205" applyNumberFormat="0" applyProtection="0">
      <alignment horizontal="left" vertical="center" indent="1"/>
    </xf>
    <xf numFmtId="4" fontId="72" fillId="87" borderId="199" applyNumberFormat="0" applyProtection="0">
      <alignment horizontal="right" vertical="center"/>
    </xf>
    <xf numFmtId="4" fontId="70" fillId="53" borderId="199" applyNumberFormat="0" applyProtection="0">
      <alignment vertical="center"/>
    </xf>
    <xf numFmtId="4" fontId="56" fillId="55" borderId="191" applyNumberFormat="0" applyProtection="0">
      <alignment horizontal="right" vertical="center"/>
    </xf>
    <xf numFmtId="186" fontId="27" fillId="15" borderId="189" applyNumberFormat="0" applyProtection="0">
      <alignment horizontal="left" vertical="center" indent="1"/>
    </xf>
    <xf numFmtId="186" fontId="56" fillId="67" borderId="197"/>
    <xf numFmtId="4" fontId="59" fillId="53" borderId="191" applyNumberFormat="0" applyProtection="0">
      <alignment vertical="center"/>
    </xf>
    <xf numFmtId="186" fontId="27" fillId="14" borderId="189"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5" borderId="189" applyNumberFormat="0" applyProtection="0">
      <alignment horizontal="left" vertical="top" indent="1"/>
    </xf>
    <xf numFmtId="4" fontId="56" fillId="56" borderId="191" applyNumberFormat="0" applyProtection="0">
      <alignment horizontal="right" vertical="center"/>
    </xf>
    <xf numFmtId="186" fontId="57" fillId="44" borderId="202" applyNumberFormat="0" applyAlignment="0" applyProtection="0"/>
    <xf numFmtId="186" fontId="56" fillId="63" borderId="199" applyNumberFormat="0" applyProtection="0">
      <alignment horizontal="left" vertical="top" indent="1"/>
    </xf>
    <xf numFmtId="4" fontId="56" fillId="16" borderId="191" applyNumberFormat="0" applyProtection="0">
      <alignment horizontal="right" vertical="center"/>
    </xf>
    <xf numFmtId="186" fontId="56" fillId="14" borderId="191" applyNumberFormat="0" applyProtection="0">
      <alignment horizontal="left" vertical="center" indent="1"/>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0" fillId="41" borderId="191" applyNumberFormat="0" applyAlignment="0" applyProtection="0"/>
    <xf numFmtId="4" fontId="72" fillId="79" borderId="189" applyNumberFormat="0" applyProtection="0">
      <alignment horizontal="right" vertical="center"/>
    </xf>
    <xf numFmtId="191" fontId="5" fillId="13" borderId="177">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42" fillId="44" borderId="201" applyNumberFormat="0" applyAlignment="0" applyProtection="0"/>
    <xf numFmtId="4" fontId="63" fillId="66" borderId="195" applyNumberFormat="0" applyProtection="0">
      <alignment horizontal="left" vertical="center" indent="1"/>
    </xf>
    <xf numFmtId="186" fontId="56" fillId="40" borderId="191" applyNumberFormat="0" applyFont="0" applyAlignment="0" applyProtection="0"/>
    <xf numFmtId="186" fontId="56" fillId="11" borderId="191" applyNumberFormat="0" applyProtection="0">
      <alignment horizontal="left" vertical="center" indent="1"/>
    </xf>
    <xf numFmtId="186" fontId="27" fillId="63" borderId="181" applyNumberFormat="0" applyProtection="0">
      <alignment horizontal="left" vertical="center" indent="1"/>
    </xf>
    <xf numFmtId="4" fontId="56" fillId="23" borderId="191" applyNumberFormat="0" applyProtection="0">
      <alignment horizontal="right" vertical="center"/>
    </xf>
    <xf numFmtId="186" fontId="56" fillId="14" borderId="181" applyNumberFormat="0" applyProtection="0">
      <alignment horizontal="left" vertical="top" indent="1"/>
    </xf>
    <xf numFmtId="4" fontId="56" fillId="23" borderId="191" applyNumberFormat="0" applyProtection="0">
      <alignment horizontal="right" vertical="center"/>
    </xf>
    <xf numFmtId="188" fontId="5" fillId="70" borderId="186">
      <alignment horizontal="right" vertical="center"/>
      <protection locked="0"/>
    </xf>
    <xf numFmtId="186" fontId="56" fillId="14" borderId="189" applyNumberFormat="0" applyProtection="0">
      <alignment horizontal="left" vertical="top" indent="1"/>
    </xf>
    <xf numFmtId="186" fontId="28" fillId="50" borderId="197">
      <alignment vertical="center"/>
    </xf>
    <xf numFmtId="4" fontId="56" fillId="15" borderId="182" applyNumberFormat="0" applyProtection="0">
      <alignment horizontal="left" vertical="center"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4" fontId="56" fillId="0" borderId="179" applyNumberFormat="0" applyProtection="0">
      <alignment horizontal="right" vertical="center"/>
    </xf>
    <xf numFmtId="186" fontId="27" fillId="21" borderId="189" applyNumberFormat="0" applyProtection="0">
      <alignment horizontal="left" vertical="center" indent="1"/>
    </xf>
    <xf numFmtId="186" fontId="27" fillId="63" borderId="199" applyNumberFormat="0" applyProtection="0">
      <alignment horizontal="left" vertical="top" indent="1"/>
    </xf>
    <xf numFmtId="186" fontId="56" fillId="40" borderId="179" applyNumberFormat="0" applyFont="0" applyAlignment="0" applyProtection="0"/>
    <xf numFmtId="193" fontId="28" fillId="12" borderId="177">
      <alignment vertical="center"/>
      <protection locked="0"/>
    </xf>
    <xf numFmtId="193" fontId="28" fillId="50" borderId="186">
      <alignment vertical="center"/>
    </xf>
    <xf numFmtId="191" fontId="5" fillId="69" borderId="207">
      <alignment vertical="center"/>
    </xf>
    <xf numFmtId="186" fontId="50" fillId="41" borderId="191" applyNumberFormat="0" applyAlignment="0" applyProtection="0"/>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56" fillId="40" borderId="179" applyNumberFormat="0" applyFont="0" applyAlignment="0" applyProtection="0"/>
    <xf numFmtId="4" fontId="27" fillId="21" borderId="195" applyNumberFormat="0" applyProtection="0">
      <alignment horizontal="left" vertical="center" indent="1"/>
    </xf>
    <xf numFmtId="186" fontId="56" fillId="15" borderId="189" applyNumberFormat="0" applyProtection="0">
      <alignment horizontal="left" vertical="top" indent="1"/>
    </xf>
    <xf numFmtId="37" fontId="33" fillId="0" borderId="194" applyNumberFormat="0"/>
    <xf numFmtId="186" fontId="56" fillId="14" borderId="181" applyNumberFormat="0" applyProtection="0">
      <alignment horizontal="left" vertical="top" indent="1"/>
    </xf>
    <xf numFmtId="4" fontId="62" fillId="48" borderId="189" applyNumberFormat="0" applyProtection="0">
      <alignment vertical="center"/>
    </xf>
    <xf numFmtId="4" fontId="63" fillId="66" borderId="182" applyNumberFormat="0" applyProtection="0">
      <alignment horizontal="left" vertical="center" indent="1"/>
    </xf>
    <xf numFmtId="186" fontId="56" fillId="21" borderId="189" applyNumberFormat="0" applyProtection="0">
      <alignment horizontal="left" vertical="top" indent="1"/>
    </xf>
    <xf numFmtId="191" fontId="28" fillId="50" borderId="186">
      <alignment vertical="center"/>
    </xf>
    <xf numFmtId="186" fontId="61" fillId="21" borderId="183" applyBorder="0"/>
    <xf numFmtId="186" fontId="56" fillId="21" borderId="181" applyNumberFormat="0" applyProtection="0">
      <alignment horizontal="left" vertical="top" indent="1"/>
    </xf>
    <xf numFmtId="4" fontId="56" fillId="15" borderId="182" applyNumberFormat="0" applyProtection="0">
      <alignment horizontal="left" vertical="center" indent="1"/>
    </xf>
    <xf numFmtId="186" fontId="56" fillId="14" borderId="181" applyNumberFormat="0" applyProtection="0">
      <alignment horizontal="left" vertical="top" indent="1"/>
    </xf>
    <xf numFmtId="186" fontId="28" fillId="51" borderId="186">
      <alignment horizontal="right" vertical="center"/>
      <protection locked="0"/>
    </xf>
    <xf numFmtId="4" fontId="56" fillId="15" borderId="182" applyNumberFormat="0" applyProtection="0">
      <alignment horizontal="left" vertical="center" indent="1"/>
    </xf>
    <xf numFmtId="186" fontId="42" fillId="44" borderId="179" applyNumberFormat="0" applyAlignment="0" applyProtection="0"/>
    <xf numFmtId="194" fontId="33" fillId="0" borderId="187" applyFill="0"/>
    <xf numFmtId="186" fontId="56" fillId="15" borderId="181" applyNumberFormat="0" applyProtection="0">
      <alignment horizontal="left" vertical="top" indent="1"/>
    </xf>
    <xf numFmtId="4" fontId="27" fillId="21" borderId="195" applyNumberFormat="0" applyProtection="0">
      <alignment horizontal="left" vertical="center" indent="1"/>
    </xf>
    <xf numFmtId="186" fontId="56" fillId="63" borderId="199" applyNumberFormat="0" applyProtection="0">
      <alignment horizontal="left" vertical="top" indent="1"/>
    </xf>
    <xf numFmtId="191" fontId="28" fillId="12" borderId="197">
      <alignment vertical="center"/>
      <protection locked="0"/>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91" fontId="28" fillId="51" borderId="197">
      <alignment horizontal="right" vertical="center"/>
      <protection locked="0"/>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191" applyNumberFormat="0" applyFont="0" applyAlignment="0" applyProtection="0"/>
    <xf numFmtId="186" fontId="27" fillId="64" borderId="177" applyNumberFormat="0">
      <protection locked="0"/>
    </xf>
    <xf numFmtId="4" fontId="72" fillId="83" borderId="199" applyNumberFormat="0" applyProtection="0">
      <alignment horizontal="right" vertical="center"/>
    </xf>
    <xf numFmtId="186" fontId="56" fillId="63" borderId="189" applyNumberFormat="0" applyProtection="0">
      <alignment horizontal="left" vertical="top" indent="1"/>
    </xf>
    <xf numFmtId="186" fontId="62" fillId="48" borderId="199" applyNumberFormat="0" applyProtection="0">
      <alignment horizontal="left" vertical="top" indent="1"/>
    </xf>
    <xf numFmtId="4" fontId="56" fillId="16" borderId="201" applyNumberFormat="0" applyProtection="0">
      <alignment horizontal="right" vertical="center"/>
    </xf>
    <xf numFmtId="4" fontId="56" fillId="59" borderId="201" applyNumberFormat="0" applyProtection="0">
      <alignment horizontal="right" vertical="center"/>
    </xf>
    <xf numFmtId="4" fontId="56" fillId="19" borderId="191" applyNumberFormat="0" applyProtection="0">
      <alignment horizontal="right" vertical="center"/>
    </xf>
    <xf numFmtId="4" fontId="62" fillId="11" borderId="189" applyNumberFormat="0" applyProtection="0">
      <alignment horizontal="left" vertical="center" indent="1"/>
    </xf>
    <xf numFmtId="186" fontId="56" fillId="14" borderId="199" applyNumberFormat="0" applyProtection="0">
      <alignment horizontal="left" vertical="top" indent="1"/>
    </xf>
    <xf numFmtId="4" fontId="56" fillId="59" borderId="191" applyNumberFormat="0" applyProtection="0">
      <alignment horizontal="righ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90" fontId="5" fillId="13" borderId="177">
      <alignment vertical="center"/>
    </xf>
    <xf numFmtId="186" fontId="56" fillId="15" borderId="189" applyNumberFormat="0" applyProtection="0">
      <alignment horizontal="left" vertical="top" indent="1"/>
    </xf>
    <xf numFmtId="188" fontId="5" fillId="13" borderId="177">
      <alignment vertical="center"/>
    </xf>
    <xf numFmtId="186" fontId="56" fillId="63" borderId="189" applyNumberFormat="0" applyProtection="0">
      <alignment horizontal="left" vertical="top" indent="1"/>
    </xf>
    <xf numFmtId="4" fontId="62" fillId="48" borderId="199" applyNumberFormat="0" applyProtection="0">
      <alignment vertical="center"/>
    </xf>
    <xf numFmtId="186" fontId="56" fillId="21" borderId="199" applyNumberFormat="0" applyProtection="0">
      <alignment horizontal="left" vertical="top" indent="1"/>
    </xf>
    <xf numFmtId="186" fontId="56" fillId="62" borderId="201" applyNumberFormat="0" applyProtection="0">
      <alignment horizontal="left" vertical="center"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186" fontId="56" fillId="63" borderId="189" applyNumberFormat="0" applyProtection="0">
      <alignment horizontal="left" vertical="top" indent="1"/>
    </xf>
    <xf numFmtId="191" fontId="28" fillId="12" borderId="197">
      <alignment vertical="center"/>
      <protection locked="0"/>
    </xf>
    <xf numFmtId="188" fontId="5" fillId="70" borderId="177">
      <alignment horizontal="right" vertical="center"/>
      <protection locked="0"/>
    </xf>
    <xf numFmtId="4" fontId="59" fillId="65" borderId="191" applyNumberFormat="0" applyProtection="0">
      <alignment horizontal="right" vertical="center"/>
    </xf>
    <xf numFmtId="4" fontId="27" fillId="21" borderId="205" applyNumberFormat="0" applyProtection="0">
      <alignment horizontal="left" vertical="center" indent="1"/>
    </xf>
    <xf numFmtId="186" fontId="56" fillId="15" borderId="189" applyNumberFormat="0" applyProtection="0">
      <alignment horizontal="left" vertical="top" indent="1"/>
    </xf>
    <xf numFmtId="186" fontId="56" fillId="14" borderId="191" applyNumberFormat="0" applyProtection="0">
      <alignment horizontal="left" vertical="center" indent="1"/>
    </xf>
    <xf numFmtId="4" fontId="56" fillId="57" borderId="195" applyNumberFormat="0" applyProtection="0">
      <alignment horizontal="right" vertical="center"/>
    </xf>
    <xf numFmtId="4" fontId="56" fillId="56" borderId="191" applyNumberFormat="0" applyProtection="0">
      <alignment horizontal="right" vertical="center"/>
    </xf>
    <xf numFmtId="186" fontId="56" fillId="21" borderId="181" applyNumberFormat="0" applyProtection="0">
      <alignment horizontal="left" vertical="top" indent="1"/>
    </xf>
    <xf numFmtId="4" fontId="56" fillId="61" borderId="195"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0" fontId="5" fillId="69" borderId="186">
      <alignment vertical="center"/>
    </xf>
    <xf numFmtId="186" fontId="56" fillId="40" borderId="201" applyNumberFormat="0" applyFont="0" applyAlignment="0" applyProtection="0"/>
    <xf numFmtId="186" fontId="62" fillId="15" borderId="181" applyNumberFormat="0" applyProtection="0">
      <alignment horizontal="left" vertical="top" indent="1"/>
    </xf>
    <xf numFmtId="4" fontId="56" fillId="55" borderId="179" applyNumberFormat="0" applyProtection="0">
      <alignment horizontal="right" vertical="center"/>
    </xf>
    <xf numFmtId="186" fontId="44" fillId="0" borderId="196" applyNumberFormat="0" applyFill="0" applyAlignment="0" applyProtection="0"/>
    <xf numFmtId="186" fontId="56" fillId="15" borderId="181" applyNumberFormat="0" applyProtection="0">
      <alignment horizontal="left" vertical="top" indent="1"/>
    </xf>
    <xf numFmtId="186" fontId="56" fillId="14" borderId="179" applyNumberFormat="0" applyProtection="0">
      <alignment horizontal="left" vertical="center" indent="1"/>
    </xf>
    <xf numFmtId="186" fontId="42" fillId="44" borderId="191" applyNumberFormat="0" applyAlignment="0" applyProtection="0"/>
    <xf numFmtId="186" fontId="56" fillId="40" borderId="191" applyNumberFormat="0" applyFont="0" applyAlignment="0" applyProtection="0"/>
    <xf numFmtId="188" fontId="5" fillId="13" borderId="186">
      <alignment vertical="center"/>
    </xf>
    <xf numFmtId="186" fontId="56" fillId="15" borderId="181" applyNumberFormat="0" applyProtection="0">
      <alignment horizontal="left" vertical="top" indent="1"/>
    </xf>
    <xf numFmtId="193" fontId="28" fillId="12" borderId="186">
      <alignment vertical="center"/>
      <protection locked="0"/>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44" fillId="0" borderId="196" applyNumberFormat="0" applyFill="0" applyAlignment="0" applyProtection="0"/>
    <xf numFmtId="193" fontId="28" fillId="12" borderId="197">
      <alignment vertical="center"/>
      <protection locked="0"/>
    </xf>
    <xf numFmtId="186" fontId="42" fillId="44" borderId="191" applyNumberFormat="0" applyAlignment="0" applyProtection="0"/>
    <xf numFmtId="186" fontId="44" fillId="0" borderId="196" applyNumberFormat="0" applyFill="0" applyAlignment="0" applyProtection="0"/>
    <xf numFmtId="186" fontId="56" fillId="63" borderId="181"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14" borderId="181" applyNumberFormat="0" applyProtection="0">
      <alignment horizontal="left" vertical="top" indent="1"/>
    </xf>
    <xf numFmtId="4" fontId="56" fillId="16" borderId="179" applyNumberFormat="0" applyProtection="0">
      <alignment horizontal="right" vertical="center"/>
    </xf>
    <xf numFmtId="186" fontId="56" fillId="21" borderId="181" applyNumberFormat="0" applyProtection="0">
      <alignment horizontal="left" vertical="top" indent="1"/>
    </xf>
    <xf numFmtId="186" fontId="62" fillId="15" borderId="181" applyNumberFormat="0" applyProtection="0">
      <alignment horizontal="left" vertical="top" indent="1"/>
    </xf>
    <xf numFmtId="4" fontId="56" fillId="55" borderId="179" applyNumberFormat="0" applyProtection="0">
      <alignment horizontal="right" vertical="center"/>
    </xf>
    <xf numFmtId="186" fontId="56" fillId="63" borderId="181" applyNumberFormat="0" applyProtection="0">
      <alignment horizontal="left" vertical="top" indent="1"/>
    </xf>
    <xf numFmtId="193" fontId="28" fillId="50" borderId="186">
      <alignment vertical="center"/>
    </xf>
    <xf numFmtId="188" fontId="5" fillId="13" borderId="186">
      <alignment vertical="center"/>
    </xf>
    <xf numFmtId="186" fontId="56" fillId="63" borderId="199" applyNumberFormat="0" applyProtection="0">
      <alignment horizontal="left" vertical="top" indent="1"/>
    </xf>
    <xf numFmtId="4" fontId="56" fillId="16" borderId="191" applyNumberFormat="0" applyProtection="0">
      <alignment horizontal="right" vertical="center"/>
    </xf>
    <xf numFmtId="186" fontId="27" fillId="21" borderId="189" applyNumberFormat="0" applyProtection="0">
      <alignment horizontal="left" vertical="top" indent="1"/>
    </xf>
    <xf numFmtId="186" fontId="56" fillId="40" borderId="179" applyNumberFormat="0" applyFont="0" applyAlignment="0" applyProtection="0"/>
    <xf numFmtId="0" fontId="27" fillId="14" borderId="199" applyNumberFormat="0" applyProtection="0">
      <alignment horizontal="left" vertical="top" indent="1"/>
    </xf>
    <xf numFmtId="186" fontId="56" fillId="63" borderId="19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27" fillId="14" borderId="189" applyNumberFormat="0" applyProtection="0">
      <alignment horizontal="left" vertical="center" indent="1"/>
    </xf>
    <xf numFmtId="186" fontId="57" fillId="44" borderId="192" applyNumberFormat="0" applyAlignment="0" applyProtection="0"/>
    <xf numFmtId="186" fontId="56" fillId="21" borderId="189" applyNumberFormat="0" applyProtection="0">
      <alignment horizontal="left" vertical="top" indent="1"/>
    </xf>
    <xf numFmtId="186" fontId="56" fillId="40" borderId="179" applyNumberFormat="0" applyFon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4" fontId="63" fillId="66" borderId="195" applyNumberFormat="0" applyProtection="0">
      <alignment horizontal="left" vertical="center" indent="1"/>
    </xf>
    <xf numFmtId="186" fontId="56" fillId="15" borderId="189" applyNumberFormat="0" applyProtection="0">
      <alignment horizontal="left" vertical="top" indent="1"/>
    </xf>
    <xf numFmtId="4" fontId="56" fillId="54" borderId="191" applyNumberFormat="0" applyProtection="0">
      <alignment horizontal="left" vertical="center" indent="1"/>
    </xf>
    <xf numFmtId="191" fontId="5" fillId="13" borderId="177">
      <alignment vertical="center"/>
    </xf>
    <xf numFmtId="186" fontId="56" fillId="14" borderId="199" applyNumberFormat="0" applyProtection="0">
      <alignment horizontal="left" vertical="top" indent="1"/>
    </xf>
    <xf numFmtId="186" fontId="56" fillId="40" borderId="191" applyNumberFormat="0" applyFont="0" applyAlignment="0" applyProtection="0"/>
    <xf numFmtId="4" fontId="56" fillId="54" borderId="179" applyNumberFormat="0" applyProtection="0">
      <alignment horizontal="left" vertical="center" indent="1"/>
    </xf>
    <xf numFmtId="4" fontId="56" fillId="52" borderId="201" applyNumberFormat="0" applyProtection="0">
      <alignment vertical="center"/>
    </xf>
    <xf numFmtId="186" fontId="56" fillId="63" borderId="199" applyNumberFormat="0" applyProtection="0">
      <alignment horizontal="left" vertical="top" indent="1"/>
    </xf>
    <xf numFmtId="4" fontId="27" fillId="21" borderId="195" applyNumberFormat="0" applyProtection="0">
      <alignment horizontal="left" vertical="center" indent="1"/>
    </xf>
    <xf numFmtId="186" fontId="56" fillId="14" borderId="191" applyNumberFormat="0" applyProtection="0">
      <alignment horizontal="left" vertical="center" indent="1"/>
    </xf>
    <xf numFmtId="186" fontId="56" fillId="40" borderId="191" applyNumberFormat="0" applyFont="0" applyAlignment="0" applyProtection="0"/>
    <xf numFmtId="4" fontId="62" fillId="48" borderId="189" applyNumberFormat="0" applyProtection="0">
      <alignment vertical="center"/>
    </xf>
    <xf numFmtId="4" fontId="59" fillId="65" borderId="201" applyNumberFormat="0" applyProtection="0">
      <alignment horizontal="right" vertical="center"/>
    </xf>
    <xf numFmtId="4" fontId="56" fillId="53" borderId="191" applyNumberFormat="0" applyProtection="0">
      <alignment horizontal="left" vertical="center" indent="1"/>
    </xf>
    <xf numFmtId="186" fontId="56" fillId="40" borderId="191" applyNumberFormat="0" applyFont="0" applyAlignment="0" applyProtection="0"/>
    <xf numFmtId="186" fontId="42" fillId="44" borderId="191" applyNumberFormat="0" applyAlignment="0" applyProtection="0"/>
    <xf numFmtId="186" fontId="56" fillId="40" borderId="201" applyNumberFormat="0" applyFont="0" applyAlignment="0" applyProtection="0"/>
    <xf numFmtId="191" fontId="28" fillId="49" borderId="197">
      <alignment vertical="center"/>
    </xf>
    <xf numFmtId="193" fontId="28" fillId="12" borderId="177">
      <alignment vertical="center"/>
      <protection locked="0"/>
    </xf>
    <xf numFmtId="186" fontId="56" fillId="62" borderId="191" applyNumberFormat="0" applyProtection="0">
      <alignment horizontal="left" vertical="center" indent="1"/>
    </xf>
    <xf numFmtId="4" fontId="56" fillId="52" borderId="201" applyNumberFormat="0" applyProtection="0">
      <alignment vertical="center"/>
    </xf>
    <xf numFmtId="4" fontId="56" fillId="55" borderId="191" applyNumberFormat="0" applyProtection="0">
      <alignment horizontal="right" vertical="center"/>
    </xf>
    <xf numFmtId="186" fontId="28" fillId="51" borderId="177">
      <alignment horizontal="right" vertical="center"/>
      <protection locked="0"/>
    </xf>
    <xf numFmtId="186" fontId="44" fillId="0" borderId="185" applyNumberFormat="0" applyFill="0" applyAlignment="0" applyProtection="0"/>
    <xf numFmtId="4" fontId="56" fillId="57" borderId="195"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93" fontId="5" fillId="7" borderId="177">
      <alignment vertical="center"/>
      <protection locked="0"/>
    </xf>
    <xf numFmtId="4" fontId="56" fillId="56" borderId="201" applyNumberFormat="0" applyProtection="0">
      <alignment horizontal="right" vertical="center"/>
    </xf>
    <xf numFmtId="186" fontId="57" fillId="44" borderId="192" applyNumberFormat="0" applyAlignment="0" applyProtection="0"/>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4" fontId="56" fillId="57" borderId="205" applyNumberFormat="0" applyProtection="0">
      <alignment horizontal="right" vertical="center"/>
    </xf>
    <xf numFmtId="186" fontId="44" fillId="0" borderId="206" applyNumberFormat="0" applyFill="0" applyAlignment="0" applyProtection="0"/>
    <xf numFmtId="4" fontId="56" fillId="0" borderId="191" applyNumberFormat="0" applyProtection="0">
      <alignment horizontal="right" vertical="center"/>
    </xf>
    <xf numFmtId="186" fontId="56" fillId="40" borderId="201" applyNumberFormat="0" applyFont="0" applyAlignment="0" applyProtection="0"/>
    <xf numFmtId="186" fontId="57" fillId="44" borderId="192" applyNumberFormat="0" applyAlignment="0" applyProtection="0"/>
    <xf numFmtId="186" fontId="56" fillId="40" borderId="179" applyNumberFormat="0" applyFont="0" applyAlignment="0" applyProtection="0"/>
    <xf numFmtId="4" fontId="56" fillId="16" borderId="201" applyNumberFormat="0" applyProtection="0">
      <alignment horizontal="right" vertical="center"/>
    </xf>
    <xf numFmtId="4" fontId="56" fillId="56" borderId="191" applyNumberFormat="0" applyProtection="0">
      <alignment horizontal="right" vertical="center"/>
    </xf>
    <xf numFmtId="186" fontId="27" fillId="14" borderId="189" applyNumberFormat="0" applyProtection="0">
      <alignment horizontal="left" vertical="top" indent="1"/>
    </xf>
    <xf numFmtId="172" fontId="28" fillId="12" borderId="207">
      <alignment vertical="center"/>
      <protection locked="0"/>
    </xf>
    <xf numFmtId="193" fontId="28" fillId="12" borderId="177">
      <alignment vertical="center"/>
      <protection locked="0"/>
    </xf>
    <xf numFmtId="186" fontId="56" fillId="63" borderId="199" applyNumberFormat="0" applyProtection="0">
      <alignment horizontal="left" vertical="top" indent="1"/>
    </xf>
    <xf numFmtId="186" fontId="60" fillId="52" borderId="189" applyNumberFormat="0" applyProtection="0">
      <alignment horizontal="left" vertical="top" indent="1"/>
    </xf>
    <xf numFmtId="4" fontId="76" fillId="87" borderId="189" applyNumberFormat="0" applyProtection="0">
      <alignment horizontal="right" vertical="center"/>
    </xf>
    <xf numFmtId="172" fontId="28" fillId="12" borderId="197">
      <alignment vertical="center"/>
      <protection locked="0"/>
    </xf>
    <xf numFmtId="186" fontId="27" fillId="21" borderId="199" applyNumberFormat="0" applyProtection="0">
      <alignment horizontal="left" vertical="top" indent="1"/>
    </xf>
    <xf numFmtId="186" fontId="56" fillId="63" borderId="189" applyNumberFormat="0" applyProtection="0">
      <alignment horizontal="left" vertical="top" indent="1"/>
    </xf>
    <xf numFmtId="37" fontId="33" fillId="0" borderId="194" applyNumberFormat="0"/>
    <xf numFmtId="4" fontId="56" fillId="58" borderId="201" applyNumberFormat="0" applyProtection="0">
      <alignment horizontal="right" vertical="center"/>
    </xf>
    <xf numFmtId="186" fontId="56" fillId="21" borderId="189" applyNumberFormat="0" applyProtection="0">
      <alignment horizontal="left" vertical="top" indent="1"/>
    </xf>
    <xf numFmtId="4" fontId="62" fillId="11" borderId="189" applyNumberFormat="0" applyProtection="0">
      <alignment horizontal="left" vertical="center" indent="1"/>
    </xf>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2" borderId="201" applyNumberFormat="0" applyProtection="0">
      <alignment vertical="center"/>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42" fillId="44" borderId="191" applyNumberFormat="0" applyAlignment="0" applyProtection="0"/>
    <xf numFmtId="191" fontId="5" fillId="7" borderId="177">
      <alignment vertical="center"/>
      <protection locked="0"/>
    </xf>
    <xf numFmtId="4" fontId="59" fillId="65" borderId="191" applyNumberFormat="0" applyProtection="0">
      <alignment horizontal="right" vertical="center"/>
    </xf>
    <xf numFmtId="186" fontId="61" fillId="21" borderId="193" applyBorder="0"/>
    <xf numFmtId="186" fontId="56" fillId="40" borderId="191" applyNumberFormat="0" applyFon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44" fillId="0" borderId="206" applyNumberFormat="0" applyFill="0" applyAlignment="0" applyProtection="0"/>
    <xf numFmtId="4" fontId="72" fillId="84" borderId="189"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186" fontId="62" fillId="48" borderId="189" applyNumberFormat="0" applyProtection="0">
      <alignment horizontal="left" vertical="top" indent="1"/>
    </xf>
    <xf numFmtId="186" fontId="42" fillId="44" borderId="201" applyNumberForma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6" fontId="60" fillId="52" borderId="199" applyNumberFormat="0" applyProtection="0">
      <alignment horizontal="left" vertical="top" indent="1"/>
    </xf>
    <xf numFmtId="4" fontId="56" fillId="16" borderId="191" applyNumberFormat="0" applyProtection="0">
      <alignment horizontal="right" vertical="center"/>
    </xf>
    <xf numFmtId="186" fontId="56" fillId="63" borderId="189" applyNumberFormat="0" applyProtection="0">
      <alignment horizontal="left" vertical="top" indent="1"/>
    </xf>
    <xf numFmtId="186" fontId="56" fillId="15" borderId="181" applyNumberFormat="0" applyProtection="0">
      <alignment horizontal="left" vertical="top" indent="1"/>
    </xf>
    <xf numFmtId="4" fontId="59" fillId="65" borderId="191" applyNumberFormat="0" applyProtection="0">
      <alignment horizontal="right" vertical="center"/>
    </xf>
    <xf numFmtId="186" fontId="56" fillId="21" borderId="189" applyNumberFormat="0" applyProtection="0">
      <alignment horizontal="left" vertical="top" indent="1"/>
    </xf>
    <xf numFmtId="186" fontId="60" fillId="52" borderId="181" applyNumberFormat="0" applyProtection="0">
      <alignment horizontal="left" vertical="top" indent="1"/>
    </xf>
    <xf numFmtId="186" fontId="56" fillId="40" borderId="179" applyNumberFormat="0" applyFont="0" applyAlignment="0" applyProtection="0"/>
    <xf numFmtId="186" fontId="56" fillId="40" borderId="191" applyNumberFormat="0" applyFont="0" applyAlignment="0" applyProtection="0"/>
    <xf numFmtId="186" fontId="56" fillId="63" borderId="181" applyNumberFormat="0" applyProtection="0">
      <alignment horizontal="left" vertical="top" indent="1"/>
    </xf>
    <xf numFmtId="4" fontId="56" fillId="52" borderId="179" applyNumberFormat="0" applyProtection="0">
      <alignment vertical="center"/>
    </xf>
    <xf numFmtId="186" fontId="27" fillId="15" borderId="189" applyNumberFormat="0" applyProtection="0">
      <alignment horizontal="left" vertical="top" indent="1"/>
    </xf>
    <xf numFmtId="4" fontId="56" fillId="61" borderId="195" applyNumberFormat="0" applyProtection="0">
      <alignment horizontal="left" vertical="center" indent="1"/>
    </xf>
    <xf numFmtId="4" fontId="56" fillId="55" borderId="179" applyNumberFormat="0" applyProtection="0">
      <alignment horizontal="right" vertical="center"/>
    </xf>
    <xf numFmtId="186" fontId="56" fillId="15"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63" fillId="66" borderId="195" applyNumberFormat="0" applyProtection="0">
      <alignment horizontal="left" vertical="center" indent="1"/>
    </xf>
    <xf numFmtId="4" fontId="56" fillId="16" borderId="179" applyNumberFormat="0" applyProtection="0">
      <alignment horizontal="right" vertical="center"/>
    </xf>
    <xf numFmtId="194" fontId="33" fillId="0" borderId="187" applyFill="0"/>
    <xf numFmtId="186" fontId="56" fillId="15" borderId="181" applyNumberFormat="0" applyProtection="0">
      <alignment horizontal="left" vertical="top" indent="1"/>
    </xf>
    <xf numFmtId="4" fontId="72" fillId="81" borderId="181" applyNumberFormat="0" applyProtection="0">
      <alignment horizontal="right" vertical="center"/>
    </xf>
    <xf numFmtId="172" fontId="5" fillId="7" borderId="186">
      <alignment vertical="center"/>
      <protection locked="0"/>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56" fillId="16" borderId="179" applyNumberFormat="0" applyProtection="0">
      <alignment horizontal="right" vertical="center"/>
    </xf>
    <xf numFmtId="186" fontId="56" fillId="40" borderId="179" applyNumberFormat="0" applyFont="0" applyAlignment="0" applyProtection="0"/>
    <xf numFmtId="186" fontId="27" fillId="63" borderId="199" applyNumberFormat="0" applyProtection="0">
      <alignment horizontal="left" vertical="center" indent="1"/>
    </xf>
    <xf numFmtId="186" fontId="56" fillId="21" borderId="189" applyNumberFormat="0" applyProtection="0">
      <alignment horizontal="left" vertical="top" indent="1"/>
    </xf>
    <xf numFmtId="186" fontId="28" fillId="49" borderId="177">
      <alignment vertical="center"/>
    </xf>
    <xf numFmtId="186" fontId="56" fillId="15"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42" fillId="44" borderId="191" applyNumberFormat="0" applyAlignment="0" applyProtection="0"/>
    <xf numFmtId="186" fontId="27" fillId="14" borderId="199" applyNumberFormat="0" applyProtection="0">
      <alignment horizontal="left" vertical="top" indent="1"/>
    </xf>
    <xf numFmtId="186" fontId="56" fillId="21" borderId="189" applyNumberFormat="0" applyProtection="0">
      <alignment horizontal="left" vertical="top" indent="1"/>
    </xf>
    <xf numFmtId="186" fontId="28" fillId="12" borderId="197">
      <alignment vertical="center"/>
      <protection locked="0"/>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62" fillId="48" borderId="189" applyNumberFormat="0" applyProtection="0">
      <alignment vertical="center"/>
    </xf>
    <xf numFmtId="0" fontId="5" fillId="69" borderId="177">
      <alignment vertical="center"/>
    </xf>
    <xf numFmtId="191" fontId="28" fillId="12" borderId="177">
      <alignment vertical="center"/>
      <protection locked="0"/>
    </xf>
    <xf numFmtId="186" fontId="56" fillId="11" borderId="191" applyNumberFormat="0" applyProtection="0">
      <alignment horizontal="left" vertical="center" indent="1"/>
    </xf>
    <xf numFmtId="186" fontId="56" fillId="11" borderId="191" applyNumberFormat="0" applyProtection="0">
      <alignment horizontal="left" vertical="center" indent="1"/>
    </xf>
    <xf numFmtId="191" fontId="28" fillId="51" borderId="197">
      <alignment horizontal="right" vertical="center"/>
      <protection locked="0"/>
    </xf>
    <xf numFmtId="186" fontId="27" fillId="14" borderId="189" applyNumberFormat="0" applyProtection="0">
      <alignment horizontal="left" vertical="top" indent="1"/>
    </xf>
    <xf numFmtId="186" fontId="27" fillId="21" borderId="189" applyNumberFormat="0" applyProtection="0">
      <alignment horizontal="left" vertical="center" indent="1"/>
    </xf>
    <xf numFmtId="4" fontId="62" fillId="48" borderId="189" applyNumberFormat="0" applyProtection="0">
      <alignment vertical="center"/>
    </xf>
    <xf numFmtId="186" fontId="56" fillId="21" borderId="181" applyNumberFormat="0" applyProtection="0">
      <alignment horizontal="left" vertical="top" indent="1"/>
    </xf>
    <xf numFmtId="4" fontId="56" fillId="56" borderId="191" applyNumberFormat="0" applyProtection="0">
      <alignment horizontal="right" vertical="center"/>
    </xf>
    <xf numFmtId="186" fontId="56" fillId="40" borderId="191" applyNumberFormat="0" applyFont="0" applyAlignment="0" applyProtection="0"/>
    <xf numFmtId="4" fontId="70" fillId="86" borderId="189" applyNumberFormat="0" applyProtection="0">
      <alignment horizontal="left" vertical="center" indent="1"/>
    </xf>
    <xf numFmtId="191" fontId="5" fillId="7" borderId="186">
      <alignment vertical="center"/>
      <protection locked="0"/>
    </xf>
    <xf numFmtId="191" fontId="28" fillId="50" borderId="197">
      <alignment vertical="center"/>
    </xf>
    <xf numFmtId="186" fontId="56" fillId="14" borderId="181" applyNumberFormat="0" applyProtection="0">
      <alignment horizontal="left" vertical="top" indent="1"/>
    </xf>
    <xf numFmtId="4" fontId="56" fillId="54" borderId="191"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27" fillId="15" borderId="189" applyNumberFormat="0" applyProtection="0">
      <alignment horizontal="left" vertical="center" indent="1"/>
    </xf>
    <xf numFmtId="4" fontId="56" fillId="56" borderId="191" applyNumberFormat="0" applyProtection="0">
      <alignment horizontal="right" vertical="center"/>
    </xf>
    <xf numFmtId="4" fontId="56" fillId="54" borderId="179" applyNumberFormat="0" applyProtection="0">
      <alignment horizontal="left" vertical="center" indent="1"/>
    </xf>
    <xf numFmtId="186" fontId="56" fillId="21" borderId="181" applyNumberFormat="0" applyProtection="0">
      <alignment horizontal="left" vertical="top" indent="1"/>
    </xf>
    <xf numFmtId="191" fontId="28" fillId="49" borderId="186">
      <alignment vertical="center"/>
    </xf>
    <xf numFmtId="193" fontId="28" fillId="12" borderId="177">
      <alignment vertical="center"/>
      <protection locked="0"/>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7" fillId="44" borderId="192" applyNumberFormat="0" applyAlignment="0" applyProtection="0"/>
    <xf numFmtId="186" fontId="56" fillId="63" borderId="189" applyNumberFormat="0" applyProtection="0">
      <alignment horizontal="left" vertical="top" indent="1"/>
    </xf>
    <xf numFmtId="186" fontId="56" fillId="63" borderId="191" applyNumberFormat="0" applyProtection="0">
      <alignment horizontal="left" vertical="center" indent="1"/>
    </xf>
    <xf numFmtId="4" fontId="56" fillId="56" borderId="191" applyNumberFormat="0" applyProtection="0">
      <alignment horizontal="right" vertical="center"/>
    </xf>
    <xf numFmtId="186" fontId="56" fillId="40" borderId="191" applyNumberFormat="0" applyFont="0" applyAlignment="0" applyProtection="0"/>
    <xf numFmtId="186" fontId="56" fillId="15" borderId="181" applyNumberFormat="0" applyProtection="0">
      <alignment horizontal="left" vertical="top" indent="1"/>
    </xf>
    <xf numFmtId="4" fontId="56" fillId="0" borderId="201" applyNumberFormat="0" applyProtection="0">
      <alignment horizontal="right" vertical="center"/>
    </xf>
    <xf numFmtId="186" fontId="27" fillId="14" borderId="189" applyNumberFormat="0" applyProtection="0">
      <alignment horizontal="left" vertical="center" indent="1"/>
    </xf>
    <xf numFmtId="186" fontId="56" fillId="15" borderId="199" applyNumberFormat="0" applyProtection="0">
      <alignment horizontal="left" vertical="top" indent="1"/>
    </xf>
    <xf numFmtId="0" fontId="37" fillId="48" borderId="181" applyNumberFormat="0" applyProtection="0">
      <alignment horizontal="left" vertical="top" indent="1"/>
    </xf>
    <xf numFmtId="186" fontId="56" fillId="63" borderId="181" applyNumberFormat="0" applyProtection="0">
      <alignment horizontal="left" vertical="top" indent="1"/>
    </xf>
    <xf numFmtId="186" fontId="44" fillId="0" borderId="185" applyNumberFormat="0" applyFill="0" applyAlignment="0" applyProtection="0"/>
    <xf numFmtId="186" fontId="56" fillId="21" borderId="181" applyNumberFormat="0" applyProtection="0">
      <alignment horizontal="left" vertical="top" indent="1"/>
    </xf>
    <xf numFmtId="186" fontId="56" fillId="14" borderId="181" applyNumberFormat="0" applyProtection="0">
      <alignment horizontal="left" vertical="top" indent="1"/>
    </xf>
    <xf numFmtId="186" fontId="56" fillId="40" borderId="179" applyNumberFormat="0" applyFont="0" applyAlignment="0" applyProtection="0"/>
    <xf numFmtId="186" fontId="56" fillId="15" borderId="181" applyNumberFormat="0" applyProtection="0">
      <alignment horizontal="left" vertical="top" indent="1"/>
    </xf>
    <xf numFmtId="193" fontId="28" fillId="12" borderId="186">
      <alignment vertical="center"/>
      <protection locked="0"/>
    </xf>
    <xf numFmtId="186" fontId="56" fillId="63" borderId="189" applyNumberFormat="0" applyProtection="0">
      <alignment horizontal="left" vertical="top" indent="1"/>
    </xf>
    <xf numFmtId="186" fontId="56" fillId="40" borderId="179" applyNumberFormat="0" applyFont="0" applyAlignment="0" applyProtection="0"/>
    <xf numFmtId="4" fontId="56" fillId="57" borderId="205" applyNumberFormat="0" applyProtection="0">
      <alignment horizontal="right" vertical="center"/>
    </xf>
    <xf numFmtId="4" fontId="56" fillId="14" borderId="195" applyNumberFormat="0" applyProtection="0">
      <alignment horizontal="left" vertical="center" indent="1"/>
    </xf>
    <xf numFmtId="186" fontId="56" fillId="21" borderId="189" applyNumberFormat="0" applyProtection="0">
      <alignment horizontal="left" vertical="top" indent="1"/>
    </xf>
    <xf numFmtId="4" fontId="27" fillId="21" borderId="182" applyNumberFormat="0" applyProtection="0">
      <alignment horizontal="left" vertical="center" indent="1"/>
    </xf>
    <xf numFmtId="4" fontId="70" fillId="86" borderId="190" applyNumberFormat="0" applyProtection="0">
      <alignment horizontal="left" vertical="center" indent="1"/>
    </xf>
    <xf numFmtId="186" fontId="27" fillId="14" borderId="181" applyNumberFormat="0" applyProtection="0">
      <alignment horizontal="left" vertical="center" indent="1"/>
    </xf>
    <xf numFmtId="186" fontId="27" fillId="64" borderId="207" applyNumberFormat="0">
      <protection locked="0"/>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53" borderId="191" applyNumberFormat="0" applyProtection="0">
      <alignment horizontal="left" vertical="center" indent="1"/>
    </xf>
    <xf numFmtId="172" fontId="28" fillId="12" borderId="197">
      <alignment vertical="center"/>
      <protection locked="0"/>
    </xf>
    <xf numFmtId="4" fontId="59" fillId="53" borderId="201" applyNumberFormat="0" applyProtection="0">
      <alignment vertical="center"/>
    </xf>
    <xf numFmtId="4" fontId="56" fillId="19" borderId="191" applyNumberFormat="0" applyProtection="0">
      <alignment horizontal="right" vertical="center"/>
    </xf>
    <xf numFmtId="186" fontId="56" fillId="40" borderId="191" applyNumberFormat="0" applyFont="0" applyAlignment="0" applyProtection="0"/>
    <xf numFmtId="186" fontId="27" fillId="63" borderId="199" applyNumberFormat="0" applyProtection="0">
      <alignment horizontal="left" vertical="top" indent="1"/>
    </xf>
    <xf numFmtId="191" fontId="5" fillId="13" borderId="186">
      <alignment vertical="center"/>
    </xf>
    <xf numFmtId="186" fontId="28" fillId="12" borderId="197">
      <alignment vertical="center"/>
      <protection locked="0"/>
    </xf>
    <xf numFmtId="186" fontId="57" fillId="44" borderId="192" applyNumberFormat="0" applyAlignment="0" applyProtection="0"/>
    <xf numFmtId="186" fontId="27" fillId="15" borderId="189" applyNumberFormat="0" applyProtection="0">
      <alignment horizontal="left" vertical="top" indent="1"/>
    </xf>
    <xf numFmtId="0" fontId="5" fillId="69" borderId="186">
      <alignment vertical="center"/>
    </xf>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50" fillId="41" borderId="191" applyNumberFormat="0" applyAlignment="0" applyProtection="0"/>
    <xf numFmtId="172" fontId="28" fillId="12" borderId="207">
      <alignment vertical="center"/>
      <protection locked="0"/>
    </xf>
    <xf numFmtId="186" fontId="44" fillId="0" borderId="206" applyNumberFormat="0" applyFill="0" applyAlignment="0" applyProtection="0"/>
    <xf numFmtId="186" fontId="27" fillId="14" borderId="189" applyNumberFormat="0" applyProtection="0">
      <alignment horizontal="left" vertical="center" indent="1"/>
    </xf>
    <xf numFmtId="186" fontId="27" fillId="15" borderId="181" applyNumberFormat="0" applyProtection="0">
      <alignment horizontal="left" vertical="top" indent="1"/>
    </xf>
    <xf numFmtId="186" fontId="56" fillId="14" borderId="189" applyNumberFormat="0" applyProtection="0">
      <alignment horizontal="left" vertical="top" indent="1"/>
    </xf>
    <xf numFmtId="186" fontId="56" fillId="40" borderId="179" applyNumberFormat="0" applyFont="0" applyAlignment="0" applyProtection="0"/>
    <xf numFmtId="186" fontId="56" fillId="15" borderId="199" applyNumberFormat="0" applyProtection="0">
      <alignment horizontal="left" vertical="top" indent="1"/>
    </xf>
    <xf numFmtId="4" fontId="62" fillId="11" borderId="199" applyNumberFormat="0" applyProtection="0">
      <alignment horizontal="left" vertical="center" indent="1"/>
    </xf>
    <xf numFmtId="186" fontId="28" fillId="50" borderId="197">
      <alignment vertical="center"/>
    </xf>
    <xf numFmtId="190" fontId="28" fillId="50" borderId="177">
      <alignment vertical="center"/>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91" fontId="5" fillId="7" borderId="197">
      <alignment vertical="center"/>
      <protection locked="0"/>
    </xf>
    <xf numFmtId="186" fontId="56" fillId="63" borderId="199" applyNumberFormat="0" applyProtection="0">
      <alignment horizontal="left" vertical="top" indent="1"/>
    </xf>
    <xf numFmtId="186" fontId="56" fillId="14" borderId="179" applyNumberFormat="0" applyProtection="0">
      <alignment horizontal="left" vertical="center" indent="1"/>
    </xf>
    <xf numFmtId="186" fontId="56" fillId="14" borderId="189" applyNumberFormat="0" applyProtection="0">
      <alignment horizontal="left" vertical="top" indent="1"/>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0" fillId="41" borderId="191" applyNumberFormat="0" applyAlignment="0" applyProtection="0"/>
    <xf numFmtId="4" fontId="56" fillId="59" borderId="191" applyNumberFormat="0" applyProtection="0">
      <alignment horizontal="right" vertical="center"/>
    </xf>
    <xf numFmtId="186" fontId="27" fillId="14" borderId="189" applyNumberFormat="0" applyProtection="0">
      <alignment horizontal="left" vertical="center" indent="1"/>
    </xf>
    <xf numFmtId="4" fontId="56" fillId="0" borderId="201" applyNumberFormat="0" applyProtection="0">
      <alignment horizontal="right" vertical="center"/>
    </xf>
    <xf numFmtId="186" fontId="56" fillId="21" borderId="181" applyNumberFormat="0" applyProtection="0">
      <alignment horizontal="left" vertical="top" indent="1"/>
    </xf>
    <xf numFmtId="186" fontId="56" fillId="63" borderId="189" applyNumberFormat="0" applyProtection="0">
      <alignment horizontal="left" vertical="top" indent="1"/>
    </xf>
    <xf numFmtId="4" fontId="64" fillId="64" borderId="179" applyNumberFormat="0" applyProtection="0">
      <alignment horizontal="right" vertical="center"/>
    </xf>
    <xf numFmtId="186" fontId="56" fillId="21" borderId="189" applyNumberFormat="0" applyProtection="0">
      <alignment horizontal="left" vertical="top" indent="1"/>
    </xf>
    <xf numFmtId="186" fontId="56" fillId="40" borderId="179" applyNumberFormat="0" applyFont="0" applyAlignment="0" applyProtection="0"/>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61" fillId="21" borderId="193" applyBorder="0"/>
    <xf numFmtId="4" fontId="27" fillId="21" borderId="195" applyNumberFormat="0" applyProtection="0">
      <alignment horizontal="left" vertical="center" indent="1"/>
    </xf>
    <xf numFmtId="186" fontId="56" fillId="21" borderId="199" applyNumberFormat="0" applyProtection="0">
      <alignment horizontal="left" vertical="top" indent="1"/>
    </xf>
    <xf numFmtId="186" fontId="56" fillId="21" borderId="181" applyNumberFormat="0" applyProtection="0">
      <alignment horizontal="left" vertical="top" indent="1"/>
    </xf>
    <xf numFmtId="4" fontId="56" fillId="14" borderId="195" applyNumberFormat="0" applyProtection="0">
      <alignment horizontal="left" vertical="center" indent="1"/>
    </xf>
    <xf numFmtId="186" fontId="27" fillId="63"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42" fillId="44" borderId="191" applyNumberFormat="0" applyAlignment="0" applyProtection="0"/>
    <xf numFmtId="4" fontId="56" fillId="0" borderId="201" applyNumberFormat="0" applyProtection="0">
      <alignment horizontal="right" vertical="center"/>
    </xf>
    <xf numFmtId="4" fontId="27" fillId="21" borderId="205" applyNumberFormat="0" applyProtection="0">
      <alignment horizontal="left" vertical="center" indent="1"/>
    </xf>
    <xf numFmtId="186" fontId="27" fillId="14" borderId="199"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4" fontId="56" fillId="0" borderId="191" applyNumberFormat="0" applyProtection="0">
      <alignment horizontal="right" vertical="center"/>
    </xf>
    <xf numFmtId="4" fontId="59" fillId="53" borderId="191" applyNumberFormat="0" applyProtection="0">
      <alignment vertical="center"/>
    </xf>
    <xf numFmtId="186" fontId="56" fillId="14" borderId="199" applyNumberFormat="0" applyProtection="0">
      <alignment horizontal="left" vertical="top" indent="1"/>
    </xf>
    <xf numFmtId="4" fontId="56" fillId="58" borderId="191" applyNumberFormat="0" applyProtection="0">
      <alignment horizontal="right" vertical="center"/>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186" fontId="56" fillId="21" borderId="189" applyNumberFormat="0" applyProtection="0">
      <alignment horizontal="left" vertical="top" indent="1"/>
    </xf>
    <xf numFmtId="186" fontId="57" fillId="44" borderId="202" applyNumberFormat="0" applyAlignment="0" applyProtection="0"/>
    <xf numFmtId="186" fontId="56" fillId="11" borderId="201" applyNumberFormat="0" applyProtection="0">
      <alignment horizontal="left" vertical="center" indent="1"/>
    </xf>
    <xf numFmtId="186" fontId="56" fillId="15" borderId="199" applyNumberFormat="0" applyProtection="0">
      <alignment horizontal="left" vertical="top" indent="1"/>
    </xf>
    <xf numFmtId="4" fontId="56" fillId="23" borderId="191" applyNumberFormat="0" applyProtection="0">
      <alignment horizontal="right" vertical="center"/>
    </xf>
    <xf numFmtId="186" fontId="56" fillId="63"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4" fontId="75" fillId="88" borderId="190" applyNumberFormat="0" applyProtection="0">
      <alignment horizontal="left" vertical="center" indent="1"/>
    </xf>
    <xf numFmtId="193" fontId="5" fillId="69" borderId="177">
      <alignment vertical="center"/>
    </xf>
    <xf numFmtId="4" fontId="56" fillId="57" borderId="195" applyNumberFormat="0" applyProtection="0">
      <alignment horizontal="right" vertical="center"/>
    </xf>
    <xf numFmtId="37" fontId="33" fillId="0" borderId="194" applyNumberFormat="0"/>
    <xf numFmtId="4" fontId="56" fillId="54" borderId="191" applyNumberFormat="0" applyProtection="0">
      <alignment horizontal="left" vertical="center" indent="1"/>
    </xf>
    <xf numFmtId="186" fontId="56" fillId="14" borderId="191" applyNumberFormat="0" applyProtection="0">
      <alignment horizontal="left" vertical="center" indent="1"/>
    </xf>
    <xf numFmtId="186" fontId="56" fillId="63" borderId="189" applyNumberFormat="0" applyProtection="0">
      <alignment horizontal="left" vertical="top" indent="1"/>
    </xf>
    <xf numFmtId="186" fontId="27" fillId="63" borderId="199" applyNumberFormat="0" applyProtection="0">
      <alignment horizontal="left" vertical="top" indent="1"/>
    </xf>
    <xf numFmtId="186" fontId="56" fillId="14" borderId="189" applyNumberFormat="0" applyProtection="0">
      <alignment horizontal="left" vertical="top" indent="1"/>
    </xf>
    <xf numFmtId="186" fontId="42" fillId="44" borderId="179" applyNumberFormat="0" applyAlignment="0" applyProtection="0"/>
    <xf numFmtId="186" fontId="27" fillId="14" borderId="189" applyNumberFormat="0" applyProtection="0">
      <alignment horizontal="left" vertical="top" indent="1"/>
    </xf>
    <xf numFmtId="193" fontId="28" fillId="50" borderId="197">
      <alignment vertical="center"/>
    </xf>
    <xf numFmtId="0" fontId="27" fillId="63" borderId="189" applyNumberFormat="0" applyProtection="0">
      <alignment horizontal="left" vertical="center" indent="1"/>
    </xf>
    <xf numFmtId="193" fontId="5" fillId="7" borderId="186">
      <alignment vertical="center"/>
      <protection locked="0"/>
    </xf>
    <xf numFmtId="186" fontId="56" fillId="11" borderId="191" applyNumberFormat="0" applyProtection="0">
      <alignment horizontal="left" vertical="center" indent="1"/>
    </xf>
    <xf numFmtId="186" fontId="56" fillId="63" borderId="181" applyNumberFormat="0" applyProtection="0">
      <alignment horizontal="left" vertical="top" indent="1"/>
    </xf>
    <xf numFmtId="191" fontId="28" fillId="50" borderId="186">
      <alignment vertical="center"/>
    </xf>
    <xf numFmtId="186" fontId="62" fillId="15" borderId="181" applyNumberFormat="0" applyProtection="0">
      <alignment horizontal="left" vertical="top" indent="1"/>
    </xf>
    <xf numFmtId="4" fontId="56" fillId="61" borderId="182" applyNumberFormat="0" applyProtection="0">
      <alignment horizontal="left" vertical="center" indent="1"/>
    </xf>
    <xf numFmtId="186" fontId="56" fillId="21" borderId="181" applyNumberFormat="0" applyProtection="0">
      <alignment horizontal="left" vertical="top" indent="1"/>
    </xf>
    <xf numFmtId="37" fontId="33" fillId="0" borderId="194" applyNumberFormat="0"/>
    <xf numFmtId="4" fontId="56" fillId="57" borderId="205" applyNumberFormat="0" applyProtection="0">
      <alignment horizontal="right" vertical="center"/>
    </xf>
    <xf numFmtId="186" fontId="56" fillId="14" borderId="181" applyNumberFormat="0" applyProtection="0">
      <alignment horizontal="left" vertical="top" indent="1"/>
    </xf>
    <xf numFmtId="4" fontId="56" fillId="19" borderId="179" applyNumberFormat="0" applyProtection="0">
      <alignment horizontal="right" vertical="center"/>
    </xf>
    <xf numFmtId="186" fontId="56" fillId="40" borderId="179" applyNumberFormat="0" applyFont="0" applyAlignment="0" applyProtection="0"/>
    <xf numFmtId="186" fontId="56" fillId="63" borderId="189" applyNumberFormat="0" applyProtection="0">
      <alignment horizontal="left" vertical="top" indent="1"/>
    </xf>
    <xf numFmtId="4" fontId="56" fillId="0" borderId="179" applyNumberFormat="0" applyProtection="0">
      <alignment horizontal="right" vertical="center"/>
    </xf>
    <xf numFmtId="4" fontId="27" fillId="21" borderId="182" applyNumberFormat="0" applyProtection="0">
      <alignment horizontal="left" vertical="center"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top" indent="1"/>
    </xf>
    <xf numFmtId="4" fontId="56" fillId="56" borderId="191" applyNumberFormat="0" applyProtection="0">
      <alignment horizontal="right" vertical="center"/>
    </xf>
    <xf numFmtId="186" fontId="27" fillId="21" borderId="181" applyNumberFormat="0" applyProtection="0">
      <alignment horizontal="left" vertical="top" indent="1"/>
    </xf>
    <xf numFmtId="4" fontId="56" fillId="52" borderId="191" applyNumberFormat="0" applyProtection="0">
      <alignment vertical="center"/>
    </xf>
    <xf numFmtId="186" fontId="61" fillId="21" borderId="193" applyBorder="0"/>
    <xf numFmtId="186" fontId="27" fillId="14" borderId="181" applyNumberFormat="0" applyProtection="0">
      <alignment horizontal="left" vertical="center" indent="1"/>
    </xf>
    <xf numFmtId="0" fontId="27" fillId="21" borderId="181" applyNumberFormat="0" applyProtection="0">
      <alignment horizontal="left" vertical="top" indent="1"/>
    </xf>
    <xf numFmtId="191" fontId="5" fillId="69" borderId="186">
      <alignment vertical="center"/>
    </xf>
    <xf numFmtId="186" fontId="56" fillId="14" borderId="181" applyNumberFormat="0" applyProtection="0">
      <alignment horizontal="left" vertical="top" indent="1"/>
    </xf>
    <xf numFmtId="186" fontId="56" fillId="63" borderId="179" applyNumberFormat="0" applyProtection="0">
      <alignment horizontal="left" vertical="center" indent="1"/>
    </xf>
    <xf numFmtId="186" fontId="56" fillId="14" borderId="181" applyNumberFormat="0" applyProtection="0">
      <alignment horizontal="left" vertical="top" indent="1"/>
    </xf>
    <xf numFmtId="186" fontId="57" fillId="44" borderId="180" applyNumberFormat="0" applyAlignment="0" applyProtection="0"/>
    <xf numFmtId="186" fontId="56" fillId="63" borderId="181" applyNumberFormat="0" applyProtection="0">
      <alignment horizontal="left" vertical="top" indent="1"/>
    </xf>
    <xf numFmtId="191" fontId="5" fillId="7" borderId="186">
      <alignment vertical="center"/>
      <protection locked="0"/>
    </xf>
    <xf numFmtId="186" fontId="27" fillId="21" borderId="181" applyNumberFormat="0" applyProtection="0">
      <alignment horizontal="left" vertical="top" indent="1"/>
    </xf>
    <xf numFmtId="186" fontId="28" fillId="49" borderId="186">
      <alignment vertical="center"/>
    </xf>
    <xf numFmtId="186" fontId="50" fillId="41" borderId="191" applyNumberFormat="0" applyAlignment="0" applyProtection="0"/>
    <xf numFmtId="186" fontId="44" fillId="0" borderId="185" applyNumberFormat="0" applyFill="0" applyAlignment="0" applyProtection="0"/>
    <xf numFmtId="186" fontId="56" fillId="15" borderId="189" applyNumberFormat="0" applyProtection="0">
      <alignment horizontal="left" vertical="top" indent="1"/>
    </xf>
    <xf numFmtId="190" fontId="5" fillId="13" borderId="197">
      <alignment vertical="center"/>
    </xf>
    <xf numFmtId="186" fontId="44" fillId="0" borderId="206" applyNumberFormat="0" applyFill="0" applyAlignment="0" applyProtection="0"/>
    <xf numFmtId="186" fontId="56" fillId="14" borderId="189" applyNumberFormat="0" applyProtection="0">
      <alignment horizontal="left" vertical="top" indent="1"/>
    </xf>
    <xf numFmtId="186" fontId="57" fillId="44" borderId="192" applyNumberFormat="0" applyAlignment="0" applyProtection="0"/>
    <xf numFmtId="186" fontId="56" fillId="40" borderId="179" applyNumberFormat="0" applyFont="0" applyAlignment="0" applyProtection="0"/>
    <xf numFmtId="186" fontId="56" fillId="40" borderId="191" applyNumberFormat="0" applyFont="0" applyAlignment="0" applyProtection="0"/>
    <xf numFmtId="186" fontId="61" fillId="21" borderId="203" applyBorder="0"/>
    <xf numFmtId="186" fontId="28" fillId="50" borderId="186">
      <alignment vertical="center"/>
    </xf>
    <xf numFmtId="186" fontId="56" fillId="63" borderId="189" applyNumberFormat="0" applyProtection="0">
      <alignment horizontal="left" vertical="top" indent="1"/>
    </xf>
    <xf numFmtId="186" fontId="56" fillId="62" borderId="179" applyNumberFormat="0" applyProtection="0">
      <alignment horizontal="left" vertical="center" indent="1"/>
    </xf>
    <xf numFmtId="186" fontId="61" fillId="21" borderId="193" applyBorder="0"/>
    <xf numFmtId="186" fontId="56" fillId="40" borderId="191" applyNumberFormat="0" applyFont="0" applyAlignment="0" applyProtection="0"/>
    <xf numFmtId="186" fontId="56" fillId="14" borderId="199" applyNumberFormat="0" applyProtection="0">
      <alignment horizontal="left" vertical="top" indent="1"/>
    </xf>
    <xf numFmtId="186" fontId="61" fillId="21" borderId="193" applyBorder="0"/>
    <xf numFmtId="186" fontId="27" fillId="63" borderId="181" applyNumberFormat="0" applyProtection="0">
      <alignment horizontal="left" vertical="top" indent="1"/>
    </xf>
    <xf numFmtId="190" fontId="5" fillId="13" borderId="186">
      <alignment vertical="center"/>
    </xf>
    <xf numFmtId="186" fontId="56" fillId="14" borderId="181" applyNumberFormat="0" applyProtection="0">
      <alignment horizontal="left" vertical="top" indent="1"/>
    </xf>
    <xf numFmtId="186" fontId="28" fillId="49" borderId="197">
      <alignment vertical="center"/>
    </xf>
    <xf numFmtId="186" fontId="27" fillId="14" borderId="189" applyNumberFormat="0" applyProtection="0">
      <alignment horizontal="left" vertical="center" indent="1"/>
    </xf>
    <xf numFmtId="4" fontId="56" fillId="19" borderId="191" applyNumberFormat="0" applyProtection="0">
      <alignment horizontal="right" vertical="center"/>
    </xf>
    <xf numFmtId="186" fontId="28" fillId="49" borderId="177">
      <alignment vertical="center"/>
    </xf>
    <xf numFmtId="4" fontId="56" fillId="19" borderId="201" applyNumberFormat="0" applyProtection="0">
      <alignment horizontal="right" vertical="center"/>
    </xf>
    <xf numFmtId="186" fontId="28" fillId="51" borderId="197">
      <alignment horizontal="right" vertical="center"/>
      <protection locked="0"/>
    </xf>
    <xf numFmtId="193" fontId="28" fillId="12" borderId="177">
      <alignment vertical="center"/>
      <protection locked="0"/>
    </xf>
    <xf numFmtId="0" fontId="5" fillId="70" borderId="186">
      <alignment horizontal="right" vertical="center"/>
      <protection locked="0"/>
    </xf>
    <xf numFmtId="186" fontId="56" fillId="15" borderId="181" applyNumberFormat="0" applyProtection="0">
      <alignment horizontal="left" vertical="top" indent="1"/>
    </xf>
    <xf numFmtId="186" fontId="56" fillId="40" borderId="191" applyNumberFormat="0" applyFont="0" applyAlignment="0" applyProtection="0"/>
    <xf numFmtId="4" fontId="56" fillId="0" borderId="191" applyNumberFormat="0" applyProtection="0">
      <alignment horizontal="right" vertical="center"/>
    </xf>
    <xf numFmtId="186" fontId="56" fillId="63" borderId="189" applyNumberFormat="0" applyProtection="0">
      <alignment horizontal="left" vertical="top" indent="1"/>
    </xf>
    <xf numFmtId="186" fontId="56" fillId="63" borderId="199" applyNumberFormat="0" applyProtection="0">
      <alignment horizontal="left" vertical="top" indent="1"/>
    </xf>
    <xf numFmtId="191" fontId="28" fillId="12" borderId="177">
      <alignment vertical="center"/>
      <protection locked="0"/>
    </xf>
    <xf numFmtId="172" fontId="28" fillId="12" borderId="186">
      <alignment vertical="center"/>
      <protection locked="0"/>
    </xf>
    <xf numFmtId="186" fontId="27" fillId="15" borderId="199" applyNumberFormat="0" applyProtection="0">
      <alignment horizontal="left" vertical="center" indent="1"/>
    </xf>
    <xf numFmtId="0" fontId="5" fillId="13" borderId="197">
      <alignment vertical="center"/>
    </xf>
    <xf numFmtId="4" fontId="56" fillId="58" borderId="191" applyNumberFormat="0" applyProtection="0">
      <alignment horizontal="right" vertical="center"/>
    </xf>
    <xf numFmtId="186" fontId="27" fillId="21" borderId="199" applyNumberFormat="0" applyProtection="0">
      <alignment horizontal="left" vertical="top" indent="1"/>
    </xf>
    <xf numFmtId="4" fontId="56" fillId="19" borderId="179" applyNumberFormat="0" applyProtection="0">
      <alignment horizontal="right" vertical="center"/>
    </xf>
    <xf numFmtId="186" fontId="27" fillId="14" borderId="189" applyNumberFormat="0" applyProtection="0">
      <alignment horizontal="left" vertical="top" indent="1"/>
    </xf>
    <xf numFmtId="0" fontId="5" fillId="13" borderId="186">
      <alignment vertical="center"/>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4" fontId="56" fillId="61" borderId="205" applyNumberFormat="0" applyProtection="0">
      <alignment horizontal="left" vertical="center" indent="1"/>
    </xf>
    <xf numFmtId="186" fontId="56" fillId="14" borderId="199" applyNumberFormat="0" applyProtection="0">
      <alignment horizontal="left" vertical="top" indent="1"/>
    </xf>
    <xf numFmtId="186" fontId="61" fillId="21" borderId="203" applyBorder="0"/>
    <xf numFmtId="4" fontId="56" fillId="23" borderId="191" applyNumberFormat="0" applyProtection="0">
      <alignment horizontal="right" vertical="center"/>
    </xf>
    <xf numFmtId="4" fontId="59" fillId="65" borderId="201" applyNumberFormat="0" applyProtection="0">
      <alignment horizontal="right" vertical="center"/>
    </xf>
    <xf numFmtId="186" fontId="56" fillId="63" borderId="189" applyNumberFormat="0" applyProtection="0">
      <alignment horizontal="left" vertical="top" indent="1"/>
    </xf>
    <xf numFmtId="186" fontId="27" fillId="14" borderId="181" applyNumberFormat="0" applyProtection="0">
      <alignment horizontal="left" vertical="center" indent="1"/>
    </xf>
    <xf numFmtId="186" fontId="62" fillId="15" borderId="189" applyNumberFormat="0" applyProtection="0">
      <alignment horizontal="left" vertical="top" indent="1"/>
    </xf>
    <xf numFmtId="186" fontId="56" fillId="63" borderId="189" applyNumberFormat="0" applyProtection="0">
      <alignment horizontal="left" vertical="top" indent="1"/>
    </xf>
    <xf numFmtId="4" fontId="70" fillId="53" borderId="189" applyNumberFormat="0" applyProtection="0">
      <alignment vertical="center"/>
    </xf>
    <xf numFmtId="186" fontId="27" fillId="15" borderId="18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44" fillId="0" borderId="185" applyNumberFormat="0" applyFill="0" applyAlignment="0" applyProtection="0"/>
    <xf numFmtId="186" fontId="56" fillId="40" borderId="191" applyNumberFormat="0" applyFont="0" applyAlignment="0" applyProtection="0"/>
    <xf numFmtId="186" fontId="42" fillId="44" borderId="191" applyNumberFormat="0" applyAlignment="0" applyProtection="0"/>
    <xf numFmtId="0" fontId="5" fillId="70" borderId="197">
      <alignment horizontal="right" vertical="center"/>
      <protection locked="0"/>
    </xf>
    <xf numFmtId="4" fontId="56" fillId="54" borderId="201" applyNumberFormat="0" applyProtection="0">
      <alignment horizontal="left" vertical="center" indent="1"/>
    </xf>
    <xf numFmtId="186" fontId="56" fillId="63" borderId="191" applyNumberFormat="0" applyProtection="0">
      <alignment horizontal="left" vertical="center"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62" fillId="48" borderId="189" applyNumberFormat="0" applyProtection="0">
      <alignment vertical="center"/>
    </xf>
    <xf numFmtId="4" fontId="56" fillId="56"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94" fontId="33" fillId="0" borderId="198" applyFill="0"/>
    <xf numFmtId="186" fontId="42" fillId="44" borderId="201" applyNumberFormat="0" applyAlignment="0" applyProtection="0"/>
    <xf numFmtId="186" fontId="27" fillId="15" borderId="189" applyNumberFormat="0" applyProtection="0">
      <alignment horizontal="left" vertical="center" indent="1"/>
    </xf>
    <xf numFmtId="186" fontId="56" fillId="63" borderId="189" applyNumberFormat="0" applyProtection="0">
      <alignment horizontal="left" vertical="top" indent="1"/>
    </xf>
    <xf numFmtId="186" fontId="50" fillId="41" borderId="191" applyNumberFormat="0" applyAlignment="0" applyProtection="0"/>
    <xf numFmtId="186" fontId="56" fillId="40" borderId="191" applyNumberFormat="0" applyFont="0" applyAlignment="0" applyProtection="0"/>
    <xf numFmtId="4" fontId="56" fillId="54" borderId="201" applyNumberFormat="0" applyProtection="0">
      <alignment horizontal="left" vertical="center" indent="1"/>
    </xf>
    <xf numFmtId="186" fontId="56" fillId="14" borderId="199" applyNumberFormat="0" applyProtection="0">
      <alignment horizontal="left" vertical="top" indent="1"/>
    </xf>
    <xf numFmtId="4" fontId="56" fillId="60" borderId="191" applyNumberFormat="0" applyProtection="0">
      <alignment horizontal="right" vertical="center"/>
    </xf>
    <xf numFmtId="186" fontId="56" fillId="40" borderId="191" applyNumberFormat="0" applyFont="0" applyAlignment="0" applyProtection="0"/>
    <xf numFmtId="186" fontId="56" fillId="15" borderId="189" applyNumberFormat="0" applyProtection="0">
      <alignment horizontal="left" vertical="top" indent="1"/>
    </xf>
    <xf numFmtId="4" fontId="72" fillId="87" borderId="189" applyNumberFormat="0" applyProtection="0">
      <alignment horizontal="right" vertical="center"/>
    </xf>
    <xf numFmtId="4" fontId="27" fillId="21" borderId="195" applyNumberFormat="0" applyProtection="0">
      <alignment horizontal="left" vertical="center" indent="1"/>
    </xf>
    <xf numFmtId="186" fontId="56" fillId="14" borderId="191" applyNumberFormat="0" applyProtection="0">
      <alignment horizontal="left" vertical="center" indent="1"/>
    </xf>
    <xf numFmtId="191" fontId="5" fillId="13" borderId="197">
      <alignment vertical="center"/>
    </xf>
    <xf numFmtId="193" fontId="5" fillId="69" borderId="197">
      <alignment vertical="center"/>
    </xf>
    <xf numFmtId="188" fontId="5" fillId="69" borderId="197">
      <alignment vertical="center"/>
    </xf>
    <xf numFmtId="0" fontId="5" fillId="7" borderId="197">
      <alignment vertical="center"/>
      <protection locked="0"/>
    </xf>
    <xf numFmtId="191" fontId="28" fillId="50" borderId="197">
      <alignment vertical="center"/>
    </xf>
    <xf numFmtId="186" fontId="44" fillId="0" borderId="206" applyNumberFormat="0" applyFill="0" applyAlignment="0" applyProtection="0"/>
    <xf numFmtId="186" fontId="56" fillId="14" borderId="191" applyNumberFormat="0" applyProtection="0">
      <alignment horizontal="left" vertical="center" indent="1"/>
    </xf>
    <xf numFmtId="186" fontId="27" fillId="14" borderId="189" applyNumberFormat="0" applyProtection="0">
      <alignment horizontal="left" vertical="center" indent="1"/>
    </xf>
    <xf numFmtId="191" fontId="5" fillId="69" borderId="197">
      <alignment vertical="center"/>
    </xf>
    <xf numFmtId="186" fontId="56" fillId="14" borderId="199" applyNumberFormat="0" applyProtection="0">
      <alignment horizontal="left" vertical="top" indent="1"/>
    </xf>
    <xf numFmtId="186" fontId="42" fillId="44" borderId="191"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8" fontId="28" fillId="51" borderId="197">
      <alignment horizontal="right" vertical="center"/>
      <protection locked="0"/>
    </xf>
    <xf numFmtId="186" fontId="27" fillId="63" borderId="199" applyNumberFormat="0" applyProtection="0">
      <alignment horizontal="left" vertical="center" indent="1"/>
    </xf>
    <xf numFmtId="188" fontId="28" fillId="49" borderId="197">
      <alignment vertical="center"/>
    </xf>
    <xf numFmtId="37" fontId="33" fillId="0" borderId="194" applyNumberFormat="0"/>
    <xf numFmtId="186" fontId="56" fillId="62" borderId="191" applyNumberFormat="0" applyProtection="0">
      <alignment horizontal="left" vertical="center" indent="1"/>
    </xf>
    <xf numFmtId="37" fontId="33" fillId="0" borderId="204" applyNumberFormat="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56" fillId="14" borderId="205" applyNumberFormat="0" applyProtection="0">
      <alignment horizontal="left" vertical="center" indent="1"/>
    </xf>
    <xf numFmtId="186" fontId="56" fillId="63" borderId="189" applyNumberFormat="0" applyProtection="0">
      <alignment horizontal="left" vertical="top" indent="1"/>
    </xf>
    <xf numFmtId="4" fontId="56" fillId="15" borderId="191" applyNumberFormat="0" applyProtection="0">
      <alignment horizontal="right" vertical="center"/>
    </xf>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62" fillId="15" borderId="189" applyNumberFormat="0" applyProtection="0">
      <alignment horizontal="left" vertical="top" indent="1"/>
    </xf>
    <xf numFmtId="4" fontId="56" fillId="16" borderId="201" applyNumberFormat="0" applyProtection="0">
      <alignment horizontal="right" vertical="center"/>
    </xf>
    <xf numFmtId="186" fontId="57" fillId="44" borderId="192" applyNumberFormat="0" applyAlignment="0" applyProtection="0"/>
    <xf numFmtId="4" fontId="56" fillId="0" borderId="191" applyNumberFormat="0" applyProtection="0">
      <alignment horizontal="right" vertical="center"/>
    </xf>
    <xf numFmtId="0" fontId="27" fillId="14" borderId="199" applyNumberFormat="0" applyProtection="0">
      <alignment horizontal="left" vertical="center" indent="1"/>
    </xf>
    <xf numFmtId="4" fontId="76" fillId="87" borderId="199" applyNumberFormat="0" applyProtection="0">
      <alignment horizontal="right" vertical="center"/>
    </xf>
    <xf numFmtId="186" fontId="42" fillId="44" borderId="191" applyNumberFormat="0" applyAlignment="0" applyProtection="0"/>
    <xf numFmtId="4" fontId="72" fillId="78" borderId="199"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27" fillId="64" borderId="197" applyNumberFormat="0">
      <protection locked="0"/>
    </xf>
    <xf numFmtId="4" fontId="64" fillId="64" borderId="191" applyNumberFormat="0" applyProtection="0">
      <alignment horizontal="right" vertical="center"/>
    </xf>
    <xf numFmtId="186" fontId="57" fillId="44" borderId="192" applyNumberFormat="0" applyAlignment="0" applyProtection="0"/>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1" borderId="191" applyNumberFormat="0" applyProtection="0">
      <alignment horizontal="left" vertical="center" indent="1"/>
    </xf>
    <xf numFmtId="4" fontId="56" fillId="54" borderId="201" applyNumberFormat="0" applyProtection="0">
      <alignment horizontal="left" vertical="center" indent="1"/>
    </xf>
    <xf numFmtId="186" fontId="56" fillId="15" borderId="189" applyNumberFormat="0" applyProtection="0">
      <alignment horizontal="left" vertical="top" indent="1"/>
    </xf>
    <xf numFmtId="4" fontId="63" fillId="66" borderId="195"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4" fontId="56" fillId="58" borderId="191" applyNumberFormat="0" applyProtection="0">
      <alignment horizontal="right" vertical="center"/>
    </xf>
    <xf numFmtId="186" fontId="56" fillId="21" borderId="189" applyNumberFormat="0" applyProtection="0">
      <alignment horizontal="left" vertical="top" indent="1"/>
    </xf>
    <xf numFmtId="0" fontId="27" fillId="14" borderId="189" applyNumberFormat="0" applyProtection="0">
      <alignment horizontal="left" vertical="center" indent="1"/>
    </xf>
    <xf numFmtId="186" fontId="28" fillId="51" borderId="177">
      <alignment horizontal="right" vertical="center"/>
      <protection locked="0"/>
    </xf>
    <xf numFmtId="4" fontId="56" fillId="23" borderId="201" applyNumberFormat="0" applyProtection="0">
      <alignment horizontal="right" vertical="center"/>
    </xf>
    <xf numFmtId="186" fontId="56" fillId="21" borderId="189" applyNumberFormat="0" applyProtection="0">
      <alignment horizontal="left" vertical="top" indent="1"/>
    </xf>
    <xf numFmtId="4" fontId="56" fillId="60" borderId="179" applyNumberFormat="0" applyProtection="0">
      <alignment horizontal="right" vertical="center"/>
    </xf>
    <xf numFmtId="186" fontId="50" fillId="41" borderId="191" applyNumberFormat="0" applyAlignment="0" applyProtection="0"/>
    <xf numFmtId="186" fontId="56" fillId="15" borderId="189" applyNumberFormat="0" applyProtection="0">
      <alignment horizontal="left" vertical="top" indent="1"/>
    </xf>
    <xf numFmtId="186" fontId="60" fillId="52" borderId="181" applyNumberFormat="0" applyProtection="0">
      <alignment horizontal="left" vertical="top" indent="1"/>
    </xf>
    <xf numFmtId="186" fontId="27" fillId="63" borderId="181" applyNumberFormat="0" applyProtection="0">
      <alignment horizontal="left" vertical="top" indent="1"/>
    </xf>
    <xf numFmtId="186" fontId="56" fillId="21" borderId="181" applyNumberFormat="0" applyProtection="0">
      <alignment horizontal="left" vertical="top" indent="1"/>
    </xf>
    <xf numFmtId="4" fontId="56" fillId="0" borderId="201" applyNumberFormat="0" applyProtection="0">
      <alignment horizontal="right" vertical="center"/>
    </xf>
    <xf numFmtId="186" fontId="56" fillId="14" borderId="199" applyNumberFormat="0" applyProtection="0">
      <alignment horizontal="left" vertical="top" indent="1"/>
    </xf>
    <xf numFmtId="4" fontId="62" fillId="48" borderId="199" applyNumberFormat="0" applyProtection="0">
      <alignment vertical="center"/>
    </xf>
    <xf numFmtId="4" fontId="56" fillId="19" borderId="201" applyNumberFormat="0" applyProtection="0">
      <alignment horizontal="right" vertical="center"/>
    </xf>
    <xf numFmtId="186" fontId="56" fillId="40" borderId="179" applyNumberFormat="0" applyFont="0" applyAlignment="0" applyProtection="0"/>
    <xf numFmtId="186" fontId="56" fillId="15" borderId="189" applyNumberFormat="0" applyProtection="0">
      <alignment horizontal="left" vertical="top" indent="1"/>
    </xf>
    <xf numFmtId="4" fontId="56" fillId="56" borderId="191" applyNumberFormat="0" applyProtection="0">
      <alignment horizontal="right" vertical="center"/>
    </xf>
    <xf numFmtId="186" fontId="57" fillId="44" borderId="192" applyNumberFormat="0" applyAlignment="0" applyProtection="0"/>
    <xf numFmtId="186" fontId="27" fillId="63" borderId="189" applyNumberFormat="0" applyProtection="0">
      <alignment horizontal="left" vertical="center" indent="1"/>
    </xf>
    <xf numFmtId="186" fontId="62" fillId="48" borderId="189" applyNumberFormat="0" applyProtection="0">
      <alignment horizontal="left" vertical="top" indent="1"/>
    </xf>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14" borderId="189" applyNumberFormat="0" applyProtection="0">
      <alignment horizontal="left" vertical="top" indent="1"/>
    </xf>
    <xf numFmtId="193" fontId="28" fillId="12" borderId="197">
      <alignment vertical="center"/>
      <protection locked="0"/>
    </xf>
    <xf numFmtId="190" fontId="28" fillId="49" borderId="197">
      <alignment vertical="center"/>
    </xf>
    <xf numFmtId="186" fontId="50" fillId="41" borderId="191" applyNumberFormat="0" applyAlignment="0" applyProtection="0"/>
    <xf numFmtId="4" fontId="56" fillId="16"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8" fontId="5" fillId="7" borderId="197">
      <alignment vertical="center"/>
      <protection locked="0"/>
    </xf>
    <xf numFmtId="191" fontId="5" fillId="70" borderId="177">
      <alignment horizontal="right" vertical="center"/>
      <protection locked="0"/>
    </xf>
    <xf numFmtId="186" fontId="56" fillId="15" borderId="199" applyNumberFormat="0" applyProtection="0">
      <alignment horizontal="left" vertical="top" indent="1"/>
    </xf>
    <xf numFmtId="4" fontId="64" fillId="64" borderId="201" applyNumberFormat="0" applyProtection="0">
      <alignment horizontal="right" vertical="center"/>
    </xf>
    <xf numFmtId="186" fontId="56" fillId="14" borderId="189" applyNumberFormat="0" applyProtection="0">
      <alignment horizontal="left" vertical="top" indent="1"/>
    </xf>
    <xf numFmtId="186" fontId="27" fillId="21" borderId="181" applyNumberFormat="0" applyProtection="0">
      <alignment horizontal="left" vertical="center" indent="1"/>
    </xf>
    <xf numFmtId="4" fontId="56" fillId="52" borderId="179" applyNumberFormat="0" applyProtection="0">
      <alignment vertical="center"/>
    </xf>
    <xf numFmtId="186" fontId="56" fillId="15" borderId="199" applyNumberFormat="0" applyProtection="0">
      <alignment horizontal="left" vertical="top" indent="1"/>
    </xf>
    <xf numFmtId="4" fontId="72" fillId="79" borderId="181" applyNumberFormat="0" applyProtection="0">
      <alignment horizontal="right" vertical="center"/>
    </xf>
    <xf numFmtId="4" fontId="27" fillId="21" borderId="195" applyNumberFormat="0" applyProtection="0">
      <alignment horizontal="left" vertical="center" indent="1"/>
    </xf>
    <xf numFmtId="190" fontId="28" fillId="51" borderId="186">
      <alignment horizontal="right" vertical="center"/>
      <protection locked="0"/>
    </xf>
    <xf numFmtId="186" fontId="56" fillId="15" borderId="189" applyNumberFormat="0" applyProtection="0">
      <alignment horizontal="left" vertical="top" indent="1"/>
    </xf>
    <xf numFmtId="37" fontId="33" fillId="0" borderId="194" applyNumberFormat="0"/>
    <xf numFmtId="186" fontId="56" fillId="63" borderId="191" applyNumberFormat="0" applyProtection="0">
      <alignment horizontal="left" vertical="center" indent="1"/>
    </xf>
    <xf numFmtId="186" fontId="56" fillId="15" borderId="189" applyNumberFormat="0" applyProtection="0">
      <alignment horizontal="left" vertical="top" indent="1"/>
    </xf>
    <xf numFmtId="4" fontId="56" fillId="54" borderId="191" applyNumberFormat="0" applyProtection="0">
      <alignment horizontal="left" vertical="center" indent="1"/>
    </xf>
    <xf numFmtId="186" fontId="56" fillId="63" borderId="199" applyNumberFormat="0" applyProtection="0">
      <alignment horizontal="left" vertical="top" indent="1"/>
    </xf>
    <xf numFmtId="186" fontId="56" fillId="63" borderId="189" applyNumberFormat="0" applyProtection="0">
      <alignment horizontal="left" vertical="top" indent="1"/>
    </xf>
    <xf numFmtId="4" fontId="56" fillId="54" borderId="191" applyNumberFormat="0" applyProtection="0">
      <alignment horizontal="left" vertical="center" indent="1"/>
    </xf>
    <xf numFmtId="186" fontId="56" fillId="15" borderId="181" applyNumberFormat="0" applyProtection="0">
      <alignment horizontal="left" vertical="top" indent="1"/>
    </xf>
    <xf numFmtId="186" fontId="56" fillId="15" borderId="199" applyNumberFormat="0" applyProtection="0">
      <alignment horizontal="left" vertical="top" indent="1"/>
    </xf>
    <xf numFmtId="191" fontId="5" fillId="13" borderId="177">
      <alignment vertical="center"/>
    </xf>
    <xf numFmtId="186" fontId="56" fillId="21" borderId="189" applyNumberFormat="0" applyProtection="0">
      <alignment horizontal="left" vertical="top" indent="1"/>
    </xf>
    <xf numFmtId="4" fontId="56" fillId="59" borderId="179" applyNumberFormat="0" applyProtection="0">
      <alignment horizontal="right" vertical="center"/>
    </xf>
    <xf numFmtId="4" fontId="56" fillId="59" borderId="201" applyNumberFormat="0" applyProtection="0">
      <alignment horizontal="right" vertical="center"/>
    </xf>
    <xf numFmtId="4" fontId="64" fillId="64" borderId="191" applyNumberFormat="0" applyProtection="0">
      <alignment horizontal="right" vertical="center"/>
    </xf>
    <xf numFmtId="186" fontId="56" fillId="40" borderId="191" applyNumberFormat="0" applyFont="0" applyAlignment="0" applyProtection="0"/>
    <xf numFmtId="193" fontId="28" fillId="12" borderId="197">
      <alignment vertical="center"/>
      <protection locked="0"/>
    </xf>
    <xf numFmtId="186" fontId="28" fillId="12" borderId="207">
      <alignment vertical="center"/>
      <protection locked="0"/>
    </xf>
    <xf numFmtId="4" fontId="56" fillId="14" borderId="195" applyNumberFormat="0" applyProtection="0">
      <alignment horizontal="left" vertical="center" indent="1"/>
    </xf>
    <xf numFmtId="186" fontId="44" fillId="0" borderId="185" applyNumberFormat="0" applyFill="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9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83" borderId="199" applyNumberFormat="0" applyProtection="0">
      <alignment horizontal="right" vertical="center"/>
    </xf>
    <xf numFmtId="4" fontId="56" fillId="19" borderId="201" applyNumberFormat="0" applyProtection="0">
      <alignment horizontal="right" vertical="center"/>
    </xf>
    <xf numFmtId="186" fontId="56" fillId="63"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27" fillId="15" borderId="189" applyNumberFormat="0" applyProtection="0">
      <alignment horizontal="left" vertical="top"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91" fontId="5" fillId="13" borderId="186">
      <alignment vertical="center"/>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14" borderId="181" applyNumberFormat="0" applyProtection="0">
      <alignment horizontal="left" vertical="top" indent="1"/>
    </xf>
    <xf numFmtId="186" fontId="62" fillId="48" borderId="181" applyNumberFormat="0" applyProtection="0">
      <alignment horizontal="left" vertical="top" indent="1"/>
    </xf>
    <xf numFmtId="186" fontId="27" fillId="14" borderId="189" applyNumberFormat="0" applyProtection="0">
      <alignment horizontal="left" vertical="center" indent="1"/>
    </xf>
    <xf numFmtId="186" fontId="27" fillId="63" borderId="181" applyNumberFormat="0" applyProtection="0">
      <alignment horizontal="left" vertical="center" indent="1"/>
    </xf>
    <xf numFmtId="191" fontId="28" fillId="51" borderId="186">
      <alignment horizontal="right" vertical="center"/>
      <protection locked="0"/>
    </xf>
    <xf numFmtId="186" fontId="56" fillId="40" borderId="191" applyNumberFormat="0" applyFont="0" applyAlignment="0" applyProtection="0"/>
    <xf numFmtId="186" fontId="56" fillId="63" borderId="199" applyNumberFormat="0" applyProtection="0">
      <alignment horizontal="left" vertical="top" indent="1"/>
    </xf>
    <xf numFmtId="186" fontId="56" fillId="14" borderId="181" applyNumberFormat="0" applyProtection="0">
      <alignment horizontal="left" vertical="top"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27" fillId="64" borderId="197" applyNumberFormat="0">
      <protection locked="0"/>
    </xf>
    <xf numFmtId="186" fontId="56" fillId="21" borderId="189" applyNumberFormat="0" applyProtection="0">
      <alignment horizontal="left" vertical="top" indent="1"/>
    </xf>
    <xf numFmtId="191" fontId="5" fillId="7" borderId="197">
      <alignment vertical="center"/>
      <protection locked="0"/>
    </xf>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27" fillId="15" borderId="181" applyNumberFormat="0" applyProtection="0">
      <alignment horizontal="left" vertical="center" indent="1"/>
    </xf>
    <xf numFmtId="4" fontId="71" fillId="53" borderId="181" applyNumberFormat="0" applyProtection="0">
      <alignment vertical="center"/>
    </xf>
    <xf numFmtId="0" fontId="5" fillId="7" borderId="186">
      <alignment vertical="center"/>
      <protection locked="0"/>
    </xf>
    <xf numFmtId="186" fontId="56" fillId="15" borderId="181" applyNumberFormat="0" applyProtection="0">
      <alignment horizontal="left" vertical="top" indent="1"/>
    </xf>
    <xf numFmtId="186" fontId="42" fillId="44" borderId="179" applyNumberFormat="0" applyAlignment="0" applyProtection="0"/>
    <xf numFmtId="186" fontId="56" fillId="21" borderId="181" applyNumberFormat="0" applyProtection="0">
      <alignment horizontal="left" vertical="top" indent="1"/>
    </xf>
    <xf numFmtId="186" fontId="62" fillId="48" borderId="181" applyNumberFormat="0" applyProtection="0">
      <alignment horizontal="left" vertical="top" indent="1"/>
    </xf>
    <xf numFmtId="186" fontId="60" fillId="52" borderId="181" applyNumberFormat="0" applyProtection="0">
      <alignment horizontal="left" vertical="top" indent="1"/>
    </xf>
    <xf numFmtId="186" fontId="50" fillId="41" borderId="179" applyNumberFormat="0" applyAlignment="0" applyProtection="0"/>
    <xf numFmtId="4" fontId="56" fillId="61" borderId="182" applyNumberFormat="0" applyProtection="0">
      <alignment horizontal="left" vertical="center" indent="1"/>
    </xf>
    <xf numFmtId="4" fontId="56" fillId="54" borderId="201"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72" fontId="5" fillId="7" borderId="186">
      <alignment vertical="center"/>
      <protection locked="0"/>
    </xf>
    <xf numFmtId="4" fontId="64" fillId="64" borderId="191" applyNumberFormat="0" applyProtection="0">
      <alignment horizontal="right" vertical="center"/>
    </xf>
    <xf numFmtId="4" fontId="62" fillId="11" borderId="181" applyNumberFormat="0" applyProtection="0">
      <alignment horizontal="left" vertical="center" indent="1"/>
    </xf>
    <xf numFmtId="186" fontId="56" fillId="15" borderId="189" applyNumberFormat="0" applyProtection="0">
      <alignment horizontal="left" vertical="top" indent="1"/>
    </xf>
    <xf numFmtId="186" fontId="56" fillId="40" borderId="201" applyNumberFormat="0" applyFont="0" applyAlignment="0" applyProtection="0"/>
    <xf numFmtId="186" fontId="56" fillId="63" borderId="179" applyNumberFormat="0" applyProtection="0">
      <alignment horizontal="left" vertical="center" indent="1"/>
    </xf>
    <xf numFmtId="191" fontId="5" fillId="69" borderId="177">
      <alignment vertical="center"/>
    </xf>
    <xf numFmtId="193" fontId="28" fillId="50" borderId="197">
      <alignment vertical="center"/>
    </xf>
    <xf numFmtId="186" fontId="27" fillId="63" borderId="189" applyNumberFormat="0" applyProtection="0">
      <alignment horizontal="left" vertical="center" indent="1"/>
    </xf>
    <xf numFmtId="190" fontId="5" fillId="70" borderId="177">
      <alignment horizontal="right" vertical="center"/>
      <protection locked="0"/>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62" fillId="48" borderId="181" applyNumberFormat="0" applyProtection="0">
      <alignment vertical="center"/>
    </xf>
    <xf numFmtId="4" fontId="59" fillId="65" borderId="201" applyNumberFormat="0" applyProtection="0">
      <alignment horizontal="right" vertical="center"/>
    </xf>
    <xf numFmtId="4" fontId="62" fillId="48" borderId="199" applyNumberFormat="0" applyProtection="0">
      <alignment vertical="center"/>
    </xf>
    <xf numFmtId="186" fontId="56" fillId="15" borderId="189" applyNumberFormat="0" applyProtection="0">
      <alignment horizontal="left" vertical="top" indent="1"/>
    </xf>
    <xf numFmtId="4" fontId="56" fillId="54" borderId="179" applyNumberFormat="0" applyProtection="0">
      <alignment horizontal="left" vertical="center" indent="1"/>
    </xf>
    <xf numFmtId="186" fontId="56" fillId="21" borderId="189" applyNumberFormat="0" applyProtection="0">
      <alignment horizontal="left" vertical="top" indent="1"/>
    </xf>
    <xf numFmtId="191" fontId="28" fillId="50" borderId="197">
      <alignment vertical="center"/>
    </xf>
    <xf numFmtId="191" fontId="5" fillId="69" borderId="197">
      <alignment vertical="center"/>
    </xf>
    <xf numFmtId="186" fontId="56" fillId="63" borderId="189" applyNumberFormat="0" applyProtection="0">
      <alignment horizontal="left" vertical="top" indent="1"/>
    </xf>
    <xf numFmtId="4" fontId="56" fillId="0" borderId="191" applyNumberFormat="0" applyProtection="0">
      <alignment horizontal="right" vertical="center"/>
    </xf>
    <xf numFmtId="186" fontId="50" fillId="41" borderId="191" applyNumberForma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56" fillId="15" borderId="181"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8" fontId="28" fillId="51" borderId="186">
      <alignment horizontal="right" vertical="center"/>
      <protection locked="0"/>
    </xf>
    <xf numFmtId="186" fontId="27" fillId="15" borderId="189" applyNumberFormat="0" applyProtection="0">
      <alignment horizontal="left" vertical="center" indent="1"/>
    </xf>
    <xf numFmtId="188" fontId="28" fillId="49" borderId="177">
      <alignment vertical="center"/>
    </xf>
    <xf numFmtId="191" fontId="5" fillId="69" borderId="186">
      <alignment vertical="center"/>
    </xf>
    <xf numFmtId="4" fontId="56" fillId="54" borderId="191" applyNumberFormat="0" applyProtection="0">
      <alignment horizontal="left" vertical="center" indent="1"/>
    </xf>
    <xf numFmtId="4" fontId="70" fillId="53" borderId="189" applyNumberFormat="0" applyProtection="0">
      <alignment vertical="center"/>
    </xf>
    <xf numFmtId="191" fontId="28" fillId="12" borderId="197">
      <alignment vertical="center"/>
      <protection locked="0"/>
    </xf>
    <xf numFmtId="186" fontId="56" fillId="21" borderId="181"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4" fontId="56" fillId="55" borderId="201"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15" borderId="191" applyNumberFormat="0" applyProtection="0">
      <alignment horizontal="right" vertical="center"/>
    </xf>
    <xf numFmtId="188" fontId="5" fillId="69" borderId="177">
      <alignment vertical="center"/>
    </xf>
    <xf numFmtId="4" fontId="63" fillId="66" borderId="182" applyNumberFormat="0" applyProtection="0">
      <alignment horizontal="left" vertical="center" indent="1"/>
    </xf>
    <xf numFmtId="186" fontId="56" fillId="21"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86" fontId="56" fillId="62" borderId="179" applyNumberFormat="0" applyProtection="0">
      <alignment horizontal="left" vertical="center" indent="1"/>
    </xf>
    <xf numFmtId="37" fontId="33" fillId="0" borderId="184" applyNumberFormat="0"/>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27" fillId="21" borderId="181" applyNumberFormat="0" applyProtection="0">
      <alignment horizontal="left" vertical="top" indent="1"/>
    </xf>
    <xf numFmtId="186" fontId="56" fillId="15" borderId="181" applyNumberFormat="0" applyProtection="0">
      <alignment horizontal="left" vertical="top" indent="1"/>
    </xf>
    <xf numFmtId="186" fontId="57" fillId="44" borderId="192" applyNumberFormat="0" applyAlignment="0" applyProtection="0"/>
    <xf numFmtId="4" fontId="72" fillId="84" borderId="189" applyNumberFormat="0" applyProtection="0">
      <alignment horizontal="right" vertical="center"/>
    </xf>
    <xf numFmtId="186" fontId="56" fillId="14" borderId="189" applyNumberFormat="0" applyProtection="0">
      <alignment horizontal="left" vertical="top" indent="1"/>
    </xf>
    <xf numFmtId="4" fontId="56" fillId="61" borderId="195" applyNumberFormat="0" applyProtection="0">
      <alignment horizontal="left" vertical="center" indent="1"/>
    </xf>
    <xf numFmtId="4" fontId="56" fillId="52" borderId="201" applyNumberFormat="0" applyProtection="0">
      <alignment vertical="center"/>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201" applyNumberFormat="0" applyProtection="0">
      <alignment horizontal="left" vertical="center" indent="1"/>
    </xf>
    <xf numFmtId="4" fontId="56" fillId="53" borderId="201" applyNumberFormat="0" applyProtection="0">
      <alignment horizontal="left" vertical="center" indent="1"/>
    </xf>
    <xf numFmtId="186" fontId="27" fillId="14" borderId="189" applyNumberFormat="0" applyProtection="0">
      <alignment horizontal="left" vertical="top" indent="1"/>
    </xf>
    <xf numFmtId="4" fontId="56" fillId="16" borderId="201" applyNumberFormat="0" applyProtection="0">
      <alignment horizontal="right" vertical="center"/>
    </xf>
    <xf numFmtId="4" fontId="56" fillId="61" borderId="195" applyNumberFormat="0" applyProtection="0">
      <alignment horizontal="left" vertical="center" indent="1"/>
    </xf>
    <xf numFmtId="4" fontId="62" fillId="11" borderId="189" applyNumberFormat="0" applyProtection="0">
      <alignment horizontal="left" vertical="center" indent="1"/>
    </xf>
    <xf numFmtId="188" fontId="5" fillId="7" borderId="177">
      <alignment vertical="center"/>
      <protection locked="0"/>
    </xf>
    <xf numFmtId="186" fontId="56" fillId="14" borderId="189" applyNumberFormat="0" applyProtection="0">
      <alignment horizontal="left" vertical="top" indent="1"/>
    </xf>
    <xf numFmtId="186" fontId="57" fillId="44" borderId="192" applyNumberForma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8" fontId="5" fillId="13" borderId="207">
      <alignment vertical="center"/>
    </xf>
    <xf numFmtId="4" fontId="72" fillId="82" borderId="189" applyNumberFormat="0" applyProtection="0">
      <alignment horizontal="right" vertical="center"/>
    </xf>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15" borderId="20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15" borderId="199" applyNumberFormat="0" applyProtection="0">
      <alignment horizontal="left" vertical="top" indent="1"/>
    </xf>
    <xf numFmtId="4" fontId="56" fillId="60" borderId="191" applyNumberFormat="0" applyProtection="0">
      <alignment horizontal="right" vertical="center"/>
    </xf>
    <xf numFmtId="4" fontId="56" fillId="59" borderId="191" applyNumberFormat="0" applyProtection="0">
      <alignment horizontal="right" vertical="center"/>
    </xf>
    <xf numFmtId="186" fontId="56" fillId="63" borderId="189" applyNumberFormat="0" applyProtection="0">
      <alignment horizontal="left" vertical="top" indent="1"/>
    </xf>
    <xf numFmtId="186" fontId="56" fillId="15" borderId="181" applyNumberFormat="0" applyProtection="0">
      <alignment horizontal="left" vertical="top" indent="1"/>
    </xf>
    <xf numFmtId="186" fontId="57" fillId="44" borderId="192" applyNumberFormat="0" applyAlignment="0" applyProtection="0"/>
    <xf numFmtId="4" fontId="56" fillId="19" borderId="191" applyNumberFormat="0" applyProtection="0">
      <alignment horizontal="right" vertical="center"/>
    </xf>
    <xf numFmtId="4" fontId="59" fillId="53" borderId="179" applyNumberFormat="0" applyProtection="0">
      <alignment vertical="center"/>
    </xf>
    <xf numFmtId="186" fontId="42" fillId="44" borderId="179" applyNumberFormat="0" applyAlignment="0" applyProtection="0"/>
    <xf numFmtId="186" fontId="27" fillId="63" borderId="199" applyNumberFormat="0" applyProtection="0">
      <alignment horizontal="left" vertical="center" indent="1"/>
    </xf>
    <xf numFmtId="186" fontId="56" fillId="63" borderId="181" applyNumberFormat="0" applyProtection="0">
      <alignment horizontal="left" vertical="top" indent="1"/>
    </xf>
    <xf numFmtId="191" fontId="28" fillId="51" borderId="186">
      <alignment horizontal="right" vertical="center"/>
      <protection locked="0"/>
    </xf>
    <xf numFmtId="186" fontId="44" fillId="0" borderId="206" applyNumberFormat="0" applyFill="0" applyAlignment="0" applyProtection="0"/>
    <xf numFmtId="186" fontId="60" fillId="52" borderId="189" applyNumberFormat="0" applyProtection="0">
      <alignment horizontal="left" vertical="top" indent="1"/>
    </xf>
    <xf numFmtId="186" fontId="60" fillId="52" borderId="181" applyNumberFormat="0" applyProtection="0">
      <alignment horizontal="left" vertical="top" indent="1"/>
    </xf>
    <xf numFmtId="191" fontId="28" fillId="49" borderId="197">
      <alignment vertical="center"/>
    </xf>
    <xf numFmtId="188" fontId="5" fillId="70" borderId="197">
      <alignment horizontal="right" vertical="center"/>
      <protection locked="0"/>
    </xf>
    <xf numFmtId="186" fontId="56" fillId="21" borderId="189" applyNumberFormat="0" applyProtection="0">
      <alignment horizontal="left" vertical="top" indent="1"/>
    </xf>
    <xf numFmtId="186" fontId="42" fillId="44" borderId="191" applyNumberFormat="0" applyAlignment="0" applyProtection="0"/>
    <xf numFmtId="4" fontId="56" fillId="59" borderId="179" applyNumberFormat="0" applyProtection="0">
      <alignment horizontal="right" vertical="center"/>
    </xf>
    <xf numFmtId="186" fontId="44" fillId="0" borderId="196" applyNumberFormat="0" applyFill="0" applyAlignment="0" applyProtection="0"/>
    <xf numFmtId="186" fontId="56" fillId="15" borderId="181" applyNumberFormat="0" applyProtection="0">
      <alignment horizontal="left" vertical="top" indent="1"/>
    </xf>
    <xf numFmtId="4" fontId="72" fillId="50" borderId="181" applyNumberFormat="0" applyProtection="0">
      <alignment horizontal="right" vertical="center"/>
    </xf>
    <xf numFmtId="186" fontId="27" fillId="15" borderId="181" applyNumberFormat="0" applyProtection="0">
      <alignment horizontal="left" vertical="center"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64" fillId="64" borderId="179" applyNumberFormat="0" applyProtection="0">
      <alignment horizontal="right" vertical="center"/>
    </xf>
    <xf numFmtId="4" fontId="56" fillId="59" borderId="179" applyNumberFormat="0" applyProtection="0">
      <alignment horizontal="right" vertical="center"/>
    </xf>
    <xf numFmtId="186" fontId="56" fillId="40" borderId="179" applyNumberFormat="0" applyFont="0" applyAlignment="0" applyProtection="0"/>
    <xf numFmtId="186" fontId="56" fillId="40" borderId="201" applyNumberFormat="0" applyFont="0" applyAlignment="0" applyProtection="0"/>
    <xf numFmtId="186" fontId="56" fillId="11" borderId="191" applyNumberFormat="0" applyProtection="0">
      <alignment horizontal="left" vertical="center" indent="1"/>
    </xf>
    <xf numFmtId="190" fontId="28" fillId="51" borderId="177">
      <alignment horizontal="right" vertical="center"/>
      <protection locked="0"/>
    </xf>
    <xf numFmtId="186" fontId="56" fillId="15" borderId="189" applyNumberFormat="0" applyProtection="0">
      <alignment horizontal="left" vertical="top" indent="1"/>
    </xf>
    <xf numFmtId="4" fontId="27" fillId="21" borderId="205" applyNumberFormat="0" applyProtection="0">
      <alignment horizontal="left" vertical="center" indent="1"/>
    </xf>
    <xf numFmtId="193" fontId="28" fillId="12" borderId="197">
      <alignment vertical="center"/>
      <protection locked="0"/>
    </xf>
    <xf numFmtId="186" fontId="42" fillId="44" borderId="201" applyNumberFormat="0" applyAlignment="0" applyProtection="0"/>
    <xf numFmtId="4" fontId="56" fillId="52" borderId="201" applyNumberFormat="0" applyProtection="0">
      <alignment vertical="center"/>
    </xf>
    <xf numFmtId="186" fontId="56" fillId="63" borderId="189" applyNumberFormat="0" applyProtection="0">
      <alignment horizontal="left" vertical="top" indent="1"/>
    </xf>
    <xf numFmtId="4" fontId="56" fillId="15" borderId="195" applyNumberFormat="0" applyProtection="0">
      <alignment horizontal="left" vertical="center" indent="1"/>
    </xf>
    <xf numFmtId="4" fontId="56" fillId="53" borderId="191" applyNumberFormat="0" applyProtection="0">
      <alignment horizontal="left" vertical="center" indent="1"/>
    </xf>
    <xf numFmtId="186" fontId="56" fillId="63" borderId="191" applyNumberFormat="0" applyProtection="0">
      <alignment horizontal="left" vertical="center" indent="1"/>
    </xf>
    <xf numFmtId="186" fontId="56" fillId="21" borderId="189" applyNumberFormat="0" applyProtection="0">
      <alignment horizontal="left" vertical="top" indent="1"/>
    </xf>
    <xf numFmtId="196" fontId="5" fillId="69" borderId="197">
      <alignment vertical="center"/>
    </xf>
    <xf numFmtId="190" fontId="5" fillId="69" borderId="177">
      <alignment vertical="center"/>
    </xf>
    <xf numFmtId="191" fontId="28" fillId="12" borderId="177">
      <alignment vertical="center"/>
      <protection locked="0"/>
    </xf>
    <xf numFmtId="186" fontId="28" fillId="12" borderId="177">
      <alignment vertical="center"/>
      <protection locked="0"/>
    </xf>
    <xf numFmtId="4" fontId="27" fillId="21" borderId="195" applyNumberFormat="0" applyProtection="0">
      <alignment horizontal="left" vertical="center" indent="1"/>
    </xf>
    <xf numFmtId="4" fontId="56" fillId="57" borderId="195" applyNumberFormat="0" applyProtection="0">
      <alignment horizontal="right" vertical="center"/>
    </xf>
    <xf numFmtId="186" fontId="27" fillId="14" borderId="189"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15" borderId="182" applyNumberFormat="0" applyProtection="0">
      <alignment horizontal="left" vertical="center" indent="1"/>
    </xf>
    <xf numFmtId="186" fontId="27" fillId="64" borderId="186" applyNumberFormat="0">
      <protection locked="0"/>
    </xf>
    <xf numFmtId="4" fontId="56" fillId="56" borderId="191" applyNumberFormat="0" applyProtection="0">
      <alignment horizontal="right" vertical="center"/>
    </xf>
    <xf numFmtId="4" fontId="72" fillId="87" borderId="189" applyNumberFormat="0" applyProtection="0">
      <alignment horizontal="right" vertical="center"/>
    </xf>
    <xf numFmtId="172" fontId="5" fillId="7" borderId="186">
      <alignment vertical="center"/>
      <protection locked="0"/>
    </xf>
    <xf numFmtId="193" fontId="28" fillId="12" borderId="186">
      <alignment vertical="center"/>
      <protection locked="0"/>
    </xf>
    <xf numFmtId="186" fontId="27" fillId="14" borderId="181" applyNumberFormat="0" applyProtection="0">
      <alignment horizontal="left" vertical="top" indent="1"/>
    </xf>
    <xf numFmtId="186" fontId="50" fillId="41" borderId="191" applyNumberFormat="0" applyAlignment="0" applyProtection="0"/>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27" fillId="15" borderId="181" applyNumberFormat="0" applyProtection="0">
      <alignment horizontal="left" vertical="top" indent="1"/>
    </xf>
    <xf numFmtId="186" fontId="50" fillId="41" borderId="191" applyNumberFormat="0" applyAlignment="0" applyProtection="0"/>
    <xf numFmtId="188" fontId="5" fillId="69" borderId="207">
      <alignment vertical="center"/>
    </xf>
    <xf numFmtId="4" fontId="56" fillId="0" borderId="179" applyNumberFormat="0" applyProtection="0">
      <alignment horizontal="right" vertical="center"/>
    </xf>
    <xf numFmtId="186" fontId="56" fillId="11" borderId="179" applyNumberFormat="0" applyProtection="0">
      <alignment horizontal="left" vertical="center" indent="1"/>
    </xf>
    <xf numFmtId="186" fontId="57" fillId="44" borderId="180" applyNumberFormat="0" applyAlignment="0" applyProtection="0"/>
    <xf numFmtId="191" fontId="28" fillId="50" borderId="197">
      <alignment vertical="center"/>
    </xf>
    <xf numFmtId="186" fontId="56" fillId="21" borderId="199" applyNumberFormat="0" applyProtection="0">
      <alignment horizontal="left" vertical="top" indent="1"/>
    </xf>
    <xf numFmtId="186" fontId="27" fillId="21" borderId="181"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186" fontId="56" fillId="14" borderId="191" applyNumberFormat="0" applyProtection="0">
      <alignment horizontal="left" vertical="center" indent="1"/>
    </xf>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62" borderId="179" applyNumberFormat="0" applyProtection="0">
      <alignment horizontal="left" vertical="center" indent="1"/>
    </xf>
    <xf numFmtId="186" fontId="56" fillId="40" borderId="191" applyNumberFormat="0" applyFont="0" applyAlignment="0" applyProtection="0"/>
    <xf numFmtId="186" fontId="27" fillId="14" borderId="189" applyNumberFormat="0" applyProtection="0">
      <alignment horizontal="left" vertical="top" indent="1"/>
    </xf>
    <xf numFmtId="4" fontId="27" fillId="21" borderId="205" applyNumberFormat="0" applyProtection="0">
      <alignment horizontal="left" vertical="center" indent="1"/>
    </xf>
    <xf numFmtId="186" fontId="56" fillId="14" borderId="181" applyNumberFormat="0" applyProtection="0">
      <alignment horizontal="left" vertical="top" indent="1"/>
    </xf>
    <xf numFmtId="4" fontId="74" fillId="87" borderId="181" applyNumberFormat="0" applyProtection="0">
      <alignment vertical="center"/>
    </xf>
    <xf numFmtId="196" fontId="5" fillId="69" borderId="186">
      <alignment vertical="center"/>
    </xf>
    <xf numFmtId="186" fontId="56" fillId="63" borderId="181" applyNumberFormat="0" applyProtection="0">
      <alignment horizontal="left" vertical="top" indent="1"/>
    </xf>
    <xf numFmtId="4" fontId="63" fillId="66" borderId="182" applyNumberFormat="0" applyProtection="0">
      <alignment horizontal="left" vertical="center" indent="1"/>
    </xf>
    <xf numFmtId="186" fontId="27" fillId="21" borderId="181" applyNumberFormat="0" applyProtection="0">
      <alignment horizontal="left" vertical="center" indent="1"/>
    </xf>
    <xf numFmtId="186" fontId="27" fillId="14" borderId="181" applyNumberFormat="0" applyProtection="0">
      <alignment horizontal="left" vertical="top" indent="1"/>
    </xf>
    <xf numFmtId="186" fontId="56" fillId="40" borderId="179" applyNumberFormat="0" applyFont="0" applyAlignment="0" applyProtection="0"/>
    <xf numFmtId="186" fontId="56" fillId="62" borderId="179" applyNumberFormat="0" applyProtection="0">
      <alignment horizontal="left" vertical="center" indent="1"/>
    </xf>
    <xf numFmtId="186" fontId="28" fillId="12" borderId="186">
      <alignment vertical="center"/>
      <protection locked="0"/>
    </xf>
    <xf numFmtId="186" fontId="56" fillId="40" borderId="179" applyNumberFormat="0" applyFont="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4" fontId="62" fillId="48" borderId="181" applyNumberFormat="0" applyProtection="0">
      <alignment vertical="center"/>
    </xf>
    <xf numFmtId="190" fontId="28" fillId="49" borderId="197">
      <alignment vertical="center"/>
    </xf>
    <xf numFmtId="186" fontId="56" fillId="63" borderId="189" applyNumberFormat="0" applyProtection="0">
      <alignment horizontal="left" vertical="top" indent="1"/>
    </xf>
    <xf numFmtId="186" fontId="56" fillId="67" borderId="186"/>
    <xf numFmtId="191" fontId="28" fillId="49" borderId="197">
      <alignment vertical="center"/>
    </xf>
    <xf numFmtId="186" fontId="57" fillId="44" borderId="202" applyNumberFormat="0" applyAlignment="0" applyProtection="0"/>
    <xf numFmtId="186" fontId="56" fillId="11" borderId="191" applyNumberFormat="0" applyProtection="0">
      <alignment horizontal="left" vertical="center"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56" fillId="40" borderId="179" applyNumberFormat="0" applyFont="0" applyAlignment="0" applyProtection="0"/>
    <xf numFmtId="186" fontId="56" fillId="14" borderId="179" applyNumberFormat="0" applyProtection="0">
      <alignment horizontal="left" vertical="center" indent="1"/>
    </xf>
    <xf numFmtId="186" fontId="27" fillId="15" borderId="189" applyNumberFormat="0" applyProtection="0">
      <alignment horizontal="left" vertical="center" indent="1"/>
    </xf>
    <xf numFmtId="186" fontId="28" fillId="49" borderId="177">
      <alignment vertical="center"/>
    </xf>
    <xf numFmtId="186" fontId="27" fillId="63" borderId="181" applyNumberFormat="0" applyProtection="0">
      <alignment horizontal="left" vertical="top" indent="1"/>
    </xf>
    <xf numFmtId="191" fontId="5" fillId="70" borderId="186">
      <alignment horizontal="right" vertical="center"/>
      <protection locked="0"/>
    </xf>
    <xf numFmtId="4" fontId="56" fillId="61" borderId="195" applyNumberFormat="0" applyProtection="0">
      <alignment horizontal="left" vertical="center" indent="1"/>
    </xf>
    <xf numFmtId="186" fontId="56" fillId="15" borderId="199" applyNumberFormat="0" applyProtection="0">
      <alignment horizontal="left" vertical="top" indent="1"/>
    </xf>
    <xf numFmtId="4" fontId="56" fillId="56" borderId="191" applyNumberFormat="0" applyProtection="0">
      <alignment horizontal="right" vertical="center"/>
    </xf>
    <xf numFmtId="186" fontId="42" fillId="44" borderId="201" applyNumberFormat="0" applyAlignment="0" applyProtection="0"/>
    <xf numFmtId="186" fontId="56" fillId="63" borderId="191" applyNumberFormat="0" applyProtection="0">
      <alignment horizontal="left" vertical="center" indent="1"/>
    </xf>
    <xf numFmtId="4" fontId="59" fillId="65" borderId="201" applyNumberFormat="0" applyProtection="0">
      <alignment horizontal="right" vertical="center"/>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27" fillId="15" borderId="199" applyNumberFormat="0" applyProtection="0">
      <alignment horizontal="left" vertical="center" indent="1"/>
    </xf>
    <xf numFmtId="186" fontId="56" fillId="15" borderId="189" applyNumberFormat="0" applyProtection="0">
      <alignment horizontal="left" vertical="top" indent="1"/>
    </xf>
    <xf numFmtId="186" fontId="61" fillId="21" borderId="203" applyBorder="0"/>
    <xf numFmtId="186" fontId="56" fillId="11" borderId="191" applyNumberFormat="0" applyProtection="0">
      <alignment horizontal="left" vertical="center" indent="1"/>
    </xf>
    <xf numFmtId="4" fontId="56" fillId="54" borderId="201" applyNumberFormat="0" applyProtection="0">
      <alignment horizontal="left" vertical="center" indent="1"/>
    </xf>
    <xf numFmtId="4" fontId="56" fillId="14" borderId="182" applyNumberFormat="0" applyProtection="0">
      <alignment horizontal="left" vertical="center" indent="1"/>
    </xf>
    <xf numFmtId="186" fontId="42" fillId="44" borderId="201" applyNumberFormat="0" applyAlignment="0" applyProtection="0"/>
    <xf numFmtId="186" fontId="56" fillId="14" borderId="189" applyNumberFormat="0" applyProtection="0">
      <alignment horizontal="left" vertical="top" indent="1"/>
    </xf>
    <xf numFmtId="186" fontId="56" fillId="40" borderId="179" applyNumberFormat="0" applyFont="0" applyAlignment="0" applyProtection="0"/>
    <xf numFmtId="4" fontId="56" fillId="19" borderId="191" applyNumberFormat="0" applyProtection="0">
      <alignment horizontal="right" vertical="center"/>
    </xf>
    <xf numFmtId="4" fontId="64" fillId="64" borderId="191" applyNumberFormat="0" applyProtection="0">
      <alignment horizontal="right" vertical="center"/>
    </xf>
    <xf numFmtId="186" fontId="56" fillId="21" borderId="189" applyNumberFormat="0" applyProtection="0">
      <alignment horizontal="left" vertical="top" indent="1"/>
    </xf>
    <xf numFmtId="186" fontId="56" fillId="40" borderId="191" applyNumberFormat="0" applyFont="0" applyAlignment="0" applyProtection="0"/>
    <xf numFmtId="4" fontId="56" fillId="23" borderId="201" applyNumberFormat="0" applyProtection="0">
      <alignment horizontal="right" vertical="center"/>
    </xf>
    <xf numFmtId="186" fontId="56" fillId="40" borderId="201" applyNumberFormat="0" applyFont="0" applyAlignment="0" applyProtection="0"/>
    <xf numFmtId="186" fontId="62" fillId="48" borderId="199" applyNumberFormat="0" applyProtection="0">
      <alignment horizontal="left" vertical="top" indent="1"/>
    </xf>
    <xf numFmtId="186" fontId="27" fillId="63" borderId="189" applyNumberFormat="0" applyProtection="0">
      <alignment horizontal="left" vertical="top" indent="1"/>
    </xf>
    <xf numFmtId="190" fontId="28" fillId="51" borderId="186">
      <alignment horizontal="right" vertical="center"/>
      <protection locked="0"/>
    </xf>
    <xf numFmtId="186" fontId="56" fillId="21" borderId="181" applyNumberFormat="0" applyProtection="0">
      <alignment horizontal="left" vertical="top" indent="1"/>
    </xf>
    <xf numFmtId="188" fontId="5" fillId="13" borderId="207">
      <alignment vertical="center"/>
    </xf>
    <xf numFmtId="186" fontId="28" fillId="50" borderId="186">
      <alignment vertical="center"/>
    </xf>
    <xf numFmtId="4" fontId="59" fillId="53" borderId="179" applyNumberFormat="0" applyProtection="0">
      <alignment vertical="center"/>
    </xf>
    <xf numFmtId="186" fontId="56" fillId="21" borderId="189" applyNumberFormat="0" applyProtection="0">
      <alignment horizontal="left" vertical="top" indent="1"/>
    </xf>
    <xf numFmtId="188" fontId="5" fillId="13" borderId="177">
      <alignment vertical="center"/>
    </xf>
    <xf numFmtId="186" fontId="56" fillId="21" borderId="189" applyNumberFormat="0" applyProtection="0">
      <alignment horizontal="left" vertical="top" indent="1"/>
    </xf>
    <xf numFmtId="4" fontId="56" fillId="61" borderId="205" applyNumberFormat="0" applyProtection="0">
      <alignment horizontal="left" vertical="center" indent="1"/>
    </xf>
    <xf numFmtId="186" fontId="57" fillId="44" borderId="202" applyNumberFormat="0" applyAlignment="0" applyProtection="0"/>
    <xf numFmtId="186" fontId="27" fillId="63" borderId="199" applyNumberFormat="0" applyProtection="0">
      <alignment horizontal="left" vertical="top" indent="1"/>
    </xf>
    <xf numFmtId="191" fontId="28" fillId="50" borderId="197">
      <alignment vertical="center"/>
    </xf>
    <xf numFmtId="186" fontId="56" fillId="21" borderId="199" applyNumberFormat="0" applyProtection="0">
      <alignment horizontal="left" vertical="top" indent="1"/>
    </xf>
    <xf numFmtId="4" fontId="62" fillId="11" borderId="189" applyNumberFormat="0" applyProtection="0">
      <alignment horizontal="left" vertical="center" indent="1"/>
    </xf>
    <xf numFmtId="186" fontId="57" fillId="44" borderId="192" applyNumberFormat="0" applyAlignment="0" applyProtection="0"/>
    <xf numFmtId="186" fontId="62" fillId="15" borderId="199" applyNumberFormat="0" applyProtection="0">
      <alignment horizontal="left" vertical="top" indent="1"/>
    </xf>
    <xf numFmtId="4" fontId="56" fillId="57" borderId="195" applyNumberFormat="0" applyProtection="0">
      <alignment horizontal="right" vertical="center"/>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62" fillId="48" borderId="19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8" fontId="5" fillId="69" borderId="177">
      <alignment vertical="center"/>
    </xf>
    <xf numFmtId="4" fontId="56" fillId="54" borderId="191" applyNumberFormat="0" applyProtection="0">
      <alignment horizontal="left" vertical="center" indent="1"/>
    </xf>
    <xf numFmtId="4" fontId="56" fillId="56" borderId="191" applyNumberFormat="0" applyProtection="0">
      <alignment horizontal="right" vertical="center"/>
    </xf>
    <xf numFmtId="186" fontId="56" fillId="14" borderId="189" applyNumberFormat="0" applyProtection="0">
      <alignment horizontal="left" vertical="top" indent="1"/>
    </xf>
    <xf numFmtId="191" fontId="28" fillId="12" borderId="197">
      <alignment vertical="center"/>
      <protection locked="0"/>
    </xf>
    <xf numFmtId="186" fontId="56" fillId="40" borderId="191" applyNumberFormat="0" applyFont="0" applyAlignment="0" applyProtection="0"/>
    <xf numFmtId="4" fontId="70" fillId="86" borderId="189" applyNumberFormat="0" applyProtection="0">
      <alignment horizontal="left" vertical="center" indent="1"/>
    </xf>
    <xf numFmtId="191" fontId="5" fillId="69" borderId="177">
      <alignment vertical="center"/>
    </xf>
    <xf numFmtId="186" fontId="56" fillId="21" borderId="189" applyNumberFormat="0" applyProtection="0">
      <alignment horizontal="left" vertical="top" indent="1"/>
    </xf>
    <xf numFmtId="4" fontId="63" fillId="66" borderId="195" applyNumberFormat="0" applyProtection="0">
      <alignment horizontal="left" vertical="center" indent="1"/>
    </xf>
    <xf numFmtId="4" fontId="56" fillId="53" borderId="191"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50" fillId="41" borderId="179" applyNumberFormat="0" applyAlignment="0" applyProtection="0"/>
    <xf numFmtId="186" fontId="56" fillId="63" borderId="189" applyNumberFormat="0" applyProtection="0">
      <alignment horizontal="left" vertical="top" indent="1"/>
    </xf>
    <xf numFmtId="186" fontId="56" fillId="15" borderId="189" applyNumberFormat="0" applyProtection="0">
      <alignment horizontal="left" vertical="top" indent="1"/>
    </xf>
    <xf numFmtId="0" fontId="27" fillId="15" borderId="189" applyNumberFormat="0" applyProtection="0">
      <alignment horizontal="left" vertical="center" indent="1"/>
    </xf>
    <xf numFmtId="0" fontId="5" fillId="7" borderId="186">
      <alignment vertical="center"/>
      <protection locked="0"/>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7" fillId="63" borderId="189" applyNumberFormat="0" applyProtection="0">
      <alignment horizontal="left" vertical="top" indent="1"/>
    </xf>
    <xf numFmtId="4" fontId="59" fillId="65" borderId="179" applyNumberFormat="0" applyProtection="0">
      <alignment horizontal="right" vertical="center"/>
    </xf>
    <xf numFmtId="4" fontId="56" fillId="16" borderId="179" applyNumberFormat="0" applyProtection="0">
      <alignment horizontal="right" vertical="center"/>
    </xf>
    <xf numFmtId="186" fontId="56" fillId="21" borderId="181" applyNumberFormat="0" applyProtection="0">
      <alignment horizontal="left" vertical="top" indent="1"/>
    </xf>
    <xf numFmtId="186" fontId="60" fillId="52" borderId="199" applyNumberFormat="0" applyProtection="0">
      <alignment horizontal="left" vertical="top" indent="1"/>
    </xf>
    <xf numFmtId="4" fontId="56" fillId="52" borderId="191" applyNumberFormat="0" applyProtection="0">
      <alignment vertical="center"/>
    </xf>
    <xf numFmtId="186" fontId="56" fillId="14" borderId="181" applyNumberFormat="0" applyProtection="0">
      <alignment horizontal="left" vertical="top" indent="1"/>
    </xf>
    <xf numFmtId="4" fontId="56" fillId="58" borderId="179" applyNumberFormat="0" applyProtection="0">
      <alignment horizontal="right" vertical="center"/>
    </xf>
    <xf numFmtId="186" fontId="42" fillId="44" borderId="179" applyNumberFormat="0" applyAlignment="0" applyProtection="0"/>
    <xf numFmtId="4" fontId="27" fillId="21" borderId="195" applyNumberFormat="0" applyProtection="0">
      <alignment horizontal="left" vertical="center" indent="1"/>
    </xf>
    <xf numFmtId="4" fontId="62" fillId="11" borderId="181" applyNumberFormat="0" applyProtection="0">
      <alignment horizontal="left" vertical="center" indent="1"/>
    </xf>
    <xf numFmtId="4" fontId="56" fillId="61" borderId="182" applyNumberFormat="0" applyProtection="0">
      <alignment horizontal="left" vertical="center" indent="1"/>
    </xf>
    <xf numFmtId="186" fontId="56" fillId="40" borderId="191" applyNumberFormat="0" applyFont="0" applyAlignment="0" applyProtection="0"/>
    <xf numFmtId="186" fontId="56" fillId="15" borderId="189" applyNumberFormat="0" applyProtection="0">
      <alignment horizontal="left" vertical="top" indent="1"/>
    </xf>
    <xf numFmtId="172" fontId="28" fillId="12" borderId="197">
      <alignment vertical="center"/>
      <protection locked="0"/>
    </xf>
    <xf numFmtId="186" fontId="56" fillId="21" borderId="189" applyNumberFormat="0" applyProtection="0">
      <alignment horizontal="left" vertical="top" indent="1"/>
    </xf>
    <xf numFmtId="4" fontId="56" fillId="57" borderId="205" applyNumberFormat="0" applyProtection="0">
      <alignment horizontal="right" vertical="center"/>
    </xf>
    <xf numFmtId="186" fontId="27" fillId="21" borderId="181" applyNumberFormat="0" applyProtection="0">
      <alignment horizontal="left" vertical="center" indent="1"/>
    </xf>
    <xf numFmtId="4" fontId="56" fillId="53" borderId="191" applyNumberFormat="0" applyProtection="0">
      <alignment horizontal="left" vertical="center" indent="1"/>
    </xf>
    <xf numFmtId="4" fontId="62" fillId="11" borderId="189" applyNumberFormat="0" applyProtection="0">
      <alignment horizontal="left" vertical="center" indent="1"/>
    </xf>
    <xf numFmtId="186" fontId="56" fillId="63" borderId="181" applyNumberFormat="0" applyProtection="0">
      <alignment horizontal="left" vertical="top" indent="1"/>
    </xf>
    <xf numFmtId="188" fontId="5" fillId="7" borderId="186">
      <alignment vertical="center"/>
      <protection locked="0"/>
    </xf>
    <xf numFmtId="186" fontId="56" fillId="14" borderId="179" applyNumberFormat="0" applyProtection="0">
      <alignment horizontal="left" vertical="center"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0" fillId="41" borderId="179" applyNumberFormat="0" applyAlignment="0" applyProtection="0"/>
    <xf numFmtId="186" fontId="56" fillId="63" borderId="181" applyNumberFormat="0" applyProtection="0">
      <alignment horizontal="left" vertical="top" indent="1"/>
    </xf>
    <xf numFmtId="188" fontId="5" fillId="13" borderId="186">
      <alignment vertical="center"/>
    </xf>
    <xf numFmtId="186" fontId="27" fillId="21" borderId="181" applyNumberFormat="0" applyProtection="0">
      <alignment horizontal="left" vertical="center" indent="1"/>
    </xf>
    <xf numFmtId="191" fontId="28" fillId="49" borderId="186">
      <alignment vertical="center"/>
    </xf>
    <xf numFmtId="4" fontId="56" fillId="14" borderId="195"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28" fillId="50" borderId="186">
      <alignment vertical="center"/>
    </xf>
    <xf numFmtId="186" fontId="28" fillId="49" borderId="197">
      <alignment vertical="center"/>
    </xf>
    <xf numFmtId="0" fontId="5" fillId="70" borderId="197">
      <alignment horizontal="right" vertical="center"/>
      <protection locked="0"/>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44" fillId="0" borderId="185" applyNumberFormat="0" applyFill="0" applyAlignment="0" applyProtection="0"/>
    <xf numFmtId="186" fontId="27" fillId="15" borderId="181" applyNumberFormat="0" applyProtection="0">
      <alignment horizontal="left" vertical="center" indent="1"/>
    </xf>
    <xf numFmtId="186" fontId="56" fillId="15" borderId="189" applyNumberFormat="0" applyProtection="0">
      <alignment horizontal="left" vertical="top" indent="1"/>
    </xf>
    <xf numFmtId="4" fontId="56" fillId="60" borderId="191" applyNumberFormat="0" applyProtection="0">
      <alignment horizontal="right" vertical="center"/>
    </xf>
    <xf numFmtId="4" fontId="56" fillId="15" borderId="191" applyNumberFormat="0" applyProtection="0">
      <alignment horizontal="right" vertical="center"/>
    </xf>
    <xf numFmtId="186" fontId="57" fillId="44" borderId="202" applyNumberFormat="0" applyAlignment="0" applyProtection="0"/>
    <xf numFmtId="186" fontId="56" fillId="40" borderId="191" applyNumberFormat="0" applyFont="0" applyAlignment="0" applyProtection="0"/>
    <xf numFmtId="4" fontId="56" fillId="14" borderId="195" applyNumberFormat="0" applyProtection="0">
      <alignment horizontal="left" vertical="center" indent="1"/>
    </xf>
    <xf numFmtId="4" fontId="72" fillId="82" borderId="189"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28" fillId="50" borderId="197">
      <alignmen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9" borderId="201" applyNumberFormat="0" applyProtection="0">
      <alignment horizontal="right" vertical="center"/>
    </xf>
    <xf numFmtId="0" fontId="27" fillId="15" borderId="199" applyNumberFormat="0" applyProtection="0">
      <alignment horizontal="left" vertical="top" indent="1"/>
    </xf>
    <xf numFmtId="193" fontId="5" fillId="7" borderId="197">
      <alignment vertical="center"/>
      <protection locked="0"/>
    </xf>
    <xf numFmtId="188" fontId="5" fillId="13" borderId="186">
      <alignment vertical="center"/>
    </xf>
    <xf numFmtId="172" fontId="28" fillId="12" borderId="186">
      <alignment vertical="center"/>
      <protection locked="0"/>
    </xf>
    <xf numFmtId="186" fontId="57" fillId="44" borderId="180" applyNumberFormat="0" applyAlignment="0" applyProtection="0"/>
    <xf numFmtId="4" fontId="56" fillId="56" borderId="179" applyNumberFormat="0" applyProtection="0">
      <alignment horizontal="right" vertical="center"/>
    </xf>
    <xf numFmtId="186" fontId="27" fillId="15" borderId="181" applyNumberFormat="0" applyProtection="0">
      <alignment horizontal="left" vertical="center" indent="1"/>
    </xf>
    <xf numFmtId="193" fontId="5" fillId="69" borderId="186">
      <alignment vertical="center"/>
    </xf>
    <xf numFmtId="4" fontId="56" fillId="52" borderId="191" applyNumberFormat="0" applyProtection="0">
      <alignment vertical="center"/>
    </xf>
    <xf numFmtId="4" fontId="56" fillId="55" borderId="191" applyNumberFormat="0" applyProtection="0">
      <alignment horizontal="right" vertical="center"/>
    </xf>
    <xf numFmtId="191" fontId="5" fillId="70" borderId="177">
      <alignment horizontal="right" vertical="center"/>
      <protection locked="0"/>
    </xf>
    <xf numFmtId="186" fontId="56" fillId="63" borderId="189" applyNumberFormat="0" applyProtection="0">
      <alignment horizontal="left" vertical="top" indent="1"/>
    </xf>
    <xf numFmtId="186" fontId="56" fillId="40" borderId="191" applyNumberFormat="0" applyFont="0" applyAlignment="0" applyProtection="0"/>
    <xf numFmtId="191" fontId="28" fillId="50" borderId="177">
      <alignment vertical="center"/>
    </xf>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93" fontId="28" fillId="12" borderId="177">
      <alignment vertical="center"/>
      <protection locked="0"/>
    </xf>
    <xf numFmtId="186" fontId="56" fillId="63"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4" fontId="56" fillId="19" borderId="191" applyNumberFormat="0" applyProtection="0">
      <alignment horizontal="right" vertical="center"/>
    </xf>
    <xf numFmtId="4" fontId="56" fillId="23" borderId="201" applyNumberFormat="0" applyProtection="0">
      <alignment horizontal="right" vertical="center"/>
    </xf>
    <xf numFmtId="186" fontId="44" fillId="0" borderId="196" applyNumberFormat="0" applyFill="0" applyAlignment="0" applyProtection="0"/>
    <xf numFmtId="186" fontId="62" fillId="48" borderId="189" applyNumberFormat="0" applyProtection="0">
      <alignment horizontal="left" vertical="top" indent="1"/>
    </xf>
    <xf numFmtId="188" fontId="5" fillId="7" borderId="197">
      <alignment vertical="center"/>
      <protection locked="0"/>
    </xf>
    <xf numFmtId="186" fontId="56" fillId="63" borderId="201" applyNumberFormat="0" applyProtection="0">
      <alignment horizontal="left" vertical="center" indent="1"/>
    </xf>
    <xf numFmtId="4" fontId="56" fillId="59" borderId="191" applyNumberFormat="0" applyProtection="0">
      <alignment horizontal="right" vertical="center"/>
    </xf>
    <xf numFmtId="191" fontId="5" fillId="7" borderId="197">
      <alignment vertical="center"/>
      <protection locked="0"/>
    </xf>
    <xf numFmtId="4" fontId="72" fillId="87" borderId="189" applyNumberFormat="0" applyProtection="0">
      <alignment vertical="center"/>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4" borderId="189" applyNumberFormat="0" applyProtection="0">
      <alignment horizontal="left" vertical="top" indent="1"/>
    </xf>
    <xf numFmtId="4" fontId="56" fillId="15" borderId="201" applyNumberFormat="0" applyProtection="0">
      <alignment horizontal="right" vertical="center"/>
    </xf>
    <xf numFmtId="0" fontId="27" fillId="14" borderId="189" applyNumberFormat="0" applyProtection="0">
      <alignment horizontal="left" vertical="center" indent="1"/>
    </xf>
    <xf numFmtId="186" fontId="61" fillId="21" borderId="193" applyBorder="0"/>
    <xf numFmtId="191" fontId="28" fillId="12" borderId="197">
      <alignment vertical="center"/>
      <protection locked="0"/>
    </xf>
    <xf numFmtId="4" fontId="27" fillId="21" borderId="195" applyNumberFormat="0" applyProtection="0">
      <alignment horizontal="left" vertical="center" indent="1"/>
    </xf>
    <xf numFmtId="186" fontId="27" fillId="14" borderId="199" applyNumberFormat="0" applyProtection="0">
      <alignment horizontal="left" vertical="top" indent="1"/>
    </xf>
    <xf numFmtId="186" fontId="56" fillId="14" borderId="189" applyNumberFormat="0" applyProtection="0">
      <alignment horizontal="left" vertical="top" indent="1"/>
    </xf>
    <xf numFmtId="4" fontId="56" fillId="58" borderId="201" applyNumberFormat="0" applyProtection="0">
      <alignment horizontal="right" vertical="center"/>
    </xf>
    <xf numFmtId="186" fontId="27" fillId="21" borderId="199" applyNumberFormat="0" applyProtection="0">
      <alignment horizontal="left" vertical="top" indent="1"/>
    </xf>
    <xf numFmtId="186" fontId="56" fillId="63" borderId="189" applyNumberFormat="0" applyProtection="0">
      <alignment horizontal="left" vertical="top" indent="1"/>
    </xf>
    <xf numFmtId="186" fontId="27" fillId="21" borderId="189" applyNumberFormat="0" applyProtection="0">
      <alignment horizontal="left" vertical="center" indent="1"/>
    </xf>
    <xf numFmtId="186" fontId="27" fillId="15" borderId="189" applyNumberFormat="0" applyProtection="0">
      <alignment horizontal="left" vertical="top" indent="1"/>
    </xf>
    <xf numFmtId="186" fontId="61" fillId="21" borderId="193" applyBorder="0"/>
    <xf numFmtId="4" fontId="56" fillId="55" borderId="191" applyNumberFormat="0" applyProtection="0">
      <alignment horizontal="right" vertical="center"/>
    </xf>
    <xf numFmtId="186" fontId="27" fillId="15" borderId="189"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37" fontId="33" fillId="0" borderId="194" applyNumberFormat="0"/>
    <xf numFmtId="186" fontId="50" fillId="41" borderId="191" applyNumberFormat="0" applyAlignment="0" applyProtection="0"/>
    <xf numFmtId="186" fontId="56" fillId="21" borderId="189" applyNumberFormat="0" applyProtection="0">
      <alignment horizontal="left" vertical="top" indent="1"/>
    </xf>
    <xf numFmtId="186" fontId="27" fillId="63" borderId="189" applyNumberFormat="0" applyProtection="0">
      <alignment horizontal="left" vertical="top" indent="1"/>
    </xf>
    <xf numFmtId="4" fontId="56" fillId="14" borderId="205" applyNumberFormat="0" applyProtection="0">
      <alignment horizontal="left" vertical="center" indent="1"/>
    </xf>
    <xf numFmtId="186" fontId="56" fillId="40" borderId="191" applyNumberFormat="0" applyFont="0" applyAlignment="0" applyProtection="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0" fontId="73" fillId="52" borderId="189" applyNumberFormat="0" applyProtection="0">
      <alignment horizontal="left" vertical="top" indent="1"/>
    </xf>
    <xf numFmtId="0" fontId="37" fillId="48" borderId="189" applyNumberFormat="0" applyProtection="0">
      <alignment horizontal="left" vertical="top" indent="1"/>
    </xf>
    <xf numFmtId="186" fontId="56" fillId="11" borderId="191" applyNumberFormat="0" applyProtection="0">
      <alignment horizontal="left" vertical="center" indent="1"/>
    </xf>
    <xf numFmtId="4" fontId="72" fillId="86" borderId="189" applyNumberFormat="0" applyProtection="0">
      <alignment horizontal="right" vertical="center"/>
    </xf>
    <xf numFmtId="188" fontId="5" fillId="13" borderId="197">
      <alignment vertical="center"/>
    </xf>
    <xf numFmtId="193" fontId="5" fillId="69" borderId="197">
      <alignment vertical="center"/>
    </xf>
    <xf numFmtId="191" fontId="5" fillId="69" borderId="197">
      <alignment vertical="center"/>
    </xf>
    <xf numFmtId="193" fontId="5" fillId="7" borderId="197">
      <alignment vertical="center"/>
      <protection locked="0"/>
    </xf>
    <xf numFmtId="191" fontId="28" fillId="50" borderId="197">
      <alignment vertical="center"/>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27" fillId="14" borderId="189" applyNumberFormat="0" applyProtection="0">
      <alignment horizontal="left" vertical="top" indent="1"/>
    </xf>
    <xf numFmtId="190" fontId="5" fillId="70" borderId="197">
      <alignment horizontal="right" vertical="center"/>
      <protection locked="0"/>
    </xf>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21" borderId="199" applyNumberFormat="0" applyProtection="0">
      <alignment horizontal="left" vertical="top" indent="1"/>
    </xf>
    <xf numFmtId="191" fontId="28" fillId="12" borderId="197">
      <alignment vertical="center"/>
      <protection locked="0"/>
    </xf>
    <xf numFmtId="186" fontId="27" fillId="15" borderId="199" applyNumberFormat="0" applyProtection="0">
      <alignment horizontal="left" vertical="center" indent="1"/>
    </xf>
    <xf numFmtId="4" fontId="56" fillId="52" borderId="191" applyNumberFormat="0" applyProtection="0">
      <alignment vertical="center"/>
    </xf>
    <xf numFmtId="186" fontId="56" fillId="21" borderId="199" applyNumberFormat="0" applyProtection="0">
      <alignment horizontal="left" vertical="top" indent="1"/>
    </xf>
    <xf numFmtId="186" fontId="28" fillId="12" borderId="197">
      <alignment vertical="center"/>
      <protection locked="0"/>
    </xf>
    <xf numFmtId="186" fontId="44" fillId="0" borderId="196" applyNumberFormat="0" applyFill="0" applyAlignment="0" applyProtection="0"/>
    <xf numFmtId="186" fontId="56" fillId="15" borderId="189" applyNumberFormat="0" applyProtection="0">
      <alignment horizontal="left" vertical="top" indent="1"/>
    </xf>
    <xf numFmtId="186" fontId="27" fillId="21" borderId="199" applyNumberFormat="0" applyProtection="0">
      <alignment horizontal="left" vertical="top" indent="1"/>
    </xf>
    <xf numFmtId="186" fontId="27" fillId="63" borderId="199" applyNumberFormat="0" applyProtection="0">
      <alignment horizontal="left" vertical="top" indent="1"/>
    </xf>
    <xf numFmtId="186" fontId="27" fillId="14" borderId="199" applyNumberFormat="0" applyProtection="0">
      <alignment horizontal="left" vertical="top" indent="1"/>
    </xf>
    <xf numFmtId="186" fontId="60" fillId="52" borderId="199" applyNumberFormat="0" applyProtection="0">
      <alignment horizontal="left" vertical="top" indent="1"/>
    </xf>
    <xf numFmtId="4" fontId="56" fillId="15" borderId="201" applyNumberFormat="0" applyProtection="0">
      <alignment horizontal="right" vertical="center"/>
    </xf>
    <xf numFmtId="4" fontId="64" fillId="64" borderId="201" applyNumberFormat="0" applyProtection="0">
      <alignment horizontal="right" vertical="center"/>
    </xf>
    <xf numFmtId="186" fontId="56" fillId="63" borderId="189" applyNumberFormat="0" applyProtection="0">
      <alignment horizontal="left" vertical="top" indent="1"/>
    </xf>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1" fontId="28" fillId="51" borderId="207">
      <alignment horizontal="right" vertical="center"/>
      <protection locked="0"/>
    </xf>
    <xf numFmtId="4" fontId="56" fillId="15" borderId="201" applyNumberFormat="0" applyProtection="0">
      <alignment horizontal="right" vertical="center"/>
    </xf>
    <xf numFmtId="186" fontId="50" fillId="41" borderId="201" applyNumberFormat="0" applyAlignment="0" applyProtection="0"/>
    <xf numFmtId="4" fontId="59" fillId="65" borderId="191" applyNumberFormat="0" applyProtection="0">
      <alignment horizontal="right" vertical="center"/>
    </xf>
    <xf numFmtId="0" fontId="27" fillId="63" borderId="199" applyNumberFormat="0" applyProtection="0">
      <alignment horizontal="left" vertical="top" indent="1"/>
    </xf>
    <xf numFmtId="4" fontId="75" fillId="88" borderId="200" applyNumberFormat="0" applyProtection="0">
      <alignment horizontal="left" vertical="center" indent="1"/>
    </xf>
    <xf numFmtId="186" fontId="56" fillId="40" borderId="191" applyNumberFormat="0" applyFont="0" applyAlignment="0" applyProtection="0"/>
    <xf numFmtId="4" fontId="59" fillId="53" borderId="191" applyNumberFormat="0" applyProtection="0">
      <alignment vertical="center"/>
    </xf>
    <xf numFmtId="196" fontId="5" fillId="69" borderId="197">
      <alignment vertical="center"/>
    </xf>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23" borderId="201" applyNumberFormat="0" applyProtection="0">
      <alignment horizontal="right" vertical="center"/>
    </xf>
    <xf numFmtId="186" fontId="62" fillId="15" borderId="189" applyNumberFormat="0" applyProtection="0">
      <alignment horizontal="left" vertical="top" indent="1"/>
    </xf>
    <xf numFmtId="186" fontId="56" fillId="21" borderId="189" applyNumberFormat="0" applyProtection="0">
      <alignment horizontal="left" vertical="top" indent="1"/>
    </xf>
    <xf numFmtId="186" fontId="44" fillId="0" borderId="196" applyNumberFormat="0" applyFill="0" applyAlignment="0" applyProtection="0"/>
    <xf numFmtId="188" fontId="28" fillId="49" borderId="177">
      <alignment vertical="center"/>
    </xf>
    <xf numFmtId="186" fontId="56" fillId="62" borderId="201" applyNumberFormat="0" applyProtection="0">
      <alignment horizontal="left" vertical="center" indent="1"/>
    </xf>
    <xf numFmtId="186" fontId="61" fillId="21" borderId="203" applyBorder="0"/>
    <xf numFmtId="4" fontId="56" fillId="0" borderId="201" applyNumberFormat="0" applyProtection="0">
      <alignment horizontal="right" vertical="center"/>
    </xf>
    <xf numFmtId="186" fontId="56" fillId="15" borderId="189" applyNumberFormat="0" applyProtection="0">
      <alignment horizontal="left" vertical="top" indent="1"/>
    </xf>
    <xf numFmtId="4" fontId="56" fillId="54" borderId="191" applyNumberFormat="0" applyProtection="0">
      <alignment horizontal="left" vertical="center" indent="1"/>
    </xf>
    <xf numFmtId="4" fontId="56" fillId="54" borderId="191" applyNumberFormat="0" applyProtection="0">
      <alignment horizontal="left" vertical="center" indent="1"/>
    </xf>
    <xf numFmtId="186" fontId="56" fillId="15" borderId="189" applyNumberFormat="0" applyProtection="0">
      <alignment horizontal="left" vertical="top" indent="1"/>
    </xf>
    <xf numFmtId="191" fontId="28" fillId="50" borderId="177">
      <alignment vertical="center"/>
    </xf>
    <xf numFmtId="186" fontId="56" fillId="63" borderId="189" applyNumberFormat="0" applyProtection="0">
      <alignment horizontal="left" vertical="top" indent="1"/>
    </xf>
    <xf numFmtId="0" fontId="27" fillId="63" borderId="189" applyNumberFormat="0" applyProtection="0">
      <alignment horizontal="left" vertical="center" indent="1"/>
    </xf>
    <xf numFmtId="0" fontId="5" fillId="7" borderId="177">
      <alignment vertical="center"/>
      <protection locked="0"/>
    </xf>
    <xf numFmtId="186" fontId="56" fillId="21" borderId="181" applyNumberFormat="0" applyProtection="0">
      <alignment horizontal="left" vertical="top" indent="1"/>
    </xf>
    <xf numFmtId="186" fontId="56" fillId="63" borderId="201" applyNumberFormat="0" applyProtection="0">
      <alignment horizontal="left" vertical="center" indent="1"/>
    </xf>
    <xf numFmtId="191" fontId="28" fillId="51" borderId="177">
      <alignment horizontal="right" vertical="center"/>
      <protection locked="0"/>
    </xf>
    <xf numFmtId="186" fontId="56" fillId="15" borderId="189" applyNumberFormat="0" applyProtection="0">
      <alignment horizontal="left" vertical="top" indent="1"/>
    </xf>
    <xf numFmtId="191" fontId="28" fillId="50" borderId="186">
      <alignment vertical="center"/>
    </xf>
    <xf numFmtId="4" fontId="56" fillId="19" borderId="179" applyNumberFormat="0" applyProtection="0">
      <alignment horizontal="right" vertical="center"/>
    </xf>
    <xf numFmtId="186" fontId="27" fillId="14" borderId="199" applyNumberFormat="0" applyProtection="0">
      <alignment horizontal="left" vertical="center" indent="1"/>
    </xf>
    <xf numFmtId="186" fontId="56" fillId="15" borderId="189" applyNumberFormat="0" applyProtection="0">
      <alignment horizontal="left" vertical="top" indent="1"/>
    </xf>
    <xf numFmtId="4" fontId="56" fillId="53" borderId="179" applyNumberFormat="0" applyProtection="0">
      <alignment horizontal="left" vertical="center" indent="1"/>
    </xf>
    <xf numFmtId="186" fontId="27" fillId="63" borderId="181" applyNumberFormat="0" applyProtection="0">
      <alignment horizontal="left" vertical="center" indent="1"/>
    </xf>
    <xf numFmtId="186" fontId="56" fillId="21" borderId="181" applyNumberFormat="0" applyProtection="0">
      <alignment horizontal="left" vertical="top" indent="1"/>
    </xf>
    <xf numFmtId="188" fontId="28" fillId="51" borderId="197">
      <alignment horizontal="right" vertical="center"/>
      <protection locked="0"/>
    </xf>
    <xf numFmtId="190" fontId="5" fillId="70" borderId="207">
      <alignment horizontal="right" vertical="center"/>
      <protection locked="0"/>
    </xf>
    <xf numFmtId="4" fontId="27" fillId="21" borderId="195" applyNumberFormat="0" applyProtection="0">
      <alignment horizontal="left" vertical="center" indent="1"/>
    </xf>
    <xf numFmtId="4" fontId="56" fillId="60" borderId="201" applyNumberFormat="0" applyProtection="0">
      <alignment horizontal="right" vertical="center"/>
    </xf>
    <xf numFmtId="186" fontId="56" fillId="63" borderId="189" applyNumberFormat="0" applyProtection="0">
      <alignment horizontal="left" vertical="top" indent="1"/>
    </xf>
    <xf numFmtId="186" fontId="27" fillId="14" borderId="199" applyNumberFormat="0" applyProtection="0">
      <alignment horizontal="left" vertical="top" indent="1"/>
    </xf>
    <xf numFmtId="4" fontId="56" fillId="54" borderId="191" applyNumberFormat="0" applyProtection="0">
      <alignment horizontal="left" vertical="center" indent="1"/>
    </xf>
    <xf numFmtId="4" fontId="72" fillId="82" borderId="199" applyNumberFormat="0" applyProtection="0">
      <alignment horizontal="right" vertical="center"/>
    </xf>
    <xf numFmtId="4" fontId="56" fillId="53" borderId="191" applyNumberFormat="0" applyProtection="0">
      <alignment horizontal="left" vertical="center" indent="1"/>
    </xf>
    <xf numFmtId="4" fontId="59" fillId="65" borderId="201" applyNumberFormat="0" applyProtection="0">
      <alignment horizontal="right" vertical="center"/>
    </xf>
    <xf numFmtId="186" fontId="56" fillId="14" borderId="179" applyNumberFormat="0" applyProtection="0">
      <alignment horizontal="left" vertical="center" indent="1"/>
    </xf>
    <xf numFmtId="186" fontId="56" fillId="11" borderId="179" applyNumberFormat="0" applyProtection="0">
      <alignment horizontal="left" vertical="center" indent="1"/>
    </xf>
    <xf numFmtId="191" fontId="5" fillId="70" borderId="197">
      <alignment horizontal="right" vertical="center"/>
      <protection locked="0"/>
    </xf>
    <xf numFmtId="4" fontId="56" fillId="54" borderId="191" applyNumberFormat="0" applyProtection="0">
      <alignment horizontal="left" vertical="center" indent="1"/>
    </xf>
    <xf numFmtId="4" fontId="56" fillId="59" borderId="191" applyNumberFormat="0" applyProtection="0">
      <alignment horizontal="right" vertical="center"/>
    </xf>
    <xf numFmtId="188" fontId="28" fillId="50" borderId="177">
      <alignment vertical="center"/>
    </xf>
    <xf numFmtId="4" fontId="56" fillId="60" borderId="179" applyNumberFormat="0" applyProtection="0">
      <alignment horizontal="right" vertical="center"/>
    </xf>
    <xf numFmtId="186" fontId="56" fillId="63" borderId="181" applyNumberFormat="0" applyProtection="0">
      <alignment horizontal="left" vertical="top" indent="1"/>
    </xf>
    <xf numFmtId="4" fontId="62" fillId="11" borderId="189" applyNumberFormat="0" applyProtection="0">
      <alignment horizontal="left" vertical="center" indent="1"/>
    </xf>
    <xf numFmtId="172" fontId="5" fillId="7" borderId="197">
      <alignment vertical="center"/>
      <protection locked="0"/>
    </xf>
    <xf numFmtId="191" fontId="28" fillId="51" borderId="177">
      <alignment horizontal="right" vertical="center"/>
      <protection locked="0"/>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0" fillId="41" borderId="191" applyNumberFormat="0" applyAlignment="0" applyProtection="0"/>
    <xf numFmtId="186" fontId="27" fillId="63" borderId="199" applyNumberFormat="0" applyProtection="0">
      <alignment horizontal="left" vertical="center" indent="1"/>
    </xf>
    <xf numFmtId="186" fontId="28" fillId="49" borderId="207">
      <alignment vertical="center"/>
    </xf>
    <xf numFmtId="4" fontId="56" fillId="14" borderId="205" applyNumberFormat="0" applyProtection="0">
      <alignment horizontal="left" vertical="center" indent="1"/>
    </xf>
    <xf numFmtId="186" fontId="56" fillId="15" borderId="189" applyNumberFormat="0" applyProtection="0">
      <alignment horizontal="left" vertical="top" indent="1"/>
    </xf>
    <xf numFmtId="191" fontId="28" fillId="51" borderId="197">
      <alignment horizontal="right" vertical="center"/>
      <protection locked="0"/>
    </xf>
    <xf numFmtId="186" fontId="56" fillId="40" borderId="201" applyNumberFormat="0" applyFont="0" applyAlignment="0" applyProtection="0"/>
    <xf numFmtId="193" fontId="28" fillId="50" borderId="207">
      <alignment vertical="center"/>
    </xf>
    <xf numFmtId="4" fontId="64" fillId="64" borderId="201" applyNumberFormat="0" applyProtection="0">
      <alignment horizontal="right" vertical="center"/>
    </xf>
    <xf numFmtId="4" fontId="56" fillId="0" borderId="191" applyNumberFormat="0" applyProtection="0">
      <alignment horizontal="right" vertical="center"/>
    </xf>
    <xf numFmtId="186" fontId="27" fillId="14" borderId="199" applyNumberFormat="0" applyProtection="0">
      <alignment horizontal="left" vertical="center" indent="1"/>
    </xf>
    <xf numFmtId="186" fontId="56" fillId="14" borderId="179"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4" fontId="56" fillId="19" borderId="201" applyNumberFormat="0" applyProtection="0">
      <alignment horizontal="right" vertical="center"/>
    </xf>
    <xf numFmtId="0" fontId="27" fillId="15" borderId="189" applyNumberFormat="0" applyProtection="0">
      <alignment horizontal="left" vertical="top" indent="1"/>
    </xf>
    <xf numFmtId="186" fontId="56" fillId="14" borderId="189" applyNumberFormat="0" applyProtection="0">
      <alignment horizontal="left" vertical="top" indent="1"/>
    </xf>
    <xf numFmtId="186" fontId="56" fillId="11" borderId="191" applyNumberFormat="0" applyProtection="0">
      <alignment horizontal="left" vertical="center" indent="1"/>
    </xf>
    <xf numFmtId="37" fontId="33" fillId="0" borderId="194" applyNumberFormat="0"/>
    <xf numFmtId="186" fontId="56" fillId="40" borderId="201" applyNumberFormat="0" applyFont="0" applyAlignment="0" applyProtection="0"/>
    <xf numFmtId="186" fontId="56" fillId="14" borderId="189" applyNumberFormat="0" applyProtection="0">
      <alignment horizontal="left" vertical="top" indent="1"/>
    </xf>
    <xf numFmtId="194" fontId="33" fillId="0" borderId="178" applyFill="0"/>
    <xf numFmtId="4" fontId="56" fillId="61" borderId="205" applyNumberFormat="0" applyProtection="0">
      <alignment horizontal="left" vertical="center" indent="1"/>
    </xf>
    <xf numFmtId="186" fontId="44" fillId="0" borderId="196" applyNumberFormat="0" applyFill="0" applyAlignment="0" applyProtection="0"/>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56" fillId="14" borderId="181" applyNumberFormat="0" applyProtection="0">
      <alignment horizontal="left" vertical="top" indent="1"/>
    </xf>
    <xf numFmtId="186" fontId="27" fillId="15" borderId="189" applyNumberFormat="0" applyProtection="0">
      <alignment horizontal="left" vertical="center" indent="1"/>
    </xf>
    <xf numFmtId="186" fontId="56" fillId="40" borderId="191" applyNumberFormat="0" applyFont="0" applyAlignment="0" applyProtection="0"/>
    <xf numFmtId="186" fontId="42" fillId="44" borderId="201" applyNumberFormat="0" applyAlignment="0" applyProtection="0"/>
    <xf numFmtId="186" fontId="56" fillId="15" borderId="199" applyNumberFormat="0" applyProtection="0">
      <alignment horizontal="left" vertical="top" indent="1"/>
    </xf>
    <xf numFmtId="186" fontId="56" fillId="14" borderId="201" applyNumberFormat="0" applyProtection="0">
      <alignment horizontal="left" vertical="center" indent="1"/>
    </xf>
    <xf numFmtId="186" fontId="42" fillId="44" borderId="191" applyNumberFormat="0" applyAlignment="0" applyProtection="0"/>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81" borderId="199" applyNumberFormat="0" applyProtection="0">
      <alignment horizontal="right" vertical="center"/>
    </xf>
    <xf numFmtId="4" fontId="56" fillId="58" borderId="201"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27" fillId="14" borderId="189" applyNumberFormat="0" applyProtection="0">
      <alignment horizontal="left" vertical="center" indent="1"/>
    </xf>
    <xf numFmtId="186" fontId="56" fillId="21" borderId="18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0" fontId="73" fillId="52" borderId="189" applyNumberFormat="0" applyProtection="0">
      <alignment horizontal="left" vertical="top" indent="1"/>
    </xf>
    <xf numFmtId="191" fontId="5" fillId="13" borderId="186">
      <alignmen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27" fillId="14" borderId="189" applyNumberFormat="0" applyProtection="0">
      <alignment horizontal="left" vertical="top" indent="1"/>
    </xf>
    <xf numFmtId="186" fontId="56" fillId="14" borderId="181" applyNumberFormat="0" applyProtection="0">
      <alignment horizontal="left" vertical="top" indent="1"/>
    </xf>
    <xf numFmtId="4" fontId="62" fillId="11" borderId="181" applyNumberFormat="0" applyProtection="0">
      <alignment horizontal="left" vertical="center" indent="1"/>
    </xf>
    <xf numFmtId="186" fontId="44" fillId="0" borderId="185" applyNumberFormat="0" applyFill="0" applyAlignment="0" applyProtection="0"/>
    <xf numFmtId="186" fontId="56" fillId="63" borderId="179" applyNumberFormat="0" applyProtection="0">
      <alignment horizontal="left" vertical="center" indent="1"/>
    </xf>
    <xf numFmtId="191" fontId="28" fillId="50" borderId="186">
      <alignment vertical="center"/>
    </xf>
    <xf numFmtId="4" fontId="56" fillId="61" borderId="195" applyNumberFormat="0" applyProtection="0">
      <alignment horizontal="left" vertical="center" indent="1"/>
    </xf>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56" fillId="14"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172" fontId="28" fillId="12" borderId="177">
      <alignment vertical="center"/>
      <protection locked="0"/>
    </xf>
    <xf numFmtId="194" fontId="33" fillId="0" borderId="187" applyFill="0"/>
    <xf numFmtId="186" fontId="56" fillId="21" borderId="189" applyNumberFormat="0" applyProtection="0">
      <alignment horizontal="left" vertical="top" indent="1"/>
    </xf>
    <xf numFmtId="186" fontId="42" fillId="44" borderId="191" applyNumberFormat="0" applyAlignment="0" applyProtection="0"/>
    <xf numFmtId="186" fontId="56" fillId="21" borderId="181" applyNumberFormat="0" applyProtection="0">
      <alignment horizontal="left" vertical="top" indent="1"/>
    </xf>
    <xf numFmtId="4" fontId="70" fillId="53" borderId="181" applyNumberFormat="0" applyProtection="0">
      <alignment vertical="center"/>
    </xf>
    <xf numFmtId="0" fontId="5" fillId="7" borderId="186">
      <alignment vertical="center"/>
      <protection locked="0"/>
    </xf>
    <xf numFmtId="186" fontId="56" fillId="15" borderId="181" applyNumberFormat="0" applyProtection="0">
      <alignment horizontal="left" vertical="top" indent="1"/>
    </xf>
    <xf numFmtId="186" fontId="42" fillId="44" borderId="179" applyNumberFormat="0" applyAlignment="0" applyProtection="0"/>
    <xf numFmtId="186" fontId="56" fillId="21" borderId="181" applyNumberFormat="0" applyProtection="0">
      <alignment horizontal="left" vertical="top" indent="1"/>
    </xf>
    <xf numFmtId="4" fontId="62" fillId="11" borderId="181" applyNumberFormat="0" applyProtection="0">
      <alignment horizontal="left" vertical="center" indent="1"/>
    </xf>
    <xf numFmtId="4" fontId="56" fillId="53" borderId="179" applyNumberFormat="0" applyProtection="0">
      <alignment horizontal="left" vertical="center" indent="1"/>
    </xf>
    <xf numFmtId="186" fontId="50" fillId="41" borderId="179" applyNumberFormat="0" applyAlignment="0" applyProtection="0"/>
    <xf numFmtId="4" fontId="56" fillId="60" borderId="179" applyNumberFormat="0" applyProtection="0">
      <alignment horizontal="right" vertical="center"/>
    </xf>
    <xf numFmtId="4" fontId="56" fillId="23" borderId="179" applyNumberFormat="0" applyProtection="0">
      <alignment horizontal="right" vertical="center"/>
    </xf>
    <xf numFmtId="4" fontId="56" fillId="19" borderId="191" applyNumberFormat="0" applyProtection="0">
      <alignment horizontal="right" vertical="center"/>
    </xf>
    <xf numFmtId="186" fontId="62" fillId="15" borderId="199" applyNumberFormat="0" applyProtection="0">
      <alignment horizontal="left" vertical="top" indent="1"/>
    </xf>
    <xf numFmtId="186" fontId="56" fillId="63" borderId="199" applyNumberFormat="0" applyProtection="0">
      <alignment horizontal="left" vertical="top" indent="1"/>
    </xf>
    <xf numFmtId="4" fontId="56" fillId="19" borderId="201" applyNumberFormat="0" applyProtection="0">
      <alignment horizontal="right" vertical="center"/>
    </xf>
    <xf numFmtId="4" fontId="62" fillId="48" borderId="199" applyNumberFormat="0" applyProtection="0">
      <alignment vertical="center"/>
    </xf>
    <xf numFmtId="186" fontId="27" fillId="15" borderId="189" applyNumberFormat="0" applyProtection="0">
      <alignment horizontal="left" vertical="center"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4" fontId="64" fillId="64" borderId="201" applyNumberFormat="0" applyProtection="0">
      <alignment horizontal="right" vertical="center"/>
    </xf>
    <xf numFmtId="186" fontId="56" fillId="15" borderId="189" applyNumberFormat="0" applyProtection="0">
      <alignment horizontal="left" vertical="top" indent="1"/>
    </xf>
    <xf numFmtId="186" fontId="56" fillId="62" borderId="201" applyNumberFormat="0" applyProtection="0">
      <alignment horizontal="left" vertical="center" indent="1"/>
    </xf>
    <xf numFmtId="186" fontId="56" fillId="15" borderId="189" applyNumberFormat="0" applyProtection="0">
      <alignment horizontal="left" vertical="top" indent="1"/>
    </xf>
    <xf numFmtId="4" fontId="56" fillId="0" borderId="201" applyNumberFormat="0" applyProtection="0">
      <alignment horizontal="right" vertical="center"/>
    </xf>
    <xf numFmtId="186" fontId="56" fillId="63" borderId="201"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56" fillId="21" borderId="199" applyNumberFormat="0" applyProtection="0">
      <alignment horizontal="left" vertical="top" indent="1"/>
    </xf>
    <xf numFmtId="4" fontId="62" fillId="48" borderId="189" applyNumberFormat="0" applyProtection="0">
      <alignment vertical="center"/>
    </xf>
    <xf numFmtId="186" fontId="56" fillId="14" borderId="199" applyNumberFormat="0" applyProtection="0">
      <alignment horizontal="left" vertical="top" indent="1"/>
    </xf>
    <xf numFmtId="186" fontId="27" fillId="15" borderId="199" applyNumberFormat="0" applyProtection="0">
      <alignment horizontal="left" vertical="top" indent="1"/>
    </xf>
    <xf numFmtId="186" fontId="56" fillId="63" borderId="189" applyNumberFormat="0" applyProtection="0">
      <alignment horizontal="left" vertical="top" indent="1"/>
    </xf>
    <xf numFmtId="186" fontId="62" fillId="15" borderId="189" applyNumberFormat="0" applyProtection="0">
      <alignment horizontal="left" vertical="top" indent="1"/>
    </xf>
    <xf numFmtId="186" fontId="56" fillId="14" borderId="199" applyNumberFormat="0" applyProtection="0">
      <alignment horizontal="left" vertical="top" indent="1"/>
    </xf>
    <xf numFmtId="186" fontId="27" fillId="14" borderId="189" applyNumberFormat="0" applyProtection="0">
      <alignment horizontal="left" vertical="top" indent="1"/>
    </xf>
    <xf numFmtId="37" fontId="33" fillId="0" borderId="194" applyNumberFormat="0"/>
    <xf numFmtId="186" fontId="27" fillId="21" borderId="181" applyNumberFormat="0" applyProtection="0">
      <alignment horizontal="left" vertical="center" indent="1"/>
    </xf>
    <xf numFmtId="4" fontId="56" fillId="23" borderId="19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4" fontId="56" fillId="60" borderId="191" applyNumberFormat="0" applyProtection="0">
      <alignment horizontal="righ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56" fillId="14" borderId="181" applyNumberFormat="0" applyProtection="0">
      <alignment horizontal="left" vertical="top" indent="1"/>
    </xf>
    <xf numFmtId="0" fontId="27" fillId="64" borderId="186" applyNumberFormat="0">
      <protection locked="0"/>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62" fillId="48" borderId="181" applyNumberFormat="0" applyProtection="0">
      <alignment horizontal="left" vertical="top" indent="1"/>
    </xf>
    <xf numFmtId="4" fontId="56" fillId="14" borderId="182" applyNumberFormat="0" applyProtection="0">
      <alignment horizontal="left" vertical="center" indent="1"/>
    </xf>
    <xf numFmtId="186" fontId="27" fillId="14" borderId="181" applyNumberFormat="0" applyProtection="0">
      <alignment horizontal="left" vertical="center" indent="1"/>
    </xf>
    <xf numFmtId="190" fontId="5" fillId="70" borderId="186">
      <alignment horizontal="right" vertical="center"/>
      <protection locked="0"/>
    </xf>
    <xf numFmtId="186" fontId="56" fillId="21" borderId="181" applyNumberFormat="0" applyProtection="0">
      <alignment horizontal="left" vertical="top" indent="1"/>
    </xf>
    <xf numFmtId="193" fontId="28" fillId="12" borderId="186">
      <alignment vertical="center"/>
      <protection locked="0"/>
    </xf>
    <xf numFmtId="186" fontId="56" fillId="40" borderId="179" applyNumberFormat="0" applyFont="0" applyAlignment="0" applyProtection="0"/>
    <xf numFmtId="186" fontId="56" fillId="15" borderId="189" applyNumberFormat="0" applyProtection="0">
      <alignment horizontal="left" vertical="top" indent="1"/>
    </xf>
    <xf numFmtId="186" fontId="62" fillId="48" borderId="199" applyNumberFormat="0" applyProtection="0">
      <alignment horizontal="left" vertical="top" indent="1"/>
    </xf>
    <xf numFmtId="4" fontId="56" fillId="14" borderId="195" applyNumberFormat="0" applyProtection="0">
      <alignment horizontal="left" vertical="center" indent="1"/>
    </xf>
    <xf numFmtId="186" fontId="56" fillId="40" borderId="179" applyNumberFormat="0" applyFont="0" applyAlignment="0" applyProtection="0"/>
    <xf numFmtId="186" fontId="56" fillId="40" borderId="201" applyNumberFormat="0" applyFont="0" applyAlignment="0" applyProtection="0"/>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28" fillId="49" borderId="186">
      <alignment vertical="center"/>
    </xf>
    <xf numFmtId="186" fontId="50" fillId="41" borderId="179" applyNumberFormat="0" applyAlignment="0" applyProtection="0"/>
    <xf numFmtId="4" fontId="56" fillId="19" borderId="179" applyNumberFormat="0" applyProtection="0">
      <alignment horizontal="right" vertical="center"/>
    </xf>
    <xf numFmtId="0" fontId="5" fillId="70" borderId="186">
      <alignment horizontal="right" vertical="center"/>
      <protection locked="0"/>
    </xf>
    <xf numFmtId="186" fontId="61" fillId="21" borderId="183" applyBorder="0"/>
    <xf numFmtId="191" fontId="28" fillId="50" borderId="197">
      <alignment vertical="center"/>
    </xf>
    <xf numFmtId="186" fontId="57" fillId="44" borderId="202" applyNumberFormat="0" applyAlignment="0" applyProtection="0"/>
    <xf numFmtId="172" fontId="28" fillId="12" borderId="186">
      <alignment vertical="center"/>
      <protection locked="0"/>
    </xf>
    <xf numFmtId="186" fontId="56" fillId="14" borderId="181" applyNumberFormat="0" applyProtection="0">
      <alignment horizontal="left" vertical="top" indent="1"/>
    </xf>
    <xf numFmtId="191" fontId="28" fillId="51" borderId="197">
      <alignment horizontal="right" vertical="center"/>
      <protection locked="0"/>
    </xf>
    <xf numFmtId="186" fontId="27" fillId="15" borderId="181" applyNumberFormat="0" applyProtection="0">
      <alignment horizontal="left" vertical="top" indent="1"/>
    </xf>
    <xf numFmtId="186" fontId="56" fillId="15" borderId="189" applyNumberFormat="0" applyProtection="0">
      <alignment horizontal="left" vertical="top" indent="1"/>
    </xf>
    <xf numFmtId="186" fontId="27" fillId="14" borderId="189"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7" fillId="44" borderId="192" applyNumberFormat="0" applyAlignment="0" applyProtection="0"/>
    <xf numFmtId="191" fontId="28" fillId="50" borderId="177">
      <alignment vertical="center"/>
    </xf>
    <xf numFmtId="4" fontId="59" fillId="53" borderId="201" applyNumberFormat="0" applyProtection="0">
      <alignment vertical="center"/>
    </xf>
    <xf numFmtId="191" fontId="5" fillId="7" borderId="197">
      <alignment vertical="center"/>
      <protection locked="0"/>
    </xf>
    <xf numFmtId="191" fontId="28" fillId="50" borderId="197">
      <alignment vertical="center"/>
    </xf>
    <xf numFmtId="186" fontId="56" fillId="15" borderId="189" applyNumberFormat="0" applyProtection="0">
      <alignment horizontal="left" vertical="top" indent="1"/>
    </xf>
    <xf numFmtId="37" fontId="33" fillId="0" borderId="194" applyNumberFormat="0"/>
    <xf numFmtId="191" fontId="5" fillId="7" borderId="207">
      <alignment vertical="center"/>
      <protection locked="0"/>
    </xf>
    <xf numFmtId="186" fontId="27" fillId="21" borderId="199" applyNumberFormat="0" applyProtection="0">
      <alignment horizontal="left" vertical="top" indent="1"/>
    </xf>
    <xf numFmtId="186" fontId="56" fillId="14" borderId="19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62" fillId="15" borderId="199" applyNumberFormat="0" applyProtection="0">
      <alignment horizontal="left" vertical="top" indent="1"/>
    </xf>
    <xf numFmtId="186" fontId="56" fillId="63" borderId="199" applyNumberFormat="0" applyProtection="0">
      <alignment horizontal="left" vertical="top"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4" fontId="27" fillId="21" borderId="205" applyNumberFormat="0" applyProtection="0">
      <alignment horizontal="left" vertical="center" indent="1"/>
    </xf>
    <xf numFmtId="191" fontId="28" fillId="50" borderId="207">
      <alignment vertical="center"/>
    </xf>
    <xf numFmtId="186" fontId="56" fillId="40" borderId="201" applyNumberFormat="0" applyFont="0" applyAlignment="0" applyProtection="0"/>
    <xf numFmtId="186" fontId="56" fillId="63" borderId="181" applyNumberFormat="0" applyProtection="0">
      <alignment horizontal="left" vertical="top" indent="1"/>
    </xf>
    <xf numFmtId="4" fontId="56" fillId="52" borderId="191" applyNumberFormat="0" applyProtection="0">
      <alignment vertical="center"/>
    </xf>
    <xf numFmtId="0" fontId="27" fillId="21" borderId="189" applyNumberFormat="0" applyProtection="0">
      <alignment horizontal="left" vertical="center" indent="1"/>
    </xf>
    <xf numFmtId="186" fontId="56" fillId="40" borderId="201" applyNumberFormat="0" applyFont="0" applyAlignment="0" applyProtection="0"/>
    <xf numFmtId="4" fontId="56" fillId="52" borderId="191" applyNumberFormat="0" applyProtection="0">
      <alignment vertical="center"/>
    </xf>
    <xf numFmtId="4" fontId="56" fillId="58" borderId="179" applyNumberFormat="0" applyProtection="0">
      <alignment horizontal="right" vertical="center"/>
    </xf>
    <xf numFmtId="186" fontId="56" fillId="15" borderId="189" applyNumberFormat="0" applyProtection="0">
      <alignment horizontal="left" vertical="top" indent="1"/>
    </xf>
    <xf numFmtId="4" fontId="56" fillId="55" borderId="191" applyNumberFormat="0" applyProtection="0">
      <alignment horizontal="right" vertical="center"/>
    </xf>
    <xf numFmtId="4" fontId="56" fillId="61" borderId="195" applyNumberFormat="0" applyProtection="0">
      <alignment horizontal="left" vertical="center"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79" applyNumberFormat="0" applyFont="0" applyAlignment="0" applyProtection="0"/>
    <xf numFmtId="186" fontId="56" fillId="14" borderId="179" applyNumberFormat="0" applyProtection="0">
      <alignment horizontal="left" vertical="center" indent="1"/>
    </xf>
    <xf numFmtId="188" fontId="5" fillId="70" borderId="186">
      <alignment horizontal="right" vertical="center"/>
      <protection locked="0"/>
    </xf>
    <xf numFmtId="186" fontId="56" fillId="15" borderId="199" applyNumberFormat="0" applyProtection="0">
      <alignment horizontal="left" vertical="top" indent="1"/>
    </xf>
    <xf numFmtId="4" fontId="72" fillId="49" borderId="189"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63" fillId="66" borderId="195" applyNumberFormat="0" applyProtection="0">
      <alignment horizontal="left" vertical="center" indent="1"/>
    </xf>
    <xf numFmtId="186" fontId="57" fillId="44" borderId="192" applyNumberFormat="0" applyAlignment="0" applyProtection="0"/>
    <xf numFmtId="0" fontId="5" fillId="13" borderId="197">
      <alignment vertical="center"/>
    </xf>
    <xf numFmtId="186" fontId="56" fillId="63" borderId="189" applyNumberFormat="0" applyProtection="0">
      <alignment horizontal="left" vertical="top" indent="1"/>
    </xf>
    <xf numFmtId="186" fontId="56" fillId="11" borderId="201" applyNumberFormat="0" applyProtection="0">
      <alignment horizontal="left" vertical="center" indent="1"/>
    </xf>
    <xf numFmtId="186" fontId="61" fillId="21" borderId="193" applyBorder="0"/>
    <xf numFmtId="186" fontId="56" fillId="40" borderId="191" applyNumberFormat="0" applyFont="0" applyAlignment="0" applyProtection="0"/>
    <xf numFmtId="4" fontId="56" fillId="61" borderId="205" applyNumberFormat="0" applyProtection="0">
      <alignment horizontal="left" vertical="center" indent="1"/>
    </xf>
    <xf numFmtId="4" fontId="56" fillId="55" borderId="191" applyNumberFormat="0" applyProtection="0">
      <alignment horizontal="right" vertical="center"/>
    </xf>
    <xf numFmtId="4" fontId="62" fillId="48" borderId="199" applyNumberFormat="0" applyProtection="0">
      <alignment vertical="center"/>
    </xf>
    <xf numFmtId="186" fontId="27" fillId="21" borderId="189" applyNumberFormat="0" applyProtection="0">
      <alignment horizontal="left" vertical="top" indent="1"/>
    </xf>
    <xf numFmtId="186" fontId="28" fillId="12" borderId="197">
      <alignment vertical="center"/>
      <protection locked="0"/>
    </xf>
    <xf numFmtId="186" fontId="56" fillId="63" borderId="189" applyNumberFormat="0" applyProtection="0">
      <alignment horizontal="left" vertical="top" indent="1"/>
    </xf>
    <xf numFmtId="186" fontId="44" fillId="0" borderId="206" applyNumberFormat="0" applyFill="0" applyAlignment="0" applyProtection="0"/>
    <xf numFmtId="4" fontId="59" fillId="53" borderId="201" applyNumberFormat="0" applyProtection="0">
      <alignment vertical="center"/>
    </xf>
    <xf numFmtId="4" fontId="56" fillId="54" borderId="191" applyNumberFormat="0" applyProtection="0">
      <alignment horizontal="left" vertical="center" indent="1"/>
    </xf>
    <xf numFmtId="186" fontId="62" fillId="48" borderId="189" applyNumberFormat="0" applyProtection="0">
      <alignment horizontal="left" vertical="top" indent="1"/>
    </xf>
    <xf numFmtId="172" fontId="28" fillId="12" borderId="197">
      <alignment vertical="center"/>
      <protection locked="0"/>
    </xf>
    <xf numFmtId="186" fontId="56" fillId="63" borderId="189" applyNumberFormat="0" applyProtection="0">
      <alignment horizontal="left" vertical="top" indent="1"/>
    </xf>
    <xf numFmtId="4" fontId="72" fillId="87" borderId="189" applyNumberFormat="0" applyProtection="0">
      <alignment horizontal="right" vertical="center"/>
    </xf>
    <xf numFmtId="191" fontId="5" fillId="7" borderId="177">
      <alignment vertical="center"/>
      <protection locked="0"/>
    </xf>
    <xf numFmtId="186" fontId="56" fillId="15" borderId="189" applyNumberFormat="0" applyProtection="0">
      <alignment horizontal="left" vertical="top" indent="1"/>
    </xf>
    <xf numFmtId="4" fontId="56" fillId="54" borderId="191" applyNumberFormat="0" applyProtection="0">
      <alignment horizontal="left" vertical="center" indent="1"/>
    </xf>
    <xf numFmtId="4" fontId="56" fillId="52" borderId="191" applyNumberFormat="0" applyProtection="0">
      <alignment vertical="center"/>
    </xf>
    <xf numFmtId="4" fontId="62" fillId="11" borderId="189" applyNumberFormat="0" applyProtection="0">
      <alignment horizontal="left" vertical="center" indent="1"/>
    </xf>
    <xf numFmtId="186" fontId="27" fillId="63" borderId="189" applyNumberFormat="0" applyProtection="0">
      <alignment horizontal="left" vertical="center" indent="1"/>
    </xf>
    <xf numFmtId="186" fontId="56" fillId="63" borderId="191" applyNumberFormat="0" applyProtection="0">
      <alignment horizontal="left" vertical="center" indent="1"/>
    </xf>
    <xf numFmtId="186" fontId="56" fillId="63" borderId="189" applyNumberFormat="0" applyProtection="0">
      <alignment horizontal="left" vertical="top" indent="1"/>
    </xf>
    <xf numFmtId="186" fontId="50" fillId="41" borderId="179" applyNumberFormat="0" applyAlignment="0" applyProtection="0"/>
    <xf numFmtId="186" fontId="56" fillId="63" borderId="189" applyNumberFormat="0" applyProtection="0">
      <alignment horizontal="left" vertical="top" indent="1"/>
    </xf>
    <xf numFmtId="186" fontId="44" fillId="0" borderId="196" applyNumberFormat="0" applyFill="0" applyAlignment="0" applyProtection="0"/>
    <xf numFmtId="0" fontId="27" fillId="21" borderId="189" applyNumberFormat="0" applyProtection="0">
      <alignment horizontal="left" vertical="center" indent="1"/>
    </xf>
    <xf numFmtId="193" fontId="5" fillId="7" borderId="186">
      <alignment vertical="center"/>
      <protection locked="0"/>
    </xf>
    <xf numFmtId="186" fontId="56" fillId="21" borderId="189" applyNumberFormat="0" applyProtection="0">
      <alignment horizontal="left" vertical="top" indent="1"/>
    </xf>
    <xf numFmtId="186" fontId="56" fillId="63" borderId="181" applyNumberFormat="0" applyProtection="0">
      <alignment horizontal="left" vertical="top" indent="1"/>
    </xf>
    <xf numFmtId="191" fontId="28" fillId="51" borderId="177">
      <alignment horizontal="right" vertical="center"/>
      <protection locked="0"/>
    </xf>
    <xf numFmtId="186" fontId="62" fillId="48" borderId="181" applyNumberFormat="0" applyProtection="0">
      <alignment horizontal="left" vertical="top" indent="1"/>
    </xf>
    <xf numFmtId="4" fontId="56" fillId="59" borderId="179" applyNumberFormat="0" applyProtection="0">
      <alignment horizontal="right" vertical="center"/>
    </xf>
    <xf numFmtId="186" fontId="56" fillId="11" borderId="179" applyNumberFormat="0" applyProtection="0">
      <alignment horizontal="left" vertical="center" indent="1"/>
    </xf>
    <xf numFmtId="186" fontId="42" fillId="44" borderId="179" applyNumberFormat="0" applyAlignment="0" applyProtection="0"/>
    <xf numFmtId="190" fontId="28" fillId="51" borderId="207">
      <alignment horizontal="right" vertical="center"/>
      <protection locked="0"/>
    </xf>
    <xf numFmtId="186" fontId="56" fillId="14" borderId="181" applyNumberFormat="0" applyProtection="0">
      <alignment horizontal="left" vertical="top" indent="1"/>
    </xf>
    <xf numFmtId="4" fontId="56" fillId="57" borderId="182" applyNumberFormat="0" applyProtection="0">
      <alignment horizontal="right" vertical="center"/>
    </xf>
    <xf numFmtId="186" fontId="50" fillId="41" borderId="179" applyNumberFormat="0" applyAlignment="0" applyProtection="0"/>
    <xf numFmtId="186" fontId="50" fillId="41" borderId="191" applyNumberFormat="0" applyAlignment="0" applyProtection="0"/>
    <xf numFmtId="4" fontId="62" fillId="48" borderId="181" applyNumberFormat="0" applyProtection="0">
      <alignment vertical="center"/>
    </xf>
    <xf numFmtId="4" fontId="56" fillId="16" borderId="179" applyNumberFormat="0" applyProtection="0">
      <alignment horizontal="right" vertical="center"/>
    </xf>
    <xf numFmtId="4" fontId="56" fillId="54" borderId="201" applyNumberFormat="0" applyProtection="0">
      <alignment horizontal="left" vertical="center" indent="1"/>
    </xf>
    <xf numFmtId="186" fontId="56" fillId="15" borderId="189" applyNumberFormat="0" applyProtection="0">
      <alignment horizontal="left" vertical="top" indent="1"/>
    </xf>
    <xf numFmtId="186" fontId="60" fillId="52"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56" fillId="15" borderId="182" applyNumberFormat="0" applyProtection="0">
      <alignment horizontal="left" vertical="center" indent="1"/>
    </xf>
    <xf numFmtId="4" fontId="56" fillId="55" borderId="191" applyNumberFormat="0" applyProtection="0">
      <alignment horizontal="right" vertical="center"/>
    </xf>
    <xf numFmtId="4" fontId="56" fillId="0" borderId="191" applyNumberFormat="0" applyProtection="0">
      <alignment horizontal="right" vertical="center"/>
    </xf>
    <xf numFmtId="186" fontId="56" fillId="63" borderId="181" applyNumberFormat="0" applyProtection="0">
      <alignment horizontal="left" vertical="top" indent="1"/>
    </xf>
    <xf numFmtId="4" fontId="72" fillId="86" borderId="181" applyNumberFormat="0" applyProtection="0">
      <alignment horizontal="right" vertical="center"/>
    </xf>
    <xf numFmtId="191"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0" fillId="41" borderId="179" applyNumberFormat="0" applyAlignment="0" applyProtection="0"/>
    <xf numFmtId="186" fontId="56" fillId="63" borderId="181" applyNumberFormat="0" applyProtection="0">
      <alignment horizontal="left" vertical="top" indent="1"/>
    </xf>
    <xf numFmtId="4" fontId="56" fillId="15" borderId="182" applyNumberFormat="0" applyProtection="0">
      <alignment horizontal="left" vertical="center" indent="1"/>
    </xf>
    <xf numFmtId="190" fontId="28" fillId="49" borderId="186">
      <alignment vertical="center"/>
    </xf>
    <xf numFmtId="186" fontId="27" fillId="21" borderId="189" applyNumberFormat="0" applyProtection="0">
      <alignment horizontal="left" vertical="center" indent="1"/>
    </xf>
    <xf numFmtId="186" fontId="56" fillId="14" borderId="199" applyNumberFormat="0" applyProtection="0">
      <alignment horizontal="left" vertical="top" indent="1"/>
    </xf>
    <xf numFmtId="186" fontId="56" fillId="14" borderId="189" applyNumberFormat="0" applyProtection="0">
      <alignment horizontal="left" vertical="top" indent="1"/>
    </xf>
    <xf numFmtId="4" fontId="27" fillId="21" borderId="205" applyNumberFormat="0" applyProtection="0">
      <alignment horizontal="left" vertical="center"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86" fontId="27" fillId="15" borderId="189" applyNumberFormat="0" applyProtection="0">
      <alignment horizontal="left" vertical="center" indent="1"/>
    </xf>
    <xf numFmtId="4" fontId="56" fillId="23" borderId="179" applyNumberFormat="0" applyProtection="0">
      <alignment horizontal="right" vertical="center"/>
    </xf>
    <xf numFmtId="186" fontId="56" fillId="40" borderId="179" applyNumberFormat="0" applyFont="0" applyAlignment="0" applyProtection="0"/>
    <xf numFmtId="188" fontId="5" fillId="7" borderId="186">
      <alignment vertical="center"/>
      <protection locked="0"/>
    </xf>
    <xf numFmtId="4" fontId="56" fillId="23" borderId="179" applyNumberFormat="0" applyProtection="0">
      <alignment horizontal="right" vertical="center"/>
    </xf>
    <xf numFmtId="186" fontId="56" fillId="63" borderId="199" applyNumberFormat="0" applyProtection="0">
      <alignment horizontal="left" vertical="top" indent="1"/>
    </xf>
    <xf numFmtId="188" fontId="28" fillId="50" borderId="197">
      <alignment vertical="center"/>
    </xf>
    <xf numFmtId="186" fontId="56" fillId="21" borderId="199" applyNumberFormat="0" applyProtection="0">
      <alignment horizontal="left" vertical="top" indent="1"/>
    </xf>
    <xf numFmtId="4" fontId="56" fillId="54" borderId="191" applyNumberFormat="0" applyProtection="0">
      <alignment horizontal="left" vertical="center" indent="1"/>
    </xf>
    <xf numFmtId="4" fontId="56" fillId="15" borderId="179" applyNumberFormat="0" applyProtection="0">
      <alignment horizontal="right" vertical="center"/>
    </xf>
    <xf numFmtId="186" fontId="56" fillId="14" borderId="181"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91" fontId="5" fillId="13" borderId="186">
      <alignment vertical="center"/>
    </xf>
    <xf numFmtId="4" fontId="76" fillId="87" borderId="181" applyNumberFormat="0" applyProtection="0">
      <alignment horizontal="right" vertical="center"/>
    </xf>
    <xf numFmtId="186" fontId="56" fillId="15"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56" fillId="23" borderId="191" applyNumberFormat="0" applyProtection="0">
      <alignment horizontal="right" vertical="center"/>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56" fillId="14" borderId="181" applyNumberFormat="0" applyProtection="0">
      <alignment horizontal="left" vertical="top" indent="1"/>
    </xf>
    <xf numFmtId="193" fontId="5" fillId="69" borderId="186">
      <alignment vertical="center"/>
    </xf>
    <xf numFmtId="4" fontId="56" fillId="56" borderId="191" applyNumberFormat="0" applyProtection="0">
      <alignment horizontal="right" vertical="center"/>
    </xf>
    <xf numFmtId="186" fontId="56" fillId="63" borderId="199" applyNumberFormat="0" applyProtection="0">
      <alignment horizontal="left" vertical="top" indent="1"/>
    </xf>
    <xf numFmtId="4" fontId="56" fillId="53" borderId="191" applyNumberFormat="0" applyProtection="0">
      <alignment horizontal="left" vertical="center" indent="1"/>
    </xf>
    <xf numFmtId="4" fontId="72" fillId="81" borderId="199" applyNumberFormat="0" applyProtection="0">
      <alignment horizontal="right" vertical="center"/>
    </xf>
    <xf numFmtId="4" fontId="56" fillId="15" borderId="195" applyNumberFormat="0" applyProtection="0">
      <alignment horizontal="left" vertical="center" indent="1"/>
    </xf>
    <xf numFmtId="4" fontId="56" fillId="57" borderId="195" applyNumberFormat="0" applyProtection="0">
      <alignment horizontal="right" vertical="center"/>
    </xf>
    <xf numFmtId="186" fontId="56" fillId="21" borderId="199" applyNumberFormat="0" applyProtection="0">
      <alignment horizontal="left" vertical="top"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27" fillId="21" borderId="195" applyNumberFormat="0" applyProtection="0">
      <alignment horizontal="left" vertical="center" indent="1"/>
    </xf>
    <xf numFmtId="186" fontId="42" fillId="44" borderId="191" applyNumberFormat="0" applyAlignment="0" applyProtection="0"/>
    <xf numFmtId="186" fontId="27" fillId="63" borderId="189" applyNumberFormat="0" applyProtection="0">
      <alignment horizontal="left" vertical="top" indent="1"/>
    </xf>
    <xf numFmtId="191" fontId="28" fillId="12" borderId="186">
      <alignment vertical="center"/>
      <protection locked="0"/>
    </xf>
    <xf numFmtId="186" fontId="56" fillId="40" borderId="191" applyNumberFormat="0" applyFont="0" applyAlignment="0" applyProtection="0"/>
    <xf numFmtId="186" fontId="56" fillId="21" borderId="181" applyNumberFormat="0" applyProtection="0">
      <alignment horizontal="left" vertical="top" indent="1"/>
    </xf>
    <xf numFmtId="186" fontId="57" fillId="44" borderId="202" applyNumberFormat="0" applyAlignment="0" applyProtection="0"/>
    <xf numFmtId="186" fontId="27" fillId="63" borderId="199" applyNumberFormat="0" applyProtection="0">
      <alignment horizontal="left" vertical="top" indent="1"/>
    </xf>
    <xf numFmtId="4" fontId="56" fillId="61" borderId="205" applyNumberFormat="0" applyProtection="0">
      <alignment horizontal="left" vertical="center" indent="1"/>
    </xf>
    <xf numFmtId="186" fontId="56" fillId="63" borderId="199" applyNumberFormat="0" applyProtection="0">
      <alignment horizontal="left" vertical="top" indent="1"/>
    </xf>
    <xf numFmtId="4" fontId="56" fillId="53" borderId="201" applyNumberFormat="0" applyProtection="0">
      <alignment horizontal="left" vertical="center" indent="1"/>
    </xf>
    <xf numFmtId="186" fontId="56" fillId="21" borderId="189" applyNumberFormat="0" applyProtection="0">
      <alignment horizontal="left" vertical="top" indent="1"/>
    </xf>
    <xf numFmtId="186" fontId="56" fillId="40" borderId="179" applyNumberFormat="0" applyFont="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91" fontId="28" fillId="12" borderId="197">
      <alignment vertical="center"/>
      <protection locked="0"/>
    </xf>
    <xf numFmtId="191" fontId="28" fillId="51" borderId="197">
      <alignment horizontal="right" vertical="center"/>
      <protection locked="0"/>
    </xf>
    <xf numFmtId="186" fontId="56" fillId="40" borderId="179" applyNumberFormat="0" applyFont="0" applyAlignment="0" applyProtection="0"/>
    <xf numFmtId="4" fontId="56" fillId="23" borderId="201" applyNumberFormat="0" applyProtection="0">
      <alignment horizontal="right" vertical="center"/>
    </xf>
    <xf numFmtId="188" fontId="28" fillId="51" borderId="207">
      <alignment horizontal="right" vertical="center"/>
      <protection locked="0"/>
    </xf>
    <xf numFmtId="4" fontId="56" fillId="0" borderId="201" applyNumberFormat="0" applyProtection="0">
      <alignment horizontal="right" vertical="center"/>
    </xf>
    <xf numFmtId="186" fontId="28" fillId="49" borderId="197">
      <alignment vertical="center"/>
    </xf>
    <xf numFmtId="186" fontId="56" fillId="63"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28" fillId="51" borderId="177">
      <alignment horizontal="right" vertical="center"/>
      <protection locked="0"/>
    </xf>
    <xf numFmtId="186" fontId="61" fillId="21" borderId="203" applyBorder="0"/>
    <xf numFmtId="186" fontId="27" fillId="14" borderId="189" applyNumberFormat="0" applyProtection="0">
      <alignment horizontal="left" vertical="top" indent="1"/>
    </xf>
    <xf numFmtId="4" fontId="62" fillId="48" borderId="199" applyNumberFormat="0" applyProtection="0">
      <alignment vertical="center"/>
    </xf>
    <xf numFmtId="4" fontId="56" fillId="55" borderId="201" applyNumberFormat="0" applyProtection="0">
      <alignment horizontal="right" vertical="center"/>
    </xf>
    <xf numFmtId="186" fontId="56" fillId="14" borderId="199" applyNumberFormat="0" applyProtection="0">
      <alignment horizontal="left" vertical="top" indent="1"/>
    </xf>
    <xf numFmtId="4" fontId="56" fillId="15" borderId="19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56" fillId="21" borderId="199" applyNumberFormat="0" applyProtection="0">
      <alignment horizontal="left" vertical="top" indent="1"/>
    </xf>
    <xf numFmtId="186" fontId="56" fillId="40" borderId="191" applyNumberFormat="0" applyFont="0" applyAlignment="0" applyProtection="0"/>
    <xf numFmtId="186" fontId="56" fillId="40" borderId="201" applyNumberFormat="0" applyFont="0" applyAlignment="0" applyProtection="0"/>
    <xf numFmtId="193" fontId="28" fillId="50" borderId="197">
      <alignment vertical="center"/>
    </xf>
    <xf numFmtId="186" fontId="57" fillId="44" borderId="202" applyNumberFormat="0" applyAlignment="0" applyProtection="0"/>
    <xf numFmtId="186" fontId="50" fillId="41" borderId="191" applyNumberForma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56" fillId="15" borderId="191" applyNumberFormat="0" applyProtection="0">
      <alignment horizontal="right" vertical="center"/>
    </xf>
    <xf numFmtId="172" fontId="28" fillId="12" borderId="197">
      <alignment vertical="center"/>
      <protection locked="0"/>
    </xf>
    <xf numFmtId="186" fontId="56" fillId="40" borderId="179" applyNumberFormat="0" applyFont="0" applyAlignment="0" applyProtection="0"/>
    <xf numFmtId="188" fontId="28" fillId="50" borderId="197">
      <alignment vertical="center"/>
    </xf>
    <xf numFmtId="186" fontId="27" fillId="63" borderId="181" applyNumberFormat="0" applyProtection="0">
      <alignment horizontal="left" vertical="center" indent="1"/>
    </xf>
    <xf numFmtId="186" fontId="56" fillId="21" borderId="189" applyNumberFormat="0" applyProtection="0">
      <alignment horizontal="left" vertical="top" indent="1"/>
    </xf>
    <xf numFmtId="190" fontId="28" fillId="50" borderId="207">
      <alignment vertical="center"/>
    </xf>
    <xf numFmtId="186" fontId="27" fillId="21" borderId="189" applyNumberFormat="0" applyProtection="0">
      <alignment horizontal="left" vertical="center"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4" fontId="56" fillId="15" borderId="191" applyNumberFormat="0" applyProtection="0">
      <alignment horizontal="right" vertical="center"/>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4" fontId="59" fillId="53" borderId="191" applyNumberFormat="0" applyProtection="0">
      <alignment vertical="center"/>
    </xf>
    <xf numFmtId="186" fontId="56" fillId="63" borderId="189" applyNumberFormat="0" applyProtection="0">
      <alignment horizontal="left" vertical="top" indent="1"/>
    </xf>
    <xf numFmtId="186" fontId="56" fillId="40" borderId="191" applyNumberFormat="0" applyFont="0" applyAlignment="0" applyProtection="0"/>
    <xf numFmtId="4" fontId="75" fillId="88" borderId="188" applyNumberFormat="0" applyProtection="0">
      <alignment horizontal="left" vertical="center" indent="1"/>
    </xf>
    <xf numFmtId="4" fontId="62" fillId="11" borderId="181" applyNumberFormat="0" applyProtection="0">
      <alignment horizontal="left" vertical="center" indent="1"/>
    </xf>
    <xf numFmtId="191" fontId="5" fillId="13" borderId="186">
      <alignment vertical="center"/>
    </xf>
    <xf numFmtId="186" fontId="60" fillId="52" borderId="181"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86" fontId="56" fillId="15" borderId="181" applyNumberFormat="0" applyProtection="0">
      <alignment horizontal="left" vertical="top" indent="1"/>
    </xf>
    <xf numFmtId="186" fontId="56" fillId="40" borderId="179" applyNumberFormat="0" applyFont="0" applyAlignment="0" applyProtection="0"/>
    <xf numFmtId="191" fontId="28" fillId="12" borderId="186">
      <alignment vertical="center"/>
      <protection locked="0"/>
    </xf>
    <xf numFmtId="186" fontId="56" fillId="40" borderId="191" applyNumberFormat="0" applyFont="0" applyAlignment="0" applyProtection="0"/>
    <xf numFmtId="0" fontId="5" fillId="13" borderId="186">
      <alignment vertical="center"/>
    </xf>
    <xf numFmtId="186" fontId="56" fillId="63" borderId="181" applyNumberFormat="0" applyProtection="0">
      <alignment horizontal="left" vertical="top" indent="1"/>
    </xf>
    <xf numFmtId="186" fontId="62" fillId="48" borderId="181" applyNumberFormat="0" applyProtection="0">
      <alignment horizontal="left" vertical="top" indent="1"/>
    </xf>
    <xf numFmtId="186" fontId="56" fillId="15" borderId="199" applyNumberFormat="0" applyProtection="0">
      <alignment horizontal="left" vertical="top" indent="1"/>
    </xf>
    <xf numFmtId="186" fontId="60" fillId="52" borderId="189" applyNumberFormat="0" applyProtection="0">
      <alignment horizontal="left" vertical="top" indent="1"/>
    </xf>
    <xf numFmtId="4" fontId="56" fillId="19" borderId="201" applyNumberFormat="0" applyProtection="0">
      <alignment horizontal="right" vertical="center"/>
    </xf>
    <xf numFmtId="186" fontId="27" fillId="63" borderId="199" applyNumberFormat="0" applyProtection="0">
      <alignment horizontal="left" vertical="center" indent="1"/>
    </xf>
    <xf numFmtId="0" fontId="27" fillId="21" borderId="199" applyNumberFormat="0" applyProtection="0">
      <alignment horizontal="left" vertical="center"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56" fillId="62" borderId="201" applyNumberFormat="0" applyProtection="0">
      <alignment horizontal="left" vertical="center" indent="1"/>
    </xf>
    <xf numFmtId="186" fontId="56" fillId="11" borderId="191" applyNumberFormat="0" applyProtection="0">
      <alignment horizontal="left" vertical="center" indent="1"/>
    </xf>
    <xf numFmtId="190" fontId="28" fillId="50" borderId="186">
      <alignment vertical="center"/>
    </xf>
    <xf numFmtId="186" fontId="56" fillId="40" borderId="201" applyNumberFormat="0" applyFont="0" applyAlignment="0" applyProtection="0"/>
    <xf numFmtId="188" fontId="5" fillId="13" borderId="177">
      <alignment vertical="center"/>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27" fillId="63" borderId="189" applyNumberFormat="0" applyProtection="0">
      <alignment horizontal="left" vertical="center" indent="1"/>
    </xf>
    <xf numFmtId="186" fontId="56" fillId="21" borderId="189" applyNumberFormat="0" applyProtection="0">
      <alignment horizontal="left" vertical="top" indent="1"/>
    </xf>
    <xf numFmtId="4" fontId="56" fillId="14" borderId="205" applyNumberFormat="0" applyProtection="0">
      <alignment horizontal="left" vertical="center" indent="1"/>
    </xf>
    <xf numFmtId="186" fontId="56" fillId="14" borderId="199" applyNumberFormat="0" applyProtection="0">
      <alignment horizontal="left" vertical="top" indent="1"/>
    </xf>
    <xf numFmtId="4" fontId="72" fillId="80" borderId="189" applyNumberFormat="0" applyProtection="0">
      <alignment horizontal="right" vertical="center"/>
    </xf>
    <xf numFmtId="193" fontId="5" fillId="69" borderId="197">
      <alignment vertical="center"/>
    </xf>
    <xf numFmtId="186" fontId="56" fillId="63" borderId="189" applyNumberFormat="0" applyProtection="0">
      <alignment horizontal="left" vertical="top" indent="1"/>
    </xf>
    <xf numFmtId="186" fontId="50" fillId="41" borderId="201" applyNumberFormat="0" applyAlignment="0" applyProtection="0"/>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16" borderId="201" applyNumberFormat="0" applyProtection="0">
      <alignment horizontal="right" vertical="center"/>
    </xf>
    <xf numFmtId="186" fontId="56" fillId="40" borderId="191" applyNumberFormat="0" applyFont="0" applyAlignment="0" applyProtection="0"/>
    <xf numFmtId="186" fontId="57" fillId="44" borderId="180" applyNumberFormat="0" applyAlignment="0" applyProtection="0"/>
    <xf numFmtId="190" fontId="28" fillId="51" borderId="186">
      <alignment horizontal="right" vertical="center"/>
      <protection locked="0"/>
    </xf>
    <xf numFmtId="186" fontId="28" fillId="50" borderId="197">
      <alignment vertical="center"/>
    </xf>
    <xf numFmtId="193" fontId="5" fillId="7" borderId="177">
      <alignment vertical="center"/>
      <protection locked="0"/>
    </xf>
    <xf numFmtId="186" fontId="56" fillId="63" borderId="189" applyNumberFormat="0" applyProtection="0">
      <alignment horizontal="left" vertical="top" indent="1"/>
    </xf>
    <xf numFmtId="190" fontId="28" fillId="50" borderId="186">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28" fillId="49" borderId="207">
      <alignment vertical="center"/>
    </xf>
    <xf numFmtId="188" fontId="28" fillId="51" borderId="177">
      <alignment horizontal="right" vertical="center"/>
      <protection locked="0"/>
    </xf>
    <xf numFmtId="186" fontId="27" fillId="21" borderId="199" applyNumberFormat="0" applyProtection="0">
      <alignment horizontal="left" vertical="top" indent="1"/>
    </xf>
    <xf numFmtId="186" fontId="56" fillId="14" borderId="191" applyNumberFormat="0" applyProtection="0">
      <alignment horizontal="left" vertical="center" indent="1"/>
    </xf>
    <xf numFmtId="4" fontId="56" fillId="19" borderId="191" applyNumberFormat="0" applyProtection="0">
      <alignment horizontal="right" vertical="center"/>
    </xf>
    <xf numFmtId="186" fontId="56" fillId="63" borderId="201" applyNumberFormat="0" applyProtection="0">
      <alignment horizontal="left" vertical="center" indent="1"/>
    </xf>
    <xf numFmtId="186" fontId="56" fillId="14"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56" fillId="52" borderId="179" applyNumberFormat="0" applyProtection="0">
      <alignment vertical="center"/>
    </xf>
    <xf numFmtId="186" fontId="44" fillId="0" borderId="196" applyNumberFormat="0" applyFill="0" applyAlignment="0" applyProtection="0"/>
    <xf numFmtId="4" fontId="56" fillId="19" borderId="191" applyNumberFormat="0" applyProtection="0">
      <alignment horizontal="right" vertical="center"/>
    </xf>
    <xf numFmtId="186" fontId="56" fillId="15" borderId="181" applyNumberFormat="0" applyProtection="0">
      <alignment horizontal="left" vertical="top" indent="1"/>
    </xf>
    <xf numFmtId="4" fontId="72" fillId="78" borderId="181" applyNumberFormat="0" applyProtection="0">
      <alignment horizontal="right" vertical="center"/>
    </xf>
    <xf numFmtId="193" fontId="5" fillId="7" borderId="186">
      <alignment vertical="center"/>
      <protection locked="0"/>
    </xf>
    <xf numFmtId="186" fontId="56" fillId="15" borderId="181" applyNumberFormat="0" applyProtection="0">
      <alignment horizontal="left" vertical="top" indent="1"/>
    </xf>
    <xf numFmtId="186" fontId="44" fillId="0" borderId="196" applyNumberFormat="0" applyFill="0" applyAlignment="0" applyProtection="0"/>
    <xf numFmtId="193" fontId="28" fillId="50" borderId="177">
      <alignment vertical="center"/>
    </xf>
    <xf numFmtId="186" fontId="56" fillId="40" borderId="179" applyNumberFormat="0" applyFont="0" applyAlignment="0" applyProtection="0"/>
    <xf numFmtId="186" fontId="56" fillId="63" borderId="181" applyNumberFormat="0" applyProtection="0">
      <alignment horizontal="left" vertical="top" indent="1"/>
    </xf>
    <xf numFmtId="186" fontId="56" fillId="21" borderId="189" applyNumberFormat="0" applyProtection="0">
      <alignment horizontal="left" vertical="top" indent="1"/>
    </xf>
    <xf numFmtId="190" fontId="5" fillId="69" borderId="186">
      <alignment vertical="center"/>
    </xf>
    <xf numFmtId="186" fontId="56" fillId="14" borderId="189" applyNumberFormat="0" applyProtection="0">
      <alignment horizontal="left" vertical="top" indent="1"/>
    </xf>
    <xf numFmtId="4" fontId="63" fillId="66" borderId="195" applyNumberFormat="0" applyProtection="0">
      <alignment horizontal="left" vertical="center" indent="1"/>
    </xf>
    <xf numFmtId="186" fontId="56" fillId="21" borderId="189" applyNumberFormat="0" applyProtection="0">
      <alignment horizontal="left" vertical="top" indent="1"/>
    </xf>
    <xf numFmtId="186" fontId="28" fillId="50" borderId="197">
      <alignment vertical="center"/>
    </xf>
    <xf numFmtId="186" fontId="56" fillId="63" borderId="189" applyNumberFormat="0" applyProtection="0">
      <alignment horizontal="left" vertical="top" indent="1"/>
    </xf>
    <xf numFmtId="186" fontId="56" fillId="40" borderId="191" applyNumberFormat="0" applyFont="0" applyAlignment="0" applyProtection="0"/>
    <xf numFmtId="186" fontId="42" fillId="44" borderId="191" applyNumberFormat="0" applyAlignment="0" applyProtection="0"/>
    <xf numFmtId="4" fontId="70" fillId="86" borderId="200" applyNumberFormat="0" applyProtection="0">
      <alignment horizontal="left" vertical="center" indent="1"/>
    </xf>
    <xf numFmtId="186" fontId="50" fillId="41" borderId="201" applyNumberFormat="0" applyAlignment="0" applyProtection="0"/>
    <xf numFmtId="37" fontId="33" fillId="0" borderId="204" applyNumberFormat="0"/>
    <xf numFmtId="4" fontId="72" fillId="49" borderId="189" applyNumberFormat="0" applyProtection="0">
      <alignment horizontal="right" vertical="center"/>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37" fontId="33" fillId="0" borderId="184" applyNumberFormat="0"/>
    <xf numFmtId="186" fontId="56" fillId="21" borderId="199" applyNumberFormat="0" applyProtection="0">
      <alignment horizontal="left" vertical="top" indent="1"/>
    </xf>
    <xf numFmtId="186" fontId="56" fillId="14" borderId="191" applyNumberFormat="0" applyProtection="0">
      <alignment horizontal="left" vertical="center" indent="1"/>
    </xf>
    <xf numFmtId="186" fontId="27" fillId="63" borderId="189" applyNumberFormat="0" applyProtection="0">
      <alignment horizontal="left" vertical="center" indent="1"/>
    </xf>
    <xf numFmtId="4" fontId="56" fillId="14" borderId="205" applyNumberFormat="0" applyProtection="0">
      <alignment horizontal="left" vertical="center" indent="1"/>
    </xf>
    <xf numFmtId="186" fontId="27" fillId="14" borderId="189" applyNumberFormat="0" applyProtection="0">
      <alignment horizontal="left" vertical="center" indent="1"/>
    </xf>
    <xf numFmtId="186" fontId="56" fillId="63" borderId="189" applyNumberFormat="0" applyProtection="0">
      <alignment horizontal="left" vertical="top" indent="1"/>
    </xf>
    <xf numFmtId="4" fontId="74" fillId="87" borderId="199" applyNumberFormat="0" applyProtection="0">
      <alignment vertical="center"/>
    </xf>
    <xf numFmtId="4" fontId="56" fillId="15" borderId="195" applyNumberFormat="0" applyProtection="0">
      <alignment horizontal="left" vertical="center" indent="1"/>
    </xf>
    <xf numFmtId="4" fontId="56" fillId="16" borderId="201" applyNumberFormat="0" applyProtection="0">
      <alignment horizontal="right" vertical="center"/>
    </xf>
    <xf numFmtId="186" fontId="56" fillId="21" borderId="189" applyNumberFormat="0" applyProtection="0">
      <alignment horizontal="left" vertical="top" indent="1"/>
    </xf>
    <xf numFmtId="186" fontId="50" fillId="41" borderId="191" applyNumberFormat="0" applyAlignment="0" applyProtection="0"/>
    <xf numFmtId="186" fontId="56" fillId="15" borderId="189" applyNumberFormat="0" applyProtection="0">
      <alignment horizontal="left" vertical="top" indent="1"/>
    </xf>
    <xf numFmtId="186" fontId="50" fillId="41" borderId="201" applyNumberFormat="0" applyAlignment="0" applyProtection="0"/>
    <xf numFmtId="193" fontId="5" fillId="7" borderId="186">
      <alignment vertical="center"/>
      <protection locked="0"/>
    </xf>
    <xf numFmtId="186" fontId="56" fillId="40" borderId="179" applyNumberFormat="0" applyFont="0" applyAlignment="0" applyProtection="0"/>
    <xf numFmtId="188" fontId="28" fillId="50" borderId="186">
      <alignmen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21" borderId="189" applyNumberFormat="0" applyProtection="0">
      <alignment horizontal="left" vertical="top" indent="1"/>
    </xf>
    <xf numFmtId="186" fontId="56" fillId="14" borderId="201" applyNumberFormat="0" applyProtection="0">
      <alignment horizontal="left" vertical="center" indent="1"/>
    </xf>
    <xf numFmtId="191" fontId="28" fillId="50" borderId="197">
      <alignment vertical="center"/>
    </xf>
    <xf numFmtId="191" fontId="28" fillId="49" borderId="197">
      <alignment vertical="center"/>
    </xf>
    <xf numFmtId="186" fontId="56" fillId="21" borderId="199" applyNumberFormat="0" applyProtection="0">
      <alignment horizontal="left" vertical="top" indent="1"/>
    </xf>
    <xf numFmtId="0" fontId="5" fillId="69" borderId="197">
      <alignment vertical="center"/>
    </xf>
    <xf numFmtId="191" fontId="28" fillId="50" borderId="207">
      <alignment vertical="center"/>
    </xf>
    <xf numFmtId="186" fontId="28" fillId="50" borderId="197">
      <alignment vertical="center"/>
    </xf>
    <xf numFmtId="191" fontId="5" fillId="70" borderId="197">
      <alignment horizontal="right" vertical="center"/>
      <protection locked="0"/>
    </xf>
    <xf numFmtId="190" fontId="28" fillId="49" borderId="197">
      <alignment vertical="center"/>
    </xf>
    <xf numFmtId="186" fontId="27" fillId="63" borderId="189" applyNumberFormat="0" applyProtection="0">
      <alignment horizontal="left" vertical="top" indent="1"/>
    </xf>
    <xf numFmtId="186" fontId="56" fillId="63" borderId="199" applyNumberFormat="0" applyProtection="0">
      <alignment horizontal="left" vertical="top"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5" borderId="189" applyNumberFormat="0" applyProtection="0">
      <alignment horizontal="left" vertical="top" indent="1"/>
    </xf>
    <xf numFmtId="4" fontId="63" fillId="66" borderId="195" applyNumberFormat="0" applyProtection="0">
      <alignment horizontal="left" vertical="center" indent="1"/>
    </xf>
    <xf numFmtId="4" fontId="56" fillId="59" borderId="191" applyNumberFormat="0" applyProtection="0">
      <alignment horizontal="right" vertical="center"/>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4" fontId="56" fillId="60" borderId="201" applyNumberFormat="0" applyProtection="0">
      <alignment horizontal="right" vertical="center"/>
    </xf>
    <xf numFmtId="188" fontId="28" fillId="50" borderId="197">
      <alignment vertical="center"/>
    </xf>
    <xf numFmtId="4" fontId="56" fillId="0" borderId="179" applyNumberFormat="0" applyProtection="0">
      <alignment horizontal="right" vertical="center"/>
    </xf>
    <xf numFmtId="186" fontId="56" fillId="14" borderId="189" applyNumberFormat="0" applyProtection="0">
      <alignment horizontal="left" vertical="top" indent="1"/>
    </xf>
    <xf numFmtId="186" fontId="42" fillId="44" borderId="191" applyNumberFormat="0" applyAlignment="0" applyProtection="0"/>
    <xf numFmtId="186" fontId="56" fillId="62" borderId="191" applyNumberFormat="0" applyProtection="0">
      <alignment horizontal="left" vertical="center" indent="1"/>
    </xf>
    <xf numFmtId="186" fontId="56" fillId="21" borderId="181"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4" fontId="56" fillId="54" borderId="201"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4" fontId="56" fillId="57" borderId="205" applyNumberFormat="0" applyProtection="0">
      <alignment horizontal="right" vertical="center"/>
    </xf>
    <xf numFmtId="4" fontId="56" fillId="53" borderId="201" applyNumberFormat="0" applyProtection="0">
      <alignment horizontal="left" vertical="center" indent="1"/>
    </xf>
    <xf numFmtId="186" fontId="56" fillId="63" borderId="199" applyNumberFormat="0" applyProtection="0">
      <alignment horizontal="left" vertical="top" indent="1"/>
    </xf>
    <xf numFmtId="0" fontId="5" fillId="7" borderId="177">
      <alignment vertical="center"/>
      <protection locked="0"/>
    </xf>
    <xf numFmtId="4" fontId="56" fillId="19" borderId="191" applyNumberFormat="0" applyProtection="0">
      <alignment horizontal="right" vertical="center"/>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4" fontId="56" fillId="57" borderId="195" applyNumberFormat="0" applyProtection="0">
      <alignment horizontal="right" vertical="center"/>
    </xf>
    <xf numFmtId="4" fontId="72" fillId="50" borderId="189" applyNumberFormat="0" applyProtection="0">
      <alignment horizontal="right" vertical="center"/>
    </xf>
    <xf numFmtId="186" fontId="42" fillId="44" borderId="201" applyNumberFormat="0" applyAlignment="0" applyProtection="0"/>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2" fillId="87" borderId="199" applyNumberFormat="0" applyProtection="0">
      <alignment horizontal="right" vertical="center"/>
    </xf>
    <xf numFmtId="186" fontId="56" fillId="15" borderId="199" applyNumberFormat="0" applyProtection="0">
      <alignment horizontal="left" vertical="top" indent="1"/>
    </xf>
    <xf numFmtId="4" fontId="64" fillId="64" borderId="191" applyNumberFormat="0" applyProtection="0">
      <alignment horizontal="right" vertical="center"/>
    </xf>
    <xf numFmtId="4" fontId="56" fillId="56" borderId="191" applyNumberFormat="0" applyProtection="0">
      <alignment horizontal="right" vertical="center"/>
    </xf>
    <xf numFmtId="186" fontId="56" fillId="14" borderId="189" applyNumberFormat="0" applyProtection="0">
      <alignment horizontal="left" vertical="top" indent="1"/>
    </xf>
    <xf numFmtId="186" fontId="44" fillId="0" borderId="185" applyNumberFormat="0" applyFill="0" applyAlignment="0" applyProtection="0"/>
    <xf numFmtId="4" fontId="56" fillId="57" borderId="182" applyNumberFormat="0" applyProtection="0">
      <alignment horizontal="right" vertical="center"/>
    </xf>
    <xf numFmtId="186" fontId="44" fillId="0" borderId="196" applyNumberFormat="0" applyFill="0" applyAlignment="0" applyProtection="0"/>
    <xf numFmtId="186" fontId="27" fillId="63" borderId="181" applyNumberFormat="0" applyProtection="0">
      <alignment horizontal="left" vertical="center" indent="1"/>
    </xf>
    <xf numFmtId="186" fontId="56" fillId="21" borderId="189" applyNumberFormat="0" applyProtection="0">
      <alignment horizontal="left" vertical="top" indent="1"/>
    </xf>
    <xf numFmtId="4" fontId="56" fillId="15" borderId="205" applyNumberFormat="0" applyProtection="0">
      <alignment horizontal="left" vertical="center" indent="1"/>
    </xf>
    <xf numFmtId="4" fontId="72" fillId="50" borderId="189" applyNumberFormat="0" applyProtection="0">
      <alignment horizontal="right" vertical="center"/>
    </xf>
    <xf numFmtId="186" fontId="56" fillId="14" borderId="191" applyNumberFormat="0" applyProtection="0">
      <alignment horizontal="left" vertical="center" indent="1"/>
    </xf>
    <xf numFmtId="186" fontId="56" fillId="14" borderId="201" applyNumberFormat="0" applyProtection="0">
      <alignment horizontal="left" vertical="center" indent="1"/>
    </xf>
    <xf numFmtId="193" fontId="28" fillId="50" borderId="186">
      <alignment vertical="center"/>
    </xf>
    <xf numFmtId="186" fontId="27" fillId="14" borderId="189" applyNumberFormat="0" applyProtection="0">
      <alignment horizontal="left" vertical="center" indent="1"/>
    </xf>
    <xf numFmtId="190" fontId="28" fillId="49" borderId="177">
      <alignment vertical="center"/>
    </xf>
    <xf numFmtId="186" fontId="56" fillId="15" borderId="199" applyNumberFormat="0" applyProtection="0">
      <alignment horizontal="left" vertical="top" indent="1"/>
    </xf>
    <xf numFmtId="191" fontId="28" fillId="12" borderId="186">
      <alignment vertical="center"/>
      <protection locked="0"/>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44" fillId="0" borderId="185" applyNumberFormat="0" applyFill="0" applyAlignment="0" applyProtection="0"/>
    <xf numFmtId="190" fontId="5" fillId="69" borderId="186">
      <alignment vertical="center"/>
    </xf>
    <xf numFmtId="186" fontId="56" fillId="21" borderId="189" applyNumberFormat="0" applyProtection="0">
      <alignment horizontal="left" vertical="top" indent="1"/>
    </xf>
    <xf numFmtId="186" fontId="27" fillId="21" borderId="189" applyNumberFormat="0" applyProtection="0">
      <alignment horizontal="left" vertical="top" indent="1"/>
    </xf>
    <xf numFmtId="191" fontId="5" fillId="70" borderId="186">
      <alignment horizontal="right" vertical="center"/>
      <protection locked="0"/>
    </xf>
    <xf numFmtId="186" fontId="27" fillId="21" borderId="189" applyNumberFormat="0" applyProtection="0">
      <alignment horizontal="left" vertical="top" indent="1"/>
    </xf>
    <xf numFmtId="4" fontId="56" fillId="58" borderId="179" applyNumberFormat="0" applyProtection="0">
      <alignment horizontal="right" vertical="center"/>
    </xf>
    <xf numFmtId="186" fontId="56" fillId="15" borderId="199" applyNumberFormat="0" applyProtection="0">
      <alignment horizontal="left" vertical="top" indent="1"/>
    </xf>
    <xf numFmtId="191" fontId="28" fillId="12" borderId="177">
      <alignment vertical="center"/>
      <protection locked="0"/>
    </xf>
    <xf numFmtId="186" fontId="57" fillId="44" borderId="192" applyNumberFormat="0" applyAlignment="0" applyProtection="0"/>
    <xf numFmtId="4" fontId="56" fillId="53" borderId="191" applyNumberFormat="0" applyProtection="0">
      <alignment horizontal="left" vertical="center" indent="1"/>
    </xf>
    <xf numFmtId="196" fontId="5" fillId="69" borderId="177">
      <alignment vertical="center"/>
    </xf>
    <xf numFmtId="186" fontId="28" fillId="12" borderId="177">
      <alignment vertical="center"/>
      <protection locked="0"/>
    </xf>
    <xf numFmtId="186" fontId="56" fillId="40" borderId="191" applyNumberFormat="0" applyFont="0" applyAlignment="0" applyProtection="0"/>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59" fillId="12" borderId="177" applyNumberFormat="0" applyProtection="0">
      <alignment vertical="center"/>
    </xf>
    <xf numFmtId="186" fontId="56" fillId="14" borderId="189" applyNumberFormat="0" applyProtection="0">
      <alignment horizontal="left" vertical="top" indent="1"/>
    </xf>
    <xf numFmtId="4" fontId="27" fillId="21" borderId="182"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4" fontId="74" fillId="87" borderId="189" applyNumberFormat="0" applyProtection="0">
      <alignment vertical="center"/>
    </xf>
    <xf numFmtId="191" fontId="5" fillId="7" borderId="186">
      <alignment vertical="center"/>
      <protection locked="0"/>
    </xf>
    <xf numFmtId="186" fontId="56" fillId="14" borderId="189" applyNumberFormat="0" applyProtection="0">
      <alignment horizontal="left" vertical="top" indent="1"/>
    </xf>
    <xf numFmtId="186" fontId="56" fillId="14" borderId="179" applyNumberFormat="0" applyProtection="0">
      <alignment horizontal="left" vertical="center" indent="1"/>
    </xf>
    <xf numFmtId="186" fontId="28" fillId="49" borderId="197">
      <alignment vertical="center"/>
    </xf>
    <xf numFmtId="186" fontId="27" fillId="21" borderId="189" applyNumberFormat="0" applyProtection="0">
      <alignment horizontal="left" vertical="center" indent="1"/>
    </xf>
    <xf numFmtId="186" fontId="56" fillId="11" borderId="179" applyNumberFormat="0" applyProtection="0">
      <alignment horizontal="left" vertical="center" indent="1"/>
    </xf>
    <xf numFmtId="186" fontId="56" fillId="21" borderId="181" applyNumberFormat="0" applyProtection="0">
      <alignment horizontal="left" vertical="top" indent="1"/>
    </xf>
    <xf numFmtId="186" fontId="57" fillId="44" borderId="192" applyNumberFormat="0" applyAlignment="0" applyProtection="0"/>
    <xf numFmtId="186" fontId="56" fillId="14" borderId="189" applyNumberFormat="0" applyProtection="0">
      <alignment horizontal="left" vertical="top" indent="1"/>
    </xf>
    <xf numFmtId="4" fontId="59" fillId="12" borderId="186" applyNumberFormat="0" applyProtection="0">
      <alignment vertical="center"/>
    </xf>
    <xf numFmtId="4" fontId="56" fillId="15" borderId="179" applyNumberFormat="0" applyProtection="0">
      <alignment horizontal="right" vertical="center"/>
    </xf>
    <xf numFmtId="186" fontId="56" fillId="40" borderId="179" applyNumberFormat="0" applyFont="0" applyAlignment="0" applyProtection="0"/>
    <xf numFmtId="186" fontId="56" fillId="15" borderId="199" applyNumberFormat="0" applyProtection="0">
      <alignment horizontal="left" vertical="top" indent="1"/>
    </xf>
    <xf numFmtId="4" fontId="64" fillId="64" borderId="179" applyNumberFormat="0" applyProtection="0">
      <alignment horizontal="right" vertical="center"/>
    </xf>
    <xf numFmtId="186" fontId="56" fillId="11" borderId="179" applyNumberFormat="0" applyProtection="0">
      <alignment horizontal="left" vertical="center" indent="1"/>
    </xf>
    <xf numFmtId="4" fontId="56" fillId="54" borderId="191" applyNumberFormat="0" applyProtection="0">
      <alignment horizontal="left" vertical="center" indent="1"/>
    </xf>
    <xf numFmtId="186" fontId="27" fillId="63" borderId="189" applyNumberFormat="0" applyProtection="0">
      <alignment horizontal="left" vertical="top" indent="1"/>
    </xf>
    <xf numFmtId="186" fontId="27" fillId="63" borderId="189" applyNumberFormat="0" applyProtection="0">
      <alignment horizontal="left" vertical="top" indent="1"/>
    </xf>
    <xf numFmtId="186" fontId="42" fillId="44" borderId="179" applyNumberFormat="0" applyAlignment="0" applyProtection="0"/>
    <xf numFmtId="186" fontId="56" fillId="63"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14" borderId="181" applyNumberFormat="0" applyProtection="0">
      <alignment horizontal="left" vertical="top" indent="1"/>
    </xf>
    <xf numFmtId="0" fontId="27" fillId="14" borderId="181" applyNumberFormat="0" applyProtection="0">
      <alignment horizontal="left" vertical="top"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11" borderId="181" applyNumberFormat="0" applyProtection="0">
      <alignment horizontal="left" vertical="center" indent="1"/>
    </xf>
    <xf numFmtId="4" fontId="27" fillId="21" borderId="182" applyNumberFormat="0" applyProtection="0">
      <alignment horizontal="left" vertical="center" indent="1"/>
    </xf>
    <xf numFmtId="186" fontId="56" fillId="14" borderId="179" applyNumberFormat="0" applyProtection="0">
      <alignment horizontal="left" vertical="center" indent="1"/>
    </xf>
    <xf numFmtId="188" fontId="5" fillId="70" borderId="186">
      <alignment horizontal="right" vertical="center"/>
      <protection locked="0"/>
    </xf>
    <xf numFmtId="186" fontId="56" fillId="21" borderId="181" applyNumberFormat="0" applyProtection="0">
      <alignment horizontal="left" vertical="top" indent="1"/>
    </xf>
    <xf numFmtId="191" fontId="28" fillId="12" borderId="186">
      <alignment vertical="center"/>
      <protection locked="0"/>
    </xf>
    <xf numFmtId="4" fontId="56" fillId="15" borderId="195"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90" fontId="28" fillId="49" borderId="197">
      <alignment vertical="center"/>
    </xf>
    <xf numFmtId="4" fontId="64" fillId="64" borderId="191" applyNumberFormat="0" applyProtection="0">
      <alignment horizontal="right" vertical="center"/>
    </xf>
    <xf numFmtId="186" fontId="42" fillId="44" borderId="201" applyNumberFormat="0" applyAlignment="0" applyProtection="0"/>
    <xf numFmtId="4" fontId="63" fillId="66" borderId="205"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28" fillId="50" borderId="186">
      <alignment vertical="center"/>
    </xf>
    <xf numFmtId="4" fontId="56" fillId="0" borderId="179" applyNumberFormat="0" applyProtection="0">
      <alignment horizontal="right" vertical="center"/>
    </xf>
    <xf numFmtId="4" fontId="56" fillId="57" borderId="195" applyNumberFormat="0" applyProtection="0">
      <alignment horizontal="right" vertical="center"/>
    </xf>
    <xf numFmtId="186" fontId="56" fillId="63" borderId="179" applyNumberFormat="0" applyProtection="0">
      <alignment horizontal="left" vertical="center" indent="1"/>
    </xf>
    <xf numFmtId="188" fontId="5" fillId="69" borderId="186">
      <alignment vertical="center"/>
    </xf>
    <xf numFmtId="186" fontId="61" fillId="21" borderId="193" applyBorder="0"/>
    <xf numFmtId="186" fontId="56" fillId="63" borderId="181" applyNumberFormat="0" applyProtection="0">
      <alignment horizontal="left" vertical="top" indent="1"/>
    </xf>
    <xf numFmtId="191" fontId="5" fillId="70" borderId="177">
      <alignment horizontal="right" vertical="center"/>
      <protection locked="0"/>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0" borderId="191" applyNumberFormat="0" applyProtection="0">
      <alignment horizontal="right" vertical="center"/>
    </xf>
    <xf numFmtId="186" fontId="44" fillId="0" borderId="196" applyNumberFormat="0" applyFill="0" applyAlignment="0" applyProtection="0"/>
    <xf numFmtId="186" fontId="27" fillId="21" borderId="199" applyNumberFormat="0" applyProtection="0">
      <alignment horizontal="left" vertical="center" indent="1"/>
    </xf>
    <xf numFmtId="186" fontId="56" fillId="21" borderId="199" applyNumberFormat="0" applyProtection="0">
      <alignment horizontal="left" vertical="top" indent="1"/>
    </xf>
    <xf numFmtId="4" fontId="56" fillId="23" borderId="191" applyNumberFormat="0" applyProtection="0">
      <alignment horizontal="right" vertical="center"/>
    </xf>
    <xf numFmtId="193" fontId="5" fillId="69" borderId="197">
      <alignment vertical="center"/>
    </xf>
    <xf numFmtId="186" fontId="56" fillId="15" borderId="189" applyNumberFormat="0" applyProtection="0">
      <alignment horizontal="left" vertical="top" indent="1"/>
    </xf>
    <xf numFmtId="4" fontId="56" fillId="16" borderId="191" applyNumberFormat="0" applyProtection="0">
      <alignment horizontal="right" vertical="center"/>
    </xf>
    <xf numFmtId="186" fontId="50" fillId="41" borderId="201" applyNumberFormat="0" applyAlignment="0" applyProtection="0"/>
    <xf numFmtId="4" fontId="56" fillId="60" borderId="191" applyNumberFormat="0" applyProtection="0">
      <alignment horizontal="right" vertical="center"/>
    </xf>
    <xf numFmtId="4" fontId="59" fillId="65" borderId="20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42" fillId="44" borderId="191" applyNumberFormat="0" applyAlignment="0" applyProtection="0"/>
    <xf numFmtId="186" fontId="62" fillId="15" borderId="199" applyNumberFormat="0" applyProtection="0">
      <alignment horizontal="left" vertical="top" indent="1"/>
    </xf>
    <xf numFmtId="4" fontId="56" fillId="52" borderId="191" applyNumberFormat="0" applyProtection="0">
      <alignment vertical="center"/>
    </xf>
    <xf numFmtId="186" fontId="56" fillId="15" borderId="199" applyNumberFormat="0" applyProtection="0">
      <alignment horizontal="left" vertical="top" indent="1"/>
    </xf>
    <xf numFmtId="186" fontId="56" fillId="40" borderId="191" applyNumberFormat="0" applyFont="0" applyAlignment="0" applyProtection="0"/>
    <xf numFmtId="4" fontId="59" fillId="53" borderId="191" applyNumberFormat="0" applyProtection="0">
      <alignment vertical="center"/>
    </xf>
    <xf numFmtId="186" fontId="56" fillId="15" borderId="189" applyNumberFormat="0" applyProtection="0">
      <alignment horizontal="left" vertical="top" indent="1"/>
    </xf>
    <xf numFmtId="186" fontId="62" fillId="15" borderId="189" applyNumberFormat="0" applyProtection="0">
      <alignment horizontal="left" vertical="top" indent="1"/>
    </xf>
    <xf numFmtId="186" fontId="56" fillId="63" borderId="189" applyNumberFormat="0" applyProtection="0">
      <alignment horizontal="left" vertical="top" indent="1"/>
    </xf>
    <xf numFmtId="186" fontId="27" fillId="14" borderId="199" applyNumberFormat="0" applyProtection="0">
      <alignment horizontal="left" vertical="top" indent="1"/>
    </xf>
    <xf numFmtId="186" fontId="56" fillId="21" borderId="189" applyNumberFormat="0" applyProtection="0">
      <alignment horizontal="left" vertical="top" indent="1"/>
    </xf>
    <xf numFmtId="4" fontId="56" fillId="56" borderId="191" applyNumberFormat="0" applyProtection="0">
      <alignment horizontal="right" vertical="center"/>
    </xf>
    <xf numFmtId="4" fontId="63" fillId="66" borderId="182" applyNumberFormat="0" applyProtection="0">
      <alignment horizontal="left" vertical="center" indent="1"/>
    </xf>
    <xf numFmtId="4" fontId="59" fillId="53" borderId="179" applyNumberFormat="0" applyProtection="0">
      <alignment vertical="center"/>
    </xf>
    <xf numFmtId="186" fontId="56" fillId="15" borderId="199" applyNumberFormat="0" applyProtection="0">
      <alignment horizontal="left" vertical="top" indent="1"/>
    </xf>
    <xf numFmtId="186" fontId="56" fillId="40" borderId="179" applyNumberFormat="0" applyFont="0" applyAlignment="0" applyProtection="0"/>
    <xf numFmtId="186" fontId="57" fillId="44" borderId="192" applyNumberFormat="0" applyAlignment="0" applyProtection="0"/>
    <xf numFmtId="186" fontId="56" fillId="21" borderId="189" applyNumberFormat="0" applyProtection="0">
      <alignment horizontal="left" vertical="top"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7" fillId="44" borderId="192" applyNumberFormat="0" applyAlignment="0" applyProtection="0"/>
    <xf numFmtId="186" fontId="56" fillId="21" borderId="199" applyNumberFormat="0" applyProtection="0">
      <alignment horizontal="left" vertical="top" indent="1"/>
    </xf>
    <xf numFmtId="186" fontId="56" fillId="63" borderId="189" applyNumberFormat="0" applyProtection="0">
      <alignment horizontal="left" vertical="top" indent="1"/>
    </xf>
    <xf numFmtId="4" fontId="62" fillId="11" borderId="199" applyNumberFormat="0" applyProtection="0">
      <alignment horizontal="left" vertical="center" indent="1"/>
    </xf>
    <xf numFmtId="4" fontId="56" fillId="52" borderId="191" applyNumberFormat="0" applyProtection="0">
      <alignment vertical="center"/>
    </xf>
    <xf numFmtId="4" fontId="56" fillId="15" borderId="205" applyNumberFormat="0" applyProtection="0">
      <alignment horizontal="left" vertical="center"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57" fillId="44" borderId="192" applyNumberFormat="0" applyAlignment="0" applyProtection="0"/>
    <xf numFmtId="186" fontId="60" fillId="52" borderId="189" applyNumberFormat="0" applyProtection="0">
      <alignment horizontal="left" vertical="top" indent="1"/>
    </xf>
    <xf numFmtId="186" fontId="28" fillId="49" borderId="197">
      <alignment vertical="center"/>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56" fillId="14" borderId="189" applyNumberFormat="0" applyProtection="0">
      <alignment horizontal="left" vertical="top" indent="1"/>
    </xf>
    <xf numFmtId="37" fontId="33" fillId="0" borderId="204" applyNumberFormat="0"/>
    <xf numFmtId="191" fontId="28" fillId="12" borderId="177">
      <alignment vertical="center"/>
      <protection locked="0"/>
    </xf>
    <xf numFmtId="186" fontId="60" fillId="52" borderId="189" applyNumberFormat="0" applyProtection="0">
      <alignment horizontal="left" vertical="top" indent="1"/>
    </xf>
    <xf numFmtId="4" fontId="56" fillId="53" borderId="191" applyNumberFormat="0" applyProtection="0">
      <alignment horizontal="left" vertical="center" indent="1"/>
    </xf>
    <xf numFmtId="194" fontId="33" fillId="0" borderId="198" applyFill="0"/>
    <xf numFmtId="191" fontId="28" fillId="12" borderId="197">
      <alignment vertical="center"/>
      <protection locked="0"/>
    </xf>
    <xf numFmtId="186" fontId="42" fillId="44" borderId="201" applyNumberFormat="0" applyAlignment="0" applyProtection="0"/>
    <xf numFmtId="4" fontId="70" fillId="86" borderId="190" applyNumberFormat="0" applyProtection="0">
      <alignment horizontal="left" vertical="center" indent="1"/>
    </xf>
    <xf numFmtId="191" fontId="5" fillId="7" borderId="177">
      <alignment vertical="center"/>
      <protection locked="0"/>
    </xf>
    <xf numFmtId="186" fontId="56" fillId="21" borderId="189" applyNumberFormat="0" applyProtection="0">
      <alignment horizontal="left" vertical="top" indent="1"/>
    </xf>
    <xf numFmtId="4" fontId="59" fillId="65" borderId="191" applyNumberFormat="0" applyProtection="0">
      <alignment horizontal="right" vertical="center"/>
    </xf>
    <xf numFmtId="186" fontId="57" fillId="44" borderId="192" applyNumberFormat="0" applyAlignment="0" applyProtection="0"/>
    <xf numFmtId="186" fontId="62" fillId="15" borderId="189" applyNumberFormat="0" applyProtection="0">
      <alignment horizontal="left" vertical="top" indent="1"/>
    </xf>
    <xf numFmtId="186" fontId="56" fillId="63" borderId="191" applyNumberFormat="0" applyProtection="0">
      <alignment horizontal="left" vertical="center" indent="1"/>
    </xf>
    <xf numFmtId="191" fontId="28" fillId="51" borderId="197">
      <alignment horizontal="right" vertical="center"/>
      <protection locked="0"/>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37" fontId="33" fillId="0" borderId="194" applyNumberFormat="0"/>
    <xf numFmtId="193" fontId="5" fillId="7" borderId="186">
      <alignment vertical="center"/>
      <protection locked="0"/>
    </xf>
    <xf numFmtId="186" fontId="56" fillId="15" borderId="189" applyNumberFormat="0" applyProtection="0">
      <alignment horizontal="left" vertical="top" indent="1"/>
    </xf>
    <xf numFmtId="186" fontId="27" fillId="63" borderId="181" applyNumberFormat="0" applyProtection="0">
      <alignment horizontal="left" vertical="center" indent="1"/>
    </xf>
    <xf numFmtId="186" fontId="56" fillId="40" borderId="201" applyNumberFormat="0" applyFont="0" applyAlignment="0" applyProtection="0"/>
    <xf numFmtId="4" fontId="62" fillId="11" borderId="181" applyNumberFormat="0" applyProtection="0">
      <alignment horizontal="left" vertical="center" indent="1"/>
    </xf>
    <xf numFmtId="4" fontId="56" fillId="58" borderId="179" applyNumberFormat="0" applyProtection="0">
      <alignment horizontal="right" vertical="center"/>
    </xf>
    <xf numFmtId="4" fontId="56" fillId="14" borderId="182" applyNumberFormat="0" applyProtection="0">
      <alignment horizontal="left" vertical="center" indent="1"/>
    </xf>
    <xf numFmtId="186" fontId="56" fillId="40" borderId="179" applyNumberFormat="0" applyFont="0" applyAlignment="0" applyProtection="0"/>
    <xf numFmtId="190" fontId="28" fillId="51" borderId="207">
      <alignment horizontal="right" vertical="center"/>
      <protection locked="0"/>
    </xf>
    <xf numFmtId="186" fontId="56" fillId="14" borderId="181" applyNumberFormat="0" applyProtection="0">
      <alignment horizontal="left" vertical="top" indent="1"/>
    </xf>
    <xf numFmtId="4" fontId="56" fillId="56" borderId="179" applyNumberFormat="0" applyProtection="0">
      <alignment horizontal="right" vertical="center"/>
    </xf>
    <xf numFmtId="186" fontId="50" fillId="41" borderId="179" applyNumberFormat="0" applyAlignment="0" applyProtection="0"/>
    <xf numFmtId="186" fontId="56" fillId="40" borderId="191" applyNumberFormat="0" applyFont="0" applyAlignment="0" applyProtection="0"/>
    <xf numFmtId="186" fontId="61" fillId="21" borderId="183" applyBorder="0"/>
    <xf numFmtId="4" fontId="56" fillId="19" borderId="179" applyNumberFormat="0" applyProtection="0">
      <alignment horizontal="right" vertical="center"/>
    </xf>
    <xf numFmtId="186" fontId="56" fillId="63" borderId="199" applyNumberFormat="0" applyProtection="0">
      <alignment horizontal="left" vertical="top" indent="1"/>
    </xf>
    <xf numFmtId="186" fontId="56" fillId="15" borderId="189" applyNumberFormat="0" applyProtection="0">
      <alignment horizontal="left" vertical="top" indent="1"/>
    </xf>
    <xf numFmtId="37" fontId="33" fillId="0" borderId="194" applyNumberFormat="0"/>
    <xf numFmtId="186" fontId="56" fillId="62" borderId="191" applyNumberFormat="0" applyProtection="0">
      <alignment horizontal="left" vertical="center" indent="1"/>
    </xf>
    <xf numFmtId="186" fontId="56" fillId="63" borderId="189" applyNumberFormat="0" applyProtection="0">
      <alignment horizontal="left" vertical="top" indent="1"/>
    </xf>
    <xf numFmtId="4" fontId="56" fillId="14" borderId="182" applyNumberFormat="0" applyProtection="0">
      <alignment horizontal="left" vertical="center" indent="1"/>
    </xf>
    <xf numFmtId="4" fontId="56" fillId="56" borderId="191" applyNumberFormat="0" applyProtection="0">
      <alignment horizontal="right" vertical="center"/>
    </xf>
    <xf numFmtId="4" fontId="59" fillId="65" borderId="191" applyNumberFormat="0" applyProtection="0">
      <alignment horizontal="right" vertical="center"/>
    </xf>
    <xf numFmtId="186" fontId="56" fillId="63" borderId="181" applyNumberFormat="0" applyProtection="0">
      <alignment horizontal="left" vertical="top" indent="1"/>
    </xf>
    <xf numFmtId="191"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27" fillId="14" borderId="181" applyNumberFormat="0" applyProtection="0">
      <alignment horizontal="left" vertical="top" indent="1"/>
    </xf>
    <xf numFmtId="186" fontId="50" fillId="41" borderId="179" applyNumberFormat="0" applyAlignment="0" applyProtection="0"/>
    <xf numFmtId="186" fontId="27" fillId="63" borderId="181" applyNumberFormat="0" applyProtection="0">
      <alignment horizontal="left" vertical="center" indent="1"/>
    </xf>
    <xf numFmtId="4" fontId="56" fillId="14" borderId="182" applyNumberFormat="0" applyProtection="0">
      <alignment horizontal="left" vertical="center" indent="1"/>
    </xf>
    <xf numFmtId="186" fontId="57" fillId="44" borderId="180" applyNumberFormat="0" applyAlignment="0" applyProtection="0"/>
    <xf numFmtId="186" fontId="27" fillId="15" borderId="199" applyNumberFormat="0" applyProtection="0">
      <alignment horizontal="left" vertical="top" indent="1"/>
    </xf>
    <xf numFmtId="186" fontId="56" fillId="15" borderId="189" applyNumberFormat="0" applyProtection="0">
      <alignment horizontal="left" vertical="top" indent="1"/>
    </xf>
    <xf numFmtId="4" fontId="72" fillId="80" borderId="189" applyNumberFormat="0" applyProtection="0">
      <alignment horizontal="right" vertical="center"/>
    </xf>
    <xf numFmtId="186" fontId="56" fillId="63" borderId="189" applyNumberFormat="0" applyProtection="0">
      <alignment horizontal="left" vertical="top" indent="1"/>
    </xf>
    <xf numFmtId="186" fontId="62" fillId="15" borderId="181" applyNumberFormat="0" applyProtection="0">
      <alignment horizontal="left" vertical="top" indent="1"/>
    </xf>
    <xf numFmtId="186" fontId="42" fillId="44" borderId="179" applyNumberFormat="0" applyAlignment="0" applyProtection="0"/>
    <xf numFmtId="4" fontId="56" fillId="57" borderId="182" applyNumberFormat="0" applyProtection="0">
      <alignment horizontal="right" vertical="center"/>
    </xf>
    <xf numFmtId="186" fontId="56" fillId="21" borderId="189" applyNumberFormat="0" applyProtection="0">
      <alignment horizontal="left" vertical="top" indent="1"/>
    </xf>
    <xf numFmtId="186" fontId="42" fillId="44" borderId="179" applyNumberFormat="0" applyAlignment="0" applyProtection="0"/>
    <xf numFmtId="186" fontId="56" fillId="63" borderId="181" applyNumberFormat="0" applyProtection="0">
      <alignment horizontal="left" vertical="top" indent="1"/>
    </xf>
    <xf numFmtId="186" fontId="56" fillId="40" borderId="191" applyNumberFormat="0" applyFont="0" applyAlignment="0" applyProtection="0"/>
    <xf numFmtId="186" fontId="56" fillId="15" borderId="181" applyNumberFormat="0" applyProtection="0">
      <alignment horizontal="left" vertical="top" indent="1"/>
    </xf>
    <xf numFmtId="186" fontId="56" fillId="21" borderId="199" applyNumberFormat="0" applyProtection="0">
      <alignment horizontal="left" vertical="top" indent="1"/>
    </xf>
    <xf numFmtId="186" fontId="57" fillId="44" borderId="192" applyNumberFormat="0" applyAlignment="0" applyProtection="0"/>
    <xf numFmtId="0" fontId="5" fillId="69" borderId="186">
      <alignment vertical="center"/>
    </xf>
    <xf numFmtId="186" fontId="56" fillId="63" borderId="189" applyNumberFormat="0" applyProtection="0">
      <alignment horizontal="left" vertical="top" indent="1"/>
    </xf>
    <xf numFmtId="186" fontId="57" fillId="44" borderId="192" applyNumberFormat="0" applyAlignment="0" applyProtection="0"/>
    <xf numFmtId="193" fontId="28" fillId="12" borderId="177">
      <alignment vertical="center"/>
      <protection locked="0"/>
    </xf>
    <xf numFmtId="4" fontId="56" fillId="61" borderId="205" applyNumberFormat="0" applyProtection="0">
      <alignment horizontal="left" vertical="center" indent="1"/>
    </xf>
    <xf numFmtId="186" fontId="28" fillId="49" borderId="186">
      <alignment vertical="center"/>
    </xf>
    <xf numFmtId="37" fontId="33" fillId="0" borderId="184" applyNumberFormat="0"/>
    <xf numFmtId="186" fontId="56" fillId="21" borderId="181" applyNumberFormat="0" applyProtection="0">
      <alignment horizontal="left" vertical="top" indent="1"/>
    </xf>
    <xf numFmtId="186" fontId="57" fillId="44" borderId="192" applyNumberFormat="0" applyAlignment="0" applyProtection="0"/>
    <xf numFmtId="186" fontId="56" fillId="21" borderId="189" applyNumberFormat="0" applyProtection="0">
      <alignment horizontal="left" vertical="top" indent="1"/>
    </xf>
    <xf numFmtId="186" fontId="56" fillId="21" borderId="189" applyNumberFormat="0" applyProtection="0">
      <alignment horizontal="left" vertical="top" indent="1"/>
    </xf>
    <xf numFmtId="37" fontId="33" fillId="0" borderId="194" applyNumberFormat="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63" borderId="191" applyNumberFormat="0" applyProtection="0">
      <alignment horizontal="left" vertical="center"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86" fontId="56" fillId="40" borderId="191" applyNumberFormat="0" applyFont="0" applyAlignment="0" applyProtection="0"/>
    <xf numFmtId="4" fontId="62" fillId="48" borderId="199" applyNumberFormat="0" applyProtection="0">
      <alignment vertical="center"/>
    </xf>
    <xf numFmtId="186" fontId="56" fillId="40" borderId="179" applyNumberFormat="0" applyFont="0" applyAlignment="0" applyProtection="0"/>
    <xf numFmtId="186" fontId="44" fillId="0" borderId="206" applyNumberFormat="0" applyFill="0" applyAlignment="0" applyProtection="0"/>
    <xf numFmtId="186" fontId="56" fillId="63" borderId="189" applyNumberFormat="0" applyProtection="0">
      <alignment horizontal="left" vertical="top" indent="1"/>
    </xf>
    <xf numFmtId="4" fontId="59" fillId="65" borderId="191" applyNumberFormat="0" applyProtection="0">
      <alignment horizontal="right" vertical="center"/>
    </xf>
    <xf numFmtId="186" fontId="28" fillId="12" borderId="207">
      <alignment vertical="center"/>
      <protection locked="0"/>
    </xf>
    <xf numFmtId="186" fontId="56" fillId="14" borderId="191" applyNumberFormat="0" applyProtection="0">
      <alignment horizontal="left" vertical="center" indent="1"/>
    </xf>
    <xf numFmtId="186" fontId="57" fillId="44" borderId="202" applyNumberFormat="0" applyAlignment="0" applyProtection="0"/>
    <xf numFmtId="4" fontId="56" fillId="54" borderId="201" applyNumberFormat="0" applyProtection="0">
      <alignment horizontal="left" vertical="center" indent="1"/>
    </xf>
    <xf numFmtId="191" fontId="5" fillId="69" borderId="186">
      <alignment vertical="center"/>
    </xf>
    <xf numFmtId="186" fontId="56" fillId="40" borderId="201" applyNumberFormat="0" applyFon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5" fillId="70" borderId="197">
      <alignment horizontal="right" vertical="center"/>
      <protection locked="0"/>
    </xf>
    <xf numFmtId="186" fontId="56" fillId="21" borderId="189" applyNumberFormat="0" applyProtection="0">
      <alignment horizontal="left" vertical="top" indent="1"/>
    </xf>
    <xf numFmtId="4" fontId="27" fillId="21" borderId="195" applyNumberFormat="0" applyProtection="0">
      <alignment horizontal="left" vertical="center" indent="1"/>
    </xf>
    <xf numFmtId="4" fontId="56" fillId="23" borderId="201" applyNumberFormat="0" applyProtection="0">
      <alignment horizontal="right" vertical="center"/>
    </xf>
    <xf numFmtId="186" fontId="56" fillId="63" borderId="191" applyNumberFormat="0" applyProtection="0">
      <alignment horizontal="left" vertical="center" indent="1"/>
    </xf>
    <xf numFmtId="186" fontId="62" fillId="48"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top" indent="1"/>
    </xf>
    <xf numFmtId="186" fontId="27" fillId="14" borderId="189" applyNumberFormat="0" applyProtection="0">
      <alignment horizontal="left" vertical="top" indent="1"/>
    </xf>
    <xf numFmtId="4" fontId="64" fillId="64" borderId="201" applyNumberFormat="0" applyProtection="0">
      <alignment horizontal="right" vertical="center"/>
    </xf>
    <xf numFmtId="186" fontId="56" fillId="15" borderId="189" applyNumberFormat="0" applyProtection="0">
      <alignment horizontal="left" vertical="top" indent="1"/>
    </xf>
    <xf numFmtId="4" fontId="56" fillId="23" borderId="191" applyNumberFormat="0" applyProtection="0">
      <alignment horizontal="right" vertical="center"/>
    </xf>
    <xf numFmtId="0" fontId="27" fillId="21" borderId="189" applyNumberFormat="0" applyProtection="0">
      <alignment horizontal="left" vertical="top" indent="1"/>
    </xf>
    <xf numFmtId="186" fontId="56" fillId="21" borderId="199" applyNumberFormat="0" applyProtection="0">
      <alignment horizontal="left" vertical="top" indent="1"/>
    </xf>
    <xf numFmtId="4" fontId="56" fillId="15" borderId="179" applyNumberFormat="0" applyProtection="0">
      <alignment horizontal="right" vertical="center"/>
    </xf>
    <xf numFmtId="186" fontId="27" fillId="15" borderId="199" applyNumberFormat="0" applyProtection="0">
      <alignment horizontal="left" vertical="top" indent="1"/>
    </xf>
    <xf numFmtId="186" fontId="56" fillId="62" borderId="191" applyNumberFormat="0" applyProtection="0">
      <alignment horizontal="left" vertical="center"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56" fillId="63" borderId="199" applyNumberFormat="0" applyProtection="0">
      <alignment horizontal="left" vertical="top" indent="1"/>
    </xf>
    <xf numFmtId="4" fontId="56" fillId="15" borderId="191" applyNumberFormat="0" applyProtection="0">
      <alignment horizontal="right" vertical="center"/>
    </xf>
    <xf numFmtId="186" fontId="27" fillId="14" borderId="199" applyNumberFormat="0" applyProtection="0">
      <alignment horizontal="left" vertical="top" indent="1"/>
    </xf>
    <xf numFmtId="186" fontId="27" fillId="63" borderId="189" applyNumberFormat="0" applyProtection="0">
      <alignment horizontal="left" vertical="center" indent="1"/>
    </xf>
    <xf numFmtId="4" fontId="56" fillId="52" borderId="201" applyNumberFormat="0" applyProtection="0">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2" borderId="201" applyNumberFormat="0" applyProtection="0">
      <alignment vertical="center"/>
    </xf>
    <xf numFmtId="186" fontId="50" fillId="41" borderId="201" applyNumberFormat="0" applyAlignment="0" applyProtection="0"/>
    <xf numFmtId="186" fontId="56" fillId="40" borderId="201" applyNumberFormat="0" applyFont="0" applyAlignment="0" applyProtection="0"/>
    <xf numFmtId="186" fontId="27" fillId="15" borderId="189" applyNumberFormat="0" applyProtection="0">
      <alignment horizontal="left" vertical="top" indent="1"/>
    </xf>
    <xf numFmtId="186" fontId="56" fillId="40" borderId="191" applyNumberFormat="0" applyFont="0" applyAlignment="0" applyProtection="0"/>
    <xf numFmtId="191" fontId="5" fillId="69" borderId="177">
      <alignment vertical="center"/>
    </xf>
    <xf numFmtId="4" fontId="59" fillId="12" borderId="207" applyNumberFormat="0" applyProtection="0">
      <alignment vertical="center"/>
    </xf>
    <xf numFmtId="4" fontId="63" fillId="66" borderId="195" applyNumberFormat="0" applyProtection="0">
      <alignment horizontal="left" vertical="center" indent="1"/>
    </xf>
    <xf numFmtId="186" fontId="28" fillId="50" borderId="177">
      <alignment vertical="center"/>
    </xf>
    <xf numFmtId="186" fontId="56" fillId="40" borderId="179" applyNumberFormat="0" applyFont="0" applyAlignment="0" applyProtection="0"/>
    <xf numFmtId="186" fontId="56" fillId="40" borderId="191" applyNumberFormat="0" applyFont="0" applyAlignment="0" applyProtection="0"/>
    <xf numFmtId="193" fontId="5" fillId="69" borderId="186">
      <alignment vertical="center"/>
    </xf>
    <xf numFmtId="186" fontId="56" fillId="15" borderId="189" applyNumberFormat="0" applyProtection="0">
      <alignment horizontal="left" vertical="top" indent="1"/>
    </xf>
    <xf numFmtId="4" fontId="56" fillId="14" borderId="195" applyNumberFormat="0" applyProtection="0">
      <alignment horizontal="left" vertical="center" indent="1"/>
    </xf>
    <xf numFmtId="4" fontId="56" fillId="54" borderId="201" applyNumberFormat="0" applyProtection="0">
      <alignment horizontal="left" vertical="center" indent="1"/>
    </xf>
    <xf numFmtId="186" fontId="56" fillId="21" borderId="181" applyNumberFormat="0" applyProtection="0">
      <alignment horizontal="left" vertical="top" indent="1"/>
    </xf>
    <xf numFmtId="4" fontId="64" fillId="64" borderId="179" applyNumberFormat="0" applyProtection="0">
      <alignment horizontal="right" vertical="center"/>
    </xf>
    <xf numFmtId="4" fontId="56" fillId="15" borderId="195" applyNumberFormat="0" applyProtection="0">
      <alignment horizontal="left" vertical="center" indent="1"/>
    </xf>
    <xf numFmtId="4" fontId="62" fillId="48" borderId="189" applyNumberFormat="0" applyProtection="0">
      <alignment vertical="center"/>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62" fillId="48" borderId="189" applyNumberFormat="0" applyProtection="0">
      <alignment horizontal="left" vertical="top" indent="1"/>
    </xf>
    <xf numFmtId="0" fontId="37" fillId="15" borderId="181" applyNumberFormat="0" applyProtection="0">
      <alignment horizontal="left" vertical="top" indent="1"/>
    </xf>
    <xf numFmtId="4" fontId="62" fillId="48" borderId="181" applyNumberFormat="0" applyProtection="0">
      <alignment vertical="center"/>
    </xf>
    <xf numFmtId="186" fontId="27" fillId="14" borderId="181" applyNumberFormat="0" applyProtection="0">
      <alignment horizontal="left" vertical="center" indent="1"/>
    </xf>
    <xf numFmtId="186" fontId="56" fillId="14" borderId="181" applyNumberFormat="0" applyProtection="0">
      <alignment horizontal="left" vertical="top" indent="1"/>
    </xf>
    <xf numFmtId="186" fontId="56" fillId="21" borderId="189" applyNumberFormat="0" applyProtection="0">
      <alignment horizontal="left" vertical="top" indent="1"/>
    </xf>
    <xf numFmtId="190" fontId="5" fillId="13" borderId="197">
      <alignment vertical="center"/>
    </xf>
    <xf numFmtId="4" fontId="56" fillId="14" borderId="195" applyNumberFormat="0" applyProtection="0">
      <alignment horizontal="left" vertical="center" indent="1"/>
    </xf>
    <xf numFmtId="186" fontId="56" fillId="40" borderId="191" applyNumberFormat="0" applyFont="0" applyAlignment="0" applyProtection="0"/>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4" fontId="56" fillId="61" borderId="205" applyNumberFormat="0" applyProtection="0">
      <alignment horizontal="left" vertical="center" indent="1"/>
    </xf>
    <xf numFmtId="186" fontId="56" fillId="14" borderId="199" applyNumberFormat="0" applyProtection="0">
      <alignment horizontal="left" vertical="top" indent="1"/>
    </xf>
    <xf numFmtId="191" fontId="5" fillId="7" borderId="186">
      <alignment vertical="center"/>
      <protection locked="0"/>
    </xf>
    <xf numFmtId="172" fontId="28" fillId="12" borderId="177">
      <alignment vertical="center"/>
      <protection locked="0"/>
    </xf>
    <xf numFmtId="4" fontId="62" fillId="48" borderId="189" applyNumberFormat="0" applyProtection="0">
      <alignment vertical="center"/>
    </xf>
    <xf numFmtId="186" fontId="56" fillId="40" borderId="201" applyNumberFormat="0" applyFont="0" applyAlignment="0" applyProtection="0"/>
    <xf numFmtId="4" fontId="59" fillId="65" borderId="191" applyNumberFormat="0" applyProtection="0">
      <alignment horizontal="right" vertical="center"/>
    </xf>
    <xf numFmtId="186" fontId="56" fillId="14" borderId="189" applyNumberFormat="0" applyProtection="0">
      <alignment horizontal="left" vertical="top" indent="1"/>
    </xf>
    <xf numFmtId="37" fontId="33" fillId="0" borderId="194" applyNumberFormat="0"/>
    <xf numFmtId="186" fontId="27" fillId="21" borderId="189" applyNumberFormat="0" applyProtection="0">
      <alignment horizontal="left" vertical="center"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186" fontId="28" fillId="51" borderId="207">
      <alignment horizontal="right" vertical="center"/>
      <protection locked="0"/>
    </xf>
    <xf numFmtId="4" fontId="56" fillId="0" borderId="191" applyNumberFormat="0" applyProtection="0">
      <alignment horizontal="right" vertical="center"/>
    </xf>
    <xf numFmtId="193" fontId="28" fillId="12" borderId="177">
      <alignment vertical="center"/>
      <protection locked="0"/>
    </xf>
    <xf numFmtId="186" fontId="44" fillId="0" borderId="196" applyNumberFormat="0" applyFill="0" applyAlignment="0" applyProtection="0"/>
    <xf numFmtId="186" fontId="44" fillId="0" borderId="196" applyNumberFormat="0" applyFill="0" applyAlignment="0" applyProtection="0"/>
    <xf numFmtId="186" fontId="56" fillId="14" borderId="189" applyNumberFormat="0" applyProtection="0">
      <alignment horizontal="left" vertical="top" indent="1"/>
    </xf>
    <xf numFmtId="0" fontId="27" fillId="15" borderId="189" applyNumberFormat="0" applyProtection="0">
      <alignment horizontal="left" vertical="center" indent="1"/>
    </xf>
    <xf numFmtId="4" fontId="56" fillId="61" borderId="195" applyNumberFormat="0" applyProtection="0">
      <alignment horizontal="left" vertical="center" indent="1"/>
    </xf>
    <xf numFmtId="193" fontId="28" fillId="12" borderId="186">
      <alignment vertical="center"/>
      <protection locked="0"/>
    </xf>
    <xf numFmtId="186" fontId="56" fillId="14" borderId="189" applyNumberFormat="0" applyProtection="0">
      <alignment horizontal="left" vertical="top" indent="1"/>
    </xf>
    <xf numFmtId="4" fontId="56" fillId="58" borderId="179" applyNumberFormat="0" applyProtection="0">
      <alignment horizontal="right" vertical="center"/>
    </xf>
    <xf numFmtId="4" fontId="56" fillId="58" borderId="191" applyNumberFormat="0" applyProtection="0">
      <alignment horizontal="right" vertical="center"/>
    </xf>
    <xf numFmtId="186" fontId="27" fillId="63" borderId="189" applyNumberFormat="0" applyProtection="0">
      <alignment horizontal="left" vertical="top" indent="1"/>
    </xf>
    <xf numFmtId="4" fontId="59" fillId="53" borderId="179" applyNumberFormat="0" applyProtection="0">
      <alignment vertical="center"/>
    </xf>
    <xf numFmtId="186" fontId="56" fillId="15" borderId="181" applyNumberFormat="0" applyProtection="0">
      <alignment horizontal="left" vertical="top" indent="1"/>
    </xf>
    <xf numFmtId="186" fontId="56" fillId="21" borderId="181" applyNumberFormat="0" applyProtection="0">
      <alignment horizontal="left" vertical="top" indent="1"/>
    </xf>
    <xf numFmtId="4" fontId="72" fillId="80" borderId="189" applyNumberFormat="0" applyProtection="0">
      <alignment horizontal="right" vertical="center"/>
    </xf>
    <xf numFmtId="186" fontId="27" fillId="15" borderId="199" applyNumberFormat="0" applyProtection="0">
      <alignment horizontal="left" vertical="top" indent="1"/>
    </xf>
    <xf numFmtId="186" fontId="56" fillId="21" borderId="189" applyNumberFormat="0" applyProtection="0">
      <alignment horizontal="left" vertical="top" indent="1"/>
    </xf>
    <xf numFmtId="186" fontId="27" fillId="15" borderId="181" applyNumberFormat="0" applyProtection="0">
      <alignment horizontal="left" vertical="center" indent="1"/>
    </xf>
    <xf numFmtId="186" fontId="56" fillId="40" borderId="201" applyNumberFormat="0" applyFont="0" applyAlignment="0" applyProtection="0"/>
    <xf numFmtId="4" fontId="27" fillId="21" borderId="205" applyNumberFormat="0" applyProtection="0">
      <alignment horizontal="left" vertical="center" indent="1"/>
    </xf>
    <xf numFmtId="4" fontId="56" fillId="14" borderId="182" applyNumberFormat="0" applyProtection="0">
      <alignment horizontal="left" vertical="center" indent="1"/>
    </xf>
    <xf numFmtId="4" fontId="56" fillId="59" borderId="179" applyNumberFormat="0" applyProtection="0">
      <alignment horizontal="right" vertical="center"/>
    </xf>
    <xf numFmtId="0" fontId="5" fillId="70" borderId="186">
      <alignment horizontal="right" vertical="center"/>
      <protection locked="0"/>
    </xf>
    <xf numFmtId="186" fontId="56" fillId="14" borderId="181" applyNumberFormat="0" applyProtection="0">
      <alignment horizontal="left" vertical="top" indent="1"/>
    </xf>
    <xf numFmtId="186" fontId="28" fillId="50" borderId="197">
      <alignment vertical="center"/>
    </xf>
    <xf numFmtId="186" fontId="56" fillId="21" borderId="189" applyNumberFormat="0" applyProtection="0">
      <alignment horizontal="left" vertical="top" indent="1"/>
    </xf>
    <xf numFmtId="193" fontId="28" fillId="50" borderId="177">
      <alignment vertical="center"/>
    </xf>
    <xf numFmtId="186" fontId="44" fillId="0" borderId="185" applyNumberFormat="0" applyFill="0" applyAlignment="0" applyProtection="0"/>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186" fontId="28" fillId="51" borderId="177">
      <alignment horizontal="right" vertical="center"/>
      <protection locked="0"/>
    </xf>
    <xf numFmtId="186" fontId="56" fillId="15" borderId="199" applyNumberFormat="0" applyProtection="0">
      <alignment horizontal="left" vertical="top" indent="1"/>
    </xf>
    <xf numFmtId="186" fontId="56" fillId="63" borderId="199" applyNumberFormat="0" applyProtection="0">
      <alignment horizontal="left" vertical="top" indent="1"/>
    </xf>
    <xf numFmtId="188" fontId="28" fillId="49" borderId="197">
      <alignment vertical="center"/>
    </xf>
    <xf numFmtId="4" fontId="72" fillId="53" borderId="181" applyNumberFormat="0" applyProtection="0">
      <alignment horizontal="left" vertical="center" indent="1"/>
    </xf>
    <xf numFmtId="188" fontId="28" fillId="51" borderId="197">
      <alignment horizontal="right" vertical="center"/>
      <protection locked="0"/>
    </xf>
    <xf numFmtId="196" fontId="5" fillId="69" borderId="207">
      <alignment vertical="center"/>
    </xf>
    <xf numFmtId="186" fontId="50" fillId="41" borderId="201" applyNumberFormat="0" applyAlignment="0" applyProtection="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56" fillId="15" borderId="191" applyNumberFormat="0" applyProtection="0">
      <alignment horizontal="right" vertical="center"/>
    </xf>
    <xf numFmtId="186" fontId="50" fillId="41" borderId="191" applyNumberFormat="0" applyAlignment="0" applyProtection="0"/>
    <xf numFmtId="186" fontId="56" fillId="40" borderId="191" applyNumberFormat="0" applyFont="0" applyAlignment="0" applyProtection="0"/>
    <xf numFmtId="4" fontId="62" fillId="11" borderId="199" applyNumberFormat="0" applyProtection="0">
      <alignment horizontal="left" vertical="center"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21" borderId="181" applyNumberFormat="0" applyProtection="0">
      <alignment horizontal="left" vertical="top" indent="1"/>
    </xf>
    <xf numFmtId="4" fontId="59" fillId="65" borderId="191" applyNumberFormat="0" applyProtection="0">
      <alignment horizontal="right" vertical="center"/>
    </xf>
    <xf numFmtId="186" fontId="56" fillId="14" borderId="199" applyNumberFormat="0" applyProtection="0">
      <alignment horizontal="left" vertical="top" indent="1"/>
    </xf>
    <xf numFmtId="186" fontId="42" fillId="44" borderId="191" applyNumberFormat="0" applyAlignment="0" applyProtection="0"/>
    <xf numFmtId="186" fontId="56" fillId="21" borderId="189" applyNumberFormat="0" applyProtection="0">
      <alignment horizontal="left" vertical="top" indent="1"/>
    </xf>
    <xf numFmtId="4" fontId="56" fillId="53" borderId="201" applyNumberFormat="0" applyProtection="0">
      <alignment horizontal="left" vertical="center" indent="1"/>
    </xf>
    <xf numFmtId="186" fontId="56" fillId="14" borderId="181" applyNumberFormat="0" applyProtection="0">
      <alignment horizontal="left" vertical="top" indent="1"/>
    </xf>
    <xf numFmtId="186" fontId="56" fillId="21" borderId="181" applyNumberFormat="0" applyProtection="0">
      <alignment horizontal="left" vertical="top" indent="1"/>
    </xf>
    <xf numFmtId="0" fontId="5" fillId="13" borderId="186">
      <alignment vertical="center"/>
    </xf>
    <xf numFmtId="186" fontId="56" fillId="14" borderId="189" applyNumberFormat="0" applyProtection="0">
      <alignment horizontal="left" vertical="top" indent="1"/>
    </xf>
    <xf numFmtId="186" fontId="56" fillId="63" borderId="181" applyNumberFormat="0" applyProtection="0">
      <alignment horizontal="left" vertical="top" indent="1"/>
    </xf>
    <xf numFmtId="191" fontId="5" fillId="13" borderId="186">
      <alignment vertical="center"/>
    </xf>
    <xf numFmtId="186" fontId="44" fillId="0" borderId="206" applyNumberFormat="0" applyFill="0" applyAlignment="0" applyProtection="0"/>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186" fontId="56" fillId="15" borderId="18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50" borderId="199" applyNumberFormat="0" applyProtection="0">
      <alignment horizontal="right" vertical="center"/>
    </xf>
    <xf numFmtId="4" fontId="56" fillId="54" borderId="201" applyNumberFormat="0" applyProtection="0">
      <alignment horizontal="left" vertical="center" indent="1"/>
    </xf>
    <xf numFmtId="186" fontId="56" fillId="63" borderId="189" applyNumberFormat="0" applyProtection="0">
      <alignment horizontal="left" vertical="top" indent="1"/>
    </xf>
    <xf numFmtId="186" fontId="57" fillId="44" borderId="192" applyNumberForma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72" fillId="53" borderId="189" applyNumberFormat="0" applyProtection="0">
      <alignment horizontal="left" vertical="center" indent="1"/>
    </xf>
    <xf numFmtId="191" fontId="5" fillId="13" borderId="186">
      <alignment vertical="center"/>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4" fontId="62" fillId="48" borderId="181" applyNumberFormat="0" applyProtection="0">
      <alignment vertical="center"/>
    </xf>
    <xf numFmtId="186" fontId="44" fillId="0" borderId="185" applyNumberFormat="0" applyFill="0" applyAlignment="0" applyProtection="0"/>
    <xf numFmtId="186" fontId="56" fillId="15" borderId="181" applyNumberFormat="0" applyProtection="0">
      <alignment horizontal="left" vertical="top" indent="1"/>
    </xf>
    <xf numFmtId="191" fontId="28" fillId="50" borderId="186">
      <alignment vertical="center"/>
    </xf>
    <xf numFmtId="191" fontId="28" fillId="50" borderId="197">
      <alignment vertical="center"/>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172" fontId="28" fillId="12" borderId="177">
      <alignment vertical="center"/>
      <protection locked="0"/>
    </xf>
    <xf numFmtId="4" fontId="63" fillId="66" borderId="195"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193" fontId="5" fillId="7" borderId="186">
      <alignment vertical="center"/>
      <protection locked="0"/>
    </xf>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4" fontId="59" fillId="12" borderId="186" applyNumberFormat="0" applyProtection="0">
      <alignment vertical="center"/>
    </xf>
    <xf numFmtId="4" fontId="59" fillId="53" borderId="179" applyNumberFormat="0" applyProtection="0">
      <alignment vertical="center"/>
    </xf>
    <xf numFmtId="186" fontId="44" fillId="0" borderId="185" applyNumberFormat="0" applyFill="0" applyAlignment="0" applyProtection="0"/>
    <xf numFmtId="186" fontId="27" fillId="63" borderId="199" applyNumberFormat="0" applyProtection="0">
      <alignment horizontal="left" vertical="center" indent="1"/>
    </xf>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27" fillId="14" borderId="199" applyNumberFormat="0" applyProtection="0">
      <alignment horizontal="left" vertical="top" indent="1"/>
    </xf>
    <xf numFmtId="4" fontId="56" fillId="58" borderId="191" applyNumberFormat="0" applyProtection="0">
      <alignment horizontal="right" vertical="center"/>
    </xf>
    <xf numFmtId="186" fontId="56" fillId="21" borderId="19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15" borderId="199" applyNumberFormat="0" applyProtection="0">
      <alignment horizontal="left" vertical="top"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88" fontId="5" fillId="70" borderId="177">
      <alignment horizontal="right" vertical="center"/>
      <protection locked="0"/>
    </xf>
    <xf numFmtId="186" fontId="56" fillId="63" borderId="181" applyNumberFormat="0" applyProtection="0">
      <alignment horizontal="left" vertical="top" indent="1"/>
    </xf>
    <xf numFmtId="186" fontId="50" fillId="41" borderId="191" applyNumberFormat="0" applyAlignment="0" applyProtection="0"/>
    <xf numFmtId="186" fontId="27" fillId="14" borderId="199" applyNumberFormat="0" applyProtection="0">
      <alignment horizontal="left" vertical="center" indent="1"/>
    </xf>
    <xf numFmtId="186" fontId="56" fillId="21" borderId="181" applyNumberFormat="0" applyProtection="0">
      <alignment horizontal="left" vertical="top" indent="1"/>
    </xf>
    <xf numFmtId="4" fontId="56" fillId="54" borderId="201" applyNumberFormat="0" applyProtection="0">
      <alignment horizontal="left" vertical="center" indent="1"/>
    </xf>
    <xf numFmtId="186" fontId="56" fillId="15" borderId="181" applyNumberFormat="0" applyProtection="0">
      <alignment horizontal="left" vertical="top" indent="1"/>
    </xf>
    <xf numFmtId="186" fontId="27" fillId="21" borderId="189" applyNumberFormat="0" applyProtection="0">
      <alignment horizontal="left" vertical="top" indent="1"/>
    </xf>
    <xf numFmtId="186" fontId="56" fillId="63" borderId="189" applyNumberFormat="0" applyProtection="0">
      <alignment horizontal="left" vertical="top" indent="1"/>
    </xf>
    <xf numFmtId="4" fontId="27" fillId="21" borderId="195" applyNumberFormat="0" applyProtection="0">
      <alignment horizontal="left" vertical="center" indent="1"/>
    </xf>
    <xf numFmtId="4" fontId="72" fillId="80" borderId="199" applyNumberFormat="0" applyProtection="0">
      <alignment horizontal="right" vertical="center"/>
    </xf>
    <xf numFmtId="186" fontId="56" fillId="15" borderId="189" applyNumberFormat="0" applyProtection="0">
      <alignment horizontal="left" vertical="top" indent="1"/>
    </xf>
    <xf numFmtId="186" fontId="60" fillId="52" borderId="189" applyNumberFormat="0" applyProtection="0">
      <alignment horizontal="left" vertical="top" indent="1"/>
    </xf>
    <xf numFmtId="4" fontId="27" fillId="21" borderId="205" applyNumberFormat="0" applyProtection="0">
      <alignment horizontal="left" vertical="center" indent="1"/>
    </xf>
    <xf numFmtId="186" fontId="27" fillId="15" borderId="199" applyNumberFormat="0" applyProtection="0">
      <alignment horizontal="left" vertical="top" indent="1"/>
    </xf>
    <xf numFmtId="4" fontId="56" fillId="61" borderId="195" applyNumberFormat="0" applyProtection="0">
      <alignment horizontal="left" vertical="center" indent="1"/>
    </xf>
    <xf numFmtId="186" fontId="56" fillId="21" borderId="199" applyNumberFormat="0" applyProtection="0">
      <alignment horizontal="left" vertical="top" indent="1"/>
    </xf>
    <xf numFmtId="186" fontId="56" fillId="62" borderId="191" applyNumberFormat="0" applyProtection="0">
      <alignment horizontal="left" vertical="center" indent="1"/>
    </xf>
    <xf numFmtId="186" fontId="50" fillId="41" borderId="201" applyNumberFormat="0" applyAlignment="0" applyProtection="0"/>
    <xf numFmtId="4" fontId="56" fillId="55" borderId="191" applyNumberFormat="0" applyProtection="0">
      <alignment horizontal="right" vertical="center"/>
    </xf>
    <xf numFmtId="186" fontId="56" fillId="40" borderId="201" applyNumberFormat="0" applyFont="0" applyAlignment="0" applyProtection="0"/>
    <xf numFmtId="186" fontId="57" fillId="44" borderId="202" applyNumberFormat="0" applyAlignment="0" applyProtection="0"/>
    <xf numFmtId="186" fontId="60" fillId="52" borderId="189" applyNumberFormat="0" applyProtection="0">
      <alignment horizontal="left" vertical="top" indent="1"/>
    </xf>
    <xf numFmtId="4" fontId="56" fillId="60" borderId="191" applyNumberFormat="0" applyProtection="0">
      <alignment horizontal="right" vertical="center"/>
    </xf>
    <xf numFmtId="186" fontId="56" fillId="62" borderId="191" applyNumberFormat="0" applyProtection="0">
      <alignment horizontal="left" vertical="center" indent="1"/>
    </xf>
    <xf numFmtId="186" fontId="56" fillId="14" borderId="199" applyNumberFormat="0" applyProtection="0">
      <alignment horizontal="left" vertical="top" indent="1"/>
    </xf>
    <xf numFmtId="186" fontId="56" fillId="40" borderId="191" applyNumberFormat="0" applyFont="0" applyAlignment="0" applyProtection="0"/>
    <xf numFmtId="186" fontId="42" fillId="44" borderId="191" applyNumberFormat="0" applyAlignment="0" applyProtection="0"/>
    <xf numFmtId="193" fontId="5" fillId="69" borderId="177">
      <alignment vertical="center"/>
    </xf>
    <xf numFmtId="193" fontId="28" fillId="50" borderId="177">
      <alignment vertical="center"/>
    </xf>
    <xf numFmtId="186" fontId="56" fillId="63" borderId="189" applyNumberFormat="0" applyProtection="0">
      <alignment horizontal="left" vertical="top" indent="1"/>
    </xf>
    <xf numFmtId="4" fontId="56" fillId="58"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56" fillId="54" borderId="191" applyNumberFormat="0" applyProtection="0">
      <alignment horizontal="left" vertical="center" indent="1"/>
    </xf>
    <xf numFmtId="186" fontId="56" fillId="14" borderId="189" applyNumberFormat="0" applyProtection="0">
      <alignment horizontal="left" vertical="top" indent="1"/>
    </xf>
    <xf numFmtId="4" fontId="56" fillId="61" borderId="182"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4" fontId="72" fillId="87" borderId="189" applyNumberFormat="0" applyProtection="0">
      <alignment vertical="center"/>
    </xf>
    <xf numFmtId="188" fontId="5" fillId="7" borderId="186">
      <alignment vertical="center"/>
      <protection locked="0"/>
    </xf>
    <xf numFmtId="4" fontId="56" fillId="54" borderId="191" applyNumberFormat="0" applyProtection="0">
      <alignment horizontal="left" vertical="center" indent="1"/>
    </xf>
    <xf numFmtId="186" fontId="56" fillId="63" borderId="181" applyNumberFormat="0" applyProtection="0">
      <alignment horizontal="left" vertical="top" indent="1"/>
    </xf>
    <xf numFmtId="190" fontId="28" fillId="49" borderId="186">
      <alignment vertical="center"/>
    </xf>
    <xf numFmtId="186" fontId="56" fillId="21" borderId="181" applyNumberFormat="0" applyProtection="0">
      <alignment horizontal="left" vertical="top" indent="1"/>
    </xf>
    <xf numFmtId="4" fontId="56" fillId="15" borderId="182" applyNumberFormat="0" applyProtection="0">
      <alignment horizontal="left" vertical="center" indent="1"/>
    </xf>
    <xf numFmtId="186" fontId="56" fillId="21" borderId="181" applyNumberFormat="0" applyProtection="0">
      <alignment horizontal="left" vertical="top" indent="1"/>
    </xf>
    <xf numFmtId="191" fontId="28" fillId="51" borderId="197">
      <alignment horizontal="right" vertical="center"/>
      <protection locked="0"/>
    </xf>
    <xf numFmtId="186" fontId="56" fillId="15" borderId="189" applyNumberFormat="0" applyProtection="0">
      <alignment horizontal="left" vertical="top" indent="1"/>
    </xf>
    <xf numFmtId="4" fontId="62" fillId="48" borderId="181" applyNumberFormat="0" applyProtection="0">
      <alignment vertical="center"/>
    </xf>
    <xf numFmtId="4" fontId="27" fillId="21" borderId="182" applyNumberFormat="0" applyProtection="0">
      <alignment horizontal="left" vertical="center" indent="1"/>
    </xf>
    <xf numFmtId="186" fontId="56" fillId="40" borderId="179" applyNumberFormat="0" applyFont="0" applyAlignment="0" applyProtection="0"/>
    <xf numFmtId="186" fontId="57" fillId="44" borderId="192" applyNumberFormat="0" applyAlignment="0" applyProtection="0"/>
    <xf numFmtId="186" fontId="56" fillId="63" borderId="189" applyNumberFormat="0" applyProtection="0">
      <alignment horizontal="left" vertical="top" indent="1"/>
    </xf>
    <xf numFmtId="4" fontId="63" fillId="66" borderId="19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0" fontId="27" fillId="14" borderId="181" applyNumberFormat="0" applyProtection="0">
      <alignment horizontal="left" vertical="center"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48" borderId="181" applyNumberFormat="0" applyProtection="0">
      <alignment vertical="center"/>
    </xf>
    <xf numFmtId="4" fontId="27" fillId="21" borderId="182" applyNumberFormat="0" applyProtection="0">
      <alignment horizontal="left" vertical="center" indent="1"/>
    </xf>
    <xf numFmtId="186" fontId="56" fillId="63" borderId="181" applyNumberFormat="0" applyProtection="0">
      <alignment horizontal="left" vertical="top" indent="1"/>
    </xf>
    <xf numFmtId="191" fontId="5" fillId="69" borderId="186">
      <alignment vertical="center"/>
    </xf>
    <xf numFmtId="186" fontId="56" fillId="21" borderId="181" applyNumberFormat="0" applyProtection="0">
      <alignment horizontal="left" vertical="top" indent="1"/>
    </xf>
    <xf numFmtId="190"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90" fontId="28" fillId="50" borderId="197">
      <alignment vertical="center"/>
    </xf>
    <xf numFmtId="4" fontId="72" fillId="86" borderId="199"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40" borderId="179" applyNumberFormat="0" applyFont="0" applyAlignment="0" applyProtection="0"/>
    <xf numFmtId="186" fontId="27" fillId="21" borderId="181" applyNumberFormat="0" applyProtection="0">
      <alignment horizontal="left" vertical="center" indent="1"/>
    </xf>
    <xf numFmtId="191" fontId="28" fillId="12" borderId="186">
      <alignment vertical="center"/>
      <protection locked="0"/>
    </xf>
    <xf numFmtId="186" fontId="56" fillId="14" borderId="181" applyNumberFormat="0" applyProtection="0">
      <alignment horizontal="left" vertical="top" indent="1"/>
    </xf>
    <xf numFmtId="186" fontId="56" fillId="15" borderId="189" applyNumberFormat="0" applyProtection="0">
      <alignment horizontal="left" vertical="top" indent="1"/>
    </xf>
    <xf numFmtId="186" fontId="27" fillId="15" borderId="181"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40" borderId="191" applyNumberFormat="0" applyFont="0" applyAlignment="0" applyProtection="0"/>
    <xf numFmtId="191" fontId="28" fillId="51" borderId="177">
      <alignment horizontal="right" vertical="center"/>
      <protection locked="0"/>
    </xf>
    <xf numFmtId="193" fontId="28" fillId="50" borderId="197">
      <alignment vertical="center"/>
    </xf>
    <xf numFmtId="186" fontId="56" fillId="67" borderId="177"/>
    <xf numFmtId="4" fontId="62" fillId="11" borderId="199" applyNumberFormat="0" applyProtection="0">
      <alignment horizontal="left" vertical="center" indent="1"/>
    </xf>
    <xf numFmtId="186" fontId="56" fillId="15" borderId="199" applyNumberFormat="0" applyProtection="0">
      <alignment horizontal="left" vertical="top" indent="1"/>
    </xf>
    <xf numFmtId="191" fontId="5" fillId="13" borderId="197">
      <alignment vertical="center"/>
    </xf>
    <xf numFmtId="191" fontId="5" fillId="70" borderId="197">
      <alignment horizontal="right" vertical="center"/>
      <protection locked="0"/>
    </xf>
    <xf numFmtId="0" fontId="37" fillId="15" borderId="189" applyNumberFormat="0" applyProtection="0">
      <alignment horizontal="left" vertical="top" indent="1"/>
    </xf>
    <xf numFmtId="186" fontId="56" fillId="15" borderId="189" applyNumberFormat="0" applyProtection="0">
      <alignment horizontal="left" vertical="top" indent="1"/>
    </xf>
    <xf numFmtId="4" fontId="27" fillId="21" borderId="205" applyNumberFormat="0" applyProtection="0">
      <alignment horizontal="left" vertical="center" indent="1"/>
    </xf>
    <xf numFmtId="186" fontId="56" fillId="63" borderId="189" applyNumberFormat="0" applyProtection="0">
      <alignment horizontal="left" vertical="top" indent="1"/>
    </xf>
    <xf numFmtId="4" fontId="56" fillId="23" borderId="201" applyNumberFormat="0" applyProtection="0">
      <alignment horizontal="right" vertical="center"/>
    </xf>
    <xf numFmtId="4" fontId="56" fillId="54" borderId="201" applyNumberFormat="0" applyProtection="0">
      <alignment horizontal="left" vertical="center" indent="1"/>
    </xf>
    <xf numFmtId="4" fontId="56" fillId="55" borderId="191" applyNumberFormat="0" applyProtection="0">
      <alignment horizontal="right" vertical="center"/>
    </xf>
    <xf numFmtId="4" fontId="56" fillId="56" borderId="191" applyNumberFormat="0" applyProtection="0">
      <alignment horizontal="right" vertical="center"/>
    </xf>
    <xf numFmtId="4" fontId="56" fillId="61" borderId="195" applyNumberFormat="0" applyProtection="0">
      <alignment horizontal="left" vertical="center" indent="1"/>
    </xf>
    <xf numFmtId="186" fontId="42" fillId="44" borderId="191" applyNumberFormat="0" applyAlignment="0" applyProtection="0"/>
    <xf numFmtId="4" fontId="56" fillId="52" borderId="179" applyNumberFormat="0" applyProtection="0">
      <alignment vertical="center"/>
    </xf>
    <xf numFmtId="191" fontId="5" fillId="70" borderId="186">
      <alignment horizontal="right" vertical="center"/>
      <protection locked="0"/>
    </xf>
    <xf numFmtId="186" fontId="56" fillId="40" borderId="179" applyNumberFormat="0" applyFont="0" applyAlignment="0" applyProtection="0"/>
    <xf numFmtId="193" fontId="28" fillId="50" borderId="186">
      <alignment vertical="center"/>
    </xf>
    <xf numFmtId="186" fontId="56" fillId="40" borderId="191" applyNumberFormat="0" applyFont="0" applyAlignment="0" applyProtection="0"/>
    <xf numFmtId="186" fontId="27" fillId="63" borderId="189" applyNumberFormat="0" applyProtection="0">
      <alignment horizontal="left" vertical="top" indent="1"/>
    </xf>
    <xf numFmtId="4" fontId="72" fillId="50" borderId="189" applyNumberFormat="0" applyProtection="0">
      <alignment horizontal="right" vertical="center"/>
    </xf>
    <xf numFmtId="190" fontId="28" fillId="51" borderId="197">
      <alignment horizontal="right" vertical="center"/>
      <protection locked="0"/>
    </xf>
    <xf numFmtId="186" fontId="62" fillId="48" borderId="189" applyNumberFormat="0" applyProtection="0">
      <alignment horizontal="left" vertical="top" indent="1"/>
    </xf>
    <xf numFmtId="0" fontId="27" fillId="21" borderId="199" applyNumberFormat="0" applyProtection="0">
      <alignment horizontal="left" vertical="top" indent="1"/>
    </xf>
    <xf numFmtId="186" fontId="28" fillId="49" borderId="197">
      <alignment vertical="center"/>
    </xf>
    <xf numFmtId="4" fontId="56" fillId="60" borderId="201" applyNumberFormat="0" applyProtection="0">
      <alignment horizontal="right" vertical="center"/>
    </xf>
    <xf numFmtId="186" fontId="50" fillId="41" borderId="179" applyNumberFormat="0" applyAlignment="0" applyProtection="0"/>
    <xf numFmtId="4" fontId="72" fillId="84" borderId="189" applyNumberFormat="0" applyProtection="0">
      <alignment horizontal="right" vertical="center"/>
    </xf>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0" fillId="41" borderId="191" applyNumberFormat="0" applyAlignment="0" applyProtection="0"/>
    <xf numFmtId="186" fontId="56" fillId="21" borderId="199" applyNumberFormat="0" applyProtection="0">
      <alignment horizontal="left" vertical="top" indent="1"/>
    </xf>
    <xf numFmtId="4" fontId="56" fillId="59" borderId="201" applyNumberFormat="0" applyProtection="0">
      <alignment horizontal="right" vertical="center"/>
    </xf>
    <xf numFmtId="186" fontId="56" fillId="63" borderId="199" applyNumberFormat="0" applyProtection="0">
      <alignment horizontal="left" vertical="top" indent="1"/>
    </xf>
    <xf numFmtId="4" fontId="72" fillId="78" borderId="189" applyNumberFormat="0" applyProtection="0">
      <alignment horizontal="right" vertical="center"/>
    </xf>
    <xf numFmtId="191" fontId="5" fillId="69" borderId="197">
      <alignment vertical="center"/>
    </xf>
    <xf numFmtId="186" fontId="27" fillId="21" borderId="199" applyNumberFormat="0" applyProtection="0">
      <alignment horizontal="left" vertical="center" indent="1"/>
    </xf>
    <xf numFmtId="186" fontId="56" fillId="14" borderId="189" applyNumberFormat="0" applyProtection="0">
      <alignment horizontal="left" vertical="top" indent="1"/>
    </xf>
    <xf numFmtId="4" fontId="56" fillId="57" borderId="205" applyNumberFormat="0" applyProtection="0">
      <alignment horizontal="right" vertical="center"/>
    </xf>
    <xf numFmtId="186" fontId="56" fillId="40" borderId="191" applyNumberFormat="0" applyFont="0" applyAlignment="0" applyProtection="0"/>
    <xf numFmtId="4" fontId="56" fillId="53" borderId="191" applyNumberFormat="0" applyProtection="0">
      <alignment horizontal="left" vertical="center" indent="1"/>
    </xf>
    <xf numFmtId="188" fontId="5" fillId="7" borderId="177">
      <alignment vertical="center"/>
      <protection locked="0"/>
    </xf>
    <xf numFmtId="186" fontId="27" fillId="21" borderId="189" applyNumberFormat="0" applyProtection="0">
      <alignment horizontal="left" vertical="center" indent="1"/>
    </xf>
    <xf numFmtId="193" fontId="28" fillId="50" borderId="197">
      <alignment vertical="center"/>
    </xf>
    <xf numFmtId="186" fontId="56" fillId="14" borderId="189" applyNumberFormat="0" applyProtection="0">
      <alignment horizontal="left" vertical="top" indent="1"/>
    </xf>
    <xf numFmtId="4" fontId="63" fillId="66" borderId="205" applyNumberFormat="0" applyProtection="0">
      <alignment horizontal="left" vertical="center" indent="1"/>
    </xf>
    <xf numFmtId="186" fontId="56" fillId="14" borderId="199" applyNumberFormat="0" applyProtection="0">
      <alignment horizontal="left" vertical="top" indent="1"/>
    </xf>
    <xf numFmtId="186" fontId="44" fillId="0" borderId="196" applyNumberFormat="0" applyFill="0" applyAlignment="0" applyProtection="0"/>
    <xf numFmtId="4" fontId="59" fillId="53" borderId="191" applyNumberFormat="0" applyProtection="0">
      <alignment vertical="center"/>
    </xf>
    <xf numFmtId="186" fontId="56" fillId="15" borderId="189" applyNumberFormat="0" applyProtection="0">
      <alignment horizontal="left" vertical="top" indent="1"/>
    </xf>
    <xf numFmtId="4" fontId="56" fillId="16" borderId="191" applyNumberFormat="0" applyProtection="0">
      <alignment horizontal="right" vertical="center"/>
    </xf>
    <xf numFmtId="186" fontId="50" fillId="41" borderId="191" applyNumberFormat="0" applyAlignment="0" applyProtection="0"/>
    <xf numFmtId="4" fontId="74" fillId="87" borderId="189" applyNumberFormat="0" applyProtection="0">
      <alignment vertical="center"/>
    </xf>
    <xf numFmtId="172" fontId="5" fillId="7" borderId="177">
      <alignment vertical="center"/>
      <protection locked="0"/>
    </xf>
    <xf numFmtId="186" fontId="56" fillId="15" borderId="189" applyNumberFormat="0" applyProtection="0">
      <alignment horizontal="left" vertical="top" indent="1"/>
    </xf>
    <xf numFmtId="4" fontId="56" fillId="0" borderId="191" applyNumberFormat="0" applyProtection="0">
      <alignment horizontal="right" vertical="center"/>
    </xf>
    <xf numFmtId="186" fontId="56" fillId="40" borderId="191" applyNumberFormat="0" applyFont="0" applyAlignment="0" applyProtection="0"/>
    <xf numFmtId="188" fontId="5" fillId="70" borderId="197">
      <alignment horizontal="right" vertical="center"/>
      <protection locked="0"/>
    </xf>
    <xf numFmtId="186" fontId="56" fillId="15" borderId="189" applyNumberFormat="0" applyProtection="0">
      <alignment horizontal="left" vertical="top" indent="1"/>
    </xf>
    <xf numFmtId="190" fontId="28" fillId="49" borderId="197">
      <alignmen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62" fillId="15" borderId="189" applyNumberFormat="0" applyProtection="0">
      <alignment horizontal="left" vertical="top" indent="1"/>
    </xf>
    <xf numFmtId="186" fontId="60" fillId="52" borderId="189" applyNumberFormat="0" applyProtection="0">
      <alignment horizontal="left" vertical="top" indent="1"/>
    </xf>
    <xf numFmtId="186" fontId="56" fillId="15" borderId="189" applyNumberFormat="0" applyProtection="0">
      <alignment horizontal="left" vertical="top" indent="1"/>
    </xf>
    <xf numFmtId="186" fontId="56" fillId="63" borderId="179" applyNumberFormat="0" applyProtection="0">
      <alignment horizontal="left" vertical="center" indent="1"/>
    </xf>
    <xf numFmtId="186" fontId="56" fillId="14" borderId="189" applyNumberFormat="0" applyProtection="0">
      <alignment horizontal="left" vertical="top" indent="1"/>
    </xf>
    <xf numFmtId="4" fontId="62" fillId="48" borderId="181" applyNumberFormat="0" applyProtection="0">
      <alignment vertical="center"/>
    </xf>
    <xf numFmtId="4" fontId="56" fillId="23" borderId="179" applyNumberFormat="0" applyProtection="0">
      <alignment horizontal="right" vertical="center"/>
    </xf>
    <xf numFmtId="4" fontId="56" fillId="15" borderId="179" applyNumberFormat="0" applyProtection="0">
      <alignment horizontal="right" vertical="center"/>
    </xf>
    <xf numFmtId="186" fontId="56" fillId="40" borderId="179" applyNumberFormat="0" applyFont="0" applyAlignment="0" applyProtection="0"/>
    <xf numFmtId="186" fontId="28" fillId="51" borderId="207">
      <alignment horizontal="right" vertical="center"/>
      <protection locked="0"/>
    </xf>
    <xf numFmtId="186" fontId="27" fillId="14" borderId="181" applyNumberFormat="0" applyProtection="0">
      <alignment horizontal="left" vertical="top" indent="1"/>
    </xf>
    <xf numFmtId="4" fontId="56" fillId="55" borderId="179" applyNumberFormat="0" applyProtection="0">
      <alignment horizontal="right" vertical="center"/>
    </xf>
    <xf numFmtId="186" fontId="50" fillId="41" borderId="179" applyNumberFormat="0" applyAlignment="0" applyProtection="0"/>
    <xf numFmtId="186" fontId="56" fillId="40" borderId="191" applyNumberFormat="0" applyFont="0" applyAlignment="0" applyProtection="0"/>
    <xf numFmtId="186" fontId="56" fillId="14" borderId="189" applyNumberFormat="0" applyProtection="0">
      <alignment horizontal="left" vertical="top" indent="1"/>
    </xf>
    <xf numFmtId="4" fontId="56" fillId="59" borderId="179" applyNumberFormat="0" applyProtection="0">
      <alignment horizontal="right" vertical="center"/>
    </xf>
    <xf numFmtId="191" fontId="28" fillId="50" borderId="177">
      <alignment vertical="center"/>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4" fontId="56" fillId="15" borderId="179" applyNumberFormat="0" applyProtection="0">
      <alignment horizontal="right" vertical="center"/>
    </xf>
    <xf numFmtId="4" fontId="56" fillId="57" borderId="195" applyNumberFormat="0" applyProtection="0">
      <alignment horizontal="right" vertical="center"/>
    </xf>
    <xf numFmtId="4" fontId="56" fillId="54" borderId="191" applyNumberFormat="0" applyProtection="0">
      <alignment horizontal="left" vertical="center" indent="1"/>
    </xf>
    <xf numFmtId="186" fontId="56" fillId="63"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6" fillId="63" borderId="179" applyNumberFormat="0" applyProtection="0">
      <alignment horizontal="left" vertical="center" indent="1"/>
    </xf>
    <xf numFmtId="4" fontId="56" fillId="15" borderId="179" applyNumberFormat="0" applyProtection="0">
      <alignment horizontal="right" vertical="center"/>
    </xf>
    <xf numFmtId="186" fontId="57" fillId="44" borderId="180" applyNumberFormat="0" applyAlignment="0" applyProtection="0"/>
    <xf numFmtId="186" fontId="27" fillId="14" borderId="199" applyNumberFormat="0" applyProtection="0">
      <alignment horizontal="left" vertical="top" indent="1"/>
    </xf>
    <xf numFmtId="193" fontId="5" fillId="69" borderId="197">
      <alignment vertical="center"/>
    </xf>
    <xf numFmtId="4" fontId="62" fillId="11" borderId="189" applyNumberFormat="0" applyProtection="0">
      <alignment horizontal="left" vertical="center" indent="1"/>
    </xf>
    <xf numFmtId="186" fontId="27" fillId="14" borderId="189" applyNumberFormat="0" applyProtection="0">
      <alignment horizontal="left" vertical="center" indent="1"/>
    </xf>
    <xf numFmtId="186" fontId="56" fillId="14" borderId="181"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0" fontId="37" fillId="48" borderId="199" applyNumberFormat="0" applyProtection="0">
      <alignment horizontal="left" vertical="top" indent="1"/>
    </xf>
    <xf numFmtId="193" fontId="28" fillId="12" borderId="197">
      <alignment vertical="center"/>
      <protection locked="0"/>
    </xf>
    <xf numFmtId="0" fontId="5" fillId="7" borderId="177">
      <alignment vertical="center"/>
      <protection locked="0"/>
    </xf>
    <xf numFmtId="186" fontId="27" fillId="14" borderId="199" applyNumberFormat="0" applyProtection="0">
      <alignment horizontal="left" vertical="center" indent="1"/>
    </xf>
    <xf numFmtId="186" fontId="27" fillId="64" borderId="197" applyNumberFormat="0">
      <protection locked="0"/>
    </xf>
    <xf numFmtId="186" fontId="56" fillId="63" borderId="199" applyNumberFormat="0" applyProtection="0">
      <alignment horizontal="left" vertical="top" indent="1"/>
    </xf>
    <xf numFmtId="186" fontId="56" fillId="40" borderId="201" applyNumberFormat="0" applyFont="0" applyAlignment="0" applyProtection="0"/>
    <xf numFmtId="4" fontId="56" fillId="53" borderId="179"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27" fillId="63" borderId="189" applyNumberFormat="0" applyProtection="0">
      <alignment horizontal="left" vertical="top" indent="1"/>
    </xf>
    <xf numFmtId="186" fontId="56" fillId="21" borderId="189" applyNumberFormat="0" applyProtection="0">
      <alignment horizontal="left" vertical="top" indent="1"/>
    </xf>
    <xf numFmtId="4" fontId="56" fillId="56" borderId="201" applyNumberFormat="0" applyProtection="0">
      <alignment horizontal="righ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86" fontId="27" fillId="14" borderId="189" applyNumberFormat="0" applyProtection="0">
      <alignment horizontal="left" vertical="center" indent="1"/>
    </xf>
    <xf numFmtId="186" fontId="62" fillId="15" borderId="189" applyNumberFormat="0" applyProtection="0">
      <alignment horizontal="left" vertical="top" indent="1"/>
    </xf>
    <xf numFmtId="4" fontId="72" fillId="50" borderId="199" applyNumberFormat="0" applyProtection="0">
      <alignment horizontal="right" vertical="center"/>
    </xf>
    <xf numFmtId="186" fontId="50" fillId="41" borderId="191" applyNumberFormat="0" applyAlignment="0" applyProtection="0"/>
    <xf numFmtId="186" fontId="44" fillId="0" borderId="206" applyNumberFormat="0" applyFill="0" applyAlignment="0" applyProtection="0"/>
    <xf numFmtId="191" fontId="28" fillId="50" borderId="197">
      <alignment vertical="center"/>
    </xf>
    <xf numFmtId="186" fontId="56" fillId="21" borderId="189" applyNumberFormat="0" applyProtection="0">
      <alignment horizontal="left" vertical="top" indent="1"/>
    </xf>
    <xf numFmtId="186" fontId="56" fillId="63" borderId="181" applyNumberFormat="0" applyProtection="0">
      <alignment horizontal="left" vertical="top" indent="1"/>
    </xf>
    <xf numFmtId="4" fontId="27" fillId="21" borderId="182" applyNumberFormat="0" applyProtection="0">
      <alignment horizontal="left" vertical="center" indent="1"/>
    </xf>
    <xf numFmtId="186" fontId="56" fillId="63" borderId="191" applyNumberFormat="0" applyProtection="0">
      <alignment horizontal="left" vertical="center" indent="1"/>
    </xf>
    <xf numFmtId="4" fontId="64" fillId="64" borderId="191" applyNumberFormat="0" applyProtection="0">
      <alignment horizontal="right" vertical="center"/>
    </xf>
    <xf numFmtId="186" fontId="56" fillId="21" borderId="199" applyNumberFormat="0" applyProtection="0">
      <alignment horizontal="left" vertical="top" indent="1"/>
    </xf>
    <xf numFmtId="193" fontId="28" fillId="50" borderId="197">
      <alignment vertical="center"/>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91" applyNumberFormat="0" applyProtection="0">
      <alignment horizontal="left" vertical="center" indent="1"/>
    </xf>
    <xf numFmtId="37" fontId="33" fillId="0" borderId="194" applyNumberFormat="0"/>
    <xf numFmtId="4" fontId="56" fillId="57" borderId="205" applyNumberFormat="0" applyProtection="0">
      <alignment horizontal="right" vertical="center"/>
    </xf>
    <xf numFmtId="4" fontId="56" fillId="59" borderId="201" applyNumberFormat="0" applyProtection="0">
      <alignment horizontal="right" vertical="center"/>
    </xf>
    <xf numFmtId="186" fontId="57" fillId="44" borderId="192" applyNumberFormat="0" applyAlignment="0" applyProtection="0"/>
    <xf numFmtId="188" fontId="28" fillId="49" borderId="207">
      <alignment vertical="center"/>
    </xf>
    <xf numFmtId="186" fontId="56" fillId="21" borderId="181" applyNumberFormat="0" applyProtection="0">
      <alignment horizontal="left" vertical="top" indent="1"/>
    </xf>
    <xf numFmtId="186" fontId="27" fillId="63" borderId="189" applyNumberFormat="0" applyProtection="0">
      <alignment horizontal="left" vertical="center" indent="1"/>
    </xf>
    <xf numFmtId="0" fontId="27" fillId="64" borderId="197" applyNumberFormat="0">
      <protection locked="0"/>
    </xf>
    <xf numFmtId="4" fontId="56" fillId="15" borderId="191" applyNumberFormat="0" applyProtection="0">
      <alignment horizontal="right" vertical="center"/>
    </xf>
    <xf numFmtId="4" fontId="59" fillId="53" borderId="191" applyNumberFormat="0" applyProtection="0">
      <alignment vertical="center"/>
    </xf>
    <xf numFmtId="186" fontId="62" fillId="15" borderId="181" applyNumberFormat="0" applyProtection="0">
      <alignment horizontal="left" vertical="top" indent="1"/>
    </xf>
    <xf numFmtId="4" fontId="74" fillId="87" borderId="199" applyNumberFormat="0" applyProtection="0">
      <alignment vertical="center"/>
    </xf>
    <xf numFmtId="186" fontId="60" fillId="52" borderId="189"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186" fontId="56" fillId="14" borderId="199" applyNumberFormat="0" applyProtection="0">
      <alignment horizontal="left" vertical="top" indent="1"/>
    </xf>
    <xf numFmtId="0" fontId="5" fillId="69" borderId="186">
      <alignment vertical="center"/>
    </xf>
    <xf numFmtId="186" fontId="56" fillId="15" borderId="181" applyNumberFormat="0" applyProtection="0">
      <alignment horizontal="left" vertical="top" indent="1"/>
    </xf>
    <xf numFmtId="186" fontId="56" fillId="15" borderId="189" applyNumberFormat="0" applyProtection="0">
      <alignment horizontal="left" vertical="top"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15" borderId="181" applyNumberFormat="0" applyProtection="0">
      <alignment horizontal="left" vertical="top" indent="1"/>
    </xf>
    <xf numFmtId="4" fontId="27" fillId="21" borderId="182" applyNumberFormat="0" applyProtection="0">
      <alignment horizontal="left" vertical="center" indent="1"/>
    </xf>
    <xf numFmtId="4" fontId="62" fillId="11" borderId="181" applyNumberFormat="0" applyProtection="0">
      <alignment horizontal="left" vertical="center" indent="1"/>
    </xf>
    <xf numFmtId="186" fontId="27" fillId="14" borderId="189" applyNumberFormat="0" applyProtection="0">
      <alignment horizontal="left" vertical="top" indent="1"/>
    </xf>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67" borderId="197"/>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4" fontId="64" fillId="64" borderId="201" applyNumberFormat="0" applyProtection="0">
      <alignment horizontal="right" vertical="center"/>
    </xf>
    <xf numFmtId="4" fontId="72" fillId="53" borderId="189" applyNumberFormat="0" applyProtection="0">
      <alignment horizontal="left" vertical="center" indent="1"/>
    </xf>
    <xf numFmtId="4" fontId="70" fillId="86" borderId="190"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5" fillId="13" borderId="197">
      <alignment vertical="center"/>
    </xf>
    <xf numFmtId="191" fontId="5" fillId="69" borderId="197">
      <alignment vertical="center"/>
    </xf>
    <xf numFmtId="0" fontId="5" fillId="69" borderId="197">
      <alignment vertical="center"/>
    </xf>
    <xf numFmtId="193" fontId="5" fillId="7" borderId="197">
      <alignment vertical="center"/>
      <protection locked="0"/>
    </xf>
    <xf numFmtId="4" fontId="56" fillId="15" borderId="195" applyNumberFormat="0" applyProtection="0">
      <alignment horizontal="left" vertical="center" indent="1"/>
    </xf>
    <xf numFmtId="186" fontId="56" fillId="14" borderId="199" applyNumberFormat="0" applyProtection="0">
      <alignment horizontal="left" vertical="top" indent="1"/>
    </xf>
    <xf numFmtId="4" fontId="56" fillId="58" borderId="191" applyNumberFormat="0" applyProtection="0">
      <alignment horizontal="right" vertical="center"/>
    </xf>
    <xf numFmtId="186" fontId="56" fillId="14" borderId="18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186" fontId="56" fillId="62" borderId="201" applyNumberFormat="0" applyProtection="0">
      <alignment horizontal="left" vertical="center" indent="1"/>
    </xf>
    <xf numFmtId="4" fontId="56" fillId="55" borderId="191" applyNumberFormat="0" applyProtection="0">
      <alignment horizontal="right" vertical="center"/>
    </xf>
    <xf numFmtId="186" fontId="56" fillId="40" borderId="191" applyNumberFormat="0" applyFont="0" applyAlignment="0" applyProtection="0"/>
    <xf numFmtId="186" fontId="28" fillId="12" borderId="197">
      <alignment vertical="center"/>
      <protection locked="0"/>
    </xf>
    <xf numFmtId="186" fontId="56" fillId="15" borderId="199" applyNumberFormat="0" applyProtection="0">
      <alignment horizontal="left" vertical="top" indent="1"/>
    </xf>
    <xf numFmtId="186" fontId="56" fillId="21" borderId="189" applyNumberFormat="0" applyProtection="0">
      <alignment horizontal="left" vertical="top" indent="1"/>
    </xf>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3" borderId="201" applyNumberFormat="0" applyProtection="0">
      <alignment horizontal="left" vertical="center" indent="1"/>
    </xf>
    <xf numFmtId="4" fontId="27" fillId="21" borderId="205" applyNumberFormat="0" applyProtection="0">
      <alignment horizontal="left" vertical="center" indent="1"/>
    </xf>
    <xf numFmtId="191" fontId="28" fillId="12" borderId="197">
      <alignment vertical="center"/>
      <protection locked="0"/>
    </xf>
    <xf numFmtId="186" fontId="42" fillId="44" borderId="191" applyNumberFormat="0" applyAlignment="0" applyProtection="0"/>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1" fontId="28" fillId="51" borderId="207">
      <alignment horizontal="right" vertical="center"/>
      <protection locked="0"/>
    </xf>
    <xf numFmtId="186" fontId="56" fillId="21" borderId="199" applyNumberFormat="0" applyProtection="0">
      <alignment horizontal="left" vertical="top" indent="1"/>
    </xf>
    <xf numFmtId="186" fontId="42" fillId="44" borderId="201" applyNumberFormat="0" applyAlignment="0" applyProtection="0"/>
    <xf numFmtId="4" fontId="62" fillId="48" borderId="189" applyNumberFormat="0" applyProtection="0">
      <alignment vertical="center"/>
    </xf>
    <xf numFmtId="0" fontId="27" fillId="63" borderId="199" applyNumberFormat="0" applyProtection="0">
      <alignment horizontal="left" vertical="center" indent="1"/>
    </xf>
    <xf numFmtId="0" fontId="37" fillId="15" borderId="199" applyNumberFormat="0" applyProtection="0">
      <alignment horizontal="left" vertical="top" indent="1"/>
    </xf>
    <xf numFmtId="186" fontId="56" fillId="40" borderId="191" applyNumberFormat="0" applyFont="0" applyAlignment="0" applyProtection="0"/>
    <xf numFmtId="0" fontId="73" fillId="52" borderId="199" applyNumberFormat="0" applyProtection="0">
      <alignment horizontal="left" vertical="top" indent="1"/>
    </xf>
    <xf numFmtId="191" fontId="5" fillId="7" borderId="197">
      <alignment vertical="center"/>
      <protection locked="0"/>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62" fillId="48" borderId="189" applyNumberFormat="0" applyProtection="0">
      <alignment horizontal="left" vertical="top" indent="1"/>
    </xf>
    <xf numFmtId="186" fontId="56" fillId="63" borderId="189" applyNumberFormat="0" applyProtection="0">
      <alignment horizontal="left" vertical="top" indent="1"/>
    </xf>
    <xf numFmtId="4" fontId="64" fillId="64" borderId="191" applyNumberFormat="0" applyProtection="0">
      <alignment horizontal="right" vertical="center"/>
    </xf>
    <xf numFmtId="4" fontId="56" fillId="0" borderId="191" applyNumberFormat="0" applyProtection="0">
      <alignment horizontal="right" vertical="center"/>
    </xf>
    <xf numFmtId="186" fontId="56" fillId="21" borderId="181"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50" fillId="41" borderId="191" applyNumberFormat="0" applyAlignment="0" applyProtection="0"/>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27" fillId="21" borderId="199" applyNumberFormat="0" applyProtection="0">
      <alignment horizontal="left" vertical="center" indent="1"/>
    </xf>
    <xf numFmtId="4" fontId="62" fillId="48" borderId="189" applyNumberFormat="0" applyProtection="0">
      <alignment vertical="center"/>
    </xf>
    <xf numFmtId="0" fontId="27" fillId="21" borderId="189" applyNumberFormat="0" applyProtection="0">
      <alignment horizontal="left" vertical="center" indent="1"/>
    </xf>
    <xf numFmtId="193" fontId="5" fillId="7" borderId="177">
      <alignment vertical="center"/>
      <protection locked="0"/>
    </xf>
    <xf numFmtId="4" fontId="70" fillId="86" borderId="181" applyNumberFormat="0" applyProtection="0">
      <alignment horizontal="left" vertical="center" indent="1"/>
    </xf>
    <xf numFmtId="186" fontId="56" fillId="62" borderId="191" applyNumberFormat="0" applyProtection="0">
      <alignment horizontal="left" vertical="center" indent="1"/>
    </xf>
    <xf numFmtId="186" fontId="61" fillId="21" borderId="183" applyBorder="0"/>
    <xf numFmtId="4" fontId="59" fillId="53" borderId="179" applyNumberFormat="0" applyProtection="0">
      <alignment vertical="center"/>
    </xf>
    <xf numFmtId="186" fontId="56" fillId="21" borderId="189" applyNumberFormat="0" applyProtection="0">
      <alignment horizontal="left" vertical="top" indent="1"/>
    </xf>
    <xf numFmtId="191" fontId="5" fillId="69" borderId="177">
      <alignment vertical="center"/>
    </xf>
    <xf numFmtId="4" fontId="56" fillId="57" borderId="182" applyNumberFormat="0" applyProtection="0">
      <alignment horizontal="right" vertical="center"/>
    </xf>
    <xf numFmtId="186" fontId="50" fillId="41" borderId="191" applyNumberFormat="0" applyAlignment="0" applyProtection="0"/>
    <xf numFmtId="186" fontId="56" fillId="63" borderId="189" applyNumberFormat="0" applyProtection="0">
      <alignment horizontal="left" vertical="top" indent="1"/>
    </xf>
    <xf numFmtId="4" fontId="56" fillId="52" borderId="179" applyNumberFormat="0" applyProtection="0">
      <alignment vertical="center"/>
    </xf>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56" fillId="15" borderId="201" applyNumberFormat="0" applyProtection="0">
      <alignment horizontal="right" vertical="center"/>
    </xf>
    <xf numFmtId="196" fontId="5" fillId="69" borderId="186">
      <alignment vertical="center"/>
    </xf>
    <xf numFmtId="4" fontId="62" fillId="11" borderId="199" applyNumberFormat="0" applyProtection="0">
      <alignment horizontal="left" vertical="center" indent="1"/>
    </xf>
    <xf numFmtId="186" fontId="56" fillId="15" borderId="189" applyNumberFormat="0" applyProtection="0">
      <alignment horizontal="left" vertical="top" indent="1"/>
    </xf>
    <xf numFmtId="4" fontId="56" fillId="14" borderId="195" applyNumberFormat="0" applyProtection="0">
      <alignment horizontal="left" vertical="center" indent="1"/>
    </xf>
    <xf numFmtId="193" fontId="28" fillId="50" borderId="197">
      <alignment vertical="center"/>
    </xf>
    <xf numFmtId="4" fontId="59" fillId="12" borderId="177" applyNumberFormat="0" applyProtection="0">
      <alignment vertical="center"/>
    </xf>
    <xf numFmtId="186" fontId="44" fillId="0" borderId="196" applyNumberFormat="0" applyFill="0" applyAlignment="0" applyProtection="0"/>
    <xf numFmtId="37" fontId="33" fillId="0" borderId="204" applyNumberFormat="0"/>
    <xf numFmtId="4" fontId="72" fillId="87" borderId="199" applyNumberFormat="0" applyProtection="0">
      <alignment vertical="center"/>
    </xf>
    <xf numFmtId="186" fontId="56" fillId="63" borderId="189" applyNumberFormat="0" applyProtection="0">
      <alignment horizontal="left" vertical="top" indent="1"/>
    </xf>
    <xf numFmtId="186" fontId="27" fillId="21" borderId="199" applyNumberFormat="0" applyProtection="0">
      <alignment horizontal="left" vertical="center" indent="1"/>
    </xf>
    <xf numFmtId="186" fontId="56" fillId="40" borderId="19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8" fontId="5" fillId="13" borderId="197">
      <alignment vertical="center"/>
    </xf>
    <xf numFmtId="4" fontId="27" fillId="21" borderId="205"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27" fillId="21" borderId="205" applyNumberFormat="0" applyProtection="0">
      <alignment horizontal="left" vertical="center"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186" fontId="56" fillId="15" borderId="189" applyNumberFormat="0" applyProtection="0">
      <alignment horizontal="left" vertical="top" indent="1"/>
    </xf>
    <xf numFmtId="186" fontId="28" fillId="51" borderId="186">
      <alignment horizontal="right" vertical="center"/>
      <protection locked="0"/>
    </xf>
    <xf numFmtId="186" fontId="28" fillId="12" borderId="197">
      <alignment vertical="center"/>
      <protection locked="0"/>
    </xf>
    <xf numFmtId="186" fontId="56" fillId="14" borderId="181" applyNumberFormat="0" applyProtection="0">
      <alignment horizontal="left" vertical="top" indent="1"/>
    </xf>
    <xf numFmtId="186" fontId="56" fillId="21" borderId="181" applyNumberFormat="0" applyProtection="0">
      <alignment horizontal="left" vertical="top" indent="1"/>
    </xf>
    <xf numFmtId="186" fontId="27" fillId="21" borderId="181" applyNumberFormat="0" applyProtection="0">
      <alignment horizontal="left" vertical="top" indent="1"/>
    </xf>
    <xf numFmtId="4" fontId="56" fillId="55" borderId="201" applyNumberFormat="0" applyProtection="0">
      <alignment horizontal="right" vertical="center"/>
    </xf>
    <xf numFmtId="186" fontId="56" fillId="63" borderId="181" applyNumberFormat="0" applyProtection="0">
      <alignment horizontal="left" vertical="top" indent="1"/>
    </xf>
    <xf numFmtId="186" fontId="56" fillId="40" borderId="179" applyNumberFormat="0" applyFont="0" applyAlignment="0" applyProtection="0"/>
    <xf numFmtId="186" fontId="56" fillId="63" borderId="181" applyNumberFormat="0" applyProtection="0">
      <alignment horizontal="left" vertical="top" indent="1"/>
    </xf>
    <xf numFmtId="186" fontId="57" fillId="44" borderId="192" applyNumberFormat="0" applyAlignment="0" applyProtection="0"/>
    <xf numFmtId="4" fontId="56" fillId="59" borderId="191" applyNumberFormat="0" applyProtection="0">
      <alignment horizontal="right" vertical="center"/>
    </xf>
    <xf numFmtId="186" fontId="28" fillId="12" borderId="177">
      <alignment vertical="center"/>
      <protection locked="0"/>
    </xf>
    <xf numFmtId="186" fontId="27" fillId="63" borderId="199" applyNumberFormat="0" applyProtection="0">
      <alignment horizontal="left" vertical="center" indent="1"/>
    </xf>
    <xf numFmtId="186" fontId="44" fillId="0" borderId="206" applyNumberFormat="0" applyFill="0" applyAlignment="0" applyProtection="0"/>
    <xf numFmtId="186" fontId="56" fillId="15" borderId="199" applyNumberFormat="0" applyProtection="0">
      <alignment horizontal="left" vertical="top" indent="1"/>
    </xf>
    <xf numFmtId="4" fontId="56" fillId="60" borderId="179" applyNumberFormat="0" applyProtection="0">
      <alignment horizontal="right" vertical="center"/>
    </xf>
    <xf numFmtId="196" fontId="5" fillId="13" borderId="177">
      <alignment vertical="center"/>
    </xf>
    <xf numFmtId="186" fontId="56" fillId="21" borderId="189" applyNumberFormat="0" applyProtection="0">
      <alignment horizontal="left" vertical="top" indent="1"/>
    </xf>
    <xf numFmtId="37" fontId="33" fillId="0" borderId="204" applyNumberFormat="0"/>
    <xf numFmtId="186" fontId="56" fillId="15" borderId="199" applyNumberFormat="0" applyProtection="0">
      <alignment horizontal="left" vertical="top" indent="1"/>
    </xf>
    <xf numFmtId="186" fontId="44" fillId="0" borderId="185" applyNumberFormat="0" applyFill="0" applyAlignment="0" applyProtection="0"/>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5" borderId="189" applyNumberFormat="0" applyProtection="0">
      <alignment horizontal="left" vertical="top" indent="1"/>
    </xf>
    <xf numFmtId="4" fontId="56" fillId="0" borderId="201" applyNumberFormat="0" applyProtection="0">
      <alignment horizontal="right" vertical="center"/>
    </xf>
    <xf numFmtId="186" fontId="56" fillId="11" borderId="191" applyNumberFormat="0" applyProtection="0">
      <alignment horizontal="left" vertical="center" indent="1"/>
    </xf>
    <xf numFmtId="186" fontId="56" fillId="21" borderId="189" applyNumberFormat="0" applyProtection="0">
      <alignment horizontal="left" vertical="top" indent="1"/>
    </xf>
    <xf numFmtId="186" fontId="27" fillId="15" borderId="199" applyNumberFormat="0" applyProtection="0">
      <alignment horizontal="left" vertical="center" indent="1"/>
    </xf>
    <xf numFmtId="4" fontId="72" fillId="79" borderId="199" applyNumberFormat="0" applyProtection="0">
      <alignment horizontal="right" vertical="center"/>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28" fillId="49" borderId="207">
      <alignment vertical="center"/>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71" fillId="53" borderId="189" applyNumberFormat="0" applyProtection="0">
      <alignment vertical="center"/>
    </xf>
    <xf numFmtId="186" fontId="50" fillId="41" borderId="191" applyNumberFormat="0" applyAlignment="0" applyProtection="0"/>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61" fillId="21" borderId="183" applyBorder="0"/>
    <xf numFmtId="37" fontId="33" fillId="0" borderId="184" applyNumberFormat="0"/>
    <xf numFmtId="186" fontId="56" fillId="15" borderId="181" applyNumberFormat="0" applyProtection="0">
      <alignment horizontal="left" vertical="top" indent="1"/>
    </xf>
    <xf numFmtId="191" fontId="28" fillId="50" borderId="186">
      <alignment vertical="center"/>
    </xf>
    <xf numFmtId="186" fontId="56" fillId="62" borderId="191" applyNumberFormat="0" applyProtection="0">
      <alignment horizontal="left" vertical="center"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191" fontId="28" fillId="12" borderId="177">
      <alignment vertical="center"/>
      <protection locked="0"/>
    </xf>
    <xf numFmtId="186" fontId="56" fillId="14" borderId="189" applyNumberFormat="0" applyProtection="0">
      <alignment horizontal="left" vertical="top" indent="1"/>
    </xf>
    <xf numFmtId="186" fontId="56" fillId="62" borderId="191"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4" fontId="62" fillId="48" borderId="181" applyNumberFormat="0" applyProtection="0">
      <alignment vertical="center"/>
    </xf>
    <xf numFmtId="4" fontId="56" fillId="52" borderId="179" applyNumberFormat="0" applyProtection="0">
      <alignment vertical="center"/>
    </xf>
    <xf numFmtId="186" fontId="44" fillId="0" borderId="185" applyNumberFormat="0" applyFill="0" applyAlignment="0" applyProtection="0"/>
    <xf numFmtId="4" fontId="56" fillId="16" borderId="179" applyNumberFormat="0" applyProtection="0">
      <alignment horizontal="right" vertical="center"/>
    </xf>
    <xf numFmtId="4" fontId="56" fillId="56" borderId="179" applyNumberFormat="0" applyProtection="0">
      <alignment horizontal="right" vertical="center"/>
    </xf>
    <xf numFmtId="0" fontId="5" fillId="69" borderId="186">
      <alignment vertical="center"/>
    </xf>
    <xf numFmtId="191" fontId="5" fillId="70" borderId="186">
      <alignment horizontal="right" vertical="center"/>
      <protection locked="0"/>
    </xf>
    <xf numFmtId="186" fontId="56" fillId="14" borderId="189" applyNumberFormat="0" applyProtection="0">
      <alignment horizontal="left" vertical="top" indent="1"/>
    </xf>
    <xf numFmtId="186" fontId="27" fillId="14" borderId="181" applyNumberFormat="0" applyProtection="0">
      <alignment horizontal="left" vertical="top" indent="1"/>
    </xf>
    <xf numFmtId="186" fontId="56" fillId="63" borderId="189" applyNumberFormat="0" applyProtection="0">
      <alignment horizontal="left" vertical="top" indent="1"/>
    </xf>
    <xf numFmtId="186" fontId="56" fillId="15" borderId="181" applyNumberFormat="0" applyProtection="0">
      <alignment horizontal="left" vertical="top" indent="1"/>
    </xf>
    <xf numFmtId="191" fontId="28" fillId="12" borderId="186">
      <alignment vertical="center"/>
      <protection locked="0"/>
    </xf>
    <xf numFmtId="4" fontId="62" fillId="48" borderId="189" applyNumberFormat="0" applyProtection="0">
      <alignment vertical="center"/>
    </xf>
    <xf numFmtId="186" fontId="27" fillId="63" borderId="189" applyNumberFormat="0" applyProtection="0">
      <alignment horizontal="left" vertical="top" indent="1"/>
    </xf>
    <xf numFmtId="4" fontId="56" fillId="54" borderId="201" applyNumberFormat="0" applyProtection="0">
      <alignment horizontal="left" vertical="center" indent="1"/>
    </xf>
    <xf numFmtId="186" fontId="27" fillId="15" borderId="199" applyNumberFormat="0" applyProtection="0">
      <alignment horizontal="left" vertical="top" indent="1"/>
    </xf>
    <xf numFmtId="186" fontId="56" fillId="14" borderId="181" applyNumberFormat="0" applyProtection="0">
      <alignment horizontal="left" vertical="top" indent="1"/>
    </xf>
    <xf numFmtId="4" fontId="56" fillId="55" borderId="191" applyNumberFormat="0" applyProtection="0">
      <alignment horizontal="right" vertical="center"/>
    </xf>
    <xf numFmtId="4" fontId="63" fillId="66" borderId="205" applyNumberFormat="0" applyProtection="0">
      <alignment horizontal="left" vertical="center" indent="1"/>
    </xf>
    <xf numFmtId="186" fontId="27" fillId="63" borderId="189" applyNumberFormat="0" applyProtection="0">
      <alignment horizontal="left" vertical="center" indent="1"/>
    </xf>
    <xf numFmtId="186" fontId="56" fillId="15" borderId="199" applyNumberFormat="0" applyProtection="0">
      <alignment horizontal="left" vertical="top" indent="1"/>
    </xf>
    <xf numFmtId="186" fontId="56" fillId="40" borderId="201" applyNumberFormat="0" applyFont="0" applyAlignment="0" applyProtection="0"/>
    <xf numFmtId="4" fontId="62" fillId="48" borderId="189" applyNumberFormat="0" applyProtection="0">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184" applyNumberFormat="0"/>
    <xf numFmtId="186" fontId="27" fillId="63" borderId="181" applyNumberFormat="0" applyProtection="0">
      <alignment horizontal="left" vertical="top"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190" fontId="28" fillId="51" borderId="186">
      <alignment horizontal="right" vertical="center"/>
      <protection locked="0"/>
    </xf>
    <xf numFmtId="186" fontId="42" fillId="44" borderId="179" applyNumberFormat="0" applyAlignment="0" applyProtection="0"/>
    <xf numFmtId="186" fontId="56" fillId="14" borderId="181" applyNumberFormat="0" applyProtection="0">
      <alignment horizontal="left" vertical="top" indent="1"/>
    </xf>
    <xf numFmtId="186" fontId="56" fillId="14" borderId="189" applyNumberFormat="0" applyProtection="0">
      <alignment horizontal="left" vertical="top" indent="1"/>
    </xf>
    <xf numFmtId="191" fontId="28" fillId="51" borderId="197">
      <alignment horizontal="right" vertical="center"/>
      <protection locked="0"/>
    </xf>
    <xf numFmtId="186" fontId="56" fillId="67" borderId="197"/>
    <xf numFmtId="4" fontId="59" fillId="53" borderId="191" applyNumberFormat="0" applyProtection="0">
      <alignment vertical="center"/>
    </xf>
    <xf numFmtId="186" fontId="56" fillId="40" borderId="191" applyNumberFormat="0" applyFont="0" applyAlignment="0" applyProtection="0"/>
    <xf numFmtId="4" fontId="56" fillId="56" borderId="179" applyNumberFormat="0" applyProtection="0">
      <alignment horizontal="right" vertical="center"/>
    </xf>
    <xf numFmtId="186" fontId="27" fillId="63" borderId="189" applyNumberFormat="0" applyProtection="0">
      <alignment horizontal="left" vertical="top" indent="1"/>
    </xf>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27" fillId="15" borderId="181" applyNumberFormat="0" applyProtection="0">
      <alignment horizontal="left" vertical="center" indent="1"/>
    </xf>
    <xf numFmtId="4" fontId="56" fillId="54" borderId="179" applyNumberFormat="0" applyProtection="0">
      <alignment horizontal="left" vertical="center" indent="1"/>
    </xf>
    <xf numFmtId="4" fontId="56" fillId="56" borderId="179" applyNumberFormat="0" applyProtection="0">
      <alignment horizontal="right" vertical="center"/>
    </xf>
    <xf numFmtId="186" fontId="42" fillId="44" borderId="179" applyNumberFormat="0" applyAlignment="0" applyProtection="0"/>
    <xf numFmtId="186" fontId="57" fillId="44" borderId="192" applyNumberFormat="0" applyAlignment="0" applyProtection="0"/>
    <xf numFmtId="186" fontId="56" fillId="15" borderId="199" applyNumberFormat="0" applyProtection="0">
      <alignment horizontal="left" vertical="top" indent="1"/>
    </xf>
    <xf numFmtId="4" fontId="56" fillId="60" borderId="191" applyNumberFormat="0" applyProtection="0">
      <alignment horizontal="right" vertical="center"/>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56" fillId="59" borderId="19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4" fontId="59" fillId="53" borderId="191" applyNumberFormat="0" applyProtection="0">
      <alignment vertical="center"/>
    </xf>
    <xf numFmtId="4" fontId="56" fillId="16" borderId="191" applyNumberFormat="0" applyProtection="0">
      <alignment horizontal="right" vertical="center"/>
    </xf>
    <xf numFmtId="186" fontId="56" fillId="15" borderId="189" applyNumberFormat="0" applyProtection="0">
      <alignment horizontal="left" vertical="top" indent="1"/>
    </xf>
    <xf numFmtId="4" fontId="56" fillId="53" borderId="191" applyNumberFormat="0" applyProtection="0">
      <alignment horizontal="left" vertical="center" indent="1"/>
    </xf>
    <xf numFmtId="186" fontId="56" fillId="40" borderId="191" applyNumberFormat="0" applyFont="0" applyAlignment="0" applyProtection="0"/>
    <xf numFmtId="4" fontId="56" fillId="58" borderId="191" applyNumberFormat="0" applyProtection="0">
      <alignment horizontal="right" vertical="center"/>
    </xf>
    <xf numFmtId="193" fontId="5" fillId="69" borderId="177">
      <alignment vertical="center"/>
    </xf>
    <xf numFmtId="190" fontId="28" fillId="50" borderId="177">
      <alignment vertical="center"/>
    </xf>
    <xf numFmtId="186" fontId="56" fillId="15" borderId="189" applyNumberFormat="0" applyProtection="0">
      <alignment horizontal="left" vertical="top"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7" borderId="182" applyNumberFormat="0" applyProtection="0">
      <alignment horizontal="right" vertical="center"/>
    </xf>
    <xf numFmtId="186" fontId="56" fillId="14" borderId="189" applyNumberFormat="0" applyProtection="0">
      <alignment horizontal="left" vertical="top" indent="1"/>
    </xf>
    <xf numFmtId="188" fontId="5" fillId="13" borderId="197">
      <alignment vertical="center"/>
    </xf>
    <xf numFmtId="0" fontId="27" fillId="64" borderId="186" applyNumberFormat="0">
      <protection locked="0"/>
    </xf>
    <xf numFmtId="193" fontId="5" fillId="7" borderId="186">
      <alignment vertical="center"/>
      <protection locked="0"/>
    </xf>
    <xf numFmtId="186" fontId="44" fillId="0" borderId="206" applyNumberFormat="0" applyFill="0" applyAlignment="0" applyProtection="0"/>
    <xf numFmtId="186" fontId="56" fillId="63" borderId="181" applyNumberFormat="0" applyProtection="0">
      <alignment horizontal="left" vertical="top" indent="1"/>
    </xf>
    <xf numFmtId="4" fontId="59" fillId="65" borderId="191" applyNumberFormat="0" applyProtection="0">
      <alignment horizontal="right" vertical="center"/>
    </xf>
    <xf numFmtId="37" fontId="33" fillId="0" borderId="184" applyNumberFormat="0"/>
    <xf numFmtId="4" fontId="56" fillId="14" borderId="182" applyNumberFormat="0" applyProtection="0">
      <alignment horizontal="left" vertical="center" indent="1"/>
    </xf>
    <xf numFmtId="186" fontId="56" fillId="21" borderId="181" applyNumberFormat="0" applyProtection="0">
      <alignment horizontal="left" vertical="top" indent="1"/>
    </xf>
    <xf numFmtId="191" fontId="5" fillId="13" borderId="197">
      <alignment vertical="center"/>
    </xf>
    <xf numFmtId="4" fontId="56" fillId="61" borderId="205" applyNumberFormat="0" applyProtection="0">
      <alignment horizontal="left" vertical="center" indent="1"/>
    </xf>
    <xf numFmtId="186" fontId="61" fillId="21" borderId="183" applyBorder="0"/>
    <xf numFmtId="4" fontId="27" fillId="21" borderId="182" applyNumberFormat="0" applyProtection="0">
      <alignment horizontal="left" vertical="center" indent="1"/>
    </xf>
    <xf numFmtId="186" fontId="56" fillId="40" borderId="179" applyNumberFormat="0" applyFont="0" applyAlignment="0" applyProtection="0"/>
    <xf numFmtId="186" fontId="28" fillId="51" borderId="197">
      <alignment horizontal="right" vertical="center"/>
      <protection locked="0"/>
    </xf>
    <xf numFmtId="4" fontId="63" fillId="66" borderId="182" applyNumberFormat="0" applyProtection="0">
      <alignment horizontal="left" vertical="center" indent="1"/>
    </xf>
    <xf numFmtId="4" fontId="56" fillId="15" borderId="182"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center" indent="1"/>
    </xf>
    <xf numFmtId="191" fontId="28" fillId="12" borderId="197">
      <alignment vertical="center"/>
      <protection locked="0"/>
    </xf>
    <xf numFmtId="4" fontId="27" fillId="21" borderId="195" applyNumberFormat="0" applyProtection="0">
      <alignment horizontal="left" vertical="center" indent="1"/>
    </xf>
    <xf numFmtId="4" fontId="62" fillId="48" borderId="189" applyNumberFormat="0" applyProtection="0">
      <alignment vertical="center"/>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28" fillId="49" borderId="197">
      <alignment vertical="center"/>
    </xf>
    <xf numFmtId="186" fontId="56" fillId="14" borderId="181" applyNumberFormat="0" applyProtection="0">
      <alignment horizontal="left" vertical="top" indent="1"/>
    </xf>
    <xf numFmtId="0" fontId="27" fillId="63" borderId="181" applyNumberFormat="0" applyProtection="0">
      <alignment horizontal="left" vertical="top" indent="1"/>
    </xf>
    <xf numFmtId="186" fontId="56" fillId="14" borderId="181" applyNumberFormat="0" applyProtection="0">
      <alignment horizontal="left" vertical="top" indent="1"/>
    </xf>
    <xf numFmtId="186" fontId="27" fillId="63" borderId="181" applyNumberFormat="0" applyProtection="0">
      <alignment horizontal="left" vertical="top" indent="1"/>
    </xf>
    <xf numFmtId="186" fontId="61" fillId="21" borderId="183" applyBorder="0"/>
    <xf numFmtId="4" fontId="56" fillId="61" borderId="182" applyNumberFormat="0" applyProtection="0">
      <alignment horizontal="left" vertical="center" indent="1"/>
    </xf>
    <xf numFmtId="186" fontId="56" fillId="63" borderId="181" applyNumberFormat="0" applyProtection="0">
      <alignment horizontal="left" vertical="top" indent="1"/>
    </xf>
    <xf numFmtId="190" fontId="5" fillId="69" borderId="186">
      <alignment vertical="center"/>
    </xf>
    <xf numFmtId="186" fontId="56" fillId="21" borderId="181" applyNumberFormat="0" applyProtection="0">
      <alignment horizontal="left" vertical="top" indent="1"/>
    </xf>
    <xf numFmtId="188"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0" fontId="5" fillId="69" borderId="177">
      <alignment vertical="center"/>
    </xf>
    <xf numFmtId="4" fontId="56" fillId="52" borderId="191" applyNumberFormat="0" applyProtection="0">
      <alignment vertical="center"/>
    </xf>
    <xf numFmtId="186" fontId="56" fillId="11" borderId="191" applyNumberFormat="0" applyProtection="0">
      <alignment horizontal="left" vertical="center" indent="1"/>
    </xf>
    <xf numFmtId="4" fontId="62" fillId="48" borderId="189" applyNumberFormat="0" applyProtection="0">
      <alignment vertical="center"/>
    </xf>
    <xf numFmtId="4" fontId="62" fillId="48" borderId="199" applyNumberFormat="0" applyProtection="0">
      <alignment vertical="center"/>
    </xf>
    <xf numFmtId="186" fontId="56" fillId="15" borderId="199" applyNumberFormat="0" applyProtection="0">
      <alignment horizontal="left" vertical="top" indent="1"/>
    </xf>
    <xf numFmtId="4" fontId="56" fillId="55" borderId="191" applyNumberFormat="0" applyProtection="0">
      <alignment horizontal="right" vertical="center"/>
    </xf>
    <xf numFmtId="186" fontId="56" fillId="21" borderId="189" applyNumberFormat="0" applyProtection="0">
      <alignment horizontal="left" vertical="top" indent="1"/>
    </xf>
    <xf numFmtId="186" fontId="62" fillId="48" borderId="189" applyNumberFormat="0" applyProtection="0">
      <alignment horizontal="left" vertical="top" indent="1"/>
    </xf>
    <xf numFmtId="186" fontId="27" fillId="21" borderId="18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61" fillId="21" borderId="193" applyBorder="0"/>
    <xf numFmtId="4" fontId="27" fillId="21" borderId="205" applyNumberFormat="0" applyProtection="0">
      <alignment horizontal="left" vertical="center" indent="1"/>
    </xf>
    <xf numFmtId="186" fontId="56" fillId="14" borderId="189" applyNumberFormat="0" applyProtection="0">
      <alignment horizontal="left" vertical="top" indent="1"/>
    </xf>
    <xf numFmtId="4" fontId="56" fillId="16" borderId="191" applyNumberFormat="0" applyProtection="0">
      <alignment horizontal="right" vertical="center"/>
    </xf>
    <xf numFmtId="186" fontId="44" fillId="0" borderId="196" applyNumberFormat="0" applyFill="0" applyAlignment="0" applyProtection="0"/>
    <xf numFmtId="4" fontId="59" fillId="53" borderId="191" applyNumberFormat="0" applyProtection="0">
      <alignment vertical="center"/>
    </xf>
    <xf numFmtId="186" fontId="56" fillId="40" borderId="201" applyNumberFormat="0" applyFont="0" applyAlignment="0" applyProtection="0"/>
    <xf numFmtId="186" fontId="56" fillId="11" borderId="191" applyNumberFormat="0" applyProtection="0">
      <alignment horizontal="left" vertical="center" indent="1"/>
    </xf>
    <xf numFmtId="186" fontId="28" fillId="50" borderId="197">
      <alignment vertical="center"/>
    </xf>
    <xf numFmtId="4" fontId="59" fillId="12" borderId="197" applyNumberFormat="0" applyProtection="0">
      <alignment vertical="center"/>
    </xf>
    <xf numFmtId="4" fontId="64" fillId="64" borderId="201" applyNumberFormat="0" applyProtection="0">
      <alignment horizontal="right" vertical="center"/>
    </xf>
    <xf numFmtId="186" fontId="50" fillId="41" borderId="201" applyNumberFormat="0" applyAlignment="0" applyProtection="0"/>
    <xf numFmtId="186" fontId="44" fillId="0" borderId="196" applyNumberFormat="0" applyFill="0" applyAlignment="0" applyProtection="0"/>
    <xf numFmtId="4" fontId="56" fillId="52" borderId="191" applyNumberFormat="0" applyProtection="0">
      <alignment vertical="center"/>
    </xf>
    <xf numFmtId="186" fontId="56" fillId="40" borderId="191" applyNumberFormat="0" applyFont="0" applyAlignment="0" applyProtection="0"/>
    <xf numFmtId="172" fontId="28" fillId="12" borderId="177">
      <alignment vertical="center"/>
      <protection locked="0"/>
    </xf>
    <xf numFmtId="186" fontId="50" fillId="41" borderId="191" applyNumberFormat="0" applyAlignment="0" applyProtection="0"/>
    <xf numFmtId="4" fontId="72" fillId="87" borderId="189" applyNumberFormat="0" applyProtection="0">
      <alignment vertical="center"/>
    </xf>
    <xf numFmtId="172" fontId="5" fillId="7" borderId="177">
      <alignment vertical="center"/>
      <protection locked="0"/>
    </xf>
    <xf numFmtId="186" fontId="56" fillId="63" borderId="189" applyNumberFormat="0" applyProtection="0">
      <alignment horizontal="left" vertical="top" indent="1"/>
    </xf>
    <xf numFmtId="186" fontId="62" fillId="48" borderId="189" applyNumberFormat="0" applyProtection="0">
      <alignment horizontal="left" vertical="top" indent="1"/>
    </xf>
    <xf numFmtId="186" fontId="62" fillId="15" borderId="189" applyNumberFormat="0" applyProtection="0">
      <alignment horizontal="left" vertical="top" indent="1"/>
    </xf>
    <xf numFmtId="190" fontId="5" fillId="13" borderId="197">
      <alignmen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7" fillId="44" borderId="202" applyNumberFormat="0" applyAlignment="0" applyProtection="0"/>
    <xf numFmtId="4" fontId="72" fillId="86" borderId="189" applyNumberFormat="0" applyProtection="0">
      <alignment horizontal="right" vertical="center"/>
    </xf>
    <xf numFmtId="4" fontId="56" fillId="57" borderId="195" applyNumberFormat="0" applyProtection="0">
      <alignment horizontal="right" vertical="center"/>
    </xf>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61" fillId="21" borderId="183" applyBorder="0"/>
    <xf numFmtId="4" fontId="56" fillId="57" borderId="182" applyNumberFormat="0" applyProtection="0">
      <alignment horizontal="right" vertical="center"/>
    </xf>
    <xf numFmtId="4" fontId="27" fillId="21" borderId="182" applyNumberFormat="0" applyProtection="0">
      <alignment horizontal="left" vertical="center" indent="1"/>
    </xf>
    <xf numFmtId="186" fontId="56" fillId="40" borderId="179" applyNumberFormat="0" applyFont="0" applyAlignment="0" applyProtection="0"/>
    <xf numFmtId="186" fontId="28" fillId="50" borderId="207">
      <alignment vertical="center"/>
    </xf>
    <xf numFmtId="186" fontId="56" fillId="14" borderId="181" applyNumberFormat="0" applyProtection="0">
      <alignment horizontal="left" vertical="top" indent="1"/>
    </xf>
    <xf numFmtId="4" fontId="56" fillId="54" borderId="179" applyNumberFormat="0" applyProtection="0">
      <alignment horizontal="left" vertical="center" indent="1"/>
    </xf>
    <xf numFmtId="186" fontId="50" fillId="41" borderId="179" applyNumberFormat="0" applyAlignment="0" applyProtection="0"/>
    <xf numFmtId="191" fontId="28" fillId="50" borderId="197">
      <alignment vertical="center"/>
    </xf>
    <xf numFmtId="186" fontId="27" fillId="15" borderId="189" applyNumberFormat="0" applyProtection="0">
      <alignment horizontal="left" vertical="center" indent="1"/>
    </xf>
    <xf numFmtId="4" fontId="56" fillId="58" borderId="179" applyNumberFormat="0" applyProtection="0">
      <alignment horizontal="right" vertical="center"/>
    </xf>
    <xf numFmtId="191" fontId="28" fillId="49" borderId="177">
      <alignment vertical="center"/>
    </xf>
    <xf numFmtId="186" fontId="56" fillId="11" borderId="191" applyNumberFormat="0" applyProtection="0">
      <alignment horizontal="left" vertical="center" indent="1"/>
    </xf>
    <xf numFmtId="4" fontId="56" fillId="0" borderId="191" applyNumberFormat="0" applyProtection="0">
      <alignment horizontal="right" vertical="center"/>
    </xf>
    <xf numFmtId="186" fontId="27" fillId="15" borderId="189" applyNumberFormat="0" applyProtection="0">
      <alignment horizontal="left" vertical="top" indent="1"/>
    </xf>
    <xf numFmtId="186" fontId="56" fillId="21" borderId="189" applyNumberFormat="0" applyProtection="0">
      <alignment horizontal="left" vertical="top" indent="1"/>
    </xf>
    <xf numFmtId="4" fontId="27" fillId="21" borderId="182" applyNumberFormat="0" applyProtection="0">
      <alignment horizontal="left" vertical="center" indent="1"/>
    </xf>
    <xf numFmtId="4" fontId="56" fillId="23" borderId="191" applyNumberFormat="0" applyProtection="0">
      <alignment horizontal="right" vertical="center"/>
    </xf>
    <xf numFmtId="186" fontId="62" fillId="15" borderId="189" applyNumberFormat="0" applyProtection="0">
      <alignment horizontal="left" vertical="top" indent="1"/>
    </xf>
    <xf numFmtId="186" fontId="56" fillId="63" borderId="181" applyNumberFormat="0" applyProtection="0">
      <alignment horizontal="left" vertical="top" indent="1"/>
    </xf>
    <xf numFmtId="172"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27" fillId="21" borderId="182" applyNumberFormat="0" applyProtection="0">
      <alignment horizontal="left" vertical="center" indent="1"/>
    </xf>
    <xf numFmtId="186" fontId="56" fillId="40" borderId="179" applyNumberFormat="0" applyFon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90" fontId="5" fillId="13" borderId="197">
      <alignment vertical="center"/>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56" fillId="21" borderId="199" applyNumberFormat="0" applyProtection="0">
      <alignment horizontal="left" vertical="top" indent="1"/>
    </xf>
    <xf numFmtId="186" fontId="44" fillId="0" borderId="206" applyNumberFormat="0" applyFill="0" applyAlignment="0" applyProtection="0"/>
    <xf numFmtId="186" fontId="56" fillId="40" borderId="191" applyNumberFormat="0" applyFont="0" applyAlignment="0" applyProtection="0"/>
    <xf numFmtId="191" fontId="5" fillId="69" borderId="186">
      <alignment vertical="center"/>
    </xf>
    <xf numFmtId="186" fontId="56" fillId="15" borderId="189" applyNumberFormat="0" applyProtection="0">
      <alignment horizontal="left" vertical="top" indent="1"/>
    </xf>
    <xf numFmtId="4" fontId="75" fillId="88" borderId="190" applyNumberFormat="0" applyProtection="0">
      <alignment horizontal="left" vertical="center" indent="1"/>
    </xf>
    <xf numFmtId="4" fontId="56" fillId="23" borderId="191" applyNumberFormat="0" applyProtection="0">
      <alignment horizontal="right" vertical="center"/>
    </xf>
    <xf numFmtId="186" fontId="57" fillId="44" borderId="202" applyNumberFormat="0" applyAlignment="0" applyProtection="0"/>
    <xf numFmtId="186" fontId="57" fillId="44" borderId="202" applyNumberFormat="0" applyAlignment="0" applyProtection="0"/>
    <xf numFmtId="191" fontId="28" fillId="51" borderId="177">
      <alignment horizontal="right" vertical="center"/>
      <protection locked="0"/>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56" fillId="40" borderId="179" applyNumberFormat="0" applyFont="0" applyAlignment="0" applyProtection="0"/>
    <xf numFmtId="37" fontId="33" fillId="0" borderId="194" applyNumberFormat="0"/>
    <xf numFmtId="186" fontId="56" fillId="15" borderId="189" applyNumberFormat="0" applyProtection="0">
      <alignment horizontal="left" vertical="top" indent="1"/>
    </xf>
    <xf numFmtId="172" fontId="28" fillId="12" borderId="197">
      <alignment vertical="center"/>
      <protection locked="0"/>
    </xf>
    <xf numFmtId="186" fontId="56" fillId="40" borderId="191" applyNumberFormat="0" applyFont="0" applyAlignment="0" applyProtection="0"/>
    <xf numFmtId="193" fontId="28" fillId="12" borderId="186">
      <alignment vertical="center"/>
      <protection locked="0"/>
    </xf>
    <xf numFmtId="188" fontId="5" fillId="7" borderId="186">
      <alignment vertical="center"/>
      <protection locked="0"/>
    </xf>
    <xf numFmtId="186" fontId="56" fillId="15" borderId="181" applyNumberFormat="0" applyProtection="0">
      <alignment horizontal="left" vertical="top" indent="1"/>
    </xf>
    <xf numFmtId="4" fontId="56" fillId="23" borderId="179" applyNumberFormat="0" applyProtection="0">
      <alignment horizontal="right" vertical="center"/>
    </xf>
    <xf numFmtId="188" fontId="28" fillId="50" borderId="177">
      <alignment vertical="center"/>
    </xf>
    <xf numFmtId="4" fontId="56" fillId="61" borderId="205" applyNumberFormat="0" applyProtection="0">
      <alignment horizontal="left" vertical="center" indent="1"/>
    </xf>
    <xf numFmtId="4" fontId="56" fillId="58" borderId="191" applyNumberFormat="0" applyProtection="0">
      <alignment horizontal="right" vertical="center"/>
    </xf>
    <xf numFmtId="186" fontId="42" fillId="44" borderId="191" applyNumberFormat="0" applyAlignment="0" applyProtection="0"/>
    <xf numFmtId="186" fontId="28" fillId="49" borderId="197">
      <alignment vertical="center"/>
    </xf>
    <xf numFmtId="186" fontId="56" fillId="14" borderId="189" applyNumberFormat="0" applyProtection="0">
      <alignment horizontal="left" vertical="top" indent="1"/>
    </xf>
    <xf numFmtId="186" fontId="57" fillId="44" borderId="202" applyNumberFormat="0" applyAlignment="0" applyProtection="0"/>
    <xf numFmtId="186" fontId="56" fillId="11" borderId="201" applyNumberFormat="0" applyProtection="0">
      <alignment horizontal="left" vertical="center" indent="1"/>
    </xf>
    <xf numFmtId="186" fontId="56" fillId="40" borderId="191" applyNumberFormat="0" applyFont="0" applyAlignment="0" applyProtection="0"/>
    <xf numFmtId="186" fontId="56" fillId="15" borderId="199" applyNumberFormat="0" applyProtection="0">
      <alignment horizontal="left" vertical="top" indent="1"/>
    </xf>
    <xf numFmtId="4" fontId="62" fillId="48" borderId="199" applyNumberFormat="0" applyProtection="0">
      <alignment vertical="center"/>
    </xf>
    <xf numFmtId="186" fontId="62" fillId="15" borderId="199" applyNumberFormat="0" applyProtection="0">
      <alignment horizontal="left" vertical="top" indent="1"/>
    </xf>
    <xf numFmtId="172" fontId="28" fillId="12" borderId="197">
      <alignment vertical="center"/>
      <protection locked="0"/>
    </xf>
    <xf numFmtId="186" fontId="56" fillId="63" borderId="189" applyNumberFormat="0" applyProtection="0">
      <alignment horizontal="left" vertical="top" indent="1"/>
    </xf>
    <xf numFmtId="4" fontId="56" fillId="15" borderId="195" applyNumberFormat="0" applyProtection="0">
      <alignment horizontal="left" vertical="center" indent="1"/>
    </xf>
    <xf numFmtId="186" fontId="56" fillId="63" borderId="189" applyNumberFormat="0" applyProtection="0">
      <alignment horizontal="left" vertical="top" indent="1"/>
    </xf>
    <xf numFmtId="186" fontId="56" fillId="62" borderId="191" applyNumberFormat="0" applyProtection="0">
      <alignment horizontal="left" vertical="center" indent="1"/>
    </xf>
    <xf numFmtId="186" fontId="56" fillId="40" borderId="201" applyNumberFormat="0" applyFont="0" applyAlignment="0" applyProtection="0"/>
    <xf numFmtId="186" fontId="57" fillId="44" borderId="192" applyNumberFormat="0" applyAlignment="0" applyProtection="0"/>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27" fillId="15" borderId="181" applyNumberFormat="0" applyProtection="0">
      <alignment horizontal="left" vertical="top" indent="1"/>
    </xf>
    <xf numFmtId="4" fontId="56" fillId="19" borderId="191" applyNumberFormat="0" applyProtection="0">
      <alignment horizontal="right" vertical="center"/>
    </xf>
    <xf numFmtId="186" fontId="56" fillId="15" borderId="199" applyNumberFormat="0" applyProtection="0">
      <alignment horizontal="left" vertical="top" indent="1"/>
    </xf>
    <xf numFmtId="4" fontId="56" fillId="59" borderId="191" applyNumberFormat="0" applyProtection="0">
      <alignment horizontal="right" vertical="center"/>
    </xf>
    <xf numFmtId="186" fontId="56" fillId="11" borderId="191" applyNumberFormat="0" applyProtection="0">
      <alignment horizontal="left" vertical="center" indent="1"/>
    </xf>
    <xf numFmtId="186" fontId="27" fillId="21" borderId="199" applyNumberFormat="0" applyProtection="0">
      <alignment horizontal="left" vertical="center" indent="1"/>
    </xf>
    <xf numFmtId="186" fontId="56" fillId="40" borderId="201" applyNumberFormat="0" applyFont="0" applyAlignment="0" applyProtection="0"/>
    <xf numFmtId="4" fontId="56" fillId="59" borderId="191" applyNumberFormat="0" applyProtection="0">
      <alignment horizontal="right" vertical="center"/>
    </xf>
    <xf numFmtId="4" fontId="56" fillId="59" borderId="191" applyNumberFormat="0" applyProtection="0">
      <alignment horizontal="right" vertical="center"/>
    </xf>
    <xf numFmtId="186" fontId="50" fillId="41" borderId="191" applyNumberFormat="0" applyAlignment="0" applyProtection="0"/>
    <xf numFmtId="4" fontId="56" fillId="53" borderId="191" applyNumberFormat="0" applyProtection="0">
      <alignment horizontal="left" vertical="center" indent="1"/>
    </xf>
    <xf numFmtId="193" fontId="5" fillId="69" borderId="177">
      <alignment vertical="center"/>
    </xf>
    <xf numFmtId="186" fontId="44" fillId="0" borderId="196" applyNumberFormat="0" applyFill="0" applyAlignment="0" applyProtection="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7" fillId="44" borderId="180" applyNumberFormat="0" applyAlignment="0" applyProtection="0"/>
    <xf numFmtId="186" fontId="56" fillId="63" borderId="181" applyNumberFormat="0" applyProtection="0">
      <alignment horizontal="left" vertical="top" indent="1"/>
    </xf>
    <xf numFmtId="186" fontId="56" fillId="15" borderId="199" applyNumberFormat="0" applyProtection="0">
      <alignment horizontal="left" vertical="top" indent="1"/>
    </xf>
    <xf numFmtId="172" fontId="28" fillId="12" borderId="197">
      <alignment vertical="center"/>
      <protection locked="0"/>
    </xf>
    <xf numFmtId="186" fontId="56" fillId="21" borderId="181" applyNumberFormat="0" applyProtection="0">
      <alignment horizontal="left" vertical="top" indent="1"/>
    </xf>
    <xf numFmtId="4" fontId="27" fillId="21" borderId="182" applyNumberFormat="0" applyProtection="0">
      <alignment horizontal="left" vertical="center" indent="1"/>
    </xf>
    <xf numFmtId="186" fontId="56" fillId="21" borderId="189" applyNumberFormat="0" applyProtection="0">
      <alignment horizontal="left" vertical="top" indent="1"/>
    </xf>
    <xf numFmtId="186" fontId="56" fillId="14" borderId="181"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4" fontId="56" fillId="14" borderId="182" applyNumberFormat="0" applyProtection="0">
      <alignment horizontal="left" vertical="center" indent="1"/>
    </xf>
    <xf numFmtId="186" fontId="56" fillId="15" borderId="189" applyNumberFormat="0" applyProtection="0">
      <alignment horizontal="left" vertical="top" indent="1"/>
    </xf>
    <xf numFmtId="186" fontId="57" fillId="44" borderId="192" applyNumberFormat="0" applyAlignment="0" applyProtection="0"/>
    <xf numFmtId="4" fontId="56" fillId="15" borderId="195" applyNumberFormat="0" applyProtection="0">
      <alignment horizontal="left" vertical="center" indent="1"/>
    </xf>
    <xf numFmtId="186" fontId="56" fillId="14" borderId="189" applyNumberFormat="0" applyProtection="0">
      <alignment horizontal="left" vertical="top" indent="1"/>
    </xf>
    <xf numFmtId="4" fontId="63" fillId="66" borderId="195" applyNumberFormat="0" applyProtection="0">
      <alignment horizontal="left" vertical="center"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93" fontId="5" fillId="69" borderId="186">
      <alignment vertical="center"/>
    </xf>
    <xf numFmtId="186" fontId="56" fillId="14" borderId="181" applyNumberFormat="0" applyProtection="0">
      <alignment horizontal="left" vertical="top" indent="1"/>
    </xf>
    <xf numFmtId="186" fontId="61" fillId="21" borderId="203" applyBorder="0"/>
    <xf numFmtId="0" fontId="27" fillId="15" borderId="181" applyNumberFormat="0" applyProtection="0">
      <alignment horizontal="left" vertical="top" indent="1"/>
    </xf>
    <xf numFmtId="186" fontId="56" fillId="14" borderId="181" applyNumberFormat="0" applyProtection="0">
      <alignment horizontal="left" vertical="top" indent="1"/>
    </xf>
    <xf numFmtId="186" fontId="56" fillId="14" borderId="181" applyNumberFormat="0" applyProtection="0">
      <alignment horizontal="left" vertical="top" indent="1"/>
    </xf>
    <xf numFmtId="186" fontId="60" fillId="52" borderId="181" applyNumberFormat="0" applyProtection="0">
      <alignment horizontal="left" vertical="top" indent="1"/>
    </xf>
    <xf numFmtId="186" fontId="56" fillId="63" borderId="181" applyNumberFormat="0" applyProtection="0">
      <alignment horizontal="left" vertical="top" indent="1"/>
    </xf>
    <xf numFmtId="186" fontId="56" fillId="21" borderId="181" applyNumberFormat="0" applyProtection="0">
      <alignment horizontal="left" vertical="top" indent="1"/>
    </xf>
    <xf numFmtId="196" fontId="5" fillId="69" borderId="186">
      <alignment vertical="center"/>
    </xf>
    <xf numFmtId="186" fontId="28" fillId="49" borderId="186">
      <alignment vertical="center"/>
    </xf>
    <xf numFmtId="186" fontId="56" fillId="15" borderId="189" applyNumberFormat="0" applyProtection="0">
      <alignment horizontal="left" vertical="top" indent="1"/>
    </xf>
    <xf numFmtId="172" fontId="28" fillId="12" borderId="197">
      <alignment vertical="center"/>
      <protection locked="0"/>
    </xf>
    <xf numFmtId="186" fontId="56" fillId="14" borderId="189" applyNumberFormat="0" applyProtection="0">
      <alignment horizontal="left" vertical="top" indent="1"/>
    </xf>
    <xf numFmtId="4" fontId="62" fillId="11" borderId="189" applyNumberFormat="0" applyProtection="0">
      <alignment horizontal="left" vertical="center" indent="1"/>
    </xf>
    <xf numFmtId="186" fontId="62" fillId="15" borderId="189" applyNumberFormat="0" applyProtection="0">
      <alignment horizontal="left" vertical="top" indent="1"/>
    </xf>
    <xf numFmtId="4" fontId="63" fillId="66" borderId="195" applyNumberFormat="0" applyProtection="0">
      <alignment horizontal="left" vertical="center" indent="1"/>
    </xf>
    <xf numFmtId="37" fontId="33" fillId="0" borderId="194" applyNumberFormat="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42" fillId="44" borderId="191" applyNumberFormat="0" applyAlignment="0" applyProtection="0"/>
    <xf numFmtId="4" fontId="62" fillId="48" borderId="189" applyNumberFormat="0" applyProtection="0">
      <alignment vertical="center"/>
    </xf>
    <xf numFmtId="186" fontId="62" fillId="48" borderId="189" applyNumberFormat="0" applyProtection="0">
      <alignment horizontal="left" vertical="top" indent="1"/>
    </xf>
    <xf numFmtId="37" fontId="33" fillId="0" borderId="194" applyNumberFormat="0"/>
    <xf numFmtId="194" fontId="33" fillId="0" borderId="187" applyFill="0"/>
    <xf numFmtId="186" fontId="56" fillId="15" borderId="189" applyNumberFormat="0" applyProtection="0">
      <alignment horizontal="left" vertical="top" indent="1"/>
    </xf>
    <xf numFmtId="4" fontId="63" fillId="66" borderId="205" applyNumberFormat="0" applyProtection="0">
      <alignment horizontal="left" vertical="center"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42" fillId="44" borderId="191" applyNumberFormat="0" applyAlignment="0" applyProtection="0"/>
    <xf numFmtId="4" fontId="56" fillId="56" borderId="179" applyNumberFormat="0" applyProtection="0">
      <alignment horizontal="right" vertical="center"/>
    </xf>
    <xf numFmtId="186" fontId="50" fillId="41" borderId="179" applyNumberFormat="0" applyAlignment="0" applyProtection="0"/>
    <xf numFmtId="186" fontId="56" fillId="63" borderId="189"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56" fillId="14" borderId="201" applyNumberFormat="0" applyProtection="0">
      <alignment horizontal="left" vertical="center" indent="1"/>
    </xf>
    <xf numFmtId="4" fontId="56" fillId="14" borderId="205" applyNumberFormat="0" applyProtection="0">
      <alignment horizontal="left" vertical="center" indent="1"/>
    </xf>
    <xf numFmtId="4" fontId="72" fillId="79" borderId="189" applyNumberFormat="0" applyProtection="0">
      <alignment horizontal="righ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56" fillId="40" borderId="179" applyNumberFormat="0" applyFont="0" applyAlignment="0" applyProtection="0"/>
    <xf numFmtId="186" fontId="28" fillId="50" borderId="197">
      <alignmen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188" fontId="5" fillId="13" borderId="177">
      <alignment vertical="center"/>
    </xf>
    <xf numFmtId="186" fontId="56" fillId="14" borderId="189" applyNumberFormat="0" applyProtection="0">
      <alignment horizontal="left" vertical="top" indent="1"/>
    </xf>
    <xf numFmtId="4" fontId="59" fillId="65" borderId="191" applyNumberFormat="0" applyProtection="0">
      <alignment horizontal="right" vertical="center"/>
    </xf>
    <xf numFmtId="193" fontId="28" fillId="12" borderId="177">
      <alignment vertical="center"/>
      <protection locked="0"/>
    </xf>
    <xf numFmtId="4" fontId="64" fillId="64" borderId="201" applyNumberFormat="0" applyProtection="0">
      <alignment horizontal="right" vertical="center"/>
    </xf>
    <xf numFmtId="186" fontId="27" fillId="15" borderId="199" applyNumberFormat="0" applyProtection="0">
      <alignment horizontal="left" vertical="top" indent="1"/>
    </xf>
    <xf numFmtId="186" fontId="27" fillId="21" borderId="189" applyNumberFormat="0" applyProtection="0">
      <alignment horizontal="left" vertical="center" indent="1"/>
    </xf>
    <xf numFmtId="186" fontId="27" fillId="21" borderId="199" applyNumberFormat="0" applyProtection="0">
      <alignment horizontal="left" vertical="center" indent="1"/>
    </xf>
    <xf numFmtId="4" fontId="56" fillId="58" borderId="201" applyNumberFormat="0" applyProtection="0">
      <alignment horizontal="right" vertical="center"/>
    </xf>
    <xf numFmtId="186" fontId="56" fillId="15" borderId="189" applyNumberFormat="0" applyProtection="0">
      <alignment horizontal="left" vertical="top" indent="1"/>
    </xf>
    <xf numFmtId="4" fontId="64" fillId="64" borderId="201" applyNumberFormat="0" applyProtection="0">
      <alignment horizontal="right" vertical="center"/>
    </xf>
    <xf numFmtId="4" fontId="56" fillId="15" borderId="205"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72" fillId="78" borderId="199" applyNumberFormat="0" applyProtection="0">
      <alignment horizontal="right" vertical="center"/>
    </xf>
    <xf numFmtId="4" fontId="56" fillId="53" borderId="201" applyNumberFormat="0" applyProtection="0">
      <alignment horizontal="left" vertical="center" indent="1"/>
    </xf>
    <xf numFmtId="186" fontId="56" fillId="63" borderId="189" applyNumberFormat="0" applyProtection="0">
      <alignment horizontal="left" vertical="top" indent="1"/>
    </xf>
    <xf numFmtId="188" fontId="28" fillId="49" borderId="207">
      <alignmen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4" fontId="70" fillId="53" borderId="189" applyNumberFormat="0" applyProtection="0">
      <alignment vertical="center"/>
    </xf>
    <xf numFmtId="4" fontId="62" fillId="11" borderId="189" applyNumberFormat="0" applyProtection="0">
      <alignment horizontal="left" vertical="center" indent="1"/>
    </xf>
    <xf numFmtId="188" fontId="5" fillId="13" borderId="197">
      <alignment vertical="center"/>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186" fontId="56" fillId="14" borderId="181" applyNumberFormat="0" applyProtection="0">
      <alignment horizontal="left" vertical="top" indent="1"/>
    </xf>
    <xf numFmtId="4" fontId="64" fillId="64" borderId="179" applyNumberFormat="0" applyProtection="0">
      <alignment horizontal="right" vertical="center"/>
    </xf>
    <xf numFmtId="186" fontId="56" fillId="15" borderId="181" applyNumberFormat="0" applyProtection="0">
      <alignment horizontal="left" vertical="top" indent="1"/>
    </xf>
    <xf numFmtId="191" fontId="28" fillId="50" borderId="186">
      <alignment vertical="center"/>
    </xf>
    <xf numFmtId="186" fontId="56" fillId="63" borderId="189" applyNumberFormat="0" applyProtection="0">
      <alignment horizontal="left" vertical="top" indent="1"/>
    </xf>
    <xf numFmtId="186" fontId="27"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191" fontId="28" fillId="12" borderId="177">
      <alignment vertical="center"/>
      <protection locked="0"/>
    </xf>
    <xf numFmtId="186" fontId="56" fillId="14" borderId="189" applyNumberFormat="0" applyProtection="0">
      <alignment horizontal="left" vertical="top" indent="1"/>
    </xf>
    <xf numFmtId="186" fontId="27" fillId="15" borderId="189"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91" fontId="5" fillId="70" borderId="186">
      <alignment horizontal="right" vertical="center"/>
      <protection locked="0"/>
    </xf>
    <xf numFmtId="193" fontId="5" fillId="7" borderId="186">
      <alignment vertical="center"/>
      <protection locked="0"/>
    </xf>
    <xf numFmtId="186" fontId="27"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186" fontId="61" fillId="21" borderId="183" applyBorder="0"/>
    <xf numFmtId="191" fontId="28" fillId="51" borderId="186">
      <alignment horizontal="right" vertical="center"/>
      <protection locked="0"/>
    </xf>
    <xf numFmtId="4" fontId="56" fillId="55" borderId="179" applyNumberFormat="0" applyProtection="0">
      <alignment horizontal="right" vertical="center"/>
    </xf>
    <xf numFmtId="186" fontId="27" fillId="14" borderId="189" applyNumberFormat="0" applyProtection="0">
      <alignment horizontal="left" vertical="center" indent="1"/>
    </xf>
    <xf numFmtId="4" fontId="56" fillId="54" borderId="191" applyNumberFormat="0" applyProtection="0">
      <alignment horizontal="left" vertical="center" indent="1"/>
    </xf>
    <xf numFmtId="193" fontId="5" fillId="7" borderId="197">
      <alignment vertical="center"/>
      <protection locked="0"/>
    </xf>
    <xf numFmtId="186" fontId="56" fillId="15" borderId="181" applyNumberFormat="0" applyProtection="0">
      <alignment horizontal="left" vertical="top" indent="1"/>
    </xf>
    <xf numFmtId="4" fontId="56" fillId="15" borderId="191" applyNumberFormat="0" applyProtection="0">
      <alignment horizontal="right" vertical="center"/>
    </xf>
    <xf numFmtId="186" fontId="50" fillId="41" borderId="191" applyNumberFormat="0" applyAlignment="0" applyProtection="0"/>
    <xf numFmtId="4" fontId="56" fillId="54" borderId="17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37" fontId="33" fillId="0" borderId="204" applyNumberFormat="0"/>
    <xf numFmtId="186" fontId="27" fillId="15" borderId="189" applyNumberFormat="0" applyProtection="0">
      <alignment horizontal="left" vertical="top" indent="1"/>
    </xf>
    <xf numFmtId="191" fontId="5" fillId="69" borderId="197">
      <alignment vertical="center"/>
    </xf>
    <xf numFmtId="186" fontId="56" fillId="21" borderId="18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56" fillId="63" borderId="201" applyNumberFormat="0" applyProtection="0">
      <alignment horizontal="left" vertical="center" indent="1"/>
    </xf>
    <xf numFmtId="4" fontId="59" fillId="65" borderId="201" applyNumberFormat="0" applyProtection="0">
      <alignment horizontal="right" vertical="center"/>
    </xf>
    <xf numFmtId="4" fontId="56" fillId="58" borderId="201" applyNumberFormat="0" applyProtection="0">
      <alignment horizontal="righ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93" fontId="5" fillId="7" borderId="177">
      <alignment vertical="center"/>
      <protection locked="0"/>
    </xf>
    <xf numFmtId="4" fontId="27" fillId="21" borderId="195" applyNumberFormat="0" applyProtection="0">
      <alignment horizontal="left" vertical="center"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27" fillId="15" borderId="189" applyNumberFormat="0" applyProtection="0">
      <alignment horizontal="left" vertical="center" indent="1"/>
    </xf>
    <xf numFmtId="186" fontId="27" fillId="15" borderId="189" applyNumberFormat="0" applyProtection="0">
      <alignment horizontal="left" vertical="top" indent="1"/>
    </xf>
    <xf numFmtId="186" fontId="56" fillId="40" borderId="191" applyNumberFormat="0" applyFont="0" applyAlignment="0" applyProtection="0"/>
    <xf numFmtId="4" fontId="72" fillId="79" borderId="189" applyNumberFormat="0" applyProtection="0">
      <alignment horizontal="right" vertical="center"/>
    </xf>
    <xf numFmtId="186" fontId="56" fillId="15" borderId="199" applyNumberFormat="0" applyProtection="0">
      <alignment horizontal="left" vertical="top" indent="1"/>
    </xf>
    <xf numFmtId="186" fontId="50" fillId="41" borderId="201" applyNumberFormat="0" applyAlignment="0" applyProtection="0"/>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27" fillId="14" borderId="199" applyNumberFormat="0" applyProtection="0">
      <alignment horizontal="left" vertical="center" indent="1"/>
    </xf>
    <xf numFmtId="4" fontId="70" fillId="86" borderId="200" applyNumberFormat="0" applyProtection="0">
      <alignment horizontal="left" vertical="center" indent="1"/>
    </xf>
    <xf numFmtId="186" fontId="27" fillId="15" borderId="199" applyNumberFormat="0" applyProtection="0">
      <alignment horizontal="left" vertical="center" indent="1"/>
    </xf>
    <xf numFmtId="186" fontId="62" fillId="15" borderId="189" applyNumberFormat="0" applyProtection="0">
      <alignment horizontal="left" vertical="top" indent="1"/>
    </xf>
    <xf numFmtId="4" fontId="56" fillId="54" borderId="191" applyNumberFormat="0" applyProtection="0">
      <alignment horizontal="left" vertical="center" indent="1"/>
    </xf>
    <xf numFmtId="186" fontId="56" fillId="40" borderId="191" applyNumberFormat="0" applyFont="0" applyAlignment="0" applyProtection="0"/>
    <xf numFmtId="186" fontId="56" fillId="62" borderId="179" applyNumberFormat="0" applyProtection="0">
      <alignment horizontal="left" vertical="center" indent="1"/>
    </xf>
    <xf numFmtId="186" fontId="27" fillId="15" borderId="189" applyNumberFormat="0" applyProtection="0">
      <alignment horizontal="left" vertical="center" indent="1"/>
    </xf>
    <xf numFmtId="186" fontId="56" fillId="14" borderId="181" applyNumberFormat="0" applyProtection="0">
      <alignment horizontal="left" vertical="top" indent="1"/>
    </xf>
    <xf numFmtId="4" fontId="63" fillId="66" borderId="182" applyNumberFormat="0" applyProtection="0">
      <alignment horizontal="left" vertical="center" indent="1"/>
    </xf>
    <xf numFmtId="191" fontId="5" fillId="7" borderId="177">
      <alignment vertical="center"/>
      <protection locked="0"/>
    </xf>
    <xf numFmtId="186" fontId="56" fillId="14" borderId="199" applyNumberFormat="0" applyProtection="0">
      <alignment horizontal="left" vertical="top" indent="1"/>
    </xf>
    <xf numFmtId="186" fontId="27" fillId="63" borderId="181" applyNumberFormat="0" applyProtection="0">
      <alignment horizontal="left" vertical="top" indent="1"/>
    </xf>
    <xf numFmtId="186" fontId="28" fillId="51" borderId="186">
      <alignment horizontal="right" vertical="center"/>
      <protection locked="0"/>
    </xf>
    <xf numFmtId="188" fontId="5" fillId="13" borderId="186">
      <alignment vertical="center"/>
    </xf>
    <xf numFmtId="186" fontId="56" fillId="14" borderId="181" applyNumberFormat="0" applyProtection="0">
      <alignment horizontal="left" vertical="top" indent="1"/>
    </xf>
    <xf numFmtId="186" fontId="56" fillId="14" borderId="189" applyNumberFormat="0" applyProtection="0">
      <alignment horizontal="left" vertical="top" indent="1"/>
    </xf>
    <xf numFmtId="190" fontId="28" fillId="51" borderId="197">
      <alignment horizontal="right" vertical="center"/>
      <protection locked="0"/>
    </xf>
    <xf numFmtId="4" fontId="56" fillId="0" borderId="191" applyNumberFormat="0" applyProtection="0">
      <alignment horizontal="right" vertical="center"/>
    </xf>
    <xf numFmtId="190" fontId="28" fillId="51" borderId="177">
      <alignment horizontal="right" vertical="center"/>
      <protection locked="0"/>
    </xf>
    <xf numFmtId="186" fontId="56" fillId="40" borderId="191" applyNumberFormat="0" applyFont="0" applyAlignment="0" applyProtection="0"/>
    <xf numFmtId="4" fontId="56" fillId="55" borderId="179" applyNumberFormat="0" applyProtection="0">
      <alignment horizontal="right" vertical="center"/>
    </xf>
    <xf numFmtId="186" fontId="60" fillId="52" borderId="189" applyNumberFormat="0" applyProtection="0">
      <alignment horizontal="left" vertical="top" indent="1"/>
    </xf>
    <xf numFmtId="186" fontId="56" fillId="15" borderId="181" applyNumberFormat="0" applyProtection="0">
      <alignment horizontal="left" vertical="top" indent="1"/>
    </xf>
    <xf numFmtId="0" fontId="73" fillId="52" borderId="181" applyNumberFormat="0" applyProtection="0">
      <alignment horizontal="left" vertical="top" indent="1"/>
    </xf>
    <xf numFmtId="193" fontId="5" fillId="7" borderId="186">
      <alignment vertical="center"/>
      <protection locked="0"/>
    </xf>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56" fillId="62" borderId="179" applyNumberFormat="0" applyProtection="0">
      <alignment horizontal="left" vertical="center" indent="1"/>
    </xf>
    <xf numFmtId="4" fontId="59" fillId="65" borderId="179" applyNumberFormat="0" applyProtection="0">
      <alignment horizontal="right" vertical="center"/>
    </xf>
    <xf numFmtId="4" fontId="56" fillId="55" borderId="179" applyNumberFormat="0" applyProtection="0">
      <alignment horizontal="right" vertical="center"/>
    </xf>
    <xf numFmtId="186" fontId="50" fillId="41" borderId="179" applyNumberFormat="0" applyAlignment="0" applyProtection="0"/>
    <xf numFmtId="172" fontId="28" fillId="12" borderId="177">
      <alignment vertical="center"/>
      <protection locked="0"/>
    </xf>
    <xf numFmtId="186" fontId="56" fillId="63" borderId="199" applyNumberFormat="0" applyProtection="0">
      <alignment horizontal="left" vertical="top" indent="1"/>
    </xf>
    <xf numFmtId="4" fontId="56" fillId="16" borderId="191" applyNumberFormat="0" applyProtection="0">
      <alignment horizontal="right" vertical="center"/>
    </xf>
    <xf numFmtId="186" fontId="27" fillId="15"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27" fillId="21" borderId="195"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61" fillId="21" borderId="193" applyBorder="0"/>
    <xf numFmtId="4" fontId="56" fillId="19" borderId="191" applyNumberFormat="0" applyProtection="0">
      <alignment horizontal="right" vertical="center"/>
    </xf>
    <xf numFmtId="186" fontId="56" fillId="40" borderId="201" applyNumberFormat="0" applyFont="0" applyAlignment="0" applyProtection="0"/>
    <xf numFmtId="4" fontId="56" fillId="19" borderId="191" applyNumberFormat="0" applyProtection="0">
      <alignment horizontal="right" vertical="center"/>
    </xf>
    <xf numFmtId="186" fontId="56" fillId="40" borderId="191" applyNumberFormat="0" applyFont="0" applyAlignment="0" applyProtection="0"/>
    <xf numFmtId="186" fontId="28" fillId="50" borderId="177">
      <alignment vertical="center"/>
    </xf>
    <xf numFmtId="193" fontId="5" fillId="69" borderId="177">
      <alignment vertical="center"/>
    </xf>
    <xf numFmtId="191" fontId="28" fillId="51" borderId="177">
      <alignment horizontal="right" vertical="center"/>
      <protection locked="0"/>
    </xf>
    <xf numFmtId="186" fontId="44" fillId="0" borderId="196" applyNumberFormat="0" applyFill="0" applyAlignment="0" applyProtection="0"/>
    <xf numFmtId="4" fontId="56" fillId="57" borderId="195"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91" fontId="28" fillId="12" borderId="197">
      <alignment vertical="center"/>
      <protection locked="0"/>
    </xf>
    <xf numFmtId="186" fontId="56" fillId="14" borderId="189" applyNumberFormat="0" applyProtection="0">
      <alignment horizontal="left" vertical="top" indent="1"/>
    </xf>
    <xf numFmtId="186" fontId="60" fillId="52" borderId="181" applyNumberFormat="0" applyProtection="0">
      <alignment horizontal="left" vertical="top"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0" fontId="27" fillId="14" borderId="189" applyNumberFormat="0" applyProtection="0">
      <alignment horizontal="left" vertical="top" indent="1"/>
    </xf>
    <xf numFmtId="193" fontId="5" fillId="7" borderId="186">
      <alignment vertical="center"/>
      <protection locked="0"/>
    </xf>
    <xf numFmtId="191" fontId="28" fillId="50" borderId="177">
      <alignment vertical="center"/>
    </xf>
    <xf numFmtId="186" fontId="56" fillId="63" borderId="181" applyNumberFormat="0" applyProtection="0">
      <alignment horizontal="left" vertical="top" indent="1"/>
    </xf>
    <xf numFmtId="4" fontId="56" fillId="58" borderId="191" applyNumberFormat="0" applyProtection="0">
      <alignment horizontal="right" vertical="center"/>
    </xf>
    <xf numFmtId="186" fontId="27" fillId="21" borderId="181" applyNumberFormat="0" applyProtection="0">
      <alignment horizontal="left" vertical="top" indent="1"/>
    </xf>
    <xf numFmtId="4" fontId="56" fillId="15" borderId="179" applyNumberFormat="0" applyProtection="0">
      <alignment horizontal="right" vertical="center"/>
    </xf>
    <xf numFmtId="186" fontId="56" fillId="21" borderId="181" applyNumberFormat="0" applyProtection="0">
      <alignment horizontal="left" vertical="top" indent="1"/>
    </xf>
    <xf numFmtId="4" fontId="27" fillId="21" borderId="195" applyNumberFormat="0" applyProtection="0">
      <alignment horizontal="left" vertical="center" indent="1"/>
    </xf>
    <xf numFmtId="4" fontId="56" fillId="16" borderId="191" applyNumberFormat="0" applyProtection="0">
      <alignment horizontal="right" vertical="center"/>
    </xf>
    <xf numFmtId="186" fontId="27" fillId="64" borderId="186" applyNumberFormat="0">
      <protection locked="0"/>
    </xf>
    <xf numFmtId="4" fontId="56" fillId="61" borderId="182" applyNumberFormat="0" applyProtection="0">
      <alignment horizontal="left" vertical="center" indent="1"/>
    </xf>
    <xf numFmtId="186" fontId="56" fillId="40" borderId="179" applyNumberFormat="0" applyFont="0" applyAlignment="0" applyProtection="0"/>
    <xf numFmtId="191" fontId="28" fillId="50" borderId="177">
      <alignment vertical="center"/>
    </xf>
    <xf numFmtId="186" fontId="62" fillId="15" borderId="181" applyNumberFormat="0" applyProtection="0">
      <alignment horizontal="left" vertical="top" indent="1"/>
    </xf>
    <xf numFmtId="186" fontId="62" fillId="48" borderId="189" applyNumberFormat="0" applyProtection="0">
      <alignment horizontal="left" vertical="top" indent="1"/>
    </xf>
    <xf numFmtId="186" fontId="56" fillId="14" borderId="189" applyNumberFormat="0" applyProtection="0">
      <alignment horizontal="left" vertical="top" indent="1"/>
    </xf>
    <xf numFmtId="186" fontId="56" fillId="63" borderId="191" applyNumberFormat="0" applyProtection="0">
      <alignment horizontal="left" vertical="center" indent="1"/>
    </xf>
    <xf numFmtId="186" fontId="27" fillId="15" borderId="189" applyNumberFormat="0" applyProtection="0">
      <alignment horizontal="left" vertical="center" indent="1"/>
    </xf>
    <xf numFmtId="4" fontId="56" fillId="15" borderId="191" applyNumberFormat="0" applyProtection="0">
      <alignment horizontal="right" vertical="center"/>
    </xf>
    <xf numFmtId="186" fontId="62" fillId="15"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7" fillId="44" borderId="192" applyNumberFormat="0" applyAlignment="0" applyProtection="0"/>
    <xf numFmtId="186" fontId="56" fillId="14" borderId="181" applyNumberFormat="0" applyProtection="0">
      <alignment horizontal="left" vertical="top" indent="1"/>
    </xf>
    <xf numFmtId="0" fontId="27" fillId="63" borderId="181" applyNumberFormat="0" applyProtection="0">
      <alignment horizontal="left" vertical="center"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56" fillId="14" borderId="181" applyNumberFormat="0" applyProtection="0">
      <alignment horizontal="left" vertical="top" indent="1"/>
    </xf>
    <xf numFmtId="4" fontId="56" fillId="57" borderId="182" applyNumberFormat="0" applyProtection="0">
      <alignment horizontal="right" vertical="center"/>
    </xf>
    <xf numFmtId="186" fontId="56" fillId="63" borderId="181" applyNumberFormat="0" applyProtection="0">
      <alignment horizontal="left" vertical="top" indent="1"/>
    </xf>
    <xf numFmtId="188" fontId="5" fillId="69" borderId="186">
      <alignment vertical="center"/>
    </xf>
    <xf numFmtId="186" fontId="56" fillId="21" borderId="181" applyNumberFormat="0" applyProtection="0">
      <alignment horizontal="left" vertical="top" indent="1"/>
    </xf>
    <xf numFmtId="188"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90" fontId="28" fillId="51" borderId="197">
      <alignment horizontal="right" vertical="center"/>
      <protection locked="0"/>
    </xf>
    <xf numFmtId="191" fontId="28" fillId="12" borderId="197">
      <alignment vertical="center"/>
      <protection locked="0"/>
    </xf>
    <xf numFmtId="186" fontId="56" fillId="14" borderId="181" applyNumberFormat="0" applyProtection="0">
      <alignment horizontal="left" vertical="top" indent="1"/>
    </xf>
    <xf numFmtId="4" fontId="74" fillId="87" borderId="181" applyNumberFormat="0" applyProtection="0">
      <alignment horizontal="right" vertical="center"/>
    </xf>
    <xf numFmtId="4" fontId="64" fillId="64" borderId="191" applyNumberFormat="0" applyProtection="0">
      <alignment horizontal="right" vertical="center"/>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8" fontId="5" fillId="7" borderId="186">
      <alignment vertical="center"/>
      <protection locked="0"/>
    </xf>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4" fontId="59" fillId="53" borderId="191" applyNumberFormat="0" applyProtection="0">
      <alignment vertical="center"/>
    </xf>
    <xf numFmtId="186" fontId="56" fillId="21" borderId="189" applyNumberFormat="0" applyProtection="0">
      <alignment horizontal="left" vertical="top" indent="1"/>
    </xf>
    <xf numFmtId="186" fontId="50" fillId="41" borderId="191" applyNumberFormat="0" applyAlignment="0" applyProtection="0"/>
    <xf numFmtId="4" fontId="59" fillId="65" borderId="191" applyNumberFormat="0" applyProtection="0">
      <alignment horizontal="right" vertical="center"/>
    </xf>
    <xf numFmtId="186" fontId="56" fillId="63" borderId="181" applyNumberFormat="0" applyProtection="0">
      <alignment horizontal="left" vertical="top" indent="1"/>
    </xf>
    <xf numFmtId="4" fontId="56" fillId="61" borderId="182" applyNumberFormat="0" applyProtection="0">
      <alignment horizontal="left" vertical="center" indent="1"/>
    </xf>
    <xf numFmtId="188" fontId="5" fillId="13" borderId="186">
      <alignment vertical="center"/>
    </xf>
    <xf numFmtId="4" fontId="56" fillId="59" borderId="191" applyNumberFormat="0" applyProtection="0">
      <alignment horizontal="right" vertical="center"/>
    </xf>
    <xf numFmtId="186" fontId="56" fillId="21" borderId="189" applyNumberFormat="0" applyProtection="0">
      <alignment horizontal="left" vertical="top" indent="1"/>
    </xf>
    <xf numFmtId="186" fontId="56" fillId="40" borderId="191" applyNumberFormat="0" applyFont="0" applyAlignment="0" applyProtection="0"/>
    <xf numFmtId="4" fontId="56" fillId="57" borderId="182" applyNumberFormat="0" applyProtection="0">
      <alignment horizontal="right" vertical="center"/>
    </xf>
    <xf numFmtId="186" fontId="56" fillId="63" borderId="181" applyNumberFormat="0" applyProtection="0">
      <alignment horizontal="left" vertical="top"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62" fillId="15" borderId="189" applyNumberFormat="0" applyProtection="0">
      <alignment horizontal="left" vertical="top" indent="1"/>
    </xf>
    <xf numFmtId="186" fontId="56" fillId="40" borderId="201" applyNumberFormat="0" applyFont="0" applyAlignment="0" applyProtection="0"/>
    <xf numFmtId="4" fontId="56" fillId="61" borderId="205"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4" fontId="56" fillId="52" borderId="191" applyNumberFormat="0" applyProtection="0">
      <alignment vertical="center"/>
    </xf>
    <xf numFmtId="194" fontId="33" fillId="0" borderId="208" applyFill="0"/>
    <xf numFmtId="4" fontId="56" fillId="15" borderId="195" applyNumberFormat="0" applyProtection="0">
      <alignment horizontal="left" vertical="center" indent="1"/>
    </xf>
    <xf numFmtId="191" fontId="28" fillId="50" borderId="197">
      <alignment vertical="center"/>
    </xf>
    <xf numFmtId="4" fontId="56" fillId="54" borderId="191" applyNumberFormat="0" applyProtection="0">
      <alignment horizontal="left" vertical="center" indent="1"/>
    </xf>
    <xf numFmtId="186" fontId="62" fillId="15" borderId="199" applyNumberFormat="0" applyProtection="0">
      <alignment horizontal="left" vertical="top" indent="1"/>
    </xf>
    <xf numFmtId="4" fontId="56" fillId="54" borderId="191" applyNumberFormat="0" applyProtection="0">
      <alignment horizontal="left" vertical="center" indent="1"/>
    </xf>
    <xf numFmtId="37" fontId="33" fillId="0" borderId="194" applyNumberFormat="0"/>
    <xf numFmtId="186" fontId="57" fillId="44" borderId="192" applyNumberFormat="0" applyAlignment="0" applyProtection="0"/>
    <xf numFmtId="186" fontId="56" fillId="40" borderId="191" applyNumberFormat="0" applyFont="0" applyAlignment="0" applyProtection="0"/>
    <xf numFmtId="193" fontId="28" fillId="12" borderId="197">
      <alignment vertical="center"/>
      <protection locked="0"/>
    </xf>
    <xf numFmtId="186" fontId="28" fillId="50" borderId="177">
      <alignment vertical="center"/>
    </xf>
    <xf numFmtId="0" fontId="27" fillId="64" borderId="177" applyNumberFormat="0">
      <protection locked="0"/>
    </xf>
    <xf numFmtId="172" fontId="5" fillId="7" borderId="177">
      <alignment vertical="center"/>
      <protection locked="0"/>
    </xf>
    <xf numFmtId="186" fontId="27" fillId="63" borderId="189" applyNumberFormat="0" applyProtection="0">
      <alignment horizontal="left" vertical="top" indent="1"/>
    </xf>
    <xf numFmtId="4" fontId="62" fillId="11" borderId="189" applyNumberFormat="0" applyProtection="0">
      <alignment horizontal="left" vertical="center" indent="1"/>
    </xf>
    <xf numFmtId="193" fontId="28" fillId="50" borderId="177">
      <alignment vertical="center"/>
    </xf>
    <xf numFmtId="190" fontId="5" fillId="69" borderId="197">
      <alignment vertical="center"/>
    </xf>
    <xf numFmtId="186" fontId="56" fillId="15" borderId="189" applyNumberFormat="0" applyProtection="0">
      <alignment horizontal="left" vertical="top" indent="1"/>
    </xf>
    <xf numFmtId="4" fontId="62" fillId="48" borderId="189" applyNumberFormat="0" applyProtection="0">
      <alignment vertical="center"/>
    </xf>
    <xf numFmtId="186" fontId="56" fillId="63" borderId="189"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4" fontId="27" fillId="21" borderId="195" applyNumberFormat="0" applyProtection="0">
      <alignment horizontal="left" vertical="center" indent="1"/>
    </xf>
    <xf numFmtId="4" fontId="62" fillId="11" borderId="189" applyNumberFormat="0" applyProtection="0">
      <alignment horizontal="left" vertical="center" indent="1"/>
    </xf>
    <xf numFmtId="186" fontId="42" fillId="44" borderId="191" applyNumberFormat="0" applyAlignment="0" applyProtection="0"/>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21" borderId="199" applyNumberFormat="0" applyProtection="0">
      <alignment horizontal="left" vertical="top" indent="1"/>
    </xf>
    <xf numFmtId="186" fontId="56" fillId="15" borderId="189" applyNumberFormat="0" applyProtection="0">
      <alignment horizontal="left" vertical="top" indent="1"/>
    </xf>
    <xf numFmtId="4" fontId="56" fillId="56" borderId="179" applyNumberFormat="0" applyProtection="0">
      <alignment horizontal="right" vertical="center"/>
    </xf>
    <xf numFmtId="4" fontId="27" fillId="21" borderId="182" applyNumberFormat="0" applyProtection="0">
      <alignment horizontal="left" vertical="center" indent="1"/>
    </xf>
    <xf numFmtId="186" fontId="56" fillId="40" borderId="179" applyNumberFormat="0" applyFont="0" applyAlignment="0" applyProtection="0"/>
    <xf numFmtId="193" fontId="28" fillId="50" borderId="207">
      <alignment vertical="center"/>
    </xf>
    <xf numFmtId="186" fontId="27" fillId="14" borderId="181" applyNumberFormat="0" applyProtection="0">
      <alignment horizontal="left" vertical="center" indent="1"/>
    </xf>
    <xf numFmtId="186" fontId="60" fillId="52" borderId="181" applyNumberFormat="0" applyProtection="0">
      <alignment horizontal="left" vertical="top" indent="1"/>
    </xf>
    <xf numFmtId="4" fontId="56" fillId="14" borderId="205" applyNumberFormat="0" applyProtection="0">
      <alignment horizontal="left" vertical="center" indent="1"/>
    </xf>
    <xf numFmtId="4" fontId="56" fillId="15" borderId="195" applyNumberFormat="0" applyProtection="0">
      <alignment horizontal="left" vertical="center" indent="1"/>
    </xf>
    <xf numFmtId="186" fontId="56" fillId="21" borderId="189" applyNumberFormat="0" applyProtection="0">
      <alignment horizontal="left" vertical="top" indent="1"/>
    </xf>
    <xf numFmtId="4" fontId="56" fillId="23" borderId="179" applyNumberFormat="0" applyProtection="0">
      <alignment horizontal="right" vertical="center"/>
    </xf>
    <xf numFmtId="188" fontId="28" fillId="49" borderId="197">
      <alignment vertical="center"/>
    </xf>
    <xf numFmtId="4" fontId="56" fillId="57" borderId="195" applyNumberFormat="0" applyProtection="0">
      <alignment horizontal="right" vertical="center"/>
    </xf>
    <xf numFmtId="186" fontId="56" fillId="15" borderId="189" applyNumberFormat="0" applyProtection="0">
      <alignment horizontal="left" vertical="top" indent="1"/>
    </xf>
    <xf numFmtId="186" fontId="28" fillId="49" borderId="197">
      <alignment vertical="center"/>
    </xf>
    <xf numFmtId="4" fontId="27" fillId="21" borderId="182" applyNumberFormat="0" applyProtection="0">
      <alignment horizontal="left" vertical="center" indent="1"/>
    </xf>
    <xf numFmtId="4" fontId="56" fillId="58" borderId="191" applyNumberFormat="0" applyProtection="0">
      <alignment horizontal="right" vertical="center"/>
    </xf>
    <xf numFmtId="4" fontId="63" fillId="66" borderId="195" applyNumberFormat="0" applyProtection="0">
      <alignment horizontal="left" vertical="center" indent="1"/>
    </xf>
    <xf numFmtId="186" fontId="56" fillId="63" borderId="181" applyNumberFormat="0" applyProtection="0">
      <alignment horizontal="left" vertical="top" indent="1"/>
    </xf>
    <xf numFmtId="4" fontId="72" fillId="84" borderId="181" applyNumberFormat="0" applyProtection="0">
      <alignment horizontal="right" vertical="center"/>
    </xf>
    <xf numFmtId="172"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4" fontId="27" fillId="21" borderId="182" applyNumberFormat="0" applyProtection="0">
      <alignment horizontal="left" vertical="center" indent="1"/>
    </xf>
    <xf numFmtId="186" fontId="56" fillId="40" borderId="179" applyNumberFormat="0" applyFon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42" fillId="44" borderId="201" applyNumberFormat="0" applyAlignment="0" applyProtection="0"/>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1" borderId="179" applyNumberFormat="0" applyProtection="0">
      <alignment horizontal="left" vertical="center" indent="1"/>
    </xf>
    <xf numFmtId="4" fontId="56" fillId="58" borderId="191" applyNumberFormat="0" applyProtection="0">
      <alignment horizontal="right" vertical="center"/>
    </xf>
    <xf numFmtId="186" fontId="56" fillId="21" borderId="189" applyNumberFormat="0" applyProtection="0">
      <alignment horizontal="left" vertical="top" indent="1"/>
    </xf>
    <xf numFmtId="186" fontId="28" fillId="12" borderId="186">
      <alignment vertical="center"/>
      <protection locked="0"/>
    </xf>
    <xf numFmtId="186" fontId="56" fillId="40" borderId="179" applyNumberFormat="0" applyFont="0" applyAlignment="0" applyProtection="0"/>
    <xf numFmtId="186" fontId="60" fillId="52" borderId="189" applyNumberFormat="0" applyProtection="0">
      <alignment horizontal="left" vertical="top" indent="1"/>
    </xf>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186" fontId="56" fillId="14" borderId="189" applyNumberFormat="0" applyProtection="0">
      <alignment horizontal="left" vertical="top" indent="1"/>
    </xf>
    <xf numFmtId="0" fontId="5" fillId="69" borderId="177">
      <alignment vertical="center"/>
    </xf>
    <xf numFmtId="186" fontId="56" fillId="21" borderId="189" applyNumberFormat="0" applyProtection="0">
      <alignment horizontal="left" vertical="top" indent="1"/>
    </xf>
    <xf numFmtId="186" fontId="56" fillId="40" borderId="201" applyNumberFormat="0" applyFont="0" applyAlignment="0" applyProtection="0"/>
    <xf numFmtId="4" fontId="56" fillId="61" borderId="195" applyNumberFormat="0" applyProtection="0">
      <alignment horizontal="left" vertical="center" indent="1"/>
    </xf>
    <xf numFmtId="186" fontId="56" fillId="63" borderId="189" applyNumberFormat="0" applyProtection="0">
      <alignment horizontal="left" vertical="top" indent="1"/>
    </xf>
    <xf numFmtId="186" fontId="27" fillId="14" borderId="199" applyNumberFormat="0" applyProtection="0">
      <alignment horizontal="left" vertical="center" indent="1"/>
    </xf>
    <xf numFmtId="4" fontId="64" fillId="64" borderId="179" applyNumberFormat="0" applyProtection="0">
      <alignment horizontal="right" vertical="center"/>
    </xf>
    <xf numFmtId="186" fontId="57" fillId="44" borderId="192" applyNumberFormat="0" applyAlignment="0" applyProtection="0"/>
    <xf numFmtId="186" fontId="28" fillId="12" borderId="186">
      <alignment vertical="center"/>
      <protection locked="0"/>
    </xf>
    <xf numFmtId="186" fontId="56" fillId="14" borderId="181" applyNumberFormat="0" applyProtection="0">
      <alignment horizontal="left" vertical="top" indent="1"/>
    </xf>
    <xf numFmtId="186" fontId="28" fillId="49" borderId="177">
      <alignment vertical="center"/>
    </xf>
    <xf numFmtId="186" fontId="56" fillId="21" borderId="181" applyNumberFormat="0" applyProtection="0">
      <alignment horizontal="left" vertical="top" indent="1"/>
    </xf>
    <xf numFmtId="186" fontId="56" fillId="15" borderId="189" applyNumberFormat="0" applyProtection="0">
      <alignment horizontal="left" vertical="top" indent="1"/>
    </xf>
    <xf numFmtId="4" fontId="56" fillId="60" borderId="191" applyNumberFormat="0" applyProtection="0">
      <alignment horizontal="right" vertical="center"/>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56" fillId="54" borderId="179" applyNumberFormat="0" applyProtection="0">
      <alignment horizontal="left" vertical="center" indent="1"/>
    </xf>
    <xf numFmtId="186" fontId="56" fillId="15" borderId="199" applyNumberFormat="0" applyProtection="0">
      <alignment horizontal="left" vertical="top" indent="1"/>
    </xf>
    <xf numFmtId="4" fontId="56" fillId="19" borderId="201" applyNumberFormat="0" applyProtection="0">
      <alignment horizontal="right" vertical="center"/>
    </xf>
    <xf numFmtId="4" fontId="72" fillId="84" borderId="199" applyNumberFormat="0" applyProtection="0">
      <alignment horizontal="right" vertical="center"/>
    </xf>
    <xf numFmtId="4" fontId="27" fillId="21" borderId="205" applyNumberFormat="0" applyProtection="0">
      <alignment horizontal="left" vertical="center" indent="1"/>
    </xf>
    <xf numFmtId="186" fontId="56" fillId="14" borderId="189" applyNumberFormat="0" applyProtection="0">
      <alignment horizontal="left" vertical="top" indent="1"/>
    </xf>
    <xf numFmtId="4" fontId="64" fillId="64" borderId="191" applyNumberFormat="0" applyProtection="0">
      <alignment horizontal="right" vertical="center"/>
    </xf>
    <xf numFmtId="37" fontId="33" fillId="0" borderId="194" applyNumberFormat="0"/>
    <xf numFmtId="186" fontId="57" fillId="44" borderId="192" applyNumberFormat="0" applyAlignment="0" applyProtection="0"/>
    <xf numFmtId="188" fontId="5" fillId="70" borderId="177">
      <alignment horizontal="right" vertical="center"/>
      <protection locked="0"/>
    </xf>
    <xf numFmtId="4" fontId="56" fillId="14" borderId="195" applyNumberFormat="0" applyProtection="0">
      <alignment horizontal="left" vertical="center" indent="1"/>
    </xf>
    <xf numFmtId="190" fontId="28" fillId="51" borderId="197">
      <alignment horizontal="right" vertical="center"/>
      <protection locked="0"/>
    </xf>
    <xf numFmtId="37" fontId="33" fillId="0" borderId="194" applyNumberFormat="0"/>
    <xf numFmtId="4" fontId="59" fillId="65" borderId="201" applyNumberFormat="0" applyProtection="0">
      <alignment horizontal="right" vertical="center"/>
    </xf>
    <xf numFmtId="186" fontId="27" fillId="21" borderId="189" applyNumberFormat="0" applyProtection="0">
      <alignment horizontal="left" vertical="top" indent="1"/>
    </xf>
    <xf numFmtId="4" fontId="64" fillId="64" borderId="191" applyNumberFormat="0" applyProtection="0">
      <alignment horizontal="right" vertical="center"/>
    </xf>
    <xf numFmtId="186" fontId="57" fillId="44" borderId="192" applyNumberFormat="0" applyAlignment="0" applyProtection="0"/>
    <xf numFmtId="4" fontId="56" fillId="54" borderId="191" applyNumberFormat="0" applyProtection="0">
      <alignment horizontal="left" vertical="center" indent="1"/>
    </xf>
    <xf numFmtId="4" fontId="56" fillId="58" borderId="191" applyNumberFormat="0" applyProtection="0">
      <alignment horizontal="right" vertical="center"/>
    </xf>
    <xf numFmtId="191" fontId="28" fillId="51" borderId="177">
      <alignment horizontal="right" vertical="center"/>
      <protection locked="0"/>
    </xf>
    <xf numFmtId="0" fontId="27" fillId="14" borderId="189" applyNumberFormat="0" applyProtection="0">
      <alignment horizontal="left" vertical="top" indent="1"/>
    </xf>
    <xf numFmtId="172" fontId="5" fillId="7" borderId="177">
      <alignment vertical="center"/>
      <protection locked="0"/>
    </xf>
    <xf numFmtId="186" fontId="56" fillId="14" borderId="199" applyNumberFormat="0" applyProtection="0">
      <alignment horizontal="left" vertical="top" indent="1"/>
    </xf>
    <xf numFmtId="4" fontId="62" fillId="48" borderId="189" applyNumberFormat="0" applyProtection="0">
      <alignment vertical="center"/>
    </xf>
    <xf numFmtId="191" fontId="28" fillId="50" borderId="177">
      <alignment vertical="center"/>
    </xf>
    <xf numFmtId="186" fontId="56" fillId="40" borderId="191" applyNumberFormat="0" applyFont="0" applyAlignment="0" applyProtection="0"/>
    <xf numFmtId="186" fontId="56" fillId="15" borderId="189" applyNumberFormat="0" applyProtection="0">
      <alignment horizontal="left" vertical="top" indent="1"/>
    </xf>
    <xf numFmtId="186" fontId="56" fillId="63" borderId="189" applyNumberFormat="0" applyProtection="0">
      <alignment horizontal="left" vertical="top" indent="1"/>
    </xf>
    <xf numFmtId="190" fontId="28" fillId="51" borderId="197">
      <alignment horizontal="right" vertical="center"/>
      <protection locked="0"/>
    </xf>
    <xf numFmtId="186" fontId="56" fillId="63" borderId="189" applyNumberFormat="0" applyProtection="0">
      <alignment horizontal="left" vertical="top" indent="1"/>
    </xf>
    <xf numFmtId="4" fontId="56" fillId="52" borderId="201" applyNumberFormat="0" applyProtection="0">
      <alignment vertical="center"/>
    </xf>
    <xf numFmtId="4" fontId="62" fillId="48" borderId="189" applyNumberFormat="0" applyProtection="0">
      <alignment vertical="center"/>
    </xf>
    <xf numFmtId="190" fontId="5" fillId="13" borderId="186">
      <alignment vertical="center"/>
    </xf>
    <xf numFmtId="186" fontId="56" fillId="63" borderId="191" applyNumberFormat="0" applyProtection="0">
      <alignment horizontal="left" vertical="center" indent="1"/>
    </xf>
    <xf numFmtId="186" fontId="56" fillId="15" borderId="181"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4" fontId="56" fillId="55" borderId="179" applyNumberFormat="0" applyProtection="0">
      <alignment horizontal="right" vertical="center"/>
    </xf>
    <xf numFmtId="4" fontId="56" fillId="61" borderId="182" applyNumberFormat="0" applyProtection="0">
      <alignment horizontal="left" vertical="center" indent="1"/>
    </xf>
    <xf numFmtId="186" fontId="56" fillId="40" borderId="179" applyNumberFormat="0" applyFont="0" applyAlignment="0" applyProtection="0"/>
    <xf numFmtId="193" fontId="28" fillId="12" borderId="207">
      <alignment vertical="center"/>
      <protection locked="0"/>
    </xf>
    <xf numFmtId="186" fontId="56" fillId="14" borderId="179" applyNumberFormat="0" applyProtection="0">
      <alignment horizontal="left" vertical="center" indent="1"/>
    </xf>
    <xf numFmtId="4" fontId="56" fillId="53" borderId="179" applyNumberFormat="0" applyProtection="0">
      <alignment horizontal="left" vertical="center"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56" fillId="21" borderId="189" applyNumberFormat="0" applyProtection="0">
      <alignment horizontal="left" vertical="top" indent="1"/>
    </xf>
    <xf numFmtId="4" fontId="56" fillId="57" borderId="182" applyNumberFormat="0" applyProtection="0">
      <alignment horizontal="right" vertical="center"/>
    </xf>
    <xf numFmtId="4" fontId="62" fillId="48" borderId="189" applyNumberFormat="0" applyProtection="0">
      <alignment vertical="center"/>
    </xf>
    <xf numFmtId="4" fontId="56" fillId="56" borderId="191" applyNumberFormat="0" applyProtection="0">
      <alignment horizontal="right" vertical="center"/>
    </xf>
    <xf numFmtId="186" fontId="56" fillId="15" borderId="189" applyNumberFormat="0" applyProtection="0">
      <alignment horizontal="left" vertical="top" indent="1"/>
    </xf>
    <xf numFmtId="186" fontId="27" fillId="63" borderId="189" applyNumberFormat="0" applyProtection="0">
      <alignment horizontal="left" vertical="center" indent="1"/>
    </xf>
    <xf numFmtId="4" fontId="56" fillId="61" borderId="182" applyNumberFormat="0" applyProtection="0">
      <alignment horizontal="left" vertical="center" indent="1"/>
    </xf>
    <xf numFmtId="4" fontId="56" fillId="59" borderId="191" applyNumberFormat="0" applyProtection="0">
      <alignment horizontal="right" vertical="center"/>
    </xf>
    <xf numFmtId="4" fontId="64" fillId="64" borderId="191" applyNumberFormat="0" applyProtection="0">
      <alignment horizontal="right" vertical="center"/>
    </xf>
    <xf numFmtId="186" fontId="27" fillId="63" borderId="181" applyNumberFormat="0" applyProtection="0">
      <alignment horizontal="left" vertical="top" indent="1"/>
    </xf>
    <xf numFmtId="4" fontId="72" fillId="83" borderId="181" applyNumberFormat="0" applyProtection="0">
      <alignment horizontal="right" vertical="center"/>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4" fontId="56" fillId="61" borderId="182" applyNumberFormat="0" applyProtection="0">
      <alignment horizontal="left" vertical="center" indent="1"/>
    </xf>
    <xf numFmtId="186" fontId="56" fillId="40" borderId="179" applyNumberFormat="0" applyFont="0" applyAlignment="0" applyProtection="0"/>
    <xf numFmtId="186" fontId="56" fillId="14" borderId="189" applyNumberFormat="0" applyProtection="0">
      <alignment horizontal="left" vertical="top" indent="1"/>
    </xf>
    <xf numFmtId="4" fontId="56" fillId="15" borderId="195" applyNumberFormat="0" applyProtection="0">
      <alignment horizontal="left" vertical="center"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60" fillId="52"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61" fillId="21" borderId="193" applyBorder="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4" fontId="71" fillId="53" borderId="189" applyNumberFormat="0" applyProtection="0">
      <alignment vertical="center"/>
    </xf>
    <xf numFmtId="4" fontId="74" fillId="87" borderId="189" applyNumberFormat="0" applyProtection="0">
      <alignmen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0" fontId="5" fillId="13" borderId="197">
      <alignment vertical="center"/>
    </xf>
    <xf numFmtId="188" fontId="5" fillId="7" borderId="197">
      <alignment vertical="center"/>
      <protection locked="0"/>
    </xf>
    <xf numFmtId="0" fontId="5" fillId="69" borderId="197">
      <alignment vertical="center"/>
    </xf>
    <xf numFmtId="0" fontId="5" fillId="7" borderId="197">
      <alignment vertical="center"/>
      <protection locked="0"/>
    </xf>
    <xf numFmtId="4" fontId="56" fillId="15" borderId="191" applyNumberFormat="0" applyProtection="0">
      <alignment horizontal="right" vertical="center"/>
    </xf>
    <xf numFmtId="186" fontId="56" fillId="40" borderId="191" applyNumberFormat="0" applyFont="0" applyAlignment="0" applyProtection="0"/>
    <xf numFmtId="190" fontId="28" fillId="49" borderId="207">
      <alignment vertical="center"/>
    </xf>
    <xf numFmtId="186" fontId="42" fillId="44" borderId="191" applyNumberFormat="0" applyAlignment="0" applyProtection="0"/>
    <xf numFmtId="186" fontId="56" fillId="40" borderId="191" applyNumberFormat="0" applyFont="0" applyAlignment="0" applyProtection="0"/>
    <xf numFmtId="186" fontId="56" fillId="14" borderId="199" applyNumberFormat="0" applyProtection="0">
      <alignment horizontal="left" vertical="top" indent="1"/>
    </xf>
    <xf numFmtId="37" fontId="33" fillId="0" borderId="204" applyNumberFormat="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21" borderId="199" applyNumberFormat="0" applyProtection="0">
      <alignment horizontal="left" vertical="center" indent="1"/>
    </xf>
    <xf numFmtId="190" fontId="5" fillId="69" borderId="207">
      <alignment vertical="center"/>
    </xf>
    <xf numFmtId="186" fontId="56" fillId="21" borderId="199" applyNumberFormat="0" applyProtection="0">
      <alignment horizontal="left" vertical="top" indent="1"/>
    </xf>
    <xf numFmtId="4" fontId="56" fillId="61" borderId="195" applyNumberFormat="0" applyProtection="0">
      <alignment horizontal="left" vertical="center" indent="1"/>
    </xf>
    <xf numFmtId="186" fontId="42" fillId="44" borderId="201" applyNumberFormat="0" applyAlignment="0" applyProtection="0"/>
    <xf numFmtId="172" fontId="28" fillId="12" borderId="197">
      <alignment vertical="center"/>
      <protection locked="0"/>
    </xf>
    <xf numFmtId="4" fontId="56" fillId="15" borderId="201" applyNumberFormat="0" applyProtection="0">
      <alignment horizontal="right" vertical="center"/>
    </xf>
    <xf numFmtId="186" fontId="56" fillId="63" borderId="189" applyNumberFormat="0" applyProtection="0">
      <alignment horizontal="left" vertical="top" indent="1"/>
    </xf>
    <xf numFmtId="4" fontId="63" fillId="66" borderId="205"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4" fontId="59" fillId="53" borderId="201" applyNumberFormat="0" applyProtection="0">
      <alignment vertical="center"/>
    </xf>
    <xf numFmtId="4" fontId="27" fillId="21" borderId="205" applyNumberFormat="0" applyProtection="0">
      <alignment horizontal="left" vertical="center"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4" fontId="59" fillId="53" borderId="191" applyNumberFormat="0" applyProtection="0">
      <alignment vertical="center"/>
    </xf>
    <xf numFmtId="186" fontId="56" fillId="21" borderId="199" applyNumberFormat="0" applyProtection="0">
      <alignment horizontal="left" vertical="top" indent="1"/>
    </xf>
    <xf numFmtId="186" fontId="56" fillId="40" borderId="201" applyNumberFormat="0" applyFont="0" applyAlignment="0" applyProtection="0"/>
    <xf numFmtId="186" fontId="56" fillId="14" borderId="189" applyNumberFormat="0" applyProtection="0">
      <alignment horizontal="left" vertical="top" indent="1"/>
    </xf>
    <xf numFmtId="0" fontId="27" fillId="15" borderId="199" applyNumberFormat="0" applyProtection="0">
      <alignment horizontal="left" vertical="top" indent="1"/>
    </xf>
    <xf numFmtId="4" fontId="70" fillId="86" borderId="199" applyNumberFormat="0" applyProtection="0">
      <alignment horizontal="left" vertical="center" indent="1"/>
    </xf>
    <xf numFmtId="193" fontId="28" fillId="50" borderId="207">
      <alignment vertical="center"/>
    </xf>
    <xf numFmtId="4" fontId="72" fillId="53" borderId="199" applyNumberFormat="0" applyProtection="0">
      <alignment horizontal="left" vertical="center" indent="1"/>
    </xf>
    <xf numFmtId="188" fontId="5" fillId="13" borderId="197">
      <alignmen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93" fontId="28" fillId="12" borderId="197">
      <alignment vertical="center"/>
      <protection locked="0"/>
    </xf>
    <xf numFmtId="4" fontId="62" fillId="48" borderId="189" applyNumberFormat="0" applyProtection="0">
      <alignment vertical="center"/>
    </xf>
    <xf numFmtId="186" fontId="56" fillId="40" borderId="201" applyNumberFormat="0" applyFont="0" applyAlignment="0" applyProtection="0"/>
    <xf numFmtId="186" fontId="62" fillId="15" borderId="189" applyNumberFormat="0" applyProtection="0">
      <alignment horizontal="left" vertical="top" indent="1"/>
    </xf>
    <xf numFmtId="186" fontId="56" fillId="11" borderId="19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90" fontId="28" fillId="49" borderId="197">
      <alignment vertical="center"/>
    </xf>
    <xf numFmtId="186" fontId="61" fillId="21" borderId="193" applyBorder="0"/>
    <xf numFmtId="191" fontId="28" fillId="50" borderId="207">
      <alignment vertical="center"/>
    </xf>
    <xf numFmtId="186" fontId="27" fillId="21" borderId="189" applyNumberFormat="0" applyProtection="0">
      <alignment horizontal="left" vertical="top" indent="1"/>
    </xf>
    <xf numFmtId="37" fontId="33" fillId="0" borderId="194" applyNumberFormat="0"/>
    <xf numFmtId="186" fontId="60" fillId="52" borderId="199" applyNumberFormat="0" applyProtection="0">
      <alignment horizontal="left" vertical="top" indent="1"/>
    </xf>
    <xf numFmtId="4" fontId="72" fillId="86" borderId="189"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56" fillId="40" borderId="191" applyNumberFormat="0" applyFont="0" applyAlignment="0" applyProtection="0"/>
    <xf numFmtId="4" fontId="56" fillId="14" borderId="205" applyNumberFormat="0" applyProtection="0">
      <alignment horizontal="left" vertical="center" indent="1"/>
    </xf>
    <xf numFmtId="4" fontId="56" fillId="55" borderId="179" applyNumberFormat="0" applyProtection="0">
      <alignment horizontal="right" vertical="center"/>
    </xf>
    <xf numFmtId="186" fontId="50" fillId="41" borderId="179" applyNumberFormat="0" applyAlignment="0" applyProtection="0"/>
    <xf numFmtId="186" fontId="56" fillId="63" borderId="189"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42" fillId="44" borderId="201" applyNumberFormat="0" applyAlignment="0" applyProtection="0"/>
    <xf numFmtId="4" fontId="56" fillId="15" borderId="205" applyNumberFormat="0" applyProtection="0">
      <alignment horizontal="left" vertical="center" indent="1"/>
    </xf>
    <xf numFmtId="4" fontId="63" fillId="66" borderId="205" applyNumberFormat="0" applyProtection="0">
      <alignment horizontal="left" vertical="center"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61" borderId="205" applyNumberFormat="0" applyProtection="0">
      <alignment horizontal="left" vertical="center" indent="1"/>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27" fillId="21" borderId="189" applyNumberFormat="0" applyProtection="0">
      <alignment horizontal="left" vertical="center" indent="1"/>
    </xf>
    <xf numFmtId="186" fontId="56" fillId="21" borderId="199" applyNumberFormat="0" applyProtection="0">
      <alignment horizontal="left" vertical="top" indent="1"/>
    </xf>
    <xf numFmtId="0" fontId="73" fillId="52" borderId="199" applyNumberFormat="0" applyProtection="0">
      <alignment horizontal="left" vertical="top" indent="1"/>
    </xf>
    <xf numFmtId="4" fontId="59" fillId="53" borderId="201" applyNumberFormat="0" applyProtection="0">
      <alignment vertical="center"/>
    </xf>
    <xf numFmtId="186" fontId="27" fillId="63" borderId="189" applyNumberFormat="0" applyProtection="0">
      <alignment horizontal="left" vertical="top" indent="1"/>
    </xf>
    <xf numFmtId="186" fontId="28" fillId="12" borderId="207">
      <alignment vertical="center"/>
      <protection locked="0"/>
    </xf>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62" fillId="11" borderId="189"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4" fontId="59" fillId="12" borderId="197" applyNumberFormat="0" applyProtection="0">
      <alignment vertical="center"/>
    </xf>
    <xf numFmtId="186" fontId="56" fillId="21" borderId="181" applyNumberFormat="0" applyProtection="0">
      <alignment horizontal="left" vertical="top" indent="1"/>
    </xf>
    <xf numFmtId="186" fontId="28" fillId="12" borderId="197">
      <alignment vertical="center"/>
      <protection locked="0"/>
    </xf>
    <xf numFmtId="186" fontId="27" fillId="14" borderId="181" applyNumberFormat="0" applyProtection="0">
      <alignment horizontal="left" vertical="top" indent="1"/>
    </xf>
    <xf numFmtId="186" fontId="56" fillId="14" borderId="181" applyNumberFormat="0" applyProtection="0">
      <alignment horizontal="left" vertical="top" indent="1"/>
    </xf>
    <xf numFmtId="4" fontId="63" fillId="66" borderId="182" applyNumberFormat="0" applyProtection="0">
      <alignment horizontal="left" vertical="center" indent="1"/>
    </xf>
    <xf numFmtId="186" fontId="56" fillId="15" borderId="181" applyNumberFormat="0" applyProtection="0">
      <alignment horizontal="left" vertical="top" indent="1"/>
    </xf>
    <xf numFmtId="186" fontId="28" fillId="50" borderId="186">
      <alignment vertical="center"/>
    </xf>
    <xf numFmtId="186" fontId="62" fillId="15" borderId="189" applyNumberFormat="0" applyProtection="0">
      <alignment horizontal="left" vertical="top" indent="1"/>
    </xf>
    <xf numFmtId="186" fontId="56" fillId="63" borderId="189" applyNumberFormat="0" applyProtection="0">
      <alignment horizontal="left" vertical="top" indent="1"/>
    </xf>
    <xf numFmtId="186" fontId="27"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15" borderId="189" applyNumberFormat="0" applyProtection="0">
      <alignment horizontal="left" vertical="top" indent="1"/>
    </xf>
    <xf numFmtId="193" fontId="28" fillId="12" borderId="177">
      <alignment vertical="center"/>
      <protection locked="0"/>
    </xf>
    <xf numFmtId="186" fontId="27" fillId="14" borderId="189" applyNumberFormat="0" applyProtection="0">
      <alignment horizontal="left" vertical="center" indent="1"/>
    </xf>
    <xf numFmtId="186" fontId="27" fillId="15"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186" fontId="44" fillId="0" borderId="185" applyNumberFormat="0" applyFill="0" applyAlignment="0" applyProtection="0"/>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186" fontId="27" fillId="64" borderId="186" applyNumberFormat="0">
      <protection locked="0"/>
    </xf>
    <xf numFmtId="191" fontId="28" fillId="51" borderId="186">
      <alignment horizontal="right" vertical="center"/>
      <protection locked="0"/>
    </xf>
    <xf numFmtId="4" fontId="56" fillId="19" borderId="179" applyNumberFormat="0" applyProtection="0">
      <alignment horizontal="right" vertical="center"/>
    </xf>
    <xf numFmtId="186" fontId="60" fillId="52" borderId="181" applyNumberFormat="0" applyProtection="0">
      <alignment horizontal="left" vertical="top" indent="1"/>
    </xf>
    <xf numFmtId="4" fontId="56" fillId="23" borderId="201" applyNumberFormat="0" applyProtection="0">
      <alignment horizontal="right" vertical="center"/>
    </xf>
    <xf numFmtId="4" fontId="56" fillId="55" borderId="201" applyNumberFormat="0" applyProtection="0">
      <alignment horizontal="right" vertical="center"/>
    </xf>
    <xf numFmtId="186" fontId="56" fillId="40" borderId="201" applyNumberFormat="0" applyFont="0" applyAlignment="0" applyProtection="0"/>
    <xf numFmtId="4" fontId="59" fillId="53" borderId="201" applyNumberFormat="0" applyProtection="0">
      <alignment vertical="center"/>
    </xf>
    <xf numFmtId="172" fontId="5" fillId="7" borderId="177">
      <alignment vertical="center"/>
      <protection locked="0"/>
    </xf>
    <xf numFmtId="188" fontId="5" fillId="13" borderId="177">
      <alignment vertical="center"/>
    </xf>
    <xf numFmtId="186" fontId="56" fillId="40" borderId="201" applyNumberFormat="0" applyFont="0" applyAlignment="0" applyProtection="0"/>
    <xf numFmtId="186" fontId="56" fillId="14" borderId="19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6" fillId="59" borderId="201" applyNumberFormat="0" applyProtection="0">
      <alignment horizontal="right" vertical="center"/>
    </xf>
    <xf numFmtId="186" fontId="60" fillId="52" borderId="199" applyNumberFormat="0" applyProtection="0">
      <alignment horizontal="left" vertical="top" indent="1"/>
    </xf>
    <xf numFmtId="186" fontId="27" fillId="21" borderId="189" applyNumberFormat="0" applyProtection="0">
      <alignment horizontal="left" vertical="top" indent="1"/>
    </xf>
    <xf numFmtId="4" fontId="56" fillId="23" borderId="201" applyNumberFormat="0" applyProtection="0">
      <alignment horizontal="right" vertical="center"/>
    </xf>
    <xf numFmtId="186" fontId="56" fillId="11" borderId="201" applyNumberFormat="0" applyProtection="0">
      <alignment horizontal="left" vertical="center" indent="1"/>
    </xf>
    <xf numFmtId="186" fontId="56" fillId="21" borderId="199" applyNumberFormat="0" applyProtection="0">
      <alignment horizontal="left" vertical="top" indent="1"/>
    </xf>
    <xf numFmtId="188" fontId="5" fillId="13" borderId="177">
      <alignmen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0" borderId="201" applyNumberFormat="0" applyProtection="0">
      <alignment horizontal="right" vertical="center"/>
    </xf>
    <xf numFmtId="4" fontId="56" fillId="16" borderId="201" applyNumberFormat="0" applyProtection="0">
      <alignment horizontal="right" vertical="center"/>
    </xf>
    <xf numFmtId="4" fontId="56" fillId="15" borderId="205" applyNumberFormat="0" applyProtection="0">
      <alignment horizontal="left" vertical="center" indent="1"/>
    </xf>
    <xf numFmtId="4" fontId="62" fillId="48" borderId="199" applyNumberFormat="0" applyProtection="0">
      <alignment vertical="center"/>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4" fontId="56" fillId="56" borderId="201"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4" fontId="56" fillId="54" borderId="201" applyNumberFormat="0" applyProtection="0">
      <alignment horizontal="left" vertical="center" indent="1"/>
    </xf>
    <xf numFmtId="186" fontId="56" fillId="11" borderId="201"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62" borderId="201" applyNumberFormat="0" applyProtection="0">
      <alignment horizontal="left" vertical="center" indent="1"/>
    </xf>
    <xf numFmtId="188" fontId="5" fillId="13" borderId="177">
      <alignment vertical="center"/>
    </xf>
    <xf numFmtId="186" fontId="56" fillId="14" borderId="199" applyNumberFormat="0" applyProtection="0">
      <alignment horizontal="left" vertical="top" indent="1"/>
    </xf>
    <xf numFmtId="186" fontId="56" fillId="63" borderId="201" applyNumberFormat="0" applyProtection="0">
      <alignment horizontal="left" vertical="center" indent="1"/>
    </xf>
    <xf numFmtId="4" fontId="56" fillId="55" borderId="201"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50" fillId="41" borderId="201" applyNumberFormat="0" applyAlignment="0" applyProtection="0"/>
    <xf numFmtId="186" fontId="27" fillId="63" borderId="199" applyNumberFormat="0" applyProtection="0">
      <alignment horizontal="left" vertical="center" indent="1"/>
    </xf>
    <xf numFmtId="4" fontId="56" fillId="54" borderId="201" applyNumberFormat="0" applyProtection="0">
      <alignment horizontal="left" vertical="center" indent="1"/>
    </xf>
    <xf numFmtId="4" fontId="62" fillId="11" borderId="199"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56" fillId="15" borderId="205" applyNumberFormat="0" applyProtection="0">
      <alignment horizontal="left" vertical="center" indent="1"/>
    </xf>
    <xf numFmtId="186" fontId="42" fillId="44" borderId="201" applyNumberFormat="0" applyAlignment="0" applyProtection="0"/>
    <xf numFmtId="186" fontId="50" fillId="41" borderId="201" applyNumberForma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4" fontId="56" fillId="54" borderId="201" applyNumberFormat="0" applyProtection="0">
      <alignment horizontal="left" vertical="center" indent="1"/>
    </xf>
    <xf numFmtId="37" fontId="33" fillId="0" borderId="204" applyNumberFormat="0"/>
    <xf numFmtId="4" fontId="56" fillId="58"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4" fillId="64" borderId="201" applyNumberFormat="0" applyProtection="0">
      <alignment horizontal="right" vertical="center"/>
    </xf>
    <xf numFmtId="186" fontId="56" fillId="40" borderId="201" applyNumberFormat="0" applyFont="0" applyAlignment="0" applyProtection="0"/>
    <xf numFmtId="186" fontId="62"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16" borderId="201" applyNumberFormat="0" applyProtection="0">
      <alignment horizontal="right" vertical="center"/>
    </xf>
    <xf numFmtId="4" fontId="56" fillId="23" borderId="201"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4" fontId="56" fillId="14" borderId="205"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37" fontId="33" fillId="0" borderId="204" applyNumberFormat="0"/>
    <xf numFmtId="4" fontId="56" fillId="23" borderId="201" applyNumberFormat="0" applyProtection="0">
      <alignment horizontal="right" vertical="center"/>
    </xf>
    <xf numFmtId="4" fontId="62" fillId="48" borderId="199" applyNumberFormat="0" applyProtection="0">
      <alignment vertical="center"/>
    </xf>
    <xf numFmtId="186" fontId="44" fillId="0" borderId="206" applyNumberFormat="0" applyFill="0" applyAlignment="0" applyProtection="0"/>
    <xf numFmtId="186" fontId="60" fillId="52" borderId="199" applyNumberFormat="0" applyProtection="0">
      <alignment horizontal="left" vertical="top" indent="1"/>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62" fillId="15" borderId="199" applyNumberFormat="0" applyProtection="0">
      <alignment horizontal="left" vertical="top" indent="1"/>
    </xf>
    <xf numFmtId="186" fontId="27"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57" borderId="205"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4" fontId="56" fillId="16" borderId="201" applyNumberFormat="0" applyProtection="0">
      <alignment horizontal="right" vertical="center"/>
    </xf>
    <xf numFmtId="186" fontId="27" fillId="21" borderId="199" applyNumberFormat="0" applyProtection="0">
      <alignment horizontal="left" vertical="top" indent="1"/>
    </xf>
    <xf numFmtId="186" fontId="56" fillId="15"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190" fontId="28" fillId="49" borderId="177">
      <alignment vertical="center"/>
    </xf>
    <xf numFmtId="191" fontId="28" fillId="49" borderId="177">
      <alignment vertical="center"/>
    </xf>
    <xf numFmtId="191" fontId="28" fillId="49" borderId="177">
      <alignment vertical="center"/>
    </xf>
    <xf numFmtId="186" fontId="28" fillId="49" borderId="177">
      <alignment vertical="center"/>
    </xf>
    <xf numFmtId="186" fontId="28" fillId="49" borderId="177">
      <alignment vertical="center"/>
    </xf>
    <xf numFmtId="186" fontId="28" fillId="49" borderId="177">
      <alignment vertical="center"/>
    </xf>
    <xf numFmtId="186" fontId="28" fillId="49" borderId="177">
      <alignment vertical="center"/>
    </xf>
    <xf numFmtId="188" fontId="28" fillId="49" borderId="177">
      <alignment vertical="center"/>
    </xf>
    <xf numFmtId="188" fontId="28" fillId="49" borderId="177">
      <alignment vertical="center"/>
    </xf>
    <xf numFmtId="190" fontId="28" fillId="49" borderId="177">
      <alignment vertical="center"/>
    </xf>
    <xf numFmtId="191" fontId="28" fillId="12" borderId="177">
      <alignment vertical="center"/>
      <protection locked="0"/>
    </xf>
    <xf numFmtId="193" fontId="28" fillId="12" borderId="177">
      <alignment vertical="center"/>
      <protection locked="0"/>
    </xf>
    <xf numFmtId="186" fontId="28" fillId="12" borderId="177">
      <alignment vertical="center"/>
      <protection locked="0"/>
    </xf>
    <xf numFmtId="186" fontId="28" fillId="12" borderId="177">
      <alignment vertical="center"/>
      <protection locked="0"/>
    </xf>
    <xf numFmtId="193" fontId="28" fillId="12" borderId="177">
      <alignment vertical="center"/>
      <protection locked="0"/>
    </xf>
    <xf numFmtId="193" fontId="28" fillId="12" borderId="177">
      <alignment vertical="center"/>
      <protection locked="0"/>
    </xf>
    <xf numFmtId="186" fontId="28" fillId="12" borderId="177">
      <alignment vertical="center"/>
      <protection locked="0"/>
    </xf>
    <xf numFmtId="186" fontId="28" fillId="12" borderId="177">
      <alignment vertical="center"/>
      <protection locked="0"/>
    </xf>
    <xf numFmtId="193" fontId="28" fillId="12" borderId="177">
      <alignment vertical="center"/>
      <protection locked="0"/>
    </xf>
    <xf numFmtId="191" fontId="28" fillId="12" borderId="177">
      <alignment vertical="center"/>
      <protection locked="0"/>
    </xf>
    <xf numFmtId="191" fontId="28" fillId="12" borderId="177">
      <alignment vertical="center"/>
      <protection locked="0"/>
    </xf>
    <xf numFmtId="172" fontId="28" fillId="12" borderId="177">
      <alignment vertical="center"/>
      <protection locked="0"/>
    </xf>
    <xf numFmtId="172" fontId="28" fillId="12" borderId="177">
      <alignment vertical="center"/>
      <protection locked="0"/>
    </xf>
    <xf numFmtId="172" fontId="28" fillId="12" borderId="177">
      <alignment vertical="center"/>
      <protection locked="0"/>
    </xf>
    <xf numFmtId="172" fontId="28" fillId="12" borderId="177">
      <alignment vertical="center"/>
      <protection locked="0"/>
    </xf>
    <xf numFmtId="191" fontId="28" fillId="12" borderId="177">
      <alignment vertical="center"/>
      <protection locked="0"/>
    </xf>
    <xf numFmtId="191" fontId="28" fillId="50" borderId="177">
      <alignment vertical="center"/>
    </xf>
    <xf numFmtId="191" fontId="28" fillId="50" borderId="177">
      <alignment vertical="center"/>
    </xf>
    <xf numFmtId="193" fontId="28" fillId="50" borderId="177">
      <alignment vertical="center"/>
    </xf>
    <xf numFmtId="193" fontId="28" fillId="50" borderId="177">
      <alignment vertical="center"/>
    </xf>
    <xf numFmtId="193" fontId="28" fillId="50" borderId="177">
      <alignment vertical="center"/>
    </xf>
    <xf numFmtId="193" fontId="28" fillId="50" borderId="177">
      <alignment vertical="center"/>
    </xf>
    <xf numFmtId="188" fontId="28" fillId="50" borderId="177">
      <alignment vertical="center"/>
    </xf>
    <xf numFmtId="190" fontId="28" fillId="50" borderId="177">
      <alignment vertical="center"/>
    </xf>
    <xf numFmtId="186" fontId="28" fillId="50" borderId="177">
      <alignment vertical="center"/>
    </xf>
    <xf numFmtId="186" fontId="28" fillId="50" borderId="177">
      <alignment vertical="center"/>
    </xf>
    <xf numFmtId="186" fontId="28" fillId="50" borderId="177">
      <alignment vertical="center"/>
    </xf>
    <xf numFmtId="186" fontId="28" fillId="50" borderId="177">
      <alignment vertical="center"/>
    </xf>
    <xf numFmtId="191" fontId="28" fillId="50" borderId="177">
      <alignment vertical="center"/>
    </xf>
    <xf numFmtId="191" fontId="28" fillId="50" borderId="177">
      <alignment vertical="center"/>
    </xf>
    <xf numFmtId="191" fontId="28" fillId="50" borderId="177">
      <alignment vertical="center"/>
    </xf>
    <xf numFmtId="191" fontId="28" fillId="50" borderId="177">
      <alignment vertical="center"/>
    </xf>
    <xf numFmtId="191" fontId="28" fillId="51" borderId="177">
      <alignment horizontal="right" vertical="center"/>
      <protection locked="0"/>
    </xf>
    <xf numFmtId="186" fontId="28" fillId="51" borderId="177">
      <alignment horizontal="right" vertical="center"/>
      <protection locked="0"/>
    </xf>
    <xf numFmtId="186" fontId="28" fillId="51" borderId="177">
      <alignment horizontal="right" vertical="center"/>
      <protection locked="0"/>
    </xf>
    <xf numFmtId="190" fontId="28" fillId="51" borderId="177">
      <alignment horizontal="right" vertical="center"/>
      <protection locked="0"/>
    </xf>
    <xf numFmtId="188" fontId="28" fillId="51" borderId="177">
      <alignment horizontal="right" vertical="center"/>
      <protection locked="0"/>
    </xf>
    <xf numFmtId="190" fontId="28" fillId="51" borderId="177">
      <alignment horizontal="right" vertical="center"/>
      <protection locked="0"/>
    </xf>
    <xf numFmtId="191" fontId="28" fillId="51" borderId="177">
      <alignment horizontal="right" vertical="center"/>
      <protection locked="0"/>
    </xf>
    <xf numFmtId="191" fontId="28" fillId="51" borderId="177">
      <alignment horizontal="right" vertical="center"/>
      <protection locked="0"/>
    </xf>
    <xf numFmtId="191" fontId="28" fillId="51" borderId="177">
      <alignment horizontal="right" vertical="center"/>
      <protection locked="0"/>
    </xf>
    <xf numFmtId="186" fontId="44" fillId="0" borderId="206" applyNumberFormat="0" applyFill="0" applyAlignment="0" applyProtection="0"/>
    <xf numFmtId="186" fontId="27" fillId="14" borderId="189" applyNumberFormat="0" applyProtection="0">
      <alignment horizontal="left" vertical="top" indent="1"/>
    </xf>
    <xf numFmtId="4" fontId="56" fillId="0" borderId="191" applyNumberFormat="0" applyProtection="0">
      <alignment horizontal="right" vertical="center"/>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28" fillId="12" borderId="197">
      <alignment vertical="center"/>
      <protection locked="0"/>
    </xf>
    <xf numFmtId="186" fontId="56" fillId="40" borderId="201" applyNumberFormat="0" applyFont="0" applyAlignment="0" applyProtection="0"/>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top" indent="1"/>
    </xf>
    <xf numFmtId="186" fontId="61" fillId="21" borderId="193" applyBorder="0"/>
    <xf numFmtId="186" fontId="60" fillId="52"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4" fontId="56" fillId="23" borderId="191" applyNumberFormat="0" applyProtection="0">
      <alignment horizontal="right" vertical="center"/>
    </xf>
    <xf numFmtId="190" fontId="28" fillId="49" borderId="207">
      <alignment vertical="center"/>
    </xf>
    <xf numFmtId="186" fontId="27" fillId="64" borderId="177" applyNumberFormat="0">
      <protection locked="0"/>
    </xf>
    <xf numFmtId="4" fontId="59" fillId="12" borderId="177" applyNumberFormat="0" applyProtection="0">
      <alignment vertical="center"/>
    </xf>
    <xf numFmtId="186" fontId="56" fillId="67" borderId="177"/>
    <xf numFmtId="194" fontId="33" fillId="0" borderId="178" applyFill="0"/>
    <xf numFmtId="4" fontId="59" fillId="53" borderId="201" applyNumberFormat="0" applyProtection="0">
      <alignment vertical="center"/>
    </xf>
    <xf numFmtId="4" fontId="56" fillId="15" borderId="201" applyNumberFormat="0" applyProtection="0">
      <alignment horizontal="right" vertical="center"/>
    </xf>
    <xf numFmtId="186" fontId="50" fillId="41" borderId="201" applyNumberFormat="0" applyAlignment="0" applyProtection="0"/>
    <xf numFmtId="191" fontId="5" fillId="13" borderId="177">
      <alignment vertical="center"/>
    </xf>
    <xf numFmtId="188" fontId="5" fillId="13" borderId="177">
      <alignment vertical="center"/>
    </xf>
    <xf numFmtId="190" fontId="5" fillId="13" borderId="177">
      <alignment vertical="center"/>
    </xf>
    <xf numFmtId="191" fontId="5" fillId="7" borderId="177">
      <alignment vertical="center"/>
      <protection locked="0"/>
    </xf>
    <xf numFmtId="188" fontId="5" fillId="7" borderId="177">
      <alignment vertical="center"/>
      <protection locked="0"/>
    </xf>
    <xf numFmtId="196" fontId="5" fillId="69" borderId="177">
      <alignment vertical="center"/>
    </xf>
    <xf numFmtId="188" fontId="5" fillId="69" borderId="177">
      <alignment vertical="center"/>
    </xf>
    <xf numFmtId="190" fontId="5" fillId="69" borderId="177">
      <alignment vertical="center"/>
    </xf>
    <xf numFmtId="191" fontId="5" fillId="69" borderId="177">
      <alignment vertical="center"/>
    </xf>
    <xf numFmtId="188" fontId="5" fillId="70" borderId="177">
      <alignment horizontal="right" vertical="center"/>
      <protection locked="0"/>
    </xf>
    <xf numFmtId="190" fontId="5" fillId="70" borderId="177">
      <alignment horizontal="right" vertical="center"/>
      <protection locked="0"/>
    </xf>
    <xf numFmtId="191" fontId="5" fillId="70" borderId="177">
      <alignment horizontal="right" vertical="center"/>
      <protection locked="0"/>
    </xf>
    <xf numFmtId="194" fontId="33" fillId="0" borderId="178" applyFill="0"/>
    <xf numFmtId="191" fontId="5" fillId="69" borderId="177">
      <alignment vertical="center"/>
    </xf>
    <xf numFmtId="186" fontId="42" fillId="44" borderId="201" applyNumberFormat="0" applyAlignment="0" applyProtection="0"/>
    <xf numFmtId="186" fontId="56" fillId="14" borderId="181" applyNumberFormat="0" applyProtection="0">
      <alignment horizontal="left" vertical="top" indent="1"/>
    </xf>
    <xf numFmtId="186" fontId="44" fillId="0" borderId="185" applyNumberFormat="0" applyFill="0" applyAlignment="0" applyProtection="0"/>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63" borderId="181" applyNumberFormat="0" applyProtection="0">
      <alignment horizontal="left" vertical="top" indent="1"/>
    </xf>
    <xf numFmtId="186" fontId="56" fillId="14" borderId="191" applyNumberFormat="0" applyProtection="0">
      <alignment horizontal="left" vertical="center" indent="1"/>
    </xf>
    <xf numFmtId="193" fontId="28" fillId="50" borderId="177">
      <alignment vertical="center"/>
    </xf>
    <xf numFmtId="186" fontId="28" fillId="12" borderId="197">
      <alignment vertical="center"/>
      <protection locked="0"/>
    </xf>
    <xf numFmtId="190" fontId="5" fillId="69" borderId="197">
      <alignment vertical="center"/>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28" fillId="12" borderId="186">
      <alignment vertical="center"/>
      <protection locked="0"/>
    </xf>
    <xf numFmtId="186" fontId="56" fillId="15" borderId="181" applyNumberFormat="0" applyProtection="0">
      <alignment horizontal="left" vertical="top" indent="1"/>
    </xf>
    <xf numFmtId="190" fontId="5" fillId="13" borderId="186">
      <alignment vertical="center"/>
    </xf>
    <xf numFmtId="186" fontId="56" fillId="40" borderId="191" applyNumberFormat="0" applyFont="0" applyAlignment="0" applyProtection="0"/>
    <xf numFmtId="186" fontId="56" fillId="63" borderId="189" applyNumberFormat="0" applyProtection="0">
      <alignment horizontal="left" vertical="top" indent="1"/>
    </xf>
    <xf numFmtId="186" fontId="27" fillId="14" borderId="181" applyNumberFormat="0" applyProtection="0">
      <alignment horizontal="left" vertical="center" indent="1"/>
    </xf>
    <xf numFmtId="186" fontId="56" fillId="15" borderId="181" applyNumberFormat="0" applyProtection="0">
      <alignment horizontal="left" vertical="top" indent="1"/>
    </xf>
    <xf numFmtId="186" fontId="56" fillId="14" borderId="191" applyNumberFormat="0" applyProtection="0">
      <alignment horizontal="left" vertical="center" indent="1"/>
    </xf>
    <xf numFmtId="4" fontId="56" fillId="56" borderId="179" applyNumberFormat="0" applyProtection="0">
      <alignment horizontal="right" vertical="center"/>
    </xf>
    <xf numFmtId="4" fontId="63" fillId="66" borderId="182" applyNumberFormat="0" applyProtection="0">
      <alignment horizontal="left" vertical="center" indent="1"/>
    </xf>
    <xf numFmtId="37" fontId="33" fillId="0" borderId="194" applyNumberFormat="0"/>
    <xf numFmtId="0" fontId="5" fillId="69" borderId="186">
      <alignment vertical="center"/>
    </xf>
    <xf numFmtId="186" fontId="42" fillId="44" borderId="191" applyNumberFormat="0" applyAlignment="0" applyProtection="0"/>
    <xf numFmtId="186" fontId="56" fillId="21" borderId="189" applyNumberFormat="0" applyProtection="0">
      <alignment horizontal="left" vertical="top" indent="1"/>
    </xf>
    <xf numFmtId="190" fontId="28" fillId="49" borderId="177">
      <alignment vertical="center"/>
    </xf>
    <xf numFmtId="186" fontId="56" fillId="21" borderId="181" applyNumberFormat="0" applyProtection="0">
      <alignment horizontal="left" vertical="top" indent="1"/>
    </xf>
    <xf numFmtId="4" fontId="56" fillId="57" borderId="195" applyNumberFormat="0" applyProtection="0">
      <alignment horizontal="right" vertical="center"/>
    </xf>
    <xf numFmtId="4" fontId="56" fillId="61" borderId="195" applyNumberFormat="0" applyProtection="0">
      <alignment horizontal="left" vertical="center" indent="1"/>
    </xf>
    <xf numFmtId="186" fontId="56" fillId="15" borderId="189" applyNumberFormat="0" applyProtection="0">
      <alignment horizontal="left" vertical="top" indent="1"/>
    </xf>
    <xf numFmtId="191" fontId="28" fillId="12" borderId="197">
      <alignment vertical="center"/>
      <protection locked="0"/>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8" fillId="50" borderId="177">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63" fillId="66" borderId="19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11" borderId="191" applyNumberFormat="0" applyProtection="0">
      <alignment horizontal="left" vertical="center" indent="1"/>
    </xf>
    <xf numFmtId="186" fontId="56" fillId="14" borderId="199" applyNumberFormat="0" applyProtection="0">
      <alignment horizontal="left" vertical="top" indent="1"/>
    </xf>
    <xf numFmtId="4" fontId="56" fillId="55" borderId="191" applyNumberFormat="0" applyProtection="0">
      <alignment horizontal="right" vertical="center"/>
    </xf>
    <xf numFmtId="4" fontId="27" fillId="21" borderId="205" applyNumberFormat="0" applyProtection="0">
      <alignment horizontal="left" vertical="center" indent="1"/>
    </xf>
    <xf numFmtId="186" fontId="62" fillId="48" borderId="189" applyNumberFormat="0" applyProtection="0">
      <alignment horizontal="left" vertical="top" indent="1"/>
    </xf>
    <xf numFmtId="4" fontId="56" fillId="16" borderId="191" applyNumberFormat="0" applyProtection="0">
      <alignment horizontal="right" vertical="center"/>
    </xf>
    <xf numFmtId="4" fontId="56" fillId="56" borderId="201" applyNumberFormat="0" applyProtection="0">
      <alignment horizontal="right" vertical="center"/>
    </xf>
    <xf numFmtId="4" fontId="56" fillId="60" borderId="201" applyNumberFormat="0" applyProtection="0">
      <alignment horizontal="right" vertical="center"/>
    </xf>
    <xf numFmtId="4" fontId="56" fillId="0" borderId="201" applyNumberFormat="0" applyProtection="0">
      <alignment horizontal="right" vertical="center"/>
    </xf>
    <xf numFmtId="186" fontId="56" fillId="63" borderId="199" applyNumberFormat="0" applyProtection="0">
      <alignment horizontal="left" vertical="top" indent="1"/>
    </xf>
    <xf numFmtId="4" fontId="56" fillId="58" borderId="201" applyNumberFormat="0" applyProtection="0">
      <alignment horizontal="right" vertical="center"/>
    </xf>
    <xf numFmtId="4" fontId="56" fillId="56" borderId="201" applyNumberFormat="0" applyProtection="0">
      <alignment horizontal="right" vertical="center"/>
    </xf>
    <xf numFmtId="186" fontId="61" fillId="21" borderId="203" applyBorder="0"/>
    <xf numFmtId="186" fontId="56" fillId="63" borderId="199" applyNumberFormat="0" applyProtection="0">
      <alignment horizontal="left" vertical="top" indent="1"/>
    </xf>
    <xf numFmtId="4" fontId="62" fillId="48" borderId="199" applyNumberFormat="0" applyProtection="0">
      <alignment vertical="center"/>
    </xf>
    <xf numFmtId="186" fontId="42" fillId="44" borderId="201" applyNumberFormat="0" applyAlignment="0" applyProtection="0"/>
    <xf numFmtId="186" fontId="56" fillId="21" borderId="199" applyNumberFormat="0" applyProtection="0">
      <alignment horizontal="left" vertical="top" indent="1"/>
    </xf>
    <xf numFmtId="186" fontId="56" fillId="14" borderId="201" applyNumberFormat="0" applyProtection="0">
      <alignment horizontal="left" vertical="center" indent="1"/>
    </xf>
    <xf numFmtId="186" fontId="56" fillId="40" borderId="201" applyNumberFormat="0" applyFont="0" applyAlignment="0" applyProtection="0"/>
    <xf numFmtId="4" fontId="56" fillId="0" borderId="19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8" fontId="5" fillId="13" borderId="177">
      <alignment vertical="center"/>
    </xf>
    <xf numFmtId="4" fontId="56" fillId="15" borderId="205" applyNumberFormat="0" applyProtection="0">
      <alignment horizontal="left" vertical="center"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4" fontId="64" fillId="64" borderId="191" applyNumberFormat="0" applyProtection="0">
      <alignment horizontal="right" vertical="center"/>
    </xf>
    <xf numFmtId="4" fontId="56" fillId="59" borderId="191" applyNumberFormat="0" applyProtection="0">
      <alignment horizontal="right" vertical="center"/>
    </xf>
    <xf numFmtId="186" fontId="57" fillId="44" borderId="192" applyNumberFormat="0" applyAlignment="0" applyProtection="0"/>
    <xf numFmtId="186" fontId="27" fillId="21" borderId="199" applyNumberFormat="0" applyProtection="0">
      <alignment horizontal="left" vertical="center" indent="1"/>
    </xf>
    <xf numFmtId="186" fontId="27" fillId="21"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90" fontId="28" fillId="49" borderId="177">
      <alignment vertical="center"/>
    </xf>
    <xf numFmtId="186" fontId="56" fillId="21" borderId="199" applyNumberFormat="0" applyProtection="0">
      <alignment horizontal="left" vertical="top" indent="1"/>
    </xf>
    <xf numFmtId="188" fontId="5" fillId="7" borderId="207">
      <alignment vertical="center"/>
      <protection locked="0"/>
    </xf>
    <xf numFmtId="190" fontId="28" fillId="51" borderId="197">
      <alignment horizontal="right" vertical="center"/>
      <protection locked="0"/>
    </xf>
    <xf numFmtId="188" fontId="28" fillId="49" borderId="197">
      <alignment vertical="center"/>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27" fillId="21" borderId="189" applyNumberFormat="0" applyProtection="0">
      <alignment horizontal="left" vertical="center" indent="1"/>
    </xf>
    <xf numFmtId="4" fontId="56" fillId="60" borderId="191" applyNumberFormat="0" applyProtection="0">
      <alignment horizontal="right" vertical="center"/>
    </xf>
    <xf numFmtId="191" fontId="5" fillId="13" borderId="207">
      <alignment vertical="center"/>
    </xf>
    <xf numFmtId="186" fontId="56" fillId="14" borderId="189" applyNumberFormat="0" applyProtection="0">
      <alignment horizontal="left" vertical="top" indent="1"/>
    </xf>
    <xf numFmtId="4" fontId="63" fillId="66" borderId="205" applyNumberFormat="0" applyProtection="0">
      <alignment horizontal="left" vertical="center" indent="1"/>
    </xf>
    <xf numFmtId="186" fontId="56" fillId="14" borderId="189" applyNumberFormat="0" applyProtection="0">
      <alignment horizontal="left" vertical="top" indent="1"/>
    </xf>
    <xf numFmtId="188" fontId="5" fillId="69" borderId="197">
      <alignment vertical="center"/>
    </xf>
    <xf numFmtId="191" fontId="28" fillId="50" borderId="197">
      <alignment vertical="center"/>
    </xf>
    <xf numFmtId="186" fontId="60" fillId="52" borderId="199" applyNumberFormat="0" applyProtection="0">
      <alignment horizontal="left" vertical="top" indent="1"/>
    </xf>
    <xf numFmtId="186" fontId="56" fillId="40" borderId="191" applyNumberFormat="0" applyFont="0" applyAlignment="0" applyProtection="0"/>
    <xf numFmtId="186" fontId="27" fillId="14" borderId="189" applyNumberFormat="0" applyProtection="0">
      <alignment horizontal="left" vertical="center" indent="1"/>
    </xf>
    <xf numFmtId="186" fontId="56" fillId="63" borderId="189" applyNumberFormat="0" applyProtection="0">
      <alignment horizontal="left" vertical="top" indent="1"/>
    </xf>
    <xf numFmtId="186" fontId="27" fillId="64" borderId="177" applyNumberFormat="0">
      <protection locked="0"/>
    </xf>
    <xf numFmtId="193" fontId="28" fillId="12" borderId="197">
      <alignment vertical="center"/>
      <protection locked="0"/>
    </xf>
    <xf numFmtId="186" fontId="56" fillId="63"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center" indent="1"/>
    </xf>
    <xf numFmtId="186" fontId="56" fillId="63" borderId="181" applyNumberFormat="0" applyProtection="0">
      <alignment horizontal="left" vertical="top" indent="1"/>
    </xf>
    <xf numFmtId="191" fontId="5" fillId="70" borderId="197">
      <alignment horizontal="right" vertical="center"/>
      <protection locked="0"/>
    </xf>
    <xf numFmtId="186" fontId="56" fillId="14" borderId="181" applyNumberFormat="0" applyProtection="0">
      <alignment horizontal="left" vertical="top" indent="1"/>
    </xf>
    <xf numFmtId="4" fontId="56" fillId="14" borderId="195" applyNumberFormat="0" applyProtection="0">
      <alignment horizontal="left" vertical="center" indent="1"/>
    </xf>
    <xf numFmtId="190" fontId="5" fillId="70" borderId="186">
      <alignment horizontal="right" vertical="center"/>
      <protection locked="0"/>
    </xf>
    <xf numFmtId="186" fontId="60" fillId="52" borderId="189" applyNumberFormat="0" applyProtection="0">
      <alignment horizontal="left" vertical="top" indent="1"/>
    </xf>
    <xf numFmtId="186" fontId="27" fillId="15" borderId="189" applyNumberFormat="0" applyProtection="0">
      <alignment horizontal="left" vertical="top" indent="1"/>
    </xf>
    <xf numFmtId="186" fontId="56" fillId="11" borderId="179" applyNumberFormat="0" applyProtection="0">
      <alignment horizontal="left" vertical="center" indent="1"/>
    </xf>
    <xf numFmtId="4" fontId="62" fillId="48" borderId="189" applyNumberFormat="0" applyProtection="0">
      <alignment vertical="center"/>
    </xf>
    <xf numFmtId="186" fontId="56" fillId="63" borderId="181" applyNumberFormat="0" applyProtection="0">
      <alignment horizontal="left" vertical="top" indent="1"/>
    </xf>
    <xf numFmtId="4" fontId="59" fillId="65" borderId="179" applyNumberFormat="0" applyProtection="0">
      <alignment horizontal="right" vertical="center"/>
    </xf>
    <xf numFmtId="4" fontId="56" fillId="61" borderId="195" applyNumberFormat="0" applyProtection="0">
      <alignment horizontal="left" vertical="center" indent="1"/>
    </xf>
    <xf numFmtId="186" fontId="27" fillId="14" borderId="199" applyNumberFormat="0" applyProtection="0">
      <alignment horizontal="left" vertical="center" indent="1"/>
    </xf>
    <xf numFmtId="186" fontId="56" fillId="40" borderId="179" applyNumberFormat="0" applyFont="0" applyAlignment="0" applyProtection="0"/>
    <xf numFmtId="186" fontId="28" fillId="12" borderId="177">
      <alignment vertical="center"/>
      <protection locked="0"/>
    </xf>
    <xf numFmtId="193" fontId="28" fillId="50" borderId="186">
      <alignment vertical="center"/>
    </xf>
    <xf numFmtId="186" fontId="62" fillId="48" borderId="189" applyNumberFormat="0" applyProtection="0">
      <alignment horizontal="left" vertical="top" indent="1"/>
    </xf>
    <xf numFmtId="186" fontId="57" fillId="44" borderId="192" applyNumberFormat="0" applyAlignment="0" applyProtection="0"/>
    <xf numFmtId="186" fontId="56" fillId="63" borderId="181" applyNumberFormat="0" applyProtection="0">
      <alignment horizontal="left" vertical="top" indent="1"/>
    </xf>
    <xf numFmtId="186" fontId="27" fillId="63" borderId="189" applyNumberFormat="0" applyProtection="0">
      <alignment horizontal="left" vertical="center" indent="1"/>
    </xf>
    <xf numFmtId="186" fontId="56" fillId="40" borderId="179" applyNumberFormat="0" applyFont="0" applyAlignment="0" applyProtection="0"/>
    <xf numFmtId="4" fontId="27" fillId="21" borderId="195" applyNumberFormat="0" applyProtection="0">
      <alignment horizontal="left" vertical="center" indent="1"/>
    </xf>
    <xf numFmtId="186" fontId="56" fillId="15" borderId="189" applyNumberFormat="0" applyProtection="0">
      <alignment horizontal="left" vertical="top" indent="1"/>
    </xf>
    <xf numFmtId="4" fontId="56" fillId="15" borderId="195" applyNumberFormat="0" applyProtection="0">
      <alignment horizontal="left" vertical="center" indent="1"/>
    </xf>
    <xf numFmtId="186" fontId="56" fillId="14" borderId="181" applyNumberFormat="0" applyProtection="0">
      <alignment horizontal="left" vertical="top" indent="1"/>
    </xf>
    <xf numFmtId="186" fontId="61" fillId="21" borderId="193" applyBorder="0"/>
    <xf numFmtId="4" fontId="64" fillId="64" borderId="179" applyNumberFormat="0" applyProtection="0">
      <alignment horizontal="right" vertical="center"/>
    </xf>
    <xf numFmtId="186" fontId="56" fillId="62" borderId="191" applyNumberFormat="0" applyProtection="0">
      <alignment horizontal="left" vertical="center" indent="1"/>
    </xf>
    <xf numFmtId="186" fontId="27" fillId="21" borderId="181" applyNumberFormat="0" applyProtection="0">
      <alignment horizontal="left" vertical="center" indent="1"/>
    </xf>
    <xf numFmtId="4" fontId="62" fillId="48" borderId="181" applyNumberFormat="0" applyProtection="0">
      <alignment vertical="center"/>
    </xf>
    <xf numFmtId="186" fontId="56" fillId="21" borderId="181" applyNumberFormat="0" applyProtection="0">
      <alignment horizontal="left" vertical="top" indent="1"/>
    </xf>
    <xf numFmtId="37" fontId="33" fillId="0" borderId="184" applyNumberFormat="0"/>
    <xf numFmtId="186" fontId="42" fillId="44" borderId="179" applyNumberFormat="0" applyAlignment="0" applyProtection="0"/>
    <xf numFmtId="186" fontId="56" fillId="11" borderId="179" applyNumberFormat="0" applyProtection="0">
      <alignment horizontal="left" vertical="center" indent="1"/>
    </xf>
    <xf numFmtId="186" fontId="56" fillId="14" borderId="181" applyNumberFormat="0" applyProtection="0">
      <alignment horizontal="left" vertical="top" indent="1"/>
    </xf>
    <xf numFmtId="186" fontId="28" fillId="51" borderId="186">
      <alignment horizontal="right" vertical="center"/>
      <protection locked="0"/>
    </xf>
    <xf numFmtId="4" fontId="56" fillId="55" borderId="191" applyNumberFormat="0" applyProtection="0">
      <alignment horizontal="right" vertical="center"/>
    </xf>
    <xf numFmtId="191" fontId="5" fillId="13" borderId="186">
      <alignment vertical="center"/>
    </xf>
    <xf numFmtId="186" fontId="56" fillId="40" borderId="191" applyNumberFormat="0" applyFont="0" applyAlignment="0" applyProtection="0"/>
    <xf numFmtId="186" fontId="56" fillId="15" borderId="189" applyNumberFormat="0" applyProtection="0">
      <alignment horizontal="left" vertical="top" indent="1"/>
    </xf>
    <xf numFmtId="186" fontId="56" fillId="62" borderId="201" applyNumberFormat="0" applyProtection="0">
      <alignment horizontal="left" vertical="center" indent="1"/>
    </xf>
    <xf numFmtId="186" fontId="27" fillId="15" borderId="199" applyNumberFormat="0" applyProtection="0">
      <alignment horizontal="left" vertical="center"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86" fontId="56" fillId="15" borderId="181" applyNumberFormat="0" applyProtection="0">
      <alignment horizontal="left" vertical="top" indent="1"/>
    </xf>
    <xf numFmtId="194" fontId="33" fillId="0" borderId="178" applyFill="0"/>
    <xf numFmtId="186" fontId="56" fillId="63" borderId="191" applyNumberFormat="0" applyProtection="0">
      <alignment horizontal="left" vertical="center" indent="1"/>
    </xf>
    <xf numFmtId="4" fontId="56" fillId="60" borderId="179" applyNumberFormat="0" applyProtection="0">
      <alignment horizontal="right" vertical="center"/>
    </xf>
    <xf numFmtId="186" fontId="56" fillId="21" borderId="181" applyNumberFormat="0" applyProtection="0">
      <alignment horizontal="left" vertical="top" indent="1"/>
    </xf>
    <xf numFmtId="4" fontId="63" fillId="66" borderId="182" applyNumberFormat="0" applyProtection="0">
      <alignment horizontal="left" vertical="center" indent="1"/>
    </xf>
    <xf numFmtId="4" fontId="56" fillId="56" borderId="179" applyNumberFormat="0" applyProtection="0">
      <alignment horizontal="right" vertical="center"/>
    </xf>
    <xf numFmtId="186" fontId="56" fillId="63" borderId="181" applyNumberFormat="0" applyProtection="0">
      <alignment horizontal="left" vertical="top" indent="1"/>
    </xf>
    <xf numFmtId="193" fontId="28" fillId="50" borderId="186">
      <alignment vertical="center"/>
    </xf>
    <xf numFmtId="186" fontId="61" fillId="21" borderId="203" applyBorder="0"/>
    <xf numFmtId="186" fontId="56" fillId="63" borderId="199" applyNumberFormat="0" applyProtection="0">
      <alignment horizontal="left" vertical="top" indent="1"/>
    </xf>
    <xf numFmtId="194" fontId="33" fillId="0" borderId="178" applyFill="0"/>
    <xf numFmtId="186" fontId="56" fillId="40" borderId="201" applyNumberFormat="0" applyFont="0" applyAlignment="0" applyProtection="0"/>
    <xf numFmtId="186" fontId="57" fillId="44" borderId="202"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56" fillId="14" borderId="191" applyNumberFormat="0" applyProtection="0">
      <alignment horizontal="left" vertical="center" indent="1"/>
    </xf>
    <xf numFmtId="4" fontId="56" fillId="0" borderId="20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4" fontId="72" fillId="87" borderId="199" applyNumberFormat="0" applyProtection="0">
      <alignment vertical="center"/>
    </xf>
    <xf numFmtId="186" fontId="56" fillId="62" borderId="201" applyNumberFormat="0" applyProtection="0">
      <alignment horizontal="left" vertical="center" indent="1"/>
    </xf>
    <xf numFmtId="186" fontId="56" fillId="40" borderId="201" applyNumberFormat="0" applyFont="0" applyAlignment="0" applyProtection="0"/>
    <xf numFmtId="4" fontId="56" fillId="60" borderId="191" applyNumberFormat="0" applyProtection="0">
      <alignment horizontal="right" vertical="center"/>
    </xf>
    <xf numFmtId="186" fontId="56" fillId="14" borderId="199" applyNumberFormat="0" applyProtection="0">
      <alignment horizontal="left" vertical="top" indent="1"/>
    </xf>
    <xf numFmtId="4" fontId="56" fillId="59" borderId="191" applyNumberFormat="0" applyProtection="0">
      <alignment horizontal="right" vertical="center"/>
    </xf>
    <xf numFmtId="186" fontId="27" fillId="63" borderId="199" applyNumberFormat="0" applyProtection="0">
      <alignment horizontal="left" vertical="center" indent="1"/>
    </xf>
    <xf numFmtId="186" fontId="56" fillId="15" borderId="189"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186" fontId="27" fillId="14" borderId="199" applyNumberFormat="0" applyProtection="0">
      <alignment horizontal="left" vertical="center" indent="1"/>
    </xf>
    <xf numFmtId="191" fontId="28" fillId="12" borderId="177">
      <alignment vertical="center"/>
      <protection locked="0"/>
    </xf>
    <xf numFmtId="4" fontId="56" fillId="58" borderId="191" applyNumberFormat="0" applyProtection="0">
      <alignment horizontal="right" vertical="center"/>
    </xf>
    <xf numFmtId="186" fontId="56" fillId="63" borderId="189" applyNumberFormat="0" applyProtection="0">
      <alignment horizontal="left" vertical="top" indent="1"/>
    </xf>
    <xf numFmtId="4" fontId="59" fillId="12" borderId="197" applyNumberFormat="0" applyProtection="0">
      <alignment vertical="center"/>
    </xf>
    <xf numFmtId="186" fontId="56" fillId="40" borderId="191" applyNumberFormat="0" applyFont="0" applyAlignment="0" applyProtection="0"/>
    <xf numFmtId="4" fontId="76" fillId="87" borderId="189" applyNumberFormat="0" applyProtection="0">
      <alignment horizontal="right" vertical="center"/>
    </xf>
    <xf numFmtId="4" fontId="56" fillId="55" borderId="191" applyNumberFormat="0" applyProtection="0">
      <alignment horizontal="right" vertical="center"/>
    </xf>
    <xf numFmtId="4" fontId="56" fillId="61" borderId="205" applyNumberFormat="0" applyProtection="0">
      <alignment horizontal="left" vertical="center" indent="1"/>
    </xf>
    <xf numFmtId="4" fontId="62" fillId="11" borderId="189" applyNumberFormat="0" applyProtection="0">
      <alignment horizontal="left" vertical="center" indent="1"/>
    </xf>
    <xf numFmtId="186" fontId="56" fillId="21" borderId="181" applyNumberFormat="0" applyProtection="0">
      <alignment horizontal="left" vertical="top" indent="1"/>
    </xf>
    <xf numFmtId="4" fontId="56" fillId="60" borderId="191" applyNumberFormat="0" applyProtection="0">
      <alignment horizontal="right" vertical="center"/>
    </xf>
    <xf numFmtId="186" fontId="56" fillId="40" borderId="191" applyNumberFormat="0" applyFont="0" applyAlignment="0" applyProtection="0"/>
    <xf numFmtId="0" fontId="37" fillId="15" borderId="189" applyNumberFormat="0" applyProtection="0">
      <alignment horizontal="left" vertical="top" indent="1"/>
    </xf>
    <xf numFmtId="191" fontId="5" fillId="7" borderId="186">
      <alignment vertical="center"/>
      <protection locked="0"/>
    </xf>
    <xf numFmtId="186" fontId="56" fillId="21" borderId="189" applyNumberFormat="0" applyProtection="0">
      <alignment horizontal="left" vertical="top" indent="1"/>
    </xf>
    <xf numFmtId="186" fontId="56" fillId="14" borderId="181" applyNumberFormat="0" applyProtection="0">
      <alignment horizontal="left" vertical="top" indent="1"/>
    </xf>
    <xf numFmtId="186" fontId="42" fillId="44" borderId="191" applyNumberFormat="0" applyAlignment="0" applyProtection="0"/>
    <xf numFmtId="4" fontId="56" fillId="23" borderId="201" applyNumberFormat="0" applyProtection="0">
      <alignment horizontal="right" vertical="center"/>
    </xf>
    <xf numFmtId="186" fontId="56" fillId="21" borderId="181" applyNumberFormat="0" applyProtection="0">
      <alignment horizontal="left" vertical="top" indent="1"/>
    </xf>
    <xf numFmtId="186" fontId="56" fillId="21" borderId="181" applyNumberFormat="0" applyProtection="0">
      <alignment horizontal="left" vertical="top" indent="1"/>
    </xf>
    <xf numFmtId="37" fontId="33" fillId="0" borderId="194" applyNumberFormat="0"/>
    <xf numFmtId="186" fontId="56" fillId="21" borderId="189" applyNumberFormat="0" applyProtection="0">
      <alignment horizontal="left" vertical="top" indent="1"/>
    </xf>
    <xf numFmtId="186" fontId="62" fillId="15" borderId="181" applyNumberFormat="0" applyProtection="0">
      <alignment horizontal="left" vertical="top" indent="1"/>
    </xf>
    <xf numFmtId="186" fontId="27" fillId="21" borderId="181" applyNumberFormat="0" applyProtection="0">
      <alignment horizontal="left" vertical="top" indent="1"/>
    </xf>
    <xf numFmtId="191" fontId="28" fillId="49" borderId="186">
      <alignment vertical="center"/>
    </xf>
    <xf numFmtId="186" fontId="42" fillId="44" borderId="191" applyNumberFormat="0" applyAlignment="0" applyProtection="0"/>
    <xf numFmtId="186" fontId="56" fillId="15" borderId="199" applyNumberFormat="0" applyProtection="0">
      <alignment horizontal="left" vertical="top" indent="1"/>
    </xf>
    <xf numFmtId="186" fontId="56" fillId="21" borderId="181" applyNumberFormat="0" applyProtection="0">
      <alignment horizontal="left" vertical="top" indent="1"/>
    </xf>
    <xf numFmtId="186" fontId="57" fillId="44" borderId="192" applyNumberFormat="0" applyAlignment="0" applyProtection="0"/>
    <xf numFmtId="186" fontId="56" fillId="63" borderId="189" applyNumberFormat="0" applyProtection="0">
      <alignment horizontal="left" vertical="top" indent="1"/>
    </xf>
    <xf numFmtId="190" fontId="28" fillId="51" borderId="177">
      <alignment horizontal="right" vertical="center"/>
      <protection locked="0"/>
    </xf>
    <xf numFmtId="186" fontId="27" fillId="21" borderId="189" applyNumberFormat="0" applyProtection="0">
      <alignment horizontal="left" vertical="center" indent="1"/>
    </xf>
    <xf numFmtId="4" fontId="56" fillId="14" borderId="195" applyNumberFormat="0" applyProtection="0">
      <alignment horizontal="left" vertical="center" indent="1"/>
    </xf>
    <xf numFmtId="186" fontId="27" fillId="15" borderId="181" applyNumberFormat="0" applyProtection="0">
      <alignment horizontal="left" vertical="top" indent="1"/>
    </xf>
    <xf numFmtId="186" fontId="56" fillId="40" borderId="191" applyNumberFormat="0" applyFont="0" applyAlignment="0" applyProtection="0"/>
    <xf numFmtId="186" fontId="56" fillId="14" borderId="191" applyNumberFormat="0" applyProtection="0">
      <alignment horizontal="left" vertical="center" indent="1"/>
    </xf>
    <xf numFmtId="186" fontId="56" fillId="40" borderId="191" applyNumberFormat="0" applyFont="0" applyAlignment="0" applyProtection="0"/>
    <xf numFmtId="4" fontId="72" fillId="87" borderId="181" applyNumberFormat="0" applyProtection="0">
      <alignment horizontal="right" vertical="center"/>
    </xf>
    <xf numFmtId="188" fontId="5" fillId="69" borderId="186">
      <alignment vertical="center"/>
    </xf>
    <xf numFmtId="186" fontId="27" fillId="14" borderId="181" applyNumberFormat="0" applyProtection="0">
      <alignment horizontal="left" vertical="top" indent="1"/>
    </xf>
    <xf numFmtId="186" fontId="56" fillId="63" borderId="181" applyNumberFormat="0" applyProtection="0">
      <alignment horizontal="left" vertical="top" indent="1"/>
    </xf>
    <xf numFmtId="186" fontId="44" fillId="0" borderId="185" applyNumberFormat="0" applyFill="0" applyAlignment="0" applyProtection="0"/>
    <xf numFmtId="186" fontId="56" fillId="40" borderId="179" applyNumberFormat="0" applyFont="0" applyAlignment="0" applyProtection="0"/>
    <xf numFmtId="186" fontId="56" fillId="14" borderId="181" applyNumberFormat="0" applyProtection="0">
      <alignment horizontal="left" vertical="top" indent="1"/>
    </xf>
    <xf numFmtId="186" fontId="56" fillId="40" borderId="179" applyNumberFormat="0" applyFont="0" applyAlignment="0" applyProtection="0"/>
    <xf numFmtId="186" fontId="27" fillId="15" borderId="181" applyNumberFormat="0" applyProtection="0">
      <alignment horizontal="left" vertical="top" indent="1"/>
    </xf>
    <xf numFmtId="186" fontId="28" fillId="12" borderId="186">
      <alignment vertical="center"/>
      <protection locked="0"/>
    </xf>
    <xf numFmtId="194" fontId="33" fillId="0" borderId="178" applyFill="0"/>
    <xf numFmtId="186" fontId="56" fillId="14" borderId="181" applyNumberFormat="0" applyProtection="0">
      <alignment horizontal="left" vertical="top" indent="1"/>
    </xf>
    <xf numFmtId="4" fontId="64" fillId="64" borderId="179" applyNumberFormat="0" applyProtection="0">
      <alignment horizontal="right" vertical="center"/>
    </xf>
    <xf numFmtId="191" fontId="5" fillId="69" borderId="186">
      <alignment vertical="center"/>
    </xf>
    <xf numFmtId="186" fontId="42" fillId="44" borderId="179" applyNumberFormat="0" applyAlignment="0" applyProtection="0"/>
    <xf numFmtId="186" fontId="50" fillId="41" borderId="179" applyNumberFormat="0" applyAlignment="0" applyProtection="0"/>
    <xf numFmtId="194" fontId="33" fillId="0" borderId="178" applyFill="0"/>
    <xf numFmtId="193" fontId="28" fillId="50" borderId="197">
      <alignment vertical="center"/>
    </xf>
    <xf numFmtId="186" fontId="56" fillId="63" borderId="191" applyNumberFormat="0" applyProtection="0">
      <alignment horizontal="left" vertical="center" indent="1"/>
    </xf>
    <xf numFmtId="186" fontId="56" fillId="15" borderId="189" applyNumberFormat="0" applyProtection="0">
      <alignment horizontal="left" vertical="top" indent="1"/>
    </xf>
    <xf numFmtId="186" fontId="27" fillId="63" borderId="181" applyNumberFormat="0" applyProtection="0">
      <alignment horizontal="left" vertical="center" indent="1"/>
    </xf>
    <xf numFmtId="186" fontId="28" fillId="49" borderId="177">
      <alignment vertical="center"/>
    </xf>
    <xf numFmtId="186" fontId="56" fillId="63" borderId="189" applyNumberFormat="0" applyProtection="0">
      <alignment horizontal="left" vertical="top" indent="1"/>
    </xf>
    <xf numFmtId="186" fontId="28" fillId="49" borderId="197">
      <alignment vertical="center"/>
    </xf>
    <xf numFmtId="4" fontId="63" fillId="66" borderId="195" applyNumberFormat="0" applyProtection="0">
      <alignment horizontal="left" vertical="center"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28" fillId="12" borderId="186">
      <alignment vertical="center"/>
      <protection locked="0"/>
    </xf>
    <xf numFmtId="186" fontId="27" fillId="15" borderId="181" applyNumberFormat="0" applyProtection="0">
      <alignment horizontal="left" vertical="center" indent="1"/>
    </xf>
    <xf numFmtId="4" fontId="27" fillId="21" borderId="195" applyNumberFormat="0" applyProtection="0">
      <alignment horizontal="left" vertical="center" indent="1"/>
    </xf>
    <xf numFmtId="186" fontId="56" fillId="14" borderId="199" applyNumberFormat="0" applyProtection="0">
      <alignment horizontal="left" vertical="top" indent="1"/>
    </xf>
    <xf numFmtId="191" fontId="28" fillId="51" borderId="197">
      <alignment horizontal="righ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4" fontId="56" fillId="53" borderId="179" applyNumberFormat="0" applyProtection="0">
      <alignment horizontal="left" vertical="center" indent="1"/>
    </xf>
    <xf numFmtId="4" fontId="56" fillId="0" borderId="179" applyNumberFormat="0" applyProtection="0">
      <alignment horizontal="right" vertical="center"/>
    </xf>
    <xf numFmtId="4" fontId="56" fillId="57" borderId="195" applyNumberFormat="0" applyProtection="0">
      <alignment horizontal="right" vertical="center"/>
    </xf>
    <xf numFmtId="188" fontId="5" fillId="69" borderId="186">
      <alignment vertical="center"/>
    </xf>
    <xf numFmtId="186" fontId="27" fillId="63" borderId="189" applyNumberFormat="0" applyProtection="0">
      <alignment horizontal="left" vertical="center" indent="1"/>
    </xf>
    <xf numFmtId="191" fontId="28" fillId="50" borderId="186">
      <alignment vertical="center"/>
    </xf>
    <xf numFmtId="186" fontId="56" fillId="15" borderId="189" applyNumberFormat="0" applyProtection="0">
      <alignment horizontal="left" vertical="top" indent="1"/>
    </xf>
    <xf numFmtId="186" fontId="57" fillId="44" borderId="180" applyNumberFormat="0" applyAlignment="0" applyProtection="0"/>
    <xf numFmtId="186" fontId="60" fillId="52" borderId="189" applyNumberFormat="0" applyProtection="0">
      <alignment horizontal="left" vertical="top" indent="1"/>
    </xf>
    <xf numFmtId="186" fontId="42" fillId="44" borderId="191" applyNumberFormat="0" applyAlignment="0" applyProtection="0"/>
    <xf numFmtId="186" fontId="42" fillId="44" borderId="191" applyNumberFormat="0" applyAlignment="0" applyProtection="0"/>
    <xf numFmtId="186" fontId="56" fillId="62" borderId="191" applyNumberFormat="0" applyProtection="0">
      <alignment horizontal="left" vertical="center" indent="1"/>
    </xf>
    <xf numFmtId="4" fontId="56" fillId="60" borderId="191" applyNumberFormat="0" applyProtection="0">
      <alignment horizontal="right" vertical="center"/>
    </xf>
    <xf numFmtId="186" fontId="56" fillId="14" borderId="189" applyNumberFormat="0" applyProtection="0">
      <alignment horizontal="left" vertical="top" indent="1"/>
    </xf>
    <xf numFmtId="0" fontId="5" fillId="70" borderId="177">
      <alignment horizontal="right" vertical="center"/>
      <protection locked="0"/>
    </xf>
    <xf numFmtId="4" fontId="56" fillId="54" borderId="191"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56" fillId="0" borderId="20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62" fillId="48" borderId="189" applyNumberFormat="0" applyProtection="0">
      <alignment horizontal="left" vertical="top" indent="1"/>
    </xf>
    <xf numFmtId="186" fontId="56" fillId="14" borderId="201" applyNumberFormat="0" applyProtection="0">
      <alignment horizontal="left" vertical="center"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28" fillId="12" borderId="197">
      <alignment vertical="center"/>
      <protection locked="0"/>
    </xf>
    <xf numFmtId="186" fontId="56" fillId="15" borderId="189" applyNumberFormat="0" applyProtection="0">
      <alignment horizontal="left" vertical="top" indent="1"/>
    </xf>
    <xf numFmtId="4" fontId="56" fillId="60" borderId="201" applyNumberFormat="0" applyProtection="0">
      <alignment horizontal="right" vertical="center"/>
    </xf>
    <xf numFmtId="186" fontId="27" fillId="21"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7" borderId="205" applyNumberFormat="0" applyProtection="0">
      <alignment horizontal="right" vertical="center"/>
    </xf>
    <xf numFmtId="186" fontId="44" fillId="0" borderId="206" applyNumberFormat="0" applyFill="0" applyAlignment="0" applyProtection="0"/>
    <xf numFmtId="4" fontId="56" fillId="23" borderId="201" applyNumberFormat="0" applyProtection="0">
      <alignment horizontal="right" vertical="center"/>
    </xf>
    <xf numFmtId="186" fontId="56" fillId="14" borderId="199" applyNumberFormat="0" applyProtection="0">
      <alignment horizontal="left" vertical="top" indent="1"/>
    </xf>
    <xf numFmtId="4" fontId="59" fillId="53" borderId="201" applyNumberFormat="0" applyProtection="0">
      <alignment vertical="center"/>
    </xf>
    <xf numFmtId="186" fontId="56" fillId="21" borderId="199" applyNumberFormat="0" applyProtection="0">
      <alignment horizontal="left" vertical="top" indent="1"/>
    </xf>
    <xf numFmtId="4" fontId="56" fillId="16"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27" fillId="63" borderId="199" applyNumberFormat="0" applyProtection="0">
      <alignment horizontal="left" vertical="center" indent="1"/>
    </xf>
    <xf numFmtId="0" fontId="5" fillId="13" borderId="177">
      <alignment vertical="center"/>
    </xf>
    <xf numFmtId="191" fontId="28" fillId="12" borderId="207">
      <alignment vertical="center"/>
      <protection locked="0"/>
    </xf>
    <xf numFmtId="186" fontId="27" fillId="63" borderId="199" applyNumberFormat="0" applyProtection="0">
      <alignment horizontal="left" vertical="top" indent="1"/>
    </xf>
    <xf numFmtId="186" fontId="27" fillId="21" borderId="189" applyNumberFormat="0" applyProtection="0">
      <alignment horizontal="left" vertical="top" indent="1"/>
    </xf>
    <xf numFmtId="4" fontId="56" fillId="0" borderId="191" applyNumberFormat="0" applyProtection="0">
      <alignment horizontal="right" vertical="center"/>
    </xf>
    <xf numFmtId="4" fontId="56" fillId="55" borderId="191" applyNumberFormat="0" applyProtection="0">
      <alignment horizontal="right" vertical="center"/>
    </xf>
    <xf numFmtId="186" fontId="50" fillId="41" borderId="191" applyNumberFormat="0" applyAlignment="0" applyProtection="0"/>
    <xf numFmtId="186" fontId="56" fillId="40" borderId="201" applyNumberFormat="0" applyFont="0" applyAlignment="0" applyProtection="0"/>
    <xf numFmtId="4" fontId="56" fillId="54" borderId="20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27" fillId="21" borderId="189" applyNumberFormat="0" applyProtection="0">
      <alignment horizontal="left" vertical="center" indent="1"/>
    </xf>
    <xf numFmtId="191" fontId="28" fillId="50" borderId="177">
      <alignment vertical="center"/>
    </xf>
    <xf numFmtId="4" fontId="27" fillId="21" borderId="205" applyNumberFormat="0" applyProtection="0">
      <alignment horizontal="left" vertical="center" indent="1"/>
    </xf>
    <xf numFmtId="186" fontId="28" fillId="49" borderId="197">
      <alignment vertical="center"/>
    </xf>
    <xf numFmtId="186" fontId="56" fillId="63" borderId="189" applyNumberFormat="0" applyProtection="0">
      <alignment horizontal="left" vertical="top" indent="1"/>
    </xf>
    <xf numFmtId="191" fontId="28" fillId="51" borderId="197">
      <alignment horizontal="right" vertical="center"/>
      <protection locked="0"/>
    </xf>
    <xf numFmtId="186" fontId="56" fillId="21" borderId="189" applyNumberFormat="0" applyProtection="0">
      <alignment horizontal="left" vertical="top" indent="1"/>
    </xf>
    <xf numFmtId="191" fontId="5" fillId="13" borderId="197">
      <alignment vertical="center"/>
    </xf>
    <xf numFmtId="4" fontId="27" fillId="21" borderId="195" applyNumberFormat="0" applyProtection="0">
      <alignment horizontal="left" vertical="center"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6" borderId="201" applyNumberFormat="0" applyProtection="0">
      <alignment horizontal="right" vertical="center"/>
    </xf>
    <xf numFmtId="186" fontId="56" fillId="21" borderId="189" applyNumberFormat="0" applyProtection="0">
      <alignment horizontal="left" vertical="top" indent="1"/>
    </xf>
    <xf numFmtId="4" fontId="56" fillId="60" borderId="191" applyNumberFormat="0" applyProtection="0">
      <alignment horizontal="right" vertical="center"/>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28" fillId="49" borderId="207">
      <alignment vertical="center"/>
    </xf>
    <xf numFmtId="186" fontId="56" fillId="14" borderId="189" applyNumberFormat="0" applyProtection="0">
      <alignment horizontal="left" vertical="top" indent="1"/>
    </xf>
    <xf numFmtId="37" fontId="33" fillId="0" borderId="194" applyNumberFormat="0"/>
    <xf numFmtId="0" fontId="73" fillId="52" borderId="189" applyNumberFormat="0" applyProtection="0">
      <alignment horizontal="left" vertical="top" indent="1"/>
    </xf>
    <xf numFmtId="0" fontId="5" fillId="13" borderId="177">
      <alignment vertical="center"/>
    </xf>
    <xf numFmtId="186" fontId="62" fillId="15" borderId="189" applyNumberFormat="0" applyProtection="0">
      <alignment horizontal="left" vertical="top" indent="1"/>
    </xf>
    <xf numFmtId="186" fontId="56" fillId="63" borderId="189" applyNumberFormat="0" applyProtection="0">
      <alignment horizontal="left" vertical="top" indent="1"/>
    </xf>
    <xf numFmtId="4" fontId="59" fillId="53" borderId="191" applyNumberFormat="0" applyProtection="0">
      <alignment vertical="center"/>
    </xf>
    <xf numFmtId="4" fontId="59" fillId="65" borderId="191" applyNumberFormat="0" applyProtection="0">
      <alignment horizontal="right" vertical="center"/>
    </xf>
    <xf numFmtId="186" fontId="56" fillId="40" borderId="191" applyNumberFormat="0" applyFont="0" applyAlignment="0" applyProtection="0"/>
    <xf numFmtId="4" fontId="56" fillId="15" borderId="191" applyNumberFormat="0" applyProtection="0">
      <alignment horizontal="right" vertical="center"/>
    </xf>
    <xf numFmtId="186" fontId="56" fillId="15" borderId="181" applyNumberFormat="0" applyProtection="0">
      <alignment horizontal="left" vertical="top" indent="1"/>
    </xf>
    <xf numFmtId="186" fontId="27" fillId="14" borderId="189" applyNumberFormat="0" applyProtection="0">
      <alignment horizontal="left" vertical="top" indent="1"/>
    </xf>
    <xf numFmtId="186" fontId="27" fillId="14" borderId="181" applyNumberFormat="0" applyProtection="0">
      <alignment horizontal="left" vertical="top" indent="1"/>
    </xf>
    <xf numFmtId="186" fontId="56" fillId="21" borderId="189" applyNumberFormat="0" applyProtection="0">
      <alignment horizontal="left" vertical="top" indent="1"/>
    </xf>
    <xf numFmtId="0" fontId="5" fillId="70" borderId="186">
      <alignment horizontal="right" vertical="center"/>
      <protection locked="0"/>
    </xf>
    <xf numFmtId="186" fontId="56" fillId="14" borderId="189" applyNumberFormat="0" applyProtection="0">
      <alignment horizontal="left" vertical="top" indent="1"/>
    </xf>
    <xf numFmtId="186" fontId="56" fillId="40" borderId="191" applyNumberFormat="0" applyFont="0" applyAlignment="0" applyProtection="0"/>
    <xf numFmtId="4" fontId="27" fillId="21" borderId="182" applyNumberFormat="0" applyProtection="0">
      <alignment horizontal="left" vertical="center" indent="1"/>
    </xf>
    <xf numFmtId="186" fontId="62" fillId="48" borderId="189" applyNumberFormat="0" applyProtection="0">
      <alignment horizontal="left" vertical="top" indent="1"/>
    </xf>
    <xf numFmtId="186" fontId="56" fillId="63" borderId="181" applyNumberFormat="0" applyProtection="0">
      <alignment horizontal="left" vertical="top" indent="1"/>
    </xf>
    <xf numFmtId="186" fontId="61" fillId="21" borderId="183" applyBorder="0"/>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40" borderId="179" applyNumberFormat="0" applyFont="0" applyAlignment="0" applyProtection="0"/>
    <xf numFmtId="188" fontId="28" fillId="49" borderId="177">
      <alignment vertical="center"/>
    </xf>
    <xf numFmtId="191" fontId="28" fillId="50" borderId="186">
      <alignment vertical="center"/>
    </xf>
    <xf numFmtId="186" fontId="56" fillId="14" borderId="189" applyNumberFormat="0" applyProtection="0">
      <alignment horizontal="left" vertical="top" indent="1"/>
    </xf>
    <xf numFmtId="4" fontId="56" fillId="59" borderId="191" applyNumberFormat="0" applyProtection="0">
      <alignment horizontal="right" vertical="center"/>
    </xf>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27" fillId="63" borderId="189" applyNumberFormat="0" applyProtection="0">
      <alignment horizontal="left" vertical="top" indent="1"/>
    </xf>
    <xf numFmtId="4" fontId="59" fillId="53" borderId="191" applyNumberFormat="0" applyProtection="0">
      <alignment vertical="center"/>
    </xf>
    <xf numFmtId="190" fontId="28" fillId="50" borderId="197">
      <alignment vertical="center"/>
    </xf>
    <xf numFmtId="186" fontId="56" fillId="63" borderId="191" applyNumberFormat="0" applyProtection="0">
      <alignment horizontal="left" vertical="center" indent="1"/>
    </xf>
    <xf numFmtId="186" fontId="27" fillId="14" borderId="181" applyNumberFormat="0" applyProtection="0">
      <alignment horizontal="left" vertical="top" indent="1"/>
    </xf>
    <xf numFmtId="186" fontId="62" fillId="48" borderId="189" applyNumberFormat="0" applyProtection="0">
      <alignment horizontal="left" vertical="top" indent="1"/>
    </xf>
    <xf numFmtId="4" fontId="59" fillId="65" borderId="179" applyNumberFormat="0" applyProtection="0">
      <alignment horizontal="right" vertical="center"/>
    </xf>
    <xf numFmtId="186" fontId="60" fillId="52" borderId="189" applyNumberFormat="0" applyProtection="0">
      <alignment horizontal="left" vertical="top" indent="1"/>
    </xf>
    <xf numFmtId="186" fontId="56" fillId="40" borderId="179" applyNumberFormat="0" applyFont="0" applyAlignment="0" applyProtection="0"/>
    <xf numFmtId="186" fontId="27" fillId="21" borderId="181" applyNumberFormat="0" applyProtection="0">
      <alignment horizontal="left" vertical="top" indent="1"/>
    </xf>
    <xf numFmtId="4" fontId="64" fillId="64" borderId="179" applyNumberFormat="0" applyProtection="0">
      <alignment horizontal="right" vertical="center"/>
    </xf>
    <xf numFmtId="4" fontId="27" fillId="21" borderId="182" applyNumberFormat="0" applyProtection="0">
      <alignment horizontal="left" vertical="center" indent="1"/>
    </xf>
    <xf numFmtId="186" fontId="27" fillId="14" borderId="181" applyNumberFormat="0" applyProtection="0">
      <alignment horizontal="left" vertical="top" indent="1"/>
    </xf>
    <xf numFmtId="191" fontId="28" fillId="50" borderId="186">
      <alignment vertical="center"/>
    </xf>
    <xf numFmtId="4" fontId="56" fillId="59" borderId="191" applyNumberFormat="0" applyProtection="0">
      <alignment horizontal="right" vertical="center"/>
    </xf>
    <xf numFmtId="186" fontId="56" fillId="40" borderId="191" applyNumberFormat="0" applyFont="0" applyAlignment="0" applyProtection="0"/>
    <xf numFmtId="186" fontId="56" fillId="63" borderId="189" applyNumberFormat="0" applyProtection="0">
      <alignment horizontal="left" vertical="top" indent="1"/>
    </xf>
    <xf numFmtId="37" fontId="33" fillId="0" borderId="204" applyNumberFormat="0"/>
    <xf numFmtId="186" fontId="56" fillId="63" borderId="201" applyNumberFormat="0" applyProtection="0">
      <alignment horizontal="left" vertical="center" indent="1"/>
    </xf>
    <xf numFmtId="191" fontId="28" fillId="50" borderId="207">
      <alignment vertical="center"/>
    </xf>
    <xf numFmtId="186" fontId="56" fillId="11" borderId="191" applyNumberFormat="0" applyProtection="0">
      <alignment horizontal="left" vertical="center" indent="1"/>
    </xf>
    <xf numFmtId="186" fontId="56" fillId="15" borderId="181" applyNumberFormat="0" applyProtection="0">
      <alignment horizontal="left" vertical="top" indent="1"/>
    </xf>
    <xf numFmtId="194" fontId="33" fillId="0" borderId="178" applyFill="0"/>
    <xf numFmtId="186" fontId="56" fillId="40" borderId="191" applyNumberFormat="0" applyFont="0" applyAlignment="0" applyProtection="0"/>
    <xf numFmtId="4" fontId="56" fillId="58" borderId="179" applyNumberFormat="0" applyProtection="0">
      <alignment horizontal="right" vertical="center"/>
    </xf>
    <xf numFmtId="186" fontId="57" fillId="44" borderId="180" applyNumberFormat="0" applyAlignment="0" applyProtection="0"/>
    <xf numFmtId="4" fontId="56" fillId="0" borderId="179" applyNumberFormat="0" applyProtection="0">
      <alignment horizontal="right" vertical="center"/>
    </xf>
    <xf numFmtId="4" fontId="56" fillId="53" borderId="179" applyNumberFormat="0" applyProtection="0">
      <alignment horizontal="left" vertical="center" indent="1"/>
    </xf>
    <xf numFmtId="186" fontId="27" fillId="63" borderId="181" applyNumberFormat="0" applyProtection="0">
      <alignment horizontal="left" vertical="center" indent="1"/>
    </xf>
    <xf numFmtId="191" fontId="28" fillId="50" borderId="186">
      <alignment vertical="center"/>
    </xf>
    <xf numFmtId="186" fontId="42" fillId="44" borderId="201" applyNumberFormat="0" applyAlignment="0" applyProtection="0"/>
    <xf numFmtId="186" fontId="27" fillId="63" borderId="199" applyNumberFormat="0" applyProtection="0">
      <alignment horizontal="left" vertical="center" indent="1"/>
    </xf>
    <xf numFmtId="194" fontId="33" fillId="0" borderId="178" applyFill="0"/>
    <xf numFmtId="0" fontId="27" fillId="15" borderId="181" applyNumberFormat="0" applyProtection="0">
      <alignment horizontal="left" vertical="center" indent="1"/>
    </xf>
    <xf numFmtId="186" fontId="57" fillId="44" borderId="192" applyNumberFormat="0" applyAlignment="0" applyProtection="0"/>
    <xf numFmtId="186" fontId="56" fillId="63" borderId="189" applyNumberFormat="0" applyProtection="0">
      <alignment horizontal="left" vertical="top" indent="1"/>
    </xf>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56" fillId="21" borderId="181" applyNumberFormat="0" applyProtection="0">
      <alignment horizontal="left" vertical="top" indent="1"/>
    </xf>
    <xf numFmtId="188" fontId="5" fillId="7" borderId="186">
      <alignment vertical="center"/>
      <protection locked="0"/>
    </xf>
    <xf numFmtId="186" fontId="56" fillId="63" borderId="181" applyNumberFormat="0" applyProtection="0">
      <alignment horizontal="left" vertical="top" indent="1"/>
    </xf>
    <xf numFmtId="186" fontId="57" fillId="44" borderId="180" applyNumberFormat="0" applyAlignment="0" applyProtection="0"/>
    <xf numFmtId="186" fontId="56" fillId="14" borderId="181" applyNumberFormat="0" applyProtection="0">
      <alignment horizontal="left" vertical="top" indent="1"/>
    </xf>
    <xf numFmtId="193" fontId="5" fillId="69" borderId="186">
      <alignment vertical="center"/>
    </xf>
    <xf numFmtId="186" fontId="27" fillId="14" borderId="181" applyNumberFormat="0" applyProtection="0">
      <alignment horizontal="left" vertical="top"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4" fontId="56" fillId="54" borderId="191" applyNumberFormat="0" applyProtection="0">
      <alignment horizontal="left" vertical="center" indent="1"/>
    </xf>
    <xf numFmtId="186" fontId="60" fillId="52" borderId="189" applyNumberFormat="0" applyProtection="0">
      <alignment horizontal="left" vertical="top" indent="1"/>
    </xf>
    <xf numFmtId="186" fontId="62" fillId="15" borderId="189" applyNumberFormat="0" applyProtection="0">
      <alignment horizontal="left" vertical="top" indent="1"/>
    </xf>
    <xf numFmtId="4" fontId="56" fillId="15" borderId="179" applyNumberFormat="0" applyProtection="0">
      <alignment horizontal="right" vertical="center"/>
    </xf>
    <xf numFmtId="4" fontId="59" fillId="65" borderId="179" applyNumberFormat="0" applyProtection="0">
      <alignment horizontal="right" vertical="center"/>
    </xf>
    <xf numFmtId="186" fontId="56" fillId="40" borderId="179" applyNumberFormat="0" applyFont="0" applyAlignment="0" applyProtection="0"/>
    <xf numFmtId="4" fontId="56" fillId="16" borderId="179" applyNumberFormat="0" applyProtection="0">
      <alignment horizontal="right" vertical="center"/>
    </xf>
    <xf numFmtId="4" fontId="56" fillId="23" borderId="191" applyNumberFormat="0" applyProtection="0">
      <alignment horizontal="right" vertical="center"/>
    </xf>
    <xf numFmtId="4" fontId="56" fillId="15" borderId="191" applyNumberFormat="0" applyProtection="0">
      <alignment horizontal="right" vertical="center"/>
    </xf>
    <xf numFmtId="4" fontId="56" fillId="54" borderId="179" applyNumberFormat="0" applyProtection="0">
      <alignment horizontal="left" vertical="center" indent="1"/>
    </xf>
    <xf numFmtId="4" fontId="63" fillId="66" borderId="182" applyNumberFormat="0" applyProtection="0">
      <alignment horizontal="left" vertical="center" indent="1"/>
    </xf>
    <xf numFmtId="186" fontId="56" fillId="21" borderId="189" applyNumberFormat="0" applyProtection="0">
      <alignment horizontal="left" vertical="top" indent="1"/>
    </xf>
    <xf numFmtId="4" fontId="56" fillId="14" borderId="195" applyNumberFormat="0" applyProtection="0">
      <alignment horizontal="left" vertical="center" indent="1"/>
    </xf>
    <xf numFmtId="0" fontId="5" fillId="7" borderId="186">
      <alignment vertical="center"/>
      <protection locked="0"/>
    </xf>
    <xf numFmtId="0" fontId="27" fillId="63"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7" fillId="44" borderId="180" applyNumberFormat="0" applyAlignment="0" applyProtection="0"/>
    <xf numFmtId="186" fontId="27" fillId="14"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191" fontId="28" fillId="51" borderId="197">
      <alignment horizontal="right" vertical="center"/>
      <protection locked="0"/>
    </xf>
    <xf numFmtId="186" fontId="56" fillId="67" borderId="177"/>
    <xf numFmtId="4" fontId="64" fillId="64" borderId="191" applyNumberFormat="0" applyProtection="0">
      <alignment horizontal="right" vertical="center"/>
    </xf>
    <xf numFmtId="4" fontId="56" fillId="58" borderId="191" applyNumberFormat="0" applyProtection="0">
      <alignment horizontal="righ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89" applyNumberFormat="0" applyProtection="0">
      <alignment horizontal="left" vertical="top" indent="1"/>
    </xf>
    <xf numFmtId="4" fontId="56" fillId="54" borderId="191" applyNumberFormat="0" applyProtection="0">
      <alignment horizontal="left" vertical="center" indent="1"/>
    </xf>
    <xf numFmtId="190" fontId="5" fillId="13" borderId="207">
      <alignment vertical="center"/>
    </xf>
    <xf numFmtId="186" fontId="61" fillId="21" borderId="193" applyBorder="0"/>
    <xf numFmtId="4" fontId="56" fillId="53" borderId="191" applyNumberFormat="0" applyProtection="0">
      <alignment horizontal="left" vertical="center" indent="1"/>
    </xf>
    <xf numFmtId="4" fontId="59" fillId="65" borderId="191" applyNumberFormat="0" applyProtection="0">
      <alignment horizontal="right" vertical="center"/>
    </xf>
    <xf numFmtId="186" fontId="28" fillId="49" borderId="186">
      <alignment vertical="center"/>
    </xf>
    <xf numFmtId="186" fontId="56" fillId="14" borderId="181" applyNumberFormat="0" applyProtection="0">
      <alignment horizontal="left" vertical="top" indent="1"/>
    </xf>
    <xf numFmtId="4" fontId="27" fillId="21" borderId="182" applyNumberFormat="0" applyProtection="0">
      <alignment horizontal="left" vertical="center" indent="1"/>
    </xf>
    <xf numFmtId="186" fontId="27" fillId="63" borderId="181" applyNumberFormat="0" applyProtection="0">
      <alignment horizontal="left" vertical="center" indent="1"/>
    </xf>
    <xf numFmtId="186" fontId="56" fillId="15" borderId="181" applyNumberFormat="0" applyProtection="0">
      <alignment horizontal="left" vertical="top" indent="1"/>
    </xf>
    <xf numFmtId="194" fontId="33" fillId="0" borderId="178" applyFill="0"/>
    <xf numFmtId="186" fontId="56" fillId="21" borderId="199" applyNumberFormat="0" applyProtection="0">
      <alignment horizontal="left" vertical="top" indent="1"/>
    </xf>
    <xf numFmtId="186" fontId="50" fillId="41" borderId="201" applyNumberFormat="0" applyAlignment="0" applyProtection="0"/>
    <xf numFmtId="172" fontId="28" fillId="12" borderId="197">
      <alignment vertical="center"/>
      <protection locked="0"/>
    </xf>
    <xf numFmtId="4" fontId="56" fillId="52" borderId="179" applyNumberFormat="0" applyProtection="0">
      <alignment vertical="center"/>
    </xf>
    <xf numFmtId="4" fontId="56" fillId="0" borderId="201" applyNumberFormat="0" applyProtection="0">
      <alignment horizontal="right" vertical="center"/>
    </xf>
    <xf numFmtId="172" fontId="28" fillId="12" borderId="186">
      <alignment vertical="center"/>
      <protection locked="0"/>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27" fillId="21" borderId="199" applyNumberFormat="0" applyProtection="0">
      <alignment horizontal="left" vertical="top" indent="1"/>
    </xf>
    <xf numFmtId="186" fontId="62" fillId="15" borderId="189" applyNumberFormat="0" applyProtection="0">
      <alignment horizontal="left" vertical="top" indent="1"/>
    </xf>
    <xf numFmtId="186" fontId="27" fillId="64" borderId="197" applyNumberFormat="0">
      <protection locked="0"/>
    </xf>
    <xf numFmtId="186" fontId="56" fillId="40" borderId="191" applyNumberFormat="0" applyFont="0" applyAlignment="0" applyProtection="0"/>
    <xf numFmtId="193" fontId="28" fillId="50" borderId="186">
      <alignment vertical="center"/>
    </xf>
    <xf numFmtId="186" fontId="27" fillId="63" borderId="181" applyNumberFormat="0" applyProtection="0">
      <alignment horizontal="left" vertical="top" indent="1"/>
    </xf>
    <xf numFmtId="4" fontId="56" fillId="54" borderId="179" applyNumberFormat="0" applyProtection="0">
      <alignment horizontal="left" vertical="center" indent="1"/>
    </xf>
    <xf numFmtId="4" fontId="56" fillId="54" borderId="179" applyNumberFormat="0" applyProtection="0">
      <alignment horizontal="left" vertical="center" indent="1"/>
    </xf>
    <xf numFmtId="186" fontId="56" fillId="21" borderId="181" applyNumberFormat="0" applyProtection="0">
      <alignment horizontal="left" vertical="top" indent="1"/>
    </xf>
    <xf numFmtId="4" fontId="56" fillId="19" borderId="179" applyNumberFormat="0" applyProtection="0">
      <alignment horizontal="right" vertical="center"/>
    </xf>
    <xf numFmtId="194" fontId="33" fillId="0" borderId="178" applyFill="0"/>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14" borderId="189" applyNumberFormat="0" applyProtection="0">
      <alignment horizontal="left" vertical="top" indent="1"/>
    </xf>
    <xf numFmtId="186" fontId="56" fillId="40" borderId="191" applyNumberFormat="0" applyFont="0" applyAlignment="0" applyProtection="0"/>
    <xf numFmtId="0" fontId="5" fillId="13" borderId="186">
      <alignment vertical="center"/>
    </xf>
    <xf numFmtId="186" fontId="42" fillId="44" borderId="179" applyNumberFormat="0" applyAlignment="0" applyProtection="0"/>
    <xf numFmtId="4" fontId="56" fillId="57" borderId="195" applyNumberFormat="0" applyProtection="0">
      <alignment horizontal="right" vertical="center"/>
    </xf>
    <xf numFmtId="191" fontId="28" fillId="51" borderId="186">
      <alignment horizontal="right" vertical="center"/>
      <protection locked="0"/>
    </xf>
    <xf numFmtId="186" fontId="56" fillId="14" borderId="181" applyNumberFormat="0" applyProtection="0">
      <alignment horizontal="left" vertical="top" indent="1"/>
    </xf>
    <xf numFmtId="4" fontId="56" fillId="14" borderId="182" applyNumberFormat="0" applyProtection="0">
      <alignment horizontal="left" vertical="center" indent="1"/>
    </xf>
    <xf numFmtId="186" fontId="27" fillId="14" borderId="181" applyNumberFormat="0" applyProtection="0">
      <alignment horizontal="left" vertical="center" indent="1"/>
    </xf>
    <xf numFmtId="186" fontId="56" fillId="21" borderId="181" applyNumberFormat="0" applyProtection="0">
      <alignment horizontal="left" vertical="top" indent="1"/>
    </xf>
    <xf numFmtId="190" fontId="5" fillId="70" borderId="186">
      <alignment horizontal="right" vertical="center"/>
      <protection locked="0"/>
    </xf>
    <xf numFmtId="186" fontId="57" fillId="44" borderId="180" applyNumberFormat="0" applyAlignment="0" applyProtection="0"/>
    <xf numFmtId="4" fontId="56" fillId="15" borderId="191" applyNumberFormat="0" applyProtection="0">
      <alignment horizontal="right" vertical="center"/>
    </xf>
    <xf numFmtId="186" fontId="62" fillId="15" borderId="181" applyNumberFormat="0" applyProtection="0">
      <alignment horizontal="left" vertical="top"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2" borderId="191" applyNumberFormat="0" applyProtection="0">
      <alignment horizontal="left" vertical="center" indent="1"/>
    </xf>
    <xf numFmtId="186" fontId="56" fillId="62" borderId="191" applyNumberFormat="0" applyProtection="0">
      <alignment horizontal="left" vertical="center" indent="1"/>
    </xf>
    <xf numFmtId="4" fontId="56" fillId="60" borderId="191" applyNumberFormat="0" applyProtection="0">
      <alignment horizontal="righ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4" fontId="56" fillId="23" borderId="191" applyNumberFormat="0" applyProtection="0">
      <alignment horizontal="right" vertical="center"/>
    </xf>
    <xf numFmtId="4" fontId="56" fillId="59" borderId="201" applyNumberFormat="0" applyProtection="0">
      <alignment horizontal="right" vertical="center"/>
    </xf>
    <xf numFmtId="193" fontId="28" fillId="50" borderId="186">
      <alignment vertical="center"/>
    </xf>
    <xf numFmtId="186" fontId="56" fillId="21" borderId="199" applyNumberFormat="0" applyProtection="0">
      <alignment horizontal="left" vertical="top" indent="1"/>
    </xf>
    <xf numFmtId="186" fontId="56" fillId="40" borderId="179" applyNumberFormat="0" applyFont="0" applyAlignment="0" applyProtection="0"/>
    <xf numFmtId="186" fontId="56" fillId="15" borderId="199" applyNumberFormat="0" applyProtection="0">
      <alignment horizontal="left" vertical="top" indent="1"/>
    </xf>
    <xf numFmtId="186" fontId="56" fillId="40" borderId="191" applyNumberFormat="0" applyFont="0" applyAlignment="0" applyProtection="0"/>
    <xf numFmtId="186" fontId="62" fillId="48" borderId="181" applyNumberFormat="0" applyProtection="0">
      <alignment horizontal="left" vertical="top" indent="1"/>
    </xf>
    <xf numFmtId="186" fontId="56" fillId="63" borderId="181" applyNumberFormat="0" applyProtection="0">
      <alignment horizontal="left" vertical="top" indent="1"/>
    </xf>
    <xf numFmtId="4" fontId="62" fillId="48" borderId="189" applyNumberFormat="0" applyProtection="0">
      <alignment vertical="center"/>
    </xf>
    <xf numFmtId="4" fontId="56" fillId="14" borderId="182" applyNumberFormat="0" applyProtection="0">
      <alignment horizontal="left" vertical="center" indent="1"/>
    </xf>
    <xf numFmtId="186" fontId="56" fillId="63" borderId="189" applyNumberFormat="0" applyProtection="0">
      <alignment horizontal="left" vertical="top" indent="1"/>
    </xf>
    <xf numFmtId="186" fontId="56" fillId="40" borderId="191" applyNumberFormat="0" applyFont="0" applyAlignment="0" applyProtection="0"/>
    <xf numFmtId="188" fontId="5" fillId="70" borderId="186">
      <alignment horizontal="right" vertical="center"/>
      <protection locked="0"/>
    </xf>
    <xf numFmtId="193" fontId="28" fillId="50" borderId="197">
      <alignment vertical="center"/>
    </xf>
    <xf numFmtId="186" fontId="56" fillId="14" borderId="181" applyNumberFormat="0" applyProtection="0">
      <alignment horizontal="left" vertical="top" indent="1"/>
    </xf>
    <xf numFmtId="186" fontId="28" fillId="50" borderId="207">
      <alignment vertical="center"/>
    </xf>
    <xf numFmtId="186" fontId="56" fillId="15" borderId="181" applyNumberFormat="0" applyProtection="0">
      <alignment horizontal="left" vertical="top" indent="1"/>
    </xf>
    <xf numFmtId="4" fontId="56" fillId="15" borderId="195" applyNumberFormat="0" applyProtection="0">
      <alignment horizontal="left" vertical="center" indent="1"/>
    </xf>
    <xf numFmtId="191" fontId="28" fillId="50" borderId="177">
      <alignment vertical="center"/>
    </xf>
    <xf numFmtId="186" fontId="56" fillId="63" borderId="189" applyNumberFormat="0" applyProtection="0">
      <alignment horizontal="left" vertical="top" indent="1"/>
    </xf>
    <xf numFmtId="186" fontId="62" fillId="48" borderId="189" applyNumberFormat="0" applyProtection="0">
      <alignment horizontal="left" vertical="top" indent="1"/>
    </xf>
    <xf numFmtId="0" fontId="5" fillId="13" borderId="177">
      <alignment vertical="center"/>
    </xf>
    <xf numFmtId="4" fontId="72" fillId="78" borderId="189" applyNumberFormat="0" applyProtection="0">
      <alignment horizontal="right" vertical="center"/>
    </xf>
    <xf numFmtId="186" fontId="56" fillId="14" borderId="189" applyNumberFormat="0" applyProtection="0">
      <alignment horizontal="left" vertical="top" indent="1"/>
    </xf>
    <xf numFmtId="186" fontId="62" fillId="48" borderId="189" applyNumberFormat="0" applyProtection="0">
      <alignment horizontal="left" vertical="top" indent="1"/>
    </xf>
    <xf numFmtId="186" fontId="56" fillId="63" borderId="199" applyNumberFormat="0" applyProtection="0">
      <alignment horizontal="left" vertical="top" indent="1"/>
    </xf>
    <xf numFmtId="186" fontId="56" fillId="40" borderId="191" applyNumberFormat="0" applyFont="0" applyAlignment="0" applyProtection="0"/>
    <xf numFmtId="4" fontId="56" fillId="14" borderId="195"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center" indent="1"/>
    </xf>
    <xf numFmtId="186" fontId="56" fillId="14" borderId="191"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186" fontId="27" fillId="21" borderId="199" applyNumberFormat="0" applyProtection="0">
      <alignment horizontal="left" vertical="center" indent="1"/>
    </xf>
    <xf numFmtId="186" fontId="28" fillId="12" borderId="177">
      <alignment vertical="center"/>
      <protection locked="0"/>
    </xf>
    <xf numFmtId="186" fontId="56" fillId="21" borderId="189" applyNumberFormat="0" applyProtection="0">
      <alignment horizontal="left" vertical="top" indent="1"/>
    </xf>
    <xf numFmtId="186" fontId="27" fillId="63"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62" fillId="15" borderId="199" applyNumberFormat="0" applyProtection="0">
      <alignment horizontal="left" vertical="top" indent="1"/>
    </xf>
    <xf numFmtId="186" fontId="57" fillId="44" borderId="202" applyNumberFormat="0" applyAlignment="0" applyProtection="0"/>
    <xf numFmtId="186" fontId="42" fillId="44" borderId="191" applyNumberFormat="0" applyAlignment="0" applyProtection="0"/>
    <xf numFmtId="4" fontId="56" fillId="23" borderId="191" applyNumberFormat="0" applyProtection="0">
      <alignment horizontal="right" vertical="center"/>
    </xf>
    <xf numFmtId="186" fontId="62" fillId="15" borderId="189" applyNumberFormat="0" applyProtection="0">
      <alignment horizontal="left" vertical="top" indent="1"/>
    </xf>
    <xf numFmtId="186" fontId="56" fillId="21" borderId="189" applyNumberFormat="0" applyProtection="0">
      <alignment horizontal="left" vertical="top" indent="1"/>
    </xf>
    <xf numFmtId="4" fontId="62" fillId="11" borderId="199" applyNumberFormat="0" applyProtection="0">
      <alignment horizontal="left" vertical="center" indent="1"/>
    </xf>
    <xf numFmtId="0" fontId="5" fillId="13" borderId="177">
      <alignment vertical="center"/>
    </xf>
    <xf numFmtId="186" fontId="56" fillId="63" borderId="199" applyNumberFormat="0" applyProtection="0">
      <alignment horizontal="left" vertical="top" indent="1"/>
    </xf>
    <xf numFmtId="191" fontId="28" fillId="49" borderId="207">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4" fontId="62" fillId="11" borderId="189" applyNumberFormat="0" applyProtection="0">
      <alignment horizontal="left" vertical="center" indent="1"/>
    </xf>
    <xf numFmtId="186" fontId="56" fillId="40" borderId="201" applyNumberFormat="0" applyFont="0" applyAlignment="0" applyProtection="0"/>
    <xf numFmtId="186" fontId="56" fillId="63"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201" applyNumberFormat="0" applyProtection="0">
      <alignment horizontal="left" vertical="center"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4" fontId="56" fillId="58" borderId="201" applyNumberFormat="0" applyProtection="0">
      <alignment horizontal="right" vertical="center"/>
    </xf>
    <xf numFmtId="4" fontId="56" fillId="19" borderId="201" applyNumberFormat="0" applyProtection="0">
      <alignment horizontal="right" vertical="center"/>
    </xf>
    <xf numFmtId="186" fontId="56" fillId="21" borderId="199" applyNumberFormat="0" applyProtection="0">
      <alignment horizontal="left" vertical="top" indent="1"/>
    </xf>
    <xf numFmtId="4" fontId="62" fillId="11" borderId="199" applyNumberFormat="0" applyProtection="0">
      <alignment horizontal="left" vertical="center" indent="1"/>
    </xf>
    <xf numFmtId="4" fontId="56" fillId="19" borderId="201" applyNumberFormat="0" applyProtection="0">
      <alignment horizontal="right" vertical="center"/>
    </xf>
    <xf numFmtId="186" fontId="60" fillId="52" borderId="199" applyNumberFormat="0" applyProtection="0">
      <alignment horizontal="left" vertical="top" indent="1"/>
    </xf>
    <xf numFmtId="4" fontId="56" fillId="59" borderId="191" applyNumberFormat="0" applyProtection="0">
      <alignment horizontal="right" vertical="center"/>
    </xf>
    <xf numFmtId="4" fontId="62" fillId="48" borderId="189" applyNumberFormat="0" applyProtection="0">
      <alignment vertical="center"/>
    </xf>
    <xf numFmtId="186" fontId="57" fillId="44" borderId="202" applyNumberFormat="0" applyAlignment="0" applyProtection="0"/>
    <xf numFmtId="4" fontId="27" fillId="21" borderId="205" applyNumberFormat="0" applyProtection="0">
      <alignment horizontal="left" vertical="center" indent="1"/>
    </xf>
    <xf numFmtId="186" fontId="56" fillId="14" borderId="199" applyNumberFormat="0" applyProtection="0">
      <alignment horizontal="left" vertical="top" indent="1"/>
    </xf>
    <xf numFmtId="186" fontId="42" fillId="44" borderId="201" applyNumberFormat="0" applyAlignment="0" applyProtection="0"/>
    <xf numFmtId="186" fontId="56" fillId="21" borderId="189" applyNumberFormat="0" applyProtection="0">
      <alignment horizontal="left" vertical="top" indent="1"/>
    </xf>
    <xf numFmtId="190" fontId="5" fillId="69" borderId="177">
      <alignment vertical="center"/>
    </xf>
    <xf numFmtId="186" fontId="56" fillId="15" borderId="189" applyNumberFormat="0" applyProtection="0">
      <alignment horizontal="left" vertical="top" indent="1"/>
    </xf>
    <xf numFmtId="186" fontId="27" fillId="15" borderId="189" applyNumberFormat="0" applyProtection="0">
      <alignment horizontal="left" vertical="center" indent="1"/>
    </xf>
    <xf numFmtId="186" fontId="56" fillId="63" borderId="189" applyNumberFormat="0" applyProtection="0">
      <alignment horizontal="left" vertical="top" indent="1"/>
    </xf>
    <xf numFmtId="188" fontId="5" fillId="70" borderId="197">
      <alignment horizontal="right" vertical="center"/>
      <protection locked="0"/>
    </xf>
    <xf numFmtId="186" fontId="42" fillId="44" borderId="191" applyNumberFormat="0" applyAlignment="0" applyProtection="0"/>
    <xf numFmtId="186" fontId="56" fillId="21"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9" fillId="53" borderId="191" applyNumberFormat="0" applyProtection="0">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93" fontId="28" fillId="50" borderId="197">
      <alignment vertical="center"/>
    </xf>
    <xf numFmtId="188" fontId="5" fillId="70" borderId="177">
      <alignment horizontal="right" vertical="center"/>
      <protection locked="0"/>
    </xf>
    <xf numFmtId="186" fontId="61" fillId="21" borderId="193" applyBorder="0"/>
    <xf numFmtId="186" fontId="56" fillId="40" borderId="191" applyNumberFormat="0" applyFont="0" applyAlignment="0" applyProtection="0"/>
    <xf numFmtId="186" fontId="27" fillId="15" borderId="189" applyNumberFormat="0" applyProtection="0">
      <alignment horizontal="left" vertical="top" indent="1"/>
    </xf>
    <xf numFmtId="186" fontId="56" fillId="40" borderId="201" applyNumberFormat="0" applyFont="0" applyAlignment="0" applyProtection="0"/>
    <xf numFmtId="186" fontId="60" fillId="52" borderId="189" applyNumberFormat="0" applyProtection="0">
      <alignment horizontal="left" vertical="top" indent="1"/>
    </xf>
    <xf numFmtId="4" fontId="56" fillId="55" borderId="191" applyNumberFormat="0" applyProtection="0">
      <alignment horizontal="right" vertical="center"/>
    </xf>
    <xf numFmtId="186" fontId="56" fillId="21" borderId="181" applyNumberFormat="0" applyProtection="0">
      <alignment horizontal="left" vertical="top" indent="1"/>
    </xf>
    <xf numFmtId="186" fontId="56" fillId="21" borderId="199" applyNumberFormat="0" applyProtection="0">
      <alignment horizontal="left" vertical="top" indent="1"/>
    </xf>
    <xf numFmtId="186" fontId="27" fillId="21" borderId="189" applyNumberFormat="0" applyProtection="0">
      <alignment horizontal="left" vertical="top" indent="1"/>
    </xf>
    <xf numFmtId="186" fontId="57" fillId="44" borderId="192" applyNumberFormat="0" applyAlignment="0" applyProtection="0"/>
    <xf numFmtId="190" fontId="5" fillId="69" borderId="186">
      <alignment vertical="center"/>
    </xf>
    <xf numFmtId="186" fontId="27" fillId="21" borderId="199" applyNumberFormat="0" applyProtection="0">
      <alignment horizontal="left" vertical="center" indent="1"/>
    </xf>
    <xf numFmtId="4" fontId="56" fillId="54" borderId="179" applyNumberFormat="0" applyProtection="0">
      <alignment horizontal="left" vertical="center" indent="1"/>
    </xf>
    <xf numFmtId="4" fontId="56" fillId="54" borderId="179" applyNumberFormat="0" applyProtection="0">
      <alignment horizontal="left" vertical="center" indent="1"/>
    </xf>
    <xf numFmtId="190" fontId="28" fillId="51" borderId="177">
      <alignment horizontal="right" vertical="center"/>
      <protection locked="0"/>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91" fontId="5" fillId="13" borderId="186">
      <alignment vertical="center"/>
    </xf>
    <xf numFmtId="186" fontId="27" fillId="15" borderId="181" applyNumberFormat="0" applyProtection="0">
      <alignment horizontal="left" vertical="top" indent="1"/>
    </xf>
    <xf numFmtId="193" fontId="28" fillId="12" borderId="186">
      <alignment vertical="center"/>
      <protection locked="0"/>
    </xf>
    <xf numFmtId="186" fontId="56" fillId="21" borderId="189" applyNumberFormat="0" applyProtection="0">
      <alignment horizontal="left" vertical="top" indent="1"/>
    </xf>
    <xf numFmtId="186" fontId="56" fillId="15" borderId="181" applyNumberFormat="0" applyProtection="0">
      <alignment horizontal="left" vertical="top" indent="1"/>
    </xf>
    <xf numFmtId="37" fontId="33" fillId="0" borderId="194" applyNumberFormat="0"/>
    <xf numFmtId="193" fontId="28" fillId="12" borderId="197">
      <alignment vertical="center"/>
      <protection locked="0"/>
    </xf>
    <xf numFmtId="186" fontId="56" fillId="40" borderId="191" applyNumberFormat="0" applyFont="0" applyAlignment="0" applyProtection="0"/>
    <xf numFmtId="186" fontId="56" fillId="21" borderId="199" applyNumberFormat="0" applyProtection="0">
      <alignment horizontal="left" vertical="top" indent="1"/>
    </xf>
    <xf numFmtId="186" fontId="27" fillId="63" borderId="181"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8" fontId="28" fillId="51" borderId="197">
      <alignment horizontal="right" vertical="center"/>
      <protection locked="0"/>
    </xf>
    <xf numFmtId="191" fontId="5" fillId="69" borderId="186">
      <alignment vertical="center"/>
    </xf>
    <xf numFmtId="186" fontId="56" fillId="21" borderId="181" applyNumberFormat="0" applyProtection="0">
      <alignment horizontal="left" vertical="top" indent="1"/>
    </xf>
    <xf numFmtId="193" fontId="28" fillId="12" borderId="186">
      <alignment vertical="center"/>
      <protection locked="0"/>
    </xf>
    <xf numFmtId="186" fontId="27" fillId="15" borderId="181" applyNumberFormat="0" applyProtection="0">
      <alignment horizontal="left" vertical="center" indent="1"/>
    </xf>
    <xf numFmtId="186" fontId="56" fillId="40" borderId="179" applyNumberFormat="0" applyFont="0" applyAlignment="0" applyProtection="0"/>
    <xf numFmtId="186" fontId="56" fillId="14" borderId="181" applyNumberFormat="0" applyProtection="0">
      <alignment horizontal="left" vertical="top" indent="1"/>
    </xf>
    <xf numFmtId="186" fontId="56" fillId="21" borderId="181" applyNumberFormat="0" applyProtection="0">
      <alignment horizontal="left" vertical="top" indent="1"/>
    </xf>
    <xf numFmtId="37" fontId="33" fillId="0" borderId="184" applyNumberFormat="0"/>
    <xf numFmtId="186" fontId="56" fillId="63" borderId="181" applyNumberFormat="0" applyProtection="0">
      <alignment horizontal="left" vertical="top" indent="1"/>
    </xf>
    <xf numFmtId="186" fontId="27" fillId="14" borderId="181" applyNumberFormat="0" applyProtection="0">
      <alignment horizontal="left" vertical="center" indent="1"/>
    </xf>
    <xf numFmtId="186" fontId="56" fillId="63"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56" fillId="15" borderId="199" applyNumberFormat="0" applyProtection="0">
      <alignment horizontal="left" vertical="top" indent="1"/>
    </xf>
    <xf numFmtId="4" fontId="62" fillId="48" borderId="199" applyNumberFormat="0" applyProtection="0">
      <alignment vertical="center"/>
    </xf>
    <xf numFmtId="186" fontId="62" fillId="48" borderId="199" applyNumberFormat="0" applyProtection="0">
      <alignment horizontal="left" vertical="top" indent="1"/>
    </xf>
    <xf numFmtId="186" fontId="56" fillId="62" borderId="201" applyNumberFormat="0" applyProtection="0">
      <alignment horizontal="left" vertical="center" indent="1"/>
    </xf>
    <xf numFmtId="186" fontId="56" fillId="40" borderId="201" applyNumberFormat="0" applyFont="0" applyAlignment="0" applyProtection="0"/>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4" fontId="56" fillId="0" borderId="201" applyNumberFormat="0" applyProtection="0">
      <alignment horizontal="right" vertical="center"/>
    </xf>
    <xf numFmtId="186" fontId="27"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4" fontId="59" fillId="53" borderId="201" applyNumberFormat="0" applyProtection="0">
      <alignment vertical="center"/>
    </xf>
    <xf numFmtId="186" fontId="56" fillId="15" borderId="199" applyNumberFormat="0" applyProtection="0">
      <alignment horizontal="left" vertical="top" indent="1"/>
    </xf>
    <xf numFmtId="186" fontId="44" fillId="0" borderId="206" applyNumberFormat="0" applyFill="0" applyAlignment="0" applyProtection="0"/>
    <xf numFmtId="186" fontId="61" fillId="21" borderId="203" applyBorder="0"/>
    <xf numFmtId="4" fontId="56" fillId="52" borderId="201" applyNumberFormat="0" applyProtection="0">
      <alignment vertical="center"/>
    </xf>
    <xf numFmtId="186" fontId="56" fillId="40" borderId="201" applyNumberFormat="0" applyFont="0" applyAlignment="0" applyProtection="0"/>
    <xf numFmtId="188" fontId="5" fillId="69" borderId="186">
      <alignment vertical="center"/>
    </xf>
    <xf numFmtId="4" fontId="70" fillId="86" borderId="188" applyNumberFormat="0" applyProtection="0">
      <alignment horizontal="left" vertical="center" indent="1"/>
    </xf>
    <xf numFmtId="186" fontId="27" fillId="64" borderId="186" applyNumberFormat="0">
      <protection locked="0"/>
    </xf>
    <xf numFmtId="172" fontId="28" fillId="12" borderId="207">
      <alignment vertical="center"/>
      <protection locked="0"/>
    </xf>
    <xf numFmtId="186" fontId="56" fillId="14" borderId="189" applyNumberFormat="0" applyProtection="0">
      <alignment horizontal="left" vertical="top" indent="1"/>
    </xf>
    <xf numFmtId="4" fontId="56" fillId="60" borderId="201" applyNumberFormat="0" applyProtection="0">
      <alignment horizontal="right" vertical="center"/>
    </xf>
    <xf numFmtId="186" fontId="27" fillId="15" borderId="181" applyNumberFormat="0" applyProtection="0">
      <alignment horizontal="left" vertical="center" indent="1"/>
    </xf>
    <xf numFmtId="186" fontId="56" fillId="40" borderId="191" applyNumberFormat="0" applyFont="0" applyAlignment="0" applyProtection="0"/>
    <xf numFmtId="186" fontId="56" fillId="21" borderId="189" applyNumberFormat="0" applyProtection="0">
      <alignment horizontal="left" vertical="top" indent="1"/>
    </xf>
    <xf numFmtId="4" fontId="56" fillId="56" borderId="20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0" fillId="41" borderId="191" applyNumberFormat="0" applyAlignment="0" applyProtection="0"/>
    <xf numFmtId="186" fontId="56" fillId="21" borderId="181" applyNumberFormat="0" applyProtection="0">
      <alignment horizontal="left" vertical="top" indent="1"/>
    </xf>
    <xf numFmtId="37" fontId="33" fillId="0" borderId="184" applyNumberFormat="0"/>
    <xf numFmtId="186" fontId="56" fillId="21" borderId="189" applyNumberFormat="0" applyProtection="0">
      <alignment horizontal="left" vertical="top" indent="1"/>
    </xf>
    <xf numFmtId="190" fontId="28" fillId="49" borderId="186">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27" fillId="21" borderId="181" applyNumberFormat="0" applyProtection="0">
      <alignment horizontal="left" vertical="center" indent="1"/>
    </xf>
    <xf numFmtId="4" fontId="59" fillId="65" borderId="179" applyNumberFormat="0" applyProtection="0">
      <alignment horizontal="right" vertical="center"/>
    </xf>
    <xf numFmtId="188" fontId="5" fillId="70" borderId="207">
      <alignment horizontal="right" vertical="center"/>
      <protection locked="0"/>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14" borderId="201" applyNumberFormat="0" applyProtection="0">
      <alignment horizontal="left" vertical="center" indent="1"/>
    </xf>
    <xf numFmtId="186" fontId="56" fillId="63" borderId="199" applyNumberFormat="0" applyProtection="0">
      <alignment horizontal="left" vertical="top" indent="1"/>
    </xf>
    <xf numFmtId="186" fontId="27" fillId="15" borderId="199" applyNumberFormat="0" applyProtection="0">
      <alignment horizontal="left" vertical="top" indent="1"/>
    </xf>
    <xf numFmtId="186" fontId="28" fillId="50" borderId="177">
      <alignment vertical="center"/>
    </xf>
    <xf numFmtId="186" fontId="27" fillId="21" borderId="181" applyNumberFormat="0" applyProtection="0">
      <alignment horizontal="left" vertical="top" indent="1"/>
    </xf>
    <xf numFmtId="186" fontId="56" fillId="21" borderId="181" applyNumberFormat="0" applyProtection="0">
      <alignment horizontal="left" vertical="top" indent="1"/>
    </xf>
    <xf numFmtId="186" fontId="56" fillId="40" borderId="201" applyNumberFormat="0" applyFont="0" applyAlignment="0" applyProtection="0"/>
    <xf numFmtId="186" fontId="56" fillId="40" borderId="191" applyNumberFormat="0" applyFont="0" applyAlignment="0" applyProtection="0"/>
    <xf numFmtId="186" fontId="27" fillId="14" borderId="199" applyNumberFormat="0" applyProtection="0">
      <alignment horizontal="left" vertical="center" indent="1"/>
    </xf>
    <xf numFmtId="4" fontId="56" fillId="15" borderId="201" applyNumberFormat="0" applyProtection="0">
      <alignment horizontal="right" vertical="center"/>
    </xf>
    <xf numFmtId="4" fontId="56" fillId="54"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9" fillId="53" borderId="201" applyNumberFormat="0" applyProtection="0">
      <alignment vertical="center"/>
    </xf>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27" fillId="21" borderId="205" applyNumberFormat="0" applyProtection="0">
      <alignment horizontal="left" vertical="center" indent="1"/>
    </xf>
    <xf numFmtId="4" fontId="59" fillId="65" borderId="201" applyNumberFormat="0" applyProtection="0">
      <alignment horizontal="right" vertical="center"/>
    </xf>
    <xf numFmtId="186" fontId="56" fillId="63" borderId="199" applyNumberFormat="0" applyProtection="0">
      <alignment horizontal="left" vertical="top" indent="1"/>
    </xf>
    <xf numFmtId="4" fontId="56" fillId="19" borderId="201" applyNumberFormat="0" applyProtection="0">
      <alignment horizontal="right" vertical="center"/>
    </xf>
    <xf numFmtId="4" fontId="59" fillId="65" borderId="201" applyNumberFormat="0" applyProtection="0">
      <alignment horizontal="right" vertical="center"/>
    </xf>
    <xf numFmtId="186" fontId="57" fillId="44" borderId="202" applyNumberFormat="0" applyAlignment="0" applyProtection="0"/>
    <xf numFmtId="4" fontId="56" fillId="57" borderId="205" applyNumberFormat="0" applyProtection="0">
      <alignment horizontal="right" vertical="center"/>
    </xf>
    <xf numFmtId="186" fontId="27" fillId="21" borderId="199" applyNumberFormat="0" applyProtection="0">
      <alignment horizontal="left" vertical="center" indent="1"/>
    </xf>
    <xf numFmtId="186" fontId="56" fillId="14" borderId="181"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16" borderId="201" applyNumberFormat="0" applyProtection="0">
      <alignment horizontal="right" vertical="center"/>
    </xf>
    <xf numFmtId="186" fontId="60" fillId="52" borderId="199" applyNumberFormat="0" applyProtection="0">
      <alignment horizontal="left" vertical="top" indent="1"/>
    </xf>
    <xf numFmtId="186" fontId="56" fillId="40" borderId="201" applyNumberFormat="0" applyFont="0" applyAlignment="0" applyProtection="0"/>
    <xf numFmtId="4" fontId="56" fillId="55" borderId="201" applyNumberFormat="0" applyProtection="0">
      <alignment horizontal="right" vertical="center"/>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172" fontId="5" fillId="7" borderId="186">
      <alignment vertical="center"/>
      <protection locked="0"/>
    </xf>
    <xf numFmtId="4" fontId="74" fillId="87" borderId="189" applyNumberFormat="0" applyProtection="0">
      <alignment horizontal="right" vertical="center"/>
    </xf>
    <xf numFmtId="186" fontId="62" fillId="15" borderId="189" applyNumberFormat="0" applyProtection="0">
      <alignment horizontal="left" vertical="top" indent="1"/>
    </xf>
    <xf numFmtId="4" fontId="56" fillId="53" borderId="191" applyNumberFormat="0" applyProtection="0">
      <alignment horizontal="left" vertical="center" indent="1"/>
    </xf>
    <xf numFmtId="186" fontId="27" fillId="21" borderId="181" applyNumberFormat="0" applyProtection="0">
      <alignment horizontal="left" vertical="center" indent="1"/>
    </xf>
    <xf numFmtId="186" fontId="61" fillId="21" borderId="193" applyBorder="0"/>
    <xf numFmtId="4" fontId="56" fillId="52" borderId="191" applyNumberFormat="0" applyProtection="0">
      <alignment vertical="center"/>
    </xf>
    <xf numFmtId="186" fontId="56" fillId="14" borderId="189" applyNumberFormat="0" applyProtection="0">
      <alignment horizontal="left" vertical="top" indent="1"/>
    </xf>
    <xf numFmtId="190" fontId="28" fillId="51" borderId="197">
      <alignment horizontal="right" vertical="center"/>
      <protection locked="0"/>
    </xf>
    <xf numFmtId="186" fontId="60" fillId="52" borderId="189" applyNumberFormat="0" applyProtection="0">
      <alignment horizontal="left" vertical="top" indent="1"/>
    </xf>
    <xf numFmtId="186" fontId="56" fillId="15" borderId="189" applyNumberFormat="0" applyProtection="0">
      <alignment horizontal="left" vertical="top" indent="1"/>
    </xf>
    <xf numFmtId="191" fontId="28" fillId="50" borderId="177">
      <alignment vertical="center"/>
    </xf>
    <xf numFmtId="0" fontId="5" fillId="69" borderId="177">
      <alignment vertical="center"/>
    </xf>
    <xf numFmtId="0" fontId="37" fillId="15" borderId="189" applyNumberFormat="0" applyProtection="0">
      <alignment horizontal="left" vertical="top" indent="1"/>
    </xf>
    <xf numFmtId="186" fontId="56" fillId="40" borderId="191" applyNumberFormat="0" applyFont="0" applyAlignment="0" applyProtection="0"/>
    <xf numFmtId="4" fontId="56" fillId="19" borderId="191" applyNumberFormat="0" applyProtection="0">
      <alignment horizontal="right" vertical="center"/>
    </xf>
    <xf numFmtId="186" fontId="56" fillId="14" borderId="189" applyNumberFormat="0" applyProtection="0">
      <alignment horizontal="left" vertical="top" indent="1"/>
    </xf>
    <xf numFmtId="4" fontId="56" fillId="57" borderId="195" applyNumberFormat="0" applyProtection="0">
      <alignment horizontal="right" vertical="center"/>
    </xf>
    <xf numFmtId="4" fontId="56" fillId="0" borderId="191" applyNumberFormat="0" applyProtection="0">
      <alignment horizontal="right" vertical="center"/>
    </xf>
    <xf numFmtId="4" fontId="56" fillId="53" borderId="201" applyNumberFormat="0" applyProtection="0">
      <alignment horizontal="left" vertical="center" indent="1"/>
    </xf>
    <xf numFmtId="186" fontId="56" fillId="40" borderId="191" applyNumberFormat="0" applyFont="0" applyAlignment="0" applyProtection="0"/>
    <xf numFmtId="186" fontId="27" fillId="15" borderId="189" applyNumberFormat="0" applyProtection="0">
      <alignment horizontal="left" vertical="top" indent="1"/>
    </xf>
    <xf numFmtId="186" fontId="27" fillId="15" borderId="199" applyNumberFormat="0" applyProtection="0">
      <alignment horizontal="left" vertical="center"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4" fontId="56" fillId="23" borderId="191" applyNumberFormat="0" applyProtection="0">
      <alignment horizontal="right" vertical="center"/>
    </xf>
    <xf numFmtId="186" fontId="56" fillId="63" borderId="199" applyNumberFormat="0" applyProtection="0">
      <alignment horizontal="left" vertical="top" indent="1"/>
    </xf>
    <xf numFmtId="4" fontId="56" fillId="19" borderId="191" applyNumberFormat="0" applyProtection="0">
      <alignment horizontal="right" vertical="center"/>
    </xf>
    <xf numFmtId="4" fontId="56" fillId="16" borderId="191" applyNumberFormat="0" applyProtection="0">
      <alignment horizontal="right" vertical="center"/>
    </xf>
    <xf numFmtId="186" fontId="56" fillId="15" borderId="199" applyNumberFormat="0" applyProtection="0">
      <alignment horizontal="left" vertical="top" indent="1"/>
    </xf>
    <xf numFmtId="4" fontId="62" fillId="11" borderId="181" applyNumberFormat="0" applyProtection="0">
      <alignment horizontal="left" vertical="center" indent="1"/>
    </xf>
    <xf numFmtId="186" fontId="56" fillId="40" borderId="179" applyNumberFormat="0" applyFont="0" applyAlignment="0" applyProtection="0"/>
    <xf numFmtId="4" fontId="56" fillId="57" borderId="182" applyNumberFormat="0" applyProtection="0">
      <alignment horizontal="right" vertical="center"/>
    </xf>
    <xf numFmtId="172" fontId="28" fillId="12" borderId="177">
      <alignment vertical="center"/>
      <protection locked="0"/>
    </xf>
    <xf numFmtId="194" fontId="33" fillId="0" borderId="178" applyFill="0"/>
    <xf numFmtId="186" fontId="56" fillId="15" borderId="181" applyNumberFormat="0" applyProtection="0">
      <alignment horizontal="left" vertical="top" indent="1"/>
    </xf>
    <xf numFmtId="4" fontId="56" fillId="14" borderId="195" applyNumberFormat="0" applyProtection="0">
      <alignment horizontal="left" vertical="center" indent="1"/>
    </xf>
    <xf numFmtId="186" fontId="56" fillId="63" borderId="189" applyNumberFormat="0" applyProtection="0">
      <alignment horizontal="left" vertical="top" indent="1"/>
    </xf>
    <xf numFmtId="186" fontId="27" fillId="14" borderId="199" applyNumberFormat="0" applyProtection="0">
      <alignment horizontal="left" vertical="center" indent="1"/>
    </xf>
    <xf numFmtId="186" fontId="62" fillId="15" borderId="199" applyNumberFormat="0" applyProtection="0">
      <alignment horizontal="left" vertical="top" indent="1"/>
    </xf>
    <xf numFmtId="188" fontId="28" fillId="49" borderId="177">
      <alignment vertical="center"/>
    </xf>
    <xf numFmtId="186" fontId="56" fillId="40" borderId="191" applyNumberFormat="0" applyFont="0" applyAlignment="0" applyProtection="0"/>
    <xf numFmtId="0" fontId="5" fillId="13" borderId="186">
      <alignment vertical="center"/>
    </xf>
    <xf numFmtId="4" fontId="56" fillId="16" borderId="191" applyNumberFormat="0" applyProtection="0">
      <alignment horizontal="right" vertical="center"/>
    </xf>
    <xf numFmtId="191" fontId="28" fillId="50" borderId="186">
      <alignment vertical="center"/>
    </xf>
    <xf numFmtId="186" fontId="27" fillId="14" borderId="181" applyNumberFormat="0" applyProtection="0">
      <alignment horizontal="left" vertical="center" indent="1"/>
    </xf>
    <xf numFmtId="4" fontId="56" fillId="61" borderId="182" applyNumberFormat="0" applyProtection="0">
      <alignment horizontal="left" vertical="center" indent="1"/>
    </xf>
    <xf numFmtId="4" fontId="63" fillId="66" borderId="182" applyNumberFormat="0" applyProtection="0">
      <alignment horizontal="left" vertical="center" indent="1"/>
    </xf>
    <xf numFmtId="186" fontId="27" fillId="21" borderId="181" applyNumberFormat="0" applyProtection="0">
      <alignment horizontal="left" vertical="center" indent="1"/>
    </xf>
    <xf numFmtId="188" fontId="5" fillId="13" borderId="186">
      <alignment vertical="center"/>
    </xf>
    <xf numFmtId="196" fontId="5" fillId="70" borderId="186">
      <alignment horizontal="right" vertical="center"/>
      <protection locked="0"/>
    </xf>
    <xf numFmtId="186" fontId="56" fillId="40" borderId="179" applyNumberFormat="0" applyFont="0" applyAlignment="0" applyProtection="0"/>
    <xf numFmtId="186" fontId="56" fillId="40" borderId="191" applyNumberFormat="0" applyFont="0" applyAlignment="0" applyProtection="0"/>
    <xf numFmtId="186" fontId="62" fillId="48" borderId="181" applyNumberFormat="0" applyProtection="0">
      <alignment horizontal="left" vertical="top" indent="1"/>
    </xf>
    <xf numFmtId="4" fontId="59" fillId="65" borderId="191" applyNumberFormat="0" applyProtection="0">
      <alignment horizontal="right" vertical="center"/>
    </xf>
    <xf numFmtId="186" fontId="27" fillId="14" borderId="181" applyNumberFormat="0" applyProtection="0">
      <alignment horizontal="left" vertical="center" indent="1"/>
    </xf>
    <xf numFmtId="186" fontId="50" fillId="41" borderId="191" applyNumberFormat="0" applyAlignment="0" applyProtection="0"/>
    <xf numFmtId="193" fontId="28" fillId="50" borderId="177">
      <alignment vertical="center"/>
    </xf>
    <xf numFmtId="191" fontId="28" fillId="51" borderId="197">
      <alignment horizontal="right" vertical="center"/>
      <protection locked="0"/>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72" fontId="28" fillId="12" borderId="186">
      <alignment vertical="center"/>
      <protection locked="0"/>
    </xf>
    <xf numFmtId="186" fontId="28" fillId="49" borderId="177">
      <alignment vertical="center"/>
    </xf>
    <xf numFmtId="190" fontId="5" fillId="70" borderId="186">
      <alignment horizontal="right" vertical="center"/>
      <protection locked="0"/>
    </xf>
    <xf numFmtId="190" fontId="28" fillId="51" borderId="177">
      <alignment horizontal="right" vertical="center"/>
      <protection locked="0"/>
    </xf>
    <xf numFmtId="186" fontId="27" fillId="63" borderId="189" applyNumberFormat="0" applyProtection="0">
      <alignment horizontal="left" vertical="center" indent="1"/>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28" fillId="12" borderId="197">
      <alignment vertical="center"/>
      <protection locked="0"/>
    </xf>
    <xf numFmtId="4" fontId="56" fillId="61" borderId="182" applyNumberFormat="0" applyProtection="0">
      <alignment horizontal="left" vertical="center" indent="1"/>
    </xf>
    <xf numFmtId="4" fontId="56" fillId="55" borderId="191" applyNumberFormat="0" applyProtection="0">
      <alignment horizontal="right" vertical="center"/>
    </xf>
    <xf numFmtId="4" fontId="56" fillId="61" borderId="195" applyNumberFormat="0" applyProtection="0">
      <alignment horizontal="left" vertical="center" indent="1"/>
    </xf>
    <xf numFmtId="0" fontId="5" fillId="70" borderId="186">
      <alignment horizontal="right" vertical="center"/>
      <protection locked="0"/>
    </xf>
    <xf numFmtId="4" fontId="56" fillId="60" borderId="191" applyNumberFormat="0" applyProtection="0">
      <alignment horizontal="right" vertical="center"/>
    </xf>
    <xf numFmtId="186" fontId="56" fillId="63" borderId="181" applyNumberFormat="0" applyProtection="0">
      <alignment horizontal="left" vertical="top" indent="1"/>
    </xf>
    <xf numFmtId="186" fontId="42" fillId="44" borderId="191" applyNumberFormat="0" applyAlignment="0" applyProtection="0"/>
    <xf numFmtId="186" fontId="56" fillId="15" borderId="181" applyNumberFormat="0" applyProtection="0">
      <alignment horizontal="left" vertical="top" indent="1"/>
    </xf>
    <xf numFmtId="4" fontId="27" fillId="21" borderId="195" applyNumberFormat="0" applyProtection="0">
      <alignment horizontal="left" vertical="center" indent="1"/>
    </xf>
    <xf numFmtId="186" fontId="56" fillId="40" borderId="191" applyNumberFormat="0" applyFont="0" applyAlignment="0" applyProtection="0"/>
    <xf numFmtId="186" fontId="62" fillId="48" borderId="189" applyNumberFormat="0" applyProtection="0">
      <alignment horizontal="left" vertical="top" indent="1"/>
    </xf>
    <xf numFmtId="4" fontId="56" fillId="14" borderId="195" applyNumberFormat="0" applyProtection="0">
      <alignment horizontal="left" vertical="center" indent="1"/>
    </xf>
    <xf numFmtId="186" fontId="56" fillId="63" borderId="189" applyNumberFormat="0" applyProtection="0">
      <alignment horizontal="left" vertical="top" indent="1"/>
    </xf>
    <xf numFmtId="186" fontId="44" fillId="0" borderId="196" applyNumberFormat="0" applyFill="0" applyAlignment="0" applyProtection="0"/>
    <xf numFmtId="191" fontId="5" fillId="13" borderId="177">
      <alignment vertical="center"/>
    </xf>
    <xf numFmtId="4" fontId="71" fillId="53" borderId="189" applyNumberFormat="0" applyProtection="0">
      <alignmen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27" fillId="63" borderId="199"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93" fontId="28" fillId="12" borderId="177">
      <alignment vertical="center"/>
      <protection locked="0"/>
    </xf>
    <xf numFmtId="186" fontId="56" fillId="14" borderId="189" applyNumberFormat="0" applyProtection="0">
      <alignment horizontal="left" vertical="top" indent="1"/>
    </xf>
    <xf numFmtId="186" fontId="27" fillId="15" borderId="19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61" borderId="195" applyNumberFormat="0" applyProtection="0">
      <alignment horizontal="left" vertical="center" indent="1"/>
    </xf>
    <xf numFmtId="190" fontId="5" fillId="70" borderId="197">
      <alignment horizontal="right" vertical="center"/>
      <protection locked="0"/>
    </xf>
    <xf numFmtId="186" fontId="27" fillId="21" borderId="189" applyNumberFormat="0" applyProtection="0">
      <alignment horizontal="left" vertical="top" indent="1"/>
    </xf>
    <xf numFmtId="4" fontId="56" fillId="57" borderId="195" applyNumberFormat="0" applyProtection="0">
      <alignment horizontal="right" vertical="center"/>
    </xf>
    <xf numFmtId="186" fontId="56" fillId="14" borderId="189" applyNumberFormat="0" applyProtection="0">
      <alignment horizontal="left" vertical="top" indent="1"/>
    </xf>
    <xf numFmtId="191" fontId="28" fillId="50" borderId="197">
      <alignment vertical="center"/>
    </xf>
    <xf numFmtId="4" fontId="56" fillId="61" borderId="205" applyNumberFormat="0" applyProtection="0">
      <alignment horizontal="left" vertical="center" indent="1"/>
    </xf>
    <xf numFmtId="191" fontId="28" fillId="51" borderId="177">
      <alignment horizontal="right" vertical="center"/>
      <protection locked="0"/>
    </xf>
    <xf numFmtId="4" fontId="56" fillId="15" borderId="195" applyNumberFormat="0" applyProtection="0">
      <alignment horizontal="left" vertical="center" indent="1"/>
    </xf>
    <xf numFmtId="186" fontId="56" fillId="40" borderId="201" applyNumberFormat="0" applyFont="0" applyAlignment="0" applyProtection="0"/>
    <xf numFmtId="186" fontId="27" fillId="15"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60" fillId="52" borderId="189" applyNumberFormat="0" applyProtection="0">
      <alignment horizontal="left" vertical="top" indent="1"/>
    </xf>
    <xf numFmtId="4" fontId="62" fillId="11" borderId="189" applyNumberFormat="0" applyProtection="0">
      <alignment horizontal="left" vertical="center" indent="1"/>
    </xf>
    <xf numFmtId="186" fontId="27" fillId="21" borderId="189" applyNumberFormat="0" applyProtection="0">
      <alignment horizontal="left" vertical="center" indent="1"/>
    </xf>
    <xf numFmtId="191" fontId="28" fillId="12" borderId="207">
      <alignment vertical="center"/>
      <protection locked="0"/>
    </xf>
    <xf numFmtId="191" fontId="5" fillId="13" borderId="177">
      <alignment vertical="center"/>
    </xf>
    <xf numFmtId="186" fontId="56" fillId="63" borderId="201" applyNumberFormat="0" applyProtection="0">
      <alignment horizontal="left" vertical="center" indent="1"/>
    </xf>
    <xf numFmtId="4" fontId="76" fillId="87" borderId="199" applyNumberFormat="0" applyProtection="0">
      <alignment horizontal="right" vertical="center"/>
    </xf>
    <xf numFmtId="186" fontId="56" fillId="14" borderId="199" applyNumberFormat="0" applyProtection="0">
      <alignment horizontal="left" vertical="top" indent="1"/>
    </xf>
    <xf numFmtId="186" fontId="27" fillId="63" borderId="189" applyNumberFormat="0" applyProtection="0">
      <alignment horizontal="left" vertical="center" indent="1"/>
    </xf>
    <xf numFmtId="186" fontId="27" fillId="63"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37" fontId="33" fillId="0" borderId="204" applyNumberFormat="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4" fontId="56" fillId="56" borderId="201" applyNumberFormat="0" applyProtection="0">
      <alignment horizontal="right" vertical="center"/>
    </xf>
    <xf numFmtId="4" fontId="63" fillId="66" borderId="205" applyNumberFormat="0" applyProtection="0">
      <alignment horizontal="left" vertical="center" indent="1"/>
    </xf>
    <xf numFmtId="4" fontId="56" fillId="55" borderId="191" applyNumberFormat="0" applyProtection="0">
      <alignment horizontal="right" vertical="center"/>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27" fillId="21" borderId="189" applyNumberFormat="0" applyProtection="0">
      <alignment horizontal="left" vertical="center"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0" fillId="41" borderId="191" applyNumberFormat="0" applyAlignment="0" applyProtection="0"/>
    <xf numFmtId="186" fontId="27" fillId="63" borderId="189" applyNumberFormat="0" applyProtection="0">
      <alignment horizontal="left" vertical="top" indent="1"/>
    </xf>
    <xf numFmtId="186" fontId="57" fillId="44" borderId="202" applyNumberFormat="0" applyAlignment="0" applyProtection="0"/>
    <xf numFmtId="188" fontId="28" fillId="51" borderId="177">
      <alignment horizontal="right" vertical="center"/>
      <protection locked="0"/>
    </xf>
    <xf numFmtId="186" fontId="28" fillId="49" borderId="197">
      <alignment vertical="center"/>
    </xf>
    <xf numFmtId="4" fontId="56" fillId="15" borderId="201" applyNumberFormat="0" applyProtection="0">
      <alignment horizontal="right" vertical="center"/>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4" fontId="56" fillId="15" borderId="195" applyNumberFormat="0" applyProtection="0">
      <alignment horizontal="left" vertical="center" indent="1"/>
    </xf>
    <xf numFmtId="0" fontId="5" fillId="70" borderId="177">
      <alignment horizontal="right" vertical="center"/>
      <protection locked="0"/>
    </xf>
    <xf numFmtId="4" fontId="56" fillId="23" borderId="201" applyNumberFormat="0" applyProtection="0">
      <alignment horizontal="right" vertical="center"/>
    </xf>
    <xf numFmtId="4" fontId="59" fillId="53" borderId="191" applyNumberFormat="0" applyProtection="0">
      <alignment vertical="center"/>
    </xf>
    <xf numFmtId="186" fontId="56" fillId="21"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0" fillId="41" borderId="191" applyNumberFormat="0" applyAlignment="0" applyProtection="0"/>
    <xf numFmtId="4" fontId="59" fillId="53" borderId="191" applyNumberFormat="0" applyProtection="0">
      <alignment vertical="center"/>
    </xf>
    <xf numFmtId="186" fontId="56" fillId="40" borderId="179" applyNumberFormat="0" applyFont="0" applyAlignment="0" applyProtection="0"/>
    <xf numFmtId="37" fontId="33" fillId="0" borderId="194" applyNumberFormat="0"/>
    <xf numFmtId="186" fontId="57" fillId="44" borderId="192" applyNumberFormat="0" applyAlignment="0" applyProtection="0"/>
    <xf numFmtId="186" fontId="56" fillId="21" borderId="189" applyNumberFormat="0" applyProtection="0">
      <alignment horizontal="left" vertical="top" indent="1"/>
    </xf>
    <xf numFmtId="193" fontId="5" fillId="69" borderId="186">
      <alignment vertical="center"/>
    </xf>
    <xf numFmtId="186" fontId="56" fillId="40" borderId="191" applyNumberFormat="0" applyFont="0" applyAlignment="0" applyProtection="0"/>
    <xf numFmtId="4" fontId="62" fillId="11" borderId="181" applyNumberFormat="0" applyProtection="0">
      <alignment horizontal="left" vertical="center" indent="1"/>
    </xf>
    <xf numFmtId="4" fontId="56" fillId="52" borderId="179" applyNumberFormat="0" applyProtection="0">
      <alignment vertical="center"/>
    </xf>
    <xf numFmtId="188" fontId="5" fillId="13" borderId="197">
      <alignment vertical="center"/>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186" fontId="44" fillId="0" borderId="185" applyNumberFormat="0" applyFill="0" applyAlignment="0" applyProtection="0"/>
    <xf numFmtId="186" fontId="56" fillId="21" borderId="181" applyNumberFormat="0" applyProtection="0">
      <alignment horizontal="left" vertical="top" indent="1"/>
    </xf>
    <xf numFmtId="191" fontId="28" fillId="12" borderId="186">
      <alignment vertical="center"/>
      <protection locked="0"/>
    </xf>
    <xf numFmtId="186" fontId="56" fillId="63" borderId="189" applyNumberFormat="0" applyProtection="0">
      <alignment horizontal="left" vertical="top" indent="1"/>
    </xf>
    <xf numFmtId="186" fontId="56" fillId="15" borderId="181" applyNumberFormat="0" applyProtection="0">
      <alignment horizontal="left" vertical="top" indent="1"/>
    </xf>
    <xf numFmtId="4" fontId="56" fillId="0" borderId="191" applyNumberFormat="0" applyProtection="0">
      <alignment horizontal="right" vertical="center"/>
    </xf>
    <xf numFmtId="186" fontId="56" fillId="40" borderId="191" applyNumberFormat="0" applyFont="0" applyAlignment="0" applyProtection="0"/>
    <xf numFmtId="4" fontId="56" fillId="15" borderId="195" applyNumberFormat="0" applyProtection="0">
      <alignment horizontal="left" vertical="center" indent="1"/>
    </xf>
    <xf numFmtId="186" fontId="28" fillId="49" borderId="197">
      <alignment vertical="center"/>
    </xf>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72" fontId="28" fillId="12" borderId="197">
      <alignment vertical="center"/>
      <protection locked="0"/>
    </xf>
    <xf numFmtId="186" fontId="56" fillId="67" borderId="186"/>
    <xf numFmtId="0" fontId="5" fillId="69" borderId="186">
      <alignment vertical="center"/>
    </xf>
    <xf numFmtId="186" fontId="62" fillId="15" borderId="181" applyNumberFormat="0" applyProtection="0">
      <alignment horizontal="left" vertical="top" indent="1"/>
    </xf>
    <xf numFmtId="186" fontId="56" fillId="14" borderId="181" applyNumberFormat="0" applyProtection="0">
      <alignment horizontal="left" vertical="top" indent="1"/>
    </xf>
    <xf numFmtId="194" fontId="33" fillId="0" borderId="178" applyFill="0"/>
    <xf numFmtId="186" fontId="56" fillId="15" borderId="189" applyNumberFormat="0" applyProtection="0">
      <alignment horizontal="left" vertical="top" indent="1"/>
    </xf>
    <xf numFmtId="186" fontId="56" fillId="40" borderId="201" applyNumberFormat="0" applyFont="0" applyAlignment="0" applyProtection="0"/>
    <xf numFmtId="186" fontId="56" fillId="14" borderId="189" applyNumberFormat="0" applyProtection="0">
      <alignment horizontal="left" vertical="top" indent="1"/>
    </xf>
    <xf numFmtId="191" fontId="28" fillId="51" borderId="186">
      <alignment horizontal="right" vertical="center"/>
      <protection locked="0"/>
    </xf>
    <xf numFmtId="186" fontId="56" fillId="14" borderId="19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4" fontId="56" fillId="56" borderId="201" applyNumberFormat="0" applyProtection="0">
      <alignment horizontal="right" vertical="center"/>
    </xf>
    <xf numFmtId="186" fontId="27" fillId="21" borderId="199" applyNumberFormat="0" applyProtection="0">
      <alignment horizontal="left" vertical="top" indent="1"/>
    </xf>
    <xf numFmtId="186" fontId="56" fillId="15" borderId="199" applyNumberFormat="0" applyProtection="0">
      <alignment horizontal="left" vertical="top" indent="1"/>
    </xf>
    <xf numFmtId="4" fontId="56" fillId="15" borderId="205" applyNumberFormat="0" applyProtection="0">
      <alignment horizontal="left" vertical="center" indent="1"/>
    </xf>
    <xf numFmtId="4" fontId="64" fillId="64" borderId="191" applyNumberFormat="0" applyProtection="0">
      <alignment horizontal="right" vertical="center"/>
    </xf>
    <xf numFmtId="186" fontId="27" fillId="15" borderId="189" applyNumberFormat="0" applyProtection="0">
      <alignment horizontal="left" vertical="top" indent="1"/>
    </xf>
    <xf numFmtId="186" fontId="56" fillId="21" borderId="189" applyNumberFormat="0" applyProtection="0">
      <alignment horizontal="left" vertical="top" indent="1"/>
    </xf>
    <xf numFmtId="186" fontId="62" fillId="48" borderId="189" applyNumberFormat="0" applyProtection="0">
      <alignment horizontal="left" vertical="top" indent="1"/>
    </xf>
    <xf numFmtId="186" fontId="56" fillId="40" borderId="179" applyNumberFormat="0" applyFont="0" applyAlignment="0" applyProtection="0"/>
    <xf numFmtId="4" fontId="56" fillId="60" borderId="179" applyNumberFormat="0" applyProtection="0">
      <alignment horizontal="right" vertical="center"/>
    </xf>
    <xf numFmtId="194" fontId="33" fillId="0" borderId="187" applyFill="0"/>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27" fillId="15" borderId="181" applyNumberFormat="0" applyProtection="0">
      <alignment horizontal="left" vertical="top" indent="1"/>
    </xf>
    <xf numFmtId="186" fontId="56" fillId="15" borderId="181" applyNumberFormat="0" applyProtection="0">
      <alignment horizontal="left" vertical="top" indent="1"/>
    </xf>
    <xf numFmtId="172" fontId="5" fillId="7" borderId="186">
      <alignment vertical="center"/>
      <protection locked="0"/>
    </xf>
    <xf numFmtId="4" fontId="72" fillId="82" borderId="181" applyNumberFormat="0" applyProtection="0">
      <alignment horizontal="right" vertical="center"/>
    </xf>
    <xf numFmtId="186" fontId="27" fillId="63" borderId="181" applyNumberFormat="0" applyProtection="0">
      <alignment horizontal="left" vertical="center" indent="1"/>
    </xf>
    <xf numFmtId="37" fontId="33" fillId="0" borderId="194" applyNumberFormat="0"/>
    <xf numFmtId="4" fontId="56" fillId="19" borderId="191" applyNumberFormat="0" applyProtection="0">
      <alignment horizontal="right" vertical="center"/>
    </xf>
    <xf numFmtId="4" fontId="56" fillId="60" borderId="179" applyNumberFormat="0" applyProtection="0">
      <alignment horizontal="right" vertical="center"/>
    </xf>
    <xf numFmtId="4" fontId="64" fillId="64" borderId="191" applyNumberFormat="0" applyProtection="0">
      <alignment horizontal="right" vertical="center"/>
    </xf>
    <xf numFmtId="186" fontId="27" fillId="14" borderId="189" applyNumberFormat="0" applyProtection="0">
      <alignment horizontal="left" vertical="center" indent="1"/>
    </xf>
    <xf numFmtId="186" fontId="56" fillId="14" borderId="189" applyNumberFormat="0" applyProtection="0">
      <alignment horizontal="left" vertical="top" indent="1"/>
    </xf>
    <xf numFmtId="4" fontId="59" fillId="53" borderId="191" applyNumberFormat="0" applyProtection="0">
      <alignment vertical="center"/>
    </xf>
    <xf numFmtId="4" fontId="56" fillId="56" borderId="179" applyNumberFormat="0" applyProtection="0">
      <alignment horizontal="right" vertical="center"/>
    </xf>
    <xf numFmtId="186" fontId="27" fillId="21" borderId="189" applyNumberFormat="0" applyProtection="0">
      <alignment horizontal="left" vertical="center" indent="1"/>
    </xf>
    <xf numFmtId="186" fontId="42" fillId="44" borderId="191" applyNumberFormat="0" applyAlignment="0" applyProtection="0"/>
    <xf numFmtId="186" fontId="56" fillId="40" borderId="191" applyNumberFormat="0" applyFont="0" applyAlignment="0" applyProtection="0"/>
    <xf numFmtId="4" fontId="59" fillId="53" borderId="179" applyNumberFormat="0" applyProtection="0">
      <alignment vertical="center"/>
    </xf>
    <xf numFmtId="186" fontId="56" fillId="63" borderId="181" applyNumberFormat="0" applyProtection="0">
      <alignment horizontal="left" vertical="top" indent="1"/>
    </xf>
    <xf numFmtId="191" fontId="28" fillId="12" borderId="207">
      <alignment vertical="center"/>
      <protection locked="0"/>
    </xf>
    <xf numFmtId="186" fontId="56" fillId="40" borderId="179" applyNumberFormat="0" applyFont="0" applyAlignment="0" applyProtection="0"/>
    <xf numFmtId="4" fontId="56" fillId="53" borderId="179" applyNumberFormat="0" applyProtection="0">
      <alignment horizontal="left" vertical="center" indent="1"/>
    </xf>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5" borderId="181" applyNumberFormat="0" applyProtection="0">
      <alignment horizontal="left" vertical="top" indent="1"/>
    </xf>
    <xf numFmtId="186" fontId="56" fillId="63" borderId="189" applyNumberFormat="0" applyProtection="0">
      <alignment horizontal="left" vertical="top" indent="1"/>
    </xf>
    <xf numFmtId="188" fontId="5" fillId="13" borderId="186">
      <alignment vertical="center"/>
    </xf>
    <xf numFmtId="186" fontId="61" fillId="21" borderId="193" applyBorder="0"/>
    <xf numFmtId="186" fontId="56" fillId="63" borderId="199" applyNumberFormat="0" applyProtection="0">
      <alignment horizontal="left" vertical="top" indent="1"/>
    </xf>
    <xf numFmtId="186" fontId="27" fillId="63" borderId="189" applyNumberFormat="0" applyProtection="0">
      <alignment horizontal="left" vertical="top" indent="1"/>
    </xf>
    <xf numFmtId="186" fontId="60" fillId="52"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62" fillId="15" borderId="189" applyNumberFormat="0" applyProtection="0">
      <alignment horizontal="left" vertical="top" indent="1"/>
    </xf>
    <xf numFmtId="4" fontId="56" fillId="55" borderId="191" applyNumberFormat="0" applyProtection="0">
      <alignment horizontal="righ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4" fontId="56" fillId="15" borderId="191" applyNumberFormat="0" applyProtection="0">
      <alignment horizontal="right" vertical="center"/>
    </xf>
    <xf numFmtId="4" fontId="56" fillId="0" borderId="191" applyNumberFormat="0" applyProtection="0">
      <alignment horizontal="right" vertical="center"/>
    </xf>
    <xf numFmtId="4" fontId="56" fillId="15" borderId="205"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193" fontId="28" fillId="50" borderId="197">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56" fillId="63" borderId="199" applyNumberFormat="0" applyProtection="0">
      <alignment horizontal="left" vertical="top" indent="1"/>
    </xf>
    <xf numFmtId="4" fontId="71" fillId="53" borderId="199" applyNumberFormat="0" applyProtection="0">
      <alignment vertical="center"/>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5" borderId="189" applyNumberFormat="0" applyProtection="0">
      <alignment horizontal="left" vertical="top" indent="1"/>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16" borderId="191"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4" fontId="59" fillId="53" borderId="201" applyNumberFormat="0" applyProtection="0">
      <alignment vertical="center"/>
    </xf>
    <xf numFmtId="186" fontId="44" fillId="0" borderId="196" applyNumberFormat="0" applyFill="0" applyAlignment="0" applyProtection="0"/>
    <xf numFmtId="0" fontId="27" fillId="63" borderId="199" applyNumberFormat="0" applyProtection="0">
      <alignment horizontal="left" vertical="center" indent="1"/>
    </xf>
    <xf numFmtId="186" fontId="56" fillId="63" borderId="189" applyNumberFormat="0" applyProtection="0">
      <alignment horizontal="left" vertical="top" indent="1"/>
    </xf>
    <xf numFmtId="186" fontId="60" fillId="52" borderId="199" applyNumberFormat="0" applyProtection="0">
      <alignment horizontal="left" vertical="top" indent="1"/>
    </xf>
    <xf numFmtId="4" fontId="56" fillId="55" borderId="191" applyNumberFormat="0" applyProtection="0">
      <alignment horizontal="righ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56" fillId="0" borderId="201" applyNumberFormat="0" applyProtection="0">
      <alignment horizontal="right" vertical="center"/>
    </xf>
    <xf numFmtId="186" fontId="56" fillId="63" borderId="189" applyNumberFormat="0" applyProtection="0">
      <alignment horizontal="left" vertical="top" indent="1"/>
    </xf>
    <xf numFmtId="186" fontId="56" fillId="63" borderId="201" applyNumberFormat="0" applyProtection="0">
      <alignment horizontal="left" vertical="center" indent="1"/>
    </xf>
    <xf numFmtId="4" fontId="56" fillId="14" borderId="195" applyNumberFormat="0" applyProtection="0">
      <alignment horizontal="left" vertical="center"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14" borderId="199" applyNumberFormat="0" applyProtection="0">
      <alignment horizontal="left" vertical="top" indent="1"/>
    </xf>
    <xf numFmtId="193" fontId="28" fillId="50" borderId="197">
      <alignment vertical="center"/>
    </xf>
    <xf numFmtId="4" fontId="56" fillId="58" borderId="191" applyNumberFormat="0" applyProtection="0">
      <alignment horizontal="right" vertical="center"/>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37" fontId="33" fillId="0" borderId="194" applyNumberFormat="0"/>
    <xf numFmtId="186" fontId="56" fillId="14" borderId="199" applyNumberFormat="0" applyProtection="0">
      <alignment horizontal="left" vertical="top" indent="1"/>
    </xf>
    <xf numFmtId="186" fontId="56" fillId="40" borderId="201" applyNumberFormat="0" applyFont="0" applyAlignment="0" applyProtection="0"/>
    <xf numFmtId="186" fontId="56" fillId="15" borderId="189" applyNumberFormat="0" applyProtection="0">
      <alignment horizontal="left" vertical="top" indent="1"/>
    </xf>
    <xf numFmtId="4" fontId="56" fillId="61" borderId="205" applyNumberFormat="0" applyProtection="0">
      <alignment horizontal="left" vertical="center" indent="1"/>
    </xf>
    <xf numFmtId="186" fontId="56" fillId="40" borderId="179" applyNumberFormat="0" applyFont="0" applyAlignment="0" applyProtection="0"/>
    <xf numFmtId="186" fontId="56" fillId="63" borderId="199" applyNumberFormat="0" applyProtection="0">
      <alignment horizontal="left" vertical="top" indent="1"/>
    </xf>
    <xf numFmtId="186" fontId="56" fillId="63" borderId="189" applyNumberFormat="0" applyProtection="0">
      <alignment horizontal="left" vertical="top" indent="1"/>
    </xf>
    <xf numFmtId="186" fontId="56" fillId="14" borderId="181" applyNumberFormat="0" applyProtection="0">
      <alignment horizontal="left" vertical="top" indent="1"/>
    </xf>
    <xf numFmtId="0" fontId="37" fillId="48" borderId="189" applyNumberFormat="0" applyProtection="0">
      <alignment horizontal="left" vertical="top" indent="1"/>
    </xf>
    <xf numFmtId="186" fontId="27" fillId="21" borderId="181" applyNumberFormat="0" applyProtection="0">
      <alignment horizontal="left" vertical="center" indent="1"/>
    </xf>
    <xf numFmtId="186" fontId="50" fillId="41" borderId="191" applyNumberFormat="0" applyAlignment="0" applyProtection="0"/>
    <xf numFmtId="186" fontId="56" fillId="40" borderId="191" applyNumberFormat="0" applyFont="0" applyAlignment="0" applyProtection="0"/>
    <xf numFmtId="4" fontId="62" fillId="11" borderId="199" applyNumberFormat="0" applyProtection="0">
      <alignment horizontal="left" vertical="center" indent="1"/>
    </xf>
    <xf numFmtId="186" fontId="57" fillId="44" borderId="192" applyNumberFormat="0" applyAlignment="0" applyProtection="0"/>
    <xf numFmtId="186" fontId="28" fillId="50" borderId="197">
      <alignment vertical="center"/>
    </xf>
    <xf numFmtId="186" fontId="56" fillId="40" borderId="191" applyNumberFormat="0" applyFont="0" applyAlignment="0" applyProtection="0"/>
    <xf numFmtId="186" fontId="56" fillId="14" borderId="199" applyNumberFormat="0" applyProtection="0">
      <alignment horizontal="left" vertical="top" indent="1"/>
    </xf>
    <xf numFmtId="186" fontId="27" fillId="21" borderId="189" applyNumberFormat="0" applyProtection="0">
      <alignment horizontal="left" vertical="top" indent="1"/>
    </xf>
    <xf numFmtId="186" fontId="56" fillId="15" borderId="181" applyNumberFormat="0" applyProtection="0">
      <alignment horizontal="left" vertical="top" indent="1"/>
    </xf>
    <xf numFmtId="186" fontId="44" fillId="0" borderId="206" applyNumberFormat="0" applyFill="0" applyAlignment="0" applyProtection="0"/>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0" fillId="41" borderId="201" applyNumberFormat="0" applyAlignment="0" applyProtection="0"/>
    <xf numFmtId="4" fontId="56" fillId="56" borderId="191" applyNumberFormat="0" applyProtection="0">
      <alignment horizontal="right" vertical="center"/>
    </xf>
    <xf numFmtId="186" fontId="56" fillId="40" borderId="191" applyNumberFormat="0" applyFont="0" applyAlignment="0" applyProtection="0"/>
    <xf numFmtId="186" fontId="27" fillId="15" borderId="189" applyNumberFormat="0" applyProtection="0">
      <alignment horizontal="left" vertical="top" indent="1"/>
    </xf>
    <xf numFmtId="4" fontId="59" fillId="65" borderId="191" applyNumberFormat="0" applyProtection="0">
      <alignment horizontal="right" vertical="center"/>
    </xf>
    <xf numFmtId="193" fontId="28" fillId="12" borderId="197">
      <alignment vertical="center"/>
      <protection locked="0"/>
    </xf>
    <xf numFmtId="4" fontId="56" fillId="56" borderId="191" applyNumberFormat="0" applyProtection="0">
      <alignment horizontal="right" vertical="center"/>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186" fontId="56" fillId="21" borderId="189" applyNumberFormat="0" applyProtection="0">
      <alignment horizontal="left" vertical="top" indent="1"/>
    </xf>
    <xf numFmtId="4" fontId="56" fillId="15" borderId="195" applyNumberFormat="0" applyProtection="0">
      <alignment horizontal="left" vertical="center" indent="1"/>
    </xf>
    <xf numFmtId="186" fontId="60" fillId="52" borderId="189" applyNumberFormat="0" applyProtection="0">
      <alignment horizontal="left" vertical="top" indent="1"/>
    </xf>
    <xf numFmtId="186" fontId="56" fillId="62" borderId="201" applyNumberFormat="0" applyProtection="0">
      <alignment horizontal="left" vertical="center" indent="1"/>
    </xf>
    <xf numFmtId="186" fontId="62" fillId="15" borderId="181" applyNumberFormat="0" applyProtection="0">
      <alignment horizontal="left" vertical="top" indent="1"/>
    </xf>
    <xf numFmtId="193" fontId="28" fillId="50" borderId="177">
      <alignment vertical="center"/>
    </xf>
    <xf numFmtId="186" fontId="56" fillId="14" borderId="181" applyNumberFormat="0" applyProtection="0">
      <alignment horizontal="left" vertical="top" indent="1"/>
    </xf>
    <xf numFmtId="186" fontId="56" fillId="21" borderId="199" applyNumberFormat="0" applyProtection="0">
      <alignment horizontal="left" vertical="top" indent="1"/>
    </xf>
    <xf numFmtId="186" fontId="56" fillId="15" borderId="189" applyNumberFormat="0" applyProtection="0">
      <alignment horizontal="left" vertical="top" indent="1"/>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7" fillId="44" borderId="192" applyNumberFormat="0" applyAlignment="0" applyProtection="0"/>
    <xf numFmtId="4" fontId="72" fillId="87" borderId="181" applyNumberFormat="0" applyProtection="0">
      <alignment vertical="center"/>
    </xf>
    <xf numFmtId="186" fontId="27" fillId="21" borderId="199" applyNumberFormat="0" applyProtection="0">
      <alignment horizontal="left" vertical="top" indent="1"/>
    </xf>
    <xf numFmtId="4" fontId="27" fillId="21" borderId="205" applyNumberFormat="0" applyProtection="0">
      <alignment horizontal="left" vertical="center" indent="1"/>
    </xf>
    <xf numFmtId="186" fontId="56" fillId="21" borderId="199" applyNumberFormat="0" applyProtection="0">
      <alignment horizontal="left" vertical="top" indent="1"/>
    </xf>
    <xf numFmtId="172" fontId="28" fillId="12" borderId="186">
      <alignment vertical="center"/>
      <protection locked="0"/>
    </xf>
    <xf numFmtId="186" fontId="56" fillId="40" borderId="179" applyNumberFormat="0" applyFont="0" applyAlignment="0" applyProtection="0"/>
    <xf numFmtId="186" fontId="56" fillId="63" borderId="181" applyNumberFormat="0" applyProtection="0">
      <alignment horizontal="left" vertical="top" indent="1"/>
    </xf>
    <xf numFmtId="4" fontId="56" fillId="57" borderId="195" applyNumberFormat="0" applyProtection="0">
      <alignment horizontal="right" vertical="center"/>
    </xf>
    <xf numFmtId="194" fontId="33" fillId="0" borderId="178" applyFill="0"/>
    <xf numFmtId="4" fontId="56" fillId="58" borderId="191" applyNumberFormat="0" applyProtection="0">
      <alignment horizontal="right" vertical="center"/>
    </xf>
    <xf numFmtId="4" fontId="27" fillId="21" borderId="205" applyNumberFormat="0" applyProtection="0">
      <alignment horizontal="left" vertical="center" indent="1"/>
    </xf>
    <xf numFmtId="186" fontId="28" fillId="49" borderId="197">
      <alignment vertical="center"/>
    </xf>
    <xf numFmtId="0" fontId="37" fillId="15" borderId="199"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186" fontId="56" fillId="62" borderId="179" applyNumberFormat="0" applyProtection="0">
      <alignment horizontal="left" vertical="center" indent="1"/>
    </xf>
    <xf numFmtId="186" fontId="57" fillId="44" borderId="202" applyNumberFormat="0" applyAlignment="0" applyProtection="0"/>
    <xf numFmtId="4" fontId="56" fillId="15" borderId="201" applyNumberFormat="0" applyProtection="0">
      <alignment horizontal="right" vertical="center"/>
    </xf>
    <xf numFmtId="186" fontId="56" fillId="63" borderId="189" applyNumberFormat="0" applyProtection="0">
      <alignment horizontal="left" vertical="top" indent="1"/>
    </xf>
    <xf numFmtId="186" fontId="56" fillId="14" borderId="181" applyNumberFormat="0" applyProtection="0">
      <alignment horizontal="left" vertical="top" indent="1"/>
    </xf>
    <xf numFmtId="186" fontId="56" fillId="62" borderId="19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8" fillId="50" borderId="186">
      <alignment vertical="center"/>
    </xf>
    <xf numFmtId="186" fontId="27" fillId="14" borderId="189" applyNumberFormat="0" applyProtection="0">
      <alignment horizontal="left" vertical="center" indent="1"/>
    </xf>
    <xf numFmtId="191" fontId="28" fillId="50" borderId="197">
      <alignment vertical="center"/>
    </xf>
    <xf numFmtId="186" fontId="56" fillId="15" borderId="199" applyNumberFormat="0" applyProtection="0">
      <alignment horizontal="left" vertical="top" indent="1"/>
    </xf>
    <xf numFmtId="186" fontId="27" fillId="21" borderId="199" applyNumberFormat="0" applyProtection="0">
      <alignment horizontal="left" vertical="center" indent="1"/>
    </xf>
    <xf numFmtId="4" fontId="56" fillId="54" borderId="201" applyNumberFormat="0" applyProtection="0">
      <alignment horizontal="left" vertical="center" indent="1"/>
    </xf>
    <xf numFmtId="186" fontId="56" fillId="21" borderId="189" applyNumberFormat="0" applyProtection="0">
      <alignment horizontal="left" vertical="top" indent="1"/>
    </xf>
    <xf numFmtId="4" fontId="72" fillId="81" borderId="189" applyNumberFormat="0" applyProtection="0">
      <alignment horizontal="right" vertical="center"/>
    </xf>
    <xf numFmtId="0" fontId="27" fillId="14" borderId="199"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4" fontId="59" fillId="53" borderId="201" applyNumberFormat="0" applyProtection="0">
      <alignmen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42" fillId="44" borderId="201" applyNumberFormat="0" applyAlignment="0" applyProtection="0"/>
    <xf numFmtId="4" fontId="56" fillId="52" borderId="179" applyNumberFormat="0" applyProtection="0">
      <alignment vertical="center"/>
    </xf>
    <xf numFmtId="186" fontId="56" fillId="21" borderId="199" applyNumberFormat="0" applyProtection="0">
      <alignment horizontal="left" vertical="top" indent="1"/>
    </xf>
    <xf numFmtId="186" fontId="27" fillId="63" borderId="199" applyNumberFormat="0" applyProtection="0">
      <alignment horizontal="left" vertical="top" indent="1"/>
    </xf>
    <xf numFmtId="196" fontId="5" fillId="69" borderId="197">
      <alignment vertical="center"/>
    </xf>
    <xf numFmtId="193" fontId="28" fillId="50" borderId="197">
      <alignmen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61" fillId="21" borderId="193" applyBorder="0"/>
    <xf numFmtId="4" fontId="59" fillId="53" borderId="191" applyNumberFormat="0" applyProtection="0">
      <alignment vertical="center"/>
    </xf>
    <xf numFmtId="186" fontId="56" fillId="40" borderId="201" applyNumberFormat="0" applyFont="0" applyAlignment="0" applyProtection="0"/>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91" fontId="28" fillId="50" borderId="197">
      <alignment vertical="center"/>
    </xf>
    <xf numFmtId="186" fontId="27" fillId="63" borderId="199" applyNumberFormat="0" applyProtection="0">
      <alignment horizontal="left" vertical="top" indent="1"/>
    </xf>
    <xf numFmtId="186" fontId="56" fillId="15" borderId="181" applyNumberFormat="0" applyProtection="0">
      <alignment horizontal="left" vertical="top" indent="1"/>
    </xf>
    <xf numFmtId="186" fontId="27" fillId="21" borderId="189"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37" fontId="33" fillId="0" borderId="204" applyNumberFormat="0"/>
    <xf numFmtId="4" fontId="56" fillId="57" borderId="205" applyNumberFormat="0" applyProtection="0">
      <alignment horizontal="right" vertical="center"/>
    </xf>
    <xf numFmtId="4" fontId="56" fillId="61" borderId="205" applyNumberFormat="0" applyProtection="0">
      <alignment horizontal="left" vertical="center" indent="1"/>
    </xf>
    <xf numFmtId="186" fontId="56" fillId="15" borderId="181" applyNumberFormat="0" applyProtection="0">
      <alignment horizontal="left" vertical="top" indent="1"/>
    </xf>
    <xf numFmtId="4" fontId="56" fillId="56" borderId="201" applyNumberFormat="0" applyProtection="0">
      <alignment horizontal="right" vertical="center"/>
    </xf>
    <xf numFmtId="186" fontId="27" fillId="15" borderId="199" applyNumberFormat="0" applyProtection="0">
      <alignment horizontal="left" vertical="top" indent="1"/>
    </xf>
    <xf numFmtId="186" fontId="56" fillId="14" borderId="201" applyNumberFormat="0" applyProtection="0">
      <alignment horizontal="left" vertical="center" indent="1"/>
    </xf>
    <xf numFmtId="194" fontId="33" fillId="0" borderId="178" applyFill="0"/>
    <xf numFmtId="0" fontId="27" fillId="21" borderId="181" applyNumberFormat="0" applyProtection="0">
      <alignment horizontal="left" vertical="center" indent="1"/>
    </xf>
    <xf numFmtId="4" fontId="59" fillId="53" borderId="191" applyNumberFormat="0" applyProtection="0">
      <alignment vertical="center"/>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40" borderId="201" applyNumberFormat="0" applyFont="0" applyAlignment="0" applyProtection="0"/>
    <xf numFmtId="186" fontId="56" fillId="21" borderId="181" applyNumberFormat="0" applyProtection="0">
      <alignment horizontal="left" vertical="top" indent="1"/>
    </xf>
    <xf numFmtId="190" fontId="5" fillId="13" borderId="186">
      <alignment vertical="center"/>
    </xf>
    <xf numFmtId="186" fontId="56" fillId="63" borderId="181" applyNumberFormat="0" applyProtection="0">
      <alignment horizontal="left" vertical="top" indent="1"/>
    </xf>
    <xf numFmtId="186" fontId="42" fillId="44" borderId="179" applyNumberFormat="0" applyAlignment="0" applyProtection="0"/>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48" borderId="189" applyNumberFormat="0" applyProtection="0">
      <alignment vertical="center"/>
    </xf>
    <xf numFmtId="186" fontId="56" fillId="21" borderId="181" applyNumberFormat="0" applyProtection="0">
      <alignment horizontal="left" vertical="top" indent="1"/>
    </xf>
    <xf numFmtId="4" fontId="56" fillId="23" borderId="191" applyNumberFormat="0" applyProtection="0">
      <alignment horizontal="right" vertical="center"/>
    </xf>
    <xf numFmtId="188" fontId="5" fillId="13" borderId="197">
      <alignment vertical="center"/>
    </xf>
    <xf numFmtId="186" fontId="56" fillId="14" borderId="199" applyNumberFormat="0" applyProtection="0">
      <alignment horizontal="left" vertical="top" indent="1"/>
    </xf>
    <xf numFmtId="4" fontId="27" fillId="21" borderId="182" applyNumberFormat="0" applyProtection="0">
      <alignment horizontal="left" vertical="center" indent="1"/>
    </xf>
    <xf numFmtId="186" fontId="62" fillId="48" borderId="181" applyNumberFormat="0" applyProtection="0">
      <alignment horizontal="left" vertical="top" indent="1"/>
    </xf>
    <xf numFmtId="4" fontId="56" fillId="52" borderId="191" applyNumberFormat="0" applyProtection="0">
      <alignment vertical="center"/>
    </xf>
    <xf numFmtId="186" fontId="56" fillId="40" borderId="179" applyNumberFormat="0" applyFont="0" applyAlignment="0" applyProtection="0"/>
    <xf numFmtId="4" fontId="56" fillId="59" borderId="179" applyNumberFormat="0" applyProtection="0">
      <alignment horizontal="right" vertical="center"/>
    </xf>
    <xf numFmtId="186" fontId="42" fillId="44" borderId="191" applyNumberFormat="0" applyAlignment="0" applyProtection="0"/>
    <xf numFmtId="186" fontId="56" fillId="40" borderId="191" applyNumberFormat="0" applyFont="0" applyAlignment="0" applyProtection="0"/>
    <xf numFmtId="4" fontId="56" fillId="16" borderId="179" applyNumberFormat="0" applyProtection="0">
      <alignment horizontal="right" vertical="center"/>
    </xf>
    <xf numFmtId="4" fontId="56" fillId="54" borderId="179"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93" fontId="5" fillId="7" borderId="186">
      <alignment vertical="center"/>
      <protection locked="0"/>
    </xf>
    <xf numFmtId="0" fontId="27" fillId="15" borderId="189" applyNumberFormat="0" applyProtection="0">
      <alignment horizontal="left" vertical="top" indent="1"/>
    </xf>
    <xf numFmtId="186" fontId="56" fillId="21" borderId="189" applyNumberFormat="0" applyProtection="0">
      <alignment horizontal="left" vertical="top" indent="1"/>
    </xf>
    <xf numFmtId="186" fontId="27" fillId="14" borderId="189" applyNumberFormat="0" applyProtection="0">
      <alignment horizontal="left" vertical="center" indent="1"/>
    </xf>
    <xf numFmtId="186" fontId="50" fillId="41" borderId="179" applyNumberFormat="0" applyAlignment="0" applyProtection="0"/>
    <xf numFmtId="186" fontId="56" fillId="63" borderId="189"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8" fillId="50" borderId="177">
      <alignment vertical="center"/>
    </xf>
    <xf numFmtId="4" fontId="64" fillId="64" borderId="191" applyNumberFormat="0" applyProtection="0">
      <alignment horizontal="right" vertical="center"/>
    </xf>
    <xf numFmtId="4" fontId="56" fillId="16" borderId="191" applyNumberFormat="0" applyProtection="0">
      <alignment horizontal="right" vertical="center"/>
    </xf>
    <xf numFmtId="193" fontId="5" fillId="69" borderId="177">
      <alignment vertical="center"/>
    </xf>
    <xf numFmtId="0" fontId="27" fillId="63" borderId="189"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186" fontId="57" fillId="44" borderId="192" applyNumberFormat="0" applyAlignment="0" applyProtection="0"/>
    <xf numFmtId="186" fontId="62" fillId="48" borderId="199" applyNumberFormat="0" applyProtection="0">
      <alignment horizontal="left" vertical="top" indent="1"/>
    </xf>
    <xf numFmtId="186" fontId="62" fillId="15" borderId="189" applyNumberFormat="0" applyProtection="0">
      <alignment horizontal="left" vertical="top" indent="1"/>
    </xf>
    <xf numFmtId="186" fontId="56" fillId="40" borderId="201" applyNumberFormat="0" applyFont="0" applyAlignment="0" applyProtection="0"/>
    <xf numFmtId="4" fontId="27" fillId="21" borderId="195" applyNumberFormat="0" applyProtection="0">
      <alignment horizontal="left" vertical="center" indent="1"/>
    </xf>
    <xf numFmtId="186" fontId="27" fillId="21" borderId="189" applyNumberFormat="0" applyProtection="0">
      <alignment horizontal="left" vertical="center" indent="1"/>
    </xf>
    <xf numFmtId="186" fontId="27" fillId="21" borderId="189" applyNumberFormat="0" applyProtection="0">
      <alignment horizontal="left" vertical="center" indent="1"/>
    </xf>
    <xf numFmtId="186" fontId="56" fillId="21" borderId="189" applyNumberFormat="0" applyProtection="0">
      <alignment horizontal="left" vertical="top" indent="1"/>
    </xf>
    <xf numFmtId="186" fontId="44" fillId="0" borderId="196" applyNumberFormat="0" applyFill="0" applyAlignment="0" applyProtection="0"/>
    <xf numFmtId="186" fontId="56" fillId="40" borderId="191" applyNumberFormat="0" applyFont="0" applyAlignment="0" applyProtection="0"/>
    <xf numFmtId="4" fontId="63" fillId="66" borderId="195" applyNumberFormat="0" applyProtection="0">
      <alignment horizontal="left" vertical="center" indent="1"/>
    </xf>
    <xf numFmtId="4" fontId="56" fillId="52" borderId="191" applyNumberFormat="0" applyProtection="0">
      <alignment vertical="center"/>
    </xf>
    <xf numFmtId="186" fontId="62" fillId="48" borderId="189" applyNumberFormat="0" applyProtection="0">
      <alignment horizontal="left" vertical="top" indent="1"/>
    </xf>
    <xf numFmtId="4" fontId="56" fillId="23" borderId="201"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27" fillId="63" borderId="199" applyNumberFormat="0" applyProtection="0">
      <alignment horizontal="left" vertical="top" indent="1"/>
    </xf>
    <xf numFmtId="186" fontId="56" fillId="15" borderId="189" applyNumberFormat="0" applyProtection="0">
      <alignment horizontal="left" vertical="top" indent="1"/>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42" fillId="44" borderId="201" applyNumberFormat="0" applyAlignment="0" applyProtection="0"/>
    <xf numFmtId="4" fontId="56" fillId="16" borderId="201" applyNumberFormat="0" applyProtection="0">
      <alignment horizontal="right" vertical="center"/>
    </xf>
    <xf numFmtId="186" fontId="28" fillId="49" borderId="186">
      <alignment vertical="center"/>
    </xf>
    <xf numFmtId="186" fontId="56" fillId="14" borderId="181" applyNumberFormat="0" applyProtection="0">
      <alignment horizontal="left" vertical="top" indent="1"/>
    </xf>
    <xf numFmtId="4" fontId="56" fillId="60" borderId="179" applyNumberFormat="0" applyProtection="0">
      <alignment horizontal="right" vertical="center"/>
    </xf>
    <xf numFmtId="4" fontId="72" fillId="82" borderId="199" applyNumberFormat="0" applyProtection="0">
      <alignment horizontal="right" vertical="center"/>
    </xf>
    <xf numFmtId="186" fontId="56" fillId="63" borderId="181" applyNumberFormat="0" applyProtection="0">
      <alignment horizontal="left" vertical="top" indent="1"/>
    </xf>
    <xf numFmtId="186" fontId="56" fillId="21" borderId="181" applyNumberFormat="0" applyProtection="0">
      <alignment horizontal="left" vertical="top" indent="1"/>
    </xf>
    <xf numFmtId="0" fontId="5" fillId="13" borderId="186">
      <alignment vertical="center"/>
    </xf>
    <xf numFmtId="186" fontId="56" fillId="40" borderId="191" applyNumberFormat="0" applyFont="0" applyAlignment="0" applyProtection="0"/>
    <xf numFmtId="4" fontId="56" fillId="14" borderId="205" applyNumberFormat="0" applyProtection="0">
      <alignment horizontal="left" vertical="center" indent="1"/>
    </xf>
    <xf numFmtId="186" fontId="56" fillId="15" borderId="181" applyNumberFormat="0" applyProtection="0">
      <alignment horizontal="left" vertical="top" indent="1"/>
    </xf>
    <xf numFmtId="186" fontId="56" fillId="21" borderId="181" applyNumberFormat="0" applyProtection="0">
      <alignment horizontal="left" vertical="top" indent="1"/>
    </xf>
    <xf numFmtId="194" fontId="33" fillId="0" borderId="178" applyFill="0"/>
    <xf numFmtId="191" fontId="28" fillId="50" borderId="177">
      <alignment vertical="center"/>
    </xf>
    <xf numFmtId="190" fontId="28" fillId="51" borderId="186">
      <alignment horizontal="right" vertical="center"/>
      <protection locked="0"/>
    </xf>
    <xf numFmtId="186" fontId="56" fillId="63" borderId="189" applyNumberFormat="0" applyProtection="0">
      <alignment horizontal="left" vertical="top" indent="1"/>
    </xf>
    <xf numFmtId="4" fontId="56" fillId="60" borderId="201" applyNumberFormat="0" applyProtection="0">
      <alignment horizontal="right" vertical="center"/>
    </xf>
    <xf numFmtId="186" fontId="50" fillId="41" borderId="201" applyNumberFormat="0" applyAlignment="0" applyProtection="0"/>
    <xf numFmtId="186" fontId="44" fillId="0" borderId="196" applyNumberFormat="0" applyFill="0" applyAlignment="0" applyProtection="0"/>
    <xf numFmtId="4" fontId="56" fillId="60" borderId="191" applyNumberFormat="0" applyProtection="0">
      <alignment horizontal="right" vertical="center"/>
    </xf>
    <xf numFmtId="4" fontId="59" fillId="65" borderId="191" applyNumberFormat="0" applyProtection="0">
      <alignment horizontal="right" vertical="center"/>
    </xf>
    <xf numFmtId="4" fontId="56" fillId="54" borderId="191" applyNumberFormat="0" applyProtection="0">
      <alignment horizontal="left" vertical="center" indent="1"/>
    </xf>
    <xf numFmtId="4" fontId="62" fillId="48" borderId="189" applyNumberFormat="0" applyProtection="0">
      <alignment vertical="center"/>
    </xf>
    <xf numFmtId="4" fontId="56" fillId="57" borderId="205" applyNumberFormat="0" applyProtection="0">
      <alignment horizontal="right" vertical="center"/>
    </xf>
    <xf numFmtId="186" fontId="27" fillId="21" borderId="189" applyNumberFormat="0" applyProtection="0">
      <alignment horizontal="left" vertical="top" indent="1"/>
    </xf>
    <xf numFmtId="186" fontId="56" fillId="14" borderId="201" applyNumberFormat="0" applyProtection="0">
      <alignment horizontal="left" vertical="center" indent="1"/>
    </xf>
    <xf numFmtId="37" fontId="33" fillId="0" borderId="204" applyNumberFormat="0"/>
    <xf numFmtId="186" fontId="56" fillId="14" borderId="181" applyNumberFormat="0" applyProtection="0">
      <alignment horizontal="left" vertical="top" indent="1"/>
    </xf>
    <xf numFmtId="186" fontId="56" fillId="14" borderId="189" applyNumberFormat="0" applyProtection="0">
      <alignment horizontal="left" vertical="top" indent="1"/>
    </xf>
    <xf numFmtId="4" fontId="62" fillId="48" borderId="189" applyNumberFormat="0" applyProtection="0">
      <alignment vertical="center"/>
    </xf>
    <xf numFmtId="4" fontId="59" fillId="65" borderId="201" applyNumberFormat="0" applyProtection="0">
      <alignment horizontal="right" vertical="center"/>
    </xf>
    <xf numFmtId="186" fontId="27" fillId="63" borderId="199" applyNumberFormat="0" applyProtection="0">
      <alignment horizontal="left" vertical="center" indent="1"/>
    </xf>
    <xf numFmtId="172" fontId="28" fillId="12" borderId="177">
      <alignment vertical="center"/>
      <protection locked="0"/>
    </xf>
    <xf numFmtId="4" fontId="56" fillId="59" borderId="179" applyNumberFormat="0" applyProtection="0">
      <alignment horizontal="right" vertical="center"/>
    </xf>
    <xf numFmtId="186" fontId="56" fillId="15"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89" applyNumberFormat="0" applyProtection="0">
      <alignment horizontal="left" vertical="top" indent="1"/>
    </xf>
    <xf numFmtId="194" fontId="33" fillId="0" borderId="178" applyFill="0"/>
    <xf numFmtId="186" fontId="27" fillId="14" borderId="199" applyNumberFormat="0" applyProtection="0">
      <alignment horizontal="left" vertical="center" indent="1"/>
    </xf>
    <xf numFmtId="4" fontId="56" fillId="54" borderId="191" applyNumberFormat="0" applyProtection="0">
      <alignment horizontal="left" vertical="center" indent="1"/>
    </xf>
    <xf numFmtId="4" fontId="62" fillId="48" borderId="199" applyNumberFormat="0" applyProtection="0">
      <alignment vertical="center"/>
    </xf>
    <xf numFmtId="186" fontId="56" fillId="63" borderId="189" applyNumberFormat="0" applyProtection="0">
      <alignment horizontal="left" vertical="top" indent="1"/>
    </xf>
    <xf numFmtId="193" fontId="28" fillId="50" borderId="197">
      <alignment vertical="center"/>
    </xf>
    <xf numFmtId="186" fontId="56" fillId="15" borderId="189" applyNumberFormat="0" applyProtection="0">
      <alignment horizontal="left" vertical="top" indent="1"/>
    </xf>
    <xf numFmtId="186" fontId="27" fillId="21" borderId="189" applyNumberFormat="0" applyProtection="0">
      <alignment horizontal="left" vertical="center" indent="1"/>
    </xf>
    <xf numFmtId="186" fontId="56" fillId="15" borderId="181" applyNumberFormat="0" applyProtection="0">
      <alignment horizontal="left" vertical="top" indent="1"/>
    </xf>
    <xf numFmtId="4" fontId="56" fillId="19" borderId="191" applyNumberFormat="0" applyProtection="0">
      <alignment horizontal="righ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37" fontId="33" fillId="0" borderId="184" applyNumberFormat="0"/>
    <xf numFmtId="186" fontId="62" fillId="48" borderId="181" applyNumberFormat="0" applyProtection="0">
      <alignment horizontal="left" vertical="top" indent="1"/>
    </xf>
    <xf numFmtId="186" fontId="56" fillId="14" borderId="181" applyNumberFormat="0" applyProtection="0">
      <alignment horizontal="left" vertical="top" indent="1"/>
    </xf>
    <xf numFmtId="188" fontId="5" fillId="69" borderId="177">
      <alignment vertical="center"/>
    </xf>
    <xf numFmtId="186" fontId="56" fillId="63" borderId="199" applyNumberFormat="0" applyProtection="0">
      <alignment horizontal="left" vertical="top" indent="1"/>
    </xf>
    <xf numFmtId="186" fontId="56" fillId="15" borderId="181" applyNumberFormat="0" applyProtection="0">
      <alignment horizontal="left" vertical="top" indent="1"/>
    </xf>
    <xf numFmtId="186" fontId="42" fillId="44" borderId="179" applyNumberFormat="0" applyAlignment="0" applyProtection="0"/>
    <xf numFmtId="188" fontId="5" fillId="13" borderId="186">
      <alignment vertical="center"/>
    </xf>
    <xf numFmtId="186" fontId="62" fillId="15" borderId="189"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4" fontId="56" fillId="15" borderId="195" applyNumberFormat="0" applyProtection="0">
      <alignment horizontal="left" vertical="center" indent="1"/>
    </xf>
    <xf numFmtId="186" fontId="56" fillId="62" borderId="179" applyNumberFormat="0" applyProtection="0">
      <alignment horizontal="left" vertical="center" indent="1"/>
    </xf>
    <xf numFmtId="186" fontId="27" fillId="14" borderId="189" applyNumberFormat="0" applyProtection="0">
      <alignment horizontal="left" vertical="top" indent="1"/>
    </xf>
    <xf numFmtId="186" fontId="28" fillId="49" borderId="197">
      <alignment vertical="center"/>
    </xf>
    <xf numFmtId="194" fontId="33" fillId="0" borderId="198" applyFill="0"/>
    <xf numFmtId="191" fontId="28" fillId="50" borderId="177">
      <alignment vertical="center"/>
    </xf>
    <xf numFmtId="186" fontId="28" fillId="50" borderId="207">
      <alignment vertical="center"/>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60" fillId="52" borderId="189" applyNumberFormat="0" applyProtection="0">
      <alignment horizontal="left" vertical="top"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61" fillId="21" borderId="183" applyBorder="0"/>
    <xf numFmtId="188" fontId="28" fillId="49" borderId="186">
      <alignment vertical="center"/>
    </xf>
    <xf numFmtId="186" fontId="56" fillId="15" borderId="181" applyNumberFormat="0" applyProtection="0">
      <alignment horizontal="left" vertical="top" indent="1"/>
    </xf>
    <xf numFmtId="4" fontId="59" fillId="65" borderId="179" applyNumberFormat="0" applyProtection="0">
      <alignment horizontal="right" vertical="center"/>
    </xf>
    <xf numFmtId="186" fontId="56" fillId="40" borderId="201" applyNumberFormat="0" applyFont="0" applyAlignment="0" applyProtection="0"/>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58" borderId="191" applyNumberFormat="0" applyProtection="0">
      <alignment horizontal="right" vertical="center"/>
    </xf>
    <xf numFmtId="4" fontId="59" fillId="65" borderId="191" applyNumberFormat="0" applyProtection="0">
      <alignment horizontal="right" vertical="center"/>
    </xf>
    <xf numFmtId="190" fontId="5" fillId="13" borderId="177">
      <alignment vertical="center"/>
    </xf>
    <xf numFmtId="186" fontId="27" fillId="14" borderId="199" applyNumberFormat="0" applyProtection="0">
      <alignment horizontal="left" vertical="top" indent="1"/>
    </xf>
    <xf numFmtId="4" fontId="56" fillId="59" borderId="191" applyNumberFormat="0" applyProtection="0">
      <alignment horizontal="right" vertical="center"/>
    </xf>
    <xf numFmtId="194" fontId="33" fillId="0" borderId="178" applyFill="0"/>
    <xf numFmtId="186" fontId="56" fillId="21" borderId="189" applyNumberFormat="0" applyProtection="0">
      <alignment horizontal="left" vertical="top" indent="1"/>
    </xf>
    <xf numFmtId="4" fontId="56" fillId="15" borderId="195" applyNumberFormat="0" applyProtection="0">
      <alignment horizontal="left" vertical="center" indent="1"/>
    </xf>
    <xf numFmtId="4" fontId="56" fillId="54" borderId="201" applyNumberFormat="0" applyProtection="0">
      <alignment horizontal="left" vertical="center" indent="1"/>
    </xf>
    <xf numFmtId="186" fontId="27" fillId="15" borderId="189"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62" borderId="179" applyNumberFormat="0" applyProtection="0">
      <alignment horizontal="left" vertical="center" indent="1"/>
    </xf>
    <xf numFmtId="186" fontId="56" fillId="63" borderId="189"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27" fillId="14" borderId="199" applyNumberFormat="0" applyProtection="0">
      <alignment horizontal="left" vertical="top" indent="1"/>
    </xf>
    <xf numFmtId="186" fontId="56" fillId="15"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27" fillId="21" borderId="199" applyNumberFormat="0" applyProtection="0">
      <alignment horizontal="left" vertical="top" indent="1"/>
    </xf>
    <xf numFmtId="193" fontId="28" fillId="12" borderId="197">
      <alignment vertical="center"/>
      <protection locked="0"/>
    </xf>
    <xf numFmtId="193" fontId="28" fillId="12" borderId="207">
      <alignment vertical="center"/>
      <protection locked="0"/>
    </xf>
    <xf numFmtId="186" fontId="56" fillId="63" borderId="189" applyNumberFormat="0" applyProtection="0">
      <alignment horizontal="left" vertical="top" indent="1"/>
    </xf>
    <xf numFmtId="191" fontId="5" fillId="69" borderId="186">
      <alignment vertical="center"/>
    </xf>
    <xf numFmtId="4" fontId="59" fillId="65" borderId="201" applyNumberFormat="0" applyProtection="0">
      <alignment horizontal="right" vertical="center"/>
    </xf>
    <xf numFmtId="186" fontId="57" fillId="44" borderId="192" applyNumberFormat="0" applyAlignment="0" applyProtection="0"/>
    <xf numFmtId="186" fontId="28" fillId="50" borderId="197">
      <alignment vertical="center"/>
    </xf>
    <xf numFmtId="4" fontId="56" fillId="15" borderId="182" applyNumberFormat="0" applyProtection="0">
      <alignment horizontal="left" vertical="center" indent="1"/>
    </xf>
    <xf numFmtId="186" fontId="61" fillId="21" borderId="183" applyBorder="0"/>
    <xf numFmtId="194" fontId="33" fillId="0" borderId="178" applyFill="0"/>
    <xf numFmtId="186" fontId="28" fillId="12" borderId="186">
      <alignment vertical="center"/>
      <protection locked="0"/>
    </xf>
    <xf numFmtId="186" fontId="56" fillId="40" borderId="191" applyNumberFormat="0" applyFont="0" applyAlignment="0" applyProtection="0"/>
    <xf numFmtId="186" fontId="56" fillId="14" borderId="191" applyNumberFormat="0" applyProtection="0">
      <alignment horizontal="left" vertical="center" indent="1"/>
    </xf>
    <xf numFmtId="172" fontId="5" fillId="7" borderId="186">
      <alignment vertical="center"/>
      <protection locked="0"/>
    </xf>
    <xf numFmtId="186" fontId="56" fillId="40" borderId="191" applyNumberFormat="0" applyFont="0" applyAlignment="0" applyProtection="0"/>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4" fontId="27" fillId="21" borderId="195" applyNumberFormat="0" applyProtection="0">
      <alignment horizontal="left" vertical="center"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8" fontId="5" fillId="69" borderId="186">
      <alignment vertical="center"/>
    </xf>
    <xf numFmtId="186" fontId="27" fillId="63" borderId="189" applyNumberFormat="0" applyProtection="0">
      <alignment horizontal="left" vertical="top" indent="1"/>
    </xf>
    <xf numFmtId="194" fontId="33" fillId="0" borderId="198" applyFill="0"/>
    <xf numFmtId="4" fontId="63" fillId="66" borderId="205" applyNumberFormat="0" applyProtection="0">
      <alignment horizontal="left" vertical="center" indent="1"/>
    </xf>
    <xf numFmtId="4" fontId="56" fillId="16" borderId="201" applyNumberFormat="0" applyProtection="0">
      <alignment horizontal="right" vertical="center"/>
    </xf>
    <xf numFmtId="186" fontId="62" fillId="15" borderId="199" applyNumberFormat="0" applyProtection="0">
      <alignment horizontal="left" vertical="top" indent="1"/>
    </xf>
    <xf numFmtId="186" fontId="56" fillId="63" borderId="189" applyNumberFormat="0" applyProtection="0">
      <alignment horizontal="left" vertical="top" indent="1"/>
    </xf>
    <xf numFmtId="4" fontId="56" fillId="23" borderId="191" applyNumberFormat="0" applyProtection="0">
      <alignment horizontal="right" vertical="center"/>
    </xf>
    <xf numFmtId="186" fontId="56" fillId="15" borderId="199" applyNumberFormat="0" applyProtection="0">
      <alignment horizontal="left" vertical="top" indent="1"/>
    </xf>
    <xf numFmtId="4" fontId="56" fillId="55" borderId="191" applyNumberFormat="0" applyProtection="0">
      <alignment horizontal="right" vertical="center"/>
    </xf>
    <xf numFmtId="186" fontId="57" fillId="44" borderId="192" applyNumberFormat="0" applyAlignment="0" applyProtection="0"/>
    <xf numFmtId="4" fontId="62" fillId="11" borderId="181" applyNumberFormat="0" applyProtection="0">
      <alignment horizontal="left" vertical="center"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8" fontId="5" fillId="70" borderId="186">
      <alignment horizontal="right" vertical="center"/>
      <protection locked="0"/>
    </xf>
    <xf numFmtId="188" fontId="5" fillId="69" borderId="186">
      <alignment vertical="center"/>
    </xf>
    <xf numFmtId="4" fontId="59" fillId="65" borderId="179" applyNumberFormat="0" applyProtection="0">
      <alignment horizontal="right" vertical="center"/>
    </xf>
    <xf numFmtId="186" fontId="60" fillId="52" borderId="189" applyNumberFormat="0" applyProtection="0">
      <alignment horizontal="left" vertical="top" indent="1"/>
    </xf>
    <xf numFmtId="186" fontId="56" fillId="11" borderId="179" applyNumberFormat="0" applyProtection="0">
      <alignment horizontal="left" vertical="center" indent="1"/>
    </xf>
    <xf numFmtId="186" fontId="56" fillId="63" borderId="181" applyNumberFormat="0" applyProtection="0">
      <alignment horizontal="left" vertical="top" indent="1"/>
    </xf>
    <xf numFmtId="186" fontId="42" fillId="44" borderId="179" applyNumberForma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62" fillId="15" borderId="199" applyNumberFormat="0" applyProtection="0">
      <alignment horizontal="left" vertical="top" indent="1"/>
    </xf>
    <xf numFmtId="4" fontId="56" fillId="61" borderId="205" applyNumberFormat="0" applyProtection="0">
      <alignment horizontal="left" vertical="center" indent="1"/>
    </xf>
    <xf numFmtId="186" fontId="28" fillId="49" borderId="207">
      <alignment vertical="center"/>
    </xf>
    <xf numFmtId="4" fontId="56" fillId="15" borderId="191" applyNumberFormat="0" applyProtection="0">
      <alignment horizontal="right" vertical="center"/>
    </xf>
    <xf numFmtId="4" fontId="56" fillId="60" borderId="191" applyNumberFormat="0" applyProtection="0">
      <alignment horizontal="right" vertical="center"/>
    </xf>
    <xf numFmtId="186" fontId="56" fillId="14" borderId="189" applyNumberFormat="0" applyProtection="0">
      <alignment horizontal="left" vertical="top" indent="1"/>
    </xf>
    <xf numFmtId="194" fontId="33" fillId="0" borderId="187" applyFill="0"/>
    <xf numFmtId="193" fontId="5" fillId="69" borderId="186">
      <alignmen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91" fontId="28" fillId="51" borderId="177">
      <alignment horizontal="right" vertical="center"/>
      <protection locked="0"/>
    </xf>
    <xf numFmtId="4" fontId="56" fillId="55" borderId="201" applyNumberFormat="0" applyProtection="0">
      <alignment horizontal="right" vertical="center"/>
    </xf>
    <xf numFmtId="186" fontId="56" fillId="40" borderId="191" applyNumberFormat="0" applyFont="0" applyAlignment="0" applyProtection="0"/>
    <xf numFmtId="186" fontId="56" fillId="40" borderId="191" applyNumberFormat="0" applyFont="0" applyAlignment="0" applyProtection="0"/>
    <xf numFmtId="186" fontId="56" fillId="62" borderId="201" applyNumberFormat="0" applyProtection="0">
      <alignment horizontal="left" vertical="center" indent="1"/>
    </xf>
    <xf numFmtId="186" fontId="56" fillId="15" borderId="189" applyNumberFormat="0" applyProtection="0">
      <alignment horizontal="left" vertical="top" indent="1"/>
    </xf>
    <xf numFmtId="4" fontId="56" fillId="54" borderId="179" applyNumberFormat="0" applyProtection="0">
      <alignment horizontal="left" vertical="center" indent="1"/>
    </xf>
    <xf numFmtId="186" fontId="56" fillId="63" borderId="181" applyNumberFormat="0" applyProtection="0">
      <alignment horizontal="left" vertical="top" indent="1"/>
    </xf>
    <xf numFmtId="186" fontId="27" fillId="63" borderId="181" applyNumberFormat="0" applyProtection="0">
      <alignment horizontal="left" vertical="top" indent="1"/>
    </xf>
    <xf numFmtId="186" fontId="56" fillId="11" borderId="179" applyNumberFormat="0" applyProtection="0">
      <alignment horizontal="left" vertical="center" indent="1"/>
    </xf>
    <xf numFmtId="191" fontId="28" fillId="51" borderId="207">
      <alignment horizontal="right" vertical="center"/>
      <protection locked="0"/>
    </xf>
    <xf numFmtId="0" fontId="27" fillId="21" borderId="189" applyNumberFormat="0" applyProtection="0">
      <alignment horizontal="left" vertical="top" indent="1"/>
    </xf>
    <xf numFmtId="4" fontId="56" fillId="58" borderId="191" applyNumberFormat="0" applyProtection="0">
      <alignment horizontal="right" vertical="center"/>
    </xf>
    <xf numFmtId="4" fontId="62" fillId="11" borderId="199" applyNumberFormat="0" applyProtection="0">
      <alignment horizontal="left" vertical="center" indent="1"/>
    </xf>
    <xf numFmtId="191" fontId="28" fillId="49" borderId="186">
      <alignment vertical="center"/>
    </xf>
    <xf numFmtId="186" fontId="27" fillId="63" borderId="181" applyNumberFormat="0" applyProtection="0">
      <alignment horizontal="left" vertical="top" indent="1"/>
    </xf>
    <xf numFmtId="186" fontId="50" fillId="41" borderId="191" applyNumberFormat="0" applyAlignment="0" applyProtection="0"/>
    <xf numFmtId="186" fontId="56" fillId="21" borderId="199" applyNumberFormat="0" applyProtection="0">
      <alignment horizontal="left" vertical="top" indent="1"/>
    </xf>
    <xf numFmtId="186" fontId="50" fillId="41" borderId="179" applyNumberFormat="0" applyAlignment="0" applyProtection="0"/>
    <xf numFmtId="194" fontId="33" fillId="0" borderId="198" applyFill="0"/>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60" fillId="52" borderId="189" applyNumberFormat="0" applyProtection="0">
      <alignment horizontal="left" vertical="top" indent="1"/>
    </xf>
    <xf numFmtId="186" fontId="56" fillId="40" borderId="191" applyNumberFormat="0" applyFont="0" applyAlignment="0" applyProtection="0"/>
    <xf numFmtId="193" fontId="28" fillId="12" borderId="197">
      <alignment vertical="center"/>
      <protection locked="0"/>
    </xf>
    <xf numFmtId="186" fontId="27" fillId="14" borderId="199"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56" fillId="15" borderId="189" applyNumberFormat="0" applyProtection="0">
      <alignment horizontal="left" vertical="top" indent="1"/>
    </xf>
    <xf numFmtId="4" fontId="56" fillId="15" borderId="205" applyNumberFormat="0" applyProtection="0">
      <alignment horizontal="left" vertical="center" indent="1"/>
    </xf>
    <xf numFmtId="4" fontId="56" fillId="15" borderId="191" applyNumberFormat="0" applyProtection="0">
      <alignment horizontal="right" vertical="center"/>
    </xf>
    <xf numFmtId="4" fontId="56" fillId="16" borderId="191" applyNumberFormat="0" applyProtection="0">
      <alignment horizontal="right" vertical="center"/>
    </xf>
    <xf numFmtId="186" fontId="56" fillId="15" borderId="181" applyNumberFormat="0" applyProtection="0">
      <alignment horizontal="left" vertical="top" indent="1"/>
    </xf>
    <xf numFmtId="186" fontId="28" fillId="50" borderId="177">
      <alignment vertical="center"/>
    </xf>
    <xf numFmtId="4" fontId="56" fillId="23" borderId="191" applyNumberFormat="0" applyProtection="0">
      <alignment horizontal="right" vertical="center"/>
    </xf>
    <xf numFmtId="186" fontId="56" fillId="40" borderId="191" applyNumberFormat="0" applyFont="0" applyAlignment="0" applyProtection="0"/>
    <xf numFmtId="191" fontId="5" fillId="69" borderId="186">
      <alignment vertical="center"/>
    </xf>
    <xf numFmtId="186" fontId="56" fillId="40" borderId="191" applyNumberFormat="0" applyFont="0" applyAlignment="0" applyProtection="0"/>
    <xf numFmtId="188" fontId="5" fillId="69" borderId="197">
      <alignment vertical="center"/>
    </xf>
    <xf numFmtId="4" fontId="56" fillId="16" borderId="179" applyNumberFormat="0" applyProtection="0">
      <alignment horizontal="right" vertical="center"/>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4" fontId="56" fillId="59" borderId="201" applyNumberFormat="0" applyProtection="0">
      <alignment horizontal="right" vertical="center"/>
    </xf>
    <xf numFmtId="186" fontId="56" fillId="14" borderId="189" applyNumberFormat="0" applyProtection="0">
      <alignment horizontal="left" vertical="top" indent="1"/>
    </xf>
    <xf numFmtId="186" fontId="44" fillId="0" borderId="185" applyNumberFormat="0" applyFill="0" applyAlignment="0" applyProtection="0"/>
    <xf numFmtId="186" fontId="57" fillId="44" borderId="180" applyNumberFormat="0" applyAlignment="0" applyProtection="0"/>
    <xf numFmtId="186" fontId="27" fillId="15" borderId="189" applyNumberFormat="0" applyProtection="0">
      <alignment horizontal="left" vertical="top" indent="1"/>
    </xf>
    <xf numFmtId="191" fontId="5" fillId="70" borderId="186">
      <alignment horizontal="right" vertical="center"/>
      <protection locked="0"/>
    </xf>
    <xf numFmtId="186" fontId="50" fillId="41" borderId="179" applyNumberFormat="0" applyAlignment="0" applyProtection="0"/>
    <xf numFmtId="186" fontId="56" fillId="63" borderId="199" applyNumberFormat="0" applyProtection="0">
      <alignment horizontal="left" vertical="top" indent="1"/>
    </xf>
    <xf numFmtId="190" fontId="28" fillId="49" borderId="197">
      <alignment vertical="center"/>
    </xf>
    <xf numFmtId="186" fontId="56" fillId="15" borderId="181" applyNumberFormat="0" applyProtection="0">
      <alignment horizontal="left" vertical="top" indent="1"/>
    </xf>
    <xf numFmtId="186" fontId="60" fillId="52" borderId="181" applyNumberFormat="0" applyProtection="0">
      <alignment horizontal="left" vertical="top" indent="1"/>
    </xf>
    <xf numFmtId="186" fontId="57" fillId="44" borderId="180" applyNumberFormat="0" applyAlignment="0" applyProtection="0"/>
    <xf numFmtId="4" fontId="64" fillId="64" borderId="19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61" fillId="21" borderId="193" applyBorder="0"/>
    <xf numFmtId="186" fontId="56" fillId="11" borderId="201" applyNumberFormat="0" applyProtection="0">
      <alignment horizontal="left" vertical="center" indent="1"/>
    </xf>
    <xf numFmtId="186" fontId="56" fillId="21" borderId="189" applyNumberFormat="0" applyProtection="0">
      <alignment horizontal="left" vertical="top" indent="1"/>
    </xf>
    <xf numFmtId="0" fontId="5" fillId="13" borderId="177">
      <alignment vertical="center"/>
    </xf>
    <xf numFmtId="4" fontId="63" fillId="66" borderId="195" applyNumberFormat="0" applyProtection="0">
      <alignment horizontal="left" vertical="center" indent="1"/>
    </xf>
    <xf numFmtId="0" fontId="5" fillId="13" borderId="177">
      <alignment vertical="center"/>
    </xf>
    <xf numFmtId="186" fontId="56" fillId="15" borderId="181" applyNumberFormat="0" applyProtection="0">
      <alignment horizontal="left" vertical="top" indent="1"/>
    </xf>
    <xf numFmtId="4" fontId="56" fillId="15" borderId="179" applyNumberFormat="0" applyProtection="0">
      <alignment horizontal="right" vertical="center"/>
    </xf>
    <xf numFmtId="186" fontId="56" fillId="21" borderId="199" applyNumberFormat="0" applyProtection="0">
      <alignment horizontal="left" vertical="top" indent="1"/>
    </xf>
    <xf numFmtId="4" fontId="56" fillId="16" borderId="191" applyNumberFormat="0" applyProtection="0">
      <alignment horizontal="right" vertical="center"/>
    </xf>
    <xf numFmtId="186" fontId="56" fillId="14" borderId="181" applyNumberFormat="0" applyProtection="0">
      <alignment horizontal="left" vertical="top" indent="1"/>
    </xf>
    <xf numFmtId="4" fontId="63" fillId="66" borderId="205" applyNumberFormat="0" applyProtection="0">
      <alignment horizontal="left" vertical="center" indent="1"/>
    </xf>
    <xf numFmtId="4" fontId="56" fillId="60" borderId="179" applyNumberFormat="0" applyProtection="0">
      <alignment horizontal="right" vertical="center"/>
    </xf>
    <xf numFmtId="4" fontId="56" fillId="59" borderId="179" applyNumberFormat="0" applyProtection="0">
      <alignment horizontal="right" vertical="center"/>
    </xf>
    <xf numFmtId="186" fontId="56" fillId="63" borderId="189" applyNumberFormat="0" applyProtection="0">
      <alignment horizontal="left" vertical="top" indent="1"/>
    </xf>
    <xf numFmtId="0" fontId="27" fillId="15"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57" borderId="205" applyNumberFormat="0" applyProtection="0">
      <alignment horizontal="right" vertical="center"/>
    </xf>
    <xf numFmtId="4" fontId="56" fillId="15" borderId="205" applyNumberFormat="0" applyProtection="0">
      <alignment horizontal="left" vertical="center"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27" fillId="21" borderId="189" applyNumberFormat="0" applyProtection="0">
      <alignment horizontal="left" vertical="top" indent="1"/>
    </xf>
    <xf numFmtId="4" fontId="56" fillId="57" borderId="195" applyNumberFormat="0" applyProtection="0">
      <alignment horizontal="right" vertical="center"/>
    </xf>
    <xf numFmtId="186" fontId="50" fillId="41" borderId="191" applyNumberFormat="0" applyAlignment="0" applyProtection="0"/>
    <xf numFmtId="186" fontId="28" fillId="12" borderId="186">
      <alignment vertical="center"/>
      <protection locked="0"/>
    </xf>
    <xf numFmtId="186" fontId="56" fillId="40" borderId="191" applyNumberFormat="0" applyFont="0" applyAlignment="0" applyProtection="0"/>
    <xf numFmtId="186" fontId="56" fillId="14" borderId="181" applyNumberFormat="0" applyProtection="0">
      <alignment horizontal="left" vertical="top" indent="1"/>
    </xf>
    <xf numFmtId="193" fontId="5" fillId="69" borderId="186">
      <alignment vertical="center"/>
    </xf>
    <xf numFmtId="4" fontId="56" fillId="15" borderId="182" applyNumberFormat="0" applyProtection="0">
      <alignment horizontal="left" vertical="center" indent="1"/>
    </xf>
    <xf numFmtId="4" fontId="56" fillId="52" borderId="201" applyNumberFormat="0" applyProtection="0">
      <alignment vertical="center"/>
    </xf>
    <xf numFmtId="186" fontId="28" fillId="12" borderId="177">
      <alignment vertical="center"/>
      <protection locked="0"/>
    </xf>
    <xf numFmtId="172" fontId="28" fillId="12" borderId="186">
      <alignment vertical="center"/>
      <protection locked="0"/>
    </xf>
    <xf numFmtId="191" fontId="5" fillId="13" borderId="186">
      <alignment vertical="center"/>
    </xf>
    <xf numFmtId="4" fontId="62" fillId="48" borderId="181" applyNumberFormat="0" applyProtection="0">
      <alignment vertical="center"/>
    </xf>
    <xf numFmtId="186" fontId="56" fillId="21" borderId="189" applyNumberFormat="0" applyProtection="0">
      <alignment horizontal="left" vertical="top" indent="1"/>
    </xf>
    <xf numFmtId="193" fontId="28" fillId="12" borderId="177">
      <alignment vertical="center"/>
      <protection locked="0"/>
    </xf>
    <xf numFmtId="4" fontId="56" fillId="16" borderId="179" applyNumberFormat="0" applyProtection="0">
      <alignment horizontal="right" vertical="center"/>
    </xf>
    <xf numFmtId="194" fontId="33" fillId="0" borderId="178" applyFill="0"/>
    <xf numFmtId="4" fontId="56" fillId="59" borderId="191" applyNumberFormat="0" applyProtection="0">
      <alignment horizontal="right" vertical="center"/>
    </xf>
    <xf numFmtId="4" fontId="62" fillId="48" borderId="189" applyNumberFormat="0" applyProtection="0">
      <alignmen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40" borderId="201" applyNumberFormat="0" applyFont="0" applyAlignment="0" applyProtection="0"/>
    <xf numFmtId="186" fontId="27" fillId="63" borderId="189" applyNumberFormat="0" applyProtection="0">
      <alignment horizontal="left" vertical="center" indent="1"/>
    </xf>
    <xf numFmtId="4" fontId="63" fillId="66" borderId="205" applyNumberFormat="0" applyProtection="0">
      <alignment horizontal="left" vertical="center" indent="1"/>
    </xf>
    <xf numFmtId="186" fontId="44" fillId="0" borderId="206" applyNumberFormat="0" applyFill="0" applyAlignment="0" applyProtection="0"/>
    <xf numFmtId="186" fontId="27" fillId="21" borderId="199" applyNumberFormat="0" applyProtection="0">
      <alignment horizontal="left" vertical="top" indent="1"/>
    </xf>
    <xf numFmtId="186" fontId="56" fillId="62" borderId="191" applyNumberFormat="0" applyProtection="0">
      <alignment horizontal="left" vertical="center" indent="1"/>
    </xf>
    <xf numFmtId="188" fontId="28" fillId="49" borderId="197">
      <alignment vertical="center"/>
    </xf>
    <xf numFmtId="191" fontId="28" fillId="50" borderId="197">
      <alignment vertical="center"/>
    </xf>
    <xf numFmtId="186" fontId="56" fillId="21" borderId="181"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93" fontId="28" fillId="50" borderId="197">
      <alignment vertical="center"/>
    </xf>
    <xf numFmtId="186" fontId="44" fillId="0" borderId="196" applyNumberFormat="0" applyFill="0" applyAlignment="0" applyProtection="0"/>
    <xf numFmtId="4" fontId="56" fillId="57" borderId="195" applyNumberFormat="0" applyProtection="0">
      <alignment horizontal="right" vertical="center"/>
    </xf>
    <xf numFmtId="186" fontId="56" fillId="15" borderId="199" applyNumberFormat="0" applyProtection="0">
      <alignment horizontal="left" vertical="top" indent="1"/>
    </xf>
    <xf numFmtId="186" fontId="56" fillId="14" borderId="199" applyNumberFormat="0" applyProtection="0">
      <alignment horizontal="left" vertical="top" indent="1"/>
    </xf>
    <xf numFmtId="4" fontId="56" fillId="60" borderId="191" applyNumberFormat="0" applyProtection="0">
      <alignment horizontal="right" vertical="center"/>
    </xf>
    <xf numFmtId="186" fontId="27" fillId="14" borderId="181"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186" fontId="57" fillId="44" borderId="180" applyNumberFormat="0" applyAlignment="0" applyProtection="0"/>
    <xf numFmtId="186" fontId="50" fillId="41" borderId="191" applyNumberForma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62" fillId="48" borderId="199" applyNumberFormat="0" applyProtection="0">
      <alignment horizontal="left" vertical="top" indent="1"/>
    </xf>
    <xf numFmtId="186" fontId="56" fillId="14" borderId="18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4" fontId="56" fillId="15" borderId="191" applyNumberFormat="0" applyProtection="0">
      <alignment horizontal="right" vertical="center"/>
    </xf>
    <xf numFmtId="186" fontId="27" fillId="14" borderId="189" applyNumberFormat="0" applyProtection="0">
      <alignment horizontal="left" vertical="top" indent="1"/>
    </xf>
    <xf numFmtId="186" fontId="56" fillId="63" borderId="191" applyNumberFormat="0" applyProtection="0">
      <alignment horizontal="left" vertical="center"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4" fontId="56" fillId="19" borderId="191" applyNumberFormat="0" applyProtection="0">
      <alignment horizontal="right" vertical="center"/>
    </xf>
    <xf numFmtId="186" fontId="56" fillId="14" borderId="199" applyNumberFormat="0" applyProtection="0">
      <alignment horizontal="left" vertical="top" indent="1"/>
    </xf>
    <xf numFmtId="186" fontId="60" fillId="52" borderId="189" applyNumberFormat="0" applyProtection="0">
      <alignment horizontal="left" vertical="top" indent="1"/>
    </xf>
    <xf numFmtId="186" fontId="56" fillId="63" borderId="181" applyNumberFormat="0" applyProtection="0">
      <alignment horizontal="left" vertical="top" indent="1"/>
    </xf>
    <xf numFmtId="4" fontId="56" fillId="54" borderId="179" applyNumberFormat="0" applyProtection="0">
      <alignment horizontal="left" vertical="center" indent="1"/>
    </xf>
    <xf numFmtId="186" fontId="42" fillId="44" borderId="179" applyNumberFormat="0" applyAlignment="0" applyProtection="0"/>
    <xf numFmtId="186" fontId="57" fillId="44" borderId="180" applyNumberFormat="0" applyAlignment="0" applyProtection="0"/>
    <xf numFmtId="4" fontId="74" fillId="87" borderId="189" applyNumberFormat="0" applyProtection="0">
      <alignment horizontal="right" vertical="center"/>
    </xf>
    <xf numFmtId="186" fontId="56" fillId="67" borderId="197"/>
    <xf numFmtId="186" fontId="56" fillId="40" borderId="191" applyNumberFormat="0" applyFont="0" applyAlignment="0" applyProtection="0"/>
    <xf numFmtId="186" fontId="61" fillId="21" borderId="193" applyBorder="0"/>
    <xf numFmtId="4" fontId="62" fillId="11" borderId="189" applyNumberFormat="0" applyProtection="0">
      <alignment horizontal="left" vertical="center" indent="1"/>
    </xf>
    <xf numFmtId="186" fontId="56" fillId="14" borderId="181" applyNumberFormat="0" applyProtection="0">
      <alignment horizontal="left" vertical="top" indent="1"/>
    </xf>
    <xf numFmtId="4" fontId="56" fillId="15" borderId="182" applyNumberFormat="0" applyProtection="0">
      <alignment horizontal="left" vertical="center" indent="1"/>
    </xf>
    <xf numFmtId="186" fontId="56" fillId="14" borderId="181" applyNumberFormat="0" applyProtection="0">
      <alignment horizontal="left" vertical="top"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186" fontId="56" fillId="63" borderId="181" applyNumberFormat="0" applyProtection="0">
      <alignment horizontal="left" vertical="top" indent="1"/>
    </xf>
    <xf numFmtId="4" fontId="56" fillId="54" borderId="191" applyNumberFormat="0" applyProtection="0">
      <alignment horizontal="left" vertical="center" indent="1"/>
    </xf>
    <xf numFmtId="186" fontId="27" fillId="14" borderId="189" applyNumberFormat="0" applyProtection="0">
      <alignment horizontal="left" vertical="top" indent="1"/>
    </xf>
    <xf numFmtId="186" fontId="27" fillId="14" borderId="189"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56" fillId="21" borderId="189" applyNumberFormat="0" applyProtection="0">
      <alignment horizontal="left" vertical="top" indent="1"/>
    </xf>
    <xf numFmtId="186" fontId="56" fillId="63" borderId="201" applyNumberFormat="0" applyProtection="0">
      <alignment horizontal="left" vertical="center" indent="1"/>
    </xf>
    <xf numFmtId="4" fontId="56" fillId="54" borderId="191" applyNumberFormat="0" applyProtection="0">
      <alignment horizontal="left" vertical="center" indent="1"/>
    </xf>
    <xf numFmtId="196" fontId="5" fillId="70" borderId="186">
      <alignment horizontal="right" vertical="center"/>
      <protection locked="0"/>
    </xf>
    <xf numFmtId="186" fontId="57" fillId="44" borderId="192" applyNumberFormat="0" applyAlignment="0" applyProtection="0"/>
    <xf numFmtId="186" fontId="56" fillId="63" borderId="181" applyNumberFormat="0" applyProtection="0">
      <alignment horizontal="left" vertical="top" indent="1"/>
    </xf>
    <xf numFmtId="4" fontId="62" fillId="11" borderId="189" applyNumberFormat="0" applyProtection="0">
      <alignment horizontal="left" vertical="center" indent="1"/>
    </xf>
    <xf numFmtId="186" fontId="60" fillId="52" borderId="181" applyNumberFormat="0" applyProtection="0">
      <alignment horizontal="left" vertical="top" indent="1"/>
    </xf>
    <xf numFmtId="186" fontId="56" fillId="15" borderId="199" applyNumberFormat="0" applyProtection="0">
      <alignment horizontal="left" vertical="top" indent="1"/>
    </xf>
    <xf numFmtId="191" fontId="5" fillId="13" borderId="186">
      <alignment vertical="center"/>
    </xf>
    <xf numFmtId="186" fontId="62" fillId="48" borderId="189" applyNumberFormat="0" applyProtection="0">
      <alignment horizontal="left" vertical="top" indent="1"/>
    </xf>
    <xf numFmtId="4" fontId="56" fillId="23" borderId="179" applyNumberFormat="0" applyProtection="0">
      <alignment horizontal="right" vertical="center"/>
    </xf>
    <xf numFmtId="0" fontId="5" fillId="7" borderId="186">
      <alignment vertical="center"/>
      <protection locked="0"/>
    </xf>
    <xf numFmtId="4" fontId="56" fillId="54" borderId="191" applyNumberFormat="0" applyProtection="0">
      <alignment horizontal="left" vertical="center" indent="1"/>
    </xf>
    <xf numFmtId="186" fontId="62" fillId="48"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4" fontId="56" fillId="14" borderId="182" applyNumberFormat="0" applyProtection="0">
      <alignment horizontal="left" vertical="center" indent="1"/>
    </xf>
    <xf numFmtId="186" fontId="56" fillId="40" borderId="191" applyNumberFormat="0" applyFont="0" applyAlignment="0" applyProtection="0"/>
    <xf numFmtId="186" fontId="42" fillId="44" borderId="191" applyNumberFormat="0" applyAlignment="0" applyProtection="0"/>
    <xf numFmtId="186" fontId="56" fillId="40" borderId="201" applyNumberFormat="0" applyFont="0" applyAlignment="0" applyProtection="0"/>
    <xf numFmtId="4" fontId="56" fillId="58" borderId="201" applyNumberFormat="0" applyProtection="0">
      <alignment horizontal="right" vertical="center"/>
    </xf>
    <xf numFmtId="186" fontId="56" fillId="63" borderId="189" applyNumberFormat="0" applyProtection="0">
      <alignment horizontal="left" vertical="top" indent="1"/>
    </xf>
    <xf numFmtId="186" fontId="50" fillId="41" borderId="201" applyNumberFormat="0" applyAlignment="0" applyProtection="0"/>
    <xf numFmtId="4" fontId="56" fillId="14" borderId="195" applyNumberFormat="0" applyProtection="0">
      <alignment horizontal="left" vertical="center" indent="1"/>
    </xf>
    <xf numFmtId="4" fontId="56" fillId="19" borderId="191" applyNumberFormat="0" applyProtection="0">
      <alignment horizontal="right" vertical="center"/>
    </xf>
    <xf numFmtId="186" fontId="56" fillId="40" borderId="179" applyNumberFormat="0" applyFont="0" applyAlignment="0" applyProtection="0"/>
    <xf numFmtId="186" fontId="56" fillId="15" borderId="189" applyNumberFormat="0" applyProtection="0">
      <alignment horizontal="left" vertical="top" indent="1"/>
    </xf>
    <xf numFmtId="186" fontId="56" fillId="15" borderId="199" applyNumberFormat="0" applyProtection="0">
      <alignment horizontal="left" vertical="top" indent="1"/>
    </xf>
    <xf numFmtId="4" fontId="56" fillId="15" borderId="179" applyNumberFormat="0" applyProtection="0">
      <alignment horizontal="right" vertical="center"/>
    </xf>
    <xf numFmtId="191" fontId="28" fillId="50" borderId="186">
      <alignment vertical="center"/>
    </xf>
    <xf numFmtId="186" fontId="56" fillId="15" borderId="189" applyNumberFormat="0" applyProtection="0">
      <alignment horizontal="left" vertical="top" indent="1"/>
    </xf>
    <xf numFmtId="4" fontId="63" fillId="66" borderId="205" applyNumberFormat="0" applyProtection="0">
      <alignment horizontal="left" vertical="center" indent="1"/>
    </xf>
    <xf numFmtId="186" fontId="42" fillId="44" borderId="179" applyNumberFormat="0" applyAlignment="0" applyProtection="0"/>
    <xf numFmtId="186" fontId="56" fillId="14" borderId="189" applyNumberFormat="0" applyProtection="0">
      <alignment horizontal="left" vertical="top" indent="1"/>
    </xf>
    <xf numFmtId="186" fontId="62" fillId="15" borderId="189" applyNumberFormat="0" applyProtection="0">
      <alignment horizontal="left" vertical="top" indent="1"/>
    </xf>
    <xf numFmtId="186" fontId="28" fillId="49" borderId="177">
      <alignment vertical="center"/>
    </xf>
    <xf numFmtId="4" fontId="56" fillId="19" borderId="179" applyNumberFormat="0" applyProtection="0">
      <alignment horizontal="right" vertical="center"/>
    </xf>
    <xf numFmtId="186" fontId="56" fillId="40" borderId="201" applyNumberFormat="0" applyFont="0" applyAlignment="0" applyProtection="0"/>
    <xf numFmtId="186" fontId="56" fillId="14" borderId="181" applyNumberFormat="0" applyProtection="0">
      <alignment horizontal="left" vertical="top" indent="1"/>
    </xf>
    <xf numFmtId="190" fontId="5" fillId="70" borderId="177">
      <alignment horizontal="right" vertical="center"/>
      <protection locked="0"/>
    </xf>
    <xf numFmtId="188" fontId="5" fillId="7" borderId="177">
      <alignment vertical="center"/>
      <protection locked="0"/>
    </xf>
    <xf numFmtId="186" fontId="56" fillId="21" borderId="199" applyNumberFormat="0" applyProtection="0">
      <alignment horizontal="left" vertical="top" indent="1"/>
    </xf>
    <xf numFmtId="4" fontId="64" fillId="64" borderId="191" applyNumberFormat="0" applyProtection="0">
      <alignment horizontal="right" vertical="center"/>
    </xf>
    <xf numFmtId="186" fontId="56" fillId="63" borderId="181" applyNumberFormat="0" applyProtection="0">
      <alignment horizontal="left" vertical="top" indent="1"/>
    </xf>
    <xf numFmtId="191" fontId="28" fillId="50" borderId="186">
      <alignment vertical="center"/>
    </xf>
    <xf numFmtId="186" fontId="56" fillId="63" borderId="199" applyNumberFormat="0" applyProtection="0">
      <alignment horizontal="left" vertical="top" indent="1"/>
    </xf>
    <xf numFmtId="4" fontId="72" fillId="49" borderId="199" applyNumberFormat="0" applyProtection="0">
      <alignment horizontal="righ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0" fillId="41" borderId="179" applyNumberFormat="0" applyAlignment="0" applyProtection="0"/>
    <xf numFmtId="4" fontId="56" fillId="0" borderId="179" applyNumberFormat="0" applyProtection="0">
      <alignment horizontal="right" vertical="center"/>
    </xf>
    <xf numFmtId="4" fontId="27" fillId="21" borderId="195" applyNumberFormat="0" applyProtection="0">
      <alignment horizontal="left" vertical="center" indent="1"/>
    </xf>
    <xf numFmtId="186" fontId="56" fillId="21" borderId="189" applyNumberFormat="0" applyProtection="0">
      <alignment horizontal="left" vertical="top" indent="1"/>
    </xf>
    <xf numFmtId="191" fontId="28" fillId="50" borderId="186">
      <alignment vertical="center"/>
    </xf>
    <xf numFmtId="4" fontId="56" fillId="15" borderId="195" applyNumberFormat="0" applyProtection="0">
      <alignment horizontal="left" vertical="center" indent="1"/>
    </xf>
    <xf numFmtId="186" fontId="56" fillId="40" borderId="191" applyNumberFormat="0" applyFont="0" applyAlignment="0" applyProtection="0"/>
    <xf numFmtId="4" fontId="59" fillId="65" borderId="191" applyNumberFormat="0" applyProtection="0">
      <alignment horizontal="right" vertical="center"/>
    </xf>
    <xf numFmtId="186" fontId="56" fillId="14" borderId="189" applyNumberFormat="0" applyProtection="0">
      <alignment horizontal="left" vertical="top" indent="1"/>
    </xf>
    <xf numFmtId="186" fontId="56" fillId="40" borderId="201" applyNumberFormat="0" applyFont="0" applyAlignment="0" applyProtection="0"/>
    <xf numFmtId="196" fontId="5" fillId="70" borderId="177">
      <alignment horizontal="right" vertical="center"/>
      <protection locked="0"/>
    </xf>
    <xf numFmtId="4" fontId="56" fillId="54" borderId="191" applyNumberFormat="0" applyProtection="0">
      <alignment horizontal="left" vertical="center" indent="1"/>
    </xf>
    <xf numFmtId="186" fontId="56" fillId="40" borderId="191" applyNumberFormat="0" applyFont="0" applyAlignment="0" applyProtection="0"/>
    <xf numFmtId="186" fontId="56" fillId="40" borderId="201" applyNumberFormat="0" applyFont="0" applyAlignment="0" applyProtection="0"/>
    <xf numFmtId="194" fontId="33" fillId="0" borderId="178" applyFill="0"/>
    <xf numFmtId="186" fontId="56" fillId="21" borderId="181" applyNumberFormat="0" applyProtection="0">
      <alignment horizontal="left" vertical="top" indent="1"/>
    </xf>
    <xf numFmtId="186" fontId="56" fillId="21" borderId="181" applyNumberFormat="0" applyProtection="0">
      <alignment horizontal="left" vertical="top" indent="1"/>
    </xf>
    <xf numFmtId="188" fontId="28" fillId="49" borderId="197">
      <alignment vertical="center"/>
    </xf>
    <xf numFmtId="186" fontId="56" fillId="21" borderId="181" applyNumberFormat="0" applyProtection="0">
      <alignment horizontal="left" vertical="top" indent="1"/>
    </xf>
    <xf numFmtId="186" fontId="50" fillId="41" borderId="191" applyNumberFormat="0" applyAlignment="0" applyProtection="0"/>
    <xf numFmtId="4" fontId="59" fillId="53" borderId="191" applyNumberFormat="0" applyProtection="0">
      <alignment vertical="center"/>
    </xf>
    <xf numFmtId="186" fontId="56" fillId="14" borderId="199" applyNumberFormat="0" applyProtection="0">
      <alignment horizontal="left" vertical="top" indent="1"/>
    </xf>
    <xf numFmtId="186" fontId="28" fillId="51" borderId="197">
      <alignment horizontal="right" vertical="center"/>
      <protection locked="0"/>
    </xf>
    <xf numFmtId="191" fontId="28" fillId="49" borderId="177">
      <alignment vertical="center"/>
    </xf>
    <xf numFmtId="186" fontId="56" fillId="63" borderId="181" applyNumberFormat="0" applyProtection="0">
      <alignment horizontal="left" vertical="top" indent="1"/>
    </xf>
    <xf numFmtId="4" fontId="56" fillId="55" borderId="179" applyNumberFormat="0" applyProtection="0">
      <alignment horizontal="right" vertical="center"/>
    </xf>
    <xf numFmtId="191" fontId="5" fillId="13" borderId="177">
      <alignment vertical="center"/>
    </xf>
    <xf numFmtId="186" fontId="56" fillId="14" borderId="189" applyNumberFormat="0" applyProtection="0">
      <alignment horizontal="left" vertical="top" indent="1"/>
    </xf>
    <xf numFmtId="186" fontId="56" fillId="15" borderId="199" applyNumberFormat="0" applyProtection="0">
      <alignment horizontal="left" vertical="top" indent="1"/>
    </xf>
    <xf numFmtId="4" fontId="56" fillId="58" borderId="201" applyNumberFormat="0" applyProtection="0">
      <alignment horizontal="right" vertical="center"/>
    </xf>
    <xf numFmtId="186" fontId="61" fillId="21" borderId="193" applyBorder="0"/>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191" fontId="5" fillId="69" borderId="177">
      <alignment vertical="center"/>
    </xf>
    <xf numFmtId="186" fontId="61" fillId="21" borderId="193" applyBorder="0"/>
    <xf numFmtId="186" fontId="56" fillId="63" borderId="181" applyNumberFormat="0" applyProtection="0">
      <alignment horizontal="left" vertical="top" indent="1"/>
    </xf>
    <xf numFmtId="186" fontId="50" fillId="41" borderId="191" applyNumberFormat="0" applyAlignment="0" applyProtection="0"/>
    <xf numFmtId="4" fontId="72" fillId="83" borderId="189" applyNumberFormat="0" applyProtection="0">
      <alignment horizontal="right" vertical="center"/>
    </xf>
    <xf numFmtId="186" fontId="56" fillId="21" borderId="189" applyNumberFormat="0" applyProtection="0">
      <alignment horizontal="left" vertical="top" indent="1"/>
    </xf>
    <xf numFmtId="4" fontId="59" fillId="65" borderId="179" applyNumberFormat="0" applyProtection="0">
      <alignment horizontal="right" vertical="center"/>
    </xf>
    <xf numFmtId="186" fontId="57" fillId="44" borderId="180" applyNumberFormat="0" applyAlignment="0" applyProtection="0"/>
    <xf numFmtId="186" fontId="60" fillId="52" borderId="199" applyNumberFormat="0" applyProtection="0">
      <alignment horizontal="left" vertical="top" indent="1"/>
    </xf>
    <xf numFmtId="191" fontId="28" fillId="12" borderId="197">
      <alignment vertical="center"/>
      <protection locked="0"/>
    </xf>
    <xf numFmtId="186" fontId="56" fillId="40" borderId="201" applyNumberFormat="0" applyFont="0" applyAlignment="0" applyProtection="0"/>
    <xf numFmtId="4" fontId="56" fillId="59" borderId="201" applyNumberFormat="0" applyProtection="0">
      <alignment horizontal="right" vertical="center"/>
    </xf>
    <xf numFmtId="186" fontId="56" fillId="14" borderId="189" applyNumberFormat="0" applyProtection="0">
      <alignment horizontal="left" vertical="top" indent="1"/>
    </xf>
    <xf numFmtId="4" fontId="59" fillId="65" borderId="201" applyNumberFormat="0" applyProtection="0">
      <alignment horizontal="right" vertical="center"/>
    </xf>
    <xf numFmtId="186" fontId="56" fillId="63" borderId="179" applyNumberFormat="0" applyProtection="0">
      <alignment horizontal="left" vertical="center" indent="1"/>
    </xf>
    <xf numFmtId="4" fontId="56" fillId="54" borderId="201" applyNumberFormat="0" applyProtection="0">
      <alignment horizontal="left" vertical="center" indent="1"/>
    </xf>
    <xf numFmtId="186" fontId="56" fillId="62" borderId="201" applyNumberFormat="0" applyProtection="0">
      <alignment horizontal="left" vertical="center" indent="1"/>
    </xf>
    <xf numFmtId="4" fontId="56" fillId="52" borderId="201" applyNumberFormat="0" applyProtection="0">
      <alignment vertical="center"/>
    </xf>
    <xf numFmtId="4" fontId="62" fillId="11" borderId="199"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61" fillId="21" borderId="193" applyBorder="0"/>
    <xf numFmtId="186" fontId="56" fillId="21" borderId="199" applyNumberFormat="0" applyProtection="0">
      <alignment horizontal="left" vertical="top" indent="1"/>
    </xf>
    <xf numFmtId="190" fontId="28" fillId="49" borderId="197">
      <alignment vertical="center"/>
    </xf>
    <xf numFmtId="186" fontId="56" fillId="15" borderId="199" applyNumberFormat="0" applyProtection="0">
      <alignment horizontal="left" vertical="top" indent="1"/>
    </xf>
    <xf numFmtId="186" fontId="56" fillId="14" borderId="189" applyNumberFormat="0" applyProtection="0">
      <alignment horizontal="left" vertical="top" indent="1"/>
    </xf>
    <xf numFmtId="4" fontId="56" fillId="59" borderId="201" applyNumberFormat="0" applyProtection="0">
      <alignment horizontal="right" vertical="center"/>
    </xf>
    <xf numFmtId="4" fontId="56" fillId="0" borderId="201" applyNumberFormat="0" applyProtection="0">
      <alignment horizontal="right" vertical="center"/>
    </xf>
    <xf numFmtId="186" fontId="56" fillId="40" borderId="201" applyNumberFormat="0" applyFont="0" applyAlignment="0" applyProtection="0"/>
    <xf numFmtId="4" fontId="56" fillId="15" borderId="205" applyNumberFormat="0" applyProtection="0">
      <alignment horizontal="left" vertical="center" indent="1"/>
    </xf>
    <xf numFmtId="37" fontId="33" fillId="0" borderId="204" applyNumberFormat="0"/>
    <xf numFmtId="186" fontId="56" fillId="63" borderId="199" applyNumberFormat="0" applyProtection="0">
      <alignment horizontal="left" vertical="top" indent="1"/>
    </xf>
    <xf numFmtId="186" fontId="56" fillId="62" borderId="201" applyNumberFormat="0" applyProtection="0">
      <alignment horizontal="left" vertical="center" indent="1"/>
    </xf>
    <xf numFmtId="186" fontId="56" fillId="21"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27" fillId="15" borderId="199" applyNumberFormat="0" applyProtection="0">
      <alignment horizontal="left" vertical="top" indent="1"/>
    </xf>
    <xf numFmtId="186" fontId="57" fillId="44" borderId="202" applyNumberFormat="0" applyAlignment="0" applyProtection="0"/>
    <xf numFmtId="186" fontId="62" fillId="15" borderId="199" applyNumberFormat="0" applyProtection="0">
      <alignment horizontal="left" vertical="top" indent="1"/>
    </xf>
    <xf numFmtId="186" fontId="56" fillId="40" borderId="201" applyNumberFormat="0" applyFont="0" applyAlignment="0" applyProtection="0"/>
    <xf numFmtId="4" fontId="56" fillId="16" borderId="201" applyNumberFormat="0" applyProtection="0">
      <alignment horizontal="right" vertical="center"/>
    </xf>
    <xf numFmtId="4" fontId="56" fillId="55" borderId="201" applyNumberFormat="0" applyProtection="0">
      <alignment horizontal="right" vertical="center"/>
    </xf>
    <xf numFmtId="186" fontId="27" fillId="63" borderId="189" applyNumberFormat="0" applyProtection="0">
      <alignment horizontal="left" vertical="center" indent="1"/>
    </xf>
    <xf numFmtId="186" fontId="56" fillId="14" borderId="201" applyNumberFormat="0" applyProtection="0">
      <alignment horizontal="left" vertical="center" indent="1"/>
    </xf>
    <xf numFmtId="4" fontId="56" fillId="15" borderId="201" applyNumberFormat="0" applyProtection="0">
      <alignment horizontal="right" vertical="center"/>
    </xf>
    <xf numFmtId="186" fontId="56" fillId="21" borderId="199" applyNumberFormat="0" applyProtection="0">
      <alignment horizontal="left" vertical="top" indent="1"/>
    </xf>
    <xf numFmtId="191" fontId="5" fillId="13" borderId="177">
      <alignment vertical="center"/>
    </xf>
    <xf numFmtId="186" fontId="61" fillId="21" borderId="203" applyBorder="0"/>
    <xf numFmtId="4" fontId="56" fillId="55" borderId="201" applyNumberFormat="0" applyProtection="0">
      <alignment horizontal="right" vertical="center"/>
    </xf>
    <xf numFmtId="186" fontId="56" fillId="15" borderId="199" applyNumberFormat="0" applyProtection="0">
      <alignment horizontal="left" vertical="top" indent="1"/>
    </xf>
    <xf numFmtId="186" fontId="57" fillId="44" borderId="202" applyNumberFormat="0" applyAlignment="0" applyProtection="0"/>
    <xf numFmtId="4" fontId="56" fillId="23" borderId="201" applyNumberFormat="0" applyProtection="0">
      <alignment horizontal="righ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27" fillId="21" borderId="199" applyNumberFormat="0" applyProtection="0">
      <alignment horizontal="left" vertical="center" indent="1"/>
    </xf>
    <xf numFmtId="4" fontId="56" fillId="0" borderId="201" applyNumberFormat="0" applyProtection="0">
      <alignment horizontal="right" vertical="center"/>
    </xf>
    <xf numFmtId="4" fontId="56" fillId="61" borderId="205" applyNumberFormat="0" applyProtection="0">
      <alignment horizontal="left" vertical="center" indent="1"/>
    </xf>
    <xf numFmtId="4" fontId="56" fillId="15" borderId="201" applyNumberFormat="0" applyProtection="0">
      <alignment horizontal="right" vertical="center"/>
    </xf>
    <xf numFmtId="186" fontId="42" fillId="44" borderId="201" applyNumberFormat="0" applyAlignment="0" applyProtection="0"/>
    <xf numFmtId="4" fontId="56" fillId="53" borderId="201" applyNumberFormat="0" applyProtection="0">
      <alignment horizontal="left" vertical="center" indent="1"/>
    </xf>
    <xf numFmtId="186" fontId="56" fillId="40" borderId="201" applyNumberFormat="0" applyFont="0" applyAlignment="0" applyProtection="0"/>
    <xf numFmtId="4" fontId="63" fillId="66" borderId="205"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14" borderId="199" applyNumberFormat="0" applyProtection="0">
      <alignment horizontal="left" vertical="top" indent="1"/>
    </xf>
    <xf numFmtId="186" fontId="62" fillId="15" borderId="199" applyNumberFormat="0" applyProtection="0">
      <alignment horizontal="left" vertical="top" indent="1"/>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3" fillId="66" borderId="195" applyNumberFormat="0" applyProtection="0">
      <alignment horizontal="left" vertical="center" indent="1"/>
    </xf>
    <xf numFmtId="4" fontId="56" fillId="54" borderId="201" applyNumberFormat="0" applyProtection="0">
      <alignment horizontal="left" vertical="center"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4" borderId="201" applyNumberFormat="0" applyProtection="0">
      <alignment horizontal="left" vertical="center" indent="1"/>
    </xf>
    <xf numFmtId="4" fontId="56" fillId="1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6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23" borderId="201" applyNumberFormat="0" applyProtection="0">
      <alignment horizontal="right" vertical="center"/>
    </xf>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0" borderId="201" applyNumberFormat="0" applyProtection="0">
      <alignment horizontal="right" vertical="center"/>
    </xf>
    <xf numFmtId="186" fontId="56" fillId="63" borderId="199" applyNumberFormat="0" applyProtection="0">
      <alignment horizontal="left" vertical="top" indent="1"/>
    </xf>
    <xf numFmtId="186" fontId="57" fillId="44" borderId="202" applyNumberFormat="0" applyAlignment="0" applyProtection="0"/>
    <xf numFmtId="186" fontId="56" fillId="63" borderId="199" applyNumberFormat="0" applyProtection="0">
      <alignment horizontal="left" vertical="top" indent="1"/>
    </xf>
    <xf numFmtId="186" fontId="44" fillId="0" borderId="206" applyNumberFormat="0" applyFill="0" applyAlignment="0" applyProtection="0"/>
    <xf numFmtId="4" fontId="27" fillId="21" borderId="205" applyNumberFormat="0" applyProtection="0">
      <alignment horizontal="left" vertical="center" indent="1"/>
    </xf>
    <xf numFmtId="186" fontId="56" fillId="21" borderId="199" applyNumberFormat="0" applyProtection="0">
      <alignment horizontal="left" vertical="top" indent="1"/>
    </xf>
    <xf numFmtId="4" fontId="56" fillId="15" borderId="201" applyNumberFormat="0" applyProtection="0">
      <alignment horizontal="right" vertical="center"/>
    </xf>
    <xf numFmtId="4" fontId="56" fillId="52" borderId="201" applyNumberFormat="0" applyProtection="0">
      <alignment vertical="center"/>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63" fillId="66" borderId="205" applyNumberFormat="0" applyProtection="0">
      <alignment horizontal="left" vertical="center" indent="1"/>
    </xf>
    <xf numFmtId="186" fontId="42" fillId="44" borderId="201" applyNumberFormat="0" applyAlignment="0" applyProtection="0"/>
    <xf numFmtId="186" fontId="56" fillId="14" borderId="199" applyNumberFormat="0" applyProtection="0">
      <alignment horizontal="left" vertical="top" indent="1"/>
    </xf>
    <xf numFmtId="4" fontId="64" fillId="64" borderId="201" applyNumberFormat="0" applyProtection="0">
      <alignment horizontal="right" vertical="center"/>
    </xf>
    <xf numFmtId="186" fontId="42" fillId="44" borderId="201" applyNumberFormat="0" applyAlignment="0" applyProtection="0"/>
    <xf numFmtId="186" fontId="50" fillId="41" borderId="201" applyNumberFormat="0" applyAlignment="0" applyProtection="0"/>
    <xf numFmtId="4" fontId="56" fillId="55" borderId="201" applyNumberFormat="0" applyProtection="0">
      <alignment horizontal="right" vertical="center"/>
    </xf>
    <xf numFmtId="186" fontId="56" fillId="21" borderId="199" applyNumberFormat="0" applyProtection="0">
      <alignment horizontal="left" vertical="top" indent="1"/>
    </xf>
    <xf numFmtId="186" fontId="56" fillId="40" borderId="201" applyNumberFormat="0" applyFont="0" applyAlignment="0" applyProtection="0"/>
    <xf numFmtId="186" fontId="56" fillId="14" borderId="201" applyNumberFormat="0" applyProtection="0">
      <alignment horizontal="left" vertical="center" indent="1"/>
    </xf>
    <xf numFmtId="186" fontId="27" fillId="21" borderId="199" applyNumberFormat="0" applyProtection="0">
      <alignment horizontal="left" vertical="center" indent="1"/>
    </xf>
    <xf numFmtId="186" fontId="57" fillId="44" borderId="202" applyNumberFormat="0" applyAlignment="0" applyProtection="0"/>
    <xf numFmtId="4" fontId="59" fillId="65" borderId="201" applyNumberFormat="0" applyProtection="0">
      <alignment horizontal="right" vertical="center"/>
    </xf>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4" borderId="201" applyNumberFormat="0" applyProtection="0">
      <alignment horizontal="left" vertical="center" indent="1"/>
    </xf>
    <xf numFmtId="186" fontId="56" fillId="63" borderId="201" applyNumberFormat="0" applyProtection="0">
      <alignment horizontal="left" vertical="center" indent="1"/>
    </xf>
    <xf numFmtId="4" fontId="56" fillId="15" borderId="201" applyNumberFormat="0" applyProtection="0">
      <alignment horizontal="right" vertical="center"/>
    </xf>
    <xf numFmtId="4" fontId="56" fillId="58" borderId="201" applyNumberFormat="0" applyProtection="0">
      <alignment horizontal="right" vertical="center"/>
    </xf>
    <xf numFmtId="186" fontId="56" fillId="14" borderId="199" applyNumberFormat="0" applyProtection="0">
      <alignment horizontal="left" vertical="top" indent="1"/>
    </xf>
    <xf numFmtId="4" fontId="56" fillId="58" borderId="201" applyNumberFormat="0" applyProtection="0">
      <alignment horizontal="right" vertical="center"/>
    </xf>
    <xf numFmtId="186" fontId="27" fillId="2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59" fillId="65" borderId="201" applyNumberFormat="0" applyProtection="0">
      <alignment horizontal="right" vertical="center"/>
    </xf>
    <xf numFmtId="4" fontId="56" fillId="54" borderId="201" applyNumberFormat="0" applyProtection="0">
      <alignment horizontal="left" vertical="center" indent="1"/>
    </xf>
    <xf numFmtId="4" fontId="56" fillId="16" borderId="201" applyNumberFormat="0" applyProtection="0">
      <alignment horizontal="right" vertical="center"/>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27" fillId="15" borderId="199" applyNumberFormat="0" applyProtection="0">
      <alignment horizontal="left" vertical="center" indent="1"/>
    </xf>
    <xf numFmtId="4" fontId="27" fillId="21" borderId="205" applyNumberFormat="0" applyProtection="0">
      <alignment horizontal="left" vertical="center" indent="1"/>
    </xf>
    <xf numFmtId="4" fontId="56" fillId="52" borderId="201" applyNumberFormat="0" applyProtection="0">
      <alignmen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4" borderId="201" applyNumberFormat="0" applyProtection="0">
      <alignment horizontal="left" vertical="center" indent="1"/>
    </xf>
    <xf numFmtId="4" fontId="56" fillId="56" borderId="201" applyNumberFormat="0" applyProtection="0">
      <alignment horizontal="right" vertical="center"/>
    </xf>
    <xf numFmtId="4" fontId="27" fillId="21" borderId="205"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15" borderId="201" applyNumberFormat="0" applyProtection="0">
      <alignment horizontal="right" vertical="center"/>
    </xf>
    <xf numFmtId="186" fontId="62" fillId="15"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4" fontId="56" fillId="52" borderId="201" applyNumberFormat="0" applyProtection="0">
      <alignment vertical="center"/>
    </xf>
    <xf numFmtId="4" fontId="56" fillId="58" borderId="201" applyNumberFormat="0" applyProtection="0">
      <alignment horizontal="right" vertical="center"/>
    </xf>
    <xf numFmtId="186" fontId="27" fillId="21"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5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4" fontId="56" fillId="57" borderId="205" applyNumberFormat="0" applyProtection="0">
      <alignment horizontal="right" vertical="center"/>
    </xf>
    <xf numFmtId="4" fontId="56" fillId="14"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59" fillId="65" borderId="201" applyNumberFormat="0" applyProtection="0">
      <alignment horizontal="right" vertical="center"/>
    </xf>
    <xf numFmtId="186" fontId="56" fillId="14" borderId="199" applyNumberFormat="0" applyProtection="0">
      <alignment horizontal="left" vertical="top" indent="1"/>
    </xf>
    <xf numFmtId="4" fontId="59" fillId="65" borderId="201" applyNumberFormat="0" applyProtection="0">
      <alignment horizontal="right" vertical="center"/>
    </xf>
    <xf numFmtId="186" fontId="42" fillId="44" borderId="201" applyNumberFormat="0" applyAlignment="0" applyProtection="0"/>
    <xf numFmtId="186" fontId="56" fillId="14" borderId="201" applyNumberFormat="0" applyProtection="0">
      <alignment horizontal="left" vertical="center" indent="1"/>
    </xf>
    <xf numFmtId="186" fontId="56" fillId="21"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60" borderId="201" applyNumberFormat="0" applyProtection="0">
      <alignment horizontal="right" vertical="center"/>
    </xf>
    <xf numFmtId="4" fontId="64" fillId="64" borderId="201" applyNumberFormat="0" applyProtection="0">
      <alignment horizontal="right" vertical="center"/>
    </xf>
    <xf numFmtId="186" fontId="56" fillId="21" borderId="199" applyNumberFormat="0" applyProtection="0">
      <alignment horizontal="left" vertical="top" indent="1"/>
    </xf>
    <xf numFmtId="37" fontId="33" fillId="0" borderId="184" applyNumberFormat="0"/>
    <xf numFmtId="186" fontId="56" fillId="15" borderId="181" applyNumberFormat="0" applyProtection="0">
      <alignment horizontal="left" vertical="top" indent="1"/>
    </xf>
    <xf numFmtId="186" fontId="56" fillId="63" borderId="181" applyNumberFormat="0" applyProtection="0">
      <alignment horizontal="left" vertical="top" indent="1"/>
    </xf>
    <xf numFmtId="4" fontId="72" fillId="49" borderId="181" applyNumberFormat="0" applyProtection="0">
      <alignment horizontal="right" vertical="center"/>
    </xf>
    <xf numFmtId="186" fontId="56" fillId="15" borderId="181" applyNumberFormat="0" applyProtection="0">
      <alignment horizontal="left" vertical="top" indent="1"/>
    </xf>
    <xf numFmtId="186" fontId="44" fillId="0" borderId="196" applyNumberFormat="0" applyFill="0" applyAlignment="0" applyProtection="0"/>
    <xf numFmtId="4" fontId="56" fillId="60" borderId="191" applyNumberFormat="0" applyProtection="0">
      <alignment horizontal="right" vertical="center"/>
    </xf>
    <xf numFmtId="4" fontId="56" fillId="19" borderId="179" applyNumberFormat="0" applyProtection="0">
      <alignment horizontal="righ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4" fontId="56" fillId="54" borderId="179" applyNumberFormat="0" applyProtection="0">
      <alignment horizontal="left" vertical="center" indent="1"/>
    </xf>
    <xf numFmtId="4" fontId="56" fillId="59" borderId="191" applyNumberFormat="0" applyProtection="0">
      <alignment horizontal="right" vertical="center"/>
    </xf>
    <xf numFmtId="186" fontId="42" fillId="44" borderId="191" applyNumberFormat="0" applyAlignment="0" applyProtection="0"/>
    <xf numFmtId="4" fontId="56" fillId="58" borderId="191" applyNumberFormat="0" applyProtection="0">
      <alignment horizontal="right" vertical="center"/>
    </xf>
    <xf numFmtId="191" fontId="28" fillId="51" borderId="186">
      <alignment horizontal="right" vertical="center"/>
      <protection locked="0"/>
    </xf>
    <xf numFmtId="186" fontId="56" fillId="63" borderId="181" applyNumberFormat="0" applyProtection="0">
      <alignment horizontal="left" vertical="top" indent="1"/>
    </xf>
    <xf numFmtId="186" fontId="50" fillId="41" borderId="191" applyNumberFormat="0" applyAlignment="0" applyProtection="0"/>
    <xf numFmtId="186" fontId="56" fillId="40" borderId="179" applyNumberFormat="0" applyFont="0" applyAlignment="0" applyProtection="0"/>
    <xf numFmtId="4" fontId="56" fillId="53" borderId="179" applyNumberFormat="0" applyProtection="0">
      <alignment horizontal="left" vertical="center" indent="1"/>
    </xf>
    <xf numFmtId="4" fontId="56" fillId="14" borderId="195" applyNumberFormat="0" applyProtection="0">
      <alignment horizontal="left" vertical="center" indent="1"/>
    </xf>
    <xf numFmtId="186" fontId="50" fillId="41" borderId="191" applyNumberFormat="0" applyAlignment="0" applyProtection="0"/>
    <xf numFmtId="186" fontId="56" fillId="15" borderId="181" applyNumberFormat="0" applyProtection="0">
      <alignment horizontal="left" vertical="top" indent="1"/>
    </xf>
    <xf numFmtId="186" fontId="56" fillId="63" borderId="189" applyNumberFormat="0" applyProtection="0">
      <alignment horizontal="left" vertical="top" indent="1"/>
    </xf>
    <xf numFmtId="196" fontId="5" fillId="13" borderId="186">
      <alignment vertical="center"/>
    </xf>
    <xf numFmtId="4" fontId="72" fillId="83" borderId="189" applyNumberFormat="0" applyProtection="0">
      <alignment horizontal="right" vertical="center"/>
    </xf>
    <xf numFmtId="186" fontId="56" fillId="40" borderId="191" applyNumberFormat="0" applyFont="0" applyAlignment="0" applyProtection="0"/>
    <xf numFmtId="186" fontId="56" fillId="15" borderId="189" applyNumberFormat="0" applyProtection="0">
      <alignment horizontal="left" vertical="top" indent="1"/>
    </xf>
    <xf numFmtId="191" fontId="5" fillId="13" borderId="177">
      <alignment vertical="center"/>
    </xf>
    <xf numFmtId="186" fontId="56" fillId="15" borderId="189" applyNumberFormat="0" applyProtection="0">
      <alignment horizontal="left" vertical="top" indent="1"/>
    </xf>
    <xf numFmtId="4" fontId="27" fillId="21" borderId="195" applyNumberFormat="0" applyProtection="0">
      <alignment horizontal="left" vertical="center" indent="1"/>
    </xf>
    <xf numFmtId="37" fontId="33" fillId="0" borderId="204" applyNumberFormat="0"/>
    <xf numFmtId="186" fontId="56" fillId="14" borderId="189" applyNumberFormat="0" applyProtection="0">
      <alignment horizontal="left" vertical="top" indent="1"/>
    </xf>
    <xf numFmtId="4" fontId="59" fillId="65" borderId="201" applyNumberFormat="0" applyProtection="0">
      <alignment horizontal="right" vertical="center"/>
    </xf>
    <xf numFmtId="186" fontId="27" fillId="63" borderId="199" applyNumberFormat="0" applyProtection="0">
      <alignment horizontal="left" vertical="center" indent="1"/>
    </xf>
    <xf numFmtId="186" fontId="56" fillId="14" borderId="199" applyNumberFormat="0" applyProtection="0">
      <alignment horizontal="left" vertical="top" indent="1"/>
    </xf>
    <xf numFmtId="4" fontId="56" fillId="19" borderId="191" applyNumberFormat="0" applyProtection="0">
      <alignment horizontal="right" vertical="center"/>
    </xf>
    <xf numFmtId="186" fontId="56" fillId="40" borderId="201" applyNumberFormat="0" applyFont="0" applyAlignment="0" applyProtection="0"/>
    <xf numFmtId="4" fontId="56" fillId="15" borderId="191"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40" borderId="201" applyNumberFormat="0" applyFont="0" applyAlignment="0" applyProtection="0"/>
    <xf numFmtId="186" fontId="27" fillId="63" borderId="189" applyNumberFormat="0" applyProtection="0">
      <alignment horizontal="left" vertical="top" indent="1"/>
    </xf>
    <xf numFmtId="186" fontId="56" fillId="40" borderId="201" applyNumberFormat="0" applyFont="0" applyAlignment="0" applyProtection="0"/>
    <xf numFmtId="186" fontId="27" fillId="14" borderId="199" applyNumberFormat="0" applyProtection="0">
      <alignment horizontal="left" vertical="top" indent="1"/>
    </xf>
    <xf numFmtId="4" fontId="56" fillId="54" borderId="191" applyNumberFormat="0" applyProtection="0">
      <alignment horizontal="left" vertical="center" indent="1"/>
    </xf>
    <xf numFmtId="186" fontId="56" fillId="63" borderId="189" applyNumberFormat="0" applyProtection="0">
      <alignment horizontal="left" vertical="top" indent="1"/>
    </xf>
    <xf numFmtId="190" fontId="5" fillId="70" borderId="197">
      <alignment horizontal="right" vertical="center"/>
      <protection locked="0"/>
    </xf>
    <xf numFmtId="186" fontId="56" fillId="63"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15" borderId="18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94" fontId="33" fillId="0" borderId="178" applyFill="0"/>
    <xf numFmtId="4" fontId="56" fillId="19" borderId="179" applyNumberFormat="0" applyProtection="0">
      <alignment horizontal="right" vertical="center"/>
    </xf>
    <xf numFmtId="186" fontId="56" fillId="40" borderId="179" applyNumberFormat="0" applyFont="0" applyAlignment="0" applyProtection="0"/>
    <xf numFmtId="186" fontId="56" fillId="14" borderId="201" applyNumberFormat="0" applyProtection="0">
      <alignment horizontal="left" vertical="center" indent="1"/>
    </xf>
    <xf numFmtId="4" fontId="56" fillId="15" borderId="205" applyNumberFormat="0" applyProtection="0">
      <alignment horizontal="left" vertical="center" indent="1"/>
    </xf>
    <xf numFmtId="186" fontId="50" fillId="41" borderId="201" applyNumberFormat="0" applyAlignment="0" applyProtection="0"/>
    <xf numFmtId="194" fontId="33" fillId="0" borderId="178" applyFill="0"/>
    <xf numFmtId="186" fontId="62" fillId="48" borderId="181" applyNumberFormat="0" applyProtection="0">
      <alignment horizontal="left" vertical="top" indent="1"/>
    </xf>
    <xf numFmtId="4" fontId="56" fillId="52" borderId="191" applyNumberFormat="0" applyProtection="0">
      <alignment vertical="center"/>
    </xf>
    <xf numFmtId="186" fontId="56" fillId="63" borderId="181" applyNumberFormat="0" applyProtection="0">
      <alignment horizontal="left" vertical="top" indent="1"/>
    </xf>
    <xf numFmtId="191" fontId="28" fillId="50" borderId="177">
      <alignmen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28" fillId="50" borderId="197">
      <alignment vertical="center"/>
    </xf>
    <xf numFmtId="186" fontId="42" fillId="44" borderId="201" applyNumberFormat="0" applyAlignment="0" applyProtection="0"/>
    <xf numFmtId="186" fontId="56" fillId="40" borderId="201" applyNumberFormat="0" applyFont="0" applyAlignment="0" applyProtection="0"/>
    <xf numFmtId="188" fontId="28" fillId="50" borderId="197">
      <alignmen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14" borderId="201" applyNumberFormat="0" applyProtection="0">
      <alignment horizontal="left" vertical="center" indent="1"/>
    </xf>
    <xf numFmtId="186" fontId="56" fillId="40" borderId="201" applyNumberFormat="0" applyFont="0" applyAlignment="0" applyProtection="0"/>
    <xf numFmtId="37" fontId="33" fillId="0" borderId="204" applyNumberFormat="0"/>
    <xf numFmtId="186" fontId="56" fillId="14" borderId="189" applyNumberFormat="0" applyProtection="0">
      <alignment horizontal="left" vertical="top" indent="1"/>
    </xf>
    <xf numFmtId="186" fontId="27" fillId="14" borderId="189" applyNumberFormat="0" applyProtection="0">
      <alignment horizontal="left" vertical="top" indent="1"/>
    </xf>
    <xf numFmtId="4" fontId="59" fillId="53" borderId="191" applyNumberFormat="0" applyProtection="0">
      <alignment vertical="center"/>
    </xf>
    <xf numFmtId="4" fontId="64" fillId="64" borderId="191" applyNumberFormat="0" applyProtection="0">
      <alignment horizontal="right" vertical="center"/>
    </xf>
    <xf numFmtId="4" fontId="56" fillId="53" borderId="201" applyNumberFormat="0" applyProtection="0">
      <alignment horizontal="left" vertical="center" indent="1"/>
    </xf>
    <xf numFmtId="186" fontId="50" fillId="41" borderId="201" applyNumberFormat="0" applyAlignment="0" applyProtection="0"/>
    <xf numFmtId="4" fontId="56" fillId="15" borderId="201" applyNumberFormat="0" applyProtection="0">
      <alignment horizontal="right" vertical="center"/>
    </xf>
    <xf numFmtId="4" fontId="59" fillId="65" borderId="201" applyNumberFormat="0" applyProtection="0">
      <alignment horizontal="right" vertical="center"/>
    </xf>
    <xf numFmtId="186" fontId="27" fillId="14" borderId="199" applyNumberFormat="0" applyProtection="0">
      <alignment horizontal="left" vertical="top" indent="1"/>
    </xf>
    <xf numFmtId="4" fontId="56" fillId="54" borderId="201" applyNumberFormat="0" applyProtection="0">
      <alignment horizontal="left" vertical="center" indent="1"/>
    </xf>
    <xf numFmtId="186" fontId="27" fillId="63" borderId="199" applyNumberFormat="0" applyProtection="0">
      <alignment horizontal="left" vertical="center" indent="1"/>
    </xf>
    <xf numFmtId="186" fontId="56" fillId="14" borderId="189" applyNumberFormat="0" applyProtection="0">
      <alignment horizontal="left" vertical="top" indent="1"/>
    </xf>
    <xf numFmtId="186" fontId="56" fillId="63" borderId="20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4" fillId="87" borderId="199" applyNumberFormat="0" applyProtection="0">
      <alignment horizontal="right" vertical="center"/>
    </xf>
    <xf numFmtId="186" fontId="56" fillId="15" borderId="199" applyNumberFormat="0" applyProtection="0">
      <alignment horizontal="left" vertical="top" indent="1"/>
    </xf>
    <xf numFmtId="191" fontId="5" fillId="13" borderId="177">
      <alignment vertical="center"/>
    </xf>
    <xf numFmtId="186" fontId="27" fillId="63" borderId="189" applyNumberFormat="0" applyProtection="0">
      <alignment horizontal="left" vertical="top" indent="1"/>
    </xf>
    <xf numFmtId="186" fontId="27" fillId="15" borderId="199" applyNumberFormat="0" applyProtection="0">
      <alignment horizontal="left" vertical="center" indent="1"/>
    </xf>
    <xf numFmtId="4" fontId="27" fillId="21" borderId="195" applyNumberFormat="0" applyProtection="0">
      <alignment horizontal="left" vertical="center" indent="1"/>
    </xf>
    <xf numFmtId="4" fontId="56" fillId="15" borderId="205" applyNumberFormat="0" applyProtection="0">
      <alignment horizontal="left" vertical="center" indent="1"/>
    </xf>
    <xf numFmtId="186" fontId="50" fillId="41" borderId="201" applyNumberFormat="0" applyAlignment="0" applyProtection="0"/>
    <xf numFmtId="4" fontId="56" fillId="52" borderId="191" applyNumberFormat="0" applyProtection="0">
      <alignment vertical="center"/>
    </xf>
    <xf numFmtId="186" fontId="56" fillId="40" borderId="201" applyNumberFormat="0" applyFont="0" applyAlignment="0" applyProtection="0"/>
    <xf numFmtId="186" fontId="56" fillId="21" borderId="189" applyNumberFormat="0" applyProtection="0">
      <alignment horizontal="left" vertical="top" indent="1"/>
    </xf>
    <xf numFmtId="186" fontId="57" fillId="44" borderId="192" applyNumberFormat="0" applyAlignment="0" applyProtection="0"/>
    <xf numFmtId="186" fontId="42" fillId="44" borderId="191" applyNumberFormat="0" applyAlignment="0" applyProtection="0"/>
    <xf numFmtId="4" fontId="56" fillId="59" borderId="191" applyNumberFormat="0" applyProtection="0">
      <alignment horizontal="right" vertical="center"/>
    </xf>
    <xf numFmtId="4" fontId="64" fillId="64" borderId="191" applyNumberFormat="0" applyProtection="0">
      <alignment horizontal="right" vertical="center"/>
    </xf>
    <xf numFmtId="4" fontId="56" fillId="61" borderId="195" applyNumberFormat="0" applyProtection="0">
      <alignment horizontal="left" vertical="center" indent="1"/>
    </xf>
    <xf numFmtId="186" fontId="56" fillId="14" borderId="201" applyNumberFormat="0" applyProtection="0">
      <alignment horizontal="left" vertical="center" indent="1"/>
    </xf>
    <xf numFmtId="186" fontId="56" fillId="14" borderId="189" applyNumberFormat="0" applyProtection="0">
      <alignment horizontal="left" vertical="top" indent="1"/>
    </xf>
    <xf numFmtId="4" fontId="56" fillId="61" borderId="195" applyNumberFormat="0" applyProtection="0">
      <alignment horizontal="left" vertical="center" indent="1"/>
    </xf>
    <xf numFmtId="186" fontId="56" fillId="21" borderId="181" applyNumberFormat="0" applyProtection="0">
      <alignment horizontal="left" vertical="top" indent="1"/>
    </xf>
    <xf numFmtId="190" fontId="5" fillId="69" borderId="197">
      <alignment vertical="center"/>
    </xf>
    <xf numFmtId="186" fontId="56" fillId="14" borderId="181" applyNumberFormat="0" applyProtection="0">
      <alignment horizontal="left" vertical="top" indent="1"/>
    </xf>
    <xf numFmtId="186" fontId="56" fillId="40" borderId="201" applyNumberFormat="0" applyFont="0" applyAlignment="0" applyProtection="0"/>
    <xf numFmtId="186" fontId="60" fillId="52" borderId="199" applyNumberFormat="0" applyProtection="0">
      <alignment horizontal="left" vertical="top" indent="1"/>
    </xf>
    <xf numFmtId="186" fontId="44" fillId="0" borderId="206" applyNumberFormat="0" applyFill="0" applyAlignment="0" applyProtection="0"/>
    <xf numFmtId="4" fontId="56" fillId="55" borderId="201" applyNumberFormat="0" applyProtection="0">
      <alignment horizontal="right" vertical="center"/>
    </xf>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56" fillId="63" borderId="189" applyNumberFormat="0" applyProtection="0">
      <alignment horizontal="left" vertical="top" indent="1"/>
    </xf>
    <xf numFmtId="4" fontId="27" fillId="21" borderId="205" applyNumberFormat="0" applyProtection="0">
      <alignment horizontal="left" vertical="center" indent="1"/>
    </xf>
    <xf numFmtId="186" fontId="56" fillId="62" borderId="191" applyNumberFormat="0" applyProtection="0">
      <alignment horizontal="left" vertical="center"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0" fontId="27" fillId="15" borderId="199" applyNumberFormat="0" applyProtection="0">
      <alignment horizontal="left" vertical="center" indent="1"/>
    </xf>
    <xf numFmtId="4" fontId="56" fillId="14" borderId="205" applyNumberFormat="0" applyProtection="0">
      <alignment horizontal="left" vertical="center" indent="1"/>
    </xf>
    <xf numFmtId="4" fontId="56" fillId="54" borderId="201" applyNumberFormat="0" applyProtection="0">
      <alignment horizontal="left" vertical="center" indent="1"/>
    </xf>
    <xf numFmtId="4" fontId="56" fillId="54" borderId="191" applyNumberFormat="0" applyProtection="0">
      <alignment horizontal="left" vertical="center" indent="1"/>
    </xf>
    <xf numFmtId="4" fontId="59" fillId="65" borderId="201" applyNumberFormat="0" applyProtection="0">
      <alignment horizontal="right" vertical="center"/>
    </xf>
    <xf numFmtId="188" fontId="28" fillId="49" borderId="197">
      <alignment vertical="center"/>
    </xf>
    <xf numFmtId="186" fontId="56" fillId="14" borderId="191"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60" fillId="52" borderId="189" applyNumberFormat="0" applyProtection="0">
      <alignment horizontal="left" vertical="top" indent="1"/>
    </xf>
    <xf numFmtId="4" fontId="63" fillId="66" borderId="195" applyNumberFormat="0" applyProtection="0">
      <alignment horizontal="left" vertical="center" indent="1"/>
    </xf>
    <xf numFmtId="186" fontId="56" fillId="62" borderId="191" applyNumberFormat="0" applyProtection="0">
      <alignment horizontal="left" vertical="center" indent="1"/>
    </xf>
    <xf numFmtId="186" fontId="56" fillId="14" borderId="199" applyNumberFormat="0" applyProtection="0">
      <alignment horizontal="left" vertical="top" indent="1"/>
    </xf>
    <xf numFmtId="0" fontId="37" fillId="48" borderId="189" applyNumberFormat="0" applyProtection="0">
      <alignment horizontal="left" vertical="top" indent="1"/>
    </xf>
    <xf numFmtId="186" fontId="57" fillId="44" borderId="192" applyNumberFormat="0" applyAlignment="0" applyProtection="0"/>
    <xf numFmtId="186" fontId="27" fillId="21" borderId="189" applyNumberFormat="0" applyProtection="0">
      <alignment horizontal="left" vertical="top" indent="1"/>
    </xf>
    <xf numFmtId="4" fontId="56" fillId="15" borderId="182" applyNumberFormat="0" applyProtection="0">
      <alignment horizontal="left" vertical="center"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7" fillId="21" borderId="181" applyNumberFormat="0" applyProtection="0">
      <alignment horizontal="left" vertical="top" indent="1"/>
    </xf>
    <xf numFmtId="191" fontId="28" fillId="50" borderId="197">
      <alignment vertical="center"/>
    </xf>
    <xf numFmtId="186" fontId="56" fillId="63" borderId="181" applyNumberFormat="0" applyProtection="0">
      <alignment horizontal="left" vertical="top" indent="1"/>
    </xf>
    <xf numFmtId="186" fontId="57" fillId="44" borderId="192" applyNumberFormat="0" applyAlignment="0" applyProtection="0"/>
    <xf numFmtId="186" fontId="27" fillId="15" borderId="189" applyNumberFormat="0" applyProtection="0">
      <alignment horizontal="left" vertical="center" indent="1"/>
    </xf>
    <xf numFmtId="191" fontId="28" fillId="50" borderId="197">
      <alignment vertical="center"/>
    </xf>
    <xf numFmtId="186" fontId="27" fillId="63" borderId="189" applyNumberFormat="0" applyProtection="0">
      <alignment horizontal="left" vertical="center" indent="1"/>
    </xf>
    <xf numFmtId="186" fontId="56" fillId="14" borderId="191" applyNumberFormat="0" applyProtection="0">
      <alignment horizontal="left" vertical="center" indent="1"/>
    </xf>
    <xf numFmtId="190" fontId="28" fillId="50" borderId="197">
      <alignmen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6" fillId="57" borderId="205" applyNumberFormat="0" applyProtection="0">
      <alignment horizontal="right" vertical="center"/>
    </xf>
    <xf numFmtId="186" fontId="42" fillId="44" borderId="191" applyNumberFormat="0" applyAlignment="0" applyProtection="0"/>
    <xf numFmtId="191" fontId="28" fillId="50" borderId="197">
      <alignment vertical="center"/>
    </xf>
    <xf numFmtId="186" fontId="56" fillId="15" borderId="189" applyNumberFormat="0" applyProtection="0">
      <alignment horizontal="left" vertical="top" indent="1"/>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11" borderId="191" applyNumberFormat="0" applyProtection="0">
      <alignment horizontal="left" vertical="center" indent="1"/>
    </xf>
    <xf numFmtId="172" fontId="28" fillId="12" borderId="207">
      <alignment vertical="center"/>
      <protection locked="0"/>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23" borderId="191" applyNumberFormat="0" applyProtection="0">
      <alignment horizontal="right" vertical="center"/>
    </xf>
    <xf numFmtId="4" fontId="64" fillId="64" borderId="201" applyNumberFormat="0" applyProtection="0">
      <alignment horizontal="right" vertical="center"/>
    </xf>
    <xf numFmtId="4" fontId="56" fillId="58" borderId="201" applyNumberFormat="0" applyProtection="0">
      <alignment horizontal="right" vertical="center"/>
    </xf>
    <xf numFmtId="186" fontId="61" fillId="21" borderId="203" applyBorder="0"/>
    <xf numFmtId="4" fontId="56" fillId="59" borderId="201" applyNumberFormat="0" applyProtection="0">
      <alignment horizontal="right" vertical="center"/>
    </xf>
    <xf numFmtId="186" fontId="27" fillId="21" borderId="199" applyNumberFormat="0" applyProtection="0">
      <alignment horizontal="left" vertical="center" indent="1"/>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1" fillId="21" borderId="193" applyBorder="0"/>
    <xf numFmtId="4" fontId="59" fillId="53" borderId="201" applyNumberFormat="0" applyProtection="0">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93" fontId="28" fillId="12" borderId="207">
      <alignment vertical="center"/>
      <protection locked="0"/>
    </xf>
    <xf numFmtId="186" fontId="56" fillId="63" borderId="199" applyNumberFormat="0" applyProtection="0">
      <alignment horizontal="left" vertical="top" indent="1"/>
    </xf>
    <xf numFmtId="0" fontId="5" fillId="13" borderId="177">
      <alignment vertical="center"/>
    </xf>
    <xf numFmtId="191" fontId="28" fillId="12" borderId="207">
      <alignment vertical="center"/>
      <protection locked="0"/>
    </xf>
    <xf numFmtId="186" fontId="44" fillId="0" borderId="206" applyNumberFormat="0" applyFill="0" applyAlignment="0" applyProtection="0"/>
    <xf numFmtId="186" fontId="56" fillId="21" borderId="189" applyNumberFormat="0" applyProtection="0">
      <alignment horizontal="left" vertical="top" indent="1"/>
    </xf>
    <xf numFmtId="4" fontId="59" fillId="65" borderId="191" applyNumberFormat="0" applyProtection="0">
      <alignment horizontal="right" vertical="center"/>
    </xf>
    <xf numFmtId="4" fontId="56" fillId="56" borderId="191" applyNumberFormat="0" applyProtection="0">
      <alignment horizontal="right" vertical="center"/>
    </xf>
    <xf numFmtId="186" fontId="50" fillId="41" borderId="191" applyNumberFormat="0" applyAlignment="0" applyProtection="0"/>
    <xf numFmtId="186" fontId="56" fillId="40" borderId="201" applyNumberFormat="0" applyFont="0" applyAlignment="0" applyProtection="0"/>
    <xf numFmtId="186" fontId="62" fillId="48" borderId="19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28" fillId="50" borderId="177">
      <alignment vertical="center"/>
    </xf>
    <xf numFmtId="4" fontId="56" fillId="14" borderId="205" applyNumberFormat="0" applyProtection="0">
      <alignment horizontal="left" vertical="center" indent="1"/>
    </xf>
    <xf numFmtId="191" fontId="28" fillId="49" borderId="197">
      <alignment vertical="center"/>
    </xf>
    <xf numFmtId="186" fontId="56" fillId="15" borderId="189" applyNumberFormat="0" applyProtection="0">
      <alignment horizontal="left" vertical="top" indent="1"/>
    </xf>
    <xf numFmtId="186" fontId="28" fillId="51" borderId="197">
      <alignment horizontal="right" vertical="center"/>
      <protection locked="0"/>
    </xf>
    <xf numFmtId="186" fontId="56" fillId="21" borderId="189" applyNumberFormat="0" applyProtection="0">
      <alignment horizontal="left" vertical="top" indent="1"/>
    </xf>
    <xf numFmtId="186" fontId="44" fillId="0" borderId="196" applyNumberFormat="0" applyFill="0" applyAlignment="0" applyProtection="0"/>
    <xf numFmtId="4" fontId="56" fillId="15" borderId="191" applyNumberFormat="0" applyProtection="0">
      <alignment horizontal="right" vertical="center"/>
    </xf>
    <xf numFmtId="4" fontId="56" fillId="15" borderId="195" applyNumberFormat="0" applyProtection="0">
      <alignment horizontal="left" vertical="center" indent="1"/>
    </xf>
    <xf numFmtId="4" fontId="56" fillId="57" borderId="205" applyNumberFormat="0" applyProtection="0">
      <alignment horizontal="right" vertical="center"/>
    </xf>
    <xf numFmtId="186" fontId="56" fillId="63" borderId="189" applyNumberFormat="0" applyProtection="0">
      <alignment horizontal="left" vertical="top" indent="1"/>
    </xf>
    <xf numFmtId="186" fontId="44" fillId="0" borderId="206" applyNumberFormat="0" applyFill="0" applyAlignment="0" applyProtection="0"/>
    <xf numFmtId="191" fontId="5" fillId="7" borderId="197">
      <alignment vertical="center"/>
      <protection locked="0"/>
    </xf>
    <xf numFmtId="186" fontId="56" fillId="21" borderId="189" applyNumberFormat="0" applyProtection="0">
      <alignment horizontal="left" vertical="top" indent="1"/>
    </xf>
    <xf numFmtId="191" fontId="28" fillId="51" borderId="197">
      <alignment horizontal="right" vertical="center"/>
      <protection locked="0"/>
    </xf>
    <xf numFmtId="4" fontId="56" fillId="15" borderId="195" applyNumberFormat="0" applyProtection="0">
      <alignment horizontal="left" vertical="center" indent="1"/>
    </xf>
    <xf numFmtId="186" fontId="56" fillId="63" borderId="189" applyNumberFormat="0" applyProtection="0">
      <alignment horizontal="left" vertical="top" indent="1"/>
    </xf>
    <xf numFmtId="186" fontId="57" fillId="44" borderId="192" applyNumberFormat="0" applyAlignment="0" applyProtection="0"/>
    <xf numFmtId="186" fontId="56" fillId="14" borderId="189" applyNumberFormat="0" applyProtection="0">
      <alignment horizontal="left" vertical="top" indent="1"/>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4" fontId="62" fillId="48" borderId="181" applyNumberFormat="0" applyProtection="0">
      <alignment vertical="center"/>
    </xf>
    <xf numFmtId="186" fontId="56" fillId="21" borderId="189" applyNumberFormat="0" applyProtection="0">
      <alignment horizontal="left" vertical="top" indent="1"/>
    </xf>
    <xf numFmtId="4" fontId="56" fillId="58" borderId="191" applyNumberFormat="0" applyProtection="0">
      <alignment horizontal="right" vertical="center"/>
    </xf>
    <xf numFmtId="186" fontId="44" fillId="0" borderId="206" applyNumberFormat="0" applyFill="0" applyAlignment="0" applyProtection="0"/>
    <xf numFmtId="186" fontId="56" fillId="14" borderId="199" applyNumberFormat="0" applyProtection="0">
      <alignment horizontal="left" vertical="top" indent="1"/>
    </xf>
    <xf numFmtId="4" fontId="56" fillId="14" borderId="205" applyNumberFormat="0" applyProtection="0">
      <alignment horizontal="left" vertical="center" indent="1"/>
    </xf>
    <xf numFmtId="186" fontId="27" fillId="21" borderId="189" applyNumberFormat="0" applyProtection="0">
      <alignment horizontal="left" vertical="center" indent="1"/>
    </xf>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186" fontId="56" fillId="63" borderId="189" applyNumberFormat="0" applyProtection="0">
      <alignment horizontal="left" vertical="top" indent="1"/>
    </xf>
    <xf numFmtId="186" fontId="27" fillId="15" borderId="199" applyNumberFormat="0" applyProtection="0">
      <alignment horizontal="left" vertical="top" indent="1"/>
    </xf>
    <xf numFmtId="37" fontId="33" fillId="0" borderId="204" applyNumberFormat="0"/>
    <xf numFmtId="4" fontId="56" fillId="23" borderId="179" applyNumberFormat="0" applyProtection="0">
      <alignment horizontal="right" vertical="center"/>
    </xf>
    <xf numFmtId="186" fontId="56" fillId="63" borderId="201" applyNumberFormat="0" applyProtection="0">
      <alignment horizontal="left" vertical="center" indent="1"/>
    </xf>
    <xf numFmtId="186" fontId="27" fillId="21" borderId="189" applyNumberFormat="0" applyProtection="0">
      <alignment horizontal="left" vertical="top" indent="1"/>
    </xf>
    <xf numFmtId="0" fontId="27" fillId="21" borderId="189" applyNumberFormat="0" applyProtection="0">
      <alignment horizontal="left" vertical="top" indent="1"/>
    </xf>
    <xf numFmtId="186" fontId="50" fillId="41" borderId="191" applyNumberFormat="0" applyAlignment="0" applyProtection="0"/>
    <xf numFmtId="186" fontId="56" fillId="40" borderId="191" applyNumberFormat="0" applyFont="0" applyAlignment="0" applyProtection="0"/>
    <xf numFmtId="186" fontId="56" fillId="40" borderId="191" applyNumberFormat="0" applyFont="0" applyAlignment="0" applyProtection="0"/>
    <xf numFmtId="186" fontId="62" fillId="48"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91" fontId="28" fillId="49" borderId="177">
      <alignment vertical="center"/>
    </xf>
    <xf numFmtId="186" fontId="27" fillId="21" borderId="189" applyNumberFormat="0" applyProtection="0">
      <alignment horizontal="left" vertical="top" indent="1"/>
    </xf>
    <xf numFmtId="186" fontId="56" fillId="14" borderId="189" applyNumberFormat="0" applyProtection="0">
      <alignment horizontal="left" vertical="top" indent="1"/>
    </xf>
    <xf numFmtId="4" fontId="56" fillId="0" borderId="191" applyNumberFormat="0" applyProtection="0">
      <alignment horizontal="right" vertical="center"/>
    </xf>
    <xf numFmtId="4" fontId="56" fillId="55" borderId="201" applyNumberFormat="0" applyProtection="0">
      <alignment horizontal="right" vertical="center"/>
    </xf>
    <xf numFmtId="186" fontId="56" fillId="40" borderId="191" applyNumberFormat="0" applyFont="0" applyAlignment="0" applyProtection="0"/>
    <xf numFmtId="186" fontId="27" fillId="21" borderId="189" applyNumberFormat="0" applyProtection="0">
      <alignment horizontal="left" vertical="center"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7" fillId="44" borderId="202" applyNumberFormat="0" applyAlignment="0" applyProtection="0"/>
    <xf numFmtId="186" fontId="27" fillId="21" borderId="199" applyNumberFormat="0" applyProtection="0">
      <alignment horizontal="left" vertical="top" indent="1"/>
    </xf>
    <xf numFmtId="186" fontId="56" fillId="15" borderId="199" applyNumberFormat="0" applyProtection="0">
      <alignment horizontal="left" vertical="top" indent="1"/>
    </xf>
    <xf numFmtId="186" fontId="44" fillId="0" borderId="206" applyNumberFormat="0" applyFill="0" applyAlignment="0" applyProtection="0"/>
    <xf numFmtId="4" fontId="27" fillId="21" borderId="205" applyNumberFormat="0" applyProtection="0">
      <alignment horizontal="left" vertical="center" indent="1"/>
    </xf>
    <xf numFmtId="4" fontId="72" fillId="80" borderId="199" applyNumberFormat="0" applyProtection="0">
      <alignment horizontal="right" vertical="center"/>
    </xf>
    <xf numFmtId="186" fontId="56" fillId="15" borderId="181" applyNumberFormat="0" applyProtection="0">
      <alignment horizontal="left" vertical="top" indent="1"/>
    </xf>
    <xf numFmtId="4" fontId="64" fillId="64" borderId="201" applyNumberFormat="0" applyProtection="0">
      <alignment horizontal="right" vertical="center"/>
    </xf>
    <xf numFmtId="4" fontId="63" fillId="66" borderId="205"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0" borderId="201" applyNumberFormat="0" applyProtection="0">
      <alignment horizontal="right" vertical="center"/>
    </xf>
    <xf numFmtId="186" fontId="50" fillId="41" borderId="201" applyNumberFormat="0" applyAlignment="0" applyProtection="0"/>
    <xf numFmtId="186" fontId="56" fillId="40" borderId="201" applyNumberFormat="0" applyFont="0" applyAlignment="0" applyProtection="0"/>
    <xf numFmtId="4" fontId="56" fillId="23" borderId="201" applyNumberFormat="0" applyProtection="0">
      <alignment horizontal="right" vertical="center"/>
    </xf>
    <xf numFmtId="186" fontId="62" fillId="48" borderId="199" applyNumberFormat="0" applyProtection="0">
      <alignment horizontal="left" vertical="top" indent="1"/>
    </xf>
    <xf numFmtId="186" fontId="56" fillId="40" borderId="201" applyNumberFormat="0" applyFont="0" applyAlignment="0" applyProtection="0"/>
    <xf numFmtId="4" fontId="56" fillId="0" borderId="201" applyNumberFormat="0" applyProtection="0">
      <alignment horizontal="right" vertical="center"/>
    </xf>
    <xf numFmtId="186" fontId="27" fillId="15" borderId="19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0" fillId="41" borderId="201" applyNumberFormat="0" applyAlignment="0" applyProtection="0"/>
    <xf numFmtId="186" fontId="44" fillId="0" borderId="206" applyNumberFormat="0" applyFill="0" applyAlignment="0" applyProtection="0"/>
    <xf numFmtId="4" fontId="56" fillId="56" borderId="201" applyNumberFormat="0" applyProtection="0">
      <alignment horizontal="right" vertical="center"/>
    </xf>
    <xf numFmtId="186" fontId="42" fillId="44" borderId="201" applyNumberFormat="0" applyAlignment="0" applyProtection="0"/>
    <xf numFmtId="4" fontId="59" fillId="53" borderId="201" applyNumberFormat="0" applyProtection="0">
      <alignment vertical="center"/>
    </xf>
    <xf numFmtId="186" fontId="56" fillId="21" borderId="199" applyNumberFormat="0" applyProtection="0">
      <alignment horizontal="left" vertical="top" indent="1"/>
    </xf>
    <xf numFmtId="186" fontId="56" fillId="40" borderId="201" applyNumberFormat="0" applyFont="0" applyAlignment="0" applyProtection="0"/>
    <xf numFmtId="4" fontId="56" fillId="56" borderId="201" applyNumberFormat="0" applyProtection="0">
      <alignment horizontal="right" vertical="center"/>
    </xf>
    <xf numFmtId="4" fontId="59" fillId="53" borderId="201" applyNumberFormat="0" applyProtection="0">
      <alignment vertical="center"/>
    </xf>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27" fillId="21"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62" fillId="15" borderId="19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60" borderId="201" applyNumberFormat="0" applyProtection="0">
      <alignment horizontal="right" vertical="center"/>
    </xf>
    <xf numFmtId="4" fontId="56" fillId="58" borderId="201" applyNumberFormat="0" applyProtection="0">
      <alignment horizontal="right" vertical="center"/>
    </xf>
    <xf numFmtId="4" fontId="56" fillId="52" borderId="201" applyNumberFormat="0" applyProtection="0">
      <alignmen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6" borderId="201" applyNumberFormat="0" applyProtection="0">
      <alignment horizontal="right" vertical="center"/>
    </xf>
    <xf numFmtId="4" fontId="56" fillId="23" borderId="201" applyNumberFormat="0" applyProtection="0">
      <alignment horizontal="righ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61" fillId="21" borderId="203" applyBorder="0"/>
    <xf numFmtId="4" fontId="64" fillId="64" borderId="201" applyNumberFormat="0" applyProtection="0">
      <alignment horizontal="right" vertical="center"/>
    </xf>
    <xf numFmtId="186" fontId="42" fillId="44" borderId="201" applyNumberFormat="0" applyAlignment="0" applyProtection="0"/>
    <xf numFmtId="186" fontId="56" fillId="14" borderId="199" applyNumberFormat="0" applyProtection="0">
      <alignment horizontal="left" vertical="top" indent="1"/>
    </xf>
    <xf numFmtId="37" fontId="33" fillId="0" borderId="204" applyNumberFormat="0"/>
    <xf numFmtId="4" fontId="56" fillId="53" borderId="201" applyNumberFormat="0" applyProtection="0">
      <alignment horizontal="left" vertical="center"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23" borderId="201"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62" fillId="15" borderId="199" applyNumberFormat="0" applyProtection="0">
      <alignment horizontal="left" vertical="top" indent="1"/>
    </xf>
    <xf numFmtId="4" fontId="56" fillId="14" borderId="205" applyNumberFormat="0" applyProtection="0">
      <alignment horizontal="left" vertical="center" indent="1"/>
    </xf>
    <xf numFmtId="186" fontId="50" fillId="41" borderId="201" applyNumberFormat="0" applyAlignment="0" applyProtection="0"/>
    <xf numFmtId="186" fontId="50" fillId="41" borderId="201" applyNumberFormat="0" applyAlignment="0" applyProtection="0"/>
    <xf numFmtId="186" fontId="44" fillId="0" borderId="206" applyNumberFormat="0" applyFill="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4" fontId="56" fillId="15" borderId="205"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4" fontId="59" fillId="65" borderId="201" applyNumberFormat="0" applyProtection="0">
      <alignment horizontal="right" vertical="center"/>
    </xf>
    <xf numFmtId="186" fontId="56" fillId="40" borderId="201" applyNumberFormat="0" applyFont="0" applyAlignment="0" applyProtection="0"/>
    <xf numFmtId="4" fontId="64" fillId="64" borderId="201" applyNumberFormat="0" applyProtection="0">
      <alignment horizontal="right" vertical="center"/>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9" fillId="65" borderId="201" applyNumberFormat="0" applyProtection="0">
      <alignment horizontal="right" vertical="center"/>
    </xf>
    <xf numFmtId="186" fontId="56" fillId="40" borderId="201" applyNumberFormat="0" applyFont="0" applyAlignment="0" applyProtection="0"/>
    <xf numFmtId="4" fontId="56" fillId="57" borderId="205" applyNumberFormat="0" applyProtection="0">
      <alignment horizontal="right" vertical="center"/>
    </xf>
    <xf numFmtId="4" fontId="56" fillId="58" borderId="201" applyNumberFormat="0" applyProtection="0">
      <alignment horizontal="right" vertical="center"/>
    </xf>
    <xf numFmtId="4" fontId="56" fillId="61" borderId="205" applyNumberFormat="0" applyProtection="0">
      <alignment horizontal="left" vertical="center" indent="1"/>
    </xf>
    <xf numFmtId="186" fontId="27" fillId="21" borderId="199"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204" applyNumberFormat="0"/>
    <xf numFmtId="4" fontId="64" fillId="64" borderId="201" applyNumberFormat="0" applyProtection="0">
      <alignment horizontal="right" vertical="center"/>
    </xf>
    <xf numFmtId="186" fontId="56" fillId="15" borderId="199" applyNumberFormat="0" applyProtection="0">
      <alignment horizontal="left" vertical="top" indent="1"/>
    </xf>
    <xf numFmtId="186" fontId="62" fillId="15" borderId="199" applyNumberFormat="0" applyProtection="0">
      <alignment horizontal="left" vertical="top" indent="1"/>
    </xf>
    <xf numFmtId="186" fontId="56" fillId="14" borderId="199" applyNumberFormat="0" applyProtection="0">
      <alignment horizontal="left" vertical="top" indent="1"/>
    </xf>
    <xf numFmtId="186" fontId="27" fillId="63" borderId="199" applyNumberFormat="0" applyProtection="0">
      <alignment horizontal="left" vertical="center" indent="1"/>
    </xf>
    <xf numFmtId="186" fontId="27" fillId="15" borderId="199" applyNumberFormat="0" applyProtection="0">
      <alignment horizontal="left" vertical="center"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40" borderId="201" applyNumberFormat="0" applyFont="0" applyAlignment="0" applyProtection="0"/>
    <xf numFmtId="4" fontId="59" fillId="65" borderId="201" applyNumberFormat="0" applyProtection="0">
      <alignment horizontal="right" vertical="center"/>
    </xf>
    <xf numFmtId="186" fontId="27" fillId="14" borderId="199" applyNumberFormat="0" applyProtection="0">
      <alignment horizontal="left" vertical="top" indent="1"/>
    </xf>
    <xf numFmtId="186" fontId="56" fillId="15" borderId="199" applyNumberFormat="0" applyProtection="0">
      <alignment horizontal="left" vertical="top" indent="1"/>
    </xf>
    <xf numFmtId="4" fontId="56" fillId="61" borderId="205" applyNumberFormat="0" applyProtection="0">
      <alignment horizontal="left" vertical="center" indent="1"/>
    </xf>
    <xf numFmtId="4" fontId="56" fillId="57" borderId="205" applyNumberFormat="0" applyProtection="0">
      <alignment horizontal="right" vertical="center"/>
    </xf>
    <xf numFmtId="4" fontId="62" fillId="11" borderId="199" applyNumberFormat="0" applyProtection="0">
      <alignment horizontal="left" vertical="center"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4" fontId="59" fillId="53" borderId="201" applyNumberFormat="0" applyProtection="0">
      <alignment vertical="center"/>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186" fontId="44" fillId="0" borderId="206" applyNumberFormat="0" applyFill="0" applyAlignment="0" applyProtection="0"/>
    <xf numFmtId="186" fontId="56" fillId="14" borderId="199" applyNumberFormat="0" applyProtection="0">
      <alignment horizontal="left" vertical="top" indent="1"/>
    </xf>
    <xf numFmtId="186" fontId="56" fillId="63"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4" fontId="27" fillId="21" borderId="205"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4" fontId="56" fillId="52" borderId="201" applyNumberFormat="0" applyProtection="0">
      <alignment vertical="center"/>
    </xf>
    <xf numFmtId="4" fontId="56" fillId="61" borderId="205" applyNumberFormat="0" applyProtection="0">
      <alignment horizontal="left" vertical="center" indent="1"/>
    </xf>
    <xf numFmtId="186" fontId="27" fillId="21" borderId="199" applyNumberFormat="0" applyProtection="0">
      <alignment horizontal="left" vertical="center" indent="1"/>
    </xf>
    <xf numFmtId="186" fontId="27" fillId="15"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5" borderId="201" applyNumberFormat="0" applyProtection="0">
      <alignment horizontal="right" vertical="center"/>
    </xf>
    <xf numFmtId="4" fontId="56" fillId="53" borderId="201" applyNumberFormat="0" applyProtection="0">
      <alignment horizontal="left" vertical="center" indent="1"/>
    </xf>
    <xf numFmtId="4" fontId="59" fillId="65" borderId="201" applyNumberFormat="0" applyProtection="0">
      <alignment horizontal="right" vertical="center"/>
    </xf>
    <xf numFmtId="186" fontId="56" fillId="14" borderId="199" applyNumberFormat="0" applyProtection="0">
      <alignment horizontal="left" vertical="top" indent="1"/>
    </xf>
    <xf numFmtId="186" fontId="62" fillId="15" borderId="199" applyNumberFormat="0" applyProtection="0">
      <alignment horizontal="left" vertical="top" indent="1"/>
    </xf>
    <xf numFmtId="4" fontId="64" fillId="64" borderId="201" applyNumberFormat="0" applyProtection="0">
      <alignment horizontal="right" vertical="center"/>
    </xf>
    <xf numFmtId="4" fontId="62" fillId="11" borderId="199" applyNumberFormat="0" applyProtection="0">
      <alignment horizontal="left" vertical="center" indent="1"/>
    </xf>
    <xf numFmtId="186" fontId="27" fillId="14"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4" fontId="27" fillId="21" borderId="205" applyNumberFormat="0" applyProtection="0">
      <alignment horizontal="left" vertical="center" indent="1"/>
    </xf>
    <xf numFmtId="186" fontId="27" fillId="21" borderId="199" applyNumberFormat="0" applyProtection="0">
      <alignment horizontal="left" vertical="top" indent="1"/>
    </xf>
    <xf numFmtId="4" fontId="56" fillId="57" borderId="205" applyNumberFormat="0" applyProtection="0">
      <alignment horizontal="right" vertical="center"/>
    </xf>
    <xf numFmtId="186" fontId="56" fillId="11" borderId="201" applyNumberFormat="0" applyProtection="0">
      <alignment horizontal="left" vertical="center" indent="1"/>
    </xf>
    <xf numFmtId="4" fontId="56" fillId="53"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4" fontId="56" fillId="55" borderId="201" applyNumberFormat="0" applyProtection="0">
      <alignment horizontal="right" vertical="center"/>
    </xf>
    <xf numFmtId="4" fontId="56" fillId="61" borderId="205" applyNumberFormat="0" applyProtection="0">
      <alignment horizontal="left" vertical="center" indent="1"/>
    </xf>
    <xf numFmtId="186" fontId="27" fillId="21"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60" borderId="201" applyNumberFormat="0" applyProtection="0">
      <alignment horizontal="right" vertical="center"/>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56" fillId="0"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60" fillId="52" borderId="199" applyNumberFormat="0" applyProtection="0">
      <alignment horizontal="left" vertical="top" indent="1"/>
    </xf>
    <xf numFmtId="186" fontId="56" fillId="40" borderId="201" applyNumberFormat="0" applyFont="0" applyAlignment="0" applyProtection="0"/>
    <xf numFmtId="186" fontId="56" fillId="14" borderId="201" applyNumberFormat="0" applyProtection="0">
      <alignment horizontal="left" vertical="center" indent="1"/>
    </xf>
    <xf numFmtId="186" fontId="42" fillId="44" borderId="201" applyNumberFormat="0" applyAlignment="0" applyProtection="0"/>
    <xf numFmtId="4" fontId="59" fillId="65" borderId="201" applyNumberFormat="0" applyProtection="0">
      <alignment horizontal="right" vertical="center"/>
    </xf>
    <xf numFmtId="186" fontId="50" fillId="41" borderId="201" applyNumberFormat="0" applyAlignment="0" applyProtection="0"/>
    <xf numFmtId="186" fontId="42" fillId="44" borderId="201" applyNumberFormat="0" applyAlignment="0" applyProtection="0"/>
    <xf numFmtId="4" fontId="56" fillId="53" borderId="201" applyNumberFormat="0" applyProtection="0">
      <alignment horizontal="left" vertical="center" indent="1"/>
    </xf>
    <xf numFmtId="186" fontId="50" fillId="41" borderId="201" applyNumberFormat="0" applyAlignment="0" applyProtection="0"/>
    <xf numFmtId="4" fontId="56" fillId="54" borderId="201" applyNumberFormat="0" applyProtection="0">
      <alignment horizontal="left" vertical="center" indent="1"/>
    </xf>
    <xf numFmtId="4" fontId="56" fillId="19" borderId="201" applyNumberFormat="0" applyProtection="0">
      <alignment horizontal="right" vertical="center"/>
    </xf>
    <xf numFmtId="4" fontId="64" fillId="64" borderId="201" applyNumberFormat="0" applyProtection="0">
      <alignment horizontal="right" vertical="center"/>
    </xf>
    <xf numFmtId="4" fontId="56" fillId="23" borderId="201" applyNumberFormat="0" applyProtection="0">
      <alignment horizontal="right" vertical="center"/>
    </xf>
    <xf numFmtId="186" fontId="42" fillId="44"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center"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center" indent="1"/>
    </xf>
    <xf numFmtId="186" fontId="60" fillId="52" borderId="199" applyNumberFormat="0" applyProtection="0">
      <alignment horizontal="left" vertical="top" indent="1"/>
    </xf>
    <xf numFmtId="186" fontId="57" fillId="44" borderId="202" applyNumberFormat="0" applyAlignment="0" applyProtection="0"/>
    <xf numFmtId="186" fontId="57" fillId="44" borderId="202" applyNumberFormat="0" applyAlignment="0" applyProtection="0"/>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61" fillId="21" borderId="203" applyBorder="0"/>
    <xf numFmtId="4" fontId="62" fillId="48" borderId="199" applyNumberFormat="0" applyProtection="0">
      <alignment vertical="center"/>
    </xf>
    <xf numFmtId="4" fontId="62" fillId="11" borderId="199" applyNumberFormat="0" applyProtection="0">
      <alignment horizontal="left" vertical="center" indent="1"/>
    </xf>
    <xf numFmtId="186" fontId="62" fillId="48" borderId="199" applyNumberFormat="0" applyProtection="0">
      <alignment horizontal="left" vertical="top" indent="1"/>
    </xf>
    <xf numFmtId="186" fontId="62" fillId="15" borderId="199" applyNumberFormat="0" applyProtection="0">
      <alignment horizontal="left" vertical="top" indent="1"/>
    </xf>
    <xf numFmtId="37" fontId="33" fillId="0" borderId="204" applyNumberFormat="0"/>
    <xf numFmtId="186" fontId="44" fillId="0" borderId="206" applyNumberFormat="0" applyFill="0" applyAlignment="0" applyProtection="0"/>
    <xf numFmtId="186" fontId="44" fillId="0" borderId="206" applyNumberFormat="0" applyFill="0" applyAlignment="0" applyProtection="0"/>
    <xf numFmtId="186" fontId="56" fillId="14" borderId="201" applyNumberFormat="0" applyProtection="0">
      <alignment horizontal="left" vertical="center" indent="1"/>
    </xf>
    <xf numFmtId="186" fontId="56" fillId="63" borderId="201" applyNumberFormat="0" applyProtection="0">
      <alignment horizontal="left" vertical="center" indent="1"/>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7" fillId="44" borderId="202" applyNumberForma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5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3" borderId="201" applyNumberFormat="0" applyProtection="0">
      <alignment horizontal="left" vertical="center" indent="1"/>
    </xf>
    <xf numFmtId="186" fontId="61" fillId="21" borderId="203" applyBorder="0"/>
    <xf numFmtId="37" fontId="33" fillId="0" borderId="204" applyNumberFormat="0"/>
    <xf numFmtId="186" fontId="44" fillId="0" borderId="206" applyNumberFormat="0" applyFill="0" applyAlignment="0" applyProtection="0"/>
    <xf numFmtId="186" fontId="44" fillId="0" borderId="206" applyNumberFormat="0" applyFill="0" applyAlignment="0" applyProtection="0"/>
    <xf numFmtId="186" fontId="42" fillId="44" borderId="201" applyNumberFormat="0" applyAlignment="0" applyProtection="0"/>
    <xf numFmtId="4" fontId="56" fillId="23" borderId="201" applyNumberFormat="0" applyProtection="0">
      <alignment horizontal="righ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19" borderId="201" applyNumberFormat="0" applyProtection="0">
      <alignment horizontal="right" vertical="center"/>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4" fillId="0" borderId="206" applyNumberFormat="0" applyFill="0" applyAlignment="0" applyProtection="0"/>
    <xf numFmtId="186" fontId="56" fillId="14"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56" fillId="63" borderId="201" applyNumberFormat="0" applyProtection="0">
      <alignment horizontal="left" vertical="center" indent="1"/>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5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186" fontId="56" fillId="63"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2" fillId="44" borderId="201" applyNumberFormat="0" applyAlignment="0" applyProtection="0"/>
    <xf numFmtId="186" fontId="42" fillId="44" borderId="201" applyNumberFormat="0" applyAlignment="0" applyProtection="0"/>
    <xf numFmtId="4" fontId="56" fillId="23" borderId="201" applyNumberFormat="0" applyProtection="0">
      <alignment horizontal="righ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19" borderId="201" applyNumberFormat="0" applyProtection="0">
      <alignment horizontal="right" vertical="center"/>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63" borderId="201" applyNumberFormat="0" applyProtection="0">
      <alignment horizontal="left" vertical="center" indent="1"/>
    </xf>
    <xf numFmtId="186" fontId="56" fillId="40" borderId="201" applyNumberFormat="0" applyFont="0" applyAlignment="0" applyProtection="0"/>
    <xf numFmtId="186" fontId="42" fillId="44" borderId="201" applyNumberFormat="0" applyAlignment="0" applyProtection="0"/>
    <xf numFmtId="4" fontId="64" fillId="64" borderId="201" applyNumberFormat="0" applyProtection="0">
      <alignment horizontal="right" vertical="center"/>
    </xf>
    <xf numFmtId="4" fontId="56" fillId="54" borderId="201" applyNumberFormat="0" applyProtection="0">
      <alignment horizontal="left" vertical="center" indent="1"/>
    </xf>
    <xf numFmtId="4" fontId="59" fillId="65" borderId="201" applyNumberFormat="0" applyProtection="0">
      <alignment horizontal="right" vertical="center"/>
    </xf>
    <xf numFmtId="4" fontId="56" fillId="0" borderId="201" applyNumberFormat="0" applyProtection="0">
      <alignment horizontal="right" vertical="center"/>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0" fillId="41" borderId="201" applyNumberFormat="0" applyAlignment="0" applyProtection="0"/>
    <xf numFmtId="186" fontId="50" fillId="41" borderId="201" applyNumberFormat="0" applyAlignment="0" applyProtection="0"/>
    <xf numFmtId="186" fontId="42" fillId="44" borderId="201" applyNumberFormat="0" applyAlignment="0" applyProtection="0"/>
    <xf numFmtId="186" fontId="56" fillId="40" borderId="201" applyNumberFormat="0" applyFont="0" applyAlignment="0" applyProtection="0"/>
    <xf numFmtId="186" fontId="56" fillId="14" borderId="201" applyNumberFormat="0" applyProtection="0">
      <alignment horizontal="left" vertical="center" indent="1"/>
    </xf>
    <xf numFmtId="164" fontId="5" fillId="0" borderId="0" applyFont="0" applyFill="0" applyBorder="0" applyAlignment="0" applyProtection="0"/>
    <xf numFmtId="164" fontId="27" fillId="0" borderId="0" applyFont="0" applyFill="0" applyBorder="0" applyAlignment="0" applyProtection="0"/>
    <xf numFmtId="191" fontId="28" fillId="50" borderId="220">
      <alignment vertical="center"/>
    </xf>
    <xf numFmtId="172" fontId="28" fillId="12" borderId="197">
      <alignment vertical="center"/>
      <protection locked="0"/>
    </xf>
    <xf numFmtId="172" fontId="28" fillId="12" borderId="197">
      <alignment vertical="center"/>
      <protection locked="0"/>
    </xf>
    <xf numFmtId="191" fontId="28" fillId="12" borderId="197">
      <alignment vertical="center"/>
      <protection locked="0"/>
    </xf>
    <xf numFmtId="172" fontId="28" fillId="12" borderId="197">
      <alignment vertical="center"/>
      <protection locked="0"/>
    </xf>
    <xf numFmtId="186" fontId="57" fillId="44" borderId="215" applyNumberFormat="0" applyAlignment="0" applyProtection="0"/>
    <xf numFmtId="4" fontId="27" fillId="21" borderId="238" applyNumberFormat="0" applyProtection="0">
      <alignment horizontal="left" vertical="center" indent="1"/>
    </xf>
    <xf numFmtId="164" fontId="5" fillId="0" borderId="0" applyFont="0" applyFill="0" applyBorder="0" applyAlignment="0" applyProtection="0"/>
    <xf numFmtId="164" fontId="34" fillId="0" borderId="0" applyFont="0" applyFill="0" applyBorder="0" applyAlignment="0" applyProtection="0"/>
    <xf numFmtId="186" fontId="27" fillId="21" borderId="216" applyNumberFormat="0" applyProtection="0">
      <alignment horizontal="left" vertical="center"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3" fillId="0" borderId="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4" fontId="33" fillId="0" borderId="208" applyFill="0"/>
    <xf numFmtId="164" fontId="35" fillId="0" borderId="0" applyFont="0" applyFill="0" applyBorder="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0" fontId="3" fillId="0" borderId="0"/>
    <xf numFmtId="9" fontId="3" fillId="0" borderId="0" applyFont="0" applyFill="0" applyBorder="0" applyAlignment="0" applyProtection="0"/>
    <xf numFmtId="164" fontId="28"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4" fontId="70" fillId="85" borderId="212" applyNumberFormat="0" applyProtection="0">
      <alignment horizontal="left" vertical="center" indent="1"/>
    </xf>
    <xf numFmtId="4" fontId="70" fillId="86" borderId="213" applyNumberFormat="0" applyProtection="0">
      <alignment horizontal="left" vertical="center" indent="1"/>
    </xf>
    <xf numFmtId="4" fontId="75" fillId="88" borderId="213" applyNumberFormat="0" applyProtection="0">
      <alignment horizontal="left" vertical="center"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5"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94" fontId="33" fillId="0" borderId="208" applyFill="0"/>
    <xf numFmtId="0" fontId="3" fillId="0" borderId="0"/>
    <xf numFmtId="0" fontId="3" fillId="0" borderId="0"/>
    <xf numFmtId="164" fontId="5" fillId="0" borderId="0" applyFont="0" applyFill="0" applyBorder="0" applyAlignment="0" applyProtection="0"/>
    <xf numFmtId="9" fontId="3" fillId="0" borderId="0" applyFont="0" applyFill="0" applyBorder="0" applyAlignment="0" applyProtection="0"/>
    <xf numFmtId="167"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7"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164" fontId="5" fillId="0" borderId="0" applyFont="0" applyFill="0" applyBorder="0" applyAlignment="0" applyProtection="0"/>
    <xf numFmtId="167"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7"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86" fontId="61" fillId="21" borderId="226" applyBorder="0"/>
    <xf numFmtId="186" fontId="57" fillId="44" borderId="225" applyNumberFormat="0" applyAlignment="0" applyProtection="0"/>
    <xf numFmtId="186" fontId="28" fillId="49" borderId="177">
      <alignment vertical="center"/>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4" fontId="27" fillId="21" borderId="238" applyNumberFormat="0" applyProtection="0">
      <alignment horizontal="left" vertical="center" indent="1"/>
    </xf>
    <xf numFmtId="172" fontId="28" fillId="12" borderId="240">
      <alignment vertical="center"/>
      <protection locked="0"/>
    </xf>
    <xf numFmtId="186" fontId="56" fillId="15" borderId="222" applyNumberFormat="0" applyProtection="0">
      <alignment horizontal="left" vertical="top" indent="1"/>
    </xf>
    <xf numFmtId="186" fontId="56" fillId="40" borderId="224" applyNumberFormat="0" applyFont="0" applyAlignment="0" applyProtection="0"/>
    <xf numFmtId="186" fontId="56" fillId="14" borderId="216" applyNumberFormat="0" applyProtection="0">
      <alignment horizontal="left" vertical="top" indent="1"/>
    </xf>
    <xf numFmtId="186" fontId="50" fillId="41"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91" fontId="28" fillId="49" borderId="220">
      <alignment vertical="center"/>
    </xf>
    <xf numFmtId="186" fontId="28" fillId="49" borderId="220">
      <alignment vertical="center"/>
    </xf>
    <xf numFmtId="193" fontId="28" fillId="12" borderId="220">
      <alignment vertical="center"/>
      <protection locked="0"/>
    </xf>
    <xf numFmtId="172" fontId="28" fillId="12" borderId="220">
      <alignment vertical="center"/>
      <protection locked="0"/>
    </xf>
    <xf numFmtId="191" fontId="28" fillId="50" borderId="220">
      <alignment vertical="center"/>
    </xf>
    <xf numFmtId="193" fontId="28" fillId="50" borderId="220">
      <alignment vertical="center"/>
    </xf>
    <xf numFmtId="191" fontId="28" fillId="50" borderId="220">
      <alignment vertical="center"/>
    </xf>
    <xf numFmtId="188" fontId="28" fillId="51" borderId="220">
      <alignment horizontal="right" vertical="center"/>
      <protection locked="0"/>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24" applyNumberFormat="0" applyProtection="0">
      <alignment horizontal="left" vertical="center" indent="1"/>
    </xf>
    <xf numFmtId="4" fontId="56" fillId="54" borderId="214" applyNumberFormat="0" applyProtection="0">
      <alignment horizontal="left" vertical="center" indent="1"/>
    </xf>
    <xf numFmtId="37" fontId="33" fillId="0" borderId="210" applyNumberFormat="0"/>
    <xf numFmtId="188" fontId="5" fillId="69" borderId="220">
      <alignment vertical="center"/>
    </xf>
    <xf numFmtId="191" fontId="5" fillId="70" borderId="220">
      <alignment horizontal="right" vertical="center"/>
      <protection locked="0"/>
    </xf>
    <xf numFmtId="186" fontId="56" fillId="40" borderId="214" applyNumberFormat="0" applyFont="0" applyAlignment="0" applyProtection="0"/>
    <xf numFmtId="186" fontId="57" fillId="44" borderId="215" applyNumberFormat="0" applyAlignment="0" applyProtection="0"/>
    <xf numFmtId="186" fontId="60" fillId="52" borderId="216" applyNumberFormat="0" applyProtection="0">
      <alignment horizontal="left" vertical="top" indent="1"/>
    </xf>
    <xf numFmtId="186" fontId="56" fillId="15" borderId="232" applyNumberFormat="0" applyProtection="0">
      <alignment horizontal="left" vertical="top" indent="1"/>
    </xf>
    <xf numFmtId="4" fontId="56" fillId="15" borderId="214" applyNumberFormat="0" applyProtection="0">
      <alignment horizontal="right" vertical="center"/>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4" fontId="27" fillId="21" borderId="228" applyNumberFormat="0" applyProtection="0">
      <alignment horizontal="left" vertical="center" indent="1"/>
    </xf>
    <xf numFmtId="186" fontId="27" fillId="14" borderId="222" applyNumberFormat="0" applyProtection="0">
      <alignment horizontal="left" vertical="center" indent="1"/>
    </xf>
    <xf numFmtId="186" fontId="60" fillId="52" borderId="216" applyNumberFormat="0" applyProtection="0">
      <alignment horizontal="left" vertical="top" indent="1"/>
    </xf>
    <xf numFmtId="186" fontId="27" fillId="63" borderId="222" applyNumberFormat="0" applyProtection="0">
      <alignment horizontal="left" vertical="top" indent="1"/>
    </xf>
    <xf numFmtId="186" fontId="56" fillId="21" borderId="216" applyNumberFormat="0" applyProtection="0">
      <alignment horizontal="left" vertical="top" indent="1"/>
    </xf>
    <xf numFmtId="186" fontId="56" fillId="21" borderId="222" applyNumberFormat="0" applyProtection="0">
      <alignment horizontal="left" vertical="top" indent="1"/>
    </xf>
    <xf numFmtId="4" fontId="56" fillId="60" borderId="21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194" fontId="33" fillId="0" borderId="221" applyFill="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0" borderId="224" applyNumberFormat="0" applyProtection="0">
      <alignment horizontal="right" vertical="center"/>
    </xf>
    <xf numFmtId="4" fontId="56" fillId="0" borderId="224" applyNumberFormat="0" applyProtection="0">
      <alignment horizontal="right" vertical="center"/>
    </xf>
    <xf numFmtId="186" fontId="56" fillId="40" borderId="214" applyNumberFormat="0" applyFont="0" applyAlignment="0" applyProtection="0"/>
    <xf numFmtId="4" fontId="64" fillId="64" borderId="214" applyNumberFormat="0" applyProtection="0">
      <alignment horizontal="right" vertical="center"/>
    </xf>
    <xf numFmtId="4" fontId="59" fillId="65" borderId="214" applyNumberFormat="0" applyProtection="0">
      <alignment horizontal="right" vertical="center"/>
    </xf>
    <xf numFmtId="186" fontId="62" fillId="48" borderId="216" applyNumberFormat="0" applyProtection="0">
      <alignment horizontal="left" vertical="top"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44" fillId="0" borderId="219" applyNumberFormat="0" applyFill="0" applyAlignment="0" applyProtection="0"/>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4" fontId="27" fillId="21" borderId="217"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56" fillId="21" borderId="216"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44" fillId="0" borderId="21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186" fontId="56" fillId="14" borderId="216"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5" borderId="216"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186" fontId="42" fillId="44" borderId="214" applyNumberFormat="0" applyAlignment="0" applyProtection="0"/>
    <xf numFmtId="186" fontId="42" fillId="44" borderId="214" applyNumberFormat="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14" applyNumberFormat="0" applyFont="0" applyAlignment="0" applyProtection="0"/>
    <xf numFmtId="186" fontId="56" fillId="15" borderId="216" applyNumberFormat="0" applyProtection="0">
      <alignment horizontal="left" vertical="top" indent="1"/>
    </xf>
    <xf numFmtId="186" fontId="27" fillId="15" borderId="216" applyNumberFormat="0" applyProtection="0">
      <alignment horizontal="left" vertical="center" indent="1"/>
    </xf>
    <xf numFmtId="4" fontId="56" fillId="15" borderId="217" applyNumberFormat="0" applyProtection="0">
      <alignment horizontal="left" vertical="center" indent="1"/>
    </xf>
    <xf numFmtId="4" fontId="56" fillId="60" borderId="214" applyNumberFormat="0" applyProtection="0">
      <alignment horizontal="right" vertical="center"/>
    </xf>
    <xf numFmtId="186" fontId="56" fillId="63" borderId="216" applyNumberFormat="0" applyProtection="0">
      <alignment horizontal="left" vertical="top" indent="1"/>
    </xf>
    <xf numFmtId="191" fontId="28" fillId="50" borderId="22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93" fontId="28" fillId="50" borderId="220">
      <alignment vertical="center"/>
    </xf>
    <xf numFmtId="4" fontId="56" fillId="59" borderId="214" applyNumberFormat="0" applyProtection="0">
      <alignment horizontal="right" vertical="center"/>
    </xf>
    <xf numFmtId="186" fontId="56" fillId="21" borderId="216" applyNumberFormat="0" applyProtection="0">
      <alignment horizontal="left" vertical="top" indent="1"/>
    </xf>
    <xf numFmtId="186" fontId="56" fillId="21" borderId="222" applyNumberFormat="0" applyProtection="0">
      <alignment horizontal="left" vertical="top" indent="1"/>
    </xf>
    <xf numFmtId="186" fontId="61" fillId="21" borderId="218" applyBorder="0"/>
    <xf numFmtId="186" fontId="56" fillId="64" borderId="211" applyNumberFormat="0">
      <protection locked="0"/>
    </xf>
    <xf numFmtId="186" fontId="56" fillId="40" borderId="214" applyNumberFormat="0" applyFont="0" applyAlignment="0" applyProtection="0"/>
    <xf numFmtId="193" fontId="28" fillId="50" borderId="220">
      <alignment vertical="center"/>
    </xf>
    <xf numFmtId="4" fontId="56" fillId="54" borderId="224" applyNumberFormat="0" applyProtection="0">
      <alignment horizontal="left" vertical="center" indent="1"/>
    </xf>
    <xf numFmtId="193" fontId="28" fillId="50" borderId="197">
      <alignment vertical="center"/>
    </xf>
    <xf numFmtId="186" fontId="28" fillId="49" borderId="220">
      <alignment vertical="center"/>
    </xf>
    <xf numFmtId="190" fontId="28" fillId="50" borderId="220">
      <alignment vertical="center"/>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4" fontId="63" fillId="66" borderId="217" applyNumberFormat="0" applyProtection="0">
      <alignment horizontal="left" vertical="center" indent="1"/>
    </xf>
    <xf numFmtId="194" fontId="33" fillId="0" borderId="221" applyFill="0"/>
    <xf numFmtId="191" fontId="5" fillId="7" borderId="220">
      <alignment vertical="center"/>
      <protection locked="0"/>
    </xf>
    <xf numFmtId="191" fontId="5" fillId="69" borderId="220">
      <alignment vertical="center"/>
    </xf>
    <xf numFmtId="186" fontId="56" fillId="40" borderId="214" applyNumberFormat="0" applyFont="0" applyAlignment="0" applyProtection="0"/>
    <xf numFmtId="186" fontId="56" fillId="40" borderId="214" applyNumberFormat="0" applyFont="0" applyAlignment="0" applyProtection="0"/>
    <xf numFmtId="4" fontId="56" fillId="52" borderId="214" applyNumberFormat="0" applyProtection="0">
      <alignment vertical="center"/>
    </xf>
    <xf numFmtId="4" fontId="56" fillId="55" borderId="214" applyNumberFormat="0" applyProtection="0">
      <alignment horizontal="right" vertical="center"/>
    </xf>
    <xf numFmtId="186" fontId="56" fillId="15" borderId="216" applyNumberFormat="0" applyProtection="0">
      <alignment horizontal="left" vertical="top" indent="1"/>
    </xf>
    <xf numFmtId="186" fontId="42" fillId="44" borderId="224" applyNumberFormat="0" applyAlignment="0" applyProtection="0"/>
    <xf numFmtId="186" fontId="56" fillId="21"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63" borderId="216" applyNumberFormat="0" applyProtection="0">
      <alignment horizontal="left" vertical="center" indent="1"/>
    </xf>
    <xf numFmtId="186" fontId="28" fillId="49" borderId="230">
      <alignmen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4" fontId="63" fillId="66" borderId="228" applyNumberFormat="0" applyProtection="0">
      <alignment horizontal="left" vertical="center" indent="1"/>
    </xf>
    <xf numFmtId="4" fontId="56" fillId="57" borderId="228" applyNumberFormat="0" applyProtection="0">
      <alignment horizontal="right" vertical="center"/>
    </xf>
    <xf numFmtId="4" fontId="56" fillId="23" borderId="214" applyNumberFormat="0" applyProtection="0">
      <alignment horizontal="right" vertical="center"/>
    </xf>
    <xf numFmtId="4" fontId="56" fillId="56" borderId="214" applyNumberFormat="0" applyProtection="0">
      <alignment horizontal="right" vertical="center"/>
    </xf>
    <xf numFmtId="4" fontId="56" fillId="54" borderId="214" applyNumberFormat="0" applyProtection="0">
      <alignment horizontal="left" vertical="center" indent="1"/>
    </xf>
    <xf numFmtId="4" fontId="63" fillId="66" borderId="217" applyNumberFormat="0" applyProtection="0">
      <alignment horizontal="left" vertical="center" indent="1"/>
    </xf>
    <xf numFmtId="186" fontId="62" fillId="15" borderId="216" applyNumberFormat="0" applyProtection="0">
      <alignment horizontal="left" vertical="top" indent="1"/>
    </xf>
    <xf numFmtId="4" fontId="62" fillId="48" borderId="216" applyNumberFormat="0" applyProtection="0">
      <alignment vertical="center"/>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4" fontId="56" fillId="14" borderId="217" applyNumberFormat="0" applyProtection="0">
      <alignment horizontal="left" vertical="center" indent="1"/>
    </xf>
    <xf numFmtId="186" fontId="60" fillId="52" borderId="216" applyNumberFormat="0" applyProtection="0">
      <alignment horizontal="left" vertical="top" indent="1"/>
    </xf>
    <xf numFmtId="186" fontId="50" fillId="41" borderId="214" applyNumberFormat="0" applyAlignment="0" applyProtection="0"/>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186" fontId="44" fillId="0" borderId="239" applyNumberFormat="0" applyFill="0" applyAlignment="0" applyProtection="0"/>
    <xf numFmtId="186" fontId="56" fillId="64" borderId="211" applyNumberFormat="0">
      <protection locked="0"/>
    </xf>
    <xf numFmtId="186" fontId="28" fillId="49" borderId="177">
      <alignment vertical="center"/>
    </xf>
    <xf numFmtId="186" fontId="28" fillId="50" borderId="177">
      <alignment vertical="center"/>
    </xf>
    <xf numFmtId="186" fontId="28" fillId="49" borderId="197">
      <alignment vertical="center"/>
    </xf>
    <xf numFmtId="186" fontId="56" fillId="14" borderId="222" applyNumberFormat="0" applyProtection="0">
      <alignment horizontal="left" vertical="top" indent="1"/>
    </xf>
    <xf numFmtId="186" fontId="56" fillId="21" borderId="232" applyNumberFormat="0" applyProtection="0">
      <alignment horizontal="left" vertical="top" indent="1"/>
    </xf>
    <xf numFmtId="186" fontId="44" fillId="0" borderId="219" applyNumberFormat="0" applyFill="0" applyAlignment="0" applyProtection="0"/>
    <xf numFmtId="186" fontId="56" fillId="14"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91" fontId="28" fillId="12" borderId="220">
      <alignment vertical="center"/>
      <protection locked="0"/>
    </xf>
    <xf numFmtId="4" fontId="56" fillId="57" borderId="217" applyNumberFormat="0" applyProtection="0">
      <alignment horizontal="right" vertical="center"/>
    </xf>
    <xf numFmtId="4" fontId="56" fillId="56" borderId="214" applyNumberFormat="0" applyProtection="0">
      <alignment horizontal="right" vertical="center"/>
    </xf>
    <xf numFmtId="186" fontId="28" fillId="50" borderId="220">
      <alignment vertical="center"/>
    </xf>
    <xf numFmtId="186" fontId="28" fillId="12" borderId="220">
      <alignment vertical="center"/>
      <protection locked="0"/>
    </xf>
    <xf numFmtId="186" fontId="50" fillId="41" borderId="214" applyNumberFormat="0" applyAlignment="0" applyProtection="0"/>
    <xf numFmtId="186" fontId="56" fillId="40" borderId="234" applyNumberFormat="0" applyFont="0" applyAlignment="0" applyProtection="0"/>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37" fontId="33" fillId="0" borderId="227" applyNumberFormat="0"/>
    <xf numFmtId="4" fontId="56" fillId="15" borderId="228" applyNumberFormat="0" applyProtection="0">
      <alignment horizontal="left" vertical="center" indent="1"/>
    </xf>
    <xf numFmtId="186" fontId="28" fillId="50" borderId="230">
      <alignment vertical="center"/>
    </xf>
    <xf numFmtId="186" fontId="57" fillId="44" borderId="215" applyNumberFormat="0" applyAlignment="0" applyProtection="0"/>
    <xf numFmtId="190" fontId="28" fillId="49" borderId="240">
      <alignment vertical="center"/>
    </xf>
    <xf numFmtId="186" fontId="44" fillId="0" borderId="239" applyNumberFormat="0" applyFill="0" applyAlignment="0" applyProtection="0"/>
    <xf numFmtId="4" fontId="56" fillId="55"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42" fillId="44" borderId="23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24" applyNumberFormat="0" applyAlignment="0" applyProtection="0"/>
    <xf numFmtId="4" fontId="56" fillId="58" borderId="224" applyNumberFormat="0" applyProtection="0">
      <alignment horizontal="right" vertical="center"/>
    </xf>
    <xf numFmtId="186" fontId="27" fillId="14" borderId="232"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16" borderId="234" applyNumberFormat="0" applyProtection="0">
      <alignment horizontal="right" vertical="center"/>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0" fillId="41" borderId="224" applyNumberFormat="0" applyAlignment="0" applyProtection="0"/>
    <xf numFmtId="186" fontId="56" fillId="40" borderId="224" applyNumberFormat="0" applyFont="0" applyAlignment="0" applyProtection="0"/>
    <xf numFmtId="191" fontId="28" fillId="12" borderId="240">
      <alignment vertical="center"/>
      <protection locked="0"/>
    </xf>
    <xf numFmtId="193" fontId="28" fillId="12" borderId="240">
      <alignment vertical="center"/>
      <protection locked="0"/>
    </xf>
    <xf numFmtId="193" fontId="28" fillId="50" borderId="240">
      <alignment vertical="center"/>
    </xf>
    <xf numFmtId="186" fontId="28" fillId="50" borderId="240">
      <alignment vertical="center"/>
    </xf>
    <xf numFmtId="186" fontId="28" fillId="51" borderId="240">
      <alignment horizontal="right" vertical="center"/>
      <protection locked="0"/>
    </xf>
    <xf numFmtId="190" fontId="28" fillId="51" borderId="240">
      <alignment horizontal="right" vertical="center"/>
      <protection locked="0"/>
    </xf>
    <xf numFmtId="190" fontId="28" fillId="51" borderId="240">
      <alignment horizontal="right" vertical="center"/>
      <protection locked="0"/>
    </xf>
    <xf numFmtId="191" fontId="28" fillId="51" borderId="240">
      <alignment horizontal="right" vertical="center"/>
      <protection locked="0"/>
    </xf>
    <xf numFmtId="4" fontId="56" fillId="52" borderId="224" applyNumberFormat="0" applyProtection="0">
      <alignment vertical="center"/>
    </xf>
    <xf numFmtId="186" fontId="42" fillId="44" borderId="224" applyNumberFormat="0" applyAlignment="0" applyProtection="0"/>
    <xf numFmtId="4" fontId="56" fillId="57" borderId="238" applyNumberFormat="0" applyProtection="0">
      <alignment horizontal="right" vertical="center"/>
    </xf>
    <xf numFmtId="4" fontId="56" fillId="23"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1" borderId="238"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40" applyNumberFormat="0">
      <protection locked="0"/>
    </xf>
    <xf numFmtId="186" fontId="61" fillId="21" borderId="226" applyBorder="0"/>
    <xf numFmtId="188" fontId="5" fillId="69" borderId="240">
      <alignment vertical="center"/>
    </xf>
    <xf numFmtId="188" fontId="5" fillId="70" borderId="240">
      <alignment horizontal="right" vertical="center"/>
      <protection locked="0"/>
    </xf>
    <xf numFmtId="4" fontId="56" fillId="56"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3"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32" applyNumberFormat="0" applyProtection="0">
      <alignment horizontal="left" vertical="top" indent="1"/>
    </xf>
    <xf numFmtId="4" fontId="62" fillId="11" borderId="232"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90" fontId="28" fillId="49" borderId="197">
      <alignment vertical="center"/>
    </xf>
    <xf numFmtId="186" fontId="28" fillId="12" borderId="197">
      <alignment vertical="center"/>
      <protection locked="0"/>
    </xf>
    <xf numFmtId="193" fontId="28" fillId="12" borderId="197">
      <alignment vertical="center"/>
      <protection locked="0"/>
    </xf>
    <xf numFmtId="193" fontId="28" fillId="12" borderId="197">
      <alignment vertical="center"/>
      <protection locked="0"/>
    </xf>
    <xf numFmtId="188" fontId="28" fillId="50" borderId="197">
      <alignment vertical="center"/>
    </xf>
    <xf numFmtId="190" fontId="28" fillId="51" borderId="197">
      <alignment horizontal="right" vertical="center"/>
      <protection locked="0"/>
    </xf>
    <xf numFmtId="4" fontId="56" fillId="19"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8" fontId="5" fillId="13" borderId="197">
      <alignment vertical="center"/>
    </xf>
    <xf numFmtId="190" fontId="28" fillId="49" borderId="220">
      <alignment vertical="center"/>
    </xf>
    <xf numFmtId="191" fontId="28" fillId="49" borderId="220">
      <alignment vertical="center"/>
    </xf>
    <xf numFmtId="191"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8" fontId="28" fillId="49" borderId="22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93" fontId="28" fillId="12" borderId="220">
      <alignment vertical="center"/>
      <protection locked="0"/>
    </xf>
    <xf numFmtId="186" fontId="28" fillId="12" borderId="220">
      <alignment vertical="center"/>
      <protection locked="0"/>
    </xf>
    <xf numFmtId="193" fontId="28" fillId="12" borderId="220">
      <alignment vertical="center"/>
      <protection locked="0"/>
    </xf>
    <xf numFmtId="186" fontId="28" fillId="12" borderId="220">
      <alignment vertical="center"/>
      <protection locked="0"/>
    </xf>
    <xf numFmtId="193" fontId="28" fillId="12" borderId="220">
      <alignment vertical="center"/>
      <protection locked="0"/>
    </xf>
    <xf numFmtId="191" fontId="28" fillId="12" borderId="220">
      <alignment vertical="center"/>
      <protection locked="0"/>
    </xf>
    <xf numFmtId="191" fontId="28" fillId="12" borderId="220">
      <alignment vertical="center"/>
      <protection locked="0"/>
    </xf>
    <xf numFmtId="172" fontId="28" fillId="12" borderId="220">
      <alignment vertical="center"/>
      <protection locked="0"/>
    </xf>
    <xf numFmtId="172" fontId="28" fillId="12" borderId="220">
      <alignment vertical="center"/>
      <protection locked="0"/>
    </xf>
    <xf numFmtId="186" fontId="56" fillId="21" borderId="222" applyNumberFormat="0" applyProtection="0">
      <alignment horizontal="left" vertical="top" indent="1"/>
    </xf>
    <xf numFmtId="188" fontId="28" fillId="51" borderId="220">
      <alignment horizontal="right" vertical="center"/>
      <protection locked="0"/>
    </xf>
    <xf numFmtId="190" fontId="28" fillId="51" borderId="220">
      <alignment horizontal="right" vertical="center"/>
      <protection locked="0"/>
    </xf>
    <xf numFmtId="4" fontId="59" fillId="53" borderId="214" applyNumberFormat="0" applyProtection="0">
      <alignment vertical="center"/>
    </xf>
    <xf numFmtId="4" fontId="56" fillId="19" borderId="214" applyNumberFormat="0" applyProtection="0">
      <alignment horizontal="right" vertical="center"/>
    </xf>
    <xf numFmtId="4" fontId="27" fillId="21" borderId="217" applyNumberFormat="0" applyProtection="0">
      <alignment horizontal="left" vertical="center" indent="1"/>
    </xf>
    <xf numFmtId="4" fontId="56" fillId="15" borderId="214" applyNumberFormat="0" applyProtection="0">
      <alignment horizontal="righ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4" borderId="211" applyNumberFormat="0">
      <protection locked="0"/>
    </xf>
    <xf numFmtId="186" fontId="56" fillId="64" borderId="211" applyNumberFormat="0">
      <protection locked="0"/>
    </xf>
    <xf numFmtId="4" fontId="56" fillId="0" borderId="214" applyNumberFormat="0" applyProtection="0">
      <alignment horizontal="right" vertical="center"/>
    </xf>
    <xf numFmtId="186" fontId="56" fillId="14" borderId="222" applyNumberFormat="0" applyProtection="0">
      <alignment horizontal="left" vertical="top" indent="1"/>
    </xf>
    <xf numFmtId="37" fontId="33" fillId="0" borderId="210" applyNumberFormat="0"/>
    <xf numFmtId="186" fontId="60" fillId="52" borderId="222" applyNumberFormat="0" applyProtection="0">
      <alignment horizontal="left" vertical="top" indent="1"/>
    </xf>
    <xf numFmtId="194" fontId="33" fillId="0" borderId="221" applyFill="0"/>
    <xf numFmtId="172" fontId="28" fillId="12" borderId="230">
      <alignment vertical="center"/>
      <protection locked="0"/>
    </xf>
    <xf numFmtId="188" fontId="5" fillId="13" borderId="220">
      <alignment vertical="center"/>
    </xf>
    <xf numFmtId="186" fontId="56" fillId="40" borderId="214" applyNumberFormat="0" applyFont="0" applyAlignment="0" applyProtection="0"/>
    <xf numFmtId="186" fontId="60" fillId="52" borderId="222" applyNumberFormat="0" applyProtection="0">
      <alignment horizontal="left" vertical="top" indent="1"/>
    </xf>
    <xf numFmtId="186" fontId="56" fillId="14" borderId="216" applyNumberFormat="0" applyProtection="0">
      <alignment horizontal="left" vertical="top" indent="1"/>
    </xf>
    <xf numFmtId="186" fontId="27" fillId="15" borderId="216" applyNumberFormat="0" applyProtection="0">
      <alignment horizontal="left" vertical="center" indent="1"/>
    </xf>
    <xf numFmtId="191" fontId="28" fillId="12" borderId="220">
      <alignment vertical="center"/>
      <protection locked="0"/>
    </xf>
    <xf numFmtId="186" fontId="56" fillId="40" borderId="214" applyNumberFormat="0" applyFont="0" applyAlignment="0" applyProtection="0"/>
    <xf numFmtId="186" fontId="27" fillId="63" borderId="222" applyNumberFormat="0" applyProtection="0">
      <alignment horizontal="left" vertical="top" indent="1"/>
    </xf>
    <xf numFmtId="186" fontId="56" fillId="63" borderId="222" applyNumberFormat="0" applyProtection="0">
      <alignment horizontal="left" vertical="top" indent="1"/>
    </xf>
    <xf numFmtId="4" fontId="56" fillId="60" borderId="224" applyNumberFormat="0" applyProtection="0">
      <alignment horizontal="right" vertical="center"/>
    </xf>
    <xf numFmtId="186" fontId="56" fillId="14" borderId="224" applyNumberFormat="0" applyProtection="0">
      <alignment horizontal="left" vertical="center"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90" fontId="28" fillId="51" borderId="220">
      <alignment horizontal="right" vertical="center"/>
      <protection locked="0"/>
    </xf>
    <xf numFmtId="4" fontId="27" fillId="21" borderId="217" applyNumberFormat="0" applyProtection="0">
      <alignment horizontal="left" vertical="center" indent="1"/>
    </xf>
    <xf numFmtId="186" fontId="28" fillId="12" borderId="240">
      <alignment vertical="center"/>
      <protection locked="0"/>
    </xf>
    <xf numFmtId="4" fontId="63" fillId="66" borderId="228" applyNumberFormat="0" applyProtection="0">
      <alignment horizontal="left" vertical="center" indent="1"/>
    </xf>
    <xf numFmtId="193" fontId="28" fillId="12" borderId="220">
      <alignment vertical="center"/>
      <protection locked="0"/>
    </xf>
    <xf numFmtId="4" fontId="64" fillId="64" borderId="224" applyNumberFormat="0" applyProtection="0">
      <alignment horizontal="right" vertical="center"/>
    </xf>
    <xf numFmtId="186" fontId="50" fillId="41" borderId="214" applyNumberFormat="0" applyAlignment="0" applyProtection="0"/>
    <xf numFmtId="186" fontId="50" fillId="41" borderId="214" applyNumberFormat="0" applyAlignment="0" applyProtection="0"/>
    <xf numFmtId="186" fontId="56" fillId="40" borderId="214" applyNumberFormat="0" applyFont="0" applyAlignment="0" applyProtection="0"/>
    <xf numFmtId="186" fontId="57" fillId="44" borderId="215" applyNumberFormat="0" applyAlignment="0" applyProtection="0"/>
    <xf numFmtId="186" fontId="28" fillId="49" borderId="220">
      <alignment vertical="center"/>
    </xf>
    <xf numFmtId="190" fontId="28" fillId="49" borderId="220">
      <alignment vertical="center"/>
    </xf>
    <xf numFmtId="193"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72" fontId="28" fillId="12" borderId="220">
      <alignment vertical="center"/>
      <protection locked="0"/>
    </xf>
    <xf numFmtId="193" fontId="28" fillId="50" borderId="220">
      <alignment vertical="center"/>
    </xf>
    <xf numFmtId="186" fontId="28" fillId="50" borderId="220">
      <alignment vertical="center"/>
    </xf>
    <xf numFmtId="191" fontId="28" fillId="50" borderId="220">
      <alignment vertical="center"/>
    </xf>
    <xf numFmtId="186" fontId="28" fillId="51" borderId="220">
      <alignment horizontal="right" vertical="center"/>
      <protection locked="0"/>
    </xf>
    <xf numFmtId="190" fontId="28" fillId="51" borderId="220">
      <alignment horizontal="right" vertical="center"/>
      <protection locked="0"/>
    </xf>
    <xf numFmtId="191" fontId="28" fillId="51" borderId="220">
      <alignment horizontal="right" vertical="center"/>
      <protection locked="0"/>
    </xf>
    <xf numFmtId="4" fontId="56" fillId="52" borderId="214" applyNumberFormat="0" applyProtection="0">
      <alignment vertical="center"/>
    </xf>
    <xf numFmtId="4" fontId="59" fillId="53" borderId="214" applyNumberFormat="0" applyProtection="0">
      <alignmen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186" fontId="27"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61" fillId="21" borderId="218" applyBorder="0"/>
    <xf numFmtId="4" fontId="56" fillId="0" borderId="214" applyNumberFormat="0" applyProtection="0">
      <alignment horizontal="right" vertical="center"/>
    </xf>
    <xf numFmtId="186" fontId="56" fillId="67" borderId="220"/>
    <xf numFmtId="186" fontId="44" fillId="0" borderId="219" applyNumberFormat="0" applyFill="0" applyAlignment="0" applyProtection="0"/>
    <xf numFmtId="4" fontId="56" fillId="52" borderId="214" applyNumberFormat="0" applyProtection="0">
      <alignment vertical="center"/>
    </xf>
    <xf numFmtId="188" fontId="5" fillId="7" borderId="220">
      <alignment vertical="center"/>
      <protection locked="0"/>
    </xf>
    <xf numFmtId="188" fontId="5" fillId="70" borderId="220">
      <alignment horizontal="right" vertical="center"/>
      <protection locked="0"/>
    </xf>
    <xf numFmtId="186" fontId="56" fillId="40" borderId="214" applyNumberFormat="0" applyFont="0" applyAlignment="0" applyProtection="0"/>
    <xf numFmtId="186" fontId="56" fillId="40" borderId="214" applyNumberFormat="0" applyFont="0" applyAlignment="0" applyProtection="0"/>
    <xf numFmtId="4" fontId="59" fillId="53" borderId="214" applyNumberFormat="0" applyProtection="0">
      <alignment vertical="center"/>
    </xf>
    <xf numFmtId="4" fontId="56" fillId="56" borderId="214" applyNumberFormat="0" applyProtection="0">
      <alignment horizontal="right" vertical="center"/>
    </xf>
    <xf numFmtId="4" fontId="56" fillId="57" borderId="217" applyNumberFormat="0" applyProtection="0">
      <alignment horizontal="right" vertical="center"/>
    </xf>
    <xf numFmtId="186" fontId="56" fillId="11" borderId="214" applyNumberFormat="0" applyProtection="0">
      <alignment horizontal="left" vertical="center"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11" borderId="216" applyNumberFormat="0" applyProtection="0">
      <alignment horizontal="left" vertical="center" indent="1"/>
    </xf>
    <xf numFmtId="4" fontId="56" fillId="0" borderId="214" applyNumberFormat="0" applyProtection="0">
      <alignment horizontal="right" vertical="center"/>
    </xf>
    <xf numFmtId="4" fontId="56" fillId="54" borderId="214" applyNumberFormat="0" applyProtection="0">
      <alignment horizontal="left" vertical="center"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90" fontId="5" fillId="69" borderId="220">
      <alignment vertical="center"/>
    </xf>
    <xf numFmtId="186" fontId="57" fillId="44" borderId="215" applyNumberFormat="0" applyAlignment="0" applyProtection="0"/>
    <xf numFmtId="186" fontId="27" fillId="63" borderId="216" applyNumberFormat="0" applyProtection="0">
      <alignment horizontal="left" vertical="top" indent="1"/>
    </xf>
    <xf numFmtId="186" fontId="56" fillId="63" borderId="222" applyNumberFormat="0" applyProtection="0">
      <alignment horizontal="left" vertical="top" indent="1"/>
    </xf>
    <xf numFmtId="186" fontId="27" fillId="14" borderId="216"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60" fillId="52"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center" indent="1"/>
    </xf>
    <xf numFmtId="186" fontId="27" fillId="63"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27" fillId="21" borderId="217" applyNumberFormat="0" applyProtection="0">
      <alignment horizontal="left" vertical="center" indent="1"/>
    </xf>
    <xf numFmtId="4" fontId="59" fillId="53" borderId="214" applyNumberFormat="0" applyProtection="0">
      <alignment vertical="center"/>
    </xf>
    <xf numFmtId="190" fontId="28" fillId="51" borderId="220">
      <alignment horizontal="right" vertical="center"/>
      <protection locked="0"/>
    </xf>
    <xf numFmtId="191" fontId="28" fillId="51" borderId="220">
      <alignment horizontal="right" vertical="center"/>
      <protection locked="0"/>
    </xf>
    <xf numFmtId="186" fontId="56" fillId="40" borderId="214" applyNumberFormat="0" applyFont="0" applyAlignment="0" applyProtection="0"/>
    <xf numFmtId="186" fontId="28" fillId="12" borderId="220">
      <alignment vertical="center"/>
      <protection locked="0"/>
    </xf>
    <xf numFmtId="188" fontId="28" fillId="49" borderId="220">
      <alignment vertical="center"/>
    </xf>
    <xf numFmtId="191" fontId="28" fillId="49" borderId="220">
      <alignment vertical="center"/>
    </xf>
    <xf numFmtId="186" fontId="56" fillId="40" borderId="214" applyNumberFormat="0" applyFont="0" applyAlignment="0" applyProtection="0"/>
    <xf numFmtId="186" fontId="56" fillId="15" borderId="222" applyNumberFormat="0" applyProtection="0">
      <alignment horizontal="left" vertical="top" indent="1"/>
    </xf>
    <xf numFmtId="164" fontId="35" fillId="0" borderId="0" applyFont="0" applyFill="0" applyBorder="0" applyAlignment="0" applyProtection="0"/>
    <xf numFmtId="4" fontId="62" fillId="48" borderId="222" applyNumberFormat="0" applyProtection="0">
      <alignment vertical="center"/>
    </xf>
    <xf numFmtId="188" fontId="28" fillId="49" borderId="230">
      <alignment vertical="center"/>
    </xf>
    <xf numFmtId="191" fontId="28" fillId="49" borderId="197">
      <alignment vertical="center"/>
    </xf>
    <xf numFmtId="191" fontId="28" fillId="50" borderId="197">
      <alignmen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90" fontId="5" fillId="70" borderId="197">
      <alignment horizontal="righ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32" applyNumberFormat="0" applyProtection="0">
      <alignment horizontal="left" vertical="top" indent="1"/>
    </xf>
    <xf numFmtId="186" fontId="62" fillId="15"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4" fontId="56" fillId="54" borderId="214" applyNumberFormat="0" applyProtection="0">
      <alignment horizontal="left" vertical="center" indent="1"/>
    </xf>
    <xf numFmtId="4" fontId="56" fillId="23" borderId="214" applyNumberFormat="0" applyProtection="0">
      <alignment horizontal="right" vertical="center"/>
    </xf>
    <xf numFmtId="4" fontId="62" fillId="11" borderId="222"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7" fillId="44" borderId="215" applyNumberFormat="0" applyAlignment="0" applyProtection="0"/>
    <xf numFmtId="186" fontId="57" fillId="44" borderId="215" applyNumberFormat="0" applyAlignment="0" applyProtection="0"/>
    <xf numFmtId="4" fontId="56" fillId="61" borderId="217" applyNumberFormat="0" applyProtection="0">
      <alignment horizontal="left" vertical="center" indent="1"/>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186" fontId="62" fillId="48" borderId="216" applyNumberFormat="0" applyProtection="0">
      <alignment horizontal="left" vertical="top" indent="1"/>
    </xf>
    <xf numFmtId="4" fontId="56" fillId="15" borderId="217" applyNumberFormat="0" applyProtection="0">
      <alignment horizontal="left" vertical="center" indent="1"/>
    </xf>
    <xf numFmtId="4" fontId="63" fillId="66"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4" fontId="56" fillId="52" borderId="214" applyNumberFormat="0" applyProtection="0">
      <alignment vertical="center"/>
    </xf>
    <xf numFmtId="186" fontId="60" fillId="52" borderId="216" applyNumberFormat="0" applyProtection="0">
      <alignment horizontal="left" vertical="top" indent="1"/>
    </xf>
    <xf numFmtId="4" fontId="56" fillId="59" borderId="214" applyNumberFormat="0" applyProtection="0">
      <alignment horizontal="right" vertical="center"/>
    </xf>
    <xf numFmtId="4" fontId="56" fillId="61"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4" borderId="222" applyNumberFormat="0" applyProtection="0">
      <alignment horizontal="left" vertical="top" indent="1"/>
    </xf>
    <xf numFmtId="186" fontId="61" fillId="21" borderId="218" applyBorder="0"/>
    <xf numFmtId="4" fontId="62" fillId="48" borderId="216" applyNumberFormat="0" applyProtection="0">
      <alignment vertical="center"/>
    </xf>
    <xf numFmtId="4" fontId="27" fillId="21" borderId="217" applyNumberFormat="0" applyProtection="0">
      <alignment horizontal="left" vertical="center" indent="1"/>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186" fontId="56" fillId="63" borderId="216" applyNumberFormat="0" applyProtection="0">
      <alignment horizontal="left" vertical="top" indent="1"/>
    </xf>
    <xf numFmtId="4" fontId="64" fillId="64" borderId="214" applyNumberFormat="0" applyProtection="0">
      <alignment horizontal="right" vertical="center"/>
    </xf>
    <xf numFmtId="4" fontId="27" fillId="21" borderId="217" applyNumberFormat="0" applyProtection="0">
      <alignment horizontal="left" vertical="center" indent="1"/>
    </xf>
    <xf numFmtId="186" fontId="50" fillId="41" borderId="214" applyNumberFormat="0" applyAlignment="0" applyProtection="0"/>
    <xf numFmtId="186" fontId="56" fillId="21" borderId="232"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56" fillId="15" borderId="222"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4" fontId="62" fillId="48" borderId="222" applyNumberFormat="0" applyProtection="0">
      <alignment vertical="center"/>
    </xf>
    <xf numFmtId="4" fontId="56" fillId="61" borderId="238" applyNumberFormat="0" applyProtection="0">
      <alignment horizontal="left" vertical="center" indent="1"/>
    </xf>
    <xf numFmtId="186" fontId="56" fillId="21" borderId="232" applyNumberFormat="0" applyProtection="0">
      <alignment horizontal="left" vertical="top" indent="1"/>
    </xf>
    <xf numFmtId="186" fontId="56" fillId="21" borderId="222" applyNumberFormat="0" applyProtection="0">
      <alignment horizontal="left" vertical="top" indent="1"/>
    </xf>
    <xf numFmtId="4" fontId="56" fillId="0" borderId="224" applyNumberFormat="0" applyProtection="0">
      <alignment horizontal="right" vertical="center"/>
    </xf>
    <xf numFmtId="186" fontId="56" fillId="63" borderId="222" applyNumberFormat="0" applyProtection="0">
      <alignment horizontal="left" vertical="top" indent="1"/>
    </xf>
    <xf numFmtId="164" fontId="35" fillId="0" borderId="0" applyFont="0" applyFill="0" applyBorder="0" applyAlignment="0" applyProtection="0"/>
    <xf numFmtId="186" fontId="56" fillId="14" borderId="222" applyNumberFormat="0" applyProtection="0">
      <alignment horizontal="left" vertical="top" indent="1"/>
    </xf>
    <xf numFmtId="4" fontId="56" fillId="19" borderId="224" applyNumberFormat="0" applyProtection="0">
      <alignment horizontal="righ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4" borderId="216" applyNumberFormat="0" applyProtection="0">
      <alignment horizontal="left" vertical="top" indent="1"/>
    </xf>
    <xf numFmtId="186" fontId="56" fillId="21" borderId="222" applyNumberFormat="0" applyProtection="0">
      <alignment horizontal="left" vertical="top" indent="1"/>
    </xf>
    <xf numFmtId="186" fontId="56" fillId="40" borderId="214" applyNumberFormat="0" applyFont="0" applyAlignment="0" applyProtection="0"/>
    <xf numFmtId="186" fontId="56" fillId="21" borderId="222" applyNumberFormat="0" applyProtection="0">
      <alignment horizontal="left" vertical="top" indent="1"/>
    </xf>
    <xf numFmtId="186" fontId="56" fillId="63" borderId="216" applyNumberFormat="0" applyProtection="0">
      <alignment horizontal="left" vertical="top" indent="1"/>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9" borderId="214" applyNumberFormat="0" applyProtection="0">
      <alignment horizontal="right" vertical="center"/>
    </xf>
    <xf numFmtId="186" fontId="42" fillId="44" borderId="214" applyNumberFormat="0" applyAlignment="0" applyProtection="0"/>
    <xf numFmtId="186" fontId="56" fillId="40" borderId="214" applyNumberFormat="0" applyFont="0" applyAlignment="0" applyProtection="0"/>
    <xf numFmtId="4" fontId="56" fillId="59" borderId="224" applyNumberFormat="0" applyProtection="0">
      <alignment horizontal="right" vertical="center"/>
    </xf>
    <xf numFmtId="186" fontId="56" fillId="15" borderId="222" applyNumberFormat="0" applyProtection="0">
      <alignment horizontal="left" vertical="top" indent="1"/>
    </xf>
    <xf numFmtId="4" fontId="56" fillId="23" borderId="224" applyNumberFormat="0" applyProtection="0">
      <alignment horizontal="right" vertical="center"/>
    </xf>
    <xf numFmtId="186" fontId="50" fillId="41" borderId="214" applyNumberForma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5" borderId="222" applyNumberFormat="0" applyProtection="0">
      <alignment horizontal="left" vertical="top" indent="1"/>
    </xf>
    <xf numFmtId="186" fontId="56" fillId="63" borderId="232" applyNumberFormat="0" applyProtection="0">
      <alignment horizontal="left" vertical="top" indent="1"/>
    </xf>
    <xf numFmtId="186" fontId="56" fillId="21" borderId="222" applyNumberFormat="0" applyProtection="0">
      <alignment horizontal="left" vertical="top" indent="1"/>
    </xf>
    <xf numFmtId="188" fontId="5" fillId="13" borderId="220">
      <alignment vertical="center"/>
    </xf>
    <xf numFmtId="186" fontId="42" fillId="44" borderId="214" applyNumberFormat="0" applyAlignment="0" applyProtection="0"/>
    <xf numFmtId="186" fontId="42" fillId="44" borderId="214" applyNumberFormat="0" applyAlignment="0" applyProtection="0"/>
    <xf numFmtId="186" fontId="28" fillId="51" borderId="197">
      <alignment horizontal="right" vertical="center"/>
      <protection locked="0"/>
    </xf>
    <xf numFmtId="186" fontId="56" fillId="40" borderId="214" applyNumberFormat="0" applyFont="0" applyAlignment="0" applyProtection="0"/>
    <xf numFmtId="186" fontId="44" fillId="0" borderId="229" applyNumberFormat="0" applyFill="0" applyAlignment="0" applyProtection="0"/>
    <xf numFmtId="186" fontId="42" fillId="44" borderId="214" applyNumberFormat="0" applyAlignment="0" applyProtection="0"/>
    <xf numFmtId="186" fontId="27" fillId="15" borderId="216" applyNumberFormat="0" applyProtection="0">
      <alignment horizontal="left" vertical="top" indent="1"/>
    </xf>
    <xf numFmtId="186" fontId="42" fillId="44" borderId="214" applyNumberFormat="0" applyAlignment="0" applyProtection="0"/>
    <xf numFmtId="4" fontId="27" fillId="21" borderId="217" applyNumberFormat="0" applyProtection="0">
      <alignment horizontal="left" vertical="center" indent="1"/>
    </xf>
    <xf numFmtId="4" fontId="56" fillId="15" borderId="217" applyNumberFormat="0" applyProtection="0">
      <alignment horizontal="left" vertical="center" indent="1"/>
    </xf>
    <xf numFmtId="191" fontId="28" fillId="50" borderId="22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1" fontId="28" fillId="50" borderId="220">
      <alignment vertical="center"/>
    </xf>
    <xf numFmtId="4" fontId="27" fillId="21" borderId="217" applyNumberFormat="0" applyProtection="0">
      <alignment horizontal="left" vertical="center" indent="1"/>
    </xf>
    <xf numFmtId="4" fontId="56" fillId="52" borderId="214" applyNumberFormat="0" applyProtection="0">
      <alignment vertical="center"/>
    </xf>
    <xf numFmtId="186" fontId="56" fillId="63" borderId="216" applyNumberFormat="0" applyProtection="0">
      <alignment horizontal="left" vertical="top" indent="1"/>
    </xf>
    <xf numFmtId="186" fontId="56" fillId="64" borderId="211" applyNumberFormat="0">
      <protection locked="0"/>
    </xf>
    <xf numFmtId="186" fontId="56" fillId="62" borderId="224" applyNumberFormat="0" applyProtection="0">
      <alignment horizontal="left" vertical="center" indent="1"/>
    </xf>
    <xf numFmtId="191" fontId="28" fillId="50" borderId="197">
      <alignment vertical="center"/>
    </xf>
    <xf numFmtId="186" fontId="28" fillId="51" borderId="177">
      <alignment horizontal="right" vertical="center"/>
      <protection locked="0"/>
    </xf>
    <xf numFmtId="186" fontId="57" fillId="44" borderId="215" applyNumberFormat="0" applyAlignment="0" applyProtection="0"/>
    <xf numFmtId="186" fontId="56" fillId="15" borderId="232" applyNumberFormat="0" applyProtection="0">
      <alignment horizontal="left" vertical="top" indent="1"/>
    </xf>
    <xf numFmtId="186" fontId="56" fillId="63" borderId="216" applyNumberFormat="0" applyProtection="0">
      <alignment horizontal="left" vertical="top" indent="1"/>
    </xf>
    <xf numFmtId="188" fontId="28" fillId="49" borderId="220">
      <alignment vertical="center"/>
    </xf>
    <xf numFmtId="191" fontId="28" fillId="50" borderId="220">
      <alignment vertical="center"/>
    </xf>
    <xf numFmtId="186" fontId="56" fillId="21" borderId="222" applyNumberFormat="0" applyProtection="0">
      <alignment horizontal="left" vertical="top" indent="1"/>
    </xf>
    <xf numFmtId="193" fontId="28" fillId="12" borderId="220">
      <alignment vertical="center"/>
      <protection locked="0"/>
    </xf>
    <xf numFmtId="186" fontId="42" fillId="44" borderId="224" applyNumberFormat="0" applyAlignment="0" applyProtection="0"/>
    <xf numFmtId="186" fontId="27" fillId="21" borderId="222" applyNumberFormat="0" applyProtection="0">
      <alignment horizontal="left" vertical="top" indent="1"/>
    </xf>
    <xf numFmtId="4" fontId="56" fillId="0" borderId="214" applyNumberFormat="0" applyProtection="0">
      <alignment horizontal="right" vertical="center"/>
    </xf>
    <xf numFmtId="186" fontId="56" fillId="14" borderId="216" applyNumberFormat="0" applyProtection="0">
      <alignment horizontal="left" vertical="top" indent="1"/>
    </xf>
    <xf numFmtId="4" fontId="56" fillId="15" borderId="214" applyNumberFormat="0" applyProtection="0">
      <alignment horizontal="right" vertical="center"/>
    </xf>
    <xf numFmtId="4" fontId="56" fillId="23" borderId="214" applyNumberFormat="0" applyProtection="0">
      <alignment horizontal="right" vertical="center"/>
    </xf>
    <xf numFmtId="164" fontId="35" fillId="0" borderId="0" applyFont="0" applyFill="0" applyBorder="0" applyAlignment="0" applyProtection="0"/>
    <xf numFmtId="186" fontId="42" fillId="44" borderId="224" applyNumberFormat="0" applyAlignment="0" applyProtection="0"/>
    <xf numFmtId="188" fontId="28" fillId="49" borderId="197">
      <alignment vertical="center"/>
    </xf>
    <xf numFmtId="4" fontId="56" fillId="53" borderId="224" applyNumberFormat="0" applyProtection="0">
      <alignment horizontal="left" vertical="center" indent="1"/>
    </xf>
    <xf numFmtId="186" fontId="56" fillId="63" borderId="222" applyNumberFormat="0" applyProtection="0">
      <alignment horizontal="left" vertical="top" indent="1"/>
    </xf>
    <xf numFmtId="186" fontId="56" fillId="40" borderId="214" applyNumberFormat="0" applyFont="0" applyAlignment="0" applyProtection="0"/>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21" borderId="216" applyNumberFormat="0" applyProtection="0">
      <alignment horizontal="left" vertical="top" indent="1"/>
    </xf>
    <xf numFmtId="4" fontId="27" fillId="21" borderId="217" applyNumberFormat="0" applyProtection="0">
      <alignment horizontal="left" vertical="center" indent="1"/>
    </xf>
    <xf numFmtId="186" fontId="57" fillId="44" borderId="215" applyNumberFormat="0" applyAlignment="0" applyProtection="0"/>
    <xf numFmtId="186" fontId="50" fillId="41" borderId="214" applyNumberFormat="0" applyAlignment="0" applyProtection="0"/>
    <xf numFmtId="186" fontId="56" fillId="63" borderId="222" applyNumberFormat="0" applyProtection="0">
      <alignment horizontal="left" vertical="top" indent="1"/>
    </xf>
    <xf numFmtId="4" fontId="56" fillId="19" borderId="224" applyNumberFormat="0" applyProtection="0">
      <alignment horizontal="right" vertical="center"/>
    </xf>
    <xf numFmtId="186" fontId="56" fillId="14" borderId="222" applyNumberFormat="0" applyProtection="0">
      <alignment horizontal="left" vertical="top" indent="1"/>
    </xf>
    <xf numFmtId="191" fontId="28" fillId="51" borderId="220">
      <alignment horizontal="right" vertical="center"/>
      <protection locked="0"/>
    </xf>
    <xf numFmtId="4" fontId="56" fillId="59" borderId="234" applyNumberFormat="0" applyProtection="0">
      <alignment horizontal="right" vertical="center"/>
    </xf>
    <xf numFmtId="191" fontId="5" fillId="69" borderId="240">
      <alignment vertical="center"/>
    </xf>
    <xf numFmtId="186" fontId="62" fillId="48" borderId="222" applyNumberFormat="0" applyProtection="0">
      <alignment horizontal="left" vertical="top" indent="1"/>
    </xf>
    <xf numFmtId="4" fontId="56" fillId="57" borderId="238" applyNumberFormat="0" applyProtection="0">
      <alignment horizontal="right" vertical="center"/>
    </xf>
    <xf numFmtId="186" fontId="56" fillId="15" borderId="232" applyNumberFormat="0" applyProtection="0">
      <alignment horizontal="left" vertical="top" indent="1"/>
    </xf>
    <xf numFmtId="193" fontId="28" fillId="12" borderId="177">
      <alignment vertical="center"/>
      <protection locked="0"/>
    </xf>
    <xf numFmtId="186" fontId="27" fillId="14" borderId="216" applyNumberFormat="0" applyProtection="0">
      <alignment horizontal="left" vertical="center" indent="1"/>
    </xf>
    <xf numFmtId="186" fontId="62" fillId="15" borderId="216" applyNumberFormat="0" applyProtection="0">
      <alignment horizontal="left" vertical="top" indent="1"/>
    </xf>
    <xf numFmtId="186" fontId="56" fillId="63" borderId="216" applyNumberFormat="0" applyProtection="0">
      <alignment horizontal="left" vertical="top" indent="1"/>
    </xf>
    <xf numFmtId="186" fontId="56" fillId="62" borderId="214" applyNumberFormat="0" applyProtection="0">
      <alignment horizontal="left" vertical="center" indent="1"/>
    </xf>
    <xf numFmtId="191" fontId="28" fillId="50" borderId="220">
      <alignment vertical="center"/>
    </xf>
    <xf numFmtId="4" fontId="56" fillId="61" borderId="217" applyNumberFormat="0" applyProtection="0">
      <alignment horizontal="left" vertical="center" indent="1"/>
    </xf>
    <xf numFmtId="186" fontId="56" fillId="40" borderId="214" applyNumberFormat="0" applyFont="0" applyAlignment="0" applyProtection="0"/>
    <xf numFmtId="186" fontId="28" fillId="50" borderId="220">
      <alignment vertical="center"/>
    </xf>
    <xf numFmtId="191" fontId="28" fillId="12" borderId="220">
      <alignment vertical="center"/>
      <protection locked="0"/>
    </xf>
    <xf numFmtId="4" fontId="56" fillId="52" borderId="224" applyNumberFormat="0" applyProtection="0">
      <alignment vertical="center"/>
    </xf>
    <xf numFmtId="186" fontId="56" fillId="63" borderId="222" applyNumberFormat="0" applyProtection="0">
      <alignment horizontal="left" vertical="top" indent="1"/>
    </xf>
    <xf numFmtId="4" fontId="64" fillId="64" borderId="224" applyNumberFormat="0" applyProtection="0">
      <alignment horizontal="right" vertical="center"/>
    </xf>
    <xf numFmtId="164" fontId="35" fillId="0" borderId="0" applyFont="0" applyFill="0" applyBorder="0" applyAlignment="0" applyProtection="0"/>
    <xf numFmtId="186" fontId="56" fillId="40" borderId="214" applyNumberFormat="0" applyFont="0" applyAlignment="0" applyProtection="0"/>
    <xf numFmtId="4" fontId="56" fillId="58" borderId="224" applyNumberFormat="0" applyProtection="0">
      <alignment horizontal="right" vertical="center"/>
    </xf>
    <xf numFmtId="172" fontId="28" fillId="12" borderId="230">
      <alignment vertical="center"/>
      <protection locked="0"/>
    </xf>
    <xf numFmtId="186" fontId="56" fillId="40" borderId="214" applyNumberFormat="0" applyFont="0" applyAlignment="0" applyProtection="0"/>
    <xf numFmtId="186" fontId="56" fillId="14" borderId="222" applyNumberFormat="0" applyProtection="0">
      <alignment horizontal="left" vertical="top" indent="1"/>
    </xf>
    <xf numFmtId="4" fontId="56" fillId="14" borderId="238"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42" fillId="44" borderId="214" applyNumberFormat="0" applyAlignment="0" applyProtection="0"/>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90" fontId="28" fillId="49" borderId="220">
      <alignment vertical="center"/>
    </xf>
    <xf numFmtId="191" fontId="28" fillId="49" borderId="220">
      <alignment vertical="center"/>
    </xf>
    <xf numFmtId="191"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8" fontId="28" fillId="49" borderId="220">
      <alignment vertical="center"/>
    </xf>
    <xf numFmtId="188" fontId="28" fillId="49" borderId="220">
      <alignment vertical="center"/>
    </xf>
    <xf numFmtId="190" fontId="28" fillId="49" borderId="220">
      <alignment vertical="center"/>
    </xf>
    <xf numFmtId="191"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93"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93" fontId="28" fillId="12" borderId="220">
      <alignment vertical="center"/>
      <protection locked="0"/>
    </xf>
    <xf numFmtId="191" fontId="28" fillId="12" borderId="220">
      <alignment vertical="center"/>
      <protection locked="0"/>
    </xf>
    <xf numFmtId="191" fontId="28" fillId="12" borderId="220">
      <alignment vertical="center"/>
      <protection locked="0"/>
    </xf>
    <xf numFmtId="172" fontId="28" fillId="12" borderId="220">
      <alignment vertical="center"/>
      <protection locked="0"/>
    </xf>
    <xf numFmtId="172" fontId="28" fillId="12" borderId="220">
      <alignment vertical="center"/>
      <protection locked="0"/>
    </xf>
    <xf numFmtId="172" fontId="28" fillId="12" borderId="220">
      <alignment vertical="center"/>
      <protection locked="0"/>
    </xf>
    <xf numFmtId="172" fontId="28" fillId="12" borderId="220">
      <alignment vertical="center"/>
      <protection locked="0"/>
    </xf>
    <xf numFmtId="191" fontId="28" fillId="12" borderId="220">
      <alignment vertical="center"/>
      <protection locked="0"/>
    </xf>
    <xf numFmtId="191" fontId="28" fillId="50" borderId="220">
      <alignment vertical="center"/>
    </xf>
    <xf numFmtId="191" fontId="28" fillId="50" borderId="220">
      <alignment vertical="center"/>
    </xf>
    <xf numFmtId="193" fontId="28" fillId="50" borderId="220">
      <alignment vertical="center"/>
    </xf>
    <xf numFmtId="193" fontId="28" fillId="50" borderId="220">
      <alignment vertical="center"/>
    </xf>
    <xf numFmtId="193" fontId="28" fillId="50" borderId="220">
      <alignment vertical="center"/>
    </xf>
    <xf numFmtId="193" fontId="28" fillId="50" borderId="220">
      <alignment vertical="center"/>
    </xf>
    <xf numFmtId="188" fontId="28" fillId="50" borderId="220">
      <alignment vertical="center"/>
    </xf>
    <xf numFmtId="190" fontId="28" fillId="50" borderId="220">
      <alignment vertical="center"/>
    </xf>
    <xf numFmtId="186" fontId="28" fillId="50" borderId="220">
      <alignment vertical="center"/>
    </xf>
    <xf numFmtId="186" fontId="28" fillId="50" borderId="220">
      <alignment vertical="center"/>
    </xf>
    <xf numFmtId="186" fontId="28" fillId="50" borderId="220">
      <alignment vertical="center"/>
    </xf>
    <xf numFmtId="186" fontId="28" fillId="50" borderId="220">
      <alignment vertical="center"/>
    </xf>
    <xf numFmtId="191" fontId="28" fillId="50" borderId="220">
      <alignment vertical="center"/>
    </xf>
    <xf numFmtId="191" fontId="28" fillId="50" borderId="220">
      <alignment vertical="center"/>
    </xf>
    <xf numFmtId="191" fontId="28" fillId="50" borderId="220">
      <alignment vertical="center"/>
    </xf>
    <xf numFmtId="191" fontId="28" fillId="50" borderId="220">
      <alignment vertical="center"/>
    </xf>
    <xf numFmtId="191" fontId="28" fillId="51" borderId="220">
      <alignment horizontal="right" vertical="center"/>
      <protection locked="0"/>
    </xf>
    <xf numFmtId="186" fontId="28" fillId="51" borderId="220">
      <alignment horizontal="right" vertical="center"/>
      <protection locked="0"/>
    </xf>
    <xf numFmtId="186" fontId="28" fillId="51" borderId="220">
      <alignment horizontal="right" vertical="center"/>
      <protection locked="0"/>
    </xf>
    <xf numFmtId="190" fontId="28" fillId="51" borderId="220">
      <alignment horizontal="right" vertical="center"/>
      <protection locked="0"/>
    </xf>
    <xf numFmtId="188" fontId="28" fillId="51" borderId="220">
      <alignment horizontal="right" vertical="center"/>
      <protection locked="0"/>
    </xf>
    <xf numFmtId="190" fontId="28" fillId="51" borderId="220">
      <alignment horizontal="right" vertical="center"/>
      <protection locked="0"/>
    </xf>
    <xf numFmtId="191" fontId="28" fillId="51" borderId="220">
      <alignment horizontal="right" vertical="center"/>
      <protection locked="0"/>
    </xf>
    <xf numFmtId="191" fontId="28" fillId="51" borderId="220">
      <alignment horizontal="right" vertical="center"/>
      <protection locked="0"/>
    </xf>
    <xf numFmtId="191" fontId="28" fillId="51" borderId="220">
      <alignment horizontal="right" vertical="center"/>
      <protection locked="0"/>
    </xf>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61" fillId="21" borderId="218" applyBorder="0"/>
    <xf numFmtId="4" fontId="62" fillId="48" borderId="216" applyNumberFormat="0" applyProtection="0">
      <alignment vertical="center"/>
    </xf>
    <xf numFmtId="4" fontId="59" fillId="12" borderId="220"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186" fontId="56" fillId="67" borderId="220"/>
    <xf numFmtId="4" fontId="64" fillId="64" borderId="214" applyNumberFormat="0" applyProtection="0">
      <alignment horizontal="right" vertical="center"/>
    </xf>
    <xf numFmtId="37" fontId="33" fillId="0" borderId="210" applyNumberFormat="0"/>
    <xf numFmtId="186" fontId="27" fillId="21" borderId="222" applyNumberFormat="0" applyProtection="0">
      <alignment horizontal="left" vertical="top" indent="1"/>
    </xf>
    <xf numFmtId="194" fontId="33" fillId="0" borderId="221" applyFill="0"/>
    <xf numFmtId="186" fontId="44" fillId="0" borderId="219" applyNumberFormat="0" applyFill="0" applyAlignment="0" applyProtection="0"/>
    <xf numFmtId="186" fontId="44" fillId="0" borderId="219" applyNumberFormat="0" applyFill="0" applyAlignment="0" applyProtection="0"/>
    <xf numFmtId="186" fontId="56" fillId="14" borderId="216" applyNumberFormat="0" applyProtection="0">
      <alignment horizontal="left" vertical="top" indent="1"/>
    </xf>
    <xf numFmtId="4" fontId="27" fillId="21" borderId="228" applyNumberFormat="0" applyProtection="0">
      <alignment horizontal="left" vertical="center" indent="1"/>
    </xf>
    <xf numFmtId="186" fontId="56" fillId="40" borderId="214" applyNumberFormat="0" applyFont="0" applyAlignment="0" applyProtection="0"/>
    <xf numFmtId="191" fontId="5" fillId="13" borderId="220">
      <alignment vertical="center"/>
    </xf>
    <xf numFmtId="188" fontId="5" fillId="13" borderId="220">
      <alignment vertical="center"/>
    </xf>
    <xf numFmtId="190" fontId="5" fillId="13" borderId="220">
      <alignment vertical="center"/>
    </xf>
    <xf numFmtId="191" fontId="5" fillId="7" borderId="220">
      <alignment vertical="center"/>
      <protection locked="0"/>
    </xf>
    <xf numFmtId="188" fontId="5" fillId="7" borderId="220">
      <alignment vertical="center"/>
      <protection locked="0"/>
    </xf>
    <xf numFmtId="196" fontId="5" fillId="69" borderId="220">
      <alignment vertical="center"/>
    </xf>
    <xf numFmtId="188" fontId="5" fillId="69" borderId="220">
      <alignment vertical="center"/>
    </xf>
    <xf numFmtId="190" fontId="5" fillId="69" borderId="220">
      <alignment vertical="center"/>
    </xf>
    <xf numFmtId="191" fontId="5" fillId="69" borderId="220">
      <alignment vertical="center"/>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27" fillId="14" borderId="216" applyNumberFormat="0" applyProtection="0">
      <alignment horizontal="left" vertical="center" indent="1"/>
    </xf>
    <xf numFmtId="186" fontId="56" fillId="21" borderId="216" applyNumberFormat="0" applyProtection="0">
      <alignment horizontal="left" vertical="top" indent="1"/>
    </xf>
    <xf numFmtId="191" fontId="5" fillId="7" borderId="197">
      <alignment vertical="center"/>
      <protection locked="0"/>
    </xf>
    <xf numFmtId="186" fontId="27" fillId="63" borderId="216"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27" fillId="14" borderId="216"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42" fillId="44" borderId="214" applyNumberFormat="0" applyAlignment="0" applyProtection="0"/>
    <xf numFmtId="186" fontId="42" fillId="44" borderId="214" applyNumberFormat="0" applyAlignment="0" applyProtection="0"/>
    <xf numFmtId="186" fontId="60" fillId="52" borderId="222" applyNumberFormat="0" applyProtection="0">
      <alignment horizontal="left" vertical="top" indent="1"/>
    </xf>
    <xf numFmtId="186" fontId="56" fillId="40" borderId="214" applyNumberFormat="0" applyFont="0" applyAlignment="0" applyProtection="0"/>
    <xf numFmtId="37" fontId="33" fillId="0" borderId="210" applyNumberFormat="0"/>
    <xf numFmtId="4" fontId="56" fillId="15" borderId="214" applyNumberFormat="0" applyProtection="0">
      <alignment horizontal="right" vertical="center"/>
    </xf>
    <xf numFmtId="186" fontId="56" fillId="21" borderId="216" applyNumberFormat="0" applyProtection="0">
      <alignment horizontal="left" vertical="top" indent="1"/>
    </xf>
    <xf numFmtId="4" fontId="27" fillId="21" borderId="217" applyNumberFormat="0" applyProtection="0">
      <alignment horizontal="left" vertical="center" indent="1"/>
    </xf>
    <xf numFmtId="191" fontId="5" fillId="13" borderId="220">
      <alignment vertical="center"/>
    </xf>
    <xf numFmtId="191" fontId="28" fillId="51" borderId="220">
      <alignment horizontal="right" vertical="center"/>
      <protection locked="0"/>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8" fillId="50" borderId="220">
      <alignment vertical="center"/>
    </xf>
    <xf numFmtId="186" fontId="27" fillId="15" borderId="216" applyNumberFormat="0" applyProtection="0">
      <alignment horizontal="left" vertical="center" indent="1"/>
    </xf>
    <xf numFmtId="37" fontId="33" fillId="0" borderId="210" applyNumberFormat="0"/>
    <xf numFmtId="186" fontId="56" fillId="14" borderId="216" applyNumberFormat="0" applyProtection="0">
      <alignment horizontal="left" vertical="top" indent="1"/>
    </xf>
    <xf numFmtId="186" fontId="56" fillId="14" borderId="222" applyNumberFormat="0" applyProtection="0">
      <alignment horizontal="left" vertical="top" indent="1"/>
    </xf>
    <xf numFmtId="164" fontId="35" fillId="0" borderId="0" applyFont="0" applyFill="0" applyBorder="0" applyAlignment="0" applyProtection="0"/>
    <xf numFmtId="190" fontId="28" fillId="50" borderId="240">
      <alignment vertical="center"/>
    </xf>
    <xf numFmtId="186" fontId="56" fillId="15" borderId="216" applyNumberFormat="0" applyProtection="0">
      <alignment horizontal="left" vertical="top" indent="1"/>
    </xf>
    <xf numFmtId="186" fontId="60" fillId="52" borderId="222"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72" fontId="28" fillId="12" borderId="220">
      <alignment vertical="center"/>
      <protection locked="0"/>
    </xf>
    <xf numFmtId="191" fontId="28" fillId="51" borderId="220">
      <alignment horizontal="right" vertical="center"/>
      <protection locked="0"/>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42" fillId="44" borderId="224" applyNumberFormat="0" applyAlignment="0" applyProtection="0"/>
    <xf numFmtId="186" fontId="56" fillId="63" borderId="216" applyNumberFormat="0" applyProtection="0">
      <alignment horizontal="left" vertical="top" indent="1"/>
    </xf>
    <xf numFmtId="186" fontId="56" fillId="63" borderId="222" applyNumberFormat="0" applyProtection="0">
      <alignment horizontal="left" vertical="top" indent="1"/>
    </xf>
    <xf numFmtId="4" fontId="27" fillId="21" borderId="217" applyNumberFormat="0" applyProtection="0">
      <alignment horizontal="left" vertical="center" indent="1"/>
    </xf>
    <xf numFmtId="4" fontId="59" fillId="53" borderId="214" applyNumberFormat="0" applyProtection="0">
      <alignment vertical="center"/>
    </xf>
    <xf numFmtId="193" fontId="28" fillId="50" borderId="197">
      <alignment vertical="center"/>
    </xf>
    <xf numFmtId="186" fontId="62" fillId="48" borderId="216" applyNumberFormat="0" applyProtection="0">
      <alignment horizontal="left" vertical="top" indent="1"/>
    </xf>
    <xf numFmtId="186" fontId="56" fillId="40" borderId="214" applyNumberFormat="0" applyFont="0" applyAlignment="0" applyProtection="0"/>
    <xf numFmtId="186" fontId="56" fillId="14" borderId="216" applyNumberFormat="0" applyProtection="0">
      <alignment horizontal="left" vertical="top" indent="1"/>
    </xf>
    <xf numFmtId="186" fontId="27" fillId="63" borderId="216" applyNumberFormat="0" applyProtection="0">
      <alignment horizontal="left" vertical="center"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7" fillId="44" borderId="215" applyNumberFormat="0" applyAlignment="0" applyProtection="0"/>
    <xf numFmtId="186" fontId="56" fillId="40" borderId="214" applyNumberFormat="0" applyFont="0" applyAlignment="0" applyProtection="0"/>
    <xf numFmtId="186" fontId="27" fillId="21" borderId="216" applyNumberFormat="0" applyProtection="0">
      <alignment horizontal="left" vertical="center" indent="1"/>
    </xf>
    <xf numFmtId="4" fontId="56" fillId="61" borderId="217" applyNumberFormat="0" applyProtection="0">
      <alignment horizontal="left" vertical="center" indent="1"/>
    </xf>
    <xf numFmtId="186" fontId="42" fillId="44" borderId="214" applyNumberFormat="0" applyAlignment="0" applyProtection="0"/>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40" borderId="214"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14" borderId="238" applyNumberFormat="0" applyProtection="0">
      <alignment horizontal="left" vertical="center" indent="1"/>
    </xf>
    <xf numFmtId="186" fontId="42" fillId="44" borderId="214" applyNumberFormat="0" applyAlignment="0" applyProtection="0"/>
    <xf numFmtId="191" fontId="5" fillId="69" borderId="197">
      <alignment vertical="center"/>
    </xf>
    <xf numFmtId="186" fontId="56" fillId="14" borderId="216" applyNumberFormat="0" applyProtection="0">
      <alignment horizontal="left" vertical="top" indent="1"/>
    </xf>
    <xf numFmtId="191" fontId="28" fillId="50" borderId="220">
      <alignment vertical="center"/>
    </xf>
    <xf numFmtId="186" fontId="56" fillId="21" borderId="216" applyNumberFormat="0" applyProtection="0">
      <alignment horizontal="left" vertical="top" indent="1"/>
    </xf>
    <xf numFmtId="172" fontId="28" fillId="12" borderId="220">
      <alignment vertical="center"/>
      <protection locked="0"/>
    </xf>
    <xf numFmtId="190" fontId="28" fillId="51" borderId="220">
      <alignment horizontal="right" vertical="center"/>
      <protection locked="0"/>
    </xf>
    <xf numFmtId="186" fontId="56" fillId="15" borderId="216" applyNumberFormat="0" applyProtection="0">
      <alignment horizontal="left" vertical="top" indent="1"/>
    </xf>
    <xf numFmtId="190" fontId="28" fillId="50" borderId="220">
      <alignment vertical="center"/>
    </xf>
    <xf numFmtId="190" fontId="28" fillId="49" borderId="220">
      <alignment vertical="center"/>
    </xf>
    <xf numFmtId="186" fontId="62" fillId="48" borderId="232" applyNumberFormat="0" applyProtection="0">
      <alignment horizontal="left" vertical="top" indent="1"/>
    </xf>
    <xf numFmtId="186" fontId="56" fillId="21" borderId="222" applyNumberFormat="0" applyProtection="0">
      <alignment horizontal="left" vertical="top" indent="1"/>
    </xf>
    <xf numFmtId="191" fontId="5" fillId="13" borderId="197">
      <alignment vertical="center"/>
    </xf>
    <xf numFmtId="186" fontId="56" fillId="15" borderId="232" applyNumberFormat="0" applyProtection="0">
      <alignment horizontal="left" vertical="top" indent="1"/>
    </xf>
    <xf numFmtId="186" fontId="60" fillId="52" borderId="222" applyNumberFormat="0" applyProtection="0">
      <alignment horizontal="left" vertical="top" indent="1"/>
    </xf>
    <xf numFmtId="190" fontId="28" fillId="51" borderId="230">
      <alignment horizontal="right" vertical="center"/>
      <protection locked="0"/>
    </xf>
    <xf numFmtId="186" fontId="50" fillId="41" borderId="224" applyNumberFormat="0" applyAlignment="0" applyProtection="0"/>
    <xf numFmtId="186" fontId="56" fillId="40" borderId="214" applyNumberFormat="0" applyFont="0" applyAlignment="0" applyProtection="0"/>
    <xf numFmtId="186" fontId="56" fillId="21" borderId="222" applyNumberFormat="0" applyProtection="0">
      <alignment horizontal="left" vertical="top" indent="1"/>
    </xf>
    <xf numFmtId="186" fontId="56" fillId="21" borderId="232" applyNumberFormat="0" applyProtection="0">
      <alignment horizontal="left" vertical="top" indent="1"/>
    </xf>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42" fillId="44" borderId="214" applyNumberFormat="0" applyAlignment="0" applyProtection="0"/>
    <xf numFmtId="186" fontId="57" fillId="44" borderId="215" applyNumberFormat="0" applyAlignment="0" applyProtection="0"/>
    <xf numFmtId="186" fontId="57" fillId="44" borderId="215" applyNumberFormat="0" applyAlignment="0" applyProtection="0"/>
    <xf numFmtId="186" fontId="60" fillId="52" borderId="216" applyNumberFormat="0" applyProtection="0">
      <alignment horizontal="left" vertical="top" indent="1"/>
    </xf>
    <xf numFmtId="4" fontId="56" fillId="57" borderId="217"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4" fontId="56" fillId="54" borderId="214" applyNumberFormat="0" applyProtection="0">
      <alignment horizontal="left" vertical="center" indent="1"/>
    </xf>
    <xf numFmtId="4" fontId="56" fillId="19" borderId="214" applyNumberFormat="0" applyProtection="0">
      <alignment horizontal="right" vertical="center"/>
    </xf>
    <xf numFmtId="4" fontId="56" fillId="14" borderId="217"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27" fillId="21" borderId="222" applyNumberFormat="0" applyProtection="0">
      <alignment horizontal="left" vertical="center" indent="1"/>
    </xf>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186" fontId="56" fillId="40" borderId="214" applyNumberFormat="0" applyFont="0" applyAlignment="0" applyProtection="0"/>
    <xf numFmtId="186" fontId="56" fillId="21" borderId="216" applyNumberFormat="0" applyProtection="0">
      <alignment horizontal="left" vertical="top" indent="1"/>
    </xf>
    <xf numFmtId="4" fontId="56" fillId="14" borderId="217"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8" fontId="5" fillId="13" borderId="22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0" fontId="28" fillId="51" borderId="220">
      <alignment horizontal="right" vertical="center"/>
      <protection locked="0"/>
    </xf>
    <xf numFmtId="186" fontId="44" fillId="0" borderId="219" applyNumberFormat="0" applyFill="0" applyAlignment="0" applyProtection="0"/>
    <xf numFmtId="186" fontId="56" fillId="14" borderId="214" applyNumberFormat="0" applyProtection="0">
      <alignment horizontal="left" vertical="center" indent="1"/>
    </xf>
    <xf numFmtId="186" fontId="62" fillId="48" borderId="216" applyNumberFormat="0" applyProtection="0">
      <alignment horizontal="left" vertical="top" indent="1"/>
    </xf>
    <xf numFmtId="186" fontId="56" fillId="63" borderId="232" applyNumberFormat="0" applyProtection="0">
      <alignment horizontal="left" vertical="top" indent="1"/>
    </xf>
    <xf numFmtId="4" fontId="62" fillId="11" borderId="222" applyNumberFormat="0" applyProtection="0">
      <alignment horizontal="left" vertical="center" indent="1"/>
    </xf>
    <xf numFmtId="186" fontId="61" fillId="21" borderId="218" applyBorder="0"/>
    <xf numFmtId="186" fontId="56" fillId="14" borderId="222" applyNumberFormat="0" applyProtection="0">
      <alignment horizontal="left" vertical="top" indent="1"/>
    </xf>
    <xf numFmtId="186" fontId="56" fillId="40" borderId="224" applyNumberFormat="0" applyFont="0" applyAlignment="0" applyProtection="0"/>
    <xf numFmtId="186" fontId="42" fillId="44" borderId="214" applyNumberFormat="0" applyAlignment="0" applyProtection="0"/>
    <xf numFmtId="186" fontId="28" fillId="12" borderId="220">
      <alignment vertical="center"/>
      <protection locked="0"/>
    </xf>
    <xf numFmtId="186" fontId="28" fillId="51" borderId="220">
      <alignment horizontal="right" vertical="center"/>
      <protection locked="0"/>
    </xf>
    <xf numFmtId="186" fontId="62" fillId="48" borderId="216" applyNumberFormat="0" applyProtection="0">
      <alignment horizontal="left" vertical="top" indent="1"/>
    </xf>
    <xf numFmtId="4" fontId="56" fillId="15" borderId="217" applyNumberFormat="0" applyProtection="0">
      <alignment horizontal="left" vertical="center" indent="1"/>
    </xf>
    <xf numFmtId="4" fontId="62" fillId="48" borderId="216" applyNumberFormat="0" applyProtection="0">
      <alignment vertical="center"/>
    </xf>
    <xf numFmtId="186" fontId="56" fillId="63" borderId="222" applyNumberFormat="0" applyProtection="0">
      <alignment horizontal="left" vertical="top" indent="1"/>
    </xf>
    <xf numFmtId="4" fontId="62" fillId="48" borderId="216" applyNumberFormat="0" applyProtection="0">
      <alignment vertical="center"/>
    </xf>
    <xf numFmtId="186" fontId="56" fillId="15" borderId="216" applyNumberFormat="0" applyProtection="0">
      <alignment horizontal="left" vertical="top" indent="1"/>
    </xf>
    <xf numFmtId="4" fontId="56" fillId="16" borderId="214" applyNumberFormat="0" applyProtection="0">
      <alignment horizontal="right" vertical="center"/>
    </xf>
    <xf numFmtId="188" fontId="5" fillId="13" borderId="240">
      <alignment vertical="center"/>
    </xf>
    <xf numFmtId="186" fontId="56" fillId="63" borderId="232" applyNumberFormat="0" applyProtection="0">
      <alignment horizontal="left" vertical="top" indent="1"/>
    </xf>
    <xf numFmtId="186" fontId="28" fillId="12" borderId="177">
      <alignmen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14" applyNumberFormat="0" applyFont="0" applyAlignment="0" applyProtection="0"/>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center" indent="1"/>
    </xf>
    <xf numFmtId="186" fontId="56" fillId="21" borderId="216" applyNumberFormat="0" applyProtection="0">
      <alignment horizontal="left" vertical="top" indent="1"/>
    </xf>
    <xf numFmtId="186" fontId="56" fillId="40" borderId="214" applyNumberFormat="0" applyFont="0" applyAlignment="0" applyProtection="0"/>
    <xf numFmtId="186" fontId="56" fillId="21" borderId="216" applyNumberFormat="0" applyProtection="0">
      <alignment horizontal="left" vertical="top" indent="1"/>
    </xf>
    <xf numFmtId="4" fontId="27" fillId="21" borderId="217" applyNumberFormat="0" applyProtection="0">
      <alignment horizontal="left" vertical="center" indent="1"/>
    </xf>
    <xf numFmtId="186" fontId="57" fillId="44" borderId="215" applyNumberFormat="0" applyAlignment="0" applyProtection="0"/>
    <xf numFmtId="186" fontId="50" fillId="41" borderId="214" applyNumberFormat="0" applyAlignment="0" applyProtection="0"/>
    <xf numFmtId="4" fontId="59" fillId="65" borderId="224" applyNumberFormat="0" applyProtection="0">
      <alignment horizontal="right" vertical="center"/>
    </xf>
    <xf numFmtId="186" fontId="56" fillId="21" borderId="222" applyNumberFormat="0" applyProtection="0">
      <alignment horizontal="left" vertical="top" indent="1"/>
    </xf>
    <xf numFmtId="186" fontId="56" fillId="40" borderId="214" applyNumberFormat="0" applyFont="0" applyAlignment="0" applyProtection="0"/>
    <xf numFmtId="186" fontId="56" fillId="21" borderId="23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24" applyNumberFormat="0" applyFont="0" applyAlignment="0" applyProtection="0"/>
    <xf numFmtId="191" fontId="28" fillId="51" borderId="197">
      <alignment horizontal="right" vertical="center"/>
      <protection locked="0"/>
    </xf>
    <xf numFmtId="190" fontId="28" fillId="51" borderId="220">
      <alignment horizontal="right" vertical="center"/>
      <protection locked="0"/>
    </xf>
    <xf numFmtId="186" fontId="27" fillId="63" borderId="216" applyNumberFormat="0" applyProtection="0">
      <alignment horizontal="left" vertical="top" indent="1"/>
    </xf>
    <xf numFmtId="186" fontId="56" fillId="14" borderId="216" applyNumberFormat="0" applyProtection="0">
      <alignment horizontal="left" vertical="top" indent="1"/>
    </xf>
    <xf numFmtId="191" fontId="28" fillId="50" borderId="220">
      <alignment vertical="center"/>
    </xf>
    <xf numFmtId="186" fontId="56" fillId="21" borderId="216" applyNumberFormat="0" applyProtection="0">
      <alignment horizontal="left" vertical="top" indent="1"/>
    </xf>
    <xf numFmtId="172" fontId="28" fillId="12" borderId="220">
      <alignment vertical="center"/>
      <protection locked="0"/>
    </xf>
    <xf numFmtId="4" fontId="56" fillId="58" borderId="214" applyNumberFormat="0" applyProtection="0">
      <alignment horizontal="right" vertical="center"/>
    </xf>
    <xf numFmtId="4" fontId="59" fillId="65" borderId="214" applyNumberFormat="0" applyProtection="0">
      <alignment horizontal="right" vertical="center"/>
    </xf>
    <xf numFmtId="190" fontId="28" fillId="49" borderId="220">
      <alignment vertical="center"/>
    </xf>
    <xf numFmtId="186" fontId="28" fillId="49" borderId="220">
      <alignment vertical="center"/>
    </xf>
    <xf numFmtId="4" fontId="64" fillId="64" borderId="224" applyNumberFormat="0" applyProtection="0">
      <alignment horizontal="right" vertical="center"/>
    </xf>
    <xf numFmtId="4" fontId="56" fillId="52" borderId="224" applyNumberFormat="0" applyProtection="0">
      <alignment vertical="center"/>
    </xf>
    <xf numFmtId="186" fontId="50" fillId="41" borderId="224" applyNumberFormat="0" applyAlignment="0" applyProtection="0"/>
    <xf numFmtId="186" fontId="56" fillId="40" borderId="214" applyNumberFormat="0" applyFont="0" applyAlignment="0" applyProtection="0"/>
    <xf numFmtId="4" fontId="56" fillId="54" borderId="224" applyNumberFormat="0" applyProtection="0">
      <alignment horizontal="left" vertical="center" indent="1"/>
    </xf>
    <xf numFmtId="186" fontId="42" fillId="44" borderId="224" applyNumberFormat="0" applyAlignment="0" applyProtection="0"/>
    <xf numFmtId="186" fontId="56" fillId="40" borderId="214" applyNumberFormat="0" applyFont="0" applyAlignment="0" applyProtection="0"/>
    <xf numFmtId="186" fontId="57" fillId="44" borderId="235" applyNumberFormat="0" applyAlignment="0" applyProtection="0"/>
    <xf numFmtId="4" fontId="56" fillId="54" borderId="234" applyNumberFormat="0" applyProtection="0">
      <alignment horizontal="left" vertical="center" indent="1"/>
    </xf>
    <xf numFmtId="186" fontId="57" fillId="44" borderId="225" applyNumberForma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56" fillId="11" borderId="224" applyNumberFormat="0" applyProtection="0">
      <alignment horizontal="left" vertical="center" indent="1"/>
    </xf>
    <xf numFmtId="4" fontId="56" fillId="15" borderId="228" applyNumberFormat="0" applyProtection="0">
      <alignment horizontal="left" vertical="center" indent="1"/>
    </xf>
    <xf numFmtId="186" fontId="27" fillId="15" borderId="216" applyNumberFormat="0" applyProtection="0">
      <alignment horizontal="left" vertical="top" indent="1"/>
    </xf>
    <xf numFmtId="4" fontId="56" fillId="55" borderId="214" applyNumberFormat="0" applyProtection="0">
      <alignment horizontal="right" vertical="center"/>
    </xf>
    <xf numFmtId="193" fontId="28" fillId="12" borderId="197">
      <alignment vertical="center"/>
      <protection locked="0"/>
    </xf>
    <xf numFmtId="186" fontId="56" fillId="40" borderId="214" applyNumberFormat="0" applyFont="0" applyAlignment="0" applyProtection="0"/>
    <xf numFmtId="4" fontId="56" fillId="19" borderId="214" applyNumberFormat="0" applyProtection="0">
      <alignment horizontal="right" vertical="center"/>
    </xf>
    <xf numFmtId="186" fontId="56" fillId="63" borderId="222" applyNumberFormat="0" applyProtection="0">
      <alignment horizontal="left" vertical="top" indent="1"/>
    </xf>
    <xf numFmtId="186" fontId="28" fillId="50" borderId="220">
      <alignment vertical="center"/>
    </xf>
    <xf numFmtId="186" fontId="27" fillId="15" borderId="216" applyNumberFormat="0" applyProtection="0">
      <alignment horizontal="left" vertical="top" indent="1"/>
    </xf>
    <xf numFmtId="186" fontId="56" fillId="11" borderId="214" applyNumberFormat="0" applyProtection="0">
      <alignment horizontal="left" vertical="center" indent="1"/>
    </xf>
    <xf numFmtId="191" fontId="28" fillId="12" borderId="220">
      <alignment vertical="center"/>
      <protection locked="0"/>
    </xf>
    <xf numFmtId="186" fontId="56" fillId="63" borderId="216" applyNumberFormat="0" applyProtection="0">
      <alignment horizontal="left" vertical="top" indent="1"/>
    </xf>
    <xf numFmtId="186" fontId="56" fillId="14" borderId="216" applyNumberFormat="0" applyProtection="0">
      <alignment horizontal="left" vertical="top" indent="1"/>
    </xf>
    <xf numFmtId="4" fontId="59" fillId="12" borderId="220" applyNumberFormat="0" applyProtection="0">
      <alignment vertical="center"/>
    </xf>
    <xf numFmtId="188" fontId="5" fillId="13" borderId="220">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4" borderId="228" applyNumberFormat="0" applyProtection="0">
      <alignment horizontal="left" vertical="center" indent="1"/>
    </xf>
    <xf numFmtId="186" fontId="56" fillId="15" borderId="222" applyNumberFormat="0" applyProtection="0">
      <alignment horizontal="left" vertical="top" indent="1"/>
    </xf>
    <xf numFmtId="191" fontId="28" fillId="50" borderId="197">
      <alignment vertical="center"/>
    </xf>
    <xf numFmtId="186" fontId="44" fillId="0" borderId="239" applyNumberFormat="0" applyFill="0" applyAlignment="0" applyProtection="0"/>
    <xf numFmtId="4" fontId="56" fillId="54" borderId="214" applyNumberFormat="0" applyProtection="0">
      <alignment horizontal="left" vertical="center" indent="1"/>
    </xf>
    <xf numFmtId="186" fontId="56" fillId="14" borderId="216" applyNumberFormat="0" applyProtection="0">
      <alignment horizontal="left" vertical="top" indent="1"/>
    </xf>
    <xf numFmtId="194" fontId="33" fillId="0" borderId="221" applyFill="0"/>
    <xf numFmtId="186" fontId="56" fillId="40" borderId="214" applyNumberFormat="0" applyFont="0" applyAlignment="0" applyProtection="0"/>
    <xf numFmtId="193" fontId="28" fillId="12" borderId="220">
      <alignment vertical="center"/>
      <protection locked="0"/>
    </xf>
    <xf numFmtId="172" fontId="28" fillId="12" borderId="220">
      <alignment vertical="center"/>
      <protection locked="0"/>
    </xf>
    <xf numFmtId="191" fontId="28" fillId="50" borderId="220">
      <alignment vertical="center"/>
    </xf>
    <xf numFmtId="186" fontId="56" fillId="21" borderId="216" applyNumberFormat="0" applyProtection="0">
      <alignment horizontal="left" vertical="top" indent="1"/>
    </xf>
    <xf numFmtId="4" fontId="62" fillId="48" borderId="216" applyNumberFormat="0" applyProtection="0">
      <alignment vertical="center"/>
    </xf>
    <xf numFmtId="186" fontId="56" fillId="14" borderId="216" applyNumberFormat="0" applyProtection="0">
      <alignment horizontal="left" vertical="top" indent="1"/>
    </xf>
    <xf numFmtId="4" fontId="27" fillId="21" borderId="217" applyNumberFormat="0" applyProtection="0">
      <alignment horizontal="left" vertical="center" indent="1"/>
    </xf>
    <xf numFmtId="186" fontId="56" fillId="21" borderId="222" applyNumberFormat="0" applyProtection="0">
      <alignment horizontal="left" vertical="top" indent="1"/>
    </xf>
    <xf numFmtId="186" fontId="57" fillId="44" borderId="215" applyNumberFormat="0" applyAlignment="0" applyProtection="0"/>
    <xf numFmtId="191" fontId="28" fillId="50" borderId="230">
      <alignment vertical="center"/>
    </xf>
    <xf numFmtId="186" fontId="56" fillId="40" borderId="214" applyNumberFormat="0" applyFont="0" applyAlignment="0" applyProtection="0"/>
    <xf numFmtId="186" fontId="56" fillId="40" borderId="214" applyNumberFormat="0" applyFont="0" applyAlignment="0" applyProtection="0"/>
    <xf numFmtId="186" fontId="61" fillId="21" borderId="226" applyBorder="0"/>
    <xf numFmtId="4" fontId="56" fillId="57" borderId="228" applyNumberFormat="0" applyProtection="0">
      <alignment horizontal="right" vertical="center"/>
    </xf>
    <xf numFmtId="186" fontId="56" fillId="40" borderId="234" applyNumberFormat="0" applyFont="0" applyAlignment="0" applyProtection="0"/>
    <xf numFmtId="186" fontId="27" fillId="21" borderId="232" applyNumberFormat="0" applyProtection="0">
      <alignment horizontal="left" vertical="center" indent="1"/>
    </xf>
    <xf numFmtId="186" fontId="56" fillId="40" borderId="234" applyNumberFormat="0" applyFont="0" applyAlignment="0" applyProtection="0"/>
    <xf numFmtId="37" fontId="33" fillId="0" borderId="227" applyNumberFormat="0"/>
    <xf numFmtId="186" fontId="28" fillId="49" borderId="220">
      <alignment vertical="center"/>
    </xf>
    <xf numFmtId="188" fontId="28" fillId="50" borderId="220">
      <alignment vertical="center"/>
    </xf>
    <xf numFmtId="186" fontId="56" fillId="15" borderId="216" applyNumberFormat="0" applyProtection="0">
      <alignment horizontal="left" vertical="top" indent="1"/>
    </xf>
    <xf numFmtId="186" fontId="27" fillId="14" borderId="216" applyNumberFormat="0" applyProtection="0">
      <alignment horizontal="left" vertical="center" indent="1"/>
    </xf>
    <xf numFmtId="191" fontId="28" fillId="51" borderId="220">
      <alignment horizontal="right" vertical="center"/>
      <protection locked="0"/>
    </xf>
    <xf numFmtId="4" fontId="56" fillId="19" borderId="214" applyNumberFormat="0" applyProtection="0">
      <alignment horizontal="right" vertical="center"/>
    </xf>
    <xf numFmtId="4" fontId="56" fillId="58" borderId="214" applyNumberFormat="0" applyProtection="0">
      <alignment horizontal="right" vertical="center"/>
    </xf>
    <xf numFmtId="4" fontId="56" fillId="61" borderId="217" applyNumberFormat="0" applyProtection="0">
      <alignment horizontal="left" vertical="center" indent="1"/>
    </xf>
    <xf numFmtId="186" fontId="56" fillId="21" borderId="216" applyNumberFormat="0" applyProtection="0">
      <alignment horizontal="left" vertical="top" indent="1"/>
    </xf>
    <xf numFmtId="186" fontId="56" fillId="14"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14" borderId="216" applyNumberFormat="0" applyProtection="0">
      <alignment horizontal="left" vertical="top" indent="1"/>
    </xf>
    <xf numFmtId="186" fontId="60" fillId="52" borderId="222"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8" fillId="12" borderId="220">
      <alignment vertical="center"/>
      <protection locked="0"/>
    </xf>
    <xf numFmtId="186" fontId="44" fillId="0" borderId="229" applyNumberFormat="0" applyFill="0" applyAlignment="0" applyProtection="0"/>
    <xf numFmtId="186" fontId="44" fillId="0" borderId="219" applyNumberFormat="0" applyFill="0" applyAlignment="0" applyProtection="0"/>
    <xf numFmtId="4" fontId="62" fillId="11" borderId="216" applyNumberFormat="0" applyProtection="0">
      <alignment horizontal="left" vertical="center" indent="1"/>
    </xf>
    <xf numFmtId="186" fontId="50" fillId="41" borderId="224" applyNumberFormat="0" applyAlignment="0" applyProtection="0"/>
    <xf numFmtId="191" fontId="5" fillId="13" borderId="220">
      <alignment vertical="center"/>
    </xf>
    <xf numFmtId="191" fontId="5" fillId="13" borderId="220">
      <alignment vertical="center"/>
    </xf>
    <xf numFmtId="191" fontId="5" fillId="13" borderId="220">
      <alignment vertical="center"/>
    </xf>
    <xf numFmtId="0" fontId="5" fillId="13" borderId="220">
      <alignment vertical="center"/>
    </xf>
    <xf numFmtId="0" fontId="5" fillId="13" borderId="220">
      <alignment vertical="center"/>
    </xf>
    <xf numFmtId="0" fontId="5" fillId="13" borderId="220">
      <alignment vertical="center"/>
    </xf>
    <xf numFmtId="0" fontId="5" fillId="13" borderId="220">
      <alignment vertical="center"/>
    </xf>
    <xf numFmtId="191" fontId="5" fillId="13" borderId="220">
      <alignment vertical="center"/>
    </xf>
    <xf numFmtId="188" fontId="5" fillId="13" borderId="220">
      <alignment vertical="center"/>
    </xf>
    <xf numFmtId="191" fontId="5" fillId="13" borderId="220">
      <alignment vertical="center"/>
    </xf>
    <xf numFmtId="196" fontId="5" fillId="13" borderId="220">
      <alignment vertical="center"/>
    </xf>
    <xf numFmtId="188" fontId="5" fillId="13" borderId="220">
      <alignment vertical="center"/>
    </xf>
    <xf numFmtId="188" fontId="5" fillId="13" borderId="220">
      <alignment vertical="center"/>
    </xf>
    <xf numFmtId="190" fontId="5" fillId="13" borderId="220">
      <alignment vertical="center"/>
    </xf>
    <xf numFmtId="186" fontId="42" fillId="44" borderId="214" applyNumberFormat="0" applyAlignment="0" applyProtection="0"/>
    <xf numFmtId="4" fontId="56" fillId="57" borderId="217" applyNumberFormat="0" applyProtection="0">
      <alignment horizontal="right" vertical="center"/>
    </xf>
    <xf numFmtId="186" fontId="60" fillId="52" borderId="216" applyNumberFormat="0" applyProtection="0">
      <alignment horizontal="left" vertical="top" indent="1"/>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188" fontId="5" fillId="7" borderId="220">
      <alignment vertical="center"/>
      <protection locked="0"/>
    </xf>
    <xf numFmtId="191"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91" fontId="5" fillId="7" borderId="220">
      <alignment vertical="center"/>
      <protection locked="0"/>
    </xf>
    <xf numFmtId="191" fontId="5" fillId="7" borderId="220">
      <alignment vertical="center"/>
      <protection locked="0"/>
    </xf>
    <xf numFmtId="188" fontId="5" fillId="7" borderId="220">
      <alignment vertical="center"/>
      <protection locked="0"/>
    </xf>
    <xf numFmtId="191"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6" fontId="5" fillId="69" borderId="220">
      <alignment vertical="center"/>
    </xf>
    <xf numFmtId="188" fontId="5" fillId="69" borderId="220">
      <alignment vertical="center"/>
    </xf>
    <xf numFmtId="188" fontId="5" fillId="69" borderId="220">
      <alignment vertical="center"/>
    </xf>
    <xf numFmtId="19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191" fontId="5" fillId="69" borderId="220">
      <alignment vertical="center"/>
    </xf>
    <xf numFmtId="188" fontId="5" fillId="69" borderId="220">
      <alignment vertical="center"/>
    </xf>
    <xf numFmtId="191" fontId="5" fillId="69" borderId="220">
      <alignment vertical="center"/>
    </xf>
    <xf numFmtId="191" fontId="5" fillId="69" borderId="220">
      <alignment vertical="center"/>
    </xf>
    <xf numFmtId="191"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196" fontId="5" fillId="70" borderId="220">
      <alignment horizontal="right" vertical="center"/>
      <protection locked="0"/>
    </xf>
    <xf numFmtId="188" fontId="5" fillId="70" borderId="220">
      <alignment horizontal="right" vertical="center"/>
      <protection locked="0"/>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8" fontId="5" fillId="70" borderId="220">
      <alignment horizontal="right" vertical="center"/>
      <protection locked="0"/>
    </xf>
    <xf numFmtId="191" fontId="5" fillId="70" borderId="220">
      <alignment horizontal="right" vertical="center"/>
      <protection locked="0"/>
    </xf>
    <xf numFmtId="191" fontId="5" fillId="70" borderId="220">
      <alignment horizontal="right" vertical="center"/>
      <protection locked="0"/>
    </xf>
    <xf numFmtId="186" fontId="56" fillId="14" borderId="216"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4" borderId="216"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4" fontId="72" fillId="86" borderId="222" applyNumberFormat="0" applyProtection="0">
      <alignment horizontal="right" vertical="center"/>
    </xf>
    <xf numFmtId="186" fontId="62" fillId="15" borderId="216" applyNumberFormat="0" applyProtection="0">
      <alignment horizontal="left" vertical="top" indent="1"/>
    </xf>
    <xf numFmtId="37" fontId="33" fillId="0" borderId="210" applyNumberFormat="0"/>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20"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9" fillId="12" borderId="240" applyNumberFormat="0" applyProtection="0">
      <alignment vertical="center"/>
    </xf>
    <xf numFmtId="188" fontId="28" fillId="50" borderId="220">
      <alignment vertical="center"/>
    </xf>
    <xf numFmtId="4" fontId="56" fillId="56" borderId="21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21" borderId="216" applyNumberFormat="0" applyProtection="0">
      <alignment horizontal="left" vertical="top" indent="1"/>
    </xf>
    <xf numFmtId="4" fontId="56" fillId="16" borderId="214" applyNumberFormat="0" applyProtection="0">
      <alignment horizontal="right" vertical="center"/>
    </xf>
    <xf numFmtId="186" fontId="27" fillId="63" borderId="216" applyNumberFormat="0" applyProtection="0">
      <alignment horizontal="left" vertical="center" indent="1"/>
    </xf>
    <xf numFmtId="4" fontId="56" fillId="54" borderId="21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4" fontId="56" fillId="52" borderId="214" applyNumberFormat="0" applyProtection="0">
      <alignment vertical="center"/>
    </xf>
    <xf numFmtId="186" fontId="56" fillId="15" borderId="216" applyNumberFormat="0" applyProtection="0">
      <alignment horizontal="left" vertical="top" indent="1"/>
    </xf>
    <xf numFmtId="186" fontId="56" fillId="14" borderId="216" applyNumberFormat="0" applyProtection="0">
      <alignment horizontal="left" vertical="top" indent="1"/>
    </xf>
    <xf numFmtId="4" fontId="63" fillId="66" borderId="217" applyNumberFormat="0" applyProtection="0">
      <alignment horizontal="left" vertical="center" indent="1"/>
    </xf>
    <xf numFmtId="186" fontId="56" fillId="63" borderId="216" applyNumberFormat="0" applyProtection="0">
      <alignment horizontal="left" vertical="top" indent="1"/>
    </xf>
    <xf numFmtId="4" fontId="56" fillId="60" borderId="224" applyNumberFormat="0" applyProtection="0">
      <alignment horizontal="right" vertical="center"/>
    </xf>
    <xf numFmtId="4" fontId="56" fillId="60" borderId="214" applyNumberFormat="0" applyProtection="0">
      <alignment horizontal="right" vertical="center"/>
    </xf>
    <xf numFmtId="196" fontId="5" fillId="69" borderId="197">
      <alignment vertical="center"/>
    </xf>
    <xf numFmtId="186" fontId="56" fillId="21" borderId="216" applyNumberFormat="0" applyProtection="0">
      <alignment horizontal="left" vertical="top" indent="1"/>
    </xf>
    <xf numFmtId="186" fontId="57" fillId="44" borderId="215" applyNumberFormat="0" applyAlignment="0" applyProtection="0"/>
    <xf numFmtId="193" fontId="28" fillId="50" borderId="220">
      <alignment vertical="center"/>
    </xf>
    <xf numFmtId="4" fontId="56" fillId="23" borderId="214" applyNumberFormat="0" applyProtection="0">
      <alignment horizontal="right" vertical="center"/>
    </xf>
    <xf numFmtId="4" fontId="56" fillId="14" borderId="217" applyNumberFormat="0" applyProtection="0">
      <alignment horizontal="left" vertical="center" indent="1"/>
    </xf>
    <xf numFmtId="4" fontId="56" fillId="55" borderId="214" applyNumberFormat="0" applyProtection="0">
      <alignment horizontal="right" vertical="center"/>
    </xf>
    <xf numFmtId="186" fontId="42" fillId="44" borderId="214" applyNumberFormat="0" applyAlignment="0" applyProtection="0"/>
    <xf numFmtId="186" fontId="27" fillId="63" borderId="216" applyNumberFormat="0" applyProtection="0">
      <alignment horizontal="left" vertical="center" indent="1"/>
    </xf>
    <xf numFmtId="186" fontId="56" fillId="21" borderId="216" applyNumberFormat="0" applyProtection="0">
      <alignment horizontal="left" vertical="top" indent="1"/>
    </xf>
    <xf numFmtId="186" fontId="27" fillId="14" borderId="232" applyNumberFormat="0" applyProtection="0">
      <alignment horizontal="left" vertical="top" indent="1"/>
    </xf>
    <xf numFmtId="190" fontId="28" fillId="50" borderId="177">
      <alignment vertical="center"/>
    </xf>
    <xf numFmtId="4" fontId="62" fillId="11" borderId="216" applyNumberFormat="0" applyProtection="0">
      <alignment horizontal="left" vertical="center"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7" fillId="44" borderId="215" applyNumberFormat="0" applyAlignment="0" applyProtection="0"/>
    <xf numFmtId="186" fontId="56" fillId="40" borderId="214" applyNumberFormat="0" applyFont="0" applyAlignment="0" applyProtection="0"/>
    <xf numFmtId="4" fontId="56" fillId="15" borderId="217" applyNumberFormat="0" applyProtection="0">
      <alignment horizontal="left" vertical="center" indent="1"/>
    </xf>
    <xf numFmtId="4" fontId="56" fillId="57" borderId="217" applyNumberFormat="0" applyProtection="0">
      <alignment horizontal="right" vertical="center"/>
    </xf>
    <xf numFmtId="186" fontId="50" fillId="41" borderId="214" applyNumberFormat="0" applyAlignment="0" applyProtection="0"/>
    <xf numFmtId="186" fontId="56" fillId="14" borderId="222" applyNumberFormat="0" applyProtection="0">
      <alignment horizontal="left" vertical="top" indent="1"/>
    </xf>
    <xf numFmtId="188" fontId="5" fillId="13" borderId="240">
      <alignment vertical="center"/>
    </xf>
    <xf numFmtId="186" fontId="56" fillId="40" borderId="224" applyNumberFormat="0" applyFont="0" applyAlignment="0" applyProtection="0"/>
    <xf numFmtId="186" fontId="44" fillId="0" borderId="239" applyNumberFormat="0" applyFill="0" applyAlignment="0" applyProtection="0"/>
    <xf numFmtId="186" fontId="56" fillId="63" borderId="232" applyNumberFormat="0" applyProtection="0">
      <alignment horizontal="left" vertical="top" indent="1"/>
    </xf>
    <xf numFmtId="4" fontId="56" fillId="52" borderId="234" applyNumberFormat="0" applyProtection="0">
      <alignment vertical="center"/>
    </xf>
    <xf numFmtId="4" fontId="27" fillId="21" borderId="228" applyNumberFormat="0" applyProtection="0">
      <alignment horizontal="left" vertical="center" indent="1"/>
    </xf>
    <xf numFmtId="186" fontId="57" fillId="44" borderId="225" applyNumberFormat="0" applyAlignment="0" applyProtection="0"/>
    <xf numFmtId="186" fontId="56" fillId="21" borderId="222" applyNumberFormat="0" applyProtection="0">
      <alignment horizontal="left" vertical="top" indent="1"/>
    </xf>
    <xf numFmtId="186" fontId="42" fillId="44" borderId="214" applyNumberFormat="0" applyAlignment="0" applyProtection="0"/>
    <xf numFmtId="186" fontId="44" fillId="0" borderId="219" applyNumberFormat="0" applyFill="0" applyAlignment="0" applyProtection="0"/>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93" fontId="28" fillId="50" borderId="220">
      <alignment vertical="center"/>
    </xf>
    <xf numFmtId="186" fontId="56" fillId="40" borderId="214" applyNumberFormat="0" applyFont="0" applyAlignment="0" applyProtection="0"/>
    <xf numFmtId="186" fontId="56" fillId="15" borderId="222" applyNumberFormat="0" applyProtection="0">
      <alignment horizontal="left" vertical="top" indent="1"/>
    </xf>
    <xf numFmtId="186" fontId="56" fillId="21" borderId="222" applyNumberFormat="0" applyProtection="0">
      <alignment horizontal="left" vertical="top" indent="1"/>
    </xf>
    <xf numFmtId="188" fontId="5" fillId="13" borderId="220">
      <alignmen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4" fontId="56" fillId="56" borderId="214" applyNumberFormat="0" applyProtection="0">
      <alignment horizontal="right" vertical="center"/>
    </xf>
    <xf numFmtId="186" fontId="62" fillId="15" borderId="216"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2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20" applyNumberFormat="0">
      <protection locked="0"/>
    </xf>
    <xf numFmtId="4" fontId="56" fillId="53" borderId="214" applyNumberFormat="0" applyProtection="0">
      <alignment horizontal="left" vertical="center" indent="1"/>
    </xf>
    <xf numFmtId="4" fontId="56" fillId="56" borderId="214" applyNumberFormat="0" applyProtection="0">
      <alignment horizontal="right" vertical="center"/>
    </xf>
    <xf numFmtId="4" fontId="56" fillId="60" borderId="214" applyNumberFormat="0" applyProtection="0">
      <alignment horizontal="right" vertical="center"/>
    </xf>
    <xf numFmtId="4" fontId="56" fillId="15" borderId="217" applyNumberFormat="0" applyProtection="0">
      <alignment horizontal="left" vertical="center"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61" fillId="21" borderId="226" applyBorder="0"/>
    <xf numFmtId="186" fontId="56" fillId="67" borderId="220"/>
    <xf numFmtId="37" fontId="33" fillId="0" borderId="227" applyNumberFormat="0"/>
    <xf numFmtId="194" fontId="33" fillId="0" borderId="221" applyFill="0"/>
    <xf numFmtId="186" fontId="56" fillId="15" borderId="216" applyNumberFormat="0" applyProtection="0">
      <alignment horizontal="left" vertical="top" indent="1"/>
    </xf>
    <xf numFmtId="4" fontId="56" fillId="57" borderId="217" applyNumberFormat="0" applyProtection="0">
      <alignment horizontal="right" vertical="center"/>
    </xf>
    <xf numFmtId="186" fontId="56" fillId="21" borderId="222" applyNumberFormat="0" applyProtection="0">
      <alignment horizontal="left" vertical="top" indent="1"/>
    </xf>
    <xf numFmtId="4" fontId="56" fillId="61" borderId="217" applyNumberFormat="0" applyProtection="0">
      <alignment horizontal="left" vertical="center" indent="1"/>
    </xf>
    <xf numFmtId="190" fontId="28" fillId="49" borderId="220">
      <alignment vertical="center"/>
    </xf>
    <xf numFmtId="4" fontId="56" fillId="56" borderId="214" applyNumberFormat="0" applyProtection="0">
      <alignment horizontal="right" vertical="center"/>
    </xf>
    <xf numFmtId="4" fontId="56" fillId="61" borderId="238" applyNumberFormat="0" applyProtection="0">
      <alignment horizontal="left" vertical="center" indent="1"/>
    </xf>
    <xf numFmtId="188" fontId="28" fillId="51" borderId="240">
      <alignment horizontal="right" vertical="center"/>
      <protection locked="0"/>
    </xf>
    <xf numFmtId="186" fontId="56" fillId="14" borderId="232"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0" fillId="41" borderId="214" applyNumberFormat="0" applyAlignment="0" applyProtection="0"/>
    <xf numFmtId="186" fontId="42" fillId="44" borderId="214" applyNumberFormat="0" applyAlignment="0" applyProtection="0"/>
    <xf numFmtId="4" fontId="56" fillId="58" borderId="234" applyNumberFormat="0" applyProtection="0">
      <alignment horizontal="right" vertical="center"/>
    </xf>
    <xf numFmtId="186" fontId="27" fillId="14" borderId="216" applyNumberFormat="0" applyProtection="0">
      <alignment horizontal="left" vertical="top" indent="1"/>
    </xf>
    <xf numFmtId="186" fontId="56" fillId="40" borderId="214" applyNumberFormat="0" applyFont="0" applyAlignment="0" applyProtection="0"/>
    <xf numFmtId="186" fontId="28" fillId="50" borderId="240">
      <alignment vertical="center"/>
    </xf>
    <xf numFmtId="4" fontId="56" fillId="23" borderId="214" applyNumberFormat="0" applyProtection="0">
      <alignment horizontal="right" vertical="center"/>
    </xf>
    <xf numFmtId="191" fontId="5" fillId="70" borderId="220">
      <alignment horizontal="right" vertical="center"/>
      <protection locked="0"/>
    </xf>
    <xf numFmtId="186" fontId="56" fillId="15" borderId="222" applyNumberFormat="0" applyProtection="0">
      <alignment horizontal="left" vertical="top" indent="1"/>
    </xf>
    <xf numFmtId="188" fontId="28" fillId="49" borderId="220">
      <alignment vertical="center"/>
    </xf>
    <xf numFmtId="4" fontId="62" fillId="11" borderId="216" applyNumberFormat="0" applyProtection="0">
      <alignment horizontal="left" vertical="center" indent="1"/>
    </xf>
    <xf numFmtId="186" fontId="56" fillId="15" borderId="216" applyNumberFormat="0" applyProtection="0">
      <alignment horizontal="left" vertical="top" indent="1"/>
    </xf>
    <xf numFmtId="4" fontId="56" fillId="19" borderId="214" applyNumberFormat="0" applyProtection="0">
      <alignment horizontal="right" vertical="center"/>
    </xf>
    <xf numFmtId="186" fontId="56" fillId="15" borderId="216" applyNumberFormat="0" applyProtection="0">
      <alignment horizontal="left" vertical="top" indent="1"/>
    </xf>
    <xf numFmtId="4" fontId="56" fillId="59" borderId="214" applyNumberFormat="0" applyProtection="0">
      <alignment horizontal="right" vertical="center"/>
    </xf>
    <xf numFmtId="186" fontId="56" fillId="14" borderId="216" applyNumberFormat="0" applyProtection="0">
      <alignment horizontal="left" vertical="top" indent="1"/>
    </xf>
    <xf numFmtId="186" fontId="56" fillId="40" borderId="214" applyNumberFormat="0" applyFont="0" applyAlignment="0" applyProtection="0"/>
    <xf numFmtId="4" fontId="27" fillId="21" borderId="238" applyNumberFormat="0" applyProtection="0">
      <alignment horizontal="left" vertical="center" indent="1"/>
    </xf>
    <xf numFmtId="186" fontId="56" fillId="14" borderId="216" applyNumberFormat="0" applyProtection="0">
      <alignment horizontal="left" vertical="top" indent="1"/>
    </xf>
    <xf numFmtId="186" fontId="56" fillId="40" borderId="214" applyNumberFormat="0" applyFont="0" applyAlignment="0" applyProtection="0"/>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63" borderId="234" applyNumberFormat="0" applyProtection="0">
      <alignment horizontal="left" vertical="center" indent="1"/>
    </xf>
    <xf numFmtId="193" fontId="28" fillId="12" borderId="220">
      <alignment vertical="center"/>
      <protection locked="0"/>
    </xf>
    <xf numFmtId="4" fontId="56" fillId="60" borderId="234" applyNumberFormat="0" applyProtection="0">
      <alignment horizontal="right" vertical="center"/>
    </xf>
    <xf numFmtId="186" fontId="56" fillId="15" borderId="216" applyNumberFormat="0" applyProtection="0">
      <alignment horizontal="left" vertical="top" indent="1"/>
    </xf>
    <xf numFmtId="186" fontId="50" fillId="41" borderId="214" applyNumberFormat="0" applyAlignment="0" applyProtection="0"/>
    <xf numFmtId="4" fontId="56" fillId="23" borderId="234" applyNumberFormat="0" applyProtection="0">
      <alignment horizontal="right" vertical="center"/>
    </xf>
    <xf numFmtId="164" fontId="35" fillId="0" borderId="0" applyFont="0" applyFill="0" applyBorder="0" applyAlignment="0" applyProtection="0"/>
    <xf numFmtId="4" fontId="62" fillId="48" borderId="216" applyNumberFormat="0" applyProtection="0">
      <alignment vertical="center"/>
    </xf>
    <xf numFmtId="186" fontId="56" fillId="63" borderId="222" applyNumberFormat="0" applyProtection="0">
      <alignment horizontal="left" vertical="top" indent="1"/>
    </xf>
    <xf numFmtId="190" fontId="28" fillId="49" borderId="220">
      <alignment vertical="center"/>
    </xf>
    <xf numFmtId="191" fontId="28" fillId="51" borderId="220">
      <alignment horizontal="right" vertical="center"/>
      <protection locked="0"/>
    </xf>
    <xf numFmtId="186" fontId="27" fillId="21" borderId="216" applyNumberFormat="0" applyProtection="0">
      <alignment horizontal="left" vertical="top" indent="1"/>
    </xf>
    <xf numFmtId="186" fontId="56" fillId="63" borderId="214" applyNumberFormat="0" applyProtection="0">
      <alignment horizontal="left" vertical="center" indent="1"/>
    </xf>
    <xf numFmtId="186" fontId="56" fillId="67" borderId="220"/>
    <xf numFmtId="186" fontId="42" fillId="44" borderId="214" applyNumberFormat="0" applyAlignment="0" applyProtection="0"/>
    <xf numFmtId="4" fontId="56" fillId="52" borderId="214" applyNumberFormat="0" applyProtection="0">
      <alignment vertical="center"/>
    </xf>
    <xf numFmtId="186" fontId="27" fillId="63" borderId="222" applyNumberFormat="0" applyProtection="0">
      <alignment horizontal="left" vertical="top" indent="1"/>
    </xf>
    <xf numFmtId="4" fontId="56" fillId="61" borderId="228" applyNumberFormat="0" applyProtection="0">
      <alignment horizontal="left" vertical="center" indent="1"/>
    </xf>
    <xf numFmtId="186" fontId="56" fillId="14" borderId="216" applyNumberFormat="0" applyProtection="0">
      <alignment horizontal="left" vertical="top" indent="1"/>
    </xf>
    <xf numFmtId="191" fontId="28" fillId="12" borderId="177">
      <alignment vertical="center"/>
      <protection locked="0"/>
    </xf>
    <xf numFmtId="186" fontId="56" fillId="64" borderId="211" applyNumberFormat="0">
      <protection locked="0"/>
    </xf>
    <xf numFmtId="4" fontId="56" fillId="54" borderId="214" applyNumberFormat="0" applyProtection="0">
      <alignment horizontal="left" vertical="center" indent="1"/>
    </xf>
    <xf numFmtId="4" fontId="64" fillId="64" borderId="214" applyNumberFormat="0" applyProtection="0">
      <alignment horizontal="right" vertical="center"/>
    </xf>
    <xf numFmtId="4" fontId="59" fillId="12" borderId="220" applyNumberFormat="0" applyProtection="0">
      <alignment vertical="center"/>
    </xf>
    <xf numFmtId="186" fontId="56" fillId="64" borderId="211"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4" fontId="56" fillId="15" borderId="217" applyNumberFormat="0" applyProtection="0">
      <alignment horizontal="left" vertical="center" indent="1"/>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27" fillId="21" borderId="216" applyNumberFormat="0" applyProtection="0">
      <alignment horizontal="left" vertical="center" indent="1"/>
    </xf>
    <xf numFmtId="4" fontId="56" fillId="60" borderId="214" applyNumberFormat="0" applyProtection="0">
      <alignment horizontal="right" vertical="center"/>
    </xf>
    <xf numFmtId="4" fontId="56" fillId="23" borderId="214" applyNumberFormat="0" applyProtection="0">
      <alignment horizontal="right" vertical="center"/>
    </xf>
    <xf numFmtId="191" fontId="28" fillId="51" borderId="220">
      <alignment horizontal="right" vertical="center"/>
      <protection locked="0"/>
    </xf>
    <xf numFmtId="186" fontId="28" fillId="50" borderId="220">
      <alignment vertical="center"/>
    </xf>
    <xf numFmtId="186" fontId="28" fillId="51" borderId="220">
      <alignment horizontal="right" vertical="center"/>
      <protection locked="0"/>
    </xf>
    <xf numFmtId="191" fontId="28" fillId="50" borderId="220">
      <alignment vertical="center"/>
    </xf>
    <xf numFmtId="193" fontId="28" fillId="50" borderId="220">
      <alignment vertical="center"/>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16"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16" applyNumberFormat="0" applyProtection="0">
      <alignment horizontal="left" vertical="top" indent="1"/>
    </xf>
    <xf numFmtId="4" fontId="56" fillId="54" borderId="214" applyNumberFormat="0" applyProtection="0">
      <alignment horizontal="left" vertical="center" indent="1"/>
    </xf>
    <xf numFmtId="186" fontId="27" fillId="15" borderId="216" applyNumberFormat="0" applyProtection="0">
      <alignment horizontal="left" vertical="center" indent="1"/>
    </xf>
    <xf numFmtId="186" fontId="27" fillId="21" borderId="216" applyNumberFormat="0" applyProtection="0">
      <alignment horizontal="left" vertical="top" indent="1"/>
    </xf>
    <xf numFmtId="4" fontId="56" fillId="14" borderId="217" applyNumberFormat="0" applyProtection="0">
      <alignment horizontal="left" vertical="center" indent="1"/>
    </xf>
    <xf numFmtId="4" fontId="56" fillId="54" borderId="214" applyNumberFormat="0" applyProtection="0">
      <alignment horizontal="left" vertical="center" indent="1"/>
    </xf>
    <xf numFmtId="186" fontId="57" fillId="44" borderId="215"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90" fontId="5" fillId="69" borderId="220">
      <alignment vertical="center"/>
    </xf>
    <xf numFmtId="190" fontId="5" fillId="13" borderId="220">
      <alignment vertical="center"/>
    </xf>
    <xf numFmtId="188" fontId="5" fillId="70" borderId="220">
      <alignment horizontal="right" vertical="center"/>
      <protection locked="0"/>
    </xf>
    <xf numFmtId="186" fontId="62" fillId="15" borderId="216" applyNumberFormat="0" applyProtection="0">
      <alignment horizontal="left" vertical="top" indent="1"/>
    </xf>
    <xf numFmtId="4" fontId="62" fillId="11" borderId="216" applyNumberFormat="0" applyProtection="0">
      <alignment horizontal="left" vertical="center" indent="1"/>
    </xf>
    <xf numFmtId="4" fontId="56" fillId="54" borderId="224"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4"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21" borderId="216" applyNumberFormat="0" applyProtection="0">
      <alignment horizontal="left" vertical="center" indent="1"/>
    </xf>
    <xf numFmtId="4" fontId="56" fillId="57" borderId="217" applyNumberFormat="0" applyProtection="0">
      <alignment horizontal="right" vertical="center"/>
    </xf>
    <xf numFmtId="190" fontId="28" fillId="51" borderId="220">
      <alignment horizontal="right" vertical="center"/>
      <protection locked="0"/>
    </xf>
    <xf numFmtId="191" fontId="28" fillId="51" borderId="220">
      <alignment horizontal="right" vertical="center"/>
      <protection locked="0"/>
    </xf>
    <xf numFmtId="186" fontId="28" fillId="50" borderId="220">
      <alignment vertical="center"/>
    </xf>
    <xf numFmtId="188" fontId="28" fillId="50" borderId="220">
      <alignment vertical="center"/>
    </xf>
    <xf numFmtId="191" fontId="28" fillId="50" borderId="220">
      <alignment vertical="center"/>
    </xf>
    <xf numFmtId="172" fontId="28" fillId="12" borderId="220">
      <alignment vertical="center"/>
      <protection locked="0"/>
    </xf>
    <xf numFmtId="186" fontId="28" fillId="12" borderId="220">
      <alignment vertical="center"/>
      <protection locked="0"/>
    </xf>
    <xf numFmtId="188" fontId="28" fillId="49" borderId="220">
      <alignment vertical="center"/>
    </xf>
    <xf numFmtId="191"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42" fillId="44" borderId="214" applyNumberFormat="0" applyAlignment="0" applyProtection="0"/>
    <xf numFmtId="186" fontId="27" fillId="14" borderId="216" applyNumberFormat="0" applyProtection="0">
      <alignment horizontal="left" vertical="top" indent="1"/>
    </xf>
    <xf numFmtId="186" fontId="56" fillId="40" borderId="224" applyNumberFormat="0" applyFont="0" applyAlignment="0" applyProtection="0"/>
    <xf numFmtId="186" fontId="56" fillId="14" borderId="214" applyNumberFormat="0" applyProtection="0">
      <alignment horizontal="left" vertical="center" indent="1"/>
    </xf>
    <xf numFmtId="4" fontId="56" fillId="0" borderId="214" applyNumberFormat="0" applyProtection="0">
      <alignment horizontal="right" vertical="center"/>
    </xf>
    <xf numFmtId="186" fontId="56" fillId="63" borderId="23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8" fillId="49" borderId="220">
      <alignment vertical="center"/>
    </xf>
    <xf numFmtId="186" fontId="28" fillId="51" borderId="220">
      <alignment horizontal="right" vertical="center"/>
      <protection locked="0"/>
    </xf>
    <xf numFmtId="4" fontId="56" fillId="14" borderId="217" applyNumberFormat="0" applyProtection="0">
      <alignment horizontal="left" vertical="center" indent="1"/>
    </xf>
    <xf numFmtId="4" fontId="56" fillId="0" borderId="214" applyNumberFormat="0" applyProtection="0">
      <alignment horizontal="right" vertical="center"/>
    </xf>
    <xf numFmtId="4" fontId="59" fillId="53" borderId="214" applyNumberFormat="0" applyProtection="0">
      <alignment vertical="center"/>
    </xf>
    <xf numFmtId="4" fontId="56" fillId="55" borderId="214" applyNumberFormat="0" applyProtection="0">
      <alignment horizontal="right" vertical="center"/>
    </xf>
    <xf numFmtId="191" fontId="28" fillId="50" borderId="220">
      <alignment vertical="center"/>
    </xf>
    <xf numFmtId="186" fontId="42" fillId="44" borderId="224" applyNumberFormat="0" applyAlignment="0" applyProtection="0"/>
    <xf numFmtId="186" fontId="56" fillId="14" borderId="222" applyNumberFormat="0" applyProtection="0">
      <alignment horizontal="left" vertical="top" indent="1"/>
    </xf>
    <xf numFmtId="172" fontId="28" fillId="12" borderId="197">
      <alignment vertical="center"/>
      <protection locked="0"/>
    </xf>
    <xf numFmtId="186" fontId="56" fillId="14" borderId="216" applyNumberFormat="0" applyProtection="0">
      <alignment horizontal="left" vertical="top" indent="1"/>
    </xf>
    <xf numFmtId="191" fontId="5" fillId="70" borderId="197">
      <alignment horizontal="right" vertical="center"/>
      <protection locked="0"/>
    </xf>
    <xf numFmtId="186" fontId="62" fillId="15" borderId="216" applyNumberFormat="0" applyProtection="0">
      <alignment horizontal="left" vertical="top" indent="1"/>
    </xf>
    <xf numFmtId="186" fontId="56" fillId="14" borderId="222" applyNumberFormat="0" applyProtection="0">
      <alignment horizontal="left" vertical="top" indent="1"/>
    </xf>
    <xf numFmtId="4" fontId="62" fillId="11" borderId="216"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62" borderId="214" applyNumberFormat="0" applyProtection="0">
      <alignment horizontal="left" vertical="center" indent="1"/>
    </xf>
    <xf numFmtId="186" fontId="27" fillId="21" borderId="216" applyNumberFormat="0" applyProtection="0">
      <alignment horizontal="left" vertical="top" indent="1"/>
    </xf>
    <xf numFmtId="4" fontId="56" fillId="61" borderId="217" applyNumberFormat="0" applyProtection="0">
      <alignment horizontal="left" vertical="center" indent="1"/>
    </xf>
    <xf numFmtId="4" fontId="56" fillId="58" borderId="214" applyNumberFormat="0" applyProtection="0">
      <alignment horizontal="right" vertical="center"/>
    </xf>
    <xf numFmtId="191" fontId="28" fillId="51" borderId="220">
      <alignment horizontal="right" vertical="center"/>
      <protection locked="0"/>
    </xf>
    <xf numFmtId="186" fontId="28" fillId="50" borderId="220">
      <alignment vertical="center"/>
    </xf>
    <xf numFmtId="186" fontId="28" fillId="51" borderId="220">
      <alignment horizontal="right" vertical="center"/>
      <protection locked="0"/>
    </xf>
    <xf numFmtId="191" fontId="28" fillId="50" borderId="220">
      <alignment vertical="center"/>
    </xf>
    <xf numFmtId="193" fontId="28" fillId="50" borderId="220">
      <alignment vertical="center"/>
    </xf>
    <xf numFmtId="186" fontId="62" fillId="15"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86" fontId="56" fillId="15" borderId="216" applyNumberFormat="0" applyProtection="0">
      <alignment horizontal="left" vertical="top" indent="1"/>
    </xf>
    <xf numFmtId="4" fontId="56" fillId="59" borderId="234" applyNumberFormat="0" applyProtection="0">
      <alignment horizontal="right" vertical="center"/>
    </xf>
    <xf numFmtId="186" fontId="28" fillId="12" borderId="197">
      <alignment vertical="center"/>
      <protection locked="0"/>
    </xf>
    <xf numFmtId="186" fontId="56" fillId="15" borderId="216" applyNumberFormat="0" applyProtection="0">
      <alignment horizontal="left" vertical="top" indent="1"/>
    </xf>
    <xf numFmtId="186" fontId="56" fillId="11" borderId="214" applyNumberFormat="0" applyProtection="0">
      <alignment horizontal="left" vertical="center"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58" borderId="214" applyNumberFormat="0" applyProtection="0">
      <alignment horizontal="right" vertical="center"/>
    </xf>
    <xf numFmtId="4" fontId="56" fillId="57" borderId="217" applyNumberFormat="0" applyProtection="0">
      <alignment horizontal="right" vertical="center"/>
    </xf>
    <xf numFmtId="4" fontId="56" fillId="55" borderId="214" applyNumberFormat="0" applyProtection="0">
      <alignment horizontal="right" vertical="center"/>
    </xf>
    <xf numFmtId="4" fontId="59" fillId="53" borderId="214" applyNumberFormat="0" applyProtection="0">
      <alignment vertical="center"/>
    </xf>
    <xf numFmtId="4" fontId="59" fillId="65" borderId="224" applyNumberFormat="0" applyProtection="0">
      <alignment horizontal="right" vertical="center"/>
    </xf>
    <xf numFmtId="4" fontId="56" fillId="60" borderId="214" applyNumberFormat="0" applyProtection="0">
      <alignment horizontal="right" vertical="center"/>
    </xf>
    <xf numFmtId="186" fontId="27" fillId="21" borderId="222" applyNumberFormat="0" applyProtection="0">
      <alignment horizontal="left" vertical="top" indent="1"/>
    </xf>
    <xf numFmtId="186" fontId="56" fillId="40" borderId="224" applyNumberFormat="0" applyFont="0" applyAlignment="0" applyProtection="0"/>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93" fontId="28" fillId="12" borderId="230">
      <alignment vertical="center"/>
      <protection locked="0"/>
    </xf>
    <xf numFmtId="186" fontId="56" fillId="21" borderId="216" applyNumberFormat="0" applyProtection="0">
      <alignment horizontal="left" vertical="top" indent="1"/>
    </xf>
    <xf numFmtId="186" fontId="44" fillId="0" borderId="219" applyNumberFormat="0" applyFill="0" applyAlignment="0" applyProtection="0"/>
    <xf numFmtId="194" fontId="33" fillId="0" borderId="221" applyFill="0"/>
    <xf numFmtId="186" fontId="62" fillId="15" borderId="216" applyNumberFormat="0" applyProtection="0">
      <alignment horizontal="left" vertical="top" indent="1"/>
    </xf>
    <xf numFmtId="4" fontId="59" fillId="65" borderId="214" applyNumberFormat="0" applyProtection="0">
      <alignment horizontal="right" vertical="center"/>
    </xf>
    <xf numFmtId="186" fontId="62" fillId="48"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27" fillId="14" borderId="216" applyNumberFormat="0" applyProtection="0">
      <alignment horizontal="left" vertical="center"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21" borderId="216" applyNumberFormat="0" applyProtection="0">
      <alignment horizontal="left" vertical="center" indent="1"/>
    </xf>
    <xf numFmtId="4" fontId="27" fillId="21" borderId="217" applyNumberFormat="0" applyProtection="0">
      <alignment horizontal="left" vertical="center" indent="1"/>
    </xf>
    <xf numFmtId="4" fontId="56" fillId="61" borderId="217" applyNumberFormat="0" applyProtection="0">
      <alignment horizontal="left" vertical="center" indent="1"/>
    </xf>
    <xf numFmtId="4" fontId="56" fillId="19" borderId="214" applyNumberFormat="0" applyProtection="0">
      <alignment horizontal="right" vertical="center"/>
    </xf>
    <xf numFmtId="4" fontId="56" fillId="59" borderId="214" applyNumberFormat="0" applyProtection="0">
      <alignment horizontal="right" vertical="center"/>
    </xf>
    <xf numFmtId="186" fontId="44" fillId="0" borderId="219" applyNumberFormat="0" applyFill="0" applyAlignment="0" applyProtection="0"/>
    <xf numFmtId="186" fontId="56" fillId="64" borderId="211" applyNumberFormat="0">
      <protection locked="0"/>
    </xf>
    <xf numFmtId="4" fontId="59" fillId="65" borderId="214" applyNumberFormat="0" applyProtection="0">
      <alignment horizontal="right" vertical="center"/>
    </xf>
    <xf numFmtId="186" fontId="56" fillId="14" borderId="222"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1" borderId="214" applyNumberFormat="0" applyProtection="0">
      <alignment horizontal="left" vertical="center" indent="1"/>
    </xf>
    <xf numFmtId="186" fontId="56" fillId="21" borderId="216" applyNumberFormat="0" applyProtection="0">
      <alignment horizontal="left" vertical="top" indent="1"/>
    </xf>
    <xf numFmtId="4" fontId="56" fillId="16" borderId="214" applyNumberFormat="0" applyProtection="0">
      <alignment horizontal="right" vertical="center"/>
    </xf>
    <xf numFmtId="4" fontId="56" fillId="57" borderId="217" applyNumberFormat="0" applyProtection="0">
      <alignment horizontal="right" vertical="center"/>
    </xf>
    <xf numFmtId="4" fontId="56" fillId="53" borderId="214" applyNumberFormat="0" applyProtection="0">
      <alignment horizontal="left" vertical="center" indent="1"/>
    </xf>
    <xf numFmtId="191" fontId="28" fillId="51" borderId="220">
      <alignment horizontal="right" vertical="center"/>
      <protection locked="0"/>
    </xf>
    <xf numFmtId="190" fontId="28" fillId="50" borderId="220">
      <alignment vertical="center"/>
    </xf>
    <xf numFmtId="193" fontId="28" fillId="50" borderId="220">
      <alignment vertical="center"/>
    </xf>
    <xf numFmtId="186" fontId="28" fillId="12" borderId="220">
      <alignment vertical="center"/>
      <protection locked="0"/>
    </xf>
    <xf numFmtId="193" fontId="28" fillId="12" borderId="220">
      <alignment vertical="center"/>
      <protection locked="0"/>
    </xf>
    <xf numFmtId="186" fontId="28" fillId="12" borderId="220">
      <alignment vertical="center"/>
      <protection locked="0"/>
    </xf>
    <xf numFmtId="191" fontId="28" fillId="12" borderId="220">
      <alignment vertical="center"/>
      <protection locked="0"/>
    </xf>
    <xf numFmtId="191" fontId="28" fillId="50" borderId="197">
      <alignment vertical="center"/>
    </xf>
    <xf numFmtId="191" fontId="28" fillId="12" borderId="197">
      <alignment vertical="center"/>
      <protection locked="0"/>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63" borderId="222" applyNumberFormat="0" applyProtection="0">
      <alignment horizontal="left" vertical="top" indent="1"/>
    </xf>
    <xf numFmtId="186" fontId="56" fillId="40" borderId="214" applyNumberFormat="0" applyFont="0" applyAlignment="0" applyProtection="0"/>
    <xf numFmtId="186" fontId="56" fillId="64" borderId="211" applyNumberFormat="0">
      <protection locked="0"/>
    </xf>
    <xf numFmtId="186" fontId="56" fillId="21" borderId="232" applyNumberFormat="0" applyProtection="0">
      <alignment horizontal="left" vertical="top" indent="1"/>
    </xf>
    <xf numFmtId="4" fontId="56" fillId="23" borderId="234" applyNumberFormat="0" applyProtection="0">
      <alignment horizontal="right" vertical="center"/>
    </xf>
    <xf numFmtId="186" fontId="56" fillId="21" borderId="216" applyNumberFormat="0" applyProtection="0">
      <alignment horizontal="left" vertical="top" indent="1"/>
    </xf>
    <xf numFmtId="186" fontId="56" fillId="14" borderId="216" applyNumberFormat="0" applyProtection="0">
      <alignment horizontal="left" vertical="top" indent="1"/>
    </xf>
    <xf numFmtId="4" fontId="64" fillId="64" borderId="214" applyNumberFormat="0" applyProtection="0">
      <alignment horizontal="right" vertical="center"/>
    </xf>
    <xf numFmtId="186" fontId="61" fillId="21" borderId="218" applyBorder="0"/>
    <xf numFmtId="4" fontId="59" fillId="65" borderId="214" applyNumberFormat="0" applyProtection="0">
      <alignment horizontal="right" vertical="center"/>
    </xf>
    <xf numFmtId="186" fontId="56" fillId="11" borderId="234" applyNumberFormat="0" applyProtection="0">
      <alignment horizontal="left" vertical="center" indent="1"/>
    </xf>
    <xf numFmtId="186" fontId="42" fillId="44" borderId="214" applyNumberFormat="0" applyAlignment="0" applyProtection="0"/>
    <xf numFmtId="193" fontId="28" fillId="50" borderId="220">
      <alignment vertical="center"/>
    </xf>
    <xf numFmtId="186" fontId="28" fillId="50" borderId="220">
      <alignment vertical="center"/>
    </xf>
    <xf numFmtId="186" fontId="28" fillId="50" borderId="220">
      <alignment vertical="center"/>
    </xf>
    <xf numFmtId="191" fontId="5" fillId="13" borderId="220">
      <alignment vertical="center"/>
    </xf>
    <xf numFmtId="191" fontId="5" fillId="13" borderId="220">
      <alignment vertical="center"/>
    </xf>
    <xf numFmtId="191" fontId="5" fillId="13" borderId="220">
      <alignment vertical="center"/>
    </xf>
    <xf numFmtId="0" fontId="5" fillId="13" borderId="220">
      <alignment vertical="center"/>
    </xf>
    <xf numFmtId="0" fontId="5" fillId="13" borderId="220">
      <alignment vertical="center"/>
    </xf>
    <xf numFmtId="0" fontId="5" fillId="13" borderId="220">
      <alignment vertical="center"/>
    </xf>
    <xf numFmtId="0" fontId="5" fillId="13" borderId="220">
      <alignment vertical="center"/>
    </xf>
    <xf numFmtId="191" fontId="5" fillId="13" borderId="220">
      <alignment vertical="center"/>
    </xf>
    <xf numFmtId="188" fontId="5" fillId="13" borderId="220">
      <alignment vertical="center"/>
    </xf>
    <xf numFmtId="191" fontId="5" fillId="13" borderId="220">
      <alignment vertical="center"/>
    </xf>
    <xf numFmtId="196" fontId="5" fillId="13" borderId="220">
      <alignment vertical="center"/>
    </xf>
    <xf numFmtId="188" fontId="5" fillId="13" borderId="220">
      <alignment vertical="center"/>
    </xf>
    <xf numFmtId="188" fontId="5" fillId="13" borderId="220">
      <alignment vertical="center"/>
    </xf>
    <xf numFmtId="190" fontId="5" fillId="13" borderId="220">
      <alignment vertical="center"/>
    </xf>
    <xf numFmtId="186" fontId="56" fillId="40" borderId="214" applyNumberFormat="0" applyFont="0" applyAlignment="0" applyProtection="0"/>
    <xf numFmtId="4" fontId="56" fillId="58" borderId="214" applyNumberFormat="0" applyProtection="0">
      <alignment horizontal="right" vertical="center"/>
    </xf>
    <xf numFmtId="4" fontId="56" fillId="23" borderId="214" applyNumberFormat="0" applyProtection="0">
      <alignment horizontal="right" vertical="center"/>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188" fontId="5" fillId="7" borderId="220">
      <alignment vertical="center"/>
      <protection locked="0"/>
    </xf>
    <xf numFmtId="191"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91" fontId="5" fillId="7" borderId="220">
      <alignment vertical="center"/>
      <protection locked="0"/>
    </xf>
    <xf numFmtId="191" fontId="5" fillId="7" borderId="220">
      <alignment vertical="center"/>
      <protection locked="0"/>
    </xf>
    <xf numFmtId="188" fontId="5" fillId="7" borderId="220">
      <alignment vertical="center"/>
      <protection locked="0"/>
    </xf>
    <xf numFmtId="191"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6" fontId="5" fillId="69" borderId="220">
      <alignment vertical="center"/>
    </xf>
    <xf numFmtId="188" fontId="5" fillId="69" borderId="220">
      <alignment vertical="center"/>
    </xf>
    <xf numFmtId="188" fontId="5" fillId="69" borderId="220">
      <alignment vertical="center"/>
    </xf>
    <xf numFmtId="19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191" fontId="5" fillId="69" borderId="220">
      <alignment vertical="center"/>
    </xf>
    <xf numFmtId="188" fontId="5" fillId="69" borderId="220">
      <alignment vertical="center"/>
    </xf>
    <xf numFmtId="191" fontId="5" fillId="69" borderId="220">
      <alignment vertical="center"/>
    </xf>
    <xf numFmtId="191" fontId="5" fillId="69" borderId="220">
      <alignment vertical="center"/>
    </xf>
    <xf numFmtId="191"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196" fontId="5" fillId="70" borderId="220">
      <alignment horizontal="right" vertical="center"/>
      <protection locked="0"/>
    </xf>
    <xf numFmtId="188" fontId="5" fillId="70" borderId="220">
      <alignment horizontal="right" vertical="center"/>
      <protection locked="0"/>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8" fontId="5" fillId="70" borderId="220">
      <alignment horizontal="right" vertical="center"/>
      <protection locked="0"/>
    </xf>
    <xf numFmtId="191" fontId="5" fillId="70" borderId="220">
      <alignment horizontal="right" vertical="center"/>
      <protection locked="0"/>
    </xf>
    <xf numFmtId="191" fontId="5" fillId="70" borderId="220">
      <alignment horizontal="right" vertical="center"/>
      <protection locked="0"/>
    </xf>
    <xf numFmtId="186" fontId="28" fillId="50" borderId="197">
      <alignment vertical="center"/>
    </xf>
    <xf numFmtId="4" fontId="70" fillId="53" borderId="216" applyNumberFormat="0" applyProtection="0">
      <alignment vertical="center"/>
    </xf>
    <xf numFmtId="4" fontId="71" fillId="53" borderId="216" applyNumberFormat="0" applyProtection="0">
      <alignment vertical="center"/>
    </xf>
    <xf numFmtId="4" fontId="72" fillId="53" borderId="216" applyNumberFormat="0" applyProtection="0">
      <alignment horizontal="left" vertical="center" indent="1"/>
    </xf>
    <xf numFmtId="0" fontId="73" fillId="52" borderId="216" applyNumberFormat="0" applyProtection="0">
      <alignment horizontal="left" vertical="top" indent="1"/>
    </xf>
    <xf numFmtId="186" fontId="50" fillId="41" borderId="224" applyNumberFormat="0" applyAlignment="0" applyProtection="0"/>
    <xf numFmtId="4" fontId="72" fillId="78" borderId="216" applyNumberFormat="0" applyProtection="0">
      <alignment horizontal="right" vertical="center"/>
    </xf>
    <xf numFmtId="4" fontId="72" fillId="79" borderId="216" applyNumberFormat="0" applyProtection="0">
      <alignment horizontal="right" vertical="center"/>
    </xf>
    <xf numFmtId="4" fontId="72" fillId="80" borderId="216" applyNumberFormat="0" applyProtection="0">
      <alignment horizontal="right" vertical="center"/>
    </xf>
    <xf numFmtId="4" fontId="72" fillId="50" borderId="216" applyNumberFormat="0" applyProtection="0">
      <alignment horizontal="right" vertical="center"/>
    </xf>
    <xf numFmtId="4" fontId="72" fillId="49" borderId="216" applyNumberFormat="0" applyProtection="0">
      <alignment horizontal="right" vertical="center"/>
    </xf>
    <xf numFmtId="4" fontId="72" fillId="81" borderId="216" applyNumberFormat="0" applyProtection="0">
      <alignment horizontal="right" vertical="center"/>
    </xf>
    <xf numFmtId="4" fontId="72" fillId="82" borderId="216" applyNumberFormat="0" applyProtection="0">
      <alignment horizontal="right" vertical="center"/>
    </xf>
    <xf numFmtId="4" fontId="72" fillId="83" borderId="216" applyNumberFormat="0" applyProtection="0">
      <alignment horizontal="right" vertical="center"/>
    </xf>
    <xf numFmtId="4" fontId="72" fillId="84" borderId="216" applyNumberFormat="0" applyProtection="0">
      <alignment horizontal="right" vertical="center"/>
    </xf>
    <xf numFmtId="4" fontId="70" fillId="85" borderId="21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72" fillId="86" borderId="216" applyNumberFormat="0" applyProtection="0">
      <alignment horizontal="right" vertical="center"/>
    </xf>
    <xf numFmtId="4" fontId="63" fillId="66" borderId="238" applyNumberFormat="0" applyProtection="0">
      <alignment horizontal="left" vertical="center" indent="1"/>
    </xf>
    <xf numFmtId="0" fontId="27" fillId="21" borderId="216" applyNumberFormat="0" applyProtection="0">
      <alignment horizontal="left" vertical="center" indent="1"/>
    </xf>
    <xf numFmtId="0" fontId="27" fillId="21" borderId="216" applyNumberFormat="0" applyProtection="0">
      <alignment horizontal="left" vertical="top" indent="1"/>
    </xf>
    <xf numFmtId="0" fontId="27" fillId="15" borderId="216" applyNumberFormat="0" applyProtection="0">
      <alignment horizontal="left" vertical="center" indent="1"/>
    </xf>
    <xf numFmtId="0" fontId="27" fillId="15" borderId="216" applyNumberFormat="0" applyProtection="0">
      <alignment horizontal="left" vertical="top" indent="1"/>
    </xf>
    <xf numFmtId="0" fontId="27" fillId="63" borderId="216" applyNumberFormat="0" applyProtection="0">
      <alignment horizontal="left" vertical="center" indent="1"/>
    </xf>
    <xf numFmtId="0" fontId="27" fillId="63" borderId="216" applyNumberFormat="0" applyProtection="0">
      <alignment horizontal="left" vertical="top" indent="1"/>
    </xf>
    <xf numFmtId="0" fontId="27" fillId="14" borderId="216" applyNumberFormat="0" applyProtection="0">
      <alignment horizontal="left" vertical="center" indent="1"/>
    </xf>
    <xf numFmtId="0" fontId="27" fillId="14" borderId="216" applyNumberFormat="0" applyProtection="0">
      <alignment horizontal="left" vertical="top" indent="1"/>
    </xf>
    <xf numFmtId="0" fontId="27" fillId="64" borderId="220" applyNumberFormat="0">
      <protection locked="0"/>
    </xf>
    <xf numFmtId="4" fontId="72" fillId="87" borderId="216" applyNumberFormat="0" applyProtection="0">
      <alignment vertical="center"/>
    </xf>
    <xf numFmtId="4" fontId="74" fillId="87" borderId="216" applyNumberFormat="0" applyProtection="0">
      <alignment vertical="center"/>
    </xf>
    <xf numFmtId="4" fontId="70" fillId="86" borderId="213" applyNumberFormat="0" applyProtection="0">
      <alignment horizontal="left" vertical="center" indent="1"/>
    </xf>
    <xf numFmtId="0" fontId="37" fillId="48" borderId="216" applyNumberFormat="0" applyProtection="0">
      <alignment horizontal="left" vertical="top" indent="1"/>
    </xf>
    <xf numFmtId="4" fontId="72" fillId="87" borderId="216" applyNumberFormat="0" applyProtection="0">
      <alignment horizontal="right" vertical="center"/>
    </xf>
    <xf numFmtId="4" fontId="74" fillId="87" borderId="216" applyNumberFormat="0" applyProtection="0">
      <alignment horizontal="right" vertical="center"/>
    </xf>
    <xf numFmtId="4" fontId="70" fillId="86" borderId="216" applyNumberFormat="0" applyProtection="0">
      <alignment horizontal="left" vertical="center" indent="1"/>
    </xf>
    <xf numFmtId="0" fontId="37" fillId="15" borderId="216" applyNumberFormat="0" applyProtection="0">
      <alignment horizontal="left" vertical="top" indent="1"/>
    </xf>
    <xf numFmtId="4" fontId="75" fillId="88" borderId="213" applyNumberFormat="0" applyProtection="0">
      <alignment horizontal="left" vertical="center" indent="1"/>
    </xf>
    <xf numFmtId="4" fontId="76" fillId="87" borderId="216" applyNumberFormat="0" applyProtection="0">
      <alignment horizontal="right" vertical="center"/>
    </xf>
    <xf numFmtId="4" fontId="56" fillId="55" borderId="214" applyNumberFormat="0" applyProtection="0">
      <alignment horizontal="right" vertical="center"/>
    </xf>
    <xf numFmtId="186" fontId="28" fillId="50" borderId="197">
      <alignment vertical="center"/>
    </xf>
    <xf numFmtId="4" fontId="56" fillId="58" borderId="214" applyNumberFormat="0" applyProtection="0">
      <alignment horizontal="right" vertical="center"/>
    </xf>
    <xf numFmtId="186" fontId="42" fillId="44" borderId="214" applyNumberFormat="0" applyAlignment="0" applyProtection="0"/>
    <xf numFmtId="186" fontId="42" fillId="44" borderId="214" applyNumberFormat="0" applyAlignment="0" applyProtection="0"/>
    <xf numFmtId="4" fontId="56" fillId="53"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90" fontId="5" fillId="70" borderId="220">
      <alignment horizontal="right" vertical="center"/>
      <protection locked="0"/>
    </xf>
    <xf numFmtId="196" fontId="5" fillId="69" borderId="220">
      <alignment vertical="center"/>
    </xf>
    <xf numFmtId="191" fontId="5" fillId="13" borderId="220">
      <alignment vertical="center"/>
    </xf>
    <xf numFmtId="186" fontId="44" fillId="0" borderId="219" applyNumberFormat="0" applyFill="0" applyAlignment="0" applyProtection="0"/>
    <xf numFmtId="4" fontId="64" fillId="64" borderId="214" applyNumberFormat="0" applyProtection="0">
      <alignment horizontal="right" vertical="center"/>
    </xf>
    <xf numFmtId="4" fontId="59" fillId="65" borderId="214" applyNumberFormat="0" applyProtection="0">
      <alignment horizontal="right" vertical="center"/>
    </xf>
    <xf numFmtId="4" fontId="62" fillId="48" borderId="216" applyNumberFormat="0" applyProtection="0">
      <alignment vertical="center"/>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15" borderId="217" applyNumberFormat="0" applyProtection="0">
      <alignment horizontal="left" vertical="center" indent="1"/>
    </xf>
    <xf numFmtId="193" fontId="28" fillId="12" borderId="220">
      <alignment vertical="center"/>
      <protection locked="0"/>
    </xf>
    <xf numFmtId="4" fontId="56" fillId="54" borderId="214" applyNumberFormat="0" applyProtection="0">
      <alignment horizontal="left" vertical="center" indent="1"/>
    </xf>
    <xf numFmtId="191" fontId="28" fillId="50" borderId="220">
      <alignment vertical="center"/>
    </xf>
    <xf numFmtId="186" fontId="28" fillId="50" borderId="220">
      <alignment vertical="center"/>
    </xf>
    <xf numFmtId="193" fontId="28" fillId="50" borderId="220">
      <alignment vertical="center"/>
    </xf>
    <xf numFmtId="191" fontId="28" fillId="12" borderId="220">
      <alignment vertical="center"/>
      <protection locked="0"/>
    </xf>
    <xf numFmtId="191" fontId="28" fillId="12" borderId="220">
      <alignment vertical="center"/>
      <protection locked="0"/>
    </xf>
    <xf numFmtId="191" fontId="28" fillId="12" borderId="220">
      <alignment vertical="center"/>
      <protection locked="0"/>
    </xf>
    <xf numFmtId="186" fontId="28" fillId="49" borderId="220">
      <alignment vertical="center"/>
    </xf>
    <xf numFmtId="190"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50" fillId="41" borderId="214" applyNumberFormat="0" applyAlignment="0" applyProtection="0"/>
    <xf numFmtId="4" fontId="56" fillId="59" borderId="214" applyNumberFormat="0" applyProtection="0">
      <alignment horizontal="right" vertical="center"/>
    </xf>
    <xf numFmtId="4" fontId="56" fillId="56" borderId="214" applyNumberFormat="0" applyProtection="0">
      <alignment horizontal="right" vertical="center"/>
    </xf>
    <xf numFmtId="186" fontId="56" fillId="15" borderId="216" applyNumberFormat="0" applyProtection="0">
      <alignment horizontal="left" vertical="top" indent="1"/>
    </xf>
    <xf numFmtId="186" fontId="56" fillId="14" borderId="216" applyNumberFormat="0" applyProtection="0">
      <alignment horizontal="left" vertical="top" indent="1"/>
    </xf>
    <xf numFmtId="37" fontId="33" fillId="0" borderId="210" applyNumberFormat="0"/>
    <xf numFmtId="186" fontId="56" fillId="15" borderId="222" applyNumberFormat="0" applyProtection="0">
      <alignment horizontal="left" vertical="top" indent="1"/>
    </xf>
    <xf numFmtId="4" fontId="56" fillId="55" borderId="224" applyNumberFormat="0" applyProtection="0">
      <alignment horizontal="right" vertical="center"/>
    </xf>
    <xf numFmtId="186" fontId="56" fillId="64" borderId="211" applyNumberFormat="0">
      <protection locked="0"/>
    </xf>
    <xf numFmtId="186" fontId="50" fillId="41" borderId="214" applyNumberFormat="0" applyAlignment="0" applyProtection="0"/>
    <xf numFmtId="193" fontId="28" fillId="12" borderId="220">
      <alignment vertical="center"/>
      <protection locked="0"/>
    </xf>
    <xf numFmtId="186" fontId="60" fillId="52" borderId="216" applyNumberFormat="0" applyProtection="0">
      <alignment horizontal="left" vertical="top" indent="1"/>
    </xf>
    <xf numFmtId="186" fontId="56" fillId="21" borderId="216" applyNumberFormat="0" applyProtection="0">
      <alignment horizontal="left" vertical="top" indent="1"/>
    </xf>
    <xf numFmtId="186" fontId="56" fillId="63" borderId="216" applyNumberFormat="0" applyProtection="0">
      <alignment horizontal="left" vertical="top" indent="1"/>
    </xf>
    <xf numFmtId="186" fontId="44" fillId="0" borderId="219" applyNumberFormat="0" applyFill="0" applyAlignment="0" applyProtection="0"/>
    <xf numFmtId="186" fontId="42" fillId="44" borderId="214" applyNumberFormat="0" applyAlignment="0" applyProtection="0"/>
    <xf numFmtId="186" fontId="44" fillId="0" borderId="229" applyNumberFormat="0" applyFill="0" applyAlignment="0" applyProtection="0"/>
    <xf numFmtId="4" fontId="56" fillId="23" borderId="224" applyNumberFormat="0" applyProtection="0">
      <alignment horizontal="right" vertical="center"/>
    </xf>
    <xf numFmtId="186" fontId="56" fillId="14" borderId="222" applyNumberFormat="0" applyProtection="0">
      <alignment horizontal="left" vertical="top" indent="1"/>
    </xf>
    <xf numFmtId="4" fontId="56" fillId="53" borderId="214" applyNumberFormat="0" applyProtection="0">
      <alignment horizontal="left" vertical="center" indent="1"/>
    </xf>
    <xf numFmtId="191" fontId="28" fillId="51" borderId="177">
      <alignment horizontal="right" vertical="center"/>
      <protection locked="0"/>
    </xf>
    <xf numFmtId="186" fontId="60" fillId="52" borderId="232" applyNumberFormat="0" applyProtection="0">
      <alignment horizontal="left" vertical="top" indent="1"/>
    </xf>
    <xf numFmtId="186" fontId="56" fillId="15" borderId="222" applyNumberFormat="0" applyProtection="0">
      <alignment horizontal="left" vertical="top" indent="1"/>
    </xf>
    <xf numFmtId="4" fontId="62" fillId="48" borderId="216" applyNumberFormat="0" applyProtection="0">
      <alignment vertical="center"/>
    </xf>
    <xf numFmtId="186" fontId="56" fillId="64" borderId="211"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91" fontId="28" fillId="51" borderId="220">
      <alignment horizontal="right" vertical="center"/>
      <protection locked="0"/>
    </xf>
    <xf numFmtId="186" fontId="28" fillId="50" borderId="220">
      <alignment vertical="center"/>
    </xf>
    <xf numFmtId="186" fontId="50" fillId="41" borderId="214" applyNumberFormat="0" applyAlignment="0" applyProtection="0"/>
    <xf numFmtId="186" fontId="50" fillId="41" borderId="214" applyNumberFormat="0" applyAlignment="0" applyProtection="0"/>
    <xf numFmtId="186" fontId="42" fillId="44" borderId="224" applyNumberFormat="0" applyAlignment="0" applyProtection="0"/>
    <xf numFmtId="186" fontId="56" fillId="14" borderId="232"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91" fontId="28" fillId="50" borderId="220">
      <alignment vertical="center"/>
    </xf>
    <xf numFmtId="186" fontId="27" fillId="21" borderId="216" applyNumberFormat="0" applyProtection="0">
      <alignment horizontal="left" vertical="center"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center"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18" applyBorder="0"/>
    <xf numFmtId="186" fontId="56" fillId="67" borderId="220"/>
    <xf numFmtId="37" fontId="33" fillId="0" borderId="210" applyNumberFormat="0"/>
    <xf numFmtId="194" fontId="33" fillId="0" borderId="221" applyFill="0"/>
    <xf numFmtId="186" fontId="27" fillId="21" borderId="222" applyNumberFormat="0" applyProtection="0">
      <alignment horizontal="left" vertical="center" indent="1"/>
    </xf>
    <xf numFmtId="186" fontId="50" fillId="41" borderId="214" applyNumberFormat="0" applyAlignment="0" applyProtection="0"/>
    <xf numFmtId="186" fontId="44" fillId="0" borderId="219" applyNumberFormat="0" applyFill="0" applyAlignment="0" applyProtection="0"/>
    <xf numFmtId="186" fontId="50" fillId="41" borderId="224" applyNumberFormat="0" applyAlignment="0" applyProtection="0"/>
    <xf numFmtId="191" fontId="28" fillId="50" borderId="220">
      <alignment vertical="center"/>
    </xf>
    <xf numFmtId="186" fontId="42" fillId="44" borderId="214" applyNumberFormat="0" applyAlignment="0" applyProtection="0"/>
    <xf numFmtId="4" fontId="56" fillId="58" borderId="214" applyNumberFormat="0" applyProtection="0">
      <alignment horizontal="right" vertical="center"/>
    </xf>
    <xf numFmtId="4" fontId="56" fillId="58" borderId="224" applyNumberFormat="0" applyProtection="0">
      <alignment horizontal="right" vertical="center"/>
    </xf>
    <xf numFmtId="193" fontId="28" fillId="12" borderId="220">
      <alignment vertical="center"/>
      <protection locked="0"/>
    </xf>
    <xf numFmtId="172" fontId="28" fillId="12" borderId="220">
      <alignment vertical="center"/>
      <protection locked="0"/>
    </xf>
    <xf numFmtId="4" fontId="56" fillId="16" borderId="214" applyNumberFormat="0" applyProtection="0">
      <alignment horizontal="right" vertical="center"/>
    </xf>
    <xf numFmtId="191" fontId="28" fillId="12" borderId="220">
      <alignment vertical="center"/>
      <protection locked="0"/>
    </xf>
    <xf numFmtId="186" fontId="56" fillId="62" borderId="214" applyNumberFormat="0" applyProtection="0">
      <alignment horizontal="left" vertical="center" indent="1"/>
    </xf>
    <xf numFmtId="172" fontId="28" fillId="12" borderId="220">
      <alignment vertical="center"/>
      <protection locked="0"/>
    </xf>
    <xf numFmtId="186" fontId="27" fillId="14" borderId="216" applyNumberFormat="0" applyProtection="0">
      <alignment horizontal="left" vertical="center" indent="1"/>
    </xf>
    <xf numFmtId="191" fontId="28" fillId="12" borderId="220">
      <alignment vertical="center"/>
      <protection locked="0"/>
    </xf>
    <xf numFmtId="4" fontId="56" fillId="19" borderId="224" applyNumberFormat="0" applyProtection="0">
      <alignment horizontal="right" vertical="center"/>
    </xf>
    <xf numFmtId="186" fontId="27" fillId="63" borderId="216" applyNumberFormat="0" applyProtection="0">
      <alignment horizontal="left" vertical="center" indent="1"/>
    </xf>
    <xf numFmtId="4" fontId="59" fillId="12" borderId="177" applyNumberFormat="0" applyProtection="0">
      <alignment vertical="center"/>
    </xf>
    <xf numFmtId="186" fontId="50" fillId="41" borderId="224" applyNumberFormat="0" applyAlignment="0" applyProtection="0"/>
    <xf numFmtId="4" fontId="56" fillId="19" borderId="214" applyNumberFormat="0" applyProtection="0">
      <alignment horizontal="right" vertical="center"/>
    </xf>
    <xf numFmtId="4" fontId="56" fillId="53" borderId="214" applyNumberFormat="0" applyProtection="0">
      <alignment horizontal="left" vertical="center" indent="1"/>
    </xf>
    <xf numFmtId="186" fontId="56" fillId="14" borderId="222" applyNumberFormat="0" applyProtection="0">
      <alignment horizontal="left" vertical="top" indent="1"/>
    </xf>
    <xf numFmtId="190" fontId="5" fillId="69" borderId="230">
      <alignment vertical="center"/>
    </xf>
    <xf numFmtId="191" fontId="28" fillId="12" borderId="220">
      <alignment vertical="center"/>
      <protection locked="0"/>
    </xf>
    <xf numFmtId="4" fontId="56" fillId="23" borderId="214" applyNumberFormat="0" applyProtection="0">
      <alignment horizontal="right" vertical="center"/>
    </xf>
    <xf numFmtId="4" fontId="56" fillId="14" borderId="217" applyNumberFormat="0" applyProtection="0">
      <alignment horizontal="left" vertical="center" indent="1"/>
    </xf>
    <xf numFmtId="172" fontId="28" fillId="12" borderId="220">
      <alignment vertical="center"/>
      <protection locked="0"/>
    </xf>
    <xf numFmtId="186" fontId="56" fillId="63" borderId="214" applyNumberFormat="0" applyProtection="0">
      <alignment horizontal="left" vertical="center" indent="1"/>
    </xf>
    <xf numFmtId="186" fontId="56" fillId="40" borderId="224" applyNumberFormat="0" applyFont="0" applyAlignment="0" applyProtection="0"/>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56" fillId="40" borderId="224" applyNumberFormat="0" applyFont="0" applyAlignment="0" applyProtection="0"/>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6" fontId="57" fillId="44" borderId="215" applyNumberFormat="0" applyAlignment="0" applyProtection="0"/>
    <xf numFmtId="186" fontId="56" fillId="14" borderId="222" applyNumberFormat="0" applyProtection="0">
      <alignment horizontal="left" vertical="top" indent="1"/>
    </xf>
    <xf numFmtId="4" fontId="56" fillId="54"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86" fontId="56" fillId="15" borderId="222" applyNumberFormat="0" applyProtection="0">
      <alignment horizontal="left" vertical="top" indent="1"/>
    </xf>
    <xf numFmtId="194" fontId="33" fillId="0" borderId="221" applyFill="0"/>
    <xf numFmtId="4" fontId="63" fillId="66" borderId="217" applyNumberFormat="0" applyProtection="0">
      <alignment horizontal="left" vertical="center" indent="1"/>
    </xf>
    <xf numFmtId="186" fontId="62" fillId="48" borderId="216" applyNumberFormat="0" applyProtection="0">
      <alignment horizontal="left" vertical="top" indent="1"/>
    </xf>
    <xf numFmtId="186" fontId="27" fillId="64" borderId="220"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40" borderId="234" applyNumberFormat="0" applyFont="0" applyAlignment="0" applyProtection="0"/>
    <xf numFmtId="186" fontId="56" fillId="15" borderId="216" applyNumberFormat="0" applyProtection="0">
      <alignment horizontal="left" vertical="top" indent="1"/>
    </xf>
    <xf numFmtId="186" fontId="56" fillId="62" borderId="214"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15" borderId="214" applyNumberFormat="0" applyProtection="0">
      <alignment horizontal="right" vertical="center"/>
    </xf>
    <xf numFmtId="4" fontId="56" fillId="16" borderId="214" applyNumberFormat="0" applyProtection="0">
      <alignment horizontal="right" vertical="center"/>
    </xf>
    <xf numFmtId="4" fontId="56" fillId="57" borderId="217" applyNumberFormat="0" applyProtection="0">
      <alignment horizontal="right" vertical="center"/>
    </xf>
    <xf numFmtId="4" fontId="56" fillId="53" borderId="214" applyNumberFormat="0" applyProtection="0">
      <alignment horizontal="left" vertical="center" indent="1"/>
    </xf>
    <xf numFmtId="191" fontId="28" fillId="51" borderId="220">
      <alignment horizontal="right" vertical="center"/>
      <protection locked="0"/>
    </xf>
    <xf numFmtId="186" fontId="28" fillId="51" borderId="220">
      <alignment horizontal="right" vertical="center"/>
      <protection locked="0"/>
    </xf>
    <xf numFmtId="193" fontId="28" fillId="50" borderId="220">
      <alignment vertical="center"/>
    </xf>
    <xf numFmtId="193" fontId="28" fillId="12" borderId="220">
      <alignment vertical="center"/>
      <protection locked="0"/>
    </xf>
    <xf numFmtId="186" fontId="28" fillId="12" borderId="220">
      <alignment vertical="center"/>
      <protection locked="0"/>
    </xf>
    <xf numFmtId="188" fontId="28" fillId="49" borderId="220">
      <alignment vertical="center"/>
    </xf>
    <xf numFmtId="186" fontId="28" fillId="49" borderId="220">
      <alignment vertical="center"/>
    </xf>
    <xf numFmtId="186" fontId="57" fillId="44" borderId="215" applyNumberFormat="0" applyAlignment="0" applyProtection="0"/>
    <xf numFmtId="186" fontId="56" fillId="40" borderId="214" applyNumberFormat="0" applyFont="0" applyAlignment="0" applyProtection="0"/>
    <xf numFmtId="186" fontId="50" fillId="41" borderId="214" applyNumberFormat="0" applyAlignment="0" applyProtection="0"/>
    <xf numFmtId="4" fontId="63" fillId="66" borderId="238" applyNumberFormat="0" applyProtection="0">
      <alignment horizontal="left" vertical="center"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186" fontId="56" fillId="40" borderId="224" applyNumberFormat="0" applyFont="0" applyAlignment="0" applyProtection="0"/>
    <xf numFmtId="4" fontId="56" fillId="0" borderId="234" applyNumberFormat="0" applyProtection="0">
      <alignment horizontal="right" vertical="center"/>
    </xf>
    <xf numFmtId="190" fontId="28" fillId="50" borderId="230">
      <alignment vertical="center"/>
    </xf>
    <xf numFmtId="193" fontId="28" fillId="50" borderId="177">
      <alignment vertical="center"/>
    </xf>
    <xf numFmtId="4" fontId="59" fillId="53" borderId="224" applyNumberFormat="0" applyProtection="0">
      <alignment vertical="center"/>
    </xf>
    <xf numFmtId="186" fontId="56" fillId="40" borderId="224" applyNumberFormat="0" applyFont="0" applyAlignment="0" applyProtection="0"/>
    <xf numFmtId="186" fontId="28" fillId="50" borderId="197">
      <alignment vertical="center"/>
    </xf>
    <xf numFmtId="4" fontId="56" fillId="59" borderId="224" applyNumberFormat="0" applyProtection="0">
      <alignment horizontal="right" vertical="center"/>
    </xf>
    <xf numFmtId="186" fontId="56" fillId="63" borderId="222" applyNumberFormat="0" applyProtection="0">
      <alignment horizontal="left" vertical="top" indent="1"/>
    </xf>
    <xf numFmtId="4" fontId="59" fillId="12" borderId="197" applyNumberFormat="0" applyProtection="0">
      <alignment vertical="center"/>
    </xf>
    <xf numFmtId="186" fontId="56" fillId="40" borderId="224" applyNumberFormat="0" applyFont="0" applyAlignment="0" applyProtection="0"/>
    <xf numFmtId="186" fontId="44" fillId="0" borderId="239" applyNumberFormat="0" applyFill="0" applyAlignment="0" applyProtection="0"/>
    <xf numFmtId="186" fontId="56" fillId="63" borderId="222" applyNumberFormat="0" applyProtection="0">
      <alignment horizontal="left" vertical="top" indent="1"/>
    </xf>
    <xf numFmtId="193" fontId="28" fillId="12" borderId="240">
      <alignment vertical="center"/>
      <protection locked="0"/>
    </xf>
    <xf numFmtId="4" fontId="56" fillId="54" borderId="224" applyNumberFormat="0" applyProtection="0">
      <alignment horizontal="left" vertical="center" indent="1"/>
    </xf>
    <xf numFmtId="186" fontId="27" fillId="63" borderId="222" applyNumberFormat="0" applyProtection="0">
      <alignment horizontal="left" vertical="center" indent="1"/>
    </xf>
    <xf numFmtId="186" fontId="56" fillId="14" borderId="222" applyNumberFormat="0" applyProtection="0">
      <alignment horizontal="left" vertical="top" indent="1"/>
    </xf>
    <xf numFmtId="191" fontId="28" fillId="49" borderId="240">
      <alignment vertical="center"/>
    </xf>
    <xf numFmtId="186" fontId="57" fillId="44" borderId="225" applyNumberFormat="0" applyAlignment="0" applyProtection="0"/>
    <xf numFmtId="4" fontId="63" fillId="66" borderId="217" applyNumberFormat="0" applyProtection="0">
      <alignment horizontal="left" vertical="center" indent="1"/>
    </xf>
    <xf numFmtId="186" fontId="62" fillId="48" borderId="216" applyNumberFormat="0" applyProtection="0">
      <alignment horizontal="left" vertical="top" indent="1"/>
    </xf>
    <xf numFmtId="4" fontId="27" fillId="21" borderId="228" applyNumberFormat="0" applyProtection="0">
      <alignment horizontal="left" vertical="center" indent="1"/>
    </xf>
    <xf numFmtId="186" fontId="56" fillId="63"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27"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5" borderId="214" applyNumberFormat="0" applyProtection="0">
      <alignment horizontal="right" vertical="center"/>
    </xf>
    <xf numFmtId="4" fontId="56" fillId="61" borderId="217" applyNumberFormat="0" applyProtection="0">
      <alignment horizontal="left" vertical="center" indent="1"/>
    </xf>
    <xf numFmtId="4" fontId="56" fillId="58" borderId="214" applyNumberFormat="0" applyProtection="0">
      <alignment horizontal="right" vertical="center"/>
    </xf>
    <xf numFmtId="191" fontId="28" fillId="50" borderId="240">
      <alignment vertical="center"/>
    </xf>
    <xf numFmtId="186" fontId="62" fillId="48"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193" fontId="28" fillId="12" borderId="220">
      <alignment vertical="center"/>
      <protection locked="0"/>
    </xf>
    <xf numFmtId="4" fontId="56" fillId="60" borderId="224" applyNumberFormat="0" applyProtection="0">
      <alignment horizontal="right" vertical="center"/>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93" fontId="28" fillId="50" borderId="230">
      <alignment vertical="center"/>
    </xf>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15" borderId="232" applyNumberFormat="0" applyProtection="0">
      <alignment horizontal="left" vertical="top" indent="1"/>
    </xf>
    <xf numFmtId="191" fontId="28" fillId="12" borderId="197">
      <alignment vertical="center"/>
      <protection locked="0"/>
    </xf>
    <xf numFmtId="4" fontId="56" fillId="59" borderId="214" applyNumberFormat="0" applyProtection="0">
      <alignment horizontal="right" vertical="center"/>
    </xf>
    <xf numFmtId="186" fontId="61" fillId="21" borderId="218" applyBorder="0"/>
    <xf numFmtId="4" fontId="59" fillId="53" borderId="214" applyNumberFormat="0" applyProtection="0">
      <alignment vertical="center"/>
    </xf>
    <xf numFmtId="186" fontId="60" fillId="52"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91" fontId="28" fillId="50" borderId="240">
      <alignment vertical="center"/>
    </xf>
    <xf numFmtId="4" fontId="56" fillId="14" borderId="238" applyNumberFormat="0" applyProtection="0">
      <alignment horizontal="left" vertical="center" indent="1"/>
    </xf>
    <xf numFmtId="4" fontId="56" fillId="14" borderId="228"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4" fontId="62" fillId="11" borderId="216" applyNumberFormat="0" applyProtection="0">
      <alignment horizontal="left" vertical="center" indent="1"/>
    </xf>
    <xf numFmtId="186" fontId="61" fillId="21" borderId="218" applyBorder="0"/>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3"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90" fontId="5" fillId="70" borderId="220">
      <alignment horizontal="right" vertical="center"/>
      <protection locked="0"/>
    </xf>
    <xf numFmtId="191" fontId="5" fillId="69" borderId="220">
      <alignment vertical="center"/>
    </xf>
    <xf numFmtId="196" fontId="5" fillId="69" borderId="220">
      <alignment vertical="center"/>
    </xf>
    <xf numFmtId="188" fontId="5" fillId="7" borderId="220">
      <alignment vertical="center"/>
      <protection locked="0"/>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21" borderId="216" applyNumberFormat="0" applyProtection="0">
      <alignment horizontal="left" vertical="top" indent="1"/>
    </xf>
    <xf numFmtId="4" fontId="56" fillId="15" borderId="217" applyNumberFormat="0" applyProtection="0">
      <alignment horizontal="left" vertical="center" indent="1"/>
    </xf>
    <xf numFmtId="191" fontId="28" fillId="51" borderId="220">
      <alignment horizontal="right" vertical="center"/>
      <protection locked="0"/>
    </xf>
    <xf numFmtId="186" fontId="60" fillId="52" borderId="216" applyNumberFormat="0" applyProtection="0">
      <alignment horizontal="left" vertical="top" indent="1"/>
    </xf>
    <xf numFmtId="4" fontId="56" fillId="16" borderId="214" applyNumberFormat="0" applyProtection="0">
      <alignment horizontal="right" vertical="center"/>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4" fontId="59" fillId="12" borderId="230" applyNumberFormat="0" applyProtection="0">
      <alignment vertical="center"/>
    </xf>
    <xf numFmtId="193" fontId="28" fillId="50" borderId="230">
      <alignment vertical="center"/>
    </xf>
    <xf numFmtId="190" fontId="28" fillId="49" borderId="230">
      <alignment vertical="center"/>
    </xf>
    <xf numFmtId="186" fontId="42" fillId="44" borderId="224" applyNumberFormat="0" applyAlignment="0" applyProtection="0"/>
    <xf numFmtId="186" fontId="50" fillId="41" borderId="224" applyNumberFormat="0" applyAlignment="0" applyProtection="0"/>
    <xf numFmtId="186" fontId="28" fillId="51" borderId="240">
      <alignment horizontal="right" vertical="center"/>
      <protection locked="0"/>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193" fontId="28" fillId="12" borderId="177">
      <alignment vertical="center"/>
      <protection locked="0"/>
    </xf>
    <xf numFmtId="186" fontId="56" fillId="63" borderId="232" applyNumberFormat="0" applyProtection="0">
      <alignment horizontal="left" vertical="top" indent="1"/>
    </xf>
    <xf numFmtId="4" fontId="56" fillId="54" borderId="224" applyNumberFormat="0" applyProtection="0">
      <alignment horizontal="left" vertical="center" indent="1"/>
    </xf>
    <xf numFmtId="186" fontId="56" fillId="14" borderId="232" applyNumberFormat="0" applyProtection="0">
      <alignment horizontal="left" vertical="top" indent="1"/>
    </xf>
    <xf numFmtId="4" fontId="62" fillId="11" borderId="222" applyNumberFormat="0" applyProtection="0">
      <alignment horizontal="left" vertical="center" indent="1"/>
    </xf>
    <xf numFmtId="186" fontId="42" fillId="44" borderId="224" applyNumberFormat="0" applyAlignment="0" applyProtection="0"/>
    <xf numFmtId="186" fontId="27" fillId="21" borderId="222" applyNumberFormat="0" applyProtection="0">
      <alignment horizontal="left" vertical="top" indent="1"/>
    </xf>
    <xf numFmtId="4" fontId="56" fillId="54" borderId="224" applyNumberFormat="0" applyProtection="0">
      <alignment horizontal="left" vertical="center" indent="1"/>
    </xf>
    <xf numFmtId="186" fontId="50" fillId="41" borderId="234" applyNumberFormat="0" applyAlignment="0" applyProtection="0"/>
    <xf numFmtId="186" fontId="56" fillId="14" borderId="232" applyNumberFormat="0" applyProtection="0">
      <alignment horizontal="left" vertical="top" indent="1"/>
    </xf>
    <xf numFmtId="191" fontId="28" fillId="12" borderId="197">
      <alignment vertical="center"/>
      <protection locked="0"/>
    </xf>
    <xf numFmtId="4" fontId="59" fillId="53" borderId="224" applyNumberFormat="0" applyProtection="0">
      <alignment vertical="center"/>
    </xf>
    <xf numFmtId="186" fontId="62" fillId="15" borderId="222" applyNumberFormat="0" applyProtection="0">
      <alignment horizontal="left" vertical="top" indent="1"/>
    </xf>
    <xf numFmtId="188" fontId="5" fillId="69" borderId="197">
      <alignment vertical="center"/>
    </xf>
    <xf numFmtId="186" fontId="56" fillId="40" borderId="224" applyNumberFormat="0" applyFon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4" fontId="59" fillId="53" borderId="224" applyNumberFormat="0" applyProtection="0">
      <alignment vertical="center"/>
    </xf>
    <xf numFmtId="4" fontId="56" fillId="52" borderId="224" applyNumberFormat="0" applyProtection="0">
      <alignment vertical="center"/>
    </xf>
    <xf numFmtId="4" fontId="56" fillId="53" borderId="224" applyNumberFormat="0" applyProtection="0">
      <alignment horizontal="left" vertical="center" indent="1"/>
    </xf>
    <xf numFmtId="186" fontId="42" fillId="44" borderId="214" applyNumberFormat="0" applyAlignment="0" applyProtection="0"/>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6" borderId="224" applyNumberFormat="0" applyProtection="0">
      <alignment horizontal="right" vertical="center"/>
    </xf>
    <xf numFmtId="186" fontId="42" fillId="44" borderId="214" applyNumberFormat="0" applyAlignment="0" applyProtection="0"/>
    <xf numFmtId="4" fontId="56" fillId="59" borderId="224" applyNumberFormat="0" applyProtection="0">
      <alignment horizontal="right" vertical="center"/>
    </xf>
    <xf numFmtId="4" fontId="56" fillId="58" borderId="224" applyNumberFormat="0" applyProtection="0">
      <alignment horizontal="right" vertical="center"/>
    </xf>
    <xf numFmtId="4" fontId="56" fillId="16" borderId="224" applyNumberFormat="0" applyProtection="0">
      <alignment horizontal="right" vertical="center"/>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186" fontId="62" fillId="48" borderId="222" applyNumberFormat="0" applyProtection="0">
      <alignment horizontal="left" vertical="top" indent="1"/>
    </xf>
    <xf numFmtId="4" fontId="56" fillId="0" borderId="224" applyNumberFormat="0" applyProtection="0">
      <alignment horizontal="right" vertical="center"/>
    </xf>
    <xf numFmtId="4" fontId="27" fillId="21" borderId="228" applyNumberFormat="0" applyProtection="0">
      <alignment horizontal="left" vertical="center" indent="1"/>
    </xf>
    <xf numFmtId="4" fontId="56" fillId="54" borderId="224" applyNumberFormat="0" applyProtection="0">
      <alignment horizontal="left" vertical="center" indent="1"/>
    </xf>
    <xf numFmtId="4" fontId="59" fillId="65" borderId="224" applyNumberFormat="0" applyProtection="0">
      <alignment horizontal="right" vertical="center"/>
    </xf>
    <xf numFmtId="186" fontId="62" fillId="15" borderId="222" applyNumberFormat="0" applyProtection="0">
      <alignment horizontal="left" vertical="top" indent="1"/>
    </xf>
    <xf numFmtId="4" fontId="64" fillId="64" borderId="224" applyNumberFormat="0" applyProtection="0">
      <alignment horizontal="right" vertical="center"/>
    </xf>
    <xf numFmtId="4" fontId="63" fillId="66" borderId="228"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7" fillId="44" borderId="235"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56" borderId="224" applyNumberFormat="0" applyProtection="0">
      <alignment horizontal="right" vertical="center"/>
    </xf>
    <xf numFmtId="186" fontId="56" fillId="21" borderId="232" applyNumberFormat="0" applyProtection="0">
      <alignment horizontal="left" vertical="top" indent="1"/>
    </xf>
    <xf numFmtId="190" fontId="28" fillId="51" borderId="230">
      <alignment horizontal="right" vertical="center"/>
      <protection locked="0"/>
    </xf>
    <xf numFmtId="4" fontId="59" fillId="53" borderId="224" applyNumberFormat="0" applyProtection="0">
      <alignment vertical="center"/>
    </xf>
    <xf numFmtId="191" fontId="28" fillId="51" borderId="230">
      <alignment horizontal="right" vertical="center"/>
      <protection locked="0"/>
    </xf>
    <xf numFmtId="191" fontId="28" fillId="49" borderId="230">
      <alignment vertical="center"/>
    </xf>
    <xf numFmtId="193" fontId="28" fillId="50" borderId="230">
      <alignment vertical="center"/>
    </xf>
    <xf numFmtId="186" fontId="28" fillId="50" borderId="230">
      <alignment vertical="center"/>
    </xf>
    <xf numFmtId="191" fontId="28" fillId="50" borderId="230">
      <alignment vertical="center"/>
    </xf>
    <xf numFmtId="193" fontId="28" fillId="12" borderId="230">
      <alignment vertical="center"/>
      <protection locked="0"/>
    </xf>
    <xf numFmtId="186" fontId="28" fillId="12" borderId="230">
      <alignment vertical="center"/>
      <protection locked="0"/>
    </xf>
    <xf numFmtId="186" fontId="28" fillId="49" borderId="230">
      <alignment vertical="center"/>
    </xf>
    <xf numFmtId="186" fontId="56" fillId="40" borderId="224" applyNumberFormat="0" applyFont="0" applyAlignment="0" applyProtection="0"/>
    <xf numFmtId="186" fontId="62" fillId="48" borderId="222" applyNumberFormat="0" applyProtection="0">
      <alignment horizontal="left" vertical="top" indent="1"/>
    </xf>
    <xf numFmtId="4" fontId="56" fillId="57" borderId="238" applyNumberFormat="0" applyProtection="0">
      <alignment horizontal="right" vertical="center"/>
    </xf>
    <xf numFmtId="186" fontId="56" fillId="40" borderId="224" applyNumberFormat="0" applyFont="0" applyAlignment="0" applyProtection="0"/>
    <xf numFmtId="186" fontId="42" fillId="44" borderId="224" applyNumberFormat="0" applyAlignment="0" applyProtection="0"/>
    <xf numFmtId="186" fontId="56" fillId="21" borderId="232" applyNumberFormat="0" applyProtection="0">
      <alignment horizontal="left" vertical="top" indent="1"/>
    </xf>
    <xf numFmtId="4" fontId="63" fillId="66" borderId="228" applyNumberFormat="0" applyProtection="0">
      <alignment horizontal="left" vertical="center" indent="1"/>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4" fontId="70" fillId="85" borderId="21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4" fontId="56" fillId="14" borderId="228" applyNumberFormat="0" applyProtection="0">
      <alignment horizontal="left" vertical="center" indent="1"/>
    </xf>
    <xf numFmtId="4" fontId="56" fillId="60" borderId="224" applyNumberFormat="0" applyProtection="0">
      <alignment horizontal="right" vertical="center"/>
    </xf>
    <xf numFmtId="191" fontId="28" fillId="51" borderId="177">
      <alignment horizontal="right" vertical="center"/>
      <protection locked="0"/>
    </xf>
    <xf numFmtId="186" fontId="56" fillId="15" borderId="23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27" fillId="21" borderId="216" applyNumberFormat="0" applyProtection="0">
      <alignment horizontal="left" vertical="center" indent="1"/>
    </xf>
    <xf numFmtId="186" fontId="56" fillId="11" borderId="214" applyNumberFormat="0" applyProtection="0">
      <alignment horizontal="left" vertical="center" indent="1"/>
    </xf>
    <xf numFmtId="37" fontId="33" fillId="0" borderId="210" applyNumberFormat="0"/>
    <xf numFmtId="4" fontId="56" fillId="54" borderId="214" applyNumberFormat="0" applyProtection="0">
      <alignment horizontal="left" vertical="center" indent="1"/>
    </xf>
    <xf numFmtId="4" fontId="59" fillId="12" borderId="220" applyNumberFormat="0" applyProtection="0">
      <alignment vertical="center"/>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4"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11" borderId="214" applyNumberFormat="0" applyProtection="0">
      <alignment horizontal="left" vertical="center" indent="1"/>
    </xf>
    <xf numFmtId="4" fontId="27" fillId="21" borderId="217" applyNumberFormat="0" applyProtection="0">
      <alignment horizontal="left" vertical="center" indent="1"/>
    </xf>
    <xf numFmtId="4" fontId="56" fillId="59" borderId="214" applyNumberFormat="0" applyProtection="0">
      <alignment horizontal="right" vertical="center"/>
    </xf>
    <xf numFmtId="4" fontId="56" fillId="55" borderId="214" applyNumberFormat="0" applyProtection="0">
      <alignment horizontal="right" vertical="center"/>
    </xf>
    <xf numFmtId="4" fontId="56" fillId="52" borderId="214" applyNumberFormat="0" applyProtection="0">
      <alignment vertical="center"/>
    </xf>
    <xf numFmtId="188" fontId="28" fillId="51" borderId="220">
      <alignment horizontal="right" vertical="center"/>
      <protection locked="0"/>
    </xf>
    <xf numFmtId="191" fontId="28" fillId="50" borderId="220">
      <alignment vertical="center"/>
    </xf>
    <xf numFmtId="186" fontId="56" fillId="40" borderId="214" applyNumberFormat="0" applyFont="0" applyAlignment="0" applyProtection="0"/>
    <xf numFmtId="191" fontId="28" fillId="50" borderId="220">
      <alignment vertical="center"/>
    </xf>
    <xf numFmtId="193" fontId="28" fillId="12" borderId="220">
      <alignment vertical="center"/>
      <protection locked="0"/>
    </xf>
    <xf numFmtId="186" fontId="28" fillId="49" borderId="220">
      <alignment vertical="center"/>
    </xf>
    <xf numFmtId="191"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56" fillId="14" borderId="222" applyNumberFormat="0" applyProtection="0">
      <alignment horizontal="left" vertical="top" indent="1"/>
    </xf>
    <xf numFmtId="188" fontId="5" fillId="7" borderId="240">
      <alignment vertical="center"/>
      <protection locked="0"/>
    </xf>
    <xf numFmtId="186" fontId="56" fillId="40" borderId="224" applyNumberFormat="0" applyFont="0" applyAlignment="0" applyProtection="0"/>
    <xf numFmtId="4" fontId="59" fillId="65" borderId="224" applyNumberFormat="0" applyProtection="0">
      <alignment horizontal="right" vertical="center"/>
    </xf>
    <xf numFmtId="186" fontId="56" fillId="40" borderId="23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34" applyNumberFormat="0" applyFont="0" applyAlignment="0" applyProtection="0"/>
    <xf numFmtId="186" fontId="28" fillId="49" borderId="197">
      <alignment vertical="center"/>
    </xf>
    <xf numFmtId="188" fontId="28" fillId="51" borderId="197">
      <alignment horizontal="right" vertical="center"/>
      <protection locked="0"/>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42" fillId="44" borderId="214" applyNumberFormat="0" applyAlignment="0" applyProtection="0"/>
    <xf numFmtId="194" fontId="33" fillId="0" borderId="231" applyFill="0"/>
    <xf numFmtId="188" fontId="5" fillId="70" borderId="230">
      <alignment horizontal="right" vertical="center"/>
      <protection locked="0"/>
    </xf>
    <xf numFmtId="4" fontId="62" fillId="48" borderId="23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27" fillId="14" borderId="222" applyNumberFormat="0" applyProtection="0">
      <alignment horizontal="left" vertical="center" indent="1"/>
    </xf>
    <xf numFmtId="186" fontId="44" fillId="0" borderId="219" applyNumberFormat="0" applyFill="0" applyAlignment="0" applyProtection="0"/>
    <xf numFmtId="186" fontId="56" fillId="40" borderId="224" applyNumberFormat="0" applyFont="0" applyAlignment="0" applyProtection="0"/>
    <xf numFmtId="4" fontId="56" fillId="54" borderId="214" applyNumberFormat="0" applyProtection="0">
      <alignment horizontal="left" vertical="center" indent="1"/>
    </xf>
    <xf numFmtId="186" fontId="56" fillId="40" borderId="224" applyNumberFormat="0" applyFont="0" applyAlignment="0" applyProtection="0"/>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7" borderId="217" applyNumberFormat="0" applyProtection="0">
      <alignment horizontal="right" vertical="center"/>
    </xf>
    <xf numFmtId="4" fontId="56" fillId="14" borderId="228" applyNumberFormat="0" applyProtection="0">
      <alignment horizontal="left" vertical="center" indent="1"/>
    </xf>
    <xf numFmtId="4" fontId="56" fillId="56" borderId="224" applyNumberFormat="0" applyProtection="0">
      <alignment horizontal="right" vertical="center"/>
    </xf>
    <xf numFmtId="191" fontId="28" fillId="50" borderId="177">
      <alignment vertical="center"/>
    </xf>
    <xf numFmtId="186" fontId="28" fillId="12" borderId="177">
      <alignment vertical="center"/>
      <protection locked="0"/>
    </xf>
    <xf numFmtId="4" fontId="59" fillId="65" borderId="224" applyNumberFormat="0" applyProtection="0">
      <alignment horizontal="right" vertical="center"/>
    </xf>
    <xf numFmtId="190" fontId="28" fillId="51" borderId="177">
      <alignment horizontal="right" vertical="center"/>
      <protection locked="0"/>
    </xf>
    <xf numFmtId="190" fontId="28" fillId="49" borderId="177">
      <alignment vertical="center"/>
    </xf>
    <xf numFmtId="193" fontId="28" fillId="12" borderId="177">
      <alignment vertical="center"/>
      <protection locked="0"/>
    </xf>
    <xf numFmtId="191" fontId="28" fillId="12" borderId="177">
      <alignment vertical="center"/>
      <protection locked="0"/>
    </xf>
    <xf numFmtId="190" fontId="28" fillId="49" borderId="177">
      <alignmen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1" fontId="28" fillId="49" borderId="197">
      <alignment vertical="center"/>
    </xf>
    <xf numFmtId="186" fontId="28" fillId="49" borderId="197">
      <alignment vertical="center"/>
    </xf>
    <xf numFmtId="186" fontId="27" fillId="21" borderId="222" applyNumberFormat="0" applyProtection="0">
      <alignment horizontal="left" vertical="center" indent="1"/>
    </xf>
    <xf numFmtId="4" fontId="56" fillId="54" borderId="224" applyNumberFormat="0" applyProtection="0">
      <alignment horizontal="left" vertical="center" indent="1"/>
    </xf>
    <xf numFmtId="190" fontId="28" fillId="51" borderId="177">
      <alignment horizontal="right" vertical="center"/>
      <protection locked="0"/>
    </xf>
    <xf numFmtId="191" fontId="28" fillId="50" borderId="177">
      <alignment vertical="center"/>
    </xf>
    <xf numFmtId="186" fontId="28" fillId="50" borderId="177">
      <alignment vertical="center"/>
    </xf>
    <xf numFmtId="193" fontId="28" fillId="50" borderId="177">
      <alignment vertical="center"/>
    </xf>
    <xf numFmtId="186" fontId="56" fillId="14" borderId="232" applyNumberFormat="0" applyProtection="0">
      <alignment horizontal="left" vertical="top" indent="1"/>
    </xf>
    <xf numFmtId="188" fontId="28" fillId="49" borderId="177">
      <alignment vertical="center"/>
    </xf>
    <xf numFmtId="186" fontId="28" fillId="12" borderId="177">
      <alignment vertical="center"/>
      <protection locked="0"/>
    </xf>
    <xf numFmtId="186" fontId="56" fillId="15" borderId="232" applyNumberFormat="0" applyProtection="0">
      <alignment horizontal="left" vertical="top" indent="1"/>
    </xf>
    <xf numFmtId="186" fontId="62" fillId="48" borderId="232" applyNumberFormat="0" applyProtection="0">
      <alignment horizontal="left" vertical="top" indent="1"/>
    </xf>
    <xf numFmtId="186" fontId="27" fillId="15" borderId="232" applyNumberFormat="0" applyProtection="0">
      <alignment horizontal="left" vertical="center" indent="1"/>
    </xf>
    <xf numFmtId="186" fontId="50" fillId="41" borderId="234" applyNumberFormat="0" applyAlignment="0" applyProtection="0"/>
    <xf numFmtId="186" fontId="56" fillId="40" borderId="224" applyNumberFormat="0" applyFont="0" applyAlignment="0" applyProtection="0"/>
    <xf numFmtId="186" fontId="27" fillId="21" borderId="23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5" borderId="222" applyNumberFormat="0" applyProtection="0">
      <alignment horizontal="left" vertical="top" indent="1"/>
    </xf>
    <xf numFmtId="186" fontId="27" fillId="14" borderId="222" applyNumberFormat="0" applyProtection="0">
      <alignment horizontal="left" vertical="top" indent="1"/>
    </xf>
    <xf numFmtId="186" fontId="57" fillId="44" borderId="225" applyNumberFormat="0" applyAlignment="0" applyProtection="0"/>
    <xf numFmtId="194" fontId="33" fillId="0" borderId="221" applyFill="0"/>
    <xf numFmtId="191" fontId="28" fillId="51" borderId="197">
      <alignment horizontal="right" vertical="center"/>
      <protection locked="0"/>
    </xf>
    <xf numFmtId="193" fontId="28" fillId="12" borderId="197">
      <alignment vertical="center"/>
      <protection locked="0"/>
    </xf>
    <xf numFmtId="186" fontId="61" fillId="21" borderId="226" applyBorder="0"/>
    <xf numFmtId="4" fontId="56" fillId="56" borderId="224" applyNumberFormat="0" applyProtection="0">
      <alignment horizontal="right" vertical="center"/>
    </xf>
    <xf numFmtId="191" fontId="5" fillId="7" borderId="220">
      <alignment vertical="center"/>
      <protection locked="0"/>
    </xf>
    <xf numFmtId="186" fontId="56" fillId="14" borderId="23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8" fontId="5" fillId="69" borderId="220">
      <alignment vertical="center"/>
    </xf>
    <xf numFmtId="186" fontId="56" fillId="15" borderId="222" applyNumberFormat="0" applyProtection="0">
      <alignment horizontal="left" vertical="top" indent="1"/>
    </xf>
    <xf numFmtId="191" fontId="28" fillId="51" borderId="230">
      <alignment horizontal="right" vertical="center"/>
      <protection locked="0"/>
    </xf>
    <xf numFmtId="186" fontId="56" fillId="63" borderId="222" applyNumberFormat="0" applyProtection="0">
      <alignment horizontal="left" vertical="top" indent="1"/>
    </xf>
    <xf numFmtId="4" fontId="56" fillId="52" borderId="234" applyNumberFormat="0" applyProtection="0">
      <alignment vertical="center"/>
    </xf>
    <xf numFmtId="186" fontId="56" fillId="14" borderId="222" applyNumberFormat="0" applyProtection="0">
      <alignment horizontal="left" vertical="top" indent="1"/>
    </xf>
    <xf numFmtId="186" fontId="56" fillId="63" borderId="232" applyNumberFormat="0" applyProtection="0">
      <alignment horizontal="left" vertical="top" indent="1"/>
    </xf>
    <xf numFmtId="186" fontId="56" fillId="11" borderId="214" applyNumberFormat="0" applyProtection="0">
      <alignment horizontal="left" vertical="center" indent="1"/>
    </xf>
    <xf numFmtId="37" fontId="33" fillId="0" borderId="227" applyNumberFormat="0"/>
    <xf numFmtId="4" fontId="56" fillId="0" borderId="224" applyNumberFormat="0" applyProtection="0">
      <alignment horizontal="right" vertical="center"/>
    </xf>
    <xf numFmtId="186" fontId="27" fillId="21" borderId="216" applyNumberFormat="0" applyProtection="0">
      <alignment horizontal="left" vertical="center" indent="1"/>
    </xf>
    <xf numFmtId="188" fontId="28" fillId="49" borderId="197">
      <alignment vertical="center"/>
    </xf>
    <xf numFmtId="186" fontId="56" fillId="63" borderId="222" applyNumberFormat="0" applyProtection="0">
      <alignment horizontal="left" vertical="top" indent="1"/>
    </xf>
    <xf numFmtId="190" fontId="5" fillId="13" borderId="220">
      <alignment vertical="center"/>
    </xf>
    <xf numFmtId="186" fontId="56" fillId="21" borderId="222" applyNumberFormat="0" applyProtection="0">
      <alignment horizontal="left" vertical="top" indent="1"/>
    </xf>
    <xf numFmtId="186" fontId="56" fillId="40" borderId="224" applyNumberFormat="0" applyFont="0" applyAlignment="0" applyProtection="0"/>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7" fillId="44" borderId="225" applyNumberFormat="0" applyAlignment="0" applyProtection="0"/>
    <xf numFmtId="4" fontId="27" fillId="21" borderId="228" applyNumberFormat="0" applyProtection="0">
      <alignment horizontal="left" vertical="center"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8" fontId="5" fillId="70" borderId="197">
      <alignment horizontal="right" vertical="center"/>
      <protection locked="0"/>
    </xf>
    <xf numFmtId="194" fontId="33" fillId="0" borderId="241" applyFill="0"/>
    <xf numFmtId="186" fontId="56" fillId="40" borderId="224" applyNumberFormat="0" applyFont="0" applyAlignment="0" applyProtection="0"/>
    <xf numFmtId="188" fontId="5" fillId="7" borderId="197">
      <alignment vertical="center"/>
      <protection locked="0"/>
    </xf>
    <xf numFmtId="186" fontId="28" fillId="49" borderId="177">
      <alignmen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91" fontId="28" fillId="51" borderId="197">
      <alignment horizontal="right" vertical="center"/>
      <protection locked="0"/>
    </xf>
    <xf numFmtId="190"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28" fillId="12" borderId="197">
      <alignment vertical="center"/>
      <protection locked="0"/>
    </xf>
    <xf numFmtId="186" fontId="28" fillId="49" borderId="197">
      <alignment vertical="center"/>
    </xf>
    <xf numFmtId="190" fontId="28" fillId="49" borderId="197">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8" fontId="28" fillId="50" borderId="177">
      <alignment vertical="center"/>
    </xf>
    <xf numFmtId="4" fontId="56" fillId="56" borderId="224" applyNumberFormat="0" applyProtection="0">
      <alignment horizontal="right" vertical="center"/>
    </xf>
    <xf numFmtId="186" fontId="27" fillId="15" borderId="222" applyNumberFormat="0" applyProtection="0">
      <alignment horizontal="left" vertical="center" indent="1"/>
    </xf>
    <xf numFmtId="186" fontId="56" fillId="63" borderId="222" applyNumberFormat="0" applyProtection="0">
      <alignment horizontal="left" vertical="top" indent="1"/>
    </xf>
    <xf numFmtId="186" fontId="50" fillId="41" borderId="224" applyNumberFormat="0" applyAlignment="0" applyProtection="0"/>
    <xf numFmtId="186" fontId="27" fillId="14" borderId="222" applyNumberFormat="0" applyProtection="0">
      <alignment horizontal="left" vertical="center" indent="1"/>
    </xf>
    <xf numFmtId="186" fontId="28" fillId="12" borderId="230">
      <alignment vertical="center"/>
      <protection locked="0"/>
    </xf>
    <xf numFmtId="191" fontId="28" fillId="50" borderId="230">
      <alignment vertical="center"/>
    </xf>
    <xf numFmtId="4" fontId="56" fillId="23" borderId="224" applyNumberFormat="0" applyProtection="0">
      <alignment horizontal="right" vertical="center"/>
    </xf>
    <xf numFmtId="186" fontId="27" fillId="15" borderId="222" applyNumberFormat="0" applyProtection="0">
      <alignment horizontal="left" vertical="center" indent="1"/>
    </xf>
    <xf numFmtId="188" fontId="5" fillId="13" borderId="197">
      <alignment vertical="center"/>
    </xf>
    <xf numFmtId="186" fontId="27" fillId="21" borderId="222" applyNumberFormat="0" applyProtection="0">
      <alignment horizontal="left" vertical="center" indent="1"/>
    </xf>
    <xf numFmtId="186" fontId="56" fillId="40" borderId="224" applyNumberFormat="0" applyFont="0" applyAlignment="0" applyProtection="0"/>
    <xf numFmtId="4" fontId="62" fillId="48" borderId="222" applyNumberFormat="0" applyProtection="0">
      <alignment vertical="center"/>
    </xf>
    <xf numFmtId="186" fontId="56" fillId="14" borderId="232" applyNumberFormat="0" applyProtection="0">
      <alignment horizontal="left" vertical="top" indent="1"/>
    </xf>
    <xf numFmtId="186" fontId="56" fillId="40" borderId="224" applyNumberFormat="0" applyFont="0" applyAlignment="0" applyProtection="0"/>
    <xf numFmtId="186" fontId="56" fillId="40" borderId="234" applyNumberFormat="0" applyFont="0" applyAlignment="0" applyProtection="0"/>
    <xf numFmtId="186" fontId="56" fillId="21" borderId="222" applyNumberFormat="0" applyProtection="0">
      <alignment horizontal="left" vertical="top" indent="1"/>
    </xf>
    <xf numFmtId="186" fontId="27" fillId="21" borderId="232" applyNumberFormat="0" applyProtection="0">
      <alignment horizontal="left" vertical="top" indent="1"/>
    </xf>
    <xf numFmtId="186" fontId="62" fillId="48" borderId="232" applyNumberFormat="0" applyProtection="0">
      <alignment horizontal="left" vertical="top" indent="1"/>
    </xf>
    <xf numFmtId="186" fontId="27" fillId="15"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44" fillId="0" borderId="239" applyNumberFormat="0" applyFill="0" applyAlignment="0" applyProtection="0"/>
    <xf numFmtId="186" fontId="44" fillId="0" borderId="239" applyNumberFormat="0" applyFill="0" applyAlignment="0" applyProtection="0"/>
    <xf numFmtId="186" fontId="27" fillId="14" borderId="222" applyNumberFormat="0" applyProtection="0">
      <alignment horizontal="left" vertical="center" indent="1"/>
    </xf>
    <xf numFmtId="186" fontId="56" fillId="40" borderId="224" applyNumberFormat="0" applyFont="0" applyAlignment="0" applyProtection="0"/>
    <xf numFmtId="4" fontId="63" fillId="66" borderId="238" applyNumberFormat="0" applyProtection="0">
      <alignment horizontal="left" vertical="center" indent="1"/>
    </xf>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5" borderId="238" applyNumberFormat="0" applyProtection="0">
      <alignment horizontal="left" vertical="center" indent="1"/>
    </xf>
    <xf numFmtId="4" fontId="56" fillId="53" borderId="224" applyNumberFormat="0" applyProtection="0">
      <alignment horizontal="left" vertical="center" indent="1"/>
    </xf>
    <xf numFmtId="190" fontId="5" fillId="13" borderId="240">
      <alignment vertical="center"/>
    </xf>
    <xf numFmtId="186" fontId="56" fillId="40" borderId="234" applyNumberFormat="0" applyFont="0" applyAlignment="0" applyProtection="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56" fillId="40" borderId="224" applyNumberFormat="0" applyFont="0" applyAlignment="0" applyProtection="0"/>
    <xf numFmtId="186" fontId="57" fillId="44" borderId="225" applyNumberFormat="0" applyAlignment="0" applyProtection="0"/>
    <xf numFmtId="4" fontId="56" fillId="54" borderId="234" applyNumberFormat="0" applyProtection="0">
      <alignment horizontal="left" vertical="center" indent="1"/>
    </xf>
    <xf numFmtId="4" fontId="56" fillId="61" borderId="238" applyNumberFormat="0" applyProtection="0">
      <alignment horizontal="left" vertical="center" indent="1"/>
    </xf>
    <xf numFmtId="186" fontId="60" fillId="52" borderId="23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4" borderId="211" applyNumberFormat="0">
      <protection locked="0"/>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86" fontId="56" fillId="40" borderId="224" applyNumberFormat="0" applyFont="0" applyAlignment="0" applyProtection="0"/>
    <xf numFmtId="190" fontId="5" fillId="69" borderId="197">
      <alignment vertical="center"/>
    </xf>
    <xf numFmtId="190" fontId="5" fillId="13" borderId="197">
      <alignment vertical="center"/>
    </xf>
    <xf numFmtId="186" fontId="56" fillId="63"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37" fontId="33" fillId="0" borderId="227" applyNumberFormat="0"/>
    <xf numFmtId="186" fontId="42" fillId="44" borderId="224" applyNumberFormat="0" applyAlignment="0" applyProtection="0"/>
    <xf numFmtId="186" fontId="56" fillId="64" borderId="211" applyNumberFormat="0">
      <protection locked="0"/>
    </xf>
    <xf numFmtId="186" fontId="42" fillId="44" borderId="224" applyNumberFormat="0" applyAlignment="0" applyProtection="0"/>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57" borderId="238"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4" fontId="59" fillId="53" borderId="224" applyNumberFormat="0" applyProtection="0">
      <alignment vertical="center"/>
    </xf>
    <xf numFmtId="191" fontId="5" fillId="13" borderId="240">
      <alignment vertical="center"/>
    </xf>
    <xf numFmtId="186" fontId="44" fillId="0" borderId="239" applyNumberFormat="0" applyFill="0" applyAlignment="0" applyProtection="0"/>
    <xf numFmtId="193" fontId="28" fillId="12" borderId="220">
      <alignment vertical="center"/>
      <protection locked="0"/>
    </xf>
    <xf numFmtId="186" fontId="62" fillId="48"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186" fontId="42" fillId="44" borderId="224" applyNumberFormat="0" applyAlignment="0" applyProtection="0"/>
    <xf numFmtId="4" fontId="59" fillId="53" borderId="224" applyNumberFormat="0" applyProtection="0">
      <alignment vertical="center"/>
    </xf>
    <xf numFmtId="191" fontId="28" fillId="51" borderId="240">
      <alignment horizontal="right" vertical="center"/>
      <protection locked="0"/>
    </xf>
    <xf numFmtId="191" fontId="28" fillId="51" borderId="240">
      <alignment horizontal="right" vertical="center"/>
      <protection locked="0"/>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62" fillId="48" borderId="222" applyNumberFormat="0" applyProtection="0">
      <alignment vertical="center"/>
    </xf>
    <xf numFmtId="186" fontId="56" fillId="64" borderId="211" applyNumberFormat="0">
      <protection locked="0"/>
    </xf>
    <xf numFmtId="4" fontId="56" fillId="15" borderId="238" applyNumberFormat="0" applyProtection="0">
      <alignment horizontal="left" vertical="center" indent="1"/>
    </xf>
    <xf numFmtId="4" fontId="56" fillId="60" borderId="234" applyNumberFormat="0" applyProtection="0">
      <alignment horizontal="right" vertical="center"/>
    </xf>
    <xf numFmtId="186" fontId="42" fillId="44" borderId="234" applyNumberFormat="0" applyAlignment="0" applyProtection="0"/>
    <xf numFmtId="186" fontId="27" fillId="63" borderId="222" applyNumberFormat="0" applyProtection="0">
      <alignment horizontal="left" vertical="top" indent="1"/>
    </xf>
    <xf numFmtId="4" fontId="63" fillId="66" borderId="238" applyNumberFormat="0" applyProtection="0">
      <alignment horizontal="left" vertical="center" indent="1"/>
    </xf>
    <xf numFmtId="186" fontId="28" fillId="49" borderId="240">
      <alignment vertical="center"/>
    </xf>
    <xf numFmtId="186" fontId="56" fillId="64" borderId="211" applyNumberFormat="0">
      <protection locked="0"/>
    </xf>
    <xf numFmtId="193" fontId="28" fillId="12" borderId="230">
      <alignment vertical="center"/>
      <protection locked="0"/>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4" fontId="56" fillId="52" borderId="224" applyNumberFormat="0" applyProtection="0">
      <alignmen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56" fillId="0"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186" fontId="56" fillId="67" borderId="230"/>
    <xf numFmtId="194" fontId="33" fillId="0" borderId="221" applyFill="0"/>
    <xf numFmtId="4" fontId="27" fillId="21" borderId="238" applyNumberFormat="0" applyProtection="0">
      <alignment horizontal="left" vertical="center" indent="1"/>
    </xf>
    <xf numFmtId="186" fontId="44" fillId="0" borderId="229" applyNumberFormat="0" applyFill="0" applyAlignment="0" applyProtection="0"/>
    <xf numFmtId="188" fontId="5" fillId="7" borderId="230">
      <alignment vertical="center"/>
      <protection locked="0"/>
    </xf>
    <xf numFmtId="188" fontId="5" fillId="13" borderId="230">
      <alignment vertical="center"/>
    </xf>
    <xf numFmtId="191" fontId="5" fillId="7" borderId="230">
      <alignment vertical="center"/>
      <protection locked="0"/>
    </xf>
    <xf numFmtId="196" fontId="5" fillId="69" borderId="230">
      <alignment vertical="center"/>
    </xf>
    <xf numFmtId="186" fontId="56" fillId="40" borderId="224" applyNumberFormat="0" applyFont="0" applyAlignment="0" applyProtection="0"/>
    <xf numFmtId="191"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53" borderId="224" applyNumberFormat="0" applyProtection="0">
      <alignment horizontal="left" vertical="center" indent="1"/>
    </xf>
    <xf numFmtId="4" fontId="56" fillId="55" borderId="224" applyNumberFormat="0" applyProtection="0">
      <alignment horizontal="right" vertical="center"/>
    </xf>
    <xf numFmtId="4" fontId="56" fillId="16" borderId="224" applyNumberFormat="0" applyProtection="0">
      <alignment horizontal="right" vertical="center"/>
    </xf>
    <xf numFmtId="4" fontId="56" fillId="59" borderId="224" applyNumberFormat="0" applyProtection="0">
      <alignment horizontal="right" vertical="center"/>
    </xf>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15" borderId="234" applyNumberFormat="0" applyProtection="0">
      <alignment horizontal="right" vertical="center"/>
    </xf>
    <xf numFmtId="186" fontId="27" fillId="14"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4" fontId="59" fillId="65" borderId="224" applyNumberFormat="0" applyProtection="0">
      <alignment horizontal="right" vertical="center"/>
    </xf>
    <xf numFmtId="4" fontId="56" fillId="0" borderId="224" applyNumberFormat="0" applyProtection="0">
      <alignment horizontal="right" vertical="center"/>
    </xf>
    <xf numFmtId="186" fontId="62" fillId="15" borderId="222" applyNumberFormat="0" applyProtection="0">
      <alignment horizontal="left" vertical="top" indent="1"/>
    </xf>
    <xf numFmtId="186" fontId="44" fillId="0" borderId="229" applyNumberFormat="0" applyFill="0" applyAlignment="0" applyProtection="0"/>
    <xf numFmtId="37" fontId="33" fillId="0" borderId="227" applyNumberFormat="0"/>
    <xf numFmtId="186" fontId="44" fillId="0" borderId="229" applyNumberFormat="0" applyFill="0" applyAlignment="0" applyProtection="0"/>
    <xf numFmtId="172" fontId="28" fillId="12" borderId="240">
      <alignment vertical="center"/>
      <protection locked="0"/>
    </xf>
    <xf numFmtId="186" fontId="27" fillId="63" borderId="222" applyNumberFormat="0" applyProtection="0">
      <alignment horizontal="left" vertical="top" indent="1"/>
    </xf>
    <xf numFmtId="4" fontId="27" fillId="21" borderId="238" applyNumberFormat="0" applyProtection="0">
      <alignment horizontal="left" vertical="center" indent="1"/>
    </xf>
    <xf numFmtId="186" fontId="56" fillId="40" borderId="224" applyNumberFormat="0" applyFont="0" applyAlignment="0" applyProtection="0"/>
    <xf numFmtId="191" fontId="28" fillId="50" borderId="240">
      <alignment vertical="center"/>
    </xf>
    <xf numFmtId="186" fontId="42" fillId="44" borderId="224" applyNumberFormat="0" applyAlignment="0" applyProtection="0"/>
    <xf numFmtId="193" fontId="28" fillId="50" borderId="24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5" borderId="232" applyNumberFormat="0" applyProtection="0">
      <alignment horizontal="left" vertical="top" indent="1"/>
    </xf>
    <xf numFmtId="186" fontId="44" fillId="0" borderId="239" applyNumberFormat="0" applyFill="0" applyAlignment="0" applyProtection="0"/>
    <xf numFmtId="186" fontId="56" fillId="64" borderId="211" applyNumberFormat="0">
      <protection locked="0"/>
    </xf>
    <xf numFmtId="4" fontId="56" fillId="14" borderId="23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59" fillId="53" borderId="224" applyNumberFormat="0" applyProtection="0">
      <alignment vertical="center"/>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186" fontId="56" fillId="21" borderId="222" applyNumberFormat="0" applyProtection="0">
      <alignment horizontal="left" vertical="top" indent="1"/>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64" borderId="197"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197">
      <alignment horizontal="right" vertical="center"/>
      <protection locked="0"/>
    </xf>
    <xf numFmtId="186" fontId="28" fillId="51" borderId="197">
      <alignment horizontal="right" vertical="center"/>
      <protection locked="0"/>
    </xf>
    <xf numFmtId="191" fontId="28" fillId="50" borderId="197">
      <alignment vertical="center"/>
    </xf>
    <xf numFmtId="190" fontId="28" fillId="50" borderId="197">
      <alignment vertical="center"/>
    </xf>
    <xf numFmtId="193" fontId="28" fillId="50" borderId="197">
      <alignment vertical="center"/>
    </xf>
    <xf numFmtId="186" fontId="56" fillId="63" borderId="232" applyNumberFormat="0" applyProtection="0">
      <alignment horizontal="left" vertical="top" indent="1"/>
    </xf>
    <xf numFmtId="186" fontId="28" fillId="12" borderId="197">
      <alignment vertical="center"/>
      <protection locked="0"/>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7" fillId="44" borderId="225" applyNumberFormat="0" applyAlignment="0" applyProtection="0"/>
    <xf numFmtId="191" fontId="28" fillId="51" borderId="177">
      <alignment horizontal="right" vertical="center"/>
      <protection locked="0"/>
    </xf>
    <xf numFmtId="186" fontId="56" fillId="11" borderId="224"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56" fillId="21" borderId="232" applyNumberFormat="0" applyProtection="0">
      <alignment horizontal="left" vertical="top" indent="1"/>
    </xf>
    <xf numFmtId="186" fontId="57" fillId="44" borderId="225" applyNumberFormat="0" applyAlignment="0" applyProtection="0"/>
    <xf numFmtId="172" fontId="28" fillId="12" borderId="230">
      <alignment vertical="center"/>
      <protection locked="0"/>
    </xf>
    <xf numFmtId="186" fontId="28" fillId="51" borderId="230">
      <alignment horizontal="right" vertical="center"/>
      <protection locked="0"/>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32" applyNumberFormat="0" applyProtection="0">
      <alignment horizontal="left" vertical="top" indent="1"/>
    </xf>
    <xf numFmtId="4" fontId="56" fillId="55" borderId="224" applyNumberFormat="0" applyProtection="0">
      <alignment horizontal="right" vertical="center"/>
    </xf>
    <xf numFmtId="190" fontId="5" fillId="69" borderId="240">
      <alignment vertical="center"/>
    </xf>
    <xf numFmtId="4" fontId="27" fillId="21" borderId="238" applyNumberFormat="0" applyProtection="0">
      <alignment horizontal="left" vertical="center" indent="1"/>
    </xf>
    <xf numFmtId="191" fontId="28" fillId="12" borderId="177">
      <alignment vertical="center"/>
      <protection locked="0"/>
    </xf>
    <xf numFmtId="164" fontId="35" fillId="0" borderId="0" applyFont="0" applyFill="0" applyBorder="0" applyAlignment="0" applyProtection="0"/>
    <xf numFmtId="186" fontId="56" fillId="63" borderId="232" applyNumberFormat="0" applyProtection="0">
      <alignment horizontal="left" vertical="top"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90" fontId="28" fillId="51" borderId="220">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94" fontId="33" fillId="0" borderId="231" applyFill="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40" borderId="234" applyNumberFormat="0" applyFon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57" fillId="44" borderId="225" applyNumberFormat="0" applyAlignment="0" applyProtection="0"/>
    <xf numFmtId="4" fontId="56" fillId="15" borderId="228" applyNumberFormat="0" applyProtection="0">
      <alignment horizontal="left" vertical="center" indent="1"/>
    </xf>
    <xf numFmtId="186" fontId="61" fillId="21" borderId="226" applyBorder="0"/>
    <xf numFmtId="186" fontId="56" fillId="40" borderId="224" applyNumberFormat="0" applyFont="0" applyAlignment="0" applyProtection="0"/>
    <xf numFmtId="37" fontId="33" fillId="0" borderId="227" applyNumberFormat="0"/>
    <xf numFmtId="194" fontId="33" fillId="0" borderId="221" applyFill="0"/>
    <xf numFmtId="186" fontId="61" fillId="21" borderId="236" applyBorder="0"/>
    <xf numFmtId="186" fontId="56" fillId="64" borderId="211" applyNumberFormat="0">
      <protection locked="0"/>
    </xf>
    <xf numFmtId="186" fontId="28" fillId="49" borderId="230">
      <alignment vertical="center"/>
    </xf>
    <xf numFmtId="186" fontId="56" fillId="40" borderId="224" applyNumberFormat="0" applyFont="0" applyAlignment="0" applyProtection="0"/>
    <xf numFmtId="186" fontId="56" fillId="21" borderId="222" applyNumberFormat="0" applyProtection="0">
      <alignment horizontal="left" vertical="top" indent="1"/>
    </xf>
    <xf numFmtId="191" fontId="28" fillId="12" borderId="230">
      <alignment vertical="center"/>
      <protection locked="0"/>
    </xf>
    <xf numFmtId="4" fontId="64" fillId="64" borderId="224" applyNumberFormat="0" applyProtection="0">
      <alignment horizontal="right" vertical="center"/>
    </xf>
    <xf numFmtId="186" fontId="56" fillId="63" borderId="222" applyNumberFormat="0" applyProtection="0">
      <alignment horizontal="left" vertical="top" indent="1"/>
    </xf>
    <xf numFmtId="191" fontId="5" fillId="70" borderId="240">
      <alignment horizontal="right" vertical="center"/>
      <protection locked="0"/>
    </xf>
    <xf numFmtId="191" fontId="28" fillId="50" borderId="230">
      <alignment vertical="center"/>
    </xf>
    <xf numFmtId="4" fontId="56" fillId="14" borderId="238" applyNumberFormat="0" applyProtection="0">
      <alignment horizontal="left" vertical="center" indent="1"/>
    </xf>
    <xf numFmtId="191" fontId="28" fillId="50" borderId="240">
      <alignment vertical="center"/>
    </xf>
    <xf numFmtId="191" fontId="28" fillId="51" borderId="230">
      <alignment horizontal="right" vertical="center"/>
      <protection locked="0"/>
    </xf>
    <xf numFmtId="186" fontId="57" fillId="44" borderId="225" applyNumberFormat="0" applyAlignment="0" applyProtection="0"/>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6" fillId="14"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4" fontId="56" fillId="15" borderId="224" applyNumberFormat="0" applyProtection="0">
      <alignment horizontal="right" vertical="center"/>
    </xf>
    <xf numFmtId="186" fontId="56" fillId="40" borderId="224" applyNumberFormat="0" applyFont="0" applyAlignment="0" applyProtection="0"/>
    <xf numFmtId="186" fontId="56" fillId="11" borderId="224" applyNumberFormat="0" applyProtection="0">
      <alignment horizontal="left" vertical="center" indent="1"/>
    </xf>
    <xf numFmtId="186" fontId="56" fillId="67" borderId="197"/>
    <xf numFmtId="190" fontId="5" fillId="70" borderId="240">
      <alignment horizontal="right" vertical="center"/>
      <protection locked="0"/>
    </xf>
    <xf numFmtId="4" fontId="56" fillId="15" borderId="224" applyNumberFormat="0" applyProtection="0">
      <alignment horizontal="right" vertical="center"/>
    </xf>
    <xf numFmtId="186" fontId="56" fillId="63" borderId="224" applyNumberFormat="0" applyProtection="0">
      <alignment horizontal="left" vertical="center" indent="1"/>
    </xf>
    <xf numFmtId="186" fontId="56" fillId="64" borderId="211" applyNumberFormat="0">
      <protection locked="0"/>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40" borderId="224" applyNumberFormat="0" applyFont="0" applyAlignment="0" applyProtection="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21" borderId="23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230">
      <alignment horizontal="right" vertical="center"/>
      <protection locked="0"/>
    </xf>
    <xf numFmtId="186" fontId="28" fillId="51" borderId="230">
      <alignment horizontal="right" vertical="center"/>
      <protection locked="0"/>
    </xf>
    <xf numFmtId="193" fontId="28" fillId="50" borderId="240">
      <alignment vertical="center"/>
    </xf>
    <xf numFmtId="186" fontId="28" fillId="50" borderId="230">
      <alignment vertical="center"/>
    </xf>
    <xf numFmtId="188" fontId="28" fillId="50" borderId="230">
      <alignment vertical="center"/>
    </xf>
    <xf numFmtId="191" fontId="28" fillId="50" borderId="230">
      <alignment vertical="center"/>
    </xf>
    <xf numFmtId="172" fontId="28" fillId="12" borderId="230">
      <alignment vertical="center"/>
      <protection locked="0"/>
    </xf>
    <xf numFmtId="186" fontId="28" fillId="12" borderId="230">
      <alignment vertical="center"/>
      <protection locked="0"/>
    </xf>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4" fontId="59" fillId="65" borderId="234" applyNumberFormat="0" applyProtection="0">
      <alignment horizontal="right" vertical="center"/>
    </xf>
    <xf numFmtId="186" fontId="50" fillId="41" borderId="224" applyNumberFormat="0" applyAlignment="0" applyProtection="0"/>
    <xf numFmtId="4" fontId="59" fillId="65" borderId="224" applyNumberFormat="0" applyProtection="0">
      <alignment horizontal="right" vertical="center"/>
    </xf>
    <xf numFmtId="164" fontId="35" fillId="0" borderId="0" applyFont="0" applyFill="0" applyBorder="0" applyAlignment="0" applyProtection="0"/>
    <xf numFmtId="4" fontId="56" fillId="60" borderId="234" applyNumberFormat="0" applyProtection="0">
      <alignment horizontal="right" vertical="center"/>
    </xf>
    <xf numFmtId="4" fontId="62" fillId="11" borderId="232" applyNumberFormat="0" applyProtection="0">
      <alignment horizontal="left" vertical="center" indent="1"/>
    </xf>
    <xf numFmtId="4" fontId="56" fillId="15" borderId="234" applyNumberFormat="0" applyProtection="0">
      <alignment horizontal="right" vertical="center"/>
    </xf>
    <xf numFmtId="186" fontId="56" fillId="15" borderId="232" applyNumberFormat="0" applyProtection="0">
      <alignment horizontal="left" vertical="top" indent="1"/>
    </xf>
    <xf numFmtId="186" fontId="44" fillId="0" borderId="229" applyNumberFormat="0" applyFill="0" applyAlignment="0" applyProtection="0"/>
    <xf numFmtId="37" fontId="33" fillId="0" borderId="227" applyNumberFormat="0"/>
    <xf numFmtId="4" fontId="62" fillId="11" borderId="222" applyNumberFormat="0" applyProtection="0">
      <alignment horizontal="left" vertical="center" indent="1"/>
    </xf>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4" fontId="56" fillId="59" borderId="224" applyNumberFormat="0" applyProtection="0">
      <alignment horizontal="right" vertical="center"/>
    </xf>
    <xf numFmtId="4" fontId="56" fillId="61" borderId="228" applyNumberFormat="0" applyProtection="0">
      <alignment horizontal="left" vertical="center" indent="1"/>
    </xf>
    <xf numFmtId="4" fontId="56" fillId="55" borderId="224" applyNumberFormat="0" applyProtection="0">
      <alignment horizontal="right" vertical="center"/>
    </xf>
    <xf numFmtId="4" fontId="56" fillId="52" borderId="224" applyNumberFormat="0" applyProtection="0">
      <alignment vertical="center"/>
    </xf>
    <xf numFmtId="188" fontId="28" fillId="51" borderId="177">
      <alignment horizontal="right" vertical="center"/>
      <protection locked="0"/>
    </xf>
    <xf numFmtId="186" fontId="28" fillId="50" borderId="177">
      <alignment vertical="center"/>
    </xf>
    <xf numFmtId="193" fontId="28" fillId="50" borderId="177">
      <alignment vertical="center"/>
    </xf>
    <xf numFmtId="186" fontId="56" fillId="14" borderId="232" applyNumberFormat="0" applyProtection="0">
      <alignment horizontal="left" vertical="top" indent="1"/>
    </xf>
    <xf numFmtId="188" fontId="28" fillId="49" borderId="177">
      <alignment vertical="center"/>
    </xf>
    <xf numFmtId="193" fontId="28" fillId="12" borderId="177">
      <alignment vertical="center"/>
      <protection locked="0"/>
    </xf>
    <xf numFmtId="186" fontId="56" fillId="15" borderId="232" applyNumberFormat="0" applyProtection="0">
      <alignment horizontal="left" vertical="top" indent="1"/>
    </xf>
    <xf numFmtId="191" fontId="28" fillId="49" borderId="177">
      <alignmen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40" borderId="224" applyNumberFormat="0" applyFont="0" applyAlignment="0" applyProtection="0"/>
    <xf numFmtId="186" fontId="42" fillId="44" borderId="234" applyNumberFormat="0" applyAlignment="0" applyProtection="0"/>
    <xf numFmtId="186" fontId="56" fillId="40" borderId="224" applyNumberFormat="0" applyFont="0" applyAlignment="0" applyProtection="0"/>
    <xf numFmtId="186" fontId="56" fillId="21" borderId="232" applyNumberFormat="0" applyProtection="0">
      <alignment horizontal="left" vertical="top" indent="1"/>
    </xf>
    <xf numFmtId="186" fontId="27" fillId="63" borderId="232"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42" fillId="44" borderId="224" applyNumberFormat="0" applyAlignment="0" applyProtection="0"/>
    <xf numFmtId="186" fontId="28" fillId="12" borderId="240">
      <alignment vertical="center"/>
      <protection locked="0"/>
    </xf>
    <xf numFmtId="4" fontId="27" fillId="21" borderId="238" applyNumberFormat="0" applyProtection="0">
      <alignment horizontal="left" vertical="center" indent="1"/>
    </xf>
    <xf numFmtId="4" fontId="56" fillId="55" borderId="224" applyNumberFormat="0" applyProtection="0">
      <alignment horizontal="right" vertical="center"/>
    </xf>
    <xf numFmtId="186" fontId="56" fillId="21" borderId="222" applyNumberFormat="0" applyProtection="0">
      <alignment horizontal="left" vertical="top" indent="1"/>
    </xf>
    <xf numFmtId="4" fontId="56" fillId="14"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186" fontId="50" fillId="41" borderId="224" applyNumberFormat="0" applyAlignment="0" applyProtection="0"/>
    <xf numFmtId="188" fontId="28" fillId="49" borderId="240">
      <alignment vertical="center"/>
    </xf>
    <xf numFmtId="186" fontId="56" fillId="40" borderId="224" applyNumberFormat="0" applyFont="0" applyAlignment="0" applyProtection="0"/>
    <xf numFmtId="186" fontId="42" fillId="44" borderId="224" applyNumberFormat="0" applyAlignment="0" applyProtection="0"/>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9" borderId="224" applyNumberFormat="0" applyProtection="0">
      <alignment horizontal="right" vertical="center"/>
    </xf>
    <xf numFmtId="4" fontId="56" fillId="58" borderId="224" applyNumberFormat="0" applyProtection="0">
      <alignment horizontal="right" vertical="center"/>
    </xf>
    <xf numFmtId="4" fontId="56" fillId="57" borderId="228" applyNumberFormat="0" applyProtection="0">
      <alignment horizontal="right" vertical="center"/>
    </xf>
    <xf numFmtId="186" fontId="60" fillId="52" borderId="222" applyNumberFormat="0" applyProtection="0">
      <alignment horizontal="left" vertical="top" indent="1"/>
    </xf>
    <xf numFmtId="4" fontId="59" fillId="53"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1" fontId="5" fillId="69" borderId="230">
      <alignment vertical="center"/>
    </xf>
    <xf numFmtId="188" fontId="5" fillId="69" borderId="230">
      <alignment vertical="center"/>
    </xf>
    <xf numFmtId="190" fontId="5" fillId="13" borderId="230">
      <alignment vertical="center"/>
    </xf>
    <xf numFmtId="191" fontId="5" fillId="13" borderId="230">
      <alignment vertical="center"/>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23" borderId="224" applyNumberFormat="0" applyProtection="0">
      <alignment horizontal="right" vertical="center"/>
    </xf>
    <xf numFmtId="4" fontId="56" fillId="15" borderId="224" applyNumberFormat="0" applyProtection="0">
      <alignment horizontal="right" vertical="center"/>
    </xf>
    <xf numFmtId="4" fontId="56" fillId="15" borderId="228" applyNumberFormat="0" applyProtection="0">
      <alignment horizontal="left" vertical="center" indent="1"/>
    </xf>
    <xf numFmtId="191" fontId="28" fillId="50" borderId="177">
      <alignment vertical="center"/>
    </xf>
    <xf numFmtId="191" fontId="28" fillId="50" borderId="177">
      <alignment vertical="center"/>
    </xf>
    <xf numFmtId="172" fontId="28" fillId="12" borderId="177">
      <alignment vertical="center"/>
      <protection locked="0"/>
    </xf>
    <xf numFmtId="172" fontId="28" fillId="12" borderId="177">
      <alignment vertical="center"/>
      <protection locked="0"/>
    </xf>
    <xf numFmtId="186" fontId="56" fillId="14" borderId="232" applyNumberFormat="0" applyProtection="0">
      <alignment horizontal="left" vertical="top" indent="1"/>
    </xf>
    <xf numFmtId="186" fontId="28" fillId="49" borderId="177">
      <alignment vertical="center"/>
    </xf>
    <xf numFmtId="186" fontId="28" fillId="12" borderId="177">
      <alignment vertical="center"/>
      <protection locked="0"/>
    </xf>
    <xf numFmtId="186" fontId="61" fillId="21" borderId="236" applyBorder="0"/>
    <xf numFmtId="191" fontId="28" fillId="49" borderId="177">
      <alignment vertical="center"/>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40" borderId="234" applyNumberFormat="0" applyFont="0" applyAlignment="0" applyProtection="0"/>
    <xf numFmtId="186" fontId="56" fillId="40" borderId="224" applyNumberFormat="0" applyFont="0" applyAlignment="0" applyProtection="0"/>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44" fillId="0" borderId="239" applyNumberFormat="0" applyFill="0" applyAlignment="0" applyProtection="0"/>
    <xf numFmtId="37" fontId="33" fillId="0" borderId="237" applyNumberFormat="0"/>
    <xf numFmtId="186" fontId="62"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8" fillId="49" borderId="240">
      <alignment vertical="center"/>
    </xf>
    <xf numFmtId="186" fontId="56" fillId="40" borderId="224" applyNumberFormat="0" applyFont="0" applyAlignment="0" applyProtection="0"/>
    <xf numFmtId="190" fontId="28" fillId="49" borderId="240">
      <alignmen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91" fontId="5" fillId="13" borderId="177">
      <alignment vertical="center"/>
    </xf>
    <xf numFmtId="191" fontId="5" fillId="13" borderId="177">
      <alignment vertical="center"/>
    </xf>
    <xf numFmtId="191" fontId="5" fillId="13" borderId="177">
      <alignment vertical="center"/>
    </xf>
    <xf numFmtId="0" fontId="5" fillId="13" borderId="177">
      <alignment vertical="center"/>
    </xf>
    <xf numFmtId="0" fontId="5" fillId="13" borderId="177">
      <alignment vertical="center"/>
    </xf>
    <xf numFmtId="0" fontId="5" fillId="13" borderId="177">
      <alignment vertical="center"/>
    </xf>
    <xf numFmtId="0" fontId="5" fillId="13" borderId="177">
      <alignment vertical="center"/>
    </xf>
    <xf numFmtId="191" fontId="5" fillId="13" borderId="177">
      <alignment vertical="center"/>
    </xf>
    <xf numFmtId="188" fontId="5" fillId="13" borderId="177">
      <alignment vertical="center"/>
    </xf>
    <xf numFmtId="191" fontId="5" fillId="13" borderId="177">
      <alignment vertical="center"/>
    </xf>
    <xf numFmtId="196" fontId="5" fillId="13" borderId="177">
      <alignment vertical="center"/>
    </xf>
    <xf numFmtId="188" fontId="5" fillId="13" borderId="177">
      <alignment vertical="center"/>
    </xf>
    <xf numFmtId="188" fontId="5" fillId="13" borderId="177">
      <alignment vertical="center"/>
    </xf>
    <xf numFmtId="190" fontId="5" fillId="13" borderId="177">
      <alignmen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7" borderId="240"/>
    <xf numFmtId="193" fontId="5" fillId="7" borderId="177">
      <alignment vertical="center"/>
      <protection locked="0"/>
    </xf>
    <xf numFmtId="193" fontId="5" fillId="7" borderId="177">
      <alignment vertical="center"/>
      <protection locked="0"/>
    </xf>
    <xf numFmtId="0" fontId="5" fillId="7" borderId="177">
      <alignment vertical="center"/>
      <protection locked="0"/>
    </xf>
    <xf numFmtId="0" fontId="5" fillId="7" borderId="177">
      <alignment vertical="center"/>
      <protection locked="0"/>
    </xf>
    <xf numFmtId="193" fontId="5" fillId="7" borderId="177">
      <alignment vertical="center"/>
      <protection locked="0"/>
    </xf>
    <xf numFmtId="193" fontId="5" fillId="7" borderId="177">
      <alignment vertical="center"/>
      <protection locked="0"/>
    </xf>
    <xf numFmtId="0" fontId="5" fillId="7" borderId="177">
      <alignment vertical="center"/>
      <protection locked="0"/>
    </xf>
    <xf numFmtId="0" fontId="5" fillId="7" borderId="177">
      <alignment vertical="center"/>
      <protection locked="0"/>
    </xf>
    <xf numFmtId="193" fontId="5" fillId="7" borderId="177">
      <alignment vertical="center"/>
      <protection locked="0"/>
    </xf>
    <xf numFmtId="193" fontId="5" fillId="7" borderId="177">
      <alignment vertical="center"/>
      <protection locked="0"/>
    </xf>
    <xf numFmtId="188" fontId="5" fillId="7" borderId="177">
      <alignment vertical="center"/>
      <protection locked="0"/>
    </xf>
    <xf numFmtId="191" fontId="5" fillId="7" borderId="177">
      <alignment vertical="center"/>
      <protection locked="0"/>
    </xf>
    <xf numFmtId="172" fontId="5" fillId="7" borderId="177">
      <alignment vertical="center"/>
      <protection locked="0"/>
    </xf>
    <xf numFmtId="172" fontId="5" fillId="7" borderId="177">
      <alignment vertical="center"/>
      <protection locked="0"/>
    </xf>
    <xf numFmtId="172" fontId="5" fillId="7" borderId="177">
      <alignment vertical="center"/>
      <protection locked="0"/>
    </xf>
    <xf numFmtId="172" fontId="5" fillId="7" borderId="177">
      <alignment vertical="center"/>
      <protection locked="0"/>
    </xf>
    <xf numFmtId="191" fontId="5" fillId="7" borderId="177">
      <alignment vertical="center"/>
      <protection locked="0"/>
    </xf>
    <xf numFmtId="191" fontId="5" fillId="7" borderId="177">
      <alignment vertical="center"/>
      <protection locked="0"/>
    </xf>
    <xf numFmtId="188" fontId="5" fillId="7" borderId="177">
      <alignment vertical="center"/>
      <protection locked="0"/>
    </xf>
    <xf numFmtId="191"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6" fontId="5" fillId="69" borderId="177">
      <alignment vertical="center"/>
    </xf>
    <xf numFmtId="188" fontId="5" fillId="69" borderId="177">
      <alignment vertical="center"/>
    </xf>
    <xf numFmtId="188" fontId="5" fillId="69" borderId="177">
      <alignment vertical="center"/>
    </xf>
    <xf numFmtId="190" fontId="5" fillId="69" borderId="177">
      <alignment vertical="center"/>
    </xf>
    <xf numFmtId="0" fontId="5" fillId="69" borderId="177">
      <alignment vertical="center"/>
    </xf>
    <xf numFmtId="0" fontId="5" fillId="69" borderId="177">
      <alignment vertical="center"/>
    </xf>
    <xf numFmtId="0" fontId="5" fillId="69" borderId="177">
      <alignment vertical="center"/>
    </xf>
    <xf numFmtId="0" fontId="5" fillId="69" borderId="177">
      <alignment vertical="center"/>
    </xf>
    <xf numFmtId="191" fontId="5" fillId="69" borderId="177">
      <alignment vertical="center"/>
    </xf>
    <xf numFmtId="188" fontId="5" fillId="69" borderId="177">
      <alignment vertical="center"/>
    </xf>
    <xf numFmtId="191" fontId="5" fillId="69" borderId="177">
      <alignment vertical="center"/>
    </xf>
    <xf numFmtId="191" fontId="5" fillId="69" borderId="177">
      <alignment vertical="center"/>
    </xf>
    <xf numFmtId="191" fontId="5" fillId="70" borderId="177">
      <alignment horizontal="right" vertical="center"/>
      <protection locked="0"/>
    </xf>
    <xf numFmtId="0" fontId="5" fillId="70" borderId="177">
      <alignment horizontal="right" vertical="center"/>
      <protection locked="0"/>
    </xf>
    <xf numFmtId="0" fontId="5" fillId="70" borderId="177">
      <alignment horizontal="right" vertical="center"/>
      <protection locked="0"/>
    </xf>
    <xf numFmtId="0" fontId="5" fillId="70" borderId="177">
      <alignment horizontal="right" vertical="center"/>
      <protection locked="0"/>
    </xf>
    <xf numFmtId="196" fontId="5" fillId="70" borderId="177">
      <alignment horizontal="right" vertical="center"/>
      <protection locked="0"/>
    </xf>
    <xf numFmtId="188" fontId="5" fillId="70" borderId="177">
      <alignment horizontal="right" vertical="center"/>
      <protection locked="0"/>
    </xf>
    <xf numFmtId="188" fontId="5" fillId="70" borderId="177">
      <alignment horizontal="right" vertical="center"/>
      <protection locked="0"/>
    </xf>
    <xf numFmtId="190" fontId="5" fillId="70" borderId="177">
      <alignment horizontal="right" vertical="center"/>
      <protection locked="0"/>
    </xf>
    <xf numFmtId="191" fontId="5" fillId="70" borderId="177">
      <alignment horizontal="right" vertical="center"/>
      <protection locked="0"/>
    </xf>
    <xf numFmtId="188" fontId="5" fillId="70" borderId="177">
      <alignment horizontal="right" vertical="center"/>
      <protection locked="0"/>
    </xf>
    <xf numFmtId="191" fontId="5" fillId="70" borderId="177">
      <alignment horizontal="right" vertical="center"/>
      <protection locked="0"/>
    </xf>
    <xf numFmtId="191" fontId="5" fillId="70" borderId="177">
      <alignment horizontal="right" vertical="center"/>
      <protection locked="0"/>
    </xf>
    <xf numFmtId="186" fontId="56" fillId="21"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5"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0" fillId="85" borderId="21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72" fillId="86" borderId="222" applyNumberFormat="0" applyProtection="0">
      <alignment horizontal="right" vertical="center"/>
    </xf>
    <xf numFmtId="186" fontId="56" fillId="14" borderId="224" applyNumberFormat="0" applyProtection="0">
      <alignment horizontal="left" vertical="center" indent="1"/>
    </xf>
    <xf numFmtId="186" fontId="27" fillId="14" borderId="222"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7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27" fillId="15" borderId="232" applyNumberFormat="0" applyProtection="0">
      <alignment horizontal="left" vertical="center" indent="1"/>
    </xf>
    <xf numFmtId="4" fontId="56" fillId="57" borderId="238"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8" fontId="28" fillId="51" borderId="230">
      <alignment horizontal="right" vertical="center"/>
      <protection locked="0"/>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91" fontId="28" fillId="12" borderId="230">
      <alignment vertical="center"/>
      <protection locked="0"/>
    </xf>
    <xf numFmtId="193" fontId="28" fillId="12" borderId="230">
      <alignment vertical="center"/>
      <protection locked="0"/>
    </xf>
    <xf numFmtId="191" fontId="28" fillId="12" borderId="230">
      <alignment vertical="center"/>
      <protection locked="0"/>
    </xf>
    <xf numFmtId="186" fontId="28" fillId="49" borderId="230">
      <alignment vertical="center"/>
    </xf>
    <xf numFmtId="190"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6" fillId="64" borderId="211" applyNumberFormat="0">
      <protection locked="0"/>
    </xf>
    <xf numFmtId="4" fontId="64" fillId="64" borderId="234" applyNumberFormat="0" applyProtection="0">
      <alignment horizontal="right" vertical="center"/>
    </xf>
    <xf numFmtId="186" fontId="56" fillId="40" borderId="234" applyNumberFormat="0" applyFont="0" applyAlignment="0" applyProtection="0"/>
    <xf numFmtId="186" fontId="56" fillId="40" borderId="224" applyNumberFormat="0" applyFont="0" applyAlignment="0" applyProtection="0"/>
    <xf numFmtId="188" fontId="5" fillId="13" borderId="230">
      <alignment vertical="center"/>
    </xf>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62" fillId="15" borderId="222" applyNumberFormat="0" applyProtection="0">
      <alignment horizontal="left" vertical="top" indent="1"/>
    </xf>
    <xf numFmtId="4" fontId="62" fillId="48" borderId="222" applyNumberFormat="0" applyProtection="0">
      <alignment vertical="center"/>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16" borderId="224" applyNumberFormat="0" applyProtection="0">
      <alignment horizontal="right" vertical="center"/>
    </xf>
    <xf numFmtId="186" fontId="60" fillId="52" borderId="222" applyNumberFormat="0" applyProtection="0">
      <alignment horizontal="left" vertical="top" indent="1"/>
    </xf>
    <xf numFmtId="191" fontId="28" fillId="51" borderId="177">
      <alignment horizontal="right" vertical="center"/>
      <protection locked="0"/>
    </xf>
    <xf numFmtId="186" fontId="28" fillId="51" borderId="177">
      <alignment horizontal="right" vertical="center"/>
      <protection locked="0"/>
    </xf>
    <xf numFmtId="191" fontId="28" fillId="50" borderId="177">
      <alignment vertical="center"/>
    </xf>
    <xf numFmtId="186" fontId="28" fillId="50" borderId="177">
      <alignment vertical="center"/>
    </xf>
    <xf numFmtId="193" fontId="28" fillId="50" borderId="177">
      <alignment vertical="center"/>
    </xf>
    <xf numFmtId="186" fontId="56" fillId="15" borderId="232" applyNumberFormat="0" applyProtection="0">
      <alignment horizontal="left" vertical="top" indent="1"/>
    </xf>
    <xf numFmtId="186" fontId="56" fillId="40" borderId="224" applyNumberFormat="0" applyFont="0" applyAlignment="0" applyProtection="0"/>
    <xf numFmtId="4" fontId="56" fillId="14" borderId="23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34" applyNumberFormat="0" applyProtection="0">
      <alignment horizontal="left" vertical="center" indent="1"/>
    </xf>
    <xf numFmtId="186" fontId="27" fillId="63" borderId="23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7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7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77"/>
    <xf numFmtId="37" fontId="33" fillId="0" borderId="227" applyNumberFormat="0"/>
    <xf numFmtId="194" fontId="33" fillId="0" borderId="221" applyFill="0"/>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6" borderId="224" applyNumberFormat="0" applyProtection="0">
      <alignment horizontal="right" vertical="center"/>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21" borderId="232" applyNumberFormat="0" applyProtection="0">
      <alignment horizontal="left" vertical="top" indent="1"/>
    </xf>
    <xf numFmtId="186" fontId="56" fillId="15" borderId="222" applyNumberFormat="0" applyProtection="0">
      <alignment horizontal="left" vertical="top" indent="1"/>
    </xf>
    <xf numFmtId="186" fontId="50" fillId="41" borderId="224" applyNumberFormat="0" applyAlignment="0" applyProtection="0"/>
    <xf numFmtId="186" fontId="42" fillId="44" borderId="23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72" fontId="28" fillId="12" borderId="177">
      <alignment vertical="center"/>
      <protection locked="0"/>
    </xf>
    <xf numFmtId="186" fontId="56" fillId="21" borderId="222" applyNumberFormat="0" applyProtection="0">
      <alignment horizontal="left" vertical="top" indent="1"/>
    </xf>
    <xf numFmtId="4" fontId="59" fillId="65" borderId="234" applyNumberFormat="0" applyProtection="0">
      <alignment horizontal="right" vertical="center"/>
    </xf>
    <xf numFmtId="191" fontId="28" fillId="12" borderId="177">
      <alignment vertical="center"/>
      <protection locked="0"/>
    </xf>
    <xf numFmtId="4" fontId="56" fillId="53" borderId="234" applyNumberFormat="0" applyProtection="0">
      <alignment horizontal="left" vertical="center" indent="1"/>
    </xf>
    <xf numFmtId="4" fontId="56" fillId="53" borderId="224" applyNumberFormat="0" applyProtection="0">
      <alignment horizontal="left" vertical="center" indent="1"/>
    </xf>
    <xf numFmtId="186" fontId="27" fillId="21" borderId="222" applyNumberFormat="0" applyProtection="0">
      <alignment horizontal="left" vertical="top"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72" fontId="28" fillId="12" borderId="177">
      <alignment vertical="center"/>
      <protection locked="0"/>
    </xf>
    <xf numFmtId="186" fontId="42" fillId="44" borderId="224" applyNumberFormat="0" applyAlignment="0" applyProtection="0"/>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4" fontId="56" fillId="61" borderId="238"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28" fillId="50" borderId="240">
      <alignment vertical="center"/>
    </xf>
    <xf numFmtId="191" fontId="28" fillId="51" borderId="240">
      <alignment horizontal="right" vertical="center"/>
      <protection locked="0"/>
    </xf>
    <xf numFmtId="188" fontId="28" fillId="50" borderId="240">
      <alignment vertical="center"/>
    </xf>
    <xf numFmtId="191" fontId="28" fillId="50" borderId="240">
      <alignment vertical="center"/>
    </xf>
    <xf numFmtId="186" fontId="28" fillId="12" borderId="240">
      <alignment vertical="center"/>
      <protection locked="0"/>
    </xf>
    <xf numFmtId="188" fontId="28" fillId="49" borderId="240">
      <alignment vertical="center"/>
    </xf>
    <xf numFmtId="186" fontId="28" fillId="49" borderId="24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64" borderId="211" applyNumberFormat="0">
      <protection locked="0"/>
    </xf>
    <xf numFmtId="4" fontId="62" fillId="11" borderId="222" applyNumberFormat="0" applyProtection="0">
      <alignment horizontal="left" vertical="center" indent="1"/>
    </xf>
    <xf numFmtId="4" fontId="56" fillId="53" borderId="234" applyNumberFormat="0" applyProtection="0">
      <alignment horizontal="left" vertical="center" indent="1"/>
    </xf>
    <xf numFmtId="186" fontId="56" fillId="21" borderId="232" applyNumberFormat="0" applyProtection="0">
      <alignment horizontal="left" vertical="top" indent="1"/>
    </xf>
    <xf numFmtId="186" fontId="56" fillId="14" borderId="232" applyNumberFormat="0" applyProtection="0">
      <alignment horizontal="left" vertical="top" indent="1"/>
    </xf>
    <xf numFmtId="4" fontId="56" fillId="16" borderId="234" applyNumberFormat="0" applyProtection="0">
      <alignment horizontal="right" vertical="center"/>
    </xf>
    <xf numFmtId="37" fontId="33" fillId="0" borderId="237" applyNumberFormat="0"/>
    <xf numFmtId="186" fontId="56" fillId="64" borderId="211" applyNumberFormat="0">
      <protection locked="0"/>
    </xf>
    <xf numFmtId="186" fontId="44" fillId="0" borderId="239" applyNumberFormat="0" applyFill="0" applyAlignment="0" applyProtection="0"/>
    <xf numFmtId="4" fontId="64" fillId="64" borderId="224" applyNumberFormat="0" applyProtection="0">
      <alignment horizontal="right" vertical="center"/>
    </xf>
    <xf numFmtId="186" fontId="56" fillId="64" borderId="211" applyNumberFormat="0">
      <protection locked="0"/>
    </xf>
    <xf numFmtId="4" fontId="56" fillId="16" borderId="224" applyNumberFormat="0" applyProtection="0">
      <alignment horizontal="right" vertical="center"/>
    </xf>
    <xf numFmtId="4" fontId="56" fillId="57" borderId="238" applyNumberFormat="0" applyProtection="0">
      <alignment horizontal="right" vertical="center"/>
    </xf>
    <xf numFmtId="4" fontId="56" fillId="53" borderId="224"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186" fontId="60" fillId="52" borderId="232" applyNumberFormat="0" applyProtection="0">
      <alignment horizontal="left" vertical="top" indent="1"/>
    </xf>
    <xf numFmtId="186" fontId="56" fillId="40" borderId="234" applyNumberFormat="0" applyFon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4" fontId="56" fillId="52" borderId="234" applyNumberFormat="0" applyProtection="0">
      <alignment vertical="center"/>
    </xf>
    <xf numFmtId="4" fontId="56" fillId="55"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11" borderId="234" applyNumberFormat="0" applyProtection="0">
      <alignment horizontal="left" vertical="center"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42" fillId="44" borderId="234" applyNumberFormat="0" applyAlignment="0" applyProtection="0"/>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40" borderId="224" applyNumberFormat="0" applyFont="0" applyAlignment="0" applyProtection="0"/>
    <xf numFmtId="196" fontId="5" fillId="69" borderId="240">
      <alignment vertical="center"/>
    </xf>
    <xf numFmtId="191" fontId="5" fillId="7" borderId="240">
      <alignment vertical="center"/>
      <protection locked="0"/>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38" applyNumberFormat="0" applyProtection="0">
      <alignment horizontal="left" vertical="center" indent="1"/>
    </xf>
    <xf numFmtId="4" fontId="27" fillId="21" borderId="23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91" fontId="28" fillId="50" borderId="240">
      <alignment vertical="center"/>
    </xf>
    <xf numFmtId="186" fontId="28" fillId="50" borderId="240">
      <alignment vertical="center"/>
    </xf>
    <xf numFmtId="193" fontId="28" fillId="50" borderId="240">
      <alignment vertical="center"/>
    </xf>
    <xf numFmtId="191" fontId="28" fillId="12" borderId="240">
      <alignment vertical="center"/>
      <protection locked="0"/>
    </xf>
    <xf numFmtId="172" fontId="28" fillId="12" borderId="240">
      <alignment vertical="center"/>
      <protection locked="0"/>
    </xf>
    <xf numFmtId="191" fontId="28" fillId="12" borderId="240">
      <alignment vertical="center"/>
      <protection locked="0"/>
    </xf>
    <xf numFmtId="191" fontId="28" fillId="12" borderId="240">
      <alignment vertical="center"/>
      <protection locked="0"/>
    </xf>
    <xf numFmtId="186" fontId="56" fillId="40" borderId="234" applyNumberFormat="0" applyFont="0" applyAlignment="0" applyProtection="0"/>
    <xf numFmtId="186" fontId="27" fillId="21" borderId="232" applyNumberFormat="0" applyProtection="0">
      <alignment horizontal="left" vertical="top" indent="1"/>
    </xf>
    <xf numFmtId="186" fontId="57" fillId="44" borderId="235" applyNumberFormat="0" applyAlignment="0" applyProtection="0"/>
    <xf numFmtId="4" fontId="56" fillId="15" borderId="238" applyNumberFormat="0" applyProtection="0">
      <alignment horizontal="left" vertical="center" indent="1"/>
    </xf>
    <xf numFmtId="186" fontId="56" fillId="40" borderId="234" applyNumberFormat="0" applyFont="0" applyAlignment="0" applyProtection="0"/>
    <xf numFmtId="186" fontId="56" fillId="21" borderId="232" applyNumberFormat="0" applyProtection="0">
      <alignment horizontal="left" vertical="top" indent="1"/>
    </xf>
    <xf numFmtId="186" fontId="56" fillId="40" borderId="234" applyNumberFormat="0" applyFont="0" applyAlignment="0" applyProtection="0"/>
    <xf numFmtId="186" fontId="56" fillId="21" borderId="232" applyNumberFormat="0" applyProtection="0">
      <alignment horizontal="left" vertical="top" indent="1"/>
    </xf>
    <xf numFmtId="186" fontId="56" fillId="63" borderId="232" applyNumberFormat="0" applyProtection="0">
      <alignment horizontal="left" vertical="top" indent="1"/>
    </xf>
    <xf numFmtId="4" fontId="62" fillId="48" borderId="232"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56" fillId="15" borderId="232" applyNumberFormat="0" applyProtection="0">
      <alignment horizontal="left" vertical="top" indent="1"/>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7" borderId="238"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19" borderId="234" applyNumberFormat="0" applyProtection="0">
      <alignment horizontal="right" vertical="center"/>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27" fillId="21" borderId="238" applyNumberFormat="0" applyProtection="0">
      <alignment horizontal="left" vertical="center" indent="1"/>
    </xf>
    <xf numFmtId="186" fontId="27" fillId="21" borderId="232"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44" fillId="0" borderId="239" applyNumberFormat="0" applyFill="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186" fontId="56" fillId="64" borderId="211" applyNumberFormat="0">
      <protection locked="0"/>
    </xf>
    <xf numFmtId="4" fontId="62" fillId="48" borderId="232" applyNumberFormat="0" applyProtection="0">
      <alignment vertical="center"/>
    </xf>
    <xf numFmtId="4" fontId="56" fillId="54" borderId="234" applyNumberFormat="0" applyProtection="0">
      <alignment horizontal="left" vertical="center" indent="1"/>
    </xf>
    <xf numFmtId="186" fontId="62" fillId="48" borderId="232" applyNumberFormat="0" applyProtection="0">
      <alignment horizontal="left" vertical="top" indent="1"/>
    </xf>
    <xf numFmtId="4" fontId="59" fillId="65" borderId="234" applyNumberFormat="0" applyProtection="0">
      <alignment horizontal="right" vertical="center"/>
    </xf>
    <xf numFmtId="186" fontId="62" fillId="15" borderId="232" applyNumberFormat="0" applyProtection="0">
      <alignment horizontal="left" vertical="top" indent="1"/>
    </xf>
    <xf numFmtId="37" fontId="33" fillId="0" borderId="237" applyNumberFormat="0"/>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63" borderId="232" applyNumberFormat="0" applyProtection="0">
      <alignment horizontal="left" vertical="top" indent="1"/>
    </xf>
    <xf numFmtId="186" fontId="56" fillId="64" borderId="211" applyNumberFormat="0">
      <protection locked="0"/>
    </xf>
    <xf numFmtId="4" fontId="70" fillId="53" borderId="232" applyNumberFormat="0" applyProtection="0">
      <alignment vertical="center"/>
    </xf>
    <xf numFmtId="4" fontId="71" fillId="53" borderId="232" applyNumberFormat="0" applyProtection="0">
      <alignment vertical="center"/>
    </xf>
    <xf numFmtId="4" fontId="72" fillId="53" borderId="232" applyNumberFormat="0" applyProtection="0">
      <alignment horizontal="left" vertical="center" indent="1"/>
    </xf>
    <xf numFmtId="0" fontId="73" fillId="52" borderId="232" applyNumberFormat="0" applyProtection="0">
      <alignment horizontal="left" vertical="top" indent="1"/>
    </xf>
    <xf numFmtId="4" fontId="72" fillId="78" borderId="232" applyNumberFormat="0" applyProtection="0">
      <alignment horizontal="right" vertical="center"/>
    </xf>
    <xf numFmtId="4" fontId="72" fillId="79" borderId="232" applyNumberFormat="0" applyProtection="0">
      <alignment horizontal="right" vertical="center"/>
    </xf>
    <xf numFmtId="4" fontId="72" fillId="80" borderId="232" applyNumberFormat="0" applyProtection="0">
      <alignment horizontal="right" vertical="center"/>
    </xf>
    <xf numFmtId="4" fontId="72" fillId="50" borderId="232" applyNumberFormat="0" applyProtection="0">
      <alignment horizontal="right" vertical="center"/>
    </xf>
    <xf numFmtId="4" fontId="72" fillId="49" borderId="232" applyNumberFormat="0" applyProtection="0">
      <alignment horizontal="right" vertical="center"/>
    </xf>
    <xf numFmtId="4" fontId="72" fillId="81" borderId="232" applyNumberFormat="0" applyProtection="0">
      <alignment horizontal="right" vertical="center"/>
    </xf>
    <xf numFmtId="4" fontId="72" fillId="82" borderId="232" applyNumberFormat="0" applyProtection="0">
      <alignment horizontal="right" vertical="center"/>
    </xf>
    <xf numFmtId="4" fontId="72" fillId="83" borderId="232" applyNumberFormat="0" applyProtection="0">
      <alignment horizontal="right" vertical="center"/>
    </xf>
    <xf numFmtId="4" fontId="72" fillId="84" borderId="232" applyNumberFormat="0" applyProtection="0">
      <alignment horizontal="right" vertical="center"/>
    </xf>
    <xf numFmtId="4" fontId="70" fillId="85" borderId="212" applyNumberFormat="0" applyProtection="0">
      <alignment horizontal="left" vertical="center" indent="1"/>
    </xf>
    <xf numFmtId="4" fontId="72" fillId="86" borderId="232" applyNumberFormat="0" applyProtection="0">
      <alignment horizontal="right" vertical="center"/>
    </xf>
    <xf numFmtId="0" fontId="27" fillId="21" borderId="232" applyNumberFormat="0" applyProtection="0">
      <alignment horizontal="left" vertical="center" indent="1"/>
    </xf>
    <xf numFmtId="0" fontId="27" fillId="21" borderId="232" applyNumberFormat="0" applyProtection="0">
      <alignment horizontal="left" vertical="top" indent="1"/>
    </xf>
    <xf numFmtId="0" fontId="27" fillId="15" borderId="232" applyNumberFormat="0" applyProtection="0">
      <alignment horizontal="left" vertical="center" indent="1"/>
    </xf>
    <xf numFmtId="0" fontId="27" fillId="15" borderId="232" applyNumberFormat="0" applyProtection="0">
      <alignment horizontal="left" vertical="top" indent="1"/>
    </xf>
    <xf numFmtId="0" fontId="27" fillId="63" borderId="232" applyNumberFormat="0" applyProtection="0">
      <alignment horizontal="left" vertical="center" indent="1"/>
    </xf>
    <xf numFmtId="0" fontId="27" fillId="63" borderId="232" applyNumberFormat="0" applyProtection="0">
      <alignment horizontal="left" vertical="top" indent="1"/>
    </xf>
    <xf numFmtId="0" fontId="27" fillId="14" borderId="232" applyNumberFormat="0" applyProtection="0">
      <alignment horizontal="left" vertical="center" indent="1"/>
    </xf>
    <xf numFmtId="0" fontId="27" fillId="14" borderId="232" applyNumberFormat="0" applyProtection="0">
      <alignment horizontal="left" vertical="top" indent="1"/>
    </xf>
    <xf numFmtId="4" fontId="72" fillId="87" borderId="232" applyNumberFormat="0" applyProtection="0">
      <alignment vertical="center"/>
    </xf>
    <xf numFmtId="4" fontId="74" fillId="87" borderId="232" applyNumberFormat="0" applyProtection="0">
      <alignment vertical="center"/>
    </xf>
    <xf numFmtId="4" fontId="70" fillId="86" borderId="233" applyNumberFormat="0" applyProtection="0">
      <alignment horizontal="left" vertical="center" indent="1"/>
    </xf>
    <xf numFmtId="0" fontId="37" fillId="48" borderId="232" applyNumberFormat="0" applyProtection="0">
      <alignment horizontal="left" vertical="top" indent="1"/>
    </xf>
    <xf numFmtId="4" fontId="72" fillId="87" borderId="232" applyNumberFormat="0" applyProtection="0">
      <alignment horizontal="right" vertical="center"/>
    </xf>
    <xf numFmtId="4" fontId="74" fillId="87" borderId="232" applyNumberFormat="0" applyProtection="0">
      <alignment horizontal="right" vertical="center"/>
    </xf>
    <xf numFmtId="4" fontId="70" fillId="86" borderId="232" applyNumberFormat="0" applyProtection="0">
      <alignment horizontal="left" vertical="center" indent="1"/>
    </xf>
    <xf numFmtId="0" fontId="37" fillId="15" borderId="232" applyNumberFormat="0" applyProtection="0">
      <alignment horizontal="left" vertical="top" indent="1"/>
    </xf>
    <xf numFmtId="4" fontId="75" fillId="88" borderId="233" applyNumberFormat="0" applyProtection="0">
      <alignment horizontal="left" vertical="center" indent="1"/>
    </xf>
    <xf numFmtId="4" fontId="76" fillId="87" borderId="232"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93" fontId="28" fillId="12" borderId="240">
      <alignment vertical="center"/>
      <protection locked="0"/>
    </xf>
    <xf numFmtId="186" fontId="28" fillId="49" borderId="240">
      <alignment vertical="center"/>
    </xf>
    <xf numFmtId="191" fontId="28" fillId="49" borderId="24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4" fontId="62" fillId="48" borderId="232" applyNumberFormat="0" applyProtection="0">
      <alignment vertical="center"/>
    </xf>
    <xf numFmtId="186" fontId="56" fillId="40" borderId="234" applyNumberFormat="0" applyFont="0" applyAlignment="0" applyProtection="0"/>
    <xf numFmtId="186" fontId="56" fillId="21" borderId="232" applyNumberFormat="0" applyProtection="0">
      <alignment horizontal="left" vertical="top" indent="1"/>
    </xf>
    <xf numFmtId="186" fontId="56" fillId="15" borderId="232" applyNumberFormat="0" applyProtection="0">
      <alignment horizontal="left" vertical="top" indent="1"/>
    </xf>
    <xf numFmtId="4" fontId="63" fillId="66" borderId="238"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24" applyNumberFormat="0" applyProtection="0">
      <alignment horizontal="left" vertical="center" indent="1"/>
    </xf>
    <xf numFmtId="4" fontId="56" fillId="15" borderId="224" applyNumberFormat="0" applyProtection="0">
      <alignment horizontal="right" vertical="center"/>
    </xf>
    <xf numFmtId="4" fontId="27" fillId="21" borderId="23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6" fontId="50" fillId="41" borderId="234" applyNumberFormat="0" applyAlignment="0" applyProtection="0"/>
    <xf numFmtId="186" fontId="50" fillId="41" borderId="234" applyNumberFormat="0" applyAlignment="0" applyProtection="0"/>
    <xf numFmtId="4" fontId="27" fillId="21" borderId="238"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186" fontId="27" fillId="21" borderId="232"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37" fontId="33" fillId="0" borderId="237" applyNumberFormat="0"/>
    <xf numFmtId="194" fontId="33" fillId="0" borderId="231" applyFill="0"/>
    <xf numFmtId="186" fontId="56" fillId="63" borderId="232" applyNumberFormat="0" applyProtection="0">
      <alignment horizontal="left" vertical="top" indent="1"/>
    </xf>
    <xf numFmtId="186" fontId="57" fillId="44" borderId="235" applyNumberFormat="0" applyAlignment="0" applyProtection="0"/>
    <xf numFmtId="186" fontId="56" fillId="63" borderId="232" applyNumberFormat="0" applyProtection="0">
      <alignment horizontal="left" vertical="top" indent="1"/>
    </xf>
    <xf numFmtId="193" fontId="28" fillId="12" borderId="240">
      <alignment vertical="center"/>
      <protection locked="0"/>
    </xf>
    <xf numFmtId="186" fontId="27" fillId="14" borderId="232" applyNumberFormat="0" applyProtection="0">
      <alignment horizontal="left" vertical="top" indent="1"/>
    </xf>
    <xf numFmtId="172" fontId="28" fillId="12" borderId="240">
      <alignment vertical="center"/>
      <protection locked="0"/>
    </xf>
    <xf numFmtId="186" fontId="56" fillId="14" borderId="232" applyNumberFormat="0" applyProtection="0">
      <alignment horizontal="left" vertical="top" indent="1"/>
    </xf>
    <xf numFmtId="186" fontId="57" fillId="44" borderId="235" applyNumberFormat="0" applyAlignment="0" applyProtection="0"/>
    <xf numFmtId="186" fontId="56" fillId="14" borderId="232" applyNumberFormat="0" applyProtection="0">
      <alignment horizontal="left" vertical="top" indent="1"/>
    </xf>
    <xf numFmtId="4" fontId="27" fillId="21" borderId="238" applyNumberFormat="0" applyProtection="0">
      <alignment horizontal="left" vertical="center" indent="1"/>
    </xf>
    <xf numFmtId="186" fontId="56" fillId="14" borderId="232" applyNumberFormat="0" applyProtection="0">
      <alignment horizontal="left" vertical="top" indent="1"/>
    </xf>
    <xf numFmtId="186" fontId="27" fillId="15" borderId="232" applyNumberFormat="0" applyProtection="0">
      <alignment horizontal="left" vertical="center" indent="1"/>
    </xf>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28" fillId="12" borderId="240">
      <alignment vertical="center"/>
      <protection locked="0"/>
    </xf>
    <xf numFmtId="186" fontId="57" fillId="44" borderId="235" applyNumberForma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38"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37" fontId="33" fillId="0" borderId="227" applyNumberFormat="0"/>
    <xf numFmtId="186" fontId="44" fillId="0" borderId="239" applyNumberFormat="0" applyFill="0" applyAlignment="0" applyProtection="0"/>
    <xf numFmtId="186" fontId="44" fillId="0" borderId="23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3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2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5" borderId="222" applyNumberFormat="0" applyProtection="0">
      <alignment horizontal="left" vertical="top" indent="1"/>
    </xf>
    <xf numFmtId="186" fontId="56" fillId="64" borderId="211" applyNumberFormat="0">
      <protection locked="0"/>
    </xf>
    <xf numFmtId="4" fontId="64" fillId="64" borderId="234" applyNumberFormat="0" applyProtection="0">
      <alignment horizontal="right" vertical="center"/>
    </xf>
    <xf numFmtId="4" fontId="56" fillId="0"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4" fontId="56" fillId="19" borderId="234" applyNumberFormat="0" applyProtection="0">
      <alignment horizontal="right" vertical="center"/>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27" fillId="21" borderId="238" applyNumberFormat="0" applyProtection="0">
      <alignment horizontal="left" vertical="center" indent="1"/>
    </xf>
    <xf numFmtId="4" fontId="56" fillId="19" borderId="234" applyNumberFormat="0" applyProtection="0">
      <alignment horizontal="right" vertical="center"/>
    </xf>
    <xf numFmtId="4" fontId="56" fillId="56" borderId="234" applyNumberFormat="0" applyProtection="0">
      <alignment horizontal="right" vertical="center"/>
    </xf>
    <xf numFmtId="4" fontId="59" fillId="53"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4" fontId="56" fillId="0" borderId="234" applyNumberFormat="0" applyProtection="0">
      <alignment horizontal="right" vertical="center"/>
    </xf>
    <xf numFmtId="186" fontId="61" fillId="21" borderId="236" applyBorder="0"/>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186" fontId="56" fillId="40" borderId="234" applyNumberFormat="0" applyFont="0" applyAlignment="0" applyProtection="0"/>
    <xf numFmtId="4" fontId="59" fillId="53" borderId="234" applyNumberFormat="0" applyProtection="0">
      <alignment vertical="center"/>
    </xf>
    <xf numFmtId="186" fontId="57" fillId="44" borderId="235" applyNumberFormat="0" applyAlignment="0" applyProtection="0"/>
    <xf numFmtId="186" fontId="56" fillId="40" borderId="234" applyNumberFormat="0" applyFont="0" applyAlignment="0" applyProtection="0"/>
    <xf numFmtId="186" fontId="42" fillId="44" borderId="234" applyNumberFormat="0" applyAlignment="0" applyProtection="0"/>
    <xf numFmtId="186" fontId="56" fillId="64" borderId="211" applyNumberFormat="0">
      <protection locked="0"/>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3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2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39" applyNumberFormat="0" applyFill="0" applyAlignment="0" applyProtection="0"/>
    <xf numFmtId="186" fontId="44" fillId="0" borderId="239" applyNumberFormat="0" applyFill="0" applyAlignment="0" applyProtection="0"/>
    <xf numFmtId="4" fontId="63" fillId="66" borderId="238" applyNumberFormat="0" applyProtection="0">
      <alignment horizontal="left" vertical="center" indent="1"/>
    </xf>
    <xf numFmtId="186" fontId="62" fillId="15" borderId="232" applyNumberFormat="0" applyProtection="0">
      <alignment horizontal="left" vertical="top" indent="1"/>
    </xf>
    <xf numFmtId="186" fontId="44" fillId="0" borderId="239" applyNumberFormat="0" applyFill="0" applyAlignment="0" applyProtection="0"/>
    <xf numFmtId="4" fontId="64" fillId="64" borderId="234" applyNumberFormat="0" applyProtection="0">
      <alignment horizontal="right" vertical="center"/>
    </xf>
    <xf numFmtId="4" fontId="56" fillId="16" borderId="234" applyNumberFormat="0" applyProtection="0">
      <alignment horizontal="right" vertical="center"/>
    </xf>
    <xf numFmtId="186" fontId="60" fillId="52" borderId="232" applyNumberFormat="0" applyProtection="0">
      <alignment horizontal="left" vertical="top" indent="1"/>
    </xf>
    <xf numFmtId="4" fontId="56" fillId="59" borderId="234" applyNumberFormat="0" applyProtection="0">
      <alignment horizontal="right" vertical="center"/>
    </xf>
    <xf numFmtId="4" fontId="56" fillId="56"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4" borderId="211" applyNumberFormat="0">
      <protection locked="0"/>
    </xf>
    <xf numFmtId="186" fontId="56" fillId="64" borderId="211" applyNumberFormat="0">
      <protection locked="0"/>
    </xf>
    <xf numFmtId="4" fontId="70" fillId="85" borderId="212" applyNumberFormat="0" applyProtection="0">
      <alignment horizontal="left" vertical="center" indent="1"/>
    </xf>
    <xf numFmtId="186" fontId="27" fillId="63" borderId="232" applyNumberFormat="0" applyProtection="0">
      <alignment horizontal="left" vertical="top" indent="1"/>
    </xf>
    <xf numFmtId="186" fontId="44" fillId="0" borderId="239" applyNumberFormat="0" applyFill="0" applyAlignment="0" applyProtection="0"/>
    <xf numFmtId="186" fontId="62" fillId="15" borderId="232" applyNumberFormat="0" applyProtection="0">
      <alignment horizontal="left" vertical="top" indent="1"/>
    </xf>
    <xf numFmtId="4" fontId="62" fillId="11"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61" borderId="238" applyNumberFormat="0" applyProtection="0">
      <alignment horizontal="left" vertical="center" indent="1"/>
    </xf>
    <xf numFmtId="4" fontId="56" fillId="58" borderId="234" applyNumberFormat="0" applyProtection="0">
      <alignment horizontal="right" vertical="center"/>
    </xf>
    <xf numFmtId="4" fontId="56" fillId="54" borderId="234" applyNumberFormat="0" applyProtection="0">
      <alignment horizontal="left" vertical="center" indent="1"/>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3" borderId="232" applyNumberFormat="0" applyProtection="0">
      <alignment horizontal="left" vertical="top" indent="1"/>
    </xf>
    <xf numFmtId="4" fontId="62" fillId="11"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6" borderId="234" applyNumberFormat="0" applyProtection="0">
      <alignment horizontal="right" vertical="center"/>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4" fontId="70" fillId="53" borderId="232" applyNumberFormat="0" applyProtection="0">
      <alignment vertical="center"/>
    </xf>
    <xf numFmtId="4" fontId="71" fillId="53" borderId="232" applyNumberFormat="0" applyProtection="0">
      <alignment vertical="center"/>
    </xf>
    <xf numFmtId="4" fontId="72" fillId="53" borderId="232" applyNumberFormat="0" applyProtection="0">
      <alignment horizontal="left" vertical="center" indent="1"/>
    </xf>
    <xf numFmtId="0" fontId="73" fillId="52" borderId="232" applyNumberFormat="0" applyProtection="0">
      <alignment horizontal="left" vertical="top" indent="1"/>
    </xf>
    <xf numFmtId="4" fontId="72" fillId="78" borderId="232" applyNumberFormat="0" applyProtection="0">
      <alignment horizontal="right" vertical="center"/>
    </xf>
    <xf numFmtId="4" fontId="72" fillId="79" borderId="232" applyNumberFormat="0" applyProtection="0">
      <alignment horizontal="right" vertical="center"/>
    </xf>
    <xf numFmtId="4" fontId="72" fillId="80" borderId="232" applyNumberFormat="0" applyProtection="0">
      <alignment horizontal="right" vertical="center"/>
    </xf>
    <xf numFmtId="4" fontId="72" fillId="50" borderId="232" applyNumberFormat="0" applyProtection="0">
      <alignment horizontal="right" vertical="center"/>
    </xf>
    <xf numFmtId="4" fontId="72" fillId="49" borderId="232" applyNumberFormat="0" applyProtection="0">
      <alignment horizontal="right" vertical="center"/>
    </xf>
    <xf numFmtId="4" fontId="72" fillId="81" borderId="232" applyNumberFormat="0" applyProtection="0">
      <alignment horizontal="right" vertical="center"/>
    </xf>
    <xf numFmtId="4" fontId="72" fillId="82" borderId="232" applyNumberFormat="0" applyProtection="0">
      <alignment horizontal="right" vertical="center"/>
    </xf>
    <xf numFmtId="4" fontId="72" fillId="83" borderId="232" applyNumberFormat="0" applyProtection="0">
      <alignment horizontal="right" vertical="center"/>
    </xf>
    <xf numFmtId="4" fontId="72" fillId="84" borderId="232" applyNumberFormat="0" applyProtection="0">
      <alignment horizontal="right" vertical="center"/>
    </xf>
    <xf numFmtId="4" fontId="70" fillId="85" borderId="212" applyNumberFormat="0" applyProtection="0">
      <alignment horizontal="left" vertical="center" indent="1"/>
    </xf>
    <xf numFmtId="4" fontId="72" fillId="86" borderId="232" applyNumberFormat="0" applyProtection="0">
      <alignment horizontal="right" vertical="center"/>
    </xf>
    <xf numFmtId="0" fontId="27" fillId="21" borderId="232" applyNumberFormat="0" applyProtection="0">
      <alignment horizontal="left" vertical="center" indent="1"/>
    </xf>
    <xf numFmtId="0" fontId="27" fillId="21" borderId="232" applyNumberFormat="0" applyProtection="0">
      <alignment horizontal="left" vertical="top" indent="1"/>
    </xf>
    <xf numFmtId="0" fontId="27" fillId="15" borderId="232" applyNumberFormat="0" applyProtection="0">
      <alignment horizontal="left" vertical="center" indent="1"/>
    </xf>
    <xf numFmtId="0" fontId="27" fillId="15" borderId="232" applyNumberFormat="0" applyProtection="0">
      <alignment horizontal="left" vertical="top" indent="1"/>
    </xf>
    <xf numFmtId="0" fontId="27" fillId="63" borderId="232" applyNumberFormat="0" applyProtection="0">
      <alignment horizontal="left" vertical="center" indent="1"/>
    </xf>
    <xf numFmtId="0" fontId="27" fillId="63" borderId="232" applyNumberFormat="0" applyProtection="0">
      <alignment horizontal="left" vertical="top" indent="1"/>
    </xf>
    <xf numFmtId="0" fontId="27" fillId="14" borderId="232" applyNumberFormat="0" applyProtection="0">
      <alignment horizontal="left" vertical="center" indent="1"/>
    </xf>
    <xf numFmtId="0" fontId="27" fillId="14" borderId="232" applyNumberFormat="0" applyProtection="0">
      <alignment horizontal="left" vertical="top" indent="1"/>
    </xf>
    <xf numFmtId="4" fontId="72" fillId="87" borderId="232" applyNumberFormat="0" applyProtection="0">
      <alignment vertical="center"/>
    </xf>
    <xf numFmtId="4" fontId="74" fillId="87" borderId="232" applyNumberFormat="0" applyProtection="0">
      <alignment vertical="center"/>
    </xf>
    <xf numFmtId="4" fontId="70" fillId="86" borderId="233" applyNumberFormat="0" applyProtection="0">
      <alignment horizontal="left" vertical="center" indent="1"/>
    </xf>
    <xf numFmtId="0" fontId="37" fillId="48" borderId="232" applyNumberFormat="0" applyProtection="0">
      <alignment horizontal="left" vertical="top" indent="1"/>
    </xf>
    <xf numFmtId="4" fontId="72" fillId="87" borderId="232" applyNumberFormat="0" applyProtection="0">
      <alignment horizontal="right" vertical="center"/>
    </xf>
    <xf numFmtId="4" fontId="74" fillId="87" borderId="232" applyNumberFormat="0" applyProtection="0">
      <alignment horizontal="right" vertical="center"/>
    </xf>
    <xf numFmtId="4" fontId="70" fillId="86" borderId="232" applyNumberFormat="0" applyProtection="0">
      <alignment horizontal="left" vertical="center" indent="1"/>
    </xf>
    <xf numFmtId="0" fontId="37" fillId="15" borderId="232" applyNumberFormat="0" applyProtection="0">
      <alignment horizontal="left" vertical="top" indent="1"/>
    </xf>
    <xf numFmtId="4" fontId="75" fillId="88" borderId="233" applyNumberFormat="0" applyProtection="0">
      <alignment horizontal="left" vertical="center" indent="1"/>
    </xf>
    <xf numFmtId="4" fontId="76" fillId="87" borderId="232"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186" fontId="27" fillId="21" borderId="232"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37" fontId="33" fillId="0" borderId="237" applyNumberFormat="0"/>
    <xf numFmtId="194" fontId="33" fillId="0" borderId="231" applyFill="0"/>
    <xf numFmtId="164" fontId="69" fillId="0" borderId="0" applyFont="0" applyFill="0" applyBorder="0" applyAlignment="0" applyProtection="0"/>
    <xf numFmtId="0" fontId="3" fillId="0" borderId="0"/>
    <xf numFmtId="164" fontId="5" fillId="0" borderId="0" applyFont="0" applyFill="0" applyBorder="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194" fontId="33" fillId="0" borderId="231" applyFill="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4" fontId="33" fillId="0" borderId="231" applyFill="0"/>
    <xf numFmtId="164" fontId="5" fillId="0" borderId="0" applyFont="0" applyFill="0" applyBorder="0" applyAlignment="0" applyProtection="0"/>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194" fontId="33" fillId="0" borderId="231" applyFill="0"/>
    <xf numFmtId="4" fontId="56" fillId="19" borderId="234" applyNumberFormat="0" applyProtection="0">
      <alignment horizontal="right" vertical="center"/>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94" fontId="33" fillId="0" borderId="231" applyFill="0"/>
    <xf numFmtId="186" fontId="3" fillId="0" borderId="0"/>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194" fontId="33" fillId="0" borderId="231" applyFill="0"/>
    <xf numFmtId="4" fontId="56" fillId="19" borderId="234" applyNumberFormat="0" applyProtection="0">
      <alignment horizontal="right" vertical="center"/>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14" borderId="232" applyNumberFormat="0" applyProtection="0">
      <alignment horizontal="left" vertical="top" indent="1"/>
    </xf>
    <xf numFmtId="186" fontId="56" fillId="15" borderId="232" applyNumberFormat="0" applyProtection="0">
      <alignment horizontal="left" vertical="top" indent="1"/>
    </xf>
    <xf numFmtId="37" fontId="33" fillId="0" borderId="237" applyNumberFormat="0"/>
    <xf numFmtId="4" fontId="64" fillId="64" borderId="234" applyNumberFormat="0" applyProtection="0">
      <alignment horizontal="right" vertical="center"/>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3" fillId="0" borderId="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186" fontId="61" fillId="21" borderId="236" applyBorder="0"/>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62" fillId="15" borderId="232" applyNumberFormat="0" applyProtection="0">
      <alignment horizontal="left" vertical="top" indent="1"/>
    </xf>
    <xf numFmtId="186" fontId="56" fillId="14" borderId="234" applyNumberFormat="0" applyProtection="0">
      <alignment horizontal="left" vertical="center" indent="1"/>
    </xf>
    <xf numFmtId="194" fontId="33" fillId="0" borderId="231" applyFill="0"/>
    <xf numFmtId="186" fontId="42" fillId="44" borderId="234" applyNumberFormat="0" applyAlignment="0" applyProtection="0"/>
    <xf numFmtId="186" fontId="42" fillId="44" borderId="234" applyNumberFormat="0" applyAlignment="0" applyProtection="0"/>
    <xf numFmtId="186" fontId="56" fillId="21" borderId="232" applyNumberFormat="0" applyProtection="0">
      <alignment horizontal="left" vertical="top" indent="1"/>
    </xf>
    <xf numFmtId="186" fontId="56" fillId="14" borderId="232" applyNumberFormat="0" applyProtection="0">
      <alignment horizontal="left" vertical="top" indent="1"/>
    </xf>
    <xf numFmtId="164" fontId="5" fillId="0" borderId="0" applyFont="0" applyFill="0" applyBorder="0" applyAlignment="0" applyProtection="0"/>
    <xf numFmtId="186" fontId="56" fillId="14" borderId="232" applyNumberFormat="0" applyProtection="0">
      <alignment horizontal="left" vertical="top" indent="1"/>
    </xf>
    <xf numFmtId="164" fontId="34" fillId="0" borderId="0" applyFont="0" applyFill="0" applyBorder="0" applyAlignment="0" applyProtection="0"/>
    <xf numFmtId="186" fontId="61" fillId="21" borderId="236" applyBorder="0"/>
    <xf numFmtId="4" fontId="56" fillId="58" borderId="234" applyNumberFormat="0" applyProtection="0">
      <alignment horizontal="right" vertical="center"/>
    </xf>
    <xf numFmtId="186" fontId="56" fillId="40" borderId="234" applyNumberFormat="0" applyFont="0" applyAlignment="0" applyProtection="0"/>
    <xf numFmtId="4" fontId="56" fillId="15" borderId="238" applyNumberFormat="0" applyProtection="0">
      <alignment horizontal="left" vertical="center" indent="1"/>
    </xf>
    <xf numFmtId="4" fontId="56" fillId="59" borderId="234" applyNumberFormat="0" applyProtection="0">
      <alignment horizontal="right" vertical="center"/>
    </xf>
    <xf numFmtId="186" fontId="56" fillId="11" borderId="234" applyNumberFormat="0" applyProtection="0">
      <alignment horizontal="left" vertical="center" indent="1"/>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48" borderId="232" applyNumberFormat="0" applyProtection="0">
      <alignment vertical="center"/>
    </xf>
    <xf numFmtId="186" fontId="61" fillId="21" borderId="236" applyBorder="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94" fontId="33" fillId="0" borderId="231" applyFill="0"/>
    <xf numFmtId="186" fontId="56" fillId="62" borderId="234" applyNumberFormat="0" applyProtection="0">
      <alignment horizontal="left" vertical="center" indent="1"/>
    </xf>
    <xf numFmtId="4" fontId="56" fillId="23" borderId="234" applyNumberFormat="0" applyProtection="0">
      <alignment horizontal="right" vertical="center"/>
    </xf>
    <xf numFmtId="186" fontId="42" fillId="44" borderId="234" applyNumberForma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62" fillId="15"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64" fontId="39" fillId="0" borderId="0" applyFont="0" applyFill="0" applyBorder="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21" borderId="232" applyNumberFormat="0" applyProtection="0">
      <alignment horizontal="left" vertical="top" indent="1"/>
    </xf>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4" fontId="56" fillId="0" borderId="234" applyNumberFormat="0" applyProtection="0">
      <alignment horizontal="right" vertical="center"/>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4" fontId="56" fillId="19" borderId="234" applyNumberFormat="0" applyProtection="0">
      <alignment horizontal="right" vertical="center"/>
    </xf>
    <xf numFmtId="194" fontId="33" fillId="0" borderId="231" applyFill="0"/>
    <xf numFmtId="186" fontId="56" fillId="62" borderId="234" applyNumberFormat="0" applyProtection="0">
      <alignment horizontal="left" vertical="center" indent="1"/>
    </xf>
    <xf numFmtId="4" fontId="56" fillId="58" borderId="234" applyNumberFormat="0" applyProtection="0">
      <alignment horizontal="right" vertical="center"/>
    </xf>
    <xf numFmtId="4" fontId="56" fillId="23"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59"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2" fillId="11" borderId="232" applyNumberFormat="0" applyProtection="0">
      <alignment horizontal="left" vertical="center" indent="1"/>
    </xf>
    <xf numFmtId="194" fontId="33" fillId="0" borderId="231" applyFill="0"/>
    <xf numFmtId="186" fontId="62" fillId="15" borderId="232" applyNumberFormat="0" applyProtection="0">
      <alignment horizontal="left" vertical="top" indent="1"/>
    </xf>
    <xf numFmtId="186" fontId="56" fillId="63" borderId="232" applyNumberFormat="0" applyProtection="0">
      <alignment horizontal="left" vertical="top" indent="1"/>
    </xf>
    <xf numFmtId="186" fontId="56" fillId="21" borderId="232" applyNumberFormat="0" applyProtection="0">
      <alignment horizontal="left" vertical="top" indent="1"/>
    </xf>
    <xf numFmtId="4" fontId="56" fillId="16" borderId="234" applyNumberFormat="0" applyProtection="0">
      <alignment horizontal="right" vertical="center"/>
    </xf>
    <xf numFmtId="186" fontId="56" fillId="15" borderId="232" applyNumberFormat="0" applyProtection="0">
      <alignment horizontal="left" vertical="top" indent="1"/>
    </xf>
    <xf numFmtId="164" fontId="35" fillId="0" borderId="0" applyFont="0" applyFill="0" applyBorder="0" applyAlignment="0" applyProtection="0"/>
    <xf numFmtId="186" fontId="56" fillId="15"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4" borderId="234" applyNumberFormat="0" applyProtection="0">
      <alignment horizontal="left" vertical="center" indent="1"/>
    </xf>
    <xf numFmtId="4" fontId="56" fillId="60" borderId="234" applyNumberFormat="0" applyProtection="0">
      <alignment horizontal="right" vertical="center"/>
    </xf>
    <xf numFmtId="186" fontId="56" fillId="14" borderId="232" applyNumberFormat="0" applyProtection="0">
      <alignment horizontal="left" vertical="top" indent="1"/>
    </xf>
    <xf numFmtId="37" fontId="33" fillId="0" borderId="237" applyNumberFormat="0"/>
    <xf numFmtId="186" fontId="60" fillId="52" borderId="232" applyNumberFormat="0" applyProtection="0">
      <alignment horizontal="left" vertical="top" indent="1"/>
    </xf>
    <xf numFmtId="186" fontId="56" fillId="40" borderId="234" applyNumberFormat="0" applyFont="0" applyAlignment="0" applyProtection="0"/>
    <xf numFmtId="4" fontId="64" fillId="64" borderId="234" applyNumberFormat="0" applyProtection="0">
      <alignment horizontal="right" vertical="center"/>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4" fontId="56" fillId="59"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4" fontId="56" fillId="16" borderId="234" applyNumberFormat="0" applyProtection="0">
      <alignment horizontal="right" vertical="center"/>
    </xf>
    <xf numFmtId="4" fontId="56" fillId="59" borderId="234" applyNumberFormat="0" applyProtection="0">
      <alignment horizontal="right" vertical="center"/>
    </xf>
    <xf numFmtId="186" fontId="57" fillId="44" borderId="235" applyNumberFormat="0" applyAlignment="0" applyProtection="0"/>
    <xf numFmtId="186" fontId="56" fillId="11" borderId="234" applyNumberFormat="0" applyProtection="0">
      <alignment horizontal="left" vertical="center" indent="1"/>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6" borderId="234" applyNumberFormat="0" applyProtection="0">
      <alignment horizontal="right" vertical="center"/>
    </xf>
    <xf numFmtId="186" fontId="56" fillId="40" borderId="234" applyNumberFormat="0" applyFont="0" applyAlignment="0" applyProtection="0"/>
    <xf numFmtId="4" fontId="56" fillId="57" borderId="238"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4" fontId="56" fillId="55" borderId="234" applyNumberFormat="0" applyProtection="0">
      <alignment horizontal="right" vertical="center"/>
    </xf>
    <xf numFmtId="4" fontId="56" fillId="52" borderId="234" applyNumberFormat="0" applyProtection="0">
      <alignment vertical="center"/>
    </xf>
    <xf numFmtId="4" fontId="56" fillId="58" borderId="234" applyNumberFormat="0" applyProtection="0">
      <alignment horizontal="right" vertical="center"/>
    </xf>
    <xf numFmtId="4" fontId="59" fillId="53" borderId="234" applyNumberFormat="0" applyProtection="0">
      <alignment vertical="center"/>
    </xf>
    <xf numFmtId="164" fontId="35" fillId="0" borderId="0" applyFont="0" applyFill="0" applyBorder="0" applyAlignment="0" applyProtection="0"/>
    <xf numFmtId="186" fontId="50" fillId="41" borderId="234" applyNumberFormat="0" applyAlignment="0" applyProtection="0"/>
    <xf numFmtId="186" fontId="56" fillId="11" borderId="234" applyNumberFormat="0" applyProtection="0">
      <alignment horizontal="left" vertical="center" indent="1"/>
    </xf>
    <xf numFmtId="186" fontId="56" fillId="40" borderId="234" applyNumberFormat="0" applyFont="0" applyAlignment="0" applyProtection="0"/>
    <xf numFmtId="186" fontId="50" fillId="41" borderId="234" applyNumberFormat="0" applyAlignment="0" applyProtection="0"/>
    <xf numFmtId="4" fontId="59" fillId="53" borderId="234" applyNumberFormat="0" applyProtection="0">
      <alignment vertical="center"/>
    </xf>
    <xf numFmtId="164" fontId="35" fillId="0" borderId="0" applyFont="0" applyFill="0" applyBorder="0" applyAlignment="0" applyProtection="0"/>
    <xf numFmtId="4" fontId="56" fillId="15" borderId="234" applyNumberFormat="0" applyProtection="0">
      <alignment horizontal="right" vertical="center"/>
    </xf>
    <xf numFmtId="4" fontId="56" fillId="52" borderId="234" applyNumberFormat="0" applyProtection="0">
      <alignment vertical="center"/>
    </xf>
    <xf numFmtId="4" fontId="56" fillId="52" borderId="234" applyNumberFormat="0" applyProtection="0">
      <alignment vertical="center"/>
    </xf>
    <xf numFmtId="4" fontId="56" fillId="15" borderId="234" applyNumberFormat="0" applyProtection="0">
      <alignment horizontal="right" vertical="center"/>
    </xf>
    <xf numFmtId="4" fontId="56" fillId="23"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4" fontId="56" fillId="56" borderId="234" applyNumberFormat="0" applyProtection="0">
      <alignment horizontal="right" vertical="center"/>
    </xf>
    <xf numFmtId="4" fontId="56" fillId="53" borderId="234" applyNumberFormat="0" applyProtection="0">
      <alignment horizontal="left" vertical="center" indent="1"/>
    </xf>
    <xf numFmtId="186" fontId="56" fillId="63" borderId="234" applyNumberFormat="0" applyProtection="0">
      <alignment horizontal="left" vertical="center" indent="1"/>
    </xf>
    <xf numFmtId="186" fontId="56" fillId="40" borderId="234" applyNumberFormat="0" applyFont="0" applyAlignment="0" applyProtection="0"/>
    <xf numFmtId="186" fontId="61" fillId="21" borderId="236" applyBorder="0"/>
    <xf numFmtId="186" fontId="44" fillId="0" borderId="239" applyNumberFormat="0" applyFill="0" applyAlignment="0" applyProtection="0"/>
    <xf numFmtId="164" fontId="35" fillId="0" borderId="0" applyFont="0" applyFill="0" applyBorder="0" applyAlignment="0" applyProtection="0"/>
    <xf numFmtId="186" fontId="42" fillId="44" borderId="234" applyNumberFormat="0" applyAlignment="0" applyProtection="0"/>
    <xf numFmtId="4" fontId="56" fillId="58" borderId="234" applyNumberFormat="0" applyProtection="0">
      <alignment horizontal="right" vertical="center"/>
    </xf>
    <xf numFmtId="186" fontId="56" fillId="40" borderId="234" applyNumberFormat="0" applyFont="0" applyAlignment="0" applyProtection="0"/>
    <xf numFmtId="186" fontId="56" fillId="63" borderId="232" applyNumberFormat="0" applyProtection="0">
      <alignment horizontal="left" vertical="top" indent="1"/>
    </xf>
    <xf numFmtId="4" fontId="56" fillId="54" borderId="234" applyNumberFormat="0" applyProtection="0">
      <alignment horizontal="left" vertical="center" indent="1"/>
    </xf>
    <xf numFmtId="186" fontId="62" fillId="15"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4" fontId="59" fillId="53" borderId="234" applyNumberFormat="0" applyProtection="0">
      <alignment vertical="center"/>
    </xf>
    <xf numFmtId="186" fontId="56" fillId="62" borderId="234" applyNumberFormat="0" applyProtection="0">
      <alignment horizontal="left" vertical="center" indent="1"/>
    </xf>
    <xf numFmtId="37" fontId="33" fillId="0" borderId="237" applyNumberFormat="0"/>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56" fillId="11" borderId="234" applyNumberFormat="0" applyProtection="0">
      <alignment horizontal="left" vertical="center" indent="1"/>
    </xf>
    <xf numFmtId="4" fontId="56" fillId="60" borderId="234" applyNumberFormat="0" applyProtection="0">
      <alignment horizontal="right" vertical="center"/>
    </xf>
    <xf numFmtId="4" fontId="56" fillId="56" borderId="234" applyNumberFormat="0" applyProtection="0">
      <alignment horizontal="right" vertical="center"/>
    </xf>
    <xf numFmtId="4" fontId="56" fillId="54" borderId="234" applyNumberFormat="0" applyProtection="0">
      <alignment horizontal="left" vertical="center" indent="1"/>
    </xf>
    <xf numFmtId="4" fontId="59" fillId="53" borderId="234" applyNumberFormat="0" applyProtection="0">
      <alignment vertical="center"/>
    </xf>
    <xf numFmtId="4" fontId="64" fillId="64"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64" fontId="35" fillId="0" borderId="0" applyFont="0" applyFill="0" applyBorder="0" applyAlignment="0" applyProtection="0"/>
    <xf numFmtId="4" fontId="56" fillId="54" borderId="234" applyNumberFormat="0" applyProtection="0">
      <alignment horizontal="left" vertical="center" indent="1"/>
    </xf>
    <xf numFmtId="4" fontId="62" fillId="11" borderId="232" applyNumberFormat="0" applyProtection="0">
      <alignment horizontal="left" vertical="center" indent="1"/>
    </xf>
    <xf numFmtId="4" fontId="56" fillId="19" borderId="234" applyNumberFormat="0" applyProtection="0">
      <alignment horizontal="right" vertical="center"/>
    </xf>
    <xf numFmtId="4" fontId="56" fillId="58" borderId="234" applyNumberFormat="0" applyProtection="0">
      <alignment horizontal="right" vertical="center"/>
    </xf>
    <xf numFmtId="186" fontId="42" fillId="44" borderId="234" applyNumberFormat="0" applyAlignment="0" applyProtection="0"/>
    <xf numFmtId="164" fontId="35" fillId="0" borderId="0" applyFont="0" applyFill="0" applyBorder="0" applyAlignment="0" applyProtection="0"/>
    <xf numFmtId="164" fontId="35" fillId="0" borderId="0" applyFont="0" applyFill="0" applyBorder="0" applyAlignment="0" applyProtection="0"/>
    <xf numFmtId="186" fontId="56" fillId="14" borderId="232" applyNumberFormat="0" applyProtection="0">
      <alignment horizontal="left" vertical="top" indent="1"/>
    </xf>
    <xf numFmtId="4" fontId="59" fillId="53" borderId="234" applyNumberFormat="0" applyProtection="0">
      <alignment vertical="center"/>
    </xf>
    <xf numFmtId="4" fontId="56" fillId="55" borderId="234" applyNumberFormat="0" applyProtection="0">
      <alignment horizontal="right" vertical="center"/>
    </xf>
    <xf numFmtId="186" fontId="56" fillId="11" borderId="234" applyNumberFormat="0" applyProtection="0">
      <alignment horizontal="left" vertical="center" indent="1"/>
    </xf>
    <xf numFmtId="4" fontId="56" fillId="60" borderId="234" applyNumberFormat="0" applyProtection="0">
      <alignment horizontal="right" vertical="center"/>
    </xf>
    <xf numFmtId="4" fontId="56" fillId="59" borderId="234" applyNumberFormat="0" applyProtection="0">
      <alignment horizontal="right" vertical="center"/>
    </xf>
    <xf numFmtId="4" fontId="56" fillId="56" borderId="234" applyNumberFormat="0" applyProtection="0">
      <alignment horizontal="right" vertical="center"/>
    </xf>
    <xf numFmtId="4" fontId="56" fillId="16" borderId="234" applyNumberFormat="0" applyProtection="0">
      <alignment horizontal="right" vertical="center"/>
    </xf>
    <xf numFmtId="186" fontId="56" fillId="63" borderId="234" applyNumberFormat="0" applyProtection="0">
      <alignment horizontal="left" vertical="center" indent="1"/>
    </xf>
    <xf numFmtId="186" fontId="56" fillId="14" borderId="234" applyNumberFormat="0" applyProtection="0">
      <alignment horizontal="left" vertical="center" indent="1"/>
    </xf>
    <xf numFmtId="186" fontId="57" fillId="44" borderId="235" applyNumberFormat="0" applyAlignment="0" applyProtection="0"/>
    <xf numFmtId="4" fontId="56" fillId="15" borderId="234" applyNumberFormat="0" applyProtection="0">
      <alignment horizontal="right" vertical="center"/>
    </xf>
    <xf numFmtId="164" fontId="5" fillId="0" borderId="0" applyFont="0" applyFill="0" applyBorder="0" applyAlignment="0" applyProtection="0"/>
    <xf numFmtId="4" fontId="56" fillId="23" borderId="234" applyNumberFormat="0" applyProtection="0">
      <alignment horizontal="right" vertical="center"/>
    </xf>
    <xf numFmtId="186" fontId="50" fillId="41" borderId="234" applyNumberFormat="0" applyAlignment="0" applyProtection="0"/>
    <xf numFmtId="186" fontId="44" fillId="0" borderId="239" applyNumberFormat="0" applyFill="0" applyAlignment="0" applyProtection="0"/>
    <xf numFmtId="186" fontId="27" fillId="14" borderId="232" applyNumberFormat="0" applyProtection="0">
      <alignment horizontal="left" vertical="top" indent="1"/>
    </xf>
    <xf numFmtId="4" fontId="59" fillId="65" borderId="234" applyNumberFormat="0" applyProtection="0">
      <alignment horizontal="right" vertical="center"/>
    </xf>
    <xf numFmtId="4" fontId="56" fillId="53" borderId="234" applyNumberFormat="0" applyProtection="0">
      <alignment horizontal="left" vertical="center"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7" fillId="44" borderId="235" applyNumberFormat="0" applyAlignment="0" applyProtection="0"/>
    <xf numFmtId="4" fontId="62" fillId="48" borderId="232" applyNumberFormat="0" applyProtection="0">
      <alignment vertical="center"/>
    </xf>
    <xf numFmtId="186" fontId="56" fillId="63"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4" fontId="56" fillId="0" borderId="234" applyNumberFormat="0" applyProtection="0">
      <alignment horizontal="right" vertical="center"/>
    </xf>
    <xf numFmtId="4" fontId="63" fillId="66" borderId="238" applyNumberFormat="0" applyProtection="0">
      <alignment horizontal="left" vertical="center" indent="1"/>
    </xf>
    <xf numFmtId="186" fontId="50" fillId="41" borderId="234" applyNumberFormat="0" applyAlignment="0" applyProtection="0"/>
    <xf numFmtId="186" fontId="56" fillId="15" borderId="232" applyNumberFormat="0" applyProtection="0">
      <alignment horizontal="left" vertical="top" indent="1"/>
    </xf>
    <xf numFmtId="186" fontId="56" fillId="14" borderId="232" applyNumberFormat="0" applyProtection="0">
      <alignment horizontal="left" vertical="top" indent="1"/>
    </xf>
    <xf numFmtId="186" fontId="56" fillId="14" borderId="234" applyNumberFormat="0" applyProtection="0">
      <alignment horizontal="left" vertical="center" indent="1"/>
    </xf>
    <xf numFmtId="4" fontId="56" fillId="55" borderId="234" applyNumberFormat="0" applyProtection="0">
      <alignment horizontal="right" vertical="center"/>
    </xf>
    <xf numFmtId="4" fontId="56" fillId="0" borderId="234" applyNumberFormat="0" applyProtection="0">
      <alignment horizontal="right" vertical="center"/>
    </xf>
    <xf numFmtId="194" fontId="33" fillId="0" borderId="231" applyFill="0"/>
    <xf numFmtId="186" fontId="56" fillId="40" borderId="234" applyNumberFormat="0" applyFont="0" applyAlignment="0" applyProtection="0"/>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4" fontId="56" fillId="58" borderId="234" applyNumberFormat="0" applyProtection="0">
      <alignment horizontal="right" vertical="center"/>
    </xf>
    <xf numFmtId="186" fontId="56" fillId="63" borderId="232" applyNumberFormat="0" applyProtection="0">
      <alignment horizontal="left" vertical="top" indent="1"/>
    </xf>
    <xf numFmtId="4" fontId="56" fillId="54" borderId="234" applyNumberFormat="0" applyProtection="0">
      <alignment horizontal="left" vertical="center" indent="1"/>
    </xf>
    <xf numFmtId="186" fontId="56" fillId="21" borderId="232" applyNumberFormat="0" applyProtection="0">
      <alignment horizontal="left" vertical="top" indent="1"/>
    </xf>
    <xf numFmtId="186" fontId="42" fillId="44" borderId="234" applyNumberFormat="0" applyAlignment="0" applyProtection="0"/>
    <xf numFmtId="4" fontId="62" fillId="11" borderId="232" applyNumberFormat="0" applyProtection="0">
      <alignment horizontal="left" vertical="center" indent="1"/>
    </xf>
    <xf numFmtId="186" fontId="44" fillId="0" borderId="239" applyNumberFormat="0" applyFill="0" applyAlignment="0" applyProtection="0"/>
    <xf numFmtId="186" fontId="56" fillId="40" borderId="234" applyNumberFormat="0" applyFont="0" applyAlignment="0" applyProtection="0"/>
    <xf numFmtId="186" fontId="56" fillId="21" borderId="232" applyNumberFormat="0" applyProtection="0">
      <alignment horizontal="left" vertical="top" indent="1"/>
    </xf>
    <xf numFmtId="4" fontId="56" fillId="54" borderId="234" applyNumberFormat="0" applyProtection="0">
      <alignment horizontal="left" vertical="center" indent="1"/>
    </xf>
    <xf numFmtId="186" fontId="42" fillId="44" borderId="234" applyNumberFormat="0" applyAlignment="0" applyProtection="0"/>
    <xf numFmtId="4" fontId="64" fillId="64" borderId="234" applyNumberFormat="0" applyProtection="0">
      <alignment horizontal="right" vertical="center"/>
    </xf>
    <xf numFmtId="186" fontId="61" fillId="21" borderId="236" applyBorder="0"/>
    <xf numFmtId="186" fontId="56" fillId="40" borderId="234" applyNumberFormat="0" applyFont="0" applyAlignment="0" applyProtection="0"/>
    <xf numFmtId="4" fontId="56" fillId="54" borderId="234" applyNumberFormat="0" applyProtection="0">
      <alignment horizontal="left" vertical="center" indent="1"/>
    </xf>
    <xf numFmtId="186" fontId="27" fillId="15" borderId="232" applyNumberFormat="0" applyProtection="0">
      <alignment horizontal="left" vertical="top" indent="1"/>
    </xf>
    <xf numFmtId="186" fontId="56" fillId="40" borderId="234" applyNumberFormat="0" applyFont="0" applyAlignment="0" applyProtection="0"/>
    <xf numFmtId="4" fontId="56" fillId="55" borderId="234" applyNumberFormat="0" applyProtection="0">
      <alignment horizontal="right" vertical="center"/>
    </xf>
    <xf numFmtId="4" fontId="56" fillId="60" borderId="234" applyNumberFormat="0" applyProtection="0">
      <alignment horizontal="right" vertical="center"/>
    </xf>
    <xf numFmtId="186" fontId="56" fillId="21" borderId="232" applyNumberFormat="0" applyProtection="0">
      <alignment horizontal="left" vertical="top" indent="1"/>
    </xf>
    <xf numFmtId="186" fontId="56" fillId="14" borderId="232" applyNumberFormat="0" applyProtection="0">
      <alignment horizontal="left" vertical="top" indent="1"/>
    </xf>
    <xf numFmtId="4" fontId="56" fillId="19" borderId="234" applyNumberFormat="0" applyProtection="0">
      <alignment horizontal="right" vertical="center"/>
    </xf>
    <xf numFmtId="186" fontId="56" fillId="63" borderId="232" applyNumberFormat="0" applyProtection="0">
      <alignment horizontal="left" vertical="top" indent="1"/>
    </xf>
    <xf numFmtId="186" fontId="27" fillId="63" borderId="232" applyNumberFormat="0" applyProtection="0">
      <alignment horizontal="left" vertical="center" indent="1"/>
    </xf>
    <xf numFmtId="4" fontId="56" fillId="0" borderId="234" applyNumberFormat="0" applyProtection="0">
      <alignment horizontal="right" vertical="center"/>
    </xf>
    <xf numFmtId="186" fontId="42" fillId="44" borderId="234" applyNumberFormat="0" applyAlignment="0" applyProtection="0"/>
    <xf numFmtId="186" fontId="50" fillId="41" borderId="234" applyNumberFormat="0" applyAlignment="0" applyProtection="0"/>
    <xf numFmtId="4" fontId="56" fillId="53" borderId="234" applyNumberFormat="0" applyProtection="0">
      <alignment horizontal="left" vertical="center" indent="1"/>
    </xf>
    <xf numFmtId="4" fontId="62" fillId="11" borderId="232" applyNumberFormat="0" applyProtection="0">
      <alignment horizontal="left" vertical="center" indent="1"/>
    </xf>
    <xf numFmtId="4" fontId="56" fillId="60" borderId="234" applyNumberFormat="0" applyProtection="0">
      <alignment horizontal="right" vertical="center"/>
    </xf>
    <xf numFmtId="4" fontId="59" fillId="65"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64" fillId="64" borderId="234" applyNumberFormat="0" applyProtection="0">
      <alignment horizontal="right" vertical="center"/>
    </xf>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0" borderId="234" applyNumberFormat="0" applyProtection="0">
      <alignment horizontal="right" vertical="center"/>
    </xf>
    <xf numFmtId="164" fontId="35" fillId="0" borderId="0" applyFont="0" applyFill="0" applyBorder="0" applyAlignment="0" applyProtection="0"/>
    <xf numFmtId="186" fontId="56" fillId="40" borderId="234" applyNumberFormat="0" applyFont="0" applyAlignment="0" applyProtection="0"/>
    <xf numFmtId="186" fontId="42" fillId="44" borderId="234" applyNumberFormat="0" applyAlignment="0" applyProtection="0"/>
    <xf numFmtId="186" fontId="62" fillId="48" borderId="232" applyNumberFormat="0" applyProtection="0">
      <alignment horizontal="left" vertical="top" indent="1"/>
    </xf>
    <xf numFmtId="186" fontId="27" fillId="14" borderId="232"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56" fillId="62" borderId="234" applyNumberFormat="0" applyProtection="0">
      <alignment horizontal="left" vertical="center" indent="1"/>
    </xf>
    <xf numFmtId="4" fontId="56" fillId="55" borderId="234" applyNumberFormat="0" applyProtection="0">
      <alignment horizontal="right" vertical="center"/>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4" fontId="56" fillId="23" borderId="234" applyNumberFormat="0" applyProtection="0">
      <alignment horizontal="right" vertical="center"/>
    </xf>
    <xf numFmtId="186" fontId="56" fillId="63" borderId="234" applyNumberFormat="0" applyProtection="0">
      <alignment horizontal="left" vertical="center" indent="1"/>
    </xf>
    <xf numFmtId="186" fontId="56" fillId="14" borderId="232" applyNumberFormat="0" applyProtection="0">
      <alignment horizontal="left" vertical="top" indent="1"/>
    </xf>
    <xf numFmtId="4" fontId="56" fillId="15" borderId="234" applyNumberFormat="0" applyProtection="0">
      <alignment horizontal="right" vertical="center"/>
    </xf>
    <xf numFmtId="186" fontId="62" fillId="48"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56" fillId="40" borderId="234" applyNumberFormat="0" applyFont="0" applyAlignment="0" applyProtection="0"/>
    <xf numFmtId="186" fontId="56" fillId="14" borderId="232" applyNumberFormat="0" applyProtection="0">
      <alignment horizontal="left" vertical="top" indent="1"/>
    </xf>
    <xf numFmtId="186" fontId="42" fillId="44" borderId="234" applyNumberFormat="0" applyAlignment="0" applyProtection="0"/>
    <xf numFmtId="186" fontId="56" fillId="21" borderId="232" applyNumberFormat="0" applyProtection="0">
      <alignment horizontal="left" vertical="top" indent="1"/>
    </xf>
    <xf numFmtId="4" fontId="62" fillId="48" borderId="232" applyNumberFormat="0" applyProtection="0">
      <alignment vertical="center"/>
    </xf>
    <xf numFmtId="37" fontId="33" fillId="0" borderId="237" applyNumberFormat="0"/>
    <xf numFmtId="186" fontId="56" fillId="40" borderId="234" applyNumberFormat="0" applyFont="0" applyAlignment="0" applyProtection="0"/>
    <xf numFmtId="186" fontId="56" fillId="21" borderId="232" applyNumberFormat="0" applyProtection="0">
      <alignment horizontal="left" vertical="top" indent="1"/>
    </xf>
    <xf numFmtId="4" fontId="56" fillId="55" borderId="234" applyNumberFormat="0" applyProtection="0">
      <alignment horizontal="right" vertical="center"/>
    </xf>
    <xf numFmtId="186" fontId="50" fillId="41" borderId="234" applyNumberFormat="0" applyAlignment="0" applyProtection="0"/>
    <xf numFmtId="4" fontId="59" fillId="65" borderId="234" applyNumberFormat="0" applyProtection="0">
      <alignment horizontal="right" vertical="center"/>
    </xf>
    <xf numFmtId="4" fontId="63" fillId="66" borderId="238"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14" borderId="238" applyNumberFormat="0" applyProtection="0">
      <alignment horizontal="left" vertical="center" indent="1"/>
    </xf>
    <xf numFmtId="186" fontId="62" fillId="48" borderId="232" applyNumberFormat="0" applyProtection="0">
      <alignment horizontal="left" vertical="top" indent="1"/>
    </xf>
    <xf numFmtId="186" fontId="56" fillId="21" borderId="232" applyNumberFormat="0" applyProtection="0">
      <alignment horizontal="left" vertical="top" indent="1"/>
    </xf>
    <xf numFmtId="4" fontId="56" fillId="52" borderId="234" applyNumberFormat="0" applyProtection="0">
      <alignment vertical="center"/>
    </xf>
    <xf numFmtId="4" fontId="56" fillId="54" borderId="234" applyNumberFormat="0" applyProtection="0">
      <alignment horizontal="left" vertical="center" indent="1"/>
    </xf>
    <xf numFmtId="4" fontId="27" fillId="21" borderId="238"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14" borderId="232" applyNumberFormat="0" applyProtection="0">
      <alignment horizontal="left" vertical="top" indent="1"/>
    </xf>
    <xf numFmtId="4" fontId="62" fillId="11" borderId="232" applyNumberFormat="0" applyProtection="0">
      <alignment horizontal="left" vertical="center" indent="1"/>
    </xf>
    <xf numFmtId="4" fontId="59" fillId="65" borderId="234" applyNumberFormat="0" applyProtection="0">
      <alignment horizontal="right" vertical="center"/>
    </xf>
    <xf numFmtId="186" fontId="56" fillId="40" borderId="234" applyNumberFormat="0" applyFont="0" applyAlignment="0" applyProtection="0"/>
    <xf numFmtId="186" fontId="56" fillId="14"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40" borderId="234" applyNumberFormat="0" applyFont="0" applyAlignment="0" applyProtection="0"/>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186" fontId="61" fillId="21" borderId="236" applyBorder="0"/>
    <xf numFmtId="186" fontId="56" fillId="40" borderId="234" applyNumberFormat="0" applyFont="0" applyAlignment="0" applyProtection="0"/>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top" indent="1"/>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37" fontId="33" fillId="0" borderId="237" applyNumberFormat="0"/>
    <xf numFmtId="186" fontId="44" fillId="0" borderId="239" applyNumberFormat="0" applyFill="0" applyAlignment="0" applyProtection="0"/>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23" borderId="234" applyNumberFormat="0" applyProtection="0">
      <alignment horizontal="right" vertical="center"/>
    </xf>
    <xf numFmtId="186" fontId="56" fillId="62"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186" fontId="56" fillId="14" borderId="234" applyNumberFormat="0" applyProtection="0">
      <alignment horizontal="left" vertical="center" indent="1"/>
    </xf>
    <xf numFmtId="194" fontId="33" fillId="0" borderId="231" applyFill="0"/>
    <xf numFmtId="4" fontId="62" fillId="48" borderId="232" applyNumberFormat="0" applyProtection="0">
      <alignment vertical="center"/>
    </xf>
    <xf numFmtId="186" fontId="44" fillId="0" borderId="239" applyNumberFormat="0" applyFill="0" applyAlignment="0" applyProtection="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2" borderId="234" applyNumberFormat="0" applyProtection="0">
      <alignmen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27" fillId="14" borderId="232" applyNumberFormat="0" applyProtection="0">
      <alignment horizontal="left" vertical="center" indent="1"/>
    </xf>
    <xf numFmtId="186" fontId="42" fillId="44" borderId="234" applyNumberFormat="0" applyAlignment="0" applyProtection="0"/>
    <xf numFmtId="186" fontId="56" fillId="14" borderId="234" applyNumberFormat="0" applyProtection="0">
      <alignment horizontal="left" vertical="center" indent="1"/>
    </xf>
    <xf numFmtId="186" fontId="56" fillId="63" borderId="232" applyNumberFormat="0" applyProtection="0">
      <alignment horizontal="left" vertical="top" indent="1"/>
    </xf>
    <xf numFmtId="37" fontId="33" fillId="0" borderId="237" applyNumberFormat="0"/>
    <xf numFmtId="186" fontId="56" fillId="40" borderId="234" applyNumberFormat="0" applyFont="0" applyAlignment="0" applyProtection="0"/>
    <xf numFmtId="4" fontId="63" fillId="66" borderId="238" applyNumberFormat="0" applyProtection="0">
      <alignment horizontal="left" vertical="center" indent="1"/>
    </xf>
    <xf numFmtId="164" fontId="35" fillId="0" borderId="0" applyFont="0" applyFill="0" applyBorder="0" applyAlignment="0" applyProtection="0"/>
    <xf numFmtId="186" fontId="56" fillId="40" borderId="234" applyNumberFormat="0" applyFont="0" applyAlignment="0" applyProtection="0"/>
    <xf numFmtId="4" fontId="62" fillId="48" borderId="232" applyNumberFormat="0" applyProtection="0">
      <alignment vertical="center"/>
    </xf>
    <xf numFmtId="4" fontId="64" fillId="64" borderId="234" applyNumberFormat="0" applyProtection="0">
      <alignment horizontal="right" vertical="center"/>
    </xf>
    <xf numFmtId="186" fontId="44" fillId="0" borderId="239" applyNumberFormat="0" applyFill="0" applyAlignment="0" applyProtection="0"/>
    <xf numFmtId="186" fontId="27" fillId="14" borderId="232" applyNumberFormat="0" applyProtection="0">
      <alignment horizontal="left" vertical="top" indent="1"/>
    </xf>
    <xf numFmtId="4" fontId="56" fillId="19" borderId="234" applyNumberFormat="0" applyProtection="0">
      <alignment horizontal="right" vertical="center"/>
    </xf>
    <xf numFmtId="4" fontId="64" fillId="64" borderId="234" applyNumberFormat="0" applyProtection="0">
      <alignment horizontal="right" vertical="center"/>
    </xf>
    <xf numFmtId="186" fontId="44" fillId="0" borderId="239" applyNumberFormat="0" applyFill="0" applyAlignment="0" applyProtection="0"/>
    <xf numFmtId="186" fontId="27" fillId="14" borderId="232" applyNumberFormat="0" applyProtection="0">
      <alignment horizontal="left" vertical="center" indent="1"/>
    </xf>
    <xf numFmtId="186" fontId="56" fillId="15" borderId="232" applyNumberFormat="0" applyProtection="0">
      <alignment horizontal="left" vertical="top" indent="1"/>
    </xf>
    <xf numFmtId="186" fontId="42" fillId="44" borderId="234" applyNumberFormat="0" applyAlignment="0" applyProtection="0"/>
    <xf numFmtId="4" fontId="56" fillId="58" borderId="234" applyNumberFormat="0" applyProtection="0">
      <alignment horizontal="right" vertical="center"/>
    </xf>
    <xf numFmtId="194" fontId="33" fillId="0" borderId="231" applyFill="0"/>
    <xf numFmtId="186" fontId="56" fillId="40" borderId="234" applyNumberFormat="0" applyFont="0" applyAlignment="0" applyProtection="0"/>
    <xf numFmtId="186" fontId="62" fillId="48" borderId="232" applyNumberFormat="0" applyProtection="0">
      <alignment horizontal="left" vertical="top" indent="1"/>
    </xf>
    <xf numFmtId="4" fontId="62" fillId="48" borderId="232"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60" fillId="52" borderId="232" applyNumberFormat="0" applyProtection="0">
      <alignment horizontal="left" vertical="top" indent="1"/>
    </xf>
    <xf numFmtId="4" fontId="56" fillId="59" borderId="234" applyNumberFormat="0" applyProtection="0">
      <alignment horizontal="right" vertical="center"/>
    </xf>
    <xf numFmtId="4" fontId="56" fillId="15" borderId="234" applyNumberFormat="0" applyProtection="0">
      <alignment horizontal="righ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0" fillId="41" borderId="234" applyNumberFormat="0" applyAlignment="0" applyProtection="0"/>
    <xf numFmtId="37" fontId="33" fillId="0" borderId="237" applyNumberFormat="0"/>
    <xf numFmtId="186" fontId="56" fillId="14" borderId="234"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4" fontId="56" fillId="61" borderId="238" applyNumberFormat="0" applyProtection="0">
      <alignment horizontal="left" vertical="center" indent="1"/>
    </xf>
    <xf numFmtId="186" fontId="50" fillId="41" borderId="234" applyNumberFormat="0" applyAlignment="0" applyProtection="0"/>
    <xf numFmtId="4" fontId="59" fillId="65" borderId="234" applyNumberFormat="0" applyProtection="0">
      <alignment horizontal="right" vertical="center"/>
    </xf>
    <xf numFmtId="4" fontId="62" fillId="48" borderId="232" applyNumberFormat="0" applyProtection="0">
      <alignment vertical="center"/>
    </xf>
    <xf numFmtId="186" fontId="56" fillId="14" borderId="232" applyNumberFormat="0" applyProtection="0">
      <alignment horizontal="left" vertical="top" indent="1"/>
    </xf>
    <xf numFmtId="4" fontId="62" fillId="11" borderId="232" applyNumberFormat="0" applyProtection="0">
      <alignment horizontal="left" vertical="center" indent="1"/>
    </xf>
    <xf numFmtId="186" fontId="27" fillId="14" borderId="232" applyNumberFormat="0" applyProtection="0">
      <alignment horizontal="left" vertical="center" indent="1"/>
    </xf>
    <xf numFmtId="4" fontId="56" fillId="54" borderId="234" applyNumberFormat="0" applyProtection="0">
      <alignment horizontal="left" vertical="center" indent="1"/>
    </xf>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4" fontId="56" fillId="16" borderId="234" applyNumberFormat="0" applyProtection="0">
      <alignment horizontal="right" vertical="center"/>
    </xf>
    <xf numFmtId="4" fontId="56" fillId="14" borderId="238" applyNumberFormat="0" applyProtection="0">
      <alignment horizontal="left" vertical="center" indent="1"/>
    </xf>
    <xf numFmtId="4" fontId="56" fillId="54" borderId="234" applyNumberFormat="0" applyProtection="0">
      <alignment horizontal="left" vertical="center" indent="1"/>
    </xf>
    <xf numFmtId="4" fontId="56" fillId="16" borderId="234" applyNumberFormat="0" applyProtection="0">
      <alignment horizontal="righ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59" fillId="53" borderId="234" applyNumberFormat="0" applyProtection="0">
      <alignment vertical="center"/>
    </xf>
    <xf numFmtId="4" fontId="56" fillId="59" borderId="234" applyNumberFormat="0" applyProtection="0">
      <alignment horizontal="right" vertical="center"/>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64" fontId="35" fillId="0" borderId="0" applyFont="0" applyFill="0" applyBorder="0" applyAlignment="0" applyProtection="0"/>
    <xf numFmtId="4" fontId="56" fillId="23" borderId="234" applyNumberFormat="0" applyProtection="0">
      <alignment horizontal="right" vertical="center"/>
    </xf>
    <xf numFmtId="164" fontId="35" fillId="0" borderId="0" applyFont="0" applyFill="0" applyBorder="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9" borderId="234" applyNumberFormat="0" applyProtection="0">
      <alignment horizontal="right" vertical="center"/>
    </xf>
    <xf numFmtId="4" fontId="56" fillId="61" borderId="238" applyNumberFormat="0" applyProtection="0">
      <alignment horizontal="left" vertical="center" indent="1"/>
    </xf>
    <xf numFmtId="4" fontId="56" fillId="56"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94" fontId="33" fillId="0" borderId="231" applyFill="0"/>
    <xf numFmtId="186" fontId="56" fillId="63" borderId="232" applyNumberFormat="0" applyProtection="0">
      <alignment horizontal="left" vertical="top" indent="1"/>
    </xf>
    <xf numFmtId="4" fontId="56" fillId="15"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7" fillId="44" borderId="235" applyNumberFormat="0" applyAlignment="0" applyProtection="0"/>
    <xf numFmtId="186" fontId="56" fillId="11" borderId="234"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56" fillId="16" borderId="234" applyNumberFormat="0" applyProtection="0">
      <alignment horizontal="right" vertical="center"/>
    </xf>
    <xf numFmtId="186" fontId="60" fillId="52" borderId="232" applyNumberFormat="0" applyProtection="0">
      <alignment horizontal="left" vertical="top" indent="1"/>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6" borderId="234" applyNumberFormat="0" applyProtection="0">
      <alignment horizontal="right" vertical="center"/>
    </xf>
    <xf numFmtId="4" fontId="56" fillId="53" borderId="234" applyNumberFormat="0" applyProtection="0">
      <alignment horizontal="left" vertical="center" indent="1"/>
    </xf>
    <xf numFmtId="4" fontId="27" fillId="21" borderId="238" applyNumberFormat="0" applyProtection="0">
      <alignment horizontal="left" vertical="center" indent="1"/>
    </xf>
    <xf numFmtId="4" fontId="56" fillId="59" borderId="234" applyNumberFormat="0" applyProtection="0">
      <alignment horizontal="right" vertical="center"/>
    </xf>
    <xf numFmtId="4" fontId="56" fillId="23" borderId="234" applyNumberFormat="0" applyProtection="0">
      <alignment horizontal="right" vertical="center"/>
    </xf>
    <xf numFmtId="186" fontId="56" fillId="21"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4" fontId="56" fillId="0" borderId="234" applyNumberFormat="0" applyProtection="0">
      <alignment horizontal="right" vertical="center"/>
    </xf>
    <xf numFmtId="186" fontId="44" fillId="0" borderId="239" applyNumberFormat="0" applyFill="0" applyAlignment="0" applyProtection="0"/>
    <xf numFmtId="186" fontId="61" fillId="21" borderId="236" applyBorder="0"/>
    <xf numFmtId="186" fontId="56" fillId="14" borderId="232" applyNumberFormat="0" applyProtection="0">
      <alignment horizontal="left" vertical="top" indent="1"/>
    </xf>
    <xf numFmtId="186" fontId="56" fillId="14" borderId="232" applyNumberFormat="0" applyProtection="0">
      <alignment horizontal="left" vertical="top" indent="1"/>
    </xf>
    <xf numFmtId="194" fontId="33" fillId="0" borderId="231" applyFill="0"/>
    <xf numFmtId="186" fontId="56" fillId="14" borderId="232" applyNumberFormat="0" applyProtection="0">
      <alignment horizontal="left" vertical="top" indent="1"/>
    </xf>
    <xf numFmtId="4" fontId="56" fillId="16" borderId="234" applyNumberFormat="0" applyProtection="0">
      <alignment horizontal="right" vertical="center"/>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50" fillId="41" borderId="234" applyNumberFormat="0" applyAlignment="0" applyProtection="0"/>
    <xf numFmtId="186" fontId="27" fillId="63" borderId="232" applyNumberFormat="0" applyProtection="0">
      <alignment horizontal="left" vertical="top" indent="1"/>
    </xf>
    <xf numFmtId="186" fontId="50" fillId="41" borderId="234" applyNumberFormat="0" applyAlignment="0" applyProtection="0"/>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16" borderId="234" applyNumberFormat="0" applyProtection="0">
      <alignment horizontal="right" vertical="center"/>
    </xf>
    <xf numFmtId="4" fontId="56" fillId="55"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3" borderId="234" applyNumberFormat="0" applyProtection="0">
      <alignment horizontal="left" vertical="center" indent="1"/>
    </xf>
    <xf numFmtId="4" fontId="56" fillId="56" borderId="234" applyNumberFormat="0" applyProtection="0">
      <alignment horizontal="right" vertical="center"/>
    </xf>
    <xf numFmtId="186" fontId="56" fillId="14" borderId="232" applyNumberFormat="0" applyProtection="0">
      <alignment horizontal="left" vertical="top" indent="1"/>
    </xf>
    <xf numFmtId="4" fontId="56" fillId="14" borderId="238" applyNumberFormat="0" applyProtection="0">
      <alignment horizontal="left" vertical="center"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62" fillId="15" borderId="232" applyNumberFormat="0" applyProtection="0">
      <alignment horizontal="left" vertical="top" indent="1"/>
    </xf>
    <xf numFmtId="4" fontId="56" fillId="0" borderId="234" applyNumberFormat="0" applyProtection="0">
      <alignment horizontal="right" vertical="center"/>
    </xf>
    <xf numFmtId="186" fontId="27" fillId="63" borderId="232" applyNumberFormat="0" applyProtection="0">
      <alignment horizontal="left" vertical="top" indent="1"/>
    </xf>
    <xf numFmtId="37" fontId="33" fillId="0" borderId="237" applyNumberFormat="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57" borderId="238" applyNumberFormat="0" applyProtection="0">
      <alignment horizontal="right" vertical="center"/>
    </xf>
    <xf numFmtId="186" fontId="42" fillId="44" borderId="234" applyNumberForma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27" fillId="21" borderId="232" applyNumberFormat="0" applyProtection="0">
      <alignment horizontal="left" vertical="center"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4" fontId="56" fillId="0" borderId="234" applyNumberFormat="0" applyProtection="0">
      <alignment horizontal="right" vertical="center"/>
    </xf>
    <xf numFmtId="186" fontId="56" fillId="40" borderId="234" applyNumberFormat="0" applyFont="0" applyAlignment="0" applyProtection="0"/>
    <xf numFmtId="4" fontId="56" fillId="23" borderId="234" applyNumberFormat="0" applyProtection="0">
      <alignment horizontal="right" vertical="center"/>
    </xf>
    <xf numFmtId="4" fontId="56" fillId="23" borderId="234" applyNumberFormat="0" applyProtection="0">
      <alignment horizontal="right" vertical="center"/>
    </xf>
    <xf numFmtId="4" fontId="56" fillId="60" borderId="234" applyNumberFormat="0" applyProtection="0">
      <alignment horizontal="right" vertical="center"/>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64" fillId="64" borderId="234" applyNumberFormat="0" applyProtection="0">
      <alignment horizontal="right" vertical="center"/>
    </xf>
    <xf numFmtId="4" fontId="56" fillId="54" borderId="234" applyNumberFormat="0" applyProtection="0">
      <alignment horizontal="left" vertical="center"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5" borderId="234" applyNumberFormat="0" applyProtection="0">
      <alignment horizontal="right" vertical="center"/>
    </xf>
    <xf numFmtId="186" fontId="56" fillId="14" borderId="232" applyNumberFormat="0" applyProtection="0">
      <alignment horizontal="left" vertical="top" indent="1"/>
    </xf>
    <xf numFmtId="186" fontId="56" fillId="21"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4" fontId="56" fillId="54" borderId="234" applyNumberFormat="0" applyProtection="0">
      <alignment horizontal="left" vertical="center" indent="1"/>
    </xf>
    <xf numFmtId="186" fontId="56" fillId="14" borderId="232" applyNumberFormat="0" applyProtection="0">
      <alignment horizontal="left" vertical="top" indent="1"/>
    </xf>
    <xf numFmtId="186" fontId="56" fillId="15" borderId="232" applyNumberFormat="0" applyProtection="0">
      <alignment horizontal="left" vertical="top" indent="1"/>
    </xf>
    <xf numFmtId="4" fontId="27" fillId="21" borderId="238" applyNumberFormat="0" applyProtection="0">
      <alignment horizontal="left" vertical="center" indent="1"/>
    </xf>
    <xf numFmtId="186" fontId="57" fillId="44" borderId="235" applyNumberFormat="0" applyAlignment="0" applyProtection="0"/>
    <xf numFmtId="164" fontId="35" fillId="0" borderId="0" applyFont="0" applyFill="0" applyBorder="0" applyAlignment="0" applyProtection="0"/>
    <xf numFmtId="186" fontId="60" fillId="52" borderId="232" applyNumberFormat="0" applyProtection="0">
      <alignment horizontal="left" vertical="top" indent="1"/>
    </xf>
    <xf numFmtId="4" fontId="56" fillId="16" borderId="234" applyNumberFormat="0" applyProtection="0">
      <alignment horizontal="right" vertical="center"/>
    </xf>
    <xf numFmtId="4" fontId="56" fillId="15" borderId="238" applyNumberFormat="0" applyProtection="0">
      <alignment horizontal="left" vertical="center" indent="1"/>
    </xf>
    <xf numFmtId="186" fontId="56" fillId="63" borderId="232" applyNumberFormat="0" applyProtection="0">
      <alignment horizontal="left" vertical="top" indent="1"/>
    </xf>
    <xf numFmtId="186" fontId="56" fillId="63" borderId="234" applyNumberFormat="0" applyProtection="0">
      <alignment horizontal="left" vertical="center"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6" borderId="234" applyNumberFormat="0" applyProtection="0">
      <alignment horizontal="right" vertical="center"/>
    </xf>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4" fontId="59" fillId="53" borderId="234" applyNumberFormat="0" applyProtection="0">
      <alignment vertical="center"/>
    </xf>
    <xf numFmtId="4" fontId="56" fillId="15" borderId="234" applyNumberFormat="0" applyProtection="0">
      <alignment horizontal="right" vertical="center"/>
    </xf>
    <xf numFmtId="4" fontId="56" fillId="56" borderId="234" applyNumberFormat="0" applyProtection="0">
      <alignment horizontal="right" vertical="center"/>
    </xf>
    <xf numFmtId="186" fontId="56" fillId="21" borderId="232" applyNumberFormat="0" applyProtection="0">
      <alignment horizontal="left" vertical="top" indent="1"/>
    </xf>
    <xf numFmtId="4" fontId="56" fillId="61" borderId="238" applyNumberFormat="0" applyProtection="0">
      <alignment horizontal="left" vertical="center" indent="1"/>
    </xf>
    <xf numFmtId="4" fontId="56" fillId="19" borderId="234" applyNumberFormat="0" applyProtection="0">
      <alignment horizontal="right" vertical="center"/>
    </xf>
    <xf numFmtId="186" fontId="56" fillId="21"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2" fillId="48" borderId="232" applyNumberFormat="0" applyProtection="0">
      <alignment vertical="center"/>
    </xf>
    <xf numFmtId="4" fontId="63" fillId="66" borderId="238" applyNumberFormat="0" applyProtection="0">
      <alignment horizontal="left" vertical="center" indent="1"/>
    </xf>
    <xf numFmtId="186" fontId="56" fillId="15" borderId="232" applyNumberFormat="0" applyProtection="0">
      <alignment horizontal="left" vertical="top" indent="1"/>
    </xf>
    <xf numFmtId="4" fontId="56" fillId="54" borderId="234" applyNumberFormat="0" applyProtection="0">
      <alignment horizontal="left" vertical="center" indent="1"/>
    </xf>
    <xf numFmtId="186" fontId="56" fillId="14" borderId="232" applyNumberFormat="0" applyProtection="0">
      <alignment horizontal="left" vertical="top" indent="1"/>
    </xf>
    <xf numFmtId="4" fontId="56" fillId="0" borderId="234" applyNumberFormat="0" applyProtection="0">
      <alignment horizontal="right" vertical="center"/>
    </xf>
    <xf numFmtId="186" fontId="42" fillId="44" borderId="234" applyNumberFormat="0" applyAlignment="0" applyProtection="0"/>
    <xf numFmtId="186" fontId="56" fillId="40" borderId="234" applyNumberFormat="0" applyFont="0" applyAlignment="0" applyProtection="0"/>
    <xf numFmtId="4" fontId="27" fillId="21" borderId="238"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23" borderId="234" applyNumberFormat="0" applyProtection="0">
      <alignment horizontal="right" vertical="center"/>
    </xf>
    <xf numFmtId="4" fontId="59" fillId="53" borderId="234" applyNumberFormat="0" applyProtection="0">
      <alignment vertical="center"/>
    </xf>
    <xf numFmtId="186" fontId="56" fillId="40" borderId="234" applyNumberFormat="0" applyFont="0" applyAlignment="0" applyProtection="0"/>
    <xf numFmtId="186" fontId="42" fillId="44" borderId="234" applyNumberFormat="0" applyAlignment="0" applyProtection="0"/>
    <xf numFmtId="4" fontId="56" fillId="56" borderId="234" applyNumberFormat="0" applyProtection="0">
      <alignment horizontal="right" vertical="center"/>
    </xf>
    <xf numFmtId="186" fontId="56" fillId="40" borderId="234" applyNumberFormat="0" applyFont="0" applyAlignment="0" applyProtection="0"/>
    <xf numFmtId="186" fontId="62" fillId="48" borderId="232" applyNumberFormat="0" applyProtection="0">
      <alignment horizontal="left" vertical="top" indent="1"/>
    </xf>
    <xf numFmtId="4" fontId="56" fillId="59" borderId="234" applyNumberFormat="0" applyProtection="0">
      <alignment horizontal="right" vertical="center"/>
    </xf>
    <xf numFmtId="4" fontId="27" fillId="21" borderId="238"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44" fillId="0" borderId="239" applyNumberFormat="0" applyFill="0" applyAlignment="0" applyProtection="0"/>
    <xf numFmtId="186" fontId="56" fillId="63" borderId="232" applyNumberFormat="0" applyProtection="0">
      <alignment horizontal="left" vertical="top" indent="1"/>
    </xf>
    <xf numFmtId="186" fontId="42" fillId="44" borderId="234" applyNumberFormat="0" applyAlignment="0" applyProtection="0"/>
    <xf numFmtId="4" fontId="56" fillId="0"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27" fillId="21" borderId="232" applyNumberFormat="0" applyProtection="0">
      <alignment horizontal="left" vertical="top" indent="1"/>
    </xf>
    <xf numFmtId="4" fontId="56" fillId="60" borderId="234" applyNumberFormat="0" applyProtection="0">
      <alignment horizontal="right" vertical="center"/>
    </xf>
    <xf numFmtId="186" fontId="60" fillId="52" borderId="232" applyNumberFormat="0" applyProtection="0">
      <alignment horizontal="left" vertical="top" indent="1"/>
    </xf>
    <xf numFmtId="186" fontId="61" fillId="21" borderId="236" applyBorder="0"/>
    <xf numFmtId="186" fontId="56" fillId="63" borderId="234" applyNumberFormat="0" applyProtection="0">
      <alignment horizontal="left" vertical="center" indent="1"/>
    </xf>
    <xf numFmtId="186" fontId="50" fillId="41" borderId="234" applyNumberFormat="0" applyAlignment="0" applyProtection="0"/>
    <xf numFmtId="4" fontId="62" fillId="11" borderId="232" applyNumberFormat="0" applyProtection="0">
      <alignment horizontal="left" vertical="center" indent="1"/>
    </xf>
    <xf numFmtId="186" fontId="56" fillId="40" borderId="234" applyNumberFormat="0" applyFont="0" applyAlignment="0" applyProtection="0"/>
    <xf numFmtId="186" fontId="42" fillId="44" borderId="234" applyNumberFormat="0" applyAlignment="0" applyProtection="0"/>
    <xf numFmtId="4" fontId="56" fillId="53" borderId="234" applyNumberFormat="0" applyProtection="0">
      <alignment horizontal="left" vertical="center" indent="1"/>
    </xf>
    <xf numFmtId="4" fontId="56" fillId="58" borderId="234" applyNumberFormat="0" applyProtection="0">
      <alignment horizontal="right" vertical="center"/>
    </xf>
    <xf numFmtId="4" fontId="27" fillId="21" borderId="238"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44" fillId="0" borderId="239" applyNumberFormat="0" applyFill="0" applyAlignment="0" applyProtection="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4" borderId="234" applyNumberFormat="0" applyProtection="0">
      <alignment horizontal="left" vertical="center" indent="1"/>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62" fillId="48" borderId="232" applyNumberFormat="0" applyProtection="0">
      <alignment horizontal="left" vertical="top" indent="1"/>
    </xf>
    <xf numFmtId="186" fontId="56" fillId="63" borderId="232" applyNumberFormat="0" applyProtection="0">
      <alignment horizontal="left" vertical="top" indent="1"/>
    </xf>
    <xf numFmtId="186" fontId="62" fillId="15" borderId="232" applyNumberFormat="0" applyProtection="0">
      <alignment horizontal="left" vertical="top" indent="1"/>
    </xf>
    <xf numFmtId="186" fontId="61" fillId="21" borderId="236" applyBorder="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94" fontId="33" fillId="0" borderId="231" applyFill="0"/>
    <xf numFmtId="4" fontId="56" fillId="60" borderId="234" applyNumberFormat="0" applyProtection="0">
      <alignment horizontal="right" vertical="center"/>
    </xf>
    <xf numFmtId="4" fontId="56" fillId="15" borderId="238" applyNumberFormat="0" applyProtection="0">
      <alignment horizontal="left" vertical="center" indent="1"/>
    </xf>
    <xf numFmtId="4" fontId="56" fillId="55" borderId="234" applyNumberFormat="0" applyProtection="0">
      <alignment horizontal="right" vertical="center"/>
    </xf>
    <xf numFmtId="4" fontId="56" fillId="60"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56" fillId="52" borderId="234" applyNumberFormat="0" applyProtection="0">
      <alignment vertical="center"/>
    </xf>
    <xf numFmtId="4" fontId="56" fillId="58" borderId="234" applyNumberFormat="0" applyProtection="0">
      <alignment horizontal="right" vertical="center"/>
    </xf>
    <xf numFmtId="4" fontId="56" fillId="14" borderId="238"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21" borderId="232" applyNumberFormat="0" applyProtection="0">
      <alignment horizontal="left" vertical="top" indent="1"/>
    </xf>
    <xf numFmtId="4" fontId="56" fillId="58" borderId="234" applyNumberFormat="0" applyProtection="0">
      <alignment horizontal="right" vertical="center"/>
    </xf>
    <xf numFmtId="4" fontId="56" fillId="52" borderId="234" applyNumberFormat="0" applyProtection="0">
      <alignmen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6" fillId="19" borderId="234" applyNumberFormat="0" applyProtection="0">
      <alignment horizontal="right" vertical="center"/>
    </xf>
    <xf numFmtId="4" fontId="27" fillId="21" borderId="238" applyNumberFormat="0" applyProtection="0">
      <alignment horizontal="left" vertical="center" indent="1"/>
    </xf>
    <xf numFmtId="4" fontId="56" fillId="57" borderId="238" applyNumberFormat="0" applyProtection="0">
      <alignment horizontal="right" vertical="center"/>
    </xf>
    <xf numFmtId="4" fontId="56" fillId="14" borderId="238" applyNumberFormat="0" applyProtection="0">
      <alignment horizontal="left" vertical="center" indent="1"/>
    </xf>
    <xf numFmtId="186" fontId="56" fillId="63" borderId="232" applyNumberFormat="0" applyProtection="0">
      <alignment horizontal="left" vertical="top" indent="1"/>
    </xf>
    <xf numFmtId="4" fontId="27" fillId="21" borderId="238" applyNumberFormat="0" applyProtection="0">
      <alignment horizontal="left" vertical="center" indent="1"/>
    </xf>
    <xf numFmtId="186" fontId="57" fillId="44" borderId="235" applyNumberFormat="0" applyAlignment="0" applyProtection="0"/>
    <xf numFmtId="186" fontId="56" fillId="40" borderId="234" applyNumberFormat="0" applyFont="0" applyAlignment="0" applyProtection="0"/>
    <xf numFmtId="4" fontId="56" fillId="52" borderId="234" applyNumberFormat="0" applyProtection="0">
      <alignment vertical="center"/>
    </xf>
    <xf numFmtId="186" fontId="27" fillId="21" borderId="232" applyNumberFormat="0" applyProtection="0">
      <alignment horizontal="left" vertical="center" indent="1"/>
    </xf>
    <xf numFmtId="186" fontId="56" fillId="14"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11" borderId="234" applyNumberFormat="0" applyProtection="0">
      <alignment horizontal="left" vertical="center" indent="1"/>
    </xf>
    <xf numFmtId="4" fontId="56" fillId="19" borderId="234" applyNumberFormat="0" applyProtection="0">
      <alignment horizontal="right" vertical="center"/>
    </xf>
    <xf numFmtId="4" fontId="56" fillId="53" borderId="234" applyNumberFormat="0" applyProtection="0">
      <alignment horizontal="left" vertical="center" indent="1"/>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9" borderId="234" applyNumberFormat="0" applyProtection="0">
      <alignment horizontal="right" vertical="center"/>
    </xf>
    <xf numFmtId="186" fontId="60" fillId="52" borderId="232" applyNumberFormat="0" applyProtection="0">
      <alignment horizontal="left" vertical="top" indent="1"/>
    </xf>
    <xf numFmtId="4" fontId="56" fillId="15" borderId="234" applyNumberFormat="0" applyProtection="0">
      <alignment horizontal="right" vertical="center"/>
    </xf>
    <xf numFmtId="4" fontId="56" fillId="19" borderId="234" applyNumberFormat="0" applyProtection="0">
      <alignment horizontal="right" vertical="center"/>
    </xf>
    <xf numFmtId="4" fontId="56" fillId="58" borderId="234" applyNumberFormat="0" applyProtection="0">
      <alignment horizontal="right" vertical="center"/>
    </xf>
    <xf numFmtId="186" fontId="56" fillId="21"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59" fillId="65" borderId="234" applyNumberFormat="0" applyProtection="0">
      <alignment horizontal="right" vertical="center"/>
    </xf>
    <xf numFmtId="186" fontId="44" fillId="0" borderId="239" applyNumberFormat="0" applyFill="0" applyAlignment="0" applyProtection="0"/>
    <xf numFmtId="4" fontId="62" fillId="48" borderId="232" applyNumberFormat="0" applyProtection="0">
      <alignment vertical="center"/>
    </xf>
    <xf numFmtId="186" fontId="56" fillId="14" borderId="232" applyNumberFormat="0" applyProtection="0">
      <alignment horizontal="left" vertical="top" indent="1"/>
    </xf>
    <xf numFmtId="186" fontId="61" fillId="21" borderId="236" applyBorder="0"/>
    <xf numFmtId="4" fontId="56" fillId="0" borderId="234" applyNumberFormat="0" applyProtection="0">
      <alignment horizontal="right" vertical="center"/>
    </xf>
    <xf numFmtId="186" fontId="56" fillId="14" borderId="232" applyNumberFormat="0" applyProtection="0">
      <alignment horizontal="left" vertical="top" indent="1"/>
    </xf>
    <xf numFmtId="4" fontId="56" fillId="60" borderId="234" applyNumberFormat="0" applyProtection="0">
      <alignment horizontal="right" vertical="center"/>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64" fillId="64" borderId="234" applyNumberFormat="0" applyProtection="0">
      <alignment horizontal="right" vertical="center"/>
    </xf>
    <xf numFmtId="186" fontId="50" fillId="41" borderId="234" applyNumberFormat="0" applyAlignment="0" applyProtection="0"/>
    <xf numFmtId="186" fontId="56" fillId="63" borderId="232" applyNumberFormat="0" applyProtection="0">
      <alignment horizontal="left" vertical="top" indent="1"/>
    </xf>
    <xf numFmtId="186" fontId="50" fillId="41" borderId="234" applyNumberFormat="0" applyAlignment="0" applyProtection="0"/>
    <xf numFmtId="186" fontId="56" fillId="62" borderId="234" applyNumberFormat="0" applyProtection="0">
      <alignment horizontal="left" vertical="center" indent="1"/>
    </xf>
    <xf numFmtId="186" fontId="56" fillId="21" borderId="232" applyNumberFormat="0" applyProtection="0">
      <alignment horizontal="left" vertical="top" indent="1"/>
    </xf>
    <xf numFmtId="4" fontId="56" fillId="14" borderId="238" applyNumberFormat="0" applyProtection="0">
      <alignment horizontal="left" vertical="center" indent="1"/>
    </xf>
    <xf numFmtId="4" fontId="56" fillId="19" borderId="234" applyNumberFormat="0" applyProtection="0">
      <alignment horizontal="right" vertical="center"/>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61" fillId="21" borderId="236" applyBorder="0"/>
    <xf numFmtId="4" fontId="56" fillId="57" borderId="238" applyNumberFormat="0" applyProtection="0">
      <alignment horizontal="right" vertical="center"/>
    </xf>
    <xf numFmtId="186" fontId="56" fillId="14" borderId="232" applyNumberFormat="0" applyProtection="0">
      <alignment horizontal="left" vertical="top" indent="1"/>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4" fontId="59" fillId="65" borderId="234" applyNumberFormat="0" applyProtection="0">
      <alignment horizontal="right" vertical="center"/>
    </xf>
    <xf numFmtId="186" fontId="56" fillId="40" borderId="234" applyNumberFormat="0" applyFont="0" applyAlignment="0" applyProtection="0"/>
    <xf numFmtId="4" fontId="64" fillId="64" borderId="234" applyNumberFormat="0" applyProtection="0">
      <alignment horizontal="right" vertical="center"/>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4" borderId="238" applyNumberFormat="0" applyProtection="0">
      <alignment horizontal="left" vertical="center" indent="1"/>
    </xf>
    <xf numFmtId="4" fontId="56" fillId="56" borderId="234" applyNumberFormat="0" applyProtection="0">
      <alignment horizontal="right" vertical="center"/>
    </xf>
    <xf numFmtId="186" fontId="56" fillId="63"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9" fillId="65" borderId="234" applyNumberFormat="0" applyProtection="0">
      <alignment horizontal="right" vertical="center"/>
    </xf>
    <xf numFmtId="186" fontId="56" fillId="40" borderId="234" applyNumberFormat="0" applyFont="0" applyAlignment="0" applyProtection="0"/>
    <xf numFmtId="4" fontId="56" fillId="57" borderId="238" applyNumberFormat="0" applyProtection="0">
      <alignment horizontal="right" vertical="center"/>
    </xf>
    <xf numFmtId="4" fontId="56" fillId="58" borderId="234" applyNumberFormat="0" applyProtection="0">
      <alignment horizontal="right" vertical="center"/>
    </xf>
    <xf numFmtId="4" fontId="56" fillId="61" borderId="238"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37" fontId="33" fillId="0" borderId="237" applyNumberFormat="0"/>
    <xf numFmtId="4" fontId="64" fillId="64" borderId="234" applyNumberFormat="0" applyProtection="0">
      <alignment horizontal="right" vertical="center"/>
    </xf>
    <xf numFmtId="186" fontId="56" fillId="15" borderId="232" applyNumberFormat="0" applyProtection="0">
      <alignment horizontal="left" vertical="top" indent="1"/>
    </xf>
    <xf numFmtId="186" fontId="62" fillId="15" borderId="232" applyNumberFormat="0" applyProtection="0">
      <alignment horizontal="left" vertical="top" indent="1"/>
    </xf>
    <xf numFmtId="186" fontId="56" fillId="14" borderId="232" applyNumberFormat="0" applyProtection="0">
      <alignment horizontal="left" vertical="top" indent="1"/>
    </xf>
    <xf numFmtId="186" fontId="27" fillId="63" borderId="232" applyNumberFormat="0" applyProtection="0">
      <alignment horizontal="left" vertical="center"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4" borderId="234" applyNumberFormat="0" applyProtection="0">
      <alignment horizontal="left" vertical="center" indent="1"/>
    </xf>
    <xf numFmtId="186" fontId="56" fillId="21" borderId="232" applyNumberFormat="0" applyProtection="0">
      <alignment horizontal="left" vertical="top" indent="1"/>
    </xf>
    <xf numFmtId="186" fontId="56" fillId="40" borderId="234" applyNumberFormat="0" applyFont="0" applyAlignment="0" applyProtection="0"/>
    <xf numFmtId="4" fontId="59" fillId="65" borderId="234" applyNumberFormat="0" applyProtection="0">
      <alignment horizontal="right" vertical="center"/>
    </xf>
    <xf numFmtId="186" fontId="27" fillId="14" borderId="232" applyNumberFormat="0" applyProtection="0">
      <alignment horizontal="left" vertical="top" indent="1"/>
    </xf>
    <xf numFmtId="186" fontId="56" fillId="15" borderId="232" applyNumberFormat="0" applyProtection="0">
      <alignment horizontal="left" vertical="top" indent="1"/>
    </xf>
    <xf numFmtId="4" fontId="56" fillId="61" borderId="238" applyNumberFormat="0" applyProtection="0">
      <alignment horizontal="left" vertical="center" indent="1"/>
    </xf>
    <xf numFmtId="4" fontId="56" fillId="57" borderId="238" applyNumberFormat="0" applyProtection="0">
      <alignment horizontal="right" vertical="center"/>
    </xf>
    <xf numFmtId="4" fontId="62" fillId="11" borderId="232" applyNumberFormat="0" applyProtection="0">
      <alignment horizontal="left" vertical="center" indent="1"/>
    </xf>
    <xf numFmtId="186" fontId="44" fillId="0" borderId="239" applyNumberFormat="0" applyFill="0" applyAlignment="0" applyProtection="0"/>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4" fontId="59" fillId="53" borderId="234" applyNumberFormat="0" applyProtection="0">
      <alignment vertical="center"/>
    </xf>
    <xf numFmtId="4" fontId="56" fillId="16" borderId="234" applyNumberFormat="0" applyProtection="0">
      <alignment horizontal="righ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62" fillId="48" borderId="232" applyNumberFormat="0" applyProtection="0">
      <alignment horizontal="left" vertical="top" indent="1"/>
    </xf>
    <xf numFmtId="186" fontId="44" fillId="0" borderId="239" applyNumberFormat="0" applyFill="0" applyAlignment="0" applyProtection="0"/>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4" fontId="27" fillId="21" borderId="238" applyNumberFormat="0" applyProtection="0">
      <alignment horizontal="left" vertical="center" indent="1"/>
    </xf>
    <xf numFmtId="4" fontId="56" fillId="19" borderId="234" applyNumberFormat="0" applyProtection="0">
      <alignment horizontal="right" vertical="center"/>
    </xf>
    <xf numFmtId="186" fontId="56" fillId="40" borderId="234" applyNumberFormat="0" applyFont="0" applyAlignment="0" applyProtection="0"/>
    <xf numFmtId="4" fontId="56" fillId="52" borderId="234" applyNumberFormat="0" applyProtection="0">
      <alignment vertical="center"/>
    </xf>
    <xf numFmtId="4" fontId="56" fillId="61" borderId="238" applyNumberFormat="0" applyProtection="0">
      <alignment horizontal="left" vertical="center" indent="1"/>
    </xf>
    <xf numFmtId="186" fontId="27" fillId="21" borderId="232" applyNumberFormat="0" applyProtection="0">
      <alignment horizontal="left" vertical="center" indent="1"/>
    </xf>
    <xf numFmtId="186" fontId="27" fillId="15" borderId="232" applyNumberFormat="0" applyProtection="0">
      <alignment horizontal="left" vertical="top" indent="1"/>
    </xf>
    <xf numFmtId="186" fontId="56" fillId="40" borderId="234" applyNumberFormat="0" applyFont="0" applyAlignment="0" applyProtection="0"/>
    <xf numFmtId="194" fontId="33" fillId="0" borderId="231" applyFill="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3" borderId="234" applyNumberFormat="0" applyProtection="0">
      <alignment horizontal="left" vertical="center" indent="1"/>
    </xf>
    <xf numFmtId="4" fontId="59" fillId="65" borderId="234" applyNumberFormat="0" applyProtection="0">
      <alignment horizontal="right" vertical="center"/>
    </xf>
    <xf numFmtId="186" fontId="56" fillId="14" borderId="232" applyNumberFormat="0" applyProtection="0">
      <alignment horizontal="left" vertical="top" indent="1"/>
    </xf>
    <xf numFmtId="186" fontId="62" fillId="15" borderId="232" applyNumberFormat="0" applyProtection="0">
      <alignment horizontal="left" vertical="top" indent="1"/>
    </xf>
    <xf numFmtId="4" fontId="64" fillId="64" borderId="234" applyNumberFormat="0" applyProtection="0">
      <alignment horizontal="right" vertical="center"/>
    </xf>
    <xf numFmtId="4" fontId="62" fillId="11" borderId="232" applyNumberFormat="0" applyProtection="0">
      <alignment horizontal="left" vertical="center"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14" borderId="232" applyNumberFormat="0" applyProtection="0">
      <alignment horizontal="left" vertical="top" indent="1"/>
    </xf>
    <xf numFmtId="4" fontId="27" fillId="21" borderId="238" applyNumberFormat="0" applyProtection="0">
      <alignment horizontal="left" vertical="center" indent="1"/>
    </xf>
    <xf numFmtId="186" fontId="27" fillId="21" borderId="232" applyNumberFormat="0" applyProtection="0">
      <alignment horizontal="left" vertical="top" indent="1"/>
    </xf>
    <xf numFmtId="4" fontId="56" fillId="57" borderId="238" applyNumberFormat="0" applyProtection="0">
      <alignment horizontal="right" vertical="center"/>
    </xf>
    <xf numFmtId="186" fontId="56" fillId="11" borderId="234" applyNumberFormat="0" applyProtection="0">
      <alignment horizontal="left" vertical="center" indent="1"/>
    </xf>
    <xf numFmtId="4" fontId="56" fillId="53"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6" fillId="40" borderId="234" applyNumberFormat="0" applyFont="0" applyAlignment="0" applyProtection="0"/>
    <xf numFmtId="4" fontId="56" fillId="55" borderId="234" applyNumberFormat="0" applyProtection="0">
      <alignment horizontal="right" vertical="center"/>
    </xf>
    <xf numFmtId="4" fontId="56" fillId="61" borderId="238" applyNumberFormat="0" applyProtection="0">
      <alignment horizontal="left" vertical="center" indent="1"/>
    </xf>
    <xf numFmtId="186" fontId="27"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4" fontId="56" fillId="60" borderId="234" applyNumberFormat="0" applyProtection="0">
      <alignment horizontal="right" vertical="center"/>
    </xf>
    <xf numFmtId="4" fontId="56" fillId="16" borderId="234" applyNumberFormat="0" applyProtection="0">
      <alignment horizontal="right" vertical="center"/>
    </xf>
    <xf numFmtId="186" fontId="56" fillId="21" borderId="232" applyNumberFormat="0" applyProtection="0">
      <alignment horizontal="left" vertical="top" indent="1"/>
    </xf>
    <xf numFmtId="186" fontId="56" fillId="63"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4" fontId="56" fillId="0"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60" fillId="52" borderId="232" applyNumberFormat="0" applyProtection="0">
      <alignment horizontal="left" vertical="top" indent="1"/>
    </xf>
    <xf numFmtId="186" fontId="56" fillId="40" borderId="234" applyNumberFormat="0" applyFont="0" applyAlignment="0" applyProtection="0"/>
    <xf numFmtId="186" fontId="56" fillId="14" borderId="234" applyNumberFormat="0" applyProtection="0">
      <alignment horizontal="left" vertical="center" indent="1"/>
    </xf>
    <xf numFmtId="164" fontId="35" fillId="0" borderId="0" applyFont="0" applyFill="0" applyBorder="0" applyAlignment="0" applyProtection="0"/>
    <xf numFmtId="164" fontId="35" fillId="0" borderId="0" applyFont="0" applyFill="0" applyBorder="0" applyAlignment="0" applyProtection="0"/>
    <xf numFmtId="186" fontId="42" fillId="44" borderId="234" applyNumberFormat="0" applyAlignment="0" applyProtection="0"/>
    <xf numFmtId="4" fontId="59" fillId="65" borderId="234" applyNumberFormat="0" applyProtection="0">
      <alignment horizontal="right" vertical="center"/>
    </xf>
    <xf numFmtId="186" fontId="50" fillId="41" borderId="234" applyNumberFormat="0" applyAlignment="0" applyProtection="0"/>
    <xf numFmtId="164" fontId="35" fillId="0" borderId="0" applyFont="0" applyFill="0" applyBorder="0" applyAlignment="0" applyProtection="0"/>
    <xf numFmtId="186" fontId="42" fillId="44" borderId="234" applyNumberFormat="0" applyAlignment="0" applyProtection="0"/>
    <xf numFmtId="4" fontId="56" fillId="53" borderId="234" applyNumberFormat="0" applyProtection="0">
      <alignment horizontal="left" vertical="center" indent="1"/>
    </xf>
    <xf numFmtId="186" fontId="50" fillId="41" borderId="234" applyNumberFormat="0" applyAlignment="0" applyProtection="0"/>
    <xf numFmtId="4" fontId="56" fillId="54" borderId="234" applyNumberFormat="0" applyProtection="0">
      <alignment horizontal="left" vertical="center" indent="1"/>
    </xf>
    <xf numFmtId="4" fontId="56" fillId="19" borderId="234" applyNumberFormat="0" applyProtection="0">
      <alignment horizontal="right" vertical="center"/>
    </xf>
    <xf numFmtId="164" fontId="35" fillId="0" borderId="0" applyFont="0" applyFill="0" applyBorder="0" applyAlignment="0" applyProtection="0"/>
    <xf numFmtId="4" fontId="64" fillId="64" borderId="234" applyNumberFormat="0" applyProtection="0">
      <alignment horizontal="right" vertical="center"/>
    </xf>
    <xf numFmtId="4" fontId="56" fillId="23" borderId="234" applyNumberFormat="0" applyProtection="0">
      <alignment horizontal="right" vertical="center"/>
    </xf>
    <xf numFmtId="164" fontId="5" fillId="0" borderId="0" applyFont="0" applyFill="0" applyBorder="0" applyAlignment="0" applyProtection="0"/>
    <xf numFmtId="0" fontId="3" fillId="0" borderId="0"/>
    <xf numFmtId="0" fontId="3" fillId="103" borderId="165" applyNumberFormat="0" applyFont="0" applyAlignment="0" applyProtection="0"/>
    <xf numFmtId="0" fontId="3" fillId="105" borderId="0" applyNumberFormat="0" applyBorder="0" applyAlignment="0" applyProtection="0"/>
    <xf numFmtId="0" fontId="3" fillId="106" borderId="0" applyNumberFormat="0" applyBorder="0" applyAlignment="0" applyProtection="0"/>
    <xf numFmtId="0" fontId="3" fillId="109" borderId="0" applyNumberFormat="0" applyBorder="0" applyAlignment="0" applyProtection="0"/>
    <xf numFmtId="0" fontId="3" fillId="110" borderId="0" applyNumberFormat="0" applyBorder="0" applyAlignment="0" applyProtection="0"/>
    <xf numFmtId="0" fontId="3" fillId="113" borderId="0" applyNumberFormat="0" applyBorder="0" applyAlignment="0" applyProtection="0"/>
    <xf numFmtId="0" fontId="3" fillId="114" borderId="0" applyNumberFormat="0" applyBorder="0" applyAlignment="0" applyProtection="0"/>
    <xf numFmtId="0" fontId="3" fillId="117" borderId="0" applyNumberFormat="0" applyBorder="0" applyAlignment="0" applyProtection="0"/>
    <xf numFmtId="0" fontId="3" fillId="118" borderId="0" applyNumberFormat="0" applyBorder="0" applyAlignment="0" applyProtection="0"/>
    <xf numFmtId="0" fontId="3" fillId="121" borderId="0" applyNumberFormat="0" applyBorder="0" applyAlignment="0" applyProtection="0"/>
    <xf numFmtId="0" fontId="3" fillId="122" borderId="0" applyNumberFormat="0" applyBorder="0" applyAlignment="0" applyProtection="0"/>
    <xf numFmtId="0" fontId="3" fillId="125" borderId="0" applyNumberFormat="0" applyBorder="0" applyAlignment="0" applyProtection="0"/>
    <xf numFmtId="0" fontId="3" fillId="126" borderId="0" applyNumberFormat="0" applyBorder="0" applyAlignment="0" applyProtection="0"/>
    <xf numFmtId="164" fontId="5" fillId="0" borderId="0" applyFont="0" applyFill="0" applyBorder="0" applyAlignment="0" applyProtection="0"/>
    <xf numFmtId="164" fontId="34" fillId="0" borderId="0" applyFont="0" applyFill="0" applyBorder="0" applyAlignment="0" applyProtection="0"/>
    <xf numFmtId="186" fontId="42" fillId="44" borderId="234"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234" applyNumberFormat="0" applyAlignment="0" applyProtection="0"/>
    <xf numFmtId="186" fontId="56" fillId="40" borderId="234" applyNumberFormat="0" applyFont="0" applyAlignment="0" applyProtection="0"/>
    <xf numFmtId="0" fontId="3" fillId="0" borderId="0"/>
    <xf numFmtId="164" fontId="5" fillId="0" borderId="0" applyFont="0" applyFill="0" applyBorder="0" applyAlignment="0" applyProtection="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60" fillId="52" borderId="232" applyNumberFormat="0" applyProtection="0">
      <alignment horizontal="left" vertical="top" indent="1"/>
    </xf>
    <xf numFmtId="186" fontId="57" fillId="44" borderId="235" applyNumberFormat="0" applyAlignment="0" applyProtection="0"/>
    <xf numFmtId="186" fontId="57" fillId="44" borderId="235" applyNumberForma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94" fontId="33" fillId="0" borderId="231" applyFill="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186" fontId="62" fillId="15" borderId="232" applyNumberFormat="0" applyProtection="0">
      <alignment horizontal="left" vertical="top" indent="1"/>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4" fontId="33" fillId="0" borderId="231" applyFill="0"/>
    <xf numFmtId="164" fontId="5" fillId="0" borderId="0" applyFont="0" applyFill="0" applyBorder="0" applyAlignment="0" applyProtection="0"/>
    <xf numFmtId="186" fontId="56" fillId="14" borderId="234" applyNumberFormat="0" applyProtection="0">
      <alignment horizontal="left" vertical="center" indent="1"/>
    </xf>
    <xf numFmtId="186" fontId="56" fillId="63" borderId="234" applyNumberFormat="0" applyProtection="0">
      <alignment horizontal="left" vertical="center" indent="1"/>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3" borderId="234" applyNumberFormat="0" applyProtection="0">
      <alignment horizontal="left" vertical="center" indent="1"/>
    </xf>
    <xf numFmtId="186" fontId="61" fillId="21" borderId="236" applyBorder="0"/>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4" fontId="56" fillId="19" borderId="234" applyNumberFormat="0" applyProtection="0">
      <alignment horizontal="right" vertical="center"/>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56" fillId="63" borderId="234" applyNumberFormat="0" applyProtection="0">
      <alignment horizontal="left" vertical="center" indent="1"/>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186" fontId="56" fillId="63"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4" fontId="56" fillId="19" borderId="234" applyNumberFormat="0" applyProtection="0">
      <alignment horizontal="right" vertical="center"/>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4" applyNumberFormat="0" applyProtection="0">
      <alignment horizontal="left" vertical="center" indent="1"/>
    </xf>
    <xf numFmtId="186" fontId="56" fillId="40" borderId="234" applyNumberFormat="0" applyFont="0" applyAlignment="0" applyProtection="0"/>
    <xf numFmtId="186" fontId="42" fillId="44" borderId="234" applyNumberFormat="0" applyAlignment="0" applyProtection="0"/>
    <xf numFmtId="4" fontId="64" fillId="64" borderId="234" applyNumberFormat="0" applyProtection="0">
      <alignment horizontal="right" vertical="center"/>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14" borderId="234" applyNumberFormat="0" applyProtection="0">
      <alignment horizontal="left" vertical="center" indent="1"/>
    </xf>
    <xf numFmtId="164" fontId="35" fillId="0" borderId="0" applyFont="0" applyFill="0" applyBorder="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3" fillId="0" borderId="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86" fontId="3" fillId="0" borderId="0"/>
    <xf numFmtId="186" fontId="3" fillId="0" borderId="0"/>
    <xf numFmtId="186" fontId="3" fillId="0" borderId="0"/>
    <xf numFmtId="186" fontId="3" fillId="0" borderId="0"/>
    <xf numFmtId="186" fontId="3" fillId="0" borderId="0"/>
    <xf numFmtId="186" fontId="56" fillId="14" borderId="261" applyNumberFormat="0" applyProtection="0">
      <alignment horizontal="left" vertical="top" indent="1"/>
    </xf>
    <xf numFmtId="37" fontId="33" fillId="0" borderId="247" applyNumberFormat="0"/>
    <xf numFmtId="186" fontId="56" fillId="40" borderId="263" applyNumberFormat="0" applyFont="0" applyAlignment="0" applyProtection="0"/>
    <xf numFmtId="186" fontId="56" fillId="40" borderId="263" applyNumberFormat="0" applyFont="0" applyAlignment="0" applyProtection="0"/>
    <xf numFmtId="4" fontId="56" fillId="59" borderId="253" applyNumberFormat="0" applyProtection="0">
      <alignment horizontal="right" vertical="center"/>
    </xf>
    <xf numFmtId="186" fontId="56" fillId="21" borderId="261" applyNumberFormat="0" applyProtection="0">
      <alignment horizontal="left" vertical="top" indent="1"/>
    </xf>
    <xf numFmtId="164" fontId="5" fillId="0" borderId="0" applyFont="0" applyFill="0" applyBorder="0" applyAlignment="0" applyProtection="0"/>
    <xf numFmtId="164" fontId="27" fillId="0" borderId="0" applyFont="0" applyFill="0" applyBorder="0" applyAlignment="0" applyProtection="0"/>
    <xf numFmtId="186" fontId="56" fillId="40" borderId="263" applyNumberFormat="0" applyFont="0" applyAlignment="0" applyProtection="0"/>
    <xf numFmtId="186" fontId="27" fillId="15" borderId="261" applyNumberFormat="0" applyProtection="0">
      <alignment horizontal="left" vertical="center" indent="1"/>
    </xf>
    <xf numFmtId="191" fontId="28" fillId="50" borderId="197">
      <alignment vertical="center"/>
    </xf>
    <xf numFmtId="186" fontId="62" fillId="15" borderId="252" applyNumberFormat="0" applyProtection="0">
      <alignment horizontal="left" vertical="top" indent="1"/>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7" fillId="44" borderId="225" applyNumberFormat="0" applyAlignment="0" applyProtection="0"/>
    <xf numFmtId="4" fontId="27" fillId="21" borderId="228" applyNumberFormat="0" applyProtection="0">
      <alignment horizontal="left" vertical="center" indent="1"/>
    </xf>
    <xf numFmtId="4" fontId="56" fillId="54" borderId="242" applyNumberFormat="0" applyProtection="0">
      <alignment horizontal="left" vertical="center" indent="1"/>
    </xf>
    <xf numFmtId="186" fontId="56" fillId="62" borderId="263" applyNumberFormat="0" applyProtection="0">
      <alignment horizontal="left" vertical="center" indent="1"/>
    </xf>
    <xf numFmtId="164" fontId="5" fillId="0" borderId="0" applyFont="0" applyFill="0" applyBorder="0" applyAlignment="0" applyProtection="0"/>
    <xf numFmtId="186" fontId="56" fillId="63" borderId="261" applyNumberFormat="0" applyProtection="0">
      <alignment horizontal="left" vertical="top" indent="1"/>
    </xf>
    <xf numFmtId="164" fontId="34" fillId="0" borderId="0" applyFont="0" applyFill="0" applyBorder="0" applyAlignment="0" applyProtection="0"/>
    <xf numFmtId="186" fontId="56" fillId="63" borderId="263" applyNumberFormat="0" applyProtection="0">
      <alignment horizontal="left" vertical="center" indent="1"/>
    </xf>
    <xf numFmtId="37" fontId="33" fillId="0" borderId="266" applyNumberFormat="0"/>
    <xf numFmtId="186" fontId="56" fillId="63" borderId="244" applyNumberFormat="0" applyProtection="0">
      <alignment horizontal="left" vertical="top" indent="1"/>
    </xf>
    <xf numFmtId="193" fontId="5" fillId="69" borderId="8">
      <alignmen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91" fontId="5" fillId="13" borderId="249">
      <alignment vertical="center"/>
    </xf>
    <xf numFmtId="186" fontId="56" fillId="40" borderId="253" applyNumberFormat="0" applyFont="0" applyAlignment="0" applyProtection="0"/>
    <xf numFmtId="4" fontId="56" fillId="61" borderId="257" applyNumberFormat="0" applyProtection="0">
      <alignment horizontal="left" vertical="center" indent="1"/>
    </xf>
    <xf numFmtId="4" fontId="56" fillId="52" borderId="263" applyNumberFormat="0" applyProtection="0">
      <alignment vertical="center"/>
    </xf>
    <xf numFmtId="186" fontId="42" fillId="44" borderId="263" applyNumberFormat="0" applyAlignment="0" applyProtection="0"/>
    <xf numFmtId="0" fontId="27" fillId="63" borderId="261" applyNumberFormat="0" applyProtection="0">
      <alignment horizontal="left" vertical="top" indent="1"/>
    </xf>
    <xf numFmtId="4" fontId="59" fillId="53" borderId="263" applyNumberFormat="0" applyProtection="0">
      <alignmen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28" fillId="12" borderId="259">
      <alignment vertical="center"/>
      <protection locked="0"/>
    </xf>
    <xf numFmtId="188" fontId="5" fillId="70" borderId="249">
      <alignment horizontal="right" vertical="center"/>
      <protection locked="0"/>
    </xf>
    <xf numFmtId="186" fontId="42" fillId="44" borderId="253" applyNumberFormat="0" applyAlignment="0" applyProtection="0"/>
    <xf numFmtId="0" fontId="37" fillId="48" borderId="261" applyNumberFormat="0" applyProtection="0">
      <alignment horizontal="left" vertical="top" indent="1"/>
    </xf>
    <xf numFmtId="194" fontId="33" fillId="0" borderId="260" applyFill="0"/>
    <xf numFmtId="186" fontId="56" fillId="14" borderId="252" applyNumberFormat="0" applyProtection="0">
      <alignment horizontal="left" vertical="top" indent="1"/>
    </xf>
    <xf numFmtId="4" fontId="56" fillId="57" borderId="257" applyNumberFormat="0" applyProtection="0">
      <alignment horizontal="right" vertical="center"/>
    </xf>
    <xf numFmtId="4" fontId="72" fillId="81" borderId="252" applyNumberFormat="0" applyProtection="0">
      <alignment horizontal="right" vertical="center"/>
    </xf>
    <xf numFmtId="186" fontId="27" fillId="14" borderId="252" applyNumberFormat="0" applyProtection="0">
      <alignment horizontal="left" vertical="top" indent="1"/>
    </xf>
    <xf numFmtId="186" fontId="56" fillId="21" borderId="252"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14" borderId="252" applyNumberFormat="0" applyProtection="0">
      <alignment horizontal="left" vertical="top" indent="1"/>
    </xf>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56" fillId="40" borderId="253" applyNumberFormat="0" applyFont="0" applyAlignment="0" applyProtection="0"/>
    <xf numFmtId="186" fontId="27" fillId="63" borderId="252"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193" fontId="28" fillId="12" borderId="249">
      <alignment vertical="center"/>
      <protection locked="0"/>
    </xf>
    <xf numFmtId="186" fontId="56" fillId="14" borderId="261" applyNumberFormat="0" applyProtection="0">
      <alignment horizontal="left" vertical="top" indent="1"/>
    </xf>
    <xf numFmtId="4" fontId="63" fillId="66" borderId="257" applyNumberFormat="0" applyProtection="0">
      <alignment horizontal="left" vertical="center" indent="1"/>
    </xf>
    <xf numFmtId="186" fontId="56" fillId="21" borderId="261" applyNumberFormat="0" applyProtection="0">
      <alignment horizontal="left" vertical="top" indent="1"/>
    </xf>
    <xf numFmtId="4" fontId="56" fillId="53" borderId="263" applyNumberFormat="0" applyProtection="0">
      <alignment horizontal="left" vertical="center" indent="1"/>
    </xf>
    <xf numFmtId="191" fontId="5" fillId="69" borderId="8">
      <alignment vertical="center"/>
    </xf>
    <xf numFmtId="186" fontId="27" fillId="15" borderId="261" applyNumberFormat="0" applyProtection="0">
      <alignment horizontal="left" vertical="top" indent="1"/>
    </xf>
    <xf numFmtId="186" fontId="27" fillId="14" borderId="261" applyNumberFormat="0" applyProtection="0">
      <alignment horizontal="left" vertical="center" indent="1"/>
    </xf>
    <xf numFmtId="186" fontId="56" fillId="40" borderId="263" applyNumberFormat="0" applyFont="0" applyAlignment="0" applyProtection="0"/>
    <xf numFmtId="4" fontId="27" fillId="21" borderId="267" applyNumberFormat="0" applyProtection="0">
      <alignment horizontal="left" vertical="center" indent="1"/>
    </xf>
    <xf numFmtId="186" fontId="44" fillId="0" borderId="268" applyNumberFormat="0" applyFill="0" applyAlignment="0" applyProtection="0"/>
    <xf numFmtId="186" fontId="61" fillId="21" borderId="265" applyBorder="0"/>
    <xf numFmtId="191" fontId="28" fillId="51" borderId="269">
      <alignment horizontal="right" vertical="center"/>
      <protection locked="0"/>
    </xf>
    <xf numFmtId="186" fontId="56" fillId="67" borderId="8"/>
    <xf numFmtId="193" fontId="5" fillId="69" borderId="8">
      <alignment vertical="center"/>
    </xf>
    <xf numFmtId="186" fontId="56" fillId="15" borderId="261" applyNumberFormat="0" applyProtection="0">
      <alignment horizontal="left" vertical="top" indent="1"/>
    </xf>
    <xf numFmtId="4" fontId="56" fillId="15" borderId="263" applyNumberFormat="0" applyProtection="0">
      <alignment horizontal="right" vertical="center"/>
    </xf>
    <xf numFmtId="191" fontId="5" fillId="69" borderId="8">
      <alignment vertical="center"/>
    </xf>
    <xf numFmtId="0" fontId="5" fillId="70" borderId="8">
      <alignment horizontal="right" vertical="center"/>
      <protection locked="0"/>
    </xf>
    <xf numFmtId="186" fontId="56" fillId="15" borderId="261" applyNumberFormat="0" applyProtection="0">
      <alignment horizontal="left" vertical="top" indent="1"/>
    </xf>
    <xf numFmtId="186" fontId="42" fillId="44" borderId="263" applyNumberFormat="0" applyAlignment="0" applyProtection="0"/>
    <xf numFmtId="186" fontId="56" fillId="14" borderId="252" applyNumberFormat="0" applyProtection="0">
      <alignment horizontal="left" vertical="top" indent="1"/>
    </xf>
    <xf numFmtId="193" fontId="5" fillId="7" borderId="8">
      <alignment vertical="center"/>
      <protection locked="0"/>
    </xf>
    <xf numFmtId="186" fontId="56" fillId="14" borderId="252" applyNumberFormat="0" applyProtection="0">
      <alignment horizontal="left" vertical="top" indent="1"/>
    </xf>
    <xf numFmtId="172" fontId="5" fillId="7" borderId="8">
      <alignment vertical="center"/>
      <protection locked="0"/>
    </xf>
    <xf numFmtId="186" fontId="27" fillId="64" borderId="8" applyNumberFormat="0">
      <protection locked="0"/>
    </xf>
    <xf numFmtId="186" fontId="56" fillId="40" borderId="263" applyNumberFormat="0" applyFont="0" applyAlignment="0" applyProtection="0"/>
    <xf numFmtId="186" fontId="56" fillId="11" borderId="263" applyNumberFormat="0" applyProtection="0">
      <alignment horizontal="left" vertical="center" indent="1"/>
    </xf>
    <xf numFmtId="186" fontId="44" fillId="0" borderId="268" applyNumberFormat="0" applyFill="0" applyAlignment="0" applyProtection="0"/>
    <xf numFmtId="186" fontId="56" fillId="14" borderId="252" applyNumberFormat="0" applyProtection="0">
      <alignment horizontal="left" vertical="top" indent="1"/>
    </xf>
    <xf numFmtId="186" fontId="56" fillId="40" borderId="263" applyNumberFormat="0" applyFont="0" applyAlignment="0" applyProtection="0"/>
    <xf numFmtId="0" fontId="5" fillId="70" borderId="8">
      <alignment horizontal="right" vertical="center"/>
      <protection locked="0"/>
    </xf>
    <xf numFmtId="186" fontId="56" fillId="40" borderId="263" applyNumberFormat="0" applyFont="0" applyAlignment="0" applyProtection="0"/>
    <xf numFmtId="37" fontId="33" fillId="0" borderId="266" applyNumberFormat="0"/>
    <xf numFmtId="194" fontId="33" fillId="0" borderId="260" applyFill="0"/>
    <xf numFmtId="37" fontId="33" fillId="0" borderId="247" applyNumberFormat="0"/>
    <xf numFmtId="4" fontId="27" fillId="21" borderId="245" applyNumberFormat="0" applyProtection="0">
      <alignment horizontal="left" vertical="center"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27" fillId="14" borderId="244"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90" fontId="28" fillId="51" borderId="8">
      <alignment horizontal="right" vertical="center"/>
      <protection locked="0"/>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93" fontId="5" fillId="7" borderId="8">
      <alignment vertical="center"/>
      <protection locked="0"/>
    </xf>
    <xf numFmtId="186" fontId="56" fillId="40" borderId="263" applyNumberFormat="0" applyFont="0" applyAlignment="0" applyProtection="0"/>
    <xf numFmtId="186" fontId="50" fillId="41" borderId="242" applyNumberFormat="0" applyAlignment="0" applyProtection="0"/>
    <xf numFmtId="186" fontId="56" fillId="14" borderId="261" applyNumberFormat="0" applyProtection="0">
      <alignment horizontal="left" vertical="top" indent="1"/>
    </xf>
    <xf numFmtId="4" fontId="56" fillId="52" borderId="263" applyNumberFormat="0" applyProtection="0">
      <alignment vertical="center"/>
    </xf>
    <xf numFmtId="186" fontId="56" fillId="14" borderId="261" applyNumberFormat="0" applyProtection="0">
      <alignment horizontal="left" vertical="top" indent="1"/>
    </xf>
    <xf numFmtId="4" fontId="56" fillId="59" borderId="263" applyNumberFormat="0" applyProtection="0">
      <alignment horizontal="right" vertical="center"/>
    </xf>
    <xf numFmtId="4" fontId="64" fillId="64" borderId="263" applyNumberFormat="0" applyProtection="0">
      <alignment horizontal="right" vertical="center"/>
    </xf>
    <xf numFmtId="186" fontId="42" fillId="44" borderId="263" applyNumberFormat="0" applyAlignment="0" applyProtection="0"/>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56" fillId="59" borderId="263" applyNumberFormat="0" applyProtection="0">
      <alignment horizontal="right" vertical="center"/>
    </xf>
    <xf numFmtId="186" fontId="56" fillId="62" borderId="263" applyNumberFormat="0" applyProtection="0">
      <alignment horizontal="left" vertical="center"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52" borderId="263" applyNumberFormat="0" applyProtection="0">
      <alignment vertical="center"/>
    </xf>
    <xf numFmtId="186" fontId="56" fillId="63" borderId="261" applyNumberFormat="0" applyProtection="0">
      <alignment horizontal="left" vertical="top" indent="1"/>
    </xf>
    <xf numFmtId="4" fontId="64" fillId="64" borderId="263" applyNumberFormat="0" applyProtection="0">
      <alignment horizontal="right" vertical="center"/>
    </xf>
    <xf numFmtId="4" fontId="56" fillId="16"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42" fillId="44" borderId="242" applyNumberFormat="0" applyAlignment="0" applyProtection="0"/>
    <xf numFmtId="4" fontId="76" fillId="87" borderId="244" applyNumberFormat="0" applyProtection="0">
      <alignment horizontal="right" vertical="center"/>
    </xf>
    <xf numFmtId="0" fontId="37" fillId="15" borderId="244" applyNumberFormat="0" applyProtection="0">
      <alignment horizontal="left" vertical="top" indent="1"/>
    </xf>
    <xf numFmtId="4" fontId="74" fillId="87" borderId="244" applyNumberFormat="0" applyProtection="0">
      <alignment horizontal="right" vertical="center"/>
    </xf>
    <xf numFmtId="0" fontId="37" fillId="48" borderId="244" applyNumberFormat="0" applyProtection="0">
      <alignment horizontal="left" vertical="top" indent="1"/>
    </xf>
    <xf numFmtId="4" fontId="72" fillId="87" borderId="244" applyNumberFormat="0" applyProtection="0">
      <alignment vertical="center"/>
    </xf>
    <xf numFmtId="0" fontId="27" fillId="14" borderId="244" applyNumberFormat="0" applyProtection="0">
      <alignment horizontal="left" vertical="top" indent="1"/>
    </xf>
    <xf numFmtId="0" fontId="27" fillId="63" borderId="244" applyNumberFormat="0" applyProtection="0">
      <alignment horizontal="left" vertical="top" indent="1"/>
    </xf>
    <xf numFmtId="0" fontId="27" fillId="15" borderId="244" applyNumberFormat="0" applyProtection="0">
      <alignment horizontal="left" vertical="top" indent="1"/>
    </xf>
    <xf numFmtId="0" fontId="27" fillId="21" borderId="244"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0" fontId="5" fillId="7" borderId="8">
      <alignment vertical="center"/>
      <protection locked="0"/>
    </xf>
    <xf numFmtId="4" fontId="72" fillId="83" borderId="244" applyNumberFormat="0" applyProtection="0">
      <alignment horizontal="right" vertical="center"/>
    </xf>
    <xf numFmtId="4" fontId="72" fillId="81" borderId="244" applyNumberFormat="0" applyProtection="0">
      <alignment horizontal="right" vertical="center"/>
    </xf>
    <xf numFmtId="4" fontId="72" fillId="80" borderId="244" applyNumberFormat="0" applyProtection="0">
      <alignment horizontal="right" vertical="center"/>
    </xf>
    <xf numFmtId="4" fontId="72" fillId="78" borderId="244" applyNumberFormat="0" applyProtection="0">
      <alignment horizontal="right" vertical="center"/>
    </xf>
    <xf numFmtId="0" fontId="73" fillId="52" borderId="244" applyNumberFormat="0" applyProtection="0">
      <alignment horizontal="left" vertical="top" indent="1"/>
    </xf>
    <xf numFmtId="4" fontId="71" fillId="53" borderId="244" applyNumberFormat="0" applyProtection="0">
      <alignment vertical="center"/>
    </xf>
    <xf numFmtId="186" fontId="56" fillId="63" borderId="253" applyNumberFormat="0" applyProtection="0">
      <alignment horizontal="left" vertical="center" indent="1"/>
    </xf>
    <xf numFmtId="186" fontId="56" fillId="15" borderId="252" applyNumberFormat="0" applyProtection="0">
      <alignment horizontal="left" vertical="top" indent="1"/>
    </xf>
    <xf numFmtId="4" fontId="72" fillId="79" borderId="261" applyNumberFormat="0" applyProtection="0">
      <alignment horizontal="right" vertical="center"/>
    </xf>
    <xf numFmtId="186" fontId="57" fillId="44" borderId="264" applyNumberFormat="0" applyAlignment="0" applyProtection="0"/>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61" fillId="21" borderId="265" applyBorder="0"/>
    <xf numFmtId="4" fontId="62" fillId="11" borderId="252" applyNumberFormat="0" applyProtection="0">
      <alignment horizontal="left" vertical="center" indent="1"/>
    </xf>
    <xf numFmtId="191" fontId="28" fillId="49" borderId="259">
      <alignment vertical="center"/>
    </xf>
    <xf numFmtId="186" fontId="56" fillId="40" borderId="263" applyNumberFormat="0" applyFont="0" applyAlignment="0" applyProtection="0"/>
    <xf numFmtId="186" fontId="28" fillId="50" borderId="259">
      <alignment vertical="center"/>
    </xf>
    <xf numFmtId="186" fontId="27" fillId="21" borderId="222" applyNumberFormat="0" applyProtection="0">
      <alignment horizontal="left" vertical="center"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28" fillId="12" borderId="269">
      <alignment vertical="center"/>
      <protection locked="0"/>
    </xf>
    <xf numFmtId="186" fontId="61" fillId="21" borderId="265" applyBorder="0"/>
    <xf numFmtId="164" fontId="39" fillId="0" borderId="0" applyFont="0" applyFill="0" applyBorder="0" applyAlignment="0" applyProtection="0"/>
    <xf numFmtId="188" fontId="5" fillId="69" borderId="259">
      <alignment vertical="center"/>
    </xf>
    <xf numFmtId="4" fontId="56" fillId="15" borderId="257" applyNumberFormat="0" applyProtection="0">
      <alignment horizontal="left" vertical="center" indent="1"/>
    </xf>
    <xf numFmtId="186" fontId="27" fillId="14" borderId="252" applyNumberFormat="0" applyProtection="0">
      <alignment horizontal="left" vertical="top" indent="1"/>
    </xf>
    <xf numFmtId="37" fontId="33" fillId="0" borderId="266" applyNumberFormat="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2" fontId="28" fillId="12" borderId="259">
      <alignment vertical="center"/>
      <protection locked="0"/>
    </xf>
    <xf numFmtId="0" fontId="5" fillId="7" borderId="259">
      <alignment vertical="center"/>
      <protection locked="0"/>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91" fontId="5" fillId="69" borderId="259">
      <alignment vertical="center"/>
    </xf>
    <xf numFmtId="193" fontId="5" fillId="69" borderId="259">
      <alignment vertical="center"/>
    </xf>
    <xf numFmtId="196" fontId="5" fillId="13" borderId="259">
      <alignment vertical="center"/>
    </xf>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4" borderId="252" applyNumberFormat="0" applyProtection="0">
      <alignment horizontal="left" vertical="top" indent="1"/>
    </xf>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74" fillId="87" borderId="252" applyNumberFormat="0" applyProtection="0">
      <alignment horizontal="right" vertical="center"/>
    </xf>
    <xf numFmtId="4" fontId="72" fillId="78" borderId="252" applyNumberFormat="0" applyProtection="0">
      <alignment horizontal="right" vertical="center"/>
    </xf>
    <xf numFmtId="188" fontId="5" fillId="13" borderId="259">
      <alignment vertical="center"/>
    </xf>
    <xf numFmtId="186" fontId="56" fillId="15" borderId="261" applyNumberFormat="0" applyProtection="0">
      <alignment horizontal="left" vertical="top" indent="1"/>
    </xf>
    <xf numFmtId="186" fontId="50" fillId="41" borderId="253" applyNumberFormat="0" applyAlignment="0" applyProtection="0"/>
    <xf numFmtId="186" fontId="27"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7" fillId="15" borderId="252" applyNumberFormat="0" applyProtection="0">
      <alignment horizontal="left" vertical="top" indent="1"/>
    </xf>
    <xf numFmtId="4" fontId="56" fillId="57" borderId="257" applyNumberFormat="0" applyProtection="0">
      <alignment horizontal="right" vertical="center"/>
    </xf>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93" fontId="5" fillId="7" borderId="8">
      <alignment vertical="center"/>
      <protection locked="0"/>
    </xf>
    <xf numFmtId="0" fontId="5" fillId="7" borderId="8">
      <alignment vertical="center"/>
      <protection locked="0"/>
    </xf>
    <xf numFmtId="0" fontId="5" fillId="70" borderId="8">
      <alignment horizontal="right" vertical="center"/>
      <protection locked="0"/>
    </xf>
    <xf numFmtId="186" fontId="56" fillId="40" borderId="263" applyNumberFormat="0" applyFont="0" applyAlignment="0" applyProtection="0"/>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27" fillId="15" borderId="261" applyNumberFormat="0" applyProtection="0">
      <alignment horizontal="left" vertical="center" indent="1"/>
    </xf>
    <xf numFmtId="186" fontId="56" fillId="40" borderId="263" applyNumberFormat="0" applyFont="0" applyAlignment="0" applyProtection="0"/>
    <xf numFmtId="4" fontId="62" fillId="11" borderId="261" applyNumberFormat="0" applyProtection="0">
      <alignment horizontal="left" vertical="center" indent="1"/>
    </xf>
    <xf numFmtId="186" fontId="56" fillId="40" borderId="263" applyNumberFormat="0" applyFont="0" applyAlignment="0" applyProtection="0"/>
    <xf numFmtId="4" fontId="56" fillId="15" borderId="263" applyNumberFormat="0" applyProtection="0">
      <alignment horizontal="right" vertical="center"/>
    </xf>
    <xf numFmtId="186" fontId="56" fillId="40" borderId="263" applyNumberFormat="0" applyFont="0" applyAlignment="0" applyProtection="0"/>
    <xf numFmtId="4" fontId="56" fillId="16" borderId="263"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60" borderId="263" applyNumberFormat="0" applyProtection="0">
      <alignment horizontal="right" vertical="center"/>
    </xf>
    <xf numFmtId="186" fontId="56" fillId="14"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56" fillId="57" borderId="267" applyNumberFormat="0" applyProtection="0">
      <alignment horizontal="right" vertical="center"/>
    </xf>
    <xf numFmtId="186" fontId="44" fillId="0" borderId="258" applyNumberFormat="0" applyFill="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27" fillId="21" borderId="261" applyNumberFormat="0" applyProtection="0">
      <alignment horizontal="left" vertical="top" indent="1"/>
    </xf>
    <xf numFmtId="4" fontId="72" fillId="86" borderId="261" applyNumberFormat="0" applyProtection="0">
      <alignment horizontal="right" vertical="center"/>
    </xf>
    <xf numFmtId="172" fontId="5" fillId="7" borderId="8">
      <alignment vertical="center"/>
      <protection locked="0"/>
    </xf>
    <xf numFmtId="4" fontId="56" fillId="56"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4" borderId="261" applyNumberFormat="0" applyProtection="0">
      <alignment horizontal="left" vertical="top" indent="1"/>
    </xf>
    <xf numFmtId="186" fontId="27" fillId="15" borderId="261" applyNumberFormat="0" applyProtection="0">
      <alignment horizontal="left" vertical="top" indent="1"/>
    </xf>
    <xf numFmtId="4" fontId="27" fillId="21" borderId="267" applyNumberFormat="0" applyProtection="0">
      <alignment horizontal="left" vertical="center" indent="1"/>
    </xf>
    <xf numFmtId="4" fontId="56" fillId="54" borderId="263" applyNumberFormat="0" applyProtection="0">
      <alignment horizontal="left" vertical="center" indent="1"/>
    </xf>
    <xf numFmtId="186" fontId="50" fillId="41" borderId="263" applyNumberFormat="0" applyAlignment="0" applyProtection="0"/>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56" borderId="263" applyNumberFormat="0" applyProtection="0">
      <alignment horizontal="right" vertical="center"/>
    </xf>
    <xf numFmtId="186" fontId="56" fillId="40" borderId="263" applyNumberFormat="0" applyFont="0" applyAlignment="0" applyProtection="0"/>
    <xf numFmtId="4" fontId="56" fillId="0" borderId="263" applyNumberFormat="0" applyProtection="0">
      <alignment horizontal="right" vertical="center"/>
    </xf>
    <xf numFmtId="186" fontId="27" fillId="14" borderId="261" applyNumberFormat="0" applyProtection="0">
      <alignment horizontal="left" vertical="center" indent="1"/>
    </xf>
    <xf numFmtId="4" fontId="56" fillId="0" borderId="263" applyNumberFormat="0" applyProtection="0">
      <alignment horizontal="right" vertical="center"/>
    </xf>
    <xf numFmtId="4" fontId="56" fillId="61" borderId="267"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center" indent="1"/>
    </xf>
    <xf numFmtId="4" fontId="56" fillId="16" borderId="263" applyNumberFormat="0" applyProtection="0">
      <alignment horizontal="right" vertical="center"/>
    </xf>
    <xf numFmtId="186" fontId="60" fillId="52" borderId="261" applyNumberFormat="0" applyProtection="0">
      <alignment horizontal="left" vertical="top" indent="1"/>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4" fontId="56" fillId="55" borderId="263" applyNumberFormat="0" applyProtection="0">
      <alignment horizontal="right" vertical="center"/>
    </xf>
    <xf numFmtId="4" fontId="56" fillId="60" borderId="263" applyNumberFormat="0" applyProtection="0">
      <alignment horizontal="right" vertical="center"/>
    </xf>
    <xf numFmtId="186" fontId="56" fillId="14" borderId="263"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37" fontId="33" fillId="0" borderId="266" applyNumberFormat="0"/>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60" borderId="263" applyNumberFormat="0" applyProtection="0">
      <alignment horizontal="right" vertical="center"/>
    </xf>
    <xf numFmtId="4" fontId="56" fillId="55"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4" fontId="56" fillId="15" borderId="263"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11"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15" borderId="263" applyNumberFormat="0" applyProtection="0">
      <alignment horizontal="right" vertical="center"/>
    </xf>
    <xf numFmtId="4" fontId="56" fillId="54" borderId="263" applyNumberFormat="0" applyProtection="0">
      <alignment horizontal="left" vertical="center" indent="1"/>
    </xf>
    <xf numFmtId="186" fontId="42" fillId="44" borderId="263" applyNumberFormat="0" applyAlignment="0" applyProtection="0"/>
    <xf numFmtId="186" fontId="56" fillId="21" borderId="261" applyNumberFormat="0" applyProtection="0">
      <alignment horizontal="left" vertical="top" indent="1"/>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1" applyNumberFormat="0" applyProtection="0">
      <alignment horizontal="left" vertical="top" indent="1"/>
    </xf>
    <xf numFmtId="4" fontId="56" fillId="60" borderId="263" applyNumberFormat="0" applyProtection="0">
      <alignment horizontal="right" vertical="center"/>
    </xf>
    <xf numFmtId="4" fontId="56" fillId="0" borderId="263" applyNumberFormat="0" applyProtection="0">
      <alignment horizontal="right" vertical="center"/>
    </xf>
    <xf numFmtId="4" fontId="56" fillId="55" borderId="263" applyNumberFormat="0" applyProtection="0">
      <alignment horizontal="right" vertical="center"/>
    </xf>
    <xf numFmtId="186" fontId="44" fillId="0" borderId="268" applyNumberFormat="0" applyFill="0" applyAlignment="0" applyProtection="0"/>
    <xf numFmtId="37" fontId="33" fillId="0" borderId="266" applyNumberFormat="0"/>
    <xf numFmtId="4" fontId="56" fillId="14" borderId="267" applyNumberFormat="0" applyProtection="0">
      <alignment horizontal="left" vertical="center" indent="1"/>
    </xf>
    <xf numFmtId="4" fontId="62" fillId="11" borderId="261" applyNumberFormat="0" applyProtection="0">
      <alignment horizontal="left" vertical="center" indent="1"/>
    </xf>
    <xf numFmtId="186" fontId="44" fillId="0" borderId="268" applyNumberFormat="0" applyFill="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186" fontId="44" fillId="0" borderId="248" applyNumberFormat="0" applyFill="0" applyAlignment="0" applyProtection="0"/>
    <xf numFmtId="186" fontId="44" fillId="0" borderId="268" applyNumberFormat="0" applyFill="0" applyAlignment="0" applyProtection="0"/>
    <xf numFmtId="186" fontId="56" fillId="21" borderId="244" applyNumberFormat="0" applyProtection="0">
      <alignment horizontal="left" vertical="top" indent="1"/>
    </xf>
    <xf numFmtId="37" fontId="33" fillId="0" borderId="247" applyNumberFormat="0"/>
    <xf numFmtId="186" fontId="27" fillId="21" borderId="244" applyNumberFormat="0" applyProtection="0">
      <alignment horizontal="left" vertical="top" indent="1"/>
    </xf>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40" borderId="242" applyNumberFormat="0" applyFont="0" applyAlignment="0" applyProtection="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3" fillId="66" borderId="245" applyNumberFormat="0" applyProtection="0">
      <alignment horizontal="left" vertical="center" indent="1"/>
    </xf>
    <xf numFmtId="186" fontId="62" fillId="15" borderId="244" applyNumberFormat="0" applyProtection="0">
      <alignment horizontal="left" vertical="top" indent="1"/>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57" borderId="245" applyNumberFormat="0" applyProtection="0">
      <alignment horizontal="right" vertical="center"/>
    </xf>
    <xf numFmtId="186" fontId="60" fillId="52" borderId="244" applyNumberFormat="0" applyProtection="0">
      <alignment horizontal="left" vertical="top" indent="1"/>
    </xf>
    <xf numFmtId="186" fontId="57" fillId="44" borderId="243" applyNumberFormat="0" applyAlignment="0" applyProtection="0"/>
    <xf numFmtId="186" fontId="57" fillId="44" borderId="243" applyNumberFormat="0" applyAlignment="0" applyProtection="0"/>
    <xf numFmtId="186" fontId="42" fillId="44"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4" fontId="56" fillId="0" borderId="263" applyNumberFormat="0" applyProtection="0">
      <alignment horizontal="right" vertical="center"/>
    </xf>
    <xf numFmtId="186" fontId="56" fillId="14" borderId="263" applyNumberFormat="0" applyProtection="0">
      <alignment horizontal="left" vertical="center" indent="1"/>
    </xf>
    <xf numFmtId="186" fontId="27"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15" borderId="263" applyNumberFormat="0" applyProtection="0">
      <alignment horizontal="right" vertical="center"/>
    </xf>
    <xf numFmtId="4" fontId="56" fillId="56" borderId="263" applyNumberFormat="0" applyProtection="0">
      <alignment horizontal="right" vertical="center"/>
    </xf>
    <xf numFmtId="186" fontId="56" fillId="40" borderId="263" applyNumberFormat="0" applyFont="0" applyAlignment="0" applyProtection="0"/>
    <xf numFmtId="4" fontId="56" fillId="53" borderId="263"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7" fillId="44" borderId="264" applyNumberFormat="0" applyAlignment="0" applyProtection="0"/>
    <xf numFmtId="4" fontId="56" fillId="54" borderId="263" applyNumberFormat="0" applyProtection="0">
      <alignment horizontal="left" vertical="center" indent="1"/>
    </xf>
    <xf numFmtId="186" fontId="27" fillId="14" borderId="261" applyNumberFormat="0" applyProtection="0">
      <alignment horizontal="left" vertical="top" indent="1"/>
    </xf>
    <xf numFmtId="186" fontId="56" fillId="15" borderId="261" applyNumberFormat="0" applyProtection="0">
      <alignment horizontal="left" vertical="top" indent="1"/>
    </xf>
    <xf numFmtId="4" fontId="56" fillId="54" borderId="263" applyNumberFormat="0" applyProtection="0">
      <alignment horizontal="left" vertical="center" indent="1"/>
    </xf>
    <xf numFmtId="4" fontId="27" fillId="21" borderId="267"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27" fillId="21" borderId="261" applyNumberFormat="0" applyProtection="0">
      <alignment horizontal="left" vertical="top" indent="1"/>
    </xf>
    <xf numFmtId="4" fontId="56" fillId="61" borderId="267" applyNumberFormat="0" applyProtection="0">
      <alignment horizontal="left" vertical="center" indent="1"/>
    </xf>
    <xf numFmtId="4" fontId="56" fillId="55" borderId="263" applyNumberFormat="0" applyProtection="0">
      <alignment horizontal="righ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60" fillId="52" borderId="261" applyNumberFormat="0" applyProtection="0">
      <alignment horizontal="left" vertical="top" indent="1"/>
    </xf>
    <xf numFmtId="186" fontId="56" fillId="11" borderId="263" applyNumberFormat="0" applyProtection="0">
      <alignment horizontal="left" vertical="center" indent="1"/>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60" borderId="263" applyNumberFormat="0" applyProtection="0">
      <alignment horizontal="right" vertical="center"/>
    </xf>
    <xf numFmtId="4" fontId="56" fillId="0" borderId="263" applyNumberFormat="0" applyProtection="0">
      <alignment horizontal="right" vertical="center"/>
    </xf>
    <xf numFmtId="186" fontId="56" fillId="14" borderId="263" applyNumberFormat="0" applyProtection="0">
      <alignment horizontal="left" vertical="center"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1" borderId="263" applyNumberFormat="0" applyProtection="0">
      <alignment horizontal="left" vertical="center" indent="1"/>
    </xf>
    <xf numFmtId="4" fontId="56" fillId="23" borderId="263" applyNumberFormat="0" applyProtection="0">
      <alignment horizontal="right" vertical="center"/>
    </xf>
    <xf numFmtId="186" fontId="56" fillId="14" borderId="261" applyNumberFormat="0" applyProtection="0">
      <alignment horizontal="left" vertical="top" indent="1"/>
    </xf>
    <xf numFmtId="4" fontId="59" fillId="53" borderId="263" applyNumberFormat="0" applyProtection="0">
      <alignment vertical="center"/>
    </xf>
    <xf numFmtId="4" fontId="56" fillId="52" borderId="263" applyNumberFormat="0" applyProtection="0">
      <alignmen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3" applyNumberFormat="0" applyProtection="0">
      <alignment horizontal="left" vertical="center" indent="1"/>
    </xf>
    <xf numFmtId="4" fontId="56" fillId="53" borderId="263" applyNumberFormat="0" applyProtection="0">
      <alignment horizontal="left" vertical="center" indent="1"/>
    </xf>
    <xf numFmtId="4" fontId="62" fillId="48" borderId="261" applyNumberFormat="0" applyProtection="0">
      <alignment vertical="center"/>
    </xf>
    <xf numFmtId="186" fontId="56" fillId="21" borderId="261" applyNumberFormat="0" applyProtection="0">
      <alignment horizontal="left" vertical="top" indent="1"/>
    </xf>
    <xf numFmtId="4" fontId="56" fillId="55" borderId="263" applyNumberFormat="0" applyProtection="0">
      <alignment horizontal="right" vertical="center"/>
    </xf>
    <xf numFmtId="4" fontId="56" fillId="58" borderId="263" applyNumberFormat="0" applyProtection="0">
      <alignment horizontal="right" vertical="center"/>
    </xf>
    <xf numFmtId="4" fontId="56" fillId="54" borderId="263" applyNumberFormat="0" applyProtection="0">
      <alignment horizontal="left" vertical="center" indent="1"/>
    </xf>
    <xf numFmtId="4" fontId="56" fillId="60" borderId="263" applyNumberFormat="0" applyProtection="0">
      <alignment horizontal="righ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6" fillId="14" borderId="263" applyNumberFormat="0" applyProtection="0">
      <alignment horizontal="left" vertical="center" indent="1"/>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2" fillId="44" borderId="242" applyNumberFormat="0" applyAlignment="0" applyProtection="0"/>
    <xf numFmtId="186" fontId="42" fillId="44" borderId="242"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42" fillId="44" borderId="242" applyNumberFormat="0" applyAlignment="0" applyProtection="0"/>
    <xf numFmtId="4" fontId="59" fillId="53" borderId="263" applyNumberFormat="0" applyProtection="0">
      <alignment vertical="center"/>
    </xf>
    <xf numFmtId="186" fontId="27" fillId="14" borderId="244" applyNumberFormat="0" applyProtection="0">
      <alignment horizontal="left" vertical="center"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27" fillId="63" borderId="244" applyNumberFormat="0" applyProtection="0">
      <alignment horizontal="left" vertical="top" indent="1"/>
    </xf>
    <xf numFmtId="4" fontId="59" fillId="65" borderId="263" applyNumberFormat="0" applyProtection="0">
      <alignment horizontal="right" vertical="center"/>
    </xf>
    <xf numFmtId="186" fontId="56" fillId="21" borderId="244" applyNumberFormat="0" applyProtection="0">
      <alignment horizontal="left" vertical="top" indent="1"/>
    </xf>
    <xf numFmtId="37" fontId="33" fillId="0" borderId="266" applyNumberFormat="0"/>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6" fillId="52" borderId="242" applyNumberFormat="0" applyProtection="0">
      <alignment vertical="center"/>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14" borderId="253" applyNumberFormat="0" applyProtection="0">
      <alignment horizontal="left" vertical="center" indent="1"/>
    </xf>
    <xf numFmtId="4" fontId="72" fillId="84" borderId="261" applyNumberFormat="0" applyProtection="0">
      <alignment horizontal="right" vertical="center"/>
    </xf>
    <xf numFmtId="186" fontId="56" fillId="14" borderId="261" applyNumberFormat="0" applyProtection="0">
      <alignment horizontal="left" vertical="top" indent="1"/>
    </xf>
    <xf numFmtId="37" fontId="33" fillId="0" borderId="266" applyNumberFormat="0"/>
    <xf numFmtId="186" fontId="56" fillId="14" borderId="252" applyNumberFormat="0" applyProtection="0">
      <alignment horizontal="left" vertical="top" indent="1"/>
    </xf>
    <xf numFmtId="186" fontId="56" fillId="62"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186" fontId="44" fillId="0" borderId="248" applyNumberFormat="0" applyFill="0" applyAlignment="0" applyProtection="0"/>
    <xf numFmtId="186" fontId="44" fillId="0" borderId="248" applyNumberFormat="0" applyFill="0" applyAlignment="0" applyProtection="0"/>
    <xf numFmtId="186" fontId="42" fillId="44" borderId="263" applyNumberFormat="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3" fillId="0" borderId="0"/>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9" fillId="53" borderId="242" applyNumberFormat="0" applyProtection="0">
      <alignment vertical="center"/>
    </xf>
    <xf numFmtId="4" fontId="56" fillId="52" borderId="242" applyNumberFormat="0" applyProtection="0">
      <alignment vertical="center"/>
    </xf>
    <xf numFmtId="186" fontId="27" fillId="15" borderId="252" applyNumberFormat="0" applyProtection="0">
      <alignment horizontal="left" vertical="top" indent="1"/>
    </xf>
    <xf numFmtId="4" fontId="56" fillId="16" borderId="253" applyNumberFormat="0" applyProtection="0">
      <alignment horizontal="right" vertical="center"/>
    </xf>
    <xf numFmtId="4" fontId="71" fillId="53" borderId="261" applyNumberFormat="0" applyProtection="0">
      <alignment vertical="center"/>
    </xf>
    <xf numFmtId="4" fontId="74" fillId="87" borderId="261" applyNumberFormat="0" applyProtection="0">
      <alignment horizontal="right" vertical="center"/>
    </xf>
    <xf numFmtId="186" fontId="56" fillId="40" borderId="253" applyNumberFormat="0" applyFont="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16" borderId="263" applyNumberFormat="0" applyProtection="0">
      <alignment horizontal="right" vertical="center"/>
    </xf>
    <xf numFmtId="186" fontId="56" fillId="14" borderId="263" applyNumberFormat="0" applyProtection="0">
      <alignment horizontal="left" vertical="center" indent="1"/>
    </xf>
    <xf numFmtId="186" fontId="62" fillId="15" borderId="261" applyNumberFormat="0" applyProtection="0">
      <alignment horizontal="left" vertical="top" indent="1"/>
    </xf>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4" borderId="253" applyNumberFormat="0" applyProtection="0">
      <alignment horizontal="left" vertical="center" indent="1"/>
    </xf>
    <xf numFmtId="186" fontId="27" fillId="63" borderId="261" applyNumberFormat="0" applyProtection="0">
      <alignment horizontal="left" vertical="top" indent="1"/>
    </xf>
    <xf numFmtId="4" fontId="56" fillId="57" borderId="257" applyNumberFormat="0" applyProtection="0">
      <alignment horizontal="right" vertical="center"/>
    </xf>
    <xf numFmtId="186" fontId="62" fillId="15" borderId="261" applyNumberFormat="0" applyProtection="0">
      <alignment horizontal="left" vertical="top" indent="1"/>
    </xf>
    <xf numFmtId="186" fontId="27" fillId="63" borderId="252" applyNumberFormat="0" applyProtection="0">
      <alignment horizontal="left" vertical="top"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172" fontId="5" fillId="7" borderId="259">
      <alignment vertical="center"/>
      <protection locked="0"/>
    </xf>
    <xf numFmtId="188" fontId="5" fillId="70" borderId="259">
      <alignment horizontal="right" vertical="center"/>
      <protection locked="0"/>
    </xf>
    <xf numFmtId="190" fontId="5" fillId="69" borderId="259">
      <alignment vertical="center"/>
    </xf>
    <xf numFmtId="193" fontId="5" fillId="7" borderId="259">
      <alignment vertical="center"/>
      <protection locked="0"/>
    </xf>
    <xf numFmtId="0" fontId="27" fillId="14" borderId="252" applyNumberFormat="0" applyProtection="0">
      <alignment horizontal="left" vertical="center" indent="1"/>
    </xf>
    <xf numFmtId="191" fontId="28" fillId="12" borderId="259">
      <alignment vertical="center"/>
      <protection locked="0"/>
    </xf>
    <xf numFmtId="186" fontId="42" fillId="44" borderId="253" applyNumberFormat="0" applyAlignment="0" applyProtection="0"/>
    <xf numFmtId="4" fontId="72" fillId="83" borderId="252" applyNumberFormat="0" applyProtection="0">
      <alignment horizontal="right" vertical="center"/>
    </xf>
    <xf numFmtId="186" fontId="56" fillId="11" borderId="263" applyNumberFormat="0" applyProtection="0">
      <alignment horizontal="left" vertical="center" indent="1"/>
    </xf>
    <xf numFmtId="186" fontId="56" fillId="40" borderId="253" applyNumberFormat="0" applyFont="0" applyAlignment="0" applyProtection="0"/>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4" fontId="56" fillId="61" borderId="257" applyNumberFormat="0" applyProtection="0">
      <alignment horizontal="left" vertical="center" indent="1"/>
    </xf>
    <xf numFmtId="4" fontId="56" fillId="52" borderId="253" applyNumberFormat="0" applyProtection="0">
      <alignment vertical="center"/>
    </xf>
    <xf numFmtId="186" fontId="56" fillId="63" borderId="253" applyNumberFormat="0" applyProtection="0">
      <alignment horizontal="left" vertical="center" indent="1"/>
    </xf>
    <xf numFmtId="186" fontId="56" fillId="21" borderId="252" applyNumberFormat="0" applyProtection="0">
      <alignment horizontal="left" vertical="top" indent="1"/>
    </xf>
    <xf numFmtId="191" fontId="28" fillId="50" borderId="259">
      <alignment vertical="center"/>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42" fillId="44" borderId="242" applyNumberFormat="0" applyAlignment="0" applyProtection="0"/>
    <xf numFmtId="186" fontId="42" fillId="44"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4" fontId="62" fillId="48" borderId="261" applyNumberFormat="0" applyProtection="0">
      <alignment vertical="center"/>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56" fillId="40" borderId="263" applyNumberFormat="0" applyFont="0" applyAlignment="0" applyProtection="0"/>
    <xf numFmtId="4" fontId="56" fillId="61" borderId="267" applyNumberFormat="0" applyProtection="0">
      <alignment horizontal="left" vertical="center" indent="1"/>
    </xf>
    <xf numFmtId="4" fontId="56" fillId="15" borderId="267" applyNumberFormat="0" applyProtection="0">
      <alignment horizontal="left" vertical="center" indent="1"/>
    </xf>
    <xf numFmtId="4" fontId="56" fillId="55" borderId="263" applyNumberFormat="0" applyProtection="0">
      <alignment horizontal="right" vertical="center"/>
    </xf>
    <xf numFmtId="186" fontId="56" fillId="62" borderId="263" applyNumberFormat="0" applyProtection="0">
      <alignment horizontal="left" vertical="center" indent="1"/>
    </xf>
    <xf numFmtId="4" fontId="56" fillId="53" borderId="263" applyNumberFormat="0" applyProtection="0">
      <alignment horizontal="left" vertical="center"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1" borderId="263" applyNumberFormat="0" applyProtection="0">
      <alignment horizontal="left" vertical="center" indent="1"/>
    </xf>
    <xf numFmtId="186" fontId="42" fillId="44" borderId="242" applyNumberFormat="0" applyAlignment="0" applyProtection="0"/>
    <xf numFmtId="186" fontId="56" fillId="14" borderId="253" applyNumberFormat="0" applyProtection="0">
      <alignment horizontal="left" vertical="center" indent="1"/>
    </xf>
    <xf numFmtId="191" fontId="5" fillId="7" borderId="8">
      <alignment vertical="center"/>
      <protection locked="0"/>
    </xf>
    <xf numFmtId="4" fontId="56" fillId="14" borderId="267" applyNumberFormat="0" applyProtection="0">
      <alignment horizontal="left" vertical="center" indent="1"/>
    </xf>
    <xf numFmtId="4" fontId="64" fillId="64" borderId="242" applyNumberFormat="0" applyProtection="0">
      <alignment horizontal="right" vertical="center"/>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48" borderId="244" applyNumberFormat="0" applyProtection="0">
      <alignment vertical="center"/>
    </xf>
    <xf numFmtId="186" fontId="61" fillId="21" borderId="246" applyBorder="0"/>
    <xf numFmtId="4" fontId="56" fillId="59" borderId="242" applyNumberFormat="0" applyProtection="0">
      <alignment horizontal="right" vertical="center"/>
    </xf>
    <xf numFmtId="186" fontId="27" fillId="21" borderId="244" applyNumberFormat="0" applyProtection="0">
      <alignment horizontal="left" vertical="center"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27" fillId="14" borderId="244"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14" borderId="261" applyNumberFormat="0" applyProtection="0">
      <alignment horizontal="left" vertical="top" indent="1"/>
    </xf>
    <xf numFmtId="4" fontId="56" fillId="23" borderId="242"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4" fontId="27" fillId="21" borderId="267" applyNumberFormat="0" applyProtection="0">
      <alignment horizontal="left" vertical="center" indent="1"/>
    </xf>
    <xf numFmtId="4" fontId="56" fillId="14" borderId="257" applyNumberFormat="0" applyProtection="0">
      <alignment horizontal="left" vertical="center" indent="1"/>
    </xf>
    <xf numFmtId="186" fontId="44" fillId="0" borderId="268" applyNumberFormat="0" applyFill="0" applyAlignment="0" applyProtection="0"/>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58" borderId="263" applyNumberFormat="0" applyProtection="0">
      <alignment horizontal="right" vertical="center"/>
    </xf>
    <xf numFmtId="191" fontId="5" fillId="13" borderId="259">
      <alignment vertical="center"/>
    </xf>
    <xf numFmtId="191" fontId="5" fillId="13" borderId="259">
      <alignment vertical="center"/>
    </xf>
    <xf numFmtId="193" fontId="28" fillId="12" borderId="259">
      <alignment vertical="center"/>
      <protection locked="0"/>
    </xf>
    <xf numFmtId="186" fontId="28" fillId="49" borderId="259">
      <alignmen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4" fontId="62" fillId="11" borderId="252" applyNumberFormat="0" applyProtection="0">
      <alignment horizontal="left" vertical="center" indent="1"/>
    </xf>
    <xf numFmtId="4" fontId="56" fillId="0" borderId="253" applyNumberFormat="0" applyProtection="0">
      <alignment horizontal="right" vertical="center"/>
    </xf>
    <xf numFmtId="4" fontId="59" fillId="65" borderId="253" applyNumberFormat="0" applyProtection="0">
      <alignment horizontal="right" vertical="center"/>
    </xf>
    <xf numFmtId="4" fontId="56" fillId="54" borderId="253" applyNumberFormat="0" applyProtection="0">
      <alignment horizontal="left" vertical="center" indent="1"/>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93" fontId="5" fillId="69" borderId="8">
      <alignment vertical="center"/>
    </xf>
    <xf numFmtId="191" fontId="5" fillId="69" borderId="8">
      <alignment vertical="center"/>
    </xf>
    <xf numFmtId="191"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4" fontId="72" fillId="80" borderId="261" applyNumberFormat="0" applyProtection="0">
      <alignment horizontal="right" vertical="center"/>
    </xf>
    <xf numFmtId="4" fontId="72" fillId="50" borderId="261" applyNumberFormat="0" applyProtection="0">
      <alignment horizontal="right" vertical="center"/>
    </xf>
    <xf numFmtId="0" fontId="27" fillId="63" borderId="261" applyNumberFormat="0" applyProtection="0">
      <alignment horizontal="left" vertical="center" indent="1"/>
    </xf>
    <xf numFmtId="0" fontId="27" fillId="64" borderId="8" applyNumberFormat="0">
      <protection locked="0"/>
    </xf>
    <xf numFmtId="4" fontId="70" fillId="86" borderId="261" applyNumberFormat="0" applyProtection="0">
      <alignment horizontal="left" vertical="center" indent="1"/>
    </xf>
    <xf numFmtId="0" fontId="37" fillId="15" borderId="261" applyNumberFormat="0" applyProtection="0">
      <alignment horizontal="left" vertical="top" indent="1"/>
    </xf>
    <xf numFmtId="4" fontId="75" fillId="88" borderId="262"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27" fillId="15" borderId="261" applyNumberFormat="0" applyProtection="0">
      <alignment horizontal="left" vertical="center"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5" borderId="263" applyNumberFormat="0" applyProtection="0">
      <alignment horizontal="right" vertical="center"/>
    </xf>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53" borderId="263" applyNumberFormat="0" applyProtection="0">
      <alignment horizontal="left" vertical="center" indent="1"/>
    </xf>
    <xf numFmtId="4" fontId="56" fillId="52" borderId="263" applyNumberFormat="0" applyProtection="0">
      <alignment vertical="center"/>
    </xf>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6" borderId="263" applyNumberFormat="0" applyProtection="0">
      <alignment horizontal="right" vertical="center"/>
    </xf>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9" fillId="65"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66" applyNumberFormat="0"/>
    <xf numFmtId="186" fontId="42" fillId="44" borderId="263" applyNumberFormat="0" applyAlignment="0" applyProtection="0"/>
    <xf numFmtId="186" fontId="56" fillId="40" borderId="263" applyNumberFormat="0" applyFont="0" applyAlignment="0" applyProtection="0"/>
    <xf numFmtId="4" fontId="56" fillId="5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4" fontId="56" fillId="1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4" fontId="56" fillId="15" borderId="263" applyNumberFormat="0" applyProtection="0">
      <alignment horizontal="right" vertical="center"/>
    </xf>
    <xf numFmtId="186" fontId="56" fillId="40" borderId="263" applyNumberFormat="0" applyFont="0" applyAlignment="0" applyProtection="0"/>
    <xf numFmtId="4" fontId="56" fillId="23"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57" fillId="44" borderId="264" applyNumberForma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60" fillId="52" borderId="261" applyNumberFormat="0" applyProtection="0">
      <alignment horizontal="left" vertical="top" indent="1"/>
    </xf>
    <xf numFmtId="186" fontId="56" fillId="64" borderId="211" applyNumberFormat="0">
      <protection locked="0"/>
    </xf>
    <xf numFmtId="186" fontId="56" fillId="14"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56" fillId="15" borderId="263" applyNumberFormat="0" applyProtection="0">
      <alignment horizontal="righ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4" fontId="56" fillId="54" borderId="263" applyNumberFormat="0" applyProtection="0">
      <alignment horizontal="left" vertical="center" indent="1"/>
    </xf>
    <xf numFmtId="4" fontId="56" fillId="57" borderId="267" applyNumberFormat="0" applyProtection="0">
      <alignment horizontal="right" vertical="center"/>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186" fontId="56" fillId="14" borderId="261" applyNumberFormat="0" applyProtection="0">
      <alignment horizontal="left" vertical="top" indent="1"/>
    </xf>
    <xf numFmtId="186" fontId="61" fillId="21" borderId="265" applyBorder="0"/>
    <xf numFmtId="186" fontId="56" fillId="11" borderId="263" applyNumberFormat="0" applyProtection="0">
      <alignment horizontal="left" vertical="center" indent="1"/>
    </xf>
    <xf numFmtId="194" fontId="33" fillId="0" borderId="231" applyFill="0"/>
    <xf numFmtId="4" fontId="64" fillId="64" borderId="263" applyNumberFormat="0" applyProtection="0">
      <alignment horizontal="right" vertical="center"/>
    </xf>
    <xf numFmtId="186" fontId="56" fillId="15" borderId="261" applyNumberFormat="0" applyProtection="0">
      <alignment horizontal="left" vertical="top" indent="1"/>
    </xf>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164" fontId="5" fillId="0" borderId="0" applyFont="0" applyFill="0" applyBorder="0" applyAlignment="0" applyProtection="0"/>
    <xf numFmtId="186" fontId="27" fillId="21" borderId="261" applyNumberFormat="0" applyProtection="0">
      <alignment horizontal="left" vertical="top" indent="1"/>
    </xf>
    <xf numFmtId="4" fontId="64" fillId="64"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28" fillId="50" borderId="269">
      <alignment vertical="center"/>
    </xf>
    <xf numFmtId="4" fontId="56" fillId="58" borderId="263" applyNumberFormat="0" applyProtection="0">
      <alignment horizontal="right" vertical="center"/>
    </xf>
    <xf numFmtId="186" fontId="56" fillId="14" borderId="261" applyNumberFormat="0" applyProtection="0">
      <alignment horizontal="left" vertical="top" indent="1"/>
    </xf>
    <xf numFmtId="186" fontId="60" fillId="52" borderId="261" applyNumberFormat="0" applyProtection="0">
      <alignment horizontal="left" vertical="top" indent="1"/>
    </xf>
    <xf numFmtId="186" fontId="56" fillId="14" borderId="242" applyNumberFormat="0" applyProtection="0">
      <alignment horizontal="left" vertical="center" indent="1"/>
    </xf>
    <xf numFmtId="164" fontId="35" fillId="0" borderId="0" applyFont="0" applyFill="0" applyBorder="0" applyAlignment="0" applyProtection="0"/>
    <xf numFmtId="186" fontId="27" fillId="15" borderId="252" applyNumberFormat="0" applyProtection="0">
      <alignment horizontal="left" vertical="top" indent="1"/>
    </xf>
    <xf numFmtId="4" fontId="56" fillId="15" borderId="263" applyNumberFormat="0" applyProtection="0">
      <alignment horizontal="right" vertical="center"/>
    </xf>
    <xf numFmtId="186" fontId="56" fillId="63" borderId="244" applyNumberFormat="0" applyProtection="0">
      <alignment horizontal="left" vertical="top" indent="1"/>
    </xf>
    <xf numFmtId="164" fontId="35" fillId="0" borderId="0" applyFont="0" applyFill="0" applyBorder="0" applyAlignment="0" applyProtection="0"/>
    <xf numFmtId="164" fontId="35" fillId="0" borderId="0" applyFont="0" applyFill="0" applyBorder="0" applyAlignment="0" applyProtection="0"/>
    <xf numFmtId="186" fontId="42" fillId="44" borderId="263" applyNumberFormat="0" applyAlignment="0" applyProtection="0"/>
    <xf numFmtId="186" fontId="27" fillId="21" borderId="261" applyNumberFormat="0" applyProtection="0">
      <alignment horizontal="left" vertical="center" indent="1"/>
    </xf>
    <xf numFmtId="186" fontId="56" fillId="14" borderId="244" applyNumberFormat="0" applyProtection="0">
      <alignment horizontal="left" vertical="top" indent="1"/>
    </xf>
    <xf numFmtId="4" fontId="56" fillId="23" borderId="242" applyNumberFormat="0" applyProtection="0">
      <alignment horizontal="right" vertical="center"/>
    </xf>
    <xf numFmtId="4" fontId="56" fillId="57" borderId="245" applyNumberFormat="0" applyProtection="0">
      <alignment horizontal="right" vertical="center"/>
    </xf>
    <xf numFmtId="186" fontId="60" fillId="52" borderId="244" applyNumberFormat="0" applyProtection="0">
      <alignment horizontal="left" vertical="top" indent="1"/>
    </xf>
    <xf numFmtId="4" fontId="56" fillId="55" borderId="263" applyNumberFormat="0" applyProtection="0">
      <alignment horizontal="right" vertical="center"/>
    </xf>
    <xf numFmtId="4" fontId="62" fillId="11" borderId="244" applyNumberFormat="0" applyProtection="0">
      <alignment horizontal="left" vertical="center" indent="1"/>
    </xf>
    <xf numFmtId="4" fontId="56" fillId="14" borderId="245" applyNumberFormat="0" applyProtection="0">
      <alignment horizontal="left" vertical="center" indent="1"/>
    </xf>
    <xf numFmtId="186" fontId="56" fillId="14" borderId="253" applyNumberFormat="0" applyProtection="0">
      <alignment horizontal="left" vertical="center" indent="1"/>
    </xf>
    <xf numFmtId="186" fontId="56" fillId="14" borderId="252" applyNumberFormat="0" applyProtection="0">
      <alignment horizontal="left" vertical="top" indent="1"/>
    </xf>
    <xf numFmtId="186" fontId="56" fillId="40" borderId="242" applyNumberFormat="0" applyFont="0" applyAlignment="0" applyProtection="0"/>
    <xf numFmtId="193" fontId="5" fillId="7" borderId="8">
      <alignment vertical="center"/>
      <protection locked="0"/>
    </xf>
    <xf numFmtId="196" fontId="5" fillId="69" borderId="8">
      <alignment vertical="center"/>
    </xf>
    <xf numFmtId="4" fontId="72" fillId="49" borderId="261" applyNumberFormat="0" applyProtection="0">
      <alignment horizontal="right" vertical="center"/>
    </xf>
    <xf numFmtId="186" fontId="56" fillId="40" borderId="263" applyNumberFormat="0" applyFont="0" applyAlignment="0" applyProtection="0"/>
    <xf numFmtId="186" fontId="27" fillId="15" borderId="261" applyNumberFormat="0" applyProtection="0">
      <alignment horizontal="left" vertical="top" indent="1"/>
    </xf>
    <xf numFmtId="186" fontId="56" fillId="63" borderId="261" applyNumberFormat="0" applyProtection="0">
      <alignment horizontal="left" vertical="top" indent="1"/>
    </xf>
    <xf numFmtId="164" fontId="5" fillId="0" borderId="0" applyFont="0" applyFill="0" applyBorder="0" applyAlignment="0" applyProtection="0"/>
    <xf numFmtId="164" fontId="34" fillId="0" borderId="0" applyFont="0" applyFill="0" applyBorder="0" applyAlignment="0" applyProtection="0"/>
    <xf numFmtId="4" fontId="64" fillId="64" borderId="253" applyNumberFormat="0" applyProtection="0">
      <alignment horizontal="right" vertical="center"/>
    </xf>
    <xf numFmtId="186" fontId="56" fillId="40" borderId="253" applyNumberFormat="0" applyFon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56" fillId="16" borderId="263" applyNumberFormat="0" applyProtection="0">
      <alignment horizontal="right" vertical="center"/>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56" fillId="63" borderId="261" applyNumberFormat="0" applyProtection="0">
      <alignment horizontal="left" vertical="top" indent="1"/>
    </xf>
    <xf numFmtId="186" fontId="62" fillId="15" borderId="252"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4" fontId="56" fillId="0" borderId="263" applyNumberFormat="0" applyProtection="0">
      <alignment horizontal="right" vertical="center"/>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9" borderId="242" applyNumberFormat="0" applyProtection="0">
      <alignment horizontal="right" vertical="center"/>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27" fillId="63" borderId="244" applyNumberFormat="0" applyProtection="0">
      <alignment horizontal="left" vertical="center"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4" fontId="56" fillId="61" borderId="245" applyNumberFormat="0" applyProtection="0">
      <alignment horizontal="left" vertical="center" indent="1"/>
    </xf>
    <xf numFmtId="186" fontId="61" fillId="21" borderId="265" applyBorder="0"/>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55" borderId="253" applyNumberFormat="0" applyProtection="0">
      <alignment horizontal="right" vertical="center"/>
    </xf>
    <xf numFmtId="186" fontId="50" fillId="41" borderId="253" applyNumberFormat="0" applyAlignment="0" applyProtection="0"/>
    <xf numFmtId="186" fontId="56" fillId="15" borderId="252" applyNumberFormat="0" applyProtection="0">
      <alignment horizontal="left" vertical="top" indent="1"/>
    </xf>
    <xf numFmtId="4" fontId="56" fillId="60" borderId="263" applyNumberFormat="0" applyProtection="0">
      <alignment horizontal="right" vertical="center"/>
    </xf>
    <xf numFmtId="188" fontId="5" fillId="70" borderId="259">
      <alignment horizontal="right" vertical="center"/>
      <protection locked="0"/>
    </xf>
    <xf numFmtId="172" fontId="5" fillId="7" borderId="259">
      <alignment vertical="center"/>
      <protection locked="0"/>
    </xf>
    <xf numFmtId="186" fontId="56" fillId="14" borderId="261" applyNumberFormat="0" applyProtection="0">
      <alignment horizontal="left" vertical="top" indent="1"/>
    </xf>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0" fontId="37" fillId="48" borderId="261" applyNumberFormat="0" applyProtection="0">
      <alignment horizontal="left" vertical="top" indent="1"/>
    </xf>
    <xf numFmtId="0" fontId="5" fillId="69" borderId="8">
      <alignment vertical="center"/>
    </xf>
    <xf numFmtId="4" fontId="56" fillId="61" borderId="267" applyNumberFormat="0" applyProtection="0">
      <alignment horizontal="left" vertical="center" indent="1"/>
    </xf>
    <xf numFmtId="186" fontId="27" fillId="21" borderId="252" applyNumberFormat="0" applyProtection="0">
      <alignment horizontal="left" vertical="top" indent="1"/>
    </xf>
    <xf numFmtId="186" fontId="56" fillId="40" borderId="242" applyNumberFormat="0" applyFont="0" applyAlignment="0" applyProtection="0"/>
    <xf numFmtId="186" fontId="56" fillId="40" borderId="242" applyNumberFormat="0" applyFont="0" applyAlignment="0" applyProtection="0"/>
    <xf numFmtId="188" fontId="5" fillId="7" borderId="8">
      <alignment vertical="center"/>
      <protection locked="0"/>
    </xf>
    <xf numFmtId="0" fontId="5" fillId="69" borderId="8">
      <alignment vertical="center"/>
    </xf>
    <xf numFmtId="190" fontId="5" fillId="70" borderId="8">
      <alignment horizontal="right" vertical="center"/>
      <protection locked="0"/>
    </xf>
    <xf numFmtId="196" fontId="5" fillId="70" borderId="8">
      <alignment horizontal="right" vertical="center"/>
      <protection locked="0"/>
    </xf>
    <xf numFmtId="0" fontId="73" fillId="52" borderId="261" applyNumberFormat="0" applyProtection="0">
      <alignment horizontal="left" vertical="top" indent="1"/>
    </xf>
    <xf numFmtId="4" fontId="70" fillId="53" borderId="261" applyNumberFormat="0" applyProtection="0">
      <alignment vertical="center"/>
    </xf>
    <xf numFmtId="0" fontId="27" fillId="21" borderId="261" applyNumberFormat="0" applyProtection="0">
      <alignment horizontal="left" vertical="top" indent="1"/>
    </xf>
    <xf numFmtId="4" fontId="72" fillId="84" borderId="261" applyNumberFormat="0" applyProtection="0">
      <alignment horizontal="right" vertical="center"/>
    </xf>
    <xf numFmtId="0" fontId="27" fillId="63" borderId="261" applyNumberFormat="0" applyProtection="0">
      <alignment horizontal="left" vertical="top" indent="1"/>
    </xf>
    <xf numFmtId="4" fontId="72" fillId="87" borderId="261" applyNumberFormat="0" applyProtection="0">
      <alignment vertical="center"/>
    </xf>
    <xf numFmtId="186" fontId="56" fillId="14" borderId="261" applyNumberFormat="0" applyProtection="0">
      <alignment horizontal="left" vertical="top" indent="1"/>
    </xf>
    <xf numFmtId="186" fontId="56" fillId="40" borderId="263" applyNumberFormat="0" applyFont="0" applyAlignment="0" applyProtection="0"/>
    <xf numFmtId="4" fontId="76" fillId="87" borderId="261" applyNumberFormat="0" applyProtection="0">
      <alignment horizontal="right" vertical="center"/>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23" borderId="263" applyNumberFormat="0" applyProtection="0">
      <alignment horizontal="right" vertical="center"/>
    </xf>
    <xf numFmtId="4" fontId="56" fillId="0" borderId="263" applyNumberFormat="0" applyProtection="0">
      <alignment horizontal="right" vertical="center"/>
    </xf>
    <xf numFmtId="186" fontId="56" fillId="15"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16"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58" borderId="263" applyNumberFormat="0" applyProtection="0">
      <alignment horizontal="right" vertical="center"/>
    </xf>
    <xf numFmtId="186" fontId="62" fillId="15" borderId="261" applyNumberFormat="0" applyProtection="0">
      <alignment horizontal="left" vertical="top" indent="1"/>
    </xf>
    <xf numFmtId="37" fontId="33" fillId="0" borderId="266" applyNumberFormat="0"/>
    <xf numFmtId="186" fontId="56" fillId="14" borderId="261" applyNumberFormat="0" applyProtection="0">
      <alignment horizontal="left" vertical="top" indent="1"/>
    </xf>
    <xf numFmtId="186" fontId="62" fillId="15" borderId="261"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4" fontId="56" fillId="56" borderId="263" applyNumberFormat="0" applyProtection="0">
      <alignment horizontal="right" vertical="center"/>
    </xf>
    <xf numFmtId="186" fontId="27" fillId="21" borderId="261" applyNumberFormat="0" applyProtection="0">
      <alignment horizontal="left" vertical="center" indent="1"/>
    </xf>
    <xf numFmtId="186" fontId="57" fillId="44" borderId="264" applyNumberFormat="0" applyAlignment="0" applyProtection="0"/>
    <xf numFmtId="186" fontId="57" fillId="44" borderId="264" applyNumberFormat="0" applyAlignment="0" applyProtection="0"/>
    <xf numFmtId="186" fontId="42" fillId="44" borderId="263" applyNumberFormat="0" applyAlignment="0" applyProtection="0"/>
    <xf numFmtId="186" fontId="56" fillId="40" borderId="263" applyNumberFormat="0" applyFont="0" applyAlignment="0" applyProtection="0"/>
    <xf numFmtId="4" fontId="56" fillId="57" borderId="267" applyNumberFormat="0" applyProtection="0">
      <alignment horizontal="right" vertical="center"/>
    </xf>
    <xf numFmtId="186" fontId="61" fillId="21" borderId="265" applyBorder="0"/>
    <xf numFmtId="4" fontId="56" fillId="59" borderId="263" applyNumberFormat="0" applyProtection="0">
      <alignment horizontal="right" vertical="center"/>
    </xf>
    <xf numFmtId="186" fontId="56" fillId="15" borderId="261" applyNumberFormat="0" applyProtection="0">
      <alignment horizontal="left" vertical="top" indent="1"/>
    </xf>
    <xf numFmtId="4" fontId="62" fillId="11" borderId="261"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4" fontId="56" fillId="15" borderId="267" applyNumberFormat="0" applyProtection="0">
      <alignment horizontal="left" vertical="center" indent="1"/>
    </xf>
    <xf numFmtId="186" fontId="56" fillId="21" borderId="261" applyNumberFormat="0" applyProtection="0">
      <alignment horizontal="left" vertical="top" indent="1"/>
    </xf>
    <xf numFmtId="186" fontId="56" fillId="40" borderId="263" applyNumberFormat="0" applyFont="0" applyAlignment="0" applyProtection="0"/>
    <xf numFmtId="186" fontId="56" fillId="62" borderId="263"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42" fillId="44" borderId="242"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56" fillId="40" borderId="263" applyNumberFormat="0" applyFont="0" applyAlignment="0" applyProtection="0"/>
    <xf numFmtId="4" fontId="27" fillId="21" borderId="267" applyNumberFormat="0" applyProtection="0">
      <alignment horizontal="left" vertical="center" indent="1"/>
    </xf>
    <xf numFmtId="186" fontId="56" fillId="63" borderId="261" applyNumberFormat="0" applyProtection="0">
      <alignment horizontal="left" vertical="top" indent="1"/>
    </xf>
    <xf numFmtId="186" fontId="50" fillId="41" borderId="263" applyNumberFormat="0" applyAlignment="0" applyProtection="0"/>
    <xf numFmtId="4" fontId="56" fillId="53" borderId="263"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194" fontId="33" fillId="0" borderId="231" applyFill="0"/>
    <xf numFmtId="186" fontId="56" fillId="63" borderId="261" applyNumberFormat="0" applyProtection="0">
      <alignment horizontal="left" vertical="top" indent="1"/>
    </xf>
    <xf numFmtId="4" fontId="56" fillId="58" borderId="263" applyNumberFormat="0" applyProtection="0">
      <alignment horizontal="right" vertical="center"/>
    </xf>
    <xf numFmtId="186" fontId="56" fillId="63" borderId="244" applyNumberFormat="0" applyProtection="0">
      <alignment horizontal="left" vertical="top" indent="1"/>
    </xf>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86" fontId="56" fillId="21" borderId="244" applyNumberFormat="0" applyProtection="0">
      <alignment horizontal="left" vertical="top" indent="1"/>
    </xf>
    <xf numFmtId="186" fontId="27" fillId="21" borderId="244" applyNumberFormat="0" applyProtection="0">
      <alignment horizontal="left" vertical="center" indent="1"/>
    </xf>
    <xf numFmtId="4" fontId="56" fillId="15" borderId="242" applyNumberFormat="0" applyProtection="0">
      <alignment horizontal="right" vertical="center"/>
    </xf>
    <xf numFmtId="186" fontId="27" fillId="14" borderId="252" applyNumberFormat="0" applyProtection="0">
      <alignment horizontal="left" vertical="center" indent="1"/>
    </xf>
    <xf numFmtId="190" fontId="5" fillId="13" borderId="8">
      <alignment vertical="center"/>
    </xf>
    <xf numFmtId="0" fontId="5" fillId="7" borderId="8">
      <alignment vertical="center"/>
      <protection locked="0"/>
    </xf>
    <xf numFmtId="188" fontId="5" fillId="69" borderId="8">
      <alignment vertical="center"/>
    </xf>
    <xf numFmtId="4" fontId="72" fillId="81" borderId="261" applyNumberFormat="0" applyProtection="0">
      <alignment horizontal="righ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56" fillId="11" borderId="263" applyNumberFormat="0" applyProtection="0">
      <alignment horizontal="left" vertical="center"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7" fillId="44" borderId="264" applyNumberFormat="0" applyAlignment="0" applyProtection="0"/>
    <xf numFmtId="164" fontId="5" fillId="0" borderId="0" applyFont="0" applyFill="0" applyBorder="0" applyAlignment="0" applyProtection="0"/>
    <xf numFmtId="4" fontId="56" fillId="59" borderId="263" applyNumberFormat="0" applyProtection="0">
      <alignment horizontal="right" vertical="center"/>
    </xf>
    <xf numFmtId="4" fontId="56" fillId="54"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15" borderId="263" applyNumberFormat="0" applyProtection="0">
      <alignment horizontal="right" vertical="center"/>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37" fontId="33" fillId="0" borderId="266" applyNumberFormat="0"/>
    <xf numFmtId="4" fontId="62" fillId="48" borderId="261" applyNumberFormat="0" applyProtection="0">
      <alignment vertical="center"/>
    </xf>
    <xf numFmtId="186" fontId="56" fillId="14" borderId="263" applyNumberFormat="0" applyProtection="0">
      <alignment horizontal="left" vertical="center" indent="1"/>
    </xf>
    <xf numFmtId="186" fontId="56" fillId="40" borderId="263" applyNumberFormat="0" applyFont="0" applyAlignment="0" applyProtection="0"/>
    <xf numFmtId="4" fontId="59" fillId="53" borderId="263" applyNumberFormat="0" applyProtection="0">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4" fontId="56" fillId="15" borderId="267" applyNumberFormat="0" applyProtection="0">
      <alignment horizontal="left" vertical="center" indent="1"/>
    </xf>
    <xf numFmtId="4" fontId="56" fillId="59"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61" borderId="267" applyNumberFormat="0" applyProtection="0">
      <alignment horizontal="left" vertical="center" indent="1"/>
    </xf>
    <xf numFmtId="186" fontId="62" fillId="15" borderId="261" applyNumberFormat="0" applyProtection="0">
      <alignment horizontal="left" vertical="top" indent="1"/>
    </xf>
    <xf numFmtId="4" fontId="63" fillId="66" borderId="267"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0" fillId="41" borderId="263" applyNumberFormat="0" applyAlignment="0" applyProtection="0"/>
    <xf numFmtId="4" fontId="56" fillId="57" borderId="267" applyNumberFormat="0" applyProtection="0">
      <alignment horizontal="right" vertical="center"/>
    </xf>
    <xf numFmtId="186" fontId="56" fillId="63" borderId="261" applyNumberFormat="0" applyProtection="0">
      <alignment horizontal="left" vertical="top" indent="1"/>
    </xf>
    <xf numFmtId="4" fontId="56" fillId="59" borderId="263"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186" fontId="56" fillId="62" borderId="263" applyNumberFormat="0" applyProtection="0">
      <alignment horizontal="left" vertical="center" indent="1"/>
    </xf>
    <xf numFmtId="186" fontId="56" fillId="15" borderId="261" applyNumberFormat="0" applyProtection="0">
      <alignment horizontal="left" vertical="top" indent="1"/>
    </xf>
    <xf numFmtId="4" fontId="59" fillId="53" borderId="263" applyNumberFormat="0" applyProtection="0">
      <alignment vertical="center"/>
    </xf>
    <xf numFmtId="4" fontId="56" fillId="59"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27" fillId="21" borderId="261" applyNumberFormat="0" applyProtection="0">
      <alignment horizontal="left" vertical="top" indent="1"/>
    </xf>
    <xf numFmtId="186" fontId="56" fillId="40" borderId="263" applyNumberFormat="0" applyFont="0" applyAlignment="0" applyProtection="0"/>
    <xf numFmtId="186" fontId="27" fillId="14" borderId="261" applyNumberFormat="0" applyProtection="0">
      <alignment horizontal="left" vertical="center" indent="1"/>
    </xf>
    <xf numFmtId="186" fontId="27" fillId="21" borderId="261" applyNumberFormat="0" applyProtection="0">
      <alignment horizontal="left" vertical="top" indent="1"/>
    </xf>
    <xf numFmtId="186" fontId="62" fillId="48" borderId="261" applyNumberFormat="0" applyProtection="0">
      <alignment horizontal="left" vertical="top" indent="1"/>
    </xf>
    <xf numFmtId="186" fontId="56" fillId="15" borderId="261" applyNumberFormat="0" applyProtection="0">
      <alignment horizontal="left" vertical="top" indent="1"/>
    </xf>
    <xf numFmtId="4" fontId="56" fillId="52" borderId="263" applyNumberFormat="0" applyProtection="0">
      <alignment vertical="center"/>
    </xf>
    <xf numFmtId="186" fontId="57" fillId="44" borderId="264" applyNumberFormat="0" applyAlignment="0" applyProtection="0"/>
    <xf numFmtId="186" fontId="60" fillId="52" borderId="261" applyNumberFormat="0" applyProtection="0">
      <alignment horizontal="left" vertical="top" indent="1"/>
    </xf>
    <xf numFmtId="194" fontId="33" fillId="0" borderId="231" applyFill="0"/>
    <xf numFmtId="186" fontId="56" fillId="62" borderId="263" applyNumberFormat="0" applyProtection="0">
      <alignment horizontal="left" vertical="center" indent="1"/>
    </xf>
    <xf numFmtId="186" fontId="56" fillId="21" borderId="261" applyNumberFormat="0" applyProtection="0">
      <alignment horizontal="left" vertical="top" indent="1"/>
    </xf>
    <xf numFmtId="164" fontId="35" fillId="0" borderId="0" applyFont="0" applyFill="0" applyBorder="0" applyAlignment="0" applyProtection="0"/>
    <xf numFmtId="4" fontId="56" fillId="54" borderId="263" applyNumberFormat="0" applyProtection="0">
      <alignment horizontal="left" vertical="center" indent="1"/>
    </xf>
    <xf numFmtId="164" fontId="5" fillId="0" borderId="0" applyFont="0" applyFill="0" applyBorder="0" applyAlignment="0" applyProtection="0"/>
    <xf numFmtId="4" fontId="56" fillId="60" borderId="263" applyNumberFormat="0" applyProtection="0">
      <alignment horizontal="right" vertical="center"/>
    </xf>
    <xf numFmtId="164" fontId="34" fillId="0" borderId="0" applyFont="0" applyFill="0" applyBorder="0" applyAlignment="0" applyProtection="0"/>
    <xf numFmtId="4" fontId="56" fillId="58" borderId="263" applyNumberFormat="0" applyProtection="0">
      <alignment horizontal="right" vertical="center"/>
    </xf>
    <xf numFmtId="186" fontId="56" fillId="63" borderId="261" applyNumberFormat="0" applyProtection="0">
      <alignment horizontal="left" vertical="top" indent="1"/>
    </xf>
    <xf numFmtId="4" fontId="56" fillId="54" borderId="253" applyNumberFormat="0" applyProtection="0">
      <alignment horizontal="left" vertical="center" indent="1"/>
    </xf>
    <xf numFmtId="186" fontId="62" fillId="48" borderId="252" applyNumberFormat="0" applyProtection="0">
      <alignment horizontal="left" vertical="top" indent="1"/>
    </xf>
    <xf numFmtId="194" fontId="33" fillId="0" borderId="260" applyFill="0"/>
    <xf numFmtId="186" fontId="56" fillId="63" borderId="261" applyNumberFormat="0" applyProtection="0">
      <alignment horizontal="left" vertical="top" indent="1"/>
    </xf>
    <xf numFmtId="4" fontId="56" fillId="19" borderId="263" applyNumberFormat="0" applyProtection="0">
      <alignment horizontal="right" vertical="center"/>
    </xf>
    <xf numFmtId="4" fontId="56" fillId="60" borderId="263" applyNumberFormat="0" applyProtection="0">
      <alignment horizontal="right" vertical="center"/>
    </xf>
    <xf numFmtId="186" fontId="56" fillId="63" borderId="263" applyNumberFormat="0" applyProtection="0">
      <alignment horizontal="left" vertical="center" indent="1"/>
    </xf>
    <xf numFmtId="186" fontId="56" fillId="40" borderId="263" applyNumberFormat="0" applyFont="0" applyAlignment="0" applyProtection="0"/>
    <xf numFmtId="186" fontId="56" fillId="11" borderId="263" applyNumberFormat="0" applyProtection="0">
      <alignment horizontal="left" vertical="center" indent="1"/>
    </xf>
    <xf numFmtId="191" fontId="28" fillId="51" borderId="259">
      <alignment horizontal="right" vertical="center"/>
      <protection locked="0"/>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56" fillId="52" borderId="263" applyNumberFormat="0" applyProtection="0">
      <alignment vertical="center"/>
    </xf>
    <xf numFmtId="186" fontId="56" fillId="21" borderId="261" applyNumberFormat="0" applyProtection="0">
      <alignment horizontal="left" vertical="top" indent="1"/>
    </xf>
    <xf numFmtId="4" fontId="56" fillId="59" borderId="263" applyNumberFormat="0" applyProtection="0">
      <alignment horizontal="right" vertical="center"/>
    </xf>
    <xf numFmtId="186" fontId="56" fillId="21" borderId="261" applyNumberFormat="0" applyProtection="0">
      <alignment horizontal="left" vertical="top" indent="1"/>
    </xf>
    <xf numFmtId="191" fontId="5" fillId="70" borderId="269">
      <alignment horizontal="right" vertical="center"/>
      <protection locked="0"/>
    </xf>
    <xf numFmtId="186" fontId="60" fillId="52" borderId="261" applyNumberFormat="0" applyProtection="0">
      <alignment horizontal="left" vertical="top" indent="1"/>
    </xf>
    <xf numFmtId="186" fontId="56" fillId="63" borderId="261" applyNumberFormat="0" applyProtection="0">
      <alignment horizontal="left" vertical="top" indent="1"/>
    </xf>
    <xf numFmtId="186" fontId="27" fillId="15" borderId="261" applyNumberFormat="0" applyProtection="0">
      <alignment horizontal="left" vertical="center" indent="1"/>
    </xf>
    <xf numFmtId="4" fontId="56" fillId="60" borderId="263" applyNumberFormat="0" applyProtection="0">
      <alignment horizontal="right" vertical="center"/>
    </xf>
    <xf numFmtId="186" fontId="50" fillId="41" borderId="263" applyNumberFormat="0" applyAlignment="0" applyProtection="0"/>
    <xf numFmtId="186" fontId="56" fillId="40" borderId="263" applyNumberFormat="0" applyFont="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4" fontId="62" fillId="48" borderId="261" applyNumberFormat="0" applyProtection="0">
      <alignment vertical="center"/>
    </xf>
    <xf numFmtId="186" fontId="56" fillId="21" borderId="261" applyNumberFormat="0" applyProtection="0">
      <alignment horizontal="left" vertical="top" indent="1"/>
    </xf>
    <xf numFmtId="4" fontId="62" fillId="48" borderId="261" applyNumberFormat="0" applyProtection="0">
      <alignment vertical="center"/>
    </xf>
    <xf numFmtId="4" fontId="72" fillId="86" borderId="261" applyNumberFormat="0" applyProtection="0">
      <alignment horizontal="right" vertical="center"/>
    </xf>
    <xf numFmtId="4" fontId="56" fillId="53" borderId="253" applyNumberFormat="0" applyProtection="0">
      <alignment horizontal="left" vertical="center" indent="1"/>
    </xf>
    <xf numFmtId="4" fontId="59" fillId="53" borderId="263" applyNumberFormat="0" applyProtection="0">
      <alignment vertical="center"/>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62" fillId="15" borderId="261" applyNumberFormat="0" applyProtection="0">
      <alignment horizontal="left" vertical="top" indent="1"/>
    </xf>
    <xf numFmtId="4" fontId="56" fillId="54" borderId="263" applyNumberFormat="0" applyProtection="0">
      <alignment horizontal="left" vertical="center" indent="1"/>
    </xf>
    <xf numFmtId="4" fontId="56" fillId="23"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9" fillId="65" borderId="263" applyNumberFormat="0" applyProtection="0">
      <alignment horizontal="right" vertical="center"/>
    </xf>
    <xf numFmtId="186" fontId="27" fillId="15"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4" fontId="56" fillId="55" borderId="263" applyNumberFormat="0" applyProtection="0">
      <alignment horizontal="right" vertical="center"/>
    </xf>
    <xf numFmtId="186" fontId="50" fillId="41" borderId="242" applyNumberFormat="0" applyAlignment="0" applyProtection="0"/>
    <xf numFmtId="186" fontId="61" fillId="21" borderId="265" applyBorder="0"/>
    <xf numFmtId="186" fontId="27" fillId="14" borderId="261" applyNumberFormat="0" applyProtection="0">
      <alignment horizontal="left" vertical="top" indent="1"/>
    </xf>
    <xf numFmtId="4" fontId="56" fillId="60" borderId="263" applyNumberFormat="0" applyProtection="0">
      <alignment horizontal="right" vertical="center"/>
    </xf>
    <xf numFmtId="4" fontId="56" fillId="14" borderId="267"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57" fillId="44" borderId="264" applyNumberFormat="0" applyAlignment="0" applyProtection="0"/>
    <xf numFmtId="4" fontId="56" fillId="54" borderId="263" applyNumberFormat="0" applyProtection="0">
      <alignment horizontal="left" vertical="center" indent="1"/>
    </xf>
    <xf numFmtId="37" fontId="33" fillId="0" borderId="266" applyNumberFormat="0"/>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4" fillId="64" borderId="263" applyNumberFormat="0" applyProtection="0">
      <alignment horizontal="right" vertical="center"/>
    </xf>
    <xf numFmtId="186" fontId="42" fillId="44" borderId="263" applyNumberFormat="0" applyAlignment="0" applyProtection="0"/>
    <xf numFmtId="186" fontId="44" fillId="0" borderId="268" applyNumberFormat="0" applyFill="0" applyAlignment="0" applyProtection="0"/>
    <xf numFmtId="4" fontId="27" fillId="21" borderId="267" applyNumberFormat="0" applyProtection="0">
      <alignment horizontal="left" vertical="center" indent="1"/>
    </xf>
    <xf numFmtId="4" fontId="56" fillId="60" borderId="263" applyNumberFormat="0" applyProtection="0">
      <alignment horizontal="right" vertical="center"/>
    </xf>
    <xf numFmtId="186" fontId="56" fillId="63" borderId="261" applyNumberFormat="0" applyProtection="0">
      <alignment horizontal="left" vertical="top" indent="1"/>
    </xf>
    <xf numFmtId="4" fontId="59" fillId="65" borderId="263" applyNumberFormat="0" applyProtection="0">
      <alignment horizontal="right" vertical="center"/>
    </xf>
    <xf numFmtId="186" fontId="56" fillId="11" borderId="263" applyNumberFormat="0" applyProtection="0">
      <alignment horizontal="left" vertical="center" indent="1"/>
    </xf>
    <xf numFmtId="4" fontId="56" fillId="16" borderId="263" applyNumberFormat="0" applyProtection="0">
      <alignment horizontal="righ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7" fillId="44" borderId="264" applyNumberFormat="0" applyAlignment="0" applyProtection="0"/>
    <xf numFmtId="4" fontId="56" fillId="52" borderId="263" applyNumberFormat="0" applyProtection="0">
      <alignment vertical="center"/>
    </xf>
    <xf numFmtId="4" fontId="56" fillId="60"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56" fillId="63" borderId="261" applyNumberFormat="0" applyProtection="0">
      <alignment horizontal="left" vertical="top" indent="1"/>
    </xf>
    <xf numFmtId="186" fontId="56" fillId="14" borderId="263" applyNumberFormat="0" applyProtection="0">
      <alignment horizontal="left" vertical="center" indent="1"/>
    </xf>
    <xf numFmtId="186" fontId="62" fillId="48"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60" fillId="52" borderId="261" applyNumberFormat="0" applyProtection="0">
      <alignment horizontal="left" vertical="top" indent="1"/>
    </xf>
    <xf numFmtId="186" fontId="27" fillId="21" borderId="261" applyNumberFormat="0" applyProtection="0">
      <alignment horizontal="left" vertical="center"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4" fontId="62" fillId="48" borderId="261" applyNumberFormat="0" applyProtection="0">
      <alignmen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4" borderId="263" applyNumberFormat="0" applyProtection="0">
      <alignment horizontal="left" vertical="center" indent="1"/>
    </xf>
    <xf numFmtId="4" fontId="56" fillId="15" borderId="263" applyNumberFormat="0" applyProtection="0">
      <alignment horizontal="right" vertical="center"/>
    </xf>
    <xf numFmtId="4" fontId="56" fillId="23"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27" fillId="21" borderId="267" applyNumberFormat="0" applyProtection="0">
      <alignment horizontal="left" vertical="center" indent="1"/>
    </xf>
    <xf numFmtId="186" fontId="56" fillId="21" borderId="261" applyNumberFormat="0" applyProtection="0">
      <alignment horizontal="left" vertical="top" indent="1"/>
    </xf>
    <xf numFmtId="4" fontId="62" fillId="48" borderId="261" applyNumberFormat="0" applyProtection="0">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14" borderId="267" applyNumberFormat="0" applyProtection="0">
      <alignment horizontal="left" vertical="center" indent="1"/>
    </xf>
    <xf numFmtId="4" fontId="56" fillId="16" borderId="263" applyNumberFormat="0" applyProtection="0">
      <alignment horizontal="right" vertical="center"/>
    </xf>
    <xf numFmtId="4" fontId="56" fillId="15" borderId="263" applyNumberFormat="0" applyProtection="0">
      <alignment horizontal="right" vertical="center"/>
    </xf>
    <xf numFmtId="186" fontId="56" fillId="40" borderId="263" applyNumberFormat="0" applyFont="0" applyAlignment="0" applyProtection="0"/>
    <xf numFmtId="4" fontId="56" fillId="53" borderId="263" applyNumberFormat="0" applyProtection="0">
      <alignment horizontal="left" vertical="center" indent="1"/>
    </xf>
    <xf numFmtId="186" fontId="56" fillId="40" borderId="263" applyNumberFormat="0" applyFont="0" applyAlignment="0" applyProtection="0"/>
    <xf numFmtId="4" fontId="56" fillId="23"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6" fillId="15"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4" fontId="56" fillId="60" borderId="263" applyNumberFormat="0" applyProtection="0">
      <alignment horizontal="right" vertical="center"/>
    </xf>
    <xf numFmtId="186" fontId="60" fillId="52"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62" fillId="48" borderId="261" applyNumberFormat="0" applyProtection="0">
      <alignment horizontal="left" vertical="top" indent="1"/>
    </xf>
    <xf numFmtId="4" fontId="56" fillId="14" borderId="267" applyNumberFormat="0" applyProtection="0">
      <alignment horizontal="left" vertical="center" indent="1"/>
    </xf>
    <xf numFmtId="4" fontId="56" fillId="52" borderId="263" applyNumberFormat="0" applyProtection="0">
      <alignment vertical="center"/>
    </xf>
    <xf numFmtId="186" fontId="56" fillId="40" borderId="263" applyNumberFormat="0" applyFont="0" applyAlignment="0" applyProtection="0"/>
    <xf numFmtId="4" fontId="56" fillId="58" borderId="263" applyNumberFormat="0" applyProtection="0">
      <alignment horizontal="right" vertical="center"/>
    </xf>
    <xf numFmtId="4" fontId="62" fillId="48" borderId="261" applyNumberFormat="0" applyProtection="0">
      <alignment vertical="center"/>
    </xf>
    <xf numFmtId="186" fontId="56" fillId="40" borderId="263" applyNumberFormat="0" applyFont="0" applyAlignment="0" applyProtection="0"/>
    <xf numFmtId="186" fontId="57" fillId="44" borderId="264" applyNumberFormat="0" applyAlignment="0" applyProtection="0"/>
    <xf numFmtId="186" fontId="56" fillId="40" borderId="263" applyNumberFormat="0" applyFont="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263" applyNumberFormat="0" applyAlignment="0" applyProtection="0"/>
    <xf numFmtId="186" fontId="56" fillId="21" borderId="261" applyNumberFormat="0" applyProtection="0">
      <alignment horizontal="left" vertical="top" indent="1"/>
    </xf>
    <xf numFmtId="186" fontId="44" fillId="0" borderId="248" applyNumberFormat="0" applyFill="0" applyAlignment="0" applyProtection="0"/>
    <xf numFmtId="4" fontId="59" fillId="53" borderId="263" applyNumberFormat="0" applyProtection="0">
      <alignment vertical="center"/>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27" fillId="15" borderId="261" applyNumberFormat="0" applyProtection="0">
      <alignment horizontal="left" vertical="top" indent="1"/>
    </xf>
    <xf numFmtId="4" fontId="56" fillId="54" borderId="263" applyNumberFormat="0" applyProtection="0">
      <alignment horizontal="left" vertical="center" indent="1"/>
    </xf>
    <xf numFmtId="186" fontId="56" fillId="11" borderId="263" applyNumberFormat="0" applyProtection="0">
      <alignment horizontal="left" vertical="center" indent="1"/>
    </xf>
    <xf numFmtId="186" fontId="56" fillId="63"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9" fillId="53" borderId="263" applyNumberFormat="0" applyProtection="0">
      <alignment vertical="center"/>
    </xf>
    <xf numFmtId="4" fontId="56" fillId="53" borderId="263" applyNumberFormat="0" applyProtection="0">
      <alignment horizontal="left" vertical="center" indent="1"/>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9" fillId="65" borderId="263" applyNumberFormat="0" applyProtection="0">
      <alignment horizontal="right" vertical="center"/>
    </xf>
    <xf numFmtId="4" fontId="56" fillId="0" borderId="263" applyNumberFormat="0" applyProtection="0">
      <alignment horizontal="right" vertical="center"/>
    </xf>
    <xf numFmtId="186" fontId="56" fillId="40" borderId="263" applyNumberFormat="0" applyFont="0" applyAlignment="0" applyProtection="0"/>
    <xf numFmtId="4" fontId="56" fillId="55" borderId="263" applyNumberFormat="0" applyProtection="0">
      <alignment horizontal="right" vertical="center"/>
    </xf>
    <xf numFmtId="186" fontId="27" fillId="21" borderId="261" applyNumberFormat="0" applyProtection="0">
      <alignment horizontal="left" vertical="top" indent="1"/>
    </xf>
    <xf numFmtId="186" fontId="27" fillId="15" borderId="261" applyNumberFormat="0" applyProtection="0">
      <alignment horizontal="left" vertical="top" indent="1"/>
    </xf>
    <xf numFmtId="186" fontId="27" fillId="63" borderId="261" applyNumberFormat="0" applyProtection="0">
      <alignment horizontal="left" vertical="top" indent="1"/>
    </xf>
    <xf numFmtId="186" fontId="27" fillId="14" borderId="261" applyNumberFormat="0" applyProtection="0">
      <alignment horizontal="left" vertical="top" indent="1"/>
    </xf>
    <xf numFmtId="186" fontId="62" fillId="48"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4" fontId="56" fillId="56"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15" borderId="267" applyNumberFormat="0" applyProtection="0">
      <alignment horizontal="left" vertical="center" indent="1"/>
    </xf>
    <xf numFmtId="186" fontId="44" fillId="0" borderId="268" applyNumberFormat="0" applyFill="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61" fillId="21" borderId="265" applyBorder="0"/>
    <xf numFmtId="4" fontId="56" fillId="52" borderId="263" applyNumberFormat="0" applyProtection="0">
      <alignment vertical="center"/>
    </xf>
    <xf numFmtId="186" fontId="56" fillId="40" borderId="263" applyNumberFormat="0" applyFont="0" applyAlignment="0" applyProtection="0"/>
    <xf numFmtId="4" fontId="56" fillId="0" borderId="263" applyNumberFormat="0" applyProtection="0">
      <alignment horizontal="right" vertical="center"/>
    </xf>
    <xf numFmtId="4" fontId="56" fillId="52" borderId="263" applyNumberFormat="0" applyProtection="0">
      <alignment vertical="center"/>
    </xf>
    <xf numFmtId="186" fontId="56" fillId="15"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6" fillId="60" borderId="263" applyNumberFormat="0" applyProtection="0">
      <alignment horizontal="right" vertical="center"/>
    </xf>
    <xf numFmtId="186" fontId="44" fillId="0" borderId="268" applyNumberFormat="0" applyFill="0" applyAlignment="0" applyProtection="0"/>
    <xf numFmtId="186" fontId="62" fillId="15" borderId="261" applyNumberFormat="0" applyProtection="0">
      <alignment horizontal="left" vertical="top" indent="1"/>
    </xf>
    <xf numFmtId="4" fontId="56" fillId="15"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8" borderId="242" applyNumberFormat="0" applyProtection="0">
      <alignment horizontal="right" vertical="center"/>
    </xf>
    <xf numFmtId="186" fontId="56" fillId="40" borderId="263" applyNumberFormat="0" applyFont="0" applyAlignment="0" applyProtection="0"/>
    <xf numFmtId="186" fontId="56" fillId="14" borderId="261" applyNumberFormat="0" applyProtection="0">
      <alignment horizontal="left" vertical="top" indent="1"/>
    </xf>
    <xf numFmtId="4" fontId="59" fillId="53" borderId="253" applyNumberFormat="0" applyProtection="0">
      <alignment vertical="center"/>
    </xf>
    <xf numFmtId="4" fontId="56" fillId="56" borderId="242" applyNumberFormat="0" applyProtection="0">
      <alignment horizontal="right" vertical="center"/>
    </xf>
    <xf numFmtId="0" fontId="3" fillId="0" borderId="0"/>
    <xf numFmtId="4" fontId="59" fillId="53" borderId="242" applyNumberFormat="0" applyProtection="0">
      <alignment vertical="center"/>
    </xf>
    <xf numFmtId="186" fontId="56" fillId="21" borderId="244" applyNumberFormat="0" applyProtection="0">
      <alignment horizontal="left" vertical="top" indent="1"/>
    </xf>
    <xf numFmtId="9" fontId="3" fillId="0" borderId="0" applyFont="0" applyFill="0" applyBorder="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186" fontId="56" fillId="40" borderId="242" applyNumberFormat="0" applyFont="0" applyAlignment="0" applyProtection="0"/>
    <xf numFmtId="186" fontId="61" fillId="21" borderId="255" applyBorder="0"/>
    <xf numFmtId="186" fontId="56" fillId="63" borderId="252" applyNumberFormat="0" applyProtection="0">
      <alignment horizontal="left" vertical="top" indent="1"/>
    </xf>
    <xf numFmtId="186" fontId="44" fillId="0" borderId="258" applyNumberFormat="0" applyFill="0" applyAlignment="0" applyProtection="0"/>
    <xf numFmtId="186" fontId="61" fillId="21" borderId="246" applyBorder="0"/>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21" borderId="244" applyNumberFormat="0" applyProtection="0">
      <alignment horizontal="left" vertical="top" indent="1"/>
    </xf>
    <xf numFmtId="186" fontId="56" fillId="62" borderId="263" applyNumberFormat="0" applyProtection="0">
      <alignment horizontal="left" vertical="center" indent="1"/>
    </xf>
    <xf numFmtId="186" fontId="27" fillId="14" borderId="261" applyNumberFormat="0" applyProtection="0">
      <alignment horizontal="left" vertical="top" indent="1"/>
    </xf>
    <xf numFmtId="4" fontId="64" fillId="64" borderId="263" applyNumberFormat="0" applyProtection="0">
      <alignment horizontal="right" vertical="center"/>
    </xf>
    <xf numFmtId="186" fontId="56" fillId="63" borderId="263" applyNumberFormat="0" applyProtection="0">
      <alignment horizontal="left" vertical="center" indent="1"/>
    </xf>
    <xf numFmtId="4" fontId="59" fillId="65" borderId="263" applyNumberFormat="0" applyProtection="0">
      <alignment horizontal="right" vertical="center"/>
    </xf>
    <xf numFmtId="4" fontId="70" fillId="86" borderId="244" applyNumberFormat="0" applyProtection="0">
      <alignment horizontal="left" vertical="center" indent="1"/>
    </xf>
    <xf numFmtId="4" fontId="72" fillId="87" borderId="244" applyNumberFormat="0" applyProtection="0">
      <alignment horizontal="right" vertical="center"/>
    </xf>
    <xf numFmtId="0" fontId="27" fillId="14" borderId="244" applyNumberFormat="0" applyProtection="0">
      <alignment horizontal="left" vertical="center" indent="1"/>
    </xf>
    <xf numFmtId="0" fontId="27" fillId="63" borderId="244" applyNumberFormat="0" applyProtection="0">
      <alignment horizontal="left" vertical="center" indent="1"/>
    </xf>
    <xf numFmtId="0" fontId="27" fillId="15" borderId="244" applyNumberFormat="0" applyProtection="0">
      <alignment horizontal="left" vertical="center" indent="1"/>
    </xf>
    <xf numFmtId="186" fontId="56" fillId="21" borderId="252" applyNumberFormat="0" applyProtection="0">
      <alignment horizontal="left" vertical="top" indent="1"/>
    </xf>
    <xf numFmtId="4" fontId="72" fillId="84" borderId="244" applyNumberFormat="0" applyProtection="0">
      <alignment horizontal="right" vertical="center"/>
    </xf>
    <xf numFmtId="4" fontId="72" fillId="82" borderId="244" applyNumberFormat="0" applyProtection="0">
      <alignment horizontal="right" vertical="center"/>
    </xf>
    <xf numFmtId="4" fontId="56" fillId="54" borderId="253" applyNumberFormat="0" applyProtection="0">
      <alignment horizontal="left" vertical="center" indent="1"/>
    </xf>
    <xf numFmtId="4" fontId="72" fillId="53" borderId="244" applyNumberFormat="0" applyProtection="0">
      <alignment horizontal="left" vertical="center" indent="1"/>
    </xf>
    <xf numFmtId="4" fontId="70" fillId="53" borderId="244" applyNumberFormat="0" applyProtection="0">
      <alignment vertical="center"/>
    </xf>
    <xf numFmtId="164" fontId="28"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86" fontId="56" fillId="15" borderId="261" applyNumberFormat="0" applyProtection="0">
      <alignment horizontal="left" vertical="top" indent="1"/>
    </xf>
    <xf numFmtId="186" fontId="57" fillId="44" borderId="254" applyNumberFormat="0" applyAlignment="0" applyProtection="0"/>
    <xf numFmtId="4" fontId="56" fillId="58" borderId="263" applyNumberFormat="0" applyProtection="0">
      <alignment horizontal="right" vertical="center"/>
    </xf>
    <xf numFmtId="186" fontId="56" fillId="15" borderId="261" applyNumberFormat="0" applyProtection="0">
      <alignment horizontal="left" vertical="top" indent="1"/>
    </xf>
    <xf numFmtId="186" fontId="27" fillId="63" borderId="261" applyNumberFormat="0" applyProtection="0">
      <alignment horizontal="left" vertical="center" indent="1"/>
    </xf>
    <xf numFmtId="4" fontId="56" fillId="23" borderId="263" applyNumberFormat="0" applyProtection="0">
      <alignment horizontal="right" vertical="center"/>
    </xf>
    <xf numFmtId="186" fontId="56" fillId="14" borderId="261" applyNumberFormat="0" applyProtection="0">
      <alignment horizontal="left" vertical="top" indent="1"/>
    </xf>
    <xf numFmtId="186" fontId="27" fillId="63" borderId="261" applyNumberFormat="0" applyProtection="0">
      <alignment horizontal="left" vertical="top" indent="1"/>
    </xf>
    <xf numFmtId="4" fontId="63" fillId="66" borderId="267" applyNumberFormat="0" applyProtection="0">
      <alignment horizontal="left" vertical="center" indent="1"/>
    </xf>
    <xf numFmtId="186" fontId="27" fillId="15" borderId="261" applyNumberFormat="0" applyProtection="0">
      <alignment horizontal="left" vertical="center" indent="1"/>
    </xf>
    <xf numFmtId="4" fontId="56" fillId="53" borderId="263" applyNumberFormat="0" applyProtection="0">
      <alignment horizontal="left" vertical="center" indent="1"/>
    </xf>
    <xf numFmtId="186" fontId="56" fillId="15" borderId="261" applyNumberFormat="0" applyProtection="0">
      <alignment horizontal="left" vertical="top" indent="1"/>
    </xf>
    <xf numFmtId="186" fontId="27" fillId="15" borderId="244" applyNumberFormat="0" applyProtection="0">
      <alignment horizontal="left" vertical="center" indent="1"/>
    </xf>
    <xf numFmtId="186" fontId="56" fillId="40" borderId="263" applyNumberFormat="0" applyFont="0" applyAlignment="0" applyProtection="0"/>
    <xf numFmtId="4" fontId="56" fillId="23" borderId="263" applyNumberFormat="0" applyProtection="0">
      <alignment horizontal="right" vertical="center"/>
    </xf>
    <xf numFmtId="186" fontId="28" fillId="51" borderId="259">
      <alignment horizontal="right" vertical="center"/>
      <protection locked="0"/>
    </xf>
    <xf numFmtId="186" fontId="62" fillId="15"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4" fontId="56" fillId="19" borderId="242" applyNumberFormat="0" applyProtection="0">
      <alignment horizontal="right" vertical="center"/>
    </xf>
    <xf numFmtId="4" fontId="56" fillId="53" borderId="242" applyNumberFormat="0" applyProtection="0">
      <alignment horizontal="left" vertical="center" indent="1"/>
    </xf>
    <xf numFmtId="4" fontId="56" fillId="54" borderId="242" applyNumberFormat="0" applyProtection="0">
      <alignment horizontal="left" vertical="center" indent="1"/>
    </xf>
    <xf numFmtId="194" fontId="33" fillId="0" borderId="260" applyFill="0"/>
    <xf numFmtId="172" fontId="28" fillId="12" borderId="259">
      <alignment vertical="center"/>
      <protection locked="0"/>
    </xf>
    <xf numFmtId="186" fontId="57" fillId="44" borderId="243" applyNumberForma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4" fontId="63" fillId="66" borderId="245" applyNumberFormat="0" applyProtection="0">
      <alignment horizontal="left" vertical="center" indent="1"/>
    </xf>
    <xf numFmtId="186" fontId="56" fillId="14" borderId="244" applyNumberFormat="0" applyProtection="0">
      <alignment horizontal="left" vertical="top" indent="1"/>
    </xf>
    <xf numFmtId="186" fontId="56" fillId="14" borderId="242" applyNumberFormat="0" applyProtection="0">
      <alignment horizontal="left" vertical="center" indent="1"/>
    </xf>
    <xf numFmtId="191" fontId="5" fillId="13" borderId="230">
      <alignment vertical="center"/>
    </xf>
    <xf numFmtId="191" fontId="5" fillId="13" borderId="230">
      <alignment vertical="center"/>
    </xf>
    <xf numFmtId="191" fontId="5" fillId="13" borderId="230">
      <alignment vertical="center"/>
    </xf>
    <xf numFmtId="0" fontId="5" fillId="13" borderId="230">
      <alignment vertical="center"/>
    </xf>
    <xf numFmtId="0" fontId="5" fillId="13" borderId="230">
      <alignment vertical="center"/>
    </xf>
    <xf numFmtId="0" fontId="5" fillId="13" borderId="230">
      <alignment vertical="center"/>
    </xf>
    <xf numFmtId="0" fontId="5" fillId="13" borderId="230">
      <alignment vertical="center"/>
    </xf>
    <xf numFmtId="191" fontId="5" fillId="13" borderId="230">
      <alignment vertical="center"/>
    </xf>
    <xf numFmtId="188" fontId="5" fillId="13" borderId="230">
      <alignment vertical="center"/>
    </xf>
    <xf numFmtId="191" fontId="5" fillId="13" borderId="230">
      <alignment vertical="center"/>
    </xf>
    <xf numFmtId="196" fontId="5" fillId="13" borderId="230">
      <alignment vertical="center"/>
    </xf>
    <xf numFmtId="188" fontId="5" fillId="13" borderId="230">
      <alignment vertical="center"/>
    </xf>
    <xf numFmtId="188" fontId="5" fillId="13" borderId="230">
      <alignment vertical="center"/>
    </xf>
    <xf numFmtId="190" fontId="5" fillId="13" borderId="230">
      <alignment vertical="center"/>
    </xf>
    <xf numFmtId="4" fontId="56" fillId="57" borderId="245" applyNumberFormat="0" applyProtection="0">
      <alignment horizontal="right" vertical="center"/>
    </xf>
    <xf numFmtId="186" fontId="60" fillId="52" borderId="244" applyNumberFormat="0" applyProtection="0">
      <alignment horizontal="left" vertical="top" indent="1"/>
    </xf>
    <xf numFmtId="4" fontId="56" fillId="54" borderId="242" applyNumberFormat="0" applyProtection="0">
      <alignment horizontal="left" vertical="center" indent="1"/>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188" fontId="5" fillId="7" borderId="230">
      <alignment vertical="center"/>
      <protection locked="0"/>
    </xf>
    <xf numFmtId="191"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91" fontId="5" fillId="7" borderId="230">
      <alignment vertical="center"/>
      <protection locked="0"/>
    </xf>
    <xf numFmtId="191" fontId="5" fillId="7" borderId="230">
      <alignment vertical="center"/>
      <protection locked="0"/>
    </xf>
    <xf numFmtId="188" fontId="5" fillId="7" borderId="230">
      <alignment vertical="center"/>
      <protection locked="0"/>
    </xf>
    <xf numFmtId="191"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6" fontId="5" fillId="69" borderId="230">
      <alignment vertical="center"/>
    </xf>
    <xf numFmtId="188" fontId="5" fillId="69" borderId="230">
      <alignment vertical="center"/>
    </xf>
    <xf numFmtId="188" fontId="5" fillId="69" borderId="230">
      <alignment vertical="center"/>
    </xf>
    <xf numFmtId="19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191" fontId="5" fillId="69" borderId="230">
      <alignment vertical="center"/>
    </xf>
    <xf numFmtId="188" fontId="5" fillId="69" borderId="230">
      <alignment vertical="center"/>
    </xf>
    <xf numFmtId="191" fontId="5" fillId="69" borderId="230">
      <alignment vertical="center"/>
    </xf>
    <xf numFmtId="191" fontId="5" fillId="69" borderId="230">
      <alignment vertical="center"/>
    </xf>
    <xf numFmtId="191"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196" fontId="5" fillId="70" borderId="230">
      <alignment horizontal="right" vertical="center"/>
      <protection locked="0"/>
    </xf>
    <xf numFmtId="188" fontId="5" fillId="70" borderId="230">
      <alignment horizontal="right" vertical="center"/>
      <protection locked="0"/>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8" fontId="5" fillId="70" borderId="230">
      <alignment horizontal="right" vertical="center"/>
      <protection locked="0"/>
    </xf>
    <xf numFmtId="191" fontId="5" fillId="70" borderId="230">
      <alignment horizontal="right" vertical="center"/>
      <protection locked="0"/>
    </xf>
    <xf numFmtId="191" fontId="5" fillId="70" borderId="230">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186" fontId="27" fillId="63" borderId="261" applyNumberFormat="0" applyProtection="0">
      <alignment horizontal="left" vertical="top" indent="1"/>
    </xf>
    <xf numFmtId="186" fontId="56" fillId="21" borderId="261"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30" applyNumberFormat="0">
      <protection locked="0"/>
    </xf>
    <xf numFmtId="4" fontId="72" fillId="87" borderId="222" applyNumberFormat="0" applyProtection="0">
      <alignment vertical="center"/>
    </xf>
    <xf numFmtId="4" fontId="74" fillId="87" borderId="222" applyNumberFormat="0" applyProtection="0">
      <alignment vertical="center"/>
    </xf>
    <xf numFmtId="186" fontId="56" fillId="15" borderId="261" applyNumberFormat="0" applyProtection="0">
      <alignment horizontal="left" vertical="top"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56" fillId="58" borderId="263" applyNumberFormat="0" applyProtection="0">
      <alignment horizontal="right" vertical="center"/>
    </xf>
    <xf numFmtId="4" fontId="76" fillId="87" borderId="222" applyNumberFormat="0" applyProtection="0">
      <alignment horizontal="right" vertical="center"/>
    </xf>
    <xf numFmtId="186" fontId="56" fillId="21" borderId="261" applyNumberFormat="0" applyProtection="0">
      <alignment horizontal="left" vertical="top" indent="1"/>
    </xf>
    <xf numFmtId="186" fontId="56" fillId="40" borderId="263" applyNumberFormat="0" applyFont="0" applyAlignment="0" applyProtection="0"/>
    <xf numFmtId="4" fontId="56" fillId="53" borderId="263"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5"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224" applyNumberFormat="0" applyAlignment="0" applyProtection="0"/>
    <xf numFmtId="186" fontId="50" fillId="41" borderId="224" applyNumberFormat="0" applyAlignment="0" applyProtection="0"/>
    <xf numFmtId="4" fontId="27" fillId="21" borderId="267" applyNumberFormat="0" applyProtection="0">
      <alignment horizontal="left" vertical="center" indent="1"/>
    </xf>
    <xf numFmtId="4" fontId="62" fillId="11" borderId="261" applyNumberFormat="0" applyProtection="0">
      <alignment horizontal="left" vertical="center" indent="1"/>
    </xf>
    <xf numFmtId="4" fontId="56" fillId="55" borderId="242"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3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230"/>
    <xf numFmtId="37" fontId="33" fillId="0" borderId="227" applyNumberFormat="0"/>
    <xf numFmtId="194" fontId="33" fillId="0" borderId="231" applyFill="0"/>
    <xf numFmtId="186" fontId="56" fillId="14" borderId="244" applyNumberFormat="0" applyProtection="0">
      <alignment horizontal="left" vertical="top" indent="1"/>
    </xf>
    <xf numFmtId="0" fontId="3" fillId="0" borderId="0"/>
    <xf numFmtId="0" fontId="3" fillId="0" borderId="0"/>
    <xf numFmtId="186" fontId="56" fillId="40" borderId="242" applyNumberFormat="0" applyFont="0" applyAlignment="0" applyProtection="0"/>
    <xf numFmtId="164" fontId="5" fillId="0" borderId="0" applyFont="0" applyFill="0" applyBorder="0" applyAlignment="0" applyProtection="0"/>
    <xf numFmtId="4" fontId="56" fillId="53" borderId="263" applyNumberFormat="0" applyProtection="0">
      <alignment horizontal="left" vertical="center" indent="1"/>
    </xf>
    <xf numFmtId="9" fontId="3" fillId="0" borderId="0" applyFont="0" applyFill="0" applyBorder="0" applyAlignment="0" applyProtection="0"/>
    <xf numFmtId="167" fontId="5" fillId="0" borderId="0" applyFont="0" applyFill="0" applyBorder="0" applyAlignment="0" applyProtection="0"/>
    <xf numFmtId="186" fontId="27" fillId="63" borderId="244" applyNumberFormat="0" applyProtection="0">
      <alignment horizontal="left" vertical="top" indent="1"/>
    </xf>
    <xf numFmtId="164" fontId="3" fillId="0" borderId="0" applyFont="0" applyFill="0" applyBorder="0" applyAlignment="0" applyProtection="0"/>
    <xf numFmtId="186" fontId="56" fillId="40" borderId="242" applyNumberFormat="0" applyFont="0" applyAlignment="0" applyProtection="0"/>
    <xf numFmtId="164" fontId="5" fillId="0" borderId="0" applyFont="0" applyFill="0" applyBorder="0" applyAlignment="0" applyProtection="0"/>
    <xf numFmtId="167" fontId="5" fillId="0" borderId="0" applyFont="0" applyFill="0" applyBorder="0" applyAlignment="0" applyProtection="0"/>
    <xf numFmtId="186" fontId="62" fillId="15" borderId="261" applyNumberFormat="0" applyProtection="0">
      <alignment horizontal="left" vertical="top" indent="1"/>
    </xf>
    <xf numFmtId="164" fontId="3" fillId="0" borderId="0" applyFont="0" applyFill="0" applyBorder="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63" borderId="244" applyNumberFormat="0" applyProtection="0">
      <alignment horizontal="left" vertical="center" indent="1"/>
    </xf>
    <xf numFmtId="186" fontId="56" fillId="40" borderId="263" applyNumberFormat="0" applyFont="0" applyAlignment="0" applyProtection="0"/>
    <xf numFmtId="186" fontId="56" fillId="14" borderId="244" applyNumberFormat="0" applyProtection="0">
      <alignment horizontal="left" vertical="top" indent="1"/>
    </xf>
    <xf numFmtId="186" fontId="27" fillId="14" borderId="252" applyNumberFormat="0" applyProtection="0">
      <alignment horizontal="left" vertical="center" indent="1"/>
    </xf>
    <xf numFmtId="186" fontId="56" fillId="63" borderId="261" applyNumberFormat="0" applyProtection="0">
      <alignment horizontal="left" vertical="top" indent="1"/>
    </xf>
    <xf numFmtId="186" fontId="56" fillId="14" borderId="244" applyNumberFormat="0" applyProtection="0">
      <alignment horizontal="left" vertical="top" indent="1"/>
    </xf>
    <xf numFmtId="4" fontId="63" fillId="66" borderId="267" applyNumberFormat="0" applyProtection="0">
      <alignment horizontal="left" vertical="center" indent="1"/>
    </xf>
    <xf numFmtId="164"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86" fontId="56" fillId="40" borderId="242" applyNumberFormat="0" applyFont="0" applyAlignment="0" applyProtection="0"/>
    <xf numFmtId="186" fontId="60" fillId="52" borderId="261" applyNumberFormat="0" applyProtection="0">
      <alignment horizontal="left" vertical="top" indent="1"/>
    </xf>
    <xf numFmtId="4" fontId="56" fillId="0" borderId="242" applyNumberFormat="0" applyProtection="0">
      <alignment horizontal="right" vertical="center"/>
    </xf>
    <xf numFmtId="186" fontId="27" fillId="63" borderId="261" applyNumberFormat="0" applyProtection="0">
      <alignment horizontal="left" vertical="top" indent="1"/>
    </xf>
    <xf numFmtId="164" fontId="3" fillId="0" borderId="0" applyFont="0" applyFill="0" applyBorder="0" applyAlignment="0" applyProtection="0"/>
    <xf numFmtId="4" fontId="56" fillId="61" borderId="267" applyNumberFormat="0" applyProtection="0">
      <alignment horizontal="left" vertical="center" indent="1"/>
    </xf>
    <xf numFmtId="0" fontId="3" fillId="0" borderId="0"/>
    <xf numFmtId="186" fontId="56" fillId="63" borderId="244" applyNumberFormat="0" applyProtection="0">
      <alignment horizontal="left" vertical="top" indent="1"/>
    </xf>
    <xf numFmtId="0" fontId="3" fillId="0" borderId="0"/>
    <xf numFmtId="164" fontId="5" fillId="0" borderId="0" applyFont="0" applyFill="0" applyBorder="0" applyAlignment="0" applyProtection="0"/>
    <xf numFmtId="167"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7" fontId="5" fillId="0" borderId="0" applyFont="0" applyFill="0" applyBorder="0" applyAlignment="0" applyProtection="0"/>
    <xf numFmtId="186" fontId="62" fillId="48" borderId="244" applyNumberFormat="0" applyProtection="0">
      <alignment horizontal="left" vertical="top" indent="1"/>
    </xf>
    <xf numFmtId="164" fontId="3" fillId="0" borderId="0" applyFont="0" applyFill="0" applyBorder="0" applyAlignment="0" applyProtection="0"/>
    <xf numFmtId="186" fontId="56" fillId="40" borderId="242" applyNumberFormat="0" applyFont="0" applyAlignment="0" applyProtection="0"/>
    <xf numFmtId="186" fontId="56" fillId="62" borderId="263" applyNumberFormat="0" applyProtection="0">
      <alignment horizontal="left" vertical="center" indent="1"/>
    </xf>
    <xf numFmtId="164" fontId="5" fillId="0" borderId="0" applyFont="0" applyFill="0" applyBorder="0" applyAlignment="0" applyProtection="0"/>
    <xf numFmtId="186" fontId="61" fillId="21" borderId="226" applyBorder="0"/>
    <xf numFmtId="186" fontId="28" fillId="49" borderId="197">
      <alignment vertical="center"/>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172" fontId="28" fillId="12" borderId="230">
      <alignment vertical="center"/>
      <protection locked="0"/>
    </xf>
    <xf numFmtId="186" fontId="56" fillId="15" borderId="222" applyNumberFormat="0" applyProtection="0">
      <alignment horizontal="left" vertical="top" indent="1"/>
    </xf>
    <xf numFmtId="186" fontId="56" fillId="63" borderId="261"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1" fontId="28" fillId="49" borderId="230">
      <alignment vertical="center"/>
    </xf>
    <xf numFmtId="186" fontId="28" fillId="49" borderId="230">
      <alignment vertical="center"/>
    </xf>
    <xf numFmtId="193" fontId="28" fillId="12" borderId="230">
      <alignment vertical="center"/>
      <protection locked="0"/>
    </xf>
    <xf numFmtId="172" fontId="28" fillId="12" borderId="230">
      <alignment vertical="center"/>
      <protection locked="0"/>
    </xf>
    <xf numFmtId="191" fontId="28" fillId="50" borderId="230">
      <alignment vertical="center"/>
    </xf>
    <xf numFmtId="193" fontId="28" fillId="50" borderId="230">
      <alignment vertical="center"/>
    </xf>
    <xf numFmtId="191" fontId="28" fillId="50" borderId="230">
      <alignment vertical="center"/>
    </xf>
    <xf numFmtId="188" fontId="28" fillId="51" borderId="230">
      <alignment horizontal="right" vertical="center"/>
      <protection locked="0"/>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21" borderId="261" applyNumberFormat="0" applyProtection="0">
      <alignment horizontal="left" vertical="top" indent="1"/>
    </xf>
    <xf numFmtId="4" fontId="56" fillId="54" borderId="224" applyNumberFormat="0" applyProtection="0">
      <alignment horizontal="left" vertical="center" indent="1"/>
    </xf>
    <xf numFmtId="37" fontId="33" fillId="0" borderId="227" applyNumberFormat="0"/>
    <xf numFmtId="188" fontId="5" fillId="69" borderId="230">
      <alignment vertical="center"/>
    </xf>
    <xf numFmtId="191" fontId="5" fillId="70" borderId="230">
      <alignment horizontal="right" vertical="center"/>
      <protection locked="0"/>
    </xf>
    <xf numFmtId="186" fontId="56" fillId="40" borderId="224" applyNumberFormat="0" applyFont="0" applyAlignment="0" applyProtection="0"/>
    <xf numFmtId="186" fontId="57" fillId="44" borderId="225" applyNumberFormat="0" applyAlignment="0" applyProtection="0"/>
    <xf numFmtId="186" fontId="60" fillId="52" borderId="222" applyNumberFormat="0" applyProtection="0">
      <alignment horizontal="left" vertical="top" indent="1"/>
    </xf>
    <xf numFmtId="186" fontId="56" fillId="15" borderId="222" applyNumberFormat="0" applyProtection="0">
      <alignment horizontal="left" vertical="top" indent="1"/>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4" fontId="27" fillId="21" borderId="228" applyNumberFormat="0" applyProtection="0">
      <alignment horizontal="left" vertical="center" indent="1"/>
    </xf>
    <xf numFmtId="186" fontId="27" fillId="14" borderId="222" applyNumberFormat="0" applyProtection="0">
      <alignment horizontal="left" vertical="center" indent="1"/>
    </xf>
    <xf numFmtId="186" fontId="60" fillId="52" borderId="222" applyNumberFormat="0" applyProtection="0">
      <alignment horizontal="left" vertical="top" indent="1"/>
    </xf>
    <xf numFmtId="186" fontId="27" fillId="63"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60" borderId="22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194" fontId="33" fillId="0" borderId="221" applyFill="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0" borderId="224" applyNumberFormat="0" applyProtection="0">
      <alignment horizontal="right" vertical="center"/>
    </xf>
    <xf numFmtId="4" fontId="56" fillId="0" borderId="224" applyNumberFormat="0" applyProtection="0">
      <alignment horizontal="right" vertical="center"/>
    </xf>
    <xf numFmtId="186" fontId="56" fillId="40" borderId="224" applyNumberFormat="0" applyFont="0" applyAlignment="0" applyProtection="0"/>
    <xf numFmtId="4" fontId="64" fillId="64" borderId="224" applyNumberFormat="0" applyProtection="0">
      <alignment horizontal="right" vertical="center"/>
    </xf>
    <xf numFmtId="4" fontId="59" fillId="65" borderId="224" applyNumberFormat="0" applyProtection="0">
      <alignment horizontal="right" vertical="center"/>
    </xf>
    <xf numFmtId="186" fontId="62" fillId="48"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44" fillId="0" borderId="229" applyNumberFormat="0" applyFill="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4" fontId="27" fillId="21" borderId="228"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40" borderId="263" applyNumberFormat="0" applyFont="0" applyAlignment="0" applyProtection="0"/>
    <xf numFmtId="186" fontId="56" fillId="21"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44" fillId="0" borderId="22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15" borderId="222" applyNumberFormat="0" applyProtection="0">
      <alignment horizontal="left" vertical="top" indent="1"/>
    </xf>
    <xf numFmtId="186" fontId="27" fillId="15" borderId="222" applyNumberFormat="0" applyProtection="0">
      <alignment horizontal="left" vertical="center" indent="1"/>
    </xf>
    <xf numFmtId="4" fontId="56" fillId="15" borderId="228" applyNumberFormat="0" applyProtection="0">
      <alignment horizontal="left" vertical="center" indent="1"/>
    </xf>
    <xf numFmtId="4" fontId="56" fillId="60" borderId="224" applyNumberFormat="0" applyProtection="0">
      <alignment horizontal="right" vertical="center"/>
    </xf>
    <xf numFmtId="186" fontId="56" fillId="63" borderId="222" applyNumberFormat="0" applyProtection="0">
      <alignment horizontal="left" vertical="top" indent="1"/>
    </xf>
    <xf numFmtId="191"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93" fontId="28" fillId="50" borderId="197">
      <alignment vertical="center"/>
    </xf>
    <xf numFmtId="4" fontId="56" fillId="59"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64" borderId="211" applyNumberFormat="0">
      <protection locked="0"/>
    </xf>
    <xf numFmtId="186" fontId="56" fillId="40" borderId="224" applyNumberFormat="0" applyFont="0" applyAlignment="0" applyProtection="0"/>
    <xf numFmtId="193" fontId="28" fillId="50" borderId="230">
      <alignment vertical="center"/>
    </xf>
    <xf numFmtId="186" fontId="56" fillId="14" borderId="261" applyNumberFormat="0" applyProtection="0">
      <alignment horizontal="left" vertical="top" indent="1"/>
    </xf>
    <xf numFmtId="186" fontId="56" fillId="40" borderId="242" applyNumberFormat="0" applyFont="0" applyAlignment="0" applyProtection="0"/>
    <xf numFmtId="186" fontId="28" fillId="49" borderId="230">
      <alignment vertical="center"/>
    </xf>
    <xf numFmtId="190" fontId="28" fillId="50" borderId="23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94" fontId="33" fillId="0" borderId="221" applyFill="0"/>
    <xf numFmtId="191" fontId="5" fillId="7" borderId="230">
      <alignment vertical="center"/>
      <protection locked="0"/>
    </xf>
    <xf numFmtId="191" fontId="5" fillId="69" borderId="230">
      <alignment vertical="center"/>
    </xf>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6" fillId="55" borderId="224" applyNumberFormat="0" applyProtection="0">
      <alignment horizontal="right" vertical="center"/>
    </xf>
    <xf numFmtId="186" fontId="56" fillId="15" borderId="222" applyNumberFormat="0" applyProtection="0">
      <alignment horizontal="left" vertical="top" indent="1"/>
    </xf>
    <xf numFmtId="186" fontId="42" fillId="44" borderId="224" applyNumberFormat="0" applyAlignment="0" applyProtection="0"/>
    <xf numFmtId="186" fontId="56" fillId="21"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63" borderId="222" applyNumberFormat="0" applyProtection="0">
      <alignment horizontal="left" vertical="center" indent="1"/>
    </xf>
    <xf numFmtId="186" fontId="56" fillId="15" borderId="244"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63" fillId="66" borderId="228" applyNumberFormat="0" applyProtection="0">
      <alignment horizontal="left" vertical="center" indent="1"/>
    </xf>
    <xf numFmtId="4" fontId="56" fillId="57" borderId="228"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62" fillId="48" borderId="222" applyNumberFormat="0" applyProtection="0">
      <alignmen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14" borderId="228" applyNumberFormat="0" applyProtection="0">
      <alignment horizontal="left" vertical="center" indent="1"/>
    </xf>
    <xf numFmtId="186" fontId="60" fillId="52" borderId="222" applyNumberFormat="0" applyProtection="0">
      <alignment horizontal="left" vertical="top" indent="1"/>
    </xf>
    <xf numFmtId="186" fontId="50" fillId="41" borderId="224" applyNumberFormat="0" applyAlignment="0" applyProtection="0"/>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186" fontId="44" fillId="0" borderId="229" applyNumberFormat="0" applyFill="0" applyAlignment="0" applyProtection="0"/>
    <xf numFmtId="186" fontId="56" fillId="64" borderId="211" applyNumberFormat="0">
      <protection locked="0"/>
    </xf>
    <xf numFmtId="186" fontId="28" fillId="49" borderId="197">
      <alignment vertical="center"/>
    </xf>
    <xf numFmtId="186" fontId="28" fillId="50" borderId="197">
      <alignment vertical="center"/>
    </xf>
    <xf numFmtId="186" fontId="56" fillId="63" borderId="242" applyNumberFormat="0" applyProtection="0">
      <alignment horizontal="left" vertical="center"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44" fillId="0" borderId="229" applyNumberFormat="0" applyFill="0" applyAlignment="0" applyProtection="0"/>
    <xf numFmtId="186" fontId="56" fillId="14"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91" fontId="28" fillId="12" borderId="230">
      <alignment vertical="center"/>
      <protection locked="0"/>
    </xf>
    <xf numFmtId="4" fontId="56" fillId="57" borderId="228" applyNumberFormat="0" applyProtection="0">
      <alignment horizontal="right" vertical="center"/>
    </xf>
    <xf numFmtId="4" fontId="56" fillId="56" borderId="224" applyNumberFormat="0" applyProtection="0">
      <alignment horizontal="right" vertical="center"/>
    </xf>
    <xf numFmtId="186" fontId="28" fillId="50" borderId="230">
      <alignment vertical="center"/>
    </xf>
    <xf numFmtId="186" fontId="28" fillId="12" borderId="230">
      <alignment vertical="center"/>
      <protection locked="0"/>
    </xf>
    <xf numFmtId="186" fontId="50" fillId="41" borderId="224" applyNumberForma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5" borderId="222" applyNumberFormat="0" applyProtection="0">
      <alignment horizontal="left" vertical="top" indent="1"/>
    </xf>
    <xf numFmtId="4" fontId="56" fillId="19" borderId="263" applyNumberFormat="0" applyProtection="0">
      <alignment horizontal="right" vertical="center"/>
    </xf>
    <xf numFmtId="4" fontId="56" fillId="59" borderId="263" applyNumberFormat="0" applyProtection="0">
      <alignment horizontal="right" vertical="center"/>
    </xf>
    <xf numFmtId="186" fontId="56" fillId="15" borderId="261" applyNumberFormat="0" applyProtection="0">
      <alignment horizontal="left" vertical="top" indent="1"/>
    </xf>
    <xf numFmtId="188" fontId="5" fillId="70" borderId="8">
      <alignment horizontal="right" vertical="center"/>
      <protection locked="0"/>
    </xf>
    <xf numFmtId="186" fontId="57" fillId="44" borderId="225" applyNumberFormat="0" applyAlignment="0" applyProtection="0"/>
    <xf numFmtId="190" fontId="28" fillId="49" borderId="230">
      <alignment vertical="center"/>
    </xf>
    <xf numFmtId="186" fontId="44" fillId="0" borderId="229" applyNumberFormat="0" applyFill="0" applyAlignment="0" applyProtection="0"/>
    <xf numFmtId="4" fontId="56" fillId="55"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14" borderId="261" applyNumberFormat="0" applyProtection="0">
      <alignment horizontal="left" vertical="top" indent="1"/>
    </xf>
    <xf numFmtId="4" fontId="56" fillId="58" borderId="224" applyNumberFormat="0" applyProtection="0">
      <alignment horizontal="right" vertical="center"/>
    </xf>
    <xf numFmtId="186" fontId="27" fillId="14"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16" borderId="224" applyNumberFormat="0" applyProtection="0">
      <alignment horizontal="right" vertical="center"/>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0" fillId="41" borderId="224" applyNumberFormat="0" applyAlignment="0" applyProtection="0"/>
    <xf numFmtId="186" fontId="56" fillId="40" borderId="224" applyNumberFormat="0" applyFont="0" applyAlignment="0" applyProtection="0"/>
    <xf numFmtId="191" fontId="28" fillId="12" borderId="230">
      <alignment vertical="center"/>
      <protection locked="0"/>
    </xf>
    <xf numFmtId="193" fontId="28" fillId="12" borderId="230">
      <alignment vertical="center"/>
      <protection locked="0"/>
    </xf>
    <xf numFmtId="193" fontId="28" fillId="50" borderId="230">
      <alignment vertical="center"/>
    </xf>
    <xf numFmtId="186" fontId="28" fillId="50" borderId="230">
      <alignment vertical="center"/>
    </xf>
    <xf numFmtId="186" fontId="28" fillId="51" borderId="230">
      <alignment horizontal="right" vertical="center"/>
      <protection locked="0"/>
    </xf>
    <xf numFmtId="190"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186" fontId="27" fillId="15" borderId="261" applyNumberFormat="0" applyProtection="0">
      <alignment horizontal="left" vertical="top" indent="1"/>
    </xf>
    <xf numFmtId="4" fontId="56" fillId="57" borderId="228" applyNumberFormat="0" applyProtection="0">
      <alignment horizontal="right" vertical="center"/>
    </xf>
    <xf numFmtId="4" fontId="56" fillId="23"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1" borderId="228"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188" fontId="5" fillId="69" borderId="230">
      <alignment vertical="center"/>
    </xf>
    <xf numFmtId="188" fontId="5" fillId="70" borderId="230">
      <alignment horizontal="right" vertical="center"/>
      <protection locked="0"/>
    </xf>
    <xf numFmtId="4" fontId="56" fillId="56"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60" borderId="242"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93" fontId="5" fillId="69" borderId="8">
      <alignment vertical="center"/>
    </xf>
    <xf numFmtId="186" fontId="56" fillId="15" borderId="261" applyNumberFormat="0" applyProtection="0">
      <alignment horizontal="left" vertical="top" indent="1"/>
    </xf>
    <xf numFmtId="4" fontId="56" fillId="19"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11" borderId="242" applyNumberFormat="0" applyProtection="0">
      <alignment horizontal="left" vertical="center" indent="1"/>
    </xf>
    <xf numFmtId="190" fontId="28" fillId="49" borderId="197">
      <alignment vertical="center"/>
    </xf>
    <xf numFmtId="191" fontId="28" fillId="49" borderId="197">
      <alignment vertical="center"/>
    </xf>
    <xf numFmtId="191"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8" fontId="28" fillId="49" borderId="197">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93" fontId="28" fillId="12" borderId="197">
      <alignment vertical="center"/>
      <protection locked="0"/>
    </xf>
    <xf numFmtId="186" fontId="28" fillId="12" borderId="197">
      <alignment vertical="center"/>
      <protection locked="0"/>
    </xf>
    <xf numFmtId="193" fontId="28" fillId="12" borderId="197">
      <alignment vertical="center"/>
      <protection locked="0"/>
    </xf>
    <xf numFmtId="186" fontId="28" fillId="12" borderId="197">
      <alignment vertical="center"/>
      <protection locked="0"/>
    </xf>
    <xf numFmtId="193" fontId="28" fillId="12" borderId="197">
      <alignment vertical="center"/>
      <protection locked="0"/>
    </xf>
    <xf numFmtId="191" fontId="28" fillId="12" borderId="197">
      <alignment vertical="center"/>
      <protection locked="0"/>
    </xf>
    <xf numFmtId="191" fontId="28" fillId="12" borderId="197">
      <alignment vertical="center"/>
      <protection locked="0"/>
    </xf>
    <xf numFmtId="172" fontId="28" fillId="12" borderId="197">
      <alignment vertical="center"/>
      <protection locked="0"/>
    </xf>
    <xf numFmtId="172" fontId="28" fillId="12" borderId="197">
      <alignment vertical="center"/>
      <protection locked="0"/>
    </xf>
    <xf numFmtId="186" fontId="56" fillId="40" borderId="263" applyNumberFormat="0" applyFont="0" applyAlignment="0" applyProtection="0"/>
    <xf numFmtId="188" fontId="28" fillId="51" borderId="197">
      <alignment horizontal="right" vertical="center"/>
      <protection locked="0"/>
    </xf>
    <xf numFmtId="190" fontId="28" fillId="51" borderId="197">
      <alignment horizontal="right" vertical="center"/>
      <protection locked="0"/>
    </xf>
    <xf numFmtId="4" fontId="59" fillId="53" borderId="224" applyNumberFormat="0" applyProtection="0">
      <alignment vertical="center"/>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4" fontId="56" fillId="0" borderId="224" applyNumberFormat="0" applyProtection="0">
      <alignment horizontal="right" vertical="center"/>
    </xf>
    <xf numFmtId="186" fontId="56" fillId="14" borderId="222" applyNumberFormat="0" applyProtection="0">
      <alignment horizontal="left" vertical="top" indent="1"/>
    </xf>
    <xf numFmtId="37" fontId="33" fillId="0" borderId="227" applyNumberFormat="0"/>
    <xf numFmtId="186" fontId="60" fillId="52" borderId="222" applyNumberFormat="0" applyProtection="0">
      <alignment horizontal="left" vertical="top" indent="1"/>
    </xf>
    <xf numFmtId="186" fontId="56" fillId="14" borderId="261" applyNumberFormat="0" applyProtection="0">
      <alignment horizontal="left" vertical="top" indent="1"/>
    </xf>
    <xf numFmtId="186" fontId="27" fillId="21" borderId="25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center" indent="1"/>
    </xf>
    <xf numFmtId="191" fontId="28" fillId="12" borderId="230">
      <alignment vertical="center"/>
      <protection locked="0"/>
    </xf>
    <xf numFmtId="186" fontId="56" fillId="40" borderId="224" applyNumberFormat="0" applyFont="0" applyAlignment="0" applyProtection="0"/>
    <xf numFmtId="186" fontId="27" fillId="63" borderId="222" applyNumberFormat="0" applyProtection="0">
      <alignment horizontal="left" vertical="top" indent="1"/>
    </xf>
    <xf numFmtId="4" fontId="56" fillId="19" borderId="263" applyNumberFormat="0" applyProtection="0">
      <alignment horizontal="right" vertical="center"/>
    </xf>
    <xf numFmtId="4" fontId="56" fillId="60" borderId="224" applyNumberFormat="0" applyProtection="0">
      <alignment horizontal="right" vertical="center"/>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90" fontId="28" fillId="51" borderId="197">
      <alignment horizontal="right" vertical="center"/>
      <protection locked="0"/>
    </xf>
    <xf numFmtId="4" fontId="27" fillId="21" borderId="228" applyNumberFormat="0" applyProtection="0">
      <alignment horizontal="left" vertical="center" indent="1"/>
    </xf>
    <xf numFmtId="186" fontId="28" fillId="12" borderId="230">
      <alignment vertical="center"/>
      <protection locked="0"/>
    </xf>
    <xf numFmtId="4" fontId="56" fillId="58" borderId="263" applyNumberFormat="0" applyProtection="0">
      <alignment horizontal="right" vertical="center"/>
    </xf>
    <xf numFmtId="193" fontId="28" fillId="12" borderId="197">
      <alignment vertical="center"/>
      <protection locked="0"/>
    </xf>
    <xf numFmtId="4" fontId="27" fillId="21" borderId="267"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7" fillId="44" borderId="225" applyNumberFormat="0" applyAlignment="0" applyProtection="0"/>
    <xf numFmtId="186" fontId="28" fillId="49" borderId="230">
      <alignment vertical="center"/>
    </xf>
    <xf numFmtId="190" fontId="28" fillId="49" borderId="230">
      <alignment vertical="center"/>
    </xf>
    <xf numFmtId="193"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72" fontId="28" fillId="12" borderId="230">
      <alignment vertical="center"/>
      <protection locked="0"/>
    </xf>
    <xf numFmtId="193" fontId="28" fillId="50" borderId="230">
      <alignment vertical="center"/>
    </xf>
    <xf numFmtId="186" fontId="28" fillId="50" borderId="230">
      <alignment vertical="center"/>
    </xf>
    <xf numFmtId="191" fontId="28" fillId="50" borderId="230">
      <alignment vertical="center"/>
    </xf>
    <xf numFmtId="186"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186" fontId="27"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4" fontId="56" fillId="0" borderId="224" applyNumberFormat="0" applyProtection="0">
      <alignment horizontal="right" vertical="center"/>
    </xf>
    <xf numFmtId="186" fontId="56" fillId="67" borderId="230"/>
    <xf numFmtId="186" fontId="44" fillId="0" borderId="229" applyNumberFormat="0" applyFill="0" applyAlignment="0" applyProtection="0"/>
    <xf numFmtId="4" fontId="56" fillId="52" borderId="224" applyNumberFormat="0" applyProtection="0">
      <alignment vertical="center"/>
    </xf>
    <xf numFmtId="188" fontId="5" fillId="7" borderId="230">
      <alignment vertical="center"/>
      <protection locked="0"/>
    </xf>
    <xf numFmtId="188"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4" fontId="59" fillId="53" borderId="224" applyNumberFormat="0" applyProtection="0">
      <alignment vertical="center"/>
    </xf>
    <xf numFmtId="4" fontId="56" fillId="56" borderId="224" applyNumberFormat="0" applyProtection="0">
      <alignment horizontal="right" vertical="center"/>
    </xf>
    <xf numFmtId="4" fontId="56" fillId="57" borderId="228"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11" borderId="222" applyNumberFormat="0" applyProtection="0">
      <alignment horizontal="left" vertical="center" indent="1"/>
    </xf>
    <xf numFmtId="4" fontId="56" fillId="0" borderId="224" applyNumberFormat="0" applyProtection="0">
      <alignment horizontal="right" vertical="center"/>
    </xf>
    <xf numFmtId="4" fontId="56" fillId="54" borderId="224" applyNumberFormat="0" applyProtection="0">
      <alignment horizontal="left" vertical="center"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90" fontId="5" fillId="69" borderId="230">
      <alignment vertical="center"/>
    </xf>
    <xf numFmtId="186" fontId="57" fillId="44" borderId="225" applyNumberFormat="0" applyAlignment="0" applyProtection="0"/>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27" fillId="21" borderId="228" applyNumberFormat="0" applyProtection="0">
      <alignment horizontal="left" vertical="center" indent="1"/>
    </xf>
    <xf numFmtId="4" fontId="59" fillId="53" borderId="224" applyNumberFormat="0" applyProtection="0">
      <alignment vertical="center"/>
    </xf>
    <xf numFmtId="190" fontId="28" fillId="51" borderId="230">
      <alignment horizontal="right" vertical="center"/>
      <protection locked="0"/>
    </xf>
    <xf numFmtId="191" fontId="28" fillId="51" borderId="230">
      <alignment horizontal="right" vertical="center"/>
      <protection locked="0"/>
    </xf>
    <xf numFmtId="186" fontId="56" fillId="40" borderId="224" applyNumberFormat="0" applyFont="0" applyAlignment="0" applyProtection="0"/>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15" borderId="222" applyNumberFormat="0" applyProtection="0">
      <alignment horizontal="left" vertical="top" indent="1"/>
    </xf>
    <xf numFmtId="164" fontId="35" fillId="0" borderId="0" applyFont="0" applyFill="0" applyBorder="0" applyAlignment="0" applyProtection="0"/>
    <xf numFmtId="4" fontId="62" fillId="48" borderId="222" applyNumberFormat="0" applyProtection="0">
      <alignment vertical="center"/>
    </xf>
    <xf numFmtId="186" fontId="56" fillId="21" borderId="244" applyNumberFormat="0" applyProtection="0">
      <alignment horizontal="left" vertical="top" indent="1"/>
    </xf>
    <xf numFmtId="186" fontId="56" fillId="63" borderId="244" applyNumberFormat="0" applyProtection="0">
      <alignment horizontal="left" vertical="top" indent="1"/>
    </xf>
    <xf numFmtId="4" fontId="74" fillId="87" borderId="261" applyNumberFormat="0" applyProtection="0">
      <alignmen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15" borderId="261"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4" fontId="56" fillId="54" borderId="224" applyNumberFormat="0" applyProtection="0">
      <alignment horizontal="left" vertical="center" indent="1"/>
    </xf>
    <xf numFmtId="4" fontId="56" fillId="23" borderId="224" applyNumberFormat="0" applyProtection="0">
      <alignment horizontal="right" vertical="center"/>
    </xf>
    <xf numFmtId="186" fontId="56" fillId="21" borderId="261"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7" fillId="44" borderId="225" applyNumberFormat="0" applyAlignment="0" applyProtection="0"/>
    <xf numFmtId="186" fontId="57" fillId="44" borderId="225" applyNumberFormat="0" applyAlignment="0" applyProtection="0"/>
    <xf numFmtId="4" fontId="56" fillId="6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186" fontId="62" fillId="48" borderId="222" applyNumberFormat="0" applyProtection="0">
      <alignment horizontal="left" vertical="top" indent="1"/>
    </xf>
    <xf numFmtId="4" fontId="56" fillId="15" borderId="228" applyNumberFormat="0" applyProtection="0">
      <alignment horizontal="left" vertical="center" indent="1"/>
    </xf>
    <xf numFmtId="4" fontId="63" fillId="66"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186" fontId="56" fillId="63" borderId="222" applyNumberFormat="0" applyProtection="0">
      <alignment horizontal="left" vertical="top" indent="1"/>
    </xf>
    <xf numFmtId="4" fontId="64" fillId="64" borderId="224" applyNumberFormat="0" applyProtection="0">
      <alignment horizontal="right" vertical="center"/>
    </xf>
    <xf numFmtId="4" fontId="27" fillId="21" borderId="228" applyNumberFormat="0" applyProtection="0">
      <alignment horizontal="left" vertical="center" indent="1"/>
    </xf>
    <xf numFmtId="186" fontId="50" fillId="41" borderId="224" applyNumberFormat="0" applyAlignment="0" applyProtection="0"/>
    <xf numFmtId="186" fontId="56"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40" borderId="263" applyNumberFormat="0" applyFont="0" applyAlignment="0" applyProtection="0"/>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61" applyNumberFormat="0" applyProtection="0">
      <alignment horizontal="left" vertical="top" indent="1"/>
    </xf>
    <xf numFmtId="4" fontId="56" fillId="53" borderId="263" applyNumberFormat="0" applyProtection="0">
      <alignment horizontal="left" vertical="center" indent="1"/>
    </xf>
    <xf numFmtId="164" fontId="35" fillId="0" borderId="0" applyFont="0" applyFill="0" applyBorder="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56" fillId="16" borderId="263"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63" borderId="222" applyNumberFormat="0" applyProtection="0">
      <alignment horizontal="left" vertical="top" indent="1"/>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9"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4" fontId="56" fillId="59" borderId="224" applyNumberFormat="0" applyProtection="0">
      <alignment horizontal="right" vertical="center"/>
    </xf>
    <xf numFmtId="186" fontId="56" fillId="40" borderId="263" applyNumberFormat="0" applyFont="0" applyAlignment="0" applyProtection="0"/>
    <xf numFmtId="186" fontId="50" fillId="41" borderId="224"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8" fontId="5" fillId="13" borderId="230">
      <alignment vertical="center"/>
    </xf>
    <xf numFmtId="186" fontId="42" fillId="44" borderId="224" applyNumberFormat="0" applyAlignment="0" applyProtection="0"/>
    <xf numFmtId="186" fontId="42" fillId="44" borderId="224" applyNumberFormat="0" applyAlignment="0" applyProtection="0"/>
    <xf numFmtId="186" fontId="42" fillId="44" borderId="263" applyNumberFormat="0" applyAlignment="0" applyProtection="0"/>
    <xf numFmtId="186" fontId="56" fillId="40" borderId="224" applyNumberFormat="0" applyFont="0" applyAlignment="0" applyProtection="0"/>
    <xf numFmtId="186" fontId="44" fillId="0" borderId="229" applyNumberFormat="0" applyFill="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42" fillId="44" borderId="224" applyNumberFormat="0" applyAlignment="0" applyProtection="0"/>
    <xf numFmtId="4" fontId="27" fillId="21" borderId="228" applyNumberFormat="0" applyProtection="0">
      <alignment horizontal="left" vertical="center" indent="1"/>
    </xf>
    <xf numFmtId="4" fontId="56" fillId="15" borderId="228" applyNumberFormat="0" applyProtection="0">
      <alignment horizontal="left" vertical="center" indent="1"/>
    </xf>
    <xf numFmtId="191"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1" fontId="28" fillId="50" borderId="197">
      <alignment vertical="center"/>
    </xf>
    <xf numFmtId="4" fontId="27" fillId="21" borderId="228" applyNumberFormat="0" applyProtection="0">
      <alignment horizontal="left" vertical="center" indent="1"/>
    </xf>
    <xf numFmtId="4" fontId="56" fillId="52" borderId="224" applyNumberFormat="0" applyProtection="0">
      <alignment vertical="center"/>
    </xf>
    <xf numFmtId="186" fontId="56" fillId="63" borderId="222" applyNumberFormat="0" applyProtection="0">
      <alignment horizontal="left" vertical="top" indent="1"/>
    </xf>
    <xf numFmtId="186" fontId="56" fillId="64" borderId="211" applyNumberFormat="0">
      <protection locked="0"/>
    </xf>
    <xf numFmtId="186" fontId="56" fillId="62" borderId="224" applyNumberFormat="0" applyProtection="0">
      <alignment horizontal="left" vertical="center" indent="1"/>
    </xf>
    <xf numFmtId="191" fontId="5" fillId="69" borderId="8">
      <alignment vertical="center"/>
    </xf>
    <xf numFmtId="186" fontId="28" fillId="51" borderId="197">
      <alignment horizontal="right" vertical="center"/>
      <protection locked="0"/>
    </xf>
    <xf numFmtId="186" fontId="57" fillId="44" borderId="225" applyNumberFormat="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8" fontId="28" fillId="49" borderId="230">
      <alignment vertical="center"/>
    </xf>
    <xf numFmtId="191" fontId="28" fillId="50" borderId="230">
      <alignment vertical="center"/>
    </xf>
    <xf numFmtId="186" fontId="56" fillId="11" borderId="263" applyNumberFormat="0" applyProtection="0">
      <alignment horizontal="left" vertical="center" indent="1"/>
    </xf>
    <xf numFmtId="193" fontId="28" fillId="12" borderId="197">
      <alignment vertical="center"/>
      <protection locked="0"/>
    </xf>
    <xf numFmtId="186" fontId="42" fillId="44" borderId="224" applyNumberFormat="0" applyAlignment="0" applyProtection="0"/>
    <xf numFmtId="186" fontId="27" fillId="21" borderId="222" applyNumberFormat="0" applyProtection="0">
      <alignment horizontal="left" vertical="top" indent="1"/>
    </xf>
    <xf numFmtId="4" fontId="56" fillId="0" borderId="224" applyNumberFormat="0" applyProtection="0">
      <alignment horizontal="right" vertical="center"/>
    </xf>
    <xf numFmtId="186" fontId="56" fillId="14" borderId="222" applyNumberFormat="0" applyProtection="0">
      <alignment horizontal="left" vertical="top" indent="1"/>
    </xf>
    <xf numFmtId="4" fontId="56" fillId="15" borderId="224" applyNumberFormat="0" applyProtection="0">
      <alignment horizontal="right" vertical="center"/>
    </xf>
    <xf numFmtId="4" fontId="56" fillId="23" borderId="224" applyNumberFormat="0" applyProtection="0">
      <alignment horizontal="right" vertical="center"/>
    </xf>
    <xf numFmtId="164" fontId="35" fillId="0" borderId="0" applyFont="0" applyFill="0" applyBorder="0" applyAlignment="0" applyProtection="0"/>
    <xf numFmtId="186" fontId="42" fillId="44" borderId="224" applyNumberFormat="0" applyAlignment="0" applyProtection="0"/>
    <xf numFmtId="186" fontId="56" fillId="21" borderId="244"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0" fillId="41" borderId="224" applyNumberFormat="0" applyAlignment="0" applyProtection="0"/>
    <xf numFmtId="186" fontId="56" fillId="63" borderId="222" applyNumberFormat="0" applyProtection="0">
      <alignment horizontal="left" vertical="top" indent="1"/>
    </xf>
    <xf numFmtId="4" fontId="56" fillId="19" borderId="224" applyNumberFormat="0" applyProtection="0">
      <alignment horizontal="right" vertical="center"/>
    </xf>
    <xf numFmtId="186" fontId="56" fillId="14" borderId="222" applyNumberFormat="0" applyProtection="0">
      <alignment horizontal="left" vertical="top" indent="1"/>
    </xf>
    <xf numFmtId="191" fontId="28" fillId="51" borderId="230">
      <alignment horizontal="right" vertical="center"/>
      <protection locked="0"/>
    </xf>
    <xf numFmtId="4" fontId="56" fillId="59" borderId="224" applyNumberFormat="0" applyProtection="0">
      <alignment horizontal="right" vertical="center"/>
    </xf>
    <xf numFmtId="191" fontId="5" fillId="69" borderId="230">
      <alignment vertical="center"/>
    </xf>
    <xf numFmtId="186" fontId="56" fillId="21" borderId="261" applyNumberFormat="0" applyProtection="0">
      <alignment horizontal="left" vertical="top" indent="1"/>
    </xf>
    <xf numFmtId="4" fontId="56" fillId="57" borderId="228" applyNumberFormat="0" applyProtection="0">
      <alignment horizontal="right" vertical="center"/>
    </xf>
    <xf numFmtId="186" fontId="56" fillId="15" borderId="222" applyNumberFormat="0" applyProtection="0">
      <alignment horizontal="left" vertical="top" indent="1"/>
    </xf>
    <xf numFmtId="193" fontId="28" fillId="12" borderId="197">
      <alignment vertical="center"/>
      <protection locked="0"/>
    </xf>
    <xf numFmtId="186" fontId="27" fillId="14" borderId="222" applyNumberFormat="0" applyProtection="0">
      <alignment horizontal="left" vertical="center"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62" borderId="224" applyNumberFormat="0" applyProtection="0">
      <alignment horizontal="left" vertical="center" indent="1"/>
    </xf>
    <xf numFmtId="191" fontId="28" fillId="50" borderId="230">
      <alignment vertical="center"/>
    </xf>
    <xf numFmtId="4" fontId="56" fillId="61" borderId="228" applyNumberFormat="0" applyProtection="0">
      <alignment horizontal="left" vertical="center" indent="1"/>
    </xf>
    <xf numFmtId="186" fontId="56" fillId="40" borderId="224" applyNumberFormat="0" applyFont="0" applyAlignment="0" applyProtection="0"/>
    <xf numFmtId="186" fontId="28" fillId="50" borderId="230">
      <alignment vertical="center"/>
    </xf>
    <xf numFmtId="191" fontId="28" fillId="12" borderId="230">
      <alignment vertical="center"/>
      <protection locked="0"/>
    </xf>
    <xf numFmtId="4" fontId="56" fillId="52" borderId="224" applyNumberFormat="0" applyProtection="0">
      <alignment vertical="center"/>
    </xf>
    <xf numFmtId="4" fontId="56" fillId="15" borderId="267" applyNumberFormat="0" applyProtection="0">
      <alignment horizontal="left" vertical="center" indent="1"/>
    </xf>
    <xf numFmtId="186" fontId="56" fillId="40" borderId="263" applyNumberFormat="0" applyFont="0" applyAlignment="0" applyProtection="0"/>
    <xf numFmtId="164" fontId="35" fillId="0" borderId="0" applyFont="0" applyFill="0" applyBorder="0" applyAlignment="0" applyProtection="0"/>
    <xf numFmtId="186" fontId="56" fillId="40" borderId="224" applyNumberFormat="0" applyFont="0" applyAlignment="0" applyProtection="0"/>
    <xf numFmtId="4" fontId="27" fillId="21" borderId="257" applyNumberFormat="0" applyProtection="0">
      <alignment horizontal="left" vertical="center" indent="1"/>
    </xf>
    <xf numFmtId="186" fontId="56" fillId="40" borderId="224" applyNumberFormat="0" applyFont="0" applyAlignment="0" applyProtection="0"/>
    <xf numFmtId="186" fontId="42" fillId="44" borderId="263" applyNumberFormat="0" applyAlignment="0" applyProtection="0"/>
    <xf numFmtId="4" fontId="56" fillId="14" borderId="22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0" fontId="28" fillId="49" borderId="230">
      <alignment vertical="center"/>
    </xf>
    <xf numFmtId="191" fontId="28" fillId="49" borderId="230">
      <alignment vertical="center"/>
    </xf>
    <xf numFmtId="191" fontId="28" fillId="49" borderId="230">
      <alignment vertical="center"/>
    </xf>
    <xf numFmtId="186" fontId="28" fillId="49" borderId="230">
      <alignment vertical="center"/>
    </xf>
    <xf numFmtId="186" fontId="28" fillId="49" borderId="230">
      <alignment vertical="center"/>
    </xf>
    <xf numFmtId="186" fontId="28" fillId="49" borderId="230">
      <alignment vertical="center"/>
    </xf>
    <xf numFmtId="186" fontId="28" fillId="49" borderId="230">
      <alignment vertical="center"/>
    </xf>
    <xf numFmtId="188" fontId="28" fillId="49" borderId="230">
      <alignment vertical="center"/>
    </xf>
    <xf numFmtId="188" fontId="28" fillId="49" borderId="230">
      <alignment vertical="center"/>
    </xf>
    <xf numFmtId="190" fontId="28" fillId="49" borderId="230">
      <alignment vertical="center"/>
    </xf>
    <xf numFmtId="191"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93"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93" fontId="28" fillId="12" borderId="230">
      <alignment vertical="center"/>
      <protection locked="0"/>
    </xf>
    <xf numFmtId="191" fontId="28" fillId="12" borderId="230">
      <alignment vertical="center"/>
      <protection locked="0"/>
    </xf>
    <xf numFmtId="191" fontId="28" fillId="12" borderId="230">
      <alignment vertical="center"/>
      <protection locked="0"/>
    </xf>
    <xf numFmtId="172" fontId="28" fillId="12" borderId="230">
      <alignment vertical="center"/>
      <protection locked="0"/>
    </xf>
    <xf numFmtId="172" fontId="28" fillId="12" borderId="230">
      <alignment vertical="center"/>
      <protection locked="0"/>
    </xf>
    <xf numFmtId="172" fontId="28" fillId="12" borderId="230">
      <alignment vertical="center"/>
      <protection locked="0"/>
    </xf>
    <xf numFmtId="172" fontId="28" fillId="12" borderId="230">
      <alignment vertical="center"/>
      <protection locked="0"/>
    </xf>
    <xf numFmtId="191" fontId="28" fillId="12" borderId="230">
      <alignment vertical="center"/>
      <protection locked="0"/>
    </xf>
    <xf numFmtId="191" fontId="28" fillId="50" borderId="230">
      <alignment vertical="center"/>
    </xf>
    <xf numFmtId="191" fontId="28" fillId="50" borderId="230">
      <alignment vertical="center"/>
    </xf>
    <xf numFmtId="193" fontId="28" fillId="50" borderId="230">
      <alignment vertical="center"/>
    </xf>
    <xf numFmtId="193" fontId="28" fillId="50" borderId="230">
      <alignment vertical="center"/>
    </xf>
    <xf numFmtId="193" fontId="28" fillId="50" borderId="230">
      <alignment vertical="center"/>
    </xf>
    <xf numFmtId="193" fontId="28" fillId="50" borderId="230">
      <alignment vertical="center"/>
    </xf>
    <xf numFmtId="188" fontId="28" fillId="50" borderId="230">
      <alignment vertical="center"/>
    </xf>
    <xf numFmtId="190" fontId="28" fillId="50" borderId="230">
      <alignment vertical="center"/>
    </xf>
    <xf numFmtId="186" fontId="28" fillId="50" borderId="230">
      <alignment vertical="center"/>
    </xf>
    <xf numFmtId="186" fontId="28" fillId="50" borderId="230">
      <alignment vertical="center"/>
    </xf>
    <xf numFmtId="186" fontId="28" fillId="50" borderId="230">
      <alignment vertical="center"/>
    </xf>
    <xf numFmtId="186" fontId="28" fillId="50" borderId="230">
      <alignment vertical="center"/>
    </xf>
    <xf numFmtId="191" fontId="28" fillId="50" borderId="230">
      <alignment vertical="center"/>
    </xf>
    <xf numFmtId="191" fontId="28" fillId="50" borderId="230">
      <alignment vertical="center"/>
    </xf>
    <xf numFmtId="191" fontId="28" fillId="50" borderId="230">
      <alignment vertical="center"/>
    </xf>
    <xf numFmtId="191" fontId="28" fillId="50" borderId="230">
      <alignment vertical="center"/>
    </xf>
    <xf numFmtId="191" fontId="28" fillId="51" borderId="230">
      <alignment horizontal="right" vertical="center"/>
      <protection locked="0"/>
    </xf>
    <xf numFmtId="186" fontId="28" fillId="51" borderId="230">
      <alignment horizontal="right" vertical="center"/>
      <protection locked="0"/>
    </xf>
    <xf numFmtId="186" fontId="28" fillId="51" borderId="230">
      <alignment horizontal="right" vertical="center"/>
      <protection locked="0"/>
    </xf>
    <xf numFmtId="190" fontId="28" fillId="51" borderId="230">
      <alignment horizontal="right" vertical="center"/>
      <protection locked="0"/>
    </xf>
    <xf numFmtId="188"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191"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4" fontId="62" fillId="48" borderId="222" applyNumberFormat="0" applyProtection="0">
      <alignment vertical="center"/>
    </xf>
    <xf numFmtId="4" fontId="59" fillId="12" borderId="230"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186" fontId="56" fillId="67" borderId="230"/>
    <xf numFmtId="4" fontId="64" fillId="64" borderId="224" applyNumberFormat="0" applyProtection="0">
      <alignment horizontal="right" vertical="center"/>
    </xf>
    <xf numFmtId="37" fontId="33" fillId="0" borderId="227" applyNumberFormat="0"/>
    <xf numFmtId="186" fontId="27" fillId="21" borderId="222" applyNumberFormat="0" applyProtection="0">
      <alignment horizontal="left" vertical="top" indent="1"/>
    </xf>
    <xf numFmtId="194" fontId="33" fillId="0" borderId="231" applyFill="0"/>
    <xf numFmtId="186" fontId="44" fillId="0" borderId="229" applyNumberFormat="0" applyFill="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62" fillId="15" borderId="261" applyNumberFormat="0" applyProtection="0">
      <alignment horizontal="left" vertical="top" indent="1"/>
    </xf>
    <xf numFmtId="186" fontId="56" fillId="40" borderId="224" applyNumberFormat="0" applyFont="0" applyAlignment="0" applyProtection="0"/>
    <xf numFmtId="191" fontId="5" fillId="13" borderId="230">
      <alignment vertical="center"/>
    </xf>
    <xf numFmtId="188" fontId="5" fillId="13" borderId="230">
      <alignment vertical="center"/>
    </xf>
    <xf numFmtId="190" fontId="5" fillId="13" borderId="230">
      <alignment vertical="center"/>
    </xf>
    <xf numFmtId="191" fontId="5" fillId="7" borderId="230">
      <alignment vertical="center"/>
      <protection locked="0"/>
    </xf>
    <xf numFmtId="188" fontId="5" fillId="7" borderId="230">
      <alignment vertical="center"/>
      <protection locked="0"/>
    </xf>
    <xf numFmtId="196" fontId="5" fillId="69" borderId="230">
      <alignment vertical="center"/>
    </xf>
    <xf numFmtId="188" fontId="5" fillId="69" borderId="230">
      <alignment vertical="center"/>
    </xf>
    <xf numFmtId="190" fontId="5" fillId="69" borderId="230">
      <alignment vertical="center"/>
    </xf>
    <xf numFmtId="191" fontId="5" fillId="69" borderId="230">
      <alignment vertical="center"/>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21" borderId="222" applyNumberFormat="0" applyProtection="0">
      <alignment horizontal="left" vertical="top" indent="1"/>
    </xf>
    <xf numFmtId="186" fontId="27" fillId="14" borderId="252" applyNumberFormat="0" applyProtection="0">
      <alignment horizontal="left" vertical="top" indent="1"/>
    </xf>
    <xf numFmtId="186" fontId="27" fillId="63" borderId="222" applyNumberFormat="0" applyProtection="0">
      <alignment horizontal="left" vertical="top" indent="1"/>
    </xf>
    <xf numFmtId="186" fontId="56" fillId="21" borderId="222" applyNumberFormat="0" applyProtection="0">
      <alignment horizontal="left" vertical="top" indent="1"/>
    </xf>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37" fontId="33" fillId="0" borderId="227" applyNumberFormat="0"/>
    <xf numFmtId="4" fontId="56" fillId="15" borderId="224" applyNumberFormat="0" applyProtection="0">
      <alignment horizontal="right" vertical="center"/>
    </xf>
    <xf numFmtId="186" fontId="56" fillId="21" borderId="222" applyNumberFormat="0" applyProtection="0">
      <alignment horizontal="left" vertical="top" indent="1"/>
    </xf>
    <xf numFmtId="4" fontId="27" fillId="21" borderId="228" applyNumberFormat="0" applyProtection="0">
      <alignment horizontal="left" vertical="center" indent="1"/>
    </xf>
    <xf numFmtId="191" fontId="5" fillId="13" borderId="230">
      <alignment vertical="center"/>
    </xf>
    <xf numFmtId="191" fontId="28" fillId="51" borderId="230">
      <alignment horizontal="right" vertical="center"/>
      <protection locked="0"/>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8" fillId="50" borderId="197">
      <alignment vertical="center"/>
    </xf>
    <xf numFmtId="186" fontId="27" fillId="15" borderId="222" applyNumberFormat="0" applyProtection="0">
      <alignment horizontal="left" vertical="center" indent="1"/>
    </xf>
    <xf numFmtId="37" fontId="33" fillId="0" borderId="227" applyNumberFormat="0"/>
    <xf numFmtId="186" fontId="56" fillId="14" borderId="222" applyNumberFormat="0" applyProtection="0">
      <alignment horizontal="left" vertical="top" indent="1"/>
    </xf>
    <xf numFmtId="186" fontId="56" fillId="14" borderId="222" applyNumberFormat="0" applyProtection="0">
      <alignment horizontal="left" vertical="top" indent="1"/>
    </xf>
    <xf numFmtId="164" fontId="35" fillId="0" borderId="0" applyFont="0" applyFill="0" applyBorder="0" applyAlignment="0" applyProtection="0"/>
    <xf numFmtId="190" fontId="28" fillId="50" borderId="230">
      <alignment vertical="center"/>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72" fontId="28" fillId="12" borderId="230">
      <alignment vertical="center"/>
      <protection locked="0"/>
    </xf>
    <xf numFmtId="191" fontId="28" fillId="51" borderId="230">
      <alignment horizontal="right" vertical="center"/>
      <protection locked="0"/>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4" fontId="59" fillId="53" borderId="224" applyNumberFormat="0" applyProtection="0">
      <alignment vertical="center"/>
    </xf>
    <xf numFmtId="37" fontId="33" fillId="0" borderId="256" applyNumberFormat="0"/>
    <xf numFmtId="186" fontId="62" fillId="48"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186" fontId="27" fillId="21" borderId="222" applyNumberFormat="0" applyProtection="0">
      <alignment horizontal="left" vertical="center" indent="1"/>
    </xf>
    <xf numFmtId="4" fontId="56" fillId="61" borderId="228" applyNumberFormat="0" applyProtection="0">
      <alignment horizontal="left" vertical="center" indent="1"/>
    </xf>
    <xf numFmtId="186" fontId="42" fillId="44" borderId="224" applyNumberFormat="0" applyAlignment="0" applyProtection="0"/>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4" fontId="56" fillId="52" borderId="263" applyNumberFormat="0" applyProtection="0">
      <alignment vertical="center"/>
    </xf>
    <xf numFmtId="186" fontId="57" fillId="44" borderId="264" applyNumberFormat="0" applyAlignment="0" applyProtection="0"/>
    <xf numFmtId="186" fontId="56" fillId="40" borderId="224" applyNumberFormat="0" applyFont="0" applyAlignment="0" applyProtection="0"/>
    <xf numFmtId="4" fontId="56" fillId="14" borderId="228" applyNumberFormat="0" applyProtection="0">
      <alignment horizontal="left" vertical="center" indent="1"/>
    </xf>
    <xf numFmtId="186" fontId="42" fillId="44" borderId="224" applyNumberFormat="0" applyAlignment="0" applyProtection="0"/>
    <xf numFmtId="4" fontId="72" fillId="82" borderId="261" applyNumberFormat="0" applyProtection="0">
      <alignment horizontal="right" vertical="center"/>
    </xf>
    <xf numFmtId="186" fontId="56" fillId="14" borderId="222" applyNumberFormat="0" applyProtection="0">
      <alignment horizontal="left" vertical="top" indent="1"/>
    </xf>
    <xf numFmtId="191" fontId="28" fillId="50" borderId="230">
      <alignment vertical="center"/>
    </xf>
    <xf numFmtId="186" fontId="56" fillId="21" borderId="222" applyNumberFormat="0" applyProtection="0">
      <alignment horizontal="left" vertical="top" indent="1"/>
    </xf>
    <xf numFmtId="172" fontId="28" fillId="12" borderId="230">
      <alignment vertical="center"/>
      <protection locked="0"/>
    </xf>
    <xf numFmtId="190" fontId="28" fillId="51" borderId="230">
      <alignment horizontal="right" vertical="center"/>
      <protection locked="0"/>
    </xf>
    <xf numFmtId="186" fontId="56" fillId="15" borderId="222" applyNumberFormat="0" applyProtection="0">
      <alignment horizontal="left" vertical="top" indent="1"/>
    </xf>
    <xf numFmtId="190" fontId="28" fillId="50" borderId="230">
      <alignment vertical="center"/>
    </xf>
    <xf numFmtId="190" fontId="28" fillId="49" borderId="230">
      <alignment vertical="center"/>
    </xf>
    <xf numFmtId="186" fontId="62" fillId="48" borderId="222" applyNumberFormat="0" applyProtection="0">
      <alignment horizontal="left" vertical="top" indent="1"/>
    </xf>
    <xf numFmtId="186" fontId="56" fillId="21" borderId="222" applyNumberFormat="0" applyProtection="0">
      <alignment horizontal="left" vertical="top" indent="1"/>
    </xf>
    <xf numFmtId="186" fontId="56" fillId="21" borderId="244" applyNumberFormat="0" applyProtection="0">
      <alignment horizontal="left" vertical="top" indent="1"/>
    </xf>
    <xf numFmtId="186" fontId="56" fillId="15" borderId="222" applyNumberFormat="0" applyProtection="0">
      <alignment horizontal="left" vertical="top" indent="1"/>
    </xf>
    <xf numFmtId="186" fontId="60" fillId="52" borderId="222" applyNumberFormat="0" applyProtection="0">
      <alignment horizontal="left" vertical="top" indent="1"/>
    </xf>
    <xf numFmtId="186" fontId="27" fillId="63" borderId="261" applyNumberFormat="0" applyProtection="0">
      <alignment horizontal="left" vertical="center" indent="1"/>
    </xf>
    <xf numFmtId="4" fontId="56" fillId="54" borderId="263" applyNumberFormat="0" applyProtection="0">
      <alignment horizontal="left" vertical="center" indent="1"/>
    </xf>
    <xf numFmtId="186" fontId="56" fillId="40" borderId="224" applyNumberFormat="0" applyFont="0" applyAlignment="0" applyProtection="0"/>
    <xf numFmtId="4" fontId="59" fillId="53" borderId="263" applyNumberFormat="0" applyProtection="0">
      <alignment vertical="center"/>
    </xf>
    <xf numFmtId="186" fontId="56" fillId="21"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4" fontId="56" fillId="54" borderId="224" applyNumberFormat="0" applyProtection="0">
      <alignment horizontal="left" vertical="center" indent="1"/>
    </xf>
    <xf numFmtId="4" fontId="56" fillId="19" borderId="224" applyNumberFormat="0" applyProtection="0">
      <alignment horizontal="right" vertical="center"/>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15" borderId="261"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0" fontId="28" fillId="51" borderId="197">
      <alignment horizontal="right" vertical="center"/>
      <protection locked="0"/>
    </xf>
    <xf numFmtId="186" fontId="44" fillId="0" borderId="229" applyNumberFormat="0" applyFill="0" applyAlignment="0" applyProtection="0"/>
    <xf numFmtId="186" fontId="56" fillId="14" borderId="224" applyNumberFormat="0" applyProtection="0">
      <alignment horizontal="left" vertical="center" indent="1"/>
    </xf>
    <xf numFmtId="186" fontId="62" fillId="48" borderId="222" applyNumberFormat="0" applyProtection="0">
      <alignment horizontal="left" vertical="top" indent="1"/>
    </xf>
    <xf numFmtId="186" fontId="56" fillId="63"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186" fontId="56" fillId="21" borderId="261" applyNumberFormat="0" applyProtection="0">
      <alignment horizontal="left" vertical="top" indent="1"/>
    </xf>
    <xf numFmtId="186" fontId="42" fillId="44" borderId="224" applyNumberFormat="0" applyAlignment="0" applyProtection="0"/>
    <xf numFmtId="186" fontId="28" fillId="12" borderId="230">
      <alignment vertical="center"/>
      <protection locked="0"/>
    </xf>
    <xf numFmtId="186" fontId="28" fillId="51" borderId="230">
      <alignment horizontal="right" vertical="center"/>
      <protection locked="0"/>
    </xf>
    <xf numFmtId="186" fontId="62" fillId="48" borderId="222" applyNumberFormat="0" applyProtection="0">
      <alignment horizontal="left" vertical="top" indent="1"/>
    </xf>
    <xf numFmtId="4" fontId="56" fillId="15" borderId="228" applyNumberFormat="0" applyProtection="0">
      <alignment horizontal="left" vertical="center" indent="1"/>
    </xf>
    <xf numFmtId="4" fontId="62" fillId="48" borderId="22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56" fillId="15" borderId="222" applyNumberFormat="0" applyProtection="0">
      <alignment horizontal="left" vertical="top" indent="1"/>
    </xf>
    <xf numFmtId="4" fontId="56" fillId="16" borderId="224" applyNumberFormat="0" applyProtection="0">
      <alignment horizontal="right" vertical="center"/>
    </xf>
    <xf numFmtId="188" fontId="5" fillId="13" borderId="230">
      <alignment vertical="center"/>
    </xf>
    <xf numFmtId="186" fontId="56" fillId="63" borderId="222" applyNumberFormat="0" applyProtection="0">
      <alignment horizontal="left" vertical="top" indent="1"/>
    </xf>
    <xf numFmtId="186" fontId="28" fillId="12" borderId="197">
      <alignmen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24" applyNumberFormat="0" applyFont="0" applyAlignment="0" applyProtection="0"/>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0" fillId="41" borderId="224" applyNumberFormat="0" applyAlignment="0" applyProtection="0"/>
    <xf numFmtId="4" fontId="59" fillId="65" borderId="224"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59" fillId="65" borderId="263" applyNumberFormat="0" applyProtection="0">
      <alignment horizontal="right" vertical="center"/>
    </xf>
    <xf numFmtId="186" fontId="56" fillId="40" borderId="263" applyNumberFormat="0" applyFont="0" applyAlignment="0" applyProtection="0"/>
    <xf numFmtId="186" fontId="56" fillId="40" borderId="224" applyNumberFormat="0" applyFont="0" applyAlignment="0" applyProtection="0"/>
    <xf numFmtId="186" fontId="56" fillId="63" borderId="261" applyNumberFormat="0" applyProtection="0">
      <alignment horizontal="left" vertical="top" indent="1"/>
    </xf>
    <xf numFmtId="190" fontId="28" fillId="51" borderId="230">
      <alignment horizontal="right" vertical="center"/>
      <protection locked="0"/>
    </xf>
    <xf numFmtId="186" fontId="27" fillId="63" borderId="222" applyNumberFormat="0" applyProtection="0">
      <alignment horizontal="left" vertical="top" indent="1"/>
    </xf>
    <xf numFmtId="186" fontId="56" fillId="14" borderId="222" applyNumberFormat="0" applyProtection="0">
      <alignment horizontal="left" vertical="top" indent="1"/>
    </xf>
    <xf numFmtId="191" fontId="28" fillId="50" borderId="230">
      <alignment vertical="center"/>
    </xf>
    <xf numFmtId="186" fontId="56" fillId="21" borderId="222" applyNumberFormat="0" applyProtection="0">
      <alignment horizontal="left" vertical="top" indent="1"/>
    </xf>
    <xf numFmtId="172" fontId="28" fillId="12" borderId="230">
      <alignment vertical="center"/>
      <protection locked="0"/>
    </xf>
    <xf numFmtId="4" fontId="56" fillId="58" borderId="224" applyNumberFormat="0" applyProtection="0">
      <alignment horizontal="right" vertical="center"/>
    </xf>
    <xf numFmtId="4" fontId="59" fillId="65" borderId="224" applyNumberFormat="0" applyProtection="0">
      <alignment horizontal="right" vertical="center"/>
    </xf>
    <xf numFmtId="190" fontId="28" fillId="49" borderId="230">
      <alignment vertical="center"/>
    </xf>
    <xf numFmtId="186" fontId="28" fillId="49" borderId="230">
      <alignment vertical="center"/>
    </xf>
    <xf numFmtId="4" fontId="64" fillId="64" borderId="224" applyNumberFormat="0" applyProtection="0">
      <alignment horizontal="right" vertical="center"/>
    </xf>
    <xf numFmtId="4" fontId="56" fillId="52" borderId="224" applyNumberFormat="0" applyProtection="0">
      <alignment vertical="center"/>
    </xf>
    <xf numFmtId="186" fontId="56" fillId="15" borderId="261" applyNumberFormat="0" applyProtection="0">
      <alignment horizontal="left" vertical="top" indent="1"/>
    </xf>
    <xf numFmtId="186" fontId="56" fillId="40" borderId="224" applyNumberFormat="0" applyFont="0" applyAlignment="0" applyProtection="0"/>
    <xf numFmtId="186" fontId="56" fillId="15" borderId="261"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1" borderId="224" applyNumberFormat="0" applyProtection="0">
      <alignment horizontal="left" vertical="center" indent="1"/>
    </xf>
    <xf numFmtId="4" fontId="56" fillId="15" borderId="228" applyNumberFormat="0" applyProtection="0">
      <alignment horizontal="left" vertical="center" indent="1"/>
    </xf>
    <xf numFmtId="186" fontId="27" fillId="15" borderId="222" applyNumberFormat="0" applyProtection="0">
      <alignment horizontal="left" vertical="top" indent="1"/>
    </xf>
    <xf numFmtId="4" fontId="56" fillId="55" borderId="224" applyNumberFormat="0" applyProtection="0">
      <alignment horizontal="right" vertical="center"/>
    </xf>
    <xf numFmtId="186" fontId="56" fillId="63" borderId="253" applyNumberFormat="0" applyProtection="0">
      <alignment horizontal="left" vertical="center" indent="1"/>
    </xf>
    <xf numFmtId="186" fontId="56" fillId="40" borderId="224" applyNumberFormat="0" applyFont="0" applyAlignment="0" applyProtection="0"/>
    <xf numFmtId="4" fontId="56" fillId="19" borderId="224" applyNumberFormat="0" applyProtection="0">
      <alignment horizontal="right" vertical="center"/>
    </xf>
    <xf numFmtId="186" fontId="56" fillId="63" borderId="222" applyNumberFormat="0" applyProtection="0">
      <alignment horizontal="left" vertical="top" indent="1"/>
    </xf>
    <xf numFmtId="186" fontId="28" fillId="50" borderId="230">
      <alignment vertical="center"/>
    </xf>
    <xf numFmtId="186" fontId="27" fillId="15" borderId="222" applyNumberFormat="0" applyProtection="0">
      <alignment horizontal="left" vertical="top" indent="1"/>
    </xf>
    <xf numFmtId="186" fontId="56" fillId="11" borderId="224" applyNumberFormat="0" applyProtection="0">
      <alignment horizontal="left" vertical="center" indent="1"/>
    </xf>
    <xf numFmtId="191" fontId="28" fillId="12" borderId="230">
      <alignment vertical="center"/>
      <protection locked="0"/>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59" fillId="12" borderId="230" applyNumberFormat="0" applyProtection="0">
      <alignment vertical="center"/>
    </xf>
    <xf numFmtId="188" fontId="5" fillId="13" borderId="230">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4" borderId="228" applyNumberFormat="0" applyProtection="0">
      <alignment horizontal="left" vertical="center" indent="1"/>
    </xf>
    <xf numFmtId="186" fontId="56" fillId="15" borderId="222" applyNumberFormat="0" applyProtection="0">
      <alignment horizontal="left" vertical="top" indent="1"/>
    </xf>
    <xf numFmtId="186" fontId="44" fillId="0" borderId="229" applyNumberFormat="0" applyFill="0" applyAlignment="0" applyProtection="0"/>
    <xf numFmtId="4" fontId="56" fillId="54" borderId="224" applyNumberFormat="0" applyProtection="0">
      <alignment horizontal="left" vertical="center" indent="1"/>
    </xf>
    <xf numFmtId="186" fontId="56" fillId="14" borderId="222" applyNumberFormat="0" applyProtection="0">
      <alignment horizontal="left" vertical="top" indent="1"/>
    </xf>
    <xf numFmtId="194" fontId="33" fillId="0" borderId="231" applyFill="0"/>
    <xf numFmtId="186" fontId="56" fillId="40" borderId="224" applyNumberFormat="0" applyFont="0" applyAlignment="0" applyProtection="0"/>
    <xf numFmtId="193" fontId="28" fillId="12" borderId="230">
      <alignment vertical="center"/>
      <protection locked="0"/>
    </xf>
    <xf numFmtId="172" fontId="28" fillId="12" borderId="230">
      <alignment vertical="center"/>
      <protection locked="0"/>
    </xf>
    <xf numFmtId="191" fontId="28" fillId="50" borderId="230">
      <alignment vertical="center"/>
    </xf>
    <xf numFmtId="186" fontId="56" fillId="21" borderId="222" applyNumberFormat="0" applyProtection="0">
      <alignment horizontal="left" vertical="top" indent="1"/>
    </xf>
    <xf numFmtId="4" fontId="62" fillId="48" borderId="222" applyNumberFormat="0" applyProtection="0">
      <alignment vertical="center"/>
    </xf>
    <xf numFmtId="186" fontId="56" fillId="14" borderId="222" applyNumberFormat="0" applyProtection="0">
      <alignment horizontal="left" vertical="top" indent="1"/>
    </xf>
    <xf numFmtId="4" fontId="27" fillId="21" borderId="228" applyNumberFormat="0" applyProtection="0">
      <alignment horizontal="left" vertical="center" indent="1"/>
    </xf>
    <xf numFmtId="4" fontId="56" fillId="55" borderId="263" applyNumberFormat="0" applyProtection="0">
      <alignment horizontal="right" vertical="center"/>
    </xf>
    <xf numFmtId="186" fontId="57" fillId="44" borderId="225" applyNumberFormat="0" applyAlignment="0" applyProtection="0"/>
    <xf numFmtId="0" fontId="27" fillId="21" borderId="261"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57" borderId="267" applyNumberFormat="0" applyProtection="0">
      <alignment horizontal="right" vertical="center"/>
    </xf>
    <xf numFmtId="186" fontId="56" fillId="40" borderId="224" applyNumberFormat="0" applyFont="0" applyAlignment="0" applyProtection="0"/>
    <xf numFmtId="186" fontId="27" fillId="21" borderId="222" applyNumberFormat="0" applyProtection="0">
      <alignment horizontal="left" vertical="center" indent="1"/>
    </xf>
    <xf numFmtId="186" fontId="56" fillId="40" borderId="224" applyNumberFormat="0" applyFont="0" applyAlignment="0" applyProtection="0"/>
    <xf numFmtId="37" fontId="33" fillId="0" borderId="227" applyNumberFormat="0"/>
    <xf numFmtId="186" fontId="28" fillId="49" borderId="197">
      <alignment vertical="center"/>
    </xf>
    <xf numFmtId="188" fontId="28" fillId="50" borderId="197">
      <alignment vertical="center"/>
    </xf>
    <xf numFmtId="186" fontId="56" fillId="15" borderId="222" applyNumberFormat="0" applyProtection="0">
      <alignment horizontal="left" vertical="top" indent="1"/>
    </xf>
    <xf numFmtId="186" fontId="27" fillId="14" borderId="222" applyNumberFormat="0" applyProtection="0">
      <alignment horizontal="left" vertical="center" indent="1"/>
    </xf>
    <xf numFmtId="191" fontId="28" fillId="51" borderId="230">
      <alignment horizontal="right" vertical="center"/>
      <protection locked="0"/>
    </xf>
    <xf numFmtId="4" fontId="56" fillId="19" borderId="224" applyNumberFormat="0" applyProtection="0">
      <alignment horizontal="right" vertical="center"/>
    </xf>
    <xf numFmtId="4" fontId="56" fillId="58" borderId="224" applyNumberFormat="0" applyProtection="0">
      <alignment horizontal="right" vertical="center"/>
    </xf>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8" fillId="12" borderId="230">
      <alignment vertical="center"/>
      <protection locked="0"/>
    </xf>
    <xf numFmtId="4" fontId="56" fillId="23" borderId="263" applyNumberFormat="0" applyProtection="0">
      <alignment horizontal="right" vertical="center"/>
    </xf>
    <xf numFmtId="186" fontId="44" fillId="0" borderId="229" applyNumberFormat="0" applyFill="0" applyAlignment="0" applyProtection="0"/>
    <xf numFmtId="4" fontId="62" fillId="11" borderId="222" applyNumberFormat="0" applyProtection="0">
      <alignment horizontal="left" vertical="center" indent="1"/>
    </xf>
    <xf numFmtId="186" fontId="56" fillId="14" borderId="261" applyNumberFormat="0" applyProtection="0">
      <alignment horizontal="left" vertical="top" indent="1"/>
    </xf>
    <xf numFmtId="191" fontId="5" fillId="13" borderId="230">
      <alignment vertical="center"/>
    </xf>
    <xf numFmtId="191" fontId="5" fillId="13" borderId="230">
      <alignment vertical="center"/>
    </xf>
    <xf numFmtId="191" fontId="5" fillId="13" borderId="230">
      <alignment vertical="center"/>
    </xf>
    <xf numFmtId="0" fontId="5" fillId="13" borderId="230">
      <alignment vertical="center"/>
    </xf>
    <xf numFmtId="0" fontId="5" fillId="13" borderId="230">
      <alignment vertical="center"/>
    </xf>
    <xf numFmtId="0" fontId="5" fillId="13" borderId="230">
      <alignment vertical="center"/>
    </xf>
    <xf numFmtId="0" fontId="5" fillId="13" borderId="230">
      <alignment vertical="center"/>
    </xf>
    <xf numFmtId="191" fontId="5" fillId="13" borderId="230">
      <alignment vertical="center"/>
    </xf>
    <xf numFmtId="188" fontId="5" fillId="13" borderId="230">
      <alignment vertical="center"/>
    </xf>
    <xf numFmtId="191" fontId="5" fillId="13" borderId="230">
      <alignment vertical="center"/>
    </xf>
    <xf numFmtId="196" fontId="5" fillId="13" borderId="230">
      <alignment vertical="center"/>
    </xf>
    <xf numFmtId="188" fontId="5" fillId="13" borderId="230">
      <alignment vertical="center"/>
    </xf>
    <xf numFmtId="188" fontId="5" fillId="13" borderId="230">
      <alignment vertical="center"/>
    </xf>
    <xf numFmtId="190" fontId="5" fillId="13" borderId="230">
      <alignment vertical="center"/>
    </xf>
    <xf numFmtId="186" fontId="42" fillId="44" borderId="224" applyNumberFormat="0" applyAlignment="0" applyProtection="0"/>
    <xf numFmtId="4" fontId="56" fillId="57" borderId="228" applyNumberFormat="0" applyProtection="0">
      <alignment horizontal="right" vertical="center"/>
    </xf>
    <xf numFmtId="186" fontId="60" fillId="52" borderId="222" applyNumberFormat="0" applyProtection="0">
      <alignment horizontal="left" vertical="top" indent="1"/>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188" fontId="5" fillId="7" borderId="230">
      <alignment vertical="center"/>
      <protection locked="0"/>
    </xf>
    <xf numFmtId="191"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91" fontId="5" fillId="7" borderId="230">
      <alignment vertical="center"/>
      <protection locked="0"/>
    </xf>
    <xf numFmtId="191" fontId="5" fillId="7" borderId="230">
      <alignment vertical="center"/>
      <protection locked="0"/>
    </xf>
    <xf numFmtId="188" fontId="5" fillId="7" borderId="230">
      <alignment vertical="center"/>
      <protection locked="0"/>
    </xf>
    <xf numFmtId="191"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6" fontId="5" fillId="69" borderId="230">
      <alignment vertical="center"/>
    </xf>
    <xf numFmtId="188" fontId="5" fillId="69" borderId="230">
      <alignment vertical="center"/>
    </xf>
    <xf numFmtId="188" fontId="5" fillId="69" borderId="230">
      <alignment vertical="center"/>
    </xf>
    <xf numFmtId="19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191" fontId="5" fillId="69" borderId="230">
      <alignment vertical="center"/>
    </xf>
    <xf numFmtId="188" fontId="5" fillId="69" borderId="230">
      <alignment vertical="center"/>
    </xf>
    <xf numFmtId="191" fontId="5" fillId="69" borderId="230">
      <alignment vertical="center"/>
    </xf>
    <xf numFmtId="191" fontId="5" fillId="69" borderId="230">
      <alignment vertical="center"/>
    </xf>
    <xf numFmtId="191"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196" fontId="5" fillId="70" borderId="230">
      <alignment horizontal="right" vertical="center"/>
      <protection locked="0"/>
    </xf>
    <xf numFmtId="188" fontId="5" fillId="70" borderId="230">
      <alignment horizontal="right" vertical="center"/>
      <protection locked="0"/>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8" fontId="5" fillId="70" borderId="230">
      <alignment horizontal="right" vertical="center"/>
      <protection locked="0"/>
    </xf>
    <xf numFmtId="191" fontId="5" fillId="70" borderId="230">
      <alignment horizontal="right" vertical="center"/>
      <protection locked="0"/>
    </xf>
    <xf numFmtId="191" fontId="5" fillId="70" borderId="230">
      <alignment horizontal="right" vertical="center"/>
      <protection locked="0"/>
    </xf>
    <xf numFmtId="186" fontId="56" fillId="14"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4"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4" fontId="72" fillId="86" borderId="222" applyNumberFormat="0" applyProtection="0">
      <alignment horizontal="right" vertical="center"/>
    </xf>
    <xf numFmtId="186" fontId="62" fillId="15" borderId="222" applyNumberFormat="0" applyProtection="0">
      <alignment horizontal="left" vertical="top" indent="1"/>
    </xf>
    <xf numFmtId="37" fontId="33" fillId="0" borderId="227" applyNumberFormat="0"/>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30"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9" fillId="12" borderId="230" applyNumberFormat="0" applyProtection="0">
      <alignment vertical="center"/>
    </xf>
    <xf numFmtId="188" fontId="28" fillId="50" borderId="230">
      <alignment vertical="center"/>
    </xf>
    <xf numFmtId="4" fontId="56" fillId="56"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21" borderId="222" applyNumberFormat="0" applyProtection="0">
      <alignment horizontal="left" vertical="top" indent="1"/>
    </xf>
    <xf numFmtId="4" fontId="56" fillId="16" borderId="224" applyNumberFormat="0" applyProtection="0">
      <alignment horizontal="right" vertical="center"/>
    </xf>
    <xf numFmtId="186" fontId="27" fillId="63" borderId="222" applyNumberFormat="0" applyProtection="0">
      <alignment horizontal="left" vertical="center" indent="1"/>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4" fontId="56" fillId="52" borderId="224" applyNumberFormat="0" applyProtection="0">
      <alignment vertical="center"/>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6" fillId="63" borderId="222" applyNumberFormat="0" applyProtection="0">
      <alignment horizontal="left" vertical="top" indent="1"/>
    </xf>
    <xf numFmtId="4" fontId="56" fillId="60" borderId="224" applyNumberFormat="0" applyProtection="0">
      <alignment horizontal="right" vertical="center"/>
    </xf>
    <xf numFmtId="193" fontId="5" fillId="7" borderId="8">
      <alignment vertical="center"/>
      <protection locked="0"/>
    </xf>
    <xf numFmtId="186" fontId="56" fillId="21" borderId="222" applyNumberFormat="0" applyProtection="0">
      <alignment horizontal="left" vertical="top" indent="1"/>
    </xf>
    <xf numFmtId="186" fontId="57" fillId="44" borderId="225" applyNumberFormat="0" applyAlignment="0" applyProtection="0"/>
    <xf numFmtId="193" fontId="28" fillId="50" borderId="230">
      <alignment vertical="center"/>
    </xf>
    <xf numFmtId="4" fontId="56" fillId="23" borderId="224" applyNumberFormat="0" applyProtection="0">
      <alignment horizontal="right" vertical="center"/>
    </xf>
    <xf numFmtId="4" fontId="56" fillId="14" borderId="228" applyNumberFormat="0" applyProtection="0">
      <alignment horizontal="left" vertical="center" indent="1"/>
    </xf>
    <xf numFmtId="4" fontId="56" fillId="55" borderId="224" applyNumberFormat="0" applyProtection="0">
      <alignment horizontal="right" vertical="center"/>
    </xf>
    <xf numFmtId="186" fontId="42" fillId="44" borderId="224" applyNumberFormat="0" applyAlignment="0" applyProtection="0"/>
    <xf numFmtId="186" fontId="27" fillId="63" borderId="222" applyNumberFormat="0" applyProtection="0">
      <alignment horizontal="left" vertical="center" indent="1"/>
    </xf>
    <xf numFmtId="186" fontId="56" fillId="21" borderId="222" applyNumberFormat="0" applyProtection="0">
      <alignment horizontal="left" vertical="top" indent="1"/>
    </xf>
    <xf numFmtId="186" fontId="27" fillId="14" borderId="222" applyNumberFormat="0" applyProtection="0">
      <alignment horizontal="left" vertical="top" indent="1"/>
    </xf>
    <xf numFmtId="190" fontId="28" fillId="50" borderId="197">
      <alignment vertical="center"/>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4" fontId="56" fillId="15" borderId="228" applyNumberFormat="0" applyProtection="0">
      <alignment horizontal="left" vertical="center" indent="1"/>
    </xf>
    <xf numFmtId="4" fontId="56" fillId="57" borderId="228" applyNumberFormat="0" applyProtection="0">
      <alignment horizontal="right" vertical="center"/>
    </xf>
    <xf numFmtId="186" fontId="50" fillId="41" borderId="224" applyNumberFormat="0" applyAlignment="0" applyProtection="0"/>
    <xf numFmtId="186" fontId="56" fillId="14" borderId="22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44" fillId="0" borderId="229" applyNumberFormat="0" applyFill="0" applyAlignment="0" applyProtection="0"/>
    <xf numFmtId="186" fontId="56" fillId="63" borderId="222" applyNumberFormat="0" applyProtection="0">
      <alignment horizontal="left" vertical="top" indent="1"/>
    </xf>
    <xf numFmtId="4" fontId="56" fillId="52" borderId="224" applyNumberFormat="0" applyProtection="0">
      <alignment vertical="center"/>
    </xf>
    <xf numFmtId="4" fontId="56" fillId="56" borderId="263" applyNumberFormat="0" applyProtection="0">
      <alignment horizontal="right" vertical="center"/>
    </xf>
    <xf numFmtId="186" fontId="57" fillId="44" borderId="225" applyNumberFormat="0" applyAlignment="0" applyProtection="0"/>
    <xf numFmtId="186" fontId="56" fillId="21" borderId="222" applyNumberFormat="0" applyProtection="0">
      <alignment horizontal="left" vertical="top" indent="1"/>
    </xf>
    <xf numFmtId="186" fontId="42" fillId="44" borderId="224" applyNumberFormat="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93" fontId="28" fillId="50" borderId="230">
      <alignment vertical="center"/>
    </xf>
    <xf numFmtId="186" fontId="56" fillId="40" borderId="224" applyNumberFormat="0" applyFont="0" applyAlignment="0" applyProtection="0"/>
    <xf numFmtId="186" fontId="56" fillId="15" borderId="222" applyNumberFormat="0" applyProtection="0">
      <alignment horizontal="left" vertical="top" indent="1"/>
    </xf>
    <xf numFmtId="4" fontId="56" fillId="59" borderId="263" applyNumberFormat="0" applyProtection="0">
      <alignment horizontal="right" vertical="center"/>
    </xf>
    <xf numFmtId="188" fontId="5" fillId="13" borderId="23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4" fontId="56" fillId="56" borderId="224" applyNumberFormat="0" applyProtection="0">
      <alignment horizontal="right" vertical="center"/>
    </xf>
    <xf numFmtId="186" fontId="62" fillId="15"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3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4" fontId="56" fillId="53" borderId="224" applyNumberFormat="0" applyProtection="0">
      <alignment horizontal="left" vertical="center" indent="1"/>
    </xf>
    <xf numFmtId="4" fontId="56" fillId="56" borderId="224" applyNumberFormat="0" applyProtection="0">
      <alignment horizontal="right" vertical="center"/>
    </xf>
    <xf numFmtId="4" fontId="56" fillId="60" borderId="224" applyNumberFormat="0" applyProtection="0">
      <alignment horizontal="right" vertical="center"/>
    </xf>
    <xf numFmtId="4" fontId="56" fillId="15"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61" fillId="21" borderId="226" applyBorder="0"/>
    <xf numFmtId="186" fontId="56" fillId="67" borderId="230"/>
    <xf numFmtId="37" fontId="33" fillId="0" borderId="227" applyNumberFormat="0"/>
    <xf numFmtId="194" fontId="33" fillId="0" borderId="231" applyFill="0"/>
    <xf numFmtId="186" fontId="56" fillId="15" borderId="222" applyNumberFormat="0" applyProtection="0">
      <alignment horizontal="left" vertical="top" indent="1"/>
    </xf>
    <xf numFmtId="4" fontId="56" fillId="57" borderId="228" applyNumberFormat="0" applyProtection="0">
      <alignment horizontal="right" vertical="center"/>
    </xf>
    <xf numFmtId="186" fontId="56" fillId="21" borderId="222" applyNumberFormat="0" applyProtection="0">
      <alignment horizontal="left" vertical="top" indent="1"/>
    </xf>
    <xf numFmtId="4" fontId="56" fillId="61" borderId="228" applyNumberFormat="0" applyProtection="0">
      <alignment horizontal="left" vertical="center" indent="1"/>
    </xf>
    <xf numFmtId="190" fontId="28" fillId="49" borderId="197">
      <alignment vertical="center"/>
    </xf>
    <xf numFmtId="4" fontId="56" fillId="56" borderId="224" applyNumberFormat="0" applyProtection="0">
      <alignment horizontal="right" vertical="center"/>
    </xf>
    <xf numFmtId="4" fontId="56" fillId="61" borderId="228" applyNumberFormat="0" applyProtection="0">
      <alignment horizontal="left" vertical="center" indent="1"/>
    </xf>
    <xf numFmtId="188" fontId="28" fillId="51" borderId="230">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42" fillId="44" borderId="224" applyNumberFormat="0" applyAlignment="0" applyProtection="0"/>
    <xf numFmtId="4" fontId="56" fillId="58" borderId="224" applyNumberFormat="0" applyProtection="0">
      <alignment horizontal="right" vertical="center"/>
    </xf>
    <xf numFmtId="186" fontId="27" fillId="14" borderId="222" applyNumberFormat="0" applyProtection="0">
      <alignment horizontal="left" vertical="top" indent="1"/>
    </xf>
    <xf numFmtId="186" fontId="56" fillId="40" borderId="224" applyNumberFormat="0" applyFont="0" applyAlignment="0" applyProtection="0"/>
    <xf numFmtId="186" fontId="28" fillId="50" borderId="230">
      <alignment vertical="center"/>
    </xf>
    <xf numFmtId="4" fontId="56" fillId="23" borderId="224" applyNumberFormat="0" applyProtection="0">
      <alignment horizontal="right" vertical="center"/>
    </xf>
    <xf numFmtId="191" fontId="5" fillId="70" borderId="230">
      <alignment horizontal="right" vertical="center"/>
      <protection locked="0"/>
    </xf>
    <xf numFmtId="186" fontId="56" fillId="15" borderId="222" applyNumberFormat="0" applyProtection="0">
      <alignment horizontal="left" vertical="top" indent="1"/>
    </xf>
    <xf numFmtId="188" fontId="28" fillId="49" borderId="197">
      <alignment vertical="center"/>
    </xf>
    <xf numFmtId="4" fontId="62" fillId="11" borderId="222" applyNumberFormat="0" applyProtection="0">
      <alignment horizontal="left" vertical="center" indent="1"/>
    </xf>
    <xf numFmtId="186" fontId="56" fillId="15" borderId="222" applyNumberFormat="0" applyProtection="0">
      <alignment horizontal="left" vertical="top" indent="1"/>
    </xf>
    <xf numFmtId="4" fontId="56" fillId="19" borderId="224" applyNumberFormat="0" applyProtection="0">
      <alignment horizontal="right" vertical="center"/>
    </xf>
    <xf numFmtId="186" fontId="56" fillId="15" borderId="222" applyNumberFormat="0" applyProtection="0">
      <alignment horizontal="left" vertical="top" indent="1"/>
    </xf>
    <xf numFmtId="4" fontId="56" fillId="59" borderId="224" applyNumberFormat="0" applyProtection="0">
      <alignment horizontal="right" vertical="center"/>
    </xf>
    <xf numFmtId="186" fontId="56" fillId="14" borderId="222" applyNumberFormat="0" applyProtection="0">
      <alignment horizontal="left" vertical="top" indent="1"/>
    </xf>
    <xf numFmtId="186" fontId="56" fillId="40" borderId="224" applyNumberFormat="0" applyFont="0" applyAlignment="0" applyProtection="0"/>
    <xf numFmtId="4" fontId="27" fillId="21" borderId="228"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63" borderId="224" applyNumberFormat="0" applyProtection="0">
      <alignment horizontal="left" vertical="center" indent="1"/>
    </xf>
    <xf numFmtId="193" fontId="28" fillId="12" borderId="230">
      <alignment vertical="center"/>
      <protection locked="0"/>
    </xf>
    <xf numFmtId="4" fontId="56" fillId="60" borderId="224" applyNumberFormat="0" applyProtection="0">
      <alignment horizontal="right" vertical="center"/>
    </xf>
    <xf numFmtId="186" fontId="56" fillId="15" borderId="222" applyNumberFormat="0" applyProtection="0">
      <alignment horizontal="left" vertical="top" indent="1"/>
    </xf>
    <xf numFmtId="186" fontId="50" fillId="41" borderId="224" applyNumberFormat="0" applyAlignment="0" applyProtection="0"/>
    <xf numFmtId="4" fontId="56" fillId="23" borderId="224" applyNumberFormat="0" applyProtection="0">
      <alignment horizontal="right" vertical="center"/>
    </xf>
    <xf numFmtId="164" fontId="35" fillId="0" borderId="0" applyFont="0" applyFill="0" applyBorder="0" applyAlignment="0" applyProtection="0"/>
    <xf numFmtId="4" fontId="62" fillId="48" borderId="222" applyNumberFormat="0" applyProtection="0">
      <alignment vertical="center"/>
    </xf>
    <xf numFmtId="4" fontId="56" fillId="58" borderId="263" applyNumberFormat="0" applyProtection="0">
      <alignment horizontal="right" vertical="center"/>
    </xf>
    <xf numFmtId="190" fontId="28" fillId="49" borderId="230">
      <alignment vertical="center"/>
    </xf>
    <xf numFmtId="191" fontId="28" fillId="51" borderId="230">
      <alignment horizontal="right" vertical="center"/>
      <protection locked="0"/>
    </xf>
    <xf numFmtId="186" fontId="27" fillId="21" borderId="222" applyNumberFormat="0" applyProtection="0">
      <alignment horizontal="left" vertical="top" indent="1"/>
    </xf>
    <xf numFmtId="186" fontId="56" fillId="63" borderId="224" applyNumberFormat="0" applyProtection="0">
      <alignment horizontal="left" vertical="center" indent="1"/>
    </xf>
    <xf numFmtId="186" fontId="56" fillId="67" borderId="230"/>
    <xf numFmtId="186" fontId="42" fillId="44" borderId="224" applyNumberFormat="0" applyAlignment="0" applyProtection="0"/>
    <xf numFmtId="4" fontId="56" fillId="52" borderId="224" applyNumberFormat="0" applyProtection="0">
      <alignment vertical="center"/>
    </xf>
    <xf numFmtId="186" fontId="27" fillId="63" borderId="222" applyNumberFormat="0" applyProtection="0">
      <alignment horizontal="left" vertical="top" indent="1"/>
    </xf>
    <xf numFmtId="4" fontId="56" fillId="61" borderId="228" applyNumberFormat="0" applyProtection="0">
      <alignment horizontal="left" vertical="center" indent="1"/>
    </xf>
    <xf numFmtId="186" fontId="56" fillId="14" borderId="222" applyNumberFormat="0" applyProtection="0">
      <alignment horizontal="left" vertical="top" indent="1"/>
    </xf>
    <xf numFmtId="191" fontId="28" fillId="12" borderId="197">
      <alignment vertical="center"/>
      <protection locked="0"/>
    </xf>
    <xf numFmtId="186" fontId="56" fillId="64" borderId="211" applyNumberFormat="0">
      <protection locked="0"/>
    </xf>
    <xf numFmtId="4" fontId="56" fillId="54" borderId="224" applyNumberFormat="0" applyProtection="0">
      <alignment horizontal="left" vertical="center" indent="1"/>
    </xf>
    <xf numFmtId="4" fontId="64" fillId="64" borderId="224" applyNumberFormat="0" applyProtection="0">
      <alignment horizontal="right" vertical="center"/>
    </xf>
    <xf numFmtId="4" fontId="59" fillId="12" borderId="197" applyNumberFormat="0" applyProtection="0">
      <alignment vertical="center"/>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27" fillId="21" borderId="222" applyNumberFormat="0" applyProtection="0">
      <alignment horizontal="left" vertical="center" indent="1"/>
    </xf>
    <xf numFmtId="4" fontId="56" fillId="60" borderId="224" applyNumberFormat="0" applyProtection="0">
      <alignment horizontal="right" vertical="center"/>
    </xf>
    <xf numFmtId="4" fontId="56" fillId="23" borderId="224" applyNumberFormat="0" applyProtection="0">
      <alignment horizontal="right" vertical="center"/>
    </xf>
    <xf numFmtId="191" fontId="28" fillId="51" borderId="197">
      <alignment horizontal="right" vertical="center"/>
      <protection locked="0"/>
    </xf>
    <xf numFmtId="186" fontId="28" fillId="50" borderId="197">
      <alignment vertical="center"/>
    </xf>
    <xf numFmtId="186" fontId="28" fillId="51" borderId="197">
      <alignment horizontal="right" vertical="center"/>
      <protection locked="0"/>
    </xf>
    <xf numFmtId="191" fontId="28" fillId="50" borderId="197">
      <alignment vertical="center"/>
    </xf>
    <xf numFmtId="193" fontId="28" fillId="50" borderId="197">
      <alignment vertical="center"/>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27" fillId="15" borderId="222" applyNumberFormat="0" applyProtection="0">
      <alignment horizontal="left" vertical="center" indent="1"/>
    </xf>
    <xf numFmtId="186" fontId="27" fillId="21" borderId="222" applyNumberFormat="0" applyProtection="0">
      <alignment horizontal="left" vertical="top" indent="1"/>
    </xf>
    <xf numFmtId="4" fontId="56" fillId="14" borderId="228" applyNumberFormat="0" applyProtection="0">
      <alignment horizontal="left" vertical="center" indent="1"/>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0" fontId="5" fillId="69" borderId="230">
      <alignment vertical="center"/>
    </xf>
    <xf numFmtId="190" fontId="5" fillId="13" borderId="230">
      <alignment vertical="center"/>
    </xf>
    <xf numFmtId="188" fontId="5" fillId="70" borderId="230">
      <alignment horizontal="right" vertical="center"/>
      <protection locked="0"/>
    </xf>
    <xf numFmtId="186" fontId="62" fillId="15"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57" borderId="228" applyNumberFormat="0" applyProtection="0">
      <alignment horizontal="right" vertical="center"/>
    </xf>
    <xf numFmtId="190" fontId="28" fillId="51" borderId="230">
      <alignment horizontal="right" vertical="center"/>
      <protection locked="0"/>
    </xf>
    <xf numFmtId="191" fontId="28" fillId="51" borderId="230">
      <alignment horizontal="right" vertical="center"/>
      <protection locked="0"/>
    </xf>
    <xf numFmtId="186" fontId="28" fillId="50" borderId="230">
      <alignment vertical="center"/>
    </xf>
    <xf numFmtId="188" fontId="28" fillId="50" borderId="230">
      <alignment vertical="center"/>
    </xf>
    <xf numFmtId="191" fontId="28" fillId="50" borderId="230">
      <alignment vertical="center"/>
    </xf>
    <xf numFmtId="172" fontId="28" fillId="12" borderId="230">
      <alignment vertical="center"/>
      <protection locked="0"/>
    </xf>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4" borderId="222" applyNumberFormat="0" applyProtection="0">
      <alignment horizontal="left" vertical="top" indent="1"/>
    </xf>
    <xf numFmtId="186" fontId="56" fillId="40" borderId="224" applyNumberFormat="0" applyFont="0" applyAlignment="0" applyProtection="0"/>
    <xf numFmtId="186" fontId="56" fillId="14" borderId="224" applyNumberFormat="0" applyProtection="0">
      <alignment horizontal="left" vertical="center" indent="1"/>
    </xf>
    <xf numFmtId="4" fontId="56" fillId="0" borderId="224" applyNumberFormat="0" applyProtection="0">
      <alignment horizontal="right" vertical="center"/>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8" fillId="49" borderId="230">
      <alignment vertical="center"/>
    </xf>
    <xf numFmtId="186" fontId="28" fillId="51" borderId="230">
      <alignment horizontal="right" vertical="center"/>
      <protection locked="0"/>
    </xf>
    <xf numFmtId="4" fontId="56" fillId="14" borderId="228" applyNumberFormat="0" applyProtection="0">
      <alignment horizontal="left" vertical="center" indent="1"/>
    </xf>
    <xf numFmtId="4" fontId="56" fillId="0" borderId="224" applyNumberFormat="0" applyProtection="0">
      <alignment horizontal="right" vertical="center"/>
    </xf>
    <xf numFmtId="4" fontId="59" fillId="53" borderId="224" applyNumberFormat="0" applyProtection="0">
      <alignment vertical="center"/>
    </xf>
    <xf numFmtId="4" fontId="56" fillId="55" borderId="224" applyNumberFormat="0" applyProtection="0">
      <alignment horizontal="right" vertical="center"/>
    </xf>
    <xf numFmtId="191" fontId="28" fillId="50" borderId="197">
      <alignment vertical="center"/>
    </xf>
    <xf numFmtId="186" fontId="42" fillId="44" borderId="224" applyNumberFormat="0" applyAlignment="0" applyProtection="0"/>
    <xf numFmtId="186" fontId="56" fillId="14" borderId="222" applyNumberFormat="0" applyProtection="0">
      <alignment horizontal="left" vertical="top" indent="1"/>
    </xf>
    <xf numFmtId="186" fontId="56" fillId="63" borderId="252" applyNumberFormat="0" applyProtection="0">
      <alignment horizontal="left" vertical="top" indent="1"/>
    </xf>
    <xf numFmtId="186" fontId="56" fillId="14" borderId="222" applyNumberFormat="0" applyProtection="0">
      <alignment horizontal="left" vertical="top" indent="1"/>
    </xf>
    <xf numFmtId="186" fontId="56" fillId="63" borderId="261" applyNumberFormat="0" applyProtection="0">
      <alignment horizontal="left" vertical="top"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27" fillId="21" borderId="222" applyNumberFormat="0" applyProtection="0">
      <alignment horizontal="left" vertical="top" indent="1"/>
    </xf>
    <xf numFmtId="4" fontId="56" fillId="61" borderId="228" applyNumberFormat="0" applyProtection="0">
      <alignment horizontal="left" vertical="center" indent="1"/>
    </xf>
    <xf numFmtId="4" fontId="56" fillId="58" borderId="224" applyNumberFormat="0" applyProtection="0">
      <alignment horizontal="right" vertical="center"/>
    </xf>
    <xf numFmtId="191" fontId="28" fillId="51" borderId="197">
      <alignment horizontal="right" vertical="center"/>
      <protection locked="0"/>
    </xf>
    <xf numFmtId="186" fontId="28" fillId="50" borderId="197">
      <alignment vertical="center"/>
    </xf>
    <xf numFmtId="186" fontId="28" fillId="51" borderId="197">
      <alignment horizontal="right" vertical="center"/>
      <protection locked="0"/>
    </xf>
    <xf numFmtId="191" fontId="28" fillId="50" borderId="197">
      <alignment vertical="center"/>
    </xf>
    <xf numFmtId="193" fontId="28" fillId="50" borderId="197">
      <alignment vertical="center"/>
    </xf>
    <xf numFmtId="186" fontId="62" fillId="15"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15" borderId="222" applyNumberFormat="0" applyProtection="0">
      <alignment horizontal="left" vertical="top" indent="1"/>
    </xf>
    <xf numFmtId="4" fontId="56" fillId="59" borderId="224" applyNumberFormat="0" applyProtection="0">
      <alignment horizontal="right" vertical="center"/>
    </xf>
    <xf numFmtId="186" fontId="28" fillId="50" borderId="259">
      <alignment vertical="center"/>
    </xf>
    <xf numFmtId="186" fontId="56" fillId="15"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58" borderId="224" applyNumberFormat="0" applyProtection="0">
      <alignment horizontal="right" vertical="center"/>
    </xf>
    <xf numFmtId="4" fontId="56" fillId="57" borderId="228" applyNumberFormat="0" applyProtection="0">
      <alignment horizontal="right" vertical="center"/>
    </xf>
    <xf numFmtId="4" fontId="56" fillId="55" borderId="224" applyNumberFormat="0" applyProtection="0">
      <alignment horizontal="right" vertical="center"/>
    </xf>
    <xf numFmtId="4" fontId="59" fillId="53" borderId="224" applyNumberFormat="0" applyProtection="0">
      <alignment vertical="center"/>
    </xf>
    <xf numFmtId="4" fontId="27" fillId="21" borderId="267" applyNumberFormat="0" applyProtection="0">
      <alignment horizontal="left" vertical="center" indent="1"/>
    </xf>
    <xf numFmtId="4" fontId="56" fillId="60" borderId="224"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1" borderId="257" applyNumberFormat="0" applyProtection="0">
      <alignment horizontal="left" vertical="center" indent="1"/>
    </xf>
    <xf numFmtId="186" fontId="56" fillId="21" borderId="222" applyNumberFormat="0" applyProtection="0">
      <alignment horizontal="left" vertical="top" indent="1"/>
    </xf>
    <xf numFmtId="186" fontId="44" fillId="0" borderId="229" applyNumberFormat="0" applyFill="0" applyAlignment="0" applyProtection="0"/>
    <xf numFmtId="194" fontId="33" fillId="0" borderId="231" applyFill="0"/>
    <xf numFmtId="186" fontId="62" fillId="15" borderId="222" applyNumberFormat="0" applyProtection="0">
      <alignment horizontal="left" vertical="top" indent="1"/>
    </xf>
    <xf numFmtId="4" fontId="59" fillId="65"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19" borderId="224" applyNumberFormat="0" applyProtection="0">
      <alignment horizontal="right" vertical="center"/>
    </xf>
    <xf numFmtId="4" fontId="56" fillId="59" borderId="224" applyNumberFormat="0" applyProtection="0">
      <alignment horizontal="right" vertical="center"/>
    </xf>
    <xf numFmtId="186" fontId="44" fillId="0" borderId="229" applyNumberFormat="0" applyFill="0" applyAlignment="0" applyProtection="0"/>
    <xf numFmtId="186" fontId="56" fillId="64" borderId="211" applyNumberFormat="0">
      <protection locked="0"/>
    </xf>
    <xf numFmtId="4" fontId="59" fillId="65" borderId="224" applyNumberFormat="0" applyProtection="0">
      <alignment horizontal="right" vertical="center"/>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197">
      <alignment horizontal="right" vertical="center"/>
      <protection locked="0"/>
    </xf>
    <xf numFmtId="190" fontId="28" fillId="50" borderId="197">
      <alignment vertical="center"/>
    </xf>
    <xf numFmtId="193" fontId="28" fillId="50" borderId="197">
      <alignment vertical="center"/>
    </xf>
    <xf numFmtId="186" fontId="28" fillId="12" borderId="197">
      <alignment vertical="center"/>
      <protection locked="0"/>
    </xf>
    <xf numFmtId="193" fontId="28" fillId="12" borderId="197">
      <alignment vertical="center"/>
      <protection locked="0"/>
    </xf>
    <xf numFmtId="186" fontId="28" fillId="12" borderId="197">
      <alignment vertical="center"/>
      <protection locked="0"/>
    </xf>
    <xf numFmtId="191" fontId="28" fillId="12" borderId="197">
      <alignment vertical="center"/>
      <protection locked="0"/>
    </xf>
    <xf numFmtId="4" fontId="72" fillId="87" borderId="261" applyNumberFormat="0" applyProtection="0">
      <alignment horizontal="right" vertical="center"/>
    </xf>
    <xf numFmtId="188" fontId="5" fillId="70" borderId="259">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21" borderId="261"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186" fontId="56" fillId="21" borderId="222" applyNumberFormat="0" applyProtection="0">
      <alignment horizontal="left" vertical="top" indent="1"/>
    </xf>
    <xf numFmtId="4" fontId="56" fillId="23" borderId="224" applyNumberFormat="0" applyProtection="0">
      <alignment horizontal="right" vertical="center"/>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61" fillId="21" borderId="226" applyBorder="0"/>
    <xf numFmtId="4" fontId="59" fillId="65" borderId="224" applyNumberFormat="0" applyProtection="0">
      <alignment horizontal="right" vertical="center"/>
    </xf>
    <xf numFmtId="186" fontId="56" fillId="11" borderId="224" applyNumberFormat="0" applyProtection="0">
      <alignment horizontal="left" vertical="center" indent="1"/>
    </xf>
    <xf numFmtId="186" fontId="42" fillId="44" borderId="224" applyNumberFormat="0" applyAlignment="0" applyProtection="0"/>
    <xf numFmtId="193" fontId="28" fillId="50" borderId="230">
      <alignment vertical="center"/>
    </xf>
    <xf numFmtId="186" fontId="28" fillId="50" borderId="230">
      <alignment vertical="center"/>
    </xf>
    <xf numFmtId="186" fontId="28" fillId="50" borderId="230">
      <alignment vertical="center"/>
    </xf>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186" fontId="56" fillId="40" borderId="224" applyNumberFormat="0" applyFont="0" applyAlignment="0" applyProtection="0"/>
    <xf numFmtId="4" fontId="56" fillId="58" borderId="224" applyNumberFormat="0" applyProtection="0">
      <alignment horizontal="right" vertical="center"/>
    </xf>
    <xf numFmtId="4" fontId="56" fillId="23" borderId="224" applyNumberFormat="0" applyProtection="0">
      <alignment horizontal="right" vertical="center"/>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191" fontId="5" fillId="70" borderId="8">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0" fillId="41" borderId="224" applyNumberFormat="0" applyAlignment="0" applyProtection="0"/>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56" fillId="21" borderId="222" applyNumberFormat="0" applyProtection="0">
      <alignment horizontal="left" vertical="top" indent="1"/>
    </xf>
    <xf numFmtId="4" fontId="56" fillId="55" borderId="263" applyNumberFormat="0" applyProtection="0">
      <alignment horizontal="right" vertical="center"/>
    </xf>
    <xf numFmtId="4" fontId="72" fillId="86" borderId="222" applyNumberFormat="0" applyProtection="0">
      <alignment horizontal="right" vertical="center"/>
    </xf>
    <xf numFmtId="4" fontId="63" fillId="66" borderId="228" applyNumberFormat="0" applyProtection="0">
      <alignment horizontal="left" vertical="center"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6" fillId="55" borderId="224" applyNumberFormat="0" applyProtection="0">
      <alignment horizontal="right" vertical="center"/>
    </xf>
    <xf numFmtId="4" fontId="71" fillId="53" borderId="261" applyNumberFormat="0" applyProtection="0">
      <alignment vertical="center"/>
    </xf>
    <xf numFmtId="4" fontId="56" fillId="58"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6" fontId="5" fillId="69" borderId="230">
      <alignment vertical="center"/>
    </xf>
    <xf numFmtId="191" fontId="5" fillId="13" borderId="230">
      <alignment vertical="center"/>
    </xf>
    <xf numFmtId="186" fontId="44" fillId="0" borderId="229" applyNumberFormat="0" applyFill="0" applyAlignment="0" applyProtection="0"/>
    <xf numFmtId="4" fontId="64" fillId="64" borderId="224" applyNumberFormat="0" applyProtection="0">
      <alignment horizontal="righ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93" fontId="28" fillId="12" borderId="230">
      <alignment vertical="center"/>
      <protection locked="0"/>
    </xf>
    <xf numFmtId="4" fontId="56" fillId="54" borderId="224" applyNumberFormat="0" applyProtection="0">
      <alignment horizontal="left" vertical="center" indent="1"/>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91" fontId="28" fillId="12" borderId="230">
      <alignment vertical="center"/>
      <protection locked="0"/>
    </xf>
    <xf numFmtId="191" fontId="28" fillId="12" borderId="230">
      <alignment vertical="center"/>
      <protection locked="0"/>
    </xf>
    <xf numFmtId="186" fontId="28" fillId="49" borderId="230">
      <alignment vertical="center"/>
    </xf>
    <xf numFmtId="190"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4" fontId="56" fillId="59" borderId="224" applyNumberFormat="0" applyProtection="0">
      <alignment horizontal="right" vertical="center"/>
    </xf>
    <xf numFmtId="4" fontId="56" fillId="56" borderId="224" applyNumberFormat="0" applyProtection="0">
      <alignment horizontal="right" vertical="center"/>
    </xf>
    <xf numFmtId="186" fontId="56" fillId="15" borderId="222" applyNumberFormat="0" applyProtection="0">
      <alignment horizontal="left" vertical="top" indent="1"/>
    </xf>
    <xf numFmtId="186" fontId="56" fillId="14" borderId="222" applyNumberFormat="0" applyProtection="0">
      <alignment horizontal="left" vertical="top" indent="1"/>
    </xf>
    <xf numFmtId="37" fontId="33" fillId="0" borderId="227" applyNumberFormat="0"/>
    <xf numFmtId="186" fontId="56" fillId="15" borderId="222" applyNumberFormat="0" applyProtection="0">
      <alignment horizontal="left" vertical="top" indent="1"/>
    </xf>
    <xf numFmtId="4" fontId="56" fillId="55" borderId="224" applyNumberFormat="0" applyProtection="0">
      <alignment horizontal="right" vertical="center"/>
    </xf>
    <xf numFmtId="186" fontId="56" fillId="64" borderId="211" applyNumberFormat="0">
      <protection locked="0"/>
    </xf>
    <xf numFmtId="186" fontId="50" fillId="41" borderId="224" applyNumberFormat="0" applyAlignment="0" applyProtection="0"/>
    <xf numFmtId="193" fontId="28" fillId="12" borderId="230">
      <alignment vertical="center"/>
      <protection locked="0"/>
    </xf>
    <xf numFmtId="186" fontId="60" fillId="52" borderId="222" applyNumberFormat="0" applyProtection="0">
      <alignment horizontal="left" vertical="top" indent="1"/>
    </xf>
    <xf numFmtId="186" fontId="56" fillId="21" borderId="222" applyNumberFormat="0" applyProtection="0">
      <alignment horizontal="left" vertical="top" indent="1"/>
    </xf>
    <xf numFmtId="186" fontId="56" fillId="63" borderId="222" applyNumberFormat="0" applyProtection="0">
      <alignment horizontal="left" vertical="top" indent="1"/>
    </xf>
    <xf numFmtId="186" fontId="44" fillId="0" borderId="229" applyNumberFormat="0" applyFill="0" applyAlignment="0" applyProtection="0"/>
    <xf numFmtId="186" fontId="42" fillId="44" borderId="224" applyNumberFormat="0" applyAlignment="0" applyProtection="0"/>
    <xf numFmtId="186" fontId="44" fillId="0" borderId="229" applyNumberFormat="0" applyFill="0" applyAlignment="0" applyProtection="0"/>
    <xf numFmtId="4" fontId="56" fillId="23" borderId="224" applyNumberFormat="0" applyProtection="0">
      <alignment horizontal="right" vertical="center"/>
    </xf>
    <xf numFmtId="186" fontId="56" fillId="40" borderId="263" applyNumberFormat="0" applyFont="0" applyAlignment="0" applyProtection="0"/>
    <xf numFmtId="4" fontId="56" fillId="53" borderId="224" applyNumberFormat="0" applyProtection="0">
      <alignment horizontal="left" vertical="center" indent="1"/>
    </xf>
    <xf numFmtId="191" fontId="28" fillId="51" borderId="197">
      <alignment horizontal="right" vertical="center"/>
      <protection locked="0"/>
    </xf>
    <xf numFmtId="186" fontId="60" fillId="52" borderId="222" applyNumberFormat="0" applyProtection="0">
      <alignment horizontal="left" vertical="top" indent="1"/>
    </xf>
    <xf numFmtId="186" fontId="56" fillId="21" borderId="261" applyNumberFormat="0" applyProtection="0">
      <alignment horizontal="left" vertical="top" indent="1"/>
    </xf>
    <xf numFmtId="4" fontId="62" fillId="48" borderId="222" applyNumberFormat="0" applyProtection="0">
      <alignment vertical="center"/>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91" fontId="28" fillId="51" borderId="197">
      <alignment horizontal="right" vertical="center"/>
      <protection locked="0"/>
    </xf>
    <xf numFmtId="186" fontId="28" fillId="50" borderId="197">
      <alignment vertical="center"/>
    </xf>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94" fontId="33" fillId="0" borderId="221" applyFill="0"/>
    <xf numFmtId="186" fontId="27" fillId="21" borderId="222" applyNumberFormat="0" applyProtection="0">
      <alignment horizontal="left" vertical="center" indent="1"/>
    </xf>
    <xf numFmtId="186" fontId="50" fillId="41" borderId="224" applyNumberFormat="0" applyAlignment="0" applyProtection="0"/>
    <xf numFmtId="186" fontId="44" fillId="0" borderId="229" applyNumberFormat="0" applyFill="0" applyAlignment="0" applyProtection="0"/>
    <xf numFmtId="186" fontId="50" fillId="41" borderId="224" applyNumberFormat="0" applyAlignment="0" applyProtection="0"/>
    <xf numFmtId="191" fontId="28" fillId="50" borderId="197">
      <alignment vertical="center"/>
    </xf>
    <xf numFmtId="186" fontId="42" fillId="44" borderId="224" applyNumberFormat="0" applyAlignment="0" applyProtection="0"/>
    <xf numFmtId="4" fontId="56" fillId="58" borderId="224" applyNumberFormat="0" applyProtection="0">
      <alignment horizontal="right" vertical="center"/>
    </xf>
    <xf numFmtId="193" fontId="28" fillId="12" borderId="230">
      <alignment vertical="center"/>
      <protection locked="0"/>
    </xf>
    <xf numFmtId="172" fontId="28" fillId="12" borderId="197">
      <alignment vertical="center"/>
      <protection locked="0"/>
    </xf>
    <xf numFmtId="4" fontId="56" fillId="16" borderId="224" applyNumberFormat="0" applyProtection="0">
      <alignment horizontal="right" vertical="center"/>
    </xf>
    <xf numFmtId="191" fontId="28" fillId="12" borderId="230">
      <alignment vertical="center"/>
      <protection locked="0"/>
    </xf>
    <xf numFmtId="186" fontId="56" fillId="62" borderId="224" applyNumberFormat="0" applyProtection="0">
      <alignment horizontal="left" vertical="center" indent="1"/>
    </xf>
    <xf numFmtId="172" fontId="28" fillId="12" borderId="230">
      <alignment vertical="center"/>
      <protection locked="0"/>
    </xf>
    <xf numFmtId="186" fontId="27" fillId="14" borderId="222" applyNumberFormat="0" applyProtection="0">
      <alignment horizontal="left" vertical="center" indent="1"/>
    </xf>
    <xf numFmtId="191" fontId="28" fillId="12" borderId="230">
      <alignment vertical="center"/>
      <protection locked="0"/>
    </xf>
    <xf numFmtId="186" fontId="27" fillId="63" borderId="222" applyNumberFormat="0" applyProtection="0">
      <alignment horizontal="left" vertical="center" indent="1"/>
    </xf>
    <xf numFmtId="4" fontId="59" fillId="12" borderId="197" applyNumberFormat="0" applyProtection="0">
      <alignment vertical="center"/>
    </xf>
    <xf numFmtId="4" fontId="56" fillId="59" borderId="263" applyNumberFormat="0" applyProtection="0">
      <alignment horizontal="right" vertical="center"/>
    </xf>
    <xf numFmtId="4" fontId="56" fillId="19" borderId="224" applyNumberFormat="0" applyProtection="0">
      <alignment horizontal="right" vertical="center"/>
    </xf>
    <xf numFmtId="4" fontId="56" fillId="53" borderId="224" applyNumberFormat="0" applyProtection="0">
      <alignment horizontal="left" vertical="center" indent="1"/>
    </xf>
    <xf numFmtId="186" fontId="56" fillId="14" borderId="222" applyNumberFormat="0" applyProtection="0">
      <alignment horizontal="left" vertical="top" indent="1"/>
    </xf>
    <xf numFmtId="190" fontId="5" fillId="69" borderId="8">
      <alignment vertical="center"/>
    </xf>
    <xf numFmtId="191" fontId="28" fillId="12" borderId="197">
      <alignment vertical="center"/>
      <protection locked="0"/>
    </xf>
    <xf numFmtId="4" fontId="56" fillId="23" borderId="224" applyNumberFormat="0" applyProtection="0">
      <alignment horizontal="right" vertical="center"/>
    </xf>
    <xf numFmtId="4" fontId="56" fillId="14" borderId="228" applyNumberFormat="0" applyProtection="0">
      <alignment horizontal="left" vertical="center" indent="1"/>
    </xf>
    <xf numFmtId="172" fontId="28" fillId="12" borderId="197">
      <alignment vertical="center"/>
      <protection locked="0"/>
    </xf>
    <xf numFmtId="186" fontId="56" fillId="63" borderId="224" applyNumberFormat="0" applyProtection="0">
      <alignment horizontal="left" vertical="center" indent="1"/>
    </xf>
    <xf numFmtId="186" fontId="56" fillId="40" borderId="263"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40" borderId="263" applyNumberFormat="0" applyFont="0" applyAlignment="0" applyProtection="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7" fillId="44" borderId="225" applyNumberFormat="0" applyAlignment="0" applyProtection="0"/>
    <xf numFmtId="4" fontId="56" fillId="60" borderId="263"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94" fontId="33" fillId="0" borderId="231" applyFill="0"/>
    <xf numFmtId="4" fontId="63" fillId="66" borderId="228" applyNumberFormat="0" applyProtection="0">
      <alignment horizontal="left" vertical="center" indent="1"/>
    </xf>
    <xf numFmtId="186" fontId="62" fillId="48" borderId="222" applyNumberFormat="0" applyProtection="0">
      <alignment horizontal="left" vertical="top" indent="1"/>
    </xf>
    <xf numFmtId="186" fontId="27" fillId="64" borderId="230"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230">
      <alignment horizontal="right" vertical="center"/>
      <protection locked="0"/>
    </xf>
    <xf numFmtId="186" fontId="28" fillId="51" borderId="230">
      <alignment horizontal="right" vertical="center"/>
      <protection locked="0"/>
    </xf>
    <xf numFmtId="193" fontId="28" fillId="50" borderId="230">
      <alignment vertical="center"/>
    </xf>
    <xf numFmtId="193" fontId="28" fillId="12" borderId="230">
      <alignment vertical="center"/>
      <protection locked="0"/>
    </xf>
    <xf numFmtId="186" fontId="28" fillId="12" borderId="230">
      <alignment vertical="center"/>
      <protection locked="0"/>
    </xf>
    <xf numFmtId="188" fontId="28" fillId="49" borderId="230">
      <alignment vertical="center"/>
    </xf>
    <xf numFmtId="186" fontId="28" fillId="49" borderId="230">
      <alignment vertical="center"/>
    </xf>
    <xf numFmtId="186" fontId="57" fillId="44" borderId="225" applyNumberFormat="0" applyAlignment="0" applyProtection="0"/>
    <xf numFmtId="186" fontId="56" fillId="40" borderId="224" applyNumberFormat="0" applyFont="0" applyAlignment="0" applyProtection="0"/>
    <xf numFmtId="186" fontId="50" fillId="41" borderId="224" applyNumberFormat="0" applyAlignment="0" applyProtection="0"/>
    <xf numFmtId="4" fontId="63" fillId="66" borderId="228" applyNumberFormat="0" applyProtection="0">
      <alignment horizontal="left" vertical="center"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4" fontId="56" fillId="60" borderId="263" applyNumberFormat="0" applyProtection="0">
      <alignment horizontal="right" vertical="center"/>
    </xf>
    <xf numFmtId="4" fontId="56" fillId="0" borderId="224" applyNumberFormat="0" applyProtection="0">
      <alignment horizontal="right" vertical="center"/>
    </xf>
    <xf numFmtId="0" fontId="5" fillId="69" borderId="8">
      <alignment vertical="center"/>
    </xf>
    <xf numFmtId="193" fontId="28" fillId="50" borderId="197">
      <alignment vertical="center"/>
    </xf>
    <xf numFmtId="186" fontId="56" fillId="40" borderId="224" applyNumberFormat="0" applyFont="0" applyAlignment="0" applyProtection="0"/>
    <xf numFmtId="4" fontId="72" fillId="78" borderId="261" applyNumberFormat="0" applyProtection="0">
      <alignment horizontal="right" vertical="center"/>
    </xf>
    <xf numFmtId="4" fontId="56" fillId="59" borderId="224" applyNumberFormat="0" applyProtection="0">
      <alignment horizontal="right" vertical="center"/>
    </xf>
    <xf numFmtId="186" fontId="56" fillId="63" borderId="222" applyNumberFormat="0" applyProtection="0">
      <alignment horizontal="left" vertical="top" indent="1"/>
    </xf>
    <xf numFmtId="186" fontId="56" fillId="21" borderId="261" applyNumberFormat="0" applyProtection="0">
      <alignment horizontal="left" vertical="top" indent="1"/>
    </xf>
    <xf numFmtId="186" fontId="56" fillId="40" borderId="224" applyNumberFormat="0" applyFont="0" applyAlignment="0" applyProtection="0"/>
    <xf numFmtId="186" fontId="44" fillId="0" borderId="229" applyNumberFormat="0" applyFill="0" applyAlignment="0" applyProtection="0"/>
    <xf numFmtId="4" fontId="56" fillId="0" borderId="263" applyNumberFormat="0" applyProtection="0">
      <alignment horizontal="right" vertical="center"/>
    </xf>
    <xf numFmtId="193" fontId="28" fillId="12" borderId="230">
      <alignment vertical="center"/>
      <protection locked="0"/>
    </xf>
    <xf numFmtId="4" fontId="56" fillId="54" borderId="224" applyNumberFormat="0" applyProtection="0">
      <alignment horizontal="left" vertical="center" indent="1"/>
    </xf>
    <xf numFmtId="186" fontId="27" fillId="63" borderId="222" applyNumberFormat="0" applyProtection="0">
      <alignment horizontal="left" vertical="center" indent="1"/>
    </xf>
    <xf numFmtId="4" fontId="56" fillId="56" borderId="263" applyNumberFormat="0" applyProtection="0">
      <alignment horizontal="right" vertical="center"/>
    </xf>
    <xf numFmtId="191" fontId="28" fillId="49" borderId="230">
      <alignment vertical="center"/>
    </xf>
    <xf numFmtId="186" fontId="44" fillId="0" borderId="248" applyNumberFormat="0" applyFill="0" applyAlignment="0" applyProtection="0"/>
    <xf numFmtId="4" fontId="63" fillId="66" borderId="228" applyNumberFormat="0" applyProtection="0">
      <alignment horizontal="left" vertical="center" indent="1"/>
    </xf>
    <xf numFmtId="186" fontId="62" fillId="48" borderId="222" applyNumberFormat="0" applyProtection="0">
      <alignment horizontal="left" vertical="top" indent="1"/>
    </xf>
    <xf numFmtId="4" fontId="62" fillId="48" borderId="261" applyNumberFormat="0" applyProtection="0">
      <alignment vertical="center"/>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5" borderId="224" applyNumberFormat="0" applyProtection="0">
      <alignment horizontal="right" vertical="center"/>
    </xf>
    <xf numFmtId="4" fontId="56" fillId="61" borderId="228" applyNumberFormat="0" applyProtection="0">
      <alignment horizontal="left" vertical="center" indent="1"/>
    </xf>
    <xf numFmtId="4" fontId="56" fillId="58" borderId="224" applyNumberFormat="0" applyProtection="0">
      <alignment horizontal="right" vertical="center"/>
    </xf>
    <xf numFmtId="191" fontId="28" fillId="50" borderId="230">
      <alignment vertical="center"/>
    </xf>
    <xf numFmtId="186" fontId="42" fillId="44" borderId="263" applyNumberFormat="0" applyAlignment="0" applyProtection="0"/>
    <xf numFmtId="186" fontId="61" fillId="21" borderId="265" applyBorder="0"/>
    <xf numFmtId="4" fontId="56" fillId="23" borderId="263" applyNumberFormat="0" applyProtection="0">
      <alignment horizontal="right" vertical="center"/>
    </xf>
    <xf numFmtId="193" fontId="28" fillId="12" borderId="197">
      <alignment vertical="center"/>
      <protection locked="0"/>
    </xf>
    <xf numFmtId="4" fontId="56" fillId="54" borderId="263" applyNumberFormat="0" applyProtection="0">
      <alignment horizontal="left" vertical="center" indent="1"/>
    </xf>
    <xf numFmtId="186" fontId="62" fillId="48"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60" fillId="52" borderId="222" applyNumberFormat="0" applyProtection="0">
      <alignment horizontal="left" vertical="top" indent="1"/>
    </xf>
    <xf numFmtId="4" fontId="56" fillId="56" borderId="263" applyNumberFormat="0" applyProtection="0">
      <alignment horizontal="right" vertical="center"/>
    </xf>
    <xf numFmtId="186" fontId="56" fillId="64" borderId="211" applyNumberFormat="0">
      <protection locked="0"/>
    </xf>
    <xf numFmtId="186" fontId="57" fillId="44" borderId="243" applyNumberFormat="0" applyAlignment="0" applyProtection="0"/>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15" borderId="222" applyNumberFormat="0" applyProtection="0">
      <alignment horizontal="left" vertical="top" indent="1"/>
    </xf>
    <xf numFmtId="186" fontId="61" fillId="21" borderId="255" applyBorder="0"/>
    <xf numFmtId="4" fontId="56" fillId="59" borderId="224" applyNumberFormat="0" applyProtection="0">
      <alignment horizontal="right" vertical="center"/>
    </xf>
    <xf numFmtId="186" fontId="61" fillId="21" borderId="226" applyBorder="0"/>
    <xf numFmtId="4" fontId="59" fillId="53" borderId="224" applyNumberFormat="0" applyProtection="0">
      <alignment vertical="center"/>
    </xf>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91" fontId="28" fillId="50" borderId="230">
      <alignment vertical="center"/>
    </xf>
    <xf numFmtId="4" fontId="56" fillId="14" borderId="228" applyNumberFormat="0" applyProtection="0">
      <alignment horizontal="left" vertical="center" indent="1"/>
    </xf>
    <xf numFmtId="4" fontId="56" fillId="14" borderId="228"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1" fontId="5" fillId="69" borderId="230">
      <alignment vertical="center"/>
    </xf>
    <xf numFmtId="196" fontId="5" fillId="69" borderId="230">
      <alignment vertical="center"/>
    </xf>
    <xf numFmtId="188" fontId="5" fillId="7" borderId="230">
      <alignment vertical="center"/>
      <protection locked="0"/>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91" fontId="28" fillId="51" borderId="197">
      <alignment horizontal="right" vertical="center"/>
      <protection locked="0"/>
    </xf>
    <xf numFmtId="186" fontId="60" fillId="52" borderId="222" applyNumberFormat="0" applyProtection="0">
      <alignment horizontal="left" vertical="top" indent="1"/>
    </xf>
    <xf numFmtId="4" fontId="56" fillId="16" borderId="224" applyNumberFormat="0" applyProtection="0">
      <alignment horizontal="right" vertical="center"/>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4" fontId="56" fillId="16" borderId="242" applyNumberFormat="0" applyProtection="0">
      <alignment horizontal="right" vertical="center"/>
    </xf>
    <xf numFmtId="4" fontId="56" fillId="53" borderId="263" applyNumberFormat="0" applyProtection="0">
      <alignment horizontal="left" vertical="center" indent="1"/>
    </xf>
    <xf numFmtId="186" fontId="28" fillId="51" borderId="230">
      <alignment horizontal="right" vertical="center"/>
      <protection locked="0"/>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93" fontId="28" fillId="12" borderId="197">
      <alignment vertical="center"/>
      <protection locked="0"/>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40" borderId="263" applyNumberFormat="0" applyFont="0" applyAlignment="0" applyProtection="0"/>
    <xf numFmtId="186" fontId="56" fillId="63" borderId="261" applyNumberFormat="0" applyProtection="0">
      <alignment horizontal="left" vertical="top" indent="1"/>
    </xf>
    <xf numFmtId="186" fontId="50" fillId="41" borderId="224" applyNumberFormat="0" applyAlignment="0" applyProtection="0"/>
    <xf numFmtId="186" fontId="56" fillId="14" borderId="222" applyNumberFormat="0" applyProtection="0">
      <alignment horizontal="left" vertical="top" indent="1"/>
    </xf>
    <xf numFmtId="0" fontId="27" fillId="14" borderId="252" applyNumberFormat="0" applyProtection="0">
      <alignment horizontal="left" vertical="top" indent="1"/>
    </xf>
    <xf numFmtId="4" fontId="59" fillId="53" borderId="224" applyNumberFormat="0" applyProtection="0">
      <alignment vertical="center"/>
    </xf>
    <xf numFmtId="186" fontId="62" fillId="15" borderId="222" applyNumberFormat="0" applyProtection="0">
      <alignment horizontal="left" vertical="top" indent="1"/>
    </xf>
    <xf numFmtId="191" fontId="5" fillId="7" borderId="8">
      <alignment vertical="center"/>
      <protection locked="0"/>
    </xf>
    <xf numFmtId="186" fontId="56" fillId="40" borderId="224" applyNumberFormat="0" applyFon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4" fontId="59" fillId="53" borderId="224" applyNumberFormat="0" applyProtection="0">
      <alignment vertical="center"/>
    </xf>
    <xf numFmtId="4" fontId="56" fillId="52" borderId="224" applyNumberFormat="0" applyProtection="0">
      <alignment vertical="center"/>
    </xf>
    <xf numFmtId="4" fontId="56" fillId="53" borderId="224" applyNumberFormat="0" applyProtection="0">
      <alignment horizontal="left" vertical="center" indent="1"/>
    </xf>
    <xf numFmtId="186" fontId="42" fillId="44" borderId="224" applyNumberFormat="0" applyAlignment="0" applyProtection="0"/>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6" borderId="224" applyNumberFormat="0" applyProtection="0">
      <alignment horizontal="right" vertical="center"/>
    </xf>
    <xf numFmtId="186" fontId="42" fillId="44" borderId="224" applyNumberFormat="0" applyAlignment="0" applyProtection="0"/>
    <xf numFmtId="4" fontId="56" fillId="59" borderId="224" applyNumberFormat="0" applyProtection="0">
      <alignment horizontal="right" vertical="center"/>
    </xf>
    <xf numFmtId="4" fontId="56" fillId="58" borderId="224" applyNumberFormat="0" applyProtection="0">
      <alignment horizontal="right" vertical="center"/>
    </xf>
    <xf numFmtId="4" fontId="56" fillId="16" borderId="224" applyNumberFormat="0" applyProtection="0">
      <alignment horizontal="right" vertical="center"/>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63" applyNumberFormat="0" applyProtection="0">
      <alignment horizontal="right" vertical="center"/>
    </xf>
    <xf numFmtId="4" fontId="56" fillId="54" borderId="224" applyNumberFormat="0" applyProtection="0">
      <alignment horizontal="left" vertical="center" indent="1"/>
    </xf>
    <xf numFmtId="4" fontId="59" fillId="65" borderId="224" applyNumberFormat="0" applyProtection="0">
      <alignment horizontal="right" vertical="center"/>
    </xf>
    <xf numFmtId="186" fontId="62" fillId="15" borderId="222" applyNumberFormat="0" applyProtection="0">
      <alignment horizontal="left" vertical="top" indent="1"/>
    </xf>
    <xf numFmtId="4" fontId="64" fillId="64" borderId="224" applyNumberFormat="0" applyProtection="0">
      <alignment horizontal="right" vertical="center"/>
    </xf>
    <xf numFmtId="4" fontId="63" fillId="66" borderId="228"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4" fontId="27" fillId="21" borderId="267" applyNumberFormat="0" applyProtection="0">
      <alignment horizontal="left" vertical="center" indent="1"/>
    </xf>
    <xf numFmtId="186" fontId="27" fillId="15" borderId="261" applyNumberFormat="0" applyProtection="0">
      <alignment horizontal="left" vertical="center" indent="1"/>
    </xf>
    <xf numFmtId="186" fontId="57" fillId="44" borderId="225"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23" borderId="263" applyNumberFormat="0" applyProtection="0">
      <alignment horizontal="right" vertical="center"/>
    </xf>
    <xf numFmtId="186" fontId="56" fillId="15" borderId="261" applyNumberFormat="0" applyProtection="0">
      <alignment horizontal="left" vertical="top" indent="1"/>
    </xf>
    <xf numFmtId="186" fontId="42" fillId="44" borderId="224" applyNumberFormat="0" applyAlignment="0" applyProtection="0"/>
    <xf numFmtId="186" fontId="50" fillId="41" borderId="263" applyNumberFormat="0" applyAlignment="0" applyProtection="0"/>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21" borderId="222" applyNumberFormat="0" applyProtection="0">
      <alignment horizontal="left" vertical="top" indent="1"/>
    </xf>
    <xf numFmtId="186" fontId="56" fillId="15" borderId="261" applyNumberFormat="0" applyProtection="0">
      <alignment horizontal="left" vertical="top" indent="1"/>
    </xf>
    <xf numFmtId="186" fontId="27" fillId="63" borderId="244" applyNumberFormat="0" applyProtection="0">
      <alignment horizontal="left" vertical="top" indent="1"/>
    </xf>
    <xf numFmtId="186" fontId="56" fillId="40" borderId="242" applyNumberFormat="0" applyFont="0" applyAlignment="0" applyProtection="0"/>
    <xf numFmtId="4" fontId="72" fillId="79" borderId="261" applyNumberFormat="0" applyProtection="0">
      <alignment horizontal="right" vertical="center"/>
    </xf>
    <xf numFmtId="4" fontId="74" fillId="87" borderId="261" applyNumberFormat="0" applyProtection="0">
      <alignment horizontal="right" vertical="center"/>
    </xf>
    <xf numFmtId="37" fontId="33" fillId="0" borderId="266" applyNumberFormat="0"/>
    <xf numFmtId="4" fontId="56" fillId="56" borderId="263" applyNumberFormat="0" applyProtection="0">
      <alignment horizontal="right" vertical="center"/>
    </xf>
    <xf numFmtId="186" fontId="56" fillId="15" borderId="244" applyNumberFormat="0" applyProtection="0">
      <alignment horizontal="left" vertical="top" indent="1"/>
    </xf>
    <xf numFmtId="186" fontId="56" fillId="14" borderId="261" applyNumberFormat="0" applyProtection="0">
      <alignment horizontal="left" vertical="top" indent="1"/>
    </xf>
    <xf numFmtId="186" fontId="62" fillId="48" borderId="222" applyNumberFormat="0" applyProtection="0">
      <alignment horizontal="left" vertical="top" indent="1"/>
    </xf>
    <xf numFmtId="4" fontId="56" fillId="57" borderId="228" applyNumberFormat="0" applyProtection="0">
      <alignment horizontal="right" vertical="center"/>
    </xf>
    <xf numFmtId="186" fontId="56" fillId="40" borderId="224" applyNumberFormat="0" applyFont="0" applyAlignment="0" applyProtection="0"/>
    <xf numFmtId="0" fontId="27" fillId="14" borderId="261" applyNumberFormat="0" applyProtection="0">
      <alignment horizontal="left" vertical="top" indent="1"/>
    </xf>
    <xf numFmtId="186" fontId="56" fillId="21" borderId="222" applyNumberFormat="0" applyProtection="0">
      <alignment horizontal="left" vertical="top" indent="1"/>
    </xf>
    <xf numFmtId="186" fontId="56" fillId="40" borderId="263" applyNumberFormat="0" applyFont="0" applyAlignment="0" applyProtection="0"/>
    <xf numFmtId="186" fontId="56" fillId="64" borderId="211" applyNumberFormat="0">
      <protection locked="0"/>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60" fillId="52"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191" fontId="28" fillId="51" borderId="197">
      <alignment horizontal="right" vertical="center"/>
      <protection locked="0"/>
    </xf>
    <xf numFmtId="186" fontId="56" fillId="15" borderId="222" applyNumberFormat="0" applyProtection="0">
      <alignment horizontal="left" vertical="top" indent="1"/>
    </xf>
    <xf numFmtId="193" fontId="28" fillId="50" borderId="269">
      <alignment vertical="center"/>
    </xf>
    <xf numFmtId="186" fontId="57" fillId="44" borderId="225"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27" fillId="21" borderId="222" applyNumberFormat="0" applyProtection="0">
      <alignment horizontal="left" vertical="center" indent="1"/>
    </xf>
    <xf numFmtId="186" fontId="56" fillId="11" borderId="224" applyNumberFormat="0" applyProtection="0">
      <alignment horizontal="left" vertical="center" indent="1"/>
    </xf>
    <xf numFmtId="37" fontId="33" fillId="0" borderId="227" applyNumberFormat="0"/>
    <xf numFmtId="4" fontId="56" fillId="54" borderId="224" applyNumberFormat="0" applyProtection="0">
      <alignment horizontal="left" vertical="center" indent="1"/>
    </xf>
    <xf numFmtId="4" fontId="59" fillId="12" borderId="230"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8" fontId="28" fillId="51" borderId="230">
      <alignment horizontal="right" vertical="center"/>
      <protection locked="0"/>
    </xf>
    <xf numFmtId="191" fontId="28" fillId="50" borderId="230">
      <alignment vertical="center"/>
    </xf>
    <xf numFmtId="186" fontId="56" fillId="40" borderId="224" applyNumberFormat="0" applyFont="0" applyAlignment="0" applyProtection="0"/>
    <xf numFmtId="191" fontId="28" fillId="50" borderId="230">
      <alignment vertical="center"/>
    </xf>
    <xf numFmtId="193" fontId="28" fillId="12" borderId="230">
      <alignment vertical="center"/>
      <protection locked="0"/>
    </xf>
    <xf numFmtId="186"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8" fontId="5" fillId="7" borderId="230">
      <alignment vertical="center"/>
      <protection locked="0"/>
    </xf>
    <xf numFmtId="186" fontId="56" fillId="40" borderId="224" applyNumberFormat="0" applyFont="0" applyAlignment="0" applyProtection="0"/>
    <xf numFmtId="4" fontId="59" fillId="65"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24" applyNumberFormat="0" applyFont="0" applyAlignment="0" applyProtection="0"/>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42" fillId="44" borderId="224" applyNumberFormat="0" applyAlignment="0" applyProtection="0"/>
    <xf numFmtId="194" fontId="33" fillId="0" borderId="231" applyFill="0"/>
    <xf numFmtId="186" fontId="56" fillId="21" borderId="261" applyNumberFormat="0" applyProtection="0">
      <alignment horizontal="left" vertical="top" indent="1"/>
    </xf>
    <xf numFmtId="4" fontId="62" fillId="48" borderId="22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27" fillId="14" borderId="222" applyNumberFormat="0" applyProtection="0">
      <alignment horizontal="left" vertical="center" indent="1"/>
    </xf>
    <xf numFmtId="186" fontId="44" fillId="0" borderId="229" applyNumberFormat="0" applyFill="0" applyAlignment="0" applyProtection="0"/>
    <xf numFmtId="186" fontId="61" fillId="21" borderId="265" applyBorder="0"/>
    <xf numFmtId="4" fontId="56" fillId="54" borderId="224" applyNumberFormat="0" applyProtection="0">
      <alignment horizontal="left" vertical="center" indent="1"/>
    </xf>
    <xf numFmtId="186" fontId="42" fillId="44" borderId="263" applyNumberFormat="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7" borderId="228" applyNumberFormat="0" applyProtection="0">
      <alignment horizontal="right" vertical="center"/>
    </xf>
    <xf numFmtId="186" fontId="56" fillId="14" borderId="263" applyNumberFormat="0" applyProtection="0">
      <alignment horizontal="left" vertical="center" indent="1"/>
    </xf>
    <xf numFmtId="191" fontId="28" fillId="50" borderId="197">
      <alignment vertical="center"/>
    </xf>
    <xf numFmtId="186" fontId="28" fillId="12" borderId="197">
      <alignment vertical="center"/>
      <protection locked="0"/>
    </xf>
    <xf numFmtId="4" fontId="59" fillId="65" borderId="224" applyNumberFormat="0" applyProtection="0">
      <alignment horizontal="right" vertical="center"/>
    </xf>
    <xf numFmtId="190" fontId="28" fillId="51" borderId="197">
      <alignment horizontal="right" vertical="center"/>
      <protection locked="0"/>
    </xf>
    <xf numFmtId="190" fontId="28" fillId="49" borderId="197">
      <alignment vertical="center"/>
    </xf>
    <xf numFmtId="193" fontId="28" fillId="12" borderId="197">
      <alignment vertical="center"/>
      <protection locked="0"/>
    </xf>
    <xf numFmtId="191" fontId="28" fillId="12" borderId="197">
      <alignment vertical="center"/>
      <protection locked="0"/>
    </xf>
    <xf numFmtId="190" fontId="28" fillId="49" borderId="197">
      <alignmen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21" borderId="261" applyNumberFormat="0" applyProtection="0">
      <alignment horizontal="left" vertical="top" indent="1"/>
    </xf>
    <xf numFmtId="190"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56" fillId="14" borderId="222" applyNumberFormat="0" applyProtection="0">
      <alignment horizontal="left" vertical="top" indent="1"/>
    </xf>
    <xf numFmtId="188" fontId="28" fillId="49" borderId="197">
      <alignment vertical="center"/>
    </xf>
    <xf numFmtId="186" fontId="28" fillId="12" borderId="197">
      <alignment vertical="center"/>
      <protection locked="0"/>
    </xf>
    <xf numFmtId="186" fontId="56" fillId="15" borderId="222" applyNumberFormat="0" applyProtection="0">
      <alignment horizontal="left" vertical="top" indent="1"/>
    </xf>
    <xf numFmtId="186" fontId="62" fillId="48" borderId="222" applyNumberFormat="0" applyProtection="0">
      <alignment horizontal="left" vertical="top" indent="1"/>
    </xf>
    <xf numFmtId="186" fontId="27" fillId="15" borderId="222" applyNumberFormat="0" applyProtection="0">
      <alignment horizontal="left" vertical="center" indent="1"/>
    </xf>
    <xf numFmtId="186" fontId="50" fillId="41" borderId="224" applyNumberFormat="0" applyAlignment="0" applyProtection="0"/>
    <xf numFmtId="4" fontId="56" fillId="16" borderId="263" applyNumberFormat="0" applyProtection="0">
      <alignment horizontal="right" vertical="center"/>
    </xf>
    <xf numFmtId="186" fontId="27" fillId="21"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5" borderId="222" applyNumberFormat="0" applyProtection="0">
      <alignment horizontal="left" vertical="top" indent="1"/>
    </xf>
    <xf numFmtId="186" fontId="27" fillId="14" borderId="222" applyNumberFormat="0" applyProtection="0">
      <alignment horizontal="left" vertical="top" indent="1"/>
    </xf>
    <xf numFmtId="194" fontId="33" fillId="0" borderId="231" applyFill="0"/>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6" borderId="224" applyNumberFormat="0" applyProtection="0">
      <alignment horizontal="right" vertical="center"/>
    </xf>
    <xf numFmtId="191" fontId="5" fillId="7" borderId="230">
      <alignment vertical="center"/>
      <protection locked="0"/>
    </xf>
    <xf numFmtId="186" fontId="56" fillId="14" borderId="222" applyNumberFormat="0" applyProtection="0">
      <alignment horizontal="left" vertical="top" indent="1"/>
    </xf>
    <xf numFmtId="186" fontId="56" fillId="21" borderId="222" applyNumberFormat="0" applyProtection="0">
      <alignment horizontal="left" vertical="top" indent="1"/>
    </xf>
    <xf numFmtId="188" fontId="5" fillId="69" borderId="230">
      <alignment vertical="center"/>
    </xf>
    <xf numFmtId="186" fontId="56" fillId="15" borderId="222" applyNumberFormat="0" applyProtection="0">
      <alignment horizontal="left" vertical="top" indent="1"/>
    </xf>
    <xf numFmtId="186" fontId="27" fillId="14" borderId="261" applyNumberFormat="0" applyProtection="0">
      <alignment horizontal="left" vertical="center" indent="1"/>
    </xf>
    <xf numFmtId="186" fontId="56" fillId="63" borderId="222" applyNumberFormat="0" applyProtection="0">
      <alignment horizontal="left" vertical="top" indent="1"/>
    </xf>
    <xf numFmtId="4" fontId="56" fillId="52" borderId="224" applyNumberFormat="0" applyProtection="0">
      <alignmen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1" borderId="224" applyNumberFormat="0" applyProtection="0">
      <alignment horizontal="left" vertical="center" indent="1"/>
    </xf>
    <xf numFmtId="37" fontId="33" fillId="0" borderId="227" applyNumberFormat="0"/>
    <xf numFmtId="4" fontId="56" fillId="0" borderId="224" applyNumberFormat="0" applyProtection="0">
      <alignment horizontal="right" vertical="center"/>
    </xf>
    <xf numFmtId="186" fontId="27" fillId="21" borderId="222" applyNumberFormat="0" applyProtection="0">
      <alignment horizontal="left" vertical="center" indent="1"/>
    </xf>
    <xf numFmtId="186" fontId="56" fillId="21" borderId="244" applyNumberFormat="0" applyProtection="0">
      <alignment horizontal="left" vertical="top" indent="1"/>
    </xf>
    <xf numFmtId="186" fontId="27" fillId="14" borderId="261" applyNumberFormat="0" applyProtection="0">
      <alignment horizontal="left" vertical="center" indent="1"/>
    </xf>
    <xf numFmtId="190" fontId="5" fillId="13" borderId="230">
      <alignment vertical="center"/>
    </xf>
    <xf numFmtId="186" fontId="56" fillId="21" borderId="261" applyNumberFormat="0" applyProtection="0">
      <alignment horizontal="left" vertical="top" indent="1"/>
    </xf>
    <xf numFmtId="186" fontId="56" fillId="40" borderId="224" applyNumberFormat="0" applyFont="0" applyAlignment="0" applyProtection="0"/>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16" borderId="263" applyNumberFormat="0" applyProtection="0">
      <alignment horizontal="right" vertical="center"/>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61" applyNumberFormat="0" applyProtection="0">
      <alignment horizontal="left" vertical="top" indent="1"/>
    </xf>
    <xf numFmtId="194" fontId="33" fillId="0" borderId="231" applyFill="0"/>
    <xf numFmtId="186" fontId="56" fillId="40" borderId="224" applyNumberFormat="0" applyFont="0" applyAlignment="0" applyProtection="0"/>
    <xf numFmtId="186" fontId="28" fillId="49" borderId="197">
      <alignmen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0" fontId="27" fillId="14" borderId="261" applyNumberFormat="0" applyProtection="0">
      <alignment horizontal="left" vertical="center" indent="1"/>
    </xf>
    <xf numFmtId="188" fontId="5" fillId="70" borderId="8">
      <alignment horizontal="right" vertical="center"/>
      <protection locked="0"/>
    </xf>
    <xf numFmtId="186" fontId="56" fillId="40" borderId="242" applyNumberFormat="0" applyFont="0" applyAlignment="0" applyProtection="0"/>
    <xf numFmtId="4" fontId="56" fillId="55" borderId="263" applyNumberFormat="0" applyProtection="0">
      <alignment horizontal="right" vertical="center"/>
    </xf>
    <xf numFmtId="186" fontId="56" fillId="15" borderId="244" applyNumberFormat="0" applyProtection="0">
      <alignment horizontal="left" vertical="top" indent="1"/>
    </xf>
    <xf numFmtId="4" fontId="56" fillId="59" borderId="242"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4" fontId="56" fillId="16" borderId="263" applyNumberFormat="0" applyProtection="0">
      <alignment horizontal="right" vertical="center"/>
    </xf>
    <xf numFmtId="188" fontId="28" fillId="50" borderId="197">
      <alignment vertical="center"/>
    </xf>
    <xf numFmtId="4" fontId="56" fillId="54" borderId="263" applyNumberFormat="0" applyProtection="0">
      <alignment horizontal="left" vertical="center" indent="1"/>
    </xf>
    <xf numFmtId="186" fontId="42" fillId="44" borderId="263" applyNumberFormat="0" applyAlignment="0" applyProtection="0"/>
    <xf numFmtId="186" fontId="27" fillId="21" borderId="261" applyNumberFormat="0" applyProtection="0">
      <alignment horizontal="left" vertical="center" indent="1"/>
    </xf>
    <xf numFmtId="0" fontId="27" fillId="21" borderId="261" applyNumberFormat="0" applyProtection="0">
      <alignment horizontal="left" vertical="center" indent="1"/>
    </xf>
    <xf numFmtId="0" fontId="27" fillId="15" borderId="261" applyNumberFormat="0" applyProtection="0">
      <alignment horizontal="left" vertical="top" indent="1"/>
    </xf>
    <xf numFmtId="4" fontId="64" fillId="64" borderId="263" applyNumberFormat="0" applyProtection="0">
      <alignment horizontal="right" vertical="center"/>
    </xf>
    <xf numFmtId="4" fontId="56" fillId="15" borderId="245" applyNumberFormat="0" applyProtection="0">
      <alignment horizontal="left" vertical="center" indent="1"/>
    </xf>
    <xf numFmtId="186" fontId="27" fillId="21" borderId="222" applyNumberFormat="0" applyProtection="0">
      <alignment horizontal="left" vertical="center" indent="1"/>
    </xf>
    <xf numFmtId="186" fontId="56" fillId="40" borderId="224" applyNumberFormat="0" applyFont="0" applyAlignment="0" applyProtection="0"/>
    <xf numFmtId="4" fontId="62" fillId="48" borderId="222" applyNumberFormat="0" applyProtection="0">
      <alignment vertical="center"/>
    </xf>
    <xf numFmtId="186" fontId="56" fillId="14" borderId="222" applyNumberFormat="0" applyProtection="0">
      <alignment horizontal="left" vertical="top" indent="1"/>
    </xf>
    <xf numFmtId="186" fontId="56" fillId="14" borderId="261"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62" fillId="48" borderId="222" applyNumberFormat="0" applyProtection="0">
      <alignment horizontal="left" vertical="top" indent="1"/>
    </xf>
    <xf numFmtId="186" fontId="27" fillId="15"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40" borderId="224" applyNumberFormat="0" applyFont="0" applyAlignment="0" applyProtection="0"/>
    <xf numFmtId="4" fontId="63" fillId="66" borderId="228" applyNumberFormat="0" applyProtection="0">
      <alignment horizontal="left" vertical="center" indent="1"/>
    </xf>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5" borderId="228" applyNumberFormat="0" applyProtection="0">
      <alignment horizontal="left" vertical="center" indent="1"/>
    </xf>
    <xf numFmtId="4" fontId="56" fillId="53" borderId="224" applyNumberFormat="0" applyProtection="0">
      <alignment horizontal="left" vertical="center" indent="1"/>
    </xf>
    <xf numFmtId="190" fontId="5" fillId="13" borderId="230">
      <alignment vertical="center"/>
    </xf>
    <xf numFmtId="186" fontId="56" fillId="40" borderId="224" applyNumberFormat="0" applyFont="0" applyAlignment="0" applyProtection="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62" fillId="11" borderId="261" applyNumberFormat="0" applyProtection="0">
      <alignment horizontal="left" vertical="center" indent="1"/>
    </xf>
    <xf numFmtId="4" fontId="56" fillId="54" borderId="224" applyNumberFormat="0" applyProtection="0">
      <alignment horizontal="left" vertical="center" indent="1"/>
    </xf>
    <xf numFmtId="4" fontId="56" fillId="61" borderId="228" applyNumberFormat="0" applyProtection="0">
      <alignment horizontal="left" vertical="center" indent="1"/>
    </xf>
    <xf numFmtId="186" fontId="60" fillId="52" borderId="22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4" borderId="211" applyNumberFormat="0">
      <protection locked="0"/>
    </xf>
    <xf numFmtId="186" fontId="56" fillId="15" borderId="261"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86" fontId="56" fillId="40" borderId="224" applyNumberFormat="0" applyFont="0" applyAlignment="0" applyProtection="0"/>
    <xf numFmtId="188" fontId="5" fillId="69" borderId="8">
      <alignment vertical="center"/>
    </xf>
    <xf numFmtId="4" fontId="27" fillId="21" borderId="245" applyNumberFormat="0" applyProtection="0">
      <alignment horizontal="left" vertical="center" indent="1"/>
    </xf>
    <xf numFmtId="186" fontId="56" fillId="40" borderId="263" applyNumberFormat="0" applyFont="0" applyAlignment="0" applyProtection="0"/>
    <xf numFmtId="186" fontId="44" fillId="0" borderId="229" applyNumberFormat="0" applyFill="0" applyAlignment="0" applyProtection="0"/>
    <xf numFmtId="186" fontId="42" fillId="44" borderId="242" applyNumberFormat="0" applyAlignment="0" applyProtection="0"/>
    <xf numFmtId="37" fontId="33" fillId="0" borderId="227" applyNumberFormat="0"/>
    <xf numFmtId="186" fontId="42" fillId="44" borderId="224" applyNumberFormat="0" applyAlignment="0" applyProtection="0"/>
    <xf numFmtId="186" fontId="56" fillId="64" borderId="211" applyNumberFormat="0">
      <protection locked="0"/>
    </xf>
    <xf numFmtId="186" fontId="42" fillId="44" borderId="224" applyNumberFormat="0" applyAlignment="0" applyProtection="0"/>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57" borderId="228"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4" fontId="59" fillId="53" borderId="224" applyNumberFormat="0" applyProtection="0">
      <alignment vertical="center"/>
    </xf>
    <xf numFmtId="191" fontId="5" fillId="13" borderId="230">
      <alignment vertical="center"/>
    </xf>
    <xf numFmtId="186" fontId="44" fillId="0" borderId="229" applyNumberFormat="0" applyFill="0" applyAlignment="0" applyProtection="0"/>
    <xf numFmtId="193" fontId="28" fillId="12" borderId="197">
      <alignment vertical="center"/>
      <protection locked="0"/>
    </xf>
    <xf numFmtId="186" fontId="62" fillId="48"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4" fontId="59" fillId="53" borderId="224" applyNumberFormat="0" applyProtection="0">
      <alignment vertical="center"/>
    </xf>
    <xf numFmtId="191" fontId="28" fillId="51" borderId="230">
      <alignment horizontal="right" vertical="center"/>
      <protection locked="0"/>
    </xf>
    <xf numFmtId="191" fontId="28" fillId="51" borderId="230">
      <alignment horizontal="right" vertical="center"/>
      <protection locked="0"/>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62" fillId="48" borderId="222" applyNumberFormat="0" applyProtection="0">
      <alignment vertical="center"/>
    </xf>
    <xf numFmtId="186" fontId="56" fillId="64" borderId="211" applyNumberFormat="0">
      <protection locked="0"/>
    </xf>
    <xf numFmtId="4" fontId="56" fillId="15" borderId="228" applyNumberFormat="0" applyProtection="0">
      <alignment horizontal="left" vertical="center" indent="1"/>
    </xf>
    <xf numFmtId="4" fontId="56" fillId="60" borderId="224" applyNumberFormat="0" applyProtection="0">
      <alignment horizontal="right" vertical="center"/>
    </xf>
    <xf numFmtId="186" fontId="42" fillId="44" borderId="224" applyNumberFormat="0" applyAlignment="0" applyProtection="0"/>
    <xf numFmtId="186" fontId="56" fillId="21" borderId="261" applyNumberFormat="0" applyProtection="0">
      <alignment horizontal="left" vertical="top" indent="1"/>
    </xf>
    <xf numFmtId="4" fontId="63" fillId="66" borderId="228" applyNumberFormat="0" applyProtection="0">
      <alignment horizontal="left" vertical="center" indent="1"/>
    </xf>
    <xf numFmtId="186" fontId="28" fillId="49" borderId="230">
      <alignment vertical="center"/>
    </xf>
    <xf numFmtId="186" fontId="56" fillId="64" borderId="211" applyNumberFormat="0">
      <protection locked="0"/>
    </xf>
    <xf numFmtId="186" fontId="56" fillId="21" borderId="261" applyNumberFormat="0" applyProtection="0">
      <alignment horizontal="left" vertical="top" indent="1"/>
    </xf>
    <xf numFmtId="4" fontId="56" fillId="60" borderId="263" applyNumberFormat="0" applyProtection="0">
      <alignment horizontal="right" vertical="center"/>
    </xf>
    <xf numFmtId="186" fontId="50" fillId="41" borderId="263" applyNumberFormat="0" applyAlignment="0" applyProtection="0"/>
    <xf numFmtId="186" fontId="56" fillId="14" borderId="261" applyNumberFormat="0" applyProtection="0">
      <alignment horizontal="left" vertical="top" indent="1"/>
    </xf>
    <xf numFmtId="4" fontId="59" fillId="53" borderId="263" applyNumberFormat="0" applyProtection="0">
      <alignment vertical="center"/>
    </xf>
    <xf numFmtId="186" fontId="56" fillId="40" borderId="263" applyNumberFormat="0" applyFont="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4" fontId="27" fillId="21" borderId="267" applyNumberFormat="0" applyProtection="0">
      <alignment horizontal="left" vertical="center" indent="1"/>
    </xf>
    <xf numFmtId="186" fontId="56" fillId="63" borderId="261" applyNumberFormat="0" applyProtection="0">
      <alignment horizontal="left" vertical="top" indent="1"/>
    </xf>
    <xf numFmtId="4" fontId="27" fillId="21" borderId="228" applyNumberFormat="0" applyProtection="0">
      <alignment horizontal="left" vertical="center" indent="1"/>
    </xf>
    <xf numFmtId="186" fontId="50" fillId="41" borderId="263" applyNumberFormat="0" applyAlignment="0" applyProtection="0"/>
    <xf numFmtId="186" fontId="56" fillId="14" borderId="252" applyNumberFormat="0" applyProtection="0">
      <alignment horizontal="left" vertical="top" indent="1"/>
    </xf>
    <xf numFmtId="0" fontId="5" fillId="7" borderId="8">
      <alignment vertical="center"/>
      <protection locked="0"/>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4" fontId="56" fillId="53" borderId="263" applyNumberFormat="0" applyProtection="0">
      <alignment horizontal="left" vertical="center" indent="1"/>
    </xf>
    <xf numFmtId="186" fontId="56" fillId="40" borderId="263" applyNumberFormat="0" applyFont="0" applyAlignment="0" applyProtection="0"/>
    <xf numFmtId="186" fontId="27" fillId="21" borderId="261" applyNumberFormat="0" applyProtection="0">
      <alignment horizontal="left" vertical="top" indent="1"/>
    </xf>
    <xf numFmtId="4" fontId="56" fillId="23" borderId="263" applyNumberFormat="0" applyProtection="0">
      <alignment horizontal="right" vertical="center"/>
    </xf>
    <xf numFmtId="186" fontId="56" fillId="14" borderId="261"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62" fillId="11" borderId="261" applyNumberFormat="0" applyProtection="0">
      <alignment horizontal="left" vertical="center" indent="1"/>
    </xf>
    <xf numFmtId="186" fontId="56" fillId="63" borderId="263" applyNumberFormat="0" applyProtection="0">
      <alignment horizontal="left" vertical="center" indent="1"/>
    </xf>
    <xf numFmtId="186" fontId="56" fillId="11" borderId="263" applyNumberFormat="0" applyProtection="0">
      <alignment horizontal="left" vertical="center" indent="1"/>
    </xf>
    <xf numFmtId="4" fontId="56" fillId="53" borderId="263" applyNumberFormat="0" applyProtection="0">
      <alignment horizontal="left" vertical="center" indent="1"/>
    </xf>
    <xf numFmtId="186" fontId="56" fillId="62" borderId="263" applyNumberFormat="0" applyProtection="0">
      <alignment horizontal="left" vertical="center" indent="1"/>
    </xf>
    <xf numFmtId="186" fontId="56" fillId="14" borderId="263" applyNumberFormat="0" applyProtection="0">
      <alignment horizontal="left" vertical="center" indent="1"/>
    </xf>
    <xf numFmtId="186" fontId="27" fillId="21" borderId="261" applyNumberFormat="0" applyProtection="0">
      <alignment horizontal="left" vertical="top" indent="1"/>
    </xf>
    <xf numFmtId="186" fontId="56" fillId="15" borderId="261" applyNumberFormat="0" applyProtection="0">
      <alignment horizontal="left" vertical="top" indent="1"/>
    </xf>
    <xf numFmtId="4" fontId="56" fillId="14" borderId="267"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27" fillId="21" borderId="267" applyNumberFormat="0" applyProtection="0">
      <alignment horizontal="left" vertical="center" indent="1"/>
    </xf>
    <xf numFmtId="186" fontId="56" fillId="63" borderId="261" applyNumberFormat="0" applyProtection="0">
      <alignment horizontal="left" vertical="top" indent="1"/>
    </xf>
    <xf numFmtId="186" fontId="61" fillId="21" borderId="265" applyBorder="0"/>
    <xf numFmtId="186" fontId="56" fillId="21" borderId="261" applyNumberFormat="0" applyProtection="0">
      <alignment horizontal="left" vertical="top" indent="1"/>
    </xf>
    <xf numFmtId="186" fontId="60" fillId="52" borderId="261" applyNumberFormat="0" applyProtection="0">
      <alignment horizontal="left" vertical="top" indent="1"/>
    </xf>
    <xf numFmtId="186" fontId="56" fillId="40" borderId="263" applyNumberFormat="0" applyFont="0" applyAlignment="0" applyProtection="0"/>
    <xf numFmtId="4" fontId="56" fillId="15" borderId="224"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4" fontId="27" fillId="21" borderId="267"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4" fontId="56" fillId="15" borderId="263" applyNumberFormat="0" applyProtection="0">
      <alignment horizontal="right" vertical="center"/>
    </xf>
    <xf numFmtId="4" fontId="56" fillId="54" borderId="263" applyNumberFormat="0" applyProtection="0">
      <alignment horizontal="left" vertical="center" indent="1"/>
    </xf>
    <xf numFmtId="172" fontId="28" fillId="12" borderId="230">
      <alignment vertical="center"/>
      <protection locked="0"/>
    </xf>
    <xf numFmtId="4" fontId="56" fillId="16" borderId="263" applyNumberFormat="0" applyProtection="0">
      <alignment horizontal="right" vertical="center"/>
    </xf>
    <xf numFmtId="4" fontId="27" fillId="21" borderId="228" applyNumberFormat="0" applyProtection="0">
      <alignment horizontal="left" vertical="center" indent="1"/>
    </xf>
    <xf numFmtId="4" fontId="62" fillId="11" borderId="261" applyNumberFormat="0" applyProtection="0">
      <alignment horizontal="left" vertical="center" indent="1"/>
    </xf>
    <xf numFmtId="191" fontId="28" fillId="50" borderId="230">
      <alignment vertical="center"/>
    </xf>
    <xf numFmtId="4" fontId="56" fillId="57" borderId="267" applyNumberFormat="0" applyProtection="0">
      <alignment horizontal="right" vertical="center"/>
    </xf>
    <xf numFmtId="193"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44" fillId="0" borderId="229" applyNumberFormat="0" applyFill="0" applyAlignment="0" applyProtection="0"/>
    <xf numFmtId="186" fontId="56" fillId="64" borderId="211" applyNumberFormat="0">
      <protection locked="0"/>
    </xf>
    <xf numFmtId="4" fontId="56" fillId="14" borderId="22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59" fillId="53" borderId="224" applyNumberFormat="0" applyProtection="0">
      <alignment vertical="center"/>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186" fontId="56" fillId="40" borderId="263" applyNumberFormat="0" applyFont="0" applyAlignment="0" applyProtection="0"/>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63" applyNumberFormat="0" applyAlignment="0" applyProtection="0"/>
    <xf numFmtId="186" fontId="27" fillId="15" borderId="261" applyNumberFormat="0" applyProtection="0">
      <alignment horizontal="left" vertical="top" indent="1"/>
    </xf>
    <xf numFmtId="186" fontId="27" fillId="21" borderId="261"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63" borderId="261"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0" fontId="27" fillId="15" borderId="261" applyNumberFormat="0" applyProtection="0">
      <alignment horizontal="left" vertical="center" indent="1"/>
    </xf>
    <xf numFmtId="0" fontId="5" fillId="69" borderId="8">
      <alignment vertical="center"/>
    </xf>
    <xf numFmtId="186" fontId="56" fillId="15" borderId="252" applyNumberFormat="0" applyProtection="0">
      <alignment horizontal="left" vertical="top" indent="1"/>
    </xf>
    <xf numFmtId="186" fontId="56" fillId="63" borderId="222" applyNumberFormat="0" applyProtection="0">
      <alignment horizontal="left" vertical="top" indent="1"/>
    </xf>
    <xf numFmtId="186" fontId="56" fillId="14" borderId="25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63" applyNumberFormat="0" applyFont="0" applyAlignment="0" applyProtection="0"/>
    <xf numFmtId="191" fontId="28" fillId="51" borderId="197">
      <alignment horizontal="right" vertical="center"/>
      <protection locked="0"/>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0" fillId="41" borderId="263" applyNumberFormat="0" applyAlignment="0" applyProtection="0"/>
    <xf numFmtId="4" fontId="56" fillId="14" borderId="267" applyNumberFormat="0" applyProtection="0">
      <alignment horizontal="left" vertical="center" indent="1"/>
    </xf>
    <xf numFmtId="186" fontId="56" fillId="21" borderId="222" applyNumberFormat="0" applyProtection="0">
      <alignment horizontal="left" vertical="top" indent="1"/>
    </xf>
    <xf numFmtId="186" fontId="56" fillId="63" borderId="252" applyNumberFormat="0" applyProtection="0">
      <alignment horizontal="left" vertical="top" indent="1"/>
    </xf>
    <xf numFmtId="186" fontId="50" fillId="41" borderId="263" applyNumberFormat="0" applyAlignment="0" applyProtection="0"/>
    <xf numFmtId="186" fontId="56" fillId="15" borderId="261" applyNumberFormat="0" applyProtection="0">
      <alignment horizontal="left" vertical="top" indent="1"/>
    </xf>
    <xf numFmtId="186" fontId="56" fillId="21" borderId="222" applyNumberFormat="0" applyProtection="0">
      <alignment horizontal="left" vertical="top" indent="1"/>
    </xf>
    <xf numFmtId="4" fontId="56" fillId="55" borderId="224" applyNumberFormat="0" applyProtection="0">
      <alignment horizontal="right" vertical="center"/>
    </xf>
    <xf numFmtId="190" fontId="5" fillId="69" borderId="230">
      <alignment vertical="center"/>
    </xf>
    <xf numFmtId="4" fontId="27" fillId="21" borderId="228" applyNumberFormat="0" applyProtection="0">
      <alignment horizontal="left" vertical="center" indent="1"/>
    </xf>
    <xf numFmtId="191" fontId="28" fillId="12" borderId="197">
      <alignment vertical="center"/>
      <protection locked="0"/>
    </xf>
    <xf numFmtId="164" fontId="35" fillId="0" borderId="0" applyFont="0" applyFill="0" applyBorder="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90" fontId="28" fillId="51" borderId="197">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94" fontId="33" fillId="0" borderId="221" applyFill="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0" fillId="41" borderId="263" applyNumberFormat="0" applyAlignment="0" applyProtection="0"/>
    <xf numFmtId="186" fontId="56" fillId="62" borderId="263" applyNumberFormat="0" applyProtection="0">
      <alignment horizontal="left" vertical="center" indent="1"/>
    </xf>
    <xf numFmtId="186" fontId="61" fillId="21" borderId="226" applyBorder="0"/>
    <xf numFmtId="4" fontId="59" fillId="53" borderId="263" applyNumberFormat="0" applyProtection="0">
      <alignment vertical="center"/>
    </xf>
    <xf numFmtId="37" fontId="33" fillId="0" borderId="227" applyNumberFormat="0"/>
    <xf numFmtId="194" fontId="33" fillId="0" borderId="231" applyFill="0"/>
    <xf numFmtId="186" fontId="61" fillId="21" borderId="226" applyBorder="0"/>
    <xf numFmtId="186" fontId="56" fillId="64" borderId="211" applyNumberFormat="0">
      <protection locked="0"/>
    </xf>
    <xf numFmtId="186" fontId="56" fillId="40" borderId="224" applyNumberFormat="0" applyFont="0" applyAlignment="0" applyProtection="0"/>
    <xf numFmtId="186" fontId="56" fillId="21" borderId="222" applyNumberFormat="0" applyProtection="0">
      <alignment horizontal="left" vertical="top" indent="1"/>
    </xf>
    <xf numFmtId="191" fontId="28" fillId="12" borderId="259">
      <alignment vertical="center"/>
      <protection locked="0"/>
    </xf>
    <xf numFmtId="4" fontId="64" fillId="64" borderId="224" applyNumberFormat="0" applyProtection="0">
      <alignment horizontal="right" vertical="center"/>
    </xf>
    <xf numFmtId="186" fontId="42" fillId="44" borderId="263" applyNumberFormat="0" applyAlignment="0" applyProtection="0"/>
    <xf numFmtId="191" fontId="5" fillId="70" borderId="230">
      <alignment horizontal="right" vertical="center"/>
      <protection locked="0"/>
    </xf>
    <xf numFmtId="0" fontId="27" fillId="14" borderId="261" applyNumberFormat="0" applyProtection="0">
      <alignment horizontal="left" vertical="top" indent="1"/>
    </xf>
    <xf numFmtId="4" fontId="56" fillId="14" borderId="228" applyNumberFormat="0" applyProtection="0">
      <alignment horizontal="left" vertical="center" indent="1"/>
    </xf>
    <xf numFmtId="191" fontId="28" fillId="50" borderId="230">
      <alignment vertical="center"/>
    </xf>
    <xf numFmtId="186" fontId="56" fillId="14" borderId="261" applyNumberFormat="0" applyProtection="0">
      <alignment horizontal="left" vertical="top" indent="1"/>
    </xf>
    <xf numFmtId="186" fontId="57" fillId="44" borderId="225" applyNumberFormat="0" applyAlignment="0" applyProtection="0"/>
    <xf numFmtId="186" fontId="56" fillId="14" borderId="261"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7" fillId="44" borderId="264" applyNumberFormat="0" applyAlignment="0" applyProtection="0"/>
    <xf numFmtId="186" fontId="56" fillId="14" borderId="261" applyNumberFormat="0" applyProtection="0">
      <alignment horizontal="left" vertical="top" indent="1"/>
    </xf>
    <xf numFmtId="186" fontId="56" fillId="63" borderId="222" applyNumberFormat="0" applyProtection="0">
      <alignment horizontal="left" vertical="top" indent="1"/>
    </xf>
    <xf numFmtId="4" fontId="56" fillId="15" borderId="224" applyNumberFormat="0" applyProtection="0">
      <alignment horizontal="right" vertical="center"/>
    </xf>
    <xf numFmtId="186" fontId="56" fillId="40" borderId="224" applyNumberFormat="0" applyFont="0" applyAlignment="0" applyProtection="0"/>
    <xf numFmtId="186" fontId="56" fillId="11" borderId="224" applyNumberFormat="0" applyProtection="0">
      <alignment horizontal="left" vertical="center" indent="1"/>
    </xf>
    <xf numFmtId="4" fontId="56" fillId="19" borderId="263" applyNumberFormat="0" applyProtection="0">
      <alignment horizontal="right" vertical="center"/>
    </xf>
    <xf numFmtId="190" fontId="5" fillId="70" borderId="230">
      <alignment horizontal="right" vertical="center"/>
      <protection locked="0"/>
    </xf>
    <xf numFmtId="4" fontId="56" fillId="15" borderId="224" applyNumberFormat="0" applyProtection="0">
      <alignment horizontal="right" vertical="center"/>
    </xf>
    <xf numFmtId="186" fontId="56" fillId="63" borderId="224" applyNumberFormat="0" applyProtection="0">
      <alignment horizontal="left" vertical="center" indent="1"/>
    </xf>
    <xf numFmtId="186" fontId="56" fillId="64" borderId="211" applyNumberFormat="0">
      <protection locked="0"/>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8" fontId="5" fillId="7" borderId="8">
      <alignment vertical="center"/>
      <protection locked="0"/>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4" fontId="56" fillId="19" borderId="263" applyNumberFormat="0" applyProtection="0">
      <alignment horizontal="right" vertical="center"/>
    </xf>
    <xf numFmtId="186" fontId="56" fillId="21" borderId="222"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186" fontId="56" fillId="62" borderId="263" applyNumberFormat="0" applyProtection="0">
      <alignment horizontal="left" vertical="center" indent="1"/>
    </xf>
    <xf numFmtId="4" fontId="56" fillId="60"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3" fontId="28" fillId="50" borderId="230">
      <alignment vertical="center"/>
    </xf>
    <xf numFmtId="4" fontId="72" fillId="53" borderId="261" applyNumberFormat="0" applyProtection="0">
      <alignment horizontal="left" vertical="center" indent="1"/>
    </xf>
    <xf numFmtId="193" fontId="5" fillId="69" borderId="8">
      <alignment vertical="center"/>
    </xf>
    <xf numFmtId="188" fontId="5" fillId="69" borderId="8">
      <alignment vertical="center"/>
    </xf>
    <xf numFmtId="4" fontId="62" fillId="48" borderId="252" applyNumberFormat="0" applyProtection="0">
      <alignment vertical="center"/>
    </xf>
    <xf numFmtId="186" fontId="56" fillId="15" borderId="252" applyNumberFormat="0" applyProtection="0">
      <alignment horizontal="left" vertical="top" indent="1"/>
    </xf>
    <xf numFmtId="186" fontId="28" fillId="51" borderId="259">
      <alignment horizontal="right" vertical="center"/>
      <protection locked="0"/>
    </xf>
    <xf numFmtId="186" fontId="27" fillId="21" borderId="244" applyNumberFormat="0" applyProtection="0">
      <alignment horizontal="left" vertical="top" indent="1"/>
    </xf>
    <xf numFmtId="186" fontId="56" fillId="63" borderId="244"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4" fontId="56" fillId="23" borderId="224" applyNumberFormat="0" applyProtection="0">
      <alignment horizontal="right" vertical="center"/>
    </xf>
    <xf numFmtId="4" fontId="59" fillId="65" borderId="224" applyNumberFormat="0" applyProtection="0">
      <alignment horizontal="right" vertical="center"/>
    </xf>
    <xf numFmtId="186" fontId="50" fillId="41" borderId="224" applyNumberFormat="0" applyAlignment="0" applyProtection="0"/>
    <xf numFmtId="186" fontId="50" fillId="41" borderId="263" applyNumberFormat="0" applyAlignment="0" applyProtection="0"/>
    <xf numFmtId="164" fontId="35" fillId="0" borderId="0" applyFont="0" applyFill="0" applyBorder="0" applyAlignment="0" applyProtection="0"/>
    <xf numFmtId="4" fontId="56" fillId="60" borderId="224" applyNumberFormat="0" applyProtection="0">
      <alignment horizontal="right" vertical="center"/>
    </xf>
    <xf numFmtId="4" fontId="62" fillId="11" borderId="222" applyNumberFormat="0" applyProtection="0">
      <alignment horizontal="left" vertical="center" indent="1"/>
    </xf>
    <xf numFmtId="4" fontId="56" fillId="15" borderId="224" applyNumberFormat="0" applyProtection="0">
      <alignment horizontal="right" vertical="center"/>
    </xf>
    <xf numFmtId="186" fontId="56" fillId="15" borderId="222" applyNumberFormat="0" applyProtection="0">
      <alignment horizontal="left" vertical="top" indent="1"/>
    </xf>
    <xf numFmtId="186" fontId="50" fillId="41" borderId="263" applyNumberFormat="0" applyAlignment="0" applyProtection="0"/>
    <xf numFmtId="186" fontId="56" fillId="40" borderId="263" applyNumberFormat="0" applyFont="0" applyAlignment="0" applyProtection="0"/>
    <xf numFmtId="4" fontId="63" fillId="66" borderId="267" applyNumberFormat="0" applyProtection="0">
      <alignment horizontal="left" vertical="center" indent="1"/>
    </xf>
    <xf numFmtId="4" fontId="56" fillId="52" borderId="263" applyNumberFormat="0" applyProtection="0">
      <alignment vertical="center"/>
    </xf>
    <xf numFmtId="186" fontId="56" fillId="64" borderId="211" applyNumberFormat="0">
      <protection locked="0"/>
    </xf>
    <xf numFmtId="186" fontId="56" fillId="64" borderId="211" applyNumberFormat="0">
      <protection locked="0"/>
    </xf>
    <xf numFmtId="186" fontId="42" fillId="44" borderId="242" applyNumberForma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4" fontId="56" fillId="0" borderId="263" applyNumberFormat="0" applyProtection="0">
      <alignment horizontal="right" vertical="center"/>
    </xf>
    <xf numFmtId="188" fontId="28" fillId="51" borderId="197">
      <alignment horizontal="right" vertical="center"/>
      <protection locked="0"/>
    </xf>
    <xf numFmtId="186" fontId="28" fillId="50" borderId="197">
      <alignment vertical="center"/>
    </xf>
    <xf numFmtId="193" fontId="28" fillId="50" borderId="197">
      <alignment vertical="center"/>
    </xf>
    <xf numFmtId="186" fontId="56" fillId="14" borderId="222" applyNumberFormat="0" applyProtection="0">
      <alignment horizontal="left" vertical="top" indent="1"/>
    </xf>
    <xf numFmtId="188" fontId="28" fillId="49" borderId="197">
      <alignment vertical="center"/>
    </xf>
    <xf numFmtId="193" fontId="28" fillId="12" borderId="197">
      <alignment vertical="center"/>
      <protection locked="0"/>
    </xf>
    <xf numFmtId="186" fontId="56" fillId="15" borderId="222" applyNumberFormat="0" applyProtection="0">
      <alignment horizontal="left" vertical="top" indent="1"/>
    </xf>
    <xf numFmtId="191" fontId="28" fillId="49" borderId="197">
      <alignmen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7" fillId="44" borderId="264" applyNumberFormat="0" applyAlignment="0" applyProtection="0"/>
    <xf numFmtId="186" fontId="42" fillId="44" borderId="224" applyNumberFormat="0" applyAlignment="0" applyProtection="0"/>
    <xf numFmtId="186" fontId="56" fillId="15" borderId="261" applyNumberFormat="0" applyProtection="0">
      <alignment horizontal="left" vertical="top" indent="1"/>
    </xf>
    <xf numFmtId="186" fontId="56" fillId="21" borderId="222"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8" fillId="12" borderId="230">
      <alignment vertical="center"/>
      <protection locked="0"/>
    </xf>
    <xf numFmtId="4" fontId="27" fillId="21" borderId="228" applyNumberFormat="0" applyProtection="0">
      <alignment horizontal="left" vertical="center" indent="1"/>
    </xf>
    <xf numFmtId="4" fontId="56" fillId="55" borderId="224" applyNumberFormat="0" applyProtection="0">
      <alignment horizontal="right" vertical="center"/>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4" fontId="56" fillId="54" borderId="263" applyNumberFormat="0" applyProtection="0">
      <alignment horizontal="left" vertical="center" indent="1"/>
    </xf>
    <xf numFmtId="186" fontId="27" fillId="21" borderId="261" applyNumberFormat="0" applyProtection="0">
      <alignment horizontal="left" vertical="center" indent="1"/>
    </xf>
    <xf numFmtId="188" fontId="28" fillId="49" borderId="230">
      <alignment vertical="center"/>
    </xf>
    <xf numFmtId="4" fontId="56" fillId="56" borderId="263" applyNumberFormat="0" applyProtection="0">
      <alignment horizontal="right" vertical="center"/>
    </xf>
    <xf numFmtId="186" fontId="56" fillId="40" borderId="253" applyNumberFormat="0" applyFont="0" applyAlignment="0" applyProtection="0"/>
    <xf numFmtId="4" fontId="56" fillId="61" borderId="267" applyNumberFormat="0" applyProtection="0">
      <alignment horizontal="left" vertical="center" indent="1"/>
    </xf>
    <xf numFmtId="4" fontId="56" fillId="19" borderId="263" applyNumberFormat="0" applyProtection="0">
      <alignment horizontal="right" vertical="center"/>
    </xf>
    <xf numFmtId="186" fontId="56" fillId="15" borderId="261" applyNumberFormat="0" applyProtection="0">
      <alignment horizontal="left" vertical="top" indent="1"/>
    </xf>
    <xf numFmtId="4" fontId="56" fillId="19" borderId="263" applyNumberFormat="0" applyProtection="0">
      <alignment horizontal="right" vertical="center"/>
    </xf>
    <xf numFmtId="186" fontId="56" fillId="63" borderId="252" applyNumberFormat="0" applyProtection="0">
      <alignment horizontal="left" vertical="top" indent="1"/>
    </xf>
    <xf numFmtId="186" fontId="56" fillId="40" borderId="263" applyNumberFormat="0" applyFont="0" applyAlignment="0" applyProtection="0"/>
    <xf numFmtId="186" fontId="60" fillId="52" borderId="261" applyNumberFormat="0" applyProtection="0">
      <alignment horizontal="left" vertical="top" indent="1"/>
    </xf>
    <xf numFmtId="186" fontId="56" fillId="15" borderId="261" applyNumberFormat="0" applyProtection="0">
      <alignment horizontal="left" vertical="top" indent="1"/>
    </xf>
    <xf numFmtId="4" fontId="72" fillId="83" borderId="261" applyNumberFormat="0" applyProtection="0">
      <alignment horizontal="right" vertical="center"/>
    </xf>
    <xf numFmtId="191" fontId="5" fillId="7" borderId="8">
      <alignment vertical="center"/>
      <protection locked="0"/>
    </xf>
    <xf numFmtId="4" fontId="27" fillId="21" borderId="245" applyNumberFormat="0" applyProtection="0">
      <alignment horizontal="left" vertical="center" indent="1"/>
    </xf>
    <xf numFmtId="186" fontId="56" fillId="21" borderId="244" applyNumberFormat="0" applyProtection="0">
      <alignment horizontal="left" vertical="top" indent="1"/>
    </xf>
    <xf numFmtId="186" fontId="56" fillId="40" borderId="263" applyNumberFormat="0" applyFont="0" applyAlignment="0" applyProtection="0"/>
    <xf numFmtId="186" fontId="57" fillId="44" borderId="264" applyNumberFormat="0" applyAlignment="0" applyProtection="0"/>
    <xf numFmtId="186" fontId="56" fillId="11" borderId="263" applyNumberFormat="0" applyProtection="0">
      <alignment horizontal="left" vertical="center" indent="1"/>
    </xf>
    <xf numFmtId="186" fontId="57" fillId="44" borderId="264" applyNumberFormat="0" applyAlignment="0" applyProtection="0"/>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27" fillId="63" borderId="261" applyNumberFormat="0" applyProtection="0">
      <alignment horizontal="left" vertical="center" indent="1"/>
    </xf>
    <xf numFmtId="191" fontId="28" fillId="50" borderId="197">
      <alignment vertical="center"/>
    </xf>
    <xf numFmtId="191" fontId="28" fillId="50" borderId="197">
      <alignment vertical="center"/>
    </xf>
    <xf numFmtId="172" fontId="28" fillId="12" borderId="197">
      <alignment vertical="center"/>
      <protection locked="0"/>
    </xf>
    <xf numFmtId="172" fontId="28" fillId="12" borderId="197">
      <alignment vertical="center"/>
      <protection locked="0"/>
    </xf>
    <xf numFmtId="186" fontId="56" fillId="14" borderId="222" applyNumberFormat="0" applyProtection="0">
      <alignment horizontal="left" vertical="top" indent="1"/>
    </xf>
    <xf numFmtId="186" fontId="28" fillId="49" borderId="197">
      <alignment vertical="center"/>
    </xf>
    <xf numFmtId="186" fontId="28" fillId="12" borderId="197">
      <alignment vertical="center"/>
      <protection locked="0"/>
    </xf>
    <xf numFmtId="186" fontId="61" fillId="21" borderId="226" applyBorder="0"/>
    <xf numFmtId="191" fontId="28" fillId="49" borderId="197">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15" borderId="25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37" fontId="33" fillId="0" borderId="227" applyNumberFormat="0"/>
    <xf numFmtId="186" fontId="62"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8" fillId="49" borderId="230">
      <alignment vertical="center"/>
    </xf>
    <xf numFmtId="186" fontId="56" fillId="40" borderId="224" applyNumberFormat="0" applyFont="0" applyAlignment="0" applyProtection="0"/>
    <xf numFmtId="190" fontId="28" fillId="49" borderId="230">
      <alignmen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7" borderId="230"/>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186" fontId="56" fillId="21"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5"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72" fillId="86" borderId="222" applyNumberFormat="0" applyProtection="0">
      <alignment horizontal="right" vertical="center"/>
    </xf>
    <xf numFmtId="186" fontId="56" fillId="14" borderId="224" applyNumberFormat="0" applyProtection="0">
      <alignment horizontal="left" vertical="center" indent="1"/>
    </xf>
    <xf numFmtId="186" fontId="27" fillId="14" borderId="222"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186" fontId="56" fillId="15" borderId="261" applyNumberFormat="0" applyProtection="0">
      <alignment horizontal="left" vertical="top"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56" fillId="52" borderId="263" applyNumberFormat="0" applyProtection="0">
      <alignment vertical="center"/>
    </xf>
    <xf numFmtId="4" fontId="76" fillId="87" borderId="222" applyNumberFormat="0" applyProtection="0">
      <alignment horizontal="right" vertical="center"/>
    </xf>
    <xf numFmtId="186" fontId="27" fillId="15" borderId="222" applyNumberFormat="0" applyProtection="0">
      <alignment horizontal="left" vertical="center" indent="1"/>
    </xf>
    <xf numFmtId="4" fontId="56" fillId="57" borderId="228"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61" fillId="21" borderId="265" applyBorder="0"/>
    <xf numFmtId="186" fontId="56" fillId="15" borderId="261" applyNumberFormat="0" applyProtection="0">
      <alignment horizontal="left" vertical="top" indent="1"/>
    </xf>
    <xf numFmtId="186" fontId="56" fillId="40" borderId="263" applyNumberFormat="0" applyFon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4" fontId="70" fillId="86" borderId="262" applyNumberFormat="0" applyProtection="0">
      <alignment horizontal="left" vertical="center" indent="1"/>
    </xf>
    <xf numFmtId="188" fontId="5" fillId="70" borderId="8">
      <alignment horizontal="right" vertical="center"/>
      <protection locked="0"/>
    </xf>
    <xf numFmtId="186" fontId="56" fillId="40" borderId="242" applyNumberFormat="0" applyFont="0" applyAlignment="0" applyProtection="0"/>
    <xf numFmtId="186" fontId="56" fillId="14" borderId="252" applyNumberFormat="0" applyProtection="0">
      <alignment horizontal="left" vertical="top" indent="1"/>
    </xf>
    <xf numFmtId="190" fontId="5" fillId="70" borderId="259">
      <alignment horizontal="right" vertical="center"/>
      <protection locked="0"/>
    </xf>
    <xf numFmtId="186" fontId="56" fillId="15" borderId="252" applyNumberFormat="0" applyProtection="0">
      <alignment horizontal="left" vertical="top" indent="1"/>
    </xf>
    <xf numFmtId="4" fontId="62" fillId="48" borderId="252" applyNumberFormat="0" applyProtection="0">
      <alignment vertical="center"/>
    </xf>
    <xf numFmtId="4" fontId="56" fillId="58" borderId="242" applyNumberFormat="0" applyProtection="0">
      <alignment horizontal="right" vertical="center"/>
    </xf>
    <xf numFmtId="186" fontId="56" fillId="21" borderId="261" applyNumberFormat="0" applyProtection="0">
      <alignment horizontal="left" vertical="top" indent="1"/>
    </xf>
    <xf numFmtId="4" fontId="62" fillId="48" borderId="261" applyNumberFormat="0" applyProtection="0">
      <alignment vertical="center"/>
    </xf>
    <xf numFmtId="186" fontId="56" fillId="64" borderId="211" applyNumberFormat="0">
      <protection locked="0"/>
    </xf>
    <xf numFmtId="4" fontId="64" fillId="64"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91" fontId="28" fillId="51" borderId="197">
      <alignment horizontal="right" vertical="center"/>
      <protection locked="0"/>
    </xf>
    <xf numFmtId="186"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56" fillId="15" borderId="222" applyNumberFormat="0" applyProtection="0">
      <alignment horizontal="left" vertical="top" indent="1"/>
    </xf>
    <xf numFmtId="186" fontId="44" fillId="0" borderId="268" applyNumberFormat="0" applyFill="0" applyAlignment="0" applyProtection="0"/>
    <xf numFmtId="4" fontId="56" fillId="14" borderId="22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24" applyNumberFormat="0" applyProtection="0">
      <alignment horizontal="left" vertical="center" indent="1"/>
    </xf>
    <xf numFmtId="186" fontId="27"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86" fontId="56" fillId="14" borderId="261" applyNumberFormat="0" applyProtection="0">
      <alignment horizontal="left" vertical="top" indent="1"/>
    </xf>
    <xf numFmtId="186" fontId="56" fillId="21" borderId="222" applyNumberFormat="0" applyProtection="0">
      <alignment horizontal="left" vertical="top" indent="1"/>
    </xf>
    <xf numFmtId="186" fontId="56" fillId="40" borderId="263" applyNumberFormat="0" applyFont="0" applyAlignment="0" applyProtection="0"/>
    <xf numFmtId="4" fontId="56" fillId="56" borderId="224" applyNumberFormat="0" applyProtection="0">
      <alignment horizontal="right" vertical="center"/>
    </xf>
    <xf numFmtId="186" fontId="56" fillId="62" borderId="224" applyNumberFormat="0" applyProtection="0">
      <alignment horizontal="left" vertical="center" indent="1"/>
    </xf>
    <xf numFmtId="186" fontId="56" fillId="63" borderId="261"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63" borderId="263"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40" borderId="263" applyNumberFormat="0" applyFont="0" applyAlignment="0" applyProtection="0"/>
    <xf numFmtId="186" fontId="42" fillId="44" borderId="22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40" borderId="263" applyNumberFormat="0" applyFont="0" applyAlignment="0" applyProtection="0"/>
    <xf numFmtId="172" fontId="28" fillId="12" borderId="197">
      <alignment vertical="center"/>
      <protection locked="0"/>
    </xf>
    <xf numFmtId="186" fontId="56" fillId="40" borderId="263" applyNumberFormat="0" applyFont="0" applyAlignment="0" applyProtection="0"/>
    <xf numFmtId="4" fontId="59" fillId="65" borderId="224" applyNumberFormat="0" applyProtection="0">
      <alignment horizontal="right" vertical="center"/>
    </xf>
    <xf numFmtId="191" fontId="28" fillId="12" borderId="197">
      <alignment vertical="center"/>
      <protection locked="0"/>
    </xf>
    <xf numFmtId="4" fontId="56" fillId="53" borderId="224" applyNumberFormat="0" applyProtection="0">
      <alignment horizontal="left" vertical="center" indent="1"/>
    </xf>
    <xf numFmtId="4" fontId="56" fillId="53" borderId="224" applyNumberFormat="0" applyProtection="0">
      <alignment horizontal="left" vertical="center" indent="1"/>
    </xf>
    <xf numFmtId="186" fontId="57" fillId="44" borderId="264" applyNumberFormat="0" applyAlignment="0" applyProtection="0"/>
    <xf numFmtId="186" fontId="56" fillId="15" borderId="261" applyNumberFormat="0" applyProtection="0">
      <alignment horizontal="left" vertical="top" indent="1"/>
    </xf>
    <xf numFmtId="186" fontId="56" fillId="14" borderId="222" applyNumberFormat="0" applyProtection="0">
      <alignment horizontal="left" vertical="top" indent="1"/>
    </xf>
    <xf numFmtId="172" fontId="28" fillId="12" borderId="197">
      <alignment vertical="center"/>
      <protection locked="0"/>
    </xf>
    <xf numFmtId="186" fontId="42" fillId="44" borderId="224" applyNumberFormat="0" applyAlignment="0" applyProtection="0"/>
    <xf numFmtId="186" fontId="27" fillId="14" borderId="261" applyNumberFormat="0" applyProtection="0">
      <alignment horizontal="left" vertical="top" indent="1"/>
    </xf>
    <xf numFmtId="4" fontId="56" fillId="23" borderId="263" applyNumberFormat="0" applyProtection="0">
      <alignment horizontal="right" vertical="center"/>
    </xf>
    <xf numFmtId="186" fontId="56" fillId="63" borderId="261" applyNumberFormat="0" applyProtection="0">
      <alignment horizontal="left" vertical="top" indent="1"/>
    </xf>
    <xf numFmtId="4" fontId="64" fillId="64" borderId="263" applyNumberFormat="0" applyProtection="0">
      <alignment horizontal="right" vertical="center"/>
    </xf>
    <xf numFmtId="4" fontId="64" fillId="64"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0" fillId="52"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60" borderId="263" applyNumberFormat="0" applyProtection="0">
      <alignment horizontal="right" vertical="center"/>
    </xf>
    <xf numFmtId="4" fontId="56" fillId="52" borderId="263" applyNumberFormat="0" applyProtection="0">
      <alignmen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53"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42" fillId="44" borderId="263" applyNumberFormat="0" applyAlignment="0" applyProtection="0"/>
    <xf numFmtId="4" fontId="56" fillId="16" borderId="253" applyNumberFormat="0" applyProtection="0">
      <alignment horizontal="right" vertical="center"/>
    </xf>
    <xf numFmtId="186" fontId="56" fillId="62" borderId="263" applyNumberFormat="0" applyProtection="0">
      <alignment horizontal="left" vertical="center" indent="1"/>
    </xf>
    <xf numFmtId="186" fontId="27" fillId="21" borderId="261"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186" fontId="44" fillId="0" borderId="268" applyNumberFormat="0" applyFill="0" applyAlignment="0" applyProtection="0"/>
    <xf numFmtId="186" fontId="56" fillId="21" borderId="261" applyNumberFormat="0" applyProtection="0">
      <alignment horizontal="left" vertical="top" indent="1"/>
    </xf>
    <xf numFmtId="188" fontId="28" fillId="50" borderId="269">
      <alignment vertical="center"/>
    </xf>
    <xf numFmtId="4" fontId="56" fillId="52" borderId="263" applyNumberFormat="0" applyProtection="0">
      <alignment vertical="center"/>
    </xf>
    <xf numFmtId="4" fontId="56" fillId="60" borderId="263" applyNumberFormat="0" applyProtection="0">
      <alignment horizontal="right" vertical="center"/>
    </xf>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5" borderId="263" applyNumberFormat="0" applyProtection="0">
      <alignment horizontal="right" vertical="center"/>
    </xf>
    <xf numFmtId="186" fontId="27" fillId="21" borderId="261"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0" borderId="263" applyNumberFormat="0" applyProtection="0">
      <alignment horizontal="right" vertical="center"/>
    </xf>
    <xf numFmtId="186" fontId="56" fillId="40" borderId="263" applyNumberFormat="0" applyFont="0" applyAlignment="0" applyProtection="0"/>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top" indent="1"/>
    </xf>
    <xf numFmtId="4" fontId="27" fillId="21" borderId="267" applyNumberFormat="0" applyProtection="0">
      <alignment horizontal="left" vertical="center" indent="1"/>
    </xf>
    <xf numFmtId="4" fontId="56" fillId="57" borderId="267"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15" borderId="267"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4" fontId="56" fillId="14" borderId="267" applyNumberFormat="0" applyProtection="0">
      <alignment horizontal="left" vertical="center" indent="1"/>
    </xf>
    <xf numFmtId="186" fontId="56" fillId="40" borderId="263" applyNumberFormat="0" applyFont="0" applyAlignment="0" applyProtection="0"/>
    <xf numFmtId="4" fontId="59" fillId="53" borderId="263" applyNumberFormat="0" applyProtection="0">
      <alignment vertical="center"/>
    </xf>
    <xf numFmtId="4" fontId="56" fillId="56" borderId="263" applyNumberFormat="0" applyProtection="0">
      <alignment horizontal="right" vertical="center"/>
    </xf>
    <xf numFmtId="186" fontId="56" fillId="40" borderId="263" applyNumberFormat="0" applyFont="0" applyAlignment="0" applyProtection="0"/>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63" applyNumberFormat="0" applyProtection="0">
      <alignment horizontal="left" vertical="center" indent="1"/>
    </xf>
    <xf numFmtId="4" fontId="56" fillId="15" borderId="267" applyNumberFormat="0" applyProtection="0">
      <alignment horizontal="left" vertical="center" indent="1"/>
    </xf>
    <xf numFmtId="186" fontId="27" fillId="63" borderId="261" applyNumberFormat="0" applyProtection="0">
      <alignment horizontal="left" vertical="center" indent="1"/>
    </xf>
    <xf numFmtId="186" fontId="56" fillId="40" borderId="263" applyNumberFormat="0" applyFont="0" applyAlignment="0" applyProtection="0"/>
    <xf numFmtId="186" fontId="27" fillId="21"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4" fontId="56" fillId="60" borderId="263" applyNumberFormat="0" applyProtection="0">
      <alignment horizontal="right" vertical="center"/>
    </xf>
    <xf numFmtId="186" fontId="56" fillId="21" borderId="261" applyNumberFormat="0" applyProtection="0">
      <alignment horizontal="left" vertical="top" indent="1"/>
    </xf>
    <xf numFmtId="186" fontId="27" fillId="21" borderId="261" applyNumberFormat="0" applyProtection="0">
      <alignment horizontal="left" vertical="center" indent="1"/>
    </xf>
    <xf numFmtId="186" fontId="56" fillId="40" borderId="263" applyNumberFormat="0" applyFont="0" applyAlignment="0" applyProtection="0"/>
    <xf numFmtId="186" fontId="56" fillId="21" borderId="261" applyNumberFormat="0" applyProtection="0">
      <alignment horizontal="left" vertical="top" indent="1"/>
    </xf>
    <xf numFmtId="4" fontId="62" fillId="11" borderId="261" applyNumberFormat="0" applyProtection="0">
      <alignment horizontal="left" vertical="center" indent="1"/>
    </xf>
    <xf numFmtId="4" fontId="56" fillId="61" borderId="228" applyNumberFormat="0" applyProtection="0">
      <alignment horizontal="left" vertical="center" indent="1"/>
    </xf>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28" fillId="50" borderId="230">
      <alignment vertical="center"/>
    </xf>
    <xf numFmtId="191" fontId="28" fillId="51" borderId="230">
      <alignment horizontal="right" vertical="center"/>
      <protection locked="0"/>
    </xf>
    <xf numFmtId="188" fontId="28" fillId="50" borderId="230">
      <alignment vertical="center"/>
    </xf>
    <xf numFmtId="191" fontId="28" fillId="50" borderId="230">
      <alignment vertical="center"/>
    </xf>
    <xf numFmtId="186" fontId="28" fillId="12" borderId="230">
      <alignment vertical="center"/>
      <protection locked="0"/>
    </xf>
    <xf numFmtId="188" fontId="28" fillId="49" borderId="230">
      <alignment vertical="center"/>
    </xf>
    <xf numFmtId="186" fontId="28" fillId="49" borderId="23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64" borderId="211" applyNumberFormat="0">
      <protection locked="0"/>
    </xf>
    <xf numFmtId="4" fontId="62" fillId="11" borderId="222" applyNumberFormat="0" applyProtection="0">
      <alignment horizontal="left" vertical="center" indent="1"/>
    </xf>
    <xf numFmtId="4" fontId="56" fillId="53" borderId="224"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56" fillId="16" borderId="224" applyNumberFormat="0" applyProtection="0">
      <alignment horizontal="right" vertical="center"/>
    </xf>
    <xf numFmtId="37" fontId="33" fillId="0" borderId="227" applyNumberFormat="0"/>
    <xf numFmtId="186" fontId="56" fillId="64" borderId="211" applyNumberFormat="0">
      <protection locked="0"/>
    </xf>
    <xf numFmtId="186" fontId="44" fillId="0" borderId="229" applyNumberFormat="0" applyFill="0" applyAlignment="0" applyProtection="0"/>
    <xf numFmtId="4" fontId="64" fillId="64" borderId="224" applyNumberFormat="0" applyProtection="0">
      <alignment horizontal="right" vertical="center"/>
    </xf>
    <xf numFmtId="186" fontId="56" fillId="64" borderId="211" applyNumberFormat="0">
      <protection locked="0"/>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86" fontId="56" fillId="63" borderId="261" applyNumberFormat="0" applyProtection="0">
      <alignment horizontal="left" vertical="top" indent="1"/>
    </xf>
    <xf numFmtId="4" fontId="56" fillId="53" borderId="263" applyNumberFormat="0" applyProtection="0">
      <alignment horizontal="left" vertical="center" indent="1"/>
    </xf>
    <xf numFmtId="186" fontId="56" fillId="14" borderId="263"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60" fillId="52" borderId="261" applyNumberFormat="0" applyProtection="0">
      <alignment horizontal="left" vertical="top" indent="1"/>
    </xf>
    <xf numFmtId="4" fontId="56" fillId="15" borderId="263" applyNumberFormat="0" applyProtection="0">
      <alignment horizontal="right" vertical="center"/>
    </xf>
    <xf numFmtId="186" fontId="61" fillId="21" borderId="265" applyBorder="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53" borderId="263" applyNumberFormat="0" applyProtection="0">
      <alignment horizontal="left" vertical="center" indent="1"/>
    </xf>
    <xf numFmtId="186" fontId="60" fillId="52" borderId="261" applyNumberFormat="0" applyProtection="0">
      <alignment horizontal="left" vertical="top" indent="1"/>
    </xf>
    <xf numFmtId="186" fontId="27" fillId="21" borderId="261" applyNumberFormat="0" applyProtection="0">
      <alignment horizontal="left" vertical="center"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4" fontId="56" fillId="54" borderId="263" applyNumberFormat="0" applyProtection="0">
      <alignment horizontal="left" vertical="center" indent="1"/>
    </xf>
    <xf numFmtId="4" fontId="59" fillId="65" borderId="263" applyNumberFormat="0" applyProtection="0">
      <alignment horizontal="right" vertical="center"/>
    </xf>
    <xf numFmtId="186" fontId="56" fillId="40" borderId="263" applyNumberFormat="0" applyFont="0" applyAlignment="0" applyProtection="0"/>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0"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56" fillId="61" borderId="267" applyNumberFormat="0" applyProtection="0">
      <alignment horizontal="left" vertical="center" indent="1"/>
    </xf>
    <xf numFmtId="4" fontId="56" fillId="55"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0" fillId="41" borderId="242" applyNumberFormat="0" applyAlignment="0" applyProtection="0"/>
    <xf numFmtId="186" fontId="56" fillId="14" borderId="261" applyNumberFormat="0" applyProtection="0">
      <alignment horizontal="left" vertical="top" indent="1"/>
    </xf>
    <xf numFmtId="186" fontId="27" fillId="15" borderId="261" applyNumberFormat="0" applyProtection="0">
      <alignment horizontal="left" vertical="center" indent="1"/>
    </xf>
    <xf numFmtId="4" fontId="56" fillId="59" borderId="263" applyNumberFormat="0" applyProtection="0">
      <alignment horizontal="right" vertical="center"/>
    </xf>
    <xf numFmtId="4" fontId="62" fillId="11" borderId="261" applyNumberFormat="0" applyProtection="0">
      <alignment horizontal="left" vertical="center" indent="1"/>
    </xf>
    <xf numFmtId="4" fontId="56" fillId="56" borderId="263" applyNumberFormat="0" applyProtection="0">
      <alignment horizontal="right" vertical="center"/>
    </xf>
    <xf numFmtId="186" fontId="56" fillId="21" borderId="261" applyNumberFormat="0" applyProtection="0">
      <alignment horizontal="left" vertical="top" indent="1"/>
    </xf>
    <xf numFmtId="4" fontId="56" fillId="59" borderId="263" applyNumberFormat="0" applyProtection="0">
      <alignment horizontal="right" vertical="center"/>
    </xf>
    <xf numFmtId="4" fontId="56" fillId="16" borderId="263" applyNumberFormat="0" applyProtection="0">
      <alignment horizontal="right" vertical="center"/>
    </xf>
    <xf numFmtId="4" fontId="56" fillId="57" borderId="267" applyNumberFormat="0" applyProtection="0">
      <alignment horizontal="right" vertical="center"/>
    </xf>
    <xf numFmtId="4" fontId="63" fillId="66" borderId="267" applyNumberFormat="0" applyProtection="0">
      <alignment horizontal="left" vertical="center"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7" fillId="44" borderId="264" applyNumberFormat="0" applyAlignment="0" applyProtection="0"/>
    <xf numFmtId="186" fontId="61" fillId="21" borderId="265" applyBorder="0"/>
    <xf numFmtId="186" fontId="56" fillId="63" borderId="261" applyNumberFormat="0" applyProtection="0">
      <alignment horizontal="left" vertical="top" indent="1"/>
    </xf>
    <xf numFmtId="4" fontId="27" fillId="21" borderId="267"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61" fillId="21" borderId="265" applyBorder="0"/>
    <xf numFmtId="186" fontId="56" fillId="63" borderId="261" applyNumberFormat="0" applyProtection="0">
      <alignment horizontal="left" vertical="top" indent="1"/>
    </xf>
    <xf numFmtId="186" fontId="61" fillId="21" borderId="265" applyBorder="0"/>
    <xf numFmtId="4" fontId="56" fillId="55" borderId="263" applyNumberFormat="0" applyProtection="0">
      <alignment horizontal="right" vertical="center"/>
    </xf>
    <xf numFmtId="186" fontId="27" fillId="63" borderId="261" applyNumberFormat="0" applyProtection="0">
      <alignment horizontal="left" vertical="center"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62" fillId="15" borderId="252" applyNumberFormat="0" applyProtection="0">
      <alignment horizontal="left" vertical="top" indent="1"/>
    </xf>
    <xf numFmtId="4" fontId="56" fillId="60" borderId="224" applyNumberFormat="0" applyProtection="0">
      <alignment horizontal="right" vertical="center"/>
    </xf>
    <xf numFmtId="4" fontId="56" fillId="16" borderId="224" applyNumberFormat="0" applyProtection="0">
      <alignment horizontal="right" vertical="center"/>
    </xf>
    <xf numFmtId="186" fontId="60" fillId="52" borderId="222" applyNumberFormat="0" applyProtection="0">
      <alignment horizontal="left" vertical="top" indent="1"/>
    </xf>
    <xf numFmtId="186" fontId="56" fillId="40" borderId="224" applyNumberFormat="0" applyFon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4" fontId="56" fillId="52" borderId="224" applyNumberFormat="0" applyProtection="0">
      <alignment vertical="center"/>
    </xf>
    <xf numFmtId="4" fontId="56" fillId="55"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42" fillId="44" borderId="224" applyNumberFormat="0" applyAlignment="0" applyProtection="0"/>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40" borderId="224" applyNumberFormat="0" applyFont="0" applyAlignment="0" applyProtection="0"/>
    <xf numFmtId="196" fontId="5" fillId="69" borderId="230">
      <alignment vertical="center"/>
    </xf>
    <xf numFmtId="191" fontId="5" fillId="7" borderId="230">
      <alignment vertical="center"/>
      <protection locked="0"/>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72" fontId="28" fillId="12" borderId="230">
      <alignment vertical="center"/>
      <protection locked="0"/>
    </xf>
    <xf numFmtId="191" fontId="28" fillId="12" borderId="230">
      <alignment vertical="center"/>
      <protection locked="0"/>
    </xf>
    <xf numFmtId="191" fontId="28" fillId="12" borderId="230">
      <alignment vertical="center"/>
      <protection locked="0"/>
    </xf>
    <xf numFmtId="186" fontId="56" fillId="40" borderId="224" applyNumberFormat="0" applyFont="0" applyAlignment="0" applyProtection="0"/>
    <xf numFmtId="186" fontId="27" fillId="21" borderId="222" applyNumberFormat="0" applyProtection="0">
      <alignment horizontal="left" vertical="top" indent="1"/>
    </xf>
    <xf numFmtId="186" fontId="57" fillId="44" borderId="225" applyNumberFormat="0" applyAlignment="0" applyProtection="0"/>
    <xf numFmtId="4" fontId="56" fillId="15" borderId="228" applyNumberFormat="0" applyProtection="0">
      <alignment horizontal="left" vertical="center" indent="1"/>
    </xf>
    <xf numFmtId="186" fontId="56" fillId="40" borderId="224" applyNumberFormat="0" applyFont="0" applyAlignment="0" applyProtection="0"/>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56" fillId="63" borderId="222" applyNumberFormat="0" applyProtection="0">
      <alignment horizontal="left" vertical="top" indent="1"/>
    </xf>
    <xf numFmtId="4" fontId="62" fillId="48" borderId="222"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56" fillId="15" borderId="222" applyNumberFormat="0" applyProtection="0">
      <alignment horizontal="left" vertical="top" indent="1"/>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7" borderId="228"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27" fillId="21" borderId="228" applyNumberFormat="0" applyProtection="0">
      <alignment horizontal="left" vertical="center"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44" fillId="0" borderId="229" applyNumberFormat="0" applyFill="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4" borderId="211" applyNumberFormat="0">
      <protection locked="0"/>
    </xf>
    <xf numFmtId="4" fontId="62" fillId="48" borderId="222" applyNumberFormat="0" applyProtection="0">
      <alignment vertical="center"/>
    </xf>
    <xf numFmtId="4" fontId="56" fillId="54" borderId="224" applyNumberFormat="0" applyProtection="0">
      <alignment horizontal="left" vertical="center" indent="1"/>
    </xf>
    <xf numFmtId="186" fontId="62" fillId="48" borderId="222" applyNumberFormat="0" applyProtection="0">
      <alignment horizontal="left" vertical="top" indent="1"/>
    </xf>
    <xf numFmtId="4" fontId="59" fillId="65" borderId="224" applyNumberFormat="0" applyProtection="0">
      <alignment horizontal="right" vertical="center"/>
    </xf>
    <xf numFmtId="186" fontId="62" fillId="15" borderId="222" applyNumberFormat="0" applyProtection="0">
      <alignment horizontal="left" vertical="top" indent="1"/>
    </xf>
    <xf numFmtId="37" fontId="33" fillId="0" borderId="227" applyNumberFormat="0"/>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63" borderId="222" applyNumberFormat="0" applyProtection="0">
      <alignment horizontal="left" vertical="top" indent="1"/>
    </xf>
    <xf numFmtId="186" fontId="56" fillId="64" borderId="211" applyNumberFormat="0">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93" fontId="28" fillId="12" borderId="230">
      <alignment vertical="center"/>
      <protection locked="0"/>
    </xf>
    <xf numFmtId="186"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4" fontId="62" fillId="48" borderId="222" applyNumberFormat="0" applyProtection="0">
      <alignmen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4" fontId="63" fillId="66" borderId="228"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24"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6" fontId="50" fillId="41" borderId="224" applyNumberFormat="0" applyAlignment="0" applyProtection="0"/>
    <xf numFmtId="186" fontId="50" fillId="41" borderId="224" applyNumberFormat="0" applyAlignment="0" applyProtection="0"/>
    <xf numFmtId="4" fontId="27" fillId="21"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37" fontId="33" fillId="0" borderId="227" applyNumberFormat="0"/>
    <xf numFmtId="194" fontId="33" fillId="0" borderId="231" applyFill="0"/>
    <xf numFmtId="186" fontId="56" fillId="63" borderId="222" applyNumberFormat="0" applyProtection="0">
      <alignment horizontal="left" vertical="top" indent="1"/>
    </xf>
    <xf numFmtId="186" fontId="57" fillId="44" borderId="225" applyNumberFormat="0" applyAlignment="0" applyProtection="0"/>
    <xf numFmtId="186" fontId="56" fillId="63" borderId="222" applyNumberFormat="0" applyProtection="0">
      <alignment horizontal="left" vertical="top" indent="1"/>
    </xf>
    <xf numFmtId="193" fontId="28" fillId="12" borderId="230">
      <alignment vertical="center"/>
      <protection locked="0"/>
    </xf>
    <xf numFmtId="186" fontId="27" fillId="14" borderId="222" applyNumberFormat="0" applyProtection="0">
      <alignment horizontal="left" vertical="top" indent="1"/>
    </xf>
    <xf numFmtId="172" fontId="28" fillId="12" borderId="230">
      <alignment vertical="center"/>
      <protection locked="0"/>
    </xf>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4" fontId="27" fillId="21" borderId="228" applyNumberFormat="0" applyProtection="0">
      <alignment horizontal="left" vertical="center" indent="1"/>
    </xf>
    <xf numFmtId="186" fontId="56" fillId="14" borderId="222" applyNumberFormat="0" applyProtection="0">
      <alignment horizontal="left" vertical="top" indent="1"/>
    </xf>
    <xf numFmtId="186" fontId="27" fillId="15"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28" fillId="12" borderId="230">
      <alignment vertical="center"/>
      <protection locked="0"/>
    </xf>
    <xf numFmtId="186" fontId="57" fillId="44" borderId="225" applyNumberForma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64" borderId="211" applyNumberFormat="0">
      <protection locked="0"/>
    </xf>
    <xf numFmtId="4" fontId="64" fillId="64" borderId="224" applyNumberFormat="0" applyProtection="0">
      <alignment horizontal="right" vertical="center"/>
    </xf>
    <xf numFmtId="4" fontId="56" fillId="0"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4" fontId="56" fillId="19" borderId="224" applyNumberFormat="0" applyProtection="0">
      <alignment horizontal="righ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59" fillId="53"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86" fontId="56" fillId="40" borderId="224" applyNumberFormat="0" applyFont="0" applyAlignment="0" applyProtection="0"/>
    <xf numFmtId="4" fontId="59" fillId="53"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186" fontId="44" fillId="0" borderId="229" applyNumberFormat="0" applyFill="0" applyAlignment="0" applyProtection="0"/>
    <xf numFmtId="4" fontId="64" fillId="64" borderId="224" applyNumberFormat="0" applyProtection="0">
      <alignment horizontal="right" vertical="center"/>
    </xf>
    <xf numFmtId="4" fontId="56" fillId="16" borderId="224" applyNumberFormat="0" applyProtection="0">
      <alignment horizontal="right" vertical="center"/>
    </xf>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56"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4" borderId="211" applyNumberFormat="0">
      <protection locked="0"/>
    </xf>
    <xf numFmtId="186" fontId="56" fillId="64" borderId="211" applyNumberFormat="0">
      <protection locked="0"/>
    </xf>
    <xf numFmtId="186" fontId="27" fillId="63" borderId="222" applyNumberFormat="0" applyProtection="0">
      <alignment horizontal="left" vertical="top" indent="1"/>
    </xf>
    <xf numFmtId="186" fontId="44" fillId="0" borderId="229" applyNumberFormat="0" applyFill="0" applyAlignment="0" applyProtection="0"/>
    <xf numFmtId="186" fontId="62" fillId="15"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94" fontId="33" fillId="0" borderId="221" applyFill="0"/>
    <xf numFmtId="4" fontId="56" fillId="16" borderId="263" applyNumberFormat="0" applyProtection="0">
      <alignment horizontal="right" vertical="center"/>
    </xf>
    <xf numFmtId="164" fontId="69" fillId="0" borderId="0" applyFont="0" applyFill="0" applyBorder="0" applyAlignment="0" applyProtection="0"/>
    <xf numFmtId="186" fontId="42" fillId="44" borderId="263" applyNumberFormat="0" applyAlignment="0" applyProtection="0"/>
    <xf numFmtId="186" fontId="56" fillId="63" borderId="261" applyNumberFormat="0" applyProtection="0">
      <alignment horizontal="left" vertical="top" indent="1"/>
    </xf>
    <xf numFmtId="4" fontId="56" fillId="0" borderId="263" applyNumberFormat="0" applyProtection="0">
      <alignment horizontal="right" vertical="center"/>
    </xf>
    <xf numFmtId="0" fontId="3" fillId="0" borderId="0"/>
    <xf numFmtId="164" fontId="5" fillId="0" borderId="0" applyFont="0" applyFill="0" applyBorder="0" applyAlignment="0" applyProtection="0"/>
    <xf numFmtId="186" fontId="56" fillId="63" borderId="252" applyNumberFormat="0" applyProtection="0">
      <alignment horizontal="left" vertical="top" indent="1"/>
    </xf>
    <xf numFmtId="193" fontId="5" fillId="7" borderId="8">
      <alignment vertical="center"/>
      <protection locked="0"/>
    </xf>
    <xf numFmtId="186" fontId="56" fillId="40" borderId="263" applyNumberFormat="0" applyFont="0" applyAlignment="0" applyProtection="0"/>
    <xf numFmtId="186" fontId="56" fillId="21" borderId="252" applyNumberFormat="0" applyProtection="0">
      <alignment horizontal="left" vertical="top" indent="1"/>
    </xf>
    <xf numFmtId="4" fontId="56" fillId="0" borderId="263" applyNumberFormat="0" applyProtection="0">
      <alignment horizontal="right" vertical="center"/>
    </xf>
    <xf numFmtId="186" fontId="27" fillId="63" borderId="261" applyNumberFormat="0" applyProtection="0">
      <alignment horizontal="left" vertical="center" indent="1"/>
    </xf>
    <xf numFmtId="4" fontId="56" fillId="15" borderId="267" applyNumberFormat="0" applyProtection="0">
      <alignment horizontal="left" vertical="center" indent="1"/>
    </xf>
    <xf numFmtId="186" fontId="56" fillId="15" borderId="261" applyNumberFormat="0" applyProtection="0">
      <alignment horizontal="left" vertical="top" indent="1"/>
    </xf>
    <xf numFmtId="186" fontId="62" fillId="48" borderId="261"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4" fontId="56" fillId="53" borderId="263" applyNumberFormat="0" applyProtection="0">
      <alignment horizontal="left" vertical="center" indent="1"/>
    </xf>
    <xf numFmtId="186" fontId="56" fillId="21" borderId="244" applyNumberFormat="0" applyProtection="0">
      <alignment horizontal="left" vertical="top" indent="1"/>
    </xf>
    <xf numFmtId="4" fontId="56" fillId="52" borderId="263" applyNumberFormat="0" applyProtection="0">
      <alignment vertical="center"/>
    </xf>
    <xf numFmtId="186" fontId="56" fillId="40" borderId="263" applyNumberFormat="0" applyFont="0" applyAlignment="0" applyProtection="0"/>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27" fillId="21" borderId="244" applyNumberFormat="0" applyProtection="0">
      <alignment horizontal="left" vertical="center" indent="1"/>
    </xf>
    <xf numFmtId="186" fontId="56" fillId="14" borderId="263" applyNumberFormat="0" applyProtection="0">
      <alignment horizontal="left" vertical="center" indent="1"/>
    </xf>
    <xf numFmtId="186" fontId="56" fillId="40" borderId="242" applyNumberFormat="0" applyFont="0" applyAlignment="0" applyProtection="0"/>
    <xf numFmtId="186" fontId="56" fillId="15" borderId="261" applyNumberFormat="0" applyProtection="0">
      <alignment horizontal="left" vertical="top" indent="1"/>
    </xf>
    <xf numFmtId="4" fontId="72" fillId="86" borderId="244" applyNumberFormat="0" applyProtection="0">
      <alignment horizontal="right" vertical="center"/>
    </xf>
    <xf numFmtId="186" fontId="56" fillId="40" borderId="242" applyNumberFormat="0" applyFont="0" applyAlignment="0" applyProtection="0"/>
    <xf numFmtId="186" fontId="56" fillId="21" borderId="261" applyNumberFormat="0" applyProtection="0">
      <alignment horizontal="left" vertical="top" indent="1"/>
    </xf>
    <xf numFmtId="4" fontId="72" fillId="79" borderId="244" applyNumberFormat="0" applyProtection="0">
      <alignment horizontal="right" vertical="center"/>
    </xf>
    <xf numFmtId="186" fontId="56" fillId="40" borderId="242" applyNumberFormat="0" applyFont="0" applyAlignment="0" applyProtection="0"/>
    <xf numFmtId="186" fontId="56" fillId="14" borderId="261" applyNumberFormat="0" applyProtection="0">
      <alignment horizontal="left" vertical="top" indent="1"/>
    </xf>
    <xf numFmtId="164" fontId="5" fillId="0" borderId="0" applyFont="0" applyFill="0" applyBorder="0" applyAlignment="0" applyProtection="0"/>
    <xf numFmtId="164" fontId="34" fillId="0" borderId="0" applyFont="0" applyFill="0" applyBorder="0" applyAlignment="0" applyProtection="0"/>
    <xf numFmtId="188" fontId="5" fillId="13" borderId="197">
      <alignment vertical="center"/>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90" fontId="28" fillId="49" borderId="197">
      <alignment vertical="center"/>
    </xf>
    <xf numFmtId="191" fontId="28" fillId="49" borderId="197">
      <alignment vertical="center"/>
    </xf>
    <xf numFmtId="191"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8" fontId="28" fillId="49" borderId="197">
      <alignment vertical="center"/>
    </xf>
    <xf numFmtId="188" fontId="28" fillId="49" borderId="197">
      <alignment vertical="center"/>
    </xf>
    <xf numFmtId="190" fontId="28" fillId="49" borderId="197">
      <alignment vertical="center"/>
    </xf>
    <xf numFmtId="191" fontId="28" fillId="12" borderId="197">
      <alignment vertical="center"/>
      <protection locked="0"/>
    </xf>
    <xf numFmtId="193" fontId="28" fillId="12" borderId="197">
      <alignment vertical="center"/>
      <protection locked="0"/>
    </xf>
    <xf numFmtId="186" fontId="28" fillId="12" borderId="197">
      <alignment vertical="center"/>
      <protection locked="0"/>
    </xf>
    <xf numFmtId="186" fontId="28" fillId="12" borderId="197">
      <alignment vertical="center"/>
      <protection locked="0"/>
    </xf>
    <xf numFmtId="193" fontId="28" fillId="12" borderId="197">
      <alignment vertical="center"/>
      <protection locked="0"/>
    </xf>
    <xf numFmtId="193" fontId="28" fillId="12" borderId="197">
      <alignment vertical="center"/>
      <protection locked="0"/>
    </xf>
    <xf numFmtId="186" fontId="28" fillId="12" borderId="197">
      <alignment vertical="center"/>
      <protection locked="0"/>
    </xf>
    <xf numFmtId="186" fontId="28" fillId="12" borderId="197">
      <alignment vertical="center"/>
      <protection locked="0"/>
    </xf>
    <xf numFmtId="193" fontId="28" fillId="12" borderId="197">
      <alignment vertical="center"/>
      <protection locked="0"/>
    </xf>
    <xf numFmtId="191" fontId="28" fillId="12" borderId="197">
      <alignment vertical="center"/>
      <protection locked="0"/>
    </xf>
    <xf numFmtId="191" fontId="28" fillId="12" borderId="197">
      <alignment vertical="center"/>
      <protection locked="0"/>
    </xf>
    <xf numFmtId="172" fontId="28" fillId="12" borderId="197">
      <alignment vertical="center"/>
      <protection locked="0"/>
    </xf>
    <xf numFmtId="172" fontId="28" fillId="12" borderId="197">
      <alignment vertical="center"/>
      <protection locked="0"/>
    </xf>
    <xf numFmtId="172" fontId="28" fillId="12" borderId="197">
      <alignment vertical="center"/>
      <protection locked="0"/>
    </xf>
    <xf numFmtId="172" fontId="28" fillId="12" borderId="197">
      <alignment vertical="center"/>
      <protection locked="0"/>
    </xf>
    <xf numFmtId="191" fontId="28" fillId="12" borderId="197">
      <alignment vertical="center"/>
      <protection locked="0"/>
    </xf>
    <xf numFmtId="191" fontId="28" fillId="50" borderId="197">
      <alignment vertical="center"/>
    </xf>
    <xf numFmtId="191" fontId="28" fillId="50" borderId="197">
      <alignment vertical="center"/>
    </xf>
    <xf numFmtId="193" fontId="28" fillId="50" borderId="197">
      <alignment vertical="center"/>
    </xf>
    <xf numFmtId="193" fontId="28" fillId="50" borderId="197">
      <alignment vertical="center"/>
    </xf>
    <xf numFmtId="193" fontId="28" fillId="50" borderId="197">
      <alignment vertical="center"/>
    </xf>
    <xf numFmtId="193" fontId="28" fillId="50" borderId="197">
      <alignment vertical="center"/>
    </xf>
    <xf numFmtId="188" fontId="28" fillId="50" borderId="197">
      <alignment vertical="center"/>
    </xf>
    <xf numFmtId="190" fontId="28" fillId="50" borderId="197">
      <alignment vertical="center"/>
    </xf>
    <xf numFmtId="186" fontId="28" fillId="50" borderId="197">
      <alignment vertical="center"/>
    </xf>
    <xf numFmtId="186" fontId="28" fillId="50" borderId="197">
      <alignment vertical="center"/>
    </xf>
    <xf numFmtId="186" fontId="28" fillId="50" borderId="197">
      <alignment vertical="center"/>
    </xf>
    <xf numFmtId="186" fontId="28" fillId="50" borderId="197">
      <alignment vertical="center"/>
    </xf>
    <xf numFmtId="191" fontId="28" fillId="50" borderId="197">
      <alignment vertical="center"/>
    </xf>
    <xf numFmtId="191" fontId="28" fillId="50" borderId="197">
      <alignment vertical="center"/>
    </xf>
    <xf numFmtId="191" fontId="28" fillId="50" borderId="197">
      <alignment vertical="center"/>
    </xf>
    <xf numFmtId="191" fontId="28" fillId="50" borderId="197">
      <alignment vertical="center"/>
    </xf>
    <xf numFmtId="191" fontId="28" fillId="51" borderId="197">
      <alignment horizontal="right" vertical="center"/>
      <protection locked="0"/>
    </xf>
    <xf numFmtId="186" fontId="28" fillId="51" borderId="197">
      <alignment horizontal="right" vertical="center"/>
      <protection locked="0"/>
    </xf>
    <xf numFmtId="186" fontId="28" fillId="51" borderId="197">
      <alignment horizontal="right" vertical="center"/>
      <protection locked="0"/>
    </xf>
    <xf numFmtId="190" fontId="28" fillId="51" borderId="197">
      <alignment horizontal="right" vertical="center"/>
      <protection locked="0"/>
    </xf>
    <xf numFmtId="188" fontId="28" fillId="51" borderId="197">
      <alignment horizontal="right" vertical="center"/>
      <protection locked="0"/>
    </xf>
    <xf numFmtId="190" fontId="28" fillId="51" borderId="197">
      <alignment horizontal="right" vertical="center"/>
      <protection locked="0"/>
    </xf>
    <xf numFmtId="191" fontId="28" fillId="51" borderId="197">
      <alignment horizontal="right" vertical="center"/>
      <protection locked="0"/>
    </xf>
    <xf numFmtId="191" fontId="28" fillId="51" borderId="197">
      <alignment horizontal="right" vertical="center"/>
      <protection locked="0"/>
    </xf>
    <xf numFmtId="191" fontId="28" fillId="51" borderId="197">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27" fillId="64" borderId="197" applyNumberFormat="0">
      <protection locked="0"/>
    </xf>
    <xf numFmtId="4" fontId="62" fillId="48" borderId="222" applyNumberFormat="0" applyProtection="0">
      <alignment vertical="center"/>
    </xf>
    <xf numFmtId="4" fontId="59" fillId="12" borderId="197"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186" fontId="56" fillId="67" borderId="197"/>
    <xf numFmtId="4" fontId="64" fillId="64" borderId="224" applyNumberFormat="0" applyProtection="0">
      <alignment horizontal="right" vertical="center"/>
    </xf>
    <xf numFmtId="194" fontId="33" fillId="0" borderId="221" applyFill="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1" fontId="5" fillId="13" borderId="197">
      <alignment vertical="center"/>
    </xf>
    <xf numFmtId="188" fontId="5" fillId="13" borderId="197">
      <alignment vertical="center"/>
    </xf>
    <xf numFmtId="190" fontId="5" fillId="13" borderId="197">
      <alignment vertical="center"/>
    </xf>
    <xf numFmtId="191" fontId="5" fillId="7" borderId="197">
      <alignment vertical="center"/>
      <protection locked="0"/>
    </xf>
    <xf numFmtId="188" fontId="5" fillId="7" borderId="197">
      <alignment vertical="center"/>
      <protection locked="0"/>
    </xf>
    <xf numFmtId="196" fontId="5" fillId="69" borderId="197">
      <alignment vertical="center"/>
    </xf>
    <xf numFmtId="188" fontId="5" fillId="69" borderId="197">
      <alignment vertical="center"/>
    </xf>
    <xf numFmtId="190" fontId="5" fillId="69" borderId="197">
      <alignment vertical="center"/>
    </xf>
    <xf numFmtId="191" fontId="5" fillId="69" borderId="197">
      <alignment vertical="center"/>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94" fontId="33" fillId="0" borderId="221" applyFill="0"/>
    <xf numFmtId="164" fontId="5" fillId="0" borderId="0" applyFont="0" applyFill="0" applyBorder="0" applyAlignment="0" applyProtection="0"/>
    <xf numFmtId="191" fontId="5" fillId="69" borderId="197">
      <alignment vertical="center"/>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194" fontId="33" fillId="0" borderId="221" applyFill="0"/>
    <xf numFmtId="4" fontId="56" fillId="19" borderId="224" applyNumberFormat="0" applyProtection="0">
      <alignment horizontal="right" vertical="center"/>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94" fontId="33" fillId="0" borderId="221" applyFill="0"/>
    <xf numFmtId="186" fontId="3" fillId="0" borderId="0"/>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194" fontId="33" fillId="0" borderId="221" applyFill="0"/>
    <xf numFmtId="4" fontId="56" fillId="19" borderId="224" applyNumberFormat="0" applyProtection="0">
      <alignment horizontal="right" vertical="center"/>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3" fillId="0" borderId="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62" fillId="15" borderId="222" applyNumberFormat="0" applyProtection="0">
      <alignment horizontal="left" vertical="top" indent="1"/>
    </xf>
    <xf numFmtId="186" fontId="56" fillId="14" borderId="224" applyNumberFormat="0" applyProtection="0">
      <alignment horizontal="left" vertical="center" indent="1"/>
    </xf>
    <xf numFmtId="194" fontId="33" fillId="0" borderId="221" applyFill="0"/>
    <xf numFmtId="186" fontId="42" fillId="44" borderId="224" applyNumberFormat="0" applyAlignment="0" applyProtection="0"/>
    <xf numFmtId="186" fontId="42" fillId="44" borderId="224" applyNumberFormat="0" applyAlignment="0" applyProtection="0"/>
    <xf numFmtId="186" fontId="56" fillId="21" borderId="222" applyNumberFormat="0" applyProtection="0">
      <alignment horizontal="left" vertical="top" indent="1"/>
    </xf>
    <xf numFmtId="186" fontId="56" fillId="14" borderId="222" applyNumberFormat="0" applyProtection="0">
      <alignment horizontal="left" vertical="top" indent="1"/>
    </xf>
    <xf numFmtId="164" fontId="5" fillId="0" borderId="0" applyFont="0" applyFill="0" applyBorder="0" applyAlignment="0" applyProtection="0"/>
    <xf numFmtId="186" fontId="56" fillId="14" borderId="222" applyNumberFormat="0" applyProtection="0">
      <alignment horizontal="left" vertical="top" indent="1"/>
    </xf>
    <xf numFmtId="164" fontId="34" fillId="0" borderId="0" applyFont="0" applyFill="0" applyBorder="0" applyAlignment="0" applyProtection="0"/>
    <xf numFmtId="186" fontId="61" fillId="21" borderId="226" applyBorder="0"/>
    <xf numFmtId="4" fontId="56" fillId="58" borderId="224" applyNumberFormat="0" applyProtection="0">
      <alignment horizontal="right" vertical="center"/>
    </xf>
    <xf numFmtId="186" fontId="56" fillId="40" borderId="224" applyNumberFormat="0" applyFont="0" applyAlignment="0" applyProtection="0"/>
    <xf numFmtId="4" fontId="56" fillId="15" borderId="228" applyNumberFormat="0" applyProtection="0">
      <alignment horizontal="left" vertical="center" indent="1"/>
    </xf>
    <xf numFmtId="4" fontId="56" fillId="59" borderId="224" applyNumberFormat="0" applyProtection="0">
      <alignment horizontal="right" vertical="center"/>
    </xf>
    <xf numFmtId="186" fontId="56" fillId="11" borderId="224" applyNumberFormat="0" applyProtection="0">
      <alignment horizontal="left" vertical="center" indent="1"/>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94" fontId="33" fillId="0" borderId="221" applyFill="0"/>
    <xf numFmtId="186" fontId="56" fillId="62" borderId="224" applyNumberFormat="0" applyProtection="0">
      <alignment horizontal="left" vertical="center" indent="1"/>
    </xf>
    <xf numFmtId="4" fontId="56" fillId="23" borderId="224" applyNumberFormat="0" applyProtection="0">
      <alignment horizontal="right" vertical="center"/>
    </xf>
    <xf numFmtId="186" fontId="42" fillId="44" borderId="224" applyNumberForma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64" fontId="39" fillId="0" borderId="0" applyFont="0" applyFill="0" applyBorder="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21" borderId="222" applyNumberFormat="0" applyProtection="0">
      <alignment horizontal="left" vertical="top" indent="1"/>
    </xf>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4" fontId="56" fillId="0" borderId="22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4" fontId="56" fillId="19" borderId="224" applyNumberFormat="0" applyProtection="0">
      <alignment horizontal="right" vertical="center"/>
    </xf>
    <xf numFmtId="194" fontId="33" fillId="0" borderId="221" applyFill="0"/>
    <xf numFmtId="186" fontId="56" fillId="62" borderId="224" applyNumberFormat="0" applyProtection="0">
      <alignment horizontal="left" vertical="center" indent="1"/>
    </xf>
    <xf numFmtId="4" fontId="56" fillId="58" borderId="224" applyNumberFormat="0" applyProtection="0">
      <alignment horizontal="right" vertical="center"/>
    </xf>
    <xf numFmtId="4" fontId="56" fillId="23"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59"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94" fontId="33" fillId="0" borderId="221" applyFill="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4" fontId="56" fillId="16" borderId="224" applyNumberFormat="0" applyProtection="0">
      <alignment horizontal="right" vertical="center"/>
    </xf>
    <xf numFmtId="186" fontId="56" fillId="15" borderId="222" applyNumberFormat="0" applyProtection="0">
      <alignment horizontal="left" vertical="top" indent="1"/>
    </xf>
    <xf numFmtId="164" fontId="35" fillId="0" borderId="0" applyFont="0" applyFill="0" applyBorder="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4" borderId="224" applyNumberFormat="0" applyProtection="0">
      <alignment horizontal="left" vertical="center" indent="1"/>
    </xf>
    <xf numFmtId="4" fontId="56" fillId="60" borderId="224" applyNumberFormat="0" applyProtection="0">
      <alignment horizontal="right" vertical="center"/>
    </xf>
    <xf numFmtId="186" fontId="56" fillId="14" borderId="222" applyNumberFormat="0" applyProtection="0">
      <alignment horizontal="left" vertical="top" indent="1"/>
    </xf>
    <xf numFmtId="37" fontId="33" fillId="0" borderId="227" applyNumberFormat="0"/>
    <xf numFmtId="186" fontId="60" fillId="52" borderId="222" applyNumberFormat="0" applyProtection="0">
      <alignment horizontal="left" vertical="top" indent="1"/>
    </xf>
    <xf numFmtId="186" fontId="56" fillId="40" borderId="224" applyNumberFormat="0" applyFont="0" applyAlignment="0" applyProtection="0"/>
    <xf numFmtId="4" fontId="64" fillId="64" borderId="224" applyNumberFormat="0" applyProtection="0">
      <alignment horizontal="right" vertical="center"/>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4" fontId="56" fillId="59"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4" fontId="56" fillId="16" borderId="224" applyNumberFormat="0" applyProtection="0">
      <alignment horizontal="right" vertical="center"/>
    </xf>
    <xf numFmtId="4" fontId="56" fillId="59" borderId="224" applyNumberFormat="0" applyProtection="0">
      <alignment horizontal="right" vertical="center"/>
    </xf>
    <xf numFmtId="186" fontId="57" fillId="44" borderId="225" applyNumberFormat="0" applyAlignment="0" applyProtection="0"/>
    <xf numFmtId="186" fontId="56" fillId="11" borderId="224" applyNumberFormat="0" applyProtection="0">
      <alignment horizontal="left" vertical="center" indent="1"/>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6" borderId="224" applyNumberFormat="0" applyProtection="0">
      <alignment horizontal="right" vertical="center"/>
    </xf>
    <xf numFmtId="186" fontId="56" fillId="40" borderId="224" applyNumberFormat="0" applyFont="0" applyAlignment="0" applyProtection="0"/>
    <xf numFmtId="4" fontId="56" fillId="57" borderId="228"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4" fontId="56" fillId="55" borderId="224" applyNumberFormat="0" applyProtection="0">
      <alignment horizontal="right" vertical="center"/>
    </xf>
    <xf numFmtId="4" fontId="56" fillId="52" borderId="224" applyNumberFormat="0" applyProtection="0">
      <alignment vertical="center"/>
    </xf>
    <xf numFmtId="4" fontId="56" fillId="58" borderId="224" applyNumberFormat="0" applyProtection="0">
      <alignment horizontal="right" vertical="center"/>
    </xf>
    <xf numFmtId="4" fontId="59" fillId="53" borderId="224" applyNumberFormat="0" applyProtection="0">
      <alignment vertical="center"/>
    </xf>
    <xf numFmtId="164" fontId="35" fillId="0" borderId="0" applyFont="0" applyFill="0" applyBorder="0" applyAlignment="0" applyProtection="0"/>
    <xf numFmtId="186" fontId="50" fillId="41" borderId="224" applyNumberForma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0" fillId="41" borderId="224" applyNumberFormat="0" applyAlignment="0" applyProtection="0"/>
    <xf numFmtId="4" fontId="59" fillId="53" borderId="224" applyNumberFormat="0" applyProtection="0">
      <alignment vertical="center"/>
    </xf>
    <xf numFmtId="164" fontId="35" fillId="0" borderId="0" applyFont="0" applyFill="0" applyBorder="0" applyAlignment="0" applyProtection="0"/>
    <xf numFmtId="4" fontId="56" fillId="15" borderId="224" applyNumberFormat="0" applyProtection="0">
      <alignment horizontal="right" vertical="center"/>
    </xf>
    <xf numFmtId="4" fontId="56" fillId="52" borderId="224" applyNumberFormat="0" applyProtection="0">
      <alignment vertical="center"/>
    </xf>
    <xf numFmtId="4" fontId="56" fillId="52" borderId="224" applyNumberFormat="0" applyProtection="0">
      <alignment vertical="center"/>
    </xf>
    <xf numFmtId="4" fontId="56" fillId="15" borderId="224" applyNumberFormat="0" applyProtection="0">
      <alignment horizontal="right" vertical="center"/>
    </xf>
    <xf numFmtId="4" fontId="56" fillId="23"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4" fontId="56" fillId="56" borderId="224" applyNumberFormat="0" applyProtection="0">
      <alignment horizontal="right" vertical="center"/>
    </xf>
    <xf numFmtId="4" fontId="56" fillId="53" borderId="224" applyNumberFormat="0" applyProtection="0">
      <alignment horizontal="left" vertical="center" indent="1"/>
    </xf>
    <xf numFmtId="186" fontId="56" fillId="63" borderId="224" applyNumberFormat="0" applyProtection="0">
      <alignment horizontal="left" vertical="center" indent="1"/>
    </xf>
    <xf numFmtId="186" fontId="56" fillId="40" borderId="224" applyNumberFormat="0" applyFont="0" applyAlignment="0" applyProtection="0"/>
    <xf numFmtId="186" fontId="61" fillId="21" borderId="226" applyBorder="0"/>
    <xf numFmtId="186" fontId="44" fillId="0" borderId="229" applyNumberFormat="0" applyFill="0" applyAlignment="0" applyProtection="0"/>
    <xf numFmtId="164" fontId="35" fillId="0" borderId="0" applyFont="0" applyFill="0" applyBorder="0" applyAlignment="0" applyProtection="0"/>
    <xf numFmtId="186" fontId="42" fillId="44" borderId="224" applyNumberFormat="0" applyAlignment="0" applyProtection="0"/>
    <xf numFmtId="4" fontId="56" fillId="58" borderId="224" applyNumberFormat="0" applyProtection="0">
      <alignment horizontal="right" vertical="center"/>
    </xf>
    <xf numFmtId="186" fontId="56" fillId="40" borderId="224" applyNumberFormat="0" applyFont="0" applyAlignment="0" applyProtection="0"/>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62" fillId="15"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4" fontId="59" fillId="53" borderId="224" applyNumberFormat="0" applyProtection="0">
      <alignment vertical="center"/>
    </xf>
    <xf numFmtId="186" fontId="56" fillId="62" borderId="224"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1" borderId="224" applyNumberFormat="0" applyProtection="0">
      <alignment horizontal="left" vertical="center" indent="1"/>
    </xf>
    <xf numFmtId="4" fontId="56" fillId="60"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4" fontId="59" fillId="53" borderId="224" applyNumberFormat="0" applyProtection="0">
      <alignment vertical="center"/>
    </xf>
    <xf numFmtId="4" fontId="64" fillId="64"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64" fontId="35" fillId="0" borderId="0" applyFont="0" applyFill="0" applyBorder="0" applyAlignment="0" applyProtection="0"/>
    <xf numFmtId="4" fontId="56" fillId="54" borderId="224" applyNumberFormat="0" applyProtection="0">
      <alignment horizontal="left" vertical="center" indent="1"/>
    </xf>
    <xf numFmtId="4" fontId="62" fillId="11" borderId="222" applyNumberFormat="0" applyProtection="0">
      <alignment horizontal="left" vertical="center" indent="1"/>
    </xf>
    <xf numFmtId="4" fontId="56" fillId="19" borderId="224" applyNumberFormat="0" applyProtection="0">
      <alignment horizontal="right" vertical="center"/>
    </xf>
    <xf numFmtId="4" fontId="56" fillId="58" borderId="224" applyNumberFormat="0" applyProtection="0">
      <alignment horizontal="right" vertical="center"/>
    </xf>
    <xf numFmtId="186" fontId="42" fillId="44" borderId="224" applyNumberFormat="0" applyAlignment="0" applyProtection="0"/>
    <xf numFmtId="164" fontId="35" fillId="0" borderId="0" applyFont="0" applyFill="0" applyBorder="0" applyAlignment="0" applyProtection="0"/>
    <xf numFmtId="164" fontId="35" fillId="0" borderId="0" applyFont="0" applyFill="0" applyBorder="0" applyAlignment="0" applyProtection="0"/>
    <xf numFmtId="186" fontId="56" fillId="14" borderId="222" applyNumberFormat="0" applyProtection="0">
      <alignment horizontal="left" vertical="top" indent="1"/>
    </xf>
    <xf numFmtId="4" fontId="59" fillId="53" borderId="224" applyNumberFormat="0" applyProtection="0">
      <alignment vertical="center"/>
    </xf>
    <xf numFmtId="4" fontId="56" fillId="55" borderId="224" applyNumberFormat="0" applyProtection="0">
      <alignment horizontal="right" vertical="center"/>
    </xf>
    <xf numFmtId="186" fontId="56" fillId="11" borderId="224" applyNumberFormat="0" applyProtection="0">
      <alignment horizontal="left" vertical="center" indent="1"/>
    </xf>
    <xf numFmtId="4" fontId="56" fillId="60" borderId="224" applyNumberFormat="0" applyProtection="0">
      <alignment horizontal="right" vertical="center"/>
    </xf>
    <xf numFmtId="4" fontId="56" fillId="59" borderId="224" applyNumberFormat="0" applyProtection="0">
      <alignment horizontal="right" vertical="center"/>
    </xf>
    <xf numFmtId="4" fontId="56" fillId="56" borderId="224" applyNumberFormat="0" applyProtection="0">
      <alignment horizontal="right" vertical="center"/>
    </xf>
    <xf numFmtId="4" fontId="56" fillId="16" borderId="224" applyNumberFormat="0" applyProtection="0">
      <alignment horizontal="right" vertical="center"/>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57" fillId="44" borderId="225" applyNumberFormat="0" applyAlignment="0" applyProtection="0"/>
    <xf numFmtId="4" fontId="56" fillId="15" borderId="224" applyNumberFormat="0" applyProtection="0">
      <alignment horizontal="right" vertical="center"/>
    </xf>
    <xf numFmtId="164" fontId="5" fillId="0" borderId="0" applyFont="0" applyFill="0" applyBorder="0" applyAlignment="0" applyProtection="0"/>
    <xf numFmtId="4" fontId="56" fillId="23" borderId="224" applyNumberFormat="0" applyProtection="0">
      <alignment horizontal="right" vertical="center"/>
    </xf>
    <xf numFmtId="186" fontId="50" fillId="41" borderId="224" applyNumberFormat="0" applyAlignment="0" applyProtection="0"/>
    <xf numFmtId="186" fontId="44" fillId="0" borderId="229" applyNumberFormat="0" applyFill="0" applyAlignment="0" applyProtection="0"/>
    <xf numFmtId="186" fontId="27" fillId="14" borderId="222" applyNumberFormat="0" applyProtection="0">
      <alignment horizontal="left" vertical="top" indent="1"/>
    </xf>
    <xf numFmtId="4" fontId="59" fillId="65" borderId="224" applyNumberFormat="0" applyProtection="0">
      <alignment horizontal="right" vertical="center"/>
    </xf>
    <xf numFmtId="4" fontId="56" fillId="53" borderId="224" applyNumberFormat="0" applyProtection="0">
      <alignment horizontal="left" vertical="center"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7" fillId="44" borderId="225" applyNumberFormat="0" applyAlignment="0" applyProtection="0"/>
    <xf numFmtId="4" fontId="62" fillId="48" borderId="222" applyNumberFormat="0" applyProtection="0">
      <alignment vertical="center"/>
    </xf>
    <xf numFmtId="186" fontId="56" fillId="63"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4" fontId="56" fillId="0" borderId="224" applyNumberFormat="0" applyProtection="0">
      <alignment horizontal="right" vertical="center"/>
    </xf>
    <xf numFmtId="4" fontId="63" fillId="66" borderId="228" applyNumberFormat="0" applyProtection="0">
      <alignment horizontal="left" vertical="center" indent="1"/>
    </xf>
    <xf numFmtId="186" fontId="50" fillId="41" borderId="224" applyNumberFormat="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4" fontId="56" fillId="55" borderId="224" applyNumberFormat="0" applyProtection="0">
      <alignment horizontal="right" vertical="center"/>
    </xf>
    <xf numFmtId="4" fontId="56" fillId="0" borderId="224" applyNumberFormat="0" applyProtection="0">
      <alignment horizontal="right" vertical="center"/>
    </xf>
    <xf numFmtId="194" fontId="33" fillId="0" borderId="221" applyFill="0"/>
    <xf numFmtId="186" fontId="56" fillId="40" borderId="224" applyNumberFormat="0" applyFont="0" applyAlignment="0" applyProtection="0"/>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21" borderId="222" applyNumberFormat="0" applyProtection="0">
      <alignment horizontal="left" vertical="top" indent="1"/>
    </xf>
    <xf numFmtId="186" fontId="42" fillId="44" borderId="224" applyNumberFormat="0" applyAlignment="0" applyProtection="0"/>
    <xf numFmtId="4" fontId="62" fillId="11" borderId="222" applyNumberFormat="0" applyProtection="0">
      <alignment horizontal="left" vertical="center" indent="1"/>
    </xf>
    <xf numFmtId="186" fontId="44" fillId="0" borderId="229" applyNumberFormat="0" applyFill="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42" fillId="44" borderId="224" applyNumberFormat="0" applyAlignment="0" applyProtection="0"/>
    <xf numFmtId="4" fontId="64" fillId="64" borderId="224" applyNumberFormat="0" applyProtection="0">
      <alignment horizontal="right" vertical="center"/>
    </xf>
    <xf numFmtId="186" fontId="61" fillId="21" borderId="226" applyBorder="0"/>
    <xf numFmtId="186" fontId="56" fillId="40" borderId="224" applyNumberFormat="0" applyFont="0" applyAlignment="0" applyProtection="0"/>
    <xf numFmtId="4" fontId="56" fillId="54" borderId="224" applyNumberFormat="0" applyProtection="0">
      <alignment horizontal="left" vertical="center" indent="1"/>
    </xf>
    <xf numFmtId="186" fontId="27" fillId="15" borderId="222" applyNumberFormat="0" applyProtection="0">
      <alignment horizontal="left" vertical="top" indent="1"/>
    </xf>
    <xf numFmtId="186" fontId="56" fillId="40" borderId="224" applyNumberFormat="0" applyFont="0" applyAlignment="0" applyProtection="0"/>
    <xf numFmtId="4" fontId="56" fillId="55" borderId="224" applyNumberFormat="0" applyProtection="0">
      <alignment horizontal="right" vertical="center"/>
    </xf>
    <xf numFmtId="4" fontId="56" fillId="60" borderId="224" applyNumberFormat="0" applyProtection="0">
      <alignment horizontal="right" vertical="center"/>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56" fillId="19" borderId="224" applyNumberFormat="0" applyProtection="0">
      <alignment horizontal="right" vertical="center"/>
    </xf>
    <xf numFmtId="186" fontId="56" fillId="63" borderId="222" applyNumberFormat="0" applyProtection="0">
      <alignment horizontal="left" vertical="top" indent="1"/>
    </xf>
    <xf numFmtId="186" fontId="27" fillId="63" borderId="222" applyNumberFormat="0" applyProtection="0">
      <alignment horizontal="left" vertical="center" indent="1"/>
    </xf>
    <xf numFmtId="4" fontId="56" fillId="0" borderId="224" applyNumberFormat="0" applyProtection="0">
      <alignment horizontal="right" vertical="center"/>
    </xf>
    <xf numFmtId="186" fontId="42" fillId="44" borderId="224" applyNumberFormat="0" applyAlignment="0" applyProtection="0"/>
    <xf numFmtId="186" fontId="50" fillId="41" borderId="224" applyNumberFormat="0" applyAlignment="0" applyProtection="0"/>
    <xf numFmtId="4" fontId="56" fillId="53" borderId="224" applyNumberFormat="0" applyProtection="0">
      <alignment horizontal="left" vertical="center" indent="1"/>
    </xf>
    <xf numFmtId="4" fontId="62" fillId="11" borderId="222" applyNumberFormat="0" applyProtection="0">
      <alignment horizontal="left" vertical="center" indent="1"/>
    </xf>
    <xf numFmtId="4" fontId="56" fillId="60" borderId="224" applyNumberFormat="0" applyProtection="0">
      <alignment horizontal="right" vertical="center"/>
    </xf>
    <xf numFmtId="4" fontId="59" fillId="65"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64" fillId="64"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0" borderId="224" applyNumberFormat="0" applyProtection="0">
      <alignment horizontal="right" vertical="center"/>
    </xf>
    <xf numFmtId="164" fontId="35" fillId="0" borderId="0" applyFont="0" applyFill="0" applyBorder="0" applyAlignment="0" applyProtection="0"/>
    <xf numFmtId="186" fontId="56" fillId="40" borderId="224" applyNumberFormat="0" applyFon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14" borderId="222"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56" fillId="62" borderId="224" applyNumberFormat="0" applyProtection="0">
      <alignment horizontal="left" vertical="center" indent="1"/>
    </xf>
    <xf numFmtId="4" fontId="56" fillId="55" borderId="224" applyNumberFormat="0" applyProtection="0">
      <alignment horizontal="right" vertical="center"/>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186" fontId="56" fillId="63" borderId="224" applyNumberFormat="0" applyProtection="0">
      <alignment horizontal="left" vertical="center" indent="1"/>
    </xf>
    <xf numFmtId="186" fontId="56" fillId="14" borderId="222" applyNumberFormat="0" applyProtection="0">
      <alignment horizontal="left" vertical="top" indent="1"/>
    </xf>
    <xf numFmtId="4" fontId="56" fillId="15" borderId="224" applyNumberFormat="0" applyProtection="0">
      <alignment horizontal="right" vertical="center"/>
    </xf>
    <xf numFmtId="186" fontId="62" fillId="48"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42" fillId="44" borderId="224" applyNumberFormat="0" applyAlignment="0" applyProtection="0"/>
    <xf numFmtId="186" fontId="56" fillId="21" borderId="222" applyNumberFormat="0" applyProtection="0">
      <alignment horizontal="left" vertical="top" indent="1"/>
    </xf>
    <xf numFmtId="4" fontId="62" fillId="48" borderId="222" applyNumberFormat="0" applyProtection="0">
      <alignment vertical="center"/>
    </xf>
    <xf numFmtId="37" fontId="33" fillId="0" borderId="227" applyNumberFormat="0"/>
    <xf numFmtId="186" fontId="56" fillId="40" borderId="224" applyNumberFormat="0" applyFont="0" applyAlignment="0" applyProtection="0"/>
    <xf numFmtId="186" fontId="56" fillId="21" borderId="222" applyNumberFormat="0" applyProtection="0">
      <alignment horizontal="left" vertical="top" indent="1"/>
    </xf>
    <xf numFmtId="4" fontId="56" fillId="55" borderId="224" applyNumberFormat="0" applyProtection="0">
      <alignment horizontal="right" vertical="center"/>
    </xf>
    <xf numFmtId="186" fontId="50" fillId="41" borderId="224" applyNumberFormat="0" applyAlignment="0" applyProtection="0"/>
    <xf numFmtId="4" fontId="59" fillId="65" borderId="224" applyNumberFormat="0" applyProtection="0">
      <alignment horizontal="right" vertical="center"/>
    </xf>
    <xf numFmtId="4" fontId="63" fillId="66" borderId="228"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14" borderId="228" applyNumberFormat="0" applyProtection="0">
      <alignment horizontal="left" vertical="center" indent="1"/>
    </xf>
    <xf numFmtId="186" fontId="62" fillId="48" borderId="222" applyNumberFormat="0" applyProtection="0">
      <alignment horizontal="left" vertical="top" indent="1"/>
    </xf>
    <xf numFmtId="186" fontId="56" fillId="21" borderId="222" applyNumberFormat="0" applyProtection="0">
      <alignment horizontal="left" vertical="top" indent="1"/>
    </xf>
    <xf numFmtId="4" fontId="56" fillId="52" borderId="224" applyNumberFormat="0" applyProtection="0">
      <alignment vertical="center"/>
    </xf>
    <xf numFmtId="4" fontId="56" fillId="54" borderId="224" applyNumberFormat="0" applyProtection="0">
      <alignment horizontal="left" vertical="center" indent="1"/>
    </xf>
    <xf numFmtId="4" fontId="27" fillId="21"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4" fontId="62" fillId="11" borderId="222" applyNumberFormat="0" applyProtection="0">
      <alignment horizontal="left" vertical="center" indent="1"/>
    </xf>
    <xf numFmtId="4" fontId="59" fillId="65" borderId="224" applyNumberFormat="0" applyProtection="0">
      <alignment horizontal="right" vertical="center"/>
    </xf>
    <xf numFmtId="186" fontId="56" fillId="40" borderId="224" applyNumberFormat="0" applyFont="0" applyAlignment="0" applyProtection="0"/>
    <xf numFmtId="186" fontId="56" fillId="14"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40" borderId="224" applyNumberFormat="0" applyFont="0" applyAlignment="0" applyProtection="0"/>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62"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186" fontId="56" fillId="14" borderId="224" applyNumberFormat="0" applyProtection="0">
      <alignment horizontal="left" vertical="center" indent="1"/>
    </xf>
    <xf numFmtId="194" fontId="33" fillId="0" borderId="221" applyFill="0"/>
    <xf numFmtId="4" fontId="62" fillId="48" borderId="222" applyNumberFormat="0" applyProtection="0">
      <alignment vertical="center"/>
    </xf>
    <xf numFmtId="186" fontId="44" fillId="0" borderId="229" applyNumberFormat="0" applyFill="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2"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14" borderId="224" applyNumberFormat="0" applyProtection="0">
      <alignment horizontal="left" vertical="center" indent="1"/>
    </xf>
    <xf numFmtId="186" fontId="56" fillId="63" borderId="222" applyNumberFormat="0" applyProtection="0">
      <alignment horizontal="left" vertical="top" indent="1"/>
    </xf>
    <xf numFmtId="37" fontId="33" fillId="0" borderId="227" applyNumberFormat="0"/>
    <xf numFmtId="186" fontId="56" fillId="40" borderId="224" applyNumberFormat="0" applyFont="0" applyAlignment="0" applyProtection="0"/>
    <xf numFmtId="4" fontId="63" fillId="66" borderId="228" applyNumberFormat="0" applyProtection="0">
      <alignment horizontal="left" vertical="center" indent="1"/>
    </xf>
    <xf numFmtId="164" fontId="35" fillId="0" borderId="0" applyFont="0" applyFill="0" applyBorder="0" applyAlignment="0" applyProtection="0"/>
    <xf numFmtId="186" fontId="56" fillId="40" borderId="224" applyNumberFormat="0" applyFont="0" applyAlignment="0" applyProtection="0"/>
    <xf numFmtId="4" fontId="62" fillId="48" borderId="222" applyNumberFormat="0" applyProtection="0">
      <alignment vertical="center"/>
    </xf>
    <xf numFmtId="4" fontId="64" fillId="64" borderId="224" applyNumberFormat="0" applyProtection="0">
      <alignment horizontal="right" vertical="center"/>
    </xf>
    <xf numFmtId="186" fontId="44" fillId="0" borderId="229" applyNumberFormat="0" applyFill="0" applyAlignment="0" applyProtection="0"/>
    <xf numFmtId="186" fontId="27" fillId="14" borderId="222" applyNumberFormat="0" applyProtection="0">
      <alignment horizontal="left" vertical="top" indent="1"/>
    </xf>
    <xf numFmtId="4" fontId="56" fillId="19" borderId="224" applyNumberFormat="0" applyProtection="0">
      <alignment horizontal="right" vertical="center"/>
    </xf>
    <xf numFmtId="4" fontId="64" fillId="64" borderId="224" applyNumberFormat="0" applyProtection="0">
      <alignment horizontal="right" vertical="center"/>
    </xf>
    <xf numFmtId="186" fontId="44" fillId="0" borderId="229" applyNumberFormat="0" applyFill="0" applyAlignment="0" applyProtection="0"/>
    <xf numFmtId="186" fontId="27" fillId="14" borderId="222" applyNumberFormat="0" applyProtection="0">
      <alignment horizontal="left" vertical="center" indent="1"/>
    </xf>
    <xf numFmtId="186" fontId="56" fillId="15" borderId="222" applyNumberFormat="0" applyProtection="0">
      <alignment horizontal="left" vertical="top" indent="1"/>
    </xf>
    <xf numFmtId="186" fontId="42" fillId="44" borderId="224" applyNumberFormat="0" applyAlignment="0" applyProtection="0"/>
    <xf numFmtId="4" fontId="56" fillId="58" borderId="224" applyNumberFormat="0" applyProtection="0">
      <alignment horizontal="right" vertical="center"/>
    </xf>
    <xf numFmtId="194" fontId="33" fillId="0" borderId="221" applyFill="0"/>
    <xf numFmtId="186" fontId="56" fillId="40" borderId="224" applyNumberFormat="0" applyFont="0" applyAlignment="0" applyProtection="0"/>
    <xf numFmtId="186" fontId="62" fillId="48" borderId="222" applyNumberFormat="0" applyProtection="0">
      <alignment horizontal="left" vertical="top" indent="1"/>
    </xf>
    <xf numFmtId="4" fontId="62" fillId="48" borderId="222"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0" fillId="41" borderId="224" applyNumberFormat="0" applyAlignment="0" applyProtection="0"/>
    <xf numFmtId="37" fontId="33" fillId="0" borderId="227" applyNumberFormat="0"/>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61" borderId="228" applyNumberFormat="0" applyProtection="0">
      <alignment horizontal="left" vertical="center" indent="1"/>
    </xf>
    <xf numFmtId="186" fontId="50" fillId="41" borderId="224" applyNumberFormat="0" applyAlignment="0" applyProtection="0"/>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27" fillId="14" borderId="222" applyNumberFormat="0" applyProtection="0">
      <alignment horizontal="left" vertical="center" indent="1"/>
    </xf>
    <xf numFmtId="4" fontId="56" fillId="54" borderId="224" applyNumberFormat="0" applyProtection="0">
      <alignment horizontal="left" vertical="center" indent="1"/>
    </xf>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4" fontId="56" fillId="16" borderId="224" applyNumberFormat="0" applyProtection="0">
      <alignment horizontal="right" vertical="center"/>
    </xf>
    <xf numFmtId="4" fontId="56" fillId="14" borderId="228" applyNumberFormat="0" applyProtection="0">
      <alignment horizontal="left" vertical="center" indent="1"/>
    </xf>
    <xf numFmtId="4" fontId="56" fillId="54" borderId="224" applyNumberFormat="0" applyProtection="0">
      <alignment horizontal="left" vertical="center" indent="1"/>
    </xf>
    <xf numFmtId="4" fontId="56" fillId="16"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59" fillId="53" borderId="224" applyNumberFormat="0" applyProtection="0">
      <alignment vertical="center"/>
    </xf>
    <xf numFmtId="4" fontId="56" fillId="59" borderId="224" applyNumberFormat="0" applyProtection="0">
      <alignment horizontal="right" vertical="center"/>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64" fontId="35" fillId="0" borderId="0" applyFont="0" applyFill="0" applyBorder="0" applyAlignment="0" applyProtection="0"/>
    <xf numFmtId="4" fontId="56" fillId="23" borderId="224" applyNumberFormat="0" applyProtection="0">
      <alignment horizontal="right" vertical="center"/>
    </xf>
    <xf numFmtId="164" fontId="35" fillId="0" borderId="0" applyFont="0" applyFill="0" applyBorder="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9" borderId="224" applyNumberFormat="0" applyProtection="0">
      <alignment horizontal="right" vertical="center"/>
    </xf>
    <xf numFmtId="4" fontId="56" fillId="61" borderId="228" applyNumberFormat="0" applyProtection="0">
      <alignment horizontal="left" vertical="center" indent="1"/>
    </xf>
    <xf numFmtId="4" fontId="56" fillId="56"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94" fontId="33" fillId="0" borderId="221" applyFill="0"/>
    <xf numFmtId="186" fontId="56" fillId="63" borderId="222" applyNumberFormat="0" applyProtection="0">
      <alignment horizontal="left" vertical="top" indent="1"/>
    </xf>
    <xf numFmtId="4" fontId="56" fillId="15"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186" fontId="56" fillId="11" borderId="224"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16" borderId="224" applyNumberFormat="0" applyProtection="0">
      <alignment horizontal="right" vertical="center"/>
    </xf>
    <xf numFmtId="186" fontId="60" fillId="52" borderId="222" applyNumberFormat="0" applyProtection="0">
      <alignment horizontal="left" vertical="top" indent="1"/>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6" borderId="224" applyNumberFormat="0" applyProtection="0">
      <alignment horizontal="right" vertical="center"/>
    </xf>
    <xf numFmtId="4" fontId="56" fillId="53"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23" borderId="224" applyNumberFormat="0" applyProtection="0">
      <alignment horizontal="right" vertical="center"/>
    </xf>
    <xf numFmtId="186" fontId="56" fillId="21"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4" fontId="56" fillId="0" borderId="224" applyNumberFormat="0" applyProtection="0">
      <alignment horizontal="right" vertical="center"/>
    </xf>
    <xf numFmtId="186" fontId="44" fillId="0" borderId="229" applyNumberFormat="0" applyFill="0" applyAlignment="0" applyProtection="0"/>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94" fontId="33" fillId="0" borderId="221" applyFill="0"/>
    <xf numFmtId="186" fontId="56" fillId="14" borderId="222" applyNumberFormat="0" applyProtection="0">
      <alignment horizontal="left" vertical="top" indent="1"/>
    </xf>
    <xf numFmtId="4" fontId="56" fillId="16" borderId="224" applyNumberFormat="0" applyProtection="0">
      <alignment horizontal="right" vertical="center"/>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0" fillId="41" borderId="224" applyNumberFormat="0" applyAlignment="0" applyProtection="0"/>
    <xf numFmtId="186" fontId="27" fillId="63" borderId="222" applyNumberFormat="0" applyProtection="0">
      <alignment horizontal="left" vertical="top" indent="1"/>
    </xf>
    <xf numFmtId="186" fontId="50" fillId="41" borderId="224" applyNumberFormat="0" applyAlignment="0" applyProtection="0"/>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16" borderId="224" applyNumberFormat="0" applyProtection="0">
      <alignment horizontal="right" vertical="center"/>
    </xf>
    <xf numFmtId="4" fontId="56" fillId="55"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4" fontId="56" fillId="56" borderId="224" applyNumberFormat="0" applyProtection="0">
      <alignment horizontal="right" vertical="center"/>
    </xf>
    <xf numFmtId="186" fontId="56" fillId="14" borderId="222" applyNumberFormat="0" applyProtection="0">
      <alignment horizontal="left" vertical="top"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62" fillId="15" borderId="222" applyNumberFormat="0" applyProtection="0">
      <alignment horizontal="left" vertical="top" indent="1"/>
    </xf>
    <xf numFmtId="4" fontId="56" fillId="0" borderId="224" applyNumberFormat="0" applyProtection="0">
      <alignment horizontal="right" vertical="center"/>
    </xf>
    <xf numFmtId="186" fontId="27" fillId="63" borderId="222" applyNumberFormat="0" applyProtection="0">
      <alignment horizontal="left" vertical="top" indent="1"/>
    </xf>
    <xf numFmtId="37" fontId="33" fillId="0" borderId="227" applyNumberFormat="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57" borderId="228" applyNumberFormat="0" applyProtection="0">
      <alignment horizontal="right" vertical="center"/>
    </xf>
    <xf numFmtId="186" fontId="42" fillId="44" borderId="224" applyNumberForma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27" fillId="21" borderId="222" applyNumberFormat="0" applyProtection="0">
      <alignment horizontal="left" vertical="center"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0" borderId="224" applyNumberFormat="0" applyProtection="0">
      <alignment horizontal="right" vertical="center"/>
    </xf>
    <xf numFmtId="186" fontId="56" fillId="40" borderId="224" applyNumberFormat="0" applyFont="0" applyAlignment="0" applyProtection="0"/>
    <xf numFmtId="4" fontId="56" fillId="23" borderId="224" applyNumberFormat="0" applyProtection="0">
      <alignment horizontal="right" vertical="center"/>
    </xf>
    <xf numFmtId="4" fontId="56" fillId="23" borderId="224" applyNumberFormat="0" applyProtection="0">
      <alignment horizontal="right" vertical="center"/>
    </xf>
    <xf numFmtId="4" fontId="56" fillId="60" borderId="224"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5" borderId="224" applyNumberFormat="0" applyProtection="0">
      <alignment horizontal="right" vertical="center"/>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54" borderId="224" applyNumberFormat="0" applyProtection="0">
      <alignment horizontal="left" vertical="center"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64" fontId="35" fillId="0" borderId="0" applyFont="0" applyFill="0" applyBorder="0" applyAlignment="0" applyProtection="0"/>
    <xf numFmtId="186" fontId="60" fillId="52" borderId="222" applyNumberFormat="0" applyProtection="0">
      <alignment horizontal="left" vertical="top" indent="1"/>
    </xf>
    <xf numFmtId="4" fontId="56" fillId="16" borderId="224" applyNumberFormat="0" applyProtection="0">
      <alignment horizontal="right" vertical="center"/>
    </xf>
    <xf numFmtId="4" fontId="56" fillId="15" borderId="228" applyNumberFormat="0" applyProtection="0">
      <alignment horizontal="left" vertical="center"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6" borderId="224" applyNumberFormat="0" applyProtection="0">
      <alignment horizontal="right" vertical="center"/>
    </xf>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4" fontId="59" fillId="53" borderId="224" applyNumberFormat="0" applyProtection="0">
      <alignment vertical="center"/>
    </xf>
    <xf numFmtId="4" fontId="56" fillId="15" borderId="224" applyNumberFormat="0" applyProtection="0">
      <alignment horizontal="right" vertical="center"/>
    </xf>
    <xf numFmtId="4" fontId="56" fillId="56" borderId="224" applyNumberFormat="0" applyProtection="0">
      <alignment horizontal="right" vertical="center"/>
    </xf>
    <xf numFmtId="186" fontId="56" fillId="21" borderId="222" applyNumberFormat="0" applyProtection="0">
      <alignment horizontal="left" vertical="top" indent="1"/>
    </xf>
    <xf numFmtId="4" fontId="56" fillId="61" borderId="228" applyNumberFormat="0" applyProtection="0">
      <alignment horizontal="left" vertical="center" indent="1"/>
    </xf>
    <xf numFmtId="4" fontId="56" fillId="19" borderId="224" applyNumberFormat="0" applyProtection="0">
      <alignment horizontal="right" vertical="center"/>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2" fillId="48" borderId="222" applyNumberFormat="0" applyProtection="0">
      <alignment vertical="center"/>
    </xf>
    <xf numFmtId="4" fontId="63" fillId="66" borderId="228" applyNumberFormat="0" applyProtection="0">
      <alignment horizontal="left" vertical="center" indent="1"/>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56" fillId="0"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4" fontId="27" fillId="21"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23" borderId="224" applyNumberFormat="0" applyProtection="0">
      <alignment horizontal="right" vertical="center"/>
    </xf>
    <xf numFmtId="4" fontId="59" fillId="53" borderId="224" applyNumberFormat="0" applyProtection="0">
      <alignment vertical="center"/>
    </xf>
    <xf numFmtId="186" fontId="56" fillId="40" borderId="224" applyNumberFormat="0" applyFont="0" applyAlignment="0" applyProtection="0"/>
    <xf numFmtId="186" fontId="42" fillId="44" borderId="224" applyNumberFormat="0" applyAlignment="0" applyProtection="0"/>
    <xf numFmtId="4" fontId="56" fillId="56" borderId="224" applyNumberFormat="0" applyProtection="0">
      <alignment horizontal="right" vertical="center"/>
    </xf>
    <xf numFmtId="186" fontId="56" fillId="40" borderId="224" applyNumberFormat="0" applyFont="0" applyAlignment="0" applyProtection="0"/>
    <xf numFmtId="186" fontId="62" fillId="48" borderId="222" applyNumberFormat="0" applyProtection="0">
      <alignment horizontal="left" vertical="top" indent="1"/>
    </xf>
    <xf numFmtId="4" fontId="56" fillId="59" borderId="224" applyNumberFormat="0" applyProtection="0">
      <alignment horizontal="right" vertical="center"/>
    </xf>
    <xf numFmtId="4" fontId="27" fillId="21"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44" fillId="0" borderId="229" applyNumberFormat="0" applyFill="0" applyAlignment="0" applyProtection="0"/>
    <xf numFmtId="186" fontId="56" fillId="63" borderId="222" applyNumberFormat="0" applyProtection="0">
      <alignment horizontal="left" vertical="top" indent="1"/>
    </xf>
    <xf numFmtId="186" fontId="42" fillId="44" borderId="224" applyNumberFormat="0" applyAlignment="0" applyProtection="0"/>
    <xf numFmtId="4" fontId="56" fillId="0"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27" fillId="21" borderId="222" applyNumberFormat="0" applyProtection="0">
      <alignment horizontal="left" vertical="top" indent="1"/>
    </xf>
    <xf numFmtId="4" fontId="56" fillId="60" borderId="224" applyNumberFormat="0" applyProtection="0">
      <alignment horizontal="right" vertical="center"/>
    </xf>
    <xf numFmtId="186" fontId="60" fillId="52" borderId="222" applyNumberFormat="0" applyProtection="0">
      <alignment horizontal="left" vertical="top" indent="1"/>
    </xf>
    <xf numFmtId="186" fontId="61" fillId="21" borderId="226" applyBorder="0"/>
    <xf numFmtId="186" fontId="56" fillId="63" borderId="224" applyNumberFormat="0" applyProtection="0">
      <alignment horizontal="left" vertical="center" indent="1"/>
    </xf>
    <xf numFmtId="186" fontId="50" fillId="41" borderId="224" applyNumberFormat="0" applyAlignment="0" applyProtection="0"/>
    <xf numFmtId="4" fontId="62" fillId="11" borderId="222" applyNumberFormat="0" applyProtection="0">
      <alignment horizontal="left" vertical="center" indent="1"/>
    </xf>
    <xf numFmtId="186" fontId="56" fillId="40" borderId="224" applyNumberFormat="0" applyFont="0" applyAlignment="0" applyProtection="0"/>
    <xf numFmtId="186" fontId="42" fillId="44" borderId="224" applyNumberFormat="0" applyAlignment="0" applyProtection="0"/>
    <xf numFmtId="4" fontId="56" fillId="53" borderId="224" applyNumberFormat="0" applyProtection="0">
      <alignment horizontal="left" vertical="center" indent="1"/>
    </xf>
    <xf numFmtId="4" fontId="56" fillId="58" borderId="224" applyNumberFormat="0" applyProtection="0">
      <alignment horizontal="right" vertical="center"/>
    </xf>
    <xf numFmtId="4" fontId="27" fillId="21"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44" fillId="0" borderId="229" applyNumberFormat="0" applyFill="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62" fillId="48" borderId="222" applyNumberFormat="0" applyProtection="0">
      <alignment horizontal="left" vertical="top" indent="1"/>
    </xf>
    <xf numFmtId="186" fontId="56" fillId="63" borderId="222" applyNumberFormat="0" applyProtection="0">
      <alignment horizontal="left" vertical="top" indent="1"/>
    </xf>
    <xf numFmtId="186" fontId="62" fillId="15"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94" fontId="33" fillId="0" borderId="221" applyFill="0"/>
    <xf numFmtId="4" fontId="56" fillId="60" borderId="224" applyNumberFormat="0" applyProtection="0">
      <alignment horizontal="right" vertical="center"/>
    </xf>
    <xf numFmtId="4" fontId="56" fillId="15" borderId="228" applyNumberFormat="0" applyProtection="0">
      <alignment horizontal="left" vertical="center" indent="1"/>
    </xf>
    <xf numFmtId="4" fontId="56" fillId="55" borderId="224" applyNumberFormat="0" applyProtection="0">
      <alignment horizontal="right" vertical="center"/>
    </xf>
    <xf numFmtId="4" fontId="56" fillId="60"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56" fillId="52" borderId="224" applyNumberFormat="0" applyProtection="0">
      <alignment vertical="center"/>
    </xf>
    <xf numFmtId="4" fontId="56" fillId="58" borderId="224" applyNumberFormat="0" applyProtection="0">
      <alignment horizontal="right" vertical="center"/>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4" fontId="56" fillId="58" borderId="224" applyNumberFormat="0" applyProtection="0">
      <alignment horizontal="right" vertical="center"/>
    </xf>
    <xf numFmtId="4" fontId="56" fillId="52" borderId="224" applyNumberFormat="0" applyProtection="0">
      <alignmen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57" borderId="228" applyNumberFormat="0" applyProtection="0">
      <alignment horizontal="right" vertical="center"/>
    </xf>
    <xf numFmtId="4" fontId="56" fillId="14" borderId="228" applyNumberFormat="0" applyProtection="0">
      <alignment horizontal="left" vertical="center"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4" fontId="56" fillId="52" borderId="224" applyNumberFormat="0" applyProtection="0">
      <alignment vertical="center"/>
    </xf>
    <xf numFmtId="186" fontId="27" fillId="21" borderId="222" applyNumberFormat="0" applyProtection="0">
      <alignment horizontal="left" vertical="center" indent="1"/>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9" borderId="224" applyNumberFormat="0" applyProtection="0">
      <alignment horizontal="right" vertical="center"/>
    </xf>
    <xf numFmtId="4" fontId="56" fillId="53" borderId="224" applyNumberFormat="0" applyProtection="0">
      <alignment horizontal="left" vertical="center" indent="1"/>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9" borderId="224" applyNumberFormat="0" applyProtection="0">
      <alignment horizontal="right" vertical="center"/>
    </xf>
    <xf numFmtId="186" fontId="60" fillId="52" borderId="222" applyNumberFormat="0" applyProtection="0">
      <alignment horizontal="left" vertical="top" indent="1"/>
    </xf>
    <xf numFmtId="4" fontId="56" fillId="15" borderId="224" applyNumberFormat="0" applyProtection="0">
      <alignment horizontal="right" vertical="center"/>
    </xf>
    <xf numFmtId="4" fontId="56" fillId="19" borderId="224" applyNumberFormat="0" applyProtection="0">
      <alignment horizontal="righ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9" fillId="65" borderId="224" applyNumberFormat="0" applyProtection="0">
      <alignment horizontal="right" vertical="center"/>
    </xf>
    <xf numFmtId="186" fontId="44" fillId="0" borderId="229" applyNumberFormat="0" applyFill="0" applyAlignment="0" applyProtection="0"/>
    <xf numFmtId="4" fontId="62" fillId="48" borderId="222" applyNumberFormat="0" applyProtection="0">
      <alignment vertical="center"/>
    </xf>
    <xf numFmtId="186" fontId="56" fillId="14" borderId="222" applyNumberFormat="0" applyProtection="0">
      <alignment horizontal="left" vertical="top" indent="1"/>
    </xf>
    <xf numFmtId="186" fontId="61" fillId="21" borderId="226" applyBorder="0"/>
    <xf numFmtId="4" fontId="56" fillId="0" borderId="224" applyNumberFormat="0" applyProtection="0">
      <alignment horizontal="right" vertical="center"/>
    </xf>
    <xf numFmtId="186" fontId="56" fillId="14" borderId="222" applyNumberFormat="0" applyProtection="0">
      <alignment horizontal="left" vertical="top" indent="1"/>
    </xf>
    <xf numFmtId="4" fontId="56" fillId="60" borderId="224"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50" fillId="41" borderId="224" applyNumberFormat="0" applyAlignment="0" applyProtection="0"/>
    <xf numFmtId="186" fontId="56" fillId="63" borderId="222" applyNumberFormat="0" applyProtection="0">
      <alignment horizontal="left" vertical="top" indent="1"/>
    </xf>
    <xf numFmtId="186" fontId="50" fillId="41" borderId="224" applyNumberFormat="0" applyAlignment="0" applyProtection="0"/>
    <xf numFmtId="186" fontId="56" fillId="62" borderId="224" applyNumberFormat="0" applyProtection="0">
      <alignment horizontal="left" vertical="center"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9" borderId="224"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61" fillId="21" borderId="226" applyBorder="0"/>
    <xf numFmtId="4" fontId="56" fillId="57" borderId="228" applyNumberFormat="0" applyProtection="0">
      <alignment horizontal="right" vertical="center"/>
    </xf>
    <xf numFmtId="186" fontId="56" fillId="14" borderId="222" applyNumberFormat="0" applyProtection="0">
      <alignment horizontal="left" vertical="top" indent="1"/>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4" fontId="59" fillId="65" borderId="224" applyNumberFormat="0" applyProtection="0">
      <alignment horizontal="right" vertical="center"/>
    </xf>
    <xf numFmtId="186" fontId="56" fillId="40" borderId="224" applyNumberFormat="0" applyFont="0" applyAlignment="0" applyProtection="0"/>
    <xf numFmtId="4" fontId="64" fillId="64" borderId="224" applyNumberFormat="0" applyProtection="0">
      <alignment horizontal="righ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56" borderId="224" applyNumberFormat="0" applyProtection="0">
      <alignment horizontal="right" vertical="center"/>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9" fillId="65" borderId="224" applyNumberFormat="0" applyProtection="0">
      <alignment horizontal="right" vertical="center"/>
    </xf>
    <xf numFmtId="186" fontId="56" fillId="40" borderId="224" applyNumberFormat="0" applyFont="0" applyAlignment="0" applyProtection="0"/>
    <xf numFmtId="4" fontId="56" fillId="57" borderId="228" applyNumberFormat="0" applyProtection="0">
      <alignment horizontal="right" vertical="center"/>
    </xf>
    <xf numFmtId="4" fontId="56" fillId="58"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56" fillId="15" borderId="222" applyNumberFormat="0" applyProtection="0">
      <alignment horizontal="left" vertical="top"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186" fontId="27" fillId="63" borderId="222" applyNumberFormat="0" applyProtection="0">
      <alignment horizontal="left" vertical="center"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4" borderId="224"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4" fontId="59" fillId="65" borderId="224" applyNumberFormat="0" applyProtection="0">
      <alignment horizontal="right" vertical="center"/>
    </xf>
    <xf numFmtId="186" fontId="27" fillId="14" borderId="222" applyNumberFormat="0" applyProtection="0">
      <alignment horizontal="left" vertical="top" indent="1"/>
    </xf>
    <xf numFmtId="186" fontId="56" fillId="15" borderId="222" applyNumberFormat="0" applyProtection="0">
      <alignment horizontal="left" vertical="top" indent="1"/>
    </xf>
    <xf numFmtId="4" fontId="56" fillId="61" borderId="228" applyNumberFormat="0" applyProtection="0">
      <alignment horizontal="left" vertical="center" indent="1"/>
    </xf>
    <xf numFmtId="4" fontId="56" fillId="57" borderId="228" applyNumberFormat="0" applyProtection="0">
      <alignment horizontal="right" vertical="center"/>
    </xf>
    <xf numFmtId="4" fontId="62" fillId="11" borderId="222" applyNumberFormat="0" applyProtection="0">
      <alignment horizontal="left" vertical="center" indent="1"/>
    </xf>
    <xf numFmtId="186" fontId="44" fillId="0" borderId="229" applyNumberFormat="0" applyFill="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4" fontId="59" fillId="53" borderId="224" applyNumberFormat="0" applyProtection="0">
      <alignment vertical="center"/>
    </xf>
    <xf numFmtId="4" fontId="56" fillId="16"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62" fillId="48" borderId="222" applyNumberFormat="0" applyProtection="0">
      <alignment horizontal="left" vertical="top" indent="1"/>
    </xf>
    <xf numFmtId="186" fontId="44" fillId="0" borderId="229" applyNumberFormat="0" applyFill="0" applyAlignment="0" applyProtection="0"/>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4" fontId="27" fillId="21" borderId="228" applyNumberFormat="0" applyProtection="0">
      <alignment horizontal="left" vertical="center" indent="1"/>
    </xf>
    <xf numFmtId="4" fontId="56" fillId="19" borderId="224" applyNumberFormat="0" applyProtection="0">
      <alignment horizontal="right" vertical="center"/>
    </xf>
    <xf numFmtId="186" fontId="56" fillId="40" borderId="224" applyNumberFormat="0" applyFont="0" applyAlignment="0" applyProtection="0"/>
    <xf numFmtId="4" fontId="56" fillId="52" borderId="224" applyNumberFormat="0" applyProtection="0">
      <alignmen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27" fillId="15" borderId="222" applyNumberFormat="0" applyProtection="0">
      <alignment horizontal="left" vertical="top" indent="1"/>
    </xf>
    <xf numFmtId="186" fontId="56" fillId="40" borderId="224" applyNumberFormat="0" applyFont="0" applyAlignment="0" applyProtection="0"/>
    <xf numFmtId="194" fontId="33" fillId="0" borderId="221" applyFill="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3" borderId="224" applyNumberFormat="0" applyProtection="0">
      <alignment horizontal="left" vertical="center" indent="1"/>
    </xf>
    <xf numFmtId="4" fontId="59" fillId="65" borderId="224" applyNumberFormat="0" applyProtection="0">
      <alignment horizontal="right" vertical="center"/>
    </xf>
    <xf numFmtId="186" fontId="56" fillId="14" borderId="222" applyNumberFormat="0" applyProtection="0">
      <alignment horizontal="left" vertical="top" indent="1"/>
    </xf>
    <xf numFmtId="186" fontId="62" fillId="15" borderId="222" applyNumberFormat="0" applyProtection="0">
      <alignment horizontal="left" vertical="top" indent="1"/>
    </xf>
    <xf numFmtId="4" fontId="64" fillId="64" borderId="224" applyNumberFormat="0" applyProtection="0">
      <alignment horizontal="right" vertical="center"/>
    </xf>
    <xf numFmtId="4" fontId="62" fillId="11" borderId="222" applyNumberFormat="0" applyProtection="0">
      <alignment horizontal="left" vertical="center"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14" borderId="222" applyNumberFormat="0" applyProtection="0">
      <alignment horizontal="left" vertical="top" indent="1"/>
    </xf>
    <xf numFmtId="4" fontId="27" fillId="21" borderId="228" applyNumberFormat="0" applyProtection="0">
      <alignment horizontal="left" vertical="center" indent="1"/>
    </xf>
    <xf numFmtId="186" fontId="27" fillId="21" borderId="222" applyNumberFormat="0" applyProtection="0">
      <alignment horizontal="left" vertical="top" indent="1"/>
    </xf>
    <xf numFmtId="4" fontId="56" fillId="57" borderId="228" applyNumberFormat="0" applyProtection="0">
      <alignment horizontal="right" vertical="center"/>
    </xf>
    <xf numFmtId="186" fontId="56" fillId="11" borderId="224" applyNumberFormat="0" applyProtection="0">
      <alignment horizontal="left" vertical="center" indent="1"/>
    </xf>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40" borderId="224" applyNumberFormat="0" applyFont="0" applyAlignment="0" applyProtection="0"/>
    <xf numFmtId="4" fontId="56" fillId="55"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4" fontId="56" fillId="60" borderId="224" applyNumberFormat="0" applyProtection="0">
      <alignment horizontal="right" vertical="center"/>
    </xf>
    <xf numFmtId="4" fontId="56" fillId="16" borderId="224" applyNumberFormat="0" applyProtection="0">
      <alignment horizontal="right" vertical="center"/>
    </xf>
    <xf numFmtId="186" fontId="56" fillId="21" borderId="222" applyNumberFormat="0" applyProtection="0">
      <alignment horizontal="left" vertical="top" indent="1"/>
    </xf>
    <xf numFmtId="186" fontId="56" fillId="63"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14" borderId="224" applyNumberFormat="0" applyProtection="0">
      <alignment horizontal="left" vertical="center" indent="1"/>
    </xf>
    <xf numFmtId="164" fontId="35" fillId="0" borderId="0" applyFont="0" applyFill="0" applyBorder="0" applyAlignment="0" applyProtection="0"/>
    <xf numFmtId="164" fontId="35" fillId="0" borderId="0" applyFont="0" applyFill="0" applyBorder="0" applyAlignment="0" applyProtection="0"/>
    <xf numFmtId="186" fontId="42" fillId="44" borderId="224" applyNumberFormat="0" applyAlignment="0" applyProtection="0"/>
    <xf numFmtId="4" fontId="59" fillId="65" borderId="224" applyNumberFormat="0" applyProtection="0">
      <alignment horizontal="right" vertical="center"/>
    </xf>
    <xf numFmtId="186" fontId="50" fillId="41" borderId="224" applyNumberFormat="0" applyAlignment="0" applyProtection="0"/>
    <xf numFmtId="164" fontId="35" fillId="0" borderId="0" applyFont="0" applyFill="0" applyBorder="0" applyAlignment="0" applyProtection="0"/>
    <xf numFmtId="186" fontId="42" fillId="44" borderId="224" applyNumberFormat="0" applyAlignment="0" applyProtection="0"/>
    <xf numFmtId="4" fontId="56" fillId="53" borderId="224" applyNumberFormat="0" applyProtection="0">
      <alignment horizontal="left" vertical="center" indent="1"/>
    </xf>
    <xf numFmtId="186" fontId="50" fillId="41" borderId="224" applyNumberFormat="0" applyAlignment="0" applyProtection="0"/>
    <xf numFmtId="4" fontId="56" fillId="54" borderId="224" applyNumberFormat="0" applyProtection="0">
      <alignment horizontal="left" vertical="center" indent="1"/>
    </xf>
    <xf numFmtId="4" fontId="56" fillId="19" borderId="224" applyNumberFormat="0" applyProtection="0">
      <alignment horizontal="right" vertical="center"/>
    </xf>
    <xf numFmtId="164" fontId="35" fillId="0" borderId="0" applyFont="0" applyFill="0" applyBorder="0" applyAlignment="0" applyProtection="0"/>
    <xf numFmtId="4" fontId="64" fillId="64" borderId="224" applyNumberFormat="0" applyProtection="0">
      <alignment horizontal="right" vertical="center"/>
    </xf>
    <xf numFmtId="4" fontId="56" fillId="23" borderId="224" applyNumberFormat="0" applyProtection="0">
      <alignment horizontal="right" vertical="center"/>
    </xf>
    <xf numFmtId="186" fontId="56" fillId="21" borderId="261" applyNumberFormat="0" applyProtection="0">
      <alignment horizontal="left" vertical="top" indent="1"/>
    </xf>
    <xf numFmtId="186" fontId="62" fillId="15"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4" fontId="56" fillId="61" borderId="267" applyNumberFormat="0" applyProtection="0">
      <alignment horizontal="left" vertical="center" indent="1"/>
    </xf>
    <xf numFmtId="186" fontId="56" fillId="40" borderId="263" applyNumberFormat="0" applyFont="0" applyAlignment="0" applyProtection="0"/>
    <xf numFmtId="186" fontId="56" fillId="21" borderId="261" applyNumberFormat="0" applyProtection="0">
      <alignment horizontal="left" vertical="top" indent="1"/>
    </xf>
    <xf numFmtId="164" fontId="5" fillId="0" borderId="0" applyFont="0" applyFill="0" applyBorder="0" applyAlignment="0" applyProtection="0"/>
    <xf numFmtId="0" fontId="3" fillId="0" borderId="0"/>
    <xf numFmtId="0" fontId="5" fillId="7" borderId="8">
      <alignment vertical="center"/>
      <protection locked="0"/>
    </xf>
    <xf numFmtId="193" fontId="5" fillId="69" borderId="8">
      <alignment vertical="center"/>
    </xf>
    <xf numFmtId="186" fontId="57" fillId="44" borderId="264" applyNumberFormat="0" applyAlignment="0" applyProtection="0"/>
    <xf numFmtId="186" fontId="56" fillId="63" borderId="252" applyNumberFormat="0" applyProtection="0">
      <alignment horizontal="left" vertical="top" indent="1"/>
    </xf>
    <xf numFmtId="191" fontId="5" fillId="70" borderId="259">
      <alignment horizontal="right" vertical="center"/>
      <protection locked="0"/>
    </xf>
    <xf numFmtId="4" fontId="59" fillId="65" borderId="263" applyNumberFormat="0" applyProtection="0">
      <alignment horizontal="right" vertical="center"/>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21" borderId="261" applyNumberFormat="0" applyProtection="0">
      <alignment horizontal="left" vertical="top" indent="1"/>
    </xf>
    <xf numFmtId="0" fontId="3" fillId="103" borderId="165" applyNumberFormat="0" applyFont="0" applyAlignment="0" applyProtection="0"/>
    <xf numFmtId="186" fontId="56" fillId="14" borderId="252" applyNumberFormat="0" applyProtection="0">
      <alignment horizontal="left" vertical="top" indent="1"/>
    </xf>
    <xf numFmtId="186" fontId="56" fillId="63" borderId="261" applyNumberFormat="0" applyProtection="0">
      <alignment horizontal="left" vertical="top" indent="1"/>
    </xf>
    <xf numFmtId="0" fontId="3" fillId="105" borderId="0" applyNumberFormat="0" applyBorder="0" applyAlignment="0" applyProtection="0"/>
    <xf numFmtId="0" fontId="3" fillId="106" borderId="0" applyNumberFormat="0" applyBorder="0" applyAlignment="0" applyProtection="0"/>
    <xf numFmtId="186" fontId="56" fillId="15" borderId="261" applyNumberFormat="0" applyProtection="0">
      <alignment horizontal="left" vertical="top" indent="1"/>
    </xf>
    <xf numFmtId="0" fontId="3" fillId="109" borderId="0" applyNumberFormat="0" applyBorder="0" applyAlignment="0" applyProtection="0"/>
    <xf numFmtId="0" fontId="3" fillId="110" borderId="0" applyNumberFormat="0" applyBorder="0" applyAlignment="0" applyProtection="0"/>
    <xf numFmtId="4" fontId="56" fillId="55" borderId="263" applyNumberFormat="0" applyProtection="0">
      <alignment horizontal="right" vertical="center"/>
    </xf>
    <xf numFmtId="4" fontId="74" fillId="87" borderId="244" applyNumberFormat="0" applyProtection="0">
      <alignment vertical="center"/>
    </xf>
    <xf numFmtId="0" fontId="3" fillId="113" borderId="0" applyNumberFormat="0" applyBorder="0" applyAlignment="0" applyProtection="0"/>
    <xf numFmtId="0" fontId="3" fillId="114" borderId="0" applyNumberFormat="0" applyBorder="0" applyAlignment="0" applyProtection="0"/>
    <xf numFmtId="4" fontId="59" fillId="53" borderId="263" applyNumberFormat="0" applyProtection="0">
      <alignment vertical="center"/>
    </xf>
    <xf numFmtId="186" fontId="56" fillId="21" borderId="252" applyNumberFormat="0" applyProtection="0">
      <alignment horizontal="left" vertical="top" indent="1"/>
    </xf>
    <xf numFmtId="0" fontId="3" fillId="117" borderId="0" applyNumberFormat="0" applyBorder="0" applyAlignment="0" applyProtection="0"/>
    <xf numFmtId="0" fontId="3" fillId="118" borderId="0" applyNumberFormat="0" applyBorder="0" applyAlignment="0" applyProtection="0"/>
    <xf numFmtId="186" fontId="56" fillId="63" borderId="261" applyNumberFormat="0" applyProtection="0">
      <alignment horizontal="left" vertical="top" indent="1"/>
    </xf>
    <xf numFmtId="4" fontId="72" fillId="50" borderId="244" applyNumberFormat="0" applyProtection="0">
      <alignment horizontal="right" vertical="center"/>
    </xf>
    <xf numFmtId="0" fontId="3" fillId="121" borderId="0" applyNumberFormat="0" applyBorder="0" applyAlignment="0" applyProtection="0"/>
    <xf numFmtId="0" fontId="3" fillId="122" borderId="0" applyNumberFormat="0" applyBorder="0" applyAlignment="0" applyProtection="0"/>
    <xf numFmtId="186" fontId="56" fillId="63" borderId="261" applyNumberFormat="0" applyProtection="0">
      <alignment horizontal="left" vertical="top" indent="1"/>
    </xf>
    <xf numFmtId="4" fontId="56" fillId="52" borderId="253" applyNumberFormat="0" applyProtection="0">
      <alignment vertical="center"/>
    </xf>
    <xf numFmtId="0" fontId="3" fillId="125" borderId="0" applyNumberFormat="0" applyBorder="0" applyAlignment="0" applyProtection="0"/>
    <xf numFmtId="0" fontId="3" fillId="126" borderId="0" applyNumberFormat="0" applyBorder="0" applyAlignment="0" applyProtection="0"/>
    <xf numFmtId="186" fontId="56" fillId="14" borderId="261" applyNumberFormat="0" applyProtection="0">
      <alignment horizontal="left" vertical="top" indent="1"/>
    </xf>
    <xf numFmtId="186" fontId="62" fillId="15" borderId="244" applyNumberFormat="0" applyProtection="0">
      <alignment horizontal="left" vertical="top" indent="1"/>
    </xf>
    <xf numFmtId="164" fontId="5" fillId="0" borderId="0" applyFont="0" applyFill="0" applyBorder="0" applyAlignment="0" applyProtection="0"/>
    <xf numFmtId="164" fontId="34" fillId="0" borderId="0" applyFont="0" applyFill="0" applyBorder="0" applyAlignment="0" applyProtection="0"/>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27" fillId="21" borderId="261" applyNumberFormat="0" applyProtection="0">
      <alignment horizontal="left" vertical="center" indent="1"/>
    </xf>
    <xf numFmtId="186" fontId="50" fillId="41" borderId="242" applyNumberFormat="0" applyAlignment="0" applyProtection="0"/>
    <xf numFmtId="186" fontId="56" fillId="63" borderId="261" applyNumberFormat="0" applyProtection="0">
      <alignment horizontal="left" vertical="top" indent="1"/>
    </xf>
    <xf numFmtId="4" fontId="59" fillId="53" borderId="263" applyNumberFormat="0" applyProtection="0">
      <alignment vertical="center"/>
    </xf>
    <xf numFmtId="4" fontId="63" fillId="66" borderId="267" applyNumberFormat="0" applyProtection="0">
      <alignment horizontal="left" vertical="center" indent="1"/>
    </xf>
    <xf numFmtId="186" fontId="56" fillId="63" borderId="261" applyNumberFormat="0" applyProtection="0">
      <alignment horizontal="left" vertical="top" indent="1"/>
    </xf>
    <xf numFmtId="4" fontId="56" fillId="57" borderId="267" applyNumberFormat="0" applyProtection="0">
      <alignment horizontal="righ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42" fillId="44" borderId="242" applyNumberFormat="0" applyAlignment="0" applyProtection="0"/>
    <xf numFmtId="0" fontId="27" fillId="21" borderId="244" applyNumberFormat="0" applyProtection="0">
      <alignment horizontal="left" vertical="center" indent="1"/>
    </xf>
    <xf numFmtId="4" fontId="72" fillId="49" borderId="244" applyNumberFormat="0" applyProtection="0">
      <alignment horizontal="right" vertical="center"/>
    </xf>
    <xf numFmtId="186" fontId="56" fillId="21" borderId="252" applyNumberFormat="0" applyProtection="0">
      <alignment horizontal="left" vertical="top" indent="1"/>
    </xf>
    <xf numFmtId="186" fontId="42" fillId="44" borderId="224"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64" fillId="64" borderId="253" applyNumberFormat="0" applyProtection="0">
      <alignment horizontal="right" vertical="center"/>
    </xf>
    <xf numFmtId="172" fontId="5" fillId="7" borderId="8">
      <alignment vertical="center"/>
      <protection locked="0"/>
    </xf>
    <xf numFmtId="191" fontId="28" fillId="50" borderId="8">
      <alignment vertical="center"/>
    </xf>
    <xf numFmtId="186" fontId="50" fillId="41" borderId="224" applyNumberFormat="0" applyAlignment="0" applyProtection="0"/>
    <xf numFmtId="186" fontId="27" fillId="15" borderId="261" applyNumberFormat="0" applyProtection="0">
      <alignment horizontal="left" vertical="top" indent="1"/>
    </xf>
    <xf numFmtId="186" fontId="42" fillId="44" borderId="263" applyNumberFormat="0" applyAlignment="0" applyProtection="0"/>
    <xf numFmtId="186" fontId="56" fillId="62" borderId="242" applyNumberFormat="0" applyProtection="0">
      <alignment horizontal="left" vertical="center" indent="1"/>
    </xf>
    <xf numFmtId="186" fontId="56" fillId="40" borderId="224" applyNumberFormat="0" applyFont="0" applyAlignment="0" applyProtection="0"/>
    <xf numFmtId="0" fontId="3" fillId="0" borderId="0"/>
    <xf numFmtId="164" fontId="5" fillId="0" borderId="0" applyFont="0" applyFill="0" applyBorder="0" applyAlignment="0" applyProtection="0"/>
    <xf numFmtId="186" fontId="56" fillId="14" borderId="25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60" fillId="52" borderId="222" applyNumberFormat="0" applyProtection="0">
      <alignment horizontal="left" vertical="top" indent="1"/>
    </xf>
    <xf numFmtId="186" fontId="57" fillId="44" borderId="225" applyNumberFormat="0" applyAlignment="0" applyProtection="0"/>
    <xf numFmtId="186" fontId="57" fillId="44" borderId="225" applyNumberFormat="0" applyAlignment="0" applyProtection="0"/>
    <xf numFmtId="186" fontId="42" fillId="44" borderId="224" applyNumberFormat="0" applyAlignment="0" applyProtection="0"/>
    <xf numFmtId="186" fontId="42" fillId="44" borderId="224" applyNumberFormat="0" applyAlignment="0" applyProtection="0"/>
    <xf numFmtId="186" fontId="56" fillId="21" borderId="25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6" fillId="21" borderId="244" applyNumberFormat="0" applyProtection="0">
      <alignment horizontal="left" vertical="top" indent="1"/>
    </xf>
    <xf numFmtId="186" fontId="27" fillId="14" borderId="261"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94" fontId="33" fillId="0" borderId="221" applyFill="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4" fontId="33" fillId="0" borderId="221" applyFill="0"/>
    <xf numFmtId="164" fontId="5" fillId="0" borderId="0" applyFont="0" applyFill="0" applyBorder="0" applyAlignment="0" applyProtection="0"/>
    <xf numFmtId="186" fontId="56" fillId="14" borderId="224" applyNumberFormat="0" applyProtection="0">
      <alignment horizontal="left" vertical="center" indent="1"/>
    </xf>
    <xf numFmtId="186" fontId="56" fillId="63" borderId="224" applyNumberFormat="0" applyProtection="0">
      <alignment horizontal="left" vertical="center" indent="1"/>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3" borderId="224" applyNumberFormat="0" applyProtection="0">
      <alignment horizontal="left" vertical="center" indent="1"/>
    </xf>
    <xf numFmtId="186" fontId="61" fillId="21" borderId="226" applyBorder="0"/>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9" borderId="224" applyNumberFormat="0" applyProtection="0">
      <alignment horizontal="right" vertical="center"/>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56" fillId="63" borderId="224" applyNumberFormat="0" applyProtection="0">
      <alignment horizontal="left" vertical="center" indent="1"/>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56" fillId="63"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9" borderId="224" applyNumberFormat="0" applyProtection="0">
      <alignment horizontal="right" vertical="center"/>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4" applyNumberFormat="0" applyProtection="0">
      <alignment horizontal="left" vertical="center" indent="1"/>
    </xf>
    <xf numFmtId="186" fontId="56" fillId="40" borderId="224" applyNumberFormat="0" applyFont="0" applyAlignment="0" applyProtection="0"/>
    <xf numFmtId="186" fontId="42" fillId="44" borderId="224" applyNumberFormat="0" applyAlignment="0" applyProtection="0"/>
    <xf numFmtId="4" fontId="64" fillId="64" borderId="224" applyNumberFormat="0" applyProtection="0">
      <alignment horizontal="right" vertical="center"/>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14" borderId="224" applyNumberFormat="0" applyProtection="0">
      <alignment horizontal="left" vertical="center" indent="1"/>
    </xf>
    <xf numFmtId="164" fontId="35" fillId="0" borderId="0" applyFont="0" applyFill="0" applyBorder="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3" fillId="0" borderId="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86" fontId="3" fillId="0" borderId="0"/>
    <xf numFmtId="186" fontId="3" fillId="0" borderId="0"/>
    <xf numFmtId="186" fontId="3" fillId="0" borderId="0"/>
    <xf numFmtId="186" fontId="3" fillId="0" borderId="0"/>
    <xf numFmtId="186" fontId="3" fillId="0" borderId="0"/>
    <xf numFmtId="0" fontId="3" fillId="0" borderId="0"/>
    <xf numFmtId="164" fontId="35" fillId="0" borderId="0" applyFont="0" applyFill="0" applyBorder="0" applyAlignment="0" applyProtection="0"/>
    <xf numFmtId="164" fontId="27" fillId="0" borderId="0" applyFont="0" applyFill="0" applyBorder="0" applyAlignment="0" applyProtection="0"/>
    <xf numFmtId="191" fontId="28" fillId="12" borderId="249">
      <alignment vertical="center"/>
      <protection locked="0"/>
    </xf>
    <xf numFmtId="186" fontId="56" fillId="63" borderId="242" applyNumberFormat="0" applyProtection="0">
      <alignment horizontal="left" vertical="center" indent="1"/>
    </xf>
    <xf numFmtId="4" fontId="59" fillId="53" borderId="242" applyNumberFormat="0" applyProtection="0">
      <alignment vertical="center"/>
    </xf>
    <xf numFmtId="186" fontId="62" fillId="48" borderId="244" applyNumberFormat="0" applyProtection="0">
      <alignment horizontal="left" vertical="top" indent="1"/>
    </xf>
    <xf numFmtId="186" fontId="57" fillId="44" borderId="243" applyNumberFormat="0" applyAlignment="0" applyProtection="0"/>
    <xf numFmtId="4" fontId="56" fillId="23" borderId="242" applyNumberFormat="0" applyProtection="0">
      <alignment horizontal="right" vertical="center"/>
    </xf>
    <xf numFmtId="186" fontId="56" fillId="14" borderId="244" applyNumberFormat="0" applyProtection="0">
      <alignment horizontal="left" vertical="top" indent="1"/>
    </xf>
    <xf numFmtId="4" fontId="63" fillId="66" borderId="245" applyNumberFormat="0" applyProtection="0">
      <alignment horizontal="left" vertical="center" indent="1"/>
    </xf>
    <xf numFmtId="0" fontId="5" fillId="13" borderId="249">
      <alignment vertical="center"/>
    </xf>
    <xf numFmtId="186" fontId="42" fillId="44" borderId="242" applyNumberFormat="0" applyAlignment="0" applyProtection="0"/>
    <xf numFmtId="37" fontId="33" fillId="0" borderId="247" applyNumberFormat="0"/>
    <xf numFmtId="191" fontId="28" fillId="50" borderId="259">
      <alignment vertical="center"/>
    </xf>
    <xf numFmtId="186" fontId="56" fillId="63" borderId="242" applyNumberFormat="0" applyProtection="0">
      <alignment horizontal="left" vertical="center" indent="1"/>
    </xf>
    <xf numFmtId="186" fontId="28" fillId="50" borderId="259">
      <alignment vertical="center"/>
    </xf>
    <xf numFmtId="4" fontId="56" fillId="60" borderId="253" applyNumberFormat="0" applyProtection="0">
      <alignment horizontal="right" vertical="center"/>
    </xf>
    <xf numFmtId="186" fontId="57" fillId="44" borderId="254" applyNumberFormat="0" applyAlignment="0" applyProtection="0"/>
    <xf numFmtId="4" fontId="56" fillId="54" borderId="253" applyNumberFormat="0" applyProtection="0">
      <alignment horizontal="left" vertical="center" indent="1"/>
    </xf>
    <xf numFmtId="186" fontId="56" fillId="40" borderId="253" applyNumberFormat="0" applyFont="0" applyAlignment="0" applyProtection="0"/>
    <xf numFmtId="186" fontId="27" fillId="15" borderId="244" applyNumberFormat="0" applyProtection="0">
      <alignment horizontal="left" vertical="top" indent="1"/>
    </xf>
    <xf numFmtId="4" fontId="56" fillId="53" borderId="253" applyNumberFormat="0" applyProtection="0">
      <alignment horizontal="left" vertical="center" indent="1"/>
    </xf>
    <xf numFmtId="186" fontId="56" fillId="14" borderId="252" applyNumberFormat="0" applyProtection="0">
      <alignment horizontal="left" vertical="top" indent="1"/>
    </xf>
    <xf numFmtId="172" fontId="28" fillId="12" borderId="259">
      <alignment vertical="center"/>
      <protection locked="0"/>
    </xf>
    <xf numFmtId="186" fontId="56" fillId="63" borderId="244" applyNumberFormat="0" applyProtection="0">
      <alignment horizontal="left" vertical="top" indent="1"/>
    </xf>
    <xf numFmtId="186" fontId="27" fillId="15" borderId="244" applyNumberFormat="0" applyProtection="0">
      <alignment horizontal="left" vertical="top" indent="1"/>
    </xf>
    <xf numFmtId="4" fontId="59" fillId="53" borderId="242" applyNumberFormat="0" applyProtection="0">
      <alignment vertical="center"/>
    </xf>
    <xf numFmtId="186" fontId="62" fillId="48" borderId="244" applyNumberFormat="0" applyProtection="0">
      <alignment horizontal="left" vertical="top" indent="1"/>
    </xf>
    <xf numFmtId="196" fontId="5" fillId="69" borderId="249">
      <alignment vertical="center"/>
    </xf>
    <xf numFmtId="4" fontId="56" fillId="16" borderId="253"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4" fontId="59" fillId="65" borderId="253" applyNumberFormat="0" applyProtection="0">
      <alignment horizontal="right" vertical="center"/>
    </xf>
    <xf numFmtId="186" fontId="56" fillId="21" borderId="252" applyNumberFormat="0" applyProtection="0">
      <alignment horizontal="left" vertical="top" indent="1"/>
    </xf>
    <xf numFmtId="0" fontId="5" fillId="70" borderId="8">
      <alignment horizontal="right" vertical="center"/>
      <protection locked="0"/>
    </xf>
    <xf numFmtId="193" fontId="28" fillId="12" borderId="259">
      <alignment vertical="center"/>
      <protection locked="0"/>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27" fillId="15" borderId="252" applyNumberFormat="0" applyProtection="0">
      <alignment horizontal="left" vertical="top" indent="1"/>
    </xf>
    <xf numFmtId="186" fontId="56" fillId="63" borderId="253" applyNumberFormat="0" applyProtection="0">
      <alignment horizontal="left" vertical="center" indent="1"/>
    </xf>
    <xf numFmtId="4" fontId="27" fillId="21" borderId="267" applyNumberFormat="0" applyProtection="0">
      <alignment horizontal="left" vertical="center" indent="1"/>
    </xf>
    <xf numFmtId="186" fontId="56" fillId="40" borderId="253" applyNumberFormat="0" applyFont="0" applyAlignment="0" applyProtection="0"/>
    <xf numFmtId="186" fontId="56" fillId="11" borderId="263" applyNumberFormat="0" applyProtection="0">
      <alignment horizontal="left" vertical="center" indent="1"/>
    </xf>
    <xf numFmtId="186" fontId="56" fillId="63" borderId="252" applyNumberFormat="0" applyProtection="0">
      <alignment horizontal="left" vertical="top" indent="1"/>
    </xf>
    <xf numFmtId="186" fontId="27" fillId="14" borderId="252" applyNumberFormat="0" applyProtection="0">
      <alignment horizontal="left" vertical="center" indent="1"/>
    </xf>
    <xf numFmtId="186" fontId="56" fillId="15" borderId="252" applyNumberFormat="0" applyProtection="0">
      <alignment horizontal="left" vertical="top" indent="1"/>
    </xf>
    <xf numFmtId="4" fontId="27" fillId="21" borderId="267" applyNumberFormat="0" applyProtection="0">
      <alignment horizontal="left" vertical="center" indent="1"/>
    </xf>
    <xf numFmtId="186" fontId="56" fillId="21" borderId="252"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93" fontId="28" fillId="12" borderId="269">
      <alignment vertical="center"/>
      <protection locked="0"/>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6" borderId="253" applyNumberFormat="0" applyProtection="0">
      <alignment horizontal="right" vertical="center"/>
    </xf>
    <xf numFmtId="186" fontId="62" fillId="15" borderId="261" applyNumberFormat="0" applyProtection="0">
      <alignment horizontal="left" vertical="top" indent="1"/>
    </xf>
    <xf numFmtId="4" fontId="56" fillId="57" borderId="267" applyNumberFormat="0" applyProtection="0">
      <alignment horizontal="right" vertical="center"/>
    </xf>
    <xf numFmtId="186" fontId="56" fillId="40" borderId="253" applyNumberFormat="0" applyFont="0" applyAlignment="0" applyProtection="0"/>
    <xf numFmtId="0" fontId="27" fillId="21" borderId="261" applyNumberFormat="0" applyProtection="0">
      <alignment horizontal="left" vertical="top" indent="1"/>
    </xf>
    <xf numFmtId="186" fontId="27" fillId="63" borderId="252" applyNumberFormat="0" applyProtection="0">
      <alignment horizontal="left" vertical="top" indent="1"/>
    </xf>
    <xf numFmtId="186" fontId="28" fillId="50" borderId="249">
      <alignment vertical="center"/>
    </xf>
    <xf numFmtId="186" fontId="27" fillId="63" borderId="244" applyNumberFormat="0" applyProtection="0">
      <alignment horizontal="left" vertical="center" indent="1"/>
    </xf>
    <xf numFmtId="186" fontId="27" fillId="14" borderId="261"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15" borderId="244" applyNumberFormat="0" applyProtection="0">
      <alignment horizontal="left" vertical="top" indent="1"/>
    </xf>
    <xf numFmtId="4" fontId="56" fillId="16" borderId="253" applyNumberFormat="0" applyProtection="0">
      <alignment horizontal="right" vertical="center"/>
    </xf>
    <xf numFmtId="4" fontId="59" fillId="53" borderId="242" applyNumberFormat="0" applyProtection="0">
      <alignment vertical="center"/>
    </xf>
    <xf numFmtId="191" fontId="28" fillId="50" borderId="249">
      <alignment vertical="center"/>
    </xf>
    <xf numFmtId="186" fontId="56" fillId="14" borderId="244" applyNumberFormat="0" applyProtection="0">
      <alignment horizontal="left" vertical="top" indent="1"/>
    </xf>
    <xf numFmtId="4" fontId="27" fillId="21" borderId="245" applyNumberFormat="0" applyProtection="0">
      <alignment horizontal="left" vertical="center" indent="1"/>
    </xf>
    <xf numFmtId="186" fontId="56" fillId="21" borderId="244" applyNumberFormat="0" applyProtection="0">
      <alignment horizontal="left" vertical="top" indent="1"/>
    </xf>
    <xf numFmtId="188" fontId="5" fillId="70" borderId="249">
      <alignment horizontal="right" vertical="center"/>
      <protection locked="0"/>
    </xf>
    <xf numFmtId="186" fontId="56" fillId="40" borderId="242" applyNumberFormat="0" applyFont="0" applyAlignment="0" applyProtection="0"/>
    <xf numFmtId="186" fontId="57" fillId="44" borderId="254" applyNumberFormat="0" applyAlignment="0" applyProtection="0"/>
    <xf numFmtId="4" fontId="56" fillId="0" borderId="242" applyNumberFormat="0" applyProtection="0">
      <alignment horizontal="right" vertical="center"/>
    </xf>
    <xf numFmtId="4" fontId="56" fillId="0" borderId="253" applyNumberFormat="0" applyProtection="0">
      <alignment horizontal="right" vertical="center"/>
    </xf>
    <xf numFmtId="186" fontId="56" fillId="40" borderId="263" applyNumberFormat="0" applyFont="0" applyAlignment="0" applyProtection="0"/>
    <xf numFmtId="4" fontId="56" fillId="52" borderId="253" applyNumberFormat="0" applyProtection="0">
      <alignment vertical="center"/>
    </xf>
    <xf numFmtId="186" fontId="27" fillId="15" borderId="252"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191" fontId="28" fillId="12" borderId="249">
      <alignment vertical="center"/>
      <protection locked="0"/>
    </xf>
    <xf numFmtId="191" fontId="5" fillId="70" borderId="249">
      <alignment horizontal="right" vertical="center"/>
      <protection locked="0"/>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27" fillId="21" borderId="245" applyNumberFormat="0" applyProtection="0">
      <alignment horizontal="left" vertical="center" indent="1"/>
    </xf>
    <xf numFmtId="186" fontId="56" fillId="21" borderId="252" applyNumberFormat="0" applyProtection="0">
      <alignment horizontal="left" vertical="top" indent="1"/>
    </xf>
    <xf numFmtId="196" fontId="5" fillId="69" borderId="8">
      <alignment vertical="center"/>
    </xf>
    <xf numFmtId="186" fontId="56" fillId="14" borderId="244" applyNumberFormat="0" applyProtection="0">
      <alignment horizontal="left" vertical="top" indent="1"/>
    </xf>
    <xf numFmtId="4" fontId="56" fillId="58" borderId="263" applyNumberFormat="0" applyProtection="0">
      <alignment horizontal="right" vertical="center"/>
    </xf>
    <xf numFmtId="4" fontId="27" fillId="21" borderId="257" applyNumberFormat="0" applyProtection="0">
      <alignment horizontal="left" vertical="center" indent="1"/>
    </xf>
    <xf numFmtId="4" fontId="56" fillId="0" borderId="253" applyNumberFormat="0" applyProtection="0">
      <alignment horizontal="right" vertical="center"/>
    </xf>
    <xf numFmtId="186" fontId="27" fillId="63" borderId="252" applyNumberFormat="0" applyProtection="0">
      <alignment horizontal="left" vertical="top" indent="1"/>
    </xf>
    <xf numFmtId="194" fontId="33" fillId="0" borderId="260" applyFill="0"/>
    <xf numFmtId="0" fontId="5" fillId="13" borderId="8">
      <alignment vertical="center"/>
    </xf>
    <xf numFmtId="4" fontId="72" fillId="53" borderId="252" applyNumberFormat="0" applyProtection="0">
      <alignment horizontal="left" vertical="center" indent="1"/>
    </xf>
    <xf numFmtId="186" fontId="27" fillId="14" borderId="261" applyNumberFormat="0" applyProtection="0">
      <alignment horizontal="left" vertical="center" indent="1"/>
    </xf>
    <xf numFmtId="186" fontId="56" fillId="11" borderId="263"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4" fontId="56" fillId="14" borderId="257" applyNumberFormat="0" applyProtection="0">
      <alignment horizontal="left" vertical="center" indent="1"/>
    </xf>
    <xf numFmtId="186" fontId="27" fillId="15" borderId="252" applyNumberFormat="0" applyProtection="0">
      <alignment horizontal="left" vertical="center" indent="1"/>
    </xf>
    <xf numFmtId="186" fontId="61" fillId="21" borderId="255" applyBorder="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4" fontId="62" fillId="48" borderId="261" applyNumberFormat="0" applyProtection="0">
      <alignment vertical="center"/>
    </xf>
    <xf numFmtId="186" fontId="56" fillId="21" borderId="252" applyNumberFormat="0" applyProtection="0">
      <alignment horizontal="left" vertical="top" indent="1"/>
    </xf>
    <xf numFmtId="4" fontId="63" fillId="66" borderId="267" applyNumberFormat="0" applyProtection="0">
      <alignment horizontal="left" vertical="center" indent="1"/>
    </xf>
    <xf numFmtId="4" fontId="62" fillId="11" borderId="261" applyNumberFormat="0" applyProtection="0">
      <alignment horizontal="left" vertical="center" indent="1"/>
    </xf>
    <xf numFmtId="4" fontId="56" fillId="54" borderId="253" applyNumberFormat="0" applyProtection="0">
      <alignment horizontal="left" vertical="center" indent="1"/>
    </xf>
    <xf numFmtId="186" fontId="27" fillId="14" borderId="244" applyNumberFormat="0" applyProtection="0">
      <alignment horizontal="left" vertical="center" indent="1"/>
    </xf>
    <xf numFmtId="186" fontId="56" fillId="15" borderId="252" applyNumberFormat="0" applyProtection="0">
      <alignment horizontal="left" vertical="top" indent="1"/>
    </xf>
    <xf numFmtId="186" fontId="56" fillId="40" borderId="242" applyNumberFormat="0" applyFont="0" applyAlignment="0" applyProtection="0"/>
    <xf numFmtId="194" fontId="33" fillId="0" borderId="260" applyFill="0"/>
    <xf numFmtId="4" fontId="59" fillId="65" borderId="263" applyNumberFormat="0" applyProtection="0">
      <alignment horizontal="right" vertical="center"/>
    </xf>
    <xf numFmtId="186" fontId="44" fillId="0" borderId="258" applyNumberFormat="0" applyFill="0" applyAlignment="0" applyProtection="0"/>
    <xf numFmtId="186" fontId="56" fillId="63" borderId="261" applyNumberFormat="0" applyProtection="0">
      <alignment horizontal="left" vertical="top" indent="1"/>
    </xf>
    <xf numFmtId="186" fontId="56" fillId="15" borderId="244" applyNumberFormat="0" applyProtection="0">
      <alignment horizontal="left" vertical="top" indent="1"/>
    </xf>
    <xf numFmtId="4" fontId="56" fillId="58" borderId="253" applyNumberFormat="0" applyProtection="0">
      <alignment horizontal="right" vertical="center"/>
    </xf>
    <xf numFmtId="186" fontId="56" fillId="14" borderId="244" applyNumberFormat="0" applyProtection="0">
      <alignment horizontal="left" vertical="top" indent="1"/>
    </xf>
    <xf numFmtId="172" fontId="28" fillId="12" borderId="249">
      <alignment vertical="center"/>
      <protection locked="0"/>
    </xf>
    <xf numFmtId="186" fontId="60" fillId="52" borderId="252" applyNumberFormat="0" applyProtection="0">
      <alignment horizontal="left" vertical="top" indent="1"/>
    </xf>
    <xf numFmtId="4" fontId="56" fillId="54" borderId="253" applyNumberFormat="0" applyProtection="0">
      <alignment horizontal="left" vertical="center" indent="1"/>
    </xf>
    <xf numFmtId="186" fontId="56" fillId="21" borderId="244" applyNumberFormat="0" applyProtection="0">
      <alignment horizontal="left" vertical="top" indent="1"/>
    </xf>
    <xf numFmtId="186" fontId="27" fillId="14" borderId="261" applyNumberFormat="0" applyProtection="0">
      <alignment horizontal="left" vertical="center" indent="1"/>
    </xf>
    <xf numFmtId="186" fontId="61" fillId="21" borderId="265" applyBorder="0"/>
    <xf numFmtId="4" fontId="56" fillId="55" borderId="263" applyNumberFormat="0" applyProtection="0">
      <alignment horizontal="right" vertical="center"/>
    </xf>
    <xf numFmtId="186" fontId="57" fillId="44" borderId="264" applyNumberFormat="0" applyAlignment="0" applyProtection="0"/>
    <xf numFmtId="186" fontId="27" fillId="21" borderId="261" applyNumberFormat="0" applyProtection="0">
      <alignment horizontal="left" vertical="center" indent="1"/>
    </xf>
    <xf numFmtId="186" fontId="28" fillId="49" borderId="8">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7" fillId="44" borderId="243" applyNumberFormat="0" applyAlignment="0" applyProtection="0"/>
    <xf numFmtId="186" fontId="57" fillId="44" borderId="254" applyNumberFormat="0" applyAlignment="0" applyProtection="0"/>
    <xf numFmtId="186" fontId="62" fillId="15" borderId="252" applyNumberFormat="0" applyProtection="0">
      <alignment horizontal="left" vertical="top" indent="1"/>
    </xf>
    <xf numFmtId="191" fontId="5" fillId="70" borderId="249">
      <alignment horizontal="right" vertical="center"/>
      <protection locked="0"/>
    </xf>
    <xf numFmtId="186" fontId="56" fillId="40" borderId="242" applyNumberFormat="0" applyFont="0" applyAlignment="0" applyProtection="0"/>
    <xf numFmtId="186" fontId="56" fillId="40" borderId="253" applyNumberFormat="0" applyFont="0" applyAlignment="0" applyProtection="0"/>
    <xf numFmtId="4" fontId="56" fillId="14" borderId="245" applyNumberFormat="0" applyProtection="0">
      <alignment horizontal="left" vertical="center" indent="1"/>
    </xf>
    <xf numFmtId="186" fontId="50" fillId="41" borderId="242" applyNumberFormat="0" applyAlignment="0" applyProtection="0"/>
    <xf numFmtId="186" fontId="42" fillId="44" borderId="253" applyNumberFormat="0" applyAlignment="0" applyProtection="0"/>
    <xf numFmtId="186" fontId="56" fillId="14" borderId="252"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27" fillId="15" borderId="244" applyNumberFormat="0" applyProtection="0">
      <alignment horizontal="left" vertical="top" indent="1"/>
    </xf>
    <xf numFmtId="186" fontId="56" fillId="15" borderId="244" applyNumberFormat="0" applyProtection="0">
      <alignment horizontal="left" vertical="top" indent="1"/>
    </xf>
    <xf numFmtId="4" fontId="56" fillId="52" borderId="253" applyNumberFormat="0" applyProtection="0">
      <alignment vertical="center"/>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14" borderId="257" applyNumberFormat="0" applyProtection="0">
      <alignment horizontal="left" vertical="center" indent="1"/>
    </xf>
    <xf numFmtId="4" fontId="56" fillId="16" borderId="253" applyNumberFormat="0" applyProtection="0">
      <alignment horizontal="right" vertical="center"/>
    </xf>
    <xf numFmtId="186" fontId="27" fillId="63" borderId="261" applyNumberFormat="0" applyProtection="0">
      <alignment horizontal="left" vertical="top" indent="1"/>
    </xf>
    <xf numFmtId="188" fontId="28" fillId="50" borderId="249">
      <alignment vertical="center"/>
    </xf>
    <xf numFmtId="4" fontId="27" fillId="21" borderId="257" applyNumberFormat="0" applyProtection="0">
      <alignment horizontal="left" vertical="center" indent="1"/>
    </xf>
    <xf numFmtId="186" fontId="56" fillId="14" borderId="244" applyNumberFormat="0" applyProtection="0">
      <alignment horizontal="left" vertical="top" indent="1"/>
    </xf>
    <xf numFmtId="186" fontId="57" fillId="44" borderId="243" applyNumberFormat="0" applyAlignment="0" applyProtection="0"/>
    <xf numFmtId="4" fontId="59" fillId="53" borderId="253" applyNumberFormat="0" applyProtection="0">
      <alignment vertical="center"/>
    </xf>
    <xf numFmtId="186" fontId="27" fillId="63" borderId="252" applyNumberFormat="0" applyProtection="0">
      <alignment horizontal="left" vertical="center" indent="1"/>
    </xf>
    <xf numFmtId="4" fontId="56" fillId="59" borderId="253" applyNumberFormat="0" applyProtection="0">
      <alignment horizontal="right" vertical="center"/>
    </xf>
    <xf numFmtId="186" fontId="56" fillId="63" borderId="244" applyNumberFormat="0" applyProtection="0">
      <alignment horizontal="left" vertical="top" indent="1"/>
    </xf>
    <xf numFmtId="0" fontId="5" fillId="13" borderId="249">
      <alignment vertical="center"/>
    </xf>
    <xf numFmtId="4" fontId="56" fillId="0" borderId="242" applyNumberFormat="0" applyProtection="0">
      <alignment horizontal="right" vertical="center"/>
    </xf>
    <xf numFmtId="186" fontId="56" fillId="21" borderId="261" applyNumberFormat="0" applyProtection="0">
      <alignment horizontal="left" vertical="top" indent="1"/>
    </xf>
    <xf numFmtId="188" fontId="28" fillId="49" borderId="249">
      <alignment vertical="center"/>
    </xf>
    <xf numFmtId="186" fontId="56" fillId="40" borderId="253" applyNumberFormat="0" applyFont="0" applyAlignment="0" applyProtection="0"/>
    <xf numFmtId="4" fontId="56" fillId="59" borderId="263" applyNumberFormat="0" applyProtection="0">
      <alignment horizontal="right" vertical="center"/>
    </xf>
    <xf numFmtId="191" fontId="28" fillId="50" borderId="259">
      <alignment vertical="center"/>
    </xf>
    <xf numFmtId="4" fontId="56" fillId="15" borderId="253" applyNumberFormat="0" applyProtection="0">
      <alignment horizontal="right" vertical="center"/>
    </xf>
    <xf numFmtId="196" fontId="5" fillId="69" borderId="259">
      <alignmen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188" fontId="28" fillId="51" borderId="249">
      <alignment horizontal="right" vertical="center"/>
      <protection locked="0"/>
    </xf>
    <xf numFmtId="186" fontId="56" fillId="63" borderId="242" applyNumberFormat="0" applyProtection="0">
      <alignment horizontal="left" vertical="center" indent="1"/>
    </xf>
    <xf numFmtId="4" fontId="56" fillId="57" borderId="267" applyNumberFormat="0" applyProtection="0">
      <alignment horizontal="right" vertical="center"/>
    </xf>
    <xf numFmtId="186" fontId="56" fillId="21" borderId="252" applyNumberFormat="0" applyProtection="0">
      <alignment horizontal="left" vertical="top" indent="1"/>
    </xf>
    <xf numFmtId="186" fontId="56" fillId="14" borderId="263" applyNumberFormat="0" applyProtection="0">
      <alignment horizontal="left" vertical="center" indent="1"/>
    </xf>
    <xf numFmtId="4" fontId="62" fillId="48" borderId="261" applyNumberFormat="0" applyProtection="0">
      <alignment vertical="center"/>
    </xf>
    <xf numFmtId="4" fontId="56" fillId="52" borderId="253" applyNumberFormat="0" applyProtection="0">
      <alignment vertical="center"/>
    </xf>
    <xf numFmtId="186" fontId="42" fillId="44" borderId="263" applyNumberFormat="0" applyAlignment="0" applyProtection="0"/>
    <xf numFmtId="186" fontId="56" fillId="21" borderId="261" applyNumberFormat="0" applyProtection="0">
      <alignment horizontal="left" vertical="top" indent="1"/>
    </xf>
    <xf numFmtId="186" fontId="62" fillId="15" borderId="261" applyNumberFormat="0" applyProtection="0">
      <alignment horizontal="left" vertical="top" indent="1"/>
    </xf>
    <xf numFmtId="186" fontId="27" fillId="15" borderId="261" applyNumberFormat="0" applyProtection="0">
      <alignment horizontal="left" vertical="center" indent="1"/>
    </xf>
    <xf numFmtId="4" fontId="62" fillId="48" borderId="261" applyNumberFormat="0" applyProtection="0">
      <alignment vertical="center"/>
    </xf>
    <xf numFmtId="186" fontId="27" fillId="14" borderId="252"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63" borderId="252" applyNumberFormat="0" applyProtection="0">
      <alignment horizontal="left" vertical="top" indent="1"/>
    </xf>
    <xf numFmtId="4" fontId="27" fillId="21" borderId="257" applyNumberFormat="0" applyProtection="0">
      <alignment horizontal="left" vertical="center" indent="1"/>
    </xf>
    <xf numFmtId="186" fontId="56" fillId="63" borderId="252" applyNumberFormat="0" applyProtection="0">
      <alignment horizontal="left" vertical="top" indent="1"/>
    </xf>
    <xf numFmtId="186" fontId="28" fillId="49" borderId="249">
      <alignment vertical="center"/>
    </xf>
    <xf numFmtId="186" fontId="56" fillId="15" borderId="252" applyNumberFormat="0" applyProtection="0">
      <alignment horizontal="left" vertical="top" indent="1"/>
    </xf>
    <xf numFmtId="186" fontId="62" fillId="48" borderId="261" applyNumberFormat="0" applyProtection="0">
      <alignment horizontal="left" vertical="top" indent="1"/>
    </xf>
    <xf numFmtId="186" fontId="27" fillId="15" borderId="261" applyNumberFormat="0" applyProtection="0">
      <alignment horizontal="left" vertical="center" indent="1"/>
    </xf>
    <xf numFmtId="4" fontId="56" fillId="61" borderId="267" applyNumberFormat="0" applyProtection="0">
      <alignment horizontal="left" vertical="center" indent="1"/>
    </xf>
    <xf numFmtId="188" fontId="5" fillId="13" borderId="259">
      <alignment vertical="center"/>
    </xf>
    <xf numFmtId="186" fontId="57" fillId="44" borderId="264" applyNumberFormat="0" applyAlignment="0" applyProtection="0"/>
    <xf numFmtId="4" fontId="56" fillId="56" borderId="263" applyNumberFormat="0" applyProtection="0">
      <alignment horizontal="right" vertical="center"/>
    </xf>
    <xf numFmtId="186" fontId="56" fillId="11" borderId="253" applyNumberFormat="0" applyProtection="0">
      <alignment horizontal="left" vertical="center" indent="1"/>
    </xf>
    <xf numFmtId="186" fontId="44" fillId="0" borderId="258" applyNumberFormat="0" applyFill="0" applyAlignment="0" applyProtection="0"/>
    <xf numFmtId="186" fontId="44" fillId="0" borderId="268" applyNumberFormat="0" applyFill="0" applyAlignment="0" applyProtection="0"/>
    <xf numFmtId="186" fontId="56" fillId="21" borderId="252" applyNumberFormat="0" applyProtection="0">
      <alignment horizontal="left" vertical="top" indent="1"/>
    </xf>
    <xf numFmtId="186" fontId="56" fillId="40" borderId="253" applyNumberFormat="0" applyFont="0" applyAlignment="0" applyProtection="0"/>
    <xf numFmtId="186" fontId="27" fillId="15" borderId="261" applyNumberFormat="0" applyProtection="0">
      <alignment horizontal="left" vertical="center" indent="1"/>
    </xf>
    <xf numFmtId="4" fontId="56" fillId="53" borderId="253" applyNumberFormat="0" applyProtection="0">
      <alignment horizontal="left" vertical="center" indent="1"/>
    </xf>
    <xf numFmtId="186" fontId="56" fillId="63" borderId="261" applyNumberFormat="0" applyProtection="0">
      <alignment horizontal="left" vertical="top" indent="1"/>
    </xf>
    <xf numFmtId="186" fontId="56" fillId="63" borderId="252" applyNumberFormat="0" applyProtection="0">
      <alignment horizontal="left" vertical="top" indent="1"/>
    </xf>
    <xf numFmtId="191" fontId="5" fillId="70" borderId="8">
      <alignment horizontal="right" vertical="center"/>
      <protection locked="0"/>
    </xf>
    <xf numFmtId="186" fontId="57" fillId="44" borderId="254" applyNumberFormat="0" applyAlignment="0" applyProtection="0"/>
    <xf numFmtId="4" fontId="56" fillId="23" borderId="242" applyNumberFormat="0" applyProtection="0">
      <alignment horizontal="right" vertical="center"/>
    </xf>
    <xf numFmtId="4" fontId="27" fillId="21" borderId="245" applyNumberFormat="0" applyProtection="0">
      <alignment horizontal="left" vertical="center" indent="1"/>
    </xf>
    <xf numFmtId="186" fontId="56" fillId="40" borderId="253" applyNumberFormat="0" applyFont="0" applyAlignment="0" applyProtection="0"/>
    <xf numFmtId="186" fontId="56" fillId="21" borderId="252" applyNumberFormat="0" applyProtection="0">
      <alignment horizontal="left" vertical="top" indent="1"/>
    </xf>
    <xf numFmtId="191" fontId="28" fillId="51" borderId="259">
      <alignment horizontal="right" vertical="center"/>
      <protection locked="0"/>
    </xf>
    <xf numFmtId="186" fontId="56" fillId="40" borderId="253" applyNumberFormat="0" applyFont="0" applyAlignment="0" applyProtection="0"/>
    <xf numFmtId="186" fontId="27" fillId="15" borderId="252" applyNumberFormat="0" applyProtection="0">
      <alignment horizontal="left" vertical="top" indent="1"/>
    </xf>
    <xf numFmtId="186" fontId="56" fillId="67" borderId="249"/>
    <xf numFmtId="186" fontId="44" fillId="0" borderId="248" applyNumberFormat="0" applyFill="0" applyAlignment="0" applyProtection="0"/>
    <xf numFmtId="193" fontId="28" fillId="12" borderId="249">
      <alignment vertical="center"/>
      <protection locked="0"/>
    </xf>
    <xf numFmtId="186" fontId="56" fillId="21" borderId="252" applyNumberFormat="0" applyProtection="0">
      <alignment horizontal="left" vertical="top" indent="1"/>
    </xf>
    <xf numFmtId="4" fontId="56" fillId="57" borderId="245" applyNumberFormat="0" applyProtection="0">
      <alignment horizontal="right" vertical="center"/>
    </xf>
    <xf numFmtId="186" fontId="56" fillId="21" borderId="261" applyNumberFormat="0" applyProtection="0">
      <alignment horizontal="left" vertical="top" indent="1"/>
    </xf>
    <xf numFmtId="186" fontId="27" fillId="15" borderId="252" applyNumberFormat="0" applyProtection="0">
      <alignment horizontal="left" vertical="center" indent="1"/>
    </xf>
    <xf numFmtId="186" fontId="56" fillId="21" borderId="261" applyNumberFormat="0" applyProtection="0">
      <alignment horizontal="left" vertical="top" indent="1"/>
    </xf>
    <xf numFmtId="4" fontId="70" fillId="53" borderId="261" applyNumberFormat="0" applyProtection="0">
      <alignment vertical="center"/>
    </xf>
    <xf numFmtId="186" fontId="56" fillId="63" borderId="253" applyNumberFormat="0" applyProtection="0">
      <alignment horizontal="left" vertical="center" indent="1"/>
    </xf>
    <xf numFmtId="186" fontId="56" fillId="40" borderId="253" applyNumberFormat="0" applyFont="0" applyAlignment="0" applyProtection="0"/>
    <xf numFmtId="4" fontId="75" fillId="88" borderId="251" applyNumberFormat="0" applyProtection="0">
      <alignment horizontal="left" vertical="center" indent="1"/>
    </xf>
    <xf numFmtId="0" fontId="27" fillId="15" borderId="252" applyNumberFormat="0" applyProtection="0">
      <alignment horizontal="left" vertical="center" indent="1"/>
    </xf>
    <xf numFmtId="188" fontId="5" fillId="7" borderId="259">
      <alignment vertical="center"/>
      <protection locked="0"/>
    </xf>
    <xf numFmtId="186" fontId="62" fillId="48" borderId="261" applyNumberFormat="0" applyProtection="0">
      <alignment horizontal="left" vertical="top" indent="1"/>
    </xf>
    <xf numFmtId="4" fontId="56" fillId="14" borderId="267" applyNumberFormat="0" applyProtection="0">
      <alignment horizontal="left" vertical="center" indent="1"/>
    </xf>
    <xf numFmtId="186" fontId="56" fillId="14" borderId="252" applyNumberFormat="0" applyProtection="0">
      <alignment horizontal="left" vertical="top" indent="1"/>
    </xf>
    <xf numFmtId="188" fontId="5" fillId="69" borderId="249">
      <alignment vertical="center"/>
    </xf>
    <xf numFmtId="186" fontId="56" fillId="14" borderId="244" applyNumberFormat="0" applyProtection="0">
      <alignment horizontal="left" vertical="top" indent="1"/>
    </xf>
    <xf numFmtId="186" fontId="27" fillId="14" borderId="252" applyNumberFormat="0" applyProtection="0">
      <alignment horizontal="left" vertical="center" indent="1"/>
    </xf>
    <xf numFmtId="186" fontId="44" fillId="0" borderId="258" applyNumberFormat="0" applyFill="0" applyAlignment="0" applyProtection="0"/>
    <xf numFmtId="188" fontId="5" fillId="13" borderId="249">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4" fontId="56" fillId="14" borderId="257" applyNumberFormat="0" applyProtection="0">
      <alignment horizontal="left" vertical="center"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72" fontId="28" fillId="12" borderId="259">
      <alignment vertical="center"/>
      <protection locked="0"/>
    </xf>
    <xf numFmtId="186" fontId="56" fillId="14" borderId="252"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186" fontId="56" fillId="21" borderId="252" applyNumberFormat="0" applyProtection="0">
      <alignment horizontal="left" vertical="top" indent="1"/>
    </xf>
    <xf numFmtId="186" fontId="27" fillId="15" borderId="252" applyNumberFormat="0" applyProtection="0">
      <alignment horizontal="left" vertical="top" indent="1"/>
    </xf>
    <xf numFmtId="0" fontId="5" fillId="13" borderId="259">
      <alignment vertical="center"/>
    </xf>
    <xf numFmtId="0" fontId="5" fillId="69" borderId="259">
      <alignment vertical="center"/>
    </xf>
    <xf numFmtId="0" fontId="5" fillId="7" borderId="259">
      <alignment vertical="center"/>
      <protection locked="0"/>
    </xf>
    <xf numFmtId="4" fontId="56" fillId="23" borderId="253" applyNumberFormat="0" applyProtection="0">
      <alignment horizontal="right" vertical="center"/>
    </xf>
    <xf numFmtId="186" fontId="56" fillId="40" borderId="263" applyNumberFormat="0" applyFont="0" applyAlignment="0" applyProtection="0"/>
    <xf numFmtId="186" fontId="56" fillId="40" borderId="253" applyNumberFormat="0" applyFont="0" applyAlignment="0" applyProtection="0"/>
    <xf numFmtId="186" fontId="56" fillId="40" borderId="253" applyNumberFormat="0" applyFont="0" applyAlignment="0" applyProtection="0"/>
    <xf numFmtId="191" fontId="5" fillId="69" borderId="249">
      <alignment vertical="center"/>
    </xf>
    <xf numFmtId="0" fontId="27" fillId="15" borderId="261" applyNumberFormat="0" applyProtection="0">
      <alignment horizontal="left" vertical="center" indent="1"/>
    </xf>
    <xf numFmtId="186" fontId="42" fillId="44" borderId="253" applyNumberFormat="0" applyAlignment="0" applyProtection="0"/>
    <xf numFmtId="186" fontId="56" fillId="62" borderId="253" applyNumberFormat="0" applyProtection="0">
      <alignment horizontal="left" vertical="center" indent="1"/>
    </xf>
    <xf numFmtId="186" fontId="27" fillId="14" borderId="252" applyNumberFormat="0" applyProtection="0">
      <alignment horizontal="left" vertical="center" indent="1"/>
    </xf>
    <xf numFmtId="186" fontId="28" fillId="12" borderId="259">
      <alignment vertical="center"/>
      <protection locked="0"/>
    </xf>
    <xf numFmtId="186" fontId="27" fillId="21" borderId="252" applyNumberFormat="0" applyProtection="0">
      <alignment horizontal="left" vertical="top" indent="1"/>
    </xf>
    <xf numFmtId="186" fontId="56" fillId="40" borderId="242" applyNumberFormat="0" applyFont="0" applyAlignment="0" applyProtection="0"/>
    <xf numFmtId="4" fontId="56" fillId="53" borderId="242" applyNumberFormat="0" applyProtection="0">
      <alignment horizontal="left" vertical="center" indent="1"/>
    </xf>
    <xf numFmtId="186" fontId="56" fillId="15" borderId="252" applyNumberFormat="0" applyProtection="0">
      <alignment horizontal="left" vertical="top" indent="1"/>
    </xf>
    <xf numFmtId="4" fontId="27" fillId="21" borderId="257" applyNumberFormat="0" applyProtection="0">
      <alignment horizontal="left" vertical="center" indent="1"/>
    </xf>
    <xf numFmtId="186" fontId="56" fillId="15" borderId="252" applyNumberFormat="0" applyProtection="0">
      <alignment horizontal="left" vertical="top" indent="1"/>
    </xf>
    <xf numFmtId="186" fontId="60" fillId="52" borderId="261"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62" fillId="48" borderId="252" applyNumberFormat="0" applyProtection="0">
      <alignment horizontal="left" vertical="top" indent="1"/>
    </xf>
    <xf numFmtId="186" fontId="28" fillId="12" borderId="259">
      <alignment vertical="center"/>
      <protection locked="0"/>
    </xf>
    <xf numFmtId="4" fontId="56" fillId="52" borderId="253" applyNumberFormat="0" applyProtection="0">
      <alignmen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88" fontId="5" fillId="70" borderId="249">
      <alignment horizontal="right" vertical="center"/>
      <protection locked="0"/>
    </xf>
    <xf numFmtId="186" fontId="50" fillId="41" borderId="263" applyNumberFormat="0" applyAlignment="0" applyProtection="0"/>
    <xf numFmtId="4" fontId="56" fillId="15" borderId="263" applyNumberFormat="0" applyProtection="0">
      <alignment horizontal="right" vertical="center"/>
    </xf>
    <xf numFmtId="196" fontId="5" fillId="13" borderId="8">
      <alignment vertical="center"/>
    </xf>
    <xf numFmtId="4" fontId="70" fillId="86" borderId="252" applyNumberFormat="0" applyProtection="0">
      <alignment horizontal="left" vertical="center" indent="1"/>
    </xf>
    <xf numFmtId="191" fontId="5" fillId="70" borderId="259">
      <alignment horizontal="right" vertical="center"/>
      <protection locked="0"/>
    </xf>
    <xf numFmtId="186" fontId="27" fillId="21" borderId="261" applyNumberFormat="0" applyProtection="0">
      <alignment horizontal="left" vertical="center" indent="1"/>
    </xf>
    <xf numFmtId="186" fontId="56" fillId="14" borderId="261" applyNumberFormat="0" applyProtection="0">
      <alignment horizontal="left" vertical="top" indent="1"/>
    </xf>
    <xf numFmtId="4" fontId="56" fillId="53" borderId="253" applyNumberFormat="0" applyProtection="0">
      <alignment horizontal="left" vertical="center" indent="1"/>
    </xf>
    <xf numFmtId="186" fontId="56" fillId="15" borderId="252" applyNumberFormat="0" applyProtection="0">
      <alignment horizontal="left" vertical="top" indent="1"/>
    </xf>
    <xf numFmtId="4" fontId="56" fillId="16" borderId="253" applyNumberFormat="0" applyProtection="0">
      <alignment horizontal="right" vertical="center"/>
    </xf>
    <xf numFmtId="186" fontId="56" fillId="40" borderId="253" applyNumberFormat="0" applyFont="0" applyAlignment="0" applyProtection="0"/>
    <xf numFmtId="0" fontId="27" fillId="63" borderId="252" applyNumberFormat="0" applyProtection="0">
      <alignment horizontal="left" vertical="center" indent="1"/>
    </xf>
    <xf numFmtId="4" fontId="64" fillId="64" borderId="253" applyNumberFormat="0" applyProtection="0">
      <alignment horizontal="right" vertical="center"/>
    </xf>
    <xf numFmtId="188" fontId="5" fillId="69" borderId="259">
      <alignment vertical="center"/>
    </xf>
    <xf numFmtId="0" fontId="5" fillId="70" borderId="259">
      <alignment horizontal="right" vertical="center"/>
      <protection locked="0"/>
    </xf>
    <xf numFmtId="186" fontId="56" fillId="40" borderId="253" applyNumberFormat="0" applyFont="0" applyAlignment="0" applyProtection="0"/>
    <xf numFmtId="4" fontId="56" fillId="53" borderId="263" applyNumberFormat="0" applyProtection="0">
      <alignment horizontal="left" vertical="center" indent="1"/>
    </xf>
    <xf numFmtId="4" fontId="56" fillId="59" borderId="263" applyNumberFormat="0" applyProtection="0">
      <alignment horizontal="right" vertical="center"/>
    </xf>
    <xf numFmtId="186" fontId="27" fillId="14" borderId="261" applyNumberFormat="0" applyProtection="0">
      <alignment horizontal="left" vertical="top" indent="1"/>
    </xf>
    <xf numFmtId="186" fontId="56" fillId="21" borderId="261" applyNumberFormat="0" applyProtection="0">
      <alignment horizontal="left" vertical="top" indent="1"/>
    </xf>
    <xf numFmtId="186" fontId="27" fillId="63"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6" borderId="253" applyNumberFormat="0" applyProtection="0">
      <alignment horizontal="right" vertical="center"/>
    </xf>
    <xf numFmtId="191" fontId="5" fillId="13" borderId="8">
      <alignment vertical="center"/>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28" fillId="51" borderId="259">
      <alignment horizontal="right" vertical="center"/>
      <protection locked="0"/>
    </xf>
    <xf numFmtId="186" fontId="50" fillId="41" borderId="253" applyNumberFormat="0" applyAlignment="0" applyProtection="0"/>
    <xf numFmtId="186" fontId="56" fillId="14" borderId="252" applyNumberFormat="0" applyProtection="0">
      <alignment horizontal="left" vertical="top" indent="1"/>
    </xf>
    <xf numFmtId="190" fontId="28" fillId="51" borderId="259">
      <alignment horizontal="right" vertical="center"/>
      <protection locked="0"/>
    </xf>
    <xf numFmtId="4" fontId="62" fillId="11" borderId="244" applyNumberFormat="0" applyProtection="0">
      <alignment horizontal="left" vertical="center" indent="1"/>
    </xf>
    <xf numFmtId="0" fontId="5" fillId="70" borderId="249">
      <alignment horizontal="right" vertical="center"/>
      <protection locked="0"/>
    </xf>
    <xf numFmtId="4" fontId="56" fillId="60" borderId="242" applyNumberFormat="0" applyProtection="0">
      <alignment horizontal="right" vertical="center"/>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44" fillId="0" borderId="268" applyNumberFormat="0" applyFill="0" applyAlignment="0" applyProtection="0"/>
    <xf numFmtId="4" fontId="63" fillId="66" borderId="267" applyNumberFormat="0" applyProtection="0">
      <alignment horizontal="left" vertical="center" indent="1"/>
    </xf>
    <xf numFmtId="186" fontId="56" fillId="15" borderId="252" applyNumberFormat="0" applyProtection="0">
      <alignment horizontal="left" vertical="top" indent="1"/>
    </xf>
    <xf numFmtId="186" fontId="28" fillId="12" borderId="259">
      <alignment vertical="center"/>
      <protection locked="0"/>
    </xf>
    <xf numFmtId="4" fontId="56" fillId="16" borderId="263" applyNumberFormat="0" applyProtection="0">
      <alignment horizontal="right" vertical="center"/>
    </xf>
    <xf numFmtId="186" fontId="50" fillId="41" borderId="253" applyNumberFormat="0" applyAlignment="0" applyProtection="0"/>
    <xf numFmtId="186" fontId="42" fillId="44" borderId="253" applyNumberFormat="0" applyAlignment="0" applyProtection="0"/>
    <xf numFmtId="186" fontId="56" fillId="21" borderId="244" applyNumberFormat="0" applyProtection="0">
      <alignment horizontal="left" vertical="top" indent="1"/>
    </xf>
    <xf numFmtId="190" fontId="28" fillId="49" borderId="249">
      <alignment vertical="center"/>
    </xf>
    <xf numFmtId="186" fontId="42" fillId="44" borderId="253" applyNumberFormat="0" applyAlignment="0" applyProtection="0"/>
    <xf numFmtId="4" fontId="56" fillId="0" borderId="253" applyNumberFormat="0" applyProtection="0">
      <alignment horizontal="right" vertical="center"/>
    </xf>
    <xf numFmtId="186" fontId="27" fillId="15" borderId="244" applyNumberFormat="0" applyProtection="0">
      <alignment horizontal="left" vertical="center" indent="1"/>
    </xf>
    <xf numFmtId="186" fontId="56" fillId="40" borderId="253" applyNumberFormat="0" applyFont="0" applyAlignment="0" applyProtection="0"/>
    <xf numFmtId="4" fontId="62" fillId="11" borderId="252" applyNumberFormat="0" applyProtection="0">
      <alignment horizontal="left" vertical="center" indent="1"/>
    </xf>
    <xf numFmtId="186" fontId="50" fillId="41" borderId="253" applyNumberFormat="0" applyAlignment="0" applyProtection="0"/>
    <xf numFmtId="186" fontId="27" fillId="15" borderId="252" applyNumberFormat="0" applyProtection="0">
      <alignment horizontal="left" vertical="center"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93" fontId="28" fillId="12" borderId="259">
      <alignment vertical="center"/>
      <protection locked="0"/>
    </xf>
    <xf numFmtId="186" fontId="61" fillId="21" borderId="246" applyBorder="0"/>
    <xf numFmtId="0" fontId="5" fillId="69" borderId="249">
      <alignment vertical="center"/>
    </xf>
    <xf numFmtId="4" fontId="56" fillId="54" borderId="242" applyNumberFormat="0" applyProtection="0">
      <alignment horizontal="left" vertical="center" indent="1"/>
    </xf>
    <xf numFmtId="186" fontId="56" fillId="14" borderId="244" applyNumberFormat="0" applyProtection="0">
      <alignment horizontal="left" vertical="top" indent="1"/>
    </xf>
    <xf numFmtId="186" fontId="56" fillId="40" borderId="242" applyNumberFormat="0" applyFont="0" applyAlignment="0" applyProtection="0"/>
    <xf numFmtId="186" fontId="56" fillId="14" borderId="261" applyNumberFormat="0" applyProtection="0">
      <alignment horizontal="left" vertical="top" indent="1"/>
    </xf>
    <xf numFmtId="186" fontId="56" fillId="63" borderId="261" applyNumberFormat="0" applyProtection="0">
      <alignment horizontal="left" vertical="top" indent="1"/>
    </xf>
    <xf numFmtId="4" fontId="27" fillId="21" borderId="257" applyNumberFormat="0" applyProtection="0">
      <alignment horizontal="left" vertical="center" indent="1"/>
    </xf>
    <xf numFmtId="186" fontId="27" fillId="14" borderId="261" applyNumberFormat="0" applyProtection="0">
      <alignment horizontal="left" vertical="center" indent="1"/>
    </xf>
    <xf numFmtId="186" fontId="27" fillId="15" borderId="261" applyNumberFormat="0" applyProtection="0">
      <alignment horizontal="left" vertical="top" indent="1"/>
    </xf>
    <xf numFmtId="186" fontId="56" fillId="63" borderId="253" applyNumberFormat="0" applyProtection="0">
      <alignment horizontal="left" vertical="center" indent="1"/>
    </xf>
    <xf numFmtId="186" fontId="42" fillId="44" borderId="242" applyNumberFormat="0" applyAlignment="0" applyProtection="0"/>
    <xf numFmtId="4" fontId="63" fillId="66" borderId="257" applyNumberFormat="0" applyProtection="0">
      <alignment horizontal="left" vertical="center" indent="1"/>
    </xf>
    <xf numFmtId="191" fontId="28" fillId="49" borderId="8">
      <alignment vertical="center"/>
    </xf>
    <xf numFmtId="186" fontId="27" fillId="63" borderId="244" applyNumberFormat="0" applyProtection="0">
      <alignment horizontal="left" vertical="center" indent="1"/>
    </xf>
    <xf numFmtId="4" fontId="56" fillId="15" borderId="267" applyNumberFormat="0" applyProtection="0">
      <alignment horizontal="left" vertical="center"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4" fontId="56" fillId="15" borderId="253" applyNumberFormat="0" applyProtection="0">
      <alignment horizontal="right" vertical="center"/>
    </xf>
    <xf numFmtId="4" fontId="56" fillId="15" borderId="267" applyNumberFormat="0" applyProtection="0">
      <alignment horizontal="left" vertical="center" indent="1"/>
    </xf>
    <xf numFmtId="186" fontId="56" fillId="21" borderId="261" applyNumberFormat="0" applyProtection="0">
      <alignment horizontal="left" vertical="top" indent="1"/>
    </xf>
    <xf numFmtId="4" fontId="72" fillId="53" borderId="261" applyNumberFormat="0" applyProtection="0">
      <alignment horizontal="left" vertical="center" indent="1"/>
    </xf>
    <xf numFmtId="4" fontId="62" fillId="48" borderId="261" applyNumberFormat="0" applyProtection="0">
      <alignment vertical="center"/>
    </xf>
    <xf numFmtId="186" fontId="56" fillId="63" borderId="252" applyNumberFormat="0" applyProtection="0">
      <alignment horizontal="left" vertical="top" indent="1"/>
    </xf>
    <xf numFmtId="191" fontId="28" fillId="50" borderId="269">
      <alignment vertical="center"/>
    </xf>
    <xf numFmtId="186" fontId="56" fillId="40" borderId="253" applyNumberFormat="0" applyFont="0" applyAlignment="0" applyProtection="0"/>
    <xf numFmtId="186" fontId="56" fillId="63" borderId="252" applyNumberFormat="0" applyProtection="0">
      <alignment horizontal="left" vertical="top" indent="1"/>
    </xf>
    <xf numFmtId="4" fontId="56" fillId="19" borderId="253" applyNumberFormat="0" applyProtection="0">
      <alignment horizontal="right" vertical="center"/>
    </xf>
    <xf numFmtId="4" fontId="56" fillId="60" borderId="263" applyNumberFormat="0" applyProtection="0">
      <alignment horizontal="right" vertical="center"/>
    </xf>
    <xf numFmtId="191" fontId="28" fillId="50" borderId="269">
      <alignment vertical="center"/>
    </xf>
    <xf numFmtId="4" fontId="76" fillId="87" borderId="252" applyNumberFormat="0" applyProtection="0">
      <alignment horizontal="right" vertical="center"/>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56" fillId="21" borderId="252" applyNumberFormat="0" applyProtection="0">
      <alignment horizontal="left" vertical="top" indent="1"/>
    </xf>
    <xf numFmtId="4" fontId="56" fillId="52" borderId="263" applyNumberFormat="0" applyProtection="0">
      <alignment vertical="center"/>
    </xf>
    <xf numFmtId="4" fontId="56" fillId="56" borderId="253" applyNumberFormat="0" applyProtection="0">
      <alignment horizontal="right" vertical="center"/>
    </xf>
    <xf numFmtId="186" fontId="56" fillId="21" borderId="252" applyNumberFormat="0" applyProtection="0">
      <alignment horizontal="left" vertical="top" indent="1"/>
    </xf>
    <xf numFmtId="186" fontId="50" fillId="41" borderId="263" applyNumberFormat="0" applyAlignment="0" applyProtection="0"/>
    <xf numFmtId="186" fontId="56" fillId="40" borderId="242" applyNumberFormat="0" applyFont="0" applyAlignment="0" applyProtection="0"/>
    <xf numFmtId="4" fontId="72" fillId="49" borderId="261" applyNumberFormat="0" applyProtection="0">
      <alignment horizontal="right" vertical="center"/>
    </xf>
    <xf numFmtId="186" fontId="56" fillId="14" borderId="252" applyNumberFormat="0" applyProtection="0">
      <alignment horizontal="left" vertical="top" indent="1"/>
    </xf>
    <xf numFmtId="4" fontId="56" fillId="57" borderId="245" applyNumberFormat="0" applyProtection="0">
      <alignment horizontal="right" vertical="center"/>
    </xf>
    <xf numFmtId="186" fontId="27" fillId="63" borderId="25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40" borderId="242" applyNumberFormat="0" applyFont="0" applyAlignment="0" applyProtection="0"/>
    <xf numFmtId="193" fontId="28" fillId="12" borderId="259">
      <alignment vertical="center"/>
      <protection locked="0"/>
    </xf>
    <xf numFmtId="186" fontId="56" fillId="14" borderId="252"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93" fontId="5" fillId="7" borderId="8">
      <alignment vertical="center"/>
      <protection locked="0"/>
    </xf>
    <xf numFmtId="4" fontId="56" fillId="54" borderId="25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72" fillId="81" borderId="252" applyNumberFormat="0" applyProtection="0">
      <alignment horizontal="right" vertical="center"/>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5" fillId="88" borderId="262" applyNumberFormat="0" applyProtection="0">
      <alignment horizontal="left" vertical="center" indent="1"/>
    </xf>
    <xf numFmtId="186" fontId="27" fillId="63" borderId="261" applyNumberFormat="0" applyProtection="0">
      <alignment horizontal="left" vertical="top" indent="1"/>
    </xf>
    <xf numFmtId="186" fontId="44" fillId="0" borderId="258" applyNumberFormat="0" applyFill="0" applyAlignment="0" applyProtection="0"/>
    <xf numFmtId="186" fontId="56" fillId="15" borderId="244" applyNumberFormat="0" applyProtection="0">
      <alignment horizontal="left" vertical="top" indent="1"/>
    </xf>
    <xf numFmtId="4" fontId="27" fillId="21" borderId="257" applyNumberFormat="0" applyProtection="0">
      <alignment horizontal="left" vertical="center" indent="1"/>
    </xf>
    <xf numFmtId="4" fontId="56" fillId="54" borderId="253" applyNumberFormat="0" applyProtection="0">
      <alignment horizontal="left" vertical="center" indent="1"/>
    </xf>
    <xf numFmtId="4" fontId="56" fillId="52" borderId="242" applyNumberFormat="0" applyProtection="0">
      <alignment vertical="center"/>
    </xf>
    <xf numFmtId="186" fontId="27" fillId="14" borderId="244" applyNumberFormat="0" applyProtection="0">
      <alignment horizontal="left" vertical="center" indent="1"/>
    </xf>
    <xf numFmtId="186" fontId="56" fillId="15" borderId="261" applyNumberFormat="0" applyProtection="0">
      <alignment horizontal="left" vertical="top" indent="1"/>
    </xf>
    <xf numFmtId="186" fontId="56" fillId="63" borderId="244" applyNumberFormat="0" applyProtection="0">
      <alignment horizontal="left" vertical="top" indent="1"/>
    </xf>
    <xf numFmtId="4" fontId="56" fillId="52" borderId="253" applyNumberFormat="0" applyProtection="0">
      <alignment vertical="center"/>
    </xf>
    <xf numFmtId="188" fontId="28" fillId="49" borderId="259">
      <alignment vertical="center"/>
    </xf>
    <xf numFmtId="188" fontId="5" fillId="7" borderId="259">
      <alignment vertical="center"/>
      <protection locked="0"/>
    </xf>
    <xf numFmtId="4" fontId="56" fillId="15" borderId="253" applyNumberFormat="0" applyProtection="0">
      <alignment horizontal="right" vertical="center"/>
    </xf>
    <xf numFmtId="186" fontId="56" fillId="15" borderId="252" applyNumberFormat="0" applyProtection="0">
      <alignment horizontal="left" vertical="top" indent="1"/>
    </xf>
    <xf numFmtId="4" fontId="56" fillId="58" borderId="242" applyNumberFormat="0" applyProtection="0">
      <alignment horizontal="right" vertical="center"/>
    </xf>
    <xf numFmtId="4" fontId="56" fillId="60" borderId="253" applyNumberFormat="0" applyProtection="0">
      <alignment horizontal="right" vertical="center"/>
    </xf>
    <xf numFmtId="186" fontId="56" fillId="15" borderId="244" applyNumberFormat="0" applyProtection="0">
      <alignment horizontal="left" vertical="top" indent="1"/>
    </xf>
    <xf numFmtId="4" fontId="72" fillId="80" borderId="244" applyNumberFormat="0" applyProtection="0">
      <alignment horizontal="right" vertical="center"/>
    </xf>
    <xf numFmtId="191" fontId="5" fillId="7" borderId="249">
      <alignment vertical="center"/>
      <protection locked="0"/>
    </xf>
    <xf numFmtId="186" fontId="56" fillId="62" borderId="242" applyNumberFormat="0" applyProtection="0">
      <alignment horizontal="left" vertical="center" indent="1"/>
    </xf>
    <xf numFmtId="186" fontId="56" fillId="15" borderId="244" applyNumberFormat="0" applyProtection="0">
      <alignment horizontal="left" vertical="top" indent="1"/>
    </xf>
    <xf numFmtId="186" fontId="56" fillId="67" borderId="249"/>
    <xf numFmtId="186" fontId="56" fillId="40" borderId="242" applyNumberFormat="0" applyFont="0" applyAlignment="0" applyProtection="0"/>
    <xf numFmtId="186" fontId="56" fillId="14" borderId="252" applyNumberFormat="0" applyProtection="0">
      <alignment horizontal="left" vertical="top" indent="1"/>
    </xf>
    <xf numFmtId="4" fontId="56" fillId="53" borderId="253" applyNumberFormat="0" applyProtection="0">
      <alignment horizontal="left" vertical="center" indent="1"/>
    </xf>
    <xf numFmtId="4" fontId="59" fillId="65" borderId="253" applyNumberFormat="0" applyProtection="0">
      <alignment horizontal="right" vertical="center"/>
    </xf>
    <xf numFmtId="186" fontId="56" fillId="14" borderId="261"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9" fillId="12" borderId="259" applyNumberFormat="0" applyProtection="0">
      <alignment vertical="center"/>
    </xf>
    <xf numFmtId="186" fontId="56" fillId="14" borderId="252" applyNumberFormat="0" applyProtection="0">
      <alignment horizontal="left" vertical="top" indent="1"/>
    </xf>
    <xf numFmtId="4" fontId="56" fillId="61" borderId="257" applyNumberFormat="0" applyProtection="0">
      <alignment horizontal="left" vertical="center" indent="1"/>
    </xf>
    <xf numFmtId="4" fontId="63" fillId="66" borderId="257" applyNumberFormat="0" applyProtection="0">
      <alignment horizontal="left" vertical="center" indent="1"/>
    </xf>
    <xf numFmtId="186" fontId="61" fillId="21" borderId="255" applyBorder="0"/>
    <xf numFmtId="4" fontId="56" fillId="53" borderId="253" applyNumberFormat="0" applyProtection="0">
      <alignment horizontal="left" vertical="center" indent="1"/>
    </xf>
    <xf numFmtId="186" fontId="56" fillId="21" borderId="252" applyNumberFormat="0" applyProtection="0">
      <alignment horizontal="left" vertical="top" indent="1"/>
    </xf>
    <xf numFmtId="188" fontId="5" fillId="13" borderId="8">
      <alignment vertical="center"/>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57" fillId="44" borderId="254" applyNumberFormat="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90" fontId="28" fillId="50" borderId="259">
      <alignment vertical="center"/>
    </xf>
    <xf numFmtId="191" fontId="5" fillId="70" borderId="249">
      <alignment horizontal="right" vertical="center"/>
      <protection locked="0"/>
    </xf>
    <xf numFmtId="186" fontId="44" fillId="0" borderId="258" applyNumberFormat="0" applyFill="0" applyAlignment="0" applyProtection="0"/>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60" fillId="52" borderId="244" applyNumberFormat="0" applyProtection="0">
      <alignment horizontal="left" vertical="top" indent="1"/>
    </xf>
    <xf numFmtId="186" fontId="62" fillId="15" borderId="244"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28" fillId="50" borderId="249">
      <alignment vertical="center"/>
    </xf>
    <xf numFmtId="186" fontId="27" fillId="14" borderId="252" applyNumberFormat="0" applyProtection="0">
      <alignment horizontal="left" vertical="center"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27" fillId="15" borderId="252" applyNumberFormat="0" applyProtection="0">
      <alignment horizontal="left" vertical="center" indent="1"/>
    </xf>
    <xf numFmtId="186" fontId="28" fillId="12" borderId="8">
      <alignment vertical="center"/>
      <protection locked="0"/>
    </xf>
    <xf numFmtId="186" fontId="56" fillId="14" borderId="253"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0" fontId="5" fillId="7" borderId="249">
      <alignment vertical="center"/>
      <protection locked="0"/>
    </xf>
    <xf numFmtId="186" fontId="44" fillId="0" borderId="248" applyNumberFormat="0" applyFill="0" applyAlignment="0" applyProtection="0"/>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27" fillId="15" borderId="244" applyNumberFormat="0" applyProtection="0">
      <alignment horizontal="left" vertical="center" indent="1"/>
    </xf>
    <xf numFmtId="186" fontId="56" fillId="40" borderId="242" applyNumberFormat="0" applyFont="0" applyAlignment="0" applyProtection="0"/>
    <xf numFmtId="186" fontId="56" fillId="21" borderId="244" applyNumberFormat="0" applyProtection="0">
      <alignment horizontal="left" vertical="top" indent="1"/>
    </xf>
    <xf numFmtId="186" fontId="56" fillId="14" borderId="244" applyNumberFormat="0" applyProtection="0">
      <alignment horizontal="left" vertical="top" indent="1"/>
    </xf>
    <xf numFmtId="191" fontId="28" fillId="51" borderId="249">
      <alignment horizontal="right" vertical="center"/>
      <protection locked="0"/>
    </xf>
    <xf numFmtId="186" fontId="56" fillId="63" borderId="252" applyNumberFormat="0" applyProtection="0">
      <alignment horizontal="left" vertical="top" indent="1"/>
    </xf>
    <xf numFmtId="186" fontId="56" fillId="15" borderId="252" applyNumberFormat="0" applyProtection="0">
      <alignment horizontal="left" vertical="top" indent="1"/>
    </xf>
    <xf numFmtId="4" fontId="56" fillId="16" borderId="253" applyNumberFormat="0" applyProtection="0">
      <alignment horizontal="right" vertical="center"/>
    </xf>
    <xf numFmtId="188" fontId="5" fillId="69" borderId="8">
      <alignment vertical="center"/>
    </xf>
    <xf numFmtId="186" fontId="56" fillId="14" borderId="252" applyNumberFormat="0" applyProtection="0">
      <alignment horizontal="left" vertical="top" indent="1"/>
    </xf>
    <xf numFmtId="186" fontId="50" fillId="41" borderId="253" applyNumberFormat="0" applyAlignment="0" applyProtection="0"/>
    <xf numFmtId="194" fontId="33" fillId="0" borderId="260" applyFill="0"/>
    <xf numFmtId="186" fontId="56" fillId="40" borderId="253" applyNumberFormat="0" applyFont="0" applyAlignment="0" applyProtection="0"/>
    <xf numFmtId="186" fontId="56" fillId="14" borderId="252" applyNumberFormat="0" applyProtection="0">
      <alignment horizontal="left" vertical="top" indent="1"/>
    </xf>
    <xf numFmtId="186" fontId="44" fillId="0" borderId="258" applyNumberFormat="0" applyFill="0" applyAlignment="0" applyProtection="0"/>
    <xf numFmtId="186" fontId="56" fillId="14" borderId="261" applyNumberFormat="0" applyProtection="0">
      <alignment horizontal="left" vertical="top" indent="1"/>
    </xf>
    <xf numFmtId="0" fontId="5" fillId="7" borderId="249">
      <alignment vertical="center"/>
      <protection locked="0"/>
    </xf>
    <xf numFmtId="186" fontId="56" fillId="21" borderId="252" applyNumberFormat="0" applyProtection="0">
      <alignment horizontal="left" vertical="top" indent="1"/>
    </xf>
    <xf numFmtId="190" fontId="28" fillId="49" borderId="8">
      <alignment vertical="center"/>
    </xf>
    <xf numFmtId="172" fontId="28" fillId="12" borderId="8">
      <alignment vertical="center"/>
      <protection locked="0"/>
    </xf>
    <xf numFmtId="193" fontId="5" fillId="7" borderId="8">
      <alignment vertical="center"/>
      <protection locked="0"/>
    </xf>
    <xf numFmtId="4" fontId="64" fillId="64" borderId="242" applyNumberFormat="0" applyProtection="0">
      <alignment horizontal="right" vertical="center"/>
    </xf>
    <xf numFmtId="37" fontId="33" fillId="0" borderId="247" applyNumberFormat="0"/>
    <xf numFmtId="186" fontId="56" fillId="40" borderId="253" applyNumberFormat="0" applyFont="0" applyAlignment="0" applyProtection="0"/>
    <xf numFmtId="186" fontId="56" fillId="21" borderId="261" applyNumberFormat="0" applyProtection="0">
      <alignment horizontal="left" vertical="top" indent="1"/>
    </xf>
    <xf numFmtId="186" fontId="56" fillId="40" borderId="242" applyNumberFormat="0" applyFont="0" applyAlignment="0" applyProtection="0"/>
    <xf numFmtId="4" fontId="62" fillId="11" borderId="252" applyNumberFormat="0" applyProtection="0">
      <alignment horizontal="left" vertical="center" indent="1"/>
    </xf>
    <xf numFmtId="4" fontId="56" fillId="60" borderId="253" applyNumberFormat="0" applyProtection="0">
      <alignment horizontal="right" vertical="center"/>
    </xf>
    <xf numFmtId="186" fontId="27" fillId="63" borderId="244" applyNumberFormat="0" applyProtection="0">
      <alignment horizontal="left" vertical="top" indent="1"/>
    </xf>
    <xf numFmtId="186" fontId="62" fillId="15" borderId="244" applyNumberFormat="0" applyProtection="0">
      <alignment horizontal="left" vertical="top" indent="1"/>
    </xf>
    <xf numFmtId="186" fontId="56" fillId="14" borderId="244" applyNumberFormat="0" applyProtection="0">
      <alignment horizontal="left" vertical="top" indent="1"/>
    </xf>
    <xf numFmtId="186" fontId="56" fillId="21" borderId="261" applyNumberFormat="0" applyProtection="0">
      <alignment horizontal="left" vertical="top" indent="1"/>
    </xf>
    <xf numFmtId="193" fontId="5" fillId="69" borderId="249">
      <alignment vertical="center"/>
    </xf>
    <xf numFmtId="0" fontId="5" fillId="7" borderId="249">
      <alignment vertical="center"/>
      <protection locked="0"/>
    </xf>
    <xf numFmtId="186" fontId="62" fillId="48" borderId="261" applyNumberFormat="0" applyProtection="0">
      <alignment horizontal="left" vertical="top"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40" borderId="263" applyNumberFormat="0" applyFont="0" applyAlignment="0" applyProtection="0"/>
    <xf numFmtId="186" fontId="57" fillId="44" borderId="254" applyNumberFormat="0" applyAlignment="0" applyProtection="0"/>
    <xf numFmtId="186" fontId="28" fillId="49" borderId="249">
      <alignment vertical="center"/>
    </xf>
    <xf numFmtId="186" fontId="56" fillId="14" borderId="252" applyNumberFormat="0" applyProtection="0">
      <alignment horizontal="left" vertical="top" indent="1"/>
    </xf>
    <xf numFmtId="186" fontId="56" fillId="63" borderId="261" applyNumberFormat="0" applyProtection="0">
      <alignment horizontal="left" vertical="top" indent="1"/>
    </xf>
    <xf numFmtId="4" fontId="56" fillId="23" borderId="253" applyNumberFormat="0" applyProtection="0">
      <alignment horizontal="right" vertical="center"/>
    </xf>
    <xf numFmtId="186" fontId="56" fillId="14" borderId="252" applyNumberFormat="0" applyProtection="0">
      <alignment horizontal="left" vertical="top" indent="1"/>
    </xf>
    <xf numFmtId="191" fontId="28" fillId="51" borderId="249">
      <alignment horizontal="right" vertical="center"/>
      <protection locked="0"/>
    </xf>
    <xf numFmtId="186" fontId="56" fillId="40" borderId="253" applyNumberFormat="0" applyFont="0" applyAlignment="0" applyProtection="0"/>
    <xf numFmtId="4" fontId="56" fillId="53" borderId="242" applyNumberFormat="0" applyProtection="0">
      <alignment horizontal="left" vertical="center" indent="1"/>
    </xf>
    <xf numFmtId="186" fontId="56" fillId="63" borderId="244" applyNumberFormat="0" applyProtection="0">
      <alignment horizontal="left" vertical="top" indent="1"/>
    </xf>
    <xf numFmtId="4" fontId="56" fillId="58" borderId="242" applyNumberFormat="0" applyProtection="0">
      <alignment horizontal="right" vertical="center"/>
    </xf>
    <xf numFmtId="186" fontId="28" fillId="12" borderId="8">
      <alignment vertical="center"/>
      <protection locked="0"/>
    </xf>
    <xf numFmtId="186" fontId="57" fillId="44" borderId="254" applyNumberFormat="0" applyAlignment="0" applyProtection="0"/>
    <xf numFmtId="186" fontId="56" fillId="15" borderId="252" applyNumberFormat="0" applyProtection="0">
      <alignment horizontal="left" vertical="top" indent="1"/>
    </xf>
    <xf numFmtId="186" fontId="56" fillId="15" borderId="261" applyNumberFormat="0" applyProtection="0">
      <alignment horizontal="left" vertical="top" indent="1"/>
    </xf>
    <xf numFmtId="4" fontId="56" fillId="59" borderId="263" applyNumberFormat="0" applyProtection="0">
      <alignment horizontal="right" vertical="center"/>
    </xf>
    <xf numFmtId="186" fontId="56" fillId="14" borderId="252" applyNumberFormat="0" applyProtection="0">
      <alignment horizontal="left" vertical="top" indent="1"/>
    </xf>
    <xf numFmtId="186" fontId="27" fillId="21" borderId="261" applyNumberFormat="0" applyProtection="0">
      <alignment horizontal="left" vertical="center" indent="1"/>
    </xf>
    <xf numFmtId="186" fontId="56" fillId="40" borderId="263" applyNumberFormat="0" applyFont="0" applyAlignment="0" applyProtection="0"/>
    <xf numFmtId="186" fontId="27" fillId="21" borderId="252" applyNumberFormat="0" applyProtection="0">
      <alignment horizontal="left" vertical="top" indent="1"/>
    </xf>
    <xf numFmtId="186" fontId="56" fillId="21" borderId="261" applyNumberFormat="0" applyProtection="0">
      <alignment horizontal="left" vertical="top" indent="1"/>
    </xf>
    <xf numFmtId="4" fontId="56" fillId="58" borderId="253" applyNumberFormat="0" applyProtection="0">
      <alignment horizontal="right" vertical="center"/>
    </xf>
    <xf numFmtId="186" fontId="61" fillId="21" borderId="255" applyBorder="0"/>
    <xf numFmtId="186" fontId="27" fillId="14" borderId="261"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center" indent="1"/>
    </xf>
    <xf numFmtId="186" fontId="56" fillId="21" borderId="261" applyNumberFormat="0" applyProtection="0">
      <alignment horizontal="left" vertical="top" indent="1"/>
    </xf>
    <xf numFmtId="191" fontId="5" fillId="70" borderId="249">
      <alignment horizontal="right" vertical="center"/>
      <protection locked="0"/>
    </xf>
    <xf numFmtId="186" fontId="56" fillId="40" borderId="25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62" borderId="253" applyNumberFormat="0" applyProtection="0">
      <alignment horizontal="left" vertical="center" indent="1"/>
    </xf>
    <xf numFmtId="186" fontId="56" fillId="40" borderId="253" applyNumberFormat="0" applyFont="0" applyAlignment="0" applyProtection="0"/>
    <xf numFmtId="196" fontId="5" fillId="13" borderId="249">
      <alignmen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27" fillId="21" borderId="257" applyNumberFormat="0" applyProtection="0">
      <alignment horizontal="left" vertical="center" indent="1"/>
    </xf>
    <xf numFmtId="191" fontId="5" fillId="13" borderId="259">
      <alignment vertical="center"/>
    </xf>
    <xf numFmtId="186" fontId="56" fillId="40" borderId="263" applyNumberFormat="0" applyFont="0" applyAlignment="0" applyProtection="0"/>
    <xf numFmtId="186" fontId="56" fillId="14" borderId="261" applyNumberFormat="0" applyProtection="0">
      <alignment horizontal="left" vertical="top" indent="1"/>
    </xf>
    <xf numFmtId="4" fontId="59" fillId="65" borderId="242" applyNumberFormat="0" applyProtection="0">
      <alignment horizontal="right" vertical="center"/>
    </xf>
    <xf numFmtId="4" fontId="62" fillId="11" borderId="252" applyNumberFormat="0" applyProtection="0">
      <alignment horizontal="left" vertical="center" indent="1"/>
    </xf>
    <xf numFmtId="186" fontId="56" fillId="63" borderId="252" applyNumberFormat="0" applyProtection="0">
      <alignment horizontal="left" vertical="top" indent="1"/>
    </xf>
    <xf numFmtId="186" fontId="57" fillId="44" borderId="264" applyNumberFormat="0" applyAlignment="0" applyProtection="0"/>
    <xf numFmtId="186" fontId="56" fillId="62" borderId="263" applyNumberFormat="0" applyProtection="0">
      <alignment horizontal="left" vertical="center"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186" fontId="28" fillId="12" borderId="259">
      <alignment vertical="center"/>
      <protection locked="0"/>
    </xf>
    <xf numFmtId="4" fontId="56" fillId="16" borderId="263" applyNumberFormat="0" applyProtection="0">
      <alignment horizontal="right" vertical="center"/>
    </xf>
    <xf numFmtId="186" fontId="27" fillId="15" borderId="244" applyNumberFormat="0" applyProtection="0">
      <alignment horizontal="left" vertical="top" indent="1"/>
    </xf>
    <xf numFmtId="4" fontId="70" fillId="86" borderId="261" applyNumberFormat="0" applyProtection="0">
      <alignment horizontal="left" vertical="center" indent="1"/>
    </xf>
    <xf numFmtId="4" fontId="72" fillId="49" borderId="252" applyNumberFormat="0" applyProtection="0">
      <alignment horizontal="right" vertical="center"/>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4" fontId="56" fillId="59" borderId="263" applyNumberFormat="0" applyProtection="0">
      <alignment horizontal="right" vertical="center"/>
    </xf>
    <xf numFmtId="186" fontId="56" fillId="14"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93" fontId="5" fillId="7" borderId="259">
      <alignment vertical="center"/>
      <protection locked="0"/>
    </xf>
    <xf numFmtId="186" fontId="27" fillId="63" borderId="244" applyNumberFormat="0" applyProtection="0">
      <alignment horizontal="left" vertical="top" indent="1"/>
    </xf>
    <xf numFmtId="186" fontId="56" fillId="15" borderId="261" applyNumberFormat="0" applyProtection="0">
      <alignment horizontal="left" vertical="top" indent="1"/>
    </xf>
    <xf numFmtId="191" fontId="5" fillId="70" borderId="8">
      <alignment horizontal="right" vertical="center"/>
      <protection locked="0"/>
    </xf>
    <xf numFmtId="37" fontId="33" fillId="0" borderId="256" applyNumberFormat="0"/>
    <xf numFmtId="191" fontId="28" fillId="51" borderId="259">
      <alignment horizontal="right" vertical="center"/>
      <protection locked="0"/>
    </xf>
    <xf numFmtId="4" fontId="56" fillId="15" borderId="263" applyNumberFormat="0" applyProtection="0">
      <alignment horizontal="right" vertical="center"/>
    </xf>
    <xf numFmtId="186" fontId="56" fillId="15" borderId="261" applyNumberFormat="0" applyProtection="0">
      <alignment horizontal="left" vertical="top" indent="1"/>
    </xf>
    <xf numFmtId="193" fontId="5" fillId="7" borderId="249">
      <alignment vertical="center"/>
      <protection locked="0"/>
    </xf>
    <xf numFmtId="4" fontId="59" fillId="53" borderId="263" applyNumberFormat="0" applyProtection="0">
      <alignment vertical="center"/>
    </xf>
    <xf numFmtId="186" fontId="56" fillId="15" borderId="261" applyNumberFormat="0" applyProtection="0">
      <alignment horizontal="left" vertical="top" indent="1"/>
    </xf>
    <xf numFmtId="186" fontId="56" fillId="63" borderId="253" applyNumberFormat="0" applyProtection="0">
      <alignment horizontal="left" vertical="center" indent="1"/>
    </xf>
    <xf numFmtId="4" fontId="56" fillId="55" borderId="253" applyNumberFormat="0" applyProtection="0">
      <alignment horizontal="right" vertical="center"/>
    </xf>
    <xf numFmtId="4" fontId="56" fillId="60" borderId="253" applyNumberFormat="0" applyProtection="0">
      <alignment horizontal="right" vertical="center"/>
    </xf>
    <xf numFmtId="186" fontId="27" fillId="21" borderId="244" applyNumberFormat="0" applyProtection="0">
      <alignment horizontal="left" vertical="center" indent="1"/>
    </xf>
    <xf numFmtId="186" fontId="28" fillId="50" borderId="259">
      <alignment vertical="center"/>
    </xf>
    <xf numFmtId="4" fontId="56" fillId="23" borderId="263" applyNumberFormat="0" applyProtection="0">
      <alignment horizontal="righ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4" fontId="56" fillId="23" borderId="263" applyNumberFormat="0" applyProtection="0">
      <alignment horizontal="right" vertical="center"/>
    </xf>
    <xf numFmtId="186" fontId="56" fillId="15" borderId="261" applyNumberFormat="0" applyProtection="0">
      <alignment horizontal="left" vertical="top" indent="1"/>
    </xf>
    <xf numFmtId="191" fontId="5" fillId="13" borderId="8">
      <alignment vertical="center"/>
    </xf>
    <xf numFmtId="186" fontId="57" fillId="44" borderId="264" applyNumberFormat="0" applyAlignment="0" applyProtection="0"/>
    <xf numFmtId="186" fontId="56" fillId="14" borderId="261" applyNumberFormat="0" applyProtection="0">
      <alignment horizontal="left" vertical="top" indent="1"/>
    </xf>
    <xf numFmtId="186" fontId="56" fillId="21" borderId="252" applyNumberFormat="0" applyProtection="0">
      <alignment horizontal="left" vertical="top" indent="1"/>
    </xf>
    <xf numFmtId="4" fontId="63" fillId="66" borderId="267" applyNumberFormat="0" applyProtection="0">
      <alignment horizontal="left" vertical="center" indent="1"/>
    </xf>
    <xf numFmtId="4" fontId="56" fillId="58" borderId="253" applyNumberFormat="0" applyProtection="0">
      <alignment horizontal="right" vertical="center"/>
    </xf>
    <xf numFmtId="186" fontId="57" fillId="44" borderId="254" applyNumberFormat="0" applyAlignment="0" applyProtection="0"/>
    <xf numFmtId="186" fontId="57" fillId="44" borderId="264" applyNumberFormat="0" applyAlignment="0" applyProtection="0"/>
    <xf numFmtId="37" fontId="33" fillId="0" borderId="266" applyNumberFormat="0"/>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28" fillId="51" borderId="259">
      <alignment horizontal="right" vertical="center"/>
      <protection locked="0"/>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44" fillId="0" borderId="258" applyNumberFormat="0" applyFill="0" applyAlignment="0" applyProtection="0"/>
    <xf numFmtId="4" fontId="56" fillId="60" borderId="253" applyNumberFormat="0" applyProtection="0">
      <alignment horizontal="righ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4" fontId="56" fillId="15" borderId="267" applyNumberFormat="0" applyProtection="0">
      <alignment horizontal="left" vertical="center" indent="1"/>
    </xf>
    <xf numFmtId="4" fontId="72" fillId="82" borderId="252" applyNumberFormat="0" applyProtection="0">
      <alignment horizontal="right" vertical="center"/>
    </xf>
    <xf numFmtId="4" fontId="56" fillId="57" borderId="267" applyNumberFormat="0" applyProtection="0">
      <alignment horizontal="right" vertical="center"/>
    </xf>
    <xf numFmtId="193" fontId="28" fillId="50" borderId="259">
      <alignment vertical="center"/>
    </xf>
    <xf numFmtId="0" fontId="27" fillId="63" borderId="252" applyNumberFormat="0" applyProtection="0">
      <alignment horizontal="left" vertical="top" indent="1"/>
    </xf>
    <xf numFmtId="186" fontId="56" fillId="67" borderId="269"/>
    <xf numFmtId="188" fontId="5" fillId="69" borderId="259">
      <alignment vertical="center"/>
    </xf>
    <xf numFmtId="196" fontId="5" fillId="70" borderId="259">
      <alignment horizontal="right" vertical="center"/>
      <protection locked="0"/>
    </xf>
    <xf numFmtId="172" fontId="5" fillId="7" borderId="259">
      <alignment vertical="center"/>
      <protection locked="0"/>
    </xf>
    <xf numFmtId="191" fontId="28" fillId="49" borderId="259">
      <alignment vertical="center"/>
    </xf>
    <xf numFmtId="186" fontId="56" fillId="40" borderId="253" applyNumberFormat="0" applyFont="0" applyAlignment="0" applyProtection="0"/>
    <xf numFmtId="186" fontId="60" fillId="52" borderId="252" applyNumberFormat="0" applyProtection="0">
      <alignment horizontal="left" vertical="top" indent="1"/>
    </xf>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91" fontId="28" fillId="49" borderId="259">
      <alignment vertical="center"/>
    </xf>
    <xf numFmtId="186" fontId="60" fillId="52" borderId="261" applyNumberFormat="0" applyProtection="0">
      <alignment horizontal="left" vertical="top" indent="1"/>
    </xf>
    <xf numFmtId="4" fontId="59" fillId="65" borderId="253" applyNumberFormat="0" applyProtection="0">
      <alignment horizontal="right" vertical="center"/>
    </xf>
    <xf numFmtId="186" fontId="27" fillId="14" borderId="252" applyNumberFormat="0" applyProtection="0">
      <alignment horizontal="left" vertical="center"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4" fontId="56" fillId="61" borderId="25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186" fontId="27" fillId="63" borderId="252" applyNumberFormat="0" applyProtection="0">
      <alignment horizontal="left" vertical="top" indent="1"/>
    </xf>
    <xf numFmtId="193" fontId="28" fillId="50" borderId="8">
      <alignment vertical="center"/>
    </xf>
    <xf numFmtId="186" fontId="57" fillId="44" borderId="254" applyNumberFormat="0" applyAlignment="0" applyProtection="0"/>
    <xf numFmtId="4" fontId="27" fillId="21" borderId="267" applyNumberFormat="0" applyProtection="0">
      <alignment horizontal="left" vertical="center" indent="1"/>
    </xf>
    <xf numFmtId="4" fontId="72" fillId="87" borderId="261" applyNumberFormat="0" applyProtection="0">
      <alignment horizontal="right" vertical="center"/>
    </xf>
    <xf numFmtId="4" fontId="70" fillId="53" borderId="261" applyNumberFormat="0" applyProtection="0">
      <alignment vertical="center"/>
    </xf>
    <xf numFmtId="4" fontId="56" fillId="55" borderId="253" applyNumberFormat="0" applyProtection="0">
      <alignment horizontal="right" vertical="center"/>
    </xf>
    <xf numFmtId="186" fontId="27" fillId="15" borderId="252" applyNumberFormat="0" applyProtection="0">
      <alignment horizontal="left" vertical="center" indent="1"/>
    </xf>
    <xf numFmtId="186" fontId="56" fillId="67" borderId="259"/>
    <xf numFmtId="4" fontId="59" fillId="53" borderId="253" applyNumberFormat="0" applyProtection="0">
      <alignment vertical="center"/>
    </xf>
    <xf numFmtId="186" fontId="27" fillId="14" borderId="252"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5" borderId="252" applyNumberFormat="0" applyProtection="0">
      <alignment horizontal="left" vertical="top" indent="1"/>
    </xf>
    <xf numFmtId="4" fontId="56" fillId="56" borderId="253" applyNumberFormat="0" applyProtection="0">
      <alignment horizontal="right" vertical="center"/>
    </xf>
    <xf numFmtId="186" fontId="57" fillId="44" borderId="264" applyNumberFormat="0" applyAlignment="0" applyProtection="0"/>
    <xf numFmtId="186" fontId="56" fillId="63" borderId="261" applyNumberFormat="0" applyProtection="0">
      <alignment horizontal="left" vertical="top" indent="1"/>
    </xf>
    <xf numFmtId="4" fontId="56" fillId="16" borderId="253" applyNumberFormat="0" applyProtection="0">
      <alignment horizontal="right" vertical="center"/>
    </xf>
    <xf numFmtId="186" fontId="56" fillId="14" borderId="253" applyNumberFormat="0" applyProtection="0">
      <alignment horizontal="left" vertical="center" indent="1"/>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0" fillId="41" borderId="253" applyNumberFormat="0" applyAlignment="0" applyProtection="0"/>
    <xf numFmtId="4" fontId="72" fillId="79" borderId="252" applyNumberFormat="0" applyProtection="0">
      <alignment horizontal="right" vertical="center"/>
    </xf>
    <xf numFmtId="191" fontId="5" fillId="13" borderId="8">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42" fillId="44" borderId="263" applyNumberFormat="0" applyAlignment="0" applyProtection="0"/>
    <xf numFmtId="4" fontId="63" fillId="66" borderId="257" applyNumberFormat="0" applyProtection="0">
      <alignment horizontal="left" vertical="center" indent="1"/>
    </xf>
    <xf numFmtId="186" fontId="56" fillId="40" borderId="253" applyNumberFormat="0" applyFont="0" applyAlignment="0" applyProtection="0"/>
    <xf numFmtId="186" fontId="56" fillId="11" borderId="253" applyNumberFormat="0" applyProtection="0">
      <alignment horizontal="left" vertical="center" indent="1"/>
    </xf>
    <xf numFmtId="186" fontId="27" fillId="63" borderId="244" applyNumberFormat="0" applyProtection="0">
      <alignment horizontal="left" vertical="center" indent="1"/>
    </xf>
    <xf numFmtId="4" fontId="56" fillId="23" borderId="253" applyNumberFormat="0" applyProtection="0">
      <alignment horizontal="right" vertical="center"/>
    </xf>
    <xf numFmtId="186" fontId="56" fillId="14" borderId="244" applyNumberFormat="0" applyProtection="0">
      <alignment horizontal="left" vertical="top" indent="1"/>
    </xf>
    <xf numFmtId="4" fontId="56" fillId="23" borderId="253" applyNumberFormat="0" applyProtection="0">
      <alignment horizontal="right" vertical="center"/>
    </xf>
    <xf numFmtId="188" fontId="5" fillId="70" borderId="249">
      <alignment horizontal="right" vertical="center"/>
      <protection locked="0"/>
    </xf>
    <xf numFmtId="186" fontId="56" fillId="14" borderId="252" applyNumberFormat="0" applyProtection="0">
      <alignment horizontal="left" vertical="top" indent="1"/>
    </xf>
    <xf numFmtId="186" fontId="28" fillId="50" borderId="259">
      <alignment vertical="center"/>
    </xf>
    <xf numFmtId="4" fontId="56" fillId="15" borderId="245" applyNumberFormat="0" applyProtection="0">
      <alignment horizontal="left" vertical="center"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4" fontId="56" fillId="0" borderId="242" applyNumberFormat="0" applyProtection="0">
      <alignment horizontal="right" vertical="center"/>
    </xf>
    <xf numFmtId="186" fontId="27" fillId="21" borderId="252" applyNumberFormat="0" applyProtection="0">
      <alignment horizontal="left" vertical="center" indent="1"/>
    </xf>
    <xf numFmtId="186" fontId="27" fillId="63" borderId="261" applyNumberFormat="0" applyProtection="0">
      <alignment horizontal="left" vertical="top" indent="1"/>
    </xf>
    <xf numFmtId="186" fontId="56" fillId="40" borderId="242" applyNumberFormat="0" applyFont="0" applyAlignment="0" applyProtection="0"/>
    <xf numFmtId="193" fontId="28" fillId="12" borderId="8">
      <alignment vertical="center"/>
      <protection locked="0"/>
    </xf>
    <xf numFmtId="193" fontId="28" fillId="50" borderId="249">
      <alignment vertical="center"/>
    </xf>
    <xf numFmtId="191" fontId="5" fillId="69" borderId="269">
      <alignment vertical="center"/>
    </xf>
    <xf numFmtId="186" fontId="50" fillId="41" borderId="253" applyNumberFormat="0" applyAlignment="0" applyProtection="0"/>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56" fillId="40" borderId="242" applyNumberFormat="0" applyFont="0" applyAlignment="0" applyProtection="0"/>
    <xf numFmtId="4" fontId="27" fillId="21" borderId="257" applyNumberFormat="0" applyProtection="0">
      <alignment horizontal="left" vertical="center" indent="1"/>
    </xf>
    <xf numFmtId="186" fontId="56" fillId="15" borderId="252" applyNumberFormat="0" applyProtection="0">
      <alignment horizontal="left" vertical="top" indent="1"/>
    </xf>
    <xf numFmtId="37" fontId="33" fillId="0" borderId="256" applyNumberFormat="0"/>
    <xf numFmtId="186" fontId="56" fillId="14" borderId="244" applyNumberFormat="0" applyProtection="0">
      <alignment horizontal="left" vertical="top" indent="1"/>
    </xf>
    <xf numFmtId="4" fontId="62" fillId="48" borderId="252" applyNumberFormat="0" applyProtection="0">
      <alignment vertical="center"/>
    </xf>
    <xf numFmtId="4" fontId="63" fillId="66" borderId="245" applyNumberFormat="0" applyProtection="0">
      <alignment horizontal="left" vertical="center" indent="1"/>
    </xf>
    <xf numFmtId="186" fontId="56" fillId="21" borderId="252" applyNumberFormat="0" applyProtection="0">
      <alignment horizontal="left" vertical="top" indent="1"/>
    </xf>
    <xf numFmtId="191" fontId="28" fillId="50" borderId="249">
      <alignment vertical="center"/>
    </xf>
    <xf numFmtId="186" fontId="61" fillId="21" borderId="246" applyBorder="0"/>
    <xf numFmtId="186" fontId="56" fillId="21" borderId="244" applyNumberFormat="0" applyProtection="0">
      <alignment horizontal="left" vertical="top" indent="1"/>
    </xf>
    <xf numFmtId="4" fontId="56" fillId="15" borderId="245" applyNumberFormat="0" applyProtection="0">
      <alignment horizontal="left" vertical="center" indent="1"/>
    </xf>
    <xf numFmtId="186" fontId="56" fillId="14" borderId="244" applyNumberFormat="0" applyProtection="0">
      <alignment horizontal="left" vertical="top" indent="1"/>
    </xf>
    <xf numFmtId="186" fontId="28" fillId="51" borderId="249">
      <alignment horizontal="right" vertical="center"/>
      <protection locked="0"/>
    </xf>
    <xf numFmtId="4" fontId="56" fillId="15" borderId="245" applyNumberFormat="0" applyProtection="0">
      <alignment horizontal="left" vertical="center" indent="1"/>
    </xf>
    <xf numFmtId="186" fontId="42" fillId="44" borderId="242" applyNumberFormat="0" applyAlignment="0" applyProtection="0"/>
    <xf numFmtId="194" fontId="33" fillId="0" borderId="250" applyFill="0"/>
    <xf numFmtId="186" fontId="56" fillId="15" borderId="244" applyNumberFormat="0" applyProtection="0">
      <alignment horizontal="left" vertical="top" indent="1"/>
    </xf>
    <xf numFmtId="4" fontId="27" fillId="21" borderId="257" applyNumberFormat="0" applyProtection="0">
      <alignment horizontal="left" vertical="center" indent="1"/>
    </xf>
    <xf numFmtId="186" fontId="56" fillId="63" borderId="261" applyNumberFormat="0" applyProtection="0">
      <alignment horizontal="left" vertical="top" indent="1"/>
    </xf>
    <xf numFmtId="191" fontId="28" fillId="12" borderId="259">
      <alignment vertical="center"/>
      <protection locked="0"/>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91" fontId="28" fillId="51" borderId="259">
      <alignment horizontal="right" vertical="center"/>
      <protection locked="0"/>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53" applyNumberFormat="0" applyFont="0" applyAlignment="0" applyProtection="0"/>
    <xf numFmtId="186" fontId="27" fillId="64" borderId="8" applyNumberFormat="0">
      <protection locked="0"/>
    </xf>
    <xf numFmtId="4" fontId="72" fillId="83" borderId="261" applyNumberFormat="0" applyProtection="0">
      <alignment horizontal="right" vertical="center"/>
    </xf>
    <xf numFmtId="186" fontId="56" fillId="63" borderId="252" applyNumberFormat="0" applyProtection="0">
      <alignment horizontal="left" vertical="top" indent="1"/>
    </xf>
    <xf numFmtId="186" fontId="62" fillId="48" borderId="261" applyNumberFormat="0" applyProtection="0">
      <alignment horizontal="left" vertical="top" indent="1"/>
    </xf>
    <xf numFmtId="4" fontId="56" fillId="16" borderId="263" applyNumberFormat="0" applyProtection="0">
      <alignment horizontal="right" vertical="center"/>
    </xf>
    <xf numFmtId="4" fontId="56" fillId="59" borderId="263" applyNumberFormat="0" applyProtection="0">
      <alignment horizontal="right" vertical="center"/>
    </xf>
    <xf numFmtId="4" fontId="56" fillId="19" borderId="253" applyNumberFormat="0" applyProtection="0">
      <alignment horizontal="right" vertical="center"/>
    </xf>
    <xf numFmtId="4" fontId="62" fillId="11" borderId="252" applyNumberFormat="0" applyProtection="0">
      <alignment horizontal="left" vertical="center" indent="1"/>
    </xf>
    <xf numFmtId="186" fontId="56" fillId="14" borderId="261" applyNumberFormat="0" applyProtection="0">
      <alignment horizontal="left" vertical="top" indent="1"/>
    </xf>
    <xf numFmtId="4" fontId="56" fillId="59" borderId="253" applyNumberFormat="0" applyProtection="0">
      <alignment horizontal="righ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90" fontId="5" fillId="13" borderId="8">
      <alignment vertical="center"/>
    </xf>
    <xf numFmtId="186" fontId="56" fillId="15" borderId="252" applyNumberFormat="0" applyProtection="0">
      <alignment horizontal="left" vertical="top" indent="1"/>
    </xf>
    <xf numFmtId="188" fontId="5" fillId="13" borderId="8">
      <alignment vertical="center"/>
    </xf>
    <xf numFmtId="186" fontId="56" fillId="63" borderId="252" applyNumberFormat="0" applyProtection="0">
      <alignment horizontal="left" vertical="top" indent="1"/>
    </xf>
    <xf numFmtId="4" fontId="62" fillId="48" borderId="261" applyNumberFormat="0" applyProtection="0">
      <alignment vertical="center"/>
    </xf>
    <xf numFmtId="186" fontId="56" fillId="21" borderId="261" applyNumberFormat="0" applyProtection="0">
      <alignment horizontal="left" vertical="top" indent="1"/>
    </xf>
    <xf numFmtId="186" fontId="56" fillId="62" borderId="263" applyNumberFormat="0" applyProtection="0">
      <alignment horizontal="left" vertical="center"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186" fontId="56" fillId="63" borderId="252" applyNumberFormat="0" applyProtection="0">
      <alignment horizontal="left" vertical="top" indent="1"/>
    </xf>
    <xf numFmtId="191" fontId="28" fillId="12" borderId="259">
      <alignment vertical="center"/>
      <protection locked="0"/>
    </xf>
    <xf numFmtId="188" fontId="5" fillId="70" borderId="8">
      <alignment horizontal="right" vertical="center"/>
      <protection locked="0"/>
    </xf>
    <xf numFmtId="4" fontId="59" fillId="65" borderId="253" applyNumberFormat="0" applyProtection="0">
      <alignment horizontal="right" vertical="center"/>
    </xf>
    <xf numFmtId="4" fontId="27" fillId="21" borderId="267" applyNumberFormat="0" applyProtection="0">
      <alignment horizontal="left" vertical="center" indent="1"/>
    </xf>
    <xf numFmtId="186" fontId="56" fillId="15" borderId="252" applyNumberFormat="0" applyProtection="0">
      <alignment horizontal="left" vertical="top" indent="1"/>
    </xf>
    <xf numFmtId="186" fontId="56" fillId="14" borderId="253" applyNumberFormat="0" applyProtection="0">
      <alignment horizontal="left" vertical="center" indent="1"/>
    </xf>
    <xf numFmtId="4" fontId="56" fillId="57" borderId="257" applyNumberFormat="0" applyProtection="0">
      <alignment horizontal="right" vertical="center"/>
    </xf>
    <xf numFmtId="4" fontId="56" fillId="56" borderId="253" applyNumberFormat="0" applyProtection="0">
      <alignment horizontal="right" vertical="center"/>
    </xf>
    <xf numFmtId="186" fontId="56" fillId="21" borderId="244" applyNumberFormat="0" applyProtection="0">
      <alignment horizontal="left" vertical="top" indent="1"/>
    </xf>
    <xf numFmtId="4" fontId="56" fillId="61" borderId="257"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0" fontId="5" fillId="69" borderId="249">
      <alignment vertical="center"/>
    </xf>
    <xf numFmtId="186" fontId="56" fillId="40" borderId="263" applyNumberFormat="0" applyFont="0" applyAlignment="0" applyProtection="0"/>
    <xf numFmtId="186" fontId="62" fillId="15" borderId="244" applyNumberFormat="0" applyProtection="0">
      <alignment horizontal="left" vertical="top" indent="1"/>
    </xf>
    <xf numFmtId="4" fontId="56" fillId="55" borderId="242" applyNumberFormat="0" applyProtection="0">
      <alignment horizontal="right" vertical="center"/>
    </xf>
    <xf numFmtId="186" fontId="44" fillId="0" borderId="258" applyNumberFormat="0" applyFill="0" applyAlignment="0" applyProtection="0"/>
    <xf numFmtId="186" fontId="56" fillId="15" borderId="244" applyNumberFormat="0" applyProtection="0">
      <alignment horizontal="left" vertical="top" indent="1"/>
    </xf>
    <xf numFmtId="186" fontId="56" fillId="14" borderId="242" applyNumberFormat="0" applyProtection="0">
      <alignment horizontal="left" vertical="center" indent="1"/>
    </xf>
    <xf numFmtId="186" fontId="42" fillId="44" borderId="253" applyNumberFormat="0" applyAlignment="0" applyProtection="0"/>
    <xf numFmtId="186" fontId="56" fillId="40" borderId="253" applyNumberFormat="0" applyFont="0" applyAlignment="0" applyProtection="0"/>
    <xf numFmtId="188" fontId="5" fillId="13" borderId="249">
      <alignment vertical="center"/>
    </xf>
    <xf numFmtId="186" fontId="56" fillId="15" borderId="244" applyNumberFormat="0" applyProtection="0">
      <alignment horizontal="left" vertical="top" indent="1"/>
    </xf>
    <xf numFmtId="193" fontId="28" fillId="12" borderId="249">
      <alignment vertical="center"/>
      <protection locked="0"/>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44" fillId="0" borderId="258" applyNumberFormat="0" applyFill="0" applyAlignment="0" applyProtection="0"/>
    <xf numFmtId="193" fontId="28" fillId="12" borderId="259">
      <alignment vertical="center"/>
      <protection locked="0"/>
    </xf>
    <xf numFmtId="186" fontId="42" fillId="44" borderId="253" applyNumberFormat="0" applyAlignment="0" applyProtection="0"/>
    <xf numFmtId="186" fontId="44" fillId="0" borderId="258" applyNumberFormat="0" applyFill="0" applyAlignment="0" applyProtection="0"/>
    <xf numFmtId="186" fontId="56" fillId="63" borderId="244"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14" borderId="244" applyNumberFormat="0" applyProtection="0">
      <alignment horizontal="left" vertical="top" indent="1"/>
    </xf>
    <xf numFmtId="4" fontId="56" fillId="16" borderId="242" applyNumberFormat="0" applyProtection="0">
      <alignment horizontal="right" vertical="center"/>
    </xf>
    <xf numFmtId="186" fontId="56" fillId="21" borderId="244" applyNumberFormat="0" applyProtection="0">
      <alignment horizontal="left" vertical="top" indent="1"/>
    </xf>
    <xf numFmtId="186" fontId="62" fillId="15" borderId="244" applyNumberFormat="0" applyProtection="0">
      <alignment horizontal="left" vertical="top" indent="1"/>
    </xf>
    <xf numFmtId="4" fontId="56" fillId="55" borderId="242" applyNumberFormat="0" applyProtection="0">
      <alignment horizontal="right" vertical="center"/>
    </xf>
    <xf numFmtId="186" fontId="56" fillId="63" borderId="244" applyNumberFormat="0" applyProtection="0">
      <alignment horizontal="left" vertical="top" indent="1"/>
    </xf>
    <xf numFmtId="193" fontId="28" fillId="50" borderId="249">
      <alignment vertical="center"/>
    </xf>
    <xf numFmtId="188" fontId="5" fillId="13" borderId="249">
      <alignment vertical="center"/>
    </xf>
    <xf numFmtId="186" fontId="56" fillId="63" borderId="261" applyNumberFormat="0" applyProtection="0">
      <alignment horizontal="left" vertical="top" indent="1"/>
    </xf>
    <xf numFmtId="4" fontId="56" fillId="16" borderId="253" applyNumberFormat="0" applyProtection="0">
      <alignment horizontal="right" vertical="center"/>
    </xf>
    <xf numFmtId="186" fontId="27" fillId="21" borderId="252" applyNumberFormat="0" applyProtection="0">
      <alignment horizontal="left" vertical="top" indent="1"/>
    </xf>
    <xf numFmtId="186" fontId="56" fillId="40" borderId="242" applyNumberFormat="0" applyFont="0" applyAlignment="0" applyProtection="0"/>
    <xf numFmtId="0" fontId="27" fillId="14" borderId="261" applyNumberFormat="0" applyProtection="0">
      <alignment horizontal="left" vertical="top" indent="1"/>
    </xf>
    <xf numFmtId="186" fontId="56" fillId="63" borderId="261"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27" fillId="14" borderId="252" applyNumberFormat="0" applyProtection="0">
      <alignment horizontal="left" vertical="center" indent="1"/>
    </xf>
    <xf numFmtId="186" fontId="57" fillId="44" borderId="254" applyNumberFormat="0" applyAlignment="0" applyProtection="0"/>
    <xf numFmtId="186" fontId="56" fillId="21" borderId="252" applyNumberFormat="0" applyProtection="0">
      <alignment horizontal="left" vertical="top" indent="1"/>
    </xf>
    <xf numFmtId="186" fontId="56" fillId="40" borderId="242" applyNumberFormat="0" applyFon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4" fontId="63" fillId="66" borderId="257" applyNumberFormat="0" applyProtection="0">
      <alignment horizontal="left" vertical="center" indent="1"/>
    </xf>
    <xf numFmtId="186" fontId="56" fillId="15" borderId="252" applyNumberFormat="0" applyProtection="0">
      <alignment horizontal="left" vertical="top" indent="1"/>
    </xf>
    <xf numFmtId="4" fontId="56" fillId="54" borderId="253" applyNumberFormat="0" applyProtection="0">
      <alignment horizontal="left" vertical="center" indent="1"/>
    </xf>
    <xf numFmtId="191" fontId="5" fillId="13" borderId="8">
      <alignment vertical="center"/>
    </xf>
    <xf numFmtId="186" fontId="56" fillId="14" borderId="261" applyNumberFormat="0" applyProtection="0">
      <alignment horizontal="left" vertical="top" indent="1"/>
    </xf>
    <xf numFmtId="186" fontId="56" fillId="40" borderId="253" applyNumberFormat="0" applyFont="0" applyAlignment="0" applyProtection="0"/>
    <xf numFmtId="4" fontId="56" fillId="54" borderId="242" applyNumberFormat="0" applyProtection="0">
      <alignment horizontal="left" vertical="center" indent="1"/>
    </xf>
    <xf numFmtId="4" fontId="56" fillId="52" borderId="263" applyNumberFormat="0" applyProtection="0">
      <alignment vertical="center"/>
    </xf>
    <xf numFmtId="186" fontId="56" fillId="63" borderId="261" applyNumberFormat="0" applyProtection="0">
      <alignment horizontal="left" vertical="top" indent="1"/>
    </xf>
    <xf numFmtId="4" fontId="27" fillId="21" borderId="257" applyNumberFormat="0" applyProtection="0">
      <alignment horizontal="left" vertical="center" indent="1"/>
    </xf>
    <xf numFmtId="186" fontId="56" fillId="14" borderId="253" applyNumberFormat="0" applyProtection="0">
      <alignment horizontal="left" vertical="center" indent="1"/>
    </xf>
    <xf numFmtId="186" fontId="56" fillId="40" borderId="253" applyNumberFormat="0" applyFont="0" applyAlignment="0" applyProtection="0"/>
    <xf numFmtId="4" fontId="62" fillId="48" borderId="252" applyNumberFormat="0" applyProtection="0">
      <alignment vertical="center"/>
    </xf>
    <xf numFmtId="4" fontId="59" fillId="65" borderId="263" applyNumberFormat="0" applyProtection="0">
      <alignment horizontal="right" vertical="center"/>
    </xf>
    <xf numFmtId="4" fontId="56" fillId="53" borderId="253" applyNumberFormat="0" applyProtection="0">
      <alignment horizontal="left" vertical="center" indent="1"/>
    </xf>
    <xf numFmtId="186" fontId="56" fillId="40" borderId="253" applyNumberFormat="0" applyFont="0" applyAlignment="0" applyProtection="0"/>
    <xf numFmtId="186" fontId="42" fillId="44" borderId="253" applyNumberFormat="0" applyAlignment="0" applyProtection="0"/>
    <xf numFmtId="186" fontId="56" fillId="40" borderId="263" applyNumberFormat="0" applyFont="0" applyAlignment="0" applyProtection="0"/>
    <xf numFmtId="191" fontId="28" fillId="49" borderId="259">
      <alignment vertical="center"/>
    </xf>
    <xf numFmtId="193" fontId="28" fillId="12" borderId="8">
      <alignment vertical="center"/>
      <protection locked="0"/>
    </xf>
    <xf numFmtId="186" fontId="56" fillId="62" borderId="253" applyNumberFormat="0" applyProtection="0">
      <alignment horizontal="left" vertical="center" indent="1"/>
    </xf>
    <xf numFmtId="4" fontId="56" fillId="52" borderId="263" applyNumberFormat="0" applyProtection="0">
      <alignment vertical="center"/>
    </xf>
    <xf numFmtId="4" fontId="56" fillId="55" borderId="253" applyNumberFormat="0" applyProtection="0">
      <alignment horizontal="right" vertical="center"/>
    </xf>
    <xf numFmtId="186" fontId="28" fillId="51" borderId="8">
      <alignment horizontal="right" vertical="center"/>
      <protection locked="0"/>
    </xf>
    <xf numFmtId="186" fontId="44" fillId="0" borderId="248" applyNumberFormat="0" applyFill="0" applyAlignment="0" applyProtection="0"/>
    <xf numFmtId="4" fontId="56" fillId="57" borderId="257"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93" fontId="5" fillId="7" borderId="8">
      <alignment vertical="center"/>
      <protection locked="0"/>
    </xf>
    <xf numFmtId="4" fontId="56" fillId="56" borderId="263" applyNumberFormat="0" applyProtection="0">
      <alignment horizontal="right" vertical="center"/>
    </xf>
    <xf numFmtId="186" fontId="57" fillId="44" borderId="254" applyNumberFormat="0" applyAlignment="0" applyProtection="0"/>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4" fontId="56" fillId="57" borderId="267" applyNumberFormat="0" applyProtection="0">
      <alignment horizontal="right" vertical="center"/>
    </xf>
    <xf numFmtId="186" fontId="44" fillId="0" borderId="268" applyNumberFormat="0" applyFill="0" applyAlignment="0" applyProtection="0"/>
    <xf numFmtId="4" fontId="56" fillId="0" borderId="253" applyNumberFormat="0" applyProtection="0">
      <alignment horizontal="right" vertical="center"/>
    </xf>
    <xf numFmtId="186" fontId="56" fillId="40" borderId="263" applyNumberFormat="0" applyFont="0" applyAlignment="0" applyProtection="0"/>
    <xf numFmtId="186" fontId="57" fillId="44" borderId="254" applyNumberFormat="0" applyAlignment="0" applyProtection="0"/>
    <xf numFmtId="186" fontId="56" fillId="40" borderId="242" applyNumberFormat="0" applyFont="0" applyAlignment="0" applyProtection="0"/>
    <xf numFmtId="4" fontId="56" fillId="16" borderId="263" applyNumberFormat="0" applyProtection="0">
      <alignment horizontal="right" vertical="center"/>
    </xf>
    <xf numFmtId="4" fontId="56" fillId="56" borderId="253" applyNumberFormat="0" applyProtection="0">
      <alignment horizontal="right" vertical="center"/>
    </xf>
    <xf numFmtId="186" fontId="27" fillId="14" borderId="252" applyNumberFormat="0" applyProtection="0">
      <alignment horizontal="left" vertical="top" indent="1"/>
    </xf>
    <xf numFmtId="172" fontId="28" fillId="12" borderId="269">
      <alignment vertical="center"/>
      <protection locked="0"/>
    </xf>
    <xf numFmtId="193" fontId="28" fillId="12" borderId="8">
      <alignment vertical="center"/>
      <protection locked="0"/>
    </xf>
    <xf numFmtId="186" fontId="56" fillId="63" borderId="261" applyNumberFormat="0" applyProtection="0">
      <alignment horizontal="left" vertical="top" indent="1"/>
    </xf>
    <xf numFmtId="186" fontId="60" fillId="52" borderId="252" applyNumberFormat="0" applyProtection="0">
      <alignment horizontal="left" vertical="top" indent="1"/>
    </xf>
    <xf numFmtId="4" fontId="76" fillId="87" borderId="252" applyNumberFormat="0" applyProtection="0">
      <alignment horizontal="right" vertical="center"/>
    </xf>
    <xf numFmtId="172" fontId="28" fillId="12" borderId="259">
      <alignment vertical="center"/>
      <protection locked="0"/>
    </xf>
    <xf numFmtId="186" fontId="27" fillId="21" borderId="261" applyNumberFormat="0" applyProtection="0">
      <alignment horizontal="left" vertical="top" indent="1"/>
    </xf>
    <xf numFmtId="186" fontId="56" fillId="63" borderId="252" applyNumberFormat="0" applyProtection="0">
      <alignment horizontal="left" vertical="top" indent="1"/>
    </xf>
    <xf numFmtId="37" fontId="33" fillId="0" borderId="256" applyNumberFormat="0"/>
    <xf numFmtId="4" fontId="56" fillId="58" borderId="263" applyNumberFormat="0" applyProtection="0">
      <alignment horizontal="right" vertical="center"/>
    </xf>
    <xf numFmtId="186" fontId="56" fillId="21" borderId="252" applyNumberFormat="0" applyProtection="0">
      <alignment horizontal="left" vertical="top" indent="1"/>
    </xf>
    <xf numFmtId="4" fontId="62" fillId="11" borderId="252" applyNumberFormat="0" applyProtection="0">
      <alignment horizontal="left" vertical="center" indent="1"/>
    </xf>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2" borderId="263" applyNumberFormat="0" applyProtection="0">
      <alignment vertical="center"/>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42" fillId="44" borderId="253" applyNumberFormat="0" applyAlignment="0" applyProtection="0"/>
    <xf numFmtId="191" fontId="5" fillId="7" borderId="8">
      <alignment vertical="center"/>
      <protection locked="0"/>
    </xf>
    <xf numFmtId="4" fontId="59" fillId="65" borderId="253" applyNumberFormat="0" applyProtection="0">
      <alignment horizontal="right" vertical="center"/>
    </xf>
    <xf numFmtId="186" fontId="61" fillId="21" borderId="255" applyBorder="0"/>
    <xf numFmtId="186" fontId="56" fillId="40" borderId="253" applyNumberFormat="0" applyFon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44" fillId="0" borderId="268" applyNumberFormat="0" applyFill="0" applyAlignment="0" applyProtection="0"/>
    <xf numFmtId="4" fontId="72" fillId="84" borderId="252"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186" fontId="62" fillId="48" borderId="252" applyNumberFormat="0" applyProtection="0">
      <alignment horizontal="left" vertical="top" indent="1"/>
    </xf>
    <xf numFmtId="186" fontId="42" fillId="44" borderId="263" applyNumberForma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6" fontId="60" fillId="52" borderId="261" applyNumberFormat="0" applyProtection="0">
      <alignment horizontal="left" vertical="top" indent="1"/>
    </xf>
    <xf numFmtId="4" fontId="56" fillId="16" borderId="253" applyNumberFormat="0" applyProtection="0">
      <alignment horizontal="right" vertical="center"/>
    </xf>
    <xf numFmtId="186" fontId="56" fillId="63" borderId="252" applyNumberFormat="0" applyProtection="0">
      <alignment horizontal="left" vertical="top" indent="1"/>
    </xf>
    <xf numFmtId="186" fontId="56" fillId="15" borderId="244" applyNumberFormat="0" applyProtection="0">
      <alignment horizontal="left" vertical="top" indent="1"/>
    </xf>
    <xf numFmtId="4" fontId="59" fillId="65" borderId="253" applyNumberFormat="0" applyProtection="0">
      <alignment horizontal="right" vertical="center"/>
    </xf>
    <xf numFmtId="186" fontId="56" fillId="21" borderId="252" applyNumberFormat="0" applyProtection="0">
      <alignment horizontal="left" vertical="top" indent="1"/>
    </xf>
    <xf numFmtId="186" fontId="60" fillId="52" borderId="244" applyNumberFormat="0" applyProtection="0">
      <alignment horizontal="left" vertical="top" indent="1"/>
    </xf>
    <xf numFmtId="186" fontId="56" fillId="40" borderId="242" applyNumberFormat="0" applyFont="0" applyAlignment="0" applyProtection="0"/>
    <xf numFmtId="186" fontId="56" fillId="40" borderId="253" applyNumberFormat="0" applyFont="0" applyAlignment="0" applyProtection="0"/>
    <xf numFmtId="186" fontId="56" fillId="63" borderId="244" applyNumberFormat="0" applyProtection="0">
      <alignment horizontal="left" vertical="top" indent="1"/>
    </xf>
    <xf numFmtId="4" fontId="56" fillId="52" borderId="242" applyNumberFormat="0" applyProtection="0">
      <alignment vertical="center"/>
    </xf>
    <xf numFmtId="186" fontId="27" fillId="15" borderId="252" applyNumberFormat="0" applyProtection="0">
      <alignment horizontal="left" vertical="top" indent="1"/>
    </xf>
    <xf numFmtId="4" fontId="56" fillId="61" borderId="257" applyNumberFormat="0" applyProtection="0">
      <alignment horizontal="left" vertical="center" indent="1"/>
    </xf>
    <xf numFmtId="4" fontId="56" fillId="55" borderId="242" applyNumberFormat="0" applyProtection="0">
      <alignment horizontal="right" vertical="center"/>
    </xf>
    <xf numFmtId="186" fontId="56" fillId="15"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63" fillId="66" borderId="257" applyNumberFormat="0" applyProtection="0">
      <alignment horizontal="left" vertical="center" indent="1"/>
    </xf>
    <xf numFmtId="4" fontId="56" fillId="16" borderId="242" applyNumberFormat="0" applyProtection="0">
      <alignment horizontal="right" vertical="center"/>
    </xf>
    <xf numFmtId="194" fontId="33" fillId="0" borderId="250" applyFill="0"/>
    <xf numFmtId="186" fontId="56" fillId="15" borderId="244" applyNumberFormat="0" applyProtection="0">
      <alignment horizontal="left" vertical="top" indent="1"/>
    </xf>
    <xf numFmtId="4" fontId="72" fillId="81" borderId="244" applyNumberFormat="0" applyProtection="0">
      <alignment horizontal="right" vertical="center"/>
    </xf>
    <xf numFmtId="172" fontId="5" fillId="7" borderId="249">
      <alignment vertical="center"/>
      <protection locked="0"/>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56" fillId="16" borderId="242" applyNumberFormat="0" applyProtection="0">
      <alignment horizontal="right" vertical="center"/>
    </xf>
    <xf numFmtId="186" fontId="56" fillId="40" borderId="242" applyNumberFormat="0" applyFont="0" applyAlignment="0" applyProtection="0"/>
    <xf numFmtId="186" fontId="27" fillId="63" borderId="261" applyNumberFormat="0" applyProtection="0">
      <alignment horizontal="left" vertical="center" indent="1"/>
    </xf>
    <xf numFmtId="186" fontId="56" fillId="21" borderId="252" applyNumberFormat="0" applyProtection="0">
      <alignment horizontal="left" vertical="top" indent="1"/>
    </xf>
    <xf numFmtId="186" fontId="28" fillId="49" borderId="8">
      <alignment vertical="center"/>
    </xf>
    <xf numFmtId="186" fontId="56" fillId="15"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42" fillId="44" borderId="253" applyNumberFormat="0" applyAlignment="0" applyProtection="0"/>
    <xf numFmtId="186" fontId="27" fillId="14" borderId="261" applyNumberFormat="0" applyProtection="0">
      <alignment horizontal="left" vertical="top" indent="1"/>
    </xf>
    <xf numFmtId="186" fontId="56" fillId="21" borderId="252" applyNumberFormat="0" applyProtection="0">
      <alignment horizontal="left" vertical="top" indent="1"/>
    </xf>
    <xf numFmtId="186" fontId="28" fillId="12" borderId="259">
      <alignment vertical="center"/>
      <protection locked="0"/>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62" fillId="48" borderId="252" applyNumberFormat="0" applyProtection="0">
      <alignment vertical="center"/>
    </xf>
    <xf numFmtId="0" fontId="5" fillId="69" borderId="8">
      <alignment vertical="center"/>
    </xf>
    <xf numFmtId="191" fontId="28" fillId="12" borderId="8">
      <alignment vertical="center"/>
      <protection locked="0"/>
    </xf>
    <xf numFmtId="186" fontId="56" fillId="11" borderId="253" applyNumberFormat="0" applyProtection="0">
      <alignment horizontal="left" vertical="center" indent="1"/>
    </xf>
    <xf numFmtId="186" fontId="56" fillId="11" borderId="253" applyNumberFormat="0" applyProtection="0">
      <alignment horizontal="left" vertical="center" indent="1"/>
    </xf>
    <xf numFmtId="191" fontId="28" fillId="51" borderId="259">
      <alignment horizontal="right" vertical="center"/>
      <protection locked="0"/>
    </xf>
    <xf numFmtId="186" fontId="27" fillId="14" borderId="252" applyNumberFormat="0" applyProtection="0">
      <alignment horizontal="left" vertical="top" indent="1"/>
    </xf>
    <xf numFmtId="186" fontId="27" fillId="21" borderId="252" applyNumberFormat="0" applyProtection="0">
      <alignment horizontal="left" vertical="center" indent="1"/>
    </xf>
    <xf numFmtId="4" fontId="62" fillId="48" borderId="252" applyNumberFormat="0" applyProtection="0">
      <alignment vertical="center"/>
    </xf>
    <xf numFmtId="186" fontId="56" fillId="21" borderId="244" applyNumberFormat="0" applyProtection="0">
      <alignment horizontal="left" vertical="top" indent="1"/>
    </xf>
    <xf numFmtId="4" fontId="56" fillId="56" borderId="253" applyNumberFormat="0" applyProtection="0">
      <alignment horizontal="right" vertical="center"/>
    </xf>
    <xf numFmtId="186" fontId="56" fillId="40" borderId="253" applyNumberFormat="0" applyFont="0" applyAlignment="0" applyProtection="0"/>
    <xf numFmtId="4" fontId="70" fillId="86" borderId="252" applyNumberFormat="0" applyProtection="0">
      <alignment horizontal="left" vertical="center" indent="1"/>
    </xf>
    <xf numFmtId="191" fontId="5" fillId="7" borderId="249">
      <alignment vertical="center"/>
      <protection locked="0"/>
    </xf>
    <xf numFmtId="191" fontId="28" fillId="50" borderId="259">
      <alignment vertical="center"/>
    </xf>
    <xf numFmtId="186" fontId="56" fillId="14" borderId="244" applyNumberFormat="0" applyProtection="0">
      <alignment horizontal="left" vertical="top" indent="1"/>
    </xf>
    <xf numFmtId="4" fontId="56" fillId="54" borderId="253"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27" fillId="15" borderId="252" applyNumberFormat="0" applyProtection="0">
      <alignment horizontal="left" vertical="center" indent="1"/>
    </xf>
    <xf numFmtId="4" fontId="56" fillId="56" borderId="253" applyNumberFormat="0" applyProtection="0">
      <alignment horizontal="right" vertical="center"/>
    </xf>
    <xf numFmtId="4" fontId="56" fillId="54" borderId="242" applyNumberFormat="0" applyProtection="0">
      <alignment horizontal="left" vertical="center" indent="1"/>
    </xf>
    <xf numFmtId="186" fontId="56" fillId="21" borderId="244" applyNumberFormat="0" applyProtection="0">
      <alignment horizontal="left" vertical="top" indent="1"/>
    </xf>
    <xf numFmtId="191" fontId="28" fillId="49" borderId="249">
      <alignment vertical="center"/>
    </xf>
    <xf numFmtId="193" fontId="28" fillId="12" borderId="8">
      <alignment vertical="center"/>
      <protection locked="0"/>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7" fillId="44" borderId="254" applyNumberFormat="0" applyAlignment="0" applyProtection="0"/>
    <xf numFmtId="186" fontId="56" fillId="63" borderId="252" applyNumberFormat="0" applyProtection="0">
      <alignment horizontal="left" vertical="top" indent="1"/>
    </xf>
    <xf numFmtId="186" fontId="56" fillId="63" borderId="253" applyNumberFormat="0" applyProtection="0">
      <alignment horizontal="left" vertical="center" indent="1"/>
    </xf>
    <xf numFmtId="4" fontId="56" fillId="56" borderId="253" applyNumberFormat="0" applyProtection="0">
      <alignment horizontal="right" vertical="center"/>
    </xf>
    <xf numFmtId="186" fontId="56" fillId="40" borderId="253" applyNumberFormat="0" applyFont="0" applyAlignment="0" applyProtection="0"/>
    <xf numFmtId="186" fontId="56" fillId="15" borderId="244" applyNumberFormat="0" applyProtection="0">
      <alignment horizontal="left" vertical="top" indent="1"/>
    </xf>
    <xf numFmtId="4" fontId="56" fillId="0" borderId="263" applyNumberFormat="0" applyProtection="0">
      <alignment horizontal="right" vertical="center"/>
    </xf>
    <xf numFmtId="186" fontId="27" fillId="14" borderId="252" applyNumberFormat="0" applyProtection="0">
      <alignment horizontal="left" vertical="center" indent="1"/>
    </xf>
    <xf numFmtId="186" fontId="56" fillId="15" borderId="261" applyNumberFormat="0" applyProtection="0">
      <alignment horizontal="left" vertical="top" indent="1"/>
    </xf>
    <xf numFmtId="0" fontId="37" fillId="48" borderId="244" applyNumberFormat="0" applyProtection="0">
      <alignment horizontal="left" vertical="top" indent="1"/>
    </xf>
    <xf numFmtId="186" fontId="56" fillId="63" borderId="244" applyNumberFormat="0" applyProtection="0">
      <alignment horizontal="left" vertical="top" indent="1"/>
    </xf>
    <xf numFmtId="186" fontId="44" fillId="0" borderId="248" applyNumberFormat="0" applyFill="0" applyAlignment="0" applyProtection="0"/>
    <xf numFmtId="186" fontId="56" fillId="21" borderId="244" applyNumberFormat="0" applyProtection="0">
      <alignment horizontal="left" vertical="top" indent="1"/>
    </xf>
    <xf numFmtId="186" fontId="56" fillId="14" borderId="244" applyNumberFormat="0" applyProtection="0">
      <alignment horizontal="left" vertical="top" indent="1"/>
    </xf>
    <xf numFmtId="186" fontId="56" fillId="40" borderId="242" applyNumberFormat="0" applyFont="0" applyAlignment="0" applyProtection="0"/>
    <xf numFmtId="186" fontId="56" fillId="15" borderId="244" applyNumberFormat="0" applyProtection="0">
      <alignment horizontal="left" vertical="top" indent="1"/>
    </xf>
    <xf numFmtId="193" fontId="28" fillId="12" borderId="249">
      <alignment vertical="center"/>
      <protection locked="0"/>
    </xf>
    <xf numFmtId="186" fontId="56" fillId="63" borderId="252" applyNumberFormat="0" applyProtection="0">
      <alignment horizontal="left" vertical="top" indent="1"/>
    </xf>
    <xf numFmtId="186" fontId="56" fillId="40" borderId="242" applyNumberFormat="0" applyFont="0" applyAlignment="0" applyProtection="0"/>
    <xf numFmtId="4" fontId="56" fillId="57" borderId="267" applyNumberFormat="0" applyProtection="0">
      <alignment horizontal="right" vertical="center"/>
    </xf>
    <xf numFmtId="4" fontId="56" fillId="14" borderId="257" applyNumberFormat="0" applyProtection="0">
      <alignment horizontal="left" vertical="center" indent="1"/>
    </xf>
    <xf numFmtId="186" fontId="56" fillId="21" borderId="252" applyNumberFormat="0" applyProtection="0">
      <alignment horizontal="left" vertical="top" indent="1"/>
    </xf>
    <xf numFmtId="4" fontId="27" fillId="21" borderId="245" applyNumberFormat="0" applyProtection="0">
      <alignment horizontal="left" vertical="center" indent="1"/>
    </xf>
    <xf numFmtId="4" fontId="70" fillId="86" borderId="251" applyNumberFormat="0" applyProtection="0">
      <alignment horizontal="left" vertical="center" indent="1"/>
    </xf>
    <xf numFmtId="186" fontId="27" fillId="14" borderId="244" applyNumberFormat="0" applyProtection="0">
      <alignment horizontal="left" vertical="center" indent="1"/>
    </xf>
    <xf numFmtId="186" fontId="27" fillId="64" borderId="269" applyNumberFormat="0">
      <protection locked="0"/>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53" borderId="253" applyNumberFormat="0" applyProtection="0">
      <alignment horizontal="left" vertical="center" indent="1"/>
    </xf>
    <xf numFmtId="172" fontId="28" fillId="12" borderId="259">
      <alignment vertical="center"/>
      <protection locked="0"/>
    </xf>
    <xf numFmtId="4" fontId="59" fillId="53" borderId="263" applyNumberFormat="0" applyProtection="0">
      <alignment vertical="center"/>
    </xf>
    <xf numFmtId="4" fontId="56" fillId="19" borderId="253" applyNumberFormat="0" applyProtection="0">
      <alignment horizontal="right" vertical="center"/>
    </xf>
    <xf numFmtId="186" fontId="56" fillId="40" borderId="253" applyNumberFormat="0" applyFont="0" applyAlignment="0" applyProtection="0"/>
    <xf numFmtId="186" fontId="27" fillId="63" borderId="261" applyNumberFormat="0" applyProtection="0">
      <alignment horizontal="left" vertical="top" indent="1"/>
    </xf>
    <xf numFmtId="191" fontId="5" fillId="13" borderId="249">
      <alignment vertical="center"/>
    </xf>
    <xf numFmtId="186" fontId="28" fillId="12" borderId="259">
      <alignment vertical="center"/>
      <protection locked="0"/>
    </xf>
    <xf numFmtId="186" fontId="57" fillId="44" borderId="254" applyNumberFormat="0" applyAlignment="0" applyProtection="0"/>
    <xf numFmtId="186" fontId="27" fillId="15" borderId="252" applyNumberFormat="0" applyProtection="0">
      <alignment horizontal="left" vertical="top" indent="1"/>
    </xf>
    <xf numFmtId="0" fontId="5" fillId="69" borderId="249">
      <alignment vertical="center"/>
    </xf>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50" fillId="41" borderId="253" applyNumberFormat="0" applyAlignment="0" applyProtection="0"/>
    <xf numFmtId="172" fontId="28" fillId="12" borderId="269">
      <alignment vertical="center"/>
      <protection locked="0"/>
    </xf>
    <xf numFmtId="186" fontId="44" fillId="0" borderId="268" applyNumberFormat="0" applyFill="0" applyAlignment="0" applyProtection="0"/>
    <xf numFmtId="186" fontId="27" fillId="14" borderId="252" applyNumberFormat="0" applyProtection="0">
      <alignment horizontal="left" vertical="center" indent="1"/>
    </xf>
    <xf numFmtId="186" fontId="27" fillId="15" borderId="244" applyNumberFormat="0" applyProtection="0">
      <alignment horizontal="left" vertical="top" indent="1"/>
    </xf>
    <xf numFmtId="186" fontId="56" fillId="14" borderId="252" applyNumberFormat="0" applyProtection="0">
      <alignment horizontal="left" vertical="top" indent="1"/>
    </xf>
    <xf numFmtId="186" fontId="56" fillId="40" borderId="242" applyNumberFormat="0" applyFont="0" applyAlignment="0" applyProtection="0"/>
    <xf numFmtId="186" fontId="56" fillId="15" borderId="261" applyNumberFormat="0" applyProtection="0">
      <alignment horizontal="left" vertical="top" indent="1"/>
    </xf>
    <xf numFmtId="4" fontId="62" fillId="11" borderId="261" applyNumberFormat="0" applyProtection="0">
      <alignment horizontal="left" vertical="center" indent="1"/>
    </xf>
    <xf numFmtId="186" fontId="28" fillId="50" borderId="259">
      <alignment vertical="center"/>
    </xf>
    <xf numFmtId="190" fontId="28" fillId="50" borderId="8">
      <alignment vertical="center"/>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91" fontId="5" fillId="7" borderId="259">
      <alignment vertical="center"/>
      <protection locked="0"/>
    </xf>
    <xf numFmtId="186" fontId="56" fillId="63" borderId="261" applyNumberFormat="0" applyProtection="0">
      <alignment horizontal="left" vertical="top" indent="1"/>
    </xf>
    <xf numFmtId="186" fontId="56" fillId="14" borderId="242" applyNumberFormat="0" applyProtection="0">
      <alignment horizontal="left" vertical="center" indent="1"/>
    </xf>
    <xf numFmtId="186" fontId="56" fillId="14" borderId="252" applyNumberFormat="0" applyProtection="0">
      <alignment horizontal="left" vertical="top" indent="1"/>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0" fillId="41" borderId="253" applyNumberFormat="0" applyAlignment="0" applyProtection="0"/>
    <xf numFmtId="4" fontId="56" fillId="59" borderId="253" applyNumberFormat="0" applyProtection="0">
      <alignment horizontal="right" vertical="center"/>
    </xf>
    <xf numFmtId="186" fontId="27" fillId="14" borderId="252" applyNumberFormat="0" applyProtection="0">
      <alignment horizontal="left" vertical="center" indent="1"/>
    </xf>
    <xf numFmtId="4" fontId="56" fillId="0" borderId="263" applyNumberFormat="0" applyProtection="0">
      <alignment horizontal="right" vertical="center"/>
    </xf>
    <xf numFmtId="186" fontId="56" fillId="21" borderId="244" applyNumberFormat="0" applyProtection="0">
      <alignment horizontal="left" vertical="top" indent="1"/>
    </xf>
    <xf numFmtId="186" fontId="56" fillId="63" borderId="252" applyNumberFormat="0" applyProtection="0">
      <alignment horizontal="left" vertical="top" indent="1"/>
    </xf>
    <xf numFmtId="4" fontId="64" fillId="64" borderId="242" applyNumberFormat="0" applyProtection="0">
      <alignment horizontal="right" vertical="center"/>
    </xf>
    <xf numFmtId="186" fontId="56" fillId="21" borderId="252" applyNumberFormat="0" applyProtection="0">
      <alignment horizontal="left" vertical="top" indent="1"/>
    </xf>
    <xf numFmtId="186" fontId="56" fillId="40" borderId="242" applyNumberFormat="0" applyFont="0" applyAlignment="0" applyProtection="0"/>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61" fillId="21" borderId="255" applyBorder="0"/>
    <xf numFmtId="4" fontId="27" fillId="21" borderId="257" applyNumberFormat="0" applyProtection="0">
      <alignment horizontal="left" vertical="center" indent="1"/>
    </xf>
    <xf numFmtId="186" fontId="56" fillId="21" borderId="261" applyNumberFormat="0" applyProtection="0">
      <alignment horizontal="left" vertical="top" indent="1"/>
    </xf>
    <xf numFmtId="186" fontId="56" fillId="21" borderId="244" applyNumberFormat="0" applyProtection="0">
      <alignment horizontal="left" vertical="top" indent="1"/>
    </xf>
    <xf numFmtId="4" fontId="56" fillId="14" borderId="257" applyNumberFormat="0" applyProtection="0">
      <alignment horizontal="left" vertical="center" indent="1"/>
    </xf>
    <xf numFmtId="186" fontId="27" fillId="63"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42" fillId="44" borderId="253" applyNumberFormat="0" applyAlignment="0" applyProtection="0"/>
    <xf numFmtId="4" fontId="56" fillId="0" borderId="263" applyNumberFormat="0" applyProtection="0">
      <alignment horizontal="right" vertical="center"/>
    </xf>
    <xf numFmtId="4" fontId="27" fillId="21" borderId="267" applyNumberFormat="0" applyProtection="0">
      <alignment horizontal="left" vertical="center" indent="1"/>
    </xf>
    <xf numFmtId="186" fontId="27" fillId="14" borderId="261"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4" fontId="56" fillId="0" borderId="253" applyNumberFormat="0" applyProtection="0">
      <alignment horizontal="right" vertical="center"/>
    </xf>
    <xf numFmtId="4" fontId="59" fillId="53" borderId="253" applyNumberFormat="0" applyProtection="0">
      <alignment vertical="center"/>
    </xf>
    <xf numFmtId="186" fontId="56" fillId="14" borderId="261" applyNumberFormat="0" applyProtection="0">
      <alignment horizontal="left" vertical="top" indent="1"/>
    </xf>
    <xf numFmtId="4" fontId="56" fillId="58" borderId="253" applyNumberFormat="0" applyProtection="0">
      <alignment horizontal="right" vertical="center"/>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186" fontId="56" fillId="21" borderId="252" applyNumberFormat="0" applyProtection="0">
      <alignment horizontal="left" vertical="top" indent="1"/>
    </xf>
    <xf numFmtId="186" fontId="57" fillId="44" borderId="264" applyNumberFormat="0" applyAlignment="0" applyProtection="0"/>
    <xf numFmtId="186" fontId="56" fillId="11" borderId="263" applyNumberFormat="0" applyProtection="0">
      <alignment horizontal="left" vertical="center" indent="1"/>
    </xf>
    <xf numFmtId="186" fontId="56" fillId="15" borderId="261" applyNumberFormat="0" applyProtection="0">
      <alignment horizontal="left" vertical="top" indent="1"/>
    </xf>
    <xf numFmtId="4" fontId="56" fillId="23" borderId="253" applyNumberFormat="0" applyProtection="0">
      <alignment horizontal="right" vertical="center"/>
    </xf>
    <xf numFmtId="186" fontId="56" fillId="63"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4" fontId="75" fillId="88" borderId="251" applyNumberFormat="0" applyProtection="0">
      <alignment horizontal="left" vertical="center" indent="1"/>
    </xf>
    <xf numFmtId="193" fontId="5" fillId="69" borderId="8">
      <alignment vertical="center"/>
    </xf>
    <xf numFmtId="4" fontId="56" fillId="57" borderId="257" applyNumberFormat="0" applyProtection="0">
      <alignment horizontal="right" vertical="center"/>
    </xf>
    <xf numFmtId="37" fontId="33" fillId="0" borderId="256" applyNumberFormat="0"/>
    <xf numFmtId="4" fontId="56" fillId="54" borderId="253" applyNumberFormat="0" applyProtection="0">
      <alignment horizontal="left" vertical="center" indent="1"/>
    </xf>
    <xf numFmtId="186" fontId="56" fillId="14" borderId="253" applyNumberFormat="0" applyProtection="0">
      <alignment horizontal="left" vertical="center" indent="1"/>
    </xf>
    <xf numFmtId="186" fontId="56" fillId="63" borderId="252" applyNumberFormat="0" applyProtection="0">
      <alignment horizontal="left" vertical="top" indent="1"/>
    </xf>
    <xf numFmtId="186" fontId="27" fillId="63" borderId="261" applyNumberFormat="0" applyProtection="0">
      <alignment horizontal="left" vertical="top" indent="1"/>
    </xf>
    <xf numFmtId="186" fontId="56" fillId="14" borderId="252" applyNumberFormat="0" applyProtection="0">
      <alignment horizontal="left" vertical="top" indent="1"/>
    </xf>
    <xf numFmtId="186" fontId="42" fillId="44" borderId="242" applyNumberFormat="0" applyAlignment="0" applyProtection="0"/>
    <xf numFmtId="186" fontId="27" fillId="14" borderId="252" applyNumberFormat="0" applyProtection="0">
      <alignment horizontal="left" vertical="top" indent="1"/>
    </xf>
    <xf numFmtId="193" fontId="28" fillId="50" borderId="259">
      <alignment vertical="center"/>
    </xf>
    <xf numFmtId="0" fontId="27" fillId="63" borderId="252" applyNumberFormat="0" applyProtection="0">
      <alignment horizontal="left" vertical="center" indent="1"/>
    </xf>
    <xf numFmtId="193" fontId="5" fillId="7" borderId="249">
      <alignment vertical="center"/>
      <protection locked="0"/>
    </xf>
    <xf numFmtId="186" fontId="56" fillId="11" borderId="253" applyNumberFormat="0" applyProtection="0">
      <alignment horizontal="left" vertical="center" indent="1"/>
    </xf>
    <xf numFmtId="186" fontId="56" fillId="63" borderId="244" applyNumberFormat="0" applyProtection="0">
      <alignment horizontal="left" vertical="top" indent="1"/>
    </xf>
    <xf numFmtId="191" fontId="28" fillId="50" borderId="249">
      <alignment vertical="center"/>
    </xf>
    <xf numFmtId="186" fontId="62" fillId="15" borderId="244" applyNumberFormat="0" applyProtection="0">
      <alignment horizontal="left" vertical="top" indent="1"/>
    </xf>
    <xf numFmtId="4" fontId="56" fillId="61" borderId="245" applyNumberFormat="0" applyProtection="0">
      <alignment horizontal="left" vertical="center" indent="1"/>
    </xf>
    <xf numFmtId="186" fontId="56" fillId="21" borderId="244" applyNumberFormat="0" applyProtection="0">
      <alignment horizontal="left" vertical="top" indent="1"/>
    </xf>
    <xf numFmtId="37" fontId="33" fillId="0" borderId="256" applyNumberFormat="0"/>
    <xf numFmtId="4" fontId="56" fillId="57" borderId="267" applyNumberFormat="0" applyProtection="0">
      <alignment horizontal="right" vertical="center"/>
    </xf>
    <xf numFmtId="186" fontId="56" fillId="14" borderId="244" applyNumberFormat="0" applyProtection="0">
      <alignment horizontal="left" vertical="top" indent="1"/>
    </xf>
    <xf numFmtId="4" fontId="56" fillId="19" borderId="242" applyNumberFormat="0" applyProtection="0">
      <alignment horizontal="right" vertical="center"/>
    </xf>
    <xf numFmtId="186" fontId="56" fillId="40" borderId="242" applyNumberFormat="0" applyFont="0" applyAlignment="0" applyProtection="0"/>
    <xf numFmtId="186" fontId="56" fillId="63" borderId="252" applyNumberFormat="0" applyProtection="0">
      <alignment horizontal="left" vertical="top" indent="1"/>
    </xf>
    <xf numFmtId="4" fontId="56" fillId="0" borderId="242" applyNumberFormat="0" applyProtection="0">
      <alignment horizontal="right" vertical="center"/>
    </xf>
    <xf numFmtId="4" fontId="27" fillId="21" borderId="245" applyNumberFormat="0" applyProtection="0">
      <alignment horizontal="left" vertical="center"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top" indent="1"/>
    </xf>
    <xf numFmtId="4" fontId="56" fillId="56" borderId="253" applyNumberFormat="0" applyProtection="0">
      <alignment horizontal="right" vertical="center"/>
    </xf>
    <xf numFmtId="186" fontId="27" fillId="21" borderId="244" applyNumberFormat="0" applyProtection="0">
      <alignment horizontal="left" vertical="top" indent="1"/>
    </xf>
    <xf numFmtId="4" fontId="56" fillId="52" borderId="253" applyNumberFormat="0" applyProtection="0">
      <alignment vertical="center"/>
    </xf>
    <xf numFmtId="186" fontId="61" fillId="21" borderId="255" applyBorder="0"/>
    <xf numFmtId="186" fontId="27" fillId="14" borderId="244" applyNumberFormat="0" applyProtection="0">
      <alignment horizontal="left" vertical="center" indent="1"/>
    </xf>
    <xf numFmtId="0" fontId="27" fillId="21" borderId="244" applyNumberFormat="0" applyProtection="0">
      <alignment horizontal="left" vertical="top" indent="1"/>
    </xf>
    <xf numFmtId="191" fontId="5" fillId="69" borderId="249">
      <alignment vertical="center"/>
    </xf>
    <xf numFmtId="186" fontId="56" fillId="14" borderId="244" applyNumberFormat="0" applyProtection="0">
      <alignment horizontal="left" vertical="top" indent="1"/>
    </xf>
    <xf numFmtId="186" fontId="56" fillId="63" borderId="242" applyNumberFormat="0" applyProtection="0">
      <alignment horizontal="left" vertical="center" indent="1"/>
    </xf>
    <xf numFmtId="186" fontId="56" fillId="14" borderId="244" applyNumberFormat="0" applyProtection="0">
      <alignment horizontal="left" vertical="top" indent="1"/>
    </xf>
    <xf numFmtId="186" fontId="57" fillId="44" borderId="243" applyNumberFormat="0" applyAlignment="0" applyProtection="0"/>
    <xf numFmtId="186" fontId="56" fillId="63" borderId="244" applyNumberFormat="0" applyProtection="0">
      <alignment horizontal="left" vertical="top" indent="1"/>
    </xf>
    <xf numFmtId="191" fontId="5" fillId="7" borderId="249">
      <alignment vertical="center"/>
      <protection locked="0"/>
    </xf>
    <xf numFmtId="186" fontId="27" fillId="21" borderId="244" applyNumberFormat="0" applyProtection="0">
      <alignment horizontal="left" vertical="top" indent="1"/>
    </xf>
    <xf numFmtId="186" fontId="28" fillId="49" borderId="249">
      <alignment vertical="center"/>
    </xf>
    <xf numFmtId="186" fontId="50" fillId="41" borderId="253" applyNumberFormat="0" applyAlignment="0" applyProtection="0"/>
    <xf numFmtId="186" fontId="44" fillId="0" borderId="248" applyNumberFormat="0" applyFill="0" applyAlignment="0" applyProtection="0"/>
    <xf numFmtId="186" fontId="56" fillId="15" borderId="252" applyNumberFormat="0" applyProtection="0">
      <alignment horizontal="left" vertical="top" indent="1"/>
    </xf>
    <xf numFmtId="190" fontId="5" fillId="13" borderId="259">
      <alignment vertical="center"/>
    </xf>
    <xf numFmtId="186" fontId="44" fillId="0" borderId="268" applyNumberFormat="0" applyFill="0" applyAlignment="0" applyProtection="0"/>
    <xf numFmtId="186" fontId="56" fillId="14" borderId="252" applyNumberFormat="0" applyProtection="0">
      <alignment horizontal="left" vertical="top" indent="1"/>
    </xf>
    <xf numFmtId="186" fontId="57" fillId="44" borderId="254" applyNumberFormat="0" applyAlignment="0" applyProtection="0"/>
    <xf numFmtId="186" fontId="56" fillId="40" borderId="242" applyNumberFormat="0" applyFont="0" applyAlignment="0" applyProtection="0"/>
    <xf numFmtId="186" fontId="56" fillId="40" borderId="253" applyNumberFormat="0" applyFont="0" applyAlignment="0" applyProtection="0"/>
    <xf numFmtId="186" fontId="61" fillId="21" borderId="265" applyBorder="0"/>
    <xf numFmtId="186" fontId="28" fillId="50" borderId="249">
      <alignment vertical="center"/>
    </xf>
    <xf numFmtId="186" fontId="56" fillId="63" borderId="252" applyNumberFormat="0" applyProtection="0">
      <alignment horizontal="left" vertical="top" indent="1"/>
    </xf>
    <xf numFmtId="186" fontId="56" fillId="62" borderId="242" applyNumberFormat="0" applyProtection="0">
      <alignment horizontal="left" vertical="center" indent="1"/>
    </xf>
    <xf numFmtId="186" fontId="61" fillId="21" borderId="255" applyBorder="0"/>
    <xf numFmtId="186" fontId="56" fillId="40" borderId="253" applyNumberFormat="0" applyFont="0" applyAlignment="0" applyProtection="0"/>
    <xf numFmtId="186" fontId="56" fillId="14" borderId="261" applyNumberFormat="0" applyProtection="0">
      <alignment horizontal="left" vertical="top" indent="1"/>
    </xf>
    <xf numFmtId="186" fontId="61" fillId="21" borderId="255" applyBorder="0"/>
    <xf numFmtId="186" fontId="27" fillId="63" borderId="244" applyNumberFormat="0" applyProtection="0">
      <alignment horizontal="left" vertical="top" indent="1"/>
    </xf>
    <xf numFmtId="190" fontId="5" fillId="13" borderId="249">
      <alignment vertical="center"/>
    </xf>
    <xf numFmtId="186" fontId="56" fillId="14" borderId="244" applyNumberFormat="0" applyProtection="0">
      <alignment horizontal="left" vertical="top" indent="1"/>
    </xf>
    <xf numFmtId="186" fontId="28" fillId="49" borderId="259">
      <alignment vertical="center"/>
    </xf>
    <xf numFmtId="186" fontId="27" fillId="14" borderId="252" applyNumberFormat="0" applyProtection="0">
      <alignment horizontal="left" vertical="center" indent="1"/>
    </xf>
    <xf numFmtId="4" fontId="56" fillId="19" borderId="253" applyNumberFormat="0" applyProtection="0">
      <alignment horizontal="right" vertical="center"/>
    </xf>
    <xf numFmtId="186" fontId="28" fillId="49" borderId="8">
      <alignment vertical="center"/>
    </xf>
    <xf numFmtId="4" fontId="56" fillId="19" borderId="263" applyNumberFormat="0" applyProtection="0">
      <alignment horizontal="right" vertical="center"/>
    </xf>
    <xf numFmtId="186" fontId="28" fillId="51" borderId="259">
      <alignment horizontal="right" vertical="center"/>
      <protection locked="0"/>
    </xf>
    <xf numFmtId="193" fontId="28" fillId="12" borderId="8">
      <alignment vertical="center"/>
      <protection locked="0"/>
    </xf>
    <xf numFmtId="0" fontId="5" fillId="70" borderId="249">
      <alignment horizontal="right" vertical="center"/>
      <protection locked="0"/>
    </xf>
    <xf numFmtId="186" fontId="56" fillId="15" borderId="244" applyNumberFormat="0" applyProtection="0">
      <alignment horizontal="left" vertical="top" indent="1"/>
    </xf>
    <xf numFmtId="186" fontId="56" fillId="40" borderId="253" applyNumberFormat="0" applyFont="0" applyAlignment="0" applyProtection="0"/>
    <xf numFmtId="4" fontId="56" fillId="0" borderId="253" applyNumberFormat="0" applyProtection="0">
      <alignment horizontal="right" vertical="center"/>
    </xf>
    <xf numFmtId="186" fontId="56" fillId="63" borderId="252" applyNumberFormat="0" applyProtection="0">
      <alignment horizontal="left" vertical="top" indent="1"/>
    </xf>
    <xf numFmtId="186" fontId="56" fillId="63" borderId="261" applyNumberFormat="0" applyProtection="0">
      <alignment horizontal="left" vertical="top" indent="1"/>
    </xf>
    <xf numFmtId="191" fontId="28" fillId="12" borderId="8">
      <alignment vertical="center"/>
      <protection locked="0"/>
    </xf>
    <xf numFmtId="172" fontId="28" fillId="12" borderId="249">
      <alignment vertical="center"/>
      <protection locked="0"/>
    </xf>
    <xf numFmtId="186" fontId="27" fillId="15" borderId="261" applyNumberFormat="0" applyProtection="0">
      <alignment horizontal="left" vertical="center" indent="1"/>
    </xf>
    <xf numFmtId="0" fontId="5" fillId="13" borderId="259">
      <alignment vertical="center"/>
    </xf>
    <xf numFmtId="4" fontId="56" fillId="58" borderId="253" applyNumberFormat="0" applyProtection="0">
      <alignment horizontal="right" vertical="center"/>
    </xf>
    <xf numFmtId="186" fontId="27" fillId="21" borderId="261" applyNumberFormat="0" applyProtection="0">
      <alignment horizontal="left" vertical="top" indent="1"/>
    </xf>
    <xf numFmtId="4" fontId="56" fillId="19" borderId="242" applyNumberFormat="0" applyProtection="0">
      <alignment horizontal="right" vertical="center"/>
    </xf>
    <xf numFmtId="186" fontId="27" fillId="14" borderId="252" applyNumberFormat="0" applyProtection="0">
      <alignment horizontal="left" vertical="top" indent="1"/>
    </xf>
    <xf numFmtId="0" fontId="5" fillId="13" borderId="249">
      <alignment vertical="center"/>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4" fontId="56" fillId="61" borderId="267" applyNumberFormat="0" applyProtection="0">
      <alignment horizontal="left" vertical="center" indent="1"/>
    </xf>
    <xf numFmtId="186" fontId="56" fillId="14" borderId="261" applyNumberFormat="0" applyProtection="0">
      <alignment horizontal="left" vertical="top" indent="1"/>
    </xf>
    <xf numFmtId="186" fontId="61" fillId="21" borderId="265" applyBorder="0"/>
    <xf numFmtId="4" fontId="56" fillId="23" borderId="253" applyNumberFormat="0" applyProtection="0">
      <alignment horizontal="right" vertical="center"/>
    </xf>
    <xf numFmtId="4" fontId="59" fillId="65" borderId="263" applyNumberFormat="0" applyProtection="0">
      <alignment horizontal="right" vertical="center"/>
    </xf>
    <xf numFmtId="186" fontId="56" fillId="63" borderId="252" applyNumberFormat="0" applyProtection="0">
      <alignment horizontal="left" vertical="top" indent="1"/>
    </xf>
    <xf numFmtId="186" fontId="27" fillId="14" borderId="244" applyNumberFormat="0" applyProtection="0">
      <alignment horizontal="left" vertical="center" indent="1"/>
    </xf>
    <xf numFmtId="186" fontId="62" fillId="15" borderId="252" applyNumberFormat="0" applyProtection="0">
      <alignment horizontal="left" vertical="top" indent="1"/>
    </xf>
    <xf numFmtId="186" fontId="56" fillId="63" borderId="252" applyNumberFormat="0" applyProtection="0">
      <alignment horizontal="left" vertical="top" indent="1"/>
    </xf>
    <xf numFmtId="4" fontId="70" fillId="53" borderId="252" applyNumberFormat="0" applyProtection="0">
      <alignment vertical="center"/>
    </xf>
    <xf numFmtId="186" fontId="27" fillId="15" borderId="252"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44" fillId="0" borderId="248" applyNumberFormat="0" applyFill="0" applyAlignment="0" applyProtection="0"/>
    <xf numFmtId="186" fontId="56" fillId="40" borderId="253" applyNumberFormat="0" applyFont="0" applyAlignment="0" applyProtection="0"/>
    <xf numFmtId="186" fontId="42" fillId="44" borderId="253" applyNumberFormat="0" applyAlignment="0" applyProtection="0"/>
    <xf numFmtId="0" fontId="5" fillId="70" borderId="259">
      <alignment horizontal="right" vertical="center"/>
      <protection locked="0"/>
    </xf>
    <xf numFmtId="4" fontId="56" fillId="54" borderId="263" applyNumberFormat="0" applyProtection="0">
      <alignment horizontal="left" vertical="center" indent="1"/>
    </xf>
    <xf numFmtId="186" fontId="56" fillId="63" borderId="253" applyNumberFormat="0" applyProtection="0">
      <alignment horizontal="left" vertical="center"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62" fillId="48" borderId="252" applyNumberFormat="0" applyProtection="0">
      <alignment vertical="center"/>
    </xf>
    <xf numFmtId="4" fontId="56" fillId="56"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94" fontId="33" fillId="0" borderId="260" applyFill="0"/>
    <xf numFmtId="186" fontId="42" fillId="44" borderId="263" applyNumberFormat="0" applyAlignment="0" applyProtection="0"/>
    <xf numFmtId="186" fontId="27" fillId="15" borderId="252" applyNumberFormat="0" applyProtection="0">
      <alignment horizontal="left" vertical="center" indent="1"/>
    </xf>
    <xf numFmtId="186" fontId="56" fillId="63" borderId="252" applyNumberFormat="0" applyProtection="0">
      <alignment horizontal="left" vertical="top" indent="1"/>
    </xf>
    <xf numFmtId="186" fontId="50" fillId="41" borderId="253" applyNumberFormat="0" applyAlignment="0" applyProtection="0"/>
    <xf numFmtId="186" fontId="56" fillId="40" borderId="253" applyNumberFormat="0" applyFont="0" applyAlignment="0" applyProtection="0"/>
    <xf numFmtId="4" fontId="56" fillId="54" borderId="263" applyNumberFormat="0" applyProtection="0">
      <alignment horizontal="left" vertical="center" indent="1"/>
    </xf>
    <xf numFmtId="186" fontId="56" fillId="14" borderId="261" applyNumberFormat="0" applyProtection="0">
      <alignment horizontal="left" vertical="top" indent="1"/>
    </xf>
    <xf numFmtId="4" fontId="56" fillId="60" borderId="253" applyNumberFormat="0" applyProtection="0">
      <alignment horizontal="right" vertical="center"/>
    </xf>
    <xf numFmtId="186" fontId="56" fillId="40" borderId="253" applyNumberFormat="0" applyFont="0" applyAlignment="0" applyProtection="0"/>
    <xf numFmtId="186" fontId="56" fillId="15" borderId="252" applyNumberFormat="0" applyProtection="0">
      <alignment horizontal="left" vertical="top" indent="1"/>
    </xf>
    <xf numFmtId="4" fontId="72" fillId="87" borderId="252" applyNumberFormat="0" applyProtection="0">
      <alignment horizontal="right" vertical="center"/>
    </xf>
    <xf numFmtId="4" fontId="27" fillId="21" borderId="257" applyNumberFormat="0" applyProtection="0">
      <alignment horizontal="left" vertical="center" indent="1"/>
    </xf>
    <xf numFmtId="186" fontId="56" fillId="14" borderId="253" applyNumberFormat="0" applyProtection="0">
      <alignment horizontal="left" vertical="center" indent="1"/>
    </xf>
    <xf numFmtId="191" fontId="5" fillId="13" borderId="259">
      <alignment vertical="center"/>
    </xf>
    <xf numFmtId="193" fontId="5" fillId="69" borderId="259">
      <alignment vertical="center"/>
    </xf>
    <xf numFmtId="188" fontId="5" fillId="69" borderId="259">
      <alignment vertical="center"/>
    </xf>
    <xf numFmtId="0" fontId="5" fillId="7" borderId="259">
      <alignment vertical="center"/>
      <protection locked="0"/>
    </xf>
    <xf numFmtId="191" fontId="28" fillId="50" borderId="259">
      <alignment vertical="center"/>
    </xf>
    <xf numFmtId="186" fontId="44" fillId="0" borderId="268" applyNumberFormat="0" applyFill="0" applyAlignment="0" applyProtection="0"/>
    <xf numFmtId="186" fontId="56" fillId="14" borderId="253" applyNumberFormat="0" applyProtection="0">
      <alignment horizontal="left" vertical="center" indent="1"/>
    </xf>
    <xf numFmtId="186" fontId="27" fillId="14" borderId="252" applyNumberFormat="0" applyProtection="0">
      <alignment horizontal="left" vertical="center" indent="1"/>
    </xf>
    <xf numFmtId="191" fontId="5" fillId="69" borderId="259">
      <alignment vertical="center"/>
    </xf>
    <xf numFmtId="186" fontId="56" fillId="14" borderId="261" applyNumberFormat="0" applyProtection="0">
      <alignment horizontal="left" vertical="top" indent="1"/>
    </xf>
    <xf numFmtId="186" fontId="42" fillId="44" borderId="253"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8" fontId="28" fillId="51" borderId="259">
      <alignment horizontal="right" vertical="center"/>
      <protection locked="0"/>
    </xf>
    <xf numFmtId="186" fontId="27" fillId="63" borderId="261" applyNumberFormat="0" applyProtection="0">
      <alignment horizontal="left" vertical="center" indent="1"/>
    </xf>
    <xf numFmtId="188" fontId="28" fillId="49" borderId="259">
      <alignment vertical="center"/>
    </xf>
    <xf numFmtId="37" fontId="33" fillId="0" borderId="256" applyNumberFormat="0"/>
    <xf numFmtId="186" fontId="56" fillId="62" borderId="253" applyNumberFormat="0" applyProtection="0">
      <alignment horizontal="left" vertical="center" indent="1"/>
    </xf>
    <xf numFmtId="37" fontId="33" fillId="0" borderId="266" applyNumberFormat="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56" fillId="14" borderId="267" applyNumberFormat="0" applyProtection="0">
      <alignment horizontal="left" vertical="center" indent="1"/>
    </xf>
    <xf numFmtId="186" fontId="56" fillId="63" borderId="252" applyNumberFormat="0" applyProtection="0">
      <alignment horizontal="left" vertical="top" indent="1"/>
    </xf>
    <xf numFmtId="4" fontId="56" fillId="15" borderId="253" applyNumberFormat="0" applyProtection="0">
      <alignment horizontal="right" vertical="center"/>
    </xf>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62" fillId="15" borderId="252" applyNumberFormat="0" applyProtection="0">
      <alignment horizontal="left" vertical="top" indent="1"/>
    </xf>
    <xf numFmtId="4" fontId="56" fillId="16" borderId="263" applyNumberFormat="0" applyProtection="0">
      <alignment horizontal="right" vertical="center"/>
    </xf>
    <xf numFmtId="186" fontId="57" fillId="44" borderId="254" applyNumberFormat="0" applyAlignment="0" applyProtection="0"/>
    <xf numFmtId="4" fontId="56" fillId="0" borderId="253" applyNumberFormat="0" applyProtection="0">
      <alignment horizontal="right" vertical="center"/>
    </xf>
    <xf numFmtId="0" fontId="27" fillId="14" borderId="261" applyNumberFormat="0" applyProtection="0">
      <alignment horizontal="left" vertical="center" indent="1"/>
    </xf>
    <xf numFmtId="4" fontId="76" fillId="87" borderId="261" applyNumberFormat="0" applyProtection="0">
      <alignment horizontal="right" vertical="center"/>
    </xf>
    <xf numFmtId="186" fontId="42" fillId="44" borderId="253" applyNumberFormat="0" applyAlignment="0" applyProtection="0"/>
    <xf numFmtId="4" fontId="72" fillId="78" borderId="261"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27" fillId="64" borderId="259" applyNumberFormat="0">
      <protection locked="0"/>
    </xf>
    <xf numFmtId="4" fontId="64" fillId="64" borderId="253" applyNumberFormat="0" applyProtection="0">
      <alignment horizontal="right" vertical="center"/>
    </xf>
    <xf numFmtId="186" fontId="57" fillId="44" borderId="254" applyNumberFormat="0" applyAlignment="0" applyProtection="0"/>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1" borderId="253" applyNumberFormat="0" applyProtection="0">
      <alignment horizontal="left" vertical="center" indent="1"/>
    </xf>
    <xf numFmtId="4" fontId="56" fillId="54" borderId="263" applyNumberFormat="0" applyProtection="0">
      <alignment horizontal="left" vertical="center" indent="1"/>
    </xf>
    <xf numFmtId="186" fontId="56" fillId="15" borderId="252" applyNumberFormat="0" applyProtection="0">
      <alignment horizontal="left" vertical="top" indent="1"/>
    </xf>
    <xf numFmtId="4" fontId="63" fillId="66" borderId="257"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4" fontId="56" fillId="58" borderId="253" applyNumberFormat="0" applyProtection="0">
      <alignment horizontal="right" vertical="center"/>
    </xf>
    <xf numFmtId="186" fontId="56" fillId="21" borderId="252" applyNumberFormat="0" applyProtection="0">
      <alignment horizontal="left" vertical="top" indent="1"/>
    </xf>
    <xf numFmtId="0" fontId="27" fillId="14" borderId="252" applyNumberFormat="0" applyProtection="0">
      <alignment horizontal="left" vertical="center" indent="1"/>
    </xf>
    <xf numFmtId="186" fontId="28" fillId="51" borderId="8">
      <alignment horizontal="right" vertical="center"/>
      <protection locked="0"/>
    </xf>
    <xf numFmtId="4" fontId="56" fillId="23" borderId="263" applyNumberFormat="0" applyProtection="0">
      <alignment horizontal="right" vertical="center"/>
    </xf>
    <xf numFmtId="186" fontId="56" fillId="21" borderId="252" applyNumberFormat="0" applyProtection="0">
      <alignment horizontal="left" vertical="top" indent="1"/>
    </xf>
    <xf numFmtId="4" fontId="56" fillId="60" borderId="242" applyNumberFormat="0" applyProtection="0">
      <alignment horizontal="right" vertical="center"/>
    </xf>
    <xf numFmtId="186" fontId="50" fillId="41" borderId="253" applyNumberFormat="0" applyAlignment="0" applyProtection="0"/>
    <xf numFmtId="186" fontId="56" fillId="15" borderId="252" applyNumberFormat="0" applyProtection="0">
      <alignment horizontal="left" vertical="top" indent="1"/>
    </xf>
    <xf numFmtId="186" fontId="60" fillId="52" borderId="244" applyNumberFormat="0" applyProtection="0">
      <alignment horizontal="left" vertical="top" indent="1"/>
    </xf>
    <xf numFmtId="186" fontId="27" fillId="63" borderId="244" applyNumberFormat="0" applyProtection="0">
      <alignment horizontal="left" vertical="top" indent="1"/>
    </xf>
    <xf numFmtId="186" fontId="56" fillId="21" borderId="244" applyNumberFormat="0" applyProtection="0">
      <alignment horizontal="left" vertical="top" indent="1"/>
    </xf>
    <xf numFmtId="4" fontId="56" fillId="0" borderId="263" applyNumberFormat="0" applyProtection="0">
      <alignment horizontal="right" vertical="center"/>
    </xf>
    <xf numFmtId="186" fontId="56" fillId="14" borderId="261" applyNumberFormat="0" applyProtection="0">
      <alignment horizontal="left" vertical="top" indent="1"/>
    </xf>
    <xf numFmtId="4" fontId="62" fillId="48" borderId="261" applyNumberFormat="0" applyProtection="0">
      <alignment vertical="center"/>
    </xf>
    <xf numFmtId="4" fontId="56" fillId="19" borderId="263" applyNumberFormat="0" applyProtection="0">
      <alignment horizontal="right" vertical="center"/>
    </xf>
    <xf numFmtId="186" fontId="56" fillId="40" borderId="242" applyNumberFormat="0" applyFont="0" applyAlignment="0" applyProtection="0"/>
    <xf numFmtId="186" fontId="56" fillId="15" borderId="252" applyNumberFormat="0" applyProtection="0">
      <alignment horizontal="left" vertical="top" indent="1"/>
    </xf>
    <xf numFmtId="4" fontId="56" fillId="56" borderId="253" applyNumberFormat="0" applyProtection="0">
      <alignment horizontal="right" vertical="center"/>
    </xf>
    <xf numFmtId="186" fontId="57" fillId="44" borderId="254" applyNumberFormat="0" applyAlignment="0" applyProtection="0"/>
    <xf numFmtId="186" fontId="27" fillId="63" borderId="252" applyNumberFormat="0" applyProtection="0">
      <alignment horizontal="left" vertical="center" indent="1"/>
    </xf>
    <xf numFmtId="186" fontId="62" fillId="48" borderId="252" applyNumberFormat="0" applyProtection="0">
      <alignment horizontal="left" vertical="top" indent="1"/>
    </xf>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14" borderId="252" applyNumberFormat="0" applyProtection="0">
      <alignment horizontal="left" vertical="top" indent="1"/>
    </xf>
    <xf numFmtId="193" fontId="28" fillId="12" borderId="259">
      <alignment vertical="center"/>
      <protection locked="0"/>
    </xf>
    <xf numFmtId="190" fontId="28" fillId="49" borderId="259">
      <alignment vertical="center"/>
    </xf>
    <xf numFmtId="186" fontId="50" fillId="41" borderId="253" applyNumberFormat="0" applyAlignment="0" applyProtection="0"/>
    <xf numFmtId="4" fontId="56" fillId="16"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8" fontId="5" fillId="7" borderId="259">
      <alignment vertical="center"/>
      <protection locked="0"/>
    </xf>
    <xf numFmtId="191" fontId="5" fillId="70" borderId="8">
      <alignment horizontal="right" vertical="center"/>
      <protection locked="0"/>
    </xf>
    <xf numFmtId="186" fontId="56" fillId="15" borderId="261" applyNumberFormat="0" applyProtection="0">
      <alignment horizontal="left" vertical="top" indent="1"/>
    </xf>
    <xf numFmtId="4" fontId="64" fillId="64" borderId="263" applyNumberFormat="0" applyProtection="0">
      <alignment horizontal="right" vertical="center"/>
    </xf>
    <xf numFmtId="186" fontId="56" fillId="14" borderId="252" applyNumberFormat="0" applyProtection="0">
      <alignment horizontal="left" vertical="top" indent="1"/>
    </xf>
    <xf numFmtId="186" fontId="27" fillId="21" borderId="244" applyNumberFormat="0" applyProtection="0">
      <alignment horizontal="left" vertical="center" indent="1"/>
    </xf>
    <xf numFmtId="4" fontId="56" fillId="52" borderId="242" applyNumberFormat="0" applyProtection="0">
      <alignment vertical="center"/>
    </xf>
    <xf numFmtId="186" fontId="56" fillId="15" borderId="261" applyNumberFormat="0" applyProtection="0">
      <alignment horizontal="left" vertical="top" indent="1"/>
    </xf>
    <xf numFmtId="4" fontId="72" fillId="79" borderId="244" applyNumberFormat="0" applyProtection="0">
      <alignment horizontal="right" vertical="center"/>
    </xf>
    <xf numFmtId="4" fontId="27" fillId="21" borderId="257" applyNumberFormat="0" applyProtection="0">
      <alignment horizontal="left" vertical="center" indent="1"/>
    </xf>
    <xf numFmtId="190" fontId="28" fillId="51" borderId="249">
      <alignment horizontal="right" vertical="center"/>
      <protection locked="0"/>
    </xf>
    <xf numFmtId="186" fontId="56" fillId="15" borderId="252" applyNumberFormat="0" applyProtection="0">
      <alignment horizontal="left" vertical="top" indent="1"/>
    </xf>
    <xf numFmtId="37" fontId="33" fillId="0" borderId="256" applyNumberFormat="0"/>
    <xf numFmtId="186" fontId="56" fillId="63" borderId="253" applyNumberFormat="0" applyProtection="0">
      <alignment horizontal="left" vertical="center" indent="1"/>
    </xf>
    <xf numFmtId="186" fontId="56" fillId="15" borderId="252" applyNumberFormat="0" applyProtection="0">
      <alignment horizontal="left" vertical="top" indent="1"/>
    </xf>
    <xf numFmtId="4" fontId="56" fillId="54" borderId="253" applyNumberFormat="0" applyProtection="0">
      <alignment horizontal="left" vertical="center" indent="1"/>
    </xf>
    <xf numFmtId="186" fontId="56" fillId="63" borderId="261" applyNumberFormat="0" applyProtection="0">
      <alignment horizontal="left" vertical="top" indent="1"/>
    </xf>
    <xf numFmtId="186" fontId="56" fillId="63" borderId="252" applyNumberFormat="0" applyProtection="0">
      <alignment horizontal="left" vertical="top" indent="1"/>
    </xf>
    <xf numFmtId="4" fontId="56" fillId="54" borderId="253" applyNumberFormat="0" applyProtection="0">
      <alignment horizontal="left" vertical="center" indent="1"/>
    </xf>
    <xf numFmtId="186" fontId="56" fillId="15" borderId="244" applyNumberFormat="0" applyProtection="0">
      <alignment horizontal="left" vertical="top" indent="1"/>
    </xf>
    <xf numFmtId="186" fontId="56" fillId="15" borderId="261" applyNumberFormat="0" applyProtection="0">
      <alignment horizontal="left" vertical="top" indent="1"/>
    </xf>
    <xf numFmtId="191" fontId="5" fillId="13" borderId="8">
      <alignment vertical="center"/>
    </xf>
    <xf numFmtId="186" fontId="56" fillId="21" borderId="252" applyNumberFormat="0" applyProtection="0">
      <alignment horizontal="left" vertical="top" indent="1"/>
    </xf>
    <xf numFmtId="4" fontId="56" fillId="59" borderId="242" applyNumberFormat="0" applyProtection="0">
      <alignment horizontal="right" vertical="center"/>
    </xf>
    <xf numFmtId="4" fontId="56" fillId="59" borderId="263" applyNumberFormat="0" applyProtection="0">
      <alignment horizontal="right" vertical="center"/>
    </xf>
    <xf numFmtId="4" fontId="64" fillId="64" borderId="253" applyNumberFormat="0" applyProtection="0">
      <alignment horizontal="right" vertical="center"/>
    </xf>
    <xf numFmtId="186" fontId="56" fillId="40" borderId="253" applyNumberFormat="0" applyFont="0" applyAlignment="0" applyProtection="0"/>
    <xf numFmtId="193" fontId="28" fillId="12" borderId="259">
      <alignment vertical="center"/>
      <protection locked="0"/>
    </xf>
    <xf numFmtId="186" fontId="28" fillId="12" borderId="269">
      <alignment vertical="center"/>
      <protection locked="0"/>
    </xf>
    <xf numFmtId="4" fontId="56" fillId="14" borderId="257" applyNumberFormat="0" applyProtection="0">
      <alignment horizontal="left" vertical="center" indent="1"/>
    </xf>
    <xf numFmtId="186" fontId="44" fillId="0" borderId="248" applyNumberFormat="0" applyFill="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5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83" borderId="261" applyNumberFormat="0" applyProtection="0">
      <alignment horizontal="right" vertical="center"/>
    </xf>
    <xf numFmtId="4" fontId="56" fillId="19" borderId="263" applyNumberFormat="0" applyProtection="0">
      <alignment horizontal="right" vertical="center"/>
    </xf>
    <xf numFmtId="186" fontId="56" fillId="63"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27" fillId="15" borderId="252" applyNumberFormat="0" applyProtection="0">
      <alignment horizontal="left" vertical="top"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91" fontId="5" fillId="13" borderId="249">
      <alignment vertical="center"/>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14" borderId="244" applyNumberFormat="0" applyProtection="0">
      <alignment horizontal="left" vertical="top" indent="1"/>
    </xf>
    <xf numFmtId="186" fontId="62" fillId="48" borderId="244" applyNumberFormat="0" applyProtection="0">
      <alignment horizontal="left" vertical="top" indent="1"/>
    </xf>
    <xf numFmtId="186" fontId="27" fillId="14" borderId="252" applyNumberFormat="0" applyProtection="0">
      <alignment horizontal="left" vertical="center" indent="1"/>
    </xf>
    <xf numFmtId="186" fontId="27" fillId="63" borderId="244" applyNumberFormat="0" applyProtection="0">
      <alignment horizontal="left" vertical="center" indent="1"/>
    </xf>
    <xf numFmtId="191" fontId="28" fillId="51" borderId="249">
      <alignment horizontal="right" vertical="center"/>
      <protection locked="0"/>
    </xf>
    <xf numFmtId="186" fontId="56" fillId="40" borderId="253" applyNumberFormat="0" applyFont="0" applyAlignment="0" applyProtection="0"/>
    <xf numFmtId="186" fontId="56" fillId="63" borderId="261" applyNumberFormat="0" applyProtection="0">
      <alignment horizontal="left" vertical="top" indent="1"/>
    </xf>
    <xf numFmtId="186" fontId="56" fillId="14" borderId="244" applyNumberFormat="0" applyProtection="0">
      <alignment horizontal="left" vertical="top"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27" fillId="64" borderId="259" applyNumberFormat="0">
      <protection locked="0"/>
    </xf>
    <xf numFmtId="186" fontId="56" fillId="21" borderId="252" applyNumberFormat="0" applyProtection="0">
      <alignment horizontal="left" vertical="top" indent="1"/>
    </xf>
    <xf numFmtId="191" fontId="5" fillId="7" borderId="259">
      <alignment vertical="center"/>
      <protection locked="0"/>
    </xf>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27" fillId="15" borderId="244" applyNumberFormat="0" applyProtection="0">
      <alignment horizontal="left" vertical="center" indent="1"/>
    </xf>
    <xf numFmtId="4" fontId="71" fillId="53" borderId="244" applyNumberFormat="0" applyProtection="0">
      <alignment vertical="center"/>
    </xf>
    <xf numFmtId="0" fontId="5" fillId="7" borderId="249">
      <alignment vertical="center"/>
      <protection locked="0"/>
    </xf>
    <xf numFmtId="186" fontId="56" fillId="15" borderId="244" applyNumberFormat="0" applyProtection="0">
      <alignment horizontal="left" vertical="top" indent="1"/>
    </xf>
    <xf numFmtId="186" fontId="42" fillId="44" borderId="242" applyNumberFormat="0" applyAlignment="0" applyProtection="0"/>
    <xf numFmtId="186" fontId="56" fillId="21" borderId="244" applyNumberFormat="0" applyProtection="0">
      <alignment horizontal="left" vertical="top" indent="1"/>
    </xf>
    <xf numFmtId="186" fontId="62" fillId="48" borderId="244" applyNumberFormat="0" applyProtection="0">
      <alignment horizontal="left" vertical="top" indent="1"/>
    </xf>
    <xf numFmtId="186" fontId="60" fillId="52" borderId="244" applyNumberFormat="0" applyProtection="0">
      <alignment horizontal="left" vertical="top" indent="1"/>
    </xf>
    <xf numFmtId="186" fontId="50" fillId="41" borderId="242" applyNumberFormat="0" applyAlignment="0" applyProtection="0"/>
    <xf numFmtId="4" fontId="56" fillId="61" borderId="245" applyNumberFormat="0" applyProtection="0">
      <alignment horizontal="left" vertical="center" indent="1"/>
    </xf>
    <xf numFmtId="4" fontId="56" fillId="54" borderId="263"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72" fontId="5" fillId="7" borderId="249">
      <alignment vertical="center"/>
      <protection locked="0"/>
    </xf>
    <xf numFmtId="4" fontId="64" fillId="64" borderId="253" applyNumberFormat="0" applyProtection="0">
      <alignment horizontal="right" vertical="center"/>
    </xf>
    <xf numFmtId="4" fontId="62" fillId="11" borderId="244" applyNumberFormat="0" applyProtection="0">
      <alignment horizontal="left" vertical="center" indent="1"/>
    </xf>
    <xf numFmtId="186" fontId="56" fillId="15" borderId="252" applyNumberFormat="0" applyProtection="0">
      <alignment horizontal="left" vertical="top" indent="1"/>
    </xf>
    <xf numFmtId="186" fontId="56" fillId="40" borderId="263" applyNumberFormat="0" applyFont="0" applyAlignment="0" applyProtection="0"/>
    <xf numFmtId="186" fontId="56" fillId="63" borderId="242" applyNumberFormat="0" applyProtection="0">
      <alignment horizontal="left" vertical="center" indent="1"/>
    </xf>
    <xf numFmtId="191" fontId="5" fillId="69" borderId="8">
      <alignment vertical="center"/>
    </xf>
    <xf numFmtId="193" fontId="28" fillId="50" borderId="259">
      <alignment vertical="center"/>
    </xf>
    <xf numFmtId="186" fontId="27" fillId="63" borderId="252" applyNumberFormat="0" applyProtection="0">
      <alignment horizontal="left" vertical="center" indent="1"/>
    </xf>
    <xf numFmtId="190" fontId="5" fillId="70" borderId="8">
      <alignment horizontal="right" vertical="center"/>
      <protection locked="0"/>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62" fillId="48" borderId="244" applyNumberFormat="0" applyProtection="0">
      <alignment vertical="center"/>
    </xf>
    <xf numFmtId="4" fontId="59" fillId="65" borderId="263" applyNumberFormat="0" applyProtection="0">
      <alignment horizontal="right" vertical="center"/>
    </xf>
    <xf numFmtId="4" fontId="62" fillId="48" borderId="261" applyNumberFormat="0" applyProtection="0">
      <alignment vertical="center"/>
    </xf>
    <xf numFmtId="186" fontId="56" fillId="15" borderId="252" applyNumberFormat="0" applyProtection="0">
      <alignment horizontal="left" vertical="top" indent="1"/>
    </xf>
    <xf numFmtId="4" fontId="56" fillId="54" borderId="242" applyNumberFormat="0" applyProtection="0">
      <alignment horizontal="left" vertical="center" indent="1"/>
    </xf>
    <xf numFmtId="186" fontId="56" fillId="21" borderId="252" applyNumberFormat="0" applyProtection="0">
      <alignment horizontal="left" vertical="top" indent="1"/>
    </xf>
    <xf numFmtId="191" fontId="28" fillId="50" borderId="259">
      <alignment vertical="center"/>
    </xf>
    <xf numFmtId="191" fontId="5" fillId="69" borderId="259">
      <alignment vertical="center"/>
    </xf>
    <xf numFmtId="186" fontId="56" fillId="63" borderId="252" applyNumberFormat="0" applyProtection="0">
      <alignment horizontal="left" vertical="top" indent="1"/>
    </xf>
    <xf numFmtId="4" fontId="56" fillId="0" borderId="253" applyNumberFormat="0" applyProtection="0">
      <alignment horizontal="right" vertical="center"/>
    </xf>
    <xf numFmtId="186" fontId="50" fillId="41" borderId="253" applyNumberForma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56" fillId="15" borderId="244"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8" fontId="28" fillId="51" borderId="249">
      <alignment horizontal="right" vertical="center"/>
      <protection locked="0"/>
    </xf>
    <xf numFmtId="186" fontId="27" fillId="15" borderId="252" applyNumberFormat="0" applyProtection="0">
      <alignment horizontal="left" vertical="center" indent="1"/>
    </xf>
    <xf numFmtId="188" fontId="28" fillId="49" borderId="8">
      <alignment vertical="center"/>
    </xf>
    <xf numFmtId="191" fontId="5" fillId="69" borderId="249">
      <alignment vertical="center"/>
    </xf>
    <xf numFmtId="4" fontId="56" fillId="54" borderId="253" applyNumberFormat="0" applyProtection="0">
      <alignment horizontal="left" vertical="center" indent="1"/>
    </xf>
    <xf numFmtId="4" fontId="70" fillId="53" borderId="252" applyNumberFormat="0" applyProtection="0">
      <alignment vertical="center"/>
    </xf>
    <xf numFmtId="191" fontId="28" fillId="12" borderId="259">
      <alignment vertical="center"/>
      <protection locked="0"/>
    </xf>
    <xf numFmtId="186" fontId="56" fillId="21" borderId="244"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4" fontId="56" fillId="55" borderId="263"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15" borderId="253" applyNumberFormat="0" applyProtection="0">
      <alignment horizontal="right" vertical="center"/>
    </xf>
    <xf numFmtId="188" fontId="5" fillId="69" borderId="8">
      <alignment vertical="center"/>
    </xf>
    <xf numFmtId="4" fontId="63" fillId="66" borderId="245" applyNumberFormat="0" applyProtection="0">
      <alignment horizontal="left" vertical="center" indent="1"/>
    </xf>
    <xf numFmtId="186" fontId="56" fillId="21"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86" fontId="56" fillId="62" borderId="242" applyNumberFormat="0" applyProtection="0">
      <alignment horizontal="left" vertical="center" indent="1"/>
    </xf>
    <xf numFmtId="37" fontId="33" fillId="0" borderId="247" applyNumberFormat="0"/>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27" fillId="21" borderId="244" applyNumberFormat="0" applyProtection="0">
      <alignment horizontal="left" vertical="top" indent="1"/>
    </xf>
    <xf numFmtId="186" fontId="56" fillId="15" borderId="244" applyNumberFormat="0" applyProtection="0">
      <alignment horizontal="left" vertical="top" indent="1"/>
    </xf>
    <xf numFmtId="186" fontId="57" fillId="44" borderId="254" applyNumberFormat="0" applyAlignment="0" applyProtection="0"/>
    <xf numFmtId="4" fontId="72" fillId="84" borderId="252" applyNumberFormat="0" applyProtection="0">
      <alignment horizontal="right" vertical="center"/>
    </xf>
    <xf numFmtId="186" fontId="56" fillId="14" borderId="252" applyNumberFormat="0" applyProtection="0">
      <alignment horizontal="left" vertical="top" indent="1"/>
    </xf>
    <xf numFmtId="4" fontId="56" fillId="61" borderId="257" applyNumberFormat="0" applyProtection="0">
      <alignment horizontal="left" vertical="center" indent="1"/>
    </xf>
    <xf numFmtId="4" fontId="56" fillId="52" borderId="263" applyNumberFormat="0" applyProtection="0">
      <alignment vertical="center"/>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3" applyNumberFormat="0" applyProtection="0">
      <alignment horizontal="left" vertical="center" indent="1"/>
    </xf>
    <xf numFmtId="4" fontId="56" fillId="53" borderId="263" applyNumberFormat="0" applyProtection="0">
      <alignment horizontal="left" vertical="center" indent="1"/>
    </xf>
    <xf numFmtId="186" fontId="27" fillId="14" borderId="252" applyNumberFormat="0" applyProtection="0">
      <alignment horizontal="left" vertical="top" indent="1"/>
    </xf>
    <xf numFmtId="4" fontId="56" fillId="16" borderId="263" applyNumberFormat="0" applyProtection="0">
      <alignment horizontal="right" vertical="center"/>
    </xf>
    <xf numFmtId="4" fontId="56" fillId="61" borderId="257" applyNumberFormat="0" applyProtection="0">
      <alignment horizontal="left" vertical="center" indent="1"/>
    </xf>
    <xf numFmtId="4" fontId="62" fillId="11" borderId="252" applyNumberFormat="0" applyProtection="0">
      <alignment horizontal="left" vertical="center" indent="1"/>
    </xf>
    <xf numFmtId="188" fontId="5" fillId="7" borderId="8">
      <alignment vertical="center"/>
      <protection locked="0"/>
    </xf>
    <xf numFmtId="186" fontId="56" fillId="14" borderId="252" applyNumberFormat="0" applyProtection="0">
      <alignment horizontal="left" vertical="top" indent="1"/>
    </xf>
    <xf numFmtId="186" fontId="57" fillId="44" borderId="254" applyNumberForma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8" fontId="5" fillId="13" borderId="269">
      <alignment vertical="center"/>
    </xf>
    <xf numFmtId="4" fontId="72" fillId="82" borderId="252" applyNumberFormat="0" applyProtection="0">
      <alignment horizontal="right" vertical="center"/>
    </xf>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15" borderId="26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15" borderId="261" applyNumberFormat="0" applyProtection="0">
      <alignment horizontal="left" vertical="top" indent="1"/>
    </xf>
    <xf numFmtId="4" fontId="56" fillId="60" borderId="253" applyNumberFormat="0" applyProtection="0">
      <alignment horizontal="right" vertical="center"/>
    </xf>
    <xf numFmtId="4" fontId="56" fillId="59" borderId="253" applyNumberFormat="0" applyProtection="0">
      <alignment horizontal="right" vertical="center"/>
    </xf>
    <xf numFmtId="186" fontId="56" fillId="63" borderId="252" applyNumberFormat="0" applyProtection="0">
      <alignment horizontal="left" vertical="top" indent="1"/>
    </xf>
    <xf numFmtId="186" fontId="56" fillId="15" borderId="244" applyNumberFormat="0" applyProtection="0">
      <alignment horizontal="left" vertical="top" indent="1"/>
    </xf>
    <xf numFmtId="186" fontId="57" fillId="44" borderId="254" applyNumberFormat="0" applyAlignment="0" applyProtection="0"/>
    <xf numFmtId="4" fontId="56" fillId="19" borderId="253" applyNumberFormat="0" applyProtection="0">
      <alignment horizontal="right" vertical="center"/>
    </xf>
    <xf numFmtId="4" fontId="59" fillId="53" borderId="242" applyNumberFormat="0" applyProtection="0">
      <alignment vertical="center"/>
    </xf>
    <xf numFmtId="186" fontId="42" fillId="44" borderId="242" applyNumberFormat="0" applyAlignment="0" applyProtection="0"/>
    <xf numFmtId="186" fontId="27" fillId="63" borderId="261" applyNumberFormat="0" applyProtection="0">
      <alignment horizontal="left" vertical="center" indent="1"/>
    </xf>
    <xf numFmtId="186" fontId="56" fillId="63" borderId="244" applyNumberFormat="0" applyProtection="0">
      <alignment horizontal="left" vertical="top" indent="1"/>
    </xf>
    <xf numFmtId="191" fontId="28" fillId="51" borderId="249">
      <alignment horizontal="right" vertical="center"/>
      <protection locked="0"/>
    </xf>
    <xf numFmtId="186" fontId="44" fillId="0" borderId="268" applyNumberFormat="0" applyFill="0" applyAlignment="0" applyProtection="0"/>
    <xf numFmtId="186" fontId="60" fillId="52" borderId="252" applyNumberFormat="0" applyProtection="0">
      <alignment horizontal="left" vertical="top" indent="1"/>
    </xf>
    <xf numFmtId="186" fontId="60" fillId="52" borderId="244" applyNumberFormat="0" applyProtection="0">
      <alignment horizontal="left" vertical="top" indent="1"/>
    </xf>
    <xf numFmtId="191" fontId="28" fillId="49" borderId="259">
      <alignment vertical="center"/>
    </xf>
    <xf numFmtId="188" fontId="5" fillId="70" borderId="259">
      <alignment horizontal="right" vertical="center"/>
      <protection locked="0"/>
    </xf>
    <xf numFmtId="186" fontId="56" fillId="21" borderId="252" applyNumberFormat="0" applyProtection="0">
      <alignment horizontal="left" vertical="top" indent="1"/>
    </xf>
    <xf numFmtId="186" fontId="42" fillId="44" borderId="253" applyNumberFormat="0" applyAlignment="0" applyProtection="0"/>
    <xf numFmtId="4" fontId="56" fillId="59" borderId="242" applyNumberFormat="0" applyProtection="0">
      <alignment horizontal="right" vertical="center"/>
    </xf>
    <xf numFmtId="186" fontId="44" fillId="0" borderId="258" applyNumberFormat="0" applyFill="0" applyAlignment="0" applyProtection="0"/>
    <xf numFmtId="186" fontId="56" fillId="15" borderId="244" applyNumberFormat="0" applyProtection="0">
      <alignment horizontal="left" vertical="top" indent="1"/>
    </xf>
    <xf numFmtId="4" fontId="72" fillId="50" borderId="244" applyNumberFormat="0" applyProtection="0">
      <alignment horizontal="right" vertical="center"/>
    </xf>
    <xf numFmtId="186" fontId="27" fillId="15" borderId="244" applyNumberFormat="0" applyProtection="0">
      <alignment horizontal="left" vertical="center"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64" fillId="64" borderId="242" applyNumberFormat="0" applyProtection="0">
      <alignment horizontal="right" vertical="center"/>
    </xf>
    <xf numFmtId="4" fontId="56" fillId="59" borderId="242" applyNumberFormat="0" applyProtection="0">
      <alignment horizontal="right" vertical="center"/>
    </xf>
    <xf numFmtId="186" fontId="56" fillId="40" borderId="242" applyNumberFormat="0" applyFont="0" applyAlignment="0" applyProtection="0"/>
    <xf numFmtId="186" fontId="56" fillId="40" borderId="263" applyNumberFormat="0" applyFont="0" applyAlignment="0" applyProtection="0"/>
    <xf numFmtId="186" fontId="56" fillId="11" borderId="253" applyNumberFormat="0" applyProtection="0">
      <alignment horizontal="left" vertical="center" indent="1"/>
    </xf>
    <xf numFmtId="190" fontId="28" fillId="51" borderId="8">
      <alignment horizontal="right" vertical="center"/>
      <protection locked="0"/>
    </xf>
    <xf numFmtId="186" fontId="56" fillId="15" borderId="252" applyNumberFormat="0" applyProtection="0">
      <alignment horizontal="left" vertical="top" indent="1"/>
    </xf>
    <xf numFmtId="4" fontId="27" fillId="21" borderId="267" applyNumberFormat="0" applyProtection="0">
      <alignment horizontal="left" vertical="center" indent="1"/>
    </xf>
    <xf numFmtId="193" fontId="28" fillId="12" borderId="259">
      <alignment vertical="center"/>
      <protection locked="0"/>
    </xf>
    <xf numFmtId="186" fontId="42" fillId="44" borderId="263" applyNumberFormat="0" applyAlignment="0" applyProtection="0"/>
    <xf numFmtId="4" fontId="56" fillId="52" borderId="263" applyNumberFormat="0" applyProtection="0">
      <alignment vertical="center"/>
    </xf>
    <xf numFmtId="186" fontId="56" fillId="63" borderId="252" applyNumberFormat="0" applyProtection="0">
      <alignment horizontal="left" vertical="top" indent="1"/>
    </xf>
    <xf numFmtId="4" fontId="56" fillId="15" borderId="257" applyNumberFormat="0" applyProtection="0">
      <alignment horizontal="left" vertical="center" indent="1"/>
    </xf>
    <xf numFmtId="4" fontId="56" fillId="53" borderId="253" applyNumberFormat="0" applyProtection="0">
      <alignment horizontal="left" vertical="center" indent="1"/>
    </xf>
    <xf numFmtId="186" fontId="56" fillId="63" borderId="253" applyNumberFormat="0" applyProtection="0">
      <alignment horizontal="left" vertical="center" indent="1"/>
    </xf>
    <xf numFmtId="186" fontId="56" fillId="21" borderId="252" applyNumberFormat="0" applyProtection="0">
      <alignment horizontal="left" vertical="top" indent="1"/>
    </xf>
    <xf numFmtId="196" fontId="5" fillId="69" borderId="259">
      <alignment vertical="center"/>
    </xf>
    <xf numFmtId="190" fontId="5" fillId="69" borderId="8">
      <alignment vertical="center"/>
    </xf>
    <xf numFmtId="191" fontId="28" fillId="12" borderId="8">
      <alignment vertical="center"/>
      <protection locked="0"/>
    </xf>
    <xf numFmtId="186" fontId="28" fillId="12" borderId="8">
      <alignment vertical="center"/>
      <protection locked="0"/>
    </xf>
    <xf numFmtId="4" fontId="27" fillId="21" borderId="257" applyNumberFormat="0" applyProtection="0">
      <alignment horizontal="left" vertical="center" indent="1"/>
    </xf>
    <xf numFmtId="4" fontId="56" fillId="57" borderId="257" applyNumberFormat="0" applyProtection="0">
      <alignment horizontal="right" vertical="center"/>
    </xf>
    <xf numFmtId="186" fontId="27" fillId="14" borderId="252"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15" borderId="245" applyNumberFormat="0" applyProtection="0">
      <alignment horizontal="left" vertical="center" indent="1"/>
    </xf>
    <xf numFmtId="186" fontId="27" fillId="64" borderId="249" applyNumberFormat="0">
      <protection locked="0"/>
    </xf>
    <xf numFmtId="4" fontId="56" fillId="56" borderId="253" applyNumberFormat="0" applyProtection="0">
      <alignment horizontal="right" vertical="center"/>
    </xf>
    <xf numFmtId="4" fontId="72" fillId="87" borderId="252" applyNumberFormat="0" applyProtection="0">
      <alignment horizontal="right" vertical="center"/>
    </xf>
    <xf numFmtId="172" fontId="5" fillId="7" borderId="249">
      <alignment vertical="center"/>
      <protection locked="0"/>
    </xf>
    <xf numFmtId="193" fontId="28" fillId="12" borderId="249">
      <alignment vertical="center"/>
      <protection locked="0"/>
    </xf>
    <xf numFmtId="186" fontId="27" fillId="14" borderId="244" applyNumberFormat="0" applyProtection="0">
      <alignment horizontal="left" vertical="top" indent="1"/>
    </xf>
    <xf numFmtId="186" fontId="50" fillId="41" borderId="253" applyNumberFormat="0" applyAlignment="0" applyProtection="0"/>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27" fillId="15" borderId="244" applyNumberFormat="0" applyProtection="0">
      <alignment horizontal="left" vertical="top" indent="1"/>
    </xf>
    <xf numFmtId="186" fontId="50" fillId="41" borderId="253" applyNumberFormat="0" applyAlignment="0" applyProtection="0"/>
    <xf numFmtId="188" fontId="5" fillId="69" borderId="269">
      <alignment vertical="center"/>
    </xf>
    <xf numFmtId="4" fontId="56" fillId="0" borderId="242" applyNumberFormat="0" applyProtection="0">
      <alignment horizontal="right" vertical="center"/>
    </xf>
    <xf numFmtId="186" fontId="56" fillId="11" borderId="242" applyNumberFormat="0" applyProtection="0">
      <alignment horizontal="left" vertical="center" indent="1"/>
    </xf>
    <xf numFmtId="186" fontId="57" fillId="44" borderId="243" applyNumberFormat="0" applyAlignment="0" applyProtection="0"/>
    <xf numFmtId="191" fontId="28" fillId="50" borderId="259">
      <alignment vertical="center"/>
    </xf>
    <xf numFmtId="186" fontId="56" fillId="21" borderId="261" applyNumberFormat="0" applyProtection="0">
      <alignment horizontal="left" vertical="top" indent="1"/>
    </xf>
    <xf numFmtId="186" fontId="27" fillId="21" borderId="244"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186" fontId="56" fillId="14" borderId="253" applyNumberFormat="0" applyProtection="0">
      <alignment horizontal="left" vertical="center" indent="1"/>
    </xf>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62" borderId="242" applyNumberFormat="0" applyProtection="0">
      <alignment horizontal="left" vertical="center" indent="1"/>
    </xf>
    <xf numFmtId="186" fontId="56" fillId="40" borderId="253" applyNumberFormat="0" applyFont="0" applyAlignment="0" applyProtection="0"/>
    <xf numFmtId="186" fontId="27" fillId="14" borderId="252" applyNumberFormat="0" applyProtection="0">
      <alignment horizontal="left" vertical="top" indent="1"/>
    </xf>
    <xf numFmtId="4" fontId="27" fillId="21" borderId="267" applyNumberFormat="0" applyProtection="0">
      <alignment horizontal="left" vertical="center" indent="1"/>
    </xf>
    <xf numFmtId="186" fontId="56" fillId="14" borderId="244" applyNumberFormat="0" applyProtection="0">
      <alignment horizontal="left" vertical="top" indent="1"/>
    </xf>
    <xf numFmtId="4" fontId="74" fillId="87" borderId="244" applyNumberFormat="0" applyProtection="0">
      <alignment vertical="center"/>
    </xf>
    <xf numFmtId="196" fontId="5" fillId="69" borderId="249">
      <alignment vertical="center"/>
    </xf>
    <xf numFmtId="186" fontId="56" fillId="63" borderId="244" applyNumberFormat="0" applyProtection="0">
      <alignment horizontal="left" vertical="top" indent="1"/>
    </xf>
    <xf numFmtId="4" fontId="63" fillId="66" borderId="245" applyNumberFormat="0" applyProtection="0">
      <alignment horizontal="left" vertical="center" indent="1"/>
    </xf>
    <xf numFmtId="186" fontId="27" fillId="21" borderId="244" applyNumberFormat="0" applyProtection="0">
      <alignment horizontal="left" vertical="center" indent="1"/>
    </xf>
    <xf numFmtId="186" fontId="27" fillId="14" borderId="244" applyNumberFormat="0" applyProtection="0">
      <alignment horizontal="left" vertical="top" indent="1"/>
    </xf>
    <xf numFmtId="186" fontId="56" fillId="40" borderId="242" applyNumberFormat="0" applyFont="0" applyAlignment="0" applyProtection="0"/>
    <xf numFmtId="186" fontId="56" fillId="62" borderId="242" applyNumberFormat="0" applyProtection="0">
      <alignment horizontal="left" vertical="center" indent="1"/>
    </xf>
    <xf numFmtId="186" fontId="28" fillId="12" borderId="249">
      <alignment vertical="center"/>
      <protection locked="0"/>
    </xf>
    <xf numFmtId="186" fontId="56" fillId="40" borderId="242" applyNumberFormat="0" applyFont="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4" fontId="62" fillId="48" borderId="244" applyNumberFormat="0" applyProtection="0">
      <alignment vertical="center"/>
    </xf>
    <xf numFmtId="190" fontId="28" fillId="49" borderId="259">
      <alignment vertical="center"/>
    </xf>
    <xf numFmtId="186" fontId="56" fillId="63" borderId="252" applyNumberFormat="0" applyProtection="0">
      <alignment horizontal="left" vertical="top" indent="1"/>
    </xf>
    <xf numFmtId="186" fontId="56" fillId="67" borderId="249"/>
    <xf numFmtId="191" fontId="28" fillId="49" borderId="259">
      <alignment vertical="center"/>
    </xf>
    <xf numFmtId="186" fontId="57" fillId="44" borderId="264" applyNumberFormat="0" applyAlignment="0" applyProtection="0"/>
    <xf numFmtId="186" fontId="56" fillId="11" borderId="253" applyNumberFormat="0" applyProtection="0">
      <alignment horizontal="left" vertical="center"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56" fillId="40" borderId="242" applyNumberFormat="0" applyFont="0" applyAlignment="0" applyProtection="0"/>
    <xf numFmtId="186" fontId="56" fillId="14" borderId="242" applyNumberFormat="0" applyProtection="0">
      <alignment horizontal="left" vertical="center" indent="1"/>
    </xf>
    <xf numFmtId="186" fontId="27" fillId="15" borderId="252" applyNumberFormat="0" applyProtection="0">
      <alignment horizontal="left" vertical="center" indent="1"/>
    </xf>
    <xf numFmtId="186" fontId="28" fillId="49" borderId="8">
      <alignment vertical="center"/>
    </xf>
    <xf numFmtId="186" fontId="27" fillId="63" borderId="244" applyNumberFormat="0" applyProtection="0">
      <alignment horizontal="left" vertical="top" indent="1"/>
    </xf>
    <xf numFmtId="191" fontId="5" fillId="70" borderId="249">
      <alignment horizontal="right" vertical="center"/>
      <protection locked="0"/>
    </xf>
    <xf numFmtId="4" fontId="56" fillId="61" borderId="257" applyNumberFormat="0" applyProtection="0">
      <alignment horizontal="left" vertical="center" indent="1"/>
    </xf>
    <xf numFmtId="186" fontId="56" fillId="15" borderId="261" applyNumberFormat="0" applyProtection="0">
      <alignment horizontal="left" vertical="top" indent="1"/>
    </xf>
    <xf numFmtId="4" fontId="56" fillId="56" borderId="253" applyNumberFormat="0" applyProtection="0">
      <alignment horizontal="right" vertical="center"/>
    </xf>
    <xf numFmtId="186" fontId="42" fillId="44" borderId="263" applyNumberFormat="0" applyAlignment="0" applyProtection="0"/>
    <xf numFmtId="186" fontId="56" fillId="63" borderId="253" applyNumberFormat="0" applyProtection="0">
      <alignment horizontal="left" vertical="center" indent="1"/>
    </xf>
    <xf numFmtId="4" fontId="59" fillId="65" borderId="263" applyNumberFormat="0" applyProtection="0">
      <alignment horizontal="right" vertical="center"/>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27" fillId="15" borderId="261" applyNumberFormat="0" applyProtection="0">
      <alignment horizontal="left" vertical="center" indent="1"/>
    </xf>
    <xf numFmtId="186" fontId="56" fillId="15" borderId="252" applyNumberFormat="0" applyProtection="0">
      <alignment horizontal="left" vertical="top" indent="1"/>
    </xf>
    <xf numFmtId="186" fontId="61" fillId="21" borderId="265" applyBorder="0"/>
    <xf numFmtId="186" fontId="56" fillId="11" borderId="253" applyNumberFormat="0" applyProtection="0">
      <alignment horizontal="left" vertical="center" indent="1"/>
    </xf>
    <xf numFmtId="4" fontId="56" fillId="54" borderId="263" applyNumberFormat="0" applyProtection="0">
      <alignment horizontal="left" vertical="center" indent="1"/>
    </xf>
    <xf numFmtId="4" fontId="56" fillId="14" borderId="245" applyNumberFormat="0" applyProtection="0">
      <alignment horizontal="left" vertical="center" indent="1"/>
    </xf>
    <xf numFmtId="186" fontId="42" fillId="44" borderId="263" applyNumberFormat="0" applyAlignment="0" applyProtection="0"/>
    <xf numFmtId="186" fontId="56" fillId="14" borderId="252" applyNumberFormat="0" applyProtection="0">
      <alignment horizontal="left" vertical="top" indent="1"/>
    </xf>
    <xf numFmtId="186" fontId="56" fillId="40" borderId="242" applyNumberFormat="0" applyFont="0" applyAlignment="0" applyProtection="0"/>
    <xf numFmtId="4" fontId="56" fillId="19" borderId="253" applyNumberFormat="0" applyProtection="0">
      <alignment horizontal="right" vertical="center"/>
    </xf>
    <xf numFmtId="4" fontId="64" fillId="64" borderId="253" applyNumberFormat="0" applyProtection="0">
      <alignment horizontal="right" vertical="center"/>
    </xf>
    <xf numFmtId="186" fontId="56" fillId="21" borderId="252" applyNumberFormat="0" applyProtection="0">
      <alignment horizontal="left" vertical="top" indent="1"/>
    </xf>
    <xf numFmtId="186" fontId="56" fillId="40" borderId="253" applyNumberFormat="0" applyFont="0" applyAlignment="0" applyProtection="0"/>
    <xf numFmtId="4" fontId="56" fillId="23" borderId="263" applyNumberFormat="0" applyProtection="0">
      <alignment horizontal="right" vertical="center"/>
    </xf>
    <xf numFmtId="186" fontId="56" fillId="40" borderId="263" applyNumberFormat="0" applyFont="0" applyAlignment="0" applyProtection="0"/>
    <xf numFmtId="186" fontId="62" fillId="48" borderId="261" applyNumberFormat="0" applyProtection="0">
      <alignment horizontal="left" vertical="top" indent="1"/>
    </xf>
    <xf numFmtId="186" fontId="27" fillId="63" borderId="252" applyNumberFormat="0" applyProtection="0">
      <alignment horizontal="left" vertical="top" indent="1"/>
    </xf>
    <xf numFmtId="190" fontId="28" fillId="51" borderId="249">
      <alignment horizontal="right" vertical="center"/>
      <protection locked="0"/>
    </xf>
    <xf numFmtId="186" fontId="56" fillId="21" borderId="244" applyNumberFormat="0" applyProtection="0">
      <alignment horizontal="left" vertical="top" indent="1"/>
    </xf>
    <xf numFmtId="188" fontId="5" fillId="13" borderId="269">
      <alignment vertical="center"/>
    </xf>
    <xf numFmtId="186" fontId="28" fillId="50" borderId="249">
      <alignment vertical="center"/>
    </xf>
    <xf numFmtId="4" fontId="59" fillId="53" borderId="242" applyNumberFormat="0" applyProtection="0">
      <alignment vertical="center"/>
    </xf>
    <xf numFmtId="186" fontId="56" fillId="21" borderId="252" applyNumberFormat="0" applyProtection="0">
      <alignment horizontal="left" vertical="top" indent="1"/>
    </xf>
    <xf numFmtId="188" fontId="5" fillId="13" borderId="8">
      <alignment vertical="center"/>
    </xf>
    <xf numFmtId="186" fontId="56" fillId="21" borderId="252" applyNumberFormat="0" applyProtection="0">
      <alignment horizontal="left" vertical="top" indent="1"/>
    </xf>
    <xf numFmtId="4" fontId="56" fillId="61" borderId="267" applyNumberFormat="0" applyProtection="0">
      <alignment horizontal="left" vertical="center" indent="1"/>
    </xf>
    <xf numFmtId="186" fontId="57" fillId="44" borderId="264" applyNumberFormat="0" applyAlignment="0" applyProtection="0"/>
    <xf numFmtId="186" fontId="27" fillId="63" borderId="261" applyNumberFormat="0" applyProtection="0">
      <alignment horizontal="left" vertical="top" indent="1"/>
    </xf>
    <xf numFmtId="191" fontId="28" fillId="50" borderId="259">
      <alignment vertical="center"/>
    </xf>
    <xf numFmtId="186" fontId="56" fillId="21" borderId="261" applyNumberFormat="0" applyProtection="0">
      <alignment horizontal="left" vertical="top" indent="1"/>
    </xf>
    <xf numFmtId="4" fontId="62" fillId="11" borderId="252" applyNumberFormat="0" applyProtection="0">
      <alignment horizontal="left" vertical="center" indent="1"/>
    </xf>
    <xf numFmtId="186" fontId="57" fillId="44" borderId="254" applyNumberFormat="0" applyAlignment="0" applyProtection="0"/>
    <xf numFmtId="186" fontId="62" fillId="15" borderId="261" applyNumberFormat="0" applyProtection="0">
      <alignment horizontal="left" vertical="top" indent="1"/>
    </xf>
    <xf numFmtId="4" fontId="56" fillId="57" borderId="257" applyNumberFormat="0" applyProtection="0">
      <alignment horizontal="right" vertical="center"/>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62" fillId="48" borderId="261"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8" fontId="5" fillId="69" borderId="8">
      <alignment vertical="center"/>
    </xf>
    <xf numFmtId="4" fontId="56" fillId="54" borderId="253" applyNumberFormat="0" applyProtection="0">
      <alignment horizontal="left" vertical="center" indent="1"/>
    </xf>
    <xf numFmtId="4" fontId="56" fillId="56" borderId="253" applyNumberFormat="0" applyProtection="0">
      <alignment horizontal="right" vertical="center"/>
    </xf>
    <xf numFmtId="186" fontId="56" fillId="14" borderId="252" applyNumberFormat="0" applyProtection="0">
      <alignment horizontal="left" vertical="top" indent="1"/>
    </xf>
    <xf numFmtId="191" fontId="28" fillId="12" borderId="259">
      <alignment vertical="center"/>
      <protection locked="0"/>
    </xf>
    <xf numFmtId="186" fontId="56" fillId="40" borderId="253" applyNumberFormat="0" applyFont="0" applyAlignment="0" applyProtection="0"/>
    <xf numFmtId="4" fontId="70" fillId="86" borderId="252" applyNumberFormat="0" applyProtection="0">
      <alignment horizontal="left" vertical="center" indent="1"/>
    </xf>
    <xf numFmtId="191" fontId="5" fillId="69" borderId="8">
      <alignment vertical="center"/>
    </xf>
    <xf numFmtId="186" fontId="56" fillId="21" borderId="252" applyNumberFormat="0" applyProtection="0">
      <alignment horizontal="left" vertical="top" indent="1"/>
    </xf>
    <xf numFmtId="4" fontId="63" fillId="66" borderId="257" applyNumberFormat="0" applyProtection="0">
      <alignment horizontal="left" vertical="center" indent="1"/>
    </xf>
    <xf numFmtId="4" fontId="56" fillId="53" borderId="253"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50" fillId="41" borderId="242" applyNumberFormat="0" applyAlignment="0" applyProtection="0"/>
    <xf numFmtId="186" fontId="56" fillId="63" borderId="252" applyNumberFormat="0" applyProtection="0">
      <alignment horizontal="left" vertical="top" indent="1"/>
    </xf>
    <xf numFmtId="186" fontId="56" fillId="15" borderId="252" applyNumberFormat="0" applyProtection="0">
      <alignment horizontal="left" vertical="top" indent="1"/>
    </xf>
    <xf numFmtId="0" fontId="27" fillId="15" borderId="252" applyNumberFormat="0" applyProtection="0">
      <alignment horizontal="left" vertical="center" indent="1"/>
    </xf>
    <xf numFmtId="0" fontId="5" fillId="7" borderId="249">
      <alignment vertical="center"/>
      <protection locked="0"/>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7" fillId="63" borderId="252" applyNumberFormat="0" applyProtection="0">
      <alignment horizontal="left" vertical="top" indent="1"/>
    </xf>
    <xf numFmtId="4" fontId="59" fillId="65" borderId="242" applyNumberFormat="0" applyProtection="0">
      <alignment horizontal="right" vertical="center"/>
    </xf>
    <xf numFmtId="4" fontId="56" fillId="16" borderId="242" applyNumberFormat="0" applyProtection="0">
      <alignment horizontal="right" vertical="center"/>
    </xf>
    <xf numFmtId="186" fontId="56" fillId="21" borderId="244" applyNumberFormat="0" applyProtection="0">
      <alignment horizontal="left" vertical="top" indent="1"/>
    </xf>
    <xf numFmtId="186" fontId="60" fillId="52" borderId="261" applyNumberFormat="0" applyProtection="0">
      <alignment horizontal="left" vertical="top" indent="1"/>
    </xf>
    <xf numFmtId="4" fontId="56" fillId="52" borderId="253" applyNumberFormat="0" applyProtection="0">
      <alignment vertical="center"/>
    </xf>
    <xf numFmtId="186" fontId="56" fillId="14" borderId="244" applyNumberFormat="0" applyProtection="0">
      <alignment horizontal="left" vertical="top" indent="1"/>
    </xf>
    <xf numFmtId="4" fontId="56" fillId="58" borderId="242" applyNumberFormat="0" applyProtection="0">
      <alignment horizontal="right" vertical="center"/>
    </xf>
    <xf numFmtId="186" fontId="42" fillId="44" borderId="242" applyNumberFormat="0" applyAlignment="0" applyProtection="0"/>
    <xf numFmtId="4" fontId="27" fillId="21" borderId="257" applyNumberFormat="0" applyProtection="0">
      <alignment horizontal="left" vertical="center" indent="1"/>
    </xf>
    <xf numFmtId="4" fontId="62" fillId="11" borderId="244" applyNumberFormat="0" applyProtection="0">
      <alignment horizontal="left" vertical="center" indent="1"/>
    </xf>
    <xf numFmtId="4" fontId="56" fillId="61" borderId="245" applyNumberFormat="0" applyProtection="0">
      <alignment horizontal="left" vertical="center" indent="1"/>
    </xf>
    <xf numFmtId="186" fontId="56" fillId="40" borderId="253" applyNumberFormat="0" applyFont="0" applyAlignment="0" applyProtection="0"/>
    <xf numFmtId="186" fontId="56" fillId="15" borderId="252" applyNumberFormat="0" applyProtection="0">
      <alignment horizontal="left" vertical="top" indent="1"/>
    </xf>
    <xf numFmtId="172" fontId="28" fillId="12" borderId="259">
      <alignment vertical="center"/>
      <protection locked="0"/>
    </xf>
    <xf numFmtId="186" fontId="56" fillId="21" borderId="252" applyNumberFormat="0" applyProtection="0">
      <alignment horizontal="left" vertical="top" indent="1"/>
    </xf>
    <xf numFmtId="4" fontId="56" fillId="57" borderId="267" applyNumberFormat="0" applyProtection="0">
      <alignment horizontal="right" vertical="center"/>
    </xf>
    <xf numFmtId="186" fontId="27" fillId="21" borderId="244" applyNumberFormat="0" applyProtection="0">
      <alignment horizontal="left" vertical="center" indent="1"/>
    </xf>
    <xf numFmtId="4" fontId="56" fillId="53" borderId="253" applyNumberFormat="0" applyProtection="0">
      <alignment horizontal="left" vertical="center" indent="1"/>
    </xf>
    <xf numFmtId="4" fontId="62" fillId="11" borderId="252" applyNumberFormat="0" applyProtection="0">
      <alignment horizontal="left" vertical="center" indent="1"/>
    </xf>
    <xf numFmtId="186" fontId="56" fillId="63" borderId="244" applyNumberFormat="0" applyProtection="0">
      <alignment horizontal="left" vertical="top" indent="1"/>
    </xf>
    <xf numFmtId="188" fontId="5" fillId="7" borderId="249">
      <alignment vertical="center"/>
      <protection locked="0"/>
    </xf>
    <xf numFmtId="186" fontId="56" fillId="14" borderId="242" applyNumberFormat="0" applyProtection="0">
      <alignment horizontal="left" vertical="center"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0" fillId="41" borderId="242" applyNumberFormat="0" applyAlignment="0" applyProtection="0"/>
    <xf numFmtId="186" fontId="56" fillId="63" borderId="244" applyNumberFormat="0" applyProtection="0">
      <alignment horizontal="left" vertical="top" indent="1"/>
    </xf>
    <xf numFmtId="188" fontId="5" fillId="13" borderId="249">
      <alignment vertical="center"/>
    </xf>
    <xf numFmtId="186" fontId="27" fillId="21" borderId="244" applyNumberFormat="0" applyProtection="0">
      <alignment horizontal="left" vertical="center" indent="1"/>
    </xf>
    <xf numFmtId="191" fontId="28" fillId="49" borderId="249">
      <alignment vertical="center"/>
    </xf>
    <xf numFmtId="4" fontId="56" fillId="14" borderId="257"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28" fillId="50" borderId="249">
      <alignment vertical="center"/>
    </xf>
    <xf numFmtId="186" fontId="28" fillId="49" borderId="259">
      <alignment vertical="center"/>
    </xf>
    <xf numFmtId="0" fontId="5" fillId="70" borderId="259">
      <alignment horizontal="right" vertical="center"/>
      <protection locked="0"/>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44" fillId="0" borderId="248" applyNumberFormat="0" applyFill="0" applyAlignment="0" applyProtection="0"/>
    <xf numFmtId="186" fontId="27" fillId="15" borderId="244" applyNumberFormat="0" applyProtection="0">
      <alignment horizontal="left" vertical="center" indent="1"/>
    </xf>
    <xf numFmtId="186" fontId="56" fillId="15" borderId="252" applyNumberFormat="0" applyProtection="0">
      <alignment horizontal="left" vertical="top" indent="1"/>
    </xf>
    <xf numFmtId="4" fontId="56" fillId="60" borderId="253" applyNumberFormat="0" applyProtection="0">
      <alignment horizontal="right" vertical="center"/>
    </xf>
    <xf numFmtId="4" fontId="56" fillId="15" borderId="253" applyNumberFormat="0" applyProtection="0">
      <alignment horizontal="right" vertical="center"/>
    </xf>
    <xf numFmtId="186" fontId="57" fillId="44" borderId="264" applyNumberFormat="0" applyAlignment="0" applyProtection="0"/>
    <xf numFmtId="186" fontId="56" fillId="40" borderId="253" applyNumberFormat="0" applyFont="0" applyAlignment="0" applyProtection="0"/>
    <xf numFmtId="4" fontId="56" fillId="14" borderId="257" applyNumberFormat="0" applyProtection="0">
      <alignment horizontal="left" vertical="center" indent="1"/>
    </xf>
    <xf numFmtId="4" fontId="72" fillId="82" borderId="252"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28" fillId="50" borderId="259">
      <alignmen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9" borderId="263" applyNumberFormat="0" applyProtection="0">
      <alignment horizontal="right" vertical="center"/>
    </xf>
    <xf numFmtId="0" fontId="27" fillId="15" borderId="261" applyNumberFormat="0" applyProtection="0">
      <alignment horizontal="left" vertical="top" indent="1"/>
    </xf>
    <xf numFmtId="193" fontId="5" fillId="7" borderId="259">
      <alignment vertical="center"/>
      <protection locked="0"/>
    </xf>
    <xf numFmtId="188" fontId="5" fillId="13" borderId="249">
      <alignment vertical="center"/>
    </xf>
    <xf numFmtId="172" fontId="28" fillId="12" borderId="249">
      <alignment vertical="center"/>
      <protection locked="0"/>
    </xf>
    <xf numFmtId="186" fontId="57" fillId="44" borderId="243" applyNumberFormat="0" applyAlignment="0" applyProtection="0"/>
    <xf numFmtId="4" fontId="56" fillId="56" borderId="242" applyNumberFormat="0" applyProtection="0">
      <alignment horizontal="right" vertical="center"/>
    </xf>
    <xf numFmtId="186" fontId="27" fillId="15" borderId="244" applyNumberFormat="0" applyProtection="0">
      <alignment horizontal="left" vertical="center" indent="1"/>
    </xf>
    <xf numFmtId="193" fontId="5" fillId="69" borderId="249">
      <alignment vertical="center"/>
    </xf>
    <xf numFmtId="4" fontId="56" fillId="52" borderId="253" applyNumberFormat="0" applyProtection="0">
      <alignment vertical="center"/>
    </xf>
    <xf numFmtId="4" fontId="56" fillId="55" borderId="253" applyNumberFormat="0" applyProtection="0">
      <alignment horizontal="right" vertical="center"/>
    </xf>
    <xf numFmtId="191" fontId="5" fillId="70" borderId="8">
      <alignment horizontal="right" vertical="center"/>
      <protection locked="0"/>
    </xf>
    <xf numFmtId="186" fontId="56" fillId="63" borderId="252" applyNumberFormat="0" applyProtection="0">
      <alignment horizontal="left" vertical="top" indent="1"/>
    </xf>
    <xf numFmtId="186" fontId="56" fillId="40" borderId="253" applyNumberFormat="0" applyFont="0" applyAlignment="0" applyProtection="0"/>
    <xf numFmtId="191" fontId="28" fillId="50" borderId="8">
      <alignment vertical="center"/>
    </xf>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93" fontId="28" fillId="12" borderId="8">
      <alignment vertical="center"/>
      <protection locked="0"/>
    </xf>
    <xf numFmtId="186" fontId="56" fillId="63"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4" fontId="56" fillId="19" borderId="253" applyNumberFormat="0" applyProtection="0">
      <alignment horizontal="right" vertical="center"/>
    </xf>
    <xf numFmtId="4" fontId="56" fillId="23" borderId="263" applyNumberFormat="0" applyProtection="0">
      <alignment horizontal="right" vertical="center"/>
    </xf>
    <xf numFmtId="186" fontId="44" fillId="0" borderId="258" applyNumberFormat="0" applyFill="0" applyAlignment="0" applyProtection="0"/>
    <xf numFmtId="186" fontId="62" fillId="48" borderId="252" applyNumberFormat="0" applyProtection="0">
      <alignment horizontal="left" vertical="top" indent="1"/>
    </xf>
    <xf numFmtId="188" fontId="5" fillId="7" borderId="259">
      <alignment vertical="center"/>
      <protection locked="0"/>
    </xf>
    <xf numFmtId="186" fontId="56" fillId="63" borderId="263" applyNumberFormat="0" applyProtection="0">
      <alignment horizontal="left" vertical="center" indent="1"/>
    </xf>
    <xf numFmtId="4" fontId="56" fillId="59" borderId="253" applyNumberFormat="0" applyProtection="0">
      <alignment horizontal="right" vertical="center"/>
    </xf>
    <xf numFmtId="191" fontId="5" fillId="7" borderId="259">
      <alignment vertical="center"/>
      <protection locked="0"/>
    </xf>
    <xf numFmtId="4" fontId="72" fillId="87" borderId="252" applyNumberFormat="0" applyProtection="0">
      <alignment vertical="center"/>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4" borderId="252" applyNumberFormat="0" applyProtection="0">
      <alignment horizontal="left" vertical="top" indent="1"/>
    </xf>
    <xf numFmtId="4" fontId="56" fillId="15" borderId="263" applyNumberFormat="0" applyProtection="0">
      <alignment horizontal="right" vertical="center"/>
    </xf>
    <xf numFmtId="0" fontId="27" fillId="14" borderId="252" applyNumberFormat="0" applyProtection="0">
      <alignment horizontal="left" vertical="center" indent="1"/>
    </xf>
    <xf numFmtId="186" fontId="61" fillId="21" borderId="255" applyBorder="0"/>
    <xf numFmtId="191" fontId="28" fillId="12" borderId="259">
      <alignment vertical="center"/>
      <protection locked="0"/>
    </xf>
    <xf numFmtId="4" fontId="27" fillId="21" borderId="257" applyNumberFormat="0" applyProtection="0">
      <alignment horizontal="left" vertical="center" indent="1"/>
    </xf>
    <xf numFmtId="186" fontId="27" fillId="14" borderId="261" applyNumberFormat="0" applyProtection="0">
      <alignment horizontal="left" vertical="top" indent="1"/>
    </xf>
    <xf numFmtId="186" fontId="56" fillId="14" borderId="252" applyNumberFormat="0" applyProtection="0">
      <alignment horizontal="left" vertical="top" indent="1"/>
    </xf>
    <xf numFmtId="4" fontId="56" fillId="58" borderId="263" applyNumberFormat="0" applyProtection="0">
      <alignment horizontal="right" vertical="center"/>
    </xf>
    <xf numFmtId="186" fontId="27" fillId="21" borderId="261" applyNumberFormat="0" applyProtection="0">
      <alignment horizontal="left" vertical="top" indent="1"/>
    </xf>
    <xf numFmtId="186" fontId="56" fillId="63" borderId="252" applyNumberFormat="0" applyProtection="0">
      <alignment horizontal="left" vertical="top" indent="1"/>
    </xf>
    <xf numFmtId="186" fontId="27" fillId="21" borderId="252" applyNumberFormat="0" applyProtection="0">
      <alignment horizontal="left" vertical="center" indent="1"/>
    </xf>
    <xf numFmtId="186" fontId="27" fillId="15" borderId="252" applyNumberFormat="0" applyProtection="0">
      <alignment horizontal="left" vertical="top" indent="1"/>
    </xf>
    <xf numFmtId="186" fontId="61" fillId="21" borderId="255" applyBorder="0"/>
    <xf numFmtId="4" fontId="56" fillId="55" borderId="253" applyNumberFormat="0" applyProtection="0">
      <alignment horizontal="right" vertical="center"/>
    </xf>
    <xf numFmtId="186" fontId="27" fillId="15" borderId="252"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37" fontId="33" fillId="0" borderId="256" applyNumberFormat="0"/>
    <xf numFmtId="186" fontId="50" fillId="41" borderId="253" applyNumberFormat="0" applyAlignment="0" applyProtection="0"/>
    <xf numFmtId="186" fontId="56" fillId="21" borderId="252" applyNumberFormat="0" applyProtection="0">
      <alignment horizontal="left" vertical="top" indent="1"/>
    </xf>
    <xf numFmtId="186" fontId="27" fillId="63" borderId="252" applyNumberFormat="0" applyProtection="0">
      <alignment horizontal="left" vertical="top" indent="1"/>
    </xf>
    <xf numFmtId="4" fontId="56" fillId="14" borderId="267" applyNumberFormat="0" applyProtection="0">
      <alignment horizontal="left" vertical="center" indent="1"/>
    </xf>
    <xf numFmtId="186" fontId="56" fillId="40" borderId="253" applyNumberFormat="0" applyFont="0" applyAlignment="0" applyProtection="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0" fontId="73" fillId="52" borderId="252" applyNumberFormat="0" applyProtection="0">
      <alignment horizontal="left" vertical="top" indent="1"/>
    </xf>
    <xf numFmtId="0" fontId="37" fillId="48" borderId="252" applyNumberFormat="0" applyProtection="0">
      <alignment horizontal="left" vertical="top" indent="1"/>
    </xf>
    <xf numFmtId="186" fontId="56" fillId="11" borderId="253" applyNumberFormat="0" applyProtection="0">
      <alignment horizontal="left" vertical="center" indent="1"/>
    </xf>
    <xf numFmtId="4" fontId="72" fillId="86" borderId="252" applyNumberFormat="0" applyProtection="0">
      <alignment horizontal="right" vertical="center"/>
    </xf>
    <xf numFmtId="188" fontId="5" fillId="13" borderId="259">
      <alignment vertical="center"/>
    </xf>
    <xf numFmtId="193" fontId="5" fillId="69" borderId="259">
      <alignment vertical="center"/>
    </xf>
    <xf numFmtId="191" fontId="5" fillId="69" borderId="259">
      <alignment vertical="center"/>
    </xf>
    <xf numFmtId="193" fontId="5" fillId="7" borderId="259">
      <alignment vertical="center"/>
      <protection locked="0"/>
    </xf>
    <xf numFmtId="191" fontId="28" fillId="50" borderId="259">
      <alignment vertical="center"/>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27" fillId="14" borderId="252" applyNumberFormat="0" applyProtection="0">
      <alignment horizontal="left" vertical="top" indent="1"/>
    </xf>
    <xf numFmtId="190" fontId="5" fillId="70" borderId="259">
      <alignment horizontal="right" vertical="center"/>
      <protection locked="0"/>
    </xf>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21" borderId="261" applyNumberFormat="0" applyProtection="0">
      <alignment horizontal="left" vertical="top" indent="1"/>
    </xf>
    <xf numFmtId="191" fontId="28" fillId="12" borderId="259">
      <alignment vertical="center"/>
      <protection locked="0"/>
    </xf>
    <xf numFmtId="186" fontId="27" fillId="15" borderId="261" applyNumberFormat="0" applyProtection="0">
      <alignment horizontal="left" vertical="center" indent="1"/>
    </xf>
    <xf numFmtId="4" fontId="56" fillId="52" borderId="253" applyNumberFormat="0" applyProtection="0">
      <alignment vertical="center"/>
    </xf>
    <xf numFmtId="186" fontId="56" fillId="21" borderId="261" applyNumberFormat="0" applyProtection="0">
      <alignment horizontal="left" vertical="top" indent="1"/>
    </xf>
    <xf numFmtId="186" fontId="28" fillId="12" borderId="259">
      <alignment vertical="center"/>
      <protection locked="0"/>
    </xf>
    <xf numFmtId="186" fontId="44" fillId="0" borderId="258" applyNumberFormat="0" applyFill="0" applyAlignment="0" applyProtection="0"/>
    <xf numFmtId="186" fontId="56" fillId="15" borderId="252" applyNumberFormat="0" applyProtection="0">
      <alignment horizontal="left" vertical="top" indent="1"/>
    </xf>
    <xf numFmtId="186" fontId="27" fillId="21" borderId="261" applyNumberFormat="0" applyProtection="0">
      <alignment horizontal="left" vertical="top" indent="1"/>
    </xf>
    <xf numFmtId="186" fontId="27" fillId="63" borderId="261" applyNumberFormat="0" applyProtection="0">
      <alignment horizontal="left" vertical="top" indent="1"/>
    </xf>
    <xf numFmtId="186" fontId="27" fillId="14" borderId="261" applyNumberFormat="0" applyProtection="0">
      <alignment horizontal="left" vertical="top" indent="1"/>
    </xf>
    <xf numFmtId="186" fontId="60" fillId="52" borderId="261" applyNumberFormat="0" applyProtection="0">
      <alignment horizontal="left" vertical="top" indent="1"/>
    </xf>
    <xf numFmtId="4" fontId="56" fillId="15" borderId="263" applyNumberFormat="0" applyProtection="0">
      <alignment horizontal="right" vertical="center"/>
    </xf>
    <xf numFmtId="4" fontId="64" fillId="64" borderId="263" applyNumberFormat="0" applyProtection="0">
      <alignment horizontal="right" vertical="center"/>
    </xf>
    <xf numFmtId="186" fontId="56" fillId="63" borderId="252" applyNumberFormat="0" applyProtection="0">
      <alignment horizontal="left" vertical="top" indent="1"/>
    </xf>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1" fontId="28" fillId="51" borderId="269">
      <alignment horizontal="right" vertical="center"/>
      <protection locked="0"/>
    </xf>
    <xf numFmtId="4" fontId="56" fillId="15" borderId="263" applyNumberFormat="0" applyProtection="0">
      <alignment horizontal="right" vertical="center"/>
    </xf>
    <xf numFmtId="186" fontId="50" fillId="41" borderId="263" applyNumberFormat="0" applyAlignment="0" applyProtection="0"/>
    <xf numFmtId="4" fontId="59" fillId="65" borderId="253" applyNumberFormat="0" applyProtection="0">
      <alignment horizontal="right" vertical="center"/>
    </xf>
    <xf numFmtId="0" fontId="27" fillId="63" borderId="261" applyNumberFormat="0" applyProtection="0">
      <alignment horizontal="left" vertical="top" indent="1"/>
    </xf>
    <xf numFmtId="4" fontId="75" fillId="88" borderId="262" applyNumberFormat="0" applyProtection="0">
      <alignment horizontal="left" vertical="center" indent="1"/>
    </xf>
    <xf numFmtId="186" fontId="56" fillId="40" borderId="253" applyNumberFormat="0" applyFont="0" applyAlignment="0" applyProtection="0"/>
    <xf numFmtId="4" fontId="59" fillId="53" borderId="253" applyNumberFormat="0" applyProtection="0">
      <alignment vertical="center"/>
    </xf>
    <xf numFmtId="196" fontId="5" fillId="69" borderId="259">
      <alignment vertical="center"/>
    </xf>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23" borderId="263" applyNumberFormat="0" applyProtection="0">
      <alignment horizontal="right" vertical="center"/>
    </xf>
    <xf numFmtId="186" fontId="62" fillId="15" borderId="252" applyNumberFormat="0" applyProtection="0">
      <alignment horizontal="left" vertical="top" indent="1"/>
    </xf>
    <xf numFmtId="186" fontId="56" fillId="21" borderId="252" applyNumberFormat="0" applyProtection="0">
      <alignment horizontal="left" vertical="top" indent="1"/>
    </xf>
    <xf numFmtId="186" fontId="44" fillId="0" borderId="258" applyNumberFormat="0" applyFill="0" applyAlignment="0" applyProtection="0"/>
    <xf numFmtId="188" fontId="28" fillId="49" borderId="8">
      <alignment vertical="center"/>
    </xf>
    <xf numFmtId="186" fontId="56" fillId="62" borderId="263" applyNumberFormat="0" applyProtection="0">
      <alignment horizontal="left" vertical="center" indent="1"/>
    </xf>
    <xf numFmtId="186" fontId="61" fillId="21" borderId="265" applyBorder="0"/>
    <xf numFmtId="4" fontId="56" fillId="0" borderId="263" applyNumberFormat="0" applyProtection="0">
      <alignment horizontal="right" vertical="center"/>
    </xf>
    <xf numFmtId="186" fontId="56" fillId="15" borderId="252" applyNumberFormat="0" applyProtection="0">
      <alignment horizontal="left" vertical="top" indent="1"/>
    </xf>
    <xf numFmtId="4" fontId="56" fillId="54" borderId="253" applyNumberFormat="0" applyProtection="0">
      <alignment horizontal="left" vertical="center" indent="1"/>
    </xf>
    <xf numFmtId="4" fontId="56" fillId="54" borderId="253" applyNumberFormat="0" applyProtection="0">
      <alignment horizontal="left" vertical="center" indent="1"/>
    </xf>
    <xf numFmtId="186" fontId="56" fillId="15" borderId="252" applyNumberFormat="0" applyProtection="0">
      <alignment horizontal="left" vertical="top" indent="1"/>
    </xf>
    <xf numFmtId="191" fontId="28" fillId="50" borderId="8">
      <alignment vertical="center"/>
    </xf>
    <xf numFmtId="186" fontId="56" fillId="63" borderId="252" applyNumberFormat="0" applyProtection="0">
      <alignment horizontal="left" vertical="top" indent="1"/>
    </xf>
    <xf numFmtId="0" fontId="27" fillId="63" borderId="252" applyNumberFormat="0" applyProtection="0">
      <alignment horizontal="left" vertical="center" indent="1"/>
    </xf>
    <xf numFmtId="0" fontId="5" fillId="7" borderId="8">
      <alignment vertical="center"/>
      <protection locked="0"/>
    </xf>
    <xf numFmtId="186" fontId="56" fillId="21" borderId="244" applyNumberFormat="0" applyProtection="0">
      <alignment horizontal="left" vertical="top" indent="1"/>
    </xf>
    <xf numFmtId="186" fontId="56" fillId="63" borderId="263" applyNumberFormat="0" applyProtection="0">
      <alignment horizontal="left" vertical="center" indent="1"/>
    </xf>
    <xf numFmtId="191" fontId="28" fillId="51" borderId="8">
      <alignment horizontal="right" vertical="center"/>
      <protection locked="0"/>
    </xf>
    <xf numFmtId="186" fontId="56" fillId="15" borderId="252" applyNumberFormat="0" applyProtection="0">
      <alignment horizontal="left" vertical="top" indent="1"/>
    </xf>
    <xf numFmtId="191" fontId="28" fillId="50" borderId="249">
      <alignment vertical="center"/>
    </xf>
    <xf numFmtId="4" fontId="56" fillId="19" borderId="242" applyNumberFormat="0" applyProtection="0">
      <alignment horizontal="right" vertical="center"/>
    </xf>
    <xf numFmtId="186" fontId="27" fillId="14" borderId="261" applyNumberFormat="0" applyProtection="0">
      <alignment horizontal="left" vertical="center" indent="1"/>
    </xf>
    <xf numFmtId="186" fontId="56" fillId="15" borderId="252" applyNumberFormat="0" applyProtection="0">
      <alignment horizontal="left" vertical="top" indent="1"/>
    </xf>
    <xf numFmtId="4" fontId="56" fillId="53" borderId="242" applyNumberFormat="0" applyProtection="0">
      <alignment horizontal="left" vertical="center" indent="1"/>
    </xf>
    <xf numFmtId="186" fontId="27" fillId="63" borderId="244" applyNumberFormat="0" applyProtection="0">
      <alignment horizontal="left" vertical="center" indent="1"/>
    </xf>
    <xf numFmtId="186" fontId="56" fillId="21" borderId="244" applyNumberFormat="0" applyProtection="0">
      <alignment horizontal="left" vertical="top" indent="1"/>
    </xf>
    <xf numFmtId="188" fontId="28" fillId="51" borderId="259">
      <alignment horizontal="right" vertical="center"/>
      <protection locked="0"/>
    </xf>
    <xf numFmtId="190" fontId="5" fillId="70" borderId="269">
      <alignment horizontal="right" vertical="center"/>
      <protection locked="0"/>
    </xf>
    <xf numFmtId="4" fontId="27" fillId="21" borderId="257" applyNumberFormat="0" applyProtection="0">
      <alignment horizontal="left" vertical="center" indent="1"/>
    </xf>
    <xf numFmtId="4" fontId="56" fillId="60" borderId="263" applyNumberFormat="0" applyProtection="0">
      <alignment horizontal="right" vertical="center"/>
    </xf>
    <xf numFmtId="186" fontId="56" fillId="63" borderId="252" applyNumberFormat="0" applyProtection="0">
      <alignment horizontal="left" vertical="top" indent="1"/>
    </xf>
    <xf numFmtId="186" fontId="27" fillId="14" borderId="261" applyNumberFormat="0" applyProtection="0">
      <alignment horizontal="left" vertical="top" indent="1"/>
    </xf>
    <xf numFmtId="4" fontId="56" fillId="54" borderId="253" applyNumberFormat="0" applyProtection="0">
      <alignment horizontal="left" vertical="center" indent="1"/>
    </xf>
    <xf numFmtId="4" fontId="72" fillId="82" borderId="261" applyNumberFormat="0" applyProtection="0">
      <alignment horizontal="right" vertical="center"/>
    </xf>
    <xf numFmtId="4" fontId="56" fillId="53" borderId="253" applyNumberFormat="0" applyProtection="0">
      <alignment horizontal="left" vertical="center" indent="1"/>
    </xf>
    <xf numFmtId="4" fontId="59" fillId="65" borderId="263" applyNumberFormat="0" applyProtection="0">
      <alignment horizontal="right" vertical="center"/>
    </xf>
    <xf numFmtId="186" fontId="56" fillId="14" borderId="242" applyNumberFormat="0" applyProtection="0">
      <alignment horizontal="left" vertical="center" indent="1"/>
    </xf>
    <xf numFmtId="186" fontId="56" fillId="11" borderId="242" applyNumberFormat="0" applyProtection="0">
      <alignment horizontal="left" vertical="center" indent="1"/>
    </xf>
    <xf numFmtId="191" fontId="5" fillId="70" borderId="259">
      <alignment horizontal="right" vertical="center"/>
      <protection locked="0"/>
    </xf>
    <xf numFmtId="4" fontId="56" fillId="54" borderId="253" applyNumberFormat="0" applyProtection="0">
      <alignment horizontal="left" vertical="center" indent="1"/>
    </xf>
    <xf numFmtId="4" fontId="56" fillId="59" borderId="253" applyNumberFormat="0" applyProtection="0">
      <alignment horizontal="right" vertical="center"/>
    </xf>
    <xf numFmtId="188" fontId="28" fillId="50" borderId="8">
      <alignment vertical="center"/>
    </xf>
    <xf numFmtId="4" fontId="56" fillId="60" borderId="242" applyNumberFormat="0" applyProtection="0">
      <alignment horizontal="right" vertical="center"/>
    </xf>
    <xf numFmtId="186" fontId="56" fillId="63" borderId="244" applyNumberFormat="0" applyProtection="0">
      <alignment horizontal="left" vertical="top" indent="1"/>
    </xf>
    <xf numFmtId="4" fontId="62" fillId="11" borderId="252" applyNumberFormat="0" applyProtection="0">
      <alignment horizontal="left" vertical="center" indent="1"/>
    </xf>
    <xf numFmtId="172" fontId="5" fillId="7" borderId="259">
      <alignment vertical="center"/>
      <protection locked="0"/>
    </xf>
    <xf numFmtId="191" fontId="28" fillId="51" borderId="8">
      <alignment horizontal="right" vertical="center"/>
      <protection locked="0"/>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0" fillId="41" borderId="253" applyNumberFormat="0" applyAlignment="0" applyProtection="0"/>
    <xf numFmtId="186" fontId="27" fillId="63" borderId="261" applyNumberFormat="0" applyProtection="0">
      <alignment horizontal="left" vertical="center" indent="1"/>
    </xf>
    <xf numFmtId="186" fontId="28" fillId="49" borderId="269">
      <alignment vertical="center"/>
    </xf>
    <xf numFmtId="4" fontId="56" fillId="14" borderId="267" applyNumberFormat="0" applyProtection="0">
      <alignment horizontal="left" vertical="center" indent="1"/>
    </xf>
    <xf numFmtId="186" fontId="56" fillId="15" borderId="252" applyNumberFormat="0" applyProtection="0">
      <alignment horizontal="left" vertical="top" indent="1"/>
    </xf>
    <xf numFmtId="191" fontId="28" fillId="51" borderId="259">
      <alignment horizontal="right" vertical="center"/>
      <protection locked="0"/>
    </xf>
    <xf numFmtId="186" fontId="56" fillId="40" borderId="263" applyNumberFormat="0" applyFont="0" applyAlignment="0" applyProtection="0"/>
    <xf numFmtId="193" fontId="28" fillId="50" borderId="269">
      <alignment vertical="center"/>
    </xf>
    <xf numFmtId="4" fontId="64" fillId="64" borderId="263" applyNumberFormat="0" applyProtection="0">
      <alignment horizontal="right" vertical="center"/>
    </xf>
    <xf numFmtId="4" fontId="56" fillId="0" borderId="253" applyNumberFormat="0" applyProtection="0">
      <alignment horizontal="right" vertical="center"/>
    </xf>
    <xf numFmtId="186" fontId="27" fillId="14" borderId="261" applyNumberFormat="0" applyProtection="0">
      <alignment horizontal="left" vertical="center" indent="1"/>
    </xf>
    <xf numFmtId="186" fontId="56" fillId="14" borderId="242"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4" fontId="56" fillId="19" borderId="263" applyNumberFormat="0" applyProtection="0">
      <alignment horizontal="right" vertical="center"/>
    </xf>
    <xf numFmtId="0" fontId="27" fillId="15" borderId="252" applyNumberFormat="0" applyProtection="0">
      <alignment horizontal="left" vertical="top" indent="1"/>
    </xf>
    <xf numFmtId="186" fontId="56" fillId="14" borderId="252" applyNumberFormat="0" applyProtection="0">
      <alignment horizontal="left" vertical="top" indent="1"/>
    </xf>
    <xf numFmtId="186" fontId="56" fillId="11" borderId="253" applyNumberFormat="0" applyProtection="0">
      <alignment horizontal="left" vertical="center" indent="1"/>
    </xf>
    <xf numFmtId="37" fontId="33" fillId="0" borderId="256" applyNumberFormat="0"/>
    <xf numFmtId="186" fontId="56" fillId="40" borderId="263" applyNumberFormat="0" applyFont="0" applyAlignment="0" applyProtection="0"/>
    <xf numFmtId="186" fontId="56" fillId="14" borderId="252" applyNumberFormat="0" applyProtection="0">
      <alignment horizontal="left" vertical="top" indent="1"/>
    </xf>
    <xf numFmtId="194" fontId="33" fillId="0" borderId="231" applyFill="0"/>
    <xf numFmtId="4" fontId="56" fillId="61" borderId="267" applyNumberFormat="0" applyProtection="0">
      <alignment horizontal="left" vertical="center" indent="1"/>
    </xf>
    <xf numFmtId="186" fontId="44" fillId="0" borderId="258" applyNumberFormat="0" applyFill="0" applyAlignment="0" applyProtection="0"/>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56" fillId="14" borderId="244" applyNumberFormat="0" applyProtection="0">
      <alignment horizontal="left" vertical="top" indent="1"/>
    </xf>
    <xf numFmtId="186" fontId="27" fillId="15" borderId="252" applyNumberFormat="0" applyProtection="0">
      <alignment horizontal="left" vertical="center" indent="1"/>
    </xf>
    <xf numFmtId="186" fontId="56" fillId="40" borderId="253" applyNumberFormat="0" applyFont="0" applyAlignment="0" applyProtection="0"/>
    <xf numFmtId="186" fontId="42" fillId="44" borderId="263" applyNumberFormat="0" applyAlignment="0" applyProtection="0"/>
    <xf numFmtId="186" fontId="56" fillId="15" borderId="261" applyNumberFormat="0" applyProtection="0">
      <alignment horizontal="left" vertical="top" indent="1"/>
    </xf>
    <xf numFmtId="186" fontId="56" fillId="14" borderId="263" applyNumberFormat="0" applyProtection="0">
      <alignment horizontal="left" vertical="center" indent="1"/>
    </xf>
    <xf numFmtId="186" fontId="42" fillId="44" borderId="253" applyNumberFormat="0" applyAlignment="0" applyProtection="0"/>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81" borderId="261" applyNumberFormat="0" applyProtection="0">
      <alignment horizontal="right" vertical="center"/>
    </xf>
    <xf numFmtId="4" fontId="56" fillId="58" borderId="263"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27" fillId="14" borderId="252" applyNumberFormat="0" applyProtection="0">
      <alignment horizontal="left" vertical="center" indent="1"/>
    </xf>
    <xf numFmtId="186" fontId="56" fillId="21" borderId="252"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0" fontId="73" fillId="52" borderId="252" applyNumberFormat="0" applyProtection="0">
      <alignment horizontal="left" vertical="top" indent="1"/>
    </xf>
    <xf numFmtId="191" fontId="5" fillId="13" borderId="249">
      <alignmen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27" fillId="14" borderId="252" applyNumberFormat="0" applyProtection="0">
      <alignment horizontal="left" vertical="top" indent="1"/>
    </xf>
    <xf numFmtId="186" fontId="56" fillId="14" borderId="244" applyNumberFormat="0" applyProtection="0">
      <alignment horizontal="left" vertical="top" indent="1"/>
    </xf>
    <xf numFmtId="4" fontId="62" fillId="11" borderId="244" applyNumberFormat="0" applyProtection="0">
      <alignment horizontal="left" vertical="center" indent="1"/>
    </xf>
    <xf numFmtId="186" fontId="44" fillId="0" borderId="248" applyNumberFormat="0" applyFill="0" applyAlignment="0" applyProtection="0"/>
    <xf numFmtId="186" fontId="56" fillId="63" borderId="242" applyNumberFormat="0" applyProtection="0">
      <alignment horizontal="left" vertical="center" indent="1"/>
    </xf>
    <xf numFmtId="191" fontId="28" fillId="50" borderId="249">
      <alignment vertical="center"/>
    </xf>
    <xf numFmtId="4" fontId="56" fillId="61" borderId="257" applyNumberFormat="0" applyProtection="0">
      <alignment horizontal="left" vertical="center" indent="1"/>
    </xf>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56" fillId="14"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172" fontId="28" fillId="12" borderId="8">
      <alignment vertical="center"/>
      <protection locked="0"/>
    </xf>
    <xf numFmtId="194" fontId="33" fillId="0" borderId="250" applyFill="0"/>
    <xf numFmtId="186" fontId="56" fillId="21" borderId="252" applyNumberFormat="0" applyProtection="0">
      <alignment horizontal="left" vertical="top" indent="1"/>
    </xf>
    <xf numFmtId="186" fontId="42" fillId="44" borderId="253" applyNumberFormat="0" applyAlignment="0" applyProtection="0"/>
    <xf numFmtId="186" fontId="56" fillId="21" borderId="244" applyNumberFormat="0" applyProtection="0">
      <alignment horizontal="left" vertical="top" indent="1"/>
    </xf>
    <xf numFmtId="4" fontId="70" fillId="53" borderId="244" applyNumberFormat="0" applyProtection="0">
      <alignment vertical="center"/>
    </xf>
    <xf numFmtId="0" fontId="5" fillId="7" borderId="249">
      <alignment vertical="center"/>
      <protection locked="0"/>
    </xf>
    <xf numFmtId="186" fontId="56" fillId="15" borderId="244" applyNumberFormat="0" applyProtection="0">
      <alignment horizontal="left" vertical="top" indent="1"/>
    </xf>
    <xf numFmtId="186" fontId="42" fillId="44" borderId="242" applyNumberFormat="0" applyAlignment="0" applyProtection="0"/>
    <xf numFmtId="186" fontId="56" fillId="21" borderId="244" applyNumberFormat="0" applyProtection="0">
      <alignment horizontal="left" vertical="top" indent="1"/>
    </xf>
    <xf numFmtId="4" fontId="62" fillId="11" borderId="244" applyNumberFormat="0" applyProtection="0">
      <alignment horizontal="left" vertical="center" indent="1"/>
    </xf>
    <xf numFmtId="4" fontId="56" fillId="53" borderId="242" applyNumberFormat="0" applyProtection="0">
      <alignment horizontal="left" vertical="center" indent="1"/>
    </xf>
    <xf numFmtId="186" fontId="50" fillId="41" borderId="242" applyNumberFormat="0" applyAlignment="0" applyProtection="0"/>
    <xf numFmtId="4" fontId="56" fillId="60" borderId="242" applyNumberFormat="0" applyProtection="0">
      <alignment horizontal="right" vertical="center"/>
    </xf>
    <xf numFmtId="4" fontId="56" fillId="23" borderId="242" applyNumberFormat="0" applyProtection="0">
      <alignment horizontal="right" vertical="center"/>
    </xf>
    <xf numFmtId="4" fontId="56" fillId="19" borderId="253" applyNumberFormat="0" applyProtection="0">
      <alignment horizontal="right" vertical="center"/>
    </xf>
    <xf numFmtId="186" fontId="62" fillId="15" borderId="261" applyNumberFormat="0" applyProtection="0">
      <alignment horizontal="left" vertical="top" indent="1"/>
    </xf>
    <xf numFmtId="186" fontId="56" fillId="63" borderId="261" applyNumberFormat="0" applyProtection="0">
      <alignment horizontal="left" vertical="top" indent="1"/>
    </xf>
    <xf numFmtId="4" fontId="56" fillId="19" borderId="263" applyNumberFormat="0" applyProtection="0">
      <alignment horizontal="right" vertical="center"/>
    </xf>
    <xf numFmtId="4" fontId="62" fillId="48" borderId="261" applyNumberFormat="0" applyProtection="0">
      <alignment vertical="center"/>
    </xf>
    <xf numFmtId="186" fontId="27" fillId="15" borderId="252" applyNumberFormat="0" applyProtection="0">
      <alignment horizontal="left" vertical="center"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4" fontId="64" fillId="64" borderId="263" applyNumberFormat="0" applyProtection="0">
      <alignment horizontal="right" vertical="center"/>
    </xf>
    <xf numFmtId="186" fontId="56" fillId="15" borderId="252" applyNumberFormat="0" applyProtection="0">
      <alignment horizontal="left" vertical="top" indent="1"/>
    </xf>
    <xf numFmtId="186" fontId="56" fillId="62" borderId="263" applyNumberFormat="0" applyProtection="0">
      <alignment horizontal="left" vertical="center" indent="1"/>
    </xf>
    <xf numFmtId="186" fontId="56" fillId="15" borderId="252" applyNumberFormat="0" applyProtection="0">
      <alignment horizontal="left" vertical="top" indent="1"/>
    </xf>
    <xf numFmtId="4" fontId="56" fillId="0" borderId="263" applyNumberFormat="0" applyProtection="0">
      <alignment horizontal="right" vertical="center"/>
    </xf>
    <xf numFmtId="186" fontId="56" fillId="63" borderId="263"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56" fillId="21" borderId="261" applyNumberFormat="0" applyProtection="0">
      <alignment horizontal="left" vertical="top" indent="1"/>
    </xf>
    <xf numFmtId="4" fontId="62" fillId="48" borderId="252" applyNumberFormat="0" applyProtection="0">
      <alignment vertical="center"/>
    </xf>
    <xf numFmtId="186" fontId="56" fillId="14" borderId="261" applyNumberFormat="0" applyProtection="0">
      <alignment horizontal="left" vertical="top" indent="1"/>
    </xf>
    <xf numFmtId="186" fontId="27" fillId="15" borderId="261" applyNumberFormat="0" applyProtection="0">
      <alignment horizontal="left" vertical="top" indent="1"/>
    </xf>
    <xf numFmtId="186" fontId="56" fillId="63" borderId="252" applyNumberFormat="0" applyProtection="0">
      <alignment horizontal="left" vertical="top" indent="1"/>
    </xf>
    <xf numFmtId="186" fontId="62" fillId="15" borderId="252" applyNumberFormat="0" applyProtection="0">
      <alignment horizontal="left" vertical="top" indent="1"/>
    </xf>
    <xf numFmtId="186" fontId="56" fillId="14" borderId="261" applyNumberFormat="0" applyProtection="0">
      <alignment horizontal="left" vertical="top" indent="1"/>
    </xf>
    <xf numFmtId="186" fontId="27" fillId="14" borderId="252" applyNumberFormat="0" applyProtection="0">
      <alignment horizontal="left" vertical="top" indent="1"/>
    </xf>
    <xf numFmtId="37" fontId="33" fillId="0" borderId="256" applyNumberFormat="0"/>
    <xf numFmtId="186" fontId="27" fillId="21" borderId="244" applyNumberFormat="0" applyProtection="0">
      <alignment horizontal="left" vertical="center" indent="1"/>
    </xf>
    <xf numFmtId="4" fontId="56" fillId="23" borderId="25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4" fontId="56" fillId="60" borderId="253" applyNumberFormat="0" applyProtection="0">
      <alignment horizontal="righ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56" fillId="14" borderId="244" applyNumberFormat="0" applyProtection="0">
      <alignment horizontal="left" vertical="top" indent="1"/>
    </xf>
    <xf numFmtId="0" fontId="27" fillId="64" borderId="249" applyNumberFormat="0">
      <protection locked="0"/>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62" fillId="48" borderId="244" applyNumberFormat="0" applyProtection="0">
      <alignment horizontal="left" vertical="top" indent="1"/>
    </xf>
    <xf numFmtId="4" fontId="56" fillId="14" borderId="245" applyNumberFormat="0" applyProtection="0">
      <alignment horizontal="left" vertical="center" indent="1"/>
    </xf>
    <xf numFmtId="186" fontId="27" fillId="14" borderId="244" applyNumberFormat="0" applyProtection="0">
      <alignment horizontal="left" vertical="center" indent="1"/>
    </xf>
    <xf numFmtId="190" fontId="5" fillId="70" borderId="249">
      <alignment horizontal="right" vertical="center"/>
      <protection locked="0"/>
    </xf>
    <xf numFmtId="186" fontId="56" fillId="21" borderId="244" applyNumberFormat="0" applyProtection="0">
      <alignment horizontal="left" vertical="top" indent="1"/>
    </xf>
    <xf numFmtId="193" fontId="28" fillId="12" borderId="249">
      <alignment vertical="center"/>
      <protection locked="0"/>
    </xf>
    <xf numFmtId="186" fontId="56" fillId="40" borderId="242" applyNumberFormat="0" applyFont="0" applyAlignment="0" applyProtection="0"/>
    <xf numFmtId="186" fontId="56" fillId="15" borderId="252" applyNumberFormat="0" applyProtection="0">
      <alignment horizontal="left" vertical="top" indent="1"/>
    </xf>
    <xf numFmtId="186" fontId="62" fillId="48" borderId="261" applyNumberFormat="0" applyProtection="0">
      <alignment horizontal="left" vertical="top" indent="1"/>
    </xf>
    <xf numFmtId="4" fontId="56" fillId="14" borderId="257" applyNumberFormat="0" applyProtection="0">
      <alignment horizontal="left" vertical="center" indent="1"/>
    </xf>
    <xf numFmtId="186" fontId="56" fillId="40" borderId="242" applyNumberFormat="0" applyFont="0" applyAlignment="0" applyProtection="0"/>
    <xf numFmtId="186" fontId="56" fillId="40" borderId="263" applyNumberFormat="0" applyFont="0" applyAlignment="0" applyProtection="0"/>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28" fillId="49" borderId="249">
      <alignment vertical="center"/>
    </xf>
    <xf numFmtId="186" fontId="50" fillId="41" borderId="242" applyNumberFormat="0" applyAlignment="0" applyProtection="0"/>
    <xf numFmtId="4" fontId="56" fillId="19" borderId="242" applyNumberFormat="0" applyProtection="0">
      <alignment horizontal="right" vertical="center"/>
    </xf>
    <xf numFmtId="0" fontId="5" fillId="70" borderId="249">
      <alignment horizontal="right" vertical="center"/>
      <protection locked="0"/>
    </xf>
    <xf numFmtId="186" fontId="61" fillId="21" borderId="246" applyBorder="0"/>
    <xf numFmtId="191" fontId="28" fillId="50" borderId="259">
      <alignment vertical="center"/>
    </xf>
    <xf numFmtId="186" fontId="57" fillId="44" borderId="264" applyNumberFormat="0" applyAlignment="0" applyProtection="0"/>
    <xf numFmtId="172" fontId="28" fillId="12" borderId="249">
      <alignment vertical="center"/>
      <protection locked="0"/>
    </xf>
    <xf numFmtId="186" fontId="56" fillId="14" borderId="244" applyNumberFormat="0" applyProtection="0">
      <alignment horizontal="left" vertical="top" indent="1"/>
    </xf>
    <xf numFmtId="191" fontId="28" fillId="51" borderId="259">
      <alignment horizontal="right" vertical="center"/>
      <protection locked="0"/>
    </xf>
    <xf numFmtId="186" fontId="27" fillId="15" borderId="244" applyNumberFormat="0" applyProtection="0">
      <alignment horizontal="left" vertical="top" indent="1"/>
    </xf>
    <xf numFmtId="186" fontId="56" fillId="15" borderId="252" applyNumberFormat="0" applyProtection="0">
      <alignment horizontal="left" vertical="top" indent="1"/>
    </xf>
    <xf numFmtId="186" fontId="27" fillId="14" borderId="252"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7" fillId="44" borderId="254" applyNumberFormat="0" applyAlignment="0" applyProtection="0"/>
    <xf numFmtId="191" fontId="28" fillId="50" borderId="8">
      <alignment vertical="center"/>
    </xf>
    <xf numFmtId="4" fontId="59" fillId="53" borderId="263" applyNumberFormat="0" applyProtection="0">
      <alignment vertical="center"/>
    </xf>
    <xf numFmtId="191" fontId="5" fillId="7" borderId="259">
      <alignment vertical="center"/>
      <protection locked="0"/>
    </xf>
    <xf numFmtId="191" fontId="28" fillId="50" borderId="259">
      <alignment vertical="center"/>
    </xf>
    <xf numFmtId="186" fontId="56" fillId="15" borderId="252" applyNumberFormat="0" applyProtection="0">
      <alignment horizontal="left" vertical="top" indent="1"/>
    </xf>
    <xf numFmtId="37" fontId="33" fillId="0" borderId="256" applyNumberFormat="0"/>
    <xf numFmtId="191" fontId="5" fillId="7" borderId="269">
      <alignment vertical="center"/>
      <protection locked="0"/>
    </xf>
    <xf numFmtId="186" fontId="27" fillId="21" borderId="261" applyNumberFormat="0" applyProtection="0">
      <alignment horizontal="left" vertical="top" indent="1"/>
    </xf>
    <xf numFmtId="186" fontId="56" fillId="14" borderId="261"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62" fillId="15" borderId="261" applyNumberFormat="0" applyProtection="0">
      <alignment horizontal="left" vertical="top" indent="1"/>
    </xf>
    <xf numFmtId="186" fontId="56" fillId="63" borderId="261" applyNumberFormat="0" applyProtection="0">
      <alignment horizontal="left" vertical="top"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4" fontId="27" fillId="21" borderId="267" applyNumberFormat="0" applyProtection="0">
      <alignment horizontal="left" vertical="center" indent="1"/>
    </xf>
    <xf numFmtId="191" fontId="28" fillId="50" borderId="269">
      <alignment vertical="center"/>
    </xf>
    <xf numFmtId="186" fontId="56" fillId="40" borderId="263" applyNumberFormat="0" applyFont="0" applyAlignment="0" applyProtection="0"/>
    <xf numFmtId="186" fontId="56" fillId="63" borderId="244" applyNumberFormat="0" applyProtection="0">
      <alignment horizontal="left" vertical="top" indent="1"/>
    </xf>
    <xf numFmtId="4" fontId="56" fillId="52" borderId="253" applyNumberFormat="0" applyProtection="0">
      <alignment vertical="center"/>
    </xf>
    <xf numFmtId="0" fontId="27" fillId="21" borderId="252" applyNumberFormat="0" applyProtection="0">
      <alignment horizontal="left" vertical="center" indent="1"/>
    </xf>
    <xf numFmtId="186" fontId="56" fillId="40" borderId="263" applyNumberFormat="0" applyFont="0" applyAlignment="0" applyProtection="0"/>
    <xf numFmtId="4" fontId="56" fillId="52" borderId="253" applyNumberFormat="0" applyProtection="0">
      <alignment vertical="center"/>
    </xf>
    <xf numFmtId="4" fontId="56" fillId="58" borderId="242" applyNumberFormat="0" applyProtection="0">
      <alignment horizontal="right" vertical="center"/>
    </xf>
    <xf numFmtId="186" fontId="56" fillId="15" borderId="252" applyNumberFormat="0" applyProtection="0">
      <alignment horizontal="left" vertical="top" indent="1"/>
    </xf>
    <xf numFmtId="4" fontId="56" fillId="55" borderId="253" applyNumberFormat="0" applyProtection="0">
      <alignment horizontal="right" vertical="center"/>
    </xf>
    <xf numFmtId="4" fontId="56" fillId="61" borderId="257"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42" applyNumberFormat="0" applyFont="0" applyAlignment="0" applyProtection="0"/>
    <xf numFmtId="186" fontId="56" fillId="14" borderId="242" applyNumberFormat="0" applyProtection="0">
      <alignment horizontal="left" vertical="center" indent="1"/>
    </xf>
    <xf numFmtId="188" fontId="5" fillId="70" borderId="249">
      <alignment horizontal="right" vertical="center"/>
      <protection locked="0"/>
    </xf>
    <xf numFmtId="186" fontId="56" fillId="15" borderId="261" applyNumberFormat="0" applyProtection="0">
      <alignment horizontal="left" vertical="top" indent="1"/>
    </xf>
    <xf numFmtId="4" fontId="72" fillId="49" borderId="252"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63" fillId="66" borderId="257" applyNumberFormat="0" applyProtection="0">
      <alignment horizontal="left" vertical="center" indent="1"/>
    </xf>
    <xf numFmtId="186" fontId="57" fillId="44" borderId="254" applyNumberFormat="0" applyAlignment="0" applyProtection="0"/>
    <xf numFmtId="0" fontId="5" fillId="13" borderId="259">
      <alignment vertical="center"/>
    </xf>
    <xf numFmtId="186" fontId="56" fillId="63" borderId="252" applyNumberFormat="0" applyProtection="0">
      <alignment horizontal="left" vertical="top" indent="1"/>
    </xf>
    <xf numFmtId="186" fontId="56" fillId="11" borderId="263" applyNumberFormat="0" applyProtection="0">
      <alignment horizontal="left" vertical="center" indent="1"/>
    </xf>
    <xf numFmtId="186" fontId="61" fillId="21" borderId="255" applyBorder="0"/>
    <xf numFmtId="186" fontId="56" fillId="40" borderId="253" applyNumberFormat="0" applyFont="0" applyAlignment="0" applyProtection="0"/>
    <xf numFmtId="4" fontId="56" fillId="61" borderId="267" applyNumberFormat="0" applyProtection="0">
      <alignment horizontal="left" vertical="center" indent="1"/>
    </xf>
    <xf numFmtId="4" fontId="56" fillId="55" borderId="253" applyNumberFormat="0" applyProtection="0">
      <alignment horizontal="right" vertical="center"/>
    </xf>
    <xf numFmtId="4" fontId="62" fillId="48" borderId="261" applyNumberFormat="0" applyProtection="0">
      <alignment vertical="center"/>
    </xf>
    <xf numFmtId="186" fontId="27" fillId="21" borderId="252" applyNumberFormat="0" applyProtection="0">
      <alignment horizontal="left" vertical="top" indent="1"/>
    </xf>
    <xf numFmtId="186" fontId="28" fillId="12" borderId="259">
      <alignment vertical="center"/>
      <protection locked="0"/>
    </xf>
    <xf numFmtId="186" fontId="56" fillId="63" borderId="252" applyNumberFormat="0" applyProtection="0">
      <alignment horizontal="left" vertical="top" indent="1"/>
    </xf>
    <xf numFmtId="186" fontId="44" fillId="0" borderId="268" applyNumberFormat="0" applyFill="0" applyAlignment="0" applyProtection="0"/>
    <xf numFmtId="4" fontId="59" fillId="53" borderId="263" applyNumberFormat="0" applyProtection="0">
      <alignment vertical="center"/>
    </xf>
    <xf numFmtId="4" fontId="56" fillId="54" borderId="253" applyNumberFormat="0" applyProtection="0">
      <alignment horizontal="left" vertical="center" indent="1"/>
    </xf>
    <xf numFmtId="186" fontId="62" fillId="48" borderId="252" applyNumberFormat="0" applyProtection="0">
      <alignment horizontal="left" vertical="top" indent="1"/>
    </xf>
    <xf numFmtId="172" fontId="28" fillId="12" borderId="259">
      <alignment vertical="center"/>
      <protection locked="0"/>
    </xf>
    <xf numFmtId="186" fontId="56" fillId="63" borderId="252" applyNumberFormat="0" applyProtection="0">
      <alignment horizontal="left" vertical="top" indent="1"/>
    </xf>
    <xf numFmtId="4" fontId="72" fillId="87" borderId="252" applyNumberFormat="0" applyProtection="0">
      <alignment horizontal="right" vertical="center"/>
    </xf>
    <xf numFmtId="191" fontId="5" fillId="7" borderId="8">
      <alignment vertical="center"/>
      <protection locked="0"/>
    </xf>
    <xf numFmtId="186" fontId="56" fillId="15" borderId="252" applyNumberFormat="0" applyProtection="0">
      <alignment horizontal="left" vertical="top" indent="1"/>
    </xf>
    <xf numFmtId="4" fontId="56" fillId="54" borderId="253" applyNumberFormat="0" applyProtection="0">
      <alignment horizontal="left" vertical="center" indent="1"/>
    </xf>
    <xf numFmtId="4" fontId="56" fillId="52" borderId="253" applyNumberFormat="0" applyProtection="0">
      <alignment vertical="center"/>
    </xf>
    <xf numFmtId="4" fontId="62" fillId="11" borderId="252" applyNumberFormat="0" applyProtection="0">
      <alignment horizontal="left" vertical="center" indent="1"/>
    </xf>
    <xf numFmtId="186" fontId="27" fillId="63" borderId="252" applyNumberFormat="0" applyProtection="0">
      <alignment horizontal="left" vertical="center" indent="1"/>
    </xf>
    <xf numFmtId="186" fontId="56" fillId="63" borderId="253" applyNumberFormat="0" applyProtection="0">
      <alignment horizontal="left" vertical="center" indent="1"/>
    </xf>
    <xf numFmtId="186" fontId="56" fillId="63" borderId="252" applyNumberFormat="0" applyProtection="0">
      <alignment horizontal="left" vertical="top" indent="1"/>
    </xf>
    <xf numFmtId="186" fontId="50" fillId="41" borderId="242" applyNumberFormat="0" applyAlignment="0" applyProtection="0"/>
    <xf numFmtId="186" fontId="56" fillId="63" borderId="252" applyNumberFormat="0" applyProtection="0">
      <alignment horizontal="left" vertical="top" indent="1"/>
    </xf>
    <xf numFmtId="186" fontId="44" fillId="0" borderId="258" applyNumberFormat="0" applyFill="0" applyAlignment="0" applyProtection="0"/>
    <xf numFmtId="0" fontId="27" fillId="21" borderId="252" applyNumberFormat="0" applyProtection="0">
      <alignment horizontal="left" vertical="center" indent="1"/>
    </xf>
    <xf numFmtId="193" fontId="5" fillId="7" borderId="249">
      <alignment vertical="center"/>
      <protection locked="0"/>
    </xf>
    <xf numFmtId="186" fontId="56" fillId="21" borderId="252" applyNumberFormat="0" applyProtection="0">
      <alignment horizontal="left" vertical="top" indent="1"/>
    </xf>
    <xf numFmtId="186" fontId="56" fillId="63" borderId="244" applyNumberFormat="0" applyProtection="0">
      <alignment horizontal="left" vertical="top" indent="1"/>
    </xf>
    <xf numFmtId="191" fontId="28" fillId="51" borderId="8">
      <alignment horizontal="right" vertical="center"/>
      <protection locked="0"/>
    </xf>
    <xf numFmtId="186" fontId="62" fillId="48" borderId="244" applyNumberFormat="0" applyProtection="0">
      <alignment horizontal="left" vertical="top" indent="1"/>
    </xf>
    <xf numFmtId="4" fontId="56" fillId="59" borderId="242" applyNumberFormat="0" applyProtection="0">
      <alignment horizontal="right" vertical="center"/>
    </xf>
    <xf numFmtId="186" fontId="56" fillId="11" borderId="242" applyNumberFormat="0" applyProtection="0">
      <alignment horizontal="left" vertical="center" indent="1"/>
    </xf>
    <xf numFmtId="186" fontId="42" fillId="44" borderId="242" applyNumberFormat="0" applyAlignment="0" applyProtection="0"/>
    <xf numFmtId="190" fontId="28" fillId="51" borderId="269">
      <alignment horizontal="right" vertical="center"/>
      <protection locked="0"/>
    </xf>
    <xf numFmtId="186" fontId="56" fillId="14" borderId="244" applyNumberFormat="0" applyProtection="0">
      <alignment horizontal="left" vertical="top" indent="1"/>
    </xf>
    <xf numFmtId="4" fontId="56" fillId="57" borderId="245" applyNumberFormat="0" applyProtection="0">
      <alignment horizontal="right" vertical="center"/>
    </xf>
    <xf numFmtId="186" fontId="50" fillId="41" borderId="242" applyNumberFormat="0" applyAlignment="0" applyProtection="0"/>
    <xf numFmtId="186" fontId="50" fillId="41" borderId="253" applyNumberFormat="0" applyAlignment="0" applyProtection="0"/>
    <xf numFmtId="4" fontId="62" fillId="48" borderId="244" applyNumberFormat="0" applyProtection="0">
      <alignment vertical="center"/>
    </xf>
    <xf numFmtId="4" fontId="56" fillId="16" borderId="242" applyNumberFormat="0" applyProtection="0">
      <alignment horizontal="right" vertical="center"/>
    </xf>
    <xf numFmtId="4" fontId="56" fillId="54" borderId="263" applyNumberFormat="0" applyProtection="0">
      <alignment horizontal="left" vertical="center" indent="1"/>
    </xf>
    <xf numFmtId="186" fontId="56" fillId="15" borderId="252" applyNumberFormat="0" applyProtection="0">
      <alignment horizontal="left" vertical="top" indent="1"/>
    </xf>
    <xf numFmtId="186" fontId="60" fillId="52"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56" fillId="15" borderId="245" applyNumberFormat="0" applyProtection="0">
      <alignment horizontal="left" vertical="center" indent="1"/>
    </xf>
    <xf numFmtId="4" fontId="56" fillId="55" borderId="253" applyNumberFormat="0" applyProtection="0">
      <alignment horizontal="right" vertical="center"/>
    </xf>
    <xf numFmtId="4" fontId="56" fillId="0" borderId="253" applyNumberFormat="0" applyProtection="0">
      <alignment horizontal="right" vertical="center"/>
    </xf>
    <xf numFmtId="186" fontId="56" fillId="63" borderId="244" applyNumberFormat="0" applyProtection="0">
      <alignment horizontal="left" vertical="top" indent="1"/>
    </xf>
    <xf numFmtId="4" fontId="72" fillId="86" borderId="244" applyNumberFormat="0" applyProtection="0">
      <alignment horizontal="right" vertical="center"/>
    </xf>
    <xf numFmtId="191"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0" fillId="41" borderId="242" applyNumberFormat="0" applyAlignment="0" applyProtection="0"/>
    <xf numFmtId="186" fontId="56" fillId="63" borderId="244" applyNumberFormat="0" applyProtection="0">
      <alignment horizontal="left" vertical="top" indent="1"/>
    </xf>
    <xf numFmtId="4" fontId="56" fillId="15" borderId="245" applyNumberFormat="0" applyProtection="0">
      <alignment horizontal="left" vertical="center" indent="1"/>
    </xf>
    <xf numFmtId="190" fontId="28" fillId="49" borderId="249">
      <alignment vertical="center"/>
    </xf>
    <xf numFmtId="186" fontId="27" fillId="21" borderId="252" applyNumberFormat="0" applyProtection="0">
      <alignment horizontal="left" vertical="center" indent="1"/>
    </xf>
    <xf numFmtId="186" fontId="56" fillId="14" borderId="261" applyNumberFormat="0" applyProtection="0">
      <alignment horizontal="left" vertical="top" indent="1"/>
    </xf>
    <xf numFmtId="186" fontId="56" fillId="14" borderId="252" applyNumberFormat="0" applyProtection="0">
      <alignment horizontal="left" vertical="top" indent="1"/>
    </xf>
    <xf numFmtId="4" fontId="27" fillId="21" borderId="267" applyNumberFormat="0" applyProtection="0">
      <alignment horizontal="left" vertical="center"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86" fontId="27" fillId="15" borderId="252" applyNumberFormat="0" applyProtection="0">
      <alignment horizontal="left" vertical="center" indent="1"/>
    </xf>
    <xf numFmtId="4" fontId="56" fillId="23" borderId="242" applyNumberFormat="0" applyProtection="0">
      <alignment horizontal="right" vertical="center"/>
    </xf>
    <xf numFmtId="186" fontId="56" fillId="40" borderId="242" applyNumberFormat="0" applyFont="0" applyAlignment="0" applyProtection="0"/>
    <xf numFmtId="188" fontId="5" fillId="7" borderId="249">
      <alignment vertical="center"/>
      <protection locked="0"/>
    </xf>
    <xf numFmtId="4" fontId="56" fillId="23" borderId="242" applyNumberFormat="0" applyProtection="0">
      <alignment horizontal="right" vertical="center"/>
    </xf>
    <xf numFmtId="186" fontId="56" fillId="63" borderId="261" applyNumberFormat="0" applyProtection="0">
      <alignment horizontal="left" vertical="top" indent="1"/>
    </xf>
    <xf numFmtId="188" fontId="28" fillId="50" borderId="259">
      <alignment vertical="center"/>
    </xf>
    <xf numFmtId="186" fontId="56" fillId="21" borderId="261" applyNumberFormat="0" applyProtection="0">
      <alignment horizontal="left" vertical="top" indent="1"/>
    </xf>
    <xf numFmtId="4" fontId="56" fillId="54" borderId="253" applyNumberFormat="0" applyProtection="0">
      <alignment horizontal="left" vertical="center" indent="1"/>
    </xf>
    <xf numFmtId="4" fontId="56" fillId="15" borderId="242" applyNumberFormat="0" applyProtection="0">
      <alignment horizontal="right" vertical="center"/>
    </xf>
    <xf numFmtId="186" fontId="56" fillId="14" borderId="244"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91" fontId="5" fillId="13" borderId="249">
      <alignment vertical="center"/>
    </xf>
    <xf numFmtId="4" fontId="76" fillId="87" borderId="244" applyNumberFormat="0" applyProtection="0">
      <alignment horizontal="right" vertical="center"/>
    </xf>
    <xf numFmtId="186" fontId="56" fillId="15"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56" fillId="23" borderId="253" applyNumberFormat="0" applyProtection="0">
      <alignment horizontal="righ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56" fillId="14" borderId="244" applyNumberFormat="0" applyProtection="0">
      <alignment horizontal="left" vertical="top" indent="1"/>
    </xf>
    <xf numFmtId="193" fontId="5" fillId="69" borderId="249">
      <alignment vertical="center"/>
    </xf>
    <xf numFmtId="4" fontId="56" fillId="56" borderId="253" applyNumberFormat="0" applyProtection="0">
      <alignment horizontal="right" vertical="center"/>
    </xf>
    <xf numFmtId="186" fontId="56" fillId="63" borderId="261" applyNumberFormat="0" applyProtection="0">
      <alignment horizontal="left" vertical="top" indent="1"/>
    </xf>
    <xf numFmtId="4" fontId="56" fillId="53" borderId="253" applyNumberFormat="0" applyProtection="0">
      <alignment horizontal="left" vertical="center" indent="1"/>
    </xf>
    <xf numFmtId="4" fontId="72" fillId="81" borderId="261" applyNumberFormat="0" applyProtection="0">
      <alignment horizontal="right" vertical="center"/>
    </xf>
    <xf numFmtId="4" fontId="56" fillId="15" borderId="257" applyNumberFormat="0" applyProtection="0">
      <alignment horizontal="left" vertical="center" indent="1"/>
    </xf>
    <xf numFmtId="4" fontId="56" fillId="57" borderId="257" applyNumberFormat="0" applyProtection="0">
      <alignment horizontal="right" vertical="center"/>
    </xf>
    <xf numFmtId="186" fontId="56" fillId="21" borderId="261" applyNumberFormat="0" applyProtection="0">
      <alignment horizontal="left" vertical="top"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27" fillId="21" borderId="257" applyNumberFormat="0" applyProtection="0">
      <alignment horizontal="left" vertical="center" indent="1"/>
    </xf>
    <xf numFmtId="186" fontId="42" fillId="44" borderId="253" applyNumberFormat="0" applyAlignment="0" applyProtection="0"/>
    <xf numFmtId="186" fontId="27" fillId="63" borderId="252" applyNumberFormat="0" applyProtection="0">
      <alignment horizontal="left" vertical="top" indent="1"/>
    </xf>
    <xf numFmtId="191" fontId="28" fillId="12" borderId="249">
      <alignment vertical="center"/>
      <protection locked="0"/>
    </xf>
    <xf numFmtId="186" fontId="56" fillId="40" borderId="253" applyNumberFormat="0" applyFont="0" applyAlignment="0" applyProtection="0"/>
    <xf numFmtId="186" fontId="56" fillId="21" borderId="244" applyNumberFormat="0" applyProtection="0">
      <alignment horizontal="left" vertical="top" indent="1"/>
    </xf>
    <xf numFmtId="186" fontId="57" fillId="44" borderId="264" applyNumberFormat="0" applyAlignment="0" applyProtection="0"/>
    <xf numFmtId="186" fontId="27" fillId="63" borderId="261" applyNumberFormat="0" applyProtection="0">
      <alignment horizontal="left" vertical="top" indent="1"/>
    </xf>
    <xf numFmtId="4" fontId="56" fillId="61" borderId="267" applyNumberFormat="0" applyProtection="0">
      <alignment horizontal="left" vertical="center" indent="1"/>
    </xf>
    <xf numFmtId="186" fontId="56" fillId="63" borderId="261" applyNumberFormat="0" applyProtection="0">
      <alignment horizontal="left" vertical="top" indent="1"/>
    </xf>
    <xf numFmtId="4" fontId="56" fillId="53" borderId="263" applyNumberFormat="0" applyProtection="0">
      <alignment horizontal="left" vertical="center" indent="1"/>
    </xf>
    <xf numFmtId="186" fontId="56" fillId="21" borderId="252" applyNumberFormat="0" applyProtection="0">
      <alignment horizontal="left" vertical="top" indent="1"/>
    </xf>
    <xf numFmtId="186" fontId="56" fillId="40" borderId="242" applyNumberFormat="0" applyFont="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91" fontId="28" fillId="12" borderId="259">
      <alignment vertical="center"/>
      <protection locked="0"/>
    </xf>
    <xf numFmtId="191" fontId="28" fillId="51" borderId="259">
      <alignment horizontal="right" vertical="center"/>
      <protection locked="0"/>
    </xf>
    <xf numFmtId="186" fontId="56" fillId="40" borderId="242" applyNumberFormat="0" applyFont="0" applyAlignment="0" applyProtection="0"/>
    <xf numFmtId="4" fontId="56" fillId="23" borderId="263" applyNumberFormat="0" applyProtection="0">
      <alignment horizontal="right" vertical="center"/>
    </xf>
    <xf numFmtId="188" fontId="28" fillId="51" borderId="269">
      <alignment horizontal="right" vertical="center"/>
      <protection locked="0"/>
    </xf>
    <xf numFmtId="4" fontId="56" fillId="0" borderId="263" applyNumberFormat="0" applyProtection="0">
      <alignment horizontal="right" vertical="center"/>
    </xf>
    <xf numFmtId="186" fontId="28" fillId="49" borderId="259">
      <alignment vertical="center"/>
    </xf>
    <xf numFmtId="186" fontId="56" fillId="63"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28" fillId="51" borderId="8">
      <alignment horizontal="right" vertical="center"/>
      <protection locked="0"/>
    </xf>
    <xf numFmtId="186" fontId="61" fillId="21" borderId="265" applyBorder="0"/>
    <xf numFmtId="186" fontId="27" fillId="14" borderId="252" applyNumberFormat="0" applyProtection="0">
      <alignment horizontal="left" vertical="top" indent="1"/>
    </xf>
    <xf numFmtId="4" fontId="62" fillId="48" borderId="261" applyNumberFormat="0" applyProtection="0">
      <alignment vertical="center"/>
    </xf>
    <xf numFmtId="4" fontId="56" fillId="55" borderId="263" applyNumberFormat="0" applyProtection="0">
      <alignment horizontal="right" vertical="center"/>
    </xf>
    <xf numFmtId="186" fontId="56" fillId="14" borderId="261" applyNumberFormat="0" applyProtection="0">
      <alignment horizontal="left" vertical="top" indent="1"/>
    </xf>
    <xf numFmtId="4" fontId="56" fillId="15" borderId="25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56" fillId="21" borderId="261" applyNumberFormat="0" applyProtection="0">
      <alignment horizontal="left" vertical="top" indent="1"/>
    </xf>
    <xf numFmtId="186" fontId="56" fillId="40" borderId="253" applyNumberFormat="0" applyFont="0" applyAlignment="0" applyProtection="0"/>
    <xf numFmtId="186" fontId="56" fillId="40" borderId="263" applyNumberFormat="0" applyFont="0" applyAlignment="0" applyProtection="0"/>
    <xf numFmtId="193" fontId="28" fillId="50" borderId="259">
      <alignment vertical="center"/>
    </xf>
    <xf numFmtId="186" fontId="57" fillId="44" borderId="264" applyNumberFormat="0" applyAlignment="0" applyProtection="0"/>
    <xf numFmtId="186" fontId="50" fillId="41" borderId="253" applyNumberForma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56" fillId="15" borderId="253" applyNumberFormat="0" applyProtection="0">
      <alignment horizontal="right" vertical="center"/>
    </xf>
    <xf numFmtId="172" fontId="28" fillId="12" borderId="259">
      <alignment vertical="center"/>
      <protection locked="0"/>
    </xf>
    <xf numFmtId="186" fontId="56" fillId="40" borderId="242" applyNumberFormat="0" applyFont="0" applyAlignment="0" applyProtection="0"/>
    <xf numFmtId="188" fontId="28" fillId="50" borderId="259">
      <alignment vertical="center"/>
    </xf>
    <xf numFmtId="186" fontId="27" fillId="63" borderId="244" applyNumberFormat="0" applyProtection="0">
      <alignment horizontal="left" vertical="center" indent="1"/>
    </xf>
    <xf numFmtId="186" fontId="56" fillId="21" borderId="252" applyNumberFormat="0" applyProtection="0">
      <alignment horizontal="left" vertical="top" indent="1"/>
    </xf>
    <xf numFmtId="190" fontId="28" fillId="50" borderId="269">
      <alignment vertical="center"/>
    </xf>
    <xf numFmtId="186" fontId="27" fillId="21" borderId="252" applyNumberFormat="0" applyProtection="0">
      <alignment horizontal="left" vertical="center"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4" fontId="56" fillId="15" borderId="253" applyNumberFormat="0" applyProtection="0">
      <alignment horizontal="righ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4" fontId="59" fillId="53" borderId="253" applyNumberFormat="0" applyProtection="0">
      <alignment vertical="center"/>
    </xf>
    <xf numFmtId="186" fontId="56" fillId="63" borderId="252" applyNumberFormat="0" applyProtection="0">
      <alignment horizontal="left" vertical="top" indent="1"/>
    </xf>
    <xf numFmtId="186" fontId="56" fillId="40" borderId="253" applyNumberFormat="0" applyFont="0" applyAlignment="0" applyProtection="0"/>
    <xf numFmtId="4" fontId="75" fillId="88" borderId="251" applyNumberFormat="0" applyProtection="0">
      <alignment horizontal="left" vertical="center" indent="1"/>
    </xf>
    <xf numFmtId="4" fontId="62" fillId="11" borderId="244" applyNumberFormat="0" applyProtection="0">
      <alignment horizontal="left" vertical="center" indent="1"/>
    </xf>
    <xf numFmtId="191" fontId="5" fillId="13" borderId="249">
      <alignment vertical="center"/>
    </xf>
    <xf numFmtId="186" fontId="60" fillId="52" borderId="244"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86" fontId="56" fillId="15" borderId="244" applyNumberFormat="0" applyProtection="0">
      <alignment horizontal="left" vertical="top" indent="1"/>
    </xf>
    <xf numFmtId="186" fontId="56" fillId="40" borderId="242" applyNumberFormat="0" applyFont="0" applyAlignment="0" applyProtection="0"/>
    <xf numFmtId="191" fontId="28" fillId="12" borderId="249">
      <alignment vertical="center"/>
      <protection locked="0"/>
    </xf>
    <xf numFmtId="186" fontId="56" fillId="40" borderId="253" applyNumberFormat="0" applyFont="0" applyAlignment="0" applyProtection="0"/>
    <xf numFmtId="0" fontId="5" fillId="13" borderId="249">
      <alignment vertical="center"/>
    </xf>
    <xf numFmtId="186" fontId="56" fillId="63" borderId="244" applyNumberFormat="0" applyProtection="0">
      <alignment horizontal="left" vertical="top" indent="1"/>
    </xf>
    <xf numFmtId="186" fontId="62" fillId="48" borderId="244" applyNumberFormat="0" applyProtection="0">
      <alignment horizontal="left" vertical="top" indent="1"/>
    </xf>
    <xf numFmtId="186" fontId="56" fillId="15" borderId="261" applyNumberFormat="0" applyProtection="0">
      <alignment horizontal="left" vertical="top" indent="1"/>
    </xf>
    <xf numFmtId="186" fontId="60" fillId="52" borderId="252" applyNumberFormat="0" applyProtection="0">
      <alignment horizontal="left" vertical="top" indent="1"/>
    </xf>
    <xf numFmtId="4" fontId="56" fillId="19" borderId="263" applyNumberFormat="0" applyProtection="0">
      <alignment horizontal="right" vertical="center"/>
    </xf>
    <xf numFmtId="186" fontId="27" fillId="63" borderId="261" applyNumberFormat="0" applyProtection="0">
      <alignment horizontal="left" vertical="center" indent="1"/>
    </xf>
    <xf numFmtId="0" fontId="27" fillId="21" borderId="261" applyNumberFormat="0" applyProtection="0">
      <alignment horizontal="left" vertical="center"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56" fillId="62" borderId="263" applyNumberFormat="0" applyProtection="0">
      <alignment horizontal="left" vertical="center" indent="1"/>
    </xf>
    <xf numFmtId="186" fontId="56" fillId="11" borderId="253" applyNumberFormat="0" applyProtection="0">
      <alignment horizontal="left" vertical="center" indent="1"/>
    </xf>
    <xf numFmtId="190" fontId="28" fillId="50" borderId="249">
      <alignment vertical="center"/>
    </xf>
    <xf numFmtId="186" fontId="56" fillId="40" borderId="263" applyNumberFormat="0" applyFont="0" applyAlignment="0" applyProtection="0"/>
    <xf numFmtId="188" fontId="5" fillId="13" borderId="8">
      <alignment vertical="center"/>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27" fillId="63" borderId="252" applyNumberFormat="0" applyProtection="0">
      <alignment horizontal="left" vertical="center" indent="1"/>
    </xf>
    <xf numFmtId="186" fontId="56" fillId="21" borderId="252" applyNumberFormat="0" applyProtection="0">
      <alignment horizontal="left" vertical="top" indent="1"/>
    </xf>
    <xf numFmtId="4" fontId="56" fillId="14" borderId="267" applyNumberFormat="0" applyProtection="0">
      <alignment horizontal="left" vertical="center" indent="1"/>
    </xf>
    <xf numFmtId="186" fontId="56" fillId="14" borderId="261" applyNumberFormat="0" applyProtection="0">
      <alignment horizontal="left" vertical="top" indent="1"/>
    </xf>
    <xf numFmtId="4" fontId="72" fillId="80" borderId="252" applyNumberFormat="0" applyProtection="0">
      <alignment horizontal="right" vertical="center"/>
    </xf>
    <xf numFmtId="193" fontId="5" fillId="69" borderId="259">
      <alignment vertical="center"/>
    </xf>
    <xf numFmtId="186" fontId="56" fillId="63" borderId="252" applyNumberFormat="0" applyProtection="0">
      <alignment horizontal="left" vertical="top" indent="1"/>
    </xf>
    <xf numFmtId="186" fontId="50" fillId="41" borderId="263" applyNumberFormat="0" applyAlignment="0" applyProtection="0"/>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16" borderId="263" applyNumberFormat="0" applyProtection="0">
      <alignment horizontal="right" vertical="center"/>
    </xf>
    <xf numFmtId="186" fontId="56" fillId="40" borderId="253" applyNumberFormat="0" applyFont="0" applyAlignment="0" applyProtection="0"/>
    <xf numFmtId="186" fontId="57" fillId="44" borderId="243" applyNumberFormat="0" applyAlignment="0" applyProtection="0"/>
    <xf numFmtId="190" fontId="28" fillId="51" borderId="249">
      <alignment horizontal="right" vertical="center"/>
      <protection locked="0"/>
    </xf>
    <xf numFmtId="186" fontId="28" fillId="50" borderId="259">
      <alignment vertical="center"/>
    </xf>
    <xf numFmtId="193" fontId="5" fillId="7" borderId="8">
      <alignment vertical="center"/>
      <protection locked="0"/>
    </xf>
    <xf numFmtId="186" fontId="56" fillId="63" borderId="252" applyNumberFormat="0" applyProtection="0">
      <alignment horizontal="left" vertical="top" indent="1"/>
    </xf>
    <xf numFmtId="190" fontId="28" fillId="50" borderId="249">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28" fillId="49" borderId="269">
      <alignment vertical="center"/>
    </xf>
    <xf numFmtId="188" fontId="28" fillId="51" borderId="8">
      <alignment horizontal="right" vertical="center"/>
      <protection locked="0"/>
    </xf>
    <xf numFmtId="186" fontId="27" fillId="21" borderId="261" applyNumberFormat="0" applyProtection="0">
      <alignment horizontal="left" vertical="top" indent="1"/>
    </xf>
    <xf numFmtId="186" fontId="56" fillId="14" borderId="253" applyNumberFormat="0" applyProtection="0">
      <alignment horizontal="left" vertical="center" indent="1"/>
    </xf>
    <xf numFmtId="4" fontId="56" fillId="19" borderId="253" applyNumberFormat="0" applyProtection="0">
      <alignment horizontal="right" vertical="center"/>
    </xf>
    <xf numFmtId="186" fontId="56" fillId="63" borderId="263" applyNumberFormat="0" applyProtection="0">
      <alignment horizontal="left" vertical="center" indent="1"/>
    </xf>
    <xf numFmtId="186" fontId="56" fillId="14"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56" fillId="52" borderId="242" applyNumberFormat="0" applyProtection="0">
      <alignment vertical="center"/>
    </xf>
    <xf numFmtId="186" fontId="44" fillId="0" borderId="258" applyNumberFormat="0" applyFill="0" applyAlignment="0" applyProtection="0"/>
    <xf numFmtId="4" fontId="56" fillId="19" borderId="253" applyNumberFormat="0" applyProtection="0">
      <alignment horizontal="right" vertical="center"/>
    </xf>
    <xf numFmtId="186" fontId="56" fillId="15" borderId="244" applyNumberFormat="0" applyProtection="0">
      <alignment horizontal="left" vertical="top" indent="1"/>
    </xf>
    <xf numFmtId="4" fontId="72" fillId="78" borderId="244" applyNumberFormat="0" applyProtection="0">
      <alignment horizontal="right" vertical="center"/>
    </xf>
    <xf numFmtId="193" fontId="5" fillId="7" borderId="249">
      <alignment vertical="center"/>
      <protection locked="0"/>
    </xf>
    <xf numFmtId="186" fontId="56" fillId="15" borderId="244" applyNumberFormat="0" applyProtection="0">
      <alignment horizontal="left" vertical="top" indent="1"/>
    </xf>
    <xf numFmtId="186" fontId="44" fillId="0" borderId="258" applyNumberFormat="0" applyFill="0" applyAlignment="0" applyProtection="0"/>
    <xf numFmtId="193" fontId="28" fillId="50" borderId="8">
      <alignment vertical="center"/>
    </xf>
    <xf numFmtId="186" fontId="56" fillId="40" borderId="242" applyNumberFormat="0" applyFont="0" applyAlignment="0" applyProtection="0"/>
    <xf numFmtId="186" fontId="56" fillId="63" borderId="244" applyNumberFormat="0" applyProtection="0">
      <alignment horizontal="left" vertical="top" indent="1"/>
    </xf>
    <xf numFmtId="186" fontId="56" fillId="21" borderId="252" applyNumberFormat="0" applyProtection="0">
      <alignment horizontal="left" vertical="top" indent="1"/>
    </xf>
    <xf numFmtId="190" fontId="5" fillId="69" borderId="249">
      <alignment vertical="center"/>
    </xf>
    <xf numFmtId="186" fontId="56" fillId="14" borderId="252" applyNumberFormat="0" applyProtection="0">
      <alignment horizontal="left" vertical="top" indent="1"/>
    </xf>
    <xf numFmtId="4" fontId="63" fillId="66" borderId="257" applyNumberFormat="0" applyProtection="0">
      <alignment horizontal="left" vertical="center" indent="1"/>
    </xf>
    <xf numFmtId="186" fontId="56" fillId="21" borderId="252" applyNumberFormat="0" applyProtection="0">
      <alignment horizontal="left" vertical="top" indent="1"/>
    </xf>
    <xf numFmtId="186" fontId="28" fillId="50" borderId="259">
      <alignment vertical="center"/>
    </xf>
    <xf numFmtId="186" fontId="56" fillId="63" borderId="252" applyNumberFormat="0" applyProtection="0">
      <alignment horizontal="left" vertical="top" indent="1"/>
    </xf>
    <xf numFmtId="186" fontId="56" fillId="40" borderId="253" applyNumberFormat="0" applyFont="0" applyAlignment="0" applyProtection="0"/>
    <xf numFmtId="186" fontId="42" fillId="44" borderId="253" applyNumberFormat="0" applyAlignment="0" applyProtection="0"/>
    <xf numFmtId="4" fontId="70" fillId="86" borderId="262" applyNumberFormat="0" applyProtection="0">
      <alignment horizontal="left" vertical="center" indent="1"/>
    </xf>
    <xf numFmtId="186" fontId="50" fillId="41" borderId="263" applyNumberFormat="0" applyAlignment="0" applyProtection="0"/>
    <xf numFmtId="37" fontId="33" fillId="0" borderId="266" applyNumberFormat="0"/>
    <xf numFmtId="4" fontId="72" fillId="49" borderId="252" applyNumberFormat="0" applyProtection="0">
      <alignment horizontal="right" vertical="center"/>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37" fontId="33" fillId="0" borderId="247" applyNumberFormat="0"/>
    <xf numFmtId="186" fontId="56" fillId="21" borderId="261" applyNumberFormat="0" applyProtection="0">
      <alignment horizontal="left" vertical="top" indent="1"/>
    </xf>
    <xf numFmtId="186" fontId="56" fillId="14" borderId="253" applyNumberFormat="0" applyProtection="0">
      <alignment horizontal="left" vertical="center" indent="1"/>
    </xf>
    <xf numFmtId="186" fontId="27" fillId="63" borderId="252" applyNumberFormat="0" applyProtection="0">
      <alignment horizontal="left" vertical="center" indent="1"/>
    </xf>
    <xf numFmtId="4" fontId="56" fillId="14" borderId="267" applyNumberFormat="0" applyProtection="0">
      <alignment horizontal="left" vertical="center" indent="1"/>
    </xf>
    <xf numFmtId="186" fontId="27" fillId="14" borderId="252" applyNumberFormat="0" applyProtection="0">
      <alignment horizontal="left" vertical="center" indent="1"/>
    </xf>
    <xf numFmtId="186" fontId="56" fillId="63" borderId="252" applyNumberFormat="0" applyProtection="0">
      <alignment horizontal="left" vertical="top" indent="1"/>
    </xf>
    <xf numFmtId="4" fontId="74" fillId="87" borderId="261" applyNumberFormat="0" applyProtection="0">
      <alignment vertical="center"/>
    </xf>
    <xf numFmtId="4" fontId="56" fillId="15" borderId="257" applyNumberFormat="0" applyProtection="0">
      <alignment horizontal="left" vertical="center" indent="1"/>
    </xf>
    <xf numFmtId="4" fontId="56" fillId="16" borderId="263" applyNumberFormat="0" applyProtection="0">
      <alignment horizontal="right" vertical="center"/>
    </xf>
    <xf numFmtId="186" fontId="56" fillId="21" borderId="252" applyNumberFormat="0" applyProtection="0">
      <alignment horizontal="left" vertical="top" indent="1"/>
    </xf>
    <xf numFmtId="186" fontId="50" fillId="41" borderId="253" applyNumberFormat="0" applyAlignment="0" applyProtection="0"/>
    <xf numFmtId="186" fontId="56" fillId="15" borderId="252" applyNumberFormat="0" applyProtection="0">
      <alignment horizontal="left" vertical="top" indent="1"/>
    </xf>
    <xf numFmtId="186" fontId="50" fillId="41" borderId="263" applyNumberFormat="0" applyAlignment="0" applyProtection="0"/>
    <xf numFmtId="193" fontId="5" fillId="7" borderId="249">
      <alignment vertical="center"/>
      <protection locked="0"/>
    </xf>
    <xf numFmtId="186" fontId="56" fillId="40" borderId="242" applyNumberFormat="0" applyFont="0" applyAlignment="0" applyProtection="0"/>
    <xf numFmtId="188" fontId="28" fillId="50" borderId="249">
      <alignmen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21" borderId="252" applyNumberFormat="0" applyProtection="0">
      <alignment horizontal="left" vertical="top" indent="1"/>
    </xf>
    <xf numFmtId="186" fontId="56" fillId="14" borderId="263" applyNumberFormat="0" applyProtection="0">
      <alignment horizontal="left" vertical="center" indent="1"/>
    </xf>
    <xf numFmtId="191" fontId="28" fillId="50" borderId="259">
      <alignment vertical="center"/>
    </xf>
    <xf numFmtId="191" fontId="28" fillId="49" borderId="259">
      <alignment vertical="center"/>
    </xf>
    <xf numFmtId="186" fontId="56" fillId="21" borderId="261" applyNumberFormat="0" applyProtection="0">
      <alignment horizontal="left" vertical="top" indent="1"/>
    </xf>
    <xf numFmtId="0" fontId="5" fillId="69" borderId="259">
      <alignment vertical="center"/>
    </xf>
    <xf numFmtId="191" fontId="28" fillId="50" borderId="269">
      <alignment vertical="center"/>
    </xf>
    <xf numFmtId="186" fontId="28" fillId="50" borderId="259">
      <alignment vertical="center"/>
    </xf>
    <xf numFmtId="191" fontId="5" fillId="70" borderId="259">
      <alignment horizontal="right" vertical="center"/>
      <protection locked="0"/>
    </xf>
    <xf numFmtId="190" fontId="28" fillId="49" borderId="259">
      <alignment vertical="center"/>
    </xf>
    <xf numFmtId="186" fontId="27" fillId="63" borderId="252" applyNumberFormat="0" applyProtection="0">
      <alignment horizontal="left" vertical="top" indent="1"/>
    </xf>
    <xf numFmtId="186" fontId="56" fillId="63" borderId="261" applyNumberFormat="0" applyProtection="0">
      <alignment horizontal="left" vertical="top"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5" borderId="252" applyNumberFormat="0" applyProtection="0">
      <alignment horizontal="left" vertical="top" indent="1"/>
    </xf>
    <xf numFmtId="4" fontId="63" fillId="66" borderId="257" applyNumberFormat="0" applyProtection="0">
      <alignment horizontal="left" vertical="center" indent="1"/>
    </xf>
    <xf numFmtId="4" fontId="56" fillId="59" borderId="253" applyNumberFormat="0" applyProtection="0">
      <alignment horizontal="right" vertical="center"/>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4" fontId="56" fillId="60" borderId="263" applyNumberFormat="0" applyProtection="0">
      <alignment horizontal="right" vertical="center"/>
    </xf>
    <xf numFmtId="188" fontId="28" fillId="50" borderId="259">
      <alignment vertical="center"/>
    </xf>
    <xf numFmtId="4" fontId="56" fillId="0" borderId="242" applyNumberFormat="0" applyProtection="0">
      <alignment horizontal="right" vertical="center"/>
    </xf>
    <xf numFmtId="186" fontId="56" fillId="14" borderId="252" applyNumberFormat="0" applyProtection="0">
      <alignment horizontal="left" vertical="top" indent="1"/>
    </xf>
    <xf numFmtId="186" fontId="42" fillId="44" borderId="253" applyNumberFormat="0" applyAlignment="0" applyProtection="0"/>
    <xf numFmtId="186" fontId="56" fillId="62" borderId="253" applyNumberFormat="0" applyProtection="0">
      <alignment horizontal="left" vertical="center" indent="1"/>
    </xf>
    <xf numFmtId="186" fontId="56" fillId="21" borderId="244"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4" fontId="56" fillId="54" borderId="263"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4" fontId="56" fillId="57" borderId="267" applyNumberFormat="0" applyProtection="0">
      <alignment horizontal="right" vertical="center"/>
    </xf>
    <xf numFmtId="4" fontId="56" fillId="53" borderId="263" applyNumberFormat="0" applyProtection="0">
      <alignment horizontal="left" vertical="center" indent="1"/>
    </xf>
    <xf numFmtId="186" fontId="56" fillId="63" borderId="261" applyNumberFormat="0" applyProtection="0">
      <alignment horizontal="left" vertical="top" indent="1"/>
    </xf>
    <xf numFmtId="0" fontId="5" fillId="7" borderId="8">
      <alignment vertical="center"/>
      <protection locked="0"/>
    </xf>
    <xf numFmtId="4" fontId="56" fillId="19" borderId="253" applyNumberFormat="0" applyProtection="0">
      <alignment horizontal="right" vertical="center"/>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4" fontId="56" fillId="57" borderId="257" applyNumberFormat="0" applyProtection="0">
      <alignment horizontal="right" vertical="center"/>
    </xf>
    <xf numFmtId="4" fontId="72" fillId="50" borderId="252" applyNumberFormat="0" applyProtection="0">
      <alignment horizontal="right" vertical="center"/>
    </xf>
    <xf numFmtId="186" fontId="42" fillId="44" borderId="263" applyNumberFormat="0" applyAlignment="0" applyProtection="0"/>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2" fillId="87" borderId="261" applyNumberFormat="0" applyProtection="0">
      <alignment horizontal="right" vertical="center"/>
    </xf>
    <xf numFmtId="186" fontId="56" fillId="15" borderId="261" applyNumberFormat="0" applyProtection="0">
      <alignment horizontal="left" vertical="top" indent="1"/>
    </xf>
    <xf numFmtId="4" fontId="64" fillId="64" borderId="253" applyNumberFormat="0" applyProtection="0">
      <alignment horizontal="right" vertical="center"/>
    </xf>
    <xf numFmtId="4" fontId="56" fillId="56" borderId="253" applyNumberFormat="0" applyProtection="0">
      <alignment horizontal="right" vertical="center"/>
    </xf>
    <xf numFmtId="186" fontId="56" fillId="14" borderId="252" applyNumberFormat="0" applyProtection="0">
      <alignment horizontal="left" vertical="top" indent="1"/>
    </xf>
    <xf numFmtId="186" fontId="44" fillId="0" borderId="248" applyNumberFormat="0" applyFill="0" applyAlignment="0" applyProtection="0"/>
    <xf numFmtId="4" fontId="56" fillId="57" borderId="245" applyNumberFormat="0" applyProtection="0">
      <alignment horizontal="right" vertical="center"/>
    </xf>
    <xf numFmtId="186" fontId="44" fillId="0" borderId="258" applyNumberFormat="0" applyFill="0" applyAlignment="0" applyProtection="0"/>
    <xf numFmtId="186" fontId="27" fillId="63" borderId="244" applyNumberFormat="0" applyProtection="0">
      <alignment horizontal="left" vertical="center" indent="1"/>
    </xf>
    <xf numFmtId="186" fontId="56" fillId="21" borderId="252" applyNumberFormat="0" applyProtection="0">
      <alignment horizontal="left" vertical="top" indent="1"/>
    </xf>
    <xf numFmtId="4" fontId="56" fillId="15" borderId="267" applyNumberFormat="0" applyProtection="0">
      <alignment horizontal="left" vertical="center" indent="1"/>
    </xf>
    <xf numFmtId="4" fontId="72" fillId="50" borderId="252" applyNumberFormat="0" applyProtection="0">
      <alignment horizontal="right" vertical="center"/>
    </xf>
    <xf numFmtId="186" fontId="56" fillId="14" borderId="253" applyNumberFormat="0" applyProtection="0">
      <alignment horizontal="left" vertical="center" indent="1"/>
    </xf>
    <xf numFmtId="186" fontId="56" fillId="14" borderId="263" applyNumberFormat="0" applyProtection="0">
      <alignment horizontal="left" vertical="center" indent="1"/>
    </xf>
    <xf numFmtId="193" fontId="28" fillId="50" borderId="249">
      <alignment vertical="center"/>
    </xf>
    <xf numFmtId="186" fontId="27" fillId="14" borderId="252" applyNumberFormat="0" applyProtection="0">
      <alignment horizontal="left" vertical="center" indent="1"/>
    </xf>
    <xf numFmtId="190" fontId="28" fillId="49" borderId="8">
      <alignment vertical="center"/>
    </xf>
    <xf numFmtId="186" fontId="56" fillId="15" borderId="261" applyNumberFormat="0" applyProtection="0">
      <alignment horizontal="left" vertical="top" indent="1"/>
    </xf>
    <xf numFmtId="191" fontId="28" fillId="12" borderId="249">
      <alignment vertical="center"/>
      <protection locked="0"/>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44" fillId="0" borderId="248" applyNumberFormat="0" applyFill="0" applyAlignment="0" applyProtection="0"/>
    <xf numFmtId="190" fontId="5" fillId="69" borderId="249">
      <alignment vertical="center"/>
    </xf>
    <xf numFmtId="186" fontId="56" fillId="21" borderId="252" applyNumberFormat="0" applyProtection="0">
      <alignment horizontal="left" vertical="top" indent="1"/>
    </xf>
    <xf numFmtId="186" fontId="27" fillId="21" borderId="252" applyNumberFormat="0" applyProtection="0">
      <alignment horizontal="left" vertical="top" indent="1"/>
    </xf>
    <xf numFmtId="191" fontId="5" fillId="70" borderId="249">
      <alignment horizontal="right" vertical="center"/>
      <protection locked="0"/>
    </xf>
    <xf numFmtId="186" fontId="27" fillId="21" borderId="252" applyNumberFormat="0" applyProtection="0">
      <alignment horizontal="left" vertical="top" indent="1"/>
    </xf>
    <xf numFmtId="4" fontId="56" fillId="58" borderId="242" applyNumberFormat="0" applyProtection="0">
      <alignment horizontal="right" vertical="center"/>
    </xf>
    <xf numFmtId="186" fontId="56" fillId="15" borderId="261" applyNumberFormat="0" applyProtection="0">
      <alignment horizontal="left" vertical="top" indent="1"/>
    </xf>
    <xf numFmtId="191" fontId="28" fillId="12" borderId="8">
      <alignment vertical="center"/>
      <protection locked="0"/>
    </xf>
    <xf numFmtId="186" fontId="57" fillId="44" borderId="254" applyNumberFormat="0" applyAlignment="0" applyProtection="0"/>
    <xf numFmtId="4" fontId="56" fillId="53" borderId="253" applyNumberFormat="0" applyProtection="0">
      <alignment horizontal="left" vertical="center" indent="1"/>
    </xf>
    <xf numFmtId="196" fontId="5" fillId="69" borderId="8">
      <alignment vertical="center"/>
    </xf>
    <xf numFmtId="186" fontId="28" fillId="12" borderId="8">
      <alignment vertical="center"/>
      <protection locked="0"/>
    </xf>
    <xf numFmtId="186" fontId="56" fillId="40" borderId="253" applyNumberFormat="0" applyFont="0" applyAlignment="0" applyProtection="0"/>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59" fillId="12" borderId="8" applyNumberFormat="0" applyProtection="0">
      <alignment vertical="center"/>
    </xf>
    <xf numFmtId="186" fontId="56" fillId="14" borderId="252" applyNumberFormat="0" applyProtection="0">
      <alignment horizontal="left" vertical="top" indent="1"/>
    </xf>
    <xf numFmtId="4" fontId="27" fillId="21" borderId="245"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4" fontId="74" fillId="87" borderId="252" applyNumberFormat="0" applyProtection="0">
      <alignment vertical="center"/>
    </xf>
    <xf numFmtId="191" fontId="5" fillId="7" borderId="249">
      <alignment vertical="center"/>
      <protection locked="0"/>
    </xf>
    <xf numFmtId="186" fontId="56" fillId="14" borderId="252" applyNumberFormat="0" applyProtection="0">
      <alignment horizontal="left" vertical="top" indent="1"/>
    </xf>
    <xf numFmtId="186" fontId="56" fillId="14" borderId="242" applyNumberFormat="0" applyProtection="0">
      <alignment horizontal="left" vertical="center" indent="1"/>
    </xf>
    <xf numFmtId="186" fontId="28" fillId="49" borderId="259">
      <alignment vertical="center"/>
    </xf>
    <xf numFmtId="186" fontId="27" fillId="21" borderId="252" applyNumberFormat="0" applyProtection="0">
      <alignment horizontal="left" vertical="center" indent="1"/>
    </xf>
    <xf numFmtId="186" fontId="56" fillId="11" borderId="242" applyNumberFormat="0" applyProtection="0">
      <alignment horizontal="left" vertical="center" indent="1"/>
    </xf>
    <xf numFmtId="186" fontId="56" fillId="21" borderId="244" applyNumberFormat="0" applyProtection="0">
      <alignment horizontal="left" vertical="top" indent="1"/>
    </xf>
    <xf numFmtId="186" fontId="57" fillId="44" borderId="254" applyNumberFormat="0" applyAlignment="0" applyProtection="0"/>
    <xf numFmtId="186" fontId="56" fillId="14" borderId="252" applyNumberFormat="0" applyProtection="0">
      <alignment horizontal="left" vertical="top" indent="1"/>
    </xf>
    <xf numFmtId="4" fontId="59" fillId="12" borderId="249" applyNumberFormat="0" applyProtection="0">
      <alignment vertical="center"/>
    </xf>
    <xf numFmtId="4" fontId="56" fillId="15" borderId="242" applyNumberFormat="0" applyProtection="0">
      <alignment horizontal="right" vertical="center"/>
    </xf>
    <xf numFmtId="186" fontId="56" fillId="40" borderId="242" applyNumberFormat="0" applyFont="0" applyAlignment="0" applyProtection="0"/>
    <xf numFmtId="186" fontId="56" fillId="15" borderId="261" applyNumberFormat="0" applyProtection="0">
      <alignment horizontal="left" vertical="top" indent="1"/>
    </xf>
    <xf numFmtId="4" fontId="64" fillId="64" borderId="242" applyNumberFormat="0" applyProtection="0">
      <alignment horizontal="right" vertical="center"/>
    </xf>
    <xf numFmtId="186" fontId="56" fillId="11" borderId="242" applyNumberFormat="0" applyProtection="0">
      <alignment horizontal="left" vertical="center" indent="1"/>
    </xf>
    <xf numFmtId="4" fontId="56" fillId="54" borderId="253" applyNumberFormat="0" applyProtection="0">
      <alignment horizontal="left" vertical="center" indent="1"/>
    </xf>
    <xf numFmtId="186" fontId="27" fillId="63" borderId="252" applyNumberFormat="0" applyProtection="0">
      <alignment horizontal="left" vertical="top" indent="1"/>
    </xf>
    <xf numFmtId="186" fontId="27" fillId="63" borderId="252" applyNumberFormat="0" applyProtection="0">
      <alignment horizontal="left" vertical="top" indent="1"/>
    </xf>
    <xf numFmtId="186" fontId="42" fillId="44" borderId="242" applyNumberFormat="0" applyAlignment="0" applyProtection="0"/>
    <xf numFmtId="186" fontId="56" fillId="63"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14" borderId="244" applyNumberFormat="0" applyProtection="0">
      <alignment horizontal="left" vertical="top" indent="1"/>
    </xf>
    <xf numFmtId="0" fontId="27" fillId="14" borderId="244" applyNumberFormat="0" applyProtection="0">
      <alignment horizontal="left" vertical="top"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11" borderId="244" applyNumberFormat="0" applyProtection="0">
      <alignment horizontal="left" vertical="center" indent="1"/>
    </xf>
    <xf numFmtId="4" fontId="27" fillId="21" borderId="245" applyNumberFormat="0" applyProtection="0">
      <alignment horizontal="left" vertical="center" indent="1"/>
    </xf>
    <xf numFmtId="186" fontId="56" fillId="14" borderId="242" applyNumberFormat="0" applyProtection="0">
      <alignment horizontal="left" vertical="center" indent="1"/>
    </xf>
    <xf numFmtId="188" fontId="5" fillId="70" borderId="249">
      <alignment horizontal="right" vertical="center"/>
      <protection locked="0"/>
    </xf>
    <xf numFmtId="186" fontId="56" fillId="21" borderId="244" applyNumberFormat="0" applyProtection="0">
      <alignment horizontal="left" vertical="top" indent="1"/>
    </xf>
    <xf numFmtId="191" fontId="28" fillId="12" borderId="249">
      <alignment vertical="center"/>
      <protection locked="0"/>
    </xf>
    <xf numFmtId="4" fontId="56" fillId="15" borderId="257"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90" fontId="28" fillId="49" borderId="259">
      <alignment vertical="center"/>
    </xf>
    <xf numFmtId="4" fontId="64" fillId="64" borderId="253" applyNumberFormat="0" applyProtection="0">
      <alignment horizontal="right" vertical="center"/>
    </xf>
    <xf numFmtId="186" fontId="42" fillId="44" borderId="263" applyNumberFormat="0" applyAlignment="0" applyProtection="0"/>
    <xf numFmtId="4" fontId="63" fillId="66" borderId="267"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28" fillId="50" borderId="249">
      <alignment vertical="center"/>
    </xf>
    <xf numFmtId="4" fontId="56" fillId="0" borderId="242" applyNumberFormat="0" applyProtection="0">
      <alignment horizontal="right" vertical="center"/>
    </xf>
    <xf numFmtId="4" fontId="56" fillId="57" borderId="257" applyNumberFormat="0" applyProtection="0">
      <alignment horizontal="right" vertical="center"/>
    </xf>
    <xf numFmtId="186" fontId="56" fillId="63" borderId="242" applyNumberFormat="0" applyProtection="0">
      <alignment horizontal="left" vertical="center" indent="1"/>
    </xf>
    <xf numFmtId="188" fontId="5" fillId="69" borderId="249">
      <alignment vertical="center"/>
    </xf>
    <xf numFmtId="186" fontId="61" fillId="21" borderId="255" applyBorder="0"/>
    <xf numFmtId="186" fontId="56" fillId="63" borderId="244" applyNumberFormat="0" applyProtection="0">
      <alignment horizontal="left" vertical="top" indent="1"/>
    </xf>
    <xf numFmtId="191" fontId="5" fillId="70" borderId="8">
      <alignment horizontal="right" vertical="center"/>
      <protection locked="0"/>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0" borderId="253" applyNumberFormat="0" applyProtection="0">
      <alignment horizontal="right" vertical="center"/>
    </xf>
    <xf numFmtId="186" fontId="44" fillId="0" borderId="258" applyNumberFormat="0" applyFill="0" applyAlignment="0" applyProtection="0"/>
    <xf numFmtId="186" fontId="27" fillId="21" borderId="261" applyNumberFormat="0" applyProtection="0">
      <alignment horizontal="left" vertical="center" indent="1"/>
    </xf>
    <xf numFmtId="186" fontId="56" fillId="21" borderId="261" applyNumberFormat="0" applyProtection="0">
      <alignment horizontal="left" vertical="top" indent="1"/>
    </xf>
    <xf numFmtId="4" fontId="56" fillId="23" borderId="253" applyNumberFormat="0" applyProtection="0">
      <alignment horizontal="right" vertical="center"/>
    </xf>
    <xf numFmtId="193" fontId="5" fillId="69" borderId="259">
      <alignment vertical="center"/>
    </xf>
    <xf numFmtId="186" fontId="56" fillId="15" borderId="252" applyNumberFormat="0" applyProtection="0">
      <alignment horizontal="left" vertical="top" indent="1"/>
    </xf>
    <xf numFmtId="4" fontId="56" fillId="16" borderId="253" applyNumberFormat="0" applyProtection="0">
      <alignment horizontal="right" vertical="center"/>
    </xf>
    <xf numFmtId="186" fontId="50" fillId="41" borderId="263" applyNumberFormat="0" applyAlignment="0" applyProtection="0"/>
    <xf numFmtId="4" fontId="56" fillId="60" borderId="253" applyNumberFormat="0" applyProtection="0">
      <alignment horizontal="right" vertical="center"/>
    </xf>
    <xf numFmtId="4" fontId="59" fillId="65" borderId="26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42" fillId="44" borderId="253" applyNumberFormat="0" applyAlignment="0" applyProtection="0"/>
    <xf numFmtId="186" fontId="62" fillId="15" borderId="261" applyNumberFormat="0" applyProtection="0">
      <alignment horizontal="left" vertical="top" indent="1"/>
    </xf>
    <xf numFmtId="4" fontId="56" fillId="52" borderId="253" applyNumberFormat="0" applyProtection="0">
      <alignment vertical="center"/>
    </xf>
    <xf numFmtId="186" fontId="56" fillId="15" borderId="261" applyNumberFormat="0" applyProtection="0">
      <alignment horizontal="left" vertical="top" indent="1"/>
    </xf>
    <xf numFmtId="186" fontId="56" fillId="40" borderId="253" applyNumberFormat="0" applyFont="0" applyAlignment="0" applyProtection="0"/>
    <xf numFmtId="4" fontId="59" fillId="53" borderId="253" applyNumberFormat="0" applyProtection="0">
      <alignment vertical="center"/>
    </xf>
    <xf numFmtId="186" fontId="56" fillId="15" borderId="252" applyNumberFormat="0" applyProtection="0">
      <alignment horizontal="left" vertical="top" indent="1"/>
    </xf>
    <xf numFmtId="186" fontId="62" fillId="15" borderId="252" applyNumberFormat="0" applyProtection="0">
      <alignment horizontal="left" vertical="top" indent="1"/>
    </xf>
    <xf numFmtId="186" fontId="56" fillId="63" borderId="252" applyNumberFormat="0" applyProtection="0">
      <alignment horizontal="left" vertical="top" indent="1"/>
    </xf>
    <xf numFmtId="186" fontId="27" fillId="14" borderId="261" applyNumberFormat="0" applyProtection="0">
      <alignment horizontal="left" vertical="top" indent="1"/>
    </xf>
    <xf numFmtId="186" fontId="56" fillId="21" borderId="252" applyNumberFormat="0" applyProtection="0">
      <alignment horizontal="left" vertical="top" indent="1"/>
    </xf>
    <xf numFmtId="4" fontId="56" fillId="56" borderId="253" applyNumberFormat="0" applyProtection="0">
      <alignment horizontal="right" vertical="center"/>
    </xf>
    <xf numFmtId="4" fontId="63" fillId="66" borderId="245" applyNumberFormat="0" applyProtection="0">
      <alignment horizontal="left" vertical="center" indent="1"/>
    </xf>
    <xf numFmtId="4" fontId="59" fillId="53" borderId="242" applyNumberFormat="0" applyProtection="0">
      <alignment vertical="center"/>
    </xf>
    <xf numFmtId="186" fontId="56" fillId="15" borderId="261" applyNumberFormat="0" applyProtection="0">
      <alignment horizontal="left" vertical="top" indent="1"/>
    </xf>
    <xf numFmtId="186" fontId="56" fillId="40" borderId="242" applyNumberFormat="0" applyFont="0" applyAlignment="0" applyProtection="0"/>
    <xf numFmtId="186" fontId="57" fillId="44" borderId="254" applyNumberFormat="0" applyAlignment="0" applyProtection="0"/>
    <xf numFmtId="186" fontId="56" fillId="21" borderId="252" applyNumberFormat="0" applyProtection="0">
      <alignment horizontal="left" vertical="top"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7" fillId="44" borderId="254" applyNumberFormat="0" applyAlignment="0" applyProtection="0"/>
    <xf numFmtId="186" fontId="56" fillId="21" borderId="261" applyNumberFormat="0" applyProtection="0">
      <alignment horizontal="left" vertical="top" indent="1"/>
    </xf>
    <xf numFmtId="186" fontId="56" fillId="63" borderId="252" applyNumberFormat="0" applyProtection="0">
      <alignment horizontal="left" vertical="top" indent="1"/>
    </xf>
    <xf numFmtId="4" fontId="62" fillId="11" borderId="261" applyNumberFormat="0" applyProtection="0">
      <alignment horizontal="left" vertical="center" indent="1"/>
    </xf>
    <xf numFmtId="4" fontId="56" fillId="52" borderId="253" applyNumberFormat="0" applyProtection="0">
      <alignment vertical="center"/>
    </xf>
    <xf numFmtId="4" fontId="56" fillId="15" borderId="267" applyNumberFormat="0" applyProtection="0">
      <alignment horizontal="left" vertical="center"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57" fillId="44" borderId="254" applyNumberFormat="0" applyAlignment="0" applyProtection="0"/>
    <xf numFmtId="186" fontId="60" fillId="52" borderId="252" applyNumberFormat="0" applyProtection="0">
      <alignment horizontal="left" vertical="top" indent="1"/>
    </xf>
    <xf numFmtId="186" fontId="28" fillId="49" borderId="259">
      <alignment vertical="center"/>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56" fillId="14" borderId="252" applyNumberFormat="0" applyProtection="0">
      <alignment horizontal="left" vertical="top" indent="1"/>
    </xf>
    <xf numFmtId="37" fontId="33" fillId="0" borderId="266" applyNumberFormat="0"/>
    <xf numFmtId="191" fontId="28" fillId="12" borderId="8">
      <alignment vertical="center"/>
      <protection locked="0"/>
    </xf>
    <xf numFmtId="186" fontId="60" fillId="52" borderId="252" applyNumberFormat="0" applyProtection="0">
      <alignment horizontal="left" vertical="top" indent="1"/>
    </xf>
    <xf numFmtId="4" fontId="56" fillId="53" borderId="253" applyNumberFormat="0" applyProtection="0">
      <alignment horizontal="left" vertical="center" indent="1"/>
    </xf>
    <xf numFmtId="194" fontId="33" fillId="0" borderId="260" applyFill="0"/>
    <xf numFmtId="191" fontId="28" fillId="12" borderId="259">
      <alignment vertical="center"/>
      <protection locked="0"/>
    </xf>
    <xf numFmtId="186" fontId="42" fillId="44" borderId="263" applyNumberFormat="0" applyAlignment="0" applyProtection="0"/>
    <xf numFmtId="4" fontId="70" fillId="86" borderId="251" applyNumberFormat="0" applyProtection="0">
      <alignment horizontal="left" vertical="center" indent="1"/>
    </xf>
    <xf numFmtId="191" fontId="5" fillId="7" borderId="8">
      <alignment vertical="center"/>
      <protection locked="0"/>
    </xf>
    <xf numFmtId="186" fontId="56" fillId="21" borderId="252" applyNumberFormat="0" applyProtection="0">
      <alignment horizontal="left" vertical="top" indent="1"/>
    </xf>
    <xf numFmtId="4" fontId="59" fillId="65" borderId="253" applyNumberFormat="0" applyProtection="0">
      <alignment horizontal="right" vertical="center"/>
    </xf>
    <xf numFmtId="186" fontId="57" fillId="44" borderId="254" applyNumberFormat="0" applyAlignment="0" applyProtection="0"/>
    <xf numFmtId="186" fontId="62" fillId="15" borderId="252" applyNumberFormat="0" applyProtection="0">
      <alignment horizontal="left" vertical="top" indent="1"/>
    </xf>
    <xf numFmtId="186" fontId="56" fillId="63" borderId="253" applyNumberFormat="0" applyProtection="0">
      <alignment horizontal="left" vertical="center" indent="1"/>
    </xf>
    <xf numFmtId="191" fontId="28" fillId="51" borderId="259">
      <alignment horizontal="right" vertical="center"/>
      <protection locked="0"/>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37" fontId="33" fillId="0" borderId="256" applyNumberFormat="0"/>
    <xf numFmtId="193" fontId="5" fillId="7" borderId="249">
      <alignment vertical="center"/>
      <protection locked="0"/>
    </xf>
    <xf numFmtId="186" fontId="56" fillId="15" borderId="252" applyNumberFormat="0" applyProtection="0">
      <alignment horizontal="left" vertical="top" indent="1"/>
    </xf>
    <xf numFmtId="186" fontId="27" fillId="63" borderId="244" applyNumberFormat="0" applyProtection="0">
      <alignment horizontal="left" vertical="center" indent="1"/>
    </xf>
    <xf numFmtId="186" fontId="56" fillId="40" borderId="263" applyNumberFormat="0" applyFont="0" applyAlignment="0" applyProtection="0"/>
    <xf numFmtId="4" fontId="62" fillId="11" borderId="244" applyNumberFormat="0" applyProtection="0">
      <alignment horizontal="left" vertical="center" indent="1"/>
    </xf>
    <xf numFmtId="4" fontId="56" fillId="58" borderId="242" applyNumberFormat="0" applyProtection="0">
      <alignment horizontal="right" vertical="center"/>
    </xf>
    <xf numFmtId="4" fontId="56" fillId="14" borderId="245" applyNumberFormat="0" applyProtection="0">
      <alignment horizontal="left" vertical="center" indent="1"/>
    </xf>
    <xf numFmtId="186" fontId="56" fillId="40" borderId="242" applyNumberFormat="0" applyFont="0" applyAlignment="0" applyProtection="0"/>
    <xf numFmtId="190" fontId="28" fillId="51" borderId="269">
      <alignment horizontal="right" vertical="center"/>
      <protection locked="0"/>
    </xf>
    <xf numFmtId="186" fontId="56" fillId="14" borderId="244" applyNumberFormat="0" applyProtection="0">
      <alignment horizontal="left" vertical="top" indent="1"/>
    </xf>
    <xf numFmtId="4" fontId="56" fillId="56" borderId="242" applyNumberFormat="0" applyProtection="0">
      <alignment horizontal="right" vertical="center"/>
    </xf>
    <xf numFmtId="186" fontId="50" fillId="41" borderId="242" applyNumberFormat="0" applyAlignment="0" applyProtection="0"/>
    <xf numFmtId="186" fontId="56" fillId="40" borderId="253" applyNumberFormat="0" applyFont="0" applyAlignment="0" applyProtection="0"/>
    <xf numFmtId="186" fontId="61" fillId="21" borderId="246" applyBorder="0"/>
    <xf numFmtId="4" fontId="56" fillId="19" borderId="242" applyNumberFormat="0" applyProtection="0">
      <alignment horizontal="right" vertical="center"/>
    </xf>
    <xf numFmtId="186" fontId="56" fillId="63" borderId="261" applyNumberFormat="0" applyProtection="0">
      <alignment horizontal="left" vertical="top" indent="1"/>
    </xf>
    <xf numFmtId="186" fontId="56" fillId="15" borderId="252" applyNumberFormat="0" applyProtection="0">
      <alignment horizontal="left" vertical="top" indent="1"/>
    </xf>
    <xf numFmtId="37" fontId="33" fillId="0" borderId="256" applyNumberFormat="0"/>
    <xf numFmtId="186" fontId="56" fillId="62" borderId="253" applyNumberFormat="0" applyProtection="0">
      <alignment horizontal="left" vertical="center" indent="1"/>
    </xf>
    <xf numFmtId="186" fontId="56" fillId="63" borderId="252" applyNumberFormat="0" applyProtection="0">
      <alignment horizontal="left" vertical="top" indent="1"/>
    </xf>
    <xf numFmtId="4" fontId="56" fillId="14" borderId="245" applyNumberFormat="0" applyProtection="0">
      <alignment horizontal="left" vertical="center" indent="1"/>
    </xf>
    <xf numFmtId="4" fontId="56" fillId="56" borderId="253" applyNumberFormat="0" applyProtection="0">
      <alignment horizontal="right" vertical="center"/>
    </xf>
    <xf numFmtId="4" fontId="59" fillId="65" borderId="253" applyNumberFormat="0" applyProtection="0">
      <alignment horizontal="right" vertical="center"/>
    </xf>
    <xf numFmtId="186" fontId="56" fillId="63" borderId="244" applyNumberFormat="0" applyProtection="0">
      <alignment horizontal="left" vertical="top" indent="1"/>
    </xf>
    <xf numFmtId="191"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27" fillId="14" borderId="244" applyNumberFormat="0" applyProtection="0">
      <alignment horizontal="left" vertical="top" indent="1"/>
    </xf>
    <xf numFmtId="186" fontId="50" fillId="41" borderId="242" applyNumberFormat="0" applyAlignment="0" applyProtection="0"/>
    <xf numFmtId="186" fontId="27" fillId="63" borderId="244" applyNumberFormat="0" applyProtection="0">
      <alignment horizontal="left" vertical="center" indent="1"/>
    </xf>
    <xf numFmtId="4" fontId="56" fillId="14" borderId="245" applyNumberFormat="0" applyProtection="0">
      <alignment horizontal="left" vertical="center" indent="1"/>
    </xf>
    <xf numFmtId="186" fontId="57" fillId="44" borderId="243" applyNumberFormat="0" applyAlignment="0" applyProtection="0"/>
    <xf numFmtId="186" fontId="27" fillId="15" borderId="261" applyNumberFormat="0" applyProtection="0">
      <alignment horizontal="left" vertical="top" indent="1"/>
    </xf>
    <xf numFmtId="186" fontId="56" fillId="15" borderId="252" applyNumberFormat="0" applyProtection="0">
      <alignment horizontal="left" vertical="top" indent="1"/>
    </xf>
    <xf numFmtId="4" fontId="72" fillId="80" borderId="252" applyNumberFormat="0" applyProtection="0">
      <alignment horizontal="right" vertical="center"/>
    </xf>
    <xf numFmtId="186" fontId="56" fillId="63" borderId="252" applyNumberFormat="0" applyProtection="0">
      <alignment horizontal="left" vertical="top" indent="1"/>
    </xf>
    <xf numFmtId="186" fontId="62" fillId="15" borderId="244" applyNumberFormat="0" applyProtection="0">
      <alignment horizontal="left" vertical="top" indent="1"/>
    </xf>
    <xf numFmtId="186" fontId="42" fillId="44" borderId="242" applyNumberFormat="0" applyAlignment="0" applyProtection="0"/>
    <xf numFmtId="4" fontId="56" fillId="57" borderId="245" applyNumberFormat="0" applyProtection="0">
      <alignment horizontal="right" vertical="center"/>
    </xf>
    <xf numFmtId="186" fontId="56" fillId="21" borderId="252" applyNumberFormat="0" applyProtection="0">
      <alignment horizontal="left" vertical="top" indent="1"/>
    </xf>
    <xf numFmtId="186" fontId="42" fillId="44" borderId="242" applyNumberFormat="0" applyAlignment="0" applyProtection="0"/>
    <xf numFmtId="186" fontId="56" fillId="63" borderId="244" applyNumberFormat="0" applyProtection="0">
      <alignment horizontal="left" vertical="top" indent="1"/>
    </xf>
    <xf numFmtId="186" fontId="56" fillId="40" borderId="253" applyNumberFormat="0" applyFont="0" applyAlignment="0" applyProtection="0"/>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7" fillId="44" borderId="254" applyNumberFormat="0" applyAlignment="0" applyProtection="0"/>
    <xf numFmtId="0" fontId="5" fillId="69" borderId="249">
      <alignment vertical="center"/>
    </xf>
    <xf numFmtId="186" fontId="56" fillId="63" borderId="252" applyNumberFormat="0" applyProtection="0">
      <alignment horizontal="left" vertical="top" indent="1"/>
    </xf>
    <xf numFmtId="186" fontId="57" fillId="44" borderId="254" applyNumberFormat="0" applyAlignment="0" applyProtection="0"/>
    <xf numFmtId="193" fontId="28" fillId="12" borderId="8">
      <alignment vertical="center"/>
      <protection locked="0"/>
    </xf>
    <xf numFmtId="4" fontId="56" fillId="61" borderId="267" applyNumberFormat="0" applyProtection="0">
      <alignment horizontal="left" vertical="center" indent="1"/>
    </xf>
    <xf numFmtId="186" fontId="28" fillId="49" borderId="249">
      <alignment vertical="center"/>
    </xf>
    <xf numFmtId="37" fontId="33" fillId="0" borderId="247" applyNumberFormat="0"/>
    <xf numFmtId="186" fontId="56" fillId="21" borderId="244" applyNumberFormat="0" applyProtection="0">
      <alignment horizontal="left" vertical="top" indent="1"/>
    </xf>
    <xf numFmtId="186" fontId="57" fillId="44" borderId="254" applyNumberFormat="0" applyAlignment="0" applyProtection="0"/>
    <xf numFmtId="186" fontId="56" fillId="21" borderId="252" applyNumberFormat="0" applyProtection="0">
      <alignment horizontal="left" vertical="top" indent="1"/>
    </xf>
    <xf numFmtId="186" fontId="56" fillId="21" borderId="252" applyNumberFormat="0" applyProtection="0">
      <alignment horizontal="left" vertical="top" indent="1"/>
    </xf>
    <xf numFmtId="37" fontId="33" fillId="0" borderId="256" applyNumberFormat="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63" borderId="253" applyNumberFormat="0" applyProtection="0">
      <alignment horizontal="left" vertical="center"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86" fontId="56" fillId="40" borderId="253" applyNumberFormat="0" applyFont="0" applyAlignment="0" applyProtection="0"/>
    <xf numFmtId="4" fontId="62" fillId="48" borderId="261" applyNumberFormat="0" applyProtection="0">
      <alignment vertical="center"/>
    </xf>
    <xf numFmtId="186" fontId="56" fillId="40" borderId="242" applyNumberFormat="0" applyFont="0" applyAlignment="0" applyProtection="0"/>
    <xf numFmtId="186" fontId="44" fillId="0" borderId="268" applyNumberFormat="0" applyFill="0" applyAlignment="0" applyProtection="0"/>
    <xf numFmtId="186" fontId="56" fillId="63" borderId="252" applyNumberFormat="0" applyProtection="0">
      <alignment horizontal="left" vertical="top" indent="1"/>
    </xf>
    <xf numFmtId="4" fontId="59" fillId="65" borderId="253" applyNumberFormat="0" applyProtection="0">
      <alignment horizontal="right" vertical="center"/>
    </xf>
    <xf numFmtId="186" fontId="28" fillId="12" borderId="269">
      <alignment vertical="center"/>
      <protection locked="0"/>
    </xf>
    <xf numFmtId="186" fontId="56" fillId="14" borderId="253" applyNumberFormat="0" applyProtection="0">
      <alignment horizontal="left" vertical="center" indent="1"/>
    </xf>
    <xf numFmtId="186" fontId="57" fillId="44" borderId="264" applyNumberFormat="0" applyAlignment="0" applyProtection="0"/>
    <xf numFmtId="4" fontId="56" fillId="54" borderId="263" applyNumberFormat="0" applyProtection="0">
      <alignment horizontal="left" vertical="center" indent="1"/>
    </xf>
    <xf numFmtId="191" fontId="5" fillId="69" borderId="249">
      <alignment vertical="center"/>
    </xf>
    <xf numFmtId="186" fontId="56" fillId="40" borderId="263" applyNumberFormat="0" applyFon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5" fillId="70" borderId="259">
      <alignment horizontal="right" vertical="center"/>
      <protection locked="0"/>
    </xf>
    <xf numFmtId="186" fontId="56" fillId="21" borderId="252" applyNumberFormat="0" applyProtection="0">
      <alignment horizontal="left" vertical="top" indent="1"/>
    </xf>
    <xf numFmtId="4" fontId="27" fillId="21" borderId="257" applyNumberFormat="0" applyProtection="0">
      <alignment horizontal="left" vertical="center" indent="1"/>
    </xf>
    <xf numFmtId="4" fontId="56" fillId="23" borderId="263" applyNumberFormat="0" applyProtection="0">
      <alignment horizontal="right" vertical="center"/>
    </xf>
    <xf numFmtId="186" fontId="56" fillId="63" borderId="253" applyNumberFormat="0" applyProtection="0">
      <alignment horizontal="left" vertical="center" indent="1"/>
    </xf>
    <xf numFmtId="186" fontId="62" fillId="48"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top" indent="1"/>
    </xf>
    <xf numFmtId="186" fontId="27" fillId="14" borderId="252" applyNumberFormat="0" applyProtection="0">
      <alignment horizontal="left" vertical="top" indent="1"/>
    </xf>
    <xf numFmtId="4" fontId="64" fillId="64" borderId="263" applyNumberFormat="0" applyProtection="0">
      <alignment horizontal="right" vertical="center"/>
    </xf>
    <xf numFmtId="186" fontId="56" fillId="15" borderId="252" applyNumberFormat="0" applyProtection="0">
      <alignment horizontal="left" vertical="top" indent="1"/>
    </xf>
    <xf numFmtId="4" fontId="56" fillId="23" borderId="253" applyNumberFormat="0" applyProtection="0">
      <alignment horizontal="right" vertical="center"/>
    </xf>
    <xf numFmtId="0" fontId="27" fillId="21" borderId="252" applyNumberFormat="0" applyProtection="0">
      <alignment horizontal="left" vertical="top" indent="1"/>
    </xf>
    <xf numFmtId="186" fontId="56" fillId="21" borderId="261" applyNumberFormat="0" applyProtection="0">
      <alignment horizontal="left" vertical="top" indent="1"/>
    </xf>
    <xf numFmtId="4" fontId="56" fillId="15" borderId="242" applyNumberFormat="0" applyProtection="0">
      <alignment horizontal="right" vertical="center"/>
    </xf>
    <xf numFmtId="186" fontId="27" fillId="15" borderId="261" applyNumberFormat="0" applyProtection="0">
      <alignment horizontal="left" vertical="top" indent="1"/>
    </xf>
    <xf numFmtId="186" fontId="56" fillId="62" borderId="253" applyNumberFormat="0" applyProtection="0">
      <alignment horizontal="left" vertical="center"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56" fillId="63" borderId="261" applyNumberFormat="0" applyProtection="0">
      <alignment horizontal="left" vertical="top" indent="1"/>
    </xf>
    <xf numFmtId="4" fontId="56" fillId="15" borderId="253" applyNumberFormat="0" applyProtection="0">
      <alignment horizontal="right" vertical="center"/>
    </xf>
    <xf numFmtId="186" fontId="27" fillId="14" borderId="261" applyNumberFormat="0" applyProtection="0">
      <alignment horizontal="left" vertical="top" indent="1"/>
    </xf>
    <xf numFmtId="186" fontId="27" fillId="63" borderId="252" applyNumberFormat="0" applyProtection="0">
      <alignment horizontal="left" vertical="center" indent="1"/>
    </xf>
    <xf numFmtId="4" fontId="56" fillId="52" borderId="263" applyNumberFormat="0" applyProtection="0">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2" borderId="263" applyNumberFormat="0" applyProtection="0">
      <alignment vertical="center"/>
    </xf>
    <xf numFmtId="186" fontId="50" fillId="41" borderId="263" applyNumberFormat="0" applyAlignment="0" applyProtection="0"/>
    <xf numFmtId="186" fontId="56" fillId="40" borderId="263" applyNumberFormat="0" applyFont="0" applyAlignment="0" applyProtection="0"/>
    <xf numFmtId="186" fontId="27" fillId="15" borderId="252" applyNumberFormat="0" applyProtection="0">
      <alignment horizontal="left" vertical="top" indent="1"/>
    </xf>
    <xf numFmtId="186" fontId="56" fillId="40" borderId="253" applyNumberFormat="0" applyFont="0" applyAlignment="0" applyProtection="0"/>
    <xf numFmtId="191" fontId="5" fillId="69" borderId="8">
      <alignment vertical="center"/>
    </xf>
    <xf numFmtId="4" fontId="59" fillId="12" borderId="269" applyNumberFormat="0" applyProtection="0">
      <alignment vertical="center"/>
    </xf>
    <xf numFmtId="4" fontId="63" fillId="66" borderId="257" applyNumberFormat="0" applyProtection="0">
      <alignment horizontal="left" vertical="center" indent="1"/>
    </xf>
    <xf numFmtId="186" fontId="28" fillId="50" borderId="8">
      <alignment vertical="center"/>
    </xf>
    <xf numFmtId="186" fontId="56" fillId="40" borderId="242" applyNumberFormat="0" applyFont="0" applyAlignment="0" applyProtection="0"/>
    <xf numFmtId="186" fontId="56" fillId="40" borderId="253" applyNumberFormat="0" applyFont="0" applyAlignment="0" applyProtection="0"/>
    <xf numFmtId="193" fontId="5" fillId="69" borderId="249">
      <alignment vertical="center"/>
    </xf>
    <xf numFmtId="186" fontId="56" fillId="15" borderId="252" applyNumberFormat="0" applyProtection="0">
      <alignment horizontal="left" vertical="top" indent="1"/>
    </xf>
    <xf numFmtId="4" fontId="56" fillId="14" borderId="257" applyNumberFormat="0" applyProtection="0">
      <alignment horizontal="left" vertical="center" indent="1"/>
    </xf>
    <xf numFmtId="4" fontId="56" fillId="54" borderId="263" applyNumberFormat="0" applyProtection="0">
      <alignment horizontal="left" vertical="center" indent="1"/>
    </xf>
    <xf numFmtId="186" fontId="56" fillId="21" borderId="244" applyNumberFormat="0" applyProtection="0">
      <alignment horizontal="left" vertical="top" indent="1"/>
    </xf>
    <xf numFmtId="4" fontId="64" fillId="64" borderId="242" applyNumberFormat="0" applyProtection="0">
      <alignment horizontal="right" vertical="center"/>
    </xf>
    <xf numFmtId="4" fontId="56" fillId="15" borderId="257" applyNumberFormat="0" applyProtection="0">
      <alignment horizontal="left" vertical="center" indent="1"/>
    </xf>
    <xf numFmtId="4" fontId="62" fillId="48" borderId="252" applyNumberFormat="0" applyProtection="0">
      <alignment vertical="center"/>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62" fillId="48" borderId="252" applyNumberFormat="0" applyProtection="0">
      <alignment horizontal="left" vertical="top" indent="1"/>
    </xf>
    <xf numFmtId="0" fontId="37" fillId="15" borderId="244" applyNumberFormat="0" applyProtection="0">
      <alignment horizontal="left" vertical="top" indent="1"/>
    </xf>
    <xf numFmtId="4" fontId="62" fillId="48" borderId="244" applyNumberFormat="0" applyProtection="0">
      <alignment vertical="center"/>
    </xf>
    <xf numFmtId="186" fontId="27" fillId="14" borderId="244" applyNumberFormat="0" applyProtection="0">
      <alignment horizontal="left" vertical="center" indent="1"/>
    </xf>
    <xf numFmtId="186" fontId="56" fillId="14" borderId="244" applyNumberFormat="0" applyProtection="0">
      <alignment horizontal="left" vertical="top" indent="1"/>
    </xf>
    <xf numFmtId="186" fontId="56" fillId="21" borderId="252" applyNumberFormat="0" applyProtection="0">
      <alignment horizontal="left" vertical="top" indent="1"/>
    </xf>
    <xf numFmtId="190" fontId="5" fillId="13" borderId="259">
      <alignment vertical="center"/>
    </xf>
    <xf numFmtId="4" fontId="56" fillId="14" borderId="257" applyNumberFormat="0" applyProtection="0">
      <alignment horizontal="left" vertical="center" indent="1"/>
    </xf>
    <xf numFmtId="186" fontId="56" fillId="40" borderId="253" applyNumberFormat="0" applyFont="0" applyAlignment="0" applyProtection="0"/>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4" fontId="56" fillId="61" borderId="267" applyNumberFormat="0" applyProtection="0">
      <alignment horizontal="left" vertical="center" indent="1"/>
    </xf>
    <xf numFmtId="186" fontId="56" fillId="14" borderId="261" applyNumberFormat="0" applyProtection="0">
      <alignment horizontal="left" vertical="top" indent="1"/>
    </xf>
    <xf numFmtId="191" fontId="5" fillId="7" borderId="249">
      <alignment vertical="center"/>
      <protection locked="0"/>
    </xf>
    <xf numFmtId="172" fontId="28" fillId="12" borderId="8">
      <alignment vertical="center"/>
      <protection locked="0"/>
    </xf>
    <xf numFmtId="4" fontId="62" fillId="48" borderId="252" applyNumberFormat="0" applyProtection="0">
      <alignment vertical="center"/>
    </xf>
    <xf numFmtId="186" fontId="56" fillId="40" borderId="263" applyNumberFormat="0" applyFont="0" applyAlignment="0" applyProtection="0"/>
    <xf numFmtId="4" fontId="59" fillId="65" borderId="253" applyNumberFormat="0" applyProtection="0">
      <alignment horizontal="right" vertical="center"/>
    </xf>
    <xf numFmtId="186" fontId="56" fillId="14" borderId="252" applyNumberFormat="0" applyProtection="0">
      <alignment horizontal="left" vertical="top" indent="1"/>
    </xf>
    <xf numFmtId="37" fontId="33" fillId="0" borderId="256" applyNumberFormat="0"/>
    <xf numFmtId="186" fontId="27" fillId="21" borderId="252" applyNumberFormat="0" applyProtection="0">
      <alignment horizontal="left" vertical="center"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186" fontId="28" fillId="51" borderId="269">
      <alignment horizontal="right" vertical="center"/>
      <protection locked="0"/>
    </xf>
    <xf numFmtId="4" fontId="56" fillId="0" borderId="253" applyNumberFormat="0" applyProtection="0">
      <alignment horizontal="right" vertical="center"/>
    </xf>
    <xf numFmtId="193" fontId="28" fillId="12" borderId="8">
      <alignment vertical="center"/>
      <protection locked="0"/>
    </xf>
    <xf numFmtId="186" fontId="44" fillId="0" borderId="258" applyNumberFormat="0" applyFill="0" applyAlignment="0" applyProtection="0"/>
    <xf numFmtId="186" fontId="44" fillId="0" borderId="258" applyNumberFormat="0" applyFill="0" applyAlignment="0" applyProtection="0"/>
    <xf numFmtId="186" fontId="56" fillId="14" borderId="252" applyNumberFormat="0" applyProtection="0">
      <alignment horizontal="left" vertical="top" indent="1"/>
    </xf>
    <xf numFmtId="0" fontId="27" fillId="15" borderId="252" applyNumberFormat="0" applyProtection="0">
      <alignment horizontal="left" vertical="center" indent="1"/>
    </xf>
    <xf numFmtId="4" fontId="56" fillId="61" borderId="257" applyNumberFormat="0" applyProtection="0">
      <alignment horizontal="left" vertical="center" indent="1"/>
    </xf>
    <xf numFmtId="193" fontId="28" fillId="12" borderId="249">
      <alignment vertical="center"/>
      <protection locked="0"/>
    </xf>
    <xf numFmtId="186" fontId="56" fillId="14" borderId="252" applyNumberFormat="0" applyProtection="0">
      <alignment horizontal="left" vertical="top" indent="1"/>
    </xf>
    <xf numFmtId="4" fontId="56" fillId="58" borderId="242" applyNumberFormat="0" applyProtection="0">
      <alignment horizontal="right" vertical="center"/>
    </xf>
    <xf numFmtId="4" fontId="56" fillId="58" borderId="253" applyNumberFormat="0" applyProtection="0">
      <alignment horizontal="right" vertical="center"/>
    </xf>
    <xf numFmtId="186" fontId="27" fillId="63" borderId="252" applyNumberFormat="0" applyProtection="0">
      <alignment horizontal="left" vertical="top" indent="1"/>
    </xf>
    <xf numFmtId="4" fontId="59" fillId="53" borderId="242" applyNumberFormat="0" applyProtection="0">
      <alignment vertical="center"/>
    </xf>
    <xf numFmtId="186" fontId="56" fillId="15" borderId="244" applyNumberFormat="0" applyProtection="0">
      <alignment horizontal="left" vertical="top" indent="1"/>
    </xf>
    <xf numFmtId="186" fontId="56" fillId="21" borderId="244" applyNumberFormat="0" applyProtection="0">
      <alignment horizontal="left" vertical="top" indent="1"/>
    </xf>
    <xf numFmtId="4" fontId="72" fillId="80" borderId="252" applyNumberFormat="0" applyProtection="0">
      <alignment horizontal="right" vertical="center"/>
    </xf>
    <xf numFmtId="186" fontId="27" fillId="15" borderId="261" applyNumberFormat="0" applyProtection="0">
      <alignment horizontal="left" vertical="top" indent="1"/>
    </xf>
    <xf numFmtId="186" fontId="56" fillId="21" borderId="252" applyNumberFormat="0" applyProtection="0">
      <alignment horizontal="left" vertical="top" indent="1"/>
    </xf>
    <xf numFmtId="186" fontId="27" fillId="15" borderId="244" applyNumberFormat="0" applyProtection="0">
      <alignment horizontal="left" vertical="center" indent="1"/>
    </xf>
    <xf numFmtId="186" fontId="56" fillId="40" borderId="263" applyNumberFormat="0" applyFont="0" applyAlignment="0" applyProtection="0"/>
    <xf numFmtId="4" fontId="27" fillId="21" borderId="267" applyNumberFormat="0" applyProtection="0">
      <alignment horizontal="left" vertical="center" indent="1"/>
    </xf>
    <xf numFmtId="4" fontId="56" fillId="14" borderId="245" applyNumberFormat="0" applyProtection="0">
      <alignment horizontal="left" vertical="center" indent="1"/>
    </xf>
    <xf numFmtId="4" fontId="56" fillId="59" borderId="242" applyNumberFormat="0" applyProtection="0">
      <alignment horizontal="right" vertical="center"/>
    </xf>
    <xf numFmtId="0" fontId="5" fillId="70" borderId="249">
      <alignment horizontal="right" vertical="center"/>
      <protection locked="0"/>
    </xf>
    <xf numFmtId="186" fontId="56" fillId="14" borderId="244" applyNumberFormat="0" applyProtection="0">
      <alignment horizontal="left" vertical="top" indent="1"/>
    </xf>
    <xf numFmtId="186" fontId="28" fillId="50" borderId="259">
      <alignment vertical="center"/>
    </xf>
    <xf numFmtId="186" fontId="56" fillId="21" borderId="252" applyNumberFormat="0" applyProtection="0">
      <alignment horizontal="left" vertical="top" indent="1"/>
    </xf>
    <xf numFmtId="193" fontId="28" fillId="50" borderId="8">
      <alignment vertical="center"/>
    </xf>
    <xf numFmtId="186" fontId="44" fillId="0" borderId="248" applyNumberFormat="0" applyFill="0" applyAlignment="0" applyProtection="0"/>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186" fontId="28" fillId="51" borderId="8">
      <alignment horizontal="right" vertical="center"/>
      <protection locked="0"/>
    </xf>
    <xf numFmtId="186" fontId="56" fillId="15" borderId="261" applyNumberFormat="0" applyProtection="0">
      <alignment horizontal="left" vertical="top" indent="1"/>
    </xf>
    <xf numFmtId="186" fontId="56" fillId="63" borderId="261" applyNumberFormat="0" applyProtection="0">
      <alignment horizontal="left" vertical="top" indent="1"/>
    </xf>
    <xf numFmtId="188" fontId="28" fillId="49" borderId="259">
      <alignment vertical="center"/>
    </xf>
    <xf numFmtId="4" fontId="72" fillId="53" borderId="244" applyNumberFormat="0" applyProtection="0">
      <alignment horizontal="left" vertical="center" indent="1"/>
    </xf>
    <xf numFmtId="188" fontId="28" fillId="51" borderId="259">
      <alignment horizontal="right" vertical="center"/>
      <protection locked="0"/>
    </xf>
    <xf numFmtId="196" fontId="5" fillId="69" borderId="269">
      <alignment vertical="center"/>
    </xf>
    <xf numFmtId="186" fontId="50" fillId="41" borderId="263" applyNumberFormat="0" applyAlignment="0" applyProtection="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56" fillId="15" borderId="253" applyNumberFormat="0" applyProtection="0">
      <alignment horizontal="right" vertical="center"/>
    </xf>
    <xf numFmtId="186" fontId="50" fillId="41" borderId="253" applyNumberFormat="0" applyAlignment="0" applyProtection="0"/>
    <xf numFmtId="186" fontId="56" fillId="40" borderId="253" applyNumberFormat="0" applyFont="0" applyAlignment="0" applyProtection="0"/>
    <xf numFmtId="4" fontId="62" fillId="11" borderId="261" applyNumberFormat="0" applyProtection="0">
      <alignment horizontal="left" vertical="center"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21" borderId="244" applyNumberFormat="0" applyProtection="0">
      <alignment horizontal="left" vertical="top" indent="1"/>
    </xf>
    <xf numFmtId="4" fontId="59" fillId="65" borderId="253" applyNumberFormat="0" applyProtection="0">
      <alignment horizontal="right" vertical="center"/>
    </xf>
    <xf numFmtId="186" fontId="56" fillId="14" borderId="261" applyNumberFormat="0" applyProtection="0">
      <alignment horizontal="left" vertical="top" indent="1"/>
    </xf>
    <xf numFmtId="186" fontId="42" fillId="44" borderId="253" applyNumberFormat="0" applyAlignment="0" applyProtection="0"/>
    <xf numFmtId="186" fontId="56" fillId="21" borderId="252" applyNumberFormat="0" applyProtection="0">
      <alignment horizontal="left" vertical="top" indent="1"/>
    </xf>
    <xf numFmtId="4" fontId="56" fillId="53" borderId="263" applyNumberFormat="0" applyProtection="0">
      <alignment horizontal="left" vertical="center" indent="1"/>
    </xf>
    <xf numFmtId="186" fontId="56" fillId="14" borderId="244" applyNumberFormat="0" applyProtection="0">
      <alignment horizontal="left" vertical="top" indent="1"/>
    </xf>
    <xf numFmtId="186" fontId="56" fillId="21" borderId="244" applyNumberFormat="0" applyProtection="0">
      <alignment horizontal="left" vertical="top" indent="1"/>
    </xf>
    <xf numFmtId="0" fontId="5" fillId="13" borderId="249">
      <alignment vertical="center"/>
    </xf>
    <xf numFmtId="186" fontId="56" fillId="14" borderId="252" applyNumberFormat="0" applyProtection="0">
      <alignment horizontal="left" vertical="top" indent="1"/>
    </xf>
    <xf numFmtId="186" fontId="56" fillId="63" borderId="244" applyNumberFormat="0" applyProtection="0">
      <alignment horizontal="left" vertical="top" indent="1"/>
    </xf>
    <xf numFmtId="191" fontId="5" fillId="13" borderId="249">
      <alignment vertical="center"/>
    </xf>
    <xf numFmtId="186" fontId="44" fillId="0" borderId="268" applyNumberFormat="0" applyFill="0" applyAlignment="0" applyProtection="0"/>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186" fontId="56" fillId="15" borderId="252"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50" borderId="261" applyNumberFormat="0" applyProtection="0">
      <alignment horizontal="right" vertical="center"/>
    </xf>
    <xf numFmtId="4" fontId="56" fillId="54" borderId="263" applyNumberFormat="0" applyProtection="0">
      <alignment horizontal="left" vertical="center" indent="1"/>
    </xf>
    <xf numFmtId="186" fontId="56" fillId="63" borderId="252" applyNumberFormat="0" applyProtection="0">
      <alignment horizontal="left" vertical="top" indent="1"/>
    </xf>
    <xf numFmtId="186" fontId="57" fillId="44" borderId="254" applyNumberForma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72" fillId="53" borderId="252" applyNumberFormat="0" applyProtection="0">
      <alignment horizontal="left" vertical="center" indent="1"/>
    </xf>
    <xf numFmtId="191" fontId="5" fillId="13" borderId="249">
      <alignment vertical="center"/>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4" fontId="62" fillId="48" borderId="244" applyNumberFormat="0" applyProtection="0">
      <alignment vertical="center"/>
    </xf>
    <xf numFmtId="186" fontId="44" fillId="0" borderId="248" applyNumberFormat="0" applyFill="0" applyAlignment="0" applyProtection="0"/>
    <xf numFmtId="186" fontId="56" fillId="15" borderId="244" applyNumberFormat="0" applyProtection="0">
      <alignment horizontal="left" vertical="top" indent="1"/>
    </xf>
    <xf numFmtId="191" fontId="28" fillId="50" borderId="249">
      <alignment vertical="center"/>
    </xf>
    <xf numFmtId="191" fontId="28" fillId="50" borderId="259">
      <alignment vertical="center"/>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172" fontId="28" fillId="12" borderId="8">
      <alignment vertical="center"/>
      <protection locked="0"/>
    </xf>
    <xf numFmtId="4" fontId="63" fillId="66" borderId="257"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193" fontId="5" fillId="7" borderId="249">
      <alignment vertical="center"/>
      <protection locked="0"/>
    </xf>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4" fontId="59" fillId="12" borderId="249" applyNumberFormat="0" applyProtection="0">
      <alignment vertical="center"/>
    </xf>
    <xf numFmtId="4" fontId="59" fillId="53" borderId="242" applyNumberFormat="0" applyProtection="0">
      <alignment vertical="center"/>
    </xf>
    <xf numFmtId="186" fontId="44" fillId="0" borderId="248" applyNumberFormat="0" applyFill="0" applyAlignment="0" applyProtection="0"/>
    <xf numFmtId="186" fontId="27" fillId="63" borderId="261" applyNumberFormat="0" applyProtection="0">
      <alignment horizontal="left" vertical="center" indent="1"/>
    </xf>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27" fillId="14" borderId="261" applyNumberFormat="0" applyProtection="0">
      <alignment horizontal="left" vertical="top" indent="1"/>
    </xf>
    <xf numFmtId="4" fontId="56" fillId="58" borderId="253" applyNumberFormat="0" applyProtection="0">
      <alignment horizontal="right" vertical="center"/>
    </xf>
    <xf numFmtId="186" fontId="56" fillId="21" borderId="261"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15" borderId="261" applyNumberFormat="0" applyProtection="0">
      <alignment horizontal="left" vertical="top"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88" fontId="5" fillId="70" borderId="8">
      <alignment horizontal="right" vertical="center"/>
      <protection locked="0"/>
    </xf>
    <xf numFmtId="186" fontId="56" fillId="63" borderId="244" applyNumberFormat="0" applyProtection="0">
      <alignment horizontal="left" vertical="top" indent="1"/>
    </xf>
    <xf numFmtId="186" fontId="50" fillId="41" borderId="253" applyNumberFormat="0" applyAlignment="0" applyProtection="0"/>
    <xf numFmtId="186" fontId="27" fillId="14" borderId="261" applyNumberFormat="0" applyProtection="0">
      <alignment horizontal="left" vertical="center" indent="1"/>
    </xf>
    <xf numFmtId="186" fontId="56" fillId="21" borderId="244" applyNumberFormat="0" applyProtection="0">
      <alignment horizontal="left" vertical="top" indent="1"/>
    </xf>
    <xf numFmtId="4" fontId="56" fillId="54" borderId="263" applyNumberFormat="0" applyProtection="0">
      <alignment horizontal="left" vertical="center" indent="1"/>
    </xf>
    <xf numFmtId="186" fontId="56" fillId="15" borderId="244" applyNumberFormat="0" applyProtection="0">
      <alignment horizontal="left" vertical="top" indent="1"/>
    </xf>
    <xf numFmtId="186" fontId="27" fillId="21" borderId="252" applyNumberFormat="0" applyProtection="0">
      <alignment horizontal="left" vertical="top" indent="1"/>
    </xf>
    <xf numFmtId="186" fontId="56" fillId="63" borderId="252" applyNumberFormat="0" applyProtection="0">
      <alignment horizontal="left" vertical="top" indent="1"/>
    </xf>
    <xf numFmtId="4" fontId="27" fillId="21" borderId="257" applyNumberFormat="0" applyProtection="0">
      <alignment horizontal="left" vertical="center" indent="1"/>
    </xf>
    <xf numFmtId="4" fontId="72" fillId="80" borderId="261" applyNumberFormat="0" applyProtection="0">
      <alignment horizontal="right" vertical="center"/>
    </xf>
    <xf numFmtId="186" fontId="56" fillId="15" borderId="252" applyNumberFormat="0" applyProtection="0">
      <alignment horizontal="left" vertical="top" indent="1"/>
    </xf>
    <xf numFmtId="186" fontId="60" fillId="52" borderId="252" applyNumberFormat="0" applyProtection="0">
      <alignment horizontal="left" vertical="top" indent="1"/>
    </xf>
    <xf numFmtId="4" fontId="27" fillId="21" borderId="267" applyNumberFormat="0" applyProtection="0">
      <alignment horizontal="left" vertical="center" indent="1"/>
    </xf>
    <xf numFmtId="186" fontId="27" fillId="15" borderId="261" applyNumberFormat="0" applyProtection="0">
      <alignment horizontal="left" vertical="top" indent="1"/>
    </xf>
    <xf numFmtId="4" fontId="56" fillId="61" borderId="257" applyNumberFormat="0" applyProtection="0">
      <alignment horizontal="left" vertical="center" indent="1"/>
    </xf>
    <xf numFmtId="186" fontId="56" fillId="21" borderId="261" applyNumberFormat="0" applyProtection="0">
      <alignment horizontal="left" vertical="top" indent="1"/>
    </xf>
    <xf numFmtId="186" fontId="56" fillId="62" borderId="253" applyNumberFormat="0" applyProtection="0">
      <alignment horizontal="left" vertical="center" indent="1"/>
    </xf>
    <xf numFmtId="186" fontId="50" fillId="41" borderId="263" applyNumberFormat="0" applyAlignment="0" applyProtection="0"/>
    <xf numFmtId="4" fontId="56" fillId="55" borderId="253" applyNumberFormat="0" applyProtection="0">
      <alignment horizontal="right" vertical="center"/>
    </xf>
    <xf numFmtId="186" fontId="56" fillId="40" borderId="263" applyNumberFormat="0" applyFont="0" applyAlignment="0" applyProtection="0"/>
    <xf numFmtId="186" fontId="57" fillId="44" borderId="264" applyNumberFormat="0" applyAlignment="0" applyProtection="0"/>
    <xf numFmtId="186" fontId="60" fillId="52" borderId="252" applyNumberFormat="0" applyProtection="0">
      <alignment horizontal="left" vertical="top" indent="1"/>
    </xf>
    <xf numFmtId="4" fontId="56" fillId="60" borderId="253" applyNumberFormat="0" applyProtection="0">
      <alignment horizontal="right" vertical="center"/>
    </xf>
    <xf numFmtId="186" fontId="56" fillId="62" borderId="253" applyNumberFormat="0" applyProtection="0">
      <alignment horizontal="left" vertical="center" indent="1"/>
    </xf>
    <xf numFmtId="186" fontId="56" fillId="14" borderId="261" applyNumberFormat="0" applyProtection="0">
      <alignment horizontal="left" vertical="top" indent="1"/>
    </xf>
    <xf numFmtId="186" fontId="56" fillId="40" borderId="253" applyNumberFormat="0" applyFont="0" applyAlignment="0" applyProtection="0"/>
    <xf numFmtId="186" fontId="42" fillId="44" borderId="253" applyNumberFormat="0" applyAlignment="0" applyProtection="0"/>
    <xf numFmtId="193" fontId="5" fillId="69" borderId="8">
      <alignment vertical="center"/>
    </xf>
    <xf numFmtId="193" fontId="28" fillId="50" borderId="8">
      <alignment vertical="center"/>
    </xf>
    <xf numFmtId="186" fontId="56" fillId="63" borderId="252" applyNumberFormat="0" applyProtection="0">
      <alignment horizontal="left" vertical="top" indent="1"/>
    </xf>
    <xf numFmtId="4" fontId="56" fillId="58"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56" fillId="54" borderId="253" applyNumberFormat="0" applyProtection="0">
      <alignment horizontal="left" vertical="center" indent="1"/>
    </xf>
    <xf numFmtId="186" fontId="56" fillId="14" borderId="252" applyNumberFormat="0" applyProtection="0">
      <alignment horizontal="left" vertical="top" indent="1"/>
    </xf>
    <xf numFmtId="4" fontId="56" fillId="61" borderId="245"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4" fontId="72" fillId="87" borderId="252" applyNumberFormat="0" applyProtection="0">
      <alignment vertical="center"/>
    </xf>
    <xf numFmtId="188" fontId="5" fillId="7" borderId="249">
      <alignment vertical="center"/>
      <protection locked="0"/>
    </xf>
    <xf numFmtId="4" fontId="56" fillId="54" borderId="253" applyNumberFormat="0" applyProtection="0">
      <alignment horizontal="left" vertical="center" indent="1"/>
    </xf>
    <xf numFmtId="186" fontId="56" fillId="63" borderId="244" applyNumberFormat="0" applyProtection="0">
      <alignment horizontal="left" vertical="top" indent="1"/>
    </xf>
    <xf numFmtId="190" fontId="28" fillId="49" borderId="249">
      <alignment vertical="center"/>
    </xf>
    <xf numFmtId="186" fontId="56" fillId="21" borderId="244" applyNumberFormat="0" applyProtection="0">
      <alignment horizontal="left" vertical="top" indent="1"/>
    </xf>
    <xf numFmtId="4" fontId="56" fillId="15" borderId="245" applyNumberFormat="0" applyProtection="0">
      <alignment horizontal="left" vertical="center" indent="1"/>
    </xf>
    <xf numFmtId="186" fontId="56" fillId="21" borderId="244" applyNumberFormat="0" applyProtection="0">
      <alignment horizontal="left" vertical="top" indent="1"/>
    </xf>
    <xf numFmtId="191" fontId="28" fillId="51" borderId="259">
      <alignment horizontal="right" vertical="center"/>
      <protection locked="0"/>
    </xf>
    <xf numFmtId="186" fontId="56" fillId="15" borderId="252" applyNumberFormat="0" applyProtection="0">
      <alignment horizontal="left" vertical="top" indent="1"/>
    </xf>
    <xf numFmtId="4" fontId="62" fillId="48" borderId="244" applyNumberFormat="0" applyProtection="0">
      <alignment vertical="center"/>
    </xf>
    <xf numFmtId="4" fontId="27" fillId="21" borderId="245" applyNumberFormat="0" applyProtection="0">
      <alignment horizontal="left" vertical="center" indent="1"/>
    </xf>
    <xf numFmtId="186" fontId="56" fillId="40" borderId="242" applyNumberFormat="0" applyFont="0" applyAlignment="0" applyProtection="0"/>
    <xf numFmtId="186" fontId="57" fillId="44" borderId="254" applyNumberFormat="0" applyAlignment="0" applyProtection="0"/>
    <xf numFmtId="186" fontId="56" fillId="63" borderId="252" applyNumberFormat="0" applyProtection="0">
      <alignment horizontal="left" vertical="top" indent="1"/>
    </xf>
    <xf numFmtId="4" fontId="63" fillId="66" borderId="25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0" fontId="27" fillId="14" borderId="244" applyNumberFormat="0" applyProtection="0">
      <alignment horizontal="left" vertical="center"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48" borderId="244" applyNumberFormat="0" applyProtection="0">
      <alignment vertical="center"/>
    </xf>
    <xf numFmtId="4" fontId="27" fillId="21" borderId="245" applyNumberFormat="0" applyProtection="0">
      <alignment horizontal="left" vertical="center" indent="1"/>
    </xf>
    <xf numFmtId="186" fontId="56" fillId="63" borderId="244" applyNumberFormat="0" applyProtection="0">
      <alignment horizontal="left" vertical="top" indent="1"/>
    </xf>
    <xf numFmtId="191" fontId="5" fillId="69" borderId="249">
      <alignment vertical="center"/>
    </xf>
    <xf numFmtId="186" fontId="56" fillId="21" borderId="244" applyNumberFormat="0" applyProtection="0">
      <alignment horizontal="left" vertical="top" indent="1"/>
    </xf>
    <xf numFmtId="190"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90" fontId="28" fillId="50" borderId="259">
      <alignment vertical="center"/>
    </xf>
    <xf numFmtId="4" fontId="72" fillId="86" borderId="261"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40" borderId="242" applyNumberFormat="0" applyFont="0" applyAlignment="0" applyProtection="0"/>
    <xf numFmtId="186" fontId="27" fillId="21" borderId="244" applyNumberFormat="0" applyProtection="0">
      <alignment horizontal="left" vertical="center" indent="1"/>
    </xf>
    <xf numFmtId="191" fontId="28" fillId="12" borderId="249">
      <alignment vertical="center"/>
      <protection locked="0"/>
    </xf>
    <xf numFmtId="186" fontId="56" fillId="14" borderId="244" applyNumberFormat="0" applyProtection="0">
      <alignment horizontal="left" vertical="top" indent="1"/>
    </xf>
    <xf numFmtId="186" fontId="56" fillId="15" borderId="252" applyNumberFormat="0" applyProtection="0">
      <alignment horizontal="left" vertical="top" indent="1"/>
    </xf>
    <xf numFmtId="186" fontId="27" fillId="15" borderId="244"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40" borderId="253" applyNumberFormat="0" applyFont="0" applyAlignment="0" applyProtection="0"/>
    <xf numFmtId="191" fontId="28" fillId="51" borderId="8">
      <alignment horizontal="right" vertical="center"/>
      <protection locked="0"/>
    </xf>
    <xf numFmtId="193" fontId="28" fillId="50" borderId="259">
      <alignment vertical="center"/>
    </xf>
    <xf numFmtId="186" fontId="56" fillId="67" borderId="8"/>
    <xf numFmtId="4" fontId="62" fillId="11" borderId="261" applyNumberFormat="0" applyProtection="0">
      <alignment horizontal="left" vertical="center" indent="1"/>
    </xf>
    <xf numFmtId="186" fontId="56" fillId="15" borderId="261" applyNumberFormat="0" applyProtection="0">
      <alignment horizontal="left" vertical="top" indent="1"/>
    </xf>
    <xf numFmtId="191" fontId="5" fillId="13" borderId="259">
      <alignment vertical="center"/>
    </xf>
    <xf numFmtId="191" fontId="5" fillId="70" borderId="259">
      <alignment horizontal="right" vertical="center"/>
      <protection locked="0"/>
    </xf>
    <xf numFmtId="0" fontId="37" fillId="15" borderId="252" applyNumberFormat="0" applyProtection="0">
      <alignment horizontal="left" vertical="top" indent="1"/>
    </xf>
    <xf numFmtId="186" fontId="56" fillId="15" borderId="252" applyNumberFormat="0" applyProtection="0">
      <alignment horizontal="left" vertical="top" indent="1"/>
    </xf>
    <xf numFmtId="4" fontId="27" fillId="21" borderId="267" applyNumberFormat="0" applyProtection="0">
      <alignment horizontal="left" vertical="center" indent="1"/>
    </xf>
    <xf numFmtId="186" fontId="56" fillId="63" borderId="252" applyNumberFormat="0" applyProtection="0">
      <alignment horizontal="left" vertical="top" indent="1"/>
    </xf>
    <xf numFmtId="4" fontId="56" fillId="23" borderId="263" applyNumberFormat="0" applyProtection="0">
      <alignment horizontal="right" vertical="center"/>
    </xf>
    <xf numFmtId="4" fontId="56" fillId="54" borderId="263" applyNumberFormat="0" applyProtection="0">
      <alignment horizontal="left" vertical="center" indent="1"/>
    </xf>
    <xf numFmtId="4" fontId="56" fillId="55" borderId="253" applyNumberFormat="0" applyProtection="0">
      <alignment horizontal="right" vertical="center"/>
    </xf>
    <xf numFmtId="4" fontId="56" fillId="56" borderId="253" applyNumberFormat="0" applyProtection="0">
      <alignment horizontal="right" vertical="center"/>
    </xf>
    <xf numFmtId="4" fontId="56" fillId="61" borderId="257" applyNumberFormat="0" applyProtection="0">
      <alignment horizontal="left" vertical="center" indent="1"/>
    </xf>
    <xf numFmtId="186" fontId="42" fillId="44" borderId="253" applyNumberFormat="0" applyAlignment="0" applyProtection="0"/>
    <xf numFmtId="4" fontId="56" fillId="52" borderId="242" applyNumberFormat="0" applyProtection="0">
      <alignment vertical="center"/>
    </xf>
    <xf numFmtId="191" fontId="5" fillId="70" borderId="249">
      <alignment horizontal="right" vertical="center"/>
      <protection locked="0"/>
    </xf>
    <xf numFmtId="186" fontId="56" fillId="40" borderId="242" applyNumberFormat="0" applyFont="0" applyAlignment="0" applyProtection="0"/>
    <xf numFmtId="193" fontId="28" fillId="50" borderId="249">
      <alignment vertical="center"/>
    </xf>
    <xf numFmtId="186" fontId="56" fillId="40" borderId="253" applyNumberFormat="0" applyFont="0" applyAlignment="0" applyProtection="0"/>
    <xf numFmtId="186" fontId="27" fillId="63" borderId="252" applyNumberFormat="0" applyProtection="0">
      <alignment horizontal="left" vertical="top" indent="1"/>
    </xf>
    <xf numFmtId="4" fontId="72" fillId="50" borderId="252" applyNumberFormat="0" applyProtection="0">
      <alignment horizontal="right" vertical="center"/>
    </xf>
    <xf numFmtId="190" fontId="28" fillId="51" borderId="259">
      <alignment horizontal="right" vertical="center"/>
      <protection locked="0"/>
    </xf>
    <xf numFmtId="186" fontId="62" fillId="48" borderId="252" applyNumberFormat="0" applyProtection="0">
      <alignment horizontal="left" vertical="top" indent="1"/>
    </xf>
    <xf numFmtId="0" fontId="27" fillId="21" borderId="261" applyNumberFormat="0" applyProtection="0">
      <alignment horizontal="left" vertical="top" indent="1"/>
    </xf>
    <xf numFmtId="186" fontId="28" fillId="49" borderId="259">
      <alignment vertical="center"/>
    </xf>
    <xf numFmtId="4" fontId="56" fillId="60" borderId="263" applyNumberFormat="0" applyProtection="0">
      <alignment horizontal="right" vertical="center"/>
    </xf>
    <xf numFmtId="186" fontId="50" fillId="41" borderId="242" applyNumberFormat="0" applyAlignment="0" applyProtection="0"/>
    <xf numFmtId="4" fontId="72" fillId="84" borderId="252" applyNumberFormat="0" applyProtection="0">
      <alignment horizontal="right" vertical="center"/>
    </xf>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0" fillId="41" borderId="253" applyNumberFormat="0" applyAlignment="0" applyProtection="0"/>
    <xf numFmtId="186" fontId="56" fillId="21" borderId="261" applyNumberFormat="0" applyProtection="0">
      <alignment horizontal="left" vertical="top" indent="1"/>
    </xf>
    <xf numFmtId="4" fontId="56" fillId="59" borderId="263" applyNumberFormat="0" applyProtection="0">
      <alignment horizontal="right" vertical="center"/>
    </xf>
    <xf numFmtId="186" fontId="56" fillId="63" borderId="261" applyNumberFormat="0" applyProtection="0">
      <alignment horizontal="left" vertical="top" indent="1"/>
    </xf>
    <xf numFmtId="4" fontId="72" fillId="78" borderId="252" applyNumberFormat="0" applyProtection="0">
      <alignment horizontal="right" vertical="center"/>
    </xf>
    <xf numFmtId="191" fontId="5" fillId="69" borderId="259">
      <alignment vertical="center"/>
    </xf>
    <xf numFmtId="186" fontId="27" fillId="21" borderId="261" applyNumberFormat="0" applyProtection="0">
      <alignment horizontal="left" vertical="center" indent="1"/>
    </xf>
    <xf numFmtId="186" fontId="56" fillId="14" borderId="252" applyNumberFormat="0" applyProtection="0">
      <alignment horizontal="left" vertical="top" indent="1"/>
    </xf>
    <xf numFmtId="4" fontId="56" fillId="57" borderId="267" applyNumberFormat="0" applyProtection="0">
      <alignment horizontal="right" vertical="center"/>
    </xf>
    <xf numFmtId="186" fontId="56" fillId="40" borderId="253" applyNumberFormat="0" applyFont="0" applyAlignment="0" applyProtection="0"/>
    <xf numFmtId="4" fontId="56" fillId="53" borderId="253" applyNumberFormat="0" applyProtection="0">
      <alignment horizontal="left" vertical="center" indent="1"/>
    </xf>
    <xf numFmtId="188" fontId="5" fillId="7" borderId="8">
      <alignment vertical="center"/>
      <protection locked="0"/>
    </xf>
    <xf numFmtId="186" fontId="27" fillId="21" borderId="252" applyNumberFormat="0" applyProtection="0">
      <alignment horizontal="left" vertical="center" indent="1"/>
    </xf>
    <xf numFmtId="193" fontId="28" fillId="50" borderId="259">
      <alignment vertical="center"/>
    </xf>
    <xf numFmtId="186" fontId="56" fillId="14" borderId="252" applyNumberFormat="0" applyProtection="0">
      <alignment horizontal="left" vertical="top" indent="1"/>
    </xf>
    <xf numFmtId="4" fontId="63" fillId="66" borderId="267" applyNumberFormat="0" applyProtection="0">
      <alignment horizontal="left" vertical="center" indent="1"/>
    </xf>
    <xf numFmtId="186" fontId="56" fillId="14" borderId="261" applyNumberFormat="0" applyProtection="0">
      <alignment horizontal="left" vertical="top" indent="1"/>
    </xf>
    <xf numFmtId="186" fontId="44" fillId="0" borderId="258" applyNumberFormat="0" applyFill="0" applyAlignment="0" applyProtection="0"/>
    <xf numFmtId="4" fontId="59" fillId="53" borderId="253" applyNumberFormat="0" applyProtection="0">
      <alignment vertical="center"/>
    </xf>
    <xf numFmtId="186" fontId="56" fillId="15" borderId="252" applyNumberFormat="0" applyProtection="0">
      <alignment horizontal="left" vertical="top" indent="1"/>
    </xf>
    <xf numFmtId="4" fontId="56" fillId="16" borderId="253" applyNumberFormat="0" applyProtection="0">
      <alignment horizontal="right" vertical="center"/>
    </xf>
    <xf numFmtId="186" fontId="50" fillId="41" borderId="253" applyNumberFormat="0" applyAlignment="0" applyProtection="0"/>
    <xf numFmtId="4" fontId="74" fillId="87" borderId="252" applyNumberFormat="0" applyProtection="0">
      <alignment vertical="center"/>
    </xf>
    <xf numFmtId="172" fontId="5" fillId="7" borderId="8">
      <alignment vertical="center"/>
      <protection locked="0"/>
    </xf>
    <xf numFmtId="186" fontId="56" fillId="15" borderId="252" applyNumberFormat="0" applyProtection="0">
      <alignment horizontal="left" vertical="top" indent="1"/>
    </xf>
    <xf numFmtId="4" fontId="56" fillId="0" borderId="253" applyNumberFormat="0" applyProtection="0">
      <alignment horizontal="right" vertical="center"/>
    </xf>
    <xf numFmtId="186" fontId="56" fillId="40" borderId="253" applyNumberFormat="0" applyFont="0" applyAlignment="0" applyProtection="0"/>
    <xf numFmtId="188" fontId="5" fillId="70" borderId="259">
      <alignment horizontal="right" vertical="center"/>
      <protection locked="0"/>
    </xf>
    <xf numFmtId="186" fontId="56" fillId="15" borderId="252" applyNumberFormat="0" applyProtection="0">
      <alignment horizontal="left" vertical="top" indent="1"/>
    </xf>
    <xf numFmtId="190" fontId="28" fillId="49" borderId="259">
      <alignmen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62" fillId="15" borderId="252" applyNumberFormat="0" applyProtection="0">
      <alignment horizontal="left" vertical="top" indent="1"/>
    </xf>
    <xf numFmtId="186" fontId="60" fillId="52" borderId="252" applyNumberFormat="0" applyProtection="0">
      <alignment horizontal="left" vertical="top" indent="1"/>
    </xf>
    <xf numFmtId="186" fontId="56" fillId="15" borderId="252" applyNumberFormat="0" applyProtection="0">
      <alignment horizontal="left" vertical="top" indent="1"/>
    </xf>
    <xf numFmtId="186" fontId="56" fillId="63" borderId="242" applyNumberFormat="0" applyProtection="0">
      <alignment horizontal="left" vertical="center" indent="1"/>
    </xf>
    <xf numFmtId="186" fontId="56" fillId="14" borderId="252" applyNumberFormat="0" applyProtection="0">
      <alignment horizontal="left" vertical="top" indent="1"/>
    </xf>
    <xf numFmtId="4" fontId="62" fillId="48" borderId="244" applyNumberFormat="0" applyProtection="0">
      <alignment vertical="center"/>
    </xf>
    <xf numFmtId="4" fontId="56" fillId="23" borderId="242" applyNumberFormat="0" applyProtection="0">
      <alignment horizontal="right" vertical="center"/>
    </xf>
    <xf numFmtId="4" fontId="56" fillId="15" borderId="242" applyNumberFormat="0" applyProtection="0">
      <alignment horizontal="right" vertical="center"/>
    </xf>
    <xf numFmtId="186" fontId="56" fillId="40" borderId="242" applyNumberFormat="0" applyFont="0" applyAlignment="0" applyProtection="0"/>
    <xf numFmtId="186" fontId="28" fillId="51" borderId="269">
      <alignment horizontal="right" vertical="center"/>
      <protection locked="0"/>
    </xf>
    <xf numFmtId="186" fontId="27" fillId="14" borderId="244" applyNumberFormat="0" applyProtection="0">
      <alignment horizontal="left" vertical="top" indent="1"/>
    </xf>
    <xf numFmtId="4" fontId="56" fillId="55" borderId="242" applyNumberFormat="0" applyProtection="0">
      <alignment horizontal="right" vertical="center"/>
    </xf>
    <xf numFmtId="186" fontId="50" fillId="41" borderId="242" applyNumberFormat="0" applyAlignment="0" applyProtection="0"/>
    <xf numFmtId="186" fontId="56" fillId="40" borderId="253" applyNumberFormat="0" applyFont="0" applyAlignment="0" applyProtection="0"/>
    <xf numFmtId="186" fontId="56" fillId="14" borderId="252" applyNumberFormat="0" applyProtection="0">
      <alignment horizontal="left" vertical="top" indent="1"/>
    </xf>
    <xf numFmtId="4" fontId="56" fillId="59" borderId="242" applyNumberFormat="0" applyProtection="0">
      <alignment horizontal="right" vertical="center"/>
    </xf>
    <xf numFmtId="191" fontId="28" fillId="50" borderId="8">
      <alignment vertical="center"/>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4" fontId="56" fillId="15" borderId="242" applyNumberFormat="0" applyProtection="0">
      <alignment horizontal="right" vertical="center"/>
    </xf>
    <xf numFmtId="4" fontId="56" fillId="57" borderId="257" applyNumberFormat="0" applyProtection="0">
      <alignment horizontal="right" vertical="center"/>
    </xf>
    <xf numFmtId="4" fontId="56" fillId="54" borderId="253"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6" fillId="63" borderId="242" applyNumberFormat="0" applyProtection="0">
      <alignment horizontal="left" vertical="center" indent="1"/>
    </xf>
    <xf numFmtId="4" fontId="56" fillId="15" borderId="242" applyNumberFormat="0" applyProtection="0">
      <alignment horizontal="right" vertical="center"/>
    </xf>
    <xf numFmtId="186" fontId="57" fillId="44" borderId="243" applyNumberFormat="0" applyAlignment="0" applyProtection="0"/>
    <xf numFmtId="186" fontId="27" fillId="14" borderId="261" applyNumberFormat="0" applyProtection="0">
      <alignment horizontal="left" vertical="top" indent="1"/>
    </xf>
    <xf numFmtId="193" fontId="5" fillId="69" borderId="259">
      <alignment vertical="center"/>
    </xf>
    <xf numFmtId="4" fontId="62" fillId="11" borderId="252" applyNumberFormat="0" applyProtection="0">
      <alignment horizontal="left" vertical="center" indent="1"/>
    </xf>
    <xf numFmtId="186" fontId="27" fillId="14" borderId="252" applyNumberFormat="0" applyProtection="0">
      <alignment horizontal="left" vertical="center" indent="1"/>
    </xf>
    <xf numFmtId="186" fontId="56" fillId="14" borderId="244"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0" fontId="37" fillId="48" borderId="261" applyNumberFormat="0" applyProtection="0">
      <alignment horizontal="left" vertical="top" indent="1"/>
    </xf>
    <xf numFmtId="193" fontId="28" fillId="12" borderId="259">
      <alignment vertical="center"/>
      <protection locked="0"/>
    </xf>
    <xf numFmtId="0" fontId="5" fillId="7" borderId="8">
      <alignment vertical="center"/>
      <protection locked="0"/>
    </xf>
    <xf numFmtId="186" fontId="27" fillId="14" borderId="261" applyNumberFormat="0" applyProtection="0">
      <alignment horizontal="left" vertical="center" indent="1"/>
    </xf>
    <xf numFmtId="186" fontId="27" fillId="64" borderId="259" applyNumberFormat="0">
      <protection locked="0"/>
    </xf>
    <xf numFmtId="186" fontId="56" fillId="63" borderId="261" applyNumberFormat="0" applyProtection="0">
      <alignment horizontal="left" vertical="top" indent="1"/>
    </xf>
    <xf numFmtId="186" fontId="56" fillId="40" borderId="263" applyNumberFormat="0" applyFont="0" applyAlignment="0" applyProtection="0"/>
    <xf numFmtId="4" fontId="56" fillId="53" borderId="242"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27" fillId="63" borderId="252" applyNumberFormat="0" applyProtection="0">
      <alignment horizontal="left" vertical="top" indent="1"/>
    </xf>
    <xf numFmtId="186" fontId="56" fillId="21" borderId="252" applyNumberFormat="0" applyProtection="0">
      <alignment horizontal="left" vertical="top" indent="1"/>
    </xf>
    <xf numFmtId="4" fontId="56" fillId="56" borderId="263" applyNumberFormat="0" applyProtection="0">
      <alignment horizontal="righ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86" fontId="27" fillId="14" borderId="252" applyNumberFormat="0" applyProtection="0">
      <alignment horizontal="left" vertical="center" indent="1"/>
    </xf>
    <xf numFmtId="186" fontId="62" fillId="15" borderId="252" applyNumberFormat="0" applyProtection="0">
      <alignment horizontal="left" vertical="top" indent="1"/>
    </xf>
    <xf numFmtId="4" fontId="72" fillId="50" borderId="261" applyNumberFormat="0" applyProtection="0">
      <alignment horizontal="right" vertical="center"/>
    </xf>
    <xf numFmtId="186" fontId="50" fillId="41" borderId="253" applyNumberFormat="0" applyAlignment="0" applyProtection="0"/>
    <xf numFmtId="186" fontId="44" fillId="0" borderId="268" applyNumberFormat="0" applyFill="0" applyAlignment="0" applyProtection="0"/>
    <xf numFmtId="191" fontId="28" fillId="50" borderId="259">
      <alignment vertical="center"/>
    </xf>
    <xf numFmtId="186" fontId="56" fillId="21" borderId="252" applyNumberFormat="0" applyProtection="0">
      <alignment horizontal="left" vertical="top" indent="1"/>
    </xf>
    <xf numFmtId="186" fontId="56" fillId="63" borderId="244" applyNumberFormat="0" applyProtection="0">
      <alignment horizontal="left" vertical="top" indent="1"/>
    </xf>
    <xf numFmtId="4" fontId="27" fillId="21" borderId="245" applyNumberFormat="0" applyProtection="0">
      <alignment horizontal="left" vertical="center" indent="1"/>
    </xf>
    <xf numFmtId="186" fontId="56" fillId="63" borderId="253" applyNumberFormat="0" applyProtection="0">
      <alignment horizontal="left" vertical="center" indent="1"/>
    </xf>
    <xf numFmtId="4" fontId="64" fillId="64" borderId="253" applyNumberFormat="0" applyProtection="0">
      <alignment horizontal="right" vertical="center"/>
    </xf>
    <xf numFmtId="186" fontId="56" fillId="21" borderId="261" applyNumberFormat="0" applyProtection="0">
      <alignment horizontal="left" vertical="top" indent="1"/>
    </xf>
    <xf numFmtId="193" fontId="28" fillId="50" borderId="259">
      <alignment vertical="center"/>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53" applyNumberFormat="0" applyProtection="0">
      <alignment horizontal="left" vertical="center" indent="1"/>
    </xf>
    <xf numFmtId="37" fontId="33" fillId="0" borderId="256" applyNumberFormat="0"/>
    <xf numFmtId="4" fontId="56" fillId="57" borderId="267" applyNumberFormat="0" applyProtection="0">
      <alignment horizontal="right" vertical="center"/>
    </xf>
    <xf numFmtId="4" fontId="56" fillId="59" borderId="263" applyNumberFormat="0" applyProtection="0">
      <alignment horizontal="right" vertical="center"/>
    </xf>
    <xf numFmtId="186" fontId="57" fillId="44" borderId="254" applyNumberFormat="0" applyAlignment="0" applyProtection="0"/>
    <xf numFmtId="188" fontId="28" fillId="49" borderId="269">
      <alignment vertical="center"/>
    </xf>
    <xf numFmtId="186" fontId="56" fillId="21" borderId="244" applyNumberFormat="0" applyProtection="0">
      <alignment horizontal="left" vertical="top" indent="1"/>
    </xf>
    <xf numFmtId="186" fontId="27" fillId="63" borderId="252" applyNumberFormat="0" applyProtection="0">
      <alignment horizontal="left" vertical="center" indent="1"/>
    </xf>
    <xf numFmtId="0" fontId="27" fillId="64" borderId="259" applyNumberFormat="0">
      <protection locked="0"/>
    </xf>
    <xf numFmtId="4" fontId="56" fillId="15" borderId="253" applyNumberFormat="0" applyProtection="0">
      <alignment horizontal="right" vertical="center"/>
    </xf>
    <xf numFmtId="4" fontId="59" fillId="53" borderId="253" applyNumberFormat="0" applyProtection="0">
      <alignment vertical="center"/>
    </xf>
    <xf numFmtId="186" fontId="62" fillId="15" borderId="244" applyNumberFormat="0" applyProtection="0">
      <alignment horizontal="left" vertical="top" indent="1"/>
    </xf>
    <xf numFmtId="4" fontId="74" fillId="87" borderId="261" applyNumberFormat="0" applyProtection="0">
      <alignment vertical="center"/>
    </xf>
    <xf numFmtId="186" fontId="60" fillId="52" borderId="252"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186" fontId="56" fillId="14" borderId="261" applyNumberFormat="0" applyProtection="0">
      <alignment horizontal="left" vertical="top" indent="1"/>
    </xf>
    <xf numFmtId="0" fontId="5" fillId="69" borderId="249">
      <alignment vertical="center"/>
    </xf>
    <xf numFmtId="186" fontId="56" fillId="15" borderId="244" applyNumberFormat="0" applyProtection="0">
      <alignment horizontal="left" vertical="top" indent="1"/>
    </xf>
    <xf numFmtId="186" fontId="56" fillId="15" borderId="252" applyNumberFormat="0" applyProtection="0">
      <alignment horizontal="left" vertical="top"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15" borderId="244" applyNumberFormat="0" applyProtection="0">
      <alignment horizontal="left" vertical="top" indent="1"/>
    </xf>
    <xf numFmtId="4" fontId="27" fillId="21" borderId="245" applyNumberFormat="0" applyProtection="0">
      <alignment horizontal="left" vertical="center" indent="1"/>
    </xf>
    <xf numFmtId="4" fontId="62" fillId="11" borderId="244" applyNumberFormat="0" applyProtection="0">
      <alignment horizontal="left" vertical="center" indent="1"/>
    </xf>
    <xf numFmtId="186" fontId="27" fillId="14" borderId="252" applyNumberFormat="0" applyProtection="0">
      <alignment horizontal="left" vertical="top" indent="1"/>
    </xf>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67" borderId="259"/>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4" fontId="64" fillId="64" borderId="263" applyNumberFormat="0" applyProtection="0">
      <alignment horizontal="right" vertical="center"/>
    </xf>
    <xf numFmtId="4" fontId="72" fillId="53" borderId="252" applyNumberFormat="0" applyProtection="0">
      <alignment horizontal="left" vertical="center" indent="1"/>
    </xf>
    <xf numFmtId="4" fontId="70" fillId="86" borderId="251"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5" fillId="13" borderId="259">
      <alignment vertical="center"/>
    </xf>
    <xf numFmtId="191" fontId="5" fillId="69" borderId="259">
      <alignment vertical="center"/>
    </xf>
    <xf numFmtId="0" fontId="5" fillId="69" borderId="259">
      <alignment vertical="center"/>
    </xf>
    <xf numFmtId="193" fontId="5" fillId="7" borderId="259">
      <alignment vertical="center"/>
      <protection locked="0"/>
    </xf>
    <xf numFmtId="4" fontId="56" fillId="15" borderId="257" applyNumberFormat="0" applyProtection="0">
      <alignment horizontal="left" vertical="center" indent="1"/>
    </xf>
    <xf numFmtId="186" fontId="56" fillId="14" borderId="261" applyNumberFormat="0" applyProtection="0">
      <alignment horizontal="left" vertical="top" indent="1"/>
    </xf>
    <xf numFmtId="4" fontId="56" fillId="58" borderId="253" applyNumberFormat="0" applyProtection="0">
      <alignment horizontal="right" vertical="center"/>
    </xf>
    <xf numFmtId="186" fontId="56" fillId="14" borderId="252"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186" fontId="56" fillId="62" borderId="263" applyNumberFormat="0" applyProtection="0">
      <alignment horizontal="left" vertical="center" indent="1"/>
    </xf>
    <xf numFmtId="4" fontId="56" fillId="55" borderId="253" applyNumberFormat="0" applyProtection="0">
      <alignment horizontal="right" vertical="center"/>
    </xf>
    <xf numFmtId="186" fontId="56" fillId="40" borderId="253" applyNumberFormat="0" applyFont="0" applyAlignment="0" applyProtection="0"/>
    <xf numFmtId="186" fontId="28" fillId="12" borderId="259">
      <alignment vertical="center"/>
      <protection locked="0"/>
    </xf>
    <xf numFmtId="186" fontId="56" fillId="15" borderId="261" applyNumberFormat="0" applyProtection="0">
      <alignment horizontal="left" vertical="top" indent="1"/>
    </xf>
    <xf numFmtId="186" fontId="56" fillId="21" borderId="252" applyNumberFormat="0" applyProtection="0">
      <alignment horizontal="left" vertical="top" indent="1"/>
    </xf>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3" borderId="263" applyNumberFormat="0" applyProtection="0">
      <alignment horizontal="left" vertical="center" indent="1"/>
    </xf>
    <xf numFmtId="4" fontId="27" fillId="21" borderId="267" applyNumberFormat="0" applyProtection="0">
      <alignment horizontal="left" vertical="center" indent="1"/>
    </xf>
    <xf numFmtId="191" fontId="28" fillId="12" borderId="259">
      <alignment vertical="center"/>
      <protection locked="0"/>
    </xf>
    <xf numFmtId="186" fontId="42" fillId="44" borderId="253" applyNumberFormat="0" applyAlignment="0" applyProtection="0"/>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1" fontId="28" fillId="51" borderId="269">
      <alignment horizontal="right" vertical="center"/>
      <protection locked="0"/>
    </xf>
    <xf numFmtId="186" fontId="56" fillId="21" borderId="261" applyNumberFormat="0" applyProtection="0">
      <alignment horizontal="left" vertical="top" indent="1"/>
    </xf>
    <xf numFmtId="186" fontId="42" fillId="44" borderId="263" applyNumberFormat="0" applyAlignment="0" applyProtection="0"/>
    <xf numFmtId="4" fontId="62" fillId="48" borderId="252" applyNumberFormat="0" applyProtection="0">
      <alignment vertical="center"/>
    </xf>
    <xf numFmtId="0" fontId="27" fillId="63" borderId="261" applyNumberFormat="0" applyProtection="0">
      <alignment horizontal="left" vertical="center" indent="1"/>
    </xf>
    <xf numFmtId="0" fontId="37" fillId="15" borderId="261" applyNumberFormat="0" applyProtection="0">
      <alignment horizontal="left" vertical="top" indent="1"/>
    </xf>
    <xf numFmtId="186" fontId="56" fillId="40" borderId="253" applyNumberFormat="0" applyFont="0" applyAlignment="0" applyProtection="0"/>
    <xf numFmtId="0" fontId="73" fillId="52" borderId="261" applyNumberFormat="0" applyProtection="0">
      <alignment horizontal="left" vertical="top" indent="1"/>
    </xf>
    <xf numFmtId="191" fontId="5" fillId="7" borderId="259">
      <alignment vertical="center"/>
      <protection locked="0"/>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62" fillId="48" borderId="252" applyNumberFormat="0" applyProtection="0">
      <alignment horizontal="left" vertical="top" indent="1"/>
    </xf>
    <xf numFmtId="186" fontId="56" fillId="63" borderId="252" applyNumberFormat="0" applyProtection="0">
      <alignment horizontal="left" vertical="top" indent="1"/>
    </xf>
    <xf numFmtId="4" fontId="64" fillId="64" borderId="253" applyNumberFormat="0" applyProtection="0">
      <alignment horizontal="right" vertical="center"/>
    </xf>
    <xf numFmtId="4" fontId="56" fillId="0" borderId="253" applyNumberFormat="0" applyProtection="0">
      <alignment horizontal="right" vertical="center"/>
    </xf>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50" fillId="41" borderId="253" applyNumberFormat="0" applyAlignment="0" applyProtection="0"/>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27" fillId="21" borderId="261" applyNumberFormat="0" applyProtection="0">
      <alignment horizontal="left" vertical="center" indent="1"/>
    </xf>
    <xf numFmtId="4" fontId="62" fillId="48" borderId="252" applyNumberFormat="0" applyProtection="0">
      <alignment vertical="center"/>
    </xf>
    <xf numFmtId="0" fontId="27" fillId="21" borderId="252" applyNumberFormat="0" applyProtection="0">
      <alignment horizontal="left" vertical="center" indent="1"/>
    </xf>
    <xf numFmtId="193" fontId="5" fillId="7" borderId="8">
      <alignment vertical="center"/>
      <protection locked="0"/>
    </xf>
    <xf numFmtId="4" fontId="70" fillId="86" borderId="244" applyNumberFormat="0" applyProtection="0">
      <alignment horizontal="left" vertical="center" indent="1"/>
    </xf>
    <xf numFmtId="186" fontId="56" fillId="62" borderId="253" applyNumberFormat="0" applyProtection="0">
      <alignment horizontal="left" vertical="center" indent="1"/>
    </xf>
    <xf numFmtId="186" fontId="61" fillId="21" borderId="246" applyBorder="0"/>
    <xf numFmtId="4" fontId="59" fillId="53" borderId="242" applyNumberFormat="0" applyProtection="0">
      <alignment vertical="center"/>
    </xf>
    <xf numFmtId="186" fontId="56" fillId="21" borderId="252" applyNumberFormat="0" applyProtection="0">
      <alignment horizontal="left" vertical="top" indent="1"/>
    </xf>
    <xf numFmtId="191" fontId="5" fillId="69" borderId="8">
      <alignment vertical="center"/>
    </xf>
    <xf numFmtId="4" fontId="56" fillId="57" borderId="245" applyNumberFormat="0" applyProtection="0">
      <alignment horizontal="right" vertical="center"/>
    </xf>
    <xf numFmtId="186" fontId="50" fillId="41" borderId="253" applyNumberFormat="0" applyAlignment="0" applyProtection="0"/>
    <xf numFmtId="186" fontId="56" fillId="63" borderId="252" applyNumberFormat="0" applyProtection="0">
      <alignment horizontal="left" vertical="top" indent="1"/>
    </xf>
    <xf numFmtId="4" fontId="56" fillId="52" borderId="242" applyNumberFormat="0" applyProtection="0">
      <alignment vertical="center"/>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56" fillId="15" borderId="263" applyNumberFormat="0" applyProtection="0">
      <alignment horizontal="right" vertical="center"/>
    </xf>
    <xf numFmtId="196" fontId="5" fillId="69" borderId="249">
      <alignment vertical="center"/>
    </xf>
    <xf numFmtId="4" fontId="62" fillId="11" borderId="261" applyNumberFormat="0" applyProtection="0">
      <alignment horizontal="left" vertical="center" indent="1"/>
    </xf>
    <xf numFmtId="186" fontId="56" fillId="15" borderId="252" applyNumberFormat="0" applyProtection="0">
      <alignment horizontal="left" vertical="top" indent="1"/>
    </xf>
    <xf numFmtId="4" fontId="56" fillId="14" borderId="257" applyNumberFormat="0" applyProtection="0">
      <alignment horizontal="left" vertical="center" indent="1"/>
    </xf>
    <xf numFmtId="193" fontId="28" fillId="50" borderId="259">
      <alignment vertical="center"/>
    </xf>
    <xf numFmtId="4" fontId="59" fillId="12" borderId="8" applyNumberFormat="0" applyProtection="0">
      <alignment vertical="center"/>
    </xf>
    <xf numFmtId="186" fontId="44" fillId="0" borderId="258" applyNumberFormat="0" applyFill="0" applyAlignment="0" applyProtection="0"/>
    <xf numFmtId="37" fontId="33" fillId="0" borderId="266" applyNumberFormat="0"/>
    <xf numFmtId="4" fontId="72" fillId="87" borderId="261" applyNumberFormat="0" applyProtection="0">
      <alignment vertical="center"/>
    </xf>
    <xf numFmtId="186" fontId="56" fillId="63" borderId="252" applyNumberFormat="0" applyProtection="0">
      <alignment horizontal="left" vertical="top" indent="1"/>
    </xf>
    <xf numFmtId="186" fontId="27" fillId="21" borderId="261" applyNumberFormat="0" applyProtection="0">
      <alignment horizontal="left" vertical="center" indent="1"/>
    </xf>
    <xf numFmtId="186" fontId="56" fillId="40" borderId="25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8" fontId="5" fillId="13" borderId="259">
      <alignment vertical="center"/>
    </xf>
    <xf numFmtId="4" fontId="27" fillId="21" borderId="267"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27" fillId="21" borderId="267" applyNumberFormat="0" applyProtection="0">
      <alignment horizontal="left" vertical="center"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186" fontId="56" fillId="15" borderId="252" applyNumberFormat="0" applyProtection="0">
      <alignment horizontal="left" vertical="top" indent="1"/>
    </xf>
    <xf numFmtId="186" fontId="28" fillId="51" borderId="249">
      <alignment horizontal="right" vertical="center"/>
      <protection locked="0"/>
    </xf>
    <xf numFmtId="186" fontId="28" fillId="12" borderId="259">
      <alignment vertical="center"/>
      <protection locked="0"/>
    </xf>
    <xf numFmtId="186" fontId="56" fillId="14"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4" fontId="56" fillId="55" borderId="263" applyNumberFormat="0" applyProtection="0">
      <alignment horizontal="right" vertical="center"/>
    </xf>
    <xf numFmtId="186" fontId="56" fillId="63" borderId="244" applyNumberFormat="0" applyProtection="0">
      <alignment horizontal="left" vertical="top" indent="1"/>
    </xf>
    <xf numFmtId="186" fontId="56" fillId="40" borderId="242" applyNumberFormat="0" applyFont="0" applyAlignment="0" applyProtection="0"/>
    <xf numFmtId="186" fontId="56" fillId="63" borderId="244" applyNumberFormat="0" applyProtection="0">
      <alignment horizontal="left" vertical="top" indent="1"/>
    </xf>
    <xf numFmtId="186" fontId="57" fillId="44" borderId="254" applyNumberFormat="0" applyAlignment="0" applyProtection="0"/>
    <xf numFmtId="4" fontId="56" fillId="59" borderId="253" applyNumberFormat="0" applyProtection="0">
      <alignment horizontal="right" vertical="center"/>
    </xf>
    <xf numFmtId="186" fontId="28" fillId="12" borderId="8">
      <alignment vertical="center"/>
      <protection locked="0"/>
    </xf>
    <xf numFmtId="186" fontId="27" fillId="63" borderId="261" applyNumberFormat="0" applyProtection="0">
      <alignment horizontal="left" vertical="center" indent="1"/>
    </xf>
    <xf numFmtId="186" fontId="44" fillId="0" borderId="268" applyNumberFormat="0" applyFill="0" applyAlignment="0" applyProtection="0"/>
    <xf numFmtId="186" fontId="56" fillId="15" borderId="261" applyNumberFormat="0" applyProtection="0">
      <alignment horizontal="left" vertical="top" indent="1"/>
    </xf>
    <xf numFmtId="4" fontId="56" fillId="60" borderId="242" applyNumberFormat="0" applyProtection="0">
      <alignment horizontal="right" vertical="center"/>
    </xf>
    <xf numFmtId="196" fontId="5" fillId="13" borderId="8">
      <alignment vertical="center"/>
    </xf>
    <xf numFmtId="186" fontId="56" fillId="21" borderId="252" applyNumberFormat="0" applyProtection="0">
      <alignment horizontal="left" vertical="top" indent="1"/>
    </xf>
    <xf numFmtId="37" fontId="33" fillId="0" borderId="266" applyNumberFormat="0"/>
    <xf numFmtId="186" fontId="56" fillId="15" borderId="261" applyNumberFormat="0" applyProtection="0">
      <alignment horizontal="left" vertical="top" indent="1"/>
    </xf>
    <xf numFmtId="186" fontId="44" fillId="0" borderId="248" applyNumberFormat="0" applyFill="0" applyAlignment="0" applyProtection="0"/>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5" borderId="252" applyNumberFormat="0" applyProtection="0">
      <alignment horizontal="left" vertical="top" indent="1"/>
    </xf>
    <xf numFmtId="4" fontId="56" fillId="0" borderId="263" applyNumberFormat="0" applyProtection="0">
      <alignment horizontal="right" vertical="center"/>
    </xf>
    <xf numFmtId="186" fontId="56" fillId="11" borderId="253" applyNumberFormat="0" applyProtection="0">
      <alignment horizontal="left" vertical="center" indent="1"/>
    </xf>
    <xf numFmtId="186" fontId="56" fillId="21" borderId="252" applyNumberFormat="0" applyProtection="0">
      <alignment horizontal="left" vertical="top" indent="1"/>
    </xf>
    <xf numFmtId="186" fontId="27" fillId="15" borderId="261" applyNumberFormat="0" applyProtection="0">
      <alignment horizontal="left" vertical="center" indent="1"/>
    </xf>
    <xf numFmtId="4" fontId="72" fillId="79" borderId="261" applyNumberFormat="0" applyProtection="0">
      <alignment horizontal="right" vertical="center"/>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28" fillId="49" borderId="269">
      <alignment vertical="center"/>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71" fillId="53" borderId="252" applyNumberFormat="0" applyProtection="0">
      <alignment vertical="center"/>
    </xf>
    <xf numFmtId="186" fontId="50" fillId="41" borderId="253" applyNumberFormat="0" applyAlignment="0" applyProtection="0"/>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61" fillId="21" borderId="246" applyBorder="0"/>
    <xf numFmtId="37" fontId="33" fillId="0" borderId="247" applyNumberFormat="0"/>
    <xf numFmtId="186" fontId="56" fillId="15" borderId="244" applyNumberFormat="0" applyProtection="0">
      <alignment horizontal="left" vertical="top" indent="1"/>
    </xf>
    <xf numFmtId="191" fontId="28" fillId="50" borderId="249">
      <alignment vertical="center"/>
    </xf>
    <xf numFmtId="186" fontId="56" fillId="62" borderId="253" applyNumberFormat="0" applyProtection="0">
      <alignment horizontal="left" vertical="center"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191" fontId="28" fillId="12" borderId="8">
      <alignment vertical="center"/>
      <protection locked="0"/>
    </xf>
    <xf numFmtId="186" fontId="56" fillId="14" borderId="252" applyNumberFormat="0" applyProtection="0">
      <alignment horizontal="left" vertical="top" indent="1"/>
    </xf>
    <xf numFmtId="186" fontId="56" fillId="62" borderId="253"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4" fontId="62" fillId="48" borderId="244" applyNumberFormat="0" applyProtection="0">
      <alignment vertical="center"/>
    </xf>
    <xf numFmtId="4" fontId="56" fillId="52" borderId="242" applyNumberFormat="0" applyProtection="0">
      <alignment vertical="center"/>
    </xf>
    <xf numFmtId="186" fontId="44" fillId="0" borderId="248" applyNumberFormat="0" applyFill="0" applyAlignment="0" applyProtection="0"/>
    <xf numFmtId="4" fontId="56" fillId="16" borderId="242" applyNumberFormat="0" applyProtection="0">
      <alignment horizontal="right" vertical="center"/>
    </xf>
    <xf numFmtId="4" fontId="56" fillId="56" borderId="242" applyNumberFormat="0" applyProtection="0">
      <alignment horizontal="right" vertical="center"/>
    </xf>
    <xf numFmtId="0" fontId="5" fillId="69" borderId="249">
      <alignment vertical="center"/>
    </xf>
    <xf numFmtId="191" fontId="5" fillId="70" borderId="249">
      <alignment horizontal="right" vertical="center"/>
      <protection locked="0"/>
    </xf>
    <xf numFmtId="186" fontId="56" fillId="14" borderId="252" applyNumberFormat="0" applyProtection="0">
      <alignment horizontal="left" vertical="top" indent="1"/>
    </xf>
    <xf numFmtId="186" fontId="27" fillId="14" borderId="244" applyNumberFormat="0" applyProtection="0">
      <alignment horizontal="left" vertical="top" indent="1"/>
    </xf>
    <xf numFmtId="186" fontId="56" fillId="63" borderId="252" applyNumberFormat="0" applyProtection="0">
      <alignment horizontal="left" vertical="top" indent="1"/>
    </xf>
    <xf numFmtId="186" fontId="56" fillId="15" borderId="244" applyNumberFormat="0" applyProtection="0">
      <alignment horizontal="left" vertical="top" indent="1"/>
    </xf>
    <xf numFmtId="191" fontId="28" fillId="12" borderId="249">
      <alignment vertical="center"/>
      <protection locked="0"/>
    </xf>
    <xf numFmtId="4" fontId="62" fillId="48" borderId="252" applyNumberFormat="0" applyProtection="0">
      <alignment vertical="center"/>
    </xf>
    <xf numFmtId="186" fontId="27" fillId="63" borderId="252" applyNumberFormat="0" applyProtection="0">
      <alignment horizontal="left" vertical="top" indent="1"/>
    </xf>
    <xf numFmtId="4" fontId="56" fillId="54" borderId="263" applyNumberFormat="0" applyProtection="0">
      <alignment horizontal="left" vertical="center" indent="1"/>
    </xf>
    <xf numFmtId="186" fontId="27" fillId="15" borderId="261" applyNumberFormat="0" applyProtection="0">
      <alignment horizontal="left" vertical="top" indent="1"/>
    </xf>
    <xf numFmtId="186" fontId="56" fillId="14" borderId="244" applyNumberFormat="0" applyProtection="0">
      <alignment horizontal="left" vertical="top" indent="1"/>
    </xf>
    <xf numFmtId="4" fontId="56" fillId="55" borderId="253" applyNumberFormat="0" applyProtection="0">
      <alignment horizontal="right" vertical="center"/>
    </xf>
    <xf numFmtId="4" fontId="63" fillId="66" borderId="267" applyNumberFormat="0" applyProtection="0">
      <alignment horizontal="left" vertical="center" indent="1"/>
    </xf>
    <xf numFmtId="186" fontId="27" fillId="63" borderId="252" applyNumberFormat="0" applyProtection="0">
      <alignment horizontal="left" vertical="center" indent="1"/>
    </xf>
    <xf numFmtId="186" fontId="56" fillId="15" borderId="261" applyNumberFormat="0" applyProtection="0">
      <alignment horizontal="left" vertical="top" indent="1"/>
    </xf>
    <xf numFmtId="186" fontId="56" fillId="40" borderId="263" applyNumberFormat="0" applyFont="0" applyAlignment="0" applyProtection="0"/>
    <xf numFmtId="4" fontId="62" fillId="48" borderId="252" applyNumberFormat="0" applyProtection="0">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47" applyNumberFormat="0"/>
    <xf numFmtId="186" fontId="27" fillId="63" borderId="244" applyNumberFormat="0" applyProtection="0">
      <alignment horizontal="left" vertical="top"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190" fontId="28" fillId="51" borderId="249">
      <alignment horizontal="right" vertical="center"/>
      <protection locked="0"/>
    </xf>
    <xf numFmtId="186" fontId="42" fillId="44" borderId="242" applyNumberFormat="0" applyAlignment="0" applyProtection="0"/>
    <xf numFmtId="186" fontId="56" fillId="14" borderId="244" applyNumberFormat="0" applyProtection="0">
      <alignment horizontal="left" vertical="top" indent="1"/>
    </xf>
    <xf numFmtId="186" fontId="56" fillId="14" borderId="252" applyNumberFormat="0" applyProtection="0">
      <alignment horizontal="left" vertical="top" indent="1"/>
    </xf>
    <xf numFmtId="191" fontId="28" fillId="51" borderId="259">
      <alignment horizontal="right" vertical="center"/>
      <protection locked="0"/>
    </xf>
    <xf numFmtId="186" fontId="56" fillId="67" borderId="259"/>
    <xf numFmtId="4" fontId="59" fillId="53" borderId="253" applyNumberFormat="0" applyProtection="0">
      <alignment vertical="center"/>
    </xf>
    <xf numFmtId="186" fontId="56" fillId="40" borderId="253" applyNumberFormat="0" applyFont="0" applyAlignment="0" applyProtection="0"/>
    <xf numFmtId="4" fontId="56" fillId="56" borderId="242" applyNumberFormat="0" applyProtection="0">
      <alignment horizontal="right" vertical="center"/>
    </xf>
    <xf numFmtId="186" fontId="27" fillId="63" borderId="252"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4" fontId="56" fillId="54" borderId="242" applyNumberFormat="0" applyProtection="0">
      <alignment horizontal="left" vertical="center" indent="1"/>
    </xf>
    <xf numFmtId="4" fontId="56" fillId="56" borderId="242" applyNumberFormat="0" applyProtection="0">
      <alignment horizontal="right" vertical="center"/>
    </xf>
    <xf numFmtId="186" fontId="42" fillId="44" borderId="242" applyNumberFormat="0" applyAlignment="0" applyProtection="0"/>
    <xf numFmtId="186" fontId="57" fillId="44" borderId="254" applyNumberFormat="0" applyAlignment="0" applyProtection="0"/>
    <xf numFmtId="186" fontId="56" fillId="15" borderId="261" applyNumberFormat="0" applyProtection="0">
      <alignment horizontal="left" vertical="top" indent="1"/>
    </xf>
    <xf numFmtId="4" fontId="56" fillId="60" borderId="253" applyNumberFormat="0" applyProtection="0">
      <alignment horizontal="right" vertical="center"/>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56" fillId="59" borderId="25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4" fontId="59" fillId="53" borderId="253" applyNumberFormat="0" applyProtection="0">
      <alignment vertical="center"/>
    </xf>
    <xf numFmtId="4" fontId="56" fillId="16" borderId="253" applyNumberFormat="0" applyProtection="0">
      <alignment horizontal="right" vertical="center"/>
    </xf>
    <xf numFmtId="186" fontId="56" fillId="15" borderId="252" applyNumberFormat="0" applyProtection="0">
      <alignment horizontal="left" vertical="top" indent="1"/>
    </xf>
    <xf numFmtId="4" fontId="56" fillId="53" borderId="253" applyNumberFormat="0" applyProtection="0">
      <alignment horizontal="left" vertical="center" indent="1"/>
    </xf>
    <xf numFmtId="186" fontId="56" fillId="40" borderId="253" applyNumberFormat="0" applyFont="0" applyAlignment="0" applyProtection="0"/>
    <xf numFmtId="4" fontId="56" fillId="58" borderId="253" applyNumberFormat="0" applyProtection="0">
      <alignment horizontal="right" vertical="center"/>
    </xf>
    <xf numFmtId="193" fontId="5" fillId="69" borderId="8">
      <alignment vertical="center"/>
    </xf>
    <xf numFmtId="190" fontId="28" fillId="50" borderId="8">
      <alignment vertical="center"/>
    </xf>
    <xf numFmtId="186" fontId="56" fillId="15" borderId="252" applyNumberFormat="0" applyProtection="0">
      <alignment horizontal="left" vertical="top"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7" borderId="245" applyNumberFormat="0" applyProtection="0">
      <alignment horizontal="right" vertical="center"/>
    </xf>
    <xf numFmtId="186" fontId="56" fillId="14" borderId="252" applyNumberFormat="0" applyProtection="0">
      <alignment horizontal="left" vertical="top" indent="1"/>
    </xf>
    <xf numFmtId="188" fontId="5" fillId="13" borderId="259">
      <alignment vertical="center"/>
    </xf>
    <xf numFmtId="0" fontId="27" fillId="64" borderId="249" applyNumberFormat="0">
      <protection locked="0"/>
    </xf>
    <xf numFmtId="193" fontId="5" fillId="7" borderId="249">
      <alignment vertical="center"/>
      <protection locked="0"/>
    </xf>
    <xf numFmtId="186" fontId="44" fillId="0" borderId="268" applyNumberFormat="0" applyFill="0" applyAlignment="0" applyProtection="0"/>
    <xf numFmtId="186" fontId="56" fillId="63" borderId="244" applyNumberFormat="0" applyProtection="0">
      <alignment horizontal="left" vertical="top" indent="1"/>
    </xf>
    <xf numFmtId="4" fontId="59" fillId="65" borderId="253" applyNumberFormat="0" applyProtection="0">
      <alignment horizontal="right" vertical="center"/>
    </xf>
    <xf numFmtId="37" fontId="33" fillId="0" borderId="247" applyNumberFormat="0"/>
    <xf numFmtId="4" fontId="56" fillId="14" borderId="245" applyNumberFormat="0" applyProtection="0">
      <alignment horizontal="left" vertical="center" indent="1"/>
    </xf>
    <xf numFmtId="186" fontId="56" fillId="21" borderId="244" applyNumberFormat="0" applyProtection="0">
      <alignment horizontal="left" vertical="top" indent="1"/>
    </xf>
    <xf numFmtId="191" fontId="5" fillId="13" borderId="259">
      <alignment vertical="center"/>
    </xf>
    <xf numFmtId="4" fontId="56" fillId="61" borderId="267" applyNumberFormat="0" applyProtection="0">
      <alignment horizontal="left" vertical="center" indent="1"/>
    </xf>
    <xf numFmtId="186" fontId="61" fillId="21" borderId="246" applyBorder="0"/>
    <xf numFmtId="4" fontId="27" fillId="21" borderId="245" applyNumberFormat="0" applyProtection="0">
      <alignment horizontal="left" vertical="center" indent="1"/>
    </xf>
    <xf numFmtId="186" fontId="56" fillId="40" borderId="242" applyNumberFormat="0" applyFont="0" applyAlignment="0" applyProtection="0"/>
    <xf numFmtId="186" fontId="28" fillId="51" borderId="259">
      <alignment horizontal="right" vertical="center"/>
      <protection locked="0"/>
    </xf>
    <xf numFmtId="4" fontId="63" fillId="66" borderId="245" applyNumberFormat="0" applyProtection="0">
      <alignment horizontal="left" vertical="center" indent="1"/>
    </xf>
    <xf numFmtId="4" fontId="56" fillId="15" borderId="245"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center" indent="1"/>
    </xf>
    <xf numFmtId="191" fontId="28" fillId="12" borderId="259">
      <alignment vertical="center"/>
      <protection locked="0"/>
    </xf>
    <xf numFmtId="4" fontId="27" fillId="21" borderId="257" applyNumberFormat="0" applyProtection="0">
      <alignment horizontal="left" vertical="center" indent="1"/>
    </xf>
    <xf numFmtId="4" fontId="62" fillId="48" borderId="252" applyNumberFormat="0" applyProtection="0">
      <alignment vertical="center"/>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28" fillId="49" borderId="259">
      <alignment vertical="center"/>
    </xf>
    <xf numFmtId="186" fontId="56" fillId="14" borderId="244" applyNumberFormat="0" applyProtection="0">
      <alignment horizontal="left" vertical="top" indent="1"/>
    </xf>
    <xf numFmtId="0" fontId="27" fillId="63" borderId="244" applyNumberFormat="0" applyProtection="0">
      <alignment horizontal="left" vertical="top" indent="1"/>
    </xf>
    <xf numFmtId="186" fontId="56" fillId="14" borderId="244" applyNumberFormat="0" applyProtection="0">
      <alignment horizontal="left" vertical="top" indent="1"/>
    </xf>
    <xf numFmtId="186" fontId="27" fillId="63" borderId="244" applyNumberFormat="0" applyProtection="0">
      <alignment horizontal="left" vertical="top" indent="1"/>
    </xf>
    <xf numFmtId="186" fontId="61" fillId="21" borderId="246" applyBorder="0"/>
    <xf numFmtId="4" fontId="56" fillId="61" borderId="245" applyNumberFormat="0" applyProtection="0">
      <alignment horizontal="left" vertical="center" indent="1"/>
    </xf>
    <xf numFmtId="186" fontId="56" fillId="63" borderId="244" applyNumberFormat="0" applyProtection="0">
      <alignment horizontal="left" vertical="top" indent="1"/>
    </xf>
    <xf numFmtId="190" fontId="5" fillId="69" borderId="249">
      <alignment vertical="center"/>
    </xf>
    <xf numFmtId="186" fontId="56" fillId="21" borderId="244" applyNumberFormat="0" applyProtection="0">
      <alignment horizontal="left" vertical="top" indent="1"/>
    </xf>
    <xf numFmtId="188"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0" fontId="5" fillId="69" borderId="8">
      <alignment vertical="center"/>
    </xf>
    <xf numFmtId="4" fontId="56" fillId="52" borderId="253" applyNumberFormat="0" applyProtection="0">
      <alignment vertical="center"/>
    </xf>
    <xf numFmtId="186" fontId="56" fillId="11" borderId="253" applyNumberFormat="0" applyProtection="0">
      <alignment horizontal="left" vertical="center" indent="1"/>
    </xf>
    <xf numFmtId="4" fontId="62" fillId="48" borderId="252" applyNumberFormat="0" applyProtection="0">
      <alignment vertical="center"/>
    </xf>
    <xf numFmtId="4" fontId="62" fillId="48" borderId="261" applyNumberFormat="0" applyProtection="0">
      <alignment vertical="center"/>
    </xf>
    <xf numFmtId="186" fontId="56" fillId="15" borderId="261" applyNumberFormat="0" applyProtection="0">
      <alignment horizontal="left" vertical="top" indent="1"/>
    </xf>
    <xf numFmtId="4" fontId="56" fillId="55" borderId="253" applyNumberFormat="0" applyProtection="0">
      <alignment horizontal="right" vertical="center"/>
    </xf>
    <xf numFmtId="186" fontId="56" fillId="21" borderId="252" applyNumberFormat="0" applyProtection="0">
      <alignment horizontal="left" vertical="top" indent="1"/>
    </xf>
    <xf numFmtId="186" fontId="62" fillId="48" borderId="252" applyNumberFormat="0" applyProtection="0">
      <alignment horizontal="left" vertical="top" indent="1"/>
    </xf>
    <xf numFmtId="186" fontId="27" fillId="21" borderId="252"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61" fillId="21" borderId="255" applyBorder="0"/>
    <xf numFmtId="4" fontId="27" fillId="21" borderId="267" applyNumberFormat="0" applyProtection="0">
      <alignment horizontal="left" vertical="center" indent="1"/>
    </xf>
    <xf numFmtId="186" fontId="56" fillId="14" borderId="252" applyNumberFormat="0" applyProtection="0">
      <alignment horizontal="left" vertical="top" indent="1"/>
    </xf>
    <xf numFmtId="4" fontId="56" fillId="16" borderId="253" applyNumberFormat="0" applyProtection="0">
      <alignment horizontal="right" vertical="center"/>
    </xf>
    <xf numFmtId="186" fontId="44" fillId="0" borderId="258" applyNumberFormat="0" applyFill="0" applyAlignment="0" applyProtection="0"/>
    <xf numFmtId="4" fontId="59" fillId="53" borderId="253" applyNumberFormat="0" applyProtection="0">
      <alignment vertical="center"/>
    </xf>
    <xf numFmtId="186" fontId="56" fillId="40" borderId="263" applyNumberFormat="0" applyFont="0" applyAlignment="0" applyProtection="0"/>
    <xf numFmtId="186" fontId="56" fillId="11" borderId="253" applyNumberFormat="0" applyProtection="0">
      <alignment horizontal="left" vertical="center" indent="1"/>
    </xf>
    <xf numFmtId="186" fontId="28" fillId="50" borderId="259">
      <alignment vertical="center"/>
    </xf>
    <xf numFmtId="4" fontId="59" fillId="12" borderId="259" applyNumberFormat="0" applyProtection="0">
      <alignment vertical="center"/>
    </xf>
    <xf numFmtId="4" fontId="64" fillId="64" borderId="263" applyNumberFormat="0" applyProtection="0">
      <alignment horizontal="right" vertical="center"/>
    </xf>
    <xf numFmtId="186" fontId="50" fillId="41" borderId="263" applyNumberFormat="0" applyAlignment="0" applyProtection="0"/>
    <xf numFmtId="186" fontId="44" fillId="0" borderId="258" applyNumberFormat="0" applyFill="0" applyAlignment="0" applyProtection="0"/>
    <xf numFmtId="4" fontId="56" fillId="52" borderId="253" applyNumberFormat="0" applyProtection="0">
      <alignment vertical="center"/>
    </xf>
    <xf numFmtId="186" fontId="56" fillId="40" borderId="253" applyNumberFormat="0" applyFont="0" applyAlignment="0" applyProtection="0"/>
    <xf numFmtId="172" fontId="28" fillId="12" borderId="8">
      <alignment vertical="center"/>
      <protection locked="0"/>
    </xf>
    <xf numFmtId="186" fontId="50" fillId="41" borderId="253" applyNumberFormat="0" applyAlignment="0" applyProtection="0"/>
    <xf numFmtId="4" fontId="72" fillId="87" borderId="252" applyNumberFormat="0" applyProtection="0">
      <alignment vertical="center"/>
    </xf>
    <xf numFmtId="172" fontId="5" fillId="7" borderId="8">
      <alignment vertical="center"/>
      <protection locked="0"/>
    </xf>
    <xf numFmtId="186" fontId="56" fillId="63" borderId="252" applyNumberFormat="0" applyProtection="0">
      <alignment horizontal="left" vertical="top" indent="1"/>
    </xf>
    <xf numFmtId="186" fontId="62" fillId="48" borderId="252" applyNumberFormat="0" applyProtection="0">
      <alignment horizontal="left" vertical="top" indent="1"/>
    </xf>
    <xf numFmtId="186" fontId="62" fillId="15" borderId="252" applyNumberFormat="0" applyProtection="0">
      <alignment horizontal="left" vertical="top" indent="1"/>
    </xf>
    <xf numFmtId="190" fontId="5" fillId="13" borderId="259">
      <alignmen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7" fillId="44" borderId="264" applyNumberFormat="0" applyAlignment="0" applyProtection="0"/>
    <xf numFmtId="4" fontId="72" fillId="86" borderId="252" applyNumberFormat="0" applyProtection="0">
      <alignment horizontal="right" vertical="center"/>
    </xf>
    <xf numFmtId="4" fontId="56" fillId="57" borderId="257" applyNumberFormat="0" applyProtection="0">
      <alignment horizontal="right" vertical="center"/>
    </xf>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61" fillId="21" borderId="246" applyBorder="0"/>
    <xf numFmtId="4" fontId="56" fillId="57" borderId="245" applyNumberFormat="0" applyProtection="0">
      <alignment horizontal="right" vertical="center"/>
    </xf>
    <xf numFmtId="4" fontId="27" fillId="21" borderId="245" applyNumberFormat="0" applyProtection="0">
      <alignment horizontal="left" vertical="center" indent="1"/>
    </xf>
    <xf numFmtId="186" fontId="56" fillId="40" borderId="242" applyNumberFormat="0" applyFont="0" applyAlignment="0" applyProtection="0"/>
    <xf numFmtId="186" fontId="28" fillId="50" borderId="269">
      <alignment vertical="center"/>
    </xf>
    <xf numFmtId="186" fontId="56" fillId="14" borderId="244" applyNumberFormat="0" applyProtection="0">
      <alignment horizontal="left" vertical="top" indent="1"/>
    </xf>
    <xf numFmtId="4" fontId="56" fillId="54" borderId="242" applyNumberFormat="0" applyProtection="0">
      <alignment horizontal="left" vertical="center" indent="1"/>
    </xf>
    <xf numFmtId="186" fontId="50" fillId="41" borderId="242" applyNumberFormat="0" applyAlignment="0" applyProtection="0"/>
    <xf numFmtId="191" fontId="28" fillId="50" borderId="259">
      <alignment vertical="center"/>
    </xf>
    <xf numFmtId="186" fontId="27" fillId="15" borderId="252" applyNumberFormat="0" applyProtection="0">
      <alignment horizontal="left" vertical="center" indent="1"/>
    </xf>
    <xf numFmtId="4" fontId="56" fillId="58" borderId="242" applyNumberFormat="0" applyProtection="0">
      <alignment horizontal="right" vertical="center"/>
    </xf>
    <xf numFmtId="191" fontId="28" fillId="49" borderId="8">
      <alignment vertical="center"/>
    </xf>
    <xf numFmtId="186" fontId="56" fillId="11" borderId="253" applyNumberFormat="0" applyProtection="0">
      <alignment horizontal="left" vertical="center" indent="1"/>
    </xf>
    <xf numFmtId="4" fontId="56" fillId="0" borderId="253" applyNumberFormat="0" applyProtection="0">
      <alignment horizontal="right" vertical="center"/>
    </xf>
    <xf numFmtId="186" fontId="27" fillId="15" borderId="252" applyNumberFormat="0" applyProtection="0">
      <alignment horizontal="left" vertical="top" indent="1"/>
    </xf>
    <xf numFmtId="186" fontId="56" fillId="21" borderId="252" applyNumberFormat="0" applyProtection="0">
      <alignment horizontal="left" vertical="top" indent="1"/>
    </xf>
    <xf numFmtId="4" fontId="27" fillId="21" borderId="245" applyNumberFormat="0" applyProtection="0">
      <alignment horizontal="left" vertical="center" indent="1"/>
    </xf>
    <xf numFmtId="4" fontId="56" fillId="23" borderId="253" applyNumberFormat="0" applyProtection="0">
      <alignment horizontal="right" vertical="center"/>
    </xf>
    <xf numFmtId="186" fontId="62" fillId="15" borderId="252" applyNumberFormat="0" applyProtection="0">
      <alignment horizontal="left" vertical="top" indent="1"/>
    </xf>
    <xf numFmtId="186" fontId="56" fillId="63" borderId="244" applyNumberFormat="0" applyProtection="0">
      <alignment horizontal="left" vertical="top" indent="1"/>
    </xf>
    <xf numFmtId="172"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27" fillId="21" borderId="245" applyNumberFormat="0" applyProtection="0">
      <alignment horizontal="left" vertical="center" indent="1"/>
    </xf>
    <xf numFmtId="186" fontId="56" fillId="40" borderId="242" applyNumberFormat="0" applyFon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90" fontId="5" fillId="13" borderId="259">
      <alignment vertical="center"/>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56" fillId="21" borderId="261" applyNumberFormat="0" applyProtection="0">
      <alignment horizontal="left" vertical="top" indent="1"/>
    </xf>
    <xf numFmtId="186" fontId="44" fillId="0" borderId="268" applyNumberFormat="0" applyFill="0" applyAlignment="0" applyProtection="0"/>
    <xf numFmtId="186" fontId="56" fillId="40" borderId="253" applyNumberFormat="0" applyFont="0" applyAlignment="0" applyProtection="0"/>
    <xf numFmtId="191" fontId="5" fillId="69" borderId="249">
      <alignment vertical="center"/>
    </xf>
    <xf numFmtId="186" fontId="56" fillId="15" borderId="252" applyNumberFormat="0" applyProtection="0">
      <alignment horizontal="left" vertical="top" indent="1"/>
    </xf>
    <xf numFmtId="4" fontId="75" fillId="88" borderId="251" applyNumberFormat="0" applyProtection="0">
      <alignment horizontal="left" vertical="center" indent="1"/>
    </xf>
    <xf numFmtId="4" fontId="56" fillId="23" borderId="253" applyNumberFormat="0" applyProtection="0">
      <alignment horizontal="right" vertical="center"/>
    </xf>
    <xf numFmtId="186" fontId="57" fillId="44" borderId="264" applyNumberFormat="0" applyAlignment="0" applyProtection="0"/>
    <xf numFmtId="186" fontId="57" fillId="44" borderId="264" applyNumberFormat="0" applyAlignment="0" applyProtection="0"/>
    <xf numFmtId="191" fontId="28" fillId="51" borderId="8">
      <alignment horizontal="right" vertical="center"/>
      <protection locked="0"/>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56" fillId="40" borderId="242" applyNumberFormat="0" applyFont="0" applyAlignment="0" applyProtection="0"/>
    <xf numFmtId="37" fontId="33" fillId="0" borderId="256" applyNumberFormat="0"/>
    <xf numFmtId="186" fontId="56" fillId="15" borderId="252" applyNumberFormat="0" applyProtection="0">
      <alignment horizontal="left" vertical="top" indent="1"/>
    </xf>
    <xf numFmtId="172" fontId="28" fillId="12" borderId="259">
      <alignment vertical="center"/>
      <protection locked="0"/>
    </xf>
    <xf numFmtId="186" fontId="56" fillId="40" borderId="253" applyNumberFormat="0" applyFont="0" applyAlignment="0" applyProtection="0"/>
    <xf numFmtId="193" fontId="28" fillId="12" borderId="249">
      <alignment vertical="center"/>
      <protection locked="0"/>
    </xf>
    <xf numFmtId="188" fontId="5" fillId="7" borderId="249">
      <alignment vertical="center"/>
      <protection locked="0"/>
    </xf>
    <xf numFmtId="186" fontId="56" fillId="15" borderId="244" applyNumberFormat="0" applyProtection="0">
      <alignment horizontal="left" vertical="top" indent="1"/>
    </xf>
    <xf numFmtId="4" fontId="56" fillId="23" borderId="242" applyNumberFormat="0" applyProtection="0">
      <alignment horizontal="right" vertical="center"/>
    </xf>
    <xf numFmtId="188" fontId="28" fillId="50" borderId="8">
      <alignment vertical="center"/>
    </xf>
    <xf numFmtId="4" fontId="56" fillId="61" borderId="267" applyNumberFormat="0" applyProtection="0">
      <alignment horizontal="left" vertical="center" indent="1"/>
    </xf>
    <xf numFmtId="4" fontId="56" fillId="58" borderId="253" applyNumberFormat="0" applyProtection="0">
      <alignment horizontal="right" vertical="center"/>
    </xf>
    <xf numFmtId="186" fontId="42" fillId="44" borderId="253" applyNumberFormat="0" applyAlignment="0" applyProtection="0"/>
    <xf numFmtId="186" fontId="28" fillId="49" borderId="259">
      <alignment vertical="center"/>
    </xf>
    <xf numFmtId="186" fontId="56" fillId="14" borderId="252" applyNumberFormat="0" applyProtection="0">
      <alignment horizontal="left" vertical="top" indent="1"/>
    </xf>
    <xf numFmtId="186" fontId="57" fillId="44" borderId="264" applyNumberFormat="0" applyAlignment="0" applyProtection="0"/>
    <xf numFmtId="186" fontId="56" fillId="11" borderId="263" applyNumberFormat="0" applyProtection="0">
      <alignment horizontal="left" vertical="center" indent="1"/>
    </xf>
    <xf numFmtId="186" fontId="56" fillId="40" borderId="253" applyNumberFormat="0" applyFont="0" applyAlignment="0" applyProtection="0"/>
    <xf numFmtId="186" fontId="56" fillId="15" borderId="261" applyNumberFormat="0" applyProtection="0">
      <alignment horizontal="left" vertical="top" indent="1"/>
    </xf>
    <xf numFmtId="4" fontId="62" fillId="48" borderId="261" applyNumberFormat="0" applyProtection="0">
      <alignment vertical="center"/>
    </xf>
    <xf numFmtId="186" fontId="62" fillId="15" borderId="261" applyNumberFormat="0" applyProtection="0">
      <alignment horizontal="left" vertical="top" indent="1"/>
    </xf>
    <xf numFmtId="172" fontId="28" fillId="12" borderId="259">
      <alignment vertical="center"/>
      <protection locked="0"/>
    </xf>
    <xf numFmtId="186" fontId="56" fillId="63" borderId="252" applyNumberFormat="0" applyProtection="0">
      <alignment horizontal="left" vertical="top" indent="1"/>
    </xf>
    <xf numFmtId="4" fontId="56" fillId="15" borderId="257" applyNumberFormat="0" applyProtection="0">
      <alignment horizontal="left" vertical="center" indent="1"/>
    </xf>
    <xf numFmtId="186" fontId="56" fillId="63" borderId="252" applyNumberFormat="0" applyProtection="0">
      <alignment horizontal="left" vertical="top" indent="1"/>
    </xf>
    <xf numFmtId="186" fontId="56" fillId="62" borderId="253" applyNumberFormat="0" applyProtection="0">
      <alignment horizontal="left" vertical="center" indent="1"/>
    </xf>
    <xf numFmtId="186" fontId="56" fillId="40" borderId="263" applyNumberFormat="0" applyFont="0" applyAlignment="0" applyProtection="0"/>
    <xf numFmtId="186" fontId="57" fillId="44" borderId="254" applyNumberFormat="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15" borderId="244" applyNumberFormat="0" applyProtection="0">
      <alignment horizontal="left" vertical="top" indent="1"/>
    </xf>
    <xf numFmtId="4" fontId="56" fillId="19" borderId="253" applyNumberFormat="0" applyProtection="0">
      <alignment horizontal="right" vertical="center"/>
    </xf>
    <xf numFmtId="186" fontId="56" fillId="15" borderId="261" applyNumberFormat="0" applyProtection="0">
      <alignment horizontal="left" vertical="top" indent="1"/>
    </xf>
    <xf numFmtId="4" fontId="56" fillId="59" borderId="253" applyNumberFormat="0" applyProtection="0">
      <alignment horizontal="right" vertical="center"/>
    </xf>
    <xf numFmtId="186" fontId="56" fillId="11" borderId="253" applyNumberFormat="0" applyProtection="0">
      <alignment horizontal="left" vertical="center" indent="1"/>
    </xf>
    <xf numFmtId="186" fontId="27" fillId="21" borderId="261" applyNumberFormat="0" applyProtection="0">
      <alignment horizontal="left" vertical="center" indent="1"/>
    </xf>
    <xf numFmtId="186" fontId="56" fillId="40" borderId="263" applyNumberFormat="0" applyFont="0" applyAlignment="0" applyProtection="0"/>
    <xf numFmtId="4" fontId="56" fillId="59" borderId="253" applyNumberFormat="0" applyProtection="0">
      <alignment horizontal="right" vertical="center"/>
    </xf>
    <xf numFmtId="4" fontId="56" fillId="59" borderId="253" applyNumberFormat="0" applyProtection="0">
      <alignment horizontal="right" vertical="center"/>
    </xf>
    <xf numFmtId="186" fontId="50" fillId="41" borderId="253" applyNumberFormat="0" applyAlignment="0" applyProtection="0"/>
    <xf numFmtId="4" fontId="56" fillId="53" borderId="253" applyNumberFormat="0" applyProtection="0">
      <alignment horizontal="left" vertical="center" indent="1"/>
    </xf>
    <xf numFmtId="193" fontId="5" fillId="69" borderId="8">
      <alignment vertical="center"/>
    </xf>
    <xf numFmtId="186" fontId="44" fillId="0" borderId="258" applyNumberFormat="0" applyFill="0" applyAlignment="0" applyProtection="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7" fillId="44" borderId="243" applyNumberFormat="0" applyAlignment="0" applyProtection="0"/>
    <xf numFmtId="186" fontId="56" fillId="63" borderId="244" applyNumberFormat="0" applyProtection="0">
      <alignment horizontal="left" vertical="top" indent="1"/>
    </xf>
    <xf numFmtId="186" fontId="56" fillId="15" borderId="261" applyNumberFormat="0" applyProtection="0">
      <alignment horizontal="left" vertical="top" indent="1"/>
    </xf>
    <xf numFmtId="172" fontId="28" fillId="12" borderId="259">
      <alignment vertical="center"/>
      <protection locked="0"/>
    </xf>
    <xf numFmtId="186" fontId="56" fillId="21" borderId="244" applyNumberFormat="0" applyProtection="0">
      <alignment horizontal="left" vertical="top" indent="1"/>
    </xf>
    <xf numFmtId="4" fontId="27" fillId="21" borderId="245" applyNumberFormat="0" applyProtection="0">
      <alignment horizontal="left" vertical="center" indent="1"/>
    </xf>
    <xf numFmtId="186" fontId="56" fillId="21" borderId="252" applyNumberFormat="0" applyProtection="0">
      <alignment horizontal="left" vertical="top" indent="1"/>
    </xf>
    <xf numFmtId="186" fontId="56" fillId="14" borderId="244"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4" fontId="56" fillId="14" borderId="245" applyNumberFormat="0" applyProtection="0">
      <alignment horizontal="left" vertical="center" indent="1"/>
    </xf>
    <xf numFmtId="186" fontId="56" fillId="15" borderId="252" applyNumberFormat="0" applyProtection="0">
      <alignment horizontal="left" vertical="top" indent="1"/>
    </xf>
    <xf numFmtId="186" fontId="57" fillId="44" borderId="254" applyNumberFormat="0" applyAlignment="0" applyProtection="0"/>
    <xf numFmtId="4" fontId="56" fillId="15" borderId="257" applyNumberFormat="0" applyProtection="0">
      <alignment horizontal="left" vertical="center" indent="1"/>
    </xf>
    <xf numFmtId="186" fontId="56" fillId="14" borderId="252" applyNumberFormat="0" applyProtection="0">
      <alignment horizontal="left" vertical="top" indent="1"/>
    </xf>
    <xf numFmtId="4" fontId="63" fillId="66" borderId="257" applyNumberFormat="0" applyProtection="0">
      <alignment horizontal="left" vertical="center"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93" fontId="5" fillId="69" borderId="249">
      <alignment vertical="center"/>
    </xf>
    <xf numFmtId="186" fontId="56" fillId="14" borderId="244" applyNumberFormat="0" applyProtection="0">
      <alignment horizontal="left" vertical="top" indent="1"/>
    </xf>
    <xf numFmtId="186" fontId="61" fillId="21" borderId="265" applyBorder="0"/>
    <xf numFmtId="0" fontId="27" fillId="15"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60" fillId="52" borderId="244" applyNumberFormat="0" applyProtection="0">
      <alignment horizontal="left" vertical="top" indent="1"/>
    </xf>
    <xf numFmtId="186" fontId="56" fillId="63" borderId="244" applyNumberFormat="0" applyProtection="0">
      <alignment horizontal="left" vertical="top" indent="1"/>
    </xf>
    <xf numFmtId="186" fontId="56" fillId="21" borderId="244" applyNumberFormat="0" applyProtection="0">
      <alignment horizontal="left" vertical="top" indent="1"/>
    </xf>
    <xf numFmtId="196" fontId="5" fillId="69" borderId="249">
      <alignment vertical="center"/>
    </xf>
    <xf numFmtId="186" fontId="28" fillId="49" borderId="249">
      <alignment vertical="center"/>
    </xf>
    <xf numFmtId="186" fontId="56" fillId="15" borderId="252" applyNumberFormat="0" applyProtection="0">
      <alignment horizontal="left" vertical="top" indent="1"/>
    </xf>
    <xf numFmtId="172" fontId="28" fillId="12" borderId="259">
      <alignment vertical="center"/>
      <protection locked="0"/>
    </xf>
    <xf numFmtId="186" fontId="56" fillId="14" borderId="252" applyNumberFormat="0" applyProtection="0">
      <alignment horizontal="left" vertical="top" indent="1"/>
    </xf>
    <xf numFmtId="4" fontId="62" fillId="11" borderId="252" applyNumberFormat="0" applyProtection="0">
      <alignment horizontal="left" vertical="center" indent="1"/>
    </xf>
    <xf numFmtId="186" fontId="62" fillId="15" borderId="252" applyNumberFormat="0" applyProtection="0">
      <alignment horizontal="left" vertical="top" indent="1"/>
    </xf>
    <xf numFmtId="4" fontId="63" fillId="66" borderId="257" applyNumberFormat="0" applyProtection="0">
      <alignment horizontal="left" vertical="center" indent="1"/>
    </xf>
    <xf numFmtId="37" fontId="33" fillId="0" borderId="256" applyNumberFormat="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42" fillId="44" borderId="253" applyNumberFormat="0" applyAlignment="0" applyProtection="0"/>
    <xf numFmtId="4" fontId="62" fillId="48" borderId="252" applyNumberFormat="0" applyProtection="0">
      <alignment vertical="center"/>
    </xf>
    <xf numFmtId="186" fontId="62" fillId="48" borderId="252" applyNumberFormat="0" applyProtection="0">
      <alignment horizontal="left" vertical="top" indent="1"/>
    </xf>
    <xf numFmtId="37" fontId="33" fillId="0" borderId="256" applyNumberFormat="0"/>
    <xf numFmtId="194" fontId="33" fillId="0" borderId="250" applyFill="0"/>
    <xf numFmtId="186" fontId="56" fillId="15" borderId="252" applyNumberFormat="0" applyProtection="0">
      <alignment horizontal="left" vertical="top" indent="1"/>
    </xf>
    <xf numFmtId="4" fontId="63" fillId="66" borderId="267" applyNumberFormat="0" applyProtection="0">
      <alignment horizontal="left" vertical="center"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42" fillId="44" borderId="253" applyNumberFormat="0" applyAlignment="0" applyProtection="0"/>
    <xf numFmtId="4" fontId="56" fillId="56" borderId="242" applyNumberFormat="0" applyProtection="0">
      <alignment horizontal="right" vertical="center"/>
    </xf>
    <xf numFmtId="186" fontId="50" fillId="41" borderId="242" applyNumberFormat="0" applyAlignment="0" applyProtection="0"/>
    <xf numFmtId="186" fontId="56" fillId="63" borderId="252"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56" fillId="14" borderId="263" applyNumberFormat="0" applyProtection="0">
      <alignment horizontal="left" vertical="center" indent="1"/>
    </xf>
    <xf numFmtId="4" fontId="56" fillId="14" borderId="267" applyNumberFormat="0" applyProtection="0">
      <alignment horizontal="left" vertical="center" indent="1"/>
    </xf>
    <xf numFmtId="4" fontId="72" fillId="79" borderId="252" applyNumberFormat="0" applyProtection="0">
      <alignment horizontal="righ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56" fillId="40" borderId="242" applyNumberFormat="0" applyFont="0" applyAlignment="0" applyProtection="0"/>
    <xf numFmtId="186" fontId="28" fillId="50" borderId="259">
      <alignmen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188" fontId="5" fillId="13" borderId="8">
      <alignment vertical="center"/>
    </xf>
    <xf numFmtId="186" fontId="56" fillId="14" borderId="252" applyNumberFormat="0" applyProtection="0">
      <alignment horizontal="left" vertical="top" indent="1"/>
    </xf>
    <xf numFmtId="4" fontId="59" fillId="65" borderId="253" applyNumberFormat="0" applyProtection="0">
      <alignment horizontal="right" vertical="center"/>
    </xf>
    <xf numFmtId="193" fontId="28" fillId="12" borderId="8">
      <alignment vertical="center"/>
      <protection locked="0"/>
    </xf>
    <xf numFmtId="4" fontId="64" fillId="64" borderId="263" applyNumberFormat="0" applyProtection="0">
      <alignment horizontal="right" vertical="center"/>
    </xf>
    <xf numFmtId="186" fontId="27" fillId="15" borderId="261" applyNumberFormat="0" applyProtection="0">
      <alignment horizontal="left" vertical="top" indent="1"/>
    </xf>
    <xf numFmtId="186" fontId="27" fillId="21" borderId="252" applyNumberFormat="0" applyProtection="0">
      <alignment horizontal="left" vertical="center" indent="1"/>
    </xf>
    <xf numFmtId="186" fontId="27" fillId="21" borderId="261" applyNumberFormat="0" applyProtection="0">
      <alignment horizontal="left" vertical="center" indent="1"/>
    </xf>
    <xf numFmtId="4" fontId="56" fillId="58" borderId="263" applyNumberFormat="0" applyProtection="0">
      <alignment horizontal="right" vertical="center"/>
    </xf>
    <xf numFmtId="186" fontId="56" fillId="15" borderId="252" applyNumberFormat="0" applyProtection="0">
      <alignment horizontal="left" vertical="top" indent="1"/>
    </xf>
    <xf numFmtId="4" fontId="64" fillId="64" borderId="263" applyNumberFormat="0" applyProtection="0">
      <alignment horizontal="right" vertical="center"/>
    </xf>
    <xf numFmtId="4" fontId="56" fillId="15" borderId="267"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72" fillId="78" borderId="261" applyNumberFormat="0" applyProtection="0">
      <alignment horizontal="right" vertical="center"/>
    </xf>
    <xf numFmtId="4" fontId="56" fillId="53" borderId="263" applyNumberFormat="0" applyProtection="0">
      <alignment horizontal="left" vertical="center" indent="1"/>
    </xf>
    <xf numFmtId="186" fontId="56" fillId="63" borderId="252" applyNumberFormat="0" applyProtection="0">
      <alignment horizontal="left" vertical="top" indent="1"/>
    </xf>
    <xf numFmtId="188" fontId="28" fillId="49" borderId="269">
      <alignmen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4" fontId="70" fillId="53" borderId="252" applyNumberFormat="0" applyProtection="0">
      <alignment vertical="center"/>
    </xf>
    <xf numFmtId="4" fontId="62" fillId="11" borderId="252" applyNumberFormat="0" applyProtection="0">
      <alignment horizontal="left" vertical="center" indent="1"/>
    </xf>
    <xf numFmtId="188" fontId="5" fillId="13" borderId="259">
      <alignment vertical="center"/>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186" fontId="56" fillId="14" borderId="244" applyNumberFormat="0" applyProtection="0">
      <alignment horizontal="left" vertical="top" indent="1"/>
    </xf>
    <xf numFmtId="4" fontId="64" fillId="64" borderId="242" applyNumberFormat="0" applyProtection="0">
      <alignment horizontal="right" vertical="center"/>
    </xf>
    <xf numFmtId="186" fontId="56" fillId="15" borderId="244" applyNumberFormat="0" applyProtection="0">
      <alignment horizontal="left" vertical="top" indent="1"/>
    </xf>
    <xf numFmtId="191" fontId="28" fillId="50" borderId="249">
      <alignment vertical="center"/>
    </xf>
    <xf numFmtId="186" fontId="56" fillId="63" borderId="252" applyNumberFormat="0" applyProtection="0">
      <alignment horizontal="left" vertical="top" indent="1"/>
    </xf>
    <xf numFmtId="186" fontId="27"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191" fontId="28" fillId="12" borderId="8">
      <alignment vertical="center"/>
      <protection locked="0"/>
    </xf>
    <xf numFmtId="186" fontId="56" fillId="14" borderId="252" applyNumberFormat="0" applyProtection="0">
      <alignment horizontal="left" vertical="top" indent="1"/>
    </xf>
    <xf numFmtId="186" fontId="27" fillId="15" borderId="252"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91" fontId="5" fillId="70" borderId="249">
      <alignment horizontal="right" vertical="center"/>
      <protection locked="0"/>
    </xf>
    <xf numFmtId="193" fontId="5" fillId="7" borderId="249">
      <alignment vertical="center"/>
      <protection locked="0"/>
    </xf>
    <xf numFmtId="186" fontId="27"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186" fontId="61" fillId="21" borderId="246" applyBorder="0"/>
    <xf numFmtId="191" fontId="28" fillId="51" borderId="249">
      <alignment horizontal="right" vertical="center"/>
      <protection locked="0"/>
    </xf>
    <xf numFmtId="4" fontId="56" fillId="55" borderId="242" applyNumberFormat="0" applyProtection="0">
      <alignment horizontal="right" vertical="center"/>
    </xf>
    <xf numFmtId="186" fontId="27" fillId="14" borderId="252" applyNumberFormat="0" applyProtection="0">
      <alignment horizontal="left" vertical="center" indent="1"/>
    </xf>
    <xf numFmtId="4" fontId="56" fillId="54" borderId="253" applyNumberFormat="0" applyProtection="0">
      <alignment horizontal="left" vertical="center" indent="1"/>
    </xf>
    <xf numFmtId="193" fontId="5" fillId="7" borderId="259">
      <alignment vertical="center"/>
      <protection locked="0"/>
    </xf>
    <xf numFmtId="186" fontId="56" fillId="15" borderId="244" applyNumberFormat="0" applyProtection="0">
      <alignment horizontal="left" vertical="top" indent="1"/>
    </xf>
    <xf numFmtId="4" fontId="56" fillId="15" borderId="253" applyNumberFormat="0" applyProtection="0">
      <alignment horizontal="right" vertical="center"/>
    </xf>
    <xf numFmtId="186" fontId="50" fillId="41" borderId="253" applyNumberFormat="0" applyAlignment="0" applyProtection="0"/>
    <xf numFmtId="4" fontId="56" fillId="54" borderId="24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37" fontId="33" fillId="0" borderId="266" applyNumberFormat="0"/>
    <xf numFmtId="186" fontId="27" fillId="15" borderId="252" applyNumberFormat="0" applyProtection="0">
      <alignment horizontal="left" vertical="top" indent="1"/>
    </xf>
    <xf numFmtId="191" fontId="5" fillId="69" borderId="259">
      <alignment vertical="center"/>
    </xf>
    <xf numFmtId="186" fontId="56" fillId="21" borderId="252"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56" fillId="63" borderId="263" applyNumberFormat="0" applyProtection="0">
      <alignment horizontal="left" vertical="center" indent="1"/>
    </xf>
    <xf numFmtId="4" fontId="59" fillId="65" borderId="263" applyNumberFormat="0" applyProtection="0">
      <alignment horizontal="right" vertical="center"/>
    </xf>
    <xf numFmtId="4" fontId="56" fillId="58" borderId="263" applyNumberFormat="0" applyProtection="0">
      <alignment horizontal="righ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93" fontId="5" fillId="7" borderId="8">
      <alignment vertical="center"/>
      <protection locked="0"/>
    </xf>
    <xf numFmtId="4" fontId="27" fillId="21" borderId="257" applyNumberFormat="0" applyProtection="0">
      <alignment horizontal="left" vertical="center"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27" fillId="15" borderId="252" applyNumberFormat="0" applyProtection="0">
      <alignment horizontal="left" vertical="center" indent="1"/>
    </xf>
    <xf numFmtId="186" fontId="27" fillId="15" borderId="252" applyNumberFormat="0" applyProtection="0">
      <alignment horizontal="left" vertical="top" indent="1"/>
    </xf>
    <xf numFmtId="186" fontId="56" fillId="40" borderId="253" applyNumberFormat="0" applyFont="0" applyAlignment="0" applyProtection="0"/>
    <xf numFmtId="4" fontId="72" fillId="79" borderId="252" applyNumberFormat="0" applyProtection="0">
      <alignment horizontal="right" vertical="center"/>
    </xf>
    <xf numFmtId="186" fontId="56" fillId="15" borderId="261" applyNumberFormat="0" applyProtection="0">
      <alignment horizontal="left" vertical="top" indent="1"/>
    </xf>
    <xf numFmtId="186" fontId="50" fillId="41" borderId="263" applyNumberFormat="0" applyAlignment="0" applyProtection="0"/>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27" fillId="14" borderId="261" applyNumberFormat="0" applyProtection="0">
      <alignment horizontal="left" vertical="center" indent="1"/>
    </xf>
    <xf numFmtId="4" fontId="70" fillId="86" borderId="262" applyNumberFormat="0" applyProtection="0">
      <alignment horizontal="left" vertical="center" indent="1"/>
    </xf>
    <xf numFmtId="186" fontId="27" fillId="15" borderId="261" applyNumberFormat="0" applyProtection="0">
      <alignment horizontal="left" vertical="center" indent="1"/>
    </xf>
    <xf numFmtId="186" fontId="62" fillId="15" borderId="252" applyNumberFormat="0" applyProtection="0">
      <alignment horizontal="left" vertical="top" indent="1"/>
    </xf>
    <xf numFmtId="4" fontId="56" fillId="54" borderId="253" applyNumberFormat="0" applyProtection="0">
      <alignment horizontal="left" vertical="center" indent="1"/>
    </xf>
    <xf numFmtId="186" fontId="56" fillId="40" borderId="253" applyNumberFormat="0" applyFont="0" applyAlignment="0" applyProtection="0"/>
    <xf numFmtId="186" fontId="56" fillId="62" borderId="242" applyNumberFormat="0" applyProtection="0">
      <alignment horizontal="left" vertical="center" indent="1"/>
    </xf>
    <xf numFmtId="186" fontId="27" fillId="15" borderId="252" applyNumberFormat="0" applyProtection="0">
      <alignment horizontal="left" vertical="center" indent="1"/>
    </xf>
    <xf numFmtId="186" fontId="56" fillId="14" borderId="244" applyNumberFormat="0" applyProtection="0">
      <alignment horizontal="left" vertical="top" indent="1"/>
    </xf>
    <xf numFmtId="4" fontId="63" fillId="66" borderId="245" applyNumberFormat="0" applyProtection="0">
      <alignment horizontal="left" vertical="center" indent="1"/>
    </xf>
    <xf numFmtId="191" fontId="5" fillId="7" borderId="8">
      <alignment vertical="center"/>
      <protection locked="0"/>
    </xf>
    <xf numFmtId="186" fontId="56" fillId="14" borderId="261" applyNumberFormat="0" applyProtection="0">
      <alignment horizontal="left" vertical="top" indent="1"/>
    </xf>
    <xf numFmtId="186" fontId="27" fillId="63" borderId="244" applyNumberFormat="0" applyProtection="0">
      <alignment horizontal="left" vertical="top" indent="1"/>
    </xf>
    <xf numFmtId="186" fontId="28" fillId="51" borderId="249">
      <alignment horizontal="right" vertical="center"/>
      <protection locked="0"/>
    </xf>
    <xf numFmtId="188" fontId="5" fillId="13" borderId="249">
      <alignment vertical="center"/>
    </xf>
    <xf numFmtId="186" fontId="56" fillId="14" borderId="244" applyNumberFormat="0" applyProtection="0">
      <alignment horizontal="left" vertical="top" indent="1"/>
    </xf>
    <xf numFmtId="186" fontId="56" fillId="14" borderId="252" applyNumberFormat="0" applyProtection="0">
      <alignment horizontal="left" vertical="top" indent="1"/>
    </xf>
    <xf numFmtId="190" fontId="28" fillId="51" borderId="259">
      <alignment horizontal="right" vertical="center"/>
      <protection locked="0"/>
    </xf>
    <xf numFmtId="4" fontId="56" fillId="0" borderId="253" applyNumberFormat="0" applyProtection="0">
      <alignment horizontal="right" vertical="center"/>
    </xf>
    <xf numFmtId="190" fontId="28" fillId="51" borderId="8">
      <alignment horizontal="right" vertical="center"/>
      <protection locked="0"/>
    </xf>
    <xf numFmtId="186" fontId="56" fillId="40" borderId="253" applyNumberFormat="0" applyFont="0" applyAlignment="0" applyProtection="0"/>
    <xf numFmtId="4" fontId="56" fillId="55" borderId="242" applyNumberFormat="0" applyProtection="0">
      <alignment horizontal="right" vertical="center"/>
    </xf>
    <xf numFmtId="186" fontId="60" fillId="52" borderId="252" applyNumberFormat="0" applyProtection="0">
      <alignment horizontal="left" vertical="top" indent="1"/>
    </xf>
    <xf numFmtId="186" fontId="56" fillId="15" borderId="244" applyNumberFormat="0" applyProtection="0">
      <alignment horizontal="left" vertical="top" indent="1"/>
    </xf>
    <xf numFmtId="0" fontId="73" fillId="52" borderId="244" applyNumberFormat="0" applyProtection="0">
      <alignment horizontal="left" vertical="top" indent="1"/>
    </xf>
    <xf numFmtId="193" fontId="5" fillId="7" borderId="249">
      <alignment vertical="center"/>
      <protection locked="0"/>
    </xf>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56" fillId="62" borderId="242" applyNumberFormat="0" applyProtection="0">
      <alignment horizontal="left" vertical="center" indent="1"/>
    </xf>
    <xf numFmtId="4" fontId="59" fillId="65" borderId="242" applyNumberFormat="0" applyProtection="0">
      <alignment horizontal="right" vertical="center"/>
    </xf>
    <xf numFmtId="4" fontId="56" fillId="55" borderId="242" applyNumberFormat="0" applyProtection="0">
      <alignment horizontal="right" vertical="center"/>
    </xf>
    <xf numFmtId="186" fontId="50" fillId="41" borderId="242" applyNumberFormat="0" applyAlignment="0" applyProtection="0"/>
    <xf numFmtId="172" fontId="28" fillId="12" borderId="8">
      <alignment vertical="center"/>
      <protection locked="0"/>
    </xf>
    <xf numFmtId="186" fontId="56" fillId="63" borderId="261" applyNumberFormat="0" applyProtection="0">
      <alignment horizontal="left" vertical="top" indent="1"/>
    </xf>
    <xf numFmtId="4" fontId="56" fillId="16" borderId="253" applyNumberFormat="0" applyProtection="0">
      <alignment horizontal="right" vertical="center"/>
    </xf>
    <xf numFmtId="186" fontId="27" fillId="15"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27" fillId="21" borderId="257"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61" fillId="21" borderId="255" applyBorder="0"/>
    <xf numFmtId="4" fontId="56" fillId="19" borderId="253" applyNumberFormat="0" applyProtection="0">
      <alignment horizontal="right" vertical="center"/>
    </xf>
    <xf numFmtId="186" fontId="56" fillId="40" borderId="263" applyNumberFormat="0" applyFont="0" applyAlignment="0" applyProtection="0"/>
    <xf numFmtId="4" fontId="56" fillId="19" borderId="253" applyNumberFormat="0" applyProtection="0">
      <alignment horizontal="right" vertical="center"/>
    </xf>
    <xf numFmtId="186" fontId="56" fillId="40" borderId="253" applyNumberFormat="0" applyFont="0" applyAlignment="0" applyProtection="0"/>
    <xf numFmtId="186" fontId="28" fillId="50" borderId="8">
      <alignment vertical="center"/>
    </xf>
    <xf numFmtId="193" fontId="5" fillId="69" borderId="8">
      <alignment vertical="center"/>
    </xf>
    <xf numFmtId="191" fontId="28" fillId="51" borderId="8">
      <alignment horizontal="right" vertical="center"/>
      <protection locked="0"/>
    </xf>
    <xf numFmtId="186" fontId="44" fillId="0" borderId="258" applyNumberFormat="0" applyFill="0" applyAlignment="0" applyProtection="0"/>
    <xf numFmtId="4" fontId="56" fillId="57" borderId="257"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91" fontId="28" fillId="12" borderId="259">
      <alignment vertical="center"/>
      <protection locked="0"/>
    </xf>
    <xf numFmtId="186" fontId="56" fillId="14" borderId="252" applyNumberFormat="0" applyProtection="0">
      <alignment horizontal="left" vertical="top" indent="1"/>
    </xf>
    <xf numFmtId="186" fontId="60" fillId="52" borderId="244" applyNumberFormat="0" applyProtection="0">
      <alignment horizontal="left" vertical="top"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0" fontId="27" fillId="14" borderId="252" applyNumberFormat="0" applyProtection="0">
      <alignment horizontal="left" vertical="top" indent="1"/>
    </xf>
    <xf numFmtId="193" fontId="5" fillId="7" borderId="249">
      <alignment vertical="center"/>
      <protection locked="0"/>
    </xf>
    <xf numFmtId="191" fontId="28" fillId="50" borderId="8">
      <alignment vertical="center"/>
    </xf>
    <xf numFmtId="186" fontId="56" fillId="63" borderId="244" applyNumberFormat="0" applyProtection="0">
      <alignment horizontal="left" vertical="top" indent="1"/>
    </xf>
    <xf numFmtId="4" fontId="56" fillId="58" borderId="253" applyNumberFormat="0" applyProtection="0">
      <alignment horizontal="right" vertical="center"/>
    </xf>
    <xf numFmtId="186" fontId="27" fillId="21" borderId="244" applyNumberFormat="0" applyProtection="0">
      <alignment horizontal="left" vertical="top" indent="1"/>
    </xf>
    <xf numFmtId="4" fontId="56" fillId="15" borderId="242" applyNumberFormat="0" applyProtection="0">
      <alignment horizontal="right" vertical="center"/>
    </xf>
    <xf numFmtId="186" fontId="56" fillId="21" borderId="244" applyNumberFormat="0" applyProtection="0">
      <alignment horizontal="left" vertical="top" indent="1"/>
    </xf>
    <xf numFmtId="4" fontId="27" fillId="21" borderId="257" applyNumberFormat="0" applyProtection="0">
      <alignment horizontal="left" vertical="center" indent="1"/>
    </xf>
    <xf numFmtId="4" fontId="56" fillId="16" borderId="253" applyNumberFormat="0" applyProtection="0">
      <alignment horizontal="right" vertical="center"/>
    </xf>
    <xf numFmtId="186" fontId="27" fillId="64" borderId="249" applyNumberFormat="0">
      <protection locked="0"/>
    </xf>
    <xf numFmtId="4" fontId="56" fillId="61" borderId="245" applyNumberFormat="0" applyProtection="0">
      <alignment horizontal="left" vertical="center" indent="1"/>
    </xf>
    <xf numFmtId="186" fontId="56" fillId="40" borderId="242" applyNumberFormat="0" applyFont="0" applyAlignment="0" applyProtection="0"/>
    <xf numFmtId="191" fontId="28" fillId="50" borderId="8">
      <alignment vertical="center"/>
    </xf>
    <xf numFmtId="186" fontId="62" fillId="15" borderId="244" applyNumberFormat="0" applyProtection="0">
      <alignment horizontal="left" vertical="top" indent="1"/>
    </xf>
    <xf numFmtId="186" fontId="62" fillId="48" borderId="252" applyNumberFormat="0" applyProtection="0">
      <alignment horizontal="left" vertical="top" indent="1"/>
    </xf>
    <xf numFmtId="186" fontId="56" fillId="14" borderId="252" applyNumberFormat="0" applyProtection="0">
      <alignment horizontal="left" vertical="top" indent="1"/>
    </xf>
    <xf numFmtId="186" fontId="56" fillId="63" borderId="253" applyNumberFormat="0" applyProtection="0">
      <alignment horizontal="left" vertical="center" indent="1"/>
    </xf>
    <xf numFmtId="186" fontId="27" fillId="15" borderId="252" applyNumberFormat="0" applyProtection="0">
      <alignment horizontal="left" vertical="center" indent="1"/>
    </xf>
    <xf numFmtId="4" fontId="56" fillId="15" borderId="253" applyNumberFormat="0" applyProtection="0">
      <alignment horizontal="right" vertical="center"/>
    </xf>
    <xf numFmtId="186" fontId="62" fillId="15"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7" fillId="44" borderId="254" applyNumberFormat="0" applyAlignment="0" applyProtection="0"/>
    <xf numFmtId="186" fontId="56" fillId="14" borderId="244" applyNumberFormat="0" applyProtection="0">
      <alignment horizontal="left" vertical="top" indent="1"/>
    </xf>
    <xf numFmtId="0" fontId="27" fillId="63" borderId="244" applyNumberFormat="0" applyProtection="0">
      <alignment horizontal="left" vertical="center"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56" fillId="14" borderId="244" applyNumberFormat="0" applyProtection="0">
      <alignment horizontal="left" vertical="top" indent="1"/>
    </xf>
    <xf numFmtId="4" fontId="56" fillId="57" borderId="245" applyNumberFormat="0" applyProtection="0">
      <alignment horizontal="right" vertical="center"/>
    </xf>
    <xf numFmtId="186" fontId="56" fillId="63" borderId="244" applyNumberFormat="0" applyProtection="0">
      <alignment horizontal="left" vertical="top" indent="1"/>
    </xf>
    <xf numFmtId="188" fontId="5" fillId="69" borderId="249">
      <alignment vertical="center"/>
    </xf>
    <xf numFmtId="186" fontId="56" fillId="21" borderId="244" applyNumberFormat="0" applyProtection="0">
      <alignment horizontal="left" vertical="top" indent="1"/>
    </xf>
    <xf numFmtId="188"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90" fontId="28" fillId="51" borderId="259">
      <alignment horizontal="right" vertical="center"/>
      <protection locked="0"/>
    </xf>
    <xf numFmtId="191" fontId="28" fillId="12" borderId="259">
      <alignment vertical="center"/>
      <protection locked="0"/>
    </xf>
    <xf numFmtId="186" fontId="56" fillId="14" borderId="244" applyNumberFormat="0" applyProtection="0">
      <alignment horizontal="left" vertical="top" indent="1"/>
    </xf>
    <xf numFmtId="4" fontId="74" fillId="87" borderId="244" applyNumberFormat="0" applyProtection="0">
      <alignment horizontal="right" vertical="center"/>
    </xf>
    <xf numFmtId="4" fontId="64" fillId="64" borderId="253" applyNumberFormat="0" applyProtection="0">
      <alignment horizontal="right" vertical="center"/>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8" fontId="5" fillId="7" borderId="249">
      <alignment vertical="center"/>
      <protection locked="0"/>
    </xf>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4" fontId="59" fillId="53" borderId="253" applyNumberFormat="0" applyProtection="0">
      <alignment vertical="center"/>
    </xf>
    <xf numFmtId="186" fontId="56" fillId="21" borderId="252" applyNumberFormat="0" applyProtection="0">
      <alignment horizontal="left" vertical="top" indent="1"/>
    </xf>
    <xf numFmtId="186" fontId="50" fillId="41" borderId="253" applyNumberFormat="0" applyAlignment="0" applyProtection="0"/>
    <xf numFmtId="4" fontId="59" fillId="65" borderId="253" applyNumberFormat="0" applyProtection="0">
      <alignment horizontal="right" vertical="center"/>
    </xf>
    <xf numFmtId="186" fontId="56" fillId="63" borderId="244" applyNumberFormat="0" applyProtection="0">
      <alignment horizontal="left" vertical="top" indent="1"/>
    </xf>
    <xf numFmtId="4" fontId="56" fillId="61" borderId="245" applyNumberFormat="0" applyProtection="0">
      <alignment horizontal="left" vertical="center" indent="1"/>
    </xf>
    <xf numFmtId="188" fontId="5" fillId="13" borderId="249">
      <alignment vertical="center"/>
    </xf>
    <xf numFmtId="4" fontId="56" fillId="59" borderId="253" applyNumberFormat="0" applyProtection="0">
      <alignment horizontal="right" vertical="center"/>
    </xf>
    <xf numFmtId="186" fontId="56" fillId="21" borderId="252" applyNumberFormat="0" applyProtection="0">
      <alignment horizontal="left" vertical="top" indent="1"/>
    </xf>
    <xf numFmtId="186" fontId="56" fillId="40" borderId="253" applyNumberFormat="0" applyFont="0" applyAlignment="0" applyProtection="0"/>
    <xf numFmtId="4" fontId="56" fillId="57" borderId="245" applyNumberFormat="0" applyProtection="0">
      <alignment horizontal="right" vertical="center"/>
    </xf>
    <xf numFmtId="186" fontId="56" fillId="63" borderId="244" applyNumberFormat="0" applyProtection="0">
      <alignment horizontal="left" vertical="top"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62" fillId="15" borderId="252" applyNumberFormat="0" applyProtection="0">
      <alignment horizontal="left" vertical="top" indent="1"/>
    </xf>
    <xf numFmtId="186" fontId="56" fillId="40" borderId="263" applyNumberFormat="0" applyFont="0" applyAlignment="0" applyProtection="0"/>
    <xf numFmtId="4" fontId="56" fillId="61" borderId="267"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4" fontId="56" fillId="52" borderId="253" applyNumberFormat="0" applyProtection="0">
      <alignment vertical="center"/>
    </xf>
    <xf numFmtId="194" fontId="33" fillId="0" borderId="270" applyFill="0"/>
    <xf numFmtId="4" fontId="56" fillId="15" borderId="257" applyNumberFormat="0" applyProtection="0">
      <alignment horizontal="left" vertical="center" indent="1"/>
    </xf>
    <xf numFmtId="191" fontId="28" fillId="50" borderId="259">
      <alignment vertical="center"/>
    </xf>
    <xf numFmtId="4" fontId="56" fillId="54" borderId="253" applyNumberFormat="0" applyProtection="0">
      <alignment horizontal="left" vertical="center" indent="1"/>
    </xf>
    <xf numFmtId="186" fontId="62" fillId="15" borderId="261" applyNumberFormat="0" applyProtection="0">
      <alignment horizontal="left" vertical="top" indent="1"/>
    </xf>
    <xf numFmtId="4" fontId="56" fillId="54" borderId="253" applyNumberFormat="0" applyProtection="0">
      <alignment horizontal="left" vertical="center" indent="1"/>
    </xf>
    <xf numFmtId="37" fontId="33" fillId="0" borderId="256" applyNumberFormat="0"/>
    <xf numFmtId="186" fontId="57" fillId="44" borderId="254" applyNumberFormat="0" applyAlignment="0" applyProtection="0"/>
    <xf numFmtId="186" fontId="56" fillId="40" borderId="253" applyNumberFormat="0" applyFont="0" applyAlignment="0" applyProtection="0"/>
    <xf numFmtId="193" fontId="28" fillId="12" borderId="259">
      <alignment vertical="center"/>
      <protection locked="0"/>
    </xf>
    <xf numFmtId="186" fontId="28" fillId="50" borderId="8">
      <alignment vertical="center"/>
    </xf>
    <xf numFmtId="0" fontId="27" fillId="64" borderId="8" applyNumberFormat="0">
      <protection locked="0"/>
    </xf>
    <xf numFmtId="172" fontId="5" fillId="7" borderId="8">
      <alignment vertical="center"/>
      <protection locked="0"/>
    </xf>
    <xf numFmtId="186" fontId="27" fillId="63" borderId="252" applyNumberFormat="0" applyProtection="0">
      <alignment horizontal="left" vertical="top" indent="1"/>
    </xf>
    <xf numFmtId="4" fontId="62" fillId="11" borderId="252" applyNumberFormat="0" applyProtection="0">
      <alignment horizontal="left" vertical="center" indent="1"/>
    </xf>
    <xf numFmtId="193" fontId="28" fillId="50" borderId="8">
      <alignment vertical="center"/>
    </xf>
    <xf numFmtId="190" fontId="5" fillId="69" borderId="259">
      <alignment vertical="center"/>
    </xf>
    <xf numFmtId="186" fontId="56" fillId="15" borderId="252" applyNumberFormat="0" applyProtection="0">
      <alignment horizontal="left" vertical="top" indent="1"/>
    </xf>
    <xf numFmtId="4" fontId="62" fillId="48" borderId="252" applyNumberFormat="0" applyProtection="0">
      <alignment vertical="center"/>
    </xf>
    <xf numFmtId="186" fontId="56" fillId="63" borderId="252"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4" fontId="27" fillId="21" borderId="257" applyNumberFormat="0" applyProtection="0">
      <alignment horizontal="left" vertical="center" indent="1"/>
    </xf>
    <xf numFmtId="4" fontId="62" fillId="11" borderId="252" applyNumberFormat="0" applyProtection="0">
      <alignment horizontal="left" vertical="center" indent="1"/>
    </xf>
    <xf numFmtId="186" fontId="42" fillId="44" borderId="253" applyNumberFormat="0" applyAlignment="0" applyProtection="0"/>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6" fillId="15" borderId="252" applyNumberFormat="0" applyProtection="0">
      <alignment horizontal="left" vertical="top" indent="1"/>
    </xf>
    <xf numFmtId="4" fontId="56" fillId="56" borderId="242" applyNumberFormat="0" applyProtection="0">
      <alignment horizontal="right" vertical="center"/>
    </xf>
    <xf numFmtId="4" fontId="27" fillId="21" borderId="245" applyNumberFormat="0" applyProtection="0">
      <alignment horizontal="left" vertical="center" indent="1"/>
    </xf>
    <xf numFmtId="186" fontId="56" fillId="40" borderId="242" applyNumberFormat="0" applyFont="0" applyAlignment="0" applyProtection="0"/>
    <xf numFmtId="193" fontId="28" fillId="50" borderId="269">
      <alignment vertical="center"/>
    </xf>
    <xf numFmtId="186" fontId="27" fillId="14" borderId="244" applyNumberFormat="0" applyProtection="0">
      <alignment horizontal="left" vertical="center" indent="1"/>
    </xf>
    <xf numFmtId="186" fontId="60" fillId="52" borderId="244" applyNumberFormat="0" applyProtection="0">
      <alignment horizontal="left" vertical="top" indent="1"/>
    </xf>
    <xf numFmtId="4" fontId="56" fillId="14" borderId="267" applyNumberFormat="0" applyProtection="0">
      <alignment horizontal="left" vertical="center" indent="1"/>
    </xf>
    <xf numFmtId="4" fontId="56" fillId="15" borderId="257" applyNumberFormat="0" applyProtection="0">
      <alignment horizontal="left" vertical="center" indent="1"/>
    </xf>
    <xf numFmtId="186" fontId="56" fillId="21" borderId="252" applyNumberFormat="0" applyProtection="0">
      <alignment horizontal="left" vertical="top" indent="1"/>
    </xf>
    <xf numFmtId="4" fontId="56" fillId="23" borderId="242" applyNumberFormat="0" applyProtection="0">
      <alignment horizontal="right" vertical="center"/>
    </xf>
    <xf numFmtId="188" fontId="28" fillId="49" borderId="259">
      <alignment vertical="center"/>
    </xf>
    <xf numFmtId="4" fontId="56" fillId="57" borderId="257" applyNumberFormat="0" applyProtection="0">
      <alignment horizontal="right" vertical="center"/>
    </xf>
    <xf numFmtId="186" fontId="56" fillId="15" borderId="252" applyNumberFormat="0" applyProtection="0">
      <alignment horizontal="left" vertical="top" indent="1"/>
    </xf>
    <xf numFmtId="186" fontId="28" fillId="49" borderId="259">
      <alignment vertical="center"/>
    </xf>
    <xf numFmtId="4" fontId="27" fillId="21" borderId="245" applyNumberFormat="0" applyProtection="0">
      <alignment horizontal="left" vertical="center" indent="1"/>
    </xf>
    <xf numFmtId="4" fontId="56" fillId="58" borderId="253" applyNumberFormat="0" applyProtection="0">
      <alignment horizontal="right" vertical="center"/>
    </xf>
    <xf numFmtId="4" fontId="63" fillId="66" borderId="257" applyNumberFormat="0" applyProtection="0">
      <alignment horizontal="left" vertical="center" indent="1"/>
    </xf>
    <xf numFmtId="186" fontId="56" fillId="63" borderId="244" applyNumberFormat="0" applyProtection="0">
      <alignment horizontal="left" vertical="top" indent="1"/>
    </xf>
    <xf numFmtId="4" fontId="72" fillId="84" borderId="244" applyNumberFormat="0" applyProtection="0">
      <alignment horizontal="right" vertical="center"/>
    </xf>
    <xf numFmtId="172"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4" fontId="27" fillId="21" borderId="245" applyNumberFormat="0" applyProtection="0">
      <alignment horizontal="left" vertical="center" indent="1"/>
    </xf>
    <xf numFmtId="186" fontId="56" fillId="40" borderId="242" applyNumberFormat="0" applyFon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42" fillId="44" borderId="263" applyNumberFormat="0" applyAlignment="0" applyProtection="0"/>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1" borderId="242" applyNumberFormat="0" applyProtection="0">
      <alignment horizontal="left" vertical="center" indent="1"/>
    </xf>
    <xf numFmtId="4" fontId="56" fillId="58" borderId="253" applyNumberFormat="0" applyProtection="0">
      <alignment horizontal="right" vertical="center"/>
    </xf>
    <xf numFmtId="186" fontId="56" fillId="21" borderId="252" applyNumberFormat="0" applyProtection="0">
      <alignment horizontal="left" vertical="top" indent="1"/>
    </xf>
    <xf numFmtId="186" fontId="28" fillId="12" borderId="249">
      <alignment vertical="center"/>
      <protection locked="0"/>
    </xf>
    <xf numFmtId="186" fontId="56" fillId="40" borderId="242" applyNumberFormat="0" applyFont="0" applyAlignment="0" applyProtection="0"/>
    <xf numFmtId="186" fontId="60" fillId="52" borderId="252" applyNumberFormat="0" applyProtection="0">
      <alignment horizontal="left" vertical="top" indent="1"/>
    </xf>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186" fontId="56" fillId="14" borderId="252" applyNumberFormat="0" applyProtection="0">
      <alignment horizontal="left" vertical="top" indent="1"/>
    </xf>
    <xf numFmtId="0" fontId="5" fillId="69" borderId="8">
      <alignment vertical="center"/>
    </xf>
    <xf numFmtId="186" fontId="56" fillId="21" borderId="252" applyNumberFormat="0" applyProtection="0">
      <alignment horizontal="left" vertical="top" indent="1"/>
    </xf>
    <xf numFmtId="186" fontId="56" fillId="40" borderId="263" applyNumberFormat="0" applyFont="0" applyAlignment="0" applyProtection="0"/>
    <xf numFmtId="4" fontId="56" fillId="61" borderId="257" applyNumberFormat="0" applyProtection="0">
      <alignment horizontal="left" vertical="center" indent="1"/>
    </xf>
    <xf numFmtId="186" fontId="56" fillId="63" borderId="252" applyNumberFormat="0" applyProtection="0">
      <alignment horizontal="left" vertical="top" indent="1"/>
    </xf>
    <xf numFmtId="186" fontId="27" fillId="14" borderId="261" applyNumberFormat="0" applyProtection="0">
      <alignment horizontal="left" vertical="center" indent="1"/>
    </xf>
    <xf numFmtId="4" fontId="64" fillId="64" borderId="242" applyNumberFormat="0" applyProtection="0">
      <alignment horizontal="right" vertical="center"/>
    </xf>
    <xf numFmtId="186" fontId="57" fillId="44" borderId="254" applyNumberFormat="0" applyAlignment="0" applyProtection="0"/>
    <xf numFmtId="186" fontId="28" fillId="12" borderId="249">
      <alignment vertical="center"/>
      <protection locked="0"/>
    </xf>
    <xf numFmtId="186" fontId="56" fillId="14" borderId="244" applyNumberFormat="0" applyProtection="0">
      <alignment horizontal="left" vertical="top" indent="1"/>
    </xf>
    <xf numFmtId="186" fontId="28" fillId="49" borderId="8">
      <alignment vertical="center"/>
    </xf>
    <xf numFmtId="186" fontId="56" fillId="21" borderId="244" applyNumberFormat="0" applyProtection="0">
      <alignment horizontal="left" vertical="top" indent="1"/>
    </xf>
    <xf numFmtId="186" fontId="56" fillId="15" borderId="252" applyNumberFormat="0" applyProtection="0">
      <alignment horizontal="left" vertical="top" indent="1"/>
    </xf>
    <xf numFmtId="4" fontId="56" fillId="60" borderId="253" applyNumberFormat="0" applyProtection="0">
      <alignment horizontal="right" vertical="center"/>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56" fillId="54" borderId="242" applyNumberFormat="0" applyProtection="0">
      <alignment horizontal="left" vertical="center" indent="1"/>
    </xf>
    <xf numFmtId="186" fontId="56" fillId="15" borderId="261" applyNumberFormat="0" applyProtection="0">
      <alignment horizontal="left" vertical="top" indent="1"/>
    </xf>
    <xf numFmtId="4" fontId="56" fillId="19" borderId="263" applyNumberFormat="0" applyProtection="0">
      <alignment horizontal="right" vertical="center"/>
    </xf>
    <xf numFmtId="4" fontId="72" fillId="84" borderId="261" applyNumberFormat="0" applyProtection="0">
      <alignment horizontal="right" vertical="center"/>
    </xf>
    <xf numFmtId="4" fontId="27" fillId="21" borderId="267" applyNumberFormat="0" applyProtection="0">
      <alignment horizontal="left" vertical="center" indent="1"/>
    </xf>
    <xf numFmtId="186" fontId="56" fillId="14" borderId="252" applyNumberFormat="0" applyProtection="0">
      <alignment horizontal="left" vertical="top" indent="1"/>
    </xf>
    <xf numFmtId="4" fontId="64" fillId="64" borderId="253" applyNumberFormat="0" applyProtection="0">
      <alignment horizontal="right" vertical="center"/>
    </xf>
    <xf numFmtId="37" fontId="33" fillId="0" borderId="256" applyNumberFormat="0"/>
    <xf numFmtId="186" fontId="57" fillId="44" borderId="254" applyNumberFormat="0" applyAlignment="0" applyProtection="0"/>
    <xf numFmtId="188" fontId="5" fillId="70" borderId="8">
      <alignment horizontal="right" vertical="center"/>
      <protection locked="0"/>
    </xf>
    <xf numFmtId="4" fontId="56" fillId="14" borderId="257" applyNumberFormat="0" applyProtection="0">
      <alignment horizontal="left" vertical="center" indent="1"/>
    </xf>
    <xf numFmtId="190" fontId="28" fillId="51" borderId="259">
      <alignment horizontal="right" vertical="center"/>
      <protection locked="0"/>
    </xf>
    <xf numFmtId="37" fontId="33" fillId="0" borderId="256" applyNumberFormat="0"/>
    <xf numFmtId="4" fontId="59" fillId="65" borderId="263" applyNumberFormat="0" applyProtection="0">
      <alignment horizontal="right" vertical="center"/>
    </xf>
    <xf numFmtId="186" fontId="27" fillId="21" borderId="252" applyNumberFormat="0" applyProtection="0">
      <alignment horizontal="left" vertical="top" indent="1"/>
    </xf>
    <xf numFmtId="4" fontId="64" fillId="64" borderId="253" applyNumberFormat="0" applyProtection="0">
      <alignment horizontal="right" vertical="center"/>
    </xf>
    <xf numFmtId="186" fontId="57" fillId="44" borderId="254" applyNumberFormat="0" applyAlignment="0" applyProtection="0"/>
    <xf numFmtId="4" fontId="56" fillId="54" borderId="253" applyNumberFormat="0" applyProtection="0">
      <alignment horizontal="left" vertical="center" indent="1"/>
    </xf>
    <xf numFmtId="4" fontId="56" fillId="58" borderId="253" applyNumberFormat="0" applyProtection="0">
      <alignment horizontal="right" vertical="center"/>
    </xf>
    <xf numFmtId="191" fontId="28" fillId="51" borderId="8">
      <alignment horizontal="right" vertical="center"/>
      <protection locked="0"/>
    </xf>
    <xf numFmtId="0" fontId="27" fillId="14" borderId="252" applyNumberFormat="0" applyProtection="0">
      <alignment horizontal="left" vertical="top" indent="1"/>
    </xf>
    <xf numFmtId="172" fontId="5" fillId="7" borderId="8">
      <alignment vertical="center"/>
      <protection locked="0"/>
    </xf>
    <xf numFmtId="186" fontId="56" fillId="14" borderId="261" applyNumberFormat="0" applyProtection="0">
      <alignment horizontal="left" vertical="top" indent="1"/>
    </xf>
    <xf numFmtId="4" fontId="62" fillId="48" borderId="252" applyNumberFormat="0" applyProtection="0">
      <alignment vertical="center"/>
    </xf>
    <xf numFmtId="191" fontId="28" fillId="50" borderId="8">
      <alignment vertical="center"/>
    </xf>
    <xf numFmtId="186" fontId="56" fillId="40" borderId="253" applyNumberFormat="0" applyFont="0" applyAlignment="0" applyProtection="0"/>
    <xf numFmtId="186" fontId="56" fillId="15" borderId="252" applyNumberFormat="0" applyProtection="0">
      <alignment horizontal="left" vertical="top" indent="1"/>
    </xf>
    <xf numFmtId="186" fontId="56" fillId="63" borderId="252" applyNumberFormat="0" applyProtection="0">
      <alignment horizontal="left" vertical="top" indent="1"/>
    </xf>
    <xf numFmtId="190" fontId="28" fillId="51" borderId="259">
      <alignment horizontal="right" vertical="center"/>
      <protection locked="0"/>
    </xf>
    <xf numFmtId="186" fontId="56" fillId="63" borderId="252" applyNumberFormat="0" applyProtection="0">
      <alignment horizontal="left" vertical="top" indent="1"/>
    </xf>
    <xf numFmtId="4" fontId="56" fillId="52" borderId="263" applyNumberFormat="0" applyProtection="0">
      <alignment vertical="center"/>
    </xf>
    <xf numFmtId="4" fontId="62" fillId="48" borderId="252" applyNumberFormat="0" applyProtection="0">
      <alignment vertical="center"/>
    </xf>
    <xf numFmtId="190" fontId="5" fillId="13" borderId="249">
      <alignment vertical="center"/>
    </xf>
    <xf numFmtId="186" fontId="56" fillId="63" borderId="253" applyNumberFormat="0" applyProtection="0">
      <alignment horizontal="left" vertical="center" indent="1"/>
    </xf>
    <xf numFmtId="186" fontId="56" fillId="15" borderId="244"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4" fontId="56" fillId="55" borderId="242" applyNumberFormat="0" applyProtection="0">
      <alignment horizontal="right" vertical="center"/>
    </xf>
    <xf numFmtId="4" fontId="56" fillId="61" borderId="245" applyNumberFormat="0" applyProtection="0">
      <alignment horizontal="left" vertical="center" indent="1"/>
    </xf>
    <xf numFmtId="186" fontId="56" fillId="40" borderId="242" applyNumberFormat="0" applyFont="0" applyAlignment="0" applyProtection="0"/>
    <xf numFmtId="193" fontId="28" fillId="12" borderId="269">
      <alignment vertical="center"/>
      <protection locked="0"/>
    </xf>
    <xf numFmtId="186" fontId="56" fillId="14" borderId="242" applyNumberFormat="0" applyProtection="0">
      <alignment horizontal="left" vertical="center" indent="1"/>
    </xf>
    <xf numFmtId="4" fontId="56" fillId="53" borderId="242" applyNumberFormat="0" applyProtection="0">
      <alignment horizontal="left" vertical="center"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56" fillId="21" borderId="252" applyNumberFormat="0" applyProtection="0">
      <alignment horizontal="left" vertical="top" indent="1"/>
    </xf>
    <xf numFmtId="4" fontId="56" fillId="57" borderId="245" applyNumberFormat="0" applyProtection="0">
      <alignment horizontal="right" vertical="center"/>
    </xf>
    <xf numFmtId="4" fontId="62" fillId="48" borderId="252" applyNumberFormat="0" applyProtection="0">
      <alignment vertical="center"/>
    </xf>
    <xf numFmtId="4" fontId="56" fillId="56" borderId="253" applyNumberFormat="0" applyProtection="0">
      <alignment horizontal="right" vertical="center"/>
    </xf>
    <xf numFmtId="186" fontId="56" fillId="15" borderId="252" applyNumberFormat="0" applyProtection="0">
      <alignment horizontal="left" vertical="top" indent="1"/>
    </xf>
    <xf numFmtId="186" fontId="27" fillId="63" borderId="252" applyNumberFormat="0" applyProtection="0">
      <alignment horizontal="left" vertical="center" indent="1"/>
    </xf>
    <xf numFmtId="4" fontId="56" fillId="61" borderId="245" applyNumberFormat="0" applyProtection="0">
      <alignment horizontal="left" vertical="center" indent="1"/>
    </xf>
    <xf numFmtId="4" fontId="56" fillId="59" borderId="253" applyNumberFormat="0" applyProtection="0">
      <alignment horizontal="right" vertical="center"/>
    </xf>
    <xf numFmtId="4" fontId="64" fillId="64" borderId="253" applyNumberFormat="0" applyProtection="0">
      <alignment horizontal="right" vertical="center"/>
    </xf>
    <xf numFmtId="186" fontId="27" fillId="63" borderId="244" applyNumberFormat="0" applyProtection="0">
      <alignment horizontal="left" vertical="top" indent="1"/>
    </xf>
    <xf numFmtId="4" fontId="72" fillId="83" borderId="244" applyNumberFormat="0" applyProtection="0">
      <alignment horizontal="right" vertical="center"/>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4" fontId="56" fillId="61" borderId="245" applyNumberFormat="0" applyProtection="0">
      <alignment horizontal="left" vertical="center" indent="1"/>
    </xf>
    <xf numFmtId="186" fontId="56" fillId="40" borderId="242" applyNumberFormat="0" applyFont="0" applyAlignment="0" applyProtection="0"/>
    <xf numFmtId="186" fontId="56" fillId="14" borderId="252" applyNumberFormat="0" applyProtection="0">
      <alignment horizontal="left" vertical="top" indent="1"/>
    </xf>
    <xf numFmtId="4" fontId="56" fillId="15" borderId="257" applyNumberFormat="0" applyProtection="0">
      <alignment horizontal="left" vertical="center"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60" fillId="52"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61" fillId="21" borderId="255" applyBorder="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4" fontId="71" fillId="53" borderId="252" applyNumberFormat="0" applyProtection="0">
      <alignment vertical="center"/>
    </xf>
    <xf numFmtId="4" fontId="74" fillId="87" borderId="252" applyNumberFormat="0" applyProtection="0">
      <alignmen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0" fontId="5" fillId="13" borderId="259">
      <alignment vertical="center"/>
    </xf>
    <xf numFmtId="188" fontId="5" fillId="7" borderId="259">
      <alignment vertical="center"/>
      <protection locked="0"/>
    </xf>
    <xf numFmtId="0" fontId="5" fillId="69" borderId="259">
      <alignment vertical="center"/>
    </xf>
    <xf numFmtId="0" fontId="5" fillId="7" borderId="259">
      <alignment vertical="center"/>
      <protection locked="0"/>
    </xf>
    <xf numFmtId="4" fontId="56" fillId="15" borderId="253" applyNumberFormat="0" applyProtection="0">
      <alignment horizontal="right" vertical="center"/>
    </xf>
    <xf numFmtId="186" fontId="56" fillId="40" borderId="253" applyNumberFormat="0" applyFont="0" applyAlignment="0" applyProtection="0"/>
    <xf numFmtId="190" fontId="28" fillId="49" borderId="269">
      <alignment vertical="center"/>
    </xf>
    <xf numFmtId="186" fontId="42" fillId="44" borderId="253" applyNumberFormat="0" applyAlignment="0" applyProtection="0"/>
    <xf numFmtId="186" fontId="56" fillId="40" borderId="253" applyNumberFormat="0" applyFont="0" applyAlignment="0" applyProtection="0"/>
    <xf numFmtId="186" fontId="56" fillId="14" borderId="261" applyNumberFormat="0" applyProtection="0">
      <alignment horizontal="left" vertical="top" indent="1"/>
    </xf>
    <xf numFmtId="37" fontId="33" fillId="0" borderId="266" applyNumberFormat="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21" borderId="261" applyNumberFormat="0" applyProtection="0">
      <alignment horizontal="left" vertical="center" indent="1"/>
    </xf>
    <xf numFmtId="190" fontId="5" fillId="69" borderId="269">
      <alignment vertical="center"/>
    </xf>
    <xf numFmtId="186" fontId="56" fillId="21" borderId="261" applyNumberFormat="0" applyProtection="0">
      <alignment horizontal="left" vertical="top" indent="1"/>
    </xf>
    <xf numFmtId="4" fontId="56" fillId="61" borderId="257" applyNumberFormat="0" applyProtection="0">
      <alignment horizontal="left" vertical="center" indent="1"/>
    </xf>
    <xf numFmtId="186" fontId="42" fillId="44" borderId="263" applyNumberFormat="0" applyAlignment="0" applyProtection="0"/>
    <xf numFmtId="172" fontId="28" fillId="12" borderId="259">
      <alignment vertical="center"/>
      <protection locked="0"/>
    </xf>
    <xf numFmtId="4" fontId="56" fillId="15" borderId="263" applyNumberFormat="0" applyProtection="0">
      <alignment horizontal="right" vertical="center"/>
    </xf>
    <xf numFmtId="186" fontId="56" fillId="63" borderId="252" applyNumberFormat="0" applyProtection="0">
      <alignment horizontal="left" vertical="top" indent="1"/>
    </xf>
    <xf numFmtId="4" fontId="63" fillId="66" borderId="267"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4" fontId="59" fillId="53" borderId="263" applyNumberFormat="0" applyProtection="0">
      <alignment vertical="center"/>
    </xf>
    <xf numFmtId="4" fontId="27" fillId="21" borderId="267" applyNumberFormat="0" applyProtection="0">
      <alignment horizontal="left" vertical="center"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4" fontId="59" fillId="53" borderId="253" applyNumberFormat="0" applyProtection="0">
      <alignment vertical="center"/>
    </xf>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52" applyNumberFormat="0" applyProtection="0">
      <alignment horizontal="left" vertical="top" indent="1"/>
    </xf>
    <xf numFmtId="0" fontId="27" fillId="15" borderId="261" applyNumberFormat="0" applyProtection="0">
      <alignment horizontal="left" vertical="top" indent="1"/>
    </xf>
    <xf numFmtId="4" fontId="70" fillId="86" borderId="261" applyNumberFormat="0" applyProtection="0">
      <alignment horizontal="left" vertical="center" indent="1"/>
    </xf>
    <xf numFmtId="193" fontId="28" fillId="50" borderId="269">
      <alignment vertical="center"/>
    </xf>
    <xf numFmtId="4" fontId="72" fillId="53" borderId="261" applyNumberFormat="0" applyProtection="0">
      <alignment horizontal="left" vertical="center" indent="1"/>
    </xf>
    <xf numFmtId="188" fontId="5" fillId="13" borderId="259">
      <alignmen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93" fontId="28" fillId="12" borderId="259">
      <alignment vertical="center"/>
      <protection locked="0"/>
    </xf>
    <xf numFmtId="4" fontId="62" fillId="48" borderId="252" applyNumberFormat="0" applyProtection="0">
      <alignment vertical="center"/>
    </xf>
    <xf numFmtId="186" fontId="56" fillId="40" borderId="263" applyNumberFormat="0" applyFont="0" applyAlignment="0" applyProtection="0"/>
    <xf numFmtId="186" fontId="62" fillId="15" borderId="252" applyNumberFormat="0" applyProtection="0">
      <alignment horizontal="left" vertical="top" indent="1"/>
    </xf>
    <xf numFmtId="186" fontId="56" fillId="11" borderId="25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90" fontId="28" fillId="49" borderId="259">
      <alignment vertical="center"/>
    </xf>
    <xf numFmtId="186" fontId="61" fillId="21" borderId="255" applyBorder="0"/>
    <xf numFmtId="191" fontId="28" fillId="50" borderId="269">
      <alignment vertical="center"/>
    </xf>
    <xf numFmtId="186" fontId="27" fillId="21" borderId="252" applyNumberFormat="0" applyProtection="0">
      <alignment horizontal="left" vertical="top" indent="1"/>
    </xf>
    <xf numFmtId="37" fontId="33" fillId="0" borderId="256" applyNumberFormat="0"/>
    <xf numFmtId="186" fontId="60" fillId="52" borderId="261" applyNumberFormat="0" applyProtection="0">
      <alignment horizontal="left" vertical="top" indent="1"/>
    </xf>
    <xf numFmtId="4" fontId="72" fillId="86" borderId="252"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56" fillId="40" borderId="253" applyNumberFormat="0" applyFont="0" applyAlignment="0" applyProtection="0"/>
    <xf numFmtId="4" fontId="56" fillId="14" borderId="267" applyNumberFormat="0" applyProtection="0">
      <alignment horizontal="left" vertical="center" indent="1"/>
    </xf>
    <xf numFmtId="4" fontId="56" fillId="55" borderId="242" applyNumberFormat="0" applyProtection="0">
      <alignment horizontal="right" vertical="center"/>
    </xf>
    <xf numFmtId="186" fontId="50" fillId="41" borderId="242" applyNumberFormat="0" applyAlignment="0" applyProtection="0"/>
    <xf numFmtId="186" fontId="56" fillId="63" borderId="252"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42" fillId="44" borderId="263" applyNumberFormat="0" applyAlignment="0" applyProtection="0"/>
    <xf numFmtId="4" fontId="56" fillId="15" borderId="267" applyNumberFormat="0" applyProtection="0">
      <alignment horizontal="left" vertical="center" indent="1"/>
    </xf>
    <xf numFmtId="4" fontId="63" fillId="66" borderId="267" applyNumberFormat="0" applyProtection="0">
      <alignment horizontal="left" vertical="center"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61" borderId="267" applyNumberFormat="0" applyProtection="0">
      <alignment horizontal="left" vertical="center" indent="1"/>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27" fillId="21" borderId="252" applyNumberFormat="0" applyProtection="0">
      <alignment horizontal="left" vertical="center" indent="1"/>
    </xf>
    <xf numFmtId="186" fontId="56" fillId="21" borderId="261" applyNumberFormat="0" applyProtection="0">
      <alignment horizontal="left" vertical="top" indent="1"/>
    </xf>
    <xf numFmtId="0" fontId="73" fillId="52" borderId="261" applyNumberFormat="0" applyProtection="0">
      <alignment horizontal="left" vertical="top" indent="1"/>
    </xf>
    <xf numFmtId="4" fontId="59" fillId="53" borderId="263" applyNumberFormat="0" applyProtection="0">
      <alignment vertical="center"/>
    </xf>
    <xf numFmtId="186" fontId="27" fillId="63" borderId="252" applyNumberFormat="0" applyProtection="0">
      <alignment horizontal="left" vertical="top" indent="1"/>
    </xf>
    <xf numFmtId="186" fontId="28" fillId="12" borderId="269">
      <alignment vertical="center"/>
      <protection locked="0"/>
    </xf>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62" fillId="11" borderId="252"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4" fontId="59" fillId="12" borderId="259" applyNumberFormat="0" applyProtection="0">
      <alignment vertical="center"/>
    </xf>
    <xf numFmtId="186" fontId="56" fillId="21" borderId="244" applyNumberFormat="0" applyProtection="0">
      <alignment horizontal="left" vertical="top" indent="1"/>
    </xf>
    <xf numFmtId="186" fontId="28" fillId="12" borderId="259">
      <alignment vertical="center"/>
      <protection locked="0"/>
    </xf>
    <xf numFmtId="186" fontId="27" fillId="14" borderId="244" applyNumberFormat="0" applyProtection="0">
      <alignment horizontal="left" vertical="top" indent="1"/>
    </xf>
    <xf numFmtId="186" fontId="56" fillId="14" borderId="244" applyNumberFormat="0" applyProtection="0">
      <alignment horizontal="left" vertical="top" indent="1"/>
    </xf>
    <xf numFmtId="4" fontId="63" fillId="66" borderId="245" applyNumberFormat="0" applyProtection="0">
      <alignment horizontal="left" vertical="center" indent="1"/>
    </xf>
    <xf numFmtId="186" fontId="56" fillId="15" borderId="244" applyNumberFormat="0" applyProtection="0">
      <alignment horizontal="left" vertical="top" indent="1"/>
    </xf>
    <xf numFmtId="186" fontId="28" fillId="50" borderId="249">
      <alignment vertical="center"/>
    </xf>
    <xf numFmtId="186" fontId="62" fillId="15" borderId="252" applyNumberFormat="0" applyProtection="0">
      <alignment horizontal="left" vertical="top" indent="1"/>
    </xf>
    <xf numFmtId="186" fontId="56" fillId="63" borderId="252" applyNumberFormat="0" applyProtection="0">
      <alignment horizontal="left" vertical="top" indent="1"/>
    </xf>
    <xf numFmtId="186" fontId="27"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15" borderId="252" applyNumberFormat="0" applyProtection="0">
      <alignment horizontal="left" vertical="top" indent="1"/>
    </xf>
    <xf numFmtId="193" fontId="28" fillId="12" borderId="8">
      <alignment vertical="center"/>
      <protection locked="0"/>
    </xf>
    <xf numFmtId="186" fontId="27" fillId="14" borderId="252" applyNumberFormat="0" applyProtection="0">
      <alignment horizontal="left" vertical="center" indent="1"/>
    </xf>
    <xf numFmtId="186" fontId="27" fillId="15"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186" fontId="44" fillId="0" borderId="248" applyNumberFormat="0" applyFill="0" applyAlignment="0" applyProtection="0"/>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186" fontId="27" fillId="64" borderId="249" applyNumberFormat="0">
      <protection locked="0"/>
    </xf>
    <xf numFmtId="191" fontId="28" fillId="51" borderId="249">
      <alignment horizontal="right" vertical="center"/>
      <protection locked="0"/>
    </xf>
    <xf numFmtId="4" fontId="56" fillId="19" borderId="242" applyNumberFormat="0" applyProtection="0">
      <alignment horizontal="right" vertical="center"/>
    </xf>
    <xf numFmtId="186" fontId="60" fillId="52" borderId="244" applyNumberFormat="0" applyProtection="0">
      <alignment horizontal="left" vertical="top" indent="1"/>
    </xf>
    <xf numFmtId="4" fontId="56" fillId="23" borderId="263" applyNumberFormat="0" applyProtection="0">
      <alignment horizontal="right" vertical="center"/>
    </xf>
    <xf numFmtId="4" fontId="56" fillId="55" borderId="263" applyNumberFormat="0" applyProtection="0">
      <alignment horizontal="right" vertical="center"/>
    </xf>
    <xf numFmtId="186" fontId="56" fillId="40" borderId="263" applyNumberFormat="0" applyFont="0" applyAlignment="0" applyProtection="0"/>
    <xf numFmtId="4" fontId="59" fillId="53" borderId="263" applyNumberFormat="0" applyProtection="0">
      <alignment vertical="center"/>
    </xf>
    <xf numFmtId="172" fontId="5" fillId="7" borderId="8">
      <alignment vertical="center"/>
      <protection locked="0"/>
    </xf>
    <xf numFmtId="188" fontId="5" fillId="13" borderId="8">
      <alignment vertical="center"/>
    </xf>
    <xf numFmtId="186" fontId="56" fillId="40" borderId="263" applyNumberFormat="0" applyFont="0" applyAlignment="0" applyProtection="0"/>
    <xf numFmtId="186" fontId="56" fillId="14" borderId="261"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6" fillId="59" borderId="263" applyNumberFormat="0" applyProtection="0">
      <alignment horizontal="right" vertical="center"/>
    </xf>
    <xf numFmtId="186" fontId="60" fillId="52" borderId="261" applyNumberFormat="0" applyProtection="0">
      <alignment horizontal="left" vertical="top" indent="1"/>
    </xf>
    <xf numFmtId="186" fontId="27" fillId="21" borderId="252" applyNumberFormat="0" applyProtection="0">
      <alignment horizontal="left" vertical="top" indent="1"/>
    </xf>
    <xf numFmtId="4" fontId="56" fillId="23" borderId="263" applyNumberFormat="0" applyProtection="0">
      <alignment horizontal="right" vertical="center"/>
    </xf>
    <xf numFmtId="186" fontId="56" fillId="11" borderId="263" applyNumberFormat="0" applyProtection="0">
      <alignment horizontal="left" vertical="center" indent="1"/>
    </xf>
    <xf numFmtId="186" fontId="56" fillId="21" borderId="261" applyNumberFormat="0" applyProtection="0">
      <alignment horizontal="left" vertical="top" indent="1"/>
    </xf>
    <xf numFmtId="188" fontId="5" fillId="13" borderId="8">
      <alignmen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0" borderId="263" applyNumberFormat="0" applyProtection="0">
      <alignment horizontal="right" vertical="center"/>
    </xf>
    <xf numFmtId="4" fontId="56" fillId="16" borderId="263" applyNumberFormat="0" applyProtection="0">
      <alignment horizontal="right" vertical="center"/>
    </xf>
    <xf numFmtId="4" fontId="56" fillId="15" borderId="267" applyNumberFormat="0" applyProtection="0">
      <alignment horizontal="left" vertical="center" indent="1"/>
    </xf>
    <xf numFmtId="4" fontId="62" fillId="48" borderId="261" applyNumberFormat="0" applyProtection="0">
      <alignment vertical="center"/>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4" fontId="56" fillId="56" borderId="263"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4" fontId="56" fillId="54" borderId="263" applyNumberFormat="0" applyProtection="0">
      <alignment horizontal="left" vertical="center" indent="1"/>
    </xf>
    <xf numFmtId="186" fontId="56" fillId="11" borderId="263"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62" borderId="263" applyNumberFormat="0" applyProtection="0">
      <alignment horizontal="left" vertical="center" indent="1"/>
    </xf>
    <xf numFmtId="188" fontId="5" fillId="13" borderId="8">
      <alignment vertical="center"/>
    </xf>
    <xf numFmtId="186" fontId="56" fillId="14" borderId="261" applyNumberFormat="0" applyProtection="0">
      <alignment horizontal="left" vertical="top" indent="1"/>
    </xf>
    <xf numFmtId="186" fontId="56" fillId="63" borderId="263" applyNumberFormat="0" applyProtection="0">
      <alignment horizontal="left" vertical="center" indent="1"/>
    </xf>
    <xf numFmtId="4" fontId="56" fillId="55" borderId="263"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50" fillId="41" borderId="263" applyNumberFormat="0" applyAlignment="0" applyProtection="0"/>
    <xf numFmtId="186" fontId="27" fillId="63" borderId="261" applyNumberFormat="0" applyProtection="0">
      <alignment horizontal="left" vertical="center" indent="1"/>
    </xf>
    <xf numFmtId="4" fontId="56" fillId="54" borderId="263" applyNumberFormat="0" applyProtection="0">
      <alignment horizontal="left" vertical="center" indent="1"/>
    </xf>
    <xf numFmtId="4" fontId="62" fillId="11" borderId="261"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56" fillId="15" borderId="267" applyNumberFormat="0" applyProtection="0">
      <alignment horizontal="left" vertical="center" indent="1"/>
    </xf>
    <xf numFmtId="186" fontId="42" fillId="44" borderId="263" applyNumberFormat="0" applyAlignment="0" applyProtection="0"/>
    <xf numFmtId="186" fontId="50" fillId="41" borderId="263" applyNumberForma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4" fontId="56" fillId="54" borderId="263" applyNumberFormat="0" applyProtection="0">
      <alignment horizontal="left" vertical="center" indent="1"/>
    </xf>
    <xf numFmtId="37" fontId="33" fillId="0" borderId="266" applyNumberFormat="0"/>
    <xf numFmtId="4" fontId="56" fillId="58"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4" fillId="64" borderId="263" applyNumberFormat="0" applyProtection="0">
      <alignment horizontal="right" vertical="center"/>
    </xf>
    <xf numFmtId="186" fontId="56" fillId="40" borderId="263" applyNumberFormat="0" applyFont="0" applyAlignment="0" applyProtection="0"/>
    <xf numFmtId="186" fontId="62"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16" borderId="263" applyNumberFormat="0" applyProtection="0">
      <alignment horizontal="right" vertical="center"/>
    </xf>
    <xf numFmtId="4" fontId="56" fillId="23" borderId="263"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4" fontId="56" fillId="14" borderId="267"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37" fontId="33" fillId="0" borderId="266" applyNumberFormat="0"/>
    <xf numFmtId="4" fontId="56" fillId="23" borderId="263" applyNumberFormat="0" applyProtection="0">
      <alignment horizontal="right" vertical="center"/>
    </xf>
    <xf numFmtId="4" fontId="62" fillId="48" borderId="261" applyNumberFormat="0" applyProtection="0">
      <alignment vertical="center"/>
    </xf>
    <xf numFmtId="186" fontId="44" fillId="0" borderId="268" applyNumberFormat="0" applyFill="0" applyAlignment="0" applyProtection="0"/>
    <xf numFmtId="186" fontId="60" fillId="52" borderId="261" applyNumberFormat="0" applyProtection="0">
      <alignment horizontal="left" vertical="top" indent="1"/>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62" fillId="15" borderId="261" applyNumberFormat="0" applyProtection="0">
      <alignment horizontal="left" vertical="top" indent="1"/>
    </xf>
    <xf numFmtId="186" fontId="27"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57" borderId="267"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4" fontId="56" fillId="16" borderId="263" applyNumberFormat="0" applyProtection="0">
      <alignment horizontal="right" vertical="center"/>
    </xf>
    <xf numFmtId="186" fontId="27" fillId="21" borderId="261" applyNumberFormat="0" applyProtection="0">
      <alignment horizontal="left" vertical="top" indent="1"/>
    </xf>
    <xf numFmtId="186" fontId="56" fillId="15"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86" fontId="44" fillId="0" borderId="268" applyNumberFormat="0" applyFill="0" applyAlignment="0" applyProtection="0"/>
    <xf numFmtId="186" fontId="27" fillId="14" borderId="252" applyNumberFormat="0" applyProtection="0">
      <alignment horizontal="left" vertical="top" indent="1"/>
    </xf>
    <xf numFmtId="4" fontId="56" fillId="0" borderId="253" applyNumberFormat="0" applyProtection="0">
      <alignment horizontal="right" vertical="center"/>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28" fillId="12" borderId="259">
      <alignment vertical="center"/>
      <protection locked="0"/>
    </xf>
    <xf numFmtId="186" fontId="56" fillId="40" borderId="263" applyNumberFormat="0" applyFont="0" applyAlignment="0" applyProtection="0"/>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top" indent="1"/>
    </xf>
    <xf numFmtId="186" fontId="61" fillId="21" borderId="255" applyBorder="0"/>
    <xf numFmtId="186" fontId="60" fillId="52"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4" fontId="56" fillId="23" borderId="253" applyNumberFormat="0" applyProtection="0">
      <alignment horizontal="right" vertical="center"/>
    </xf>
    <xf numFmtId="190" fontId="28" fillId="49" borderId="269">
      <alignment vertical="center"/>
    </xf>
    <xf numFmtId="186" fontId="27" fillId="64" borderId="8" applyNumberFormat="0">
      <protection locked="0"/>
    </xf>
    <xf numFmtId="4" fontId="59" fillId="12" borderId="8" applyNumberFormat="0" applyProtection="0">
      <alignment vertical="center"/>
    </xf>
    <xf numFmtId="186" fontId="56" fillId="67" borderId="8"/>
    <xf numFmtId="194" fontId="33" fillId="0" borderId="231" applyFill="0"/>
    <xf numFmtId="4" fontId="59" fillId="53" borderId="263" applyNumberFormat="0" applyProtection="0">
      <alignment vertical="center"/>
    </xf>
    <xf numFmtId="4" fontId="56" fillId="15" borderId="263" applyNumberFormat="0" applyProtection="0">
      <alignment horizontal="right" vertical="center"/>
    </xf>
    <xf numFmtId="186" fontId="50" fillId="41" borderId="263" applyNumberFormat="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94" fontId="33" fillId="0" borderId="231" applyFill="0"/>
    <xf numFmtId="191" fontId="5" fillId="69" borderId="8">
      <alignment vertical="center"/>
    </xf>
    <xf numFmtId="186" fontId="42" fillId="44" borderId="263" applyNumberFormat="0" applyAlignment="0" applyProtection="0"/>
    <xf numFmtId="186" fontId="56" fillId="14" borderId="244" applyNumberFormat="0" applyProtection="0">
      <alignment horizontal="left" vertical="top" indent="1"/>
    </xf>
    <xf numFmtId="186" fontId="44" fillId="0" borderId="248" applyNumberFormat="0" applyFill="0" applyAlignment="0" applyProtection="0"/>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63" borderId="244" applyNumberFormat="0" applyProtection="0">
      <alignment horizontal="left" vertical="top" indent="1"/>
    </xf>
    <xf numFmtId="186" fontId="56" fillId="14" borderId="253" applyNumberFormat="0" applyProtection="0">
      <alignment horizontal="left" vertical="center" indent="1"/>
    </xf>
    <xf numFmtId="193" fontId="28" fillId="50" borderId="8">
      <alignment vertical="center"/>
    </xf>
    <xf numFmtId="186" fontId="28" fillId="12" borderId="259">
      <alignment vertical="center"/>
      <protection locked="0"/>
    </xf>
    <xf numFmtId="190" fontId="5" fillId="69" borderId="259">
      <alignment vertical="center"/>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28" fillId="12" borderId="249">
      <alignment vertical="center"/>
      <protection locked="0"/>
    </xf>
    <xf numFmtId="186" fontId="56" fillId="15" borderId="244" applyNumberFormat="0" applyProtection="0">
      <alignment horizontal="left" vertical="top" indent="1"/>
    </xf>
    <xf numFmtId="190" fontId="5" fillId="13" borderId="249">
      <alignment vertical="center"/>
    </xf>
    <xf numFmtId="186" fontId="56" fillId="40" borderId="253" applyNumberFormat="0" applyFont="0" applyAlignment="0" applyProtection="0"/>
    <xf numFmtId="186" fontId="56" fillId="63" borderId="252" applyNumberFormat="0" applyProtection="0">
      <alignment horizontal="left" vertical="top" indent="1"/>
    </xf>
    <xf numFmtId="186" fontId="27" fillId="14" borderId="244" applyNumberFormat="0" applyProtection="0">
      <alignment horizontal="left" vertical="center" indent="1"/>
    </xf>
    <xf numFmtId="186" fontId="56" fillId="15" borderId="244" applyNumberFormat="0" applyProtection="0">
      <alignment horizontal="left" vertical="top" indent="1"/>
    </xf>
    <xf numFmtId="186" fontId="56" fillId="14" borderId="253" applyNumberFormat="0" applyProtection="0">
      <alignment horizontal="left" vertical="center" indent="1"/>
    </xf>
    <xf numFmtId="4" fontId="56" fillId="56" borderId="242" applyNumberFormat="0" applyProtection="0">
      <alignment horizontal="right" vertical="center"/>
    </xf>
    <xf numFmtId="4" fontId="63" fillId="66" borderId="245" applyNumberFormat="0" applyProtection="0">
      <alignment horizontal="left" vertical="center" indent="1"/>
    </xf>
    <xf numFmtId="37" fontId="33" fillId="0" borderId="256" applyNumberFormat="0"/>
    <xf numFmtId="0" fontId="5" fillId="69" borderId="249">
      <alignment vertical="center"/>
    </xf>
    <xf numFmtId="186" fontId="42" fillId="44" borderId="253" applyNumberFormat="0" applyAlignment="0" applyProtection="0"/>
    <xf numFmtId="186" fontId="56" fillId="21" borderId="252" applyNumberFormat="0" applyProtection="0">
      <alignment horizontal="left" vertical="top" indent="1"/>
    </xf>
    <xf numFmtId="190" fontId="28" fillId="49" borderId="8">
      <alignment vertical="center"/>
    </xf>
    <xf numFmtId="186" fontId="56" fillId="21" borderId="244" applyNumberFormat="0" applyProtection="0">
      <alignment horizontal="left" vertical="top" indent="1"/>
    </xf>
    <xf numFmtId="4" fontId="56" fillId="57" borderId="257" applyNumberFormat="0" applyProtection="0">
      <alignment horizontal="right" vertical="center"/>
    </xf>
    <xf numFmtId="4" fontId="56" fillId="61" borderId="257" applyNumberFormat="0" applyProtection="0">
      <alignment horizontal="left" vertical="center" indent="1"/>
    </xf>
    <xf numFmtId="186" fontId="56" fillId="15" borderId="252" applyNumberFormat="0" applyProtection="0">
      <alignment horizontal="left" vertical="top" indent="1"/>
    </xf>
    <xf numFmtId="191" fontId="28" fillId="12" borderId="259">
      <alignment vertical="center"/>
      <protection locked="0"/>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8" fillId="50" borderId="8">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63" fillId="66" borderId="25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11" borderId="253" applyNumberFormat="0" applyProtection="0">
      <alignment horizontal="left" vertical="center" indent="1"/>
    </xf>
    <xf numFmtId="186" fontId="56" fillId="14" borderId="261" applyNumberFormat="0" applyProtection="0">
      <alignment horizontal="left" vertical="top" indent="1"/>
    </xf>
    <xf numFmtId="4" fontId="56" fillId="55" borderId="253" applyNumberFormat="0" applyProtection="0">
      <alignment horizontal="right" vertical="center"/>
    </xf>
    <xf numFmtId="4" fontId="27" fillId="21" borderId="267" applyNumberFormat="0" applyProtection="0">
      <alignment horizontal="left" vertical="center" indent="1"/>
    </xf>
    <xf numFmtId="186" fontId="62" fillId="48" borderId="252" applyNumberFormat="0" applyProtection="0">
      <alignment horizontal="left" vertical="top" indent="1"/>
    </xf>
    <xf numFmtId="4" fontId="56" fillId="16" borderId="253" applyNumberFormat="0" applyProtection="0">
      <alignment horizontal="right" vertical="center"/>
    </xf>
    <xf numFmtId="4" fontId="56" fillId="56" borderId="263" applyNumberFormat="0" applyProtection="0">
      <alignment horizontal="right" vertical="center"/>
    </xf>
    <xf numFmtId="4" fontId="56" fillId="60" borderId="263" applyNumberFormat="0" applyProtection="0">
      <alignment horizontal="right" vertical="center"/>
    </xf>
    <xf numFmtId="4" fontId="56" fillId="0" borderId="263" applyNumberFormat="0" applyProtection="0">
      <alignment horizontal="right" vertical="center"/>
    </xf>
    <xf numFmtId="186" fontId="56" fillId="63" borderId="261" applyNumberFormat="0" applyProtection="0">
      <alignment horizontal="left" vertical="top" indent="1"/>
    </xf>
    <xf numFmtId="4" fontId="56" fillId="58" borderId="263" applyNumberFormat="0" applyProtection="0">
      <alignment horizontal="right" vertical="center"/>
    </xf>
    <xf numFmtId="4" fontId="56" fillId="56" borderId="263" applyNumberFormat="0" applyProtection="0">
      <alignment horizontal="right" vertical="center"/>
    </xf>
    <xf numFmtId="186" fontId="61" fillId="21" borderId="265" applyBorder="0"/>
    <xf numFmtId="186" fontId="56" fillId="63" borderId="261" applyNumberFormat="0" applyProtection="0">
      <alignment horizontal="left" vertical="top" indent="1"/>
    </xf>
    <xf numFmtId="4" fontId="62" fillId="48" borderId="261" applyNumberFormat="0" applyProtection="0">
      <alignment vertical="center"/>
    </xf>
    <xf numFmtId="186" fontId="42" fillId="44" borderId="263" applyNumberFormat="0" applyAlignment="0" applyProtection="0"/>
    <xf numFmtId="186" fontId="56" fillId="21" borderId="261" applyNumberFormat="0" applyProtection="0">
      <alignment horizontal="left" vertical="top" indent="1"/>
    </xf>
    <xf numFmtId="186" fontId="56" fillId="14" borderId="263" applyNumberFormat="0" applyProtection="0">
      <alignment horizontal="left" vertical="center" indent="1"/>
    </xf>
    <xf numFmtId="186" fontId="56" fillId="40" borderId="263" applyNumberFormat="0" applyFont="0" applyAlignment="0" applyProtection="0"/>
    <xf numFmtId="4" fontId="56" fillId="0" borderId="25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8" fontId="5" fillId="13" borderId="8">
      <alignment vertical="center"/>
    </xf>
    <xf numFmtId="4" fontId="56" fillId="15" borderId="267" applyNumberFormat="0" applyProtection="0">
      <alignment horizontal="left" vertical="center"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4" fontId="64" fillId="64" borderId="253" applyNumberFormat="0" applyProtection="0">
      <alignment horizontal="right" vertical="center"/>
    </xf>
    <xf numFmtId="4" fontId="56" fillId="59" borderId="253" applyNumberFormat="0" applyProtection="0">
      <alignment horizontal="right" vertical="center"/>
    </xf>
    <xf numFmtId="186" fontId="57" fillId="44" borderId="254" applyNumberFormat="0" applyAlignment="0" applyProtection="0"/>
    <xf numFmtId="186" fontId="27" fillId="21" borderId="261" applyNumberFormat="0" applyProtection="0">
      <alignment horizontal="left" vertical="center" indent="1"/>
    </xf>
    <xf numFmtId="186" fontId="27" fillId="21"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90" fontId="28" fillId="49" borderId="8">
      <alignment vertical="center"/>
    </xf>
    <xf numFmtId="186" fontId="56" fillId="21" borderId="261" applyNumberFormat="0" applyProtection="0">
      <alignment horizontal="left" vertical="top" indent="1"/>
    </xf>
    <xf numFmtId="188" fontId="5" fillId="7" borderId="269">
      <alignment vertical="center"/>
      <protection locked="0"/>
    </xf>
    <xf numFmtId="190" fontId="28" fillId="51" borderId="259">
      <alignment horizontal="right" vertical="center"/>
      <protection locked="0"/>
    </xf>
    <xf numFmtId="188" fontId="28" fillId="49" borderId="259">
      <alignment vertical="center"/>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27" fillId="21" borderId="252" applyNumberFormat="0" applyProtection="0">
      <alignment horizontal="left" vertical="center" indent="1"/>
    </xf>
    <xf numFmtId="4" fontId="56" fillId="60" borderId="253" applyNumberFormat="0" applyProtection="0">
      <alignment horizontal="right" vertical="center"/>
    </xf>
    <xf numFmtId="191" fontId="5" fillId="13" borderId="269">
      <alignment vertical="center"/>
    </xf>
    <xf numFmtId="186" fontId="56" fillId="14" borderId="252" applyNumberFormat="0" applyProtection="0">
      <alignment horizontal="left" vertical="top" indent="1"/>
    </xf>
    <xf numFmtId="4" fontId="63" fillId="66" borderId="267" applyNumberFormat="0" applyProtection="0">
      <alignment horizontal="left" vertical="center" indent="1"/>
    </xf>
    <xf numFmtId="186" fontId="56" fillId="14" borderId="252" applyNumberFormat="0" applyProtection="0">
      <alignment horizontal="left" vertical="top" indent="1"/>
    </xf>
    <xf numFmtId="188" fontId="5" fillId="69" borderId="259">
      <alignment vertical="center"/>
    </xf>
    <xf numFmtId="191" fontId="28" fillId="50" borderId="259">
      <alignment vertical="center"/>
    </xf>
    <xf numFmtId="186" fontId="60" fillId="52" borderId="261" applyNumberFormat="0" applyProtection="0">
      <alignment horizontal="left" vertical="top" indent="1"/>
    </xf>
    <xf numFmtId="186" fontId="56" fillId="40" borderId="253" applyNumberFormat="0" applyFont="0" applyAlignment="0" applyProtection="0"/>
    <xf numFmtId="186" fontId="27" fillId="14" borderId="252" applyNumberFormat="0" applyProtection="0">
      <alignment horizontal="left" vertical="center" indent="1"/>
    </xf>
    <xf numFmtId="186" fontId="56" fillId="63" borderId="252" applyNumberFormat="0" applyProtection="0">
      <alignment horizontal="left" vertical="top" indent="1"/>
    </xf>
    <xf numFmtId="186" fontId="27" fillId="64" borderId="8" applyNumberFormat="0">
      <protection locked="0"/>
    </xf>
    <xf numFmtId="193" fontId="28" fillId="12" borderId="259">
      <alignment vertical="center"/>
      <protection locked="0"/>
    </xf>
    <xf numFmtId="186" fontId="56" fillId="63"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center" indent="1"/>
    </xf>
    <xf numFmtId="186" fontId="56" fillId="63" borderId="244" applyNumberFormat="0" applyProtection="0">
      <alignment horizontal="left" vertical="top" indent="1"/>
    </xf>
    <xf numFmtId="191" fontId="5" fillId="70" borderId="259">
      <alignment horizontal="right" vertical="center"/>
      <protection locked="0"/>
    </xf>
    <xf numFmtId="186" fontId="56" fillId="14" borderId="244" applyNumberFormat="0" applyProtection="0">
      <alignment horizontal="left" vertical="top" indent="1"/>
    </xf>
    <xf numFmtId="4" fontId="56" fillId="14" borderId="257" applyNumberFormat="0" applyProtection="0">
      <alignment horizontal="left" vertical="center" indent="1"/>
    </xf>
    <xf numFmtId="190" fontId="5" fillId="70" borderId="249">
      <alignment horizontal="right" vertical="center"/>
      <protection locked="0"/>
    </xf>
    <xf numFmtId="186" fontId="60" fillId="52" borderId="252" applyNumberFormat="0" applyProtection="0">
      <alignment horizontal="left" vertical="top" indent="1"/>
    </xf>
    <xf numFmtId="186" fontId="27" fillId="15" borderId="252" applyNumberFormat="0" applyProtection="0">
      <alignment horizontal="left" vertical="top" indent="1"/>
    </xf>
    <xf numFmtId="186" fontId="56" fillId="11" borderId="242" applyNumberFormat="0" applyProtection="0">
      <alignment horizontal="left" vertical="center" indent="1"/>
    </xf>
    <xf numFmtId="4" fontId="62" fillId="48" borderId="252" applyNumberFormat="0" applyProtection="0">
      <alignment vertical="center"/>
    </xf>
    <xf numFmtId="186" fontId="56" fillId="63" borderId="244" applyNumberFormat="0" applyProtection="0">
      <alignment horizontal="left" vertical="top" indent="1"/>
    </xf>
    <xf numFmtId="4" fontId="59" fillId="65" borderId="242" applyNumberFormat="0" applyProtection="0">
      <alignment horizontal="right" vertical="center"/>
    </xf>
    <xf numFmtId="4" fontId="56" fillId="61" borderId="257" applyNumberFormat="0" applyProtection="0">
      <alignment horizontal="left" vertical="center" indent="1"/>
    </xf>
    <xf numFmtId="186" fontId="27" fillId="14" borderId="261" applyNumberFormat="0" applyProtection="0">
      <alignment horizontal="left" vertical="center" indent="1"/>
    </xf>
    <xf numFmtId="186" fontId="56" fillId="40" borderId="242" applyNumberFormat="0" applyFont="0" applyAlignment="0" applyProtection="0"/>
    <xf numFmtId="186" fontId="28" fillId="12" borderId="8">
      <alignment vertical="center"/>
      <protection locked="0"/>
    </xf>
    <xf numFmtId="193" fontId="28" fillId="50" borderId="249">
      <alignment vertical="center"/>
    </xf>
    <xf numFmtId="186" fontId="62" fillId="48" borderId="252" applyNumberFormat="0" applyProtection="0">
      <alignment horizontal="left" vertical="top" indent="1"/>
    </xf>
    <xf numFmtId="186" fontId="57" fillId="44" borderId="254" applyNumberFormat="0" applyAlignment="0" applyProtection="0"/>
    <xf numFmtId="186" fontId="56" fillId="63" borderId="244" applyNumberFormat="0" applyProtection="0">
      <alignment horizontal="left" vertical="top" indent="1"/>
    </xf>
    <xf numFmtId="186" fontId="27" fillId="63" borderId="252" applyNumberFormat="0" applyProtection="0">
      <alignment horizontal="left" vertical="center" indent="1"/>
    </xf>
    <xf numFmtId="186" fontId="56" fillId="40" borderId="242" applyNumberFormat="0" applyFont="0" applyAlignment="0" applyProtection="0"/>
    <xf numFmtId="4" fontId="27" fillId="21" borderId="257" applyNumberFormat="0" applyProtection="0">
      <alignment horizontal="left" vertical="center" indent="1"/>
    </xf>
    <xf numFmtId="186" fontId="56" fillId="15" borderId="252" applyNumberFormat="0" applyProtection="0">
      <alignment horizontal="left" vertical="top" indent="1"/>
    </xf>
    <xf numFmtId="4" fontId="56" fillId="15" borderId="257" applyNumberFormat="0" applyProtection="0">
      <alignment horizontal="left" vertical="center" indent="1"/>
    </xf>
    <xf numFmtId="186" fontId="56" fillId="14" borderId="244" applyNumberFormat="0" applyProtection="0">
      <alignment horizontal="left" vertical="top" indent="1"/>
    </xf>
    <xf numFmtId="186" fontId="61" fillId="21" borderId="255" applyBorder="0"/>
    <xf numFmtId="4" fontId="64" fillId="64" borderId="242" applyNumberFormat="0" applyProtection="0">
      <alignment horizontal="right" vertical="center"/>
    </xf>
    <xf numFmtId="186" fontId="56" fillId="62" borderId="253" applyNumberFormat="0" applyProtection="0">
      <alignment horizontal="left" vertical="center" indent="1"/>
    </xf>
    <xf numFmtId="186" fontId="27" fillId="21" borderId="244" applyNumberFormat="0" applyProtection="0">
      <alignment horizontal="left" vertical="center" indent="1"/>
    </xf>
    <xf numFmtId="4" fontId="62" fillId="48" borderId="244" applyNumberFormat="0" applyProtection="0">
      <alignment vertical="center"/>
    </xf>
    <xf numFmtId="186" fontId="56" fillId="21" borderId="244" applyNumberFormat="0" applyProtection="0">
      <alignment horizontal="left" vertical="top" indent="1"/>
    </xf>
    <xf numFmtId="37" fontId="33" fillId="0" borderId="247" applyNumberFormat="0"/>
    <xf numFmtId="186" fontId="42" fillId="44" borderId="242" applyNumberFormat="0" applyAlignment="0" applyProtection="0"/>
    <xf numFmtId="186" fontId="56" fillId="11" borderId="242" applyNumberFormat="0" applyProtection="0">
      <alignment horizontal="left" vertical="center" indent="1"/>
    </xf>
    <xf numFmtId="186" fontId="56" fillId="14" borderId="244" applyNumberFormat="0" applyProtection="0">
      <alignment horizontal="left" vertical="top" indent="1"/>
    </xf>
    <xf numFmtId="186" fontId="28" fillId="51" borderId="249">
      <alignment horizontal="right" vertical="center"/>
      <protection locked="0"/>
    </xf>
    <xf numFmtId="4" fontId="56" fillId="55" borderId="253" applyNumberFormat="0" applyProtection="0">
      <alignment horizontal="right" vertical="center"/>
    </xf>
    <xf numFmtId="191" fontId="5" fillId="13" borderId="249">
      <alignment vertical="center"/>
    </xf>
    <xf numFmtId="186" fontId="56" fillId="40" borderId="253" applyNumberFormat="0" applyFont="0" applyAlignment="0" applyProtection="0"/>
    <xf numFmtId="186" fontId="56" fillId="15" borderId="252" applyNumberFormat="0" applyProtection="0">
      <alignment horizontal="left" vertical="top" indent="1"/>
    </xf>
    <xf numFmtId="186" fontId="56" fillId="62" borderId="263" applyNumberFormat="0" applyProtection="0">
      <alignment horizontal="left" vertical="center" indent="1"/>
    </xf>
    <xf numFmtId="186" fontId="27" fillId="15" borderId="261" applyNumberFormat="0" applyProtection="0">
      <alignment horizontal="left" vertical="center"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86" fontId="56" fillId="15" borderId="244" applyNumberFormat="0" applyProtection="0">
      <alignment horizontal="left" vertical="top" indent="1"/>
    </xf>
    <xf numFmtId="194" fontId="33" fillId="0" borderId="231" applyFill="0"/>
    <xf numFmtId="186" fontId="56" fillId="63" borderId="253" applyNumberFormat="0" applyProtection="0">
      <alignment horizontal="left" vertical="center" indent="1"/>
    </xf>
    <xf numFmtId="4" fontId="56" fillId="60" borderId="242" applyNumberFormat="0" applyProtection="0">
      <alignment horizontal="right" vertical="center"/>
    </xf>
    <xf numFmtId="186" fontId="56" fillId="21" borderId="244" applyNumberFormat="0" applyProtection="0">
      <alignment horizontal="left" vertical="top" indent="1"/>
    </xf>
    <xf numFmtId="4" fontId="63" fillId="66" borderId="245" applyNumberFormat="0" applyProtection="0">
      <alignment horizontal="left" vertical="center" indent="1"/>
    </xf>
    <xf numFmtId="4" fontId="56" fillId="56" borderId="242" applyNumberFormat="0" applyProtection="0">
      <alignment horizontal="right" vertical="center"/>
    </xf>
    <xf numFmtId="186" fontId="56" fillId="63" borderId="244" applyNumberFormat="0" applyProtection="0">
      <alignment horizontal="left" vertical="top" indent="1"/>
    </xf>
    <xf numFmtId="193" fontId="28" fillId="50" borderId="249">
      <alignment vertical="center"/>
    </xf>
    <xf numFmtId="186" fontId="61" fillId="21" borderId="265" applyBorder="0"/>
    <xf numFmtId="186" fontId="56" fillId="63" borderId="261" applyNumberFormat="0" applyProtection="0">
      <alignment horizontal="left" vertical="top" indent="1"/>
    </xf>
    <xf numFmtId="194" fontId="33" fillId="0" borderId="231" applyFill="0"/>
    <xf numFmtId="186" fontId="56" fillId="40" borderId="263" applyNumberFormat="0" applyFont="0" applyAlignment="0" applyProtection="0"/>
    <xf numFmtId="186" fontId="57" fillId="44" borderId="264"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56" fillId="14" borderId="253" applyNumberFormat="0" applyProtection="0">
      <alignment horizontal="left" vertical="center" indent="1"/>
    </xf>
    <xf numFmtId="4" fontId="56" fillId="0" borderId="26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4" fontId="72" fillId="87" borderId="261" applyNumberFormat="0" applyProtection="0">
      <alignment vertical="center"/>
    </xf>
    <xf numFmtId="186" fontId="56" fillId="62" borderId="263" applyNumberFormat="0" applyProtection="0">
      <alignment horizontal="left" vertical="center" indent="1"/>
    </xf>
    <xf numFmtId="186" fontId="56" fillId="40" borderId="263" applyNumberFormat="0" applyFont="0" applyAlignment="0" applyProtection="0"/>
    <xf numFmtId="4" fontId="56" fillId="60" borderId="253" applyNumberFormat="0" applyProtection="0">
      <alignment horizontal="right" vertical="center"/>
    </xf>
    <xf numFmtId="186" fontId="56" fillId="14" borderId="261" applyNumberFormat="0" applyProtection="0">
      <alignment horizontal="left" vertical="top" indent="1"/>
    </xf>
    <xf numFmtId="4" fontId="56" fillId="59" borderId="253" applyNumberFormat="0" applyProtection="0">
      <alignment horizontal="right" vertical="center"/>
    </xf>
    <xf numFmtId="186" fontId="27" fillId="63" borderId="261" applyNumberFormat="0" applyProtection="0">
      <alignment horizontal="left" vertical="center" indent="1"/>
    </xf>
    <xf numFmtId="186" fontId="56" fillId="15" borderId="252"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186" fontId="27" fillId="14" borderId="261" applyNumberFormat="0" applyProtection="0">
      <alignment horizontal="left" vertical="center" indent="1"/>
    </xf>
    <xf numFmtId="191" fontId="28" fillId="12" borderId="8">
      <alignment vertical="center"/>
      <protection locked="0"/>
    </xf>
    <xf numFmtId="4" fontId="56" fillId="58" borderId="253" applyNumberFormat="0" applyProtection="0">
      <alignment horizontal="right" vertical="center"/>
    </xf>
    <xf numFmtId="186" fontId="56" fillId="63" borderId="252" applyNumberFormat="0" applyProtection="0">
      <alignment horizontal="left" vertical="top" indent="1"/>
    </xf>
    <xf numFmtId="4" fontId="59" fillId="12" borderId="259" applyNumberFormat="0" applyProtection="0">
      <alignment vertical="center"/>
    </xf>
    <xf numFmtId="186" fontId="56" fillId="40" borderId="253" applyNumberFormat="0" applyFont="0" applyAlignment="0" applyProtection="0"/>
    <xf numFmtId="4" fontId="76" fillId="87" borderId="252" applyNumberFormat="0" applyProtection="0">
      <alignment horizontal="right" vertical="center"/>
    </xf>
    <xf numFmtId="4" fontId="56" fillId="55" borderId="253" applyNumberFormat="0" applyProtection="0">
      <alignment horizontal="right" vertical="center"/>
    </xf>
    <xf numFmtId="4" fontId="56" fillId="61" borderId="267" applyNumberFormat="0" applyProtection="0">
      <alignment horizontal="left" vertical="center" indent="1"/>
    </xf>
    <xf numFmtId="4" fontId="62" fillId="11" borderId="252" applyNumberFormat="0" applyProtection="0">
      <alignment horizontal="left" vertical="center" indent="1"/>
    </xf>
    <xf numFmtId="186" fontId="56" fillId="21" borderId="244" applyNumberFormat="0" applyProtection="0">
      <alignment horizontal="left" vertical="top" indent="1"/>
    </xf>
    <xf numFmtId="4" fontId="56" fillId="60" borderId="253" applyNumberFormat="0" applyProtection="0">
      <alignment horizontal="right" vertical="center"/>
    </xf>
    <xf numFmtId="186" fontId="56" fillId="40" borderId="253" applyNumberFormat="0" applyFont="0" applyAlignment="0" applyProtection="0"/>
    <xf numFmtId="0" fontId="37" fillId="15" borderId="252" applyNumberFormat="0" applyProtection="0">
      <alignment horizontal="left" vertical="top" indent="1"/>
    </xf>
    <xf numFmtId="191" fontId="5" fillId="7" borderId="249">
      <alignment vertical="center"/>
      <protection locked="0"/>
    </xf>
    <xf numFmtId="186" fontId="56" fillId="21" borderId="252" applyNumberFormat="0" applyProtection="0">
      <alignment horizontal="left" vertical="top" indent="1"/>
    </xf>
    <xf numFmtId="186" fontId="56" fillId="14" borderId="244" applyNumberFormat="0" applyProtection="0">
      <alignment horizontal="left" vertical="top" indent="1"/>
    </xf>
    <xf numFmtId="186" fontId="42" fillId="44" borderId="253" applyNumberFormat="0" applyAlignment="0" applyProtection="0"/>
    <xf numFmtId="4" fontId="56" fillId="23" borderId="263" applyNumberFormat="0" applyProtection="0">
      <alignment horizontal="right" vertical="center"/>
    </xf>
    <xf numFmtId="186" fontId="56" fillId="21" borderId="244" applyNumberFormat="0" applyProtection="0">
      <alignment horizontal="left" vertical="top" indent="1"/>
    </xf>
    <xf numFmtId="186" fontId="56" fillId="21" borderId="244" applyNumberFormat="0" applyProtection="0">
      <alignment horizontal="left" vertical="top" indent="1"/>
    </xf>
    <xf numFmtId="37" fontId="33" fillId="0" borderId="256" applyNumberFormat="0"/>
    <xf numFmtId="186" fontId="56" fillId="21" borderId="252" applyNumberFormat="0" applyProtection="0">
      <alignment horizontal="left" vertical="top" indent="1"/>
    </xf>
    <xf numFmtId="186" fontId="62" fillId="15" borderId="244" applyNumberFormat="0" applyProtection="0">
      <alignment horizontal="left" vertical="top" indent="1"/>
    </xf>
    <xf numFmtId="186" fontId="27" fillId="21" borderId="244" applyNumberFormat="0" applyProtection="0">
      <alignment horizontal="left" vertical="top" indent="1"/>
    </xf>
    <xf numFmtId="191" fontId="28" fillId="49" borderId="249">
      <alignment vertical="center"/>
    </xf>
    <xf numFmtId="186" fontId="42" fillId="44" borderId="253" applyNumberFormat="0" applyAlignment="0" applyProtection="0"/>
    <xf numFmtId="186" fontId="56" fillId="15" borderId="261" applyNumberFormat="0" applyProtection="0">
      <alignment horizontal="left" vertical="top" indent="1"/>
    </xf>
    <xf numFmtId="186" fontId="56" fillId="21" borderId="244" applyNumberFormat="0" applyProtection="0">
      <alignment horizontal="left" vertical="top" indent="1"/>
    </xf>
    <xf numFmtId="186" fontId="57" fillId="44" borderId="254" applyNumberFormat="0" applyAlignment="0" applyProtection="0"/>
    <xf numFmtId="186" fontId="56" fillId="63" borderId="252" applyNumberFormat="0" applyProtection="0">
      <alignment horizontal="left" vertical="top" indent="1"/>
    </xf>
    <xf numFmtId="190" fontId="28" fillId="51" borderId="8">
      <alignment horizontal="right" vertical="center"/>
      <protection locked="0"/>
    </xf>
    <xf numFmtId="186" fontId="27" fillId="21" borderId="252" applyNumberFormat="0" applyProtection="0">
      <alignment horizontal="left" vertical="center" indent="1"/>
    </xf>
    <xf numFmtId="4" fontId="56" fillId="14" borderId="257" applyNumberFormat="0" applyProtection="0">
      <alignment horizontal="left" vertical="center" indent="1"/>
    </xf>
    <xf numFmtId="186" fontId="27" fillId="15" borderId="244" applyNumberFormat="0" applyProtection="0">
      <alignment horizontal="left" vertical="top" indent="1"/>
    </xf>
    <xf numFmtId="186" fontId="56" fillId="40" borderId="253" applyNumberFormat="0" applyFont="0" applyAlignment="0" applyProtection="0"/>
    <xf numFmtId="186" fontId="56" fillId="14" borderId="253" applyNumberFormat="0" applyProtection="0">
      <alignment horizontal="left" vertical="center" indent="1"/>
    </xf>
    <xf numFmtId="186" fontId="56" fillId="40" borderId="253" applyNumberFormat="0" applyFont="0" applyAlignment="0" applyProtection="0"/>
    <xf numFmtId="4" fontId="72" fillId="87" borderId="244" applyNumberFormat="0" applyProtection="0">
      <alignment horizontal="right" vertical="center"/>
    </xf>
    <xf numFmtId="188" fontId="5" fillId="69" borderId="249">
      <alignment vertical="center"/>
    </xf>
    <xf numFmtId="186" fontId="27" fillId="14" borderId="244" applyNumberFormat="0" applyProtection="0">
      <alignment horizontal="left" vertical="top" indent="1"/>
    </xf>
    <xf numFmtId="186" fontId="56" fillId="63" borderId="244" applyNumberFormat="0" applyProtection="0">
      <alignment horizontal="left" vertical="top" indent="1"/>
    </xf>
    <xf numFmtId="186" fontId="44" fillId="0" borderId="248" applyNumberFormat="0" applyFill="0" applyAlignment="0" applyProtection="0"/>
    <xf numFmtId="186" fontId="56" fillId="40" borderId="242" applyNumberFormat="0" applyFont="0" applyAlignment="0" applyProtection="0"/>
    <xf numFmtId="186" fontId="56" fillId="14" borderId="244" applyNumberFormat="0" applyProtection="0">
      <alignment horizontal="left" vertical="top" indent="1"/>
    </xf>
    <xf numFmtId="186" fontId="56" fillId="40" borderId="242" applyNumberFormat="0" applyFont="0" applyAlignment="0" applyProtection="0"/>
    <xf numFmtId="186" fontId="27" fillId="15" borderId="244" applyNumberFormat="0" applyProtection="0">
      <alignment horizontal="left" vertical="top" indent="1"/>
    </xf>
    <xf numFmtId="186" fontId="28" fillId="12" borderId="249">
      <alignment vertical="center"/>
      <protection locked="0"/>
    </xf>
    <xf numFmtId="194" fontId="33" fillId="0" borderId="231" applyFill="0"/>
    <xf numFmtId="186" fontId="56" fillId="14" borderId="244" applyNumberFormat="0" applyProtection="0">
      <alignment horizontal="left" vertical="top" indent="1"/>
    </xf>
    <xf numFmtId="4" fontId="64" fillId="64" borderId="242" applyNumberFormat="0" applyProtection="0">
      <alignment horizontal="right" vertical="center"/>
    </xf>
    <xf numFmtId="191" fontId="5" fillId="69" borderId="249">
      <alignment vertical="center"/>
    </xf>
    <xf numFmtId="186" fontId="42" fillId="44" borderId="242" applyNumberFormat="0" applyAlignment="0" applyProtection="0"/>
    <xf numFmtId="186" fontId="50" fillId="41" borderId="242" applyNumberFormat="0" applyAlignment="0" applyProtection="0"/>
    <xf numFmtId="194" fontId="33" fillId="0" borderId="231" applyFill="0"/>
    <xf numFmtId="193" fontId="28" fillId="50" borderId="259">
      <alignment vertical="center"/>
    </xf>
    <xf numFmtId="186" fontId="56" fillId="63" borderId="253" applyNumberFormat="0" applyProtection="0">
      <alignment horizontal="left" vertical="center" indent="1"/>
    </xf>
    <xf numFmtId="186" fontId="56" fillId="15" borderId="252" applyNumberFormat="0" applyProtection="0">
      <alignment horizontal="left" vertical="top" indent="1"/>
    </xf>
    <xf numFmtId="186" fontId="27" fillId="63" borderId="244" applyNumberFormat="0" applyProtection="0">
      <alignment horizontal="left" vertical="center" indent="1"/>
    </xf>
    <xf numFmtId="186" fontId="28" fillId="49" borderId="8">
      <alignment vertical="center"/>
    </xf>
    <xf numFmtId="186" fontId="56" fillId="63" borderId="252" applyNumberFormat="0" applyProtection="0">
      <alignment horizontal="left" vertical="top" indent="1"/>
    </xf>
    <xf numFmtId="186" fontId="28" fillId="49" borderId="259">
      <alignment vertical="center"/>
    </xf>
    <xf numFmtId="4" fontId="63" fillId="66" borderId="257" applyNumberFormat="0" applyProtection="0">
      <alignment horizontal="left" vertical="center"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28" fillId="12" borderId="249">
      <alignment vertical="center"/>
      <protection locked="0"/>
    </xf>
    <xf numFmtId="186" fontId="27" fillId="15" borderId="244" applyNumberFormat="0" applyProtection="0">
      <alignment horizontal="left" vertical="center" indent="1"/>
    </xf>
    <xf numFmtId="4" fontId="27" fillId="21" borderId="257" applyNumberFormat="0" applyProtection="0">
      <alignment horizontal="left" vertical="center" indent="1"/>
    </xf>
    <xf numFmtId="186" fontId="56" fillId="14" borderId="261" applyNumberFormat="0" applyProtection="0">
      <alignment horizontal="left" vertical="top" indent="1"/>
    </xf>
    <xf numFmtId="191" fontId="28" fillId="51" borderId="259">
      <alignment horizontal="righ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4" fontId="56" fillId="53" borderId="242" applyNumberFormat="0" applyProtection="0">
      <alignment horizontal="left" vertical="center" indent="1"/>
    </xf>
    <xf numFmtId="4" fontId="56" fillId="0" borderId="242" applyNumberFormat="0" applyProtection="0">
      <alignment horizontal="right" vertical="center"/>
    </xf>
    <xf numFmtId="4" fontId="56" fillId="57" borderId="257" applyNumberFormat="0" applyProtection="0">
      <alignment horizontal="right" vertical="center"/>
    </xf>
    <xf numFmtId="188" fontId="5" fillId="69" borderId="249">
      <alignment vertical="center"/>
    </xf>
    <xf numFmtId="186" fontId="27" fillId="63" borderId="252" applyNumberFormat="0" applyProtection="0">
      <alignment horizontal="left" vertical="center" indent="1"/>
    </xf>
    <xf numFmtId="191" fontId="28" fillId="50" borderId="249">
      <alignment vertical="center"/>
    </xf>
    <xf numFmtId="186" fontId="56" fillId="15" borderId="252" applyNumberFormat="0" applyProtection="0">
      <alignment horizontal="left" vertical="top" indent="1"/>
    </xf>
    <xf numFmtId="186" fontId="57" fillId="44" borderId="243" applyNumberFormat="0" applyAlignment="0" applyProtection="0"/>
    <xf numFmtId="186" fontId="60" fillId="52" borderId="252" applyNumberFormat="0" applyProtection="0">
      <alignment horizontal="left" vertical="top" indent="1"/>
    </xf>
    <xf numFmtId="186" fontId="42" fillId="44" borderId="253" applyNumberFormat="0" applyAlignment="0" applyProtection="0"/>
    <xf numFmtId="186" fontId="42" fillId="44" borderId="253" applyNumberFormat="0" applyAlignment="0" applyProtection="0"/>
    <xf numFmtId="186" fontId="56" fillId="62" borderId="253" applyNumberFormat="0" applyProtection="0">
      <alignment horizontal="left" vertical="center" indent="1"/>
    </xf>
    <xf numFmtId="4" fontId="56" fillId="60" borderId="253" applyNumberFormat="0" applyProtection="0">
      <alignment horizontal="right" vertical="center"/>
    </xf>
    <xf numFmtId="186" fontId="56" fillId="14" borderId="252" applyNumberFormat="0" applyProtection="0">
      <alignment horizontal="left" vertical="top" indent="1"/>
    </xf>
    <xf numFmtId="0" fontId="5" fillId="70" borderId="8">
      <alignment horizontal="right" vertical="center"/>
      <protection locked="0"/>
    </xf>
    <xf numFmtId="4" fontId="56" fillId="54" borderId="253"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56" fillId="0" borderId="26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62" fillId="48" borderId="252" applyNumberFormat="0" applyProtection="0">
      <alignment horizontal="left" vertical="top" indent="1"/>
    </xf>
    <xf numFmtId="186" fontId="56" fillId="14" borderId="263" applyNumberFormat="0" applyProtection="0">
      <alignment horizontal="left" vertical="center"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28" fillId="12" borderId="259">
      <alignment vertical="center"/>
      <protection locked="0"/>
    </xf>
    <xf numFmtId="186" fontId="56" fillId="15" borderId="252" applyNumberFormat="0" applyProtection="0">
      <alignment horizontal="left" vertical="top" indent="1"/>
    </xf>
    <xf numFmtId="4" fontId="56" fillId="60" borderId="263" applyNumberFormat="0" applyProtection="0">
      <alignment horizontal="right" vertical="center"/>
    </xf>
    <xf numFmtId="186" fontId="27" fillId="21"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7" borderId="267" applyNumberFormat="0" applyProtection="0">
      <alignment horizontal="right" vertical="center"/>
    </xf>
    <xf numFmtId="186" fontId="44" fillId="0" borderId="268" applyNumberFormat="0" applyFill="0" applyAlignment="0" applyProtection="0"/>
    <xf numFmtId="4" fontId="56" fillId="23" borderId="263" applyNumberFormat="0" applyProtection="0">
      <alignment horizontal="right" vertical="center"/>
    </xf>
    <xf numFmtId="186" fontId="56" fillId="14" borderId="261" applyNumberFormat="0" applyProtection="0">
      <alignment horizontal="left" vertical="top" indent="1"/>
    </xf>
    <xf numFmtId="4" fontId="59" fillId="53" borderId="263" applyNumberFormat="0" applyProtection="0">
      <alignment vertical="center"/>
    </xf>
    <xf numFmtId="186" fontId="56" fillId="21" borderId="261" applyNumberFormat="0" applyProtection="0">
      <alignment horizontal="left" vertical="top" indent="1"/>
    </xf>
    <xf numFmtId="4" fontId="56" fillId="16"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27" fillId="63" borderId="261" applyNumberFormat="0" applyProtection="0">
      <alignment horizontal="left" vertical="center" indent="1"/>
    </xf>
    <xf numFmtId="0" fontId="5" fillId="13" borderId="8">
      <alignment vertical="center"/>
    </xf>
    <xf numFmtId="191" fontId="28" fillId="12" borderId="269">
      <alignment vertical="center"/>
      <protection locked="0"/>
    </xf>
    <xf numFmtId="186" fontId="27" fillId="63" borderId="261" applyNumberFormat="0" applyProtection="0">
      <alignment horizontal="left" vertical="top" indent="1"/>
    </xf>
    <xf numFmtId="186" fontId="27" fillId="21" borderId="252" applyNumberFormat="0" applyProtection="0">
      <alignment horizontal="left" vertical="top" indent="1"/>
    </xf>
    <xf numFmtId="4" fontId="56" fillId="0" borderId="253" applyNumberFormat="0" applyProtection="0">
      <alignment horizontal="right" vertical="center"/>
    </xf>
    <xf numFmtId="4" fontId="56" fillId="55" borderId="253" applyNumberFormat="0" applyProtection="0">
      <alignment horizontal="right" vertical="center"/>
    </xf>
    <xf numFmtId="186" fontId="50" fillId="41" borderId="253" applyNumberFormat="0" applyAlignment="0" applyProtection="0"/>
    <xf numFmtId="186" fontId="56" fillId="40" borderId="263" applyNumberFormat="0" applyFont="0" applyAlignment="0" applyProtection="0"/>
    <xf numFmtId="4" fontId="56" fillId="54" borderId="26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27" fillId="21" borderId="252" applyNumberFormat="0" applyProtection="0">
      <alignment horizontal="left" vertical="center" indent="1"/>
    </xf>
    <xf numFmtId="191" fontId="28" fillId="50" borderId="8">
      <alignment vertical="center"/>
    </xf>
    <xf numFmtId="4" fontId="27" fillId="21" borderId="267" applyNumberFormat="0" applyProtection="0">
      <alignment horizontal="left" vertical="center" indent="1"/>
    </xf>
    <xf numFmtId="186" fontId="28" fillId="49" borderId="259">
      <alignment vertical="center"/>
    </xf>
    <xf numFmtId="186" fontId="56" fillId="63" borderId="252" applyNumberFormat="0" applyProtection="0">
      <alignment horizontal="left" vertical="top" indent="1"/>
    </xf>
    <xf numFmtId="191" fontId="28" fillId="51" borderId="259">
      <alignment horizontal="right" vertical="center"/>
      <protection locked="0"/>
    </xf>
    <xf numFmtId="186" fontId="56" fillId="21" borderId="252" applyNumberFormat="0" applyProtection="0">
      <alignment horizontal="left" vertical="top" indent="1"/>
    </xf>
    <xf numFmtId="191" fontId="5" fillId="13" borderId="259">
      <alignment vertical="center"/>
    </xf>
    <xf numFmtId="4" fontId="27" fillId="21" borderId="257" applyNumberFormat="0" applyProtection="0">
      <alignment horizontal="left" vertical="center"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6" borderId="263" applyNumberFormat="0" applyProtection="0">
      <alignment horizontal="right" vertical="center"/>
    </xf>
    <xf numFmtId="186" fontId="56" fillId="21" borderId="252" applyNumberFormat="0" applyProtection="0">
      <alignment horizontal="left" vertical="top" indent="1"/>
    </xf>
    <xf numFmtId="4" fontId="56" fillId="60" borderId="253" applyNumberFormat="0" applyProtection="0">
      <alignment horizontal="right" vertical="center"/>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28" fillId="49" borderId="269">
      <alignment vertical="center"/>
    </xf>
    <xf numFmtId="186" fontId="56" fillId="14" borderId="252" applyNumberFormat="0" applyProtection="0">
      <alignment horizontal="left" vertical="top" indent="1"/>
    </xf>
    <xf numFmtId="37" fontId="33" fillId="0" borderId="256" applyNumberFormat="0"/>
    <xf numFmtId="0" fontId="73" fillId="52" borderId="252" applyNumberFormat="0" applyProtection="0">
      <alignment horizontal="left" vertical="top" indent="1"/>
    </xf>
    <xf numFmtId="0" fontId="5" fillId="13" borderId="8">
      <alignment vertical="center"/>
    </xf>
    <xf numFmtId="186" fontId="62" fillId="15" borderId="252" applyNumberFormat="0" applyProtection="0">
      <alignment horizontal="left" vertical="top" indent="1"/>
    </xf>
    <xf numFmtId="186" fontId="56" fillId="63" borderId="252" applyNumberFormat="0" applyProtection="0">
      <alignment horizontal="left" vertical="top" indent="1"/>
    </xf>
    <xf numFmtId="4" fontId="59" fillId="53" borderId="253" applyNumberFormat="0" applyProtection="0">
      <alignment vertical="center"/>
    </xf>
    <xf numFmtId="4" fontId="59" fillId="65" borderId="253" applyNumberFormat="0" applyProtection="0">
      <alignment horizontal="right" vertical="center"/>
    </xf>
    <xf numFmtId="186" fontId="56" fillId="40" borderId="253" applyNumberFormat="0" applyFont="0" applyAlignment="0" applyProtection="0"/>
    <xf numFmtId="4" fontId="56" fillId="15" borderId="253" applyNumberFormat="0" applyProtection="0">
      <alignment horizontal="right" vertical="center"/>
    </xf>
    <xf numFmtId="186" fontId="56" fillId="15" borderId="244" applyNumberFormat="0" applyProtection="0">
      <alignment horizontal="left" vertical="top" indent="1"/>
    </xf>
    <xf numFmtId="186" fontId="27" fillId="14" borderId="252" applyNumberFormat="0" applyProtection="0">
      <alignment horizontal="left" vertical="top" indent="1"/>
    </xf>
    <xf numFmtId="186" fontId="27" fillId="14" borderId="244" applyNumberFormat="0" applyProtection="0">
      <alignment horizontal="left" vertical="top" indent="1"/>
    </xf>
    <xf numFmtId="186" fontId="56" fillId="21" borderId="252" applyNumberFormat="0" applyProtection="0">
      <alignment horizontal="left" vertical="top" indent="1"/>
    </xf>
    <xf numFmtId="0" fontId="5" fillId="70" borderId="249">
      <alignment horizontal="right" vertical="center"/>
      <protection locked="0"/>
    </xf>
    <xf numFmtId="186" fontId="56" fillId="14" borderId="252" applyNumberFormat="0" applyProtection="0">
      <alignment horizontal="left" vertical="top" indent="1"/>
    </xf>
    <xf numFmtId="186" fontId="56" fillId="40" borderId="253" applyNumberFormat="0" applyFont="0" applyAlignment="0" applyProtection="0"/>
    <xf numFmtId="4" fontId="27" fillId="21" borderId="245" applyNumberFormat="0" applyProtection="0">
      <alignment horizontal="left" vertical="center" indent="1"/>
    </xf>
    <xf numFmtId="186" fontId="62" fillId="48" borderId="252" applyNumberFormat="0" applyProtection="0">
      <alignment horizontal="left" vertical="top" indent="1"/>
    </xf>
    <xf numFmtId="186" fontId="56" fillId="63" borderId="244" applyNumberFormat="0" applyProtection="0">
      <alignment horizontal="left" vertical="top" indent="1"/>
    </xf>
    <xf numFmtId="186" fontId="61" fillId="21" borderId="246" applyBorder="0"/>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40" borderId="242" applyNumberFormat="0" applyFont="0" applyAlignment="0" applyProtection="0"/>
    <xf numFmtId="188" fontId="28" fillId="49" borderId="8">
      <alignment vertical="center"/>
    </xf>
    <xf numFmtId="191" fontId="28" fillId="50" borderId="249">
      <alignment vertical="center"/>
    </xf>
    <xf numFmtId="186" fontId="56" fillId="14" borderId="252" applyNumberFormat="0" applyProtection="0">
      <alignment horizontal="left" vertical="top" indent="1"/>
    </xf>
    <xf numFmtId="4" fontId="56" fillId="59" borderId="253" applyNumberFormat="0" applyProtection="0">
      <alignment horizontal="right" vertical="center"/>
    </xf>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27" fillId="63" borderId="252" applyNumberFormat="0" applyProtection="0">
      <alignment horizontal="left" vertical="top" indent="1"/>
    </xf>
    <xf numFmtId="4" fontId="59" fillId="53" borderId="253" applyNumberFormat="0" applyProtection="0">
      <alignment vertical="center"/>
    </xf>
    <xf numFmtId="190" fontId="28" fillId="50" borderId="259">
      <alignment vertical="center"/>
    </xf>
    <xf numFmtId="186" fontId="56" fillId="63" borderId="253" applyNumberFormat="0" applyProtection="0">
      <alignment horizontal="left" vertical="center" indent="1"/>
    </xf>
    <xf numFmtId="186" fontId="27" fillId="14" borderId="244" applyNumberFormat="0" applyProtection="0">
      <alignment horizontal="left" vertical="top" indent="1"/>
    </xf>
    <xf numFmtId="186" fontId="62" fillId="48" borderId="252" applyNumberFormat="0" applyProtection="0">
      <alignment horizontal="left" vertical="top" indent="1"/>
    </xf>
    <xf numFmtId="4" fontId="59" fillId="65" borderId="242" applyNumberFormat="0" applyProtection="0">
      <alignment horizontal="right" vertical="center"/>
    </xf>
    <xf numFmtId="186" fontId="60" fillId="52" borderId="252" applyNumberFormat="0" applyProtection="0">
      <alignment horizontal="left" vertical="top" indent="1"/>
    </xf>
    <xf numFmtId="186" fontId="56" fillId="40" borderId="242" applyNumberFormat="0" applyFont="0" applyAlignment="0" applyProtection="0"/>
    <xf numFmtId="186" fontId="27" fillId="21" borderId="244" applyNumberFormat="0" applyProtection="0">
      <alignment horizontal="left" vertical="top" indent="1"/>
    </xf>
    <xf numFmtId="4" fontId="64" fillId="64" borderId="242" applyNumberFormat="0" applyProtection="0">
      <alignment horizontal="right" vertical="center"/>
    </xf>
    <xf numFmtId="4" fontId="27" fillId="21" borderId="245" applyNumberFormat="0" applyProtection="0">
      <alignment horizontal="left" vertical="center" indent="1"/>
    </xf>
    <xf numFmtId="186" fontId="27" fillId="14" borderId="244" applyNumberFormat="0" applyProtection="0">
      <alignment horizontal="left" vertical="top" indent="1"/>
    </xf>
    <xf numFmtId="191" fontId="28" fillId="50" borderId="249">
      <alignment vertical="center"/>
    </xf>
    <xf numFmtId="4" fontId="56" fillId="59" borderId="253" applyNumberFormat="0" applyProtection="0">
      <alignment horizontal="right" vertical="center"/>
    </xf>
    <xf numFmtId="186" fontId="56" fillId="40" borderId="253" applyNumberFormat="0" applyFont="0" applyAlignment="0" applyProtection="0"/>
    <xf numFmtId="186" fontId="56" fillId="63" borderId="252" applyNumberFormat="0" applyProtection="0">
      <alignment horizontal="left" vertical="top" indent="1"/>
    </xf>
    <xf numFmtId="37" fontId="33" fillId="0" borderId="266" applyNumberFormat="0"/>
    <xf numFmtId="186" fontId="56" fillId="63" borderId="263" applyNumberFormat="0" applyProtection="0">
      <alignment horizontal="left" vertical="center" indent="1"/>
    </xf>
    <xf numFmtId="191" fontId="28" fillId="50" borderId="269">
      <alignment vertical="center"/>
    </xf>
    <xf numFmtId="186" fontId="56" fillId="11" borderId="253" applyNumberFormat="0" applyProtection="0">
      <alignment horizontal="left" vertical="center" indent="1"/>
    </xf>
    <xf numFmtId="186" fontId="56" fillId="15" borderId="244" applyNumberFormat="0" applyProtection="0">
      <alignment horizontal="left" vertical="top" indent="1"/>
    </xf>
    <xf numFmtId="194" fontId="33" fillId="0" borderId="231" applyFill="0"/>
    <xf numFmtId="186" fontId="56" fillId="40" borderId="253" applyNumberFormat="0" applyFont="0" applyAlignment="0" applyProtection="0"/>
    <xf numFmtId="4" fontId="56" fillId="58" borderId="242" applyNumberFormat="0" applyProtection="0">
      <alignment horizontal="right" vertical="center"/>
    </xf>
    <xf numFmtId="186" fontId="57" fillId="44" borderId="243" applyNumberFormat="0" applyAlignment="0" applyProtection="0"/>
    <xf numFmtId="4" fontId="56" fillId="0" borderId="242" applyNumberFormat="0" applyProtection="0">
      <alignment horizontal="right" vertical="center"/>
    </xf>
    <xf numFmtId="4" fontId="56" fillId="53" borderId="242" applyNumberFormat="0" applyProtection="0">
      <alignment horizontal="left" vertical="center" indent="1"/>
    </xf>
    <xf numFmtId="186" fontId="27" fillId="63" borderId="244" applyNumberFormat="0" applyProtection="0">
      <alignment horizontal="left" vertical="center" indent="1"/>
    </xf>
    <xf numFmtId="191" fontId="28" fillId="50" borderId="249">
      <alignment vertical="center"/>
    </xf>
    <xf numFmtId="186" fontId="42" fillId="44" borderId="263" applyNumberFormat="0" applyAlignment="0" applyProtection="0"/>
    <xf numFmtId="186" fontId="27" fillId="63" borderId="261" applyNumberFormat="0" applyProtection="0">
      <alignment horizontal="left" vertical="center" indent="1"/>
    </xf>
    <xf numFmtId="194" fontId="33" fillId="0" borderId="231" applyFill="0"/>
    <xf numFmtId="0" fontId="27" fillId="15" borderId="244" applyNumberFormat="0" applyProtection="0">
      <alignment horizontal="left" vertical="center" indent="1"/>
    </xf>
    <xf numFmtId="186" fontId="57" fillId="44" borderId="254" applyNumberFormat="0" applyAlignment="0" applyProtection="0"/>
    <xf numFmtId="186" fontId="56" fillId="63" borderId="252" applyNumberFormat="0" applyProtection="0">
      <alignment horizontal="left" vertical="top" indent="1"/>
    </xf>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56" fillId="21" borderId="244" applyNumberFormat="0" applyProtection="0">
      <alignment horizontal="left" vertical="top" indent="1"/>
    </xf>
    <xf numFmtId="188" fontId="5" fillId="7" borderId="249">
      <alignment vertical="center"/>
      <protection locked="0"/>
    </xf>
    <xf numFmtId="186" fontId="56" fillId="63" borderId="244" applyNumberFormat="0" applyProtection="0">
      <alignment horizontal="left" vertical="top" indent="1"/>
    </xf>
    <xf numFmtId="186" fontId="57" fillId="44" borderId="243" applyNumberFormat="0" applyAlignment="0" applyProtection="0"/>
    <xf numFmtId="186" fontId="56" fillId="14" borderId="244" applyNumberFormat="0" applyProtection="0">
      <alignment horizontal="left" vertical="top" indent="1"/>
    </xf>
    <xf numFmtId="193" fontId="5" fillId="69" borderId="249">
      <alignment vertical="center"/>
    </xf>
    <xf numFmtId="186" fontId="27" fillId="14" borderId="244" applyNumberFormat="0" applyProtection="0">
      <alignment horizontal="left" vertical="top"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4" fontId="56" fillId="54" borderId="253" applyNumberFormat="0" applyProtection="0">
      <alignment horizontal="left" vertical="center" indent="1"/>
    </xf>
    <xf numFmtId="186" fontId="60" fillId="52" borderId="252" applyNumberFormat="0" applyProtection="0">
      <alignment horizontal="left" vertical="top" indent="1"/>
    </xf>
    <xf numFmtId="186" fontId="62" fillId="15" borderId="252" applyNumberFormat="0" applyProtection="0">
      <alignment horizontal="left" vertical="top" indent="1"/>
    </xf>
    <xf numFmtId="4" fontId="56" fillId="15" borderId="242" applyNumberFormat="0" applyProtection="0">
      <alignment horizontal="right" vertical="center"/>
    </xf>
    <xf numFmtId="4" fontId="59" fillId="65" borderId="242" applyNumberFormat="0" applyProtection="0">
      <alignment horizontal="right" vertical="center"/>
    </xf>
    <xf numFmtId="186" fontId="56" fillId="40" borderId="242" applyNumberFormat="0" applyFont="0" applyAlignment="0" applyProtection="0"/>
    <xf numFmtId="4" fontId="56" fillId="16" borderId="242" applyNumberFormat="0" applyProtection="0">
      <alignment horizontal="right" vertical="center"/>
    </xf>
    <xf numFmtId="4" fontId="56" fillId="23" borderId="253" applyNumberFormat="0" applyProtection="0">
      <alignment horizontal="right" vertical="center"/>
    </xf>
    <xf numFmtId="4" fontId="56" fillId="15" borderId="253" applyNumberFormat="0" applyProtection="0">
      <alignment horizontal="right" vertical="center"/>
    </xf>
    <xf numFmtId="4" fontId="56" fillId="54" borderId="242" applyNumberFormat="0" applyProtection="0">
      <alignment horizontal="left" vertical="center" indent="1"/>
    </xf>
    <xf numFmtId="4" fontId="63" fillId="66" borderId="245" applyNumberFormat="0" applyProtection="0">
      <alignment horizontal="left" vertical="center" indent="1"/>
    </xf>
    <xf numFmtId="186" fontId="56" fillId="21" borderId="252" applyNumberFormat="0" applyProtection="0">
      <alignment horizontal="left" vertical="top" indent="1"/>
    </xf>
    <xf numFmtId="4" fontId="56" fillId="14" borderId="257" applyNumberFormat="0" applyProtection="0">
      <alignment horizontal="left" vertical="center" indent="1"/>
    </xf>
    <xf numFmtId="0" fontId="5" fillId="7" borderId="249">
      <alignment vertical="center"/>
      <protection locked="0"/>
    </xf>
    <xf numFmtId="0" fontId="27" fillId="63"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7" fillId="44" borderId="243" applyNumberFormat="0" applyAlignment="0" applyProtection="0"/>
    <xf numFmtId="186" fontId="27" fillId="14"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191" fontId="28" fillId="51" borderId="259">
      <alignment horizontal="right" vertical="center"/>
      <protection locked="0"/>
    </xf>
    <xf numFmtId="186" fontId="56" fillId="67" borderId="8"/>
    <xf numFmtId="4" fontId="64" fillId="64" borderId="253" applyNumberFormat="0" applyProtection="0">
      <alignment horizontal="right" vertical="center"/>
    </xf>
    <xf numFmtId="4" fontId="56" fillId="58" borderId="253" applyNumberFormat="0" applyProtection="0">
      <alignment horizontal="righ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52" applyNumberFormat="0" applyProtection="0">
      <alignment horizontal="left" vertical="top" indent="1"/>
    </xf>
    <xf numFmtId="4" fontId="56" fillId="54" borderId="253" applyNumberFormat="0" applyProtection="0">
      <alignment horizontal="left" vertical="center" indent="1"/>
    </xf>
    <xf numFmtId="190" fontId="5" fillId="13" borderId="269">
      <alignment vertical="center"/>
    </xf>
    <xf numFmtId="186" fontId="61" fillId="21" borderId="255" applyBorder="0"/>
    <xf numFmtId="4" fontId="56" fillId="53" borderId="253" applyNumberFormat="0" applyProtection="0">
      <alignment horizontal="left" vertical="center" indent="1"/>
    </xf>
    <xf numFmtId="4" fontId="59" fillId="65" borderId="253" applyNumberFormat="0" applyProtection="0">
      <alignment horizontal="right" vertical="center"/>
    </xf>
    <xf numFmtId="186" fontId="28" fillId="49" borderId="249">
      <alignment vertical="center"/>
    </xf>
    <xf numFmtId="186" fontId="56" fillId="14" borderId="244" applyNumberFormat="0" applyProtection="0">
      <alignment horizontal="left" vertical="top" indent="1"/>
    </xf>
    <xf numFmtId="4" fontId="27" fillId="21" borderId="245" applyNumberFormat="0" applyProtection="0">
      <alignment horizontal="left" vertical="center"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94" fontId="33" fillId="0" borderId="231" applyFill="0"/>
    <xf numFmtId="186" fontId="56" fillId="21" borderId="261" applyNumberFormat="0" applyProtection="0">
      <alignment horizontal="left" vertical="top" indent="1"/>
    </xf>
    <xf numFmtId="186" fontId="50" fillId="41" borderId="263" applyNumberFormat="0" applyAlignment="0" applyProtection="0"/>
    <xf numFmtId="172" fontId="28" fillId="12" borderId="259">
      <alignment vertical="center"/>
      <protection locked="0"/>
    </xf>
    <xf numFmtId="4" fontId="56" fillId="52" borderId="242" applyNumberFormat="0" applyProtection="0">
      <alignment vertical="center"/>
    </xf>
    <xf numFmtId="4" fontId="56" fillId="0" borderId="263" applyNumberFormat="0" applyProtection="0">
      <alignment horizontal="right" vertical="center"/>
    </xf>
    <xf numFmtId="172" fontId="28" fillId="12" borderId="249">
      <alignment vertical="center"/>
      <protection locked="0"/>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27" fillId="21" borderId="261" applyNumberFormat="0" applyProtection="0">
      <alignment horizontal="left" vertical="top" indent="1"/>
    </xf>
    <xf numFmtId="186" fontId="62" fillId="15" borderId="252" applyNumberFormat="0" applyProtection="0">
      <alignment horizontal="left" vertical="top" indent="1"/>
    </xf>
    <xf numFmtId="186" fontId="27" fillId="64" borderId="259" applyNumberFormat="0">
      <protection locked="0"/>
    </xf>
    <xf numFmtId="186" fontId="56" fillId="40" borderId="253" applyNumberFormat="0" applyFont="0" applyAlignment="0" applyProtection="0"/>
    <xf numFmtId="193" fontId="28" fillId="50" borderId="249">
      <alignment vertical="center"/>
    </xf>
    <xf numFmtId="186" fontId="27" fillId="63" borderId="244" applyNumberFormat="0" applyProtection="0">
      <alignment horizontal="left" vertical="top" indent="1"/>
    </xf>
    <xf numFmtId="4" fontId="56" fillId="54" borderId="242" applyNumberFormat="0" applyProtection="0">
      <alignment horizontal="left" vertical="center" indent="1"/>
    </xf>
    <xf numFmtId="4" fontId="56" fillId="54" borderId="242" applyNumberFormat="0" applyProtection="0">
      <alignment horizontal="left" vertical="center" indent="1"/>
    </xf>
    <xf numFmtId="186" fontId="56" fillId="21" borderId="244" applyNumberFormat="0" applyProtection="0">
      <alignment horizontal="left" vertical="top" indent="1"/>
    </xf>
    <xf numFmtId="4" fontId="56" fillId="19" borderId="242" applyNumberFormat="0" applyProtection="0">
      <alignment horizontal="right" vertical="center"/>
    </xf>
    <xf numFmtId="194" fontId="33" fillId="0" borderId="231" applyFill="0"/>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14" borderId="252" applyNumberFormat="0" applyProtection="0">
      <alignment horizontal="left" vertical="top" indent="1"/>
    </xf>
    <xf numFmtId="186" fontId="56" fillId="40" borderId="253" applyNumberFormat="0" applyFont="0" applyAlignment="0" applyProtection="0"/>
    <xf numFmtId="0" fontId="5" fillId="13" borderId="249">
      <alignment vertical="center"/>
    </xf>
    <xf numFmtId="186" fontId="42" fillId="44" borderId="242" applyNumberFormat="0" applyAlignment="0" applyProtection="0"/>
    <xf numFmtId="4" fontId="56" fillId="57" borderId="257" applyNumberFormat="0" applyProtection="0">
      <alignment horizontal="right" vertical="center"/>
    </xf>
    <xf numFmtId="191" fontId="28" fillId="51" borderId="249">
      <alignment horizontal="right" vertical="center"/>
      <protection locked="0"/>
    </xf>
    <xf numFmtId="186" fontId="56" fillId="14" borderId="244" applyNumberFormat="0" applyProtection="0">
      <alignment horizontal="left" vertical="top" indent="1"/>
    </xf>
    <xf numFmtId="4" fontId="56" fillId="14" borderId="245" applyNumberFormat="0" applyProtection="0">
      <alignment horizontal="left" vertical="center" indent="1"/>
    </xf>
    <xf numFmtId="186" fontId="27" fillId="14" borderId="244" applyNumberFormat="0" applyProtection="0">
      <alignment horizontal="left" vertical="center" indent="1"/>
    </xf>
    <xf numFmtId="186" fontId="56" fillId="21" borderId="244" applyNumberFormat="0" applyProtection="0">
      <alignment horizontal="left" vertical="top" indent="1"/>
    </xf>
    <xf numFmtId="190" fontId="5" fillId="70" borderId="249">
      <alignment horizontal="right" vertical="center"/>
      <protection locked="0"/>
    </xf>
    <xf numFmtId="186" fontId="57" fillId="44" borderId="243" applyNumberFormat="0" applyAlignment="0" applyProtection="0"/>
    <xf numFmtId="4" fontId="56" fillId="15" borderId="253" applyNumberFormat="0" applyProtection="0">
      <alignment horizontal="right" vertical="center"/>
    </xf>
    <xf numFmtId="186" fontId="62" fillId="15" borderId="244" applyNumberFormat="0" applyProtection="0">
      <alignment horizontal="left" vertical="top"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2" borderId="253" applyNumberFormat="0" applyProtection="0">
      <alignment horizontal="left" vertical="center" indent="1"/>
    </xf>
    <xf numFmtId="186" fontId="56" fillId="62" borderId="253" applyNumberFormat="0" applyProtection="0">
      <alignment horizontal="left" vertical="center" indent="1"/>
    </xf>
    <xf numFmtId="4" fontId="56" fillId="60" borderId="253" applyNumberFormat="0" applyProtection="0">
      <alignment horizontal="righ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4" fontId="56" fillId="23" borderId="253" applyNumberFormat="0" applyProtection="0">
      <alignment horizontal="right" vertical="center"/>
    </xf>
    <xf numFmtId="4" fontId="56" fillId="59" borderId="263" applyNumberFormat="0" applyProtection="0">
      <alignment horizontal="right" vertical="center"/>
    </xf>
    <xf numFmtId="193" fontId="28" fillId="50" borderId="249">
      <alignment vertical="center"/>
    </xf>
    <xf numFmtId="186" fontId="56" fillId="21" borderId="261" applyNumberFormat="0" applyProtection="0">
      <alignment horizontal="left" vertical="top" indent="1"/>
    </xf>
    <xf numFmtId="186" fontId="56" fillId="40" borderId="242" applyNumberFormat="0" applyFont="0" applyAlignment="0" applyProtection="0"/>
    <xf numFmtId="186" fontId="56" fillId="15" borderId="261" applyNumberFormat="0" applyProtection="0">
      <alignment horizontal="left" vertical="top" indent="1"/>
    </xf>
    <xf numFmtId="186" fontId="56" fillId="40" borderId="253" applyNumberFormat="0" applyFont="0" applyAlignment="0" applyProtection="0"/>
    <xf numFmtId="186" fontId="62" fillId="48" borderId="244" applyNumberFormat="0" applyProtection="0">
      <alignment horizontal="left" vertical="top" indent="1"/>
    </xf>
    <xf numFmtId="186" fontId="56" fillId="63" borderId="244" applyNumberFormat="0" applyProtection="0">
      <alignment horizontal="left" vertical="top" indent="1"/>
    </xf>
    <xf numFmtId="4" fontId="62" fillId="48" borderId="252" applyNumberFormat="0" applyProtection="0">
      <alignment vertical="center"/>
    </xf>
    <xf numFmtId="4" fontId="56" fillId="14" borderId="245" applyNumberFormat="0" applyProtection="0">
      <alignment horizontal="left" vertical="center" indent="1"/>
    </xf>
    <xf numFmtId="186" fontId="56" fillId="63" borderId="252" applyNumberFormat="0" applyProtection="0">
      <alignment horizontal="left" vertical="top" indent="1"/>
    </xf>
    <xf numFmtId="186" fontId="56" fillId="40" borderId="253" applyNumberFormat="0" applyFont="0" applyAlignment="0" applyProtection="0"/>
    <xf numFmtId="188" fontId="5" fillId="70" borderId="249">
      <alignment horizontal="right" vertical="center"/>
      <protection locked="0"/>
    </xf>
    <xf numFmtId="193" fontId="28" fillId="50" borderId="259">
      <alignment vertical="center"/>
    </xf>
    <xf numFmtId="186" fontId="56" fillId="14" borderId="244" applyNumberFormat="0" applyProtection="0">
      <alignment horizontal="left" vertical="top" indent="1"/>
    </xf>
    <xf numFmtId="186" fontId="28" fillId="50" borderId="269">
      <alignment vertical="center"/>
    </xf>
    <xf numFmtId="186" fontId="56" fillId="15" borderId="244" applyNumberFormat="0" applyProtection="0">
      <alignment horizontal="left" vertical="top" indent="1"/>
    </xf>
    <xf numFmtId="4" fontId="56" fillId="15" borderId="257" applyNumberFormat="0" applyProtection="0">
      <alignment horizontal="left" vertical="center" indent="1"/>
    </xf>
    <xf numFmtId="191" fontId="28" fillId="50" borderId="8">
      <alignment vertical="center"/>
    </xf>
    <xf numFmtId="186" fontId="56" fillId="63" borderId="252" applyNumberFormat="0" applyProtection="0">
      <alignment horizontal="left" vertical="top" indent="1"/>
    </xf>
    <xf numFmtId="186" fontId="62" fillId="48" borderId="252" applyNumberFormat="0" applyProtection="0">
      <alignment horizontal="left" vertical="top" indent="1"/>
    </xf>
    <xf numFmtId="0" fontId="5" fillId="13" borderId="8">
      <alignment vertical="center"/>
    </xf>
    <xf numFmtId="4" fontId="72" fillId="78" borderId="252" applyNumberFormat="0" applyProtection="0">
      <alignment horizontal="right" vertical="center"/>
    </xf>
    <xf numFmtId="186" fontId="56" fillId="14" borderId="252" applyNumberFormat="0" applyProtection="0">
      <alignment horizontal="left" vertical="top" indent="1"/>
    </xf>
    <xf numFmtId="186" fontId="62" fillId="48" borderId="252" applyNumberFormat="0" applyProtection="0">
      <alignment horizontal="left" vertical="top" indent="1"/>
    </xf>
    <xf numFmtId="186" fontId="56" fillId="63" borderId="261" applyNumberFormat="0" applyProtection="0">
      <alignment horizontal="left" vertical="top" indent="1"/>
    </xf>
    <xf numFmtId="186" fontId="56" fillId="40" borderId="253" applyNumberFormat="0" applyFont="0" applyAlignment="0" applyProtection="0"/>
    <xf numFmtId="4" fontId="56" fillId="14" borderId="257"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center" indent="1"/>
    </xf>
    <xf numFmtId="186" fontId="56" fillId="14" borderId="253"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186" fontId="27" fillId="21" borderId="261" applyNumberFormat="0" applyProtection="0">
      <alignment horizontal="left" vertical="center" indent="1"/>
    </xf>
    <xf numFmtId="186" fontId="28" fillId="12" borderId="8">
      <alignment vertical="center"/>
      <protection locked="0"/>
    </xf>
    <xf numFmtId="186" fontId="56" fillId="21" borderId="252" applyNumberFormat="0" applyProtection="0">
      <alignment horizontal="left" vertical="top" indent="1"/>
    </xf>
    <xf numFmtId="186" fontId="27" fillId="63"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62" fillId="15" borderId="261" applyNumberFormat="0" applyProtection="0">
      <alignment horizontal="left" vertical="top" indent="1"/>
    </xf>
    <xf numFmtId="186" fontId="57" fillId="44" borderId="264" applyNumberFormat="0" applyAlignment="0" applyProtection="0"/>
    <xf numFmtId="186" fontId="42" fillId="44" borderId="253" applyNumberFormat="0" applyAlignment="0" applyProtection="0"/>
    <xf numFmtId="4" fontId="56" fillId="23" borderId="253" applyNumberFormat="0" applyProtection="0">
      <alignment horizontal="right" vertical="center"/>
    </xf>
    <xf numFmtId="186" fontId="62" fillId="15" borderId="252" applyNumberFormat="0" applyProtection="0">
      <alignment horizontal="left" vertical="top" indent="1"/>
    </xf>
    <xf numFmtId="186" fontId="56" fillId="21" borderId="252" applyNumberFormat="0" applyProtection="0">
      <alignment horizontal="left" vertical="top" indent="1"/>
    </xf>
    <xf numFmtId="4" fontId="62" fillId="11" borderId="261" applyNumberFormat="0" applyProtection="0">
      <alignment horizontal="left" vertical="center" indent="1"/>
    </xf>
    <xf numFmtId="0" fontId="5" fillId="13" borderId="8">
      <alignment vertical="center"/>
    </xf>
    <xf numFmtId="186" fontId="56" fillId="63" borderId="261" applyNumberFormat="0" applyProtection="0">
      <alignment horizontal="left" vertical="top" indent="1"/>
    </xf>
    <xf numFmtId="191" fontId="28" fillId="49" borderId="269">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4" fontId="62" fillId="11" borderId="252" applyNumberFormat="0" applyProtection="0">
      <alignment horizontal="left" vertical="center" indent="1"/>
    </xf>
    <xf numFmtId="186" fontId="56" fillId="40" borderId="263" applyNumberFormat="0" applyFont="0" applyAlignment="0" applyProtection="0"/>
    <xf numFmtId="186" fontId="56" fillId="63"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3" applyNumberFormat="0" applyProtection="0">
      <alignment horizontal="left" vertical="center"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4" fontId="56" fillId="58" borderId="263" applyNumberFormat="0" applyProtection="0">
      <alignment horizontal="right" vertical="center"/>
    </xf>
    <xf numFmtId="4" fontId="56" fillId="19" borderId="263" applyNumberFormat="0" applyProtection="0">
      <alignment horizontal="right" vertical="center"/>
    </xf>
    <xf numFmtId="186" fontId="56" fillId="21" borderId="261" applyNumberFormat="0" applyProtection="0">
      <alignment horizontal="left" vertical="top" indent="1"/>
    </xf>
    <xf numFmtId="4" fontId="62" fillId="11" borderId="261" applyNumberFormat="0" applyProtection="0">
      <alignment horizontal="left" vertical="center" indent="1"/>
    </xf>
    <xf numFmtId="4" fontId="56" fillId="19" borderId="263" applyNumberFormat="0" applyProtection="0">
      <alignment horizontal="right" vertical="center"/>
    </xf>
    <xf numFmtId="186" fontId="60" fillId="52" borderId="261" applyNumberFormat="0" applyProtection="0">
      <alignment horizontal="left" vertical="top" indent="1"/>
    </xf>
    <xf numFmtId="4" fontId="56" fillId="59" borderId="253" applyNumberFormat="0" applyProtection="0">
      <alignment horizontal="right" vertical="center"/>
    </xf>
    <xf numFmtId="4" fontId="62" fillId="48" borderId="252" applyNumberFormat="0" applyProtection="0">
      <alignment vertical="center"/>
    </xf>
    <xf numFmtId="186" fontId="57" fillId="44" borderId="264" applyNumberFormat="0" applyAlignment="0" applyProtection="0"/>
    <xf numFmtId="4" fontId="27" fillId="21" borderId="267" applyNumberFormat="0" applyProtection="0">
      <alignment horizontal="left" vertical="center" indent="1"/>
    </xf>
    <xf numFmtId="186" fontId="56" fillId="14" borderId="261" applyNumberFormat="0" applyProtection="0">
      <alignment horizontal="left" vertical="top" indent="1"/>
    </xf>
    <xf numFmtId="186" fontId="42" fillId="44" borderId="263" applyNumberFormat="0" applyAlignment="0" applyProtection="0"/>
    <xf numFmtId="186" fontId="56" fillId="21" borderId="252" applyNumberFormat="0" applyProtection="0">
      <alignment horizontal="left" vertical="top" indent="1"/>
    </xf>
    <xf numFmtId="190" fontId="5" fillId="69" borderId="8">
      <alignment vertical="center"/>
    </xf>
    <xf numFmtId="186" fontId="56" fillId="15" borderId="252" applyNumberFormat="0" applyProtection="0">
      <alignment horizontal="left" vertical="top" indent="1"/>
    </xf>
    <xf numFmtId="186" fontId="27" fillId="15" borderId="252" applyNumberFormat="0" applyProtection="0">
      <alignment horizontal="left" vertical="center" indent="1"/>
    </xf>
    <xf numFmtId="186" fontId="56" fillId="63" borderId="252" applyNumberFormat="0" applyProtection="0">
      <alignment horizontal="left" vertical="top" indent="1"/>
    </xf>
    <xf numFmtId="188" fontId="5" fillId="70" borderId="259">
      <alignment horizontal="right" vertical="center"/>
      <protection locked="0"/>
    </xf>
    <xf numFmtId="186" fontId="42" fillId="44" borderId="253" applyNumberFormat="0" applyAlignment="0" applyProtection="0"/>
    <xf numFmtId="186" fontId="56" fillId="21"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9" fillId="53" borderId="253" applyNumberFormat="0" applyProtection="0">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93" fontId="28" fillId="50" borderId="259">
      <alignment vertical="center"/>
    </xf>
    <xf numFmtId="188" fontId="5" fillId="70" borderId="8">
      <alignment horizontal="right" vertical="center"/>
      <protection locked="0"/>
    </xf>
    <xf numFmtId="186" fontId="61" fillId="21" borderId="255" applyBorder="0"/>
    <xf numFmtId="186" fontId="56" fillId="40" borderId="253" applyNumberFormat="0" applyFont="0" applyAlignment="0" applyProtection="0"/>
    <xf numFmtId="186" fontId="27" fillId="15" borderId="252" applyNumberFormat="0" applyProtection="0">
      <alignment horizontal="left" vertical="top" indent="1"/>
    </xf>
    <xf numFmtId="186" fontId="56" fillId="40" borderId="263" applyNumberFormat="0" applyFont="0" applyAlignment="0" applyProtection="0"/>
    <xf numFmtId="186" fontId="60" fillId="52" borderId="252" applyNumberFormat="0" applyProtection="0">
      <alignment horizontal="left" vertical="top" indent="1"/>
    </xf>
    <xf numFmtId="4" fontId="56" fillId="55" borderId="253" applyNumberFormat="0" applyProtection="0">
      <alignment horizontal="right" vertical="center"/>
    </xf>
    <xf numFmtId="186" fontId="56" fillId="21" borderId="244" applyNumberFormat="0" applyProtection="0">
      <alignment horizontal="left" vertical="top" indent="1"/>
    </xf>
    <xf numFmtId="186" fontId="56" fillId="21" borderId="261" applyNumberFormat="0" applyProtection="0">
      <alignment horizontal="left" vertical="top" indent="1"/>
    </xf>
    <xf numFmtId="186" fontId="27" fillId="21" borderId="252" applyNumberFormat="0" applyProtection="0">
      <alignment horizontal="left" vertical="top" indent="1"/>
    </xf>
    <xf numFmtId="186" fontId="57" fillId="44" borderId="254" applyNumberFormat="0" applyAlignment="0" applyProtection="0"/>
    <xf numFmtId="190" fontId="5" fillId="69" borderId="249">
      <alignment vertical="center"/>
    </xf>
    <xf numFmtId="186" fontId="27" fillId="21" borderId="261" applyNumberFormat="0" applyProtection="0">
      <alignment horizontal="left" vertical="center" indent="1"/>
    </xf>
    <xf numFmtId="4" fontId="56" fillId="54" borderId="242" applyNumberFormat="0" applyProtection="0">
      <alignment horizontal="left" vertical="center" indent="1"/>
    </xf>
    <xf numFmtId="4" fontId="56" fillId="54" borderId="242" applyNumberFormat="0" applyProtection="0">
      <alignment horizontal="left" vertical="center" indent="1"/>
    </xf>
    <xf numFmtId="190" fontId="28" fillId="51" borderId="8">
      <alignment horizontal="right" vertical="center"/>
      <protection locked="0"/>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91" fontId="5" fillId="13" borderId="249">
      <alignment vertical="center"/>
    </xf>
    <xf numFmtId="186" fontId="27" fillId="15" borderId="244" applyNumberFormat="0" applyProtection="0">
      <alignment horizontal="left" vertical="top" indent="1"/>
    </xf>
    <xf numFmtId="193" fontId="28" fillId="12" borderId="249">
      <alignment vertical="center"/>
      <protection locked="0"/>
    </xf>
    <xf numFmtId="186" fontId="56" fillId="21" borderId="252" applyNumberFormat="0" applyProtection="0">
      <alignment horizontal="left" vertical="top" indent="1"/>
    </xf>
    <xf numFmtId="186" fontId="56" fillId="15" borderId="244" applyNumberFormat="0" applyProtection="0">
      <alignment horizontal="left" vertical="top" indent="1"/>
    </xf>
    <xf numFmtId="37" fontId="33" fillId="0" borderId="256" applyNumberFormat="0"/>
    <xf numFmtId="193" fontId="28" fillId="12" borderId="259">
      <alignment vertical="center"/>
      <protection locked="0"/>
    </xf>
    <xf numFmtId="186" fontId="56" fillId="40" borderId="253" applyNumberFormat="0" applyFont="0" applyAlignment="0" applyProtection="0"/>
    <xf numFmtId="186" fontId="56" fillId="21" borderId="261" applyNumberFormat="0" applyProtection="0">
      <alignment horizontal="left" vertical="top" indent="1"/>
    </xf>
    <xf numFmtId="186" fontId="27" fillId="63" borderId="244"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8" fontId="28" fillId="51" borderId="259">
      <alignment horizontal="right" vertical="center"/>
      <protection locked="0"/>
    </xf>
    <xf numFmtId="191" fontId="5" fillId="69" borderId="249">
      <alignment vertical="center"/>
    </xf>
    <xf numFmtId="186" fontId="56" fillId="21" borderId="244" applyNumberFormat="0" applyProtection="0">
      <alignment horizontal="left" vertical="top" indent="1"/>
    </xf>
    <xf numFmtId="193" fontId="28" fillId="12" borderId="249">
      <alignment vertical="center"/>
      <protection locked="0"/>
    </xf>
    <xf numFmtId="186" fontId="27" fillId="15" borderId="244" applyNumberFormat="0" applyProtection="0">
      <alignment horizontal="left" vertical="center" indent="1"/>
    </xf>
    <xf numFmtId="186" fontId="56" fillId="40" borderId="242" applyNumberFormat="0" applyFont="0" applyAlignment="0" applyProtection="0"/>
    <xf numFmtId="186" fontId="56" fillId="14" borderId="244" applyNumberFormat="0" applyProtection="0">
      <alignment horizontal="left" vertical="top" indent="1"/>
    </xf>
    <xf numFmtId="186" fontId="56" fillId="21" borderId="244" applyNumberFormat="0" applyProtection="0">
      <alignment horizontal="left" vertical="top" indent="1"/>
    </xf>
    <xf numFmtId="37" fontId="33" fillId="0" borderId="247" applyNumberFormat="0"/>
    <xf numFmtId="186" fontId="56" fillId="63" borderId="244" applyNumberFormat="0" applyProtection="0">
      <alignment horizontal="left" vertical="top" indent="1"/>
    </xf>
    <xf numFmtId="186" fontId="27" fillId="14" borderId="244" applyNumberFormat="0" applyProtection="0">
      <alignment horizontal="left" vertical="center" indent="1"/>
    </xf>
    <xf numFmtId="186" fontId="56" fillId="63"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56" fillId="15" borderId="261" applyNumberFormat="0" applyProtection="0">
      <alignment horizontal="left" vertical="top" indent="1"/>
    </xf>
    <xf numFmtId="4" fontId="62" fillId="48" borderId="261" applyNumberFormat="0" applyProtection="0">
      <alignment vertical="center"/>
    </xf>
    <xf numFmtId="186" fontId="62" fillId="48" borderId="261" applyNumberFormat="0" applyProtection="0">
      <alignment horizontal="left" vertical="top" indent="1"/>
    </xf>
    <xf numFmtId="186" fontId="56" fillId="62" borderId="263" applyNumberFormat="0" applyProtection="0">
      <alignment horizontal="left" vertical="center" indent="1"/>
    </xf>
    <xf numFmtId="186" fontId="56" fillId="40" borderId="263" applyNumberFormat="0" applyFont="0" applyAlignment="0" applyProtection="0"/>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4" fontId="56" fillId="0" borderId="263" applyNumberFormat="0" applyProtection="0">
      <alignment horizontal="right" vertical="center"/>
    </xf>
    <xf numFmtId="186" fontId="27"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4" fontId="59" fillId="53" borderId="263" applyNumberFormat="0" applyProtection="0">
      <alignment vertical="center"/>
    </xf>
    <xf numFmtId="186" fontId="56" fillId="15" borderId="261" applyNumberFormat="0" applyProtection="0">
      <alignment horizontal="left" vertical="top" indent="1"/>
    </xf>
    <xf numFmtId="186" fontId="44" fillId="0" borderId="268" applyNumberFormat="0" applyFill="0" applyAlignment="0" applyProtection="0"/>
    <xf numFmtId="186" fontId="61" fillId="21" borderId="265" applyBorder="0"/>
    <xf numFmtId="4" fontId="56" fillId="52" borderId="263" applyNumberFormat="0" applyProtection="0">
      <alignment vertical="center"/>
    </xf>
    <xf numFmtId="186" fontId="56" fillId="40" borderId="263" applyNumberFormat="0" applyFont="0" applyAlignment="0" applyProtection="0"/>
    <xf numFmtId="188" fontId="5" fillId="69" borderId="249">
      <alignment vertical="center"/>
    </xf>
    <xf numFmtId="4" fontId="70" fillId="86" borderId="251" applyNumberFormat="0" applyProtection="0">
      <alignment horizontal="left" vertical="center" indent="1"/>
    </xf>
    <xf numFmtId="186" fontId="27" fillId="64" borderId="249" applyNumberFormat="0">
      <protection locked="0"/>
    </xf>
    <xf numFmtId="172" fontId="28" fillId="12" borderId="269">
      <alignment vertical="center"/>
      <protection locked="0"/>
    </xf>
    <xf numFmtId="186" fontId="56" fillId="14" borderId="252" applyNumberFormat="0" applyProtection="0">
      <alignment horizontal="left" vertical="top" indent="1"/>
    </xf>
    <xf numFmtId="4" fontId="56" fillId="60" borderId="263" applyNumberFormat="0" applyProtection="0">
      <alignment horizontal="right" vertical="center"/>
    </xf>
    <xf numFmtId="186" fontId="27" fillId="15" borderId="244" applyNumberFormat="0" applyProtection="0">
      <alignment horizontal="left" vertical="center" indent="1"/>
    </xf>
    <xf numFmtId="186" fontId="56" fillId="40" borderId="253" applyNumberFormat="0" applyFont="0" applyAlignment="0" applyProtection="0"/>
    <xf numFmtId="186" fontId="56" fillId="21" borderId="252" applyNumberFormat="0" applyProtection="0">
      <alignment horizontal="left" vertical="top" indent="1"/>
    </xf>
    <xf numFmtId="4" fontId="56" fillId="56" borderId="26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0" fillId="41" borderId="253" applyNumberFormat="0" applyAlignment="0" applyProtection="0"/>
    <xf numFmtId="186" fontId="56" fillId="21" borderId="244" applyNumberFormat="0" applyProtection="0">
      <alignment horizontal="left" vertical="top" indent="1"/>
    </xf>
    <xf numFmtId="37" fontId="33" fillId="0" borderId="247" applyNumberFormat="0"/>
    <xf numFmtId="186" fontId="56" fillId="21" borderId="252" applyNumberFormat="0" applyProtection="0">
      <alignment horizontal="left" vertical="top" indent="1"/>
    </xf>
    <xf numFmtId="190" fontId="28" fillId="49" borderId="249">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27" fillId="21" borderId="244" applyNumberFormat="0" applyProtection="0">
      <alignment horizontal="left" vertical="center" indent="1"/>
    </xf>
    <xf numFmtId="4" fontId="59" fillId="65" borderId="242" applyNumberFormat="0" applyProtection="0">
      <alignment horizontal="right" vertical="center"/>
    </xf>
    <xf numFmtId="188" fontId="5" fillId="70" borderId="269">
      <alignment horizontal="right" vertical="center"/>
      <protection locked="0"/>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14" borderId="263" applyNumberFormat="0" applyProtection="0">
      <alignment horizontal="left" vertical="center" indent="1"/>
    </xf>
    <xf numFmtId="186" fontId="56" fillId="63" borderId="261" applyNumberFormat="0" applyProtection="0">
      <alignment horizontal="left" vertical="top" indent="1"/>
    </xf>
    <xf numFmtId="186" fontId="27" fillId="15" borderId="261" applyNumberFormat="0" applyProtection="0">
      <alignment horizontal="left" vertical="top" indent="1"/>
    </xf>
    <xf numFmtId="186" fontId="28" fillId="50" borderId="8">
      <alignment vertical="center"/>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56" fillId="40" borderId="263" applyNumberFormat="0" applyFont="0" applyAlignment="0" applyProtection="0"/>
    <xf numFmtId="186" fontId="56" fillId="40" borderId="253" applyNumberFormat="0" applyFont="0" applyAlignment="0" applyProtection="0"/>
    <xf numFmtId="186" fontId="27" fillId="14" borderId="261" applyNumberFormat="0" applyProtection="0">
      <alignment horizontal="left" vertical="center" indent="1"/>
    </xf>
    <xf numFmtId="4" fontId="56" fillId="15" borderId="263" applyNumberFormat="0" applyProtection="0">
      <alignment horizontal="right" vertical="center"/>
    </xf>
    <xf numFmtId="4" fontId="56" fillId="54"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9" fillId="53" borderId="263" applyNumberFormat="0" applyProtection="0">
      <alignment vertical="center"/>
    </xf>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27" fillId="21" borderId="267" applyNumberFormat="0" applyProtection="0">
      <alignment horizontal="left" vertical="center" indent="1"/>
    </xf>
    <xf numFmtId="4" fontId="59" fillId="65" borderId="263" applyNumberFormat="0" applyProtection="0">
      <alignment horizontal="right" vertical="center"/>
    </xf>
    <xf numFmtId="186" fontId="56" fillId="63" borderId="261" applyNumberFormat="0" applyProtection="0">
      <alignment horizontal="left" vertical="top" indent="1"/>
    </xf>
    <xf numFmtId="4" fontId="56" fillId="19" borderId="263" applyNumberFormat="0" applyProtection="0">
      <alignment horizontal="right" vertical="center"/>
    </xf>
    <xf numFmtId="4" fontId="59" fillId="65" borderId="263" applyNumberFormat="0" applyProtection="0">
      <alignment horizontal="right" vertical="center"/>
    </xf>
    <xf numFmtId="186" fontId="57" fillId="44" borderId="264" applyNumberFormat="0" applyAlignment="0" applyProtection="0"/>
    <xf numFmtId="4" fontId="56" fillId="57" borderId="267" applyNumberFormat="0" applyProtection="0">
      <alignment horizontal="right" vertical="center"/>
    </xf>
    <xf numFmtId="186" fontId="27" fillId="21" borderId="261" applyNumberFormat="0" applyProtection="0">
      <alignment horizontal="left" vertical="center" indent="1"/>
    </xf>
    <xf numFmtId="186" fontId="56" fillId="14" borderId="244"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16" borderId="263" applyNumberFormat="0" applyProtection="0">
      <alignment horizontal="right" vertical="center"/>
    </xf>
    <xf numFmtId="186" fontId="60" fillId="52" borderId="261" applyNumberFormat="0" applyProtection="0">
      <alignment horizontal="left" vertical="top" indent="1"/>
    </xf>
    <xf numFmtId="186" fontId="56" fillId="40" borderId="263" applyNumberFormat="0" applyFont="0" applyAlignment="0" applyProtection="0"/>
    <xf numFmtId="4" fontId="56" fillId="55" borderId="263" applyNumberFormat="0" applyProtection="0">
      <alignment horizontal="right" vertical="center"/>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172" fontId="5" fillId="7" borderId="249">
      <alignment vertical="center"/>
      <protection locked="0"/>
    </xf>
    <xf numFmtId="4" fontId="74" fillId="87" borderId="252" applyNumberFormat="0" applyProtection="0">
      <alignment horizontal="right" vertical="center"/>
    </xf>
    <xf numFmtId="186" fontId="62" fillId="15" borderId="252" applyNumberFormat="0" applyProtection="0">
      <alignment horizontal="left" vertical="top" indent="1"/>
    </xf>
    <xf numFmtId="4" fontId="56" fillId="53" borderId="253" applyNumberFormat="0" applyProtection="0">
      <alignment horizontal="left" vertical="center" indent="1"/>
    </xf>
    <xf numFmtId="186" fontId="27" fillId="21" borderId="244" applyNumberFormat="0" applyProtection="0">
      <alignment horizontal="left" vertical="center" indent="1"/>
    </xf>
    <xf numFmtId="186" fontId="61" fillId="21" borderId="255" applyBorder="0"/>
    <xf numFmtId="4" fontId="56" fillId="52" borderId="253" applyNumberFormat="0" applyProtection="0">
      <alignment vertical="center"/>
    </xf>
    <xf numFmtId="186" fontId="56" fillId="14" borderId="252" applyNumberFormat="0" applyProtection="0">
      <alignment horizontal="left" vertical="top" indent="1"/>
    </xf>
    <xf numFmtId="190" fontId="28" fillId="51" borderId="259">
      <alignment horizontal="right" vertical="center"/>
      <protection locked="0"/>
    </xf>
    <xf numFmtId="186" fontId="60" fillId="52" borderId="252" applyNumberFormat="0" applyProtection="0">
      <alignment horizontal="left" vertical="top" indent="1"/>
    </xf>
    <xf numFmtId="186" fontId="56" fillId="15" borderId="252" applyNumberFormat="0" applyProtection="0">
      <alignment horizontal="left" vertical="top" indent="1"/>
    </xf>
    <xf numFmtId="191" fontId="28" fillId="50" borderId="8">
      <alignment vertical="center"/>
    </xf>
    <xf numFmtId="0" fontId="5" fillId="69" borderId="8">
      <alignment vertical="center"/>
    </xf>
    <xf numFmtId="0" fontId="37" fillId="15" borderId="252" applyNumberFormat="0" applyProtection="0">
      <alignment horizontal="left" vertical="top" indent="1"/>
    </xf>
    <xf numFmtId="186" fontId="56" fillId="40" borderId="253" applyNumberFormat="0" applyFont="0" applyAlignment="0" applyProtection="0"/>
    <xf numFmtId="4" fontId="56" fillId="19" borderId="253" applyNumberFormat="0" applyProtection="0">
      <alignment horizontal="right" vertical="center"/>
    </xf>
    <xf numFmtId="186" fontId="56" fillId="14" borderId="252" applyNumberFormat="0" applyProtection="0">
      <alignment horizontal="left" vertical="top" indent="1"/>
    </xf>
    <xf numFmtId="4" fontId="56" fillId="57" borderId="257" applyNumberFormat="0" applyProtection="0">
      <alignment horizontal="right" vertical="center"/>
    </xf>
    <xf numFmtId="4" fontId="56" fillId="0" borderId="253" applyNumberFormat="0" applyProtection="0">
      <alignment horizontal="right" vertical="center"/>
    </xf>
    <xf numFmtId="4" fontId="56" fillId="53" borderId="263" applyNumberFormat="0" applyProtection="0">
      <alignment horizontal="left" vertical="center" indent="1"/>
    </xf>
    <xf numFmtId="186" fontId="56" fillId="40" borderId="253" applyNumberFormat="0" applyFont="0" applyAlignment="0" applyProtection="0"/>
    <xf numFmtId="186" fontId="27" fillId="15" borderId="252" applyNumberFormat="0" applyProtection="0">
      <alignment horizontal="left" vertical="top" indent="1"/>
    </xf>
    <xf numFmtId="186" fontId="27" fillId="15" borderId="261" applyNumberFormat="0" applyProtection="0">
      <alignment horizontal="left" vertical="center"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4" fontId="56" fillId="23" borderId="253" applyNumberFormat="0" applyProtection="0">
      <alignment horizontal="right" vertical="center"/>
    </xf>
    <xf numFmtId="186" fontId="56" fillId="63" borderId="261" applyNumberFormat="0" applyProtection="0">
      <alignment horizontal="left" vertical="top" indent="1"/>
    </xf>
    <xf numFmtId="4" fontId="56" fillId="19" borderId="253" applyNumberFormat="0" applyProtection="0">
      <alignment horizontal="right" vertical="center"/>
    </xf>
    <xf numFmtId="4" fontId="56" fillId="16" borderId="253" applyNumberFormat="0" applyProtection="0">
      <alignment horizontal="right" vertical="center"/>
    </xf>
    <xf numFmtId="186" fontId="56" fillId="15" borderId="261" applyNumberFormat="0" applyProtection="0">
      <alignment horizontal="left" vertical="top" indent="1"/>
    </xf>
    <xf numFmtId="4" fontId="62" fillId="11" borderId="244" applyNumberFormat="0" applyProtection="0">
      <alignment horizontal="left" vertical="center" indent="1"/>
    </xf>
    <xf numFmtId="186" fontId="56" fillId="40" borderId="242" applyNumberFormat="0" applyFont="0" applyAlignment="0" applyProtection="0"/>
    <xf numFmtId="4" fontId="56" fillId="57" borderId="245" applyNumberFormat="0" applyProtection="0">
      <alignment horizontal="right" vertical="center"/>
    </xf>
    <xf numFmtId="172" fontId="28" fillId="12" borderId="8">
      <alignment vertical="center"/>
      <protection locked="0"/>
    </xf>
    <xf numFmtId="194" fontId="33" fillId="0" borderId="231" applyFill="0"/>
    <xf numFmtId="186" fontId="56" fillId="15" borderId="244" applyNumberFormat="0" applyProtection="0">
      <alignment horizontal="left" vertical="top" indent="1"/>
    </xf>
    <xf numFmtId="4" fontId="56" fillId="14" borderId="257" applyNumberFormat="0" applyProtection="0">
      <alignment horizontal="left" vertical="center" indent="1"/>
    </xf>
    <xf numFmtId="186" fontId="56" fillId="63" borderId="252" applyNumberFormat="0" applyProtection="0">
      <alignment horizontal="left" vertical="top" indent="1"/>
    </xf>
    <xf numFmtId="186" fontId="27" fillId="14" borderId="261" applyNumberFormat="0" applyProtection="0">
      <alignment horizontal="left" vertical="center" indent="1"/>
    </xf>
    <xf numFmtId="186" fontId="62" fillId="15" borderId="261" applyNumberFormat="0" applyProtection="0">
      <alignment horizontal="left" vertical="top" indent="1"/>
    </xf>
    <xf numFmtId="188" fontId="28" fillId="49" borderId="8">
      <alignment vertical="center"/>
    </xf>
    <xf numFmtId="186" fontId="56" fillId="40" borderId="253" applyNumberFormat="0" applyFont="0" applyAlignment="0" applyProtection="0"/>
    <xf numFmtId="0" fontId="5" fillId="13" borderId="249">
      <alignment vertical="center"/>
    </xf>
    <xf numFmtId="4" fontId="56" fillId="16" borderId="253" applyNumberFormat="0" applyProtection="0">
      <alignment horizontal="right" vertical="center"/>
    </xf>
    <xf numFmtId="191" fontId="28" fillId="50" borderId="249">
      <alignment vertical="center"/>
    </xf>
    <xf numFmtId="186" fontId="27" fillId="14" borderId="244" applyNumberFormat="0" applyProtection="0">
      <alignment horizontal="left" vertical="center" indent="1"/>
    </xf>
    <xf numFmtId="4" fontId="56" fillId="61" borderId="245" applyNumberFormat="0" applyProtection="0">
      <alignment horizontal="left" vertical="center" indent="1"/>
    </xf>
    <xf numFmtId="4" fontId="63" fillId="66" borderId="245" applyNumberFormat="0" applyProtection="0">
      <alignment horizontal="left" vertical="center" indent="1"/>
    </xf>
    <xf numFmtId="186" fontId="27" fillId="21" borderId="244" applyNumberFormat="0" applyProtection="0">
      <alignment horizontal="left" vertical="center" indent="1"/>
    </xf>
    <xf numFmtId="188" fontId="5" fillId="13" borderId="249">
      <alignment vertical="center"/>
    </xf>
    <xf numFmtId="196" fontId="5" fillId="70" borderId="249">
      <alignment horizontal="right" vertical="center"/>
      <protection locked="0"/>
    </xf>
    <xf numFmtId="186" fontId="56" fillId="40" borderId="242" applyNumberFormat="0" applyFont="0" applyAlignment="0" applyProtection="0"/>
    <xf numFmtId="186" fontId="56" fillId="40" borderId="253" applyNumberFormat="0" applyFont="0" applyAlignment="0" applyProtection="0"/>
    <xf numFmtId="186" fontId="62" fillId="48" borderId="244" applyNumberFormat="0" applyProtection="0">
      <alignment horizontal="left" vertical="top" indent="1"/>
    </xf>
    <xf numFmtId="4" fontId="59" fillId="65" borderId="253" applyNumberFormat="0" applyProtection="0">
      <alignment horizontal="right" vertical="center"/>
    </xf>
    <xf numFmtId="186" fontId="27" fillId="14" borderId="244" applyNumberFormat="0" applyProtection="0">
      <alignment horizontal="left" vertical="center" indent="1"/>
    </xf>
    <xf numFmtId="186" fontId="50" fillId="41" borderId="253" applyNumberFormat="0" applyAlignment="0" applyProtection="0"/>
    <xf numFmtId="193" fontId="28" fillId="50" borderId="8">
      <alignment vertical="center"/>
    </xf>
    <xf numFmtId="191" fontId="28" fillId="51" borderId="259">
      <alignment horizontal="right" vertical="center"/>
      <protection locked="0"/>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72" fontId="28" fillId="12" borderId="249">
      <alignment vertical="center"/>
      <protection locked="0"/>
    </xf>
    <xf numFmtId="186" fontId="28" fillId="49" borderId="8">
      <alignment vertical="center"/>
    </xf>
    <xf numFmtId="190" fontId="5" fillId="70" borderId="249">
      <alignment horizontal="right" vertical="center"/>
      <protection locked="0"/>
    </xf>
    <xf numFmtId="190" fontId="28" fillId="51" borderId="8">
      <alignment horizontal="right" vertical="center"/>
      <protection locked="0"/>
    </xf>
    <xf numFmtId="186" fontId="27" fillId="63" borderId="252" applyNumberFormat="0" applyProtection="0">
      <alignment horizontal="left" vertical="center"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28" fillId="12" borderId="259">
      <alignment vertical="center"/>
      <protection locked="0"/>
    </xf>
    <xf numFmtId="4" fontId="56" fillId="61" borderId="245" applyNumberFormat="0" applyProtection="0">
      <alignment horizontal="left" vertical="center" indent="1"/>
    </xf>
    <xf numFmtId="4" fontId="56" fillId="55" borderId="253" applyNumberFormat="0" applyProtection="0">
      <alignment horizontal="right" vertical="center"/>
    </xf>
    <xf numFmtId="4" fontId="56" fillId="61" borderId="257" applyNumberFormat="0" applyProtection="0">
      <alignment horizontal="left" vertical="center" indent="1"/>
    </xf>
    <xf numFmtId="0" fontId="5" fillId="70" borderId="249">
      <alignment horizontal="right" vertical="center"/>
      <protection locked="0"/>
    </xf>
    <xf numFmtId="4" fontId="56" fillId="60" borderId="253" applyNumberFormat="0" applyProtection="0">
      <alignment horizontal="right" vertical="center"/>
    </xf>
    <xf numFmtId="186" fontId="56" fillId="63" borderId="244" applyNumberFormat="0" applyProtection="0">
      <alignment horizontal="left" vertical="top" indent="1"/>
    </xf>
    <xf numFmtId="186" fontId="42" fillId="44" borderId="253" applyNumberFormat="0" applyAlignment="0" applyProtection="0"/>
    <xf numFmtId="186" fontId="56" fillId="15" borderId="244" applyNumberFormat="0" applyProtection="0">
      <alignment horizontal="left" vertical="top" indent="1"/>
    </xf>
    <xf numFmtId="4" fontId="27" fillId="21" borderId="257" applyNumberFormat="0" applyProtection="0">
      <alignment horizontal="left" vertical="center" indent="1"/>
    </xf>
    <xf numFmtId="186" fontId="56" fillId="40" borderId="253" applyNumberFormat="0" applyFont="0" applyAlignment="0" applyProtection="0"/>
    <xf numFmtId="186" fontId="62" fillId="48" borderId="252" applyNumberFormat="0" applyProtection="0">
      <alignment horizontal="left" vertical="top" indent="1"/>
    </xf>
    <xf numFmtId="4" fontId="56" fillId="14" borderId="257" applyNumberFormat="0" applyProtection="0">
      <alignment horizontal="left" vertical="center" indent="1"/>
    </xf>
    <xf numFmtId="186" fontId="56" fillId="63" borderId="252" applyNumberFormat="0" applyProtection="0">
      <alignment horizontal="left" vertical="top" indent="1"/>
    </xf>
    <xf numFmtId="186" fontId="44" fillId="0" borderId="258" applyNumberFormat="0" applyFill="0" applyAlignment="0" applyProtection="0"/>
    <xf numFmtId="191" fontId="5" fillId="13" borderId="8">
      <alignment vertical="center"/>
    </xf>
    <xf numFmtId="4" fontId="71" fillId="53" borderId="252" applyNumberFormat="0" applyProtection="0">
      <alignmen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27" fillId="63" borderId="261"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93" fontId="28" fillId="12" borderId="8">
      <alignment vertical="center"/>
      <protection locked="0"/>
    </xf>
    <xf numFmtId="186" fontId="56" fillId="14" borderId="252" applyNumberFormat="0" applyProtection="0">
      <alignment horizontal="left" vertical="top" indent="1"/>
    </xf>
    <xf numFmtId="186" fontId="27" fillId="15" borderId="261"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61" borderId="257" applyNumberFormat="0" applyProtection="0">
      <alignment horizontal="left" vertical="center" indent="1"/>
    </xf>
    <xf numFmtId="190" fontId="5" fillId="70" borderId="259">
      <alignment horizontal="right" vertical="center"/>
      <protection locked="0"/>
    </xf>
    <xf numFmtId="186" fontId="27" fillId="21" borderId="252" applyNumberFormat="0" applyProtection="0">
      <alignment horizontal="left" vertical="top" indent="1"/>
    </xf>
    <xf numFmtId="4" fontId="56" fillId="57" borderId="257" applyNumberFormat="0" applyProtection="0">
      <alignment horizontal="right" vertical="center"/>
    </xf>
    <xf numFmtId="186" fontId="56" fillId="14" borderId="252" applyNumberFormat="0" applyProtection="0">
      <alignment horizontal="left" vertical="top" indent="1"/>
    </xf>
    <xf numFmtId="191" fontId="28" fillId="50" borderId="259">
      <alignment vertical="center"/>
    </xf>
    <xf numFmtId="4" fontId="56" fillId="61" borderId="267" applyNumberFormat="0" applyProtection="0">
      <alignment horizontal="left" vertical="center" indent="1"/>
    </xf>
    <xf numFmtId="191" fontId="28" fillId="51" borderId="8">
      <alignment horizontal="right" vertical="center"/>
      <protection locked="0"/>
    </xf>
    <xf numFmtId="4" fontId="56" fillId="15" borderId="257" applyNumberFormat="0" applyProtection="0">
      <alignment horizontal="left" vertical="center" indent="1"/>
    </xf>
    <xf numFmtId="186" fontId="56" fillId="40" borderId="263" applyNumberFormat="0" applyFont="0" applyAlignment="0" applyProtection="0"/>
    <xf numFmtId="186" fontId="27" fillId="15"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60" fillId="52" borderId="252" applyNumberFormat="0" applyProtection="0">
      <alignment horizontal="left" vertical="top" indent="1"/>
    </xf>
    <xf numFmtId="4" fontId="62" fillId="11" borderId="252" applyNumberFormat="0" applyProtection="0">
      <alignment horizontal="left" vertical="center" indent="1"/>
    </xf>
    <xf numFmtId="186" fontId="27" fillId="21" borderId="252" applyNumberFormat="0" applyProtection="0">
      <alignment horizontal="left" vertical="center" indent="1"/>
    </xf>
    <xf numFmtId="191" fontId="28" fillId="12" borderId="269">
      <alignment vertical="center"/>
      <protection locked="0"/>
    </xf>
    <xf numFmtId="191" fontId="5" fillId="13" borderId="8">
      <alignment vertical="center"/>
    </xf>
    <xf numFmtId="186" fontId="56" fillId="63" borderId="263" applyNumberFormat="0" applyProtection="0">
      <alignment horizontal="left" vertical="center" indent="1"/>
    </xf>
    <xf numFmtId="4" fontId="76" fillId="87" borderId="261" applyNumberFormat="0" applyProtection="0">
      <alignment horizontal="right" vertical="center"/>
    </xf>
    <xf numFmtId="186" fontId="56" fillId="14" borderId="261" applyNumberFormat="0" applyProtection="0">
      <alignment horizontal="left" vertical="top" indent="1"/>
    </xf>
    <xf numFmtId="186" fontId="27" fillId="63" borderId="252" applyNumberFormat="0" applyProtection="0">
      <alignment horizontal="left" vertical="center" indent="1"/>
    </xf>
    <xf numFmtId="186" fontId="27" fillId="63"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37" fontId="33" fillId="0" borderId="266" applyNumberFormat="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4" fontId="56" fillId="56" borderId="263" applyNumberFormat="0" applyProtection="0">
      <alignment horizontal="right" vertical="center"/>
    </xf>
    <xf numFmtId="4" fontId="63" fillId="66" borderId="267" applyNumberFormat="0" applyProtection="0">
      <alignment horizontal="left" vertical="center" indent="1"/>
    </xf>
    <xf numFmtId="4" fontId="56" fillId="55" borderId="253" applyNumberFormat="0" applyProtection="0">
      <alignment horizontal="right" vertical="center"/>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27" fillId="21" borderId="252" applyNumberFormat="0" applyProtection="0">
      <alignment horizontal="left" vertical="center"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0" fillId="41" borderId="253" applyNumberFormat="0" applyAlignment="0" applyProtection="0"/>
    <xf numFmtId="186" fontId="27" fillId="63" borderId="252" applyNumberFormat="0" applyProtection="0">
      <alignment horizontal="left" vertical="top" indent="1"/>
    </xf>
    <xf numFmtId="186" fontId="57" fillId="44" borderId="264" applyNumberFormat="0" applyAlignment="0" applyProtection="0"/>
    <xf numFmtId="188" fontId="28" fillId="51" borderId="8">
      <alignment horizontal="right" vertical="center"/>
      <protection locked="0"/>
    </xf>
    <xf numFmtId="186" fontId="28" fillId="49" borderId="259">
      <alignment vertical="center"/>
    </xf>
    <xf numFmtId="4" fontId="56" fillId="15" borderId="263" applyNumberFormat="0" applyProtection="0">
      <alignment horizontal="right" vertical="center"/>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4" fontId="56" fillId="15" borderId="257" applyNumberFormat="0" applyProtection="0">
      <alignment horizontal="left" vertical="center" indent="1"/>
    </xf>
    <xf numFmtId="0" fontId="5" fillId="70" borderId="8">
      <alignment horizontal="right" vertical="center"/>
      <protection locked="0"/>
    </xf>
    <xf numFmtId="4" fontId="56" fillId="23" borderId="263" applyNumberFormat="0" applyProtection="0">
      <alignment horizontal="right" vertical="center"/>
    </xf>
    <xf numFmtId="4" fontId="59" fillId="53" borderId="253" applyNumberFormat="0" applyProtection="0">
      <alignment vertical="center"/>
    </xf>
    <xf numFmtId="186" fontId="56" fillId="21"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0" fillId="41" borderId="253" applyNumberFormat="0" applyAlignment="0" applyProtection="0"/>
    <xf numFmtId="4" fontId="59" fillId="53" borderId="253" applyNumberFormat="0" applyProtection="0">
      <alignment vertical="center"/>
    </xf>
    <xf numFmtId="186" fontId="56" fillId="40" borderId="242" applyNumberFormat="0" applyFont="0" applyAlignment="0" applyProtection="0"/>
    <xf numFmtId="37" fontId="33" fillId="0" borderId="256" applyNumberFormat="0"/>
    <xf numFmtId="186" fontId="57" fillId="44" borderId="254" applyNumberFormat="0" applyAlignment="0" applyProtection="0"/>
    <xf numFmtId="186" fontId="56" fillId="21" borderId="252" applyNumberFormat="0" applyProtection="0">
      <alignment horizontal="left" vertical="top" indent="1"/>
    </xf>
    <xf numFmtId="193" fontId="5" fillId="69" borderId="249">
      <alignment vertical="center"/>
    </xf>
    <xf numFmtId="186" fontId="56" fillId="40" borderId="253" applyNumberFormat="0" applyFont="0" applyAlignment="0" applyProtection="0"/>
    <xf numFmtId="4" fontId="62" fillId="11" borderId="244" applyNumberFormat="0" applyProtection="0">
      <alignment horizontal="left" vertical="center" indent="1"/>
    </xf>
    <xf numFmtId="4" fontId="56" fillId="52" borderId="242" applyNumberFormat="0" applyProtection="0">
      <alignment vertical="center"/>
    </xf>
    <xf numFmtId="188" fontId="5" fillId="13" borderId="259">
      <alignment vertical="center"/>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186" fontId="44" fillId="0" borderId="248" applyNumberFormat="0" applyFill="0" applyAlignment="0" applyProtection="0"/>
    <xf numFmtId="186" fontId="56" fillId="21" borderId="244" applyNumberFormat="0" applyProtection="0">
      <alignment horizontal="left" vertical="top" indent="1"/>
    </xf>
    <xf numFmtId="191" fontId="28" fillId="12" borderId="249">
      <alignment vertical="center"/>
      <protection locked="0"/>
    </xf>
    <xf numFmtId="186" fontId="56" fillId="63" borderId="252" applyNumberFormat="0" applyProtection="0">
      <alignment horizontal="left" vertical="top" indent="1"/>
    </xf>
    <xf numFmtId="186" fontId="56" fillId="15" borderId="244" applyNumberFormat="0" applyProtection="0">
      <alignment horizontal="left" vertical="top" indent="1"/>
    </xf>
    <xf numFmtId="4" fontId="56" fillId="0" borderId="253" applyNumberFormat="0" applyProtection="0">
      <alignment horizontal="right" vertical="center"/>
    </xf>
    <xf numFmtId="186" fontId="56" fillId="40" borderId="253" applyNumberFormat="0" applyFont="0" applyAlignment="0" applyProtection="0"/>
    <xf numFmtId="4" fontId="56" fillId="15" borderId="257" applyNumberFormat="0" applyProtection="0">
      <alignment horizontal="left" vertical="center" indent="1"/>
    </xf>
    <xf numFmtId="186" fontId="28" fillId="49" borderId="259">
      <alignment vertical="center"/>
    </xf>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72" fontId="28" fillId="12" borderId="259">
      <alignment vertical="center"/>
      <protection locked="0"/>
    </xf>
    <xf numFmtId="186" fontId="56" fillId="67" borderId="249"/>
    <xf numFmtId="0" fontId="5" fillId="69" borderId="249">
      <alignment vertical="center"/>
    </xf>
    <xf numFmtId="186" fontId="62" fillId="15" borderId="244" applyNumberFormat="0" applyProtection="0">
      <alignment horizontal="left" vertical="top" indent="1"/>
    </xf>
    <xf numFmtId="186" fontId="56" fillId="14" borderId="244" applyNumberFormat="0" applyProtection="0">
      <alignment horizontal="left" vertical="top" indent="1"/>
    </xf>
    <xf numFmtId="194" fontId="33" fillId="0" borderId="231" applyFill="0"/>
    <xf numFmtId="186" fontId="56" fillId="15" borderId="252" applyNumberFormat="0" applyProtection="0">
      <alignment horizontal="left" vertical="top" indent="1"/>
    </xf>
    <xf numFmtId="186" fontId="56" fillId="40" borderId="263" applyNumberFormat="0" applyFont="0" applyAlignment="0" applyProtection="0"/>
    <xf numFmtId="186" fontId="56" fillId="14" borderId="252" applyNumberFormat="0" applyProtection="0">
      <alignment horizontal="left" vertical="top" indent="1"/>
    </xf>
    <xf numFmtId="191" fontId="28" fillId="51" borderId="249">
      <alignment horizontal="right" vertical="center"/>
      <protection locked="0"/>
    </xf>
    <xf numFmtId="186" fontId="56" fillId="14" borderId="261"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4" fontId="56" fillId="56" borderId="263" applyNumberFormat="0" applyProtection="0">
      <alignment horizontal="right" vertical="center"/>
    </xf>
    <xf numFmtId="186" fontId="27" fillId="21" borderId="261" applyNumberFormat="0" applyProtection="0">
      <alignment horizontal="left" vertical="top" indent="1"/>
    </xf>
    <xf numFmtId="186" fontId="56" fillId="15" borderId="261" applyNumberFormat="0" applyProtection="0">
      <alignment horizontal="left" vertical="top" indent="1"/>
    </xf>
    <xf numFmtId="4" fontId="56" fillId="15" borderId="267" applyNumberFormat="0" applyProtection="0">
      <alignment horizontal="left" vertical="center" indent="1"/>
    </xf>
    <xf numFmtId="4" fontId="64" fillId="64" borderId="253" applyNumberFormat="0" applyProtection="0">
      <alignment horizontal="right" vertical="center"/>
    </xf>
    <xf numFmtId="186" fontId="27" fillId="15" borderId="252" applyNumberFormat="0" applyProtection="0">
      <alignment horizontal="left" vertical="top" indent="1"/>
    </xf>
    <xf numFmtId="186" fontId="56" fillId="21" borderId="252" applyNumberFormat="0" applyProtection="0">
      <alignment horizontal="left" vertical="top" indent="1"/>
    </xf>
    <xf numFmtId="186" fontId="62" fillId="48" borderId="252" applyNumberFormat="0" applyProtection="0">
      <alignment horizontal="left" vertical="top" indent="1"/>
    </xf>
    <xf numFmtId="186" fontId="56" fillId="40" borderId="242" applyNumberFormat="0" applyFont="0" applyAlignment="0" applyProtection="0"/>
    <xf numFmtId="4" fontId="56" fillId="60" borderId="242" applyNumberFormat="0" applyProtection="0">
      <alignment horizontal="right" vertical="center"/>
    </xf>
    <xf numFmtId="194" fontId="33" fillId="0" borderId="250" applyFill="0"/>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72" fontId="5" fillId="7" borderId="249">
      <alignment vertical="center"/>
      <protection locked="0"/>
    </xf>
    <xf numFmtId="4" fontId="72" fillId="82" borderId="244" applyNumberFormat="0" applyProtection="0">
      <alignment horizontal="right" vertical="center"/>
    </xf>
    <xf numFmtId="186" fontId="27" fillId="63" borderId="244" applyNumberFormat="0" applyProtection="0">
      <alignment horizontal="left" vertical="center" indent="1"/>
    </xf>
    <xf numFmtId="37" fontId="33" fillId="0" borderId="256" applyNumberFormat="0"/>
    <xf numFmtId="4" fontId="56" fillId="19" borderId="253" applyNumberFormat="0" applyProtection="0">
      <alignment horizontal="right" vertical="center"/>
    </xf>
    <xf numFmtId="4" fontId="56" fillId="60" borderId="242" applyNumberFormat="0" applyProtection="0">
      <alignment horizontal="right" vertical="center"/>
    </xf>
    <xf numFmtId="4" fontId="64" fillId="64" borderId="253" applyNumberFormat="0" applyProtection="0">
      <alignment horizontal="right" vertical="center"/>
    </xf>
    <xf numFmtId="186" fontId="27" fillId="14" borderId="252" applyNumberFormat="0" applyProtection="0">
      <alignment horizontal="left" vertical="center" indent="1"/>
    </xf>
    <xf numFmtId="186" fontId="56" fillId="14" borderId="252" applyNumberFormat="0" applyProtection="0">
      <alignment horizontal="left" vertical="top" indent="1"/>
    </xf>
    <xf numFmtId="4" fontId="59" fillId="53" borderId="253" applyNumberFormat="0" applyProtection="0">
      <alignment vertical="center"/>
    </xf>
    <xf numFmtId="4" fontId="56" fillId="56" borderId="242" applyNumberFormat="0" applyProtection="0">
      <alignment horizontal="right" vertical="center"/>
    </xf>
    <xf numFmtId="186" fontId="27" fillId="21" borderId="252" applyNumberFormat="0" applyProtection="0">
      <alignment horizontal="left" vertical="center" indent="1"/>
    </xf>
    <xf numFmtId="186" fontId="42" fillId="44" borderId="253" applyNumberFormat="0" applyAlignment="0" applyProtection="0"/>
    <xf numFmtId="186" fontId="56" fillId="40" borderId="253" applyNumberFormat="0" applyFont="0" applyAlignment="0" applyProtection="0"/>
    <xf numFmtId="4" fontId="59" fillId="53" borderId="242" applyNumberFormat="0" applyProtection="0">
      <alignment vertical="center"/>
    </xf>
    <xf numFmtId="186" fontId="56" fillId="63" borderId="244" applyNumberFormat="0" applyProtection="0">
      <alignment horizontal="left" vertical="top" indent="1"/>
    </xf>
    <xf numFmtId="191" fontId="28" fillId="12" borderId="269">
      <alignment vertical="center"/>
      <protection locked="0"/>
    </xf>
    <xf numFmtId="186" fontId="56" fillId="40" borderId="242" applyNumberFormat="0" applyFont="0" applyAlignment="0" applyProtection="0"/>
    <xf numFmtId="4" fontId="56" fillId="53" borderId="242" applyNumberFormat="0" applyProtection="0">
      <alignment horizontal="left" vertical="center" indent="1"/>
    </xf>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5" borderId="244" applyNumberFormat="0" applyProtection="0">
      <alignment horizontal="left" vertical="top" indent="1"/>
    </xf>
    <xf numFmtId="186" fontId="56" fillId="63" borderId="252" applyNumberFormat="0" applyProtection="0">
      <alignment horizontal="left" vertical="top" indent="1"/>
    </xf>
    <xf numFmtId="188" fontId="5" fillId="13" borderId="249">
      <alignment vertical="center"/>
    </xf>
    <xf numFmtId="186" fontId="61" fillId="21" borderId="255" applyBorder="0"/>
    <xf numFmtId="186" fontId="56" fillId="63" borderId="261" applyNumberFormat="0" applyProtection="0">
      <alignment horizontal="left" vertical="top" indent="1"/>
    </xf>
    <xf numFmtId="186" fontId="27" fillId="63" borderId="252" applyNumberFormat="0" applyProtection="0">
      <alignment horizontal="left" vertical="top" indent="1"/>
    </xf>
    <xf numFmtId="186" fontId="60" fillId="52"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62" fillId="15" borderId="252" applyNumberFormat="0" applyProtection="0">
      <alignment horizontal="left" vertical="top" indent="1"/>
    </xf>
    <xf numFmtId="4" fontId="56" fillId="55" borderId="253" applyNumberFormat="0" applyProtection="0">
      <alignment horizontal="righ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4" fontId="56" fillId="15" borderId="253" applyNumberFormat="0" applyProtection="0">
      <alignment horizontal="right" vertical="center"/>
    </xf>
    <xf numFmtId="4" fontId="56" fillId="0" borderId="253" applyNumberFormat="0" applyProtection="0">
      <alignment horizontal="right" vertical="center"/>
    </xf>
    <xf numFmtId="4" fontId="56" fillId="15" borderId="267"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193" fontId="28" fillId="50" borderId="259">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56" fillId="63" borderId="261" applyNumberFormat="0" applyProtection="0">
      <alignment horizontal="left" vertical="top" indent="1"/>
    </xf>
    <xf numFmtId="4" fontId="71" fillId="53" borderId="261" applyNumberFormat="0" applyProtection="0">
      <alignment vertical="center"/>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5" borderId="252" applyNumberFormat="0" applyProtection="0">
      <alignment horizontal="left" vertical="top" indent="1"/>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16" borderId="253"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4" fontId="59" fillId="53" borderId="263" applyNumberFormat="0" applyProtection="0">
      <alignment vertical="center"/>
    </xf>
    <xf numFmtId="186" fontId="44" fillId="0" borderId="258" applyNumberFormat="0" applyFill="0" applyAlignment="0" applyProtection="0"/>
    <xf numFmtId="0" fontId="27" fillId="63" borderId="261" applyNumberFormat="0" applyProtection="0">
      <alignment horizontal="left" vertical="center" indent="1"/>
    </xf>
    <xf numFmtId="186" fontId="56" fillId="63" borderId="252" applyNumberFormat="0" applyProtection="0">
      <alignment horizontal="left" vertical="top" indent="1"/>
    </xf>
    <xf numFmtId="186" fontId="60" fillId="52" borderId="261" applyNumberFormat="0" applyProtection="0">
      <alignment horizontal="left" vertical="top" indent="1"/>
    </xf>
    <xf numFmtId="4" fontId="56" fillId="55" borderId="253" applyNumberFormat="0" applyProtection="0">
      <alignment horizontal="righ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56" fillId="0" borderId="263" applyNumberFormat="0" applyProtection="0">
      <alignment horizontal="right" vertical="center"/>
    </xf>
    <xf numFmtId="186" fontId="56" fillId="63" borderId="252" applyNumberFormat="0" applyProtection="0">
      <alignment horizontal="left" vertical="top" indent="1"/>
    </xf>
    <xf numFmtId="186" fontId="56" fillId="63" borderId="263" applyNumberFormat="0" applyProtection="0">
      <alignment horizontal="left" vertical="center" indent="1"/>
    </xf>
    <xf numFmtId="4" fontId="56" fillId="14" borderId="257" applyNumberFormat="0" applyProtection="0">
      <alignment horizontal="left" vertical="center"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14" borderId="261" applyNumberFormat="0" applyProtection="0">
      <alignment horizontal="left" vertical="top" indent="1"/>
    </xf>
    <xf numFmtId="193" fontId="28" fillId="50" borderId="259">
      <alignment vertical="center"/>
    </xf>
    <xf numFmtId="4" fontId="56" fillId="58" borderId="253" applyNumberFormat="0" applyProtection="0">
      <alignment horizontal="right" vertical="center"/>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37" fontId="33" fillId="0" borderId="256" applyNumberFormat="0"/>
    <xf numFmtId="186" fontId="56" fillId="14" borderId="261" applyNumberFormat="0" applyProtection="0">
      <alignment horizontal="left" vertical="top" indent="1"/>
    </xf>
    <xf numFmtId="186" fontId="56" fillId="40" borderId="263" applyNumberFormat="0" applyFont="0" applyAlignment="0" applyProtection="0"/>
    <xf numFmtId="186" fontId="56" fillId="15" borderId="252" applyNumberFormat="0" applyProtection="0">
      <alignment horizontal="left" vertical="top" indent="1"/>
    </xf>
    <xf numFmtId="4" fontId="56" fillId="61" borderId="267" applyNumberFormat="0" applyProtection="0">
      <alignment horizontal="left" vertical="center" indent="1"/>
    </xf>
    <xf numFmtId="186" fontId="56" fillId="40" borderId="242" applyNumberFormat="0" applyFont="0" applyAlignment="0" applyProtection="0"/>
    <xf numFmtId="186" fontId="56" fillId="63" borderId="261" applyNumberFormat="0" applyProtection="0">
      <alignment horizontal="left" vertical="top" indent="1"/>
    </xf>
    <xf numFmtId="186" fontId="56" fillId="63" borderId="252" applyNumberFormat="0" applyProtection="0">
      <alignment horizontal="left" vertical="top" indent="1"/>
    </xf>
    <xf numFmtId="186" fontId="56" fillId="14" borderId="244" applyNumberFormat="0" applyProtection="0">
      <alignment horizontal="left" vertical="top" indent="1"/>
    </xf>
    <xf numFmtId="0" fontId="37" fillId="48" borderId="252" applyNumberFormat="0" applyProtection="0">
      <alignment horizontal="left" vertical="top" indent="1"/>
    </xf>
    <xf numFmtId="186" fontId="27" fillId="21" borderId="244" applyNumberFormat="0" applyProtection="0">
      <alignment horizontal="left" vertical="center" indent="1"/>
    </xf>
    <xf numFmtId="186" fontId="50" fillId="41" borderId="253" applyNumberFormat="0" applyAlignment="0" applyProtection="0"/>
    <xf numFmtId="186" fontId="56" fillId="40" borderId="253" applyNumberFormat="0" applyFont="0" applyAlignment="0" applyProtection="0"/>
    <xf numFmtId="4" fontId="62" fillId="11" borderId="261" applyNumberFormat="0" applyProtection="0">
      <alignment horizontal="left" vertical="center" indent="1"/>
    </xf>
    <xf numFmtId="186" fontId="57" fillId="44" borderId="254" applyNumberFormat="0" applyAlignment="0" applyProtection="0"/>
    <xf numFmtId="186" fontId="28" fillId="50" borderId="259">
      <alignment vertical="center"/>
    </xf>
    <xf numFmtId="186" fontId="56" fillId="40" borderId="253" applyNumberFormat="0" applyFont="0" applyAlignment="0" applyProtection="0"/>
    <xf numFmtId="186" fontId="56" fillId="14" borderId="261" applyNumberFormat="0" applyProtection="0">
      <alignment horizontal="left" vertical="top" indent="1"/>
    </xf>
    <xf numFmtId="186" fontId="27" fillId="21" borderId="252" applyNumberFormat="0" applyProtection="0">
      <alignment horizontal="left" vertical="top" indent="1"/>
    </xf>
    <xf numFmtId="186" fontId="56" fillId="15" borderId="244" applyNumberFormat="0" applyProtection="0">
      <alignment horizontal="left" vertical="top" indent="1"/>
    </xf>
    <xf numFmtId="186" fontId="44" fillId="0" borderId="268" applyNumberFormat="0" applyFill="0" applyAlignment="0" applyProtection="0"/>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0" fillId="41" borderId="263" applyNumberFormat="0" applyAlignment="0" applyProtection="0"/>
    <xf numFmtId="4" fontId="56" fillId="56" borderId="253" applyNumberFormat="0" applyProtection="0">
      <alignment horizontal="right" vertical="center"/>
    </xf>
    <xf numFmtId="186" fontId="56" fillId="40" borderId="253" applyNumberFormat="0" applyFont="0" applyAlignment="0" applyProtection="0"/>
    <xf numFmtId="186" fontId="27" fillId="15" borderId="252" applyNumberFormat="0" applyProtection="0">
      <alignment horizontal="left" vertical="top" indent="1"/>
    </xf>
    <xf numFmtId="4" fontId="59" fillId="65" borderId="253" applyNumberFormat="0" applyProtection="0">
      <alignment horizontal="right" vertical="center"/>
    </xf>
    <xf numFmtId="193" fontId="28" fillId="12" borderId="259">
      <alignment vertical="center"/>
      <protection locked="0"/>
    </xf>
    <xf numFmtId="4" fontId="56" fillId="56" borderId="253" applyNumberFormat="0" applyProtection="0">
      <alignment horizontal="right" vertical="center"/>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186" fontId="56" fillId="21" borderId="252" applyNumberFormat="0" applyProtection="0">
      <alignment horizontal="left" vertical="top" indent="1"/>
    </xf>
    <xf numFmtId="4" fontId="56" fillId="15" borderId="257" applyNumberFormat="0" applyProtection="0">
      <alignment horizontal="left" vertical="center" indent="1"/>
    </xf>
    <xf numFmtId="186" fontId="60" fillId="52" borderId="252" applyNumberFormat="0" applyProtection="0">
      <alignment horizontal="left" vertical="top" indent="1"/>
    </xf>
    <xf numFmtId="186" fontId="56" fillId="62" borderId="263" applyNumberFormat="0" applyProtection="0">
      <alignment horizontal="left" vertical="center" indent="1"/>
    </xf>
    <xf numFmtId="186" fontId="62" fillId="15" borderId="244" applyNumberFormat="0" applyProtection="0">
      <alignment horizontal="left" vertical="top" indent="1"/>
    </xf>
    <xf numFmtId="193" fontId="28" fillId="50" borderId="8">
      <alignment vertical="center"/>
    </xf>
    <xf numFmtId="186" fontId="56" fillId="14" borderId="244" applyNumberFormat="0" applyProtection="0">
      <alignment horizontal="left" vertical="top" indent="1"/>
    </xf>
    <xf numFmtId="186" fontId="56" fillId="21" borderId="261" applyNumberFormat="0" applyProtection="0">
      <alignment horizontal="left" vertical="top" indent="1"/>
    </xf>
    <xf numFmtId="186" fontId="56" fillId="15" borderId="252" applyNumberFormat="0" applyProtection="0">
      <alignment horizontal="left" vertical="top" indent="1"/>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7" fillId="44" borderId="254" applyNumberFormat="0" applyAlignment="0" applyProtection="0"/>
    <xf numFmtId="4" fontId="72" fillId="87" borderId="244" applyNumberFormat="0" applyProtection="0">
      <alignment vertical="center"/>
    </xf>
    <xf numFmtId="186" fontId="27" fillId="21" borderId="261" applyNumberFormat="0" applyProtection="0">
      <alignment horizontal="left" vertical="top" indent="1"/>
    </xf>
    <xf numFmtId="4" fontId="27" fillId="21" borderId="267" applyNumberFormat="0" applyProtection="0">
      <alignment horizontal="left" vertical="center" indent="1"/>
    </xf>
    <xf numFmtId="186" fontId="56" fillId="21" borderId="261" applyNumberFormat="0" applyProtection="0">
      <alignment horizontal="left" vertical="top" indent="1"/>
    </xf>
    <xf numFmtId="172" fontId="28" fillId="12" borderId="249">
      <alignment vertical="center"/>
      <protection locked="0"/>
    </xf>
    <xf numFmtId="186" fontId="56" fillId="40" borderId="242" applyNumberFormat="0" applyFont="0" applyAlignment="0" applyProtection="0"/>
    <xf numFmtId="186" fontId="56" fillId="63" borderId="244" applyNumberFormat="0" applyProtection="0">
      <alignment horizontal="left" vertical="top" indent="1"/>
    </xf>
    <xf numFmtId="4" fontId="56" fillId="57" borderId="257" applyNumberFormat="0" applyProtection="0">
      <alignment horizontal="right" vertical="center"/>
    </xf>
    <xf numFmtId="194" fontId="33" fillId="0" borderId="231" applyFill="0"/>
    <xf numFmtId="4" fontId="56" fillId="58" borderId="253" applyNumberFormat="0" applyProtection="0">
      <alignment horizontal="right" vertical="center"/>
    </xf>
    <xf numFmtId="4" fontId="27" fillId="21" borderId="267" applyNumberFormat="0" applyProtection="0">
      <alignment horizontal="left" vertical="center" indent="1"/>
    </xf>
    <xf numFmtId="186" fontId="28" fillId="49" borderId="259">
      <alignment vertical="center"/>
    </xf>
    <xf numFmtId="0" fontId="37" fillId="15" borderId="261"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186" fontId="56" fillId="62" borderId="242" applyNumberFormat="0" applyProtection="0">
      <alignment horizontal="left" vertical="center" indent="1"/>
    </xf>
    <xf numFmtId="186" fontId="57" fillId="44" borderId="264" applyNumberFormat="0" applyAlignment="0" applyProtection="0"/>
    <xf numFmtId="4" fontId="56" fillId="15" borderId="263" applyNumberFormat="0" applyProtection="0">
      <alignment horizontal="right" vertical="center"/>
    </xf>
    <xf numFmtId="186" fontId="56" fillId="63" borderId="252" applyNumberFormat="0" applyProtection="0">
      <alignment horizontal="left" vertical="top" indent="1"/>
    </xf>
    <xf numFmtId="186" fontId="56" fillId="14" borderId="244" applyNumberFormat="0" applyProtection="0">
      <alignment horizontal="left" vertical="top" indent="1"/>
    </xf>
    <xf numFmtId="186" fontId="56" fillId="62" borderId="25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8" fillId="50" borderId="249">
      <alignment vertical="center"/>
    </xf>
    <xf numFmtId="186" fontId="27" fillId="14" borderId="252" applyNumberFormat="0" applyProtection="0">
      <alignment horizontal="left" vertical="center" indent="1"/>
    </xf>
    <xf numFmtId="191" fontId="28" fillId="50" borderId="259">
      <alignment vertical="center"/>
    </xf>
    <xf numFmtId="186" fontId="56" fillId="15" borderId="261" applyNumberFormat="0" applyProtection="0">
      <alignment horizontal="left" vertical="top" indent="1"/>
    </xf>
    <xf numFmtId="186" fontId="27" fillId="21" borderId="261" applyNumberFormat="0" applyProtection="0">
      <alignment horizontal="left" vertical="center" indent="1"/>
    </xf>
    <xf numFmtId="4" fontId="56" fillId="54" borderId="263" applyNumberFormat="0" applyProtection="0">
      <alignment horizontal="left" vertical="center" indent="1"/>
    </xf>
    <xf numFmtId="186" fontId="56" fillId="21" borderId="252" applyNumberFormat="0" applyProtection="0">
      <alignment horizontal="left" vertical="top" indent="1"/>
    </xf>
    <xf numFmtId="4" fontId="72" fillId="81" borderId="252" applyNumberFormat="0" applyProtection="0">
      <alignment horizontal="right" vertical="center"/>
    </xf>
    <xf numFmtId="0" fontId="27" fillId="14" borderId="261"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4" fontId="59" fillId="53" borderId="263" applyNumberFormat="0" applyProtection="0">
      <alignmen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4" fontId="56" fillId="52" borderId="242" applyNumberFormat="0" applyProtection="0">
      <alignment vertical="center"/>
    </xf>
    <xf numFmtId="186" fontId="56" fillId="21" borderId="261" applyNumberFormat="0" applyProtection="0">
      <alignment horizontal="left" vertical="top" indent="1"/>
    </xf>
    <xf numFmtId="186" fontId="27" fillId="63" borderId="261" applyNumberFormat="0" applyProtection="0">
      <alignment horizontal="left" vertical="top" indent="1"/>
    </xf>
    <xf numFmtId="196" fontId="5" fillId="69" borderId="259">
      <alignment vertical="center"/>
    </xf>
    <xf numFmtId="193" fontId="28" fillId="50" borderId="259">
      <alignmen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61" fillId="21" borderId="255" applyBorder="0"/>
    <xf numFmtId="4" fontId="59" fillId="53" borderId="253" applyNumberFormat="0" applyProtection="0">
      <alignment vertical="center"/>
    </xf>
    <xf numFmtId="186" fontId="56" fillId="40" borderId="263" applyNumberFormat="0" applyFont="0" applyAlignment="0" applyProtection="0"/>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91" fontId="28" fillId="50" borderId="259">
      <alignment vertical="center"/>
    </xf>
    <xf numFmtId="186" fontId="27" fillId="63" borderId="261" applyNumberFormat="0" applyProtection="0">
      <alignment horizontal="left" vertical="top" indent="1"/>
    </xf>
    <xf numFmtId="186" fontId="56" fillId="15" borderId="244" applyNumberFormat="0" applyProtection="0">
      <alignment horizontal="left" vertical="top" indent="1"/>
    </xf>
    <xf numFmtId="186" fontId="27" fillId="21" borderId="252"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37" fontId="33" fillId="0" borderId="266" applyNumberFormat="0"/>
    <xf numFmtId="4" fontId="56" fillId="57" borderId="267" applyNumberFormat="0" applyProtection="0">
      <alignment horizontal="right" vertical="center"/>
    </xf>
    <xf numFmtId="4" fontId="56" fillId="61" borderId="267" applyNumberFormat="0" applyProtection="0">
      <alignment horizontal="left" vertical="center" indent="1"/>
    </xf>
    <xf numFmtId="186" fontId="56" fillId="15" borderId="244" applyNumberFormat="0" applyProtection="0">
      <alignment horizontal="left" vertical="top" indent="1"/>
    </xf>
    <xf numFmtId="4" fontId="56" fillId="56" borderId="263" applyNumberFormat="0" applyProtection="0">
      <alignment horizontal="right" vertical="center"/>
    </xf>
    <xf numFmtId="186" fontId="27" fillId="15" borderId="261" applyNumberFormat="0" applyProtection="0">
      <alignment horizontal="left" vertical="top" indent="1"/>
    </xf>
    <xf numFmtId="186" fontId="56" fillId="14" borderId="263" applyNumberFormat="0" applyProtection="0">
      <alignment horizontal="left" vertical="center" indent="1"/>
    </xf>
    <xf numFmtId="194" fontId="33" fillId="0" borderId="231" applyFill="0"/>
    <xf numFmtId="0" fontId="27" fillId="21" borderId="244" applyNumberFormat="0" applyProtection="0">
      <alignment horizontal="left" vertical="center" indent="1"/>
    </xf>
    <xf numFmtId="4" fontId="59" fillId="53" borderId="253" applyNumberFormat="0" applyProtection="0">
      <alignment vertical="center"/>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40" borderId="263" applyNumberFormat="0" applyFont="0" applyAlignment="0" applyProtection="0"/>
    <xf numFmtId="186" fontId="56" fillId="21" borderId="244" applyNumberFormat="0" applyProtection="0">
      <alignment horizontal="left" vertical="top" indent="1"/>
    </xf>
    <xf numFmtId="190" fontId="5" fillId="13" borderId="249">
      <alignment vertical="center"/>
    </xf>
    <xf numFmtId="186" fontId="56" fillId="63" borderId="244" applyNumberFormat="0" applyProtection="0">
      <alignment horizontal="left" vertical="top" indent="1"/>
    </xf>
    <xf numFmtId="186" fontId="42" fillId="44" borderId="242" applyNumberFormat="0" applyAlignment="0" applyProtection="0"/>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48" borderId="252" applyNumberFormat="0" applyProtection="0">
      <alignment vertical="center"/>
    </xf>
    <xf numFmtId="186" fontId="56" fillId="21" borderId="244" applyNumberFormat="0" applyProtection="0">
      <alignment horizontal="left" vertical="top" indent="1"/>
    </xf>
    <xf numFmtId="4" fontId="56" fillId="23" borderId="253" applyNumberFormat="0" applyProtection="0">
      <alignment horizontal="right" vertical="center"/>
    </xf>
    <xf numFmtId="188" fontId="5" fillId="13" borderId="259">
      <alignment vertical="center"/>
    </xf>
    <xf numFmtId="186" fontId="56" fillId="14" borderId="261" applyNumberFormat="0" applyProtection="0">
      <alignment horizontal="left" vertical="top" indent="1"/>
    </xf>
    <xf numFmtId="4" fontId="27" fillId="21" borderId="245" applyNumberFormat="0" applyProtection="0">
      <alignment horizontal="left" vertical="center" indent="1"/>
    </xf>
    <xf numFmtId="186" fontId="62" fillId="48" borderId="244" applyNumberFormat="0" applyProtection="0">
      <alignment horizontal="left" vertical="top" indent="1"/>
    </xf>
    <xf numFmtId="4" fontId="56" fillId="52" borderId="253" applyNumberFormat="0" applyProtection="0">
      <alignment vertical="center"/>
    </xf>
    <xf numFmtId="186" fontId="56" fillId="40" borderId="242" applyNumberFormat="0" applyFont="0" applyAlignment="0" applyProtection="0"/>
    <xf numFmtId="4" fontId="56" fillId="59" borderId="242" applyNumberFormat="0" applyProtection="0">
      <alignment horizontal="right" vertical="center"/>
    </xf>
    <xf numFmtId="186" fontId="42" fillId="44" borderId="253" applyNumberFormat="0" applyAlignment="0" applyProtection="0"/>
    <xf numFmtId="186" fontId="56" fillId="40" borderId="253" applyNumberFormat="0" applyFont="0" applyAlignment="0" applyProtection="0"/>
    <xf numFmtId="4" fontId="56" fillId="16" borderId="242" applyNumberFormat="0" applyProtection="0">
      <alignment horizontal="right" vertical="center"/>
    </xf>
    <xf numFmtId="4" fontId="56" fillId="54" borderId="242"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93" fontId="5" fillId="7" borderId="249">
      <alignment vertical="center"/>
      <protection locked="0"/>
    </xf>
    <xf numFmtId="0" fontId="27" fillId="15" borderId="252" applyNumberFormat="0" applyProtection="0">
      <alignment horizontal="left" vertical="top" indent="1"/>
    </xf>
    <xf numFmtId="186" fontId="56" fillId="21" borderId="252" applyNumberFormat="0" applyProtection="0">
      <alignment horizontal="left" vertical="top" indent="1"/>
    </xf>
    <xf numFmtId="186" fontId="27" fillId="14" borderId="252" applyNumberFormat="0" applyProtection="0">
      <alignment horizontal="left" vertical="center" indent="1"/>
    </xf>
    <xf numFmtId="186" fontId="50" fillId="41" borderId="242" applyNumberFormat="0" applyAlignment="0" applyProtection="0"/>
    <xf numFmtId="186" fontId="56" fillId="63" borderId="252"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8" fillId="50" borderId="8">
      <alignment vertical="center"/>
    </xf>
    <xf numFmtId="4" fontId="64" fillId="64" borderId="253" applyNumberFormat="0" applyProtection="0">
      <alignment horizontal="right" vertical="center"/>
    </xf>
    <xf numFmtId="4" fontId="56" fillId="16" borderId="253" applyNumberFormat="0" applyProtection="0">
      <alignment horizontal="right" vertical="center"/>
    </xf>
    <xf numFmtId="193" fontId="5" fillId="69" borderId="8">
      <alignment vertical="center"/>
    </xf>
    <xf numFmtId="0" fontId="27" fillId="63" borderId="252"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186" fontId="57" fillId="44" borderId="254" applyNumberFormat="0" applyAlignment="0" applyProtection="0"/>
    <xf numFmtId="186" fontId="62" fillId="48" borderId="261" applyNumberFormat="0" applyProtection="0">
      <alignment horizontal="left" vertical="top" indent="1"/>
    </xf>
    <xf numFmtId="186" fontId="62" fillId="15" borderId="252" applyNumberFormat="0" applyProtection="0">
      <alignment horizontal="left" vertical="top" indent="1"/>
    </xf>
    <xf numFmtId="186" fontId="56" fillId="40" borderId="263" applyNumberFormat="0" applyFont="0" applyAlignment="0" applyProtection="0"/>
    <xf numFmtId="4" fontId="27" fillId="21" borderId="257" applyNumberFormat="0" applyProtection="0">
      <alignment horizontal="left" vertical="center" indent="1"/>
    </xf>
    <xf numFmtId="186" fontId="27" fillId="21" borderId="252" applyNumberFormat="0" applyProtection="0">
      <alignment horizontal="left" vertical="center" indent="1"/>
    </xf>
    <xf numFmtId="186" fontId="27" fillId="21" borderId="252" applyNumberFormat="0" applyProtection="0">
      <alignment horizontal="left" vertical="center" indent="1"/>
    </xf>
    <xf numFmtId="186" fontId="56" fillId="21" borderId="252" applyNumberFormat="0" applyProtection="0">
      <alignment horizontal="left" vertical="top" indent="1"/>
    </xf>
    <xf numFmtId="186" fontId="44" fillId="0" borderId="258" applyNumberFormat="0" applyFill="0" applyAlignment="0" applyProtection="0"/>
    <xf numFmtId="186" fontId="56" fillId="40" borderId="253" applyNumberFormat="0" applyFont="0" applyAlignment="0" applyProtection="0"/>
    <xf numFmtId="4" fontId="63" fillId="66" borderId="257" applyNumberFormat="0" applyProtection="0">
      <alignment horizontal="left" vertical="center" indent="1"/>
    </xf>
    <xf numFmtId="4" fontId="56" fillId="52" borderId="253" applyNumberFormat="0" applyProtection="0">
      <alignment vertical="center"/>
    </xf>
    <xf numFmtId="186" fontId="62" fillId="48" borderId="252" applyNumberFormat="0" applyProtection="0">
      <alignment horizontal="left" vertical="top" indent="1"/>
    </xf>
    <xf numFmtId="4" fontId="56" fillId="23" borderId="263"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27" fillId="63" borderId="261" applyNumberFormat="0" applyProtection="0">
      <alignment horizontal="left" vertical="top" indent="1"/>
    </xf>
    <xf numFmtId="186" fontId="56" fillId="15" borderId="252" applyNumberFormat="0" applyProtection="0">
      <alignment horizontal="left" vertical="top" indent="1"/>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4" fontId="56" fillId="16" borderId="263" applyNumberFormat="0" applyProtection="0">
      <alignment horizontal="right" vertical="center"/>
    </xf>
    <xf numFmtId="186" fontId="28" fillId="49" borderId="249">
      <alignment vertical="center"/>
    </xf>
    <xf numFmtId="186" fontId="56" fillId="14" borderId="244" applyNumberFormat="0" applyProtection="0">
      <alignment horizontal="left" vertical="top" indent="1"/>
    </xf>
    <xf numFmtId="4" fontId="56" fillId="60" borderId="242" applyNumberFormat="0" applyProtection="0">
      <alignment horizontal="right" vertical="center"/>
    </xf>
    <xf numFmtId="4" fontId="72" fillId="82" borderId="261" applyNumberFormat="0" applyProtection="0">
      <alignment horizontal="right" vertical="center"/>
    </xf>
    <xf numFmtId="186" fontId="56" fillId="63" borderId="244" applyNumberFormat="0" applyProtection="0">
      <alignment horizontal="left" vertical="top" indent="1"/>
    </xf>
    <xf numFmtId="186" fontId="56" fillId="21" borderId="244" applyNumberFormat="0" applyProtection="0">
      <alignment horizontal="left" vertical="top" indent="1"/>
    </xf>
    <xf numFmtId="0" fontId="5" fillId="13" borderId="249">
      <alignment vertical="center"/>
    </xf>
    <xf numFmtId="186" fontId="56" fillId="40" borderId="253" applyNumberFormat="0" applyFont="0" applyAlignment="0" applyProtection="0"/>
    <xf numFmtId="4" fontId="56" fillId="14" borderId="267" applyNumberFormat="0" applyProtection="0">
      <alignment horizontal="left" vertical="center"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94" fontId="33" fillId="0" borderId="231" applyFill="0"/>
    <xf numFmtId="191" fontId="28" fillId="50" borderId="8">
      <alignment vertical="center"/>
    </xf>
    <xf numFmtId="190" fontId="28" fillId="51" borderId="249">
      <alignment horizontal="right" vertical="center"/>
      <protection locked="0"/>
    </xf>
    <xf numFmtId="186" fontId="56" fillId="63" borderId="252" applyNumberFormat="0" applyProtection="0">
      <alignment horizontal="left" vertical="top" indent="1"/>
    </xf>
    <xf numFmtId="4" fontId="56" fillId="60" borderId="263" applyNumberFormat="0" applyProtection="0">
      <alignment horizontal="right" vertical="center"/>
    </xf>
    <xf numFmtId="186" fontId="50" fillId="41" borderId="263" applyNumberFormat="0" applyAlignment="0" applyProtection="0"/>
    <xf numFmtId="186" fontId="44" fillId="0" borderId="258" applyNumberFormat="0" applyFill="0" applyAlignment="0" applyProtection="0"/>
    <xf numFmtId="4" fontId="56" fillId="60" borderId="253" applyNumberFormat="0" applyProtection="0">
      <alignment horizontal="right" vertical="center"/>
    </xf>
    <xf numFmtId="4" fontId="59" fillId="65" borderId="253" applyNumberFormat="0" applyProtection="0">
      <alignment horizontal="right" vertical="center"/>
    </xf>
    <xf numFmtId="4" fontId="56" fillId="54" borderId="253" applyNumberFormat="0" applyProtection="0">
      <alignment horizontal="left" vertical="center" indent="1"/>
    </xf>
    <xf numFmtId="4" fontId="62" fillId="48" borderId="252" applyNumberFormat="0" applyProtection="0">
      <alignment vertical="center"/>
    </xf>
    <xf numFmtId="4" fontId="56" fillId="57" borderId="267" applyNumberFormat="0" applyProtection="0">
      <alignment horizontal="right" vertical="center"/>
    </xf>
    <xf numFmtId="186" fontId="27" fillId="21" borderId="252" applyNumberFormat="0" applyProtection="0">
      <alignment horizontal="left" vertical="top" indent="1"/>
    </xf>
    <xf numFmtId="186" fontId="56" fillId="14" borderId="263" applyNumberFormat="0" applyProtection="0">
      <alignment horizontal="left" vertical="center" indent="1"/>
    </xf>
    <xf numFmtId="37" fontId="33" fillId="0" borderId="266" applyNumberFormat="0"/>
    <xf numFmtId="186" fontId="56" fillId="14" borderId="244" applyNumberFormat="0" applyProtection="0">
      <alignment horizontal="left" vertical="top" indent="1"/>
    </xf>
    <xf numFmtId="186" fontId="56" fillId="14" borderId="252" applyNumberFormat="0" applyProtection="0">
      <alignment horizontal="left" vertical="top" indent="1"/>
    </xf>
    <xf numFmtId="4" fontId="62" fillId="48" borderId="252" applyNumberFormat="0" applyProtection="0">
      <alignment vertical="center"/>
    </xf>
    <xf numFmtId="4" fontId="59" fillId="65" borderId="263" applyNumberFormat="0" applyProtection="0">
      <alignment horizontal="right" vertical="center"/>
    </xf>
    <xf numFmtId="186" fontId="27" fillId="63" borderId="261" applyNumberFormat="0" applyProtection="0">
      <alignment horizontal="left" vertical="center" indent="1"/>
    </xf>
    <xf numFmtId="172" fontId="28" fillId="12" borderId="8">
      <alignment vertical="center"/>
      <protection locked="0"/>
    </xf>
    <xf numFmtId="4" fontId="56" fillId="59" borderId="242" applyNumberFormat="0" applyProtection="0">
      <alignment horizontal="right" vertical="center"/>
    </xf>
    <xf numFmtId="186" fontId="56" fillId="15"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52" applyNumberFormat="0" applyProtection="0">
      <alignment horizontal="left" vertical="top" indent="1"/>
    </xf>
    <xf numFmtId="194" fontId="33" fillId="0" borderId="231" applyFill="0"/>
    <xf numFmtId="186" fontId="27" fillId="14" borderId="261" applyNumberFormat="0" applyProtection="0">
      <alignment horizontal="left" vertical="center" indent="1"/>
    </xf>
    <xf numFmtId="4" fontId="56" fillId="54" borderId="253" applyNumberFormat="0" applyProtection="0">
      <alignment horizontal="left" vertical="center" indent="1"/>
    </xf>
    <xf numFmtId="4" fontId="62" fillId="48" borderId="261" applyNumberFormat="0" applyProtection="0">
      <alignment vertical="center"/>
    </xf>
    <xf numFmtId="186" fontId="56" fillId="63" borderId="252" applyNumberFormat="0" applyProtection="0">
      <alignment horizontal="left" vertical="top" indent="1"/>
    </xf>
    <xf numFmtId="193" fontId="28" fillId="50" borderId="259">
      <alignment vertical="center"/>
    </xf>
    <xf numFmtId="186" fontId="56" fillId="15" borderId="252" applyNumberFormat="0" applyProtection="0">
      <alignment horizontal="left" vertical="top" indent="1"/>
    </xf>
    <xf numFmtId="186" fontId="27" fillId="21" borderId="252" applyNumberFormat="0" applyProtection="0">
      <alignment horizontal="left" vertical="center" indent="1"/>
    </xf>
    <xf numFmtId="186" fontId="56" fillId="15" borderId="244" applyNumberFormat="0" applyProtection="0">
      <alignment horizontal="left" vertical="top" indent="1"/>
    </xf>
    <xf numFmtId="4" fontId="56" fillId="19" borderId="253" applyNumberFormat="0" applyProtection="0">
      <alignment horizontal="righ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37" fontId="33" fillId="0" borderId="247" applyNumberFormat="0"/>
    <xf numFmtId="186" fontId="62" fillId="48" borderId="244" applyNumberFormat="0" applyProtection="0">
      <alignment horizontal="left" vertical="top" indent="1"/>
    </xf>
    <xf numFmtId="186" fontId="56" fillId="14" borderId="244" applyNumberFormat="0" applyProtection="0">
      <alignment horizontal="left" vertical="top" indent="1"/>
    </xf>
    <xf numFmtId="188" fontId="5" fillId="69" borderId="8">
      <alignment vertical="center"/>
    </xf>
    <xf numFmtId="186" fontId="56" fillId="63" borderId="261" applyNumberFormat="0" applyProtection="0">
      <alignment horizontal="left" vertical="top" indent="1"/>
    </xf>
    <xf numFmtId="186" fontId="56" fillId="15" borderId="244" applyNumberFormat="0" applyProtection="0">
      <alignment horizontal="left" vertical="top" indent="1"/>
    </xf>
    <xf numFmtId="186" fontId="42" fillId="44" borderId="242" applyNumberFormat="0" applyAlignment="0" applyProtection="0"/>
    <xf numFmtId="188" fontId="5" fillId="13" borderId="249">
      <alignment vertical="center"/>
    </xf>
    <xf numFmtId="186" fontId="62" fillId="15" borderId="252"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4" fontId="56" fillId="15" borderId="257" applyNumberFormat="0" applyProtection="0">
      <alignment horizontal="left" vertical="center" indent="1"/>
    </xf>
    <xf numFmtId="186" fontId="56" fillId="62" borderId="242" applyNumberFormat="0" applyProtection="0">
      <alignment horizontal="left" vertical="center" indent="1"/>
    </xf>
    <xf numFmtId="186" fontId="27" fillId="14" borderId="252" applyNumberFormat="0" applyProtection="0">
      <alignment horizontal="left" vertical="top" indent="1"/>
    </xf>
    <xf numFmtId="186" fontId="28" fillId="49" borderId="259">
      <alignment vertical="center"/>
    </xf>
    <xf numFmtId="194" fontId="33" fillId="0" borderId="260" applyFill="0"/>
    <xf numFmtId="191" fontId="28" fillId="50" borderId="8">
      <alignment vertical="center"/>
    </xf>
    <xf numFmtId="186" fontId="28" fillId="50" borderId="269">
      <alignment vertical="center"/>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60" fillId="52" borderId="252" applyNumberFormat="0" applyProtection="0">
      <alignment horizontal="left" vertical="top"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61" fillId="21" borderId="246" applyBorder="0"/>
    <xf numFmtId="188" fontId="28" fillId="49" borderId="249">
      <alignment vertical="center"/>
    </xf>
    <xf numFmtId="186" fontId="56" fillId="15" borderId="244" applyNumberFormat="0" applyProtection="0">
      <alignment horizontal="left" vertical="top" indent="1"/>
    </xf>
    <xf numFmtId="4" fontId="59" fillId="65" borderId="242" applyNumberFormat="0" applyProtection="0">
      <alignment horizontal="right" vertical="center"/>
    </xf>
    <xf numFmtId="186" fontId="56" fillId="40" borderId="263" applyNumberFormat="0" applyFont="0" applyAlignment="0" applyProtection="0"/>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58" borderId="253" applyNumberFormat="0" applyProtection="0">
      <alignment horizontal="right" vertical="center"/>
    </xf>
    <xf numFmtId="4" fontId="59" fillId="65" borderId="253" applyNumberFormat="0" applyProtection="0">
      <alignment horizontal="right" vertical="center"/>
    </xf>
    <xf numFmtId="190" fontId="5" fillId="13" borderId="8">
      <alignment vertical="center"/>
    </xf>
    <xf numFmtId="186" fontId="27" fillId="14" borderId="261" applyNumberFormat="0" applyProtection="0">
      <alignment horizontal="left" vertical="top" indent="1"/>
    </xf>
    <xf numFmtId="4" fontId="56" fillId="59" borderId="253" applyNumberFormat="0" applyProtection="0">
      <alignment horizontal="right" vertical="center"/>
    </xf>
    <xf numFmtId="194" fontId="33" fillId="0" borderId="231" applyFill="0"/>
    <xf numFmtId="186" fontId="56" fillId="21" borderId="252" applyNumberFormat="0" applyProtection="0">
      <alignment horizontal="left" vertical="top" indent="1"/>
    </xf>
    <xf numFmtId="4" fontId="56" fillId="15" borderId="257" applyNumberFormat="0" applyProtection="0">
      <alignment horizontal="left" vertical="center" indent="1"/>
    </xf>
    <xf numFmtId="4" fontId="56" fillId="54" borderId="263" applyNumberFormat="0" applyProtection="0">
      <alignment horizontal="left" vertical="center" indent="1"/>
    </xf>
    <xf numFmtId="186" fontId="27" fillId="15" borderId="252"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62" borderId="242" applyNumberFormat="0" applyProtection="0">
      <alignment horizontal="left" vertical="center" indent="1"/>
    </xf>
    <xf numFmtId="186" fontId="56" fillId="63" borderId="252"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27" fillId="14" borderId="261" applyNumberFormat="0" applyProtection="0">
      <alignment horizontal="left" vertical="top" indent="1"/>
    </xf>
    <xf numFmtId="186" fontId="56" fillId="15"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27" fillId="21" borderId="261" applyNumberFormat="0" applyProtection="0">
      <alignment horizontal="left" vertical="top" indent="1"/>
    </xf>
    <xf numFmtId="193" fontId="28" fillId="12" borderId="259">
      <alignment vertical="center"/>
      <protection locked="0"/>
    </xf>
    <xf numFmtId="193" fontId="28" fillId="12" borderId="269">
      <alignment vertical="center"/>
      <protection locked="0"/>
    </xf>
    <xf numFmtId="186" fontId="56" fillId="63" borderId="252" applyNumberFormat="0" applyProtection="0">
      <alignment horizontal="left" vertical="top" indent="1"/>
    </xf>
    <xf numFmtId="191" fontId="5" fillId="69" borderId="249">
      <alignment vertical="center"/>
    </xf>
    <xf numFmtId="4" fontId="59" fillId="65" borderId="263" applyNumberFormat="0" applyProtection="0">
      <alignment horizontal="right" vertical="center"/>
    </xf>
    <xf numFmtId="186" fontId="57" fillId="44" borderId="254" applyNumberFormat="0" applyAlignment="0" applyProtection="0"/>
    <xf numFmtId="186" fontId="28" fillId="50" borderId="259">
      <alignment vertical="center"/>
    </xf>
    <xf numFmtId="4" fontId="56" fillId="15" borderId="245" applyNumberFormat="0" applyProtection="0">
      <alignment horizontal="left" vertical="center" indent="1"/>
    </xf>
    <xf numFmtId="186" fontId="61" fillId="21" borderId="246" applyBorder="0"/>
    <xf numFmtId="194" fontId="33" fillId="0" borderId="231" applyFill="0"/>
    <xf numFmtId="186" fontId="28" fillId="12" borderId="249">
      <alignment vertical="center"/>
      <protection locked="0"/>
    </xf>
    <xf numFmtId="186" fontId="56" fillId="40" borderId="253" applyNumberFormat="0" applyFont="0" applyAlignment="0" applyProtection="0"/>
    <xf numFmtId="186" fontId="56" fillId="14" borderId="253" applyNumberFormat="0" applyProtection="0">
      <alignment horizontal="left" vertical="center" indent="1"/>
    </xf>
    <xf numFmtId="172" fontId="5" fillId="7" borderId="249">
      <alignment vertical="center"/>
      <protection locked="0"/>
    </xf>
    <xf numFmtId="186" fontId="56" fillId="40" borderId="253" applyNumberFormat="0" applyFont="0" applyAlignment="0" applyProtection="0"/>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4" fontId="27" fillId="21" borderId="257" applyNumberFormat="0" applyProtection="0">
      <alignment horizontal="left" vertical="center"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8" fontId="5" fillId="69" borderId="249">
      <alignment vertical="center"/>
    </xf>
    <xf numFmtId="186" fontId="27" fillId="63" borderId="252" applyNumberFormat="0" applyProtection="0">
      <alignment horizontal="left" vertical="top" indent="1"/>
    </xf>
    <xf numFmtId="194" fontId="33" fillId="0" borderId="260" applyFill="0"/>
    <xf numFmtId="4" fontId="63" fillId="66" borderId="267" applyNumberFormat="0" applyProtection="0">
      <alignment horizontal="left" vertical="center" indent="1"/>
    </xf>
    <xf numFmtId="4" fontId="56" fillId="16" borderId="263" applyNumberFormat="0" applyProtection="0">
      <alignment horizontal="right" vertical="center"/>
    </xf>
    <xf numFmtId="186" fontId="62" fillId="15" borderId="261" applyNumberFormat="0" applyProtection="0">
      <alignment horizontal="left" vertical="top" indent="1"/>
    </xf>
    <xf numFmtId="186" fontId="56" fillId="63" borderId="252" applyNumberFormat="0" applyProtection="0">
      <alignment horizontal="left" vertical="top" indent="1"/>
    </xf>
    <xf numFmtId="4" fontId="56" fillId="23" borderId="253" applyNumberFormat="0" applyProtection="0">
      <alignment horizontal="right" vertical="center"/>
    </xf>
    <xf numFmtId="186" fontId="56" fillId="15" borderId="261" applyNumberFormat="0" applyProtection="0">
      <alignment horizontal="left" vertical="top" indent="1"/>
    </xf>
    <xf numFmtId="4" fontId="56" fillId="55" borderId="253" applyNumberFormat="0" applyProtection="0">
      <alignment horizontal="right" vertical="center"/>
    </xf>
    <xf numFmtId="186" fontId="57" fillId="44" borderId="254" applyNumberFormat="0" applyAlignment="0" applyProtection="0"/>
    <xf numFmtId="4" fontId="62" fillId="11" borderId="244" applyNumberFormat="0" applyProtection="0">
      <alignment horizontal="left" vertical="center"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8" fontId="5" fillId="70" borderId="249">
      <alignment horizontal="right" vertical="center"/>
      <protection locked="0"/>
    </xf>
    <xf numFmtId="188" fontId="5" fillId="69" borderId="249">
      <alignment vertical="center"/>
    </xf>
    <xf numFmtId="4" fontId="59" fillId="65" borderId="242" applyNumberFormat="0" applyProtection="0">
      <alignment horizontal="right" vertical="center"/>
    </xf>
    <xf numFmtId="186" fontId="60" fillId="52" borderId="252" applyNumberFormat="0" applyProtection="0">
      <alignment horizontal="left" vertical="top" indent="1"/>
    </xf>
    <xf numFmtId="186" fontId="56" fillId="11" borderId="242" applyNumberFormat="0" applyProtection="0">
      <alignment horizontal="left" vertical="center" indent="1"/>
    </xf>
    <xf numFmtId="186" fontId="56" fillId="63" borderId="244" applyNumberFormat="0" applyProtection="0">
      <alignment horizontal="left" vertical="top" indent="1"/>
    </xf>
    <xf numFmtId="186" fontId="42" fillId="44" borderId="242" applyNumberForma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62" fillId="15" borderId="261" applyNumberFormat="0" applyProtection="0">
      <alignment horizontal="left" vertical="top" indent="1"/>
    </xf>
    <xf numFmtId="4" fontId="56" fillId="61" borderId="267" applyNumberFormat="0" applyProtection="0">
      <alignment horizontal="left" vertical="center" indent="1"/>
    </xf>
    <xf numFmtId="186" fontId="28" fillId="49" borderId="269">
      <alignment vertical="center"/>
    </xf>
    <xf numFmtId="4" fontId="56" fillId="15" borderId="253" applyNumberFormat="0" applyProtection="0">
      <alignment horizontal="right" vertical="center"/>
    </xf>
    <xf numFmtId="4" fontId="56" fillId="60" borderId="253" applyNumberFormat="0" applyProtection="0">
      <alignment horizontal="right" vertical="center"/>
    </xf>
    <xf numFmtId="186" fontId="56" fillId="14" borderId="252" applyNumberFormat="0" applyProtection="0">
      <alignment horizontal="left" vertical="top" indent="1"/>
    </xf>
    <xf numFmtId="194" fontId="33" fillId="0" borderId="250" applyFill="0"/>
    <xf numFmtId="193" fontId="5" fillId="69" borderId="249">
      <alignmen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91" fontId="28" fillId="51" borderId="8">
      <alignment horizontal="right" vertical="center"/>
      <protection locked="0"/>
    </xf>
    <xf numFmtId="4" fontId="56" fillId="55" borderId="263" applyNumberFormat="0" applyProtection="0">
      <alignment horizontal="right" vertical="center"/>
    </xf>
    <xf numFmtId="186" fontId="56" fillId="40" borderId="253" applyNumberFormat="0" applyFont="0" applyAlignment="0" applyProtection="0"/>
    <xf numFmtId="186" fontId="56" fillId="40" borderId="253" applyNumberFormat="0" applyFont="0" applyAlignment="0" applyProtection="0"/>
    <xf numFmtId="186" fontId="56" fillId="62" borderId="263" applyNumberFormat="0" applyProtection="0">
      <alignment horizontal="left" vertical="center" indent="1"/>
    </xf>
    <xf numFmtId="186" fontId="56" fillId="15" borderId="252" applyNumberFormat="0" applyProtection="0">
      <alignment horizontal="left" vertical="top" indent="1"/>
    </xf>
    <xf numFmtId="4" fontId="56" fillId="54" borderId="242" applyNumberFormat="0" applyProtection="0">
      <alignment horizontal="left" vertical="center"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11" borderId="242" applyNumberFormat="0" applyProtection="0">
      <alignment horizontal="left" vertical="center" indent="1"/>
    </xf>
    <xf numFmtId="191" fontId="28" fillId="51" borderId="269">
      <alignment horizontal="right" vertical="center"/>
      <protection locked="0"/>
    </xf>
    <xf numFmtId="0" fontId="27" fillId="21" borderId="252" applyNumberFormat="0" applyProtection="0">
      <alignment horizontal="left" vertical="top" indent="1"/>
    </xf>
    <xf numFmtId="4" fontId="56" fillId="58" borderId="253" applyNumberFormat="0" applyProtection="0">
      <alignment horizontal="right" vertical="center"/>
    </xf>
    <xf numFmtId="4" fontId="62" fillId="11" borderId="261" applyNumberFormat="0" applyProtection="0">
      <alignment horizontal="left" vertical="center" indent="1"/>
    </xf>
    <xf numFmtId="191" fontId="28" fillId="49" borderId="249">
      <alignment vertical="center"/>
    </xf>
    <xf numFmtId="186" fontId="27" fillId="63" borderId="244" applyNumberFormat="0" applyProtection="0">
      <alignment horizontal="left" vertical="top" indent="1"/>
    </xf>
    <xf numFmtId="186" fontId="50" fillId="41" borderId="253" applyNumberFormat="0" applyAlignment="0" applyProtection="0"/>
    <xf numFmtId="186" fontId="56" fillId="21" borderId="261" applyNumberFormat="0" applyProtection="0">
      <alignment horizontal="left" vertical="top" indent="1"/>
    </xf>
    <xf numFmtId="186" fontId="50" fillId="41" borderId="242" applyNumberFormat="0" applyAlignment="0" applyProtection="0"/>
    <xf numFmtId="194" fontId="33" fillId="0" borderId="260" applyFill="0"/>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60" fillId="52" borderId="252" applyNumberFormat="0" applyProtection="0">
      <alignment horizontal="left" vertical="top" indent="1"/>
    </xf>
    <xf numFmtId="186" fontId="56" fillId="40" borderId="253" applyNumberFormat="0" applyFont="0" applyAlignment="0" applyProtection="0"/>
    <xf numFmtId="193" fontId="28" fillId="12" borderId="259">
      <alignment vertical="center"/>
      <protection locked="0"/>
    </xf>
    <xf numFmtId="186" fontId="27" fillId="14" borderId="261"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56" fillId="15" borderId="252" applyNumberFormat="0" applyProtection="0">
      <alignment horizontal="left" vertical="top" indent="1"/>
    </xf>
    <xf numFmtId="4" fontId="56" fillId="15" borderId="267" applyNumberFormat="0" applyProtection="0">
      <alignment horizontal="left" vertical="center" indent="1"/>
    </xf>
    <xf numFmtId="4" fontId="56" fillId="15" borderId="253" applyNumberFormat="0" applyProtection="0">
      <alignment horizontal="right" vertical="center"/>
    </xf>
    <xf numFmtId="4" fontId="56" fillId="16" borderId="253" applyNumberFormat="0" applyProtection="0">
      <alignment horizontal="right" vertical="center"/>
    </xf>
    <xf numFmtId="186" fontId="56" fillId="15" borderId="244" applyNumberFormat="0" applyProtection="0">
      <alignment horizontal="left" vertical="top" indent="1"/>
    </xf>
    <xf numFmtId="186" fontId="28" fillId="50" borderId="8">
      <alignment vertical="center"/>
    </xf>
    <xf numFmtId="4" fontId="56" fillId="23" borderId="253" applyNumberFormat="0" applyProtection="0">
      <alignment horizontal="right" vertical="center"/>
    </xf>
    <xf numFmtId="186" fontId="56" fillId="40" borderId="253" applyNumberFormat="0" applyFont="0" applyAlignment="0" applyProtection="0"/>
    <xf numFmtId="191" fontId="5" fillId="69" borderId="249">
      <alignment vertical="center"/>
    </xf>
    <xf numFmtId="186" fontId="56" fillId="40" borderId="253" applyNumberFormat="0" applyFont="0" applyAlignment="0" applyProtection="0"/>
    <xf numFmtId="188" fontId="5" fillId="69" borderId="259">
      <alignment vertical="center"/>
    </xf>
    <xf numFmtId="4" fontId="56" fillId="16" borderId="242" applyNumberFormat="0" applyProtection="0">
      <alignment horizontal="right" vertical="center"/>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4" fontId="56" fillId="59" borderId="263" applyNumberFormat="0" applyProtection="0">
      <alignment horizontal="right" vertical="center"/>
    </xf>
    <xf numFmtId="186" fontId="56" fillId="14" borderId="252" applyNumberFormat="0" applyProtection="0">
      <alignment horizontal="left" vertical="top" indent="1"/>
    </xf>
    <xf numFmtId="186" fontId="44" fillId="0" borderId="248" applyNumberFormat="0" applyFill="0" applyAlignment="0" applyProtection="0"/>
    <xf numFmtId="186" fontId="57" fillId="44" borderId="243" applyNumberFormat="0" applyAlignment="0" applyProtection="0"/>
    <xf numFmtId="186" fontId="27" fillId="15" borderId="252" applyNumberFormat="0" applyProtection="0">
      <alignment horizontal="left" vertical="top" indent="1"/>
    </xf>
    <xf numFmtId="191" fontId="5" fillId="70" borderId="249">
      <alignment horizontal="right" vertical="center"/>
      <protection locked="0"/>
    </xf>
    <xf numFmtId="186" fontId="50" fillId="41" borderId="242" applyNumberFormat="0" applyAlignment="0" applyProtection="0"/>
    <xf numFmtId="186" fontId="56" fillId="63" borderId="261" applyNumberFormat="0" applyProtection="0">
      <alignment horizontal="left" vertical="top" indent="1"/>
    </xf>
    <xf numFmtId="190" fontId="28" fillId="49" borderId="259">
      <alignment vertical="center"/>
    </xf>
    <xf numFmtId="186" fontId="56" fillId="15" borderId="244" applyNumberFormat="0" applyProtection="0">
      <alignment horizontal="left" vertical="top" indent="1"/>
    </xf>
    <xf numFmtId="186" fontId="60" fillId="52" borderId="244" applyNumberFormat="0" applyProtection="0">
      <alignment horizontal="left" vertical="top" indent="1"/>
    </xf>
    <xf numFmtId="186" fontId="57" fillId="44" borderId="243" applyNumberFormat="0" applyAlignment="0" applyProtection="0"/>
    <xf numFmtId="4" fontId="64" fillId="64" borderId="25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61" fillId="21" borderId="255" applyBorder="0"/>
    <xf numFmtId="186" fontId="56" fillId="11" borderId="263" applyNumberFormat="0" applyProtection="0">
      <alignment horizontal="left" vertical="center" indent="1"/>
    </xf>
    <xf numFmtId="186" fontId="56" fillId="21" borderId="252" applyNumberFormat="0" applyProtection="0">
      <alignment horizontal="left" vertical="top" indent="1"/>
    </xf>
    <xf numFmtId="0" fontId="5" fillId="13" borderId="8">
      <alignment vertical="center"/>
    </xf>
    <xf numFmtId="4" fontId="63" fillId="66" borderId="257" applyNumberFormat="0" applyProtection="0">
      <alignment horizontal="left" vertical="center" indent="1"/>
    </xf>
    <xf numFmtId="0" fontId="5" fillId="13" borderId="8">
      <alignment vertical="center"/>
    </xf>
    <xf numFmtId="186" fontId="56" fillId="15" borderId="244" applyNumberFormat="0" applyProtection="0">
      <alignment horizontal="left" vertical="top" indent="1"/>
    </xf>
    <xf numFmtId="4" fontId="56" fillId="15" borderId="242" applyNumberFormat="0" applyProtection="0">
      <alignment horizontal="right" vertical="center"/>
    </xf>
    <xf numFmtId="186" fontId="56" fillId="21" borderId="261" applyNumberFormat="0" applyProtection="0">
      <alignment horizontal="left" vertical="top" indent="1"/>
    </xf>
    <xf numFmtId="4" fontId="56" fillId="16" borderId="253" applyNumberFormat="0" applyProtection="0">
      <alignment horizontal="right" vertical="center"/>
    </xf>
    <xf numFmtId="186" fontId="56" fillId="14" borderId="244" applyNumberFormat="0" applyProtection="0">
      <alignment horizontal="left" vertical="top" indent="1"/>
    </xf>
    <xf numFmtId="4" fontId="63" fillId="66" borderId="267" applyNumberFormat="0" applyProtection="0">
      <alignment horizontal="left" vertical="center" indent="1"/>
    </xf>
    <xf numFmtId="4" fontId="56" fillId="60" borderId="242" applyNumberFormat="0" applyProtection="0">
      <alignment horizontal="right" vertical="center"/>
    </xf>
    <xf numFmtId="4" fontId="56" fillId="59" borderId="242" applyNumberFormat="0" applyProtection="0">
      <alignment horizontal="right" vertical="center"/>
    </xf>
    <xf numFmtId="186" fontId="56" fillId="63" borderId="252" applyNumberFormat="0" applyProtection="0">
      <alignment horizontal="left" vertical="top" indent="1"/>
    </xf>
    <xf numFmtId="0" fontId="27" fillId="15"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57" borderId="267" applyNumberFormat="0" applyProtection="0">
      <alignment horizontal="right" vertical="center"/>
    </xf>
    <xf numFmtId="4" fontId="56" fillId="15" borderId="267" applyNumberFormat="0" applyProtection="0">
      <alignment horizontal="left" vertical="center"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27" fillId="21" borderId="252" applyNumberFormat="0" applyProtection="0">
      <alignment horizontal="left" vertical="top" indent="1"/>
    </xf>
    <xf numFmtId="4" fontId="56" fillId="57" borderId="257" applyNumberFormat="0" applyProtection="0">
      <alignment horizontal="right" vertical="center"/>
    </xf>
    <xf numFmtId="186" fontId="50" fillId="41" borderId="253" applyNumberFormat="0" applyAlignment="0" applyProtection="0"/>
    <xf numFmtId="186" fontId="28" fillId="12" borderId="249">
      <alignment vertical="center"/>
      <protection locked="0"/>
    </xf>
    <xf numFmtId="186" fontId="56" fillId="40" borderId="253" applyNumberFormat="0" applyFont="0" applyAlignment="0" applyProtection="0"/>
    <xf numFmtId="186" fontId="56" fillId="14" borderId="244" applyNumberFormat="0" applyProtection="0">
      <alignment horizontal="left" vertical="top" indent="1"/>
    </xf>
    <xf numFmtId="193" fontId="5" fillId="69" borderId="249">
      <alignment vertical="center"/>
    </xf>
    <xf numFmtId="4" fontId="56" fillId="15" borderId="245" applyNumberFormat="0" applyProtection="0">
      <alignment horizontal="left" vertical="center" indent="1"/>
    </xf>
    <xf numFmtId="4" fontId="56" fillId="52" borderId="263" applyNumberFormat="0" applyProtection="0">
      <alignment vertical="center"/>
    </xf>
    <xf numFmtId="186" fontId="28" fillId="12" borderId="8">
      <alignment vertical="center"/>
      <protection locked="0"/>
    </xf>
    <xf numFmtId="172" fontId="28" fillId="12" borderId="249">
      <alignment vertical="center"/>
      <protection locked="0"/>
    </xf>
    <xf numFmtId="191" fontId="5" fillId="13" borderId="249">
      <alignment vertical="center"/>
    </xf>
    <xf numFmtId="4" fontId="62" fillId="48" borderId="244" applyNumberFormat="0" applyProtection="0">
      <alignment vertical="center"/>
    </xf>
    <xf numFmtId="186" fontId="56" fillId="21" borderId="252" applyNumberFormat="0" applyProtection="0">
      <alignment horizontal="left" vertical="top" indent="1"/>
    </xf>
    <xf numFmtId="193" fontId="28" fillId="12" borderId="8">
      <alignment vertical="center"/>
      <protection locked="0"/>
    </xf>
    <xf numFmtId="4" fontId="56" fillId="16" borderId="242" applyNumberFormat="0" applyProtection="0">
      <alignment horizontal="right" vertical="center"/>
    </xf>
    <xf numFmtId="194" fontId="33" fillId="0" borderId="231" applyFill="0"/>
    <xf numFmtId="4" fontId="56" fillId="59" borderId="253" applyNumberFormat="0" applyProtection="0">
      <alignment horizontal="right" vertical="center"/>
    </xf>
    <xf numFmtId="4" fontId="62" fillId="48" borderId="252" applyNumberFormat="0" applyProtection="0">
      <alignmen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40" borderId="263" applyNumberFormat="0" applyFont="0" applyAlignment="0" applyProtection="0"/>
    <xf numFmtId="186" fontId="27" fillId="63" borderId="252" applyNumberFormat="0" applyProtection="0">
      <alignment horizontal="left" vertical="center" indent="1"/>
    </xf>
    <xf numFmtId="4" fontId="63" fillId="66" borderId="267" applyNumberFormat="0" applyProtection="0">
      <alignment horizontal="left" vertical="center" indent="1"/>
    </xf>
    <xf numFmtId="186" fontId="44" fillId="0" borderId="268" applyNumberFormat="0" applyFill="0" applyAlignment="0" applyProtection="0"/>
    <xf numFmtId="186" fontId="27" fillId="21" borderId="261" applyNumberFormat="0" applyProtection="0">
      <alignment horizontal="left" vertical="top" indent="1"/>
    </xf>
    <xf numFmtId="186" fontId="56" fillId="62" borderId="253" applyNumberFormat="0" applyProtection="0">
      <alignment horizontal="left" vertical="center" indent="1"/>
    </xf>
    <xf numFmtId="188" fontId="28" fillId="49" borderId="259">
      <alignment vertical="center"/>
    </xf>
    <xf numFmtId="191" fontId="28" fillId="50" borderId="259">
      <alignment vertical="center"/>
    </xf>
    <xf numFmtId="186" fontId="56" fillId="21" borderId="244"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93" fontId="28" fillId="50" borderId="259">
      <alignment vertical="center"/>
    </xf>
    <xf numFmtId="186" fontId="44" fillId="0" borderId="258" applyNumberFormat="0" applyFill="0" applyAlignment="0" applyProtection="0"/>
    <xf numFmtId="4" fontId="56" fillId="57" borderId="257" applyNumberFormat="0" applyProtection="0">
      <alignment horizontal="right" vertical="center"/>
    </xf>
    <xf numFmtId="186" fontId="56" fillId="15" borderId="261" applyNumberFormat="0" applyProtection="0">
      <alignment horizontal="left" vertical="top" indent="1"/>
    </xf>
    <xf numFmtId="186" fontId="56" fillId="14" borderId="261" applyNumberFormat="0" applyProtection="0">
      <alignment horizontal="left" vertical="top" indent="1"/>
    </xf>
    <xf numFmtId="4" fontId="56" fillId="60" borderId="253" applyNumberFormat="0" applyProtection="0">
      <alignment horizontal="right" vertical="center"/>
    </xf>
    <xf numFmtId="186" fontId="27" fillId="14" borderId="244"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186" fontId="57" fillId="44" borderId="243" applyNumberFormat="0" applyAlignment="0" applyProtection="0"/>
    <xf numFmtId="186" fontId="50" fillId="41" borderId="253" applyNumberForma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62" fillId="48" borderId="261" applyNumberFormat="0" applyProtection="0">
      <alignment horizontal="left" vertical="top" indent="1"/>
    </xf>
    <xf numFmtId="186" fontId="56" fillId="14" borderId="252"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4" fontId="56" fillId="15" borderId="253" applyNumberFormat="0" applyProtection="0">
      <alignment horizontal="right" vertical="center"/>
    </xf>
    <xf numFmtId="186" fontId="27" fillId="14" borderId="252" applyNumberFormat="0" applyProtection="0">
      <alignment horizontal="left" vertical="top" indent="1"/>
    </xf>
    <xf numFmtId="186" fontId="56" fillId="63" borderId="253" applyNumberFormat="0" applyProtection="0">
      <alignment horizontal="left" vertical="center"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4" fontId="56" fillId="19" borderId="253" applyNumberFormat="0" applyProtection="0">
      <alignment horizontal="right" vertical="center"/>
    </xf>
    <xf numFmtId="186" fontId="56" fillId="14" borderId="261" applyNumberFormat="0" applyProtection="0">
      <alignment horizontal="left" vertical="top" indent="1"/>
    </xf>
    <xf numFmtId="186" fontId="60" fillId="52" borderId="252" applyNumberFormat="0" applyProtection="0">
      <alignment horizontal="left" vertical="top" indent="1"/>
    </xf>
    <xf numFmtId="186" fontId="56" fillId="63" borderId="244" applyNumberFormat="0" applyProtection="0">
      <alignment horizontal="left" vertical="top" indent="1"/>
    </xf>
    <xf numFmtId="4" fontId="56" fillId="54" borderId="242" applyNumberFormat="0" applyProtection="0">
      <alignment horizontal="left" vertical="center" indent="1"/>
    </xf>
    <xf numFmtId="186" fontId="42" fillId="44" borderId="242" applyNumberFormat="0" applyAlignment="0" applyProtection="0"/>
    <xf numFmtId="186" fontId="57" fillId="44" borderId="243" applyNumberFormat="0" applyAlignment="0" applyProtection="0"/>
    <xf numFmtId="4" fontId="74" fillId="87" borderId="252" applyNumberFormat="0" applyProtection="0">
      <alignment horizontal="right" vertical="center"/>
    </xf>
    <xf numFmtId="186" fontId="56" fillId="67" borderId="259"/>
    <xf numFmtId="186" fontId="56" fillId="40" borderId="253" applyNumberFormat="0" applyFont="0" applyAlignment="0" applyProtection="0"/>
    <xf numFmtId="186" fontId="61" fillId="21" borderId="255" applyBorder="0"/>
    <xf numFmtId="4" fontId="62" fillId="11" borderId="252" applyNumberFormat="0" applyProtection="0">
      <alignment horizontal="left" vertical="center" indent="1"/>
    </xf>
    <xf numFmtId="186" fontId="56" fillId="14" borderId="244" applyNumberFormat="0" applyProtection="0">
      <alignment horizontal="left" vertical="top" indent="1"/>
    </xf>
    <xf numFmtId="4" fontId="56" fillId="15" borderId="245" applyNumberFormat="0" applyProtection="0">
      <alignment horizontal="left" vertical="center" indent="1"/>
    </xf>
    <xf numFmtId="186" fontId="56" fillId="14" borderId="244" applyNumberFormat="0" applyProtection="0">
      <alignment horizontal="left" vertical="top"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186" fontId="56" fillId="63" borderId="244" applyNumberFormat="0" applyProtection="0">
      <alignment horizontal="left" vertical="top" indent="1"/>
    </xf>
    <xf numFmtId="4" fontId="56" fillId="54" borderId="253" applyNumberFormat="0" applyProtection="0">
      <alignment horizontal="left" vertical="center" indent="1"/>
    </xf>
    <xf numFmtId="186" fontId="27" fillId="14" borderId="252" applyNumberFormat="0" applyProtection="0">
      <alignment horizontal="left" vertical="top" indent="1"/>
    </xf>
    <xf numFmtId="186" fontId="27" fillId="14" borderId="252"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56" fillId="21" borderId="252" applyNumberFormat="0" applyProtection="0">
      <alignment horizontal="left" vertical="top" indent="1"/>
    </xf>
    <xf numFmtId="186" fontId="56" fillId="63" borderId="263" applyNumberFormat="0" applyProtection="0">
      <alignment horizontal="left" vertical="center" indent="1"/>
    </xf>
    <xf numFmtId="4" fontId="56" fillId="54" borderId="253" applyNumberFormat="0" applyProtection="0">
      <alignment horizontal="left" vertical="center" indent="1"/>
    </xf>
    <xf numFmtId="196" fontId="5" fillId="70" borderId="249">
      <alignment horizontal="right" vertical="center"/>
      <protection locked="0"/>
    </xf>
    <xf numFmtId="186" fontId="57" fillId="44" borderId="254" applyNumberFormat="0" applyAlignment="0" applyProtection="0"/>
    <xf numFmtId="186" fontId="56" fillId="63" borderId="244" applyNumberFormat="0" applyProtection="0">
      <alignment horizontal="left" vertical="top" indent="1"/>
    </xf>
    <xf numFmtId="4" fontId="62" fillId="11" borderId="252" applyNumberFormat="0" applyProtection="0">
      <alignment horizontal="left" vertical="center" indent="1"/>
    </xf>
    <xf numFmtId="186" fontId="60" fillId="52" borderId="244" applyNumberFormat="0" applyProtection="0">
      <alignment horizontal="left" vertical="top" indent="1"/>
    </xf>
    <xf numFmtId="186" fontId="56" fillId="15" borderId="261" applyNumberFormat="0" applyProtection="0">
      <alignment horizontal="left" vertical="top" indent="1"/>
    </xf>
    <xf numFmtId="191" fontId="5" fillId="13" borderId="249">
      <alignment vertical="center"/>
    </xf>
    <xf numFmtId="186" fontId="62" fillId="48" borderId="252" applyNumberFormat="0" applyProtection="0">
      <alignment horizontal="left" vertical="top" indent="1"/>
    </xf>
    <xf numFmtId="4" fontId="56" fillId="23" borderId="242" applyNumberFormat="0" applyProtection="0">
      <alignment horizontal="right" vertical="center"/>
    </xf>
    <xf numFmtId="0" fontId="5" fillId="7" borderId="249">
      <alignment vertical="center"/>
      <protection locked="0"/>
    </xf>
    <xf numFmtId="4" fontId="56" fillId="54" borderId="253" applyNumberFormat="0" applyProtection="0">
      <alignment horizontal="left" vertical="center" indent="1"/>
    </xf>
    <xf numFmtId="186" fontId="62" fillId="48"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4" fontId="56" fillId="14" borderId="245" applyNumberFormat="0" applyProtection="0">
      <alignment horizontal="left" vertical="center" indent="1"/>
    </xf>
    <xf numFmtId="186" fontId="56" fillId="40" borderId="253" applyNumberFormat="0" applyFont="0" applyAlignment="0" applyProtection="0"/>
    <xf numFmtId="186" fontId="42" fillId="44" borderId="253" applyNumberFormat="0" applyAlignment="0" applyProtection="0"/>
    <xf numFmtId="186" fontId="56" fillId="40" borderId="263" applyNumberFormat="0" applyFont="0" applyAlignment="0" applyProtection="0"/>
    <xf numFmtId="4" fontId="56" fillId="58" borderId="263" applyNumberFormat="0" applyProtection="0">
      <alignment horizontal="right" vertical="center"/>
    </xf>
    <xf numFmtId="186" fontId="56" fillId="63" borderId="252" applyNumberFormat="0" applyProtection="0">
      <alignment horizontal="left" vertical="top" indent="1"/>
    </xf>
    <xf numFmtId="186" fontId="50" fillId="41" borderId="263" applyNumberFormat="0" applyAlignment="0" applyProtection="0"/>
    <xf numFmtId="4" fontId="56" fillId="14" borderId="257" applyNumberFormat="0" applyProtection="0">
      <alignment horizontal="left" vertical="center" indent="1"/>
    </xf>
    <xf numFmtId="4" fontId="56" fillId="19" borderId="253" applyNumberFormat="0" applyProtection="0">
      <alignment horizontal="right" vertical="center"/>
    </xf>
    <xf numFmtId="186" fontId="56" fillId="40" borderId="242" applyNumberFormat="0" applyFont="0" applyAlignment="0" applyProtection="0"/>
    <xf numFmtId="186" fontId="56" fillId="15" borderId="252" applyNumberFormat="0" applyProtection="0">
      <alignment horizontal="left" vertical="top" indent="1"/>
    </xf>
    <xf numFmtId="186" fontId="56" fillId="15" borderId="261" applyNumberFormat="0" applyProtection="0">
      <alignment horizontal="left" vertical="top" indent="1"/>
    </xf>
    <xf numFmtId="4" fontId="56" fillId="15" borderId="242" applyNumberFormat="0" applyProtection="0">
      <alignment horizontal="right" vertical="center"/>
    </xf>
    <xf numFmtId="191" fontId="28" fillId="50" borderId="249">
      <alignment vertical="center"/>
    </xf>
    <xf numFmtId="186" fontId="56" fillId="15" borderId="252" applyNumberFormat="0" applyProtection="0">
      <alignment horizontal="left" vertical="top" indent="1"/>
    </xf>
    <xf numFmtId="4" fontId="63" fillId="66" borderId="267" applyNumberFormat="0" applyProtection="0">
      <alignment horizontal="left" vertical="center" indent="1"/>
    </xf>
    <xf numFmtId="186" fontId="42" fillId="44" borderId="242" applyNumberFormat="0" applyAlignment="0" applyProtection="0"/>
    <xf numFmtId="186" fontId="56" fillId="14" borderId="252" applyNumberFormat="0" applyProtection="0">
      <alignment horizontal="left" vertical="top" indent="1"/>
    </xf>
    <xf numFmtId="186" fontId="62" fillId="15" borderId="252" applyNumberFormat="0" applyProtection="0">
      <alignment horizontal="left" vertical="top" indent="1"/>
    </xf>
    <xf numFmtId="186" fontId="28" fillId="49" borderId="8">
      <alignment vertical="center"/>
    </xf>
    <xf numFmtId="4" fontId="56" fillId="19" borderId="242" applyNumberFormat="0" applyProtection="0">
      <alignment horizontal="right" vertical="center"/>
    </xf>
    <xf numFmtId="186" fontId="56" fillId="40" borderId="263" applyNumberFormat="0" applyFont="0" applyAlignment="0" applyProtection="0"/>
    <xf numFmtId="186" fontId="56" fillId="14" borderId="244" applyNumberFormat="0" applyProtection="0">
      <alignment horizontal="left" vertical="top" indent="1"/>
    </xf>
    <xf numFmtId="190" fontId="5" fillId="70" borderId="8">
      <alignment horizontal="right" vertical="center"/>
      <protection locked="0"/>
    </xf>
    <xf numFmtId="188" fontId="5" fillId="7" borderId="8">
      <alignment vertical="center"/>
      <protection locked="0"/>
    </xf>
    <xf numFmtId="186" fontId="56" fillId="21" borderId="261" applyNumberFormat="0" applyProtection="0">
      <alignment horizontal="left" vertical="top" indent="1"/>
    </xf>
    <xf numFmtId="4" fontId="64" fillId="64" borderId="253" applyNumberFormat="0" applyProtection="0">
      <alignment horizontal="right" vertical="center"/>
    </xf>
    <xf numFmtId="186" fontId="56" fillId="63" borderId="244" applyNumberFormat="0" applyProtection="0">
      <alignment horizontal="left" vertical="top" indent="1"/>
    </xf>
    <xf numFmtId="191" fontId="28" fillId="50" borderId="249">
      <alignment vertical="center"/>
    </xf>
    <xf numFmtId="186" fontId="56" fillId="63" borderId="261" applyNumberFormat="0" applyProtection="0">
      <alignment horizontal="left" vertical="top" indent="1"/>
    </xf>
    <xf numFmtId="4" fontId="72" fillId="49" borderId="261" applyNumberFormat="0" applyProtection="0">
      <alignment horizontal="righ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0" fillId="41" borderId="242" applyNumberFormat="0" applyAlignment="0" applyProtection="0"/>
    <xf numFmtId="4" fontId="56" fillId="0" borderId="242" applyNumberFormat="0" applyProtection="0">
      <alignment horizontal="right" vertical="center"/>
    </xf>
    <xf numFmtId="4" fontId="27" fillId="21" borderId="257" applyNumberFormat="0" applyProtection="0">
      <alignment horizontal="left" vertical="center" indent="1"/>
    </xf>
    <xf numFmtId="186" fontId="56" fillId="21" borderId="252" applyNumberFormat="0" applyProtection="0">
      <alignment horizontal="left" vertical="top" indent="1"/>
    </xf>
    <xf numFmtId="191" fontId="28" fillId="50" borderId="249">
      <alignment vertical="center"/>
    </xf>
    <xf numFmtId="4" fontId="56" fillId="15" borderId="257" applyNumberFormat="0" applyProtection="0">
      <alignment horizontal="left" vertical="center" indent="1"/>
    </xf>
    <xf numFmtId="186" fontId="56" fillId="40" borderId="253" applyNumberFormat="0" applyFont="0" applyAlignment="0" applyProtection="0"/>
    <xf numFmtId="4" fontId="59" fillId="65" borderId="253" applyNumberFormat="0" applyProtection="0">
      <alignment horizontal="right" vertical="center"/>
    </xf>
    <xf numFmtId="186" fontId="56" fillId="14" borderId="252" applyNumberFormat="0" applyProtection="0">
      <alignment horizontal="left" vertical="top" indent="1"/>
    </xf>
    <xf numFmtId="186" fontId="56" fillId="40" borderId="263" applyNumberFormat="0" applyFont="0" applyAlignment="0" applyProtection="0"/>
    <xf numFmtId="196" fontId="5" fillId="70" borderId="8">
      <alignment horizontal="right" vertical="center"/>
      <protection locked="0"/>
    </xf>
    <xf numFmtId="4" fontId="56" fillId="54" borderId="253" applyNumberFormat="0" applyProtection="0">
      <alignment horizontal="left" vertical="center" indent="1"/>
    </xf>
    <xf numFmtId="186" fontId="56" fillId="40" borderId="253" applyNumberFormat="0" applyFont="0" applyAlignment="0" applyProtection="0"/>
    <xf numFmtId="186" fontId="56" fillId="40" borderId="263" applyNumberFormat="0" applyFont="0" applyAlignment="0" applyProtection="0"/>
    <xf numFmtId="194" fontId="33" fillId="0" borderId="231" applyFill="0"/>
    <xf numFmtId="186" fontId="56" fillId="21" borderId="244" applyNumberFormat="0" applyProtection="0">
      <alignment horizontal="left" vertical="top" indent="1"/>
    </xf>
    <xf numFmtId="186" fontId="56" fillId="21" borderId="244" applyNumberFormat="0" applyProtection="0">
      <alignment horizontal="left" vertical="top" indent="1"/>
    </xf>
    <xf numFmtId="188" fontId="28" fillId="49" borderId="259">
      <alignment vertical="center"/>
    </xf>
    <xf numFmtId="186" fontId="56" fillId="21" borderId="244" applyNumberFormat="0" applyProtection="0">
      <alignment horizontal="left" vertical="top" indent="1"/>
    </xf>
    <xf numFmtId="186" fontId="50" fillId="41" borderId="253" applyNumberFormat="0" applyAlignment="0" applyProtection="0"/>
    <xf numFmtId="4" fontId="59" fillId="53" borderId="253" applyNumberFormat="0" applyProtection="0">
      <alignment vertical="center"/>
    </xf>
    <xf numFmtId="186" fontId="56" fillId="14" borderId="261" applyNumberFormat="0" applyProtection="0">
      <alignment horizontal="left" vertical="top" indent="1"/>
    </xf>
    <xf numFmtId="186" fontId="28" fillId="51" borderId="259">
      <alignment horizontal="right" vertical="center"/>
      <protection locked="0"/>
    </xf>
    <xf numFmtId="191" fontId="28" fillId="49" borderId="8">
      <alignment vertical="center"/>
    </xf>
    <xf numFmtId="186" fontId="56" fillId="63" borderId="244" applyNumberFormat="0" applyProtection="0">
      <alignment horizontal="left" vertical="top" indent="1"/>
    </xf>
    <xf numFmtId="4" fontId="56" fillId="55" borderId="242" applyNumberFormat="0" applyProtection="0">
      <alignment horizontal="right" vertical="center"/>
    </xf>
    <xf numFmtId="191" fontId="5" fillId="13" borderId="8">
      <alignment vertical="center"/>
    </xf>
    <xf numFmtId="186" fontId="56" fillId="14" borderId="252" applyNumberFormat="0" applyProtection="0">
      <alignment horizontal="left" vertical="top" indent="1"/>
    </xf>
    <xf numFmtId="186" fontId="56" fillId="15" borderId="261" applyNumberFormat="0" applyProtection="0">
      <alignment horizontal="left" vertical="top" indent="1"/>
    </xf>
    <xf numFmtId="4" fontId="56" fillId="58" borderId="263" applyNumberFormat="0" applyProtection="0">
      <alignment horizontal="right" vertical="center"/>
    </xf>
    <xf numFmtId="186" fontId="61" fillId="21" borderId="255" applyBorder="0"/>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191" fontId="5" fillId="69" borderId="8">
      <alignment vertical="center"/>
    </xf>
    <xf numFmtId="186" fontId="61" fillId="21" borderId="255" applyBorder="0"/>
    <xf numFmtId="186" fontId="56" fillId="63" borderId="244" applyNumberFormat="0" applyProtection="0">
      <alignment horizontal="left" vertical="top" indent="1"/>
    </xf>
    <xf numFmtId="186" fontId="50" fillId="41" borderId="253" applyNumberFormat="0" applyAlignment="0" applyProtection="0"/>
    <xf numFmtId="4" fontId="72" fillId="83" borderId="252" applyNumberFormat="0" applyProtection="0">
      <alignment horizontal="right" vertical="center"/>
    </xf>
    <xf numFmtId="186" fontId="56" fillId="21" borderId="252" applyNumberFormat="0" applyProtection="0">
      <alignment horizontal="left" vertical="top" indent="1"/>
    </xf>
    <xf numFmtId="4" fontId="59" fillId="65" borderId="242" applyNumberFormat="0" applyProtection="0">
      <alignment horizontal="right" vertical="center"/>
    </xf>
    <xf numFmtId="186" fontId="57" fillId="44" borderId="243" applyNumberFormat="0" applyAlignment="0" applyProtection="0"/>
    <xf numFmtId="186" fontId="60" fillId="52" borderId="261" applyNumberFormat="0" applyProtection="0">
      <alignment horizontal="left" vertical="top" indent="1"/>
    </xf>
    <xf numFmtId="191" fontId="28" fillId="12" borderId="259">
      <alignment vertical="center"/>
      <protection locked="0"/>
    </xf>
    <xf numFmtId="186" fontId="56" fillId="40" borderId="263" applyNumberFormat="0" applyFont="0" applyAlignment="0" applyProtection="0"/>
    <xf numFmtId="4" fontId="56" fillId="59" borderId="263" applyNumberFormat="0" applyProtection="0">
      <alignment horizontal="right" vertical="center"/>
    </xf>
    <xf numFmtId="186" fontId="56" fillId="14" borderId="252" applyNumberFormat="0" applyProtection="0">
      <alignment horizontal="left" vertical="top" indent="1"/>
    </xf>
    <xf numFmtId="4" fontId="59" fillId="65" borderId="263" applyNumberFormat="0" applyProtection="0">
      <alignment horizontal="right" vertical="center"/>
    </xf>
    <xf numFmtId="186" fontId="56" fillId="63" borderId="242" applyNumberFormat="0" applyProtection="0">
      <alignment horizontal="left" vertical="center" indent="1"/>
    </xf>
    <xf numFmtId="4" fontId="56" fillId="54" borderId="263" applyNumberFormat="0" applyProtection="0">
      <alignment horizontal="left" vertical="center" indent="1"/>
    </xf>
    <xf numFmtId="186" fontId="56" fillId="62" borderId="263" applyNumberFormat="0" applyProtection="0">
      <alignment horizontal="left" vertical="center" indent="1"/>
    </xf>
    <xf numFmtId="4" fontId="56" fillId="52" borderId="263" applyNumberFormat="0" applyProtection="0">
      <alignment vertical="center"/>
    </xf>
    <xf numFmtId="4" fontId="62" fillId="11" borderId="261"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61" fillId="21" borderId="255" applyBorder="0"/>
    <xf numFmtId="186" fontId="56" fillId="21" borderId="261" applyNumberFormat="0" applyProtection="0">
      <alignment horizontal="left" vertical="top" indent="1"/>
    </xf>
    <xf numFmtId="190" fontId="28" fillId="49" borderId="259">
      <alignment vertical="center"/>
    </xf>
    <xf numFmtId="186" fontId="56" fillId="15" borderId="261" applyNumberFormat="0" applyProtection="0">
      <alignment horizontal="left" vertical="top" indent="1"/>
    </xf>
    <xf numFmtId="186" fontId="56" fillId="14" borderId="252" applyNumberFormat="0" applyProtection="0">
      <alignment horizontal="left" vertical="top" indent="1"/>
    </xf>
    <xf numFmtId="4" fontId="56" fillId="59" borderId="263" applyNumberFormat="0" applyProtection="0">
      <alignment horizontal="right" vertical="center"/>
    </xf>
    <xf numFmtId="4" fontId="56" fillId="0" borderId="263" applyNumberFormat="0" applyProtection="0">
      <alignment horizontal="right" vertical="center"/>
    </xf>
    <xf numFmtId="186" fontId="56" fillId="40" borderId="263" applyNumberFormat="0" applyFont="0" applyAlignment="0" applyProtection="0"/>
    <xf numFmtId="4" fontId="56" fillId="15" borderId="267" applyNumberFormat="0" applyProtection="0">
      <alignment horizontal="left" vertical="center" indent="1"/>
    </xf>
    <xf numFmtId="37" fontId="33" fillId="0" borderId="266" applyNumberFormat="0"/>
    <xf numFmtId="186" fontId="56" fillId="63" borderId="261" applyNumberFormat="0" applyProtection="0">
      <alignment horizontal="left" vertical="top" indent="1"/>
    </xf>
    <xf numFmtId="186" fontId="56" fillId="62" borderId="263" applyNumberFormat="0" applyProtection="0">
      <alignment horizontal="left" vertical="center" indent="1"/>
    </xf>
    <xf numFmtId="186" fontId="56" fillId="21"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27" fillId="15" borderId="261" applyNumberFormat="0" applyProtection="0">
      <alignment horizontal="left" vertical="top" indent="1"/>
    </xf>
    <xf numFmtId="186" fontId="57" fillId="44" borderId="264" applyNumberFormat="0" applyAlignment="0" applyProtection="0"/>
    <xf numFmtId="186" fontId="62" fillId="15" borderId="261" applyNumberFormat="0" applyProtection="0">
      <alignment horizontal="left" vertical="top" indent="1"/>
    </xf>
    <xf numFmtId="186" fontId="56" fillId="40" borderId="263" applyNumberFormat="0" applyFont="0" applyAlignment="0" applyProtection="0"/>
    <xf numFmtId="4" fontId="56" fillId="16" borderId="263" applyNumberFormat="0" applyProtection="0">
      <alignment horizontal="right" vertical="center"/>
    </xf>
    <xf numFmtId="4" fontId="56" fillId="55" borderId="263" applyNumberFormat="0" applyProtection="0">
      <alignment horizontal="right" vertical="center"/>
    </xf>
    <xf numFmtId="186" fontId="27" fillId="63" borderId="252" applyNumberFormat="0" applyProtection="0">
      <alignment horizontal="left" vertical="center" indent="1"/>
    </xf>
    <xf numFmtId="186" fontId="56" fillId="14" borderId="263" applyNumberFormat="0" applyProtection="0">
      <alignment horizontal="left" vertical="center" indent="1"/>
    </xf>
    <xf numFmtId="4" fontId="56" fillId="15" borderId="263" applyNumberFormat="0" applyProtection="0">
      <alignment horizontal="right" vertical="center"/>
    </xf>
    <xf numFmtId="186" fontId="56" fillId="21" borderId="261" applyNumberFormat="0" applyProtection="0">
      <alignment horizontal="left" vertical="top" indent="1"/>
    </xf>
    <xf numFmtId="191" fontId="5" fillId="13" borderId="8">
      <alignment vertical="center"/>
    </xf>
    <xf numFmtId="186" fontId="61" fillId="21" borderId="265" applyBorder="0"/>
    <xf numFmtId="4" fontId="56" fillId="55" borderId="263" applyNumberFormat="0" applyProtection="0">
      <alignment horizontal="right" vertical="center"/>
    </xf>
    <xf numFmtId="186" fontId="56" fillId="15" borderId="261" applyNumberFormat="0" applyProtection="0">
      <alignment horizontal="left" vertical="top" indent="1"/>
    </xf>
    <xf numFmtId="186" fontId="57" fillId="44" borderId="264" applyNumberFormat="0" applyAlignment="0" applyProtection="0"/>
    <xf numFmtId="4" fontId="56" fillId="23" borderId="263" applyNumberFormat="0" applyProtection="0">
      <alignment horizontal="righ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27" fillId="21" borderId="261" applyNumberFormat="0" applyProtection="0">
      <alignment horizontal="left" vertical="center" indent="1"/>
    </xf>
    <xf numFmtId="4" fontId="56" fillId="0" borderId="263" applyNumberFormat="0" applyProtection="0">
      <alignment horizontal="right" vertical="center"/>
    </xf>
    <xf numFmtId="4" fontId="56" fillId="61" borderId="267" applyNumberFormat="0" applyProtection="0">
      <alignment horizontal="left" vertical="center" indent="1"/>
    </xf>
    <xf numFmtId="4" fontId="56" fillId="15" borderId="263" applyNumberFormat="0" applyProtection="0">
      <alignment horizontal="right" vertical="center"/>
    </xf>
    <xf numFmtId="186" fontId="42" fillId="44" borderId="263" applyNumberFormat="0" applyAlignment="0" applyProtection="0"/>
    <xf numFmtId="4" fontId="56" fillId="53" borderId="263" applyNumberFormat="0" applyProtection="0">
      <alignment horizontal="left" vertical="center" indent="1"/>
    </xf>
    <xf numFmtId="186" fontId="56" fillId="40" borderId="263" applyNumberFormat="0" applyFont="0" applyAlignment="0" applyProtection="0"/>
    <xf numFmtId="4" fontId="63" fillId="66" borderId="267"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14" borderId="261" applyNumberFormat="0" applyProtection="0">
      <alignment horizontal="left" vertical="top" indent="1"/>
    </xf>
    <xf numFmtId="186" fontId="62" fillId="15" borderId="261" applyNumberFormat="0" applyProtection="0">
      <alignment horizontal="left" vertical="top" indent="1"/>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3" fillId="66" borderId="257" applyNumberFormat="0" applyProtection="0">
      <alignment horizontal="left" vertical="center" indent="1"/>
    </xf>
    <xf numFmtId="4" fontId="56" fillId="54" borderId="263" applyNumberFormat="0" applyProtection="0">
      <alignment horizontal="left" vertical="center"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4" borderId="263" applyNumberFormat="0" applyProtection="0">
      <alignment horizontal="left" vertical="center" indent="1"/>
    </xf>
    <xf numFmtId="4" fontId="56" fillId="1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6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23" borderId="263" applyNumberFormat="0" applyProtection="0">
      <alignment horizontal="right" vertical="center"/>
    </xf>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0" borderId="263" applyNumberFormat="0" applyProtection="0">
      <alignment horizontal="right" vertical="center"/>
    </xf>
    <xf numFmtId="186" fontId="56" fillId="63" borderId="261" applyNumberFormat="0" applyProtection="0">
      <alignment horizontal="left" vertical="top" indent="1"/>
    </xf>
    <xf numFmtId="186" fontId="57" fillId="44" borderId="264" applyNumberFormat="0" applyAlignment="0" applyProtection="0"/>
    <xf numFmtId="186" fontId="56" fillId="63" borderId="261" applyNumberFormat="0" applyProtection="0">
      <alignment horizontal="left" vertical="top" indent="1"/>
    </xf>
    <xf numFmtId="186" fontId="44" fillId="0" borderId="268" applyNumberFormat="0" applyFill="0" applyAlignment="0" applyProtection="0"/>
    <xf numFmtId="4" fontId="27" fillId="21" borderId="267" applyNumberFormat="0" applyProtection="0">
      <alignment horizontal="left" vertical="center" indent="1"/>
    </xf>
    <xf numFmtId="186" fontId="56" fillId="21" borderId="261" applyNumberFormat="0" applyProtection="0">
      <alignment horizontal="left" vertical="top" indent="1"/>
    </xf>
    <xf numFmtId="4" fontId="56" fillId="15" borderId="263" applyNumberFormat="0" applyProtection="0">
      <alignment horizontal="right" vertical="center"/>
    </xf>
    <xf numFmtId="4" fontId="56" fillId="52" borderId="263" applyNumberFormat="0" applyProtection="0">
      <alignment vertical="center"/>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63" fillId="66" borderId="267" applyNumberFormat="0" applyProtection="0">
      <alignment horizontal="left" vertical="center" indent="1"/>
    </xf>
    <xf numFmtId="186" fontId="42" fillId="44" borderId="263" applyNumberFormat="0" applyAlignment="0" applyProtection="0"/>
    <xf numFmtId="186" fontId="56" fillId="14" borderId="261" applyNumberFormat="0" applyProtection="0">
      <alignment horizontal="left" vertical="top" indent="1"/>
    </xf>
    <xf numFmtId="4" fontId="64" fillId="64" borderId="263" applyNumberFormat="0" applyProtection="0">
      <alignment horizontal="right" vertical="center"/>
    </xf>
    <xf numFmtId="186" fontId="42" fillId="44" borderId="263" applyNumberFormat="0" applyAlignment="0" applyProtection="0"/>
    <xf numFmtId="186" fontId="50" fillId="41" borderId="263" applyNumberFormat="0" applyAlignment="0" applyProtection="0"/>
    <xf numFmtId="4" fontId="56" fillId="55" borderId="263" applyNumberFormat="0" applyProtection="0">
      <alignment horizontal="right" vertical="center"/>
    </xf>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63" applyNumberFormat="0" applyProtection="0">
      <alignment horizontal="left" vertical="center" indent="1"/>
    </xf>
    <xf numFmtId="186" fontId="27" fillId="21" borderId="261" applyNumberFormat="0" applyProtection="0">
      <alignment horizontal="left" vertical="center" indent="1"/>
    </xf>
    <xf numFmtId="186" fontId="57" fillId="44" borderId="264" applyNumberFormat="0" applyAlignment="0" applyProtection="0"/>
    <xf numFmtId="4" fontId="59" fillId="65" borderId="263" applyNumberFormat="0" applyProtection="0">
      <alignment horizontal="right" vertical="center"/>
    </xf>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4" borderId="263" applyNumberFormat="0" applyProtection="0">
      <alignment horizontal="left" vertical="center" indent="1"/>
    </xf>
    <xf numFmtId="186" fontId="56" fillId="63" borderId="263" applyNumberFormat="0" applyProtection="0">
      <alignment horizontal="left" vertical="center" indent="1"/>
    </xf>
    <xf numFmtId="4" fontId="56" fillId="15" borderId="263" applyNumberFormat="0" applyProtection="0">
      <alignment horizontal="right" vertical="center"/>
    </xf>
    <xf numFmtId="4" fontId="56" fillId="58" borderId="263" applyNumberFormat="0" applyProtection="0">
      <alignment horizontal="right" vertical="center"/>
    </xf>
    <xf numFmtId="186" fontId="56" fillId="14" borderId="261" applyNumberFormat="0" applyProtection="0">
      <alignment horizontal="left" vertical="top" indent="1"/>
    </xf>
    <xf numFmtId="4" fontId="56" fillId="58" borderId="263" applyNumberFormat="0" applyProtection="0">
      <alignment horizontal="right" vertical="center"/>
    </xf>
    <xf numFmtId="186" fontId="27" fillId="2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59" fillId="65" borderId="263" applyNumberFormat="0" applyProtection="0">
      <alignment horizontal="right" vertical="center"/>
    </xf>
    <xf numFmtId="4" fontId="56" fillId="54" borderId="263" applyNumberFormat="0" applyProtection="0">
      <alignment horizontal="left" vertical="center" indent="1"/>
    </xf>
    <xf numFmtId="4" fontId="56" fillId="16" borderId="263" applyNumberFormat="0" applyProtection="0">
      <alignment horizontal="right" vertical="center"/>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27" fillId="15" borderId="261" applyNumberFormat="0" applyProtection="0">
      <alignment horizontal="left" vertical="center" indent="1"/>
    </xf>
    <xf numFmtId="4" fontId="27" fillId="21" borderId="267" applyNumberFormat="0" applyProtection="0">
      <alignment horizontal="left" vertical="center" indent="1"/>
    </xf>
    <xf numFmtId="4" fontId="56" fillId="52" borderId="263" applyNumberFormat="0" applyProtection="0">
      <alignmen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4" borderId="263" applyNumberFormat="0" applyProtection="0">
      <alignment horizontal="left" vertical="center" indent="1"/>
    </xf>
    <xf numFmtId="4" fontId="56" fillId="56" borderId="263" applyNumberFormat="0" applyProtection="0">
      <alignment horizontal="right" vertical="center"/>
    </xf>
    <xf numFmtId="4" fontId="27" fillId="21" borderId="267"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15" borderId="263" applyNumberFormat="0" applyProtection="0">
      <alignment horizontal="right" vertical="center"/>
    </xf>
    <xf numFmtId="186" fontId="62" fillId="15"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4" fontId="56" fillId="52" borderId="263" applyNumberFormat="0" applyProtection="0">
      <alignment vertical="center"/>
    </xf>
    <xf numFmtId="4" fontId="56" fillId="58" borderId="263" applyNumberFormat="0" applyProtection="0">
      <alignment horizontal="right" vertical="center"/>
    </xf>
    <xf numFmtId="186" fontId="27" fillId="21"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5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4" fontId="56" fillId="57" borderId="267" applyNumberFormat="0" applyProtection="0">
      <alignment horizontal="right" vertical="center"/>
    </xf>
    <xf numFmtId="4" fontId="56" fillId="14"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59" fillId="65" borderId="263" applyNumberFormat="0" applyProtection="0">
      <alignment horizontal="right" vertical="center"/>
    </xf>
    <xf numFmtId="186" fontId="56" fillId="14" borderId="261" applyNumberFormat="0" applyProtection="0">
      <alignment horizontal="left" vertical="top" indent="1"/>
    </xf>
    <xf numFmtId="4" fontId="59" fillId="65" borderId="263" applyNumberFormat="0" applyProtection="0">
      <alignment horizontal="right" vertical="center"/>
    </xf>
    <xf numFmtId="186" fontId="42" fillId="44" borderId="263" applyNumberFormat="0" applyAlignment="0" applyProtection="0"/>
    <xf numFmtId="186" fontId="56" fillId="14" borderId="263" applyNumberFormat="0" applyProtection="0">
      <alignment horizontal="left" vertical="center" indent="1"/>
    </xf>
    <xf numFmtId="186" fontId="56" fillId="21"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60" borderId="263" applyNumberFormat="0" applyProtection="0">
      <alignment horizontal="right" vertical="center"/>
    </xf>
    <xf numFmtId="4" fontId="64" fillId="64" borderId="263" applyNumberFormat="0" applyProtection="0">
      <alignment horizontal="right" vertical="center"/>
    </xf>
    <xf numFmtId="186" fontId="56" fillId="21" borderId="261" applyNumberFormat="0" applyProtection="0">
      <alignment horizontal="left" vertical="top" indent="1"/>
    </xf>
    <xf numFmtId="37" fontId="33" fillId="0" borderId="247" applyNumberFormat="0"/>
    <xf numFmtId="186" fontId="56" fillId="15" borderId="244" applyNumberFormat="0" applyProtection="0">
      <alignment horizontal="left" vertical="top" indent="1"/>
    </xf>
    <xf numFmtId="186" fontId="56" fillId="63" borderId="244" applyNumberFormat="0" applyProtection="0">
      <alignment horizontal="left" vertical="top" indent="1"/>
    </xf>
    <xf numFmtId="4" fontId="72" fillId="49" borderId="244" applyNumberFormat="0" applyProtection="0">
      <alignment horizontal="right" vertical="center"/>
    </xf>
    <xf numFmtId="186" fontId="56" fillId="15" borderId="244" applyNumberFormat="0" applyProtection="0">
      <alignment horizontal="left" vertical="top" indent="1"/>
    </xf>
    <xf numFmtId="186" fontId="44" fillId="0" borderId="258" applyNumberFormat="0" applyFill="0" applyAlignment="0" applyProtection="0"/>
    <xf numFmtId="4" fontId="56" fillId="60" borderId="253" applyNumberFormat="0" applyProtection="0">
      <alignment horizontal="right" vertical="center"/>
    </xf>
    <xf numFmtId="4" fontId="56" fillId="19" borderId="242" applyNumberFormat="0" applyProtection="0">
      <alignment horizontal="righ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4" fontId="56" fillId="54" borderId="242" applyNumberFormat="0" applyProtection="0">
      <alignment horizontal="left" vertical="center" indent="1"/>
    </xf>
    <xf numFmtId="4" fontId="56" fillId="59" borderId="253" applyNumberFormat="0" applyProtection="0">
      <alignment horizontal="right" vertical="center"/>
    </xf>
    <xf numFmtId="186" fontId="42" fillId="44" borderId="253" applyNumberFormat="0" applyAlignment="0" applyProtection="0"/>
    <xf numFmtId="4" fontId="56" fillId="58" borderId="253" applyNumberFormat="0" applyProtection="0">
      <alignment horizontal="right" vertical="center"/>
    </xf>
    <xf numFmtId="191" fontId="28" fillId="51" borderId="249">
      <alignment horizontal="right" vertical="center"/>
      <protection locked="0"/>
    </xf>
    <xf numFmtId="186" fontId="56" fillId="63" borderId="244" applyNumberFormat="0" applyProtection="0">
      <alignment horizontal="left" vertical="top" indent="1"/>
    </xf>
    <xf numFmtId="186" fontId="50" fillId="41" borderId="253" applyNumberFormat="0" applyAlignment="0" applyProtection="0"/>
    <xf numFmtId="186" fontId="56" fillId="40" borderId="242" applyNumberFormat="0" applyFont="0" applyAlignment="0" applyProtection="0"/>
    <xf numFmtId="4" fontId="56" fillId="53" borderId="242" applyNumberFormat="0" applyProtection="0">
      <alignment horizontal="left" vertical="center" indent="1"/>
    </xf>
    <xf numFmtId="4" fontId="56" fillId="14" borderId="257" applyNumberFormat="0" applyProtection="0">
      <alignment horizontal="left" vertical="center" indent="1"/>
    </xf>
    <xf numFmtId="186" fontId="50" fillId="41" borderId="253" applyNumberFormat="0" applyAlignment="0" applyProtection="0"/>
    <xf numFmtId="186" fontId="56" fillId="15" borderId="244" applyNumberFormat="0" applyProtection="0">
      <alignment horizontal="left" vertical="top" indent="1"/>
    </xf>
    <xf numFmtId="186" fontId="56" fillId="63" borderId="252" applyNumberFormat="0" applyProtection="0">
      <alignment horizontal="left" vertical="top" indent="1"/>
    </xf>
    <xf numFmtId="196" fontId="5" fillId="13" borderId="249">
      <alignment vertical="center"/>
    </xf>
    <xf numFmtId="4" fontId="72" fillId="83" borderId="252" applyNumberFormat="0" applyProtection="0">
      <alignment horizontal="right" vertical="center"/>
    </xf>
    <xf numFmtId="186" fontId="56" fillId="40" borderId="253" applyNumberFormat="0" applyFont="0" applyAlignment="0" applyProtection="0"/>
    <xf numFmtId="186" fontId="56" fillId="15" borderId="252" applyNumberFormat="0" applyProtection="0">
      <alignment horizontal="left" vertical="top" indent="1"/>
    </xf>
    <xf numFmtId="191" fontId="5" fillId="13" borderId="8">
      <alignment vertical="center"/>
    </xf>
    <xf numFmtId="186" fontId="56" fillId="15" borderId="252" applyNumberFormat="0" applyProtection="0">
      <alignment horizontal="left" vertical="top" indent="1"/>
    </xf>
    <xf numFmtId="4" fontId="27" fillId="21" borderId="257" applyNumberFormat="0" applyProtection="0">
      <alignment horizontal="left" vertical="center" indent="1"/>
    </xf>
    <xf numFmtId="37" fontId="33" fillId="0" borderId="266" applyNumberFormat="0"/>
    <xf numFmtId="186" fontId="56" fillId="14" borderId="252" applyNumberFormat="0" applyProtection="0">
      <alignment horizontal="left" vertical="top" indent="1"/>
    </xf>
    <xf numFmtId="4" fontId="59" fillId="65" borderId="263" applyNumberFormat="0" applyProtection="0">
      <alignment horizontal="right" vertical="center"/>
    </xf>
    <xf numFmtId="186" fontId="27" fillId="63" borderId="261" applyNumberFormat="0" applyProtection="0">
      <alignment horizontal="left" vertical="center" indent="1"/>
    </xf>
    <xf numFmtId="186" fontId="56" fillId="14" borderId="261" applyNumberFormat="0" applyProtection="0">
      <alignment horizontal="left" vertical="top" indent="1"/>
    </xf>
    <xf numFmtId="4" fontId="56" fillId="19" borderId="253" applyNumberFormat="0" applyProtection="0">
      <alignment horizontal="right" vertical="center"/>
    </xf>
    <xf numFmtId="186" fontId="56" fillId="40" borderId="263" applyNumberFormat="0" applyFont="0" applyAlignment="0" applyProtection="0"/>
    <xf numFmtId="4" fontId="56" fillId="15" borderId="253"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40" borderId="263" applyNumberFormat="0" applyFont="0" applyAlignment="0" applyProtection="0"/>
    <xf numFmtId="186" fontId="27" fillId="63" borderId="252" applyNumberFormat="0" applyProtection="0">
      <alignment horizontal="left" vertical="top" indent="1"/>
    </xf>
    <xf numFmtId="186" fontId="56" fillId="40" borderId="263" applyNumberFormat="0" applyFont="0" applyAlignment="0" applyProtection="0"/>
    <xf numFmtId="186" fontId="27" fillId="14" borderId="261" applyNumberFormat="0" applyProtection="0">
      <alignment horizontal="left" vertical="top" indent="1"/>
    </xf>
    <xf numFmtId="4" fontId="56" fillId="54" borderId="253" applyNumberFormat="0" applyProtection="0">
      <alignment horizontal="left" vertical="center" indent="1"/>
    </xf>
    <xf numFmtId="186" fontId="56" fillId="63" borderId="252" applyNumberFormat="0" applyProtection="0">
      <alignment horizontal="left" vertical="top" indent="1"/>
    </xf>
    <xf numFmtId="190" fontId="5" fillId="70" borderId="259">
      <alignment horizontal="right" vertical="center"/>
      <protection locked="0"/>
    </xf>
    <xf numFmtId="186" fontId="56" fillId="63"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15" borderId="252"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94" fontId="33" fillId="0" borderId="231" applyFill="0"/>
    <xf numFmtId="4" fontId="56" fillId="19" borderId="242" applyNumberFormat="0" applyProtection="0">
      <alignment horizontal="right" vertical="center"/>
    </xf>
    <xf numFmtId="186" fontId="56" fillId="40" borderId="242" applyNumberFormat="0" applyFont="0" applyAlignment="0" applyProtection="0"/>
    <xf numFmtId="186" fontId="56" fillId="14" borderId="263" applyNumberFormat="0" applyProtection="0">
      <alignment horizontal="left" vertical="center" indent="1"/>
    </xf>
    <xf numFmtId="4" fontId="56" fillId="15" borderId="267" applyNumberFormat="0" applyProtection="0">
      <alignment horizontal="left" vertical="center" indent="1"/>
    </xf>
    <xf numFmtId="186" fontId="50" fillId="41" borderId="263" applyNumberFormat="0" applyAlignment="0" applyProtection="0"/>
    <xf numFmtId="194" fontId="33" fillId="0" borderId="231" applyFill="0"/>
    <xf numFmtId="186" fontId="62" fillId="48" borderId="244" applyNumberFormat="0" applyProtection="0">
      <alignment horizontal="left" vertical="top" indent="1"/>
    </xf>
    <xf numFmtId="4" fontId="56" fillId="52" borderId="253" applyNumberFormat="0" applyProtection="0">
      <alignment vertical="center"/>
    </xf>
    <xf numFmtId="186" fontId="56" fillId="63" borderId="244" applyNumberFormat="0" applyProtection="0">
      <alignment horizontal="left" vertical="top" indent="1"/>
    </xf>
    <xf numFmtId="191" fontId="28" fillId="50" borderId="8">
      <alignmen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28" fillId="50" borderId="259">
      <alignment vertical="center"/>
    </xf>
    <xf numFmtId="186" fontId="42" fillId="44" borderId="263" applyNumberFormat="0" applyAlignment="0" applyProtection="0"/>
    <xf numFmtId="186" fontId="56" fillId="40" borderId="263" applyNumberFormat="0" applyFont="0" applyAlignment="0" applyProtection="0"/>
    <xf numFmtId="188" fontId="28" fillId="50" borderId="259">
      <alignmen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14" borderId="263" applyNumberFormat="0" applyProtection="0">
      <alignment horizontal="left" vertical="center" indent="1"/>
    </xf>
    <xf numFmtId="186" fontId="56" fillId="40" borderId="263" applyNumberFormat="0" applyFont="0" applyAlignment="0" applyProtection="0"/>
    <xf numFmtId="37" fontId="33" fillId="0" borderId="266" applyNumberFormat="0"/>
    <xf numFmtId="186" fontId="56" fillId="14" borderId="252" applyNumberFormat="0" applyProtection="0">
      <alignment horizontal="left" vertical="top" indent="1"/>
    </xf>
    <xf numFmtId="186" fontId="27" fillId="14" borderId="252" applyNumberFormat="0" applyProtection="0">
      <alignment horizontal="left" vertical="top" indent="1"/>
    </xf>
    <xf numFmtId="4" fontId="59" fillId="53" borderId="253" applyNumberFormat="0" applyProtection="0">
      <alignment vertical="center"/>
    </xf>
    <xf numFmtId="4" fontId="64" fillId="64" borderId="253" applyNumberFormat="0" applyProtection="0">
      <alignment horizontal="right" vertical="center"/>
    </xf>
    <xf numFmtId="4" fontId="56" fillId="53" borderId="263" applyNumberFormat="0" applyProtection="0">
      <alignment horizontal="left" vertical="center" indent="1"/>
    </xf>
    <xf numFmtId="186" fontId="50" fillId="41" borderId="263" applyNumberFormat="0" applyAlignment="0" applyProtection="0"/>
    <xf numFmtId="4" fontId="56" fillId="15" borderId="263" applyNumberFormat="0" applyProtection="0">
      <alignment horizontal="right" vertical="center"/>
    </xf>
    <xf numFmtId="4" fontId="59" fillId="65" borderId="263" applyNumberFormat="0" applyProtection="0">
      <alignment horizontal="right" vertical="center"/>
    </xf>
    <xf numFmtId="186" fontId="27" fillId="14" borderId="261" applyNumberFormat="0" applyProtection="0">
      <alignment horizontal="left" vertical="top" indent="1"/>
    </xf>
    <xf numFmtId="4" fontId="56" fillId="54" borderId="263" applyNumberFormat="0" applyProtection="0">
      <alignment horizontal="left" vertical="center" indent="1"/>
    </xf>
    <xf numFmtId="186" fontId="27" fillId="63" borderId="261" applyNumberFormat="0" applyProtection="0">
      <alignment horizontal="left" vertical="center" indent="1"/>
    </xf>
    <xf numFmtId="186" fontId="56" fillId="14" borderId="252" applyNumberFormat="0" applyProtection="0">
      <alignment horizontal="left" vertical="top" indent="1"/>
    </xf>
    <xf numFmtId="186" fontId="56" fillId="63" borderId="26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4" fillId="87" borderId="261" applyNumberFormat="0" applyProtection="0">
      <alignment horizontal="right" vertical="center"/>
    </xf>
    <xf numFmtId="186" fontId="56" fillId="15" borderId="261" applyNumberFormat="0" applyProtection="0">
      <alignment horizontal="left" vertical="top" indent="1"/>
    </xf>
    <xf numFmtId="191" fontId="5" fillId="13" borderId="8">
      <alignment vertical="center"/>
    </xf>
    <xf numFmtId="186" fontId="27" fillId="63" borderId="252" applyNumberFormat="0" applyProtection="0">
      <alignment horizontal="left" vertical="top" indent="1"/>
    </xf>
    <xf numFmtId="186" fontId="27" fillId="15" borderId="261" applyNumberFormat="0" applyProtection="0">
      <alignment horizontal="left" vertical="center" indent="1"/>
    </xf>
    <xf numFmtId="4" fontId="27" fillId="21" borderId="257" applyNumberFormat="0" applyProtection="0">
      <alignment horizontal="left" vertical="center" indent="1"/>
    </xf>
    <xf numFmtId="4" fontId="56" fillId="15" borderId="267" applyNumberFormat="0" applyProtection="0">
      <alignment horizontal="left" vertical="center" indent="1"/>
    </xf>
    <xf numFmtId="186" fontId="50" fillId="41" borderId="263" applyNumberFormat="0" applyAlignment="0" applyProtection="0"/>
    <xf numFmtId="4" fontId="56" fillId="52" borderId="253" applyNumberFormat="0" applyProtection="0">
      <alignment vertical="center"/>
    </xf>
    <xf numFmtId="186" fontId="56" fillId="40" borderId="263" applyNumberFormat="0" applyFont="0" applyAlignment="0" applyProtection="0"/>
    <xf numFmtId="186" fontId="56" fillId="21" borderId="252" applyNumberFormat="0" applyProtection="0">
      <alignment horizontal="left" vertical="top" indent="1"/>
    </xf>
    <xf numFmtId="186" fontId="57" fillId="44" borderId="254" applyNumberFormat="0" applyAlignment="0" applyProtection="0"/>
    <xf numFmtId="186" fontId="42" fillId="44" borderId="253" applyNumberFormat="0" applyAlignment="0" applyProtection="0"/>
    <xf numFmtId="4" fontId="56" fillId="59" borderId="253" applyNumberFormat="0" applyProtection="0">
      <alignment horizontal="right" vertical="center"/>
    </xf>
    <xf numFmtId="4" fontId="64" fillId="64" borderId="253" applyNumberFormat="0" applyProtection="0">
      <alignment horizontal="right" vertical="center"/>
    </xf>
    <xf numFmtId="4" fontId="56" fillId="61" borderId="257" applyNumberFormat="0" applyProtection="0">
      <alignment horizontal="left" vertical="center" indent="1"/>
    </xf>
    <xf numFmtId="186" fontId="56" fillId="14" borderId="263" applyNumberFormat="0" applyProtection="0">
      <alignment horizontal="left" vertical="center" indent="1"/>
    </xf>
    <xf numFmtId="186" fontId="56" fillId="14" borderId="252" applyNumberFormat="0" applyProtection="0">
      <alignment horizontal="left" vertical="top" indent="1"/>
    </xf>
    <xf numFmtId="4" fontId="56" fillId="61" borderId="257" applyNumberFormat="0" applyProtection="0">
      <alignment horizontal="left" vertical="center" indent="1"/>
    </xf>
    <xf numFmtId="186" fontId="56" fillId="21" borderId="244" applyNumberFormat="0" applyProtection="0">
      <alignment horizontal="left" vertical="top" indent="1"/>
    </xf>
    <xf numFmtId="190" fontId="5" fillId="69" borderId="259">
      <alignment vertical="center"/>
    </xf>
    <xf numFmtId="186" fontId="56" fillId="14" borderId="244" applyNumberFormat="0" applyProtection="0">
      <alignment horizontal="left" vertical="top" indent="1"/>
    </xf>
    <xf numFmtId="186" fontId="56" fillId="40" borderId="263" applyNumberFormat="0" applyFont="0" applyAlignment="0" applyProtection="0"/>
    <xf numFmtId="186" fontId="60" fillId="52" borderId="261" applyNumberFormat="0" applyProtection="0">
      <alignment horizontal="left" vertical="top" indent="1"/>
    </xf>
    <xf numFmtId="186" fontId="44" fillId="0" borderId="268" applyNumberFormat="0" applyFill="0" applyAlignment="0" applyProtection="0"/>
    <xf numFmtId="4" fontId="56" fillId="55" borderId="263" applyNumberFormat="0" applyProtection="0">
      <alignment horizontal="right" vertical="center"/>
    </xf>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56" fillId="63" borderId="252" applyNumberFormat="0" applyProtection="0">
      <alignment horizontal="left" vertical="top" indent="1"/>
    </xf>
    <xf numFmtId="4" fontId="27" fillId="21" borderId="267" applyNumberFormat="0" applyProtection="0">
      <alignment horizontal="left" vertical="center" indent="1"/>
    </xf>
    <xf numFmtId="186" fontId="56" fillId="62" borderId="253" applyNumberFormat="0" applyProtection="0">
      <alignment horizontal="left" vertical="center"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0" fontId="27" fillId="15" borderId="261" applyNumberFormat="0" applyProtection="0">
      <alignment horizontal="left" vertical="center" indent="1"/>
    </xf>
    <xf numFmtId="4" fontId="56" fillId="14" borderId="267" applyNumberFormat="0" applyProtection="0">
      <alignment horizontal="left" vertical="center" indent="1"/>
    </xf>
    <xf numFmtId="4" fontId="56" fillId="54" borderId="263" applyNumberFormat="0" applyProtection="0">
      <alignment horizontal="left" vertical="center" indent="1"/>
    </xf>
    <xf numFmtId="4" fontId="56" fillId="54" borderId="253" applyNumberFormat="0" applyProtection="0">
      <alignment horizontal="left" vertical="center" indent="1"/>
    </xf>
    <xf numFmtId="4" fontId="59" fillId="65" borderId="263" applyNumberFormat="0" applyProtection="0">
      <alignment horizontal="right" vertical="center"/>
    </xf>
    <xf numFmtId="188" fontId="28" fillId="49" borderId="259">
      <alignment vertical="center"/>
    </xf>
    <xf numFmtId="186" fontId="56" fillId="14" borderId="253"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60" fillId="52" borderId="252" applyNumberFormat="0" applyProtection="0">
      <alignment horizontal="left" vertical="top" indent="1"/>
    </xf>
    <xf numFmtId="4" fontId="63" fillId="66" borderId="257" applyNumberFormat="0" applyProtection="0">
      <alignment horizontal="left" vertical="center" indent="1"/>
    </xf>
    <xf numFmtId="186" fontId="56" fillId="62" borderId="253" applyNumberFormat="0" applyProtection="0">
      <alignment horizontal="left" vertical="center" indent="1"/>
    </xf>
    <xf numFmtId="186" fontId="56" fillId="14" borderId="261" applyNumberFormat="0" applyProtection="0">
      <alignment horizontal="left" vertical="top" indent="1"/>
    </xf>
    <xf numFmtId="0" fontId="37" fillId="48" borderId="252" applyNumberFormat="0" applyProtection="0">
      <alignment horizontal="left" vertical="top" indent="1"/>
    </xf>
    <xf numFmtId="186" fontId="57" fillId="44" borderId="254" applyNumberFormat="0" applyAlignment="0" applyProtection="0"/>
    <xf numFmtId="186" fontId="27" fillId="21" borderId="252" applyNumberFormat="0" applyProtection="0">
      <alignment horizontal="left" vertical="top" indent="1"/>
    </xf>
    <xf numFmtId="4" fontId="56" fillId="15" borderId="245" applyNumberFormat="0" applyProtection="0">
      <alignment horizontal="left" vertical="center"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7" fillId="21" borderId="244" applyNumberFormat="0" applyProtection="0">
      <alignment horizontal="left" vertical="top" indent="1"/>
    </xf>
    <xf numFmtId="191" fontId="28" fillId="50" borderId="259">
      <alignment vertical="center"/>
    </xf>
    <xf numFmtId="186" fontId="56" fillId="63" borderId="244" applyNumberFormat="0" applyProtection="0">
      <alignment horizontal="left" vertical="top" indent="1"/>
    </xf>
    <xf numFmtId="186" fontId="57" fillId="44" borderId="254" applyNumberFormat="0" applyAlignment="0" applyProtection="0"/>
    <xf numFmtId="186" fontId="27" fillId="15" borderId="252" applyNumberFormat="0" applyProtection="0">
      <alignment horizontal="left" vertical="center" indent="1"/>
    </xf>
    <xf numFmtId="191" fontId="28" fillId="50" borderId="259">
      <alignment vertical="center"/>
    </xf>
    <xf numFmtId="186" fontId="27" fillId="63" borderId="252" applyNumberFormat="0" applyProtection="0">
      <alignment horizontal="left" vertical="center" indent="1"/>
    </xf>
    <xf numFmtId="186" fontId="56" fillId="14" borderId="253" applyNumberFormat="0" applyProtection="0">
      <alignment horizontal="left" vertical="center" indent="1"/>
    </xf>
    <xf numFmtId="190" fontId="28" fillId="50" borderId="259">
      <alignmen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6" fillId="57" borderId="267" applyNumberFormat="0" applyProtection="0">
      <alignment horizontal="right" vertical="center"/>
    </xf>
    <xf numFmtId="186" fontId="42" fillId="44" borderId="253" applyNumberFormat="0" applyAlignment="0" applyProtection="0"/>
    <xf numFmtId="191" fontId="28" fillId="50" borderId="259">
      <alignment vertical="center"/>
    </xf>
    <xf numFmtId="186" fontId="56" fillId="15" borderId="252" applyNumberFormat="0" applyProtection="0">
      <alignment horizontal="left" vertical="top" indent="1"/>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11" borderId="253" applyNumberFormat="0" applyProtection="0">
      <alignment horizontal="left" vertical="center" indent="1"/>
    </xf>
    <xf numFmtId="172" fontId="28" fillId="12" borderId="269">
      <alignment vertical="center"/>
      <protection locked="0"/>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23" borderId="253" applyNumberFormat="0" applyProtection="0">
      <alignment horizontal="right" vertical="center"/>
    </xf>
    <xf numFmtId="4" fontId="64" fillId="64" borderId="263" applyNumberFormat="0" applyProtection="0">
      <alignment horizontal="right" vertical="center"/>
    </xf>
    <xf numFmtId="4" fontId="56" fillId="58" borderId="263" applyNumberFormat="0" applyProtection="0">
      <alignment horizontal="right" vertical="center"/>
    </xf>
    <xf numFmtId="186" fontId="61" fillId="21" borderId="265" applyBorder="0"/>
    <xf numFmtId="4" fontId="56" fillId="59" borderId="263" applyNumberFormat="0" applyProtection="0">
      <alignment horizontal="right" vertical="center"/>
    </xf>
    <xf numFmtId="186" fontId="27" fillId="21" borderId="261" applyNumberFormat="0" applyProtection="0">
      <alignment horizontal="left" vertical="center" indent="1"/>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1" fillId="21" borderId="255" applyBorder="0"/>
    <xf numFmtId="4" fontId="59" fillId="53" borderId="263" applyNumberFormat="0" applyProtection="0">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93" fontId="28" fillId="12" borderId="269">
      <alignment vertical="center"/>
      <protection locked="0"/>
    </xf>
    <xf numFmtId="186" fontId="56" fillId="63" borderId="261" applyNumberFormat="0" applyProtection="0">
      <alignment horizontal="left" vertical="top" indent="1"/>
    </xf>
    <xf numFmtId="0" fontId="5" fillId="13" borderId="8">
      <alignment vertical="center"/>
    </xf>
    <xf numFmtId="191" fontId="28" fillId="12" borderId="269">
      <alignment vertical="center"/>
      <protection locked="0"/>
    </xf>
    <xf numFmtId="186" fontId="44" fillId="0" borderId="268" applyNumberFormat="0" applyFill="0" applyAlignment="0" applyProtection="0"/>
    <xf numFmtId="186" fontId="56" fillId="21" borderId="252" applyNumberFormat="0" applyProtection="0">
      <alignment horizontal="left" vertical="top" indent="1"/>
    </xf>
    <xf numFmtId="4" fontId="59" fillId="65" borderId="253" applyNumberFormat="0" applyProtection="0">
      <alignment horizontal="right" vertical="center"/>
    </xf>
    <xf numFmtId="4" fontId="56" fillId="56" borderId="253" applyNumberFormat="0" applyProtection="0">
      <alignment horizontal="right" vertical="center"/>
    </xf>
    <xf numFmtId="186" fontId="50" fillId="41" borderId="253" applyNumberFormat="0" applyAlignment="0" applyProtection="0"/>
    <xf numFmtId="186" fontId="56" fillId="40" borderId="263" applyNumberFormat="0" applyFont="0" applyAlignment="0" applyProtection="0"/>
    <xf numFmtId="186" fontId="62" fillId="48" borderId="261"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28" fillId="50" borderId="8">
      <alignment vertical="center"/>
    </xf>
    <xf numFmtId="4" fontId="56" fillId="14" borderId="267" applyNumberFormat="0" applyProtection="0">
      <alignment horizontal="left" vertical="center" indent="1"/>
    </xf>
    <xf numFmtId="191" fontId="28" fillId="49" borderId="259">
      <alignment vertical="center"/>
    </xf>
    <xf numFmtId="186" fontId="56" fillId="15" borderId="252" applyNumberFormat="0" applyProtection="0">
      <alignment horizontal="left" vertical="top" indent="1"/>
    </xf>
    <xf numFmtId="186" fontId="28" fillId="51" borderId="259">
      <alignment horizontal="right" vertical="center"/>
      <protection locked="0"/>
    </xf>
    <xf numFmtId="186" fontId="56" fillId="21" borderId="252" applyNumberFormat="0" applyProtection="0">
      <alignment horizontal="left" vertical="top" indent="1"/>
    </xf>
    <xf numFmtId="186" fontId="44" fillId="0" borderId="258" applyNumberFormat="0" applyFill="0" applyAlignment="0" applyProtection="0"/>
    <xf numFmtId="4" fontId="56" fillId="15" borderId="253" applyNumberFormat="0" applyProtection="0">
      <alignment horizontal="right" vertical="center"/>
    </xf>
    <xf numFmtId="4" fontId="56" fillId="15" borderId="257" applyNumberFormat="0" applyProtection="0">
      <alignment horizontal="left" vertical="center" indent="1"/>
    </xf>
    <xf numFmtId="4" fontId="56" fillId="57" borderId="267" applyNumberFormat="0" applyProtection="0">
      <alignment horizontal="right" vertical="center"/>
    </xf>
    <xf numFmtId="186" fontId="56" fillId="63" borderId="252" applyNumberFormat="0" applyProtection="0">
      <alignment horizontal="left" vertical="top" indent="1"/>
    </xf>
    <xf numFmtId="186" fontId="44" fillId="0" borderId="268" applyNumberFormat="0" applyFill="0" applyAlignment="0" applyProtection="0"/>
    <xf numFmtId="191" fontId="5" fillId="7" borderId="259">
      <alignment vertical="center"/>
      <protection locked="0"/>
    </xf>
    <xf numFmtId="186" fontId="56" fillId="21" borderId="252" applyNumberFormat="0" applyProtection="0">
      <alignment horizontal="left" vertical="top" indent="1"/>
    </xf>
    <xf numFmtId="191" fontId="28" fillId="51" borderId="259">
      <alignment horizontal="right" vertical="center"/>
      <protection locked="0"/>
    </xf>
    <xf numFmtId="4" fontId="56" fillId="15" borderId="257" applyNumberFormat="0" applyProtection="0">
      <alignment horizontal="left" vertical="center" indent="1"/>
    </xf>
    <xf numFmtId="186" fontId="56" fillId="63" borderId="252" applyNumberFormat="0" applyProtection="0">
      <alignment horizontal="left" vertical="top" indent="1"/>
    </xf>
    <xf numFmtId="186" fontId="57" fillId="44" borderId="254" applyNumberFormat="0" applyAlignment="0" applyProtection="0"/>
    <xf numFmtId="186" fontId="56" fillId="14" borderId="252" applyNumberFormat="0" applyProtection="0">
      <alignment horizontal="left" vertical="top" indent="1"/>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4" fontId="62" fillId="48" borderId="244" applyNumberFormat="0" applyProtection="0">
      <alignment vertical="center"/>
    </xf>
    <xf numFmtId="186" fontId="56" fillId="21" borderId="252" applyNumberFormat="0" applyProtection="0">
      <alignment horizontal="left" vertical="top" indent="1"/>
    </xf>
    <xf numFmtId="4" fontId="56" fillId="58" borderId="253" applyNumberFormat="0" applyProtection="0">
      <alignment horizontal="right" vertical="center"/>
    </xf>
    <xf numFmtId="186" fontId="44" fillId="0" borderId="268" applyNumberFormat="0" applyFill="0" applyAlignment="0" applyProtection="0"/>
    <xf numFmtId="186" fontId="56" fillId="14" borderId="261" applyNumberFormat="0" applyProtection="0">
      <alignment horizontal="left" vertical="top" indent="1"/>
    </xf>
    <xf numFmtId="4" fontId="56" fillId="14" borderId="267" applyNumberFormat="0" applyProtection="0">
      <alignment horizontal="left" vertical="center" indent="1"/>
    </xf>
    <xf numFmtId="186" fontId="27" fillId="21" borderId="252" applyNumberFormat="0" applyProtection="0">
      <alignment horizontal="left" vertical="center" indent="1"/>
    </xf>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186" fontId="56" fillId="63" borderId="252" applyNumberFormat="0" applyProtection="0">
      <alignment horizontal="left" vertical="top" indent="1"/>
    </xf>
    <xf numFmtId="186" fontId="27" fillId="15" borderId="261" applyNumberFormat="0" applyProtection="0">
      <alignment horizontal="left" vertical="top" indent="1"/>
    </xf>
    <xf numFmtId="37" fontId="33" fillId="0" borderId="266" applyNumberFormat="0"/>
    <xf numFmtId="4" fontId="56" fillId="23" borderId="242" applyNumberFormat="0" applyProtection="0">
      <alignment horizontal="right" vertical="center"/>
    </xf>
    <xf numFmtId="186" fontId="56" fillId="63" borderId="263" applyNumberFormat="0" applyProtection="0">
      <alignment horizontal="left" vertical="center" indent="1"/>
    </xf>
    <xf numFmtId="186" fontId="27" fillId="21" borderId="252" applyNumberFormat="0" applyProtection="0">
      <alignment horizontal="left" vertical="top" indent="1"/>
    </xf>
    <xf numFmtId="0" fontId="27" fillId="21" borderId="252" applyNumberFormat="0" applyProtection="0">
      <alignment horizontal="left" vertical="top" indent="1"/>
    </xf>
    <xf numFmtId="186" fontId="50" fillId="41" borderId="253" applyNumberFormat="0" applyAlignment="0" applyProtection="0"/>
    <xf numFmtId="186" fontId="56" fillId="40" borderId="253" applyNumberFormat="0" applyFont="0" applyAlignment="0" applyProtection="0"/>
    <xf numFmtId="186" fontId="56" fillId="40" borderId="253" applyNumberFormat="0" applyFont="0" applyAlignment="0" applyProtection="0"/>
    <xf numFmtId="186" fontId="62" fillId="48"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91" fontId="28" fillId="49" borderId="8">
      <alignment vertical="center"/>
    </xf>
    <xf numFmtId="186" fontId="27" fillId="21" borderId="252" applyNumberFormat="0" applyProtection="0">
      <alignment horizontal="left" vertical="top" indent="1"/>
    </xf>
    <xf numFmtId="186" fontId="56" fillId="14" borderId="252" applyNumberFormat="0" applyProtection="0">
      <alignment horizontal="left" vertical="top" indent="1"/>
    </xf>
    <xf numFmtId="4" fontId="56" fillId="0" borderId="253" applyNumberFormat="0" applyProtection="0">
      <alignment horizontal="right" vertical="center"/>
    </xf>
    <xf numFmtId="4" fontId="56" fillId="55" borderId="263" applyNumberFormat="0" applyProtection="0">
      <alignment horizontal="right" vertical="center"/>
    </xf>
    <xf numFmtId="186" fontId="56" fillId="40" borderId="253" applyNumberFormat="0" applyFont="0" applyAlignment="0" applyProtection="0"/>
    <xf numFmtId="186" fontId="27" fillId="21" borderId="252" applyNumberFormat="0" applyProtection="0">
      <alignment horizontal="left" vertical="center"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7" fillId="44" borderId="264" applyNumberFormat="0" applyAlignment="0" applyProtection="0"/>
    <xf numFmtId="186" fontId="27" fillId="21" borderId="261" applyNumberFormat="0" applyProtection="0">
      <alignment horizontal="left" vertical="top" indent="1"/>
    </xf>
    <xf numFmtId="186" fontId="56" fillId="15" borderId="261" applyNumberFormat="0" applyProtection="0">
      <alignment horizontal="left" vertical="top" indent="1"/>
    </xf>
    <xf numFmtId="186" fontId="44" fillId="0" borderId="268" applyNumberFormat="0" applyFill="0" applyAlignment="0" applyProtection="0"/>
    <xf numFmtId="4" fontId="27" fillId="21" borderId="267" applyNumberFormat="0" applyProtection="0">
      <alignment horizontal="left" vertical="center" indent="1"/>
    </xf>
    <xf numFmtId="4" fontId="72" fillId="80" borderId="261" applyNumberFormat="0" applyProtection="0">
      <alignment horizontal="right" vertical="center"/>
    </xf>
    <xf numFmtId="186" fontId="56" fillId="15" borderId="244" applyNumberFormat="0" applyProtection="0">
      <alignment horizontal="left" vertical="top" indent="1"/>
    </xf>
    <xf numFmtId="4" fontId="64" fillId="64" borderId="263" applyNumberFormat="0" applyProtection="0">
      <alignment horizontal="right" vertical="center"/>
    </xf>
    <xf numFmtId="4" fontId="63" fillId="66" borderId="267"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0" borderId="263" applyNumberFormat="0" applyProtection="0">
      <alignment horizontal="right" vertical="center"/>
    </xf>
    <xf numFmtId="186" fontId="50" fillId="41" borderId="263" applyNumberFormat="0" applyAlignment="0" applyProtection="0"/>
    <xf numFmtId="186" fontId="56" fillId="40" borderId="263" applyNumberFormat="0" applyFont="0" applyAlignment="0" applyProtection="0"/>
    <xf numFmtId="4" fontId="56" fillId="23" borderId="263" applyNumberFormat="0" applyProtection="0">
      <alignment horizontal="right" vertical="center"/>
    </xf>
    <xf numFmtId="186" fontId="62" fillId="48" borderId="261" applyNumberFormat="0" applyProtection="0">
      <alignment horizontal="left" vertical="top" indent="1"/>
    </xf>
    <xf numFmtId="186" fontId="56" fillId="40" borderId="263" applyNumberFormat="0" applyFont="0" applyAlignment="0" applyProtection="0"/>
    <xf numFmtId="4" fontId="56" fillId="0" borderId="263" applyNumberFormat="0" applyProtection="0">
      <alignment horizontal="right" vertical="center"/>
    </xf>
    <xf numFmtId="186" fontId="27" fillId="15" borderId="261"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0" fillId="41" borderId="263" applyNumberFormat="0" applyAlignment="0" applyProtection="0"/>
    <xf numFmtId="186" fontId="44" fillId="0" borderId="268" applyNumberFormat="0" applyFill="0" applyAlignment="0" applyProtection="0"/>
    <xf numFmtId="4" fontId="56" fillId="56" borderId="263" applyNumberFormat="0" applyProtection="0">
      <alignment horizontal="right" vertical="center"/>
    </xf>
    <xf numFmtId="186" fontId="42" fillId="44" borderId="263" applyNumberFormat="0" applyAlignment="0" applyProtection="0"/>
    <xf numFmtId="4" fontId="59" fillId="53" borderId="263" applyNumberFormat="0" applyProtection="0">
      <alignment vertical="center"/>
    </xf>
    <xf numFmtId="186" fontId="56" fillId="21" borderId="261" applyNumberFormat="0" applyProtection="0">
      <alignment horizontal="left" vertical="top" indent="1"/>
    </xf>
    <xf numFmtId="186" fontId="56" fillId="40" borderId="263" applyNumberFormat="0" applyFont="0" applyAlignment="0" applyProtection="0"/>
    <xf numFmtId="4" fontId="56" fillId="56" borderId="263" applyNumberFormat="0" applyProtection="0">
      <alignment horizontal="right" vertical="center"/>
    </xf>
    <xf numFmtId="4" fontId="59" fillId="53" borderId="263" applyNumberFormat="0" applyProtection="0">
      <alignment vertical="center"/>
    </xf>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27" fillId="21"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62" fillId="15" borderId="261"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60" borderId="263" applyNumberFormat="0" applyProtection="0">
      <alignment horizontal="right" vertical="center"/>
    </xf>
    <xf numFmtId="4" fontId="56" fillId="58" borderId="263" applyNumberFormat="0" applyProtection="0">
      <alignment horizontal="right" vertical="center"/>
    </xf>
    <xf numFmtId="4" fontId="56" fillId="52" borderId="263" applyNumberFormat="0" applyProtection="0">
      <alignmen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6" borderId="263" applyNumberFormat="0" applyProtection="0">
      <alignment horizontal="right" vertical="center"/>
    </xf>
    <xf numFmtId="4" fontId="56" fillId="23" borderId="263" applyNumberFormat="0" applyProtection="0">
      <alignment horizontal="righ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61" fillId="21" borderId="265" applyBorder="0"/>
    <xf numFmtId="4" fontId="64" fillId="64" borderId="263" applyNumberFormat="0" applyProtection="0">
      <alignment horizontal="right" vertical="center"/>
    </xf>
    <xf numFmtId="186" fontId="42" fillId="44" borderId="263" applyNumberFormat="0" applyAlignment="0" applyProtection="0"/>
    <xf numFmtId="186" fontId="56" fillId="14" borderId="261" applyNumberFormat="0" applyProtection="0">
      <alignment horizontal="left" vertical="top" indent="1"/>
    </xf>
    <xf numFmtId="37" fontId="33" fillId="0" borderId="266" applyNumberFormat="0"/>
    <xf numFmtId="4" fontId="56" fillId="53" borderId="263" applyNumberFormat="0" applyProtection="0">
      <alignment horizontal="left" vertical="center"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23" borderId="263"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62" fillId="15" borderId="261" applyNumberFormat="0" applyProtection="0">
      <alignment horizontal="left" vertical="top" indent="1"/>
    </xf>
    <xf numFmtId="4" fontId="56" fillId="14" borderId="267" applyNumberFormat="0" applyProtection="0">
      <alignment horizontal="left" vertical="center" indent="1"/>
    </xf>
    <xf numFmtId="186" fontId="50" fillId="41" borderId="263" applyNumberFormat="0" applyAlignment="0" applyProtection="0"/>
    <xf numFmtId="186" fontId="50" fillId="41" borderId="263" applyNumberFormat="0" applyAlignment="0" applyProtection="0"/>
    <xf numFmtId="186" fontId="44" fillId="0" borderId="268" applyNumberFormat="0" applyFill="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4" fontId="56" fillId="15" borderId="267"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4" fontId="59" fillId="65" borderId="263" applyNumberFormat="0" applyProtection="0">
      <alignment horizontal="right" vertical="center"/>
    </xf>
    <xf numFmtId="186" fontId="56" fillId="40" borderId="263" applyNumberFormat="0" applyFont="0" applyAlignment="0" applyProtection="0"/>
    <xf numFmtId="4" fontId="64" fillId="64" borderId="263" applyNumberFormat="0" applyProtection="0">
      <alignment horizontal="right" vertical="center"/>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9" fillId="65" borderId="263" applyNumberFormat="0" applyProtection="0">
      <alignment horizontal="right" vertical="center"/>
    </xf>
    <xf numFmtId="186" fontId="56" fillId="40" borderId="263" applyNumberFormat="0" applyFont="0" applyAlignment="0" applyProtection="0"/>
    <xf numFmtId="4" fontId="56" fillId="57" borderId="267" applyNumberFormat="0" applyProtection="0">
      <alignment horizontal="right" vertical="center"/>
    </xf>
    <xf numFmtId="4" fontId="56" fillId="58" borderId="263" applyNumberFormat="0" applyProtection="0">
      <alignment horizontal="right" vertical="center"/>
    </xf>
    <xf numFmtId="4" fontId="56" fillId="61" borderId="267" applyNumberFormat="0" applyProtection="0">
      <alignment horizontal="left" vertical="center" indent="1"/>
    </xf>
    <xf numFmtId="186" fontId="27" fillId="21" borderId="261"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66" applyNumberFormat="0"/>
    <xf numFmtId="4" fontId="64" fillId="64" borderId="263" applyNumberFormat="0" applyProtection="0">
      <alignment horizontal="right" vertical="center"/>
    </xf>
    <xf numFmtId="186" fontId="56" fillId="15" borderId="261" applyNumberFormat="0" applyProtection="0">
      <alignment horizontal="left" vertical="top" indent="1"/>
    </xf>
    <xf numFmtId="186" fontId="62" fillId="15" borderId="261" applyNumberFormat="0" applyProtection="0">
      <alignment horizontal="left" vertical="top" indent="1"/>
    </xf>
    <xf numFmtId="186" fontId="56" fillId="14" borderId="261" applyNumberFormat="0" applyProtection="0">
      <alignment horizontal="left" vertical="top" indent="1"/>
    </xf>
    <xf numFmtId="186" fontId="27" fillId="63" borderId="261" applyNumberFormat="0" applyProtection="0">
      <alignment horizontal="left" vertical="center" indent="1"/>
    </xf>
    <xf numFmtId="186" fontId="27" fillId="15" borderId="261" applyNumberFormat="0" applyProtection="0">
      <alignment horizontal="left" vertical="center"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40" borderId="263" applyNumberFormat="0" applyFont="0" applyAlignment="0" applyProtection="0"/>
    <xf numFmtId="4" fontId="59" fillId="65" borderId="263" applyNumberFormat="0" applyProtection="0">
      <alignment horizontal="right" vertical="center"/>
    </xf>
    <xf numFmtId="186" fontId="27" fillId="14" borderId="261" applyNumberFormat="0" applyProtection="0">
      <alignment horizontal="left" vertical="top" indent="1"/>
    </xf>
    <xf numFmtId="186" fontId="56" fillId="15" borderId="261" applyNumberFormat="0" applyProtection="0">
      <alignment horizontal="left" vertical="top" indent="1"/>
    </xf>
    <xf numFmtId="4" fontId="56" fillId="61" borderId="267" applyNumberFormat="0" applyProtection="0">
      <alignment horizontal="left" vertical="center" indent="1"/>
    </xf>
    <xf numFmtId="4" fontId="56" fillId="57" borderId="267" applyNumberFormat="0" applyProtection="0">
      <alignment horizontal="right" vertical="center"/>
    </xf>
    <xf numFmtId="4" fontId="62" fillId="11" borderId="261" applyNumberFormat="0" applyProtection="0">
      <alignment horizontal="left" vertical="center"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4" fontId="59" fillId="53" borderId="263" applyNumberFormat="0" applyProtection="0">
      <alignment vertical="center"/>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186" fontId="44" fillId="0" borderId="268" applyNumberFormat="0" applyFill="0" applyAlignment="0" applyProtection="0"/>
    <xf numFmtId="186" fontId="56" fillId="14" borderId="261" applyNumberFormat="0" applyProtection="0">
      <alignment horizontal="left" vertical="top" indent="1"/>
    </xf>
    <xf numFmtId="186" fontId="56" fillId="63"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4" fontId="27" fillId="21" borderId="267"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4" fontId="56" fillId="52" borderId="263" applyNumberFormat="0" applyProtection="0">
      <alignment vertical="center"/>
    </xf>
    <xf numFmtId="4" fontId="56" fillId="61" borderId="267" applyNumberFormat="0" applyProtection="0">
      <alignment horizontal="left" vertical="center" indent="1"/>
    </xf>
    <xf numFmtId="186" fontId="27" fillId="21" borderId="261" applyNumberFormat="0" applyProtection="0">
      <alignment horizontal="left" vertical="center" indent="1"/>
    </xf>
    <xf numFmtId="186" fontId="27" fillId="15"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5" borderId="263" applyNumberFormat="0" applyProtection="0">
      <alignment horizontal="right" vertical="center"/>
    </xf>
    <xf numFmtId="4" fontId="56" fillId="53" borderId="263" applyNumberFormat="0" applyProtection="0">
      <alignment horizontal="left" vertical="center" indent="1"/>
    </xf>
    <xf numFmtId="4" fontId="59" fillId="65" borderId="263" applyNumberFormat="0" applyProtection="0">
      <alignment horizontal="right" vertical="center"/>
    </xf>
    <xf numFmtId="186" fontId="56" fillId="14" borderId="261" applyNumberFormat="0" applyProtection="0">
      <alignment horizontal="left" vertical="top" indent="1"/>
    </xf>
    <xf numFmtId="186" fontId="62" fillId="15" borderId="261" applyNumberFormat="0" applyProtection="0">
      <alignment horizontal="left" vertical="top" indent="1"/>
    </xf>
    <xf numFmtId="4" fontId="64" fillId="64" borderId="263" applyNumberFormat="0" applyProtection="0">
      <alignment horizontal="right" vertical="center"/>
    </xf>
    <xf numFmtId="4" fontId="62" fillId="11" borderId="261" applyNumberFormat="0" applyProtection="0">
      <alignment horizontal="left" vertical="center" indent="1"/>
    </xf>
    <xf numFmtId="186" fontId="27" fillId="14"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4" fontId="27" fillId="21" borderId="267" applyNumberFormat="0" applyProtection="0">
      <alignment horizontal="left" vertical="center" indent="1"/>
    </xf>
    <xf numFmtId="186" fontId="27" fillId="21" borderId="261" applyNumberFormat="0" applyProtection="0">
      <alignment horizontal="left" vertical="top" indent="1"/>
    </xf>
    <xf numFmtId="4" fontId="56" fillId="57" borderId="267" applyNumberFormat="0" applyProtection="0">
      <alignment horizontal="right" vertical="center"/>
    </xf>
    <xf numFmtId="186" fontId="56" fillId="11" borderId="263" applyNumberFormat="0" applyProtection="0">
      <alignment horizontal="left" vertical="center" indent="1"/>
    </xf>
    <xf numFmtId="4" fontId="56" fillId="53"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4" fontId="56" fillId="55" borderId="263" applyNumberFormat="0" applyProtection="0">
      <alignment horizontal="right" vertical="center"/>
    </xf>
    <xf numFmtId="4" fontId="56" fillId="61" borderId="267" applyNumberFormat="0" applyProtection="0">
      <alignment horizontal="left" vertical="center" indent="1"/>
    </xf>
    <xf numFmtId="186" fontId="27" fillId="21"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60" borderId="263" applyNumberFormat="0" applyProtection="0">
      <alignment horizontal="right" vertical="center"/>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56" fillId="0"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60" fillId="52" borderId="261" applyNumberFormat="0" applyProtection="0">
      <alignment horizontal="left" vertical="top" indent="1"/>
    </xf>
    <xf numFmtId="186" fontId="56" fillId="40" borderId="263" applyNumberFormat="0" applyFont="0" applyAlignment="0" applyProtection="0"/>
    <xf numFmtId="186" fontId="56" fillId="14" borderId="263" applyNumberFormat="0" applyProtection="0">
      <alignment horizontal="left" vertical="center" indent="1"/>
    </xf>
    <xf numFmtId="186" fontId="42" fillId="44" borderId="263" applyNumberFormat="0" applyAlignment="0" applyProtection="0"/>
    <xf numFmtId="4" fontId="59" fillId="65" borderId="263" applyNumberFormat="0" applyProtection="0">
      <alignment horizontal="right" vertical="center"/>
    </xf>
    <xf numFmtId="186" fontId="50" fillId="41" borderId="263" applyNumberFormat="0" applyAlignment="0" applyProtection="0"/>
    <xf numFmtId="186" fontId="42" fillId="44" borderId="263" applyNumberFormat="0" applyAlignment="0" applyProtection="0"/>
    <xf numFmtId="4" fontId="56" fillId="53" borderId="263" applyNumberFormat="0" applyProtection="0">
      <alignment horizontal="left" vertical="center" indent="1"/>
    </xf>
    <xf numFmtId="186" fontId="50" fillId="41" borderId="263" applyNumberFormat="0" applyAlignment="0" applyProtection="0"/>
    <xf numFmtId="4" fontId="56" fillId="54" borderId="263" applyNumberFormat="0" applyProtection="0">
      <alignment horizontal="left" vertical="center" indent="1"/>
    </xf>
    <xf numFmtId="4" fontId="56" fillId="19" borderId="263" applyNumberFormat="0" applyProtection="0">
      <alignment horizontal="right" vertical="center"/>
    </xf>
    <xf numFmtId="4" fontId="64" fillId="64" borderId="263" applyNumberFormat="0" applyProtection="0">
      <alignment horizontal="right" vertical="center"/>
    </xf>
    <xf numFmtId="4" fontId="56" fillId="23" borderId="263" applyNumberFormat="0" applyProtection="0">
      <alignment horizontal="right" vertical="center"/>
    </xf>
    <xf numFmtId="186" fontId="42" fillId="44"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center"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center" indent="1"/>
    </xf>
    <xf numFmtId="186" fontId="60" fillId="52" borderId="261" applyNumberFormat="0" applyProtection="0">
      <alignment horizontal="left" vertical="top" indent="1"/>
    </xf>
    <xf numFmtId="186" fontId="57" fillId="44" borderId="264" applyNumberFormat="0" applyAlignment="0" applyProtection="0"/>
    <xf numFmtId="186" fontId="57" fillId="44" borderId="264" applyNumberFormat="0" applyAlignment="0" applyProtection="0"/>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61" fillId="21" borderId="265" applyBorder="0"/>
    <xf numFmtId="4" fontId="62" fillId="48" borderId="261" applyNumberFormat="0" applyProtection="0">
      <alignment vertical="center"/>
    </xf>
    <xf numFmtId="4" fontId="62" fillId="11" borderId="261" applyNumberFormat="0" applyProtection="0">
      <alignment horizontal="left" vertical="center" indent="1"/>
    </xf>
    <xf numFmtId="186" fontId="62" fillId="48" borderId="261" applyNumberFormat="0" applyProtection="0">
      <alignment horizontal="left" vertical="top" indent="1"/>
    </xf>
    <xf numFmtId="186" fontId="62" fillId="15" borderId="261" applyNumberFormat="0" applyProtection="0">
      <alignment horizontal="left" vertical="top" indent="1"/>
    </xf>
    <xf numFmtId="37" fontId="33" fillId="0" borderId="266" applyNumberFormat="0"/>
    <xf numFmtId="186" fontId="44" fillId="0" borderId="268" applyNumberFormat="0" applyFill="0" applyAlignment="0" applyProtection="0"/>
    <xf numFmtId="186" fontId="44" fillId="0" borderId="268" applyNumberFormat="0" applyFill="0" applyAlignment="0" applyProtection="0"/>
    <xf numFmtId="186" fontId="56" fillId="14" borderId="263" applyNumberFormat="0" applyProtection="0">
      <alignment horizontal="left" vertical="center" indent="1"/>
    </xf>
    <xf numFmtId="186" fontId="56" fillId="63" borderId="263" applyNumberFormat="0" applyProtection="0">
      <alignment horizontal="left" vertical="center" indent="1"/>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7" fillId="44" borderId="264" applyNumberForma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5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3" borderId="263" applyNumberFormat="0" applyProtection="0">
      <alignment horizontal="left" vertical="center" indent="1"/>
    </xf>
    <xf numFmtId="186" fontId="61" fillId="21" borderId="265" applyBorder="0"/>
    <xf numFmtId="37" fontId="33" fillId="0" borderId="266" applyNumberFormat="0"/>
    <xf numFmtId="186" fontId="44" fillId="0" borderId="268" applyNumberFormat="0" applyFill="0" applyAlignment="0" applyProtection="0"/>
    <xf numFmtId="186" fontId="44" fillId="0" borderId="268" applyNumberFormat="0" applyFill="0" applyAlignment="0" applyProtection="0"/>
    <xf numFmtId="186" fontId="42" fillId="44" borderId="263" applyNumberFormat="0" applyAlignment="0" applyProtection="0"/>
    <xf numFmtId="4" fontId="56" fillId="23" borderId="263" applyNumberFormat="0" applyProtection="0">
      <alignment horizontal="righ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19" borderId="263" applyNumberFormat="0" applyProtection="0">
      <alignment horizontal="right" vertical="center"/>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4" fillId="0" borderId="268" applyNumberFormat="0" applyFill="0" applyAlignment="0" applyProtection="0"/>
    <xf numFmtId="186" fontId="56" fillId="14"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56" fillId="63" borderId="263" applyNumberFormat="0" applyProtection="0">
      <alignment horizontal="left" vertical="center" indent="1"/>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5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186" fontId="56" fillId="63"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2" fillId="44" borderId="263" applyNumberFormat="0" applyAlignment="0" applyProtection="0"/>
    <xf numFmtId="186" fontId="42" fillId="44" borderId="263" applyNumberFormat="0" applyAlignment="0" applyProtection="0"/>
    <xf numFmtId="4" fontId="56" fillId="23" borderId="263" applyNumberFormat="0" applyProtection="0">
      <alignment horizontal="righ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19" borderId="263" applyNumberFormat="0" applyProtection="0">
      <alignment horizontal="right" vertical="center"/>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63" borderId="263" applyNumberFormat="0" applyProtection="0">
      <alignment horizontal="left" vertical="center" indent="1"/>
    </xf>
    <xf numFmtId="186" fontId="56" fillId="40" borderId="263" applyNumberFormat="0" applyFont="0" applyAlignment="0" applyProtection="0"/>
    <xf numFmtId="186" fontId="42" fillId="44" borderId="263" applyNumberFormat="0" applyAlignment="0" applyProtection="0"/>
    <xf numFmtId="4" fontId="64" fillId="64" borderId="263" applyNumberFormat="0" applyProtection="0">
      <alignment horizontal="right" vertical="center"/>
    </xf>
    <xf numFmtId="4" fontId="56" fillId="54" borderId="263" applyNumberFormat="0" applyProtection="0">
      <alignment horizontal="left" vertical="center" indent="1"/>
    </xf>
    <xf numFmtId="4" fontId="59" fillId="65" borderId="263" applyNumberFormat="0" applyProtection="0">
      <alignment horizontal="right" vertical="center"/>
    </xf>
    <xf numFmtId="4" fontId="56" fillId="0" borderId="263" applyNumberFormat="0" applyProtection="0">
      <alignment horizontal="right" vertical="center"/>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0" fillId="41" borderId="263" applyNumberFormat="0" applyAlignment="0" applyProtection="0"/>
    <xf numFmtId="186" fontId="50" fillId="41" borderId="263" applyNumberFormat="0" applyAlignment="0" applyProtection="0"/>
    <xf numFmtId="186" fontId="42" fillId="44" borderId="263" applyNumberFormat="0" applyAlignment="0" applyProtection="0"/>
    <xf numFmtId="186" fontId="56" fillId="40" borderId="263" applyNumberFormat="0" applyFont="0" applyAlignment="0" applyProtection="0"/>
    <xf numFmtId="186" fontId="56" fillId="14" borderId="263" applyNumberFormat="0" applyProtection="0">
      <alignment horizontal="left" vertical="center" indent="1"/>
    </xf>
    <xf numFmtId="0" fontId="114" fillId="0" borderId="0" applyNumberFormat="0" applyFill="0" applyBorder="0" applyAlignment="0" applyProtection="0"/>
    <xf numFmtId="0" fontId="116" fillId="0" borderId="0"/>
    <xf numFmtId="0" fontId="2" fillId="0" borderId="0"/>
    <xf numFmtId="0" fontId="2" fillId="0" borderId="0"/>
    <xf numFmtId="0" fontId="117" fillId="0" borderId="0"/>
    <xf numFmtId="164" fontId="116" fillId="0" borderId="0" applyFont="0" applyFill="0" applyBorder="0" applyAlignment="0" applyProtection="0"/>
    <xf numFmtId="0" fontId="2" fillId="0" borderId="0"/>
    <xf numFmtId="0" fontId="2" fillId="105" borderId="0" applyNumberFormat="0" applyBorder="0" applyAlignment="0" applyProtection="0"/>
    <xf numFmtId="0" fontId="2" fillId="105" borderId="0" applyNumberFormat="0" applyBorder="0" applyAlignment="0" applyProtection="0"/>
    <xf numFmtId="0" fontId="2" fillId="109" borderId="0" applyNumberFormat="0" applyBorder="0" applyAlignment="0" applyProtection="0"/>
    <xf numFmtId="0" fontId="2" fillId="109" borderId="0" applyNumberFormat="0" applyBorder="0" applyAlignment="0" applyProtection="0"/>
    <xf numFmtId="0" fontId="2" fillId="113" borderId="0" applyNumberFormat="0" applyBorder="0" applyAlignment="0" applyProtection="0"/>
    <xf numFmtId="0" fontId="2" fillId="113" borderId="0" applyNumberFormat="0" applyBorder="0" applyAlignment="0" applyProtection="0"/>
    <xf numFmtId="0" fontId="2" fillId="117" borderId="0" applyNumberFormat="0" applyBorder="0" applyAlignment="0" applyProtection="0"/>
    <xf numFmtId="0" fontId="2" fillId="117" borderId="0" applyNumberFormat="0" applyBorder="0" applyAlignment="0" applyProtection="0"/>
    <xf numFmtId="0" fontId="2" fillId="121" borderId="0" applyNumberFormat="0" applyBorder="0" applyAlignment="0" applyProtection="0"/>
    <xf numFmtId="0" fontId="2" fillId="121" borderId="0" applyNumberFormat="0" applyBorder="0" applyAlignment="0" applyProtection="0"/>
    <xf numFmtId="0" fontId="2" fillId="125" borderId="0" applyNumberFormat="0" applyBorder="0" applyAlignment="0" applyProtection="0"/>
    <xf numFmtId="0" fontId="2" fillId="125" borderId="0" applyNumberFormat="0" applyBorder="0" applyAlignment="0" applyProtection="0"/>
    <xf numFmtId="0" fontId="2" fillId="106" borderId="0" applyNumberFormat="0" applyBorder="0" applyAlignment="0" applyProtection="0"/>
    <xf numFmtId="0" fontId="2" fillId="106" borderId="0" applyNumberFormat="0" applyBorder="0" applyAlignment="0" applyProtection="0"/>
    <xf numFmtId="0" fontId="2" fillId="110" borderId="0" applyNumberFormat="0" applyBorder="0" applyAlignment="0" applyProtection="0"/>
    <xf numFmtId="0" fontId="2" fillId="110" borderId="0" applyNumberFormat="0" applyBorder="0" applyAlignment="0" applyProtection="0"/>
    <xf numFmtId="0" fontId="2" fillId="114" borderId="0" applyNumberFormat="0" applyBorder="0" applyAlignment="0" applyProtection="0"/>
    <xf numFmtId="0" fontId="2" fillId="114" borderId="0" applyNumberFormat="0" applyBorder="0" applyAlignment="0" applyProtection="0"/>
    <xf numFmtId="0" fontId="2" fillId="118" borderId="0" applyNumberFormat="0" applyBorder="0" applyAlignment="0" applyProtection="0"/>
    <xf numFmtId="0" fontId="2" fillId="118" borderId="0" applyNumberFormat="0" applyBorder="0" applyAlignment="0" applyProtection="0"/>
    <xf numFmtId="0" fontId="2" fillId="122" borderId="0" applyNumberFormat="0" applyBorder="0" applyAlignment="0" applyProtection="0"/>
    <xf numFmtId="0" fontId="2" fillId="122" borderId="0" applyNumberFormat="0" applyBorder="0" applyAlignment="0" applyProtection="0"/>
    <xf numFmtId="0" fontId="2" fillId="126" borderId="0" applyNumberFormat="0" applyBorder="0" applyAlignment="0" applyProtection="0"/>
    <xf numFmtId="0" fontId="2" fillId="126" borderId="0" applyNumberFormat="0" applyBorder="0" applyAlignment="0" applyProtection="0"/>
    <xf numFmtId="0" fontId="111" fillId="107" borderId="0" applyNumberFormat="0" applyBorder="0" applyAlignment="0" applyProtection="0"/>
    <xf numFmtId="0" fontId="111" fillId="107" borderId="0" applyNumberFormat="0" applyBorder="0" applyAlignment="0" applyProtection="0"/>
    <xf numFmtId="0" fontId="111" fillId="111" borderId="0" applyNumberFormat="0" applyBorder="0" applyAlignment="0" applyProtection="0"/>
    <xf numFmtId="0" fontId="111" fillId="111" borderId="0" applyNumberFormat="0" applyBorder="0" applyAlignment="0" applyProtection="0"/>
    <xf numFmtId="0" fontId="111" fillId="115" borderId="0" applyNumberFormat="0" applyBorder="0" applyAlignment="0" applyProtection="0"/>
    <xf numFmtId="0" fontId="111" fillId="115" borderId="0" applyNumberFormat="0" applyBorder="0" applyAlignment="0" applyProtection="0"/>
    <xf numFmtId="0" fontId="111" fillId="119" borderId="0" applyNumberFormat="0" applyBorder="0" applyAlignment="0" applyProtection="0"/>
    <xf numFmtId="0" fontId="111" fillId="119" borderId="0" applyNumberFormat="0" applyBorder="0" applyAlignment="0" applyProtection="0"/>
    <xf numFmtId="0" fontId="111" fillId="123" borderId="0" applyNumberFormat="0" applyBorder="0" applyAlignment="0" applyProtection="0"/>
    <xf numFmtId="0" fontId="111" fillId="123" borderId="0" applyNumberFormat="0" applyBorder="0" applyAlignment="0" applyProtection="0"/>
    <xf numFmtId="0" fontId="111" fillId="127" borderId="0" applyNumberFormat="0" applyBorder="0" applyAlignment="0" applyProtection="0"/>
    <xf numFmtId="0" fontId="111" fillId="127" borderId="0" applyNumberFormat="0" applyBorder="0" applyAlignment="0" applyProtection="0"/>
    <xf numFmtId="0" fontId="118" fillId="0" borderId="0" applyNumberFormat="0" applyFill="0" applyBorder="0" applyAlignment="0" applyProtection="0">
      <alignment vertical="top"/>
      <protection locked="0"/>
    </xf>
    <xf numFmtId="0" fontId="103" fillId="99" borderId="0" applyNumberFormat="0" applyBorder="0" applyAlignment="0" applyProtection="0"/>
    <xf numFmtId="0" fontId="103" fillId="99" borderId="0" applyNumberFormat="0" applyBorder="0" applyAlignment="0" applyProtection="0"/>
    <xf numFmtId="0" fontId="27" fillId="0" borderId="0"/>
    <xf numFmtId="0" fontId="2" fillId="0" borderId="0"/>
    <xf numFmtId="0" fontId="27" fillId="0" borderId="0"/>
    <xf numFmtId="0" fontId="27" fillId="0" borderId="0"/>
    <xf numFmtId="0" fontId="27" fillId="0" borderId="0"/>
    <xf numFmtId="0" fontId="27" fillId="0" borderId="0"/>
    <xf numFmtId="0" fontId="2" fillId="103" borderId="165" applyNumberFormat="0" applyFont="0" applyAlignment="0" applyProtection="0"/>
    <xf numFmtId="0" fontId="2" fillId="103" borderId="165" applyNumberFormat="0" applyFont="0" applyAlignment="0" applyProtection="0"/>
    <xf numFmtId="0" fontId="2" fillId="103" borderId="165" applyNumberFormat="0" applyFont="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35" fillId="0" borderId="0"/>
    <xf numFmtId="0" fontId="116" fillId="0" borderId="0"/>
    <xf numFmtId="0" fontId="119" fillId="99" borderId="0" applyNumberFormat="0" applyBorder="0" applyAlignment="0" applyProtection="0"/>
    <xf numFmtId="0" fontId="5" fillId="107" borderId="0" applyNumberFormat="0" applyBorder="0" applyAlignment="0" applyProtection="0"/>
    <xf numFmtId="0" fontId="5" fillId="111" borderId="0" applyNumberFormat="0" applyBorder="0" applyAlignment="0" applyProtection="0"/>
    <xf numFmtId="0" fontId="5" fillId="115" borderId="0" applyNumberFormat="0" applyBorder="0" applyAlignment="0" applyProtection="0"/>
    <xf numFmtId="0" fontId="5" fillId="119" borderId="0" applyNumberFormat="0" applyBorder="0" applyAlignment="0" applyProtection="0"/>
    <xf numFmtId="0" fontId="5" fillId="123" borderId="0" applyNumberFormat="0" applyBorder="0" applyAlignment="0" applyProtection="0"/>
    <xf numFmtId="0" fontId="5" fillId="127" borderId="0" applyNumberFormat="0" applyBorder="0" applyAlignment="0" applyProtection="0"/>
    <xf numFmtId="0" fontId="116" fillId="0" borderId="0"/>
    <xf numFmtId="0" fontId="117" fillId="0" borderId="0"/>
    <xf numFmtId="0" fontId="116" fillId="0" borderId="0"/>
    <xf numFmtId="0" fontId="116" fillId="0" borderId="0"/>
    <xf numFmtId="164" fontId="116" fillId="0" borderId="0" applyFont="0" applyFill="0" applyBorder="0" applyAlignment="0" applyProtection="0"/>
    <xf numFmtId="0" fontId="116" fillId="0" borderId="0"/>
    <xf numFmtId="0" fontId="117" fillId="0" borderId="0"/>
    <xf numFmtId="0" fontId="116" fillId="0" borderId="0"/>
    <xf numFmtId="0" fontId="116" fillId="0" borderId="0"/>
    <xf numFmtId="164" fontId="116" fillId="0" borderId="0" applyFont="0" applyFill="0" applyBorder="0" applyAlignment="0" applyProtection="0"/>
    <xf numFmtId="0" fontId="2" fillId="0" borderId="0"/>
    <xf numFmtId="0" fontId="115" fillId="99" borderId="0" applyNumberFormat="0" applyBorder="0" applyAlignment="0" applyProtection="0"/>
    <xf numFmtId="0" fontId="2" fillId="103" borderId="165" applyNumberFormat="0" applyFont="0" applyAlignment="0" applyProtection="0"/>
    <xf numFmtId="0" fontId="2" fillId="105" borderId="0" applyNumberFormat="0" applyBorder="0" applyAlignment="0" applyProtection="0"/>
    <xf numFmtId="0" fontId="2" fillId="106" borderId="0" applyNumberFormat="0" applyBorder="0" applyAlignment="0" applyProtection="0"/>
    <xf numFmtId="0" fontId="2" fillId="107" borderId="0" applyNumberFormat="0" applyBorder="0" applyAlignment="0" applyProtection="0"/>
    <xf numFmtId="0" fontId="2" fillId="109" borderId="0" applyNumberFormat="0" applyBorder="0" applyAlignment="0" applyProtection="0"/>
    <xf numFmtId="0" fontId="2" fillId="110" borderId="0" applyNumberFormat="0" applyBorder="0" applyAlignment="0" applyProtection="0"/>
    <xf numFmtId="0" fontId="2" fillId="111" borderId="0" applyNumberFormat="0" applyBorder="0" applyAlignment="0" applyProtection="0"/>
    <xf numFmtId="0" fontId="2" fillId="113" borderId="0" applyNumberFormat="0" applyBorder="0" applyAlignment="0" applyProtection="0"/>
    <xf numFmtId="0" fontId="2" fillId="114" borderId="0" applyNumberFormat="0" applyBorder="0" applyAlignment="0" applyProtection="0"/>
    <xf numFmtId="0" fontId="2" fillId="115" borderId="0" applyNumberFormat="0" applyBorder="0" applyAlignment="0" applyProtection="0"/>
    <xf numFmtId="0" fontId="2" fillId="117" borderId="0" applyNumberFormat="0" applyBorder="0" applyAlignment="0" applyProtection="0"/>
    <xf numFmtId="0" fontId="2" fillId="118" borderId="0" applyNumberFormat="0" applyBorder="0" applyAlignment="0" applyProtection="0"/>
    <xf numFmtId="0" fontId="2" fillId="119" borderId="0" applyNumberFormat="0" applyBorder="0" applyAlignment="0" applyProtection="0"/>
    <xf numFmtId="0" fontId="2" fillId="121" borderId="0" applyNumberFormat="0" applyBorder="0" applyAlignment="0" applyProtection="0"/>
    <xf numFmtId="0" fontId="2" fillId="122" borderId="0" applyNumberFormat="0" applyBorder="0" applyAlignment="0" applyProtection="0"/>
    <xf numFmtId="0" fontId="2" fillId="123" borderId="0" applyNumberFormat="0" applyBorder="0" applyAlignment="0" applyProtection="0"/>
    <xf numFmtId="0" fontId="2" fillId="125" borderId="0" applyNumberFormat="0" applyBorder="0" applyAlignment="0" applyProtection="0"/>
    <xf numFmtId="0" fontId="2" fillId="126" borderId="0" applyNumberFormat="0" applyBorder="0" applyAlignment="0" applyProtection="0"/>
    <xf numFmtId="0" fontId="2" fillId="127" borderId="0" applyNumberFormat="0" applyBorder="0" applyAlignment="0" applyProtection="0"/>
    <xf numFmtId="0" fontId="1" fillId="0" borderId="0"/>
    <xf numFmtId="0" fontId="1" fillId="0" borderId="0"/>
    <xf numFmtId="164" fontId="5" fillId="0" borderId="0" applyFont="0" applyFill="0" applyBorder="0" applyAlignment="0" applyProtection="0"/>
    <xf numFmtId="0" fontId="68" fillId="0" borderId="0" applyNumberFormat="0" applyFill="0" applyBorder="0" applyAlignment="0" applyProtection="0"/>
    <xf numFmtId="168" fontId="11" fillId="0" borderId="0">
      <alignment vertical="center"/>
    </xf>
  </cellStyleXfs>
  <cellXfs count="552">
    <xf numFmtId="0" fontId="0" fillId="0" borderId="0" xfId="0"/>
    <xf numFmtId="169" fontId="8" fillId="2" borderId="2" xfId="0" applyNumberFormat="1" applyFont="1" applyFill="1" applyBorder="1" applyAlignment="1">
      <alignment vertical="center"/>
    </xf>
    <xf numFmtId="168" fontId="8" fillId="0" borderId="0" xfId="0" applyNumberFormat="1" applyFont="1" applyAlignment="1">
      <alignment vertical="center"/>
    </xf>
    <xf numFmtId="170" fontId="8" fillId="0" borderId="2" xfId="0" applyNumberFormat="1" applyFont="1" applyBorder="1" applyAlignment="1">
      <alignment vertical="center"/>
    </xf>
    <xf numFmtId="168" fontId="13" fillId="5" borderId="0" xfId="4">
      <alignment vertical="center"/>
    </xf>
    <xf numFmtId="168" fontId="13" fillId="5" borderId="2" xfId="4" applyBorder="1">
      <alignment vertical="center"/>
    </xf>
    <xf numFmtId="171" fontId="8" fillId="0" borderId="0" xfId="0" applyNumberFormat="1" applyFont="1" applyAlignment="1">
      <alignment vertical="center"/>
    </xf>
    <xf numFmtId="168" fontId="13" fillId="0" borderId="0" xfId="0" applyNumberFormat="1" applyFont="1" applyAlignment="1">
      <alignment vertical="center"/>
    </xf>
    <xf numFmtId="168" fontId="11" fillId="0" borderId="0" xfId="0" applyNumberFormat="1" applyFont="1" applyAlignment="1">
      <alignment vertical="center"/>
    </xf>
    <xf numFmtId="168" fontId="11" fillId="0" borderId="2" xfId="0" applyNumberFormat="1" applyFont="1" applyBorder="1" applyAlignment="1">
      <alignment vertical="center"/>
    </xf>
    <xf numFmtId="168" fontId="13" fillId="6" borderId="0" xfId="5"/>
    <xf numFmtId="168" fontId="13" fillId="6" borderId="2" xfId="5" applyBorder="1"/>
    <xf numFmtId="168" fontId="13" fillId="5" borderId="0" xfId="4" applyBorder="1">
      <alignment vertical="center"/>
    </xf>
    <xf numFmtId="170" fontId="13" fillId="0" borderId="0" xfId="0" applyNumberFormat="1" applyFont="1" applyAlignment="1">
      <alignment vertical="center"/>
    </xf>
    <xf numFmtId="172" fontId="8" fillId="0" borderId="0" xfId="0" applyNumberFormat="1" applyFont="1" applyAlignment="1">
      <alignment vertical="center"/>
    </xf>
    <xf numFmtId="168" fontId="14" fillId="0" borderId="0" xfId="2" applyFill="1"/>
    <xf numFmtId="168" fontId="10" fillId="2" borderId="2" xfId="0" applyNumberFormat="1" applyFont="1" applyFill="1" applyBorder="1" applyAlignment="1">
      <alignment horizontal="center" vertical="center"/>
    </xf>
    <xf numFmtId="168" fontId="8" fillId="2" borderId="2" xfId="0" applyNumberFormat="1" applyFont="1" applyFill="1" applyBorder="1" applyAlignment="1">
      <alignment vertical="center"/>
    </xf>
    <xf numFmtId="169" fontId="13" fillId="7" borderId="0" xfId="0" applyNumberFormat="1" applyFont="1" applyFill="1" applyAlignment="1">
      <alignment vertical="center"/>
    </xf>
    <xf numFmtId="168" fontId="17" fillId="0" borderId="0" xfId="0" applyNumberFormat="1" applyFont="1" applyAlignment="1">
      <alignment horizontal="right" vertical="center"/>
    </xf>
    <xf numFmtId="168" fontId="8" fillId="4" borderId="0" xfId="3"/>
    <xf numFmtId="0" fontId="13" fillId="0" borderId="0" xfId="0" applyFont="1" applyAlignment="1">
      <alignment vertical="center"/>
    </xf>
    <xf numFmtId="168" fontId="14" fillId="3" borderId="0" xfId="2"/>
    <xf numFmtId="170" fontId="16" fillId="0" borderId="0" xfId="0" applyNumberFormat="1" applyFont="1" applyAlignment="1">
      <alignment vertical="center"/>
    </xf>
    <xf numFmtId="168" fontId="13" fillId="4" borderId="0" xfId="3" applyFont="1"/>
    <xf numFmtId="176" fontId="11" fillId="0" borderId="0" xfId="1" applyNumberFormat="1" applyFont="1" applyAlignment="1">
      <alignment vertical="center"/>
    </xf>
    <xf numFmtId="173" fontId="13" fillId="0" borderId="0" xfId="1" applyNumberFormat="1" applyFont="1" applyFill="1" applyBorder="1" applyAlignment="1">
      <alignment vertical="center"/>
    </xf>
    <xf numFmtId="168" fontId="13" fillId="0" borderId="0" xfId="5" applyFill="1"/>
    <xf numFmtId="168" fontId="8" fillId="4" borderId="0" xfId="3" applyAlignment="1">
      <alignment vertical="center"/>
    </xf>
    <xf numFmtId="168" fontId="8" fillId="4" borderId="2" xfId="3" applyBorder="1" applyAlignment="1">
      <alignment vertical="center"/>
    </xf>
    <xf numFmtId="168" fontId="16" fillId="0" borderId="0" xfId="0" applyNumberFormat="1" applyFont="1" applyAlignment="1">
      <alignment vertical="center"/>
    </xf>
    <xf numFmtId="174" fontId="13" fillId="3" borderId="0" xfId="2" applyNumberFormat="1" applyFont="1"/>
    <xf numFmtId="177" fontId="13" fillId="3" borderId="0" xfId="2" applyNumberFormat="1" applyFont="1"/>
    <xf numFmtId="177" fontId="13" fillId="3" borderId="2" xfId="2" applyNumberFormat="1" applyFont="1" applyBorder="1"/>
    <xf numFmtId="168" fontId="13" fillId="0" borderId="0" xfId="4" applyFill="1">
      <alignment vertical="center"/>
    </xf>
    <xf numFmtId="168" fontId="13" fillId="0" borderId="0" xfId="4" applyFill="1" applyBorder="1">
      <alignment vertical="center"/>
    </xf>
    <xf numFmtId="168" fontId="13" fillId="0" borderId="2" xfId="4" applyFill="1" applyBorder="1">
      <alignment vertical="center"/>
    </xf>
    <xf numFmtId="168" fontId="14" fillId="3" borderId="0" xfId="2" applyAlignment="1">
      <alignment vertical="center"/>
    </xf>
    <xf numFmtId="168" fontId="14" fillId="3" borderId="2" xfId="2" applyBorder="1" applyAlignment="1">
      <alignment vertical="center"/>
    </xf>
    <xf numFmtId="168" fontId="8" fillId="4" borderId="2" xfId="3" applyBorder="1"/>
    <xf numFmtId="172" fontId="16" fillId="0" borderId="0" xfId="0" applyNumberFormat="1" applyFont="1" applyAlignment="1">
      <alignment vertical="center"/>
    </xf>
    <xf numFmtId="168" fontId="8" fillId="0" borderId="0" xfId="0" applyNumberFormat="1" applyFont="1" applyAlignment="1">
      <alignment horizontal="left" vertical="center"/>
    </xf>
    <xf numFmtId="168" fontId="8" fillId="0" borderId="0" xfId="0" applyNumberFormat="1" applyFont="1" applyAlignment="1">
      <alignment horizontal="center" vertical="center"/>
    </xf>
    <xf numFmtId="168" fontId="13" fillId="0" borderId="0" xfId="0" applyNumberFormat="1" applyFont="1" applyAlignment="1">
      <alignment horizontal="center" vertical="center"/>
    </xf>
    <xf numFmtId="169" fontId="8" fillId="0" borderId="0" xfId="0" applyNumberFormat="1" applyFont="1" applyAlignment="1">
      <alignment vertical="center"/>
    </xf>
    <xf numFmtId="0" fontId="19" fillId="0" borderId="0" xfId="0" applyFont="1"/>
    <xf numFmtId="175" fontId="13" fillId="0" borderId="0" xfId="0" applyNumberFormat="1" applyFont="1" applyAlignment="1">
      <alignment vertical="center"/>
    </xf>
    <xf numFmtId="0" fontId="13" fillId="0" borderId="0" xfId="0" applyFont="1" applyAlignment="1">
      <alignment horizontal="left" vertical="center"/>
    </xf>
    <xf numFmtId="178" fontId="13" fillId="0" borderId="0" xfId="0" applyNumberFormat="1" applyFont="1" applyAlignment="1">
      <alignment vertical="center"/>
    </xf>
    <xf numFmtId="173" fontId="11" fillId="0" borderId="0" xfId="0" applyNumberFormat="1" applyFont="1" applyAlignment="1">
      <alignment vertical="center"/>
    </xf>
    <xf numFmtId="170" fontId="13" fillId="0" borderId="2" xfId="0" applyNumberFormat="1" applyFont="1" applyBorder="1" applyAlignment="1">
      <alignment vertical="center"/>
    </xf>
    <xf numFmtId="168" fontId="14" fillId="3" borderId="0" xfId="0" applyNumberFormat="1" applyFont="1" applyFill="1" applyAlignment="1">
      <alignment vertical="center"/>
    </xf>
    <xf numFmtId="168" fontId="14" fillId="3" borderId="0" xfId="0" applyNumberFormat="1" applyFont="1" applyFill="1" applyAlignment="1">
      <alignment horizontal="left" vertical="center"/>
    </xf>
    <xf numFmtId="168" fontId="14" fillId="3" borderId="0" xfId="0" applyNumberFormat="1" applyFont="1" applyFill="1" applyAlignment="1">
      <alignment horizontal="center" vertical="center"/>
    </xf>
    <xf numFmtId="168" fontId="14" fillId="3" borderId="2" xfId="0" applyNumberFormat="1" applyFont="1" applyFill="1" applyBorder="1" applyAlignment="1">
      <alignment vertical="center"/>
    </xf>
    <xf numFmtId="168" fontId="20" fillId="0" borderId="0" xfId="0" applyNumberFormat="1" applyFont="1" applyAlignment="1">
      <alignment vertical="center"/>
    </xf>
    <xf numFmtId="168" fontId="13" fillId="0" borderId="0" xfId="0" applyNumberFormat="1" applyFont="1" applyAlignment="1">
      <alignment horizontal="left" vertical="center"/>
    </xf>
    <xf numFmtId="168" fontId="8" fillId="0" borderId="2" xfId="0" applyNumberFormat="1" applyFont="1" applyBorder="1" applyAlignment="1">
      <alignment vertical="center"/>
    </xf>
    <xf numFmtId="179" fontId="8" fillId="4" borderId="0" xfId="3" applyNumberFormat="1" applyAlignment="1">
      <alignment vertical="center"/>
    </xf>
    <xf numFmtId="179" fontId="8" fillId="4" borderId="2" xfId="3" applyNumberFormat="1" applyBorder="1" applyAlignment="1">
      <alignment vertical="center"/>
    </xf>
    <xf numFmtId="168" fontId="13" fillId="6" borderId="0" xfId="0" applyNumberFormat="1" applyFont="1" applyFill="1" applyAlignment="1">
      <alignment vertical="center"/>
    </xf>
    <xf numFmtId="168" fontId="8" fillId="6" borderId="0" xfId="0" applyNumberFormat="1" applyFont="1" applyFill="1" applyAlignment="1">
      <alignment horizontal="left" vertical="center"/>
    </xf>
    <xf numFmtId="168" fontId="8" fillId="6" borderId="0" xfId="0" applyNumberFormat="1" applyFont="1" applyFill="1" applyAlignment="1">
      <alignment vertical="center"/>
    </xf>
    <xf numFmtId="168" fontId="8" fillId="6" borderId="0" xfId="0" applyNumberFormat="1" applyFont="1" applyFill="1" applyAlignment="1">
      <alignment horizontal="center" vertical="center"/>
    </xf>
    <xf numFmtId="168" fontId="8" fillId="6" borderId="2" xfId="0" applyNumberFormat="1" applyFont="1" applyFill="1" applyBorder="1" applyAlignment="1">
      <alignment vertical="center"/>
    </xf>
    <xf numFmtId="168" fontId="13" fillId="0" borderId="2" xfId="0" applyNumberFormat="1" applyFont="1" applyBorder="1" applyAlignment="1">
      <alignment vertical="center"/>
    </xf>
    <xf numFmtId="168" fontId="13" fillId="6" borderId="0" xfId="0" applyNumberFormat="1" applyFont="1" applyFill="1" applyAlignment="1">
      <alignment horizontal="left" vertical="center"/>
    </xf>
    <xf numFmtId="168" fontId="13" fillId="6" borderId="0" xfId="0" applyNumberFormat="1" applyFont="1" applyFill="1" applyAlignment="1">
      <alignment horizontal="center" vertical="center"/>
    </xf>
    <xf numFmtId="168" fontId="13" fillId="6" borderId="2" xfId="0" applyNumberFormat="1" applyFont="1" applyFill="1" applyBorder="1" applyAlignment="1">
      <alignment vertical="center"/>
    </xf>
    <xf numFmtId="168" fontId="8" fillId="6" borderId="2" xfId="0" applyNumberFormat="1" applyFont="1" applyFill="1" applyBorder="1" applyAlignment="1">
      <alignment horizontal="left" vertical="center"/>
    </xf>
    <xf numFmtId="168" fontId="8" fillId="0" borderId="0" xfId="0" quotePrefix="1" applyNumberFormat="1" applyFont="1" applyAlignment="1">
      <alignment horizontal="center" vertical="center"/>
    </xf>
    <xf numFmtId="168" fontId="8" fillId="0" borderId="2" xfId="0" applyNumberFormat="1" applyFont="1" applyBorder="1" applyAlignment="1">
      <alignment horizontal="center" vertical="center"/>
    </xf>
    <xf numFmtId="168" fontId="18" fillId="0" borderId="0" xfId="0" applyNumberFormat="1" applyFont="1" applyAlignment="1">
      <alignment vertical="center"/>
    </xf>
    <xf numFmtId="168" fontId="21" fillId="0" borderId="0" xfId="0" applyNumberFormat="1" applyFont="1" applyAlignment="1">
      <alignment vertical="center"/>
    </xf>
    <xf numFmtId="168" fontId="18" fillId="0" borderId="0" xfId="0" applyNumberFormat="1" applyFont="1" applyAlignment="1">
      <alignment horizontal="left" vertical="center"/>
    </xf>
    <xf numFmtId="168" fontId="18" fillId="0" borderId="0" xfId="0" applyNumberFormat="1" applyFont="1" applyAlignment="1">
      <alignment horizontal="center" vertical="center"/>
    </xf>
    <xf numFmtId="168" fontId="17" fillId="0" borderId="0" xfId="0" applyNumberFormat="1" applyFont="1" applyAlignment="1">
      <alignment horizontal="left" vertical="center"/>
    </xf>
    <xf numFmtId="168" fontId="17" fillId="0" borderId="0" xfId="4" applyFont="1" applyFill="1">
      <alignment vertical="center"/>
    </xf>
    <xf numFmtId="0" fontId="22" fillId="0" borderId="0" xfId="0" applyFont="1"/>
    <xf numFmtId="168" fontId="23" fillId="0" borderId="0" xfId="0" applyNumberFormat="1" applyFont="1" applyAlignment="1">
      <alignment vertical="center"/>
    </xf>
    <xf numFmtId="9" fontId="13" fillId="0" borderId="0" xfId="1" applyFont="1" applyBorder="1" applyAlignment="1">
      <alignment vertical="center"/>
    </xf>
    <xf numFmtId="168" fontId="11" fillId="0" borderId="0" xfId="4" applyFont="1" applyFill="1">
      <alignment vertical="center"/>
    </xf>
    <xf numFmtId="0" fontId="8" fillId="0" borderId="0" xfId="0" applyFont="1"/>
    <xf numFmtId="168" fontId="14" fillId="0" borderId="0" xfId="2" applyFill="1" applyAlignment="1">
      <alignment vertical="center"/>
    </xf>
    <xf numFmtId="168" fontId="8" fillId="4" borderId="0" xfId="3" quotePrefix="1" applyAlignment="1">
      <alignment vertical="center"/>
    </xf>
    <xf numFmtId="168" fontId="9" fillId="0" borderId="0" xfId="0" applyNumberFormat="1" applyFont="1" applyAlignment="1">
      <alignment vertical="center"/>
    </xf>
    <xf numFmtId="168" fontId="13" fillId="0" borderId="0" xfId="0" applyNumberFormat="1" applyFont="1" applyAlignment="1">
      <alignment horizontal="right" vertical="center"/>
    </xf>
    <xf numFmtId="168" fontId="12" fillId="5" borderId="0" xfId="4" applyFont="1">
      <alignment vertical="center"/>
    </xf>
    <xf numFmtId="172" fontId="11" fillId="0" borderId="0" xfId="0" applyNumberFormat="1" applyFont="1" applyAlignment="1">
      <alignment vertical="center"/>
    </xf>
    <xf numFmtId="168" fontId="13" fillId="0" borderId="4" xfId="0" applyNumberFormat="1" applyFont="1" applyBorder="1" applyAlignment="1">
      <alignment vertical="center"/>
    </xf>
    <xf numFmtId="180" fontId="16" fillId="7" borderId="0" xfId="0" applyNumberFormat="1" applyFont="1" applyFill="1" applyAlignment="1">
      <alignment vertical="center"/>
    </xf>
    <xf numFmtId="0" fontId="8" fillId="4" borderId="0" xfId="0" applyFont="1" applyFill="1"/>
    <xf numFmtId="180" fontId="11" fillId="0" borderId="0" xfId="0" applyNumberFormat="1" applyFont="1" applyAlignment="1">
      <alignment vertical="center"/>
    </xf>
    <xf numFmtId="170" fontId="11" fillId="0" borderId="0" xfId="0" applyNumberFormat="1" applyFont="1" applyAlignment="1">
      <alignment vertical="center"/>
    </xf>
    <xf numFmtId="168" fontId="25" fillId="0" borderId="0" xfId="0" applyNumberFormat="1" applyFont="1" applyAlignment="1">
      <alignment vertical="center"/>
    </xf>
    <xf numFmtId="181" fontId="13" fillId="0" borderId="0" xfId="0" applyNumberFormat="1" applyFont="1" applyAlignment="1">
      <alignment vertical="center"/>
    </xf>
    <xf numFmtId="10" fontId="8" fillId="0" borderId="0" xfId="0" applyNumberFormat="1" applyFont="1" applyAlignment="1">
      <alignment vertical="center"/>
    </xf>
    <xf numFmtId="168" fontId="13" fillId="6" borderId="0" xfId="5" applyAlignment="1">
      <alignment vertical="center"/>
    </xf>
    <xf numFmtId="4" fontId="13" fillId="0" borderId="0" xfId="0" applyNumberFormat="1" applyFont="1" applyAlignment="1">
      <alignment vertical="center"/>
    </xf>
    <xf numFmtId="168" fontId="13" fillId="0" borderId="0" xfId="3" applyFont="1" applyFill="1" applyAlignment="1">
      <alignment vertical="center"/>
    </xf>
    <xf numFmtId="4" fontId="8" fillId="0" borderId="0" xfId="0" applyNumberFormat="1" applyFont="1" applyAlignment="1">
      <alignment vertical="center"/>
    </xf>
    <xf numFmtId="173" fontId="13" fillId="0" borderId="0" xfId="0" applyNumberFormat="1" applyFont="1" applyAlignment="1">
      <alignment horizontal="center" vertical="center"/>
    </xf>
    <xf numFmtId="172" fontId="13" fillId="0" borderId="2" xfId="0" applyNumberFormat="1" applyFont="1" applyBorder="1" applyAlignment="1">
      <alignment vertical="center"/>
    </xf>
    <xf numFmtId="173" fontId="8" fillId="0" borderId="0" xfId="0" applyNumberFormat="1" applyFont="1"/>
    <xf numFmtId="173" fontId="11" fillId="0" borderId="0" xfId="0" applyNumberFormat="1" applyFont="1"/>
    <xf numFmtId="168" fontId="13" fillId="0" borderId="0" xfId="0" quotePrefix="1" applyNumberFormat="1" applyFont="1" applyAlignment="1">
      <alignment vertical="center"/>
    </xf>
    <xf numFmtId="168" fontId="13" fillId="0" borderId="2" xfId="0" quotePrefix="1" applyNumberFormat="1" applyFont="1" applyBorder="1" applyAlignment="1">
      <alignment vertical="center"/>
    </xf>
    <xf numFmtId="9" fontId="13" fillId="0" borderId="0" xfId="1" applyFont="1" applyFill="1" applyBorder="1" applyAlignment="1">
      <alignment vertical="center"/>
    </xf>
    <xf numFmtId="168" fontId="13" fillId="0" borderId="2" xfId="0" applyNumberFormat="1" applyFont="1" applyBorder="1" applyAlignment="1">
      <alignment horizontal="center" vertical="center"/>
    </xf>
    <xf numFmtId="181" fontId="13" fillId="0" borderId="0" xfId="0" applyNumberFormat="1" applyFont="1" applyAlignment="1">
      <alignment horizontal="center" vertical="center"/>
    </xf>
    <xf numFmtId="181" fontId="25" fillId="0" borderId="0" xfId="0" applyNumberFormat="1" applyFont="1" applyAlignment="1">
      <alignment horizontal="left" vertical="center"/>
    </xf>
    <xf numFmtId="181" fontId="25" fillId="0" borderId="0" xfId="0" applyNumberFormat="1" applyFont="1" applyAlignment="1">
      <alignment horizontal="center" vertical="center"/>
    </xf>
    <xf numFmtId="173" fontId="8" fillId="0" borderId="0" xfId="0" applyNumberFormat="1" applyFont="1" applyAlignment="1">
      <alignment vertical="center"/>
    </xf>
    <xf numFmtId="181" fontId="13" fillId="6" borderId="0" xfId="5" applyNumberFormat="1"/>
    <xf numFmtId="181" fontId="13" fillId="0" borderId="0" xfId="0" quotePrefix="1" applyNumberFormat="1" applyFont="1" applyAlignment="1">
      <alignment vertical="center"/>
    </xf>
    <xf numFmtId="182" fontId="8" fillId="0" borderId="0" xfId="0" applyNumberFormat="1" applyFont="1" applyAlignment="1">
      <alignment vertical="center"/>
    </xf>
    <xf numFmtId="183" fontId="13" fillId="0" borderId="2" xfId="0" applyNumberFormat="1" applyFont="1" applyBorder="1" applyAlignment="1">
      <alignment horizontal="center" vertical="center"/>
    </xf>
    <xf numFmtId="183" fontId="13" fillId="6" borderId="2" xfId="5" applyNumberFormat="1" applyBorder="1"/>
    <xf numFmtId="179" fontId="13" fillId="0" borderId="0" xfId="0" applyNumberFormat="1" applyFont="1" applyAlignment="1">
      <alignment vertical="center"/>
    </xf>
    <xf numFmtId="9" fontId="11" fillId="0" borderId="0" xfId="1" applyFont="1" applyFill="1" applyBorder="1" applyAlignment="1">
      <alignment vertical="center"/>
    </xf>
    <xf numFmtId="182" fontId="13" fillId="6" borderId="0" xfId="5" applyNumberFormat="1"/>
    <xf numFmtId="180" fontId="13" fillId="0" borderId="0" xfId="0" applyNumberFormat="1" applyFont="1" applyAlignment="1">
      <alignment vertical="center"/>
    </xf>
    <xf numFmtId="184" fontId="8" fillId="4" borderId="0" xfId="3" applyNumberFormat="1" applyAlignment="1">
      <alignment vertical="center"/>
    </xf>
    <xf numFmtId="10" fontId="11" fillId="0" borderId="5" xfId="0" applyNumberFormat="1" applyFont="1" applyBorder="1" applyAlignment="1">
      <alignment vertical="center"/>
    </xf>
    <xf numFmtId="168" fontId="13" fillId="4" borderId="0" xfId="3" applyFont="1" applyAlignment="1">
      <alignment vertical="center"/>
    </xf>
    <xf numFmtId="10" fontId="13" fillId="0" borderId="5" xfId="0" applyNumberFormat="1" applyFont="1" applyBorder="1" applyAlignment="1">
      <alignment vertical="center"/>
    </xf>
    <xf numFmtId="10" fontId="13" fillId="0" borderId="0" xfId="1" applyNumberFormat="1" applyFont="1" applyFill="1" applyBorder="1" applyAlignment="1">
      <alignment vertical="center"/>
    </xf>
    <xf numFmtId="168" fontId="8" fillId="4" borderId="0" xfId="3" applyAlignment="1">
      <alignment horizontal="center" vertical="center"/>
    </xf>
    <xf numFmtId="10" fontId="16" fillId="0" borderId="0" xfId="0" applyNumberFormat="1" applyFont="1" applyAlignment="1">
      <alignment vertical="center"/>
    </xf>
    <xf numFmtId="168" fontId="17" fillId="0" borderId="0" xfId="0" applyNumberFormat="1" applyFont="1" applyAlignment="1">
      <alignment vertical="center"/>
    </xf>
    <xf numFmtId="173" fontId="8" fillId="0" borderId="0" xfId="1" applyNumberFormat="1" applyFont="1" applyAlignment="1">
      <alignment vertical="center"/>
    </xf>
    <xf numFmtId="168" fontId="26" fillId="0" borderId="0" xfId="0" applyNumberFormat="1" applyFont="1" applyAlignment="1">
      <alignment vertical="center"/>
    </xf>
    <xf numFmtId="10" fontId="11" fillId="0" borderId="0" xfId="1" applyNumberFormat="1" applyFont="1" applyFill="1" applyBorder="1" applyAlignment="1">
      <alignment vertical="center"/>
    </xf>
    <xf numFmtId="0" fontId="9" fillId="0" borderId="0" xfId="0" applyFont="1" applyAlignment="1">
      <alignment vertical="center"/>
    </xf>
    <xf numFmtId="0" fontId="17" fillId="0" borderId="0" xfId="0" applyFont="1" applyAlignment="1">
      <alignment vertical="center"/>
    </xf>
    <xf numFmtId="1" fontId="8" fillId="0" borderId="0" xfId="3" applyNumberFormat="1" applyFill="1" applyAlignment="1">
      <alignment vertical="center"/>
    </xf>
    <xf numFmtId="10" fontId="8" fillId="0" borderId="0" xfId="1" applyNumberFormat="1" applyFont="1" applyFill="1" applyAlignment="1">
      <alignment vertical="center"/>
    </xf>
    <xf numFmtId="176" fontId="13" fillId="0" borderId="0" xfId="1" applyNumberFormat="1" applyFont="1" applyAlignment="1">
      <alignment vertical="center"/>
    </xf>
    <xf numFmtId="174" fontId="13" fillId="0" borderId="0" xfId="2" applyNumberFormat="1" applyFont="1" applyFill="1"/>
    <xf numFmtId="177" fontId="13" fillId="0" borderId="0" xfId="2" applyNumberFormat="1" applyFont="1" applyFill="1"/>
    <xf numFmtId="177" fontId="13" fillId="0" borderId="2" xfId="2" applyNumberFormat="1" applyFont="1" applyFill="1" applyBorder="1"/>
    <xf numFmtId="168" fontId="8" fillId="0" borderId="0" xfId="3" applyFill="1"/>
    <xf numFmtId="9" fontId="13" fillId="0" borderId="0" xfId="1" applyFont="1" applyFill="1" applyAlignment="1">
      <alignment vertical="center"/>
    </xf>
    <xf numFmtId="9" fontId="0" fillId="0" borderId="0" xfId="1" applyFont="1" applyFill="1"/>
    <xf numFmtId="164" fontId="11" fillId="0" borderId="0" xfId="6" applyFont="1" applyAlignment="1">
      <alignment vertical="center"/>
    </xf>
    <xf numFmtId="10" fontId="8" fillId="0" borderId="0" xfId="1" applyNumberFormat="1" applyFont="1" applyBorder="1" applyAlignment="1">
      <alignment vertical="center"/>
    </xf>
    <xf numFmtId="10" fontId="0" fillId="0" borderId="0" xfId="1" applyNumberFormat="1" applyFont="1"/>
    <xf numFmtId="0" fontId="8" fillId="0" borderId="2" xfId="0" applyFont="1" applyBorder="1"/>
    <xf numFmtId="168" fontId="17" fillId="0" borderId="0" xfId="0" applyNumberFormat="1" applyFont="1" applyAlignment="1">
      <alignment horizontal="center" vertical="center"/>
    </xf>
    <xf numFmtId="168" fontId="29" fillId="0" borderId="0" xfId="0" applyNumberFormat="1" applyFont="1" applyAlignment="1">
      <alignment vertical="center"/>
    </xf>
    <xf numFmtId="0" fontId="0" fillId="10" borderId="0" xfId="0" applyFill="1"/>
    <xf numFmtId="0" fontId="8" fillId="2" borderId="0" xfId="0" applyFont="1" applyFill="1" applyAlignment="1">
      <alignment horizontal="left" vertical="center"/>
    </xf>
    <xf numFmtId="0" fontId="7" fillId="2" borderId="0" xfId="0" applyFont="1" applyFill="1" applyAlignment="1">
      <alignment horizontal="left" vertical="center"/>
    </xf>
    <xf numFmtId="0" fontId="31" fillId="2" borderId="0" xfId="0" applyFont="1" applyFill="1" applyAlignment="1">
      <alignment horizontal="left" vertical="center"/>
    </xf>
    <xf numFmtId="0" fontId="31" fillId="2" borderId="0" xfId="0" applyFont="1" applyFill="1" applyAlignment="1">
      <alignment vertical="center"/>
    </xf>
    <xf numFmtId="0" fontId="10" fillId="2" borderId="0" xfId="0" applyFont="1" applyFill="1" applyAlignment="1">
      <alignment vertical="top" wrapText="1"/>
    </xf>
    <xf numFmtId="0" fontId="32" fillId="2" borderId="0" xfId="0" applyFont="1" applyFill="1" applyAlignment="1">
      <alignment horizontal="left" vertical="center"/>
    </xf>
    <xf numFmtId="168" fontId="11" fillId="2" borderId="0" xfId="0" applyNumberFormat="1" applyFont="1" applyFill="1" applyAlignment="1">
      <alignment vertical="center"/>
    </xf>
    <xf numFmtId="0" fontId="8" fillId="2" borderId="0" xfId="0" applyFont="1" applyFill="1" applyAlignment="1">
      <alignment vertical="center"/>
    </xf>
    <xf numFmtId="0" fontId="8" fillId="0" borderId="0" xfId="0" applyFont="1" applyAlignment="1">
      <alignment vertical="center"/>
    </xf>
    <xf numFmtId="187" fontId="8" fillId="0" borderId="0" xfId="0" applyNumberFormat="1" applyFont="1" applyAlignment="1">
      <alignment vertical="center"/>
    </xf>
    <xf numFmtId="168" fontId="8" fillId="0" borderId="9" xfId="0" applyNumberFormat="1" applyFont="1" applyBorder="1" applyAlignment="1">
      <alignment vertical="center"/>
    </xf>
    <xf numFmtId="187" fontId="30" fillId="0" borderId="0" xfId="0" applyNumberFormat="1" applyFont="1" applyAlignment="1">
      <alignment vertical="center"/>
    </xf>
    <xf numFmtId="187" fontId="8" fillId="0" borderId="0" xfId="0" applyNumberFormat="1" applyFont="1" applyAlignment="1">
      <alignment horizontal="left" vertical="center"/>
    </xf>
    <xf numFmtId="187" fontId="30" fillId="0" borderId="0" xfId="0" applyNumberFormat="1" applyFont="1" applyAlignment="1">
      <alignment horizontal="left" vertical="center"/>
    </xf>
    <xf numFmtId="170" fontId="8" fillId="0" borderId="0" xfId="0" applyNumberFormat="1" applyFont="1" applyAlignment="1">
      <alignment vertical="center"/>
    </xf>
    <xf numFmtId="168" fontId="16" fillId="7" borderId="0" xfId="0" applyNumberFormat="1" applyFont="1" applyFill="1" applyAlignment="1">
      <alignment vertical="center"/>
    </xf>
    <xf numFmtId="0" fontId="8" fillId="7" borderId="11" xfId="0" applyFont="1" applyFill="1" applyBorder="1" applyAlignment="1">
      <alignment vertical="center"/>
    </xf>
    <xf numFmtId="169" fontId="8" fillId="2" borderId="0" xfId="0" applyNumberFormat="1" applyFont="1" applyFill="1" applyAlignment="1">
      <alignment vertical="center"/>
    </xf>
    <xf numFmtId="169" fontId="11" fillId="2" borderId="0" xfId="0" applyNumberFormat="1" applyFont="1" applyFill="1" applyAlignment="1">
      <alignment vertical="center"/>
    </xf>
    <xf numFmtId="168" fontId="9" fillId="2" borderId="0" xfId="0" applyNumberFormat="1" applyFont="1" applyFill="1" applyAlignment="1">
      <alignment horizontal="center" vertical="center"/>
    </xf>
    <xf numFmtId="168" fontId="10" fillId="2" borderId="0" xfId="0" applyNumberFormat="1" applyFont="1" applyFill="1" applyAlignment="1">
      <alignment horizontal="center" vertical="center"/>
    </xf>
    <xf numFmtId="168" fontId="13" fillId="2" borderId="0" xfId="0" applyNumberFormat="1" applyFont="1" applyFill="1" applyAlignment="1">
      <alignment vertical="center"/>
    </xf>
    <xf numFmtId="0" fontId="8" fillId="2" borderId="10" xfId="0" applyFont="1" applyFill="1" applyBorder="1" applyAlignment="1">
      <alignment vertical="center"/>
    </xf>
    <xf numFmtId="168" fontId="13" fillId="91" borderId="0" xfId="0" applyNumberFormat="1" applyFont="1" applyFill="1" applyAlignment="1">
      <alignment vertical="center"/>
    </xf>
    <xf numFmtId="172" fontId="13" fillId="7" borderId="0" xfId="0" applyNumberFormat="1" applyFont="1" applyFill="1" applyAlignment="1">
      <alignment vertical="center"/>
    </xf>
    <xf numFmtId="10" fontId="13" fillId="6" borderId="0" xfId="17" applyFont="1" applyFill="1" applyBorder="1" applyAlignment="1" applyProtection="1">
      <alignment vertical="center"/>
      <protection locked="0"/>
    </xf>
    <xf numFmtId="172" fontId="13" fillId="9" borderId="0" xfId="0" applyNumberFormat="1" applyFont="1" applyFill="1" applyAlignment="1">
      <alignment vertical="center"/>
    </xf>
    <xf numFmtId="172" fontId="13" fillId="8" borderId="0" xfId="0" applyNumberFormat="1" applyFont="1" applyFill="1" applyAlignment="1">
      <alignment vertical="center"/>
    </xf>
    <xf numFmtId="168" fontId="12" fillId="2" borderId="0" xfId="0" applyNumberFormat="1" applyFont="1" applyFill="1" applyAlignment="1">
      <alignment vertical="center"/>
    </xf>
    <xf numFmtId="168" fontId="10" fillId="0" borderId="0" xfId="0" applyNumberFormat="1" applyFont="1" applyAlignment="1">
      <alignment vertical="center"/>
    </xf>
    <xf numFmtId="168" fontId="8" fillId="2" borderId="0" xfId="0" applyNumberFormat="1" applyFont="1" applyFill="1" applyAlignment="1">
      <alignment vertical="center"/>
    </xf>
    <xf numFmtId="0" fontId="18" fillId="0" borderId="0" xfId="0" applyFont="1"/>
    <xf numFmtId="172" fontId="13" fillId="0" borderId="0" xfId="0" applyNumberFormat="1" applyFont="1" applyAlignment="1">
      <alignment vertical="center"/>
    </xf>
    <xf numFmtId="175" fontId="8" fillId="0" borderId="0" xfId="0" applyNumberFormat="1" applyFont="1" applyAlignment="1">
      <alignment vertical="center"/>
    </xf>
    <xf numFmtId="10" fontId="13" fillId="0" borderId="0" xfId="0" applyNumberFormat="1" applyFont="1" applyAlignment="1">
      <alignment vertical="center"/>
    </xf>
    <xf numFmtId="173" fontId="16" fillId="0" borderId="0" xfId="0" applyNumberFormat="1" applyFont="1" applyAlignment="1">
      <alignment vertical="center"/>
    </xf>
    <xf numFmtId="173" fontId="13" fillId="0" borderId="2" xfId="0" applyNumberFormat="1" applyFont="1" applyBorder="1" applyAlignment="1">
      <alignment vertical="center"/>
    </xf>
    <xf numFmtId="175" fontId="13" fillId="0" borderId="2" xfId="0" applyNumberFormat="1" applyFont="1" applyBorder="1" applyAlignment="1">
      <alignment vertical="center"/>
    </xf>
    <xf numFmtId="168" fontId="8" fillId="0" borderId="2" xfId="3" applyFill="1" applyBorder="1" applyAlignment="1">
      <alignment vertical="center"/>
    </xf>
    <xf numFmtId="10" fontId="13" fillId="0" borderId="2" xfId="0" applyNumberFormat="1" applyFont="1" applyBorder="1" applyAlignment="1">
      <alignment vertical="center"/>
    </xf>
    <xf numFmtId="173" fontId="16" fillId="0" borderId="2" xfId="0" applyNumberFormat="1" applyFont="1" applyBorder="1" applyAlignment="1">
      <alignment vertical="center"/>
    </xf>
    <xf numFmtId="168" fontId="13" fillId="0" borderId="2" xfId="5" applyFill="1" applyBorder="1"/>
    <xf numFmtId="173" fontId="13" fillId="0" borderId="0" xfId="0" applyNumberFormat="1" applyFont="1" applyAlignment="1">
      <alignment vertical="center"/>
    </xf>
    <xf numFmtId="168" fontId="8" fillId="0" borderId="0" xfId="3" applyFill="1" applyAlignment="1">
      <alignment vertical="center"/>
    </xf>
    <xf numFmtId="168" fontId="7" fillId="2" borderId="0" xfId="0" applyNumberFormat="1" applyFont="1" applyFill="1" applyAlignment="1">
      <alignment vertical="center"/>
    </xf>
    <xf numFmtId="168" fontId="8" fillId="2" borderId="0" xfId="0" applyNumberFormat="1" applyFont="1" applyFill="1" applyAlignment="1">
      <alignment horizontal="center" vertical="center"/>
    </xf>
    <xf numFmtId="168" fontId="14" fillId="3" borderId="2" xfId="2" applyBorder="1"/>
    <xf numFmtId="0" fontId="8" fillId="7" borderId="6" xfId="0" applyFont="1" applyFill="1" applyBorder="1"/>
    <xf numFmtId="0" fontId="8" fillId="7" borderId="7" xfId="0" applyFont="1" applyFill="1" applyBorder="1"/>
    <xf numFmtId="0" fontId="8" fillId="0" borderId="149" xfId="0" applyFont="1" applyBorder="1"/>
    <xf numFmtId="10" fontId="11" fillId="0" borderId="0" xfId="1" applyNumberFormat="1" applyFont="1" applyAlignment="1">
      <alignment vertical="center"/>
    </xf>
    <xf numFmtId="169" fontId="13" fillId="0" borderId="0" xfId="0" applyNumberFormat="1" applyFont="1" applyAlignment="1">
      <alignment vertical="center"/>
    </xf>
    <xf numFmtId="168" fontId="8" fillId="2" borderId="0" xfId="0" applyNumberFormat="1" applyFont="1" applyFill="1" applyAlignment="1">
      <alignment vertical="center" wrapText="1"/>
    </xf>
    <xf numFmtId="169" fontId="8" fillId="2" borderId="2" xfId="0" applyNumberFormat="1" applyFont="1" applyFill="1" applyBorder="1" applyAlignment="1">
      <alignment vertical="center" wrapText="1"/>
    </xf>
    <xf numFmtId="0" fontId="8" fillId="0" borderId="0" xfId="0" applyFont="1" applyAlignment="1">
      <alignment wrapText="1"/>
    </xf>
    <xf numFmtId="202" fontId="8" fillId="0" borderId="0" xfId="0" applyNumberFormat="1" applyFont="1"/>
    <xf numFmtId="202" fontId="8" fillId="0" borderId="0" xfId="3" applyNumberFormat="1" applyFill="1" applyAlignment="1">
      <alignment vertical="center"/>
    </xf>
    <xf numFmtId="0" fontId="25" fillId="0" borderId="0" xfId="0" applyFont="1" applyAlignment="1">
      <alignment vertical="center"/>
    </xf>
    <xf numFmtId="10" fontId="16" fillId="7" borderId="0" xfId="1" applyNumberFormat="1" applyFont="1" applyFill="1" applyBorder="1" applyAlignment="1">
      <alignment vertical="center"/>
    </xf>
    <xf numFmtId="10" fontId="8" fillId="0" borderId="0" xfId="1" applyNumberFormat="1" applyFont="1" applyAlignment="1">
      <alignment vertical="center"/>
    </xf>
    <xf numFmtId="10" fontId="11" fillId="0" borderId="0" xfId="1" applyNumberFormat="1" applyFont="1" applyFill="1" applyAlignment="1">
      <alignment vertical="center"/>
    </xf>
    <xf numFmtId="10" fontId="13" fillId="0" borderId="0" xfId="1" applyNumberFormat="1" applyFont="1" applyFill="1" applyAlignment="1">
      <alignment vertical="center"/>
    </xf>
    <xf numFmtId="164" fontId="13" fillId="0" borderId="0" xfId="6" applyFont="1" applyFill="1" applyBorder="1" applyAlignment="1">
      <alignment vertical="center"/>
    </xf>
    <xf numFmtId="173" fontId="11" fillId="0" borderId="2" xfId="0" applyNumberFormat="1" applyFont="1" applyBorder="1" applyAlignment="1">
      <alignment vertical="center"/>
    </xf>
    <xf numFmtId="180" fontId="11" fillId="0" borderId="2" xfId="0" applyNumberFormat="1" applyFont="1" applyBorder="1" applyAlignment="1">
      <alignment vertical="center"/>
    </xf>
    <xf numFmtId="10" fontId="11" fillId="0" borderId="2" xfId="1" applyNumberFormat="1" applyFont="1" applyFill="1" applyBorder="1" applyAlignment="1">
      <alignment vertical="center"/>
    </xf>
    <xf numFmtId="168" fontId="23" fillId="0" borderId="2" xfId="0" applyNumberFormat="1" applyFont="1" applyBorder="1" applyAlignment="1">
      <alignment vertical="center"/>
    </xf>
    <xf numFmtId="168" fontId="16" fillId="0" borderId="2" xfId="0" applyNumberFormat="1" applyFont="1" applyBorder="1" applyAlignment="1">
      <alignment vertical="center"/>
    </xf>
    <xf numFmtId="172" fontId="16" fillId="0" borderId="2" xfId="0" applyNumberFormat="1" applyFont="1" applyBorder="1" applyAlignment="1">
      <alignment vertical="center"/>
    </xf>
    <xf numFmtId="0" fontId="0" fillId="0" borderId="2" xfId="0" applyBorder="1"/>
    <xf numFmtId="168" fontId="13" fillId="4" borderId="2" xfId="3" applyFont="1" applyBorder="1"/>
    <xf numFmtId="173" fontId="13" fillId="0" borderId="2" xfId="1" applyNumberFormat="1" applyFont="1" applyFill="1" applyBorder="1" applyAlignment="1">
      <alignment vertical="center"/>
    </xf>
    <xf numFmtId="168" fontId="18" fillId="0" borderId="2" xfId="0" applyNumberFormat="1" applyFont="1" applyBorder="1" applyAlignment="1">
      <alignment vertical="center"/>
    </xf>
    <xf numFmtId="168" fontId="11" fillId="0" borderId="2" xfId="4" applyFont="1" applyFill="1" applyBorder="1">
      <alignment vertical="center"/>
    </xf>
    <xf numFmtId="10" fontId="8" fillId="0" borderId="2" xfId="1" applyNumberFormat="1" applyFont="1" applyBorder="1" applyAlignment="1">
      <alignment vertical="center"/>
    </xf>
    <xf numFmtId="177" fontId="13" fillId="0" borderId="0" xfId="0" applyNumberFormat="1" applyFont="1" applyAlignment="1">
      <alignment vertical="center"/>
    </xf>
    <xf numFmtId="10" fontId="13" fillId="0" borderId="2" xfId="1" applyNumberFormat="1" applyFont="1" applyFill="1" applyBorder="1" applyAlignment="1">
      <alignment vertical="center"/>
    </xf>
    <xf numFmtId="173" fontId="8" fillId="0" borderId="2" xfId="0" applyNumberFormat="1" applyFont="1" applyBorder="1"/>
    <xf numFmtId="173" fontId="11" fillId="0" borderId="2" xfId="0" applyNumberFormat="1" applyFont="1" applyBorder="1"/>
    <xf numFmtId="182" fontId="8" fillId="0" borderId="2" xfId="0" applyNumberFormat="1" applyFont="1" applyBorder="1" applyAlignment="1">
      <alignment vertical="center"/>
    </xf>
    <xf numFmtId="180" fontId="13" fillId="0" borderId="2" xfId="0" applyNumberFormat="1" applyFont="1" applyBorder="1" applyAlignment="1">
      <alignment vertical="center"/>
    </xf>
    <xf numFmtId="168" fontId="29" fillId="0" borderId="2" xfId="0" applyNumberFormat="1" applyFont="1" applyBorder="1" applyAlignment="1">
      <alignment vertical="center"/>
    </xf>
    <xf numFmtId="178" fontId="13" fillId="0" borderId="2" xfId="0" applyNumberFormat="1" applyFont="1" applyBorder="1" applyAlignment="1">
      <alignment vertical="center"/>
    </xf>
    <xf numFmtId="168" fontId="13" fillId="6" borderId="2" xfId="5" applyBorder="1" applyAlignment="1">
      <alignment vertical="center"/>
    </xf>
    <xf numFmtId="0" fontId="13" fillId="0" borderId="2" xfId="0" applyFont="1" applyBorder="1" applyAlignment="1">
      <alignment vertical="center"/>
    </xf>
    <xf numFmtId="10" fontId="11" fillId="0" borderId="152" xfId="0" applyNumberFormat="1" applyFont="1" applyBorder="1" applyAlignment="1">
      <alignment vertical="center"/>
    </xf>
    <xf numFmtId="168" fontId="13" fillId="4" borderId="2" xfId="3" applyFont="1" applyBorder="1" applyAlignment="1">
      <alignment vertical="center"/>
    </xf>
    <xf numFmtId="168" fontId="17" fillId="0" borderId="2" xfId="0" applyNumberFormat="1" applyFont="1" applyBorder="1" applyAlignment="1">
      <alignment vertical="center"/>
    </xf>
    <xf numFmtId="10" fontId="13" fillId="0" borderId="152" xfId="0" applyNumberFormat="1" applyFont="1" applyBorder="1" applyAlignment="1">
      <alignment vertical="center"/>
    </xf>
    <xf numFmtId="168" fontId="9" fillId="0" borderId="2" xfId="0" applyNumberFormat="1" applyFont="1" applyBorder="1" applyAlignment="1">
      <alignment vertical="center"/>
    </xf>
    <xf numFmtId="170" fontId="11" fillId="0" borderId="2" xfId="0" applyNumberFormat="1" applyFont="1" applyBorder="1" applyAlignment="1">
      <alignment vertical="center"/>
    </xf>
    <xf numFmtId="10" fontId="11" fillId="0" borderId="2" xfId="1" applyNumberFormat="1" applyFont="1" applyBorder="1" applyAlignment="1">
      <alignment vertical="center"/>
    </xf>
    <xf numFmtId="175" fontId="8" fillId="0" borderId="2" xfId="0" applyNumberFormat="1" applyFont="1" applyBorder="1" applyAlignment="1">
      <alignment vertical="center"/>
    </xf>
    <xf numFmtId="202" fontId="8" fillId="0" borderId="2" xfId="3" applyNumberFormat="1" applyFill="1" applyBorder="1" applyAlignment="1">
      <alignment vertical="center"/>
    </xf>
    <xf numFmtId="1" fontId="8" fillId="0" borderId="2" xfId="3" applyNumberFormat="1" applyFill="1" applyBorder="1" applyAlignment="1">
      <alignment vertical="center"/>
    </xf>
    <xf numFmtId="168" fontId="13" fillId="0" borderId="5" xfId="0" applyNumberFormat="1" applyFont="1" applyBorder="1" applyAlignment="1">
      <alignment vertical="center"/>
    </xf>
    <xf numFmtId="0" fontId="0" fillId="2" borderId="0" xfId="0" applyFill="1"/>
    <xf numFmtId="203" fontId="13" fillId="0" borderId="0" xfId="0" applyNumberFormat="1" applyFont="1"/>
    <xf numFmtId="0" fontId="13" fillId="94" borderId="0" xfId="0" applyFont="1" applyFill="1"/>
    <xf numFmtId="175" fontId="11" fillId="0" borderId="0" xfId="0" applyNumberFormat="1" applyFont="1" applyAlignment="1">
      <alignment vertical="center"/>
    </xf>
    <xf numFmtId="0" fontId="13" fillId="0" borderId="0" xfId="0" applyFont="1"/>
    <xf numFmtId="202" fontId="16" fillId="0" borderId="0" xfId="0" applyNumberFormat="1" applyFont="1"/>
    <xf numFmtId="201" fontId="16" fillId="0" borderId="0" xfId="0" applyNumberFormat="1" applyFont="1"/>
    <xf numFmtId="177" fontId="16" fillId="0" borderId="0" xfId="2542" applyNumberFormat="1" applyFont="1"/>
    <xf numFmtId="2" fontId="8" fillId="0" borderId="0" xfId="0" applyNumberFormat="1" applyFont="1"/>
    <xf numFmtId="180" fontId="16" fillId="0" borderId="0" xfId="0" applyNumberFormat="1" applyFont="1" applyAlignment="1">
      <alignment vertical="center"/>
    </xf>
    <xf numFmtId="10" fontId="13" fillId="0" borderId="0" xfId="1" applyNumberFormat="1" applyFont="1" applyFill="1"/>
    <xf numFmtId="202" fontId="0" fillId="0" borderId="0" xfId="0" applyNumberFormat="1"/>
    <xf numFmtId="0" fontId="10" fillId="0" borderId="0" xfId="0" applyFont="1"/>
    <xf numFmtId="0" fontId="11" fillId="0" borderId="0" xfId="0" applyFont="1"/>
    <xf numFmtId="169" fontId="11" fillId="7" borderId="0" xfId="0" applyNumberFormat="1" applyFont="1" applyFill="1" applyAlignment="1">
      <alignment vertical="center"/>
    </xf>
    <xf numFmtId="10" fontId="16" fillId="0" borderId="0" xfId="1" applyNumberFormat="1" applyFont="1" applyFill="1" applyBorder="1" applyAlignment="1">
      <alignment vertical="center"/>
    </xf>
    <xf numFmtId="9" fontId="8" fillId="0" borderId="0" xfId="1" applyFont="1" applyFill="1" applyAlignment="1">
      <alignment vertical="center"/>
    </xf>
    <xf numFmtId="200" fontId="8" fillId="4" borderId="0" xfId="3" applyNumberFormat="1"/>
    <xf numFmtId="180" fontId="9" fillId="2" borderId="0" xfId="0" applyNumberFormat="1" applyFont="1" applyFill="1" applyAlignment="1">
      <alignment horizontal="center" vertical="center"/>
    </xf>
    <xf numFmtId="180" fontId="10" fillId="2" borderId="0" xfId="0" applyNumberFormat="1" applyFont="1" applyFill="1" applyAlignment="1">
      <alignment horizontal="center" vertical="center"/>
    </xf>
    <xf numFmtId="180" fontId="10" fillId="2" borderId="2" xfId="0" applyNumberFormat="1" applyFont="1" applyFill="1" applyBorder="1" applyAlignment="1">
      <alignment horizontal="center" vertical="center"/>
    </xf>
    <xf numFmtId="175" fontId="78" fillId="0" borderId="0" xfId="403" applyNumberFormat="1" applyFont="1" applyAlignment="1">
      <alignment vertical="center"/>
    </xf>
    <xf numFmtId="168" fontId="14" fillId="0" borderId="2" xfId="2" applyFill="1" applyBorder="1" applyAlignment="1">
      <alignment vertical="center"/>
    </xf>
    <xf numFmtId="0" fontId="8" fillId="0" borderId="155" xfId="0" applyFont="1" applyBorder="1"/>
    <xf numFmtId="168" fontId="13" fillId="0" borderId="153" xfId="5" applyFill="1" applyBorder="1"/>
    <xf numFmtId="168" fontId="13" fillId="0" borderId="154" xfId="5" applyFill="1" applyBorder="1"/>
    <xf numFmtId="170" fontId="8" fillId="91" borderId="0" xfId="0" applyNumberFormat="1" applyFont="1" applyFill="1" applyAlignment="1">
      <alignment vertical="center"/>
    </xf>
    <xf numFmtId="0" fontId="8" fillId="95" borderId="0" xfId="0" applyFont="1" applyFill="1"/>
    <xf numFmtId="168" fontId="79" fillId="2" borderId="0" xfId="0" applyNumberFormat="1" applyFont="1" applyFill="1" applyAlignment="1">
      <alignment horizontal="right" vertical="center"/>
    </xf>
    <xf numFmtId="168" fontId="13" fillId="0" borderId="152" xfId="0" applyNumberFormat="1" applyFont="1" applyBorder="1" applyAlignment="1">
      <alignment vertical="center"/>
    </xf>
    <xf numFmtId="168" fontId="8" fillId="0" borderId="0" xfId="3" applyFill="1" applyAlignment="1">
      <alignment horizontal="center" vertical="center"/>
    </xf>
    <xf numFmtId="0" fontId="18" fillId="0" borderId="0" xfId="0" applyFont="1" applyAlignment="1">
      <alignment horizontal="right"/>
    </xf>
    <xf numFmtId="0" fontId="78" fillId="0" borderId="0" xfId="0" applyFont="1"/>
    <xf numFmtId="170" fontId="18" fillId="91" borderId="0" xfId="0" applyNumberFormat="1" applyFont="1" applyFill="1" applyAlignment="1">
      <alignment vertical="center"/>
    </xf>
    <xf numFmtId="0" fontId="18" fillId="95" borderId="0" xfId="0" applyFont="1" applyFill="1"/>
    <xf numFmtId="0" fontId="81" fillId="2" borderId="0" xfId="0" applyFont="1" applyFill="1" applyAlignment="1">
      <alignment horizontal="centerContinuous" vertical="center"/>
    </xf>
    <xf numFmtId="168" fontId="9" fillId="2" borderId="0" xfId="0" applyNumberFormat="1" applyFont="1" applyFill="1" applyAlignment="1">
      <alignment horizontal="centerContinuous" vertical="center"/>
    </xf>
    <xf numFmtId="168" fontId="8" fillId="2" borderId="0" xfId="0" applyNumberFormat="1" applyFont="1" applyFill="1" applyAlignment="1">
      <alignment horizontal="centerContinuous" vertical="center"/>
    </xf>
    <xf numFmtId="168" fontId="0" fillId="0" borderId="0" xfId="0" applyNumberFormat="1"/>
    <xf numFmtId="9" fontId="16" fillId="0" borderId="0" xfId="1" applyFont="1" applyFill="1" applyBorder="1" applyAlignment="1">
      <alignment vertical="center"/>
    </xf>
    <xf numFmtId="9" fontId="11" fillId="0" borderId="0" xfId="1" applyFont="1" applyFill="1"/>
    <xf numFmtId="9" fontId="8" fillId="0" borderId="0" xfId="1" applyFont="1" applyAlignment="1">
      <alignment vertical="center"/>
    </xf>
    <xf numFmtId="10" fontId="8" fillId="0" borderId="0" xfId="1" applyNumberFormat="1" applyFont="1"/>
    <xf numFmtId="2" fontId="13" fillId="94" borderId="0" xfId="0" applyNumberFormat="1" applyFont="1" applyFill="1"/>
    <xf numFmtId="10" fontId="13" fillId="0" borderId="0" xfId="1" applyNumberFormat="1" applyFont="1" applyBorder="1" applyAlignment="1">
      <alignment vertical="center"/>
    </xf>
    <xf numFmtId="168" fontId="13" fillId="96" borderId="0" xfId="0" applyNumberFormat="1" applyFont="1" applyFill="1" applyAlignment="1">
      <alignment vertical="center"/>
    </xf>
    <xf numFmtId="0" fontId="8" fillId="0" borderId="0" xfId="0" applyFont="1" applyAlignment="1">
      <alignment horizontal="left"/>
    </xf>
    <xf numFmtId="10" fontId="13" fillId="0" borderId="0" xfId="1" applyNumberFormat="1" applyFont="1" applyAlignment="1">
      <alignment vertical="center"/>
    </xf>
    <xf numFmtId="10" fontId="13" fillId="0" borderId="2" xfId="1" applyNumberFormat="1" applyFont="1" applyBorder="1" applyAlignment="1">
      <alignment vertical="center"/>
    </xf>
    <xf numFmtId="175" fontId="23" fillId="0" borderId="0" xfId="0" applyNumberFormat="1" applyFont="1" applyAlignment="1">
      <alignment vertical="center"/>
    </xf>
    <xf numFmtId="180" fontId="16" fillId="0" borderId="2" xfId="0" applyNumberFormat="1" applyFont="1" applyBorder="1" applyAlignment="1">
      <alignment vertical="center"/>
    </xf>
    <xf numFmtId="10" fontId="16" fillId="0" borderId="2" xfId="1" applyNumberFormat="1" applyFont="1" applyFill="1" applyBorder="1" applyAlignment="1">
      <alignment vertical="center"/>
    </xf>
    <xf numFmtId="168" fontId="13" fillId="0" borderId="156" xfId="5" applyFill="1" applyBorder="1"/>
    <xf numFmtId="168" fontId="13" fillId="0" borderId="157" xfId="5" applyFill="1" applyBorder="1"/>
    <xf numFmtId="14" fontId="11" fillId="0" borderId="0" xfId="0" applyNumberFormat="1" applyFont="1" applyAlignment="1">
      <alignment vertical="center"/>
    </xf>
    <xf numFmtId="173" fontId="11" fillId="0" borderId="0" xfId="1" applyNumberFormat="1" applyFont="1" applyAlignment="1">
      <alignment vertical="center"/>
    </xf>
    <xf numFmtId="173" fontId="13" fillId="0" borderId="0" xfId="1" applyNumberFormat="1" applyFont="1" applyAlignment="1">
      <alignment vertical="center"/>
    </xf>
    <xf numFmtId="10" fontId="18" fillId="0" borderId="0" xfId="1" applyNumberFormat="1" applyFont="1" applyAlignment="1">
      <alignment vertical="center"/>
    </xf>
    <xf numFmtId="10" fontId="11" fillId="0" borderId="0" xfId="1" applyNumberFormat="1" applyFont="1"/>
    <xf numFmtId="10" fontId="18" fillId="0" borderId="2" xfId="1" applyNumberFormat="1" applyFont="1" applyBorder="1" applyAlignment="1">
      <alignment vertical="center"/>
    </xf>
    <xf numFmtId="205" fontId="13" fillId="0" borderId="0" xfId="6" applyNumberFormat="1" applyFont="1" applyAlignment="1">
      <alignment vertical="center"/>
    </xf>
    <xf numFmtId="205" fontId="13" fillId="0" borderId="2" xfId="6" applyNumberFormat="1" applyFont="1" applyBorder="1" applyAlignment="1">
      <alignment vertical="center"/>
    </xf>
    <xf numFmtId="0" fontId="11" fillId="0" borderId="0" xfId="0" applyFont="1" applyAlignment="1">
      <alignment vertical="center"/>
    </xf>
    <xf numFmtId="164" fontId="13" fillId="0" borderId="2" xfId="6" applyFont="1" applyFill="1" applyBorder="1" applyAlignment="1">
      <alignment vertical="center"/>
    </xf>
    <xf numFmtId="10" fontId="8" fillId="0" borderId="0" xfId="0" applyNumberFormat="1" applyFont="1"/>
    <xf numFmtId="200" fontId="13" fillId="0" borderId="2" xfId="0" applyNumberFormat="1" applyFont="1" applyBorder="1" applyAlignment="1">
      <alignment vertical="center"/>
    </xf>
    <xf numFmtId="208" fontId="0" fillId="0" borderId="2" xfId="0" applyNumberFormat="1" applyBorder="1"/>
    <xf numFmtId="181" fontId="25" fillId="0" borderId="2" xfId="0" applyNumberFormat="1" applyFont="1" applyBorder="1" applyAlignment="1">
      <alignment horizontal="center" vertical="center"/>
    </xf>
    <xf numFmtId="175" fontId="112" fillId="0" borderId="0" xfId="0" applyNumberFormat="1" applyFont="1" applyAlignment="1">
      <alignment vertical="center"/>
    </xf>
    <xf numFmtId="168" fontId="8" fillId="0" borderId="2" xfId="3" applyFill="1" applyBorder="1"/>
    <xf numFmtId="175" fontId="13" fillId="7" borderId="0" xfId="0" applyNumberFormat="1" applyFont="1" applyFill="1" applyAlignment="1">
      <alignment vertical="center"/>
    </xf>
    <xf numFmtId="168" fontId="13" fillId="0" borderId="0" xfId="0" applyNumberFormat="1" applyFont="1" applyAlignment="1">
      <alignment horizontal="left" vertical="center" indent="1"/>
    </xf>
    <xf numFmtId="0" fontId="6" fillId="0" borderId="0" xfId="0" applyFont="1"/>
    <xf numFmtId="175" fontId="13" fillId="0" borderId="0" xfId="4" applyNumberFormat="1" applyFill="1">
      <alignment vertical="center"/>
    </xf>
    <xf numFmtId="2" fontId="8" fillId="0" borderId="0" xfId="3" applyNumberFormat="1" applyFill="1" applyAlignment="1">
      <alignment vertical="center"/>
    </xf>
    <xf numFmtId="10" fontId="16" fillId="0" borderId="0" xfId="2542" applyNumberFormat="1" applyFont="1"/>
    <xf numFmtId="14" fontId="13" fillId="0" borderId="0" xfId="0" applyNumberFormat="1" applyFont="1"/>
    <xf numFmtId="168" fontId="10" fillId="2" borderId="0" xfId="0" applyNumberFormat="1" applyFont="1" applyFill="1"/>
    <xf numFmtId="168" fontId="10" fillId="2" borderId="0" xfId="0" applyNumberFormat="1" applyFont="1" applyFill="1" applyAlignment="1">
      <alignment wrapText="1"/>
    </xf>
    <xf numFmtId="0" fontId="10" fillId="2" borderId="0" xfId="0" applyFont="1" applyFill="1"/>
    <xf numFmtId="0" fontId="6" fillId="2" borderId="0" xfId="0" applyFont="1" applyFill="1"/>
    <xf numFmtId="10" fontId="8" fillId="4" borderId="0" xfId="3" applyNumberFormat="1" applyAlignment="1">
      <alignment vertical="center"/>
    </xf>
    <xf numFmtId="10" fontId="8" fillId="4" borderId="2" xfId="3" applyNumberFormat="1" applyBorder="1" applyAlignment="1">
      <alignment vertical="center"/>
    </xf>
    <xf numFmtId="168" fontId="11" fillId="0" borderId="0" xfId="4" applyFont="1" applyFill="1" applyBorder="1">
      <alignment vertical="center"/>
    </xf>
    <xf numFmtId="168" fontId="79" fillId="2" borderId="0" xfId="0" applyNumberFormat="1" applyFont="1" applyFill="1" applyAlignment="1">
      <alignment horizontal="right" vertical="center" indent="4"/>
    </xf>
    <xf numFmtId="0" fontId="8" fillId="93" borderId="10" xfId="0" applyFont="1" applyFill="1" applyBorder="1" applyAlignment="1">
      <alignment vertical="center"/>
    </xf>
    <xf numFmtId="202" fontId="15" fillId="0" borderId="0" xfId="0" applyNumberFormat="1" applyFont="1" applyAlignment="1">
      <alignment vertical="center"/>
    </xf>
    <xf numFmtId="168" fontId="15" fillId="0" borderId="0" xfId="0" applyNumberFormat="1" applyFont="1" applyAlignment="1">
      <alignment vertical="center"/>
    </xf>
    <xf numFmtId="168" fontId="17" fillId="91" borderId="0" xfId="0" applyNumberFormat="1" applyFont="1" applyFill="1" applyAlignment="1">
      <alignment vertical="center"/>
    </xf>
    <xf numFmtId="168" fontId="17" fillId="91" borderId="2" xfId="0" applyNumberFormat="1" applyFont="1" applyFill="1" applyBorder="1" applyAlignment="1">
      <alignment vertical="center"/>
    </xf>
    <xf numFmtId="168" fontId="79" fillId="0" borderId="0" xfId="0" applyNumberFormat="1" applyFont="1" applyAlignment="1">
      <alignment vertical="center"/>
    </xf>
    <xf numFmtId="204" fontId="8" fillId="0" borderId="0" xfId="6" applyNumberFormat="1" applyFont="1"/>
    <xf numFmtId="204" fontId="17" fillId="91" borderId="0" xfId="6" applyNumberFormat="1" applyFont="1" applyFill="1" applyAlignment="1">
      <alignment vertical="center"/>
    </xf>
    <xf numFmtId="204" fontId="18" fillId="0" borderId="0" xfId="6" applyNumberFormat="1" applyFont="1"/>
    <xf numFmtId="168" fontId="18" fillId="0" borderId="0" xfId="3" applyFont="1" applyFill="1" applyAlignment="1">
      <alignment horizontal="center" vertical="center"/>
    </xf>
    <xf numFmtId="168" fontId="113" fillId="129" borderId="0" xfId="3" applyFont="1" applyFill="1" applyAlignment="1">
      <alignment horizontal="center" vertical="center"/>
    </xf>
    <xf numFmtId="168" fontId="113" fillId="129" borderId="64" xfId="3" applyFont="1" applyFill="1" applyBorder="1" applyAlignment="1">
      <alignment horizontal="center" vertical="center"/>
    </xf>
    <xf numFmtId="168" fontId="11" fillId="0" borderId="152" xfId="0" applyNumberFormat="1" applyFont="1" applyBorder="1" applyAlignment="1">
      <alignment vertical="center"/>
    </xf>
    <xf numFmtId="168" fontId="13" fillId="0" borderId="0" xfId="4" quotePrefix="1" applyFill="1">
      <alignment vertical="center"/>
    </xf>
    <xf numFmtId="0" fontId="8" fillId="0" borderId="0" xfId="0" applyFont="1" applyAlignment="1">
      <alignment horizontal="left" indent="1"/>
    </xf>
    <xf numFmtId="170" fontId="8" fillId="0" borderId="0" xfId="0" applyNumberFormat="1" applyFont="1"/>
    <xf numFmtId="0" fontId="13" fillId="0" borderId="2" xfId="0" applyFont="1" applyBorder="1"/>
    <xf numFmtId="175" fontId="8" fillId="4" borderId="0" xfId="3" applyNumberFormat="1" applyAlignment="1">
      <alignment vertical="center"/>
    </xf>
    <xf numFmtId="2" fontId="8" fillId="0" borderId="2" xfId="0" applyNumberFormat="1" applyFont="1" applyBorder="1"/>
    <xf numFmtId="0" fontId="8" fillId="6" borderId="0" xfId="0" applyFont="1" applyFill="1"/>
    <xf numFmtId="168" fontId="8" fillId="0" borderId="0" xfId="0" applyNumberFormat="1" applyFont="1"/>
    <xf numFmtId="2" fontId="11" fillId="0" borderId="0" xfId="0" applyNumberFormat="1" applyFont="1"/>
    <xf numFmtId="0" fontId="8" fillId="2" borderId="0" xfId="0" applyFont="1" applyFill="1" applyAlignment="1">
      <alignment vertical="center" wrapText="1"/>
    </xf>
    <xf numFmtId="169" fontId="11" fillId="2" borderId="0" xfId="0" applyNumberFormat="1" applyFont="1" applyFill="1" applyAlignment="1">
      <alignment vertical="center" wrapText="1"/>
    </xf>
    <xf numFmtId="169" fontId="8" fillId="2" borderId="0" xfId="0" applyNumberFormat="1" applyFont="1" applyFill="1" applyAlignment="1">
      <alignment vertical="center" wrapText="1"/>
    </xf>
    <xf numFmtId="168" fontId="15" fillId="0" borderId="2" xfId="0" applyNumberFormat="1" applyFont="1" applyBorder="1" applyAlignment="1">
      <alignment vertical="center"/>
    </xf>
    <xf numFmtId="172" fontId="8" fillId="0" borderId="0" xfId="1" applyNumberFormat="1" applyFont="1" applyAlignment="1">
      <alignment vertical="center"/>
    </xf>
    <xf numFmtId="202" fontId="8" fillId="0" borderId="2" xfId="0" applyNumberFormat="1" applyFont="1" applyBorder="1"/>
    <xf numFmtId="173" fontId="8" fillId="0" borderId="2" xfId="1" applyNumberFormat="1" applyFont="1" applyBorder="1" applyAlignment="1">
      <alignment vertical="center"/>
    </xf>
    <xf numFmtId="173" fontId="8" fillId="0" borderId="0" xfId="1" applyNumberFormat="1" applyFont="1" applyBorder="1" applyAlignment="1">
      <alignment vertical="center"/>
    </xf>
    <xf numFmtId="171" fontId="8" fillId="0" borderId="0" xfId="0" applyNumberFormat="1" applyFont="1"/>
    <xf numFmtId="0" fontId="8" fillId="0" borderId="0" xfId="0" applyFont="1" applyAlignment="1">
      <alignment horizontal="left" indent="2"/>
    </xf>
    <xf numFmtId="10" fontId="8" fillId="0" borderId="0" xfId="1" applyNumberFormat="1" applyFont="1" applyFill="1" applyBorder="1" applyAlignment="1">
      <alignment vertical="center"/>
    </xf>
    <xf numFmtId="168" fontId="17" fillId="0" borderId="0" xfId="4" applyFont="1" applyFill="1" applyBorder="1">
      <alignment vertical="center"/>
    </xf>
    <xf numFmtId="168" fontId="13" fillId="128" borderId="0" xfId="4" applyFill="1">
      <alignment vertical="center"/>
    </xf>
    <xf numFmtId="168" fontId="9" fillId="0" borderId="0" xfId="4" applyFont="1" applyFill="1">
      <alignment vertical="center"/>
    </xf>
    <xf numFmtId="170" fontId="13" fillId="0" borderId="0" xfId="4" applyNumberFormat="1" applyFill="1" applyBorder="1">
      <alignment vertical="center"/>
    </xf>
    <xf numFmtId="9" fontId="0" fillId="0" borderId="2" xfId="1" applyFont="1" applyFill="1" applyBorder="1"/>
    <xf numFmtId="9" fontId="0" fillId="7" borderId="0" xfId="0" applyNumberFormat="1" applyFill="1"/>
    <xf numFmtId="10" fontId="13" fillId="7" borderId="0" xfId="1" applyNumberFormat="1" applyFont="1" applyFill="1" applyAlignment="1">
      <alignment vertical="center"/>
    </xf>
    <xf numFmtId="168" fontId="9" fillId="0" borderId="2" xfId="4" applyFont="1" applyFill="1" applyBorder="1">
      <alignment vertical="center"/>
    </xf>
    <xf numFmtId="168" fontId="9" fillId="0" borderId="0" xfId="4" applyFont="1" applyFill="1" applyBorder="1">
      <alignment vertical="center"/>
    </xf>
    <xf numFmtId="168" fontId="17" fillId="0" borderId="2" xfId="4" applyFont="1" applyFill="1" applyBorder="1">
      <alignment vertical="center"/>
    </xf>
    <xf numFmtId="170" fontId="13" fillId="0" borderId="2" xfId="4" applyNumberFormat="1" applyFill="1" applyBorder="1">
      <alignment vertical="center"/>
    </xf>
    <xf numFmtId="175" fontId="8" fillId="0" borderId="0" xfId="0" applyNumberFormat="1" applyFont="1"/>
    <xf numFmtId="175" fontId="8" fillId="0" borderId="2" xfId="0" applyNumberFormat="1" applyFont="1" applyBorder="1"/>
    <xf numFmtId="175" fontId="0" fillId="0" borderId="0" xfId="0" applyNumberFormat="1"/>
    <xf numFmtId="179" fontId="11" fillId="0" borderId="0" xfId="0" applyNumberFormat="1" applyFont="1" applyAlignment="1">
      <alignment vertical="center"/>
    </xf>
    <xf numFmtId="10" fontId="13" fillId="0" borderId="0" xfId="4" applyNumberFormat="1" applyFill="1" applyBorder="1">
      <alignment vertical="center"/>
    </xf>
    <xf numFmtId="0" fontId="8" fillId="7" borderId="271" xfId="0" applyFont="1" applyFill="1" applyBorder="1"/>
    <xf numFmtId="168" fontId="8" fillId="0" borderId="272" xfId="0" applyNumberFormat="1" applyFont="1" applyBorder="1" applyAlignment="1">
      <alignment vertical="center"/>
    </xf>
    <xf numFmtId="180" fontId="8" fillId="0" borderId="272" xfId="0" applyNumberFormat="1" applyFont="1" applyBorder="1" applyAlignment="1">
      <alignment vertical="center"/>
    </xf>
    <xf numFmtId="170" fontId="8" fillId="0" borderId="272" xfId="0" applyNumberFormat="1" applyFont="1" applyBorder="1" applyAlignment="1">
      <alignment vertical="center"/>
    </xf>
    <xf numFmtId="168" fontId="16" fillId="0" borderId="272" xfId="0" applyNumberFormat="1" applyFont="1" applyBorder="1" applyAlignment="1">
      <alignment vertical="center"/>
    </xf>
    <xf numFmtId="168" fontId="13" fillId="0" borderId="272" xfId="0" applyNumberFormat="1" applyFont="1" applyBorder="1" applyAlignment="1">
      <alignment vertical="center"/>
    </xf>
    <xf numFmtId="173" fontId="13" fillId="0" borderId="272" xfId="0" applyNumberFormat="1" applyFont="1" applyBorder="1" applyAlignment="1">
      <alignment vertical="center"/>
    </xf>
    <xf numFmtId="173" fontId="8" fillId="0" borderId="272" xfId="0" applyNumberFormat="1" applyFont="1" applyBorder="1" applyAlignment="1">
      <alignment vertical="center"/>
    </xf>
    <xf numFmtId="168" fontId="13" fillId="0" borderId="272" xfId="0" quotePrefix="1" applyNumberFormat="1" applyFont="1" applyBorder="1" applyAlignment="1">
      <alignment vertical="center"/>
    </xf>
    <xf numFmtId="10" fontId="8" fillId="4" borderId="0" xfId="1" applyNumberFormat="1" applyFont="1" applyFill="1" applyAlignment="1">
      <alignment vertical="center"/>
    </xf>
    <xf numFmtId="180" fontId="8" fillId="4" borderId="0" xfId="3" applyNumberFormat="1"/>
    <xf numFmtId="10" fontId="8" fillId="0" borderId="0" xfId="1" applyNumberFormat="1" applyFont="1" applyAlignment="1">
      <alignment horizontal="center" vertical="center"/>
    </xf>
    <xf numFmtId="0" fontId="8" fillId="0" borderId="0" xfId="0" quotePrefix="1" applyFont="1"/>
    <xf numFmtId="10" fontId="8" fillId="4" borderId="0" xfId="1" applyNumberFormat="1" applyFont="1" applyFill="1"/>
    <xf numFmtId="10" fontId="8" fillId="4" borderId="0" xfId="1" applyNumberFormat="1" applyFont="1" applyFill="1" applyBorder="1" applyAlignment="1">
      <alignment vertical="center"/>
    </xf>
    <xf numFmtId="177" fontId="13" fillId="6" borderId="0" xfId="1" applyNumberFormat="1" applyFont="1" applyFill="1"/>
    <xf numFmtId="177" fontId="13" fillId="0" borderId="0" xfId="1" applyNumberFormat="1" applyFont="1" applyAlignment="1">
      <alignment vertical="center"/>
    </xf>
    <xf numFmtId="10" fontId="13" fillId="6" borderId="0" xfId="1" applyNumberFormat="1" applyFont="1" applyFill="1" applyBorder="1"/>
    <xf numFmtId="177" fontId="13" fillId="0" borderId="0" xfId="1" applyNumberFormat="1" applyFont="1" applyAlignment="1">
      <alignment horizontal="right" vertical="center"/>
    </xf>
    <xf numFmtId="205" fontId="11" fillId="0" borderId="0" xfId="6" applyNumberFormat="1" applyFont="1" applyAlignment="1">
      <alignment vertical="center"/>
    </xf>
    <xf numFmtId="170" fontId="13" fillId="0" borderId="0" xfId="0" quotePrefix="1" applyNumberFormat="1" applyFont="1" applyAlignment="1">
      <alignment vertical="center"/>
    </xf>
    <xf numFmtId="201" fontId="8" fillId="0" borderId="0" xfId="0" applyNumberFormat="1" applyFont="1"/>
    <xf numFmtId="175" fontId="8" fillId="4" borderId="0" xfId="0" applyNumberFormat="1" applyFont="1" applyFill="1" applyAlignment="1">
      <alignment vertical="center"/>
    </xf>
    <xf numFmtId="175" fontId="8" fillId="4" borderId="2" xfId="0" applyNumberFormat="1" applyFont="1" applyFill="1" applyBorder="1" applyAlignment="1">
      <alignment vertical="center"/>
    </xf>
    <xf numFmtId="175" fontId="8" fillId="92" borderId="0" xfId="0" applyNumberFormat="1" applyFont="1" applyFill="1" applyAlignment="1">
      <alignment vertical="center"/>
    </xf>
    <xf numFmtId="10" fontId="8" fillId="92" borderId="0" xfId="1" applyNumberFormat="1" applyFont="1" applyFill="1" applyBorder="1" applyAlignment="1">
      <alignment vertical="center"/>
    </xf>
    <xf numFmtId="175" fontId="8" fillId="92" borderId="2" xfId="0" applyNumberFormat="1" applyFont="1" applyFill="1" applyBorder="1" applyAlignment="1">
      <alignment vertical="center"/>
    </xf>
    <xf numFmtId="0" fontId="8" fillId="92" borderId="0" xfId="0" applyFont="1" applyFill="1"/>
    <xf numFmtId="10" fontId="8" fillId="7" borderId="0" xfId="1" applyNumberFormat="1" applyFont="1" applyFill="1" applyAlignment="1">
      <alignment vertical="center"/>
    </xf>
    <xf numFmtId="9" fontId="8" fillId="7" borderId="0" xfId="1" applyFont="1" applyFill="1" applyAlignment="1">
      <alignment vertical="center"/>
    </xf>
    <xf numFmtId="204" fontId="8" fillId="7" borderId="0" xfId="6" applyNumberFormat="1" applyFont="1" applyFill="1" applyAlignment="1">
      <alignment vertical="center"/>
    </xf>
    <xf numFmtId="1" fontId="8" fillId="7" borderId="2" xfId="3" applyNumberFormat="1" applyFill="1" applyBorder="1" applyAlignment="1">
      <alignment vertical="center"/>
    </xf>
    <xf numFmtId="1" fontId="8" fillId="7" borderId="0" xfId="3" applyNumberFormat="1" applyFill="1" applyAlignment="1">
      <alignment vertical="center"/>
    </xf>
    <xf numFmtId="204" fontId="8" fillId="0" borderId="0" xfId="6" applyNumberFormat="1" applyFont="1" applyFill="1" applyAlignment="1">
      <alignment vertical="center"/>
    </xf>
    <xf numFmtId="205" fontId="8" fillId="7" borderId="0" xfId="6" applyNumberFormat="1" applyFont="1" applyFill="1" applyAlignment="1">
      <alignment vertical="center"/>
    </xf>
    <xf numFmtId="14" fontId="8" fillId="7" borderId="0" xfId="6" applyNumberFormat="1" applyFont="1" applyFill="1" applyAlignment="1">
      <alignment vertical="center"/>
    </xf>
    <xf numFmtId="2" fontId="8" fillId="7" borderId="0" xfId="3" applyNumberFormat="1" applyFill="1" applyAlignment="1">
      <alignment vertical="center"/>
    </xf>
    <xf numFmtId="175" fontId="8" fillId="9" borderId="2" xfId="0" applyNumberFormat="1" applyFont="1" applyFill="1" applyBorder="1" applyAlignment="1">
      <alignment vertical="center"/>
    </xf>
    <xf numFmtId="175" fontId="8" fillId="9" borderId="0" xfId="0" applyNumberFormat="1" applyFont="1" applyFill="1" applyAlignment="1">
      <alignment vertical="center"/>
    </xf>
    <xf numFmtId="10" fontId="8" fillId="9" borderId="0" xfId="1" applyNumberFormat="1" applyFont="1" applyFill="1" applyAlignment="1">
      <alignment vertical="center"/>
    </xf>
    <xf numFmtId="168" fontId="120" fillId="0" borderId="0" xfId="0" applyNumberFormat="1" applyFont="1" applyAlignment="1">
      <alignment vertical="center"/>
    </xf>
    <xf numFmtId="168" fontId="78" fillId="0" borderId="0" xfId="0" applyNumberFormat="1" applyFont="1" applyAlignment="1">
      <alignment vertical="center"/>
    </xf>
    <xf numFmtId="10" fontId="25" fillId="0" borderId="0" xfId="1" applyNumberFormat="1" applyFont="1" applyFill="1"/>
    <xf numFmtId="49" fontId="8" fillId="0" borderId="0" xfId="0" applyNumberFormat="1" applyFont="1" applyAlignment="1">
      <alignment vertical="center"/>
    </xf>
    <xf numFmtId="207" fontId="13" fillId="0" borderId="0" xfId="6" applyNumberFormat="1" applyFont="1" applyFill="1" applyAlignment="1">
      <alignment vertical="center"/>
    </xf>
    <xf numFmtId="207" fontId="13" fillId="0" borderId="2" xfId="6" applyNumberFormat="1" applyFont="1" applyBorder="1" applyAlignment="1">
      <alignment vertical="center"/>
    </xf>
    <xf numFmtId="170" fontId="16" fillId="0" borderId="273" xfId="0" applyNumberFormat="1" applyFont="1" applyBorder="1" applyAlignment="1">
      <alignment vertical="center"/>
    </xf>
    <xf numFmtId="0" fontId="10" fillId="0" borderId="0" xfId="0" applyFont="1" applyAlignment="1">
      <alignment horizontal="left"/>
    </xf>
    <xf numFmtId="168" fontId="11" fillId="6" borderId="0" xfId="5" applyFont="1"/>
    <xf numFmtId="168" fontId="11" fillId="6" borderId="2" xfId="5" applyFont="1" applyBorder="1"/>
    <xf numFmtId="168" fontId="13" fillId="0" borderId="274" xfId="0" applyNumberFormat="1" applyFont="1" applyBorder="1" applyAlignment="1">
      <alignment vertical="center"/>
    </xf>
    <xf numFmtId="168" fontId="8" fillId="0" borderId="274" xfId="0" applyNumberFormat="1" applyFont="1" applyBorder="1" applyAlignment="1">
      <alignment vertical="center"/>
    </xf>
    <xf numFmtId="0" fontId="18" fillId="6" borderId="0" xfId="0" applyFont="1" applyFill="1"/>
    <xf numFmtId="9" fontId="8" fillId="0" borderId="2" xfId="1" applyFont="1" applyBorder="1"/>
    <xf numFmtId="200" fontId="11" fillId="0" borderId="2" xfId="0" applyNumberFormat="1" applyFont="1" applyBorder="1" applyAlignment="1">
      <alignment vertical="center"/>
    </xf>
    <xf numFmtId="9" fontId="11" fillId="0" borderId="0" xfId="1" applyFont="1" applyAlignment="1">
      <alignment vertical="center"/>
    </xf>
    <xf numFmtId="204" fontId="11" fillId="0" borderId="0" xfId="6" applyNumberFormat="1" applyFont="1" applyAlignment="1">
      <alignment vertical="center"/>
    </xf>
    <xf numFmtId="205" fontId="8" fillId="0" borderId="0" xfId="0" applyNumberFormat="1" applyFont="1"/>
    <xf numFmtId="172" fontId="11" fillId="0" borderId="0" xfId="1" applyNumberFormat="1" applyFont="1" applyAlignment="1">
      <alignment vertical="center"/>
    </xf>
    <xf numFmtId="168" fontId="8" fillId="0" borderId="274" xfId="3" applyFill="1" applyBorder="1" applyAlignment="1">
      <alignment vertical="center"/>
    </xf>
    <xf numFmtId="180" fontId="11" fillId="6" borderId="0" xfId="0" applyNumberFormat="1" applyFont="1" applyFill="1" applyAlignment="1">
      <alignment vertical="center"/>
    </xf>
    <xf numFmtId="204" fontId="11" fillId="6" borderId="0" xfId="6" applyNumberFormat="1" applyFont="1" applyFill="1" applyAlignment="1">
      <alignment vertical="center"/>
    </xf>
    <xf numFmtId="180" fontId="11" fillId="6" borderId="2" xfId="0" applyNumberFormat="1" applyFont="1" applyFill="1" applyBorder="1" applyAlignment="1">
      <alignment vertical="center"/>
    </xf>
    <xf numFmtId="168" fontId="13" fillId="6" borderId="0" xfId="5" applyAlignment="1">
      <alignment horizontal="left" vertical="center"/>
    </xf>
    <xf numFmtId="168" fontId="13" fillId="6" borderId="0" xfId="5" applyAlignment="1">
      <alignment horizontal="center" vertical="center"/>
    </xf>
    <xf numFmtId="205" fontId="8" fillId="0" borderId="0" xfId="6" applyNumberFormat="1" applyFont="1" applyBorder="1"/>
    <xf numFmtId="168" fontId="13" fillId="0" borderId="276" xfId="0" applyNumberFormat="1" applyFont="1" applyBorder="1" applyAlignment="1">
      <alignment vertical="center"/>
    </xf>
    <xf numFmtId="205" fontId="13" fillId="0" borderId="276" xfId="0" applyNumberFormat="1" applyFont="1" applyBorder="1" applyAlignment="1">
      <alignment vertical="center"/>
    </xf>
    <xf numFmtId="205" fontId="13" fillId="0" borderId="274" xfId="0" applyNumberFormat="1" applyFont="1" applyBorder="1" applyAlignment="1">
      <alignment vertical="center"/>
    </xf>
    <xf numFmtId="172" fontId="13" fillId="0" borderId="0" xfId="1" applyNumberFormat="1" applyFont="1" applyFill="1" applyBorder="1" applyAlignment="1">
      <alignment vertical="center"/>
    </xf>
    <xf numFmtId="172" fontId="13" fillId="0" borderId="274" xfId="1" applyNumberFormat="1" applyFont="1" applyFill="1" applyBorder="1" applyAlignment="1">
      <alignment vertical="center"/>
    </xf>
    <xf numFmtId="168" fontId="13" fillId="0" borderId="277" xfId="0" applyNumberFormat="1" applyFont="1" applyBorder="1" applyAlignment="1">
      <alignment vertical="center"/>
    </xf>
    <xf numFmtId="168" fontId="16" fillId="0" borderId="1" xfId="0" applyNumberFormat="1" applyFont="1" applyBorder="1" applyAlignment="1">
      <alignment vertical="center"/>
    </xf>
    <xf numFmtId="175" fontId="11" fillId="0" borderId="0" xfId="4" applyNumberFormat="1" applyFont="1" applyFill="1">
      <alignment vertical="center"/>
    </xf>
    <xf numFmtId="205" fontId="13" fillId="0" borderId="0" xfId="6" applyNumberFormat="1" applyFont="1" applyFill="1" applyBorder="1" applyAlignment="1">
      <alignment vertical="center"/>
    </xf>
    <xf numFmtId="9" fontId="8" fillId="7" borderId="2" xfId="1" applyFont="1" applyFill="1" applyBorder="1" applyAlignment="1">
      <alignment vertical="center"/>
    </xf>
    <xf numFmtId="10" fontId="8" fillId="7" borderId="2" xfId="1" applyNumberFormat="1" applyFont="1" applyFill="1" applyBorder="1" applyAlignment="1">
      <alignment vertical="center"/>
    </xf>
    <xf numFmtId="173" fontId="8" fillId="0" borderId="276" xfId="0" applyNumberFormat="1" applyFont="1" applyBorder="1"/>
    <xf numFmtId="173" fontId="8" fillId="0" borderId="274" xfId="0" applyNumberFormat="1" applyFont="1" applyBorder="1"/>
    <xf numFmtId="173" fontId="13" fillId="0" borderId="270" xfId="0" applyNumberFormat="1" applyFont="1" applyBorder="1" applyAlignment="1">
      <alignment vertical="center"/>
    </xf>
    <xf numFmtId="168" fontId="13" fillId="0" borderId="270" xfId="0" applyNumberFormat="1" applyFont="1" applyBorder="1" applyAlignment="1">
      <alignment vertical="center"/>
    </xf>
    <xf numFmtId="173" fontId="8" fillId="0" borderId="270" xfId="0" applyNumberFormat="1" applyFont="1" applyBorder="1" applyAlignment="1">
      <alignment vertical="center"/>
    </xf>
    <xf numFmtId="168" fontId="13" fillId="0" borderId="270" xfId="0" quotePrefix="1" applyNumberFormat="1" applyFont="1" applyBorder="1" applyAlignment="1">
      <alignment vertical="center"/>
    </xf>
    <xf numFmtId="168" fontId="8" fillId="0" borderId="270" xfId="0" applyNumberFormat="1" applyFont="1" applyBorder="1" applyAlignment="1">
      <alignment vertical="center"/>
    </xf>
    <xf numFmtId="164" fontId="8" fillId="0" borderId="0" xfId="6" applyFont="1" applyFill="1" applyBorder="1" applyAlignment="1">
      <alignment vertical="center"/>
    </xf>
    <xf numFmtId="164" fontId="8" fillId="0" borderId="276" xfId="6" applyFont="1" applyFill="1" applyBorder="1" applyAlignment="1">
      <alignment vertical="center"/>
    </xf>
    <xf numFmtId="164" fontId="8" fillId="0" borderId="274" xfId="6" applyFont="1" applyFill="1" applyBorder="1" applyAlignment="1">
      <alignment vertical="center"/>
    </xf>
    <xf numFmtId="170" fontId="13" fillId="6" borderId="0" xfId="5" applyNumberFormat="1" applyAlignment="1">
      <alignment vertical="center"/>
    </xf>
    <xf numFmtId="170" fontId="13" fillId="6" borderId="0" xfId="5" applyNumberFormat="1"/>
    <xf numFmtId="170" fontId="13" fillId="5" borderId="0" xfId="4" applyNumberFormat="1" applyBorder="1">
      <alignment vertical="center"/>
    </xf>
    <xf numFmtId="170" fontId="13" fillId="0" borderId="0" xfId="1" applyNumberFormat="1" applyFont="1" applyFill="1" applyBorder="1" applyAlignment="1">
      <alignment vertical="center"/>
    </xf>
    <xf numFmtId="168" fontId="10" fillId="2" borderId="0" xfId="0" applyNumberFormat="1" applyFont="1" applyFill="1" applyAlignment="1">
      <alignment vertical="center"/>
    </xf>
    <xf numFmtId="9" fontId="18" fillId="0" borderId="0" xfId="1" applyFont="1" applyFill="1" applyAlignment="1">
      <alignment vertical="center"/>
    </xf>
    <xf numFmtId="204" fontId="17" fillId="0" borderId="0" xfId="6" applyNumberFormat="1" applyFont="1" applyFill="1" applyAlignment="1">
      <alignment vertical="center"/>
    </xf>
    <xf numFmtId="180" fontId="11" fillId="0" borderId="2" xfId="0" applyNumberFormat="1" applyFont="1" applyBorder="1" applyAlignment="1">
      <alignment horizontal="right" vertical="center"/>
    </xf>
    <xf numFmtId="168" fontId="8" fillId="9" borderId="0" xfId="0" applyNumberFormat="1" applyFont="1" applyFill="1" applyAlignment="1">
      <alignment vertical="center"/>
    </xf>
    <xf numFmtId="168" fontId="8" fillId="9" borderId="2" xfId="0" applyNumberFormat="1" applyFont="1" applyFill="1" applyBorder="1" applyAlignment="1">
      <alignment vertical="center"/>
    </xf>
    <xf numFmtId="168" fontId="123" fillId="2" borderId="0" xfId="55254" applyNumberFormat="1" applyFont="1" applyFill="1" applyAlignment="1">
      <alignment vertical="center"/>
    </xf>
    <xf numFmtId="172" fontId="8" fillId="0" borderId="2" xfId="1" applyNumberFormat="1" applyFont="1" applyBorder="1" applyAlignment="1">
      <alignment vertical="center"/>
    </xf>
    <xf numFmtId="10" fontId="9" fillId="0" borderId="0" xfId="1" applyNumberFormat="1" applyFont="1" applyAlignment="1">
      <alignment vertical="center"/>
    </xf>
    <xf numFmtId="180" fontId="0" fillId="0" borderId="0" xfId="0" applyNumberFormat="1"/>
    <xf numFmtId="168" fontId="8" fillId="0" borderId="2" xfId="0" quotePrefix="1" applyNumberFormat="1" applyFont="1" applyBorder="1" applyAlignment="1">
      <alignment horizontal="center" vertical="center"/>
    </xf>
    <xf numFmtId="168" fontId="8" fillId="4" borderId="2" xfId="3" quotePrefix="1" applyBorder="1" applyAlignment="1">
      <alignment vertical="center"/>
    </xf>
    <xf numFmtId="185" fontId="13" fillId="0" borderId="0" xfId="0" applyNumberFormat="1" applyFont="1" applyAlignment="1">
      <alignment vertical="center"/>
    </xf>
    <xf numFmtId="185" fontId="11" fillId="0" borderId="0" xfId="0" applyNumberFormat="1" applyFont="1" applyAlignment="1">
      <alignment vertical="center"/>
    </xf>
    <xf numFmtId="10" fontId="16" fillId="0" borderId="2" xfId="0" applyNumberFormat="1" applyFont="1" applyBorder="1" applyAlignment="1">
      <alignment vertical="center"/>
    </xf>
    <xf numFmtId="14" fontId="16" fillId="0" borderId="0" xfId="0" applyNumberFormat="1" applyFont="1" applyAlignment="1">
      <alignment vertical="center"/>
    </xf>
    <xf numFmtId="206" fontId="16" fillId="0" borderId="0" xfId="0" applyNumberFormat="1" applyFont="1" applyAlignment="1">
      <alignment vertical="center"/>
    </xf>
    <xf numFmtId="9" fontId="16" fillId="0" borderId="0" xfId="1" applyFont="1" applyFill="1" applyAlignment="1">
      <alignment vertical="center"/>
    </xf>
    <xf numFmtId="10" fontId="8" fillId="0" borderId="0" xfId="1" applyNumberFormat="1" applyFont="1" applyFill="1" applyBorder="1"/>
    <xf numFmtId="170" fontId="16" fillId="0" borderId="2" xfId="0" applyNumberFormat="1" applyFont="1" applyBorder="1" applyAlignment="1">
      <alignment vertical="center"/>
    </xf>
    <xf numFmtId="10" fontId="11" fillId="0" borderId="153" xfId="1" applyNumberFormat="1" applyFont="1" applyFill="1" applyBorder="1" applyAlignment="1">
      <alignment vertical="center"/>
    </xf>
    <xf numFmtId="10" fontId="11" fillId="0" borderId="154" xfId="1" applyNumberFormat="1" applyFont="1" applyFill="1" applyBorder="1" applyAlignment="1">
      <alignment vertical="center"/>
    </xf>
    <xf numFmtId="9" fontId="8" fillId="0" borderId="2" xfId="1" applyFont="1" applyFill="1" applyBorder="1" applyAlignment="1">
      <alignment vertical="center"/>
    </xf>
    <xf numFmtId="175" fontId="8" fillId="0" borderId="0" xfId="0" applyNumberFormat="1" applyFont="1" applyAlignment="1">
      <alignment vertical="center" wrapText="1"/>
    </xf>
    <xf numFmtId="175" fontId="8" fillId="0" borderId="2" xfId="0" applyNumberFormat="1" applyFont="1" applyBorder="1" applyAlignment="1">
      <alignment vertical="center" wrapText="1"/>
    </xf>
    <xf numFmtId="10" fontId="8" fillId="0" borderId="0" xfId="1" applyNumberFormat="1" applyFont="1" applyFill="1" applyBorder="1" applyAlignment="1">
      <alignment vertical="center" wrapText="1"/>
    </xf>
    <xf numFmtId="168" fontId="11" fillId="6" borderId="0" xfId="0" applyNumberFormat="1" applyFont="1" applyFill="1" applyAlignment="1">
      <alignment vertical="center"/>
    </xf>
    <xf numFmtId="0" fontId="13" fillId="130" borderId="0" xfId="0" applyFont="1" applyFill="1"/>
    <xf numFmtId="0" fontId="0" fillId="6" borderId="0" xfId="0" applyFill="1"/>
    <xf numFmtId="0" fontId="11" fillId="0" borderId="0" xfId="344" applyNumberFormat="1" applyFont="1" applyFill="1" applyAlignment="1">
      <alignment vertical="center"/>
    </xf>
    <xf numFmtId="172" fontId="8" fillId="0" borderId="0" xfId="1" applyNumberFormat="1" applyFont="1" applyBorder="1" applyAlignment="1">
      <alignment vertical="center"/>
    </xf>
    <xf numFmtId="0" fontId="8" fillId="0" borderId="2" xfId="0" applyFont="1" applyBorder="1" applyAlignment="1">
      <alignment vertical="center"/>
    </xf>
    <xf numFmtId="202" fontId="16" fillId="0" borderId="2" xfId="0" applyNumberFormat="1" applyFont="1" applyBorder="1"/>
    <xf numFmtId="10" fontId="16" fillId="0" borderId="2" xfId="2542" applyNumberFormat="1" applyFont="1" applyBorder="1"/>
    <xf numFmtId="201" fontId="16" fillId="0" borderId="2" xfId="0" applyNumberFormat="1" applyFont="1" applyBorder="1"/>
    <xf numFmtId="10" fontId="11" fillId="0" borderId="2" xfId="1" applyNumberFormat="1" applyFont="1" applyBorder="1"/>
    <xf numFmtId="9" fontId="8" fillId="9" borderId="0" xfId="1" applyFont="1" applyFill="1" applyAlignment="1">
      <alignment vertical="center"/>
    </xf>
    <xf numFmtId="173" fontId="0" fillId="0" borderId="0" xfId="0" applyNumberFormat="1"/>
    <xf numFmtId="0" fontId="124" fillId="0" borderId="0" xfId="0" applyFont="1"/>
    <xf numFmtId="168" fontId="125" fillId="0" borderId="0" xfId="0" applyNumberFormat="1" applyFont="1" applyAlignment="1">
      <alignment horizontal="left" vertical="center"/>
    </xf>
    <xf numFmtId="168" fontId="126" fillId="0" borderId="0" xfId="0" applyNumberFormat="1" applyFont="1" applyAlignment="1">
      <alignment horizontal="left" vertical="center" indent="1"/>
    </xf>
    <xf numFmtId="168" fontId="126" fillId="0" borderId="0" xfId="0" applyNumberFormat="1" applyFont="1" applyAlignment="1">
      <alignment horizontal="left" vertical="center"/>
    </xf>
    <xf numFmtId="168" fontId="127" fillId="0" borderId="0" xfId="0" applyNumberFormat="1" applyFont="1" applyAlignment="1">
      <alignment vertical="center"/>
    </xf>
    <xf numFmtId="164" fontId="0" fillId="0" borderId="0" xfId="6" applyFont="1" applyFill="1"/>
    <xf numFmtId="164" fontId="8" fillId="0" borderId="0" xfId="6" applyFont="1"/>
    <xf numFmtId="168" fontId="8" fillId="0" borderId="0" xfId="1" applyNumberFormat="1" applyFont="1" applyBorder="1" applyAlignment="1">
      <alignment vertical="center"/>
    </xf>
    <xf numFmtId="168" fontId="8" fillId="0" borderId="0" xfId="1" applyNumberFormat="1" applyFont="1" applyFill="1" applyBorder="1" applyAlignment="1">
      <alignment vertical="center"/>
    </xf>
    <xf numFmtId="168" fontId="8" fillId="4" borderId="0" xfId="1" applyNumberFormat="1" applyFont="1" applyFill="1" applyBorder="1" applyAlignment="1">
      <alignment vertical="center"/>
    </xf>
    <xf numFmtId="168" fontId="8" fillId="4" borderId="0" xfId="0" applyNumberFormat="1" applyFont="1" applyFill="1" applyAlignment="1">
      <alignment vertical="center"/>
    </xf>
    <xf numFmtId="9" fontId="22" fillId="0" borderId="0" xfId="0" applyNumberFormat="1" applyFont="1"/>
    <xf numFmtId="2" fontId="18" fillId="0" borderId="0" xfId="0" applyNumberFormat="1" applyFont="1"/>
    <xf numFmtId="9" fontId="18" fillId="0" borderId="0" xfId="0" applyNumberFormat="1" applyFont="1"/>
    <xf numFmtId="0" fontId="8" fillId="0" borderId="209" xfId="0" applyFont="1" applyBorder="1" applyAlignment="1">
      <alignment horizontal="center" vertical="center"/>
    </xf>
    <xf numFmtId="168" fontId="16" fillId="0" borderId="276" xfId="0" applyNumberFormat="1" applyFont="1" applyBorder="1" applyAlignment="1">
      <alignment vertical="center"/>
    </xf>
    <xf numFmtId="168" fontId="16" fillId="0" borderId="274" xfId="0" applyNumberFormat="1" applyFont="1" applyBorder="1" applyAlignment="1">
      <alignment vertical="center"/>
    </xf>
    <xf numFmtId="10" fontId="11" fillId="0" borderId="5" xfId="1" applyNumberFormat="1" applyFont="1" applyBorder="1" applyAlignment="1">
      <alignment vertical="center"/>
    </xf>
    <xf numFmtId="168" fontId="8" fillId="7" borderId="0" xfId="0" applyNumberFormat="1" applyFont="1" applyFill="1" applyAlignment="1">
      <alignment vertical="center"/>
    </xf>
    <xf numFmtId="175" fontId="8" fillId="2" borderId="0" xfId="0" applyNumberFormat="1" applyFont="1" applyFill="1" applyAlignment="1">
      <alignment vertical="center"/>
    </xf>
    <xf numFmtId="168" fontId="8" fillId="0" borderId="269" xfId="0" applyNumberFormat="1" applyFont="1" applyBorder="1" applyAlignment="1">
      <alignment vertical="center"/>
    </xf>
    <xf numFmtId="168" fontId="16" fillId="0" borderId="275" xfId="0" applyNumberFormat="1" applyFont="1" applyBorder="1" applyAlignment="1">
      <alignment vertical="center"/>
    </xf>
    <xf numFmtId="173" fontId="13" fillId="0" borderId="274" xfId="0" applyNumberFormat="1" applyFont="1" applyBorder="1" applyAlignment="1">
      <alignment vertical="center"/>
    </xf>
    <xf numFmtId="168" fontId="13" fillId="0" borderId="275" xfId="0" applyNumberFormat="1" applyFont="1" applyBorder="1" applyAlignment="1">
      <alignment vertical="center"/>
    </xf>
    <xf numFmtId="168" fontId="8" fillId="0" borderId="275" xfId="0" applyNumberFormat="1" applyFont="1" applyBorder="1" applyAlignment="1">
      <alignment vertical="center"/>
    </xf>
    <xf numFmtId="168" fontId="8" fillId="91" borderId="274" xfId="0" applyNumberFormat="1" applyFont="1" applyFill="1" applyBorder="1" applyAlignment="1">
      <alignment vertical="center"/>
    </xf>
    <xf numFmtId="180" fontId="8" fillId="0" borderId="270" xfId="0" applyNumberFormat="1" applyFont="1" applyBorder="1" applyAlignment="1">
      <alignment vertical="center"/>
    </xf>
    <xf numFmtId="170" fontId="8" fillId="0" borderId="270" xfId="0" applyNumberFormat="1" applyFont="1" applyBorder="1" applyAlignment="1">
      <alignment vertical="center"/>
    </xf>
    <xf numFmtId="168" fontId="16" fillId="0" borderId="270" xfId="0" applyNumberFormat="1" applyFont="1" applyBorder="1" applyAlignment="1">
      <alignment vertical="center"/>
    </xf>
    <xf numFmtId="168" fontId="9" fillId="0" borderId="274" xfId="0" applyNumberFormat="1" applyFont="1" applyBorder="1" applyAlignment="1">
      <alignment vertical="center"/>
    </xf>
    <xf numFmtId="200" fontId="9" fillId="0" borderId="275" xfId="0" applyNumberFormat="1" applyFont="1" applyBorder="1" applyAlignment="1">
      <alignment vertical="center"/>
    </xf>
    <xf numFmtId="168" fontId="25" fillId="0" borderId="274" xfId="0" applyNumberFormat="1" applyFont="1" applyBorder="1" applyAlignment="1">
      <alignment vertical="center"/>
    </xf>
    <xf numFmtId="200" fontId="25" fillId="0" borderId="275" xfId="0" applyNumberFormat="1" applyFont="1" applyBorder="1" applyAlignment="1">
      <alignment vertical="center"/>
    </xf>
    <xf numFmtId="168" fontId="11" fillId="0" borderId="276" xfId="0" applyNumberFormat="1" applyFont="1" applyBorder="1" applyAlignment="1">
      <alignment vertical="center"/>
    </xf>
    <xf numFmtId="168" fontId="11" fillId="0" borderId="274" xfId="0" applyNumberFormat="1" applyFont="1" applyBorder="1" applyAlignment="1">
      <alignment vertical="center"/>
    </xf>
    <xf numFmtId="205" fontId="13" fillId="0" borderId="276" xfId="6" applyNumberFormat="1" applyFont="1" applyFill="1" applyBorder="1" applyAlignment="1">
      <alignment vertical="center"/>
    </xf>
    <xf numFmtId="205" fontId="13" fillId="0" borderId="274" xfId="6" applyNumberFormat="1" applyFont="1" applyFill="1" applyBorder="1" applyAlignment="1">
      <alignment vertical="center"/>
    </xf>
    <xf numFmtId="10" fontId="13" fillId="0" borderId="275" xfId="1" applyNumberFormat="1" applyFont="1" applyFill="1" applyBorder="1" applyAlignment="1">
      <alignment vertical="center"/>
    </xf>
    <xf numFmtId="10" fontId="13" fillId="0" borderId="274" xfId="1" applyNumberFormat="1" applyFont="1" applyFill="1" applyBorder="1" applyAlignment="1">
      <alignment vertical="center"/>
    </xf>
    <xf numFmtId="168" fontId="8" fillId="0" borderId="155" xfId="0" applyNumberFormat="1" applyFont="1" applyBorder="1" applyAlignment="1">
      <alignment vertical="center"/>
    </xf>
    <xf numFmtId="168" fontId="14" fillId="3" borderId="155" xfId="2" applyBorder="1"/>
    <xf numFmtId="14" fontId="10" fillId="2" borderId="0" xfId="0" applyNumberFormat="1" applyFont="1" applyFill="1" applyAlignment="1">
      <alignment vertical="top" wrapText="1"/>
    </xf>
  </cellXfs>
  <cellStyles count="55256">
    <cellStyle name=" 1" xfId="2152"/>
    <cellStyle name="%" xfId="30"/>
    <cellStyle name="% 10" xfId="31"/>
    <cellStyle name="% 10 2" xfId="1313"/>
    <cellStyle name="% 114" xfId="55211"/>
    <cellStyle name="% 2" xfId="32"/>
    <cellStyle name="% 2 2" xfId="33"/>
    <cellStyle name="% 2 2 2" xfId="34"/>
    <cellStyle name="% 2 2 3" xfId="2155"/>
    <cellStyle name="% 2 2_3.1.2 DB Pension Detail" xfId="1314"/>
    <cellStyle name="% 2 3" xfId="2154"/>
    <cellStyle name="% 3" xfId="35"/>
    <cellStyle name="% 4" xfId="36"/>
    <cellStyle name="% 4 2" xfId="37"/>
    <cellStyle name="% 4 3" xfId="38"/>
    <cellStyle name="% 4 4" xfId="39"/>
    <cellStyle name="% 4 5" xfId="40"/>
    <cellStyle name="% 4 6" xfId="41"/>
    <cellStyle name="% 4 7" xfId="42"/>
    <cellStyle name="% 4 8" xfId="43"/>
    <cellStyle name="% 5" xfId="2153"/>
    <cellStyle name="%_3.3 Tax" xfId="44"/>
    <cellStyle name="%_3.3 Tax 2" xfId="45"/>
    <cellStyle name="%_3.3 Tax 2 2" xfId="2157"/>
    <cellStyle name="%_3.3 Tax 3" xfId="2156"/>
    <cellStyle name="%_4.2 Activity Indicators" xfId="1315"/>
    <cellStyle name="%_BP10+ GTO Capex Split CN" xfId="46"/>
    <cellStyle name="%_GTO Non Operational Capex Roll-over submission (FINAL with property)" xfId="47"/>
    <cellStyle name="%_NGG Opex PCRRP Tables 31 Mar 2009" xfId="1316"/>
    <cellStyle name="%_NGG TPCR4 MG Workings" xfId="48"/>
    <cellStyle name="%_Opex Input" xfId="49"/>
    <cellStyle name="%_RRP Rec" xfId="2158"/>
    <cellStyle name="%_Sch 2.1 Eng schedule 2009-10 Final @ 270710" xfId="1317"/>
    <cellStyle name="%_Section 5" xfId="2159"/>
    <cellStyle name="%_Transmission PCRRP tables_SPTL_200809 V1" xfId="50"/>
    <cellStyle name="%_Transmission PCRRP tables_SPTL_200809 V1 2" xfId="2160"/>
    <cellStyle name="%_VR NGET Opex tables" xfId="51"/>
    <cellStyle name="%_VR Pensions Opex tables" xfId="52"/>
    <cellStyle name="_070323 - 5yr opex BPQ (Final)" xfId="53"/>
    <cellStyle name="_070323 - 5yr opex BPQ (Final) 2" xfId="2161"/>
    <cellStyle name="_0708 GSO Capex RRP (detail)" xfId="54"/>
    <cellStyle name="_0708 GSO Capex RRP (detail) 2" xfId="55"/>
    <cellStyle name="_0708 GSO Capex RRP (detail) 2 2" xfId="56"/>
    <cellStyle name="_0708 GSO Capex RRP (detail) 2 3" xfId="57"/>
    <cellStyle name="_0708 GSO Capex RRP (detail) 2 4" xfId="58"/>
    <cellStyle name="_0708 GSO Capex RRP (detail) 2 5" xfId="59"/>
    <cellStyle name="_0708 GSO Capex RRP (detail) 2 6" xfId="60"/>
    <cellStyle name="_0708 GSO Capex RRP (detail) 2 7" xfId="61"/>
    <cellStyle name="_0708 GSO Capex RRP (detail) 2 8" xfId="62"/>
    <cellStyle name="_0708 GSO Capex RRP (detail)_Opex Input" xfId="63"/>
    <cellStyle name="_0708 TO Non-Op Capex (detail)" xfId="64"/>
    <cellStyle name="_Book4" xfId="65"/>
    <cellStyle name="_Book4 2" xfId="66"/>
    <cellStyle name="_Book4 2 2" xfId="67"/>
    <cellStyle name="_Book4 2 3" xfId="68"/>
    <cellStyle name="_Book4 2 4" xfId="69"/>
    <cellStyle name="_Book4 2 5" xfId="70"/>
    <cellStyle name="_Book4 2 6" xfId="71"/>
    <cellStyle name="_Book4 2 7" xfId="72"/>
    <cellStyle name="_Book4 2 8" xfId="73"/>
    <cellStyle name="_BP10+ GTO Capex Split CN" xfId="74"/>
    <cellStyle name="_BP10+post TIC 1 Jun" xfId="75"/>
    <cellStyle name="_BP10+post TIC 1 Jun 2" xfId="76"/>
    <cellStyle name="_BP10+post TIC 1 Jun 2 2" xfId="77"/>
    <cellStyle name="_BP10+post TIC 1 Jun 2 3" xfId="78"/>
    <cellStyle name="_BP10+post TIC 1 Jun 2 4" xfId="79"/>
    <cellStyle name="_BP10+post TIC 1 Jun 2 5" xfId="80"/>
    <cellStyle name="_BP10+post TIC 1 Jun 2 6" xfId="81"/>
    <cellStyle name="_BP10+post TIC 1 Jun 2 7" xfId="82"/>
    <cellStyle name="_BP10+post TIC 1 Jun 2 8" xfId="83"/>
    <cellStyle name="_Capital Plan - IS UK" xfId="84"/>
    <cellStyle name="_Capital Plan - IS UK_0910 GSO Capex RRP - Final (Detail) v2 220710" xfId="85"/>
    <cellStyle name="_Capital Plan - IS UK_0910 GSO Capex RRP - Final (Detail) v2 220710 2" xfId="86"/>
    <cellStyle name="_Capital Plan - IS UK_0910 GSO Capex RRP - Final (Detail) v2 220710 2 2" xfId="87"/>
    <cellStyle name="_Capital Plan - IS UK_0910 GSO Capex RRP - Final (Detail) v2 220710 2 3" xfId="88"/>
    <cellStyle name="_Capital Plan - IS UK_0910 GSO Capex RRP - Final (Detail) v2 220710 2 4" xfId="89"/>
    <cellStyle name="_Capital Plan - IS UK_0910 GSO Capex RRP - Final (Detail) v2 220710 2 5" xfId="90"/>
    <cellStyle name="_Capital Plan - IS UK_0910 GSO Capex RRP - Final (Detail) v2 220710 2 6" xfId="91"/>
    <cellStyle name="_Capital Plan - IS UK_0910 GSO Capex RRP - Final (Detail) v2 220710 2 7" xfId="92"/>
    <cellStyle name="_Capital Plan - IS UK_0910 GSO Capex RRP - Final (Detail) v2 220710 2 8" xfId="93"/>
    <cellStyle name="_Capital Plan - IS UK_0910 GSO Capex RRP - Final (Detail) v2 220710_Opex Input" xfId="94"/>
    <cellStyle name="_Gas TO major Projects Forecast Jun-10" xfId="95"/>
    <cellStyle name="_Gas TO major Projects Forecast Jun-10 2" xfId="96"/>
    <cellStyle name="_Gas TO major Projects Forecast Jun-10 2 2" xfId="97"/>
    <cellStyle name="_Gas TO major Projects Forecast Jun-10 2 3" xfId="98"/>
    <cellStyle name="_Gas TO major Projects Forecast Jun-10 2 4" xfId="99"/>
    <cellStyle name="_Gas TO major Projects Forecast Jun-10 2 5" xfId="100"/>
    <cellStyle name="_Gas TO major Projects Forecast Jun-10 2 6" xfId="101"/>
    <cellStyle name="_Gas TO major Projects Forecast Jun-10 2 7" xfId="102"/>
    <cellStyle name="_Gas TO major Projects Forecast Jun-10 2 8" xfId="103"/>
    <cellStyle name="_Gas TO major Projects Forecast May-10 BP10+ v5" xfId="104"/>
    <cellStyle name="_Gas TO major Projects Forecast May-10 BP10+ v5 2" xfId="105"/>
    <cellStyle name="_Gas TO major Projects Forecast May-10 BP10+ v5 2 2" xfId="106"/>
    <cellStyle name="_Gas TO major Projects Forecast May-10 BP10+ v5 2 3" xfId="107"/>
    <cellStyle name="_Gas TO major Projects Forecast May-10 BP10+ v5 2 4" xfId="108"/>
    <cellStyle name="_Gas TO major Projects Forecast May-10 BP10+ v5 2 5" xfId="109"/>
    <cellStyle name="_Gas TO major Projects Forecast May-10 BP10+ v5 2 6" xfId="110"/>
    <cellStyle name="_Gas TO major Projects Forecast May-10 BP10+ v5 2 7" xfId="111"/>
    <cellStyle name="_Gas TO major Projects Forecast May-10 BP10+ v5 2 8" xfId="112"/>
    <cellStyle name="_GTO Non Operational Capex Roll-over submission (FINAL with property)" xfId="113"/>
    <cellStyle name="_Test scoring_UKGDx_20070924_Pilot (DV)" xfId="114"/>
    <cellStyle name="=C:\WINNT\SYSTEM32\COMMAND.COM" xfId="28"/>
    <cellStyle name="=C:\WINNT\SYSTEM32\COMMAND.COM 10" xfId="26"/>
    <cellStyle name="=C:\WINNT\SYSTEM32\COMMAND.COM 11" xfId="115"/>
    <cellStyle name="=C:\WINNT\SYSTEM32\COMMAND.COM 12" xfId="116"/>
    <cellStyle name="=C:\WINNT\SYSTEM32\COMMAND.COM 13" xfId="117"/>
    <cellStyle name="=C:\WINNT\SYSTEM32\COMMAND.COM 14" xfId="118"/>
    <cellStyle name="=C:\WINNT\SYSTEM32\COMMAND.COM 15" xfId="119"/>
    <cellStyle name="=C:\WINNT\SYSTEM32\COMMAND.COM 16" xfId="120"/>
    <cellStyle name="=C:\WINNT\SYSTEM32\COMMAND.COM 17" xfId="121"/>
    <cellStyle name="=C:\WINNT\SYSTEM32\COMMAND.COM 18" xfId="122"/>
    <cellStyle name="=C:\WINNT\SYSTEM32\COMMAND.COM 19" xfId="123"/>
    <cellStyle name="=C:\WINNT\SYSTEM32\COMMAND.COM 2" xfId="24"/>
    <cellStyle name="=C:\WINNT\SYSTEM32\COMMAND.COM 2 10" xfId="2162"/>
    <cellStyle name="=C:\WINNT\SYSTEM32\COMMAND.COM 2 10 2" xfId="8300"/>
    <cellStyle name="=C:\WINNT\SYSTEM32\COMMAND.COM 2 2" xfId="124"/>
    <cellStyle name="=C:\WINNT\SYSTEM32\COMMAND.COM 2 2 10" xfId="2164"/>
    <cellStyle name="=C:\WINNT\SYSTEM32\COMMAND.COM 2 2 2" xfId="125"/>
    <cellStyle name="=C:\WINNT\SYSTEM32\COMMAND.COM 2 2 2 2" xfId="126"/>
    <cellStyle name="=C:\WINNT\SYSTEM32\COMMAND.COM 2 2 2 3" xfId="127"/>
    <cellStyle name="=C:\WINNT\SYSTEM32\COMMAND.COM 2 2 2 4" xfId="2165"/>
    <cellStyle name="=C:\WINNT\SYSTEM32\COMMAND.COM 2 2 2_Opex Input" xfId="128"/>
    <cellStyle name="=C:\WINNT\SYSTEM32\COMMAND.COM 2 2 3" xfId="129"/>
    <cellStyle name="=C:\WINNT\SYSTEM32\COMMAND.COM 2 2 4" xfId="2163"/>
    <cellStyle name="=C:\WINNT\SYSTEM32\COMMAND.COM 2 2_Opex Input" xfId="130"/>
    <cellStyle name="=C:\WINNT\SYSTEM32\COMMAND.COM 2 3" xfId="131"/>
    <cellStyle name="=C:\WINNT\SYSTEM32\COMMAND.COM 2 4" xfId="1345"/>
    <cellStyle name="=C:\WINNT\SYSTEM32\COMMAND.COM 2 5" xfId="1585"/>
    <cellStyle name="=C:\WINNT\SYSTEM32\COMMAND.COM 2 6" xfId="1703"/>
    <cellStyle name="=C:\WINNT\SYSTEM32\COMMAND.COM 2 7" xfId="1965"/>
    <cellStyle name="=C:\WINNT\SYSTEM32\COMMAND.COM 2 8" xfId="2142"/>
    <cellStyle name="=C:\WINNT\SYSTEM32\COMMAND.COM 2 9" xfId="2143"/>
    <cellStyle name="=C:\WINNT\SYSTEM32\COMMAND.COM 2_Opex Input" xfId="132"/>
    <cellStyle name="=C:\WINNT\SYSTEM32\COMMAND.COM 20" xfId="133"/>
    <cellStyle name="=C:\WINNT\SYSTEM32\COMMAND.COM 21" xfId="134"/>
    <cellStyle name="=C:\WINNT\SYSTEM32\COMMAND.COM 22" xfId="135"/>
    <cellStyle name="=C:\WINNT\SYSTEM32\COMMAND.COM 23" xfId="136"/>
    <cellStyle name="=C:\WINNT\SYSTEM32\COMMAND.COM 23 2" xfId="137"/>
    <cellStyle name="=C:\WINNT\SYSTEM32\COMMAND.COM 24" xfId="138"/>
    <cellStyle name="=C:\WINNT\SYSTEM32\COMMAND.COM 25" xfId="139"/>
    <cellStyle name="=C:\WINNT\SYSTEM32\COMMAND.COM 25 2" xfId="140"/>
    <cellStyle name="=C:\WINNT\SYSTEM32\COMMAND.COM 25 3" xfId="141"/>
    <cellStyle name="=C:\WINNT\SYSTEM32\COMMAND.COM 26" xfId="142"/>
    <cellStyle name="=C:\WINNT\SYSTEM32\COMMAND.COM 27" xfId="143"/>
    <cellStyle name="=C:\WINNT\SYSTEM32\COMMAND.COM 28" xfId="144"/>
    <cellStyle name="=C:\WINNT\SYSTEM32\COMMAND.COM 29" xfId="145"/>
    <cellStyle name="=C:\WINNT\SYSTEM32\COMMAND.COM 3" xfId="25"/>
    <cellStyle name="=C:\WINNT\SYSTEM32\COMMAND.COM 30" xfId="146"/>
    <cellStyle name="=C:\WINNT\SYSTEM32\COMMAND.COM 31" xfId="147"/>
    <cellStyle name="=C:\WINNT\SYSTEM32\COMMAND.COM 32" xfId="148"/>
    <cellStyle name="=C:\WINNT\SYSTEM32\COMMAND.COM 33" xfId="149"/>
    <cellStyle name="=C:\WINNT\SYSTEM32\COMMAND.COM 4" xfId="150"/>
    <cellStyle name="=C:\WINNT\SYSTEM32\COMMAND.COM 4 2" xfId="151"/>
    <cellStyle name="=C:\WINNT\SYSTEM32\COMMAND.COM 4 3" xfId="152"/>
    <cellStyle name="=C:\WINNT\SYSTEM32\COMMAND.COM 4 4" xfId="2166"/>
    <cellStyle name="=C:\WINNT\SYSTEM32\COMMAND.COM 4_Opex Input" xfId="153"/>
    <cellStyle name="=C:\WINNT\SYSTEM32\COMMAND.COM 5" xfId="154"/>
    <cellStyle name="=C:\WINNT\SYSTEM32\COMMAND.COM 6" xfId="155"/>
    <cellStyle name="=C:\WINNT\SYSTEM32\COMMAND.COM 7" xfId="156"/>
    <cellStyle name="=C:\WINNT\SYSTEM32\COMMAND.COM 8" xfId="157"/>
    <cellStyle name="=C:\WINNT\SYSTEM32\COMMAND.COM 9" xfId="158"/>
    <cellStyle name="=C:\WINNT\SYSTEM32\COMMAND.COM_Gas_Run_060918" xfId="2167"/>
    <cellStyle name="=C:\WINNT35\SYSTEM32\COMMAND.COM" xfId="159"/>
    <cellStyle name="=C:\WINNT35\SYSTEM32\COMMAND.COM 2" xfId="2168"/>
    <cellStyle name="20% - Accent1" xfId="8095" builtinId="30" customBuiltin="1"/>
    <cellStyle name="20% - Accent1 2" xfId="160"/>
    <cellStyle name="20% - Accent1 2 2" xfId="10537"/>
    <cellStyle name="20% - Accent1 2 3" xfId="10511"/>
    <cellStyle name="20% - Accent1 2 3 2" xfId="21165"/>
    <cellStyle name="20% - Accent1 2 3 2 2" xfId="47579"/>
    <cellStyle name="20% - Accent1 2 3 3" xfId="36983"/>
    <cellStyle name="20% - Accent1 2 4" xfId="55162"/>
    <cellStyle name="20% - Accent1 3" xfId="161"/>
    <cellStyle name="20% - Accent1 3 2" xfId="55161"/>
    <cellStyle name="20% - Accent1 4" xfId="55233"/>
    <cellStyle name="20% - Accent2" xfId="8098" builtinId="34" customBuiltin="1"/>
    <cellStyle name="20% - Accent2 2" xfId="162"/>
    <cellStyle name="20% - Accent2 2 2" xfId="10538"/>
    <cellStyle name="20% - Accent2 2 3" xfId="10515"/>
    <cellStyle name="20% - Accent2 2 3 2" xfId="21168"/>
    <cellStyle name="20% - Accent2 2 3 2 2" xfId="47582"/>
    <cellStyle name="20% - Accent2 2 3 3" xfId="36985"/>
    <cellStyle name="20% - Accent2 2 4" xfId="55164"/>
    <cellStyle name="20% - Accent2 3" xfId="163"/>
    <cellStyle name="20% - Accent2 3 2" xfId="55163"/>
    <cellStyle name="20% - Accent2 4" xfId="55236"/>
    <cellStyle name="20% - Accent3" xfId="8101" builtinId="38" customBuiltin="1"/>
    <cellStyle name="20% - Accent3 2" xfId="164"/>
    <cellStyle name="20% - Accent3 2 2" xfId="10539"/>
    <cellStyle name="20% - Accent3 2 3" xfId="10519"/>
    <cellStyle name="20% - Accent3 2 3 2" xfId="21172"/>
    <cellStyle name="20% - Accent3 2 3 2 2" xfId="47586"/>
    <cellStyle name="20% - Accent3 2 3 3" xfId="36987"/>
    <cellStyle name="20% - Accent3 2 4" xfId="55166"/>
    <cellStyle name="20% - Accent3 3" xfId="165"/>
    <cellStyle name="20% - Accent3 3 2" xfId="55165"/>
    <cellStyle name="20% - Accent3 4" xfId="55239"/>
    <cellStyle name="20% - Accent4" xfId="8104" builtinId="42" customBuiltin="1"/>
    <cellStyle name="20% - Accent4 2" xfId="166"/>
    <cellStyle name="20% - Accent4 2 2" xfId="10540"/>
    <cellStyle name="20% - Accent4 2 3" xfId="10523"/>
    <cellStyle name="20% - Accent4 2 3 2" xfId="21176"/>
    <cellStyle name="20% - Accent4 2 3 2 2" xfId="47590"/>
    <cellStyle name="20% - Accent4 2 3 3" xfId="36989"/>
    <cellStyle name="20% - Accent4 2 4" xfId="55168"/>
    <cellStyle name="20% - Accent4 3" xfId="167"/>
    <cellStyle name="20% - Accent4 3 2" xfId="55167"/>
    <cellStyle name="20% - Accent4 4" xfId="55242"/>
    <cellStyle name="20% - Accent5" xfId="8107" builtinId="46" customBuiltin="1"/>
    <cellStyle name="20% - Accent5 2" xfId="168"/>
    <cellStyle name="20% - Accent5 2 2" xfId="10541"/>
    <cellStyle name="20% - Accent5 2 3" xfId="10527"/>
    <cellStyle name="20% - Accent5 2 3 2" xfId="21180"/>
    <cellStyle name="20% - Accent5 2 3 2 2" xfId="47594"/>
    <cellStyle name="20% - Accent5 2 3 3" xfId="36991"/>
    <cellStyle name="20% - Accent5 2 4" xfId="55170"/>
    <cellStyle name="20% - Accent5 3" xfId="169"/>
    <cellStyle name="20% - Accent5 3 2" xfId="55169"/>
    <cellStyle name="20% - Accent5 4" xfId="55245"/>
    <cellStyle name="20% - Accent6" xfId="8110" builtinId="50" customBuiltin="1"/>
    <cellStyle name="20% - Accent6 2" xfId="170"/>
    <cellStyle name="20% - Accent6 2 2" xfId="10542"/>
    <cellStyle name="20% - Accent6 2 3" xfId="10531"/>
    <cellStyle name="20% - Accent6 2 3 2" xfId="21184"/>
    <cellStyle name="20% - Accent6 2 3 2 2" xfId="47598"/>
    <cellStyle name="20% - Accent6 2 3 3" xfId="36993"/>
    <cellStyle name="20% - Accent6 2 4" xfId="55172"/>
    <cellStyle name="20% - Accent6 3" xfId="171"/>
    <cellStyle name="20% - Accent6 3 2" xfId="55171"/>
    <cellStyle name="20% - Accent6 4" xfId="55248"/>
    <cellStyle name="40% - Accent1" xfId="8096" builtinId="31" customBuiltin="1"/>
    <cellStyle name="40% - Accent1 2" xfId="172"/>
    <cellStyle name="40% - Accent1 2 2" xfId="10543"/>
    <cellStyle name="40% - Accent1 2 3" xfId="10512"/>
    <cellStyle name="40% - Accent1 2 3 2" xfId="21166"/>
    <cellStyle name="40% - Accent1 2 3 2 2" xfId="47580"/>
    <cellStyle name="40% - Accent1 2 3 3" xfId="36984"/>
    <cellStyle name="40% - Accent1 2 4" xfId="55174"/>
    <cellStyle name="40% - Accent1 3" xfId="173"/>
    <cellStyle name="40% - Accent1 3 2" xfId="55173"/>
    <cellStyle name="40% - Accent1 4" xfId="55234"/>
    <cellStyle name="40% - Accent2" xfId="8099" builtinId="35" customBuiltin="1"/>
    <cellStyle name="40% - Accent2 2" xfId="174"/>
    <cellStyle name="40% - Accent2 2 2" xfId="10544"/>
    <cellStyle name="40% - Accent2 2 3" xfId="10516"/>
    <cellStyle name="40% - Accent2 2 3 2" xfId="21169"/>
    <cellStyle name="40% - Accent2 2 3 2 2" xfId="47583"/>
    <cellStyle name="40% - Accent2 2 3 3" xfId="36986"/>
    <cellStyle name="40% - Accent2 2 4" xfId="55176"/>
    <cellStyle name="40% - Accent2 3" xfId="175"/>
    <cellStyle name="40% - Accent2 3 2" xfId="55175"/>
    <cellStyle name="40% - Accent2 4" xfId="55237"/>
    <cellStyle name="40% - Accent3" xfId="8102" builtinId="39" customBuiltin="1"/>
    <cellStyle name="40% - Accent3 2" xfId="176"/>
    <cellStyle name="40% - Accent3 2 2" xfId="10545"/>
    <cellStyle name="40% - Accent3 2 3" xfId="10520"/>
    <cellStyle name="40% - Accent3 2 3 2" xfId="21173"/>
    <cellStyle name="40% - Accent3 2 3 2 2" xfId="47587"/>
    <cellStyle name="40% - Accent3 2 3 3" xfId="36988"/>
    <cellStyle name="40% - Accent3 2 4" xfId="55178"/>
    <cellStyle name="40% - Accent3 3" xfId="177"/>
    <cellStyle name="40% - Accent3 3 2" xfId="55177"/>
    <cellStyle name="40% - Accent3 4" xfId="55240"/>
    <cellStyle name="40% - Accent4" xfId="8105" builtinId="43" customBuiltin="1"/>
    <cellStyle name="40% - Accent4 2" xfId="178"/>
    <cellStyle name="40% - Accent4 2 2" xfId="10546"/>
    <cellStyle name="40% - Accent4 2 3" xfId="10524"/>
    <cellStyle name="40% - Accent4 2 3 2" xfId="21177"/>
    <cellStyle name="40% - Accent4 2 3 2 2" xfId="47591"/>
    <cellStyle name="40% - Accent4 2 3 3" xfId="36990"/>
    <cellStyle name="40% - Accent4 2 4" xfId="55180"/>
    <cellStyle name="40% - Accent4 3" xfId="179"/>
    <cellStyle name="40% - Accent4 3 2" xfId="55179"/>
    <cellStyle name="40% - Accent4 4" xfId="55243"/>
    <cellStyle name="40% - Accent5" xfId="8108" builtinId="47" customBuiltin="1"/>
    <cellStyle name="40% - Accent5 2" xfId="180"/>
    <cellStyle name="40% - Accent5 2 2" xfId="10547"/>
    <cellStyle name="40% - Accent5 2 3" xfId="10528"/>
    <cellStyle name="40% - Accent5 2 3 2" xfId="21181"/>
    <cellStyle name="40% - Accent5 2 3 2 2" xfId="47595"/>
    <cellStyle name="40% - Accent5 2 3 3" xfId="36992"/>
    <cellStyle name="40% - Accent5 2 4" xfId="55182"/>
    <cellStyle name="40% - Accent5 3" xfId="181"/>
    <cellStyle name="40% - Accent5 3 2" xfId="55181"/>
    <cellStyle name="40% - Accent5 4" xfId="55246"/>
    <cellStyle name="40% - Accent6" xfId="8111" builtinId="51" customBuiltin="1"/>
    <cellStyle name="40% - Accent6 2" xfId="182"/>
    <cellStyle name="40% - Accent6 2 2" xfId="10548"/>
    <cellStyle name="40% - Accent6 2 3" xfId="10532"/>
    <cellStyle name="40% - Accent6 2 3 2" xfId="21185"/>
    <cellStyle name="40% - Accent6 2 3 2 2" xfId="47599"/>
    <cellStyle name="40% - Accent6 2 3 3" xfId="36994"/>
    <cellStyle name="40% - Accent6 2 4" xfId="55184"/>
    <cellStyle name="40% - Accent6 3" xfId="183"/>
    <cellStyle name="40% - Accent6 3 2" xfId="55183"/>
    <cellStyle name="40% - Accent6 4" xfId="55249"/>
    <cellStyle name="60% - Accent1 2" xfId="184"/>
    <cellStyle name="60% - Accent1 2 2" xfId="10549"/>
    <cellStyle name="60% - Accent1 2 3" xfId="10513"/>
    <cellStyle name="60% - Accent1 3" xfId="185"/>
    <cellStyle name="60% - Accent1 3 2" xfId="55186"/>
    <cellStyle name="60% - Accent1 4" xfId="10486"/>
    <cellStyle name="60% - Accent1 4 2" xfId="55185"/>
    <cellStyle name="60% - Accent1 5" xfId="55235"/>
    <cellStyle name="60% - Accent1 6" xfId="55214"/>
    <cellStyle name="60% - Accent2 2" xfId="186"/>
    <cellStyle name="60% - Accent2 2 2" xfId="10550"/>
    <cellStyle name="60% - Accent2 2 3" xfId="10517"/>
    <cellStyle name="60% - Accent2 3" xfId="187"/>
    <cellStyle name="60% - Accent2 3 2" xfId="55188"/>
    <cellStyle name="60% - Accent2 4" xfId="10487"/>
    <cellStyle name="60% - Accent2 4 2" xfId="55187"/>
    <cellStyle name="60% - Accent2 5" xfId="55238"/>
    <cellStyle name="60% - Accent2 6" xfId="55215"/>
    <cellStyle name="60% - Accent3 2" xfId="188"/>
    <cellStyle name="60% - Accent3 2 2" xfId="10551"/>
    <cellStyle name="60% - Accent3 2 3" xfId="10521"/>
    <cellStyle name="60% - Accent3 3" xfId="189"/>
    <cellStyle name="60% - Accent3 3 2" xfId="55190"/>
    <cellStyle name="60% - Accent3 4" xfId="10488"/>
    <cellStyle name="60% - Accent3 4 2" xfId="55189"/>
    <cellStyle name="60% - Accent3 5" xfId="55241"/>
    <cellStyle name="60% - Accent3 6" xfId="55216"/>
    <cellStyle name="60% - Accent4 2" xfId="190"/>
    <cellStyle name="60% - Accent4 2 2" xfId="10552"/>
    <cellStyle name="60% - Accent4 2 3" xfId="10525"/>
    <cellStyle name="60% - Accent4 3" xfId="191"/>
    <cellStyle name="60% - Accent4 3 2" xfId="55192"/>
    <cellStyle name="60% - Accent4 4" xfId="10489"/>
    <cellStyle name="60% - Accent4 4 2" xfId="55191"/>
    <cellStyle name="60% - Accent4 5" xfId="55244"/>
    <cellStyle name="60% - Accent4 6" xfId="55217"/>
    <cellStyle name="60% - Accent5 2" xfId="192"/>
    <cellStyle name="60% - Accent5 2 2" xfId="10553"/>
    <cellStyle name="60% - Accent5 2 3" xfId="10529"/>
    <cellStyle name="60% - Accent5 3" xfId="193"/>
    <cellStyle name="60% - Accent5 3 2" xfId="55194"/>
    <cellStyle name="60% - Accent5 4" xfId="10490"/>
    <cellStyle name="60% - Accent5 4 2" xfId="55193"/>
    <cellStyle name="60% - Accent5 5" xfId="55247"/>
    <cellStyle name="60% - Accent5 6" xfId="55218"/>
    <cellStyle name="60% - Accent6 2" xfId="194"/>
    <cellStyle name="60% - Accent6 2 2" xfId="10554"/>
    <cellStyle name="60% - Accent6 2 3" xfId="10533"/>
    <cellStyle name="60% - Accent6 3" xfId="195"/>
    <cellStyle name="60% - Accent6 3 2" xfId="55196"/>
    <cellStyle name="60% - Accent6 4" xfId="10491"/>
    <cellStyle name="60% - Accent6 4 2" xfId="55195"/>
    <cellStyle name="60% - Accent6 5" xfId="55250"/>
    <cellStyle name="60% - Accent6 6" xfId="55219"/>
    <cellStyle name="Accent1" xfId="8094" builtinId="29" customBuiltin="1"/>
    <cellStyle name="Accent1 - 20%" xfId="196"/>
    <cellStyle name="Accent1 - 20% 2" xfId="2169"/>
    <cellStyle name="Accent1 - 40%" xfId="197"/>
    <cellStyle name="Accent1 - 40% 2" xfId="2170"/>
    <cellStyle name="Accent1 - 60%" xfId="198"/>
    <cellStyle name="Accent1 - 60% 2" xfId="2171"/>
    <cellStyle name="Accent1 2" xfId="199"/>
    <cellStyle name="Accent1 2 2" xfId="10555"/>
    <cellStyle name="Accent1 2 3" xfId="10510"/>
    <cellStyle name="Accent1 3" xfId="200"/>
    <cellStyle name="Accent2" xfId="8097" builtinId="33" customBuiltin="1"/>
    <cellStyle name="Accent2 - 20%" xfId="201"/>
    <cellStyle name="Accent2 - 20% 2" xfId="2172"/>
    <cellStyle name="Accent2 - 40%" xfId="202"/>
    <cellStyle name="Accent2 - 40% 2" xfId="2173"/>
    <cellStyle name="Accent2 - 60%" xfId="203"/>
    <cellStyle name="Accent2 - 60% 2" xfId="2174"/>
    <cellStyle name="Accent2 2" xfId="204"/>
    <cellStyle name="Accent2 2 2" xfId="10556"/>
    <cellStyle name="Accent2 2 3" xfId="10514"/>
    <cellStyle name="Accent2 3" xfId="205"/>
    <cellStyle name="Accent3" xfId="8100" builtinId="37" customBuiltin="1"/>
    <cellStyle name="Accent3 - 20%" xfId="206"/>
    <cellStyle name="Accent3 - 20% 2" xfId="2175"/>
    <cellStyle name="Accent3 - 40%" xfId="207"/>
    <cellStyle name="Accent3 - 40% 2" xfId="2176"/>
    <cellStyle name="Accent3 - 60%" xfId="208"/>
    <cellStyle name="Accent3 - 60% 2" xfId="2177"/>
    <cellStyle name="Accent3 2" xfId="209"/>
    <cellStyle name="Accent3 2 2" xfId="10557"/>
    <cellStyle name="Accent3 2 3" xfId="10518"/>
    <cellStyle name="Accent3 3" xfId="210"/>
    <cellStyle name="Accent4" xfId="8103" builtinId="41" customBuiltin="1"/>
    <cellStyle name="Accent4 - 20%" xfId="211"/>
    <cellStyle name="Accent4 - 20% 2" xfId="2178"/>
    <cellStyle name="Accent4 - 40%" xfId="212"/>
    <cellStyle name="Accent4 - 40% 2" xfId="2179"/>
    <cellStyle name="Accent4 - 60%" xfId="213"/>
    <cellStyle name="Accent4 - 60% 2" xfId="2180"/>
    <cellStyle name="Accent4 2" xfId="214"/>
    <cellStyle name="Accent4 2 2" xfId="10558"/>
    <cellStyle name="Accent4 2 3" xfId="10522"/>
    <cellStyle name="Accent4 3" xfId="215"/>
    <cellStyle name="Accent5" xfId="8106" builtinId="45" customBuiltin="1"/>
    <cellStyle name="Accent5 - 20%" xfId="216"/>
    <cellStyle name="Accent5 - 20% 2" xfId="2181"/>
    <cellStyle name="Accent5 - 40%" xfId="217"/>
    <cellStyle name="Accent5 - 40% 2" xfId="2182"/>
    <cellStyle name="Accent5 - 60%" xfId="218"/>
    <cellStyle name="Accent5 - 60% 2" xfId="2183"/>
    <cellStyle name="Accent5 2" xfId="219"/>
    <cellStyle name="Accent5 2 2" xfId="10559"/>
    <cellStyle name="Accent5 2 3" xfId="10526"/>
    <cellStyle name="Accent5 3" xfId="220"/>
    <cellStyle name="Accent6" xfId="8109" builtinId="49" customBuiltin="1"/>
    <cellStyle name="Accent6 - 20%" xfId="221"/>
    <cellStyle name="Accent6 - 20% 2" xfId="2184"/>
    <cellStyle name="Accent6 - 40%" xfId="222"/>
    <cellStyle name="Accent6 - 40% 2" xfId="2185"/>
    <cellStyle name="Accent6 - 60%" xfId="223"/>
    <cellStyle name="Accent6 - 60% 2" xfId="2186"/>
    <cellStyle name="Accent6 2" xfId="224"/>
    <cellStyle name="Accent6 2 2" xfId="10560"/>
    <cellStyle name="Accent6 2 3" xfId="10530"/>
    <cellStyle name="Accent6 3" xfId="225"/>
    <cellStyle name="Bad" xfId="8084" builtinId="27" customBuiltin="1"/>
    <cellStyle name="Bad 2" xfId="226"/>
    <cellStyle name="Bad 2 2" xfId="10561"/>
    <cellStyle name="Bad 2 3" xfId="10499"/>
    <cellStyle name="Bad 3" xfId="227"/>
    <cellStyle name="Calculation" xfId="8087" builtinId="22" customBuiltin="1"/>
    <cellStyle name="Calculation 2" xfId="228"/>
    <cellStyle name="Calculation 2 10" xfId="2933"/>
    <cellStyle name="Calculation 2 10 2" xfId="10503"/>
    <cellStyle name="Calculation 2 10 3" xfId="27255"/>
    <cellStyle name="Calculation 2 10 3 2" xfId="53669"/>
    <cellStyle name="Calculation 2 10 4" xfId="29603"/>
    <cellStyle name="Calculation 2 11" xfId="12494"/>
    <cellStyle name="Calculation 2 11 2" xfId="38915"/>
    <cellStyle name="Calculation 2 12" xfId="26553"/>
    <cellStyle name="Calculation 2 12 2" xfId="52967"/>
    <cellStyle name="Calculation 2 2" xfId="1347"/>
    <cellStyle name="Calculation 2 2 10" xfId="8361"/>
    <cellStyle name="Calculation 2 2 10 2" xfId="19021"/>
    <cellStyle name="Calculation 2 2 10 2 2" xfId="45435"/>
    <cellStyle name="Calculation 2 2 10 3" xfId="12181"/>
    <cellStyle name="Calculation 2 2 10 3 2" xfId="38602"/>
    <cellStyle name="Calculation 2 2 10 4" xfId="34857"/>
    <cellStyle name="Calculation 2 2 11" xfId="12101"/>
    <cellStyle name="Calculation 2 2 11 2" xfId="38522"/>
    <cellStyle name="Calculation 2 2 12" xfId="22113"/>
    <cellStyle name="Calculation 2 2 12 2" xfId="48527"/>
    <cellStyle name="Calculation 2 2 2" xfId="3349"/>
    <cellStyle name="Calculation 2 2 2 2" xfId="9055"/>
    <cellStyle name="Calculation 2 2 2 2 2" xfId="19715"/>
    <cellStyle name="Calculation 2 2 2 2 2 2" xfId="46129"/>
    <cellStyle name="Calculation 2 2 2 2 3" xfId="16958"/>
    <cellStyle name="Calculation 2 2 2 2 3 2" xfId="43376"/>
    <cellStyle name="Calculation 2 2 2 2 4" xfId="35551"/>
    <cellStyle name="Calculation 2 2 2 3" xfId="10221"/>
    <cellStyle name="Calculation 2 2 2 3 2" xfId="20881"/>
    <cellStyle name="Calculation 2 2 2 3 2 2" xfId="47295"/>
    <cellStyle name="Calculation 2 2 2 3 3" xfId="26066"/>
    <cellStyle name="Calculation 2 2 2 3 3 2" xfId="52480"/>
    <cellStyle name="Calculation 2 2 2 3 4" xfId="36717"/>
    <cellStyle name="Calculation 2 2 2 4" xfId="10896"/>
    <cellStyle name="Calculation 2 2 2 4 2" xfId="21541"/>
    <cellStyle name="Calculation 2 2 2 4 2 2" xfId="47955"/>
    <cellStyle name="Calculation 2 2 2 4 3" xfId="28630"/>
    <cellStyle name="Calculation 2 2 2 4 3 2" xfId="55044"/>
    <cellStyle name="Calculation 2 2 2 4 4" xfId="37317"/>
    <cellStyle name="Calculation 2 2 2 5" xfId="8668"/>
    <cellStyle name="Calculation 2 2 2 5 2" xfId="19328"/>
    <cellStyle name="Calculation 2 2 2 5 2 2" xfId="45742"/>
    <cellStyle name="Calculation 2 2 2 5 3" xfId="16650"/>
    <cellStyle name="Calculation 2 2 2 5 3 2" xfId="43068"/>
    <cellStyle name="Calculation 2 2 2 5 4" xfId="35164"/>
    <cellStyle name="Calculation 2 2 2 6" xfId="14136"/>
    <cellStyle name="Calculation 2 2 2 6 2" xfId="40556"/>
    <cellStyle name="Calculation 2 2 2 7" xfId="25061"/>
    <cellStyle name="Calculation 2 2 2 7 2" xfId="51475"/>
    <cellStyle name="Calculation 2 2 2 8" xfId="30019"/>
    <cellStyle name="Calculation 2 2 3" xfId="3378"/>
    <cellStyle name="Calculation 2 2 3 2" xfId="10787"/>
    <cellStyle name="Calculation 2 2 3 2 2" xfId="21432"/>
    <cellStyle name="Calculation 2 2 3 2 2 2" xfId="47846"/>
    <cellStyle name="Calculation 2 2 3 2 3" xfId="28521"/>
    <cellStyle name="Calculation 2 2 3 2 3 2" xfId="54935"/>
    <cellStyle name="Calculation 2 2 3 2 4" xfId="37208"/>
    <cellStyle name="Calculation 2 2 3 3" xfId="9424"/>
    <cellStyle name="Calculation 2 2 3 3 2" xfId="20084"/>
    <cellStyle name="Calculation 2 2 3 3 2 2" xfId="46498"/>
    <cellStyle name="Calculation 2 2 3 3 3" xfId="16448"/>
    <cellStyle name="Calculation 2 2 3 3 3 2" xfId="42866"/>
    <cellStyle name="Calculation 2 2 3 3 4" xfId="35920"/>
    <cellStyle name="Calculation 2 2 3 4" xfId="14165"/>
    <cellStyle name="Calculation 2 2 3 4 2" xfId="40585"/>
    <cellStyle name="Calculation 2 2 3 5" xfId="26275"/>
    <cellStyle name="Calculation 2 2 3 5 2" xfId="52689"/>
    <cellStyle name="Calculation 2 2 3 6" xfId="30048"/>
    <cellStyle name="Calculation 2 2 4" xfId="5080"/>
    <cellStyle name="Calculation 2 2 4 2" xfId="10150"/>
    <cellStyle name="Calculation 2 2 4 2 2" xfId="20810"/>
    <cellStyle name="Calculation 2 2 4 2 2 2" xfId="47224"/>
    <cellStyle name="Calculation 2 2 4 2 3" xfId="12758"/>
    <cellStyle name="Calculation 2 2 4 2 3 2" xfId="39179"/>
    <cellStyle name="Calculation 2 2 4 2 4" xfId="36646"/>
    <cellStyle name="Calculation 2 2 4 3" xfId="15857"/>
    <cellStyle name="Calculation 2 2 4 3 2" xfId="42276"/>
    <cellStyle name="Calculation 2 2 4 4" xfId="23928"/>
    <cellStyle name="Calculation 2 2 4 4 2" xfId="50342"/>
    <cellStyle name="Calculation 2 2 4 5" xfId="31750"/>
    <cellStyle name="Calculation 2 2 5" xfId="5674"/>
    <cellStyle name="Calculation 2 2 5 2" xfId="10562"/>
    <cellStyle name="Calculation 2 2 5 2 2" xfId="21211"/>
    <cellStyle name="Calculation 2 2 5 2 2 2" xfId="47625"/>
    <cellStyle name="Calculation 2 2 5 2 3" xfId="28404"/>
    <cellStyle name="Calculation 2 2 5 2 3 2" xfId="54818"/>
    <cellStyle name="Calculation 2 2 5 2 4" xfId="36997"/>
    <cellStyle name="Calculation 2 2 5 3" xfId="16438"/>
    <cellStyle name="Calculation 2 2 5 3 2" xfId="42856"/>
    <cellStyle name="Calculation 2 2 5 4" xfId="28073"/>
    <cellStyle name="Calculation 2 2 5 4 2" xfId="54487"/>
    <cellStyle name="Calculation 2 2 5 5" xfId="32344"/>
    <cellStyle name="Calculation 2 2 6" xfId="5667"/>
    <cellStyle name="Calculation 2 2 6 2" xfId="16431"/>
    <cellStyle name="Calculation 2 2 6 2 2" xfId="42849"/>
    <cellStyle name="Calculation 2 2 6 3" xfId="27983"/>
    <cellStyle name="Calculation 2 2 6 3 2" xfId="54397"/>
    <cellStyle name="Calculation 2 2 6 4" xfId="32337"/>
    <cellStyle name="Calculation 2 2 7" xfId="5597"/>
    <cellStyle name="Calculation 2 2 7 2" xfId="26652"/>
    <cellStyle name="Calculation 2 2 7 2 2" xfId="53066"/>
    <cellStyle name="Calculation 2 2 7 3" xfId="32267"/>
    <cellStyle name="Calculation 2 2 8" xfId="3385"/>
    <cellStyle name="Calculation 2 2 8 2" xfId="14172"/>
    <cellStyle name="Calculation 2 2 8 2 2" xfId="40592"/>
    <cellStyle name="Calculation 2 2 8 3" xfId="22091"/>
    <cellStyle name="Calculation 2 2 8 3 2" xfId="48505"/>
    <cellStyle name="Calculation 2 2 8 4" xfId="30055"/>
    <cellStyle name="Calculation 2 2 9" xfId="2908"/>
    <cellStyle name="Calculation 2 2 9 2" xfId="13700"/>
    <cellStyle name="Calculation 2 2 9 2 2" xfId="40120"/>
    <cellStyle name="Calculation 2 2 9 3" xfId="27201"/>
    <cellStyle name="Calculation 2 2 9 3 2" xfId="53615"/>
    <cellStyle name="Calculation 2 2 9 4" xfId="29578"/>
    <cellStyle name="Calculation 2 3" xfId="1440"/>
    <cellStyle name="Calculation 2 3 10" xfId="8479"/>
    <cellStyle name="Calculation 2 3 10 2" xfId="19139"/>
    <cellStyle name="Calculation 2 3 10 2 2" xfId="45553"/>
    <cellStyle name="Calculation 2 3 10 3" xfId="12728"/>
    <cellStyle name="Calculation 2 3 10 3 2" xfId="39149"/>
    <cellStyle name="Calculation 2 3 10 4" xfId="34975"/>
    <cellStyle name="Calculation 2 3 11" xfId="12083"/>
    <cellStyle name="Calculation 2 3 11 2" xfId="38504"/>
    <cellStyle name="Calculation 2 3 12" xfId="24348"/>
    <cellStyle name="Calculation 2 3 12 2" xfId="50762"/>
    <cellStyle name="Calculation 2 3 2" xfId="3434"/>
    <cellStyle name="Calculation 2 3 2 2" xfId="8941"/>
    <cellStyle name="Calculation 2 3 2 2 2" xfId="19601"/>
    <cellStyle name="Calculation 2 3 2 2 2 2" xfId="46015"/>
    <cellStyle name="Calculation 2 3 2 2 3" xfId="17087"/>
    <cellStyle name="Calculation 2 3 2 2 3 2" xfId="43505"/>
    <cellStyle name="Calculation 2 3 2 2 4" xfId="35437"/>
    <cellStyle name="Calculation 2 3 2 3" xfId="10399"/>
    <cellStyle name="Calculation 2 3 2 3 2" xfId="21059"/>
    <cellStyle name="Calculation 2 3 2 3 2 2" xfId="47473"/>
    <cellStyle name="Calculation 2 3 2 3 3" xfId="28324"/>
    <cellStyle name="Calculation 2 3 2 3 3 2" xfId="54738"/>
    <cellStyle name="Calculation 2 3 2 3 4" xfId="36895"/>
    <cellStyle name="Calculation 2 3 2 4" xfId="10956"/>
    <cellStyle name="Calculation 2 3 2 4 2" xfId="21601"/>
    <cellStyle name="Calculation 2 3 2 4 2 2" xfId="48015"/>
    <cellStyle name="Calculation 2 3 2 4 3" xfId="28690"/>
    <cellStyle name="Calculation 2 3 2 4 3 2" xfId="55104"/>
    <cellStyle name="Calculation 2 3 2 4 4" xfId="37377"/>
    <cellStyle name="Calculation 2 3 2 5" xfId="8795"/>
    <cellStyle name="Calculation 2 3 2 5 2" xfId="19455"/>
    <cellStyle name="Calculation 2 3 2 5 2 2" xfId="45869"/>
    <cellStyle name="Calculation 2 3 2 5 3" xfId="21944"/>
    <cellStyle name="Calculation 2 3 2 5 3 2" xfId="48358"/>
    <cellStyle name="Calculation 2 3 2 5 4" xfId="35291"/>
    <cellStyle name="Calculation 2 3 2 6" xfId="14219"/>
    <cellStyle name="Calculation 2 3 2 6 2" xfId="40639"/>
    <cellStyle name="Calculation 2 3 2 7" xfId="23428"/>
    <cellStyle name="Calculation 2 3 2 7 2" xfId="49842"/>
    <cellStyle name="Calculation 2 3 2 8" xfId="30104"/>
    <cellStyle name="Calculation 2 3 3" xfId="4312"/>
    <cellStyle name="Calculation 2 3 3 2" xfId="9298"/>
    <cellStyle name="Calculation 2 3 3 2 2" xfId="19958"/>
    <cellStyle name="Calculation 2 3 3 2 2 2" xfId="46372"/>
    <cellStyle name="Calculation 2 3 3 2 3" xfId="28231"/>
    <cellStyle name="Calculation 2 3 3 2 3 2" xfId="54645"/>
    <cellStyle name="Calculation 2 3 3 2 4" xfId="35794"/>
    <cellStyle name="Calculation 2 3 3 3" xfId="15091"/>
    <cellStyle name="Calculation 2 3 3 3 2" xfId="41511"/>
    <cellStyle name="Calculation 2 3 3 4" xfId="26091"/>
    <cellStyle name="Calculation 2 3 3 4 2" xfId="52505"/>
    <cellStyle name="Calculation 2 3 3 5" xfId="30982"/>
    <cellStyle name="Calculation 2 3 4" xfId="3969"/>
    <cellStyle name="Calculation 2 3 4 2" xfId="10299"/>
    <cellStyle name="Calculation 2 3 4 2 2" xfId="20959"/>
    <cellStyle name="Calculation 2 3 4 2 2 2" xfId="47373"/>
    <cellStyle name="Calculation 2 3 4 2 3" xfId="12992"/>
    <cellStyle name="Calculation 2 3 4 2 3 2" xfId="39413"/>
    <cellStyle name="Calculation 2 3 4 2 4" xfId="36795"/>
    <cellStyle name="Calculation 2 3 4 3" xfId="14752"/>
    <cellStyle name="Calculation 2 3 4 3 2" xfId="41172"/>
    <cellStyle name="Calculation 2 3 4 4" xfId="11151"/>
    <cellStyle name="Calculation 2 3 4 4 2" xfId="37572"/>
    <cellStyle name="Calculation 2 3 4 5" xfId="30639"/>
    <cellStyle name="Calculation 2 3 5" xfId="5172"/>
    <cellStyle name="Calculation 2 3 5 2" xfId="10707"/>
    <cellStyle name="Calculation 2 3 5 2 2" xfId="21352"/>
    <cellStyle name="Calculation 2 3 5 2 2 2" xfId="47766"/>
    <cellStyle name="Calculation 2 3 5 2 3" xfId="28450"/>
    <cellStyle name="Calculation 2 3 5 2 3 2" xfId="54864"/>
    <cellStyle name="Calculation 2 3 5 2 4" xfId="37131"/>
    <cellStyle name="Calculation 2 3 5 3" xfId="15949"/>
    <cellStyle name="Calculation 2 3 5 3 2" xfId="42368"/>
    <cellStyle name="Calculation 2 3 5 4" xfId="27276"/>
    <cellStyle name="Calculation 2 3 5 4 2" xfId="53690"/>
    <cellStyle name="Calculation 2 3 5 5" xfId="31842"/>
    <cellStyle name="Calculation 2 3 6" xfId="6246"/>
    <cellStyle name="Calculation 2 3 6 2" xfId="16987"/>
    <cellStyle name="Calculation 2 3 6 2 2" xfId="43405"/>
    <cellStyle name="Calculation 2 3 6 3" xfId="24902"/>
    <cellStyle name="Calculation 2 3 6 3 2" xfId="51316"/>
    <cellStyle name="Calculation 2 3 6 4" xfId="32916"/>
    <cellStyle name="Calculation 2 3 7" xfId="5478"/>
    <cellStyle name="Calculation 2 3 7 2" xfId="25322"/>
    <cellStyle name="Calculation 2 3 7 2 2" xfId="51736"/>
    <cellStyle name="Calculation 2 3 7 3" xfId="32148"/>
    <cellStyle name="Calculation 2 3 8" xfId="7094"/>
    <cellStyle name="Calculation 2 3 8 2" xfId="17782"/>
    <cellStyle name="Calculation 2 3 8 2 2" xfId="44199"/>
    <cellStyle name="Calculation 2 3 8 3" xfId="23108"/>
    <cellStyle name="Calculation 2 3 8 3 2" xfId="49522"/>
    <cellStyle name="Calculation 2 3 8 4" xfId="33764"/>
    <cellStyle name="Calculation 2 3 9" xfId="6936"/>
    <cellStyle name="Calculation 2 3 9 2" xfId="17641"/>
    <cellStyle name="Calculation 2 3 9 2 2" xfId="44058"/>
    <cellStyle name="Calculation 2 3 9 3" xfId="22964"/>
    <cellStyle name="Calculation 2 3 9 3 2" xfId="49378"/>
    <cellStyle name="Calculation 2 3 9 4" xfId="33606"/>
    <cellStyle name="Calculation 2 4" xfId="1715"/>
    <cellStyle name="Calculation 2 4 10" xfId="8506"/>
    <cellStyle name="Calculation 2 4 10 2" xfId="19166"/>
    <cellStyle name="Calculation 2 4 10 2 2" xfId="45580"/>
    <cellStyle name="Calculation 2 4 10 3" xfId="12784"/>
    <cellStyle name="Calculation 2 4 10 3 2" xfId="39205"/>
    <cellStyle name="Calculation 2 4 10 4" xfId="35002"/>
    <cellStyle name="Calculation 2 4 11" xfId="11855"/>
    <cellStyle name="Calculation 2 4 11 2" xfId="38276"/>
    <cellStyle name="Calculation 2 4 12" xfId="23708"/>
    <cellStyle name="Calculation 2 4 12 2" xfId="50122"/>
    <cellStyle name="Calculation 2 4 2" xfId="3706"/>
    <cellStyle name="Calculation 2 4 2 2" xfId="9802"/>
    <cellStyle name="Calculation 2 4 2 2 2" xfId="20462"/>
    <cellStyle name="Calculation 2 4 2 2 2 2" xfId="46876"/>
    <cellStyle name="Calculation 2 4 2 2 3" xfId="11965"/>
    <cellStyle name="Calculation 2 4 2 2 3 2" xfId="38386"/>
    <cellStyle name="Calculation 2 4 2 2 4" xfId="36298"/>
    <cellStyle name="Calculation 2 4 2 3" xfId="9938"/>
    <cellStyle name="Calculation 2 4 2 3 2" xfId="20598"/>
    <cellStyle name="Calculation 2 4 2 3 2 2" xfId="47012"/>
    <cellStyle name="Calculation 2 4 2 3 3" xfId="25814"/>
    <cellStyle name="Calculation 2 4 2 3 3 2" xfId="52228"/>
    <cellStyle name="Calculation 2 4 2 3 4" xfId="36434"/>
    <cellStyle name="Calculation 2 4 2 4" xfId="10967"/>
    <cellStyle name="Calculation 2 4 2 4 2" xfId="21612"/>
    <cellStyle name="Calculation 2 4 2 4 2 2" xfId="48026"/>
    <cellStyle name="Calculation 2 4 2 4 3" xfId="28701"/>
    <cellStyle name="Calculation 2 4 2 4 3 2" xfId="55115"/>
    <cellStyle name="Calculation 2 4 2 4 4" xfId="37388"/>
    <cellStyle name="Calculation 2 4 2 5" xfId="8825"/>
    <cellStyle name="Calculation 2 4 2 5 2" xfId="19485"/>
    <cellStyle name="Calculation 2 4 2 5 2 2" xfId="45899"/>
    <cellStyle name="Calculation 2 4 2 5 3" xfId="27298"/>
    <cellStyle name="Calculation 2 4 2 5 3 2" xfId="53712"/>
    <cellStyle name="Calculation 2 4 2 5 4" xfId="35321"/>
    <cellStyle name="Calculation 2 4 2 6" xfId="14490"/>
    <cellStyle name="Calculation 2 4 2 6 2" xfId="40910"/>
    <cellStyle name="Calculation 2 4 2 7" xfId="23861"/>
    <cellStyle name="Calculation 2 4 2 7 2" xfId="50275"/>
    <cellStyle name="Calculation 2 4 2 8" xfId="30376"/>
    <cellStyle name="Calculation 2 4 3" xfId="2628"/>
    <cellStyle name="Calculation 2 4 3 2" xfId="8909"/>
    <cellStyle name="Calculation 2 4 3 2 2" xfId="19569"/>
    <cellStyle name="Calculation 2 4 3 2 2 2" xfId="45983"/>
    <cellStyle name="Calculation 2 4 3 2 3" xfId="27751"/>
    <cellStyle name="Calculation 2 4 3 2 3 2" xfId="54165"/>
    <cellStyle name="Calculation 2 4 3 2 4" xfId="35405"/>
    <cellStyle name="Calculation 2 4 3 3" xfId="13420"/>
    <cellStyle name="Calculation 2 4 3 3 2" xfId="39840"/>
    <cellStyle name="Calculation 2 4 3 4" xfId="23668"/>
    <cellStyle name="Calculation 2 4 3 4 2" xfId="50082"/>
    <cellStyle name="Calculation 2 4 3 5" xfId="29298"/>
    <cellStyle name="Calculation 2 4 4" xfId="4857"/>
    <cellStyle name="Calculation 2 4 4 2" xfId="9717"/>
    <cellStyle name="Calculation 2 4 4 2 2" xfId="20377"/>
    <cellStyle name="Calculation 2 4 4 2 2 2" xfId="46791"/>
    <cellStyle name="Calculation 2 4 4 2 3" xfId="26713"/>
    <cellStyle name="Calculation 2 4 4 2 3 2" xfId="53127"/>
    <cellStyle name="Calculation 2 4 4 2 4" xfId="36213"/>
    <cellStyle name="Calculation 2 4 4 3" xfId="15634"/>
    <cellStyle name="Calculation 2 4 4 3 2" xfId="42054"/>
    <cellStyle name="Calculation 2 4 4 4" xfId="24525"/>
    <cellStyle name="Calculation 2 4 4 4 2" xfId="50939"/>
    <cellStyle name="Calculation 2 4 4 5" xfId="31527"/>
    <cellStyle name="Calculation 2 4 5" xfId="4353"/>
    <cellStyle name="Calculation 2 4 5 2" xfId="10831"/>
    <cellStyle name="Calculation 2 4 5 2 2" xfId="21476"/>
    <cellStyle name="Calculation 2 4 5 2 2 2" xfId="47890"/>
    <cellStyle name="Calculation 2 4 5 2 3" xfId="28565"/>
    <cellStyle name="Calculation 2 4 5 2 3 2" xfId="54979"/>
    <cellStyle name="Calculation 2 4 5 2 4" xfId="37252"/>
    <cellStyle name="Calculation 2 4 5 3" xfId="15131"/>
    <cellStyle name="Calculation 2 4 5 3 2" xfId="41551"/>
    <cellStyle name="Calculation 2 4 5 4" xfId="24309"/>
    <cellStyle name="Calculation 2 4 5 4 2" xfId="50723"/>
    <cellStyle name="Calculation 2 4 5 5" xfId="31023"/>
    <cellStyle name="Calculation 2 4 6" xfId="4726"/>
    <cellStyle name="Calculation 2 4 6 2" xfId="15503"/>
    <cellStyle name="Calculation 2 4 6 2 2" xfId="41923"/>
    <cellStyle name="Calculation 2 4 6 3" xfId="22447"/>
    <cellStyle name="Calculation 2 4 6 3 2" xfId="48861"/>
    <cellStyle name="Calculation 2 4 6 4" xfId="31396"/>
    <cellStyle name="Calculation 2 4 7" xfId="6172"/>
    <cellStyle name="Calculation 2 4 7 2" xfId="22024"/>
    <cellStyle name="Calculation 2 4 7 2 2" xfId="48438"/>
    <cellStyle name="Calculation 2 4 7 3" xfId="32842"/>
    <cellStyle name="Calculation 2 4 8" xfId="6066"/>
    <cellStyle name="Calculation 2 4 8 2" xfId="16817"/>
    <cellStyle name="Calculation 2 4 8 2 2" xfId="43235"/>
    <cellStyle name="Calculation 2 4 8 3" xfId="22822"/>
    <cellStyle name="Calculation 2 4 8 3 2" xfId="49236"/>
    <cellStyle name="Calculation 2 4 8 4" xfId="32736"/>
    <cellStyle name="Calculation 2 4 9" xfId="7764"/>
    <cellStyle name="Calculation 2 4 9 2" xfId="18431"/>
    <cellStyle name="Calculation 2 4 9 2 2" xfId="44847"/>
    <cellStyle name="Calculation 2 4 9 3" xfId="23365"/>
    <cellStyle name="Calculation 2 4 9 3 2" xfId="49779"/>
    <cellStyle name="Calculation 2 4 9 4" xfId="34434"/>
    <cellStyle name="Calculation 2 5" xfId="1706"/>
    <cellStyle name="Calculation 2 5 10" xfId="8512"/>
    <cellStyle name="Calculation 2 5 10 2" xfId="19172"/>
    <cellStyle name="Calculation 2 5 10 2 2" xfId="45586"/>
    <cellStyle name="Calculation 2 5 10 3" xfId="16374"/>
    <cellStyle name="Calculation 2 5 10 3 2" xfId="42792"/>
    <cellStyle name="Calculation 2 5 10 4" xfId="35008"/>
    <cellStyle name="Calculation 2 5 11" xfId="11864"/>
    <cellStyle name="Calculation 2 5 11 2" xfId="38285"/>
    <cellStyle name="Calculation 2 5 12" xfId="26204"/>
    <cellStyle name="Calculation 2 5 12 2" xfId="52618"/>
    <cellStyle name="Calculation 2 5 2" xfId="3697"/>
    <cellStyle name="Calculation 2 5 2 2" xfId="9684"/>
    <cellStyle name="Calculation 2 5 2 2 2" xfId="20344"/>
    <cellStyle name="Calculation 2 5 2 2 2 2" xfId="46758"/>
    <cellStyle name="Calculation 2 5 2 2 3" xfId="25915"/>
    <cellStyle name="Calculation 2 5 2 2 3 2" xfId="52329"/>
    <cellStyle name="Calculation 2 5 2 2 4" xfId="36180"/>
    <cellStyle name="Calculation 2 5 2 3" xfId="14481"/>
    <cellStyle name="Calculation 2 5 2 3 2" xfId="40901"/>
    <cellStyle name="Calculation 2 5 2 4" xfId="23246"/>
    <cellStyle name="Calculation 2 5 2 4 2" xfId="49660"/>
    <cellStyle name="Calculation 2 5 2 5" xfId="30367"/>
    <cellStyle name="Calculation 2 5 3" xfId="2637"/>
    <cellStyle name="Calculation 2 5 3 2" xfId="10172"/>
    <cellStyle name="Calculation 2 5 3 2 2" xfId="20832"/>
    <cellStyle name="Calculation 2 5 3 2 2 2" xfId="47246"/>
    <cellStyle name="Calculation 2 5 3 2 3" xfId="12275"/>
    <cellStyle name="Calculation 2 5 3 2 3 2" xfId="38696"/>
    <cellStyle name="Calculation 2 5 3 2 4" xfId="36668"/>
    <cellStyle name="Calculation 2 5 3 3" xfId="13429"/>
    <cellStyle name="Calculation 2 5 3 3 2" xfId="39849"/>
    <cellStyle name="Calculation 2 5 3 4" xfId="23703"/>
    <cellStyle name="Calculation 2 5 3 4 2" xfId="50117"/>
    <cellStyle name="Calculation 2 5 3 5" xfId="29307"/>
    <cellStyle name="Calculation 2 5 4" xfId="3117"/>
    <cellStyle name="Calculation 2 5 4 2" xfId="10836"/>
    <cellStyle name="Calculation 2 5 4 2 2" xfId="21481"/>
    <cellStyle name="Calculation 2 5 4 2 2 2" xfId="47895"/>
    <cellStyle name="Calculation 2 5 4 2 3" xfId="28570"/>
    <cellStyle name="Calculation 2 5 4 2 3 2" xfId="54984"/>
    <cellStyle name="Calculation 2 5 4 2 4" xfId="37257"/>
    <cellStyle name="Calculation 2 5 4 3" xfId="13908"/>
    <cellStyle name="Calculation 2 5 4 3 2" xfId="40328"/>
    <cellStyle name="Calculation 2 5 4 4" xfId="22952"/>
    <cellStyle name="Calculation 2 5 4 4 2" xfId="49366"/>
    <cellStyle name="Calculation 2 5 4 5" xfId="29787"/>
    <cellStyle name="Calculation 2 5 5" xfId="4328"/>
    <cellStyle name="Calculation 2 5 5 2" xfId="15106"/>
    <cellStyle name="Calculation 2 5 5 2 2" xfId="41526"/>
    <cellStyle name="Calculation 2 5 5 3" xfId="22604"/>
    <cellStyle name="Calculation 2 5 5 3 2" xfId="49018"/>
    <cellStyle name="Calculation 2 5 5 4" xfId="30998"/>
    <cellStyle name="Calculation 2 5 6" xfId="5568"/>
    <cellStyle name="Calculation 2 5 6 2" xfId="16338"/>
    <cellStyle name="Calculation 2 5 6 2 2" xfId="42757"/>
    <cellStyle name="Calculation 2 5 6 3" xfId="25630"/>
    <cellStyle name="Calculation 2 5 6 3 2" xfId="52044"/>
    <cellStyle name="Calculation 2 5 6 4" xfId="32238"/>
    <cellStyle name="Calculation 2 5 7" xfId="6622"/>
    <cellStyle name="Calculation 2 5 7 2" xfId="22987"/>
    <cellStyle name="Calculation 2 5 7 2 2" xfId="49401"/>
    <cellStyle name="Calculation 2 5 7 3" xfId="33292"/>
    <cellStyle name="Calculation 2 5 8" xfId="6068"/>
    <cellStyle name="Calculation 2 5 8 2" xfId="16819"/>
    <cellStyle name="Calculation 2 5 8 2 2" xfId="43237"/>
    <cellStyle name="Calculation 2 5 8 3" xfId="24065"/>
    <cellStyle name="Calculation 2 5 8 3 2" xfId="50479"/>
    <cellStyle name="Calculation 2 5 8 4" xfId="32738"/>
    <cellStyle name="Calculation 2 5 9" xfId="6094"/>
    <cellStyle name="Calculation 2 5 9 2" xfId="16844"/>
    <cellStyle name="Calculation 2 5 9 2 2" xfId="43262"/>
    <cellStyle name="Calculation 2 5 9 3" xfId="23354"/>
    <cellStyle name="Calculation 2 5 9 3 2" xfId="49768"/>
    <cellStyle name="Calculation 2 5 9 4" xfId="32764"/>
    <cellStyle name="Calculation 2 6" xfId="2397"/>
    <cellStyle name="Calculation 2 6 10" xfId="21761"/>
    <cellStyle name="Calculation 2 6 10 2" xfId="48175"/>
    <cellStyle name="Calculation 2 6 2" xfId="4304"/>
    <cellStyle name="Calculation 2 6 2 2" xfId="9817"/>
    <cellStyle name="Calculation 2 6 2 2 2" xfId="20477"/>
    <cellStyle name="Calculation 2 6 2 2 2 2" xfId="46891"/>
    <cellStyle name="Calculation 2 6 2 2 3" xfId="26704"/>
    <cellStyle name="Calculation 2 6 2 2 3 2" xfId="53118"/>
    <cellStyle name="Calculation 2 6 2 2 4" xfId="36313"/>
    <cellStyle name="Calculation 2 6 2 3" xfId="15083"/>
    <cellStyle name="Calculation 2 6 2 3 2" xfId="41503"/>
    <cellStyle name="Calculation 2 6 2 4" xfId="27651"/>
    <cellStyle name="Calculation 2 6 2 4 2" xfId="54065"/>
    <cellStyle name="Calculation 2 6 2 5" xfId="30974"/>
    <cellStyle name="Calculation 2 6 3" xfId="5031"/>
    <cellStyle name="Calculation 2 6 3 2" xfId="10208"/>
    <cellStyle name="Calculation 2 6 3 2 2" xfId="20868"/>
    <cellStyle name="Calculation 2 6 3 2 2 2" xfId="47282"/>
    <cellStyle name="Calculation 2 6 3 2 3" xfId="11968"/>
    <cellStyle name="Calculation 2 6 3 2 3 2" xfId="38389"/>
    <cellStyle name="Calculation 2 6 3 2 4" xfId="36704"/>
    <cellStyle name="Calculation 2 6 3 3" xfId="15808"/>
    <cellStyle name="Calculation 2 6 3 3 2" xfId="42227"/>
    <cellStyle name="Calculation 2 6 3 4" xfId="24620"/>
    <cellStyle name="Calculation 2 6 3 4 2" xfId="51034"/>
    <cellStyle name="Calculation 2 6 3 5" xfId="31701"/>
    <cellStyle name="Calculation 2 6 4" xfId="6220"/>
    <cellStyle name="Calculation 2 6 4 2" xfId="10974"/>
    <cellStyle name="Calculation 2 6 4 2 2" xfId="21619"/>
    <cellStyle name="Calculation 2 6 4 2 2 2" xfId="48033"/>
    <cellStyle name="Calculation 2 6 4 2 3" xfId="28708"/>
    <cellStyle name="Calculation 2 6 4 2 3 2" xfId="55122"/>
    <cellStyle name="Calculation 2 6 4 2 4" xfId="37395"/>
    <cellStyle name="Calculation 2 6 4 3" xfId="16961"/>
    <cellStyle name="Calculation 2 6 4 3 2" xfId="43379"/>
    <cellStyle name="Calculation 2 6 4 4" xfId="24229"/>
    <cellStyle name="Calculation 2 6 4 4 2" xfId="50643"/>
    <cellStyle name="Calculation 2 6 4 5" xfId="32890"/>
    <cellStyle name="Calculation 2 6 5" xfId="6805"/>
    <cellStyle name="Calculation 2 6 5 2" xfId="17517"/>
    <cellStyle name="Calculation 2 6 5 2 2" xfId="43934"/>
    <cellStyle name="Calculation 2 6 5 3" xfId="12064"/>
    <cellStyle name="Calculation 2 6 5 3 2" xfId="38485"/>
    <cellStyle name="Calculation 2 6 5 4" xfId="33475"/>
    <cellStyle name="Calculation 2 6 6" xfId="7358"/>
    <cellStyle name="Calculation 2 6 6 2" xfId="18025"/>
    <cellStyle name="Calculation 2 6 6 2 2" xfId="44441"/>
    <cellStyle name="Calculation 2 6 6 3" xfId="23237"/>
    <cellStyle name="Calculation 2 6 6 3 2" xfId="49651"/>
    <cellStyle name="Calculation 2 6 6 4" xfId="34028"/>
    <cellStyle name="Calculation 2 6 7" xfId="8003"/>
    <cellStyle name="Calculation 2 6 7 2" xfId="18670"/>
    <cellStyle name="Calculation 2 6 7 2 2" xfId="45084"/>
    <cellStyle name="Calculation 2 6 7 3" xfId="14138"/>
    <cellStyle name="Calculation 2 6 7 3 2" xfId="40558"/>
    <cellStyle name="Calculation 2 6 7 4" xfId="34608"/>
    <cellStyle name="Calculation 2 6 8" xfId="13194"/>
    <cellStyle name="Calculation 2 6 8 2" xfId="39614"/>
    <cellStyle name="Calculation 2 6 9" xfId="21207"/>
    <cellStyle name="Calculation 2 6 9 2" xfId="47621"/>
    <cellStyle name="Calculation 2 7" xfId="2790"/>
    <cellStyle name="Calculation 2 7 2" xfId="9711"/>
    <cellStyle name="Calculation 2 7 2 2" xfId="20371"/>
    <cellStyle name="Calculation 2 7 2 2 2" xfId="46785"/>
    <cellStyle name="Calculation 2 7 2 3" xfId="17682"/>
    <cellStyle name="Calculation 2 7 2 3 2" xfId="44099"/>
    <cellStyle name="Calculation 2 7 2 4" xfId="36207"/>
    <cellStyle name="Calculation 2 7 3" xfId="13582"/>
    <cellStyle name="Calculation 2 7 3 2" xfId="40002"/>
    <cellStyle name="Calculation 2 7 4" xfId="24205"/>
    <cellStyle name="Calculation 2 7 4 2" xfId="50619"/>
    <cellStyle name="Calculation 2 7 5" xfId="29460"/>
    <cellStyle name="Calculation 2 8" xfId="3354"/>
    <cellStyle name="Calculation 2 8 2" xfId="9629"/>
    <cellStyle name="Calculation 2 8 2 2" xfId="20289"/>
    <cellStyle name="Calculation 2 8 2 2 2" xfId="46703"/>
    <cellStyle name="Calculation 2 8 2 3" xfId="14212"/>
    <cellStyle name="Calculation 2 8 2 3 2" xfId="40632"/>
    <cellStyle name="Calculation 2 8 2 4" xfId="36125"/>
    <cellStyle name="Calculation 2 8 3" xfId="14141"/>
    <cellStyle name="Calculation 2 8 3 2" xfId="40561"/>
    <cellStyle name="Calculation 2 8 4" xfId="27921"/>
    <cellStyle name="Calculation 2 8 4 2" xfId="54335"/>
    <cellStyle name="Calculation 2 8 5" xfId="30024"/>
    <cellStyle name="Calculation 2 9" xfId="5514"/>
    <cellStyle name="Calculation 2 9 2" xfId="10472"/>
    <cellStyle name="Calculation 2 9 2 2" xfId="21132"/>
    <cellStyle name="Calculation 2 9 2 2 2" xfId="47546"/>
    <cellStyle name="Calculation 2 9 2 3" xfId="28394"/>
    <cellStyle name="Calculation 2 9 2 3 2" xfId="54808"/>
    <cellStyle name="Calculation 2 9 2 4" xfId="36968"/>
    <cellStyle name="Calculation 2 9 3" xfId="16285"/>
    <cellStyle name="Calculation 2 9 3 2" xfId="42704"/>
    <cellStyle name="Calculation 2 9 4" xfId="21903"/>
    <cellStyle name="Calculation 2 9 4 2" xfId="48317"/>
    <cellStyle name="Calculation 2 9 5" xfId="32184"/>
    <cellStyle name="Calculation 3" xfId="229"/>
    <cellStyle name="Calculation 3 10" xfId="6084"/>
    <cellStyle name="Calculation 3 10 2" xfId="22343"/>
    <cellStyle name="Calculation 3 10 2 2" xfId="48757"/>
    <cellStyle name="Calculation 3 10 3" xfId="32754"/>
    <cellStyle name="Calculation 3 11" xfId="17242"/>
    <cellStyle name="Calculation 3 11 2" xfId="43660"/>
    <cellStyle name="Calculation 3 12" xfId="22486"/>
    <cellStyle name="Calculation 3 12 2" xfId="48900"/>
    <cellStyle name="Calculation 3 2" xfId="1348"/>
    <cellStyle name="Calculation 3 2 10" xfId="8362"/>
    <cellStyle name="Calculation 3 2 10 2" xfId="19022"/>
    <cellStyle name="Calculation 3 2 10 2 2" xfId="45436"/>
    <cellStyle name="Calculation 3 2 10 3" xfId="12546"/>
    <cellStyle name="Calculation 3 2 10 3 2" xfId="38967"/>
    <cellStyle name="Calculation 3 2 10 4" xfId="34858"/>
    <cellStyle name="Calculation 3 2 11" xfId="16815"/>
    <cellStyle name="Calculation 3 2 11 2" xfId="43233"/>
    <cellStyle name="Calculation 3 2 12" xfId="27612"/>
    <cellStyle name="Calculation 3 2 12 2" xfId="54026"/>
    <cellStyle name="Calculation 3 2 2" xfId="3350"/>
    <cellStyle name="Calculation 3 2 2 2" xfId="9054"/>
    <cellStyle name="Calculation 3 2 2 2 2" xfId="19714"/>
    <cellStyle name="Calculation 3 2 2 2 2 2" xfId="46128"/>
    <cellStyle name="Calculation 3 2 2 2 3" xfId="11964"/>
    <cellStyle name="Calculation 3 2 2 2 3 2" xfId="38385"/>
    <cellStyle name="Calculation 3 2 2 2 4" xfId="35550"/>
    <cellStyle name="Calculation 3 2 2 3" xfId="10192"/>
    <cellStyle name="Calculation 3 2 2 3 2" xfId="20852"/>
    <cellStyle name="Calculation 3 2 2 3 2 2" xfId="47266"/>
    <cellStyle name="Calculation 3 2 2 3 3" xfId="16098"/>
    <cellStyle name="Calculation 3 2 2 3 3 2" xfId="42517"/>
    <cellStyle name="Calculation 3 2 2 3 4" xfId="36688"/>
    <cellStyle name="Calculation 3 2 2 4" xfId="10897"/>
    <cellStyle name="Calculation 3 2 2 4 2" xfId="21542"/>
    <cellStyle name="Calculation 3 2 2 4 2 2" xfId="47956"/>
    <cellStyle name="Calculation 3 2 2 4 3" xfId="28631"/>
    <cellStyle name="Calculation 3 2 2 4 3 2" xfId="55045"/>
    <cellStyle name="Calculation 3 2 2 4 4" xfId="37318"/>
    <cellStyle name="Calculation 3 2 2 5" xfId="8669"/>
    <cellStyle name="Calculation 3 2 2 5 2" xfId="19329"/>
    <cellStyle name="Calculation 3 2 2 5 2 2" xfId="45743"/>
    <cellStyle name="Calculation 3 2 2 5 3" xfId="12479"/>
    <cellStyle name="Calculation 3 2 2 5 3 2" xfId="38900"/>
    <cellStyle name="Calculation 3 2 2 5 4" xfId="35165"/>
    <cellStyle name="Calculation 3 2 2 6" xfId="14137"/>
    <cellStyle name="Calculation 3 2 2 6 2" xfId="40557"/>
    <cellStyle name="Calculation 3 2 2 7" xfId="24351"/>
    <cellStyle name="Calculation 3 2 2 7 2" xfId="50765"/>
    <cellStyle name="Calculation 3 2 2 8" xfId="30020"/>
    <cellStyle name="Calculation 3 2 3" xfId="2847"/>
    <cellStyle name="Calculation 3 2 3 2" xfId="9423"/>
    <cellStyle name="Calculation 3 2 3 2 2" xfId="20083"/>
    <cellStyle name="Calculation 3 2 3 2 2 2" xfId="46497"/>
    <cellStyle name="Calculation 3 2 3 2 3" xfId="11577"/>
    <cellStyle name="Calculation 3 2 3 2 3 2" xfId="37998"/>
    <cellStyle name="Calculation 3 2 3 2 4" xfId="35919"/>
    <cellStyle name="Calculation 3 2 3 3" xfId="13639"/>
    <cellStyle name="Calculation 3 2 3 3 2" xfId="40059"/>
    <cellStyle name="Calculation 3 2 3 4" xfId="23256"/>
    <cellStyle name="Calculation 3 2 3 4 2" xfId="49670"/>
    <cellStyle name="Calculation 3 2 3 5" xfId="29517"/>
    <cellStyle name="Calculation 3 2 4" xfId="4481"/>
    <cellStyle name="Calculation 3 2 4 2" xfId="10448"/>
    <cellStyle name="Calculation 3 2 4 2 2" xfId="21108"/>
    <cellStyle name="Calculation 3 2 4 2 2 2" xfId="47522"/>
    <cellStyle name="Calculation 3 2 4 2 3" xfId="28372"/>
    <cellStyle name="Calculation 3 2 4 2 3 2" xfId="54786"/>
    <cellStyle name="Calculation 3 2 4 2 4" xfId="36944"/>
    <cellStyle name="Calculation 3 2 4 3" xfId="15259"/>
    <cellStyle name="Calculation 3 2 4 3 2" xfId="41679"/>
    <cellStyle name="Calculation 3 2 4 4" xfId="23411"/>
    <cellStyle name="Calculation 3 2 4 4 2" xfId="49825"/>
    <cellStyle name="Calculation 3 2 4 5" xfId="31151"/>
    <cellStyle name="Calculation 3 2 5" xfId="4446"/>
    <cellStyle name="Calculation 3 2 5 2" xfId="10708"/>
    <cellStyle name="Calculation 3 2 5 2 2" xfId="21353"/>
    <cellStyle name="Calculation 3 2 5 2 2 2" xfId="47767"/>
    <cellStyle name="Calculation 3 2 5 2 3" xfId="28451"/>
    <cellStyle name="Calculation 3 2 5 2 3 2" xfId="54865"/>
    <cellStyle name="Calculation 3 2 5 2 4" xfId="37132"/>
    <cellStyle name="Calculation 3 2 5 3" xfId="15224"/>
    <cellStyle name="Calculation 3 2 5 3 2" xfId="41644"/>
    <cellStyle name="Calculation 3 2 5 4" xfId="26879"/>
    <cellStyle name="Calculation 3 2 5 4 2" xfId="53293"/>
    <cellStyle name="Calculation 3 2 5 5" xfId="31116"/>
    <cellStyle name="Calculation 3 2 6" xfId="5099"/>
    <cellStyle name="Calculation 3 2 6 2" xfId="15876"/>
    <cellStyle name="Calculation 3 2 6 2 2" xfId="42295"/>
    <cellStyle name="Calculation 3 2 6 3" xfId="24297"/>
    <cellStyle name="Calculation 3 2 6 3 2" xfId="50711"/>
    <cellStyle name="Calculation 3 2 6 4" xfId="31769"/>
    <cellStyle name="Calculation 3 2 7" xfId="6362"/>
    <cellStyle name="Calculation 3 2 7 2" xfId="24895"/>
    <cellStyle name="Calculation 3 2 7 2 2" xfId="51309"/>
    <cellStyle name="Calculation 3 2 7 3" xfId="33032"/>
    <cellStyle name="Calculation 3 2 8" xfId="6950"/>
    <cellStyle name="Calculation 3 2 8 2" xfId="17655"/>
    <cellStyle name="Calculation 3 2 8 2 2" xfId="44072"/>
    <cellStyle name="Calculation 3 2 8 3" xfId="25734"/>
    <cellStyle name="Calculation 3 2 8 3 2" xfId="52148"/>
    <cellStyle name="Calculation 3 2 8 4" xfId="33620"/>
    <cellStyle name="Calculation 3 2 9" xfId="7809"/>
    <cellStyle name="Calculation 3 2 9 2" xfId="18476"/>
    <cellStyle name="Calculation 3 2 9 2 2" xfId="44891"/>
    <cellStyle name="Calculation 3 2 9 3" xfId="24138"/>
    <cellStyle name="Calculation 3 2 9 3 2" xfId="50552"/>
    <cellStyle name="Calculation 3 2 9 4" xfId="34479"/>
    <cellStyle name="Calculation 3 3" xfId="1439"/>
    <cellStyle name="Calculation 3 3 10" xfId="8478"/>
    <cellStyle name="Calculation 3 3 10 2" xfId="19138"/>
    <cellStyle name="Calculation 3 3 10 2 2" xfId="45552"/>
    <cellStyle name="Calculation 3 3 10 3" xfId="17816"/>
    <cellStyle name="Calculation 3 3 10 3 2" xfId="44233"/>
    <cellStyle name="Calculation 3 3 10 4" xfId="34974"/>
    <cellStyle name="Calculation 3 3 11" xfId="12084"/>
    <cellStyle name="Calculation 3 3 11 2" xfId="38505"/>
    <cellStyle name="Calculation 3 3 12" xfId="25076"/>
    <cellStyle name="Calculation 3 3 12 2" xfId="51490"/>
    <cellStyle name="Calculation 3 3 2" xfId="3433"/>
    <cellStyle name="Calculation 3 3 2 2" xfId="9658"/>
    <cellStyle name="Calculation 3 3 2 2 2" xfId="20318"/>
    <cellStyle name="Calculation 3 3 2 2 2 2" xfId="46732"/>
    <cellStyle name="Calculation 3 3 2 2 3" xfId="28194"/>
    <cellStyle name="Calculation 3 3 2 2 3 2" xfId="54608"/>
    <cellStyle name="Calculation 3 3 2 2 4" xfId="36154"/>
    <cellStyle name="Calculation 3 3 2 3" xfId="9955"/>
    <cellStyle name="Calculation 3 3 2 3 2" xfId="20615"/>
    <cellStyle name="Calculation 3 3 2 3 2 2" xfId="47029"/>
    <cellStyle name="Calculation 3 3 2 3 3" xfId="11137"/>
    <cellStyle name="Calculation 3 3 2 3 3 2" xfId="37558"/>
    <cellStyle name="Calculation 3 3 2 3 4" xfId="36451"/>
    <cellStyle name="Calculation 3 3 2 4" xfId="10955"/>
    <cellStyle name="Calculation 3 3 2 4 2" xfId="21600"/>
    <cellStyle name="Calculation 3 3 2 4 2 2" xfId="48014"/>
    <cellStyle name="Calculation 3 3 2 4 3" xfId="28689"/>
    <cellStyle name="Calculation 3 3 2 4 3 2" xfId="55103"/>
    <cellStyle name="Calculation 3 3 2 4 4" xfId="37376"/>
    <cellStyle name="Calculation 3 3 2 5" xfId="8794"/>
    <cellStyle name="Calculation 3 3 2 5 2" xfId="19454"/>
    <cellStyle name="Calculation 3 3 2 5 2 2" xfId="45868"/>
    <cellStyle name="Calculation 3 3 2 5 3" xfId="26126"/>
    <cellStyle name="Calculation 3 3 2 5 3 2" xfId="52540"/>
    <cellStyle name="Calculation 3 3 2 5 4" xfId="35290"/>
    <cellStyle name="Calculation 3 3 2 6" xfId="14218"/>
    <cellStyle name="Calculation 3 3 2 6 2" xfId="40638"/>
    <cellStyle name="Calculation 3 3 2 7" xfId="27447"/>
    <cellStyle name="Calculation 3 3 2 7 2" xfId="53861"/>
    <cellStyle name="Calculation 3 3 2 8" xfId="30103"/>
    <cellStyle name="Calculation 3 3 3" xfId="2815"/>
    <cellStyle name="Calculation 3 3 3 2" xfId="9299"/>
    <cellStyle name="Calculation 3 3 3 2 2" xfId="19959"/>
    <cellStyle name="Calculation 3 3 3 2 2 2" xfId="46373"/>
    <cellStyle name="Calculation 3 3 3 2 3" xfId="11251"/>
    <cellStyle name="Calculation 3 3 3 2 3 2" xfId="37672"/>
    <cellStyle name="Calculation 3 3 3 2 4" xfId="35795"/>
    <cellStyle name="Calculation 3 3 3 3" xfId="13607"/>
    <cellStyle name="Calculation 3 3 3 3 2" xfId="40027"/>
    <cellStyle name="Calculation 3 3 3 4" xfId="22554"/>
    <cellStyle name="Calculation 3 3 3 4 2" xfId="48968"/>
    <cellStyle name="Calculation 3 3 3 5" xfId="29485"/>
    <cellStyle name="Calculation 3 3 4" xfId="4710"/>
    <cellStyle name="Calculation 3 3 4 2" xfId="10044"/>
    <cellStyle name="Calculation 3 3 4 2 2" xfId="20704"/>
    <cellStyle name="Calculation 3 3 4 2 2 2" xfId="47118"/>
    <cellStyle name="Calculation 3 3 4 2 3" xfId="18741"/>
    <cellStyle name="Calculation 3 3 4 2 3 2" xfId="45155"/>
    <cellStyle name="Calculation 3 3 4 2 4" xfId="36540"/>
    <cellStyle name="Calculation 3 3 4 3" xfId="15487"/>
    <cellStyle name="Calculation 3 3 4 3 2" xfId="41907"/>
    <cellStyle name="Calculation 3 3 4 4" xfId="26332"/>
    <cellStyle name="Calculation 3 3 4 4 2" xfId="52746"/>
    <cellStyle name="Calculation 3 3 4 5" xfId="31380"/>
    <cellStyle name="Calculation 3 3 5" xfId="4918"/>
    <cellStyle name="Calculation 3 3 5 2" xfId="10819"/>
    <cellStyle name="Calculation 3 3 5 2 2" xfId="21464"/>
    <cellStyle name="Calculation 3 3 5 2 2 2" xfId="47878"/>
    <cellStyle name="Calculation 3 3 5 2 3" xfId="28553"/>
    <cellStyle name="Calculation 3 3 5 2 3 2" xfId="54967"/>
    <cellStyle name="Calculation 3 3 5 2 4" xfId="37240"/>
    <cellStyle name="Calculation 3 3 5 3" xfId="15695"/>
    <cellStyle name="Calculation 3 3 5 3 2" xfId="42115"/>
    <cellStyle name="Calculation 3 3 5 4" xfId="25249"/>
    <cellStyle name="Calculation 3 3 5 4 2" xfId="51663"/>
    <cellStyle name="Calculation 3 3 5 5" xfId="31588"/>
    <cellStyle name="Calculation 3 3 6" xfId="5702"/>
    <cellStyle name="Calculation 3 3 6 2" xfId="16465"/>
    <cellStyle name="Calculation 3 3 6 2 2" xfId="42883"/>
    <cellStyle name="Calculation 3 3 6 3" xfId="27060"/>
    <cellStyle name="Calculation 3 3 6 3 2" xfId="53474"/>
    <cellStyle name="Calculation 3 3 6 4" xfId="32372"/>
    <cellStyle name="Calculation 3 3 7" xfId="4018"/>
    <cellStyle name="Calculation 3 3 7 2" xfId="26266"/>
    <cellStyle name="Calculation 3 3 7 2 2" xfId="52680"/>
    <cellStyle name="Calculation 3 3 7 3" xfId="30688"/>
    <cellStyle name="Calculation 3 3 8" xfId="6176"/>
    <cellStyle name="Calculation 3 3 8 2" xfId="16917"/>
    <cellStyle name="Calculation 3 3 8 2 2" xfId="43335"/>
    <cellStyle name="Calculation 3 3 8 3" xfId="23014"/>
    <cellStyle name="Calculation 3 3 8 3 2" xfId="49428"/>
    <cellStyle name="Calculation 3 3 8 4" xfId="32846"/>
    <cellStyle name="Calculation 3 3 9" xfId="7667"/>
    <cellStyle name="Calculation 3 3 9 2" xfId="18334"/>
    <cellStyle name="Calculation 3 3 9 2 2" xfId="44750"/>
    <cellStyle name="Calculation 3 3 9 3" xfId="22663"/>
    <cellStyle name="Calculation 3 3 9 3 2" xfId="49077"/>
    <cellStyle name="Calculation 3 3 9 4" xfId="34337"/>
    <cellStyle name="Calculation 3 4" xfId="1716"/>
    <cellStyle name="Calculation 3 4 10" xfId="8505"/>
    <cellStyle name="Calculation 3 4 10 2" xfId="19165"/>
    <cellStyle name="Calculation 3 4 10 2 2" xfId="45579"/>
    <cellStyle name="Calculation 3 4 10 3" xfId="16246"/>
    <cellStyle name="Calculation 3 4 10 3 2" xfId="42665"/>
    <cellStyle name="Calculation 3 4 10 4" xfId="35001"/>
    <cellStyle name="Calculation 3 4 11" xfId="11854"/>
    <cellStyle name="Calculation 3 4 11 2" xfId="38275"/>
    <cellStyle name="Calculation 3 4 12" xfId="23137"/>
    <cellStyle name="Calculation 3 4 12 2" xfId="49551"/>
    <cellStyle name="Calculation 3 4 2" xfId="3707"/>
    <cellStyle name="Calculation 3 4 2 2" xfId="9801"/>
    <cellStyle name="Calculation 3 4 2 2 2" xfId="20461"/>
    <cellStyle name="Calculation 3 4 2 2 2 2" xfId="46875"/>
    <cellStyle name="Calculation 3 4 2 2 3" xfId="21303"/>
    <cellStyle name="Calculation 3 4 2 2 3 2" xfId="47717"/>
    <cellStyle name="Calculation 3 4 2 2 4" xfId="36297"/>
    <cellStyle name="Calculation 3 4 2 3" xfId="9748"/>
    <cellStyle name="Calculation 3 4 2 3 2" xfId="20408"/>
    <cellStyle name="Calculation 3 4 2 3 2 2" xfId="46822"/>
    <cellStyle name="Calculation 3 4 2 3 3" xfId="25907"/>
    <cellStyle name="Calculation 3 4 2 3 3 2" xfId="52321"/>
    <cellStyle name="Calculation 3 4 2 3 4" xfId="36244"/>
    <cellStyle name="Calculation 3 4 2 4" xfId="10966"/>
    <cellStyle name="Calculation 3 4 2 4 2" xfId="21611"/>
    <cellStyle name="Calculation 3 4 2 4 2 2" xfId="48025"/>
    <cellStyle name="Calculation 3 4 2 4 3" xfId="28700"/>
    <cellStyle name="Calculation 3 4 2 4 3 2" xfId="55114"/>
    <cellStyle name="Calculation 3 4 2 4 4" xfId="37387"/>
    <cellStyle name="Calculation 3 4 2 5" xfId="8824"/>
    <cellStyle name="Calculation 3 4 2 5 2" xfId="19484"/>
    <cellStyle name="Calculation 3 4 2 5 2 2" xfId="45898"/>
    <cellStyle name="Calculation 3 4 2 5 3" xfId="23665"/>
    <cellStyle name="Calculation 3 4 2 5 3 2" xfId="50079"/>
    <cellStyle name="Calculation 3 4 2 5 4" xfId="35320"/>
    <cellStyle name="Calculation 3 4 2 6" xfId="14491"/>
    <cellStyle name="Calculation 3 4 2 6 2" xfId="40911"/>
    <cellStyle name="Calculation 3 4 2 7" xfId="27665"/>
    <cellStyle name="Calculation 3 4 2 7 2" xfId="54079"/>
    <cellStyle name="Calculation 3 4 2 8" xfId="30377"/>
    <cellStyle name="Calculation 3 4 3" xfId="2627"/>
    <cellStyle name="Calculation 3 4 3 2" xfId="8910"/>
    <cellStyle name="Calculation 3 4 3 2 2" xfId="19570"/>
    <cellStyle name="Calculation 3 4 3 2 2 2" xfId="45984"/>
    <cellStyle name="Calculation 3 4 3 2 3" xfId="27898"/>
    <cellStyle name="Calculation 3 4 3 2 3 2" xfId="54312"/>
    <cellStyle name="Calculation 3 4 3 2 4" xfId="35406"/>
    <cellStyle name="Calculation 3 4 3 3" xfId="13419"/>
    <cellStyle name="Calculation 3 4 3 3 2" xfId="39839"/>
    <cellStyle name="Calculation 3 4 3 4" xfId="24701"/>
    <cellStyle name="Calculation 3 4 3 4 2" xfId="51115"/>
    <cellStyle name="Calculation 3 4 3 5" xfId="29297"/>
    <cellStyle name="Calculation 3 4 4" xfId="3330"/>
    <cellStyle name="Calculation 3 4 4 2" xfId="9770"/>
    <cellStyle name="Calculation 3 4 4 2 2" xfId="20430"/>
    <cellStyle name="Calculation 3 4 4 2 2 2" xfId="46844"/>
    <cellStyle name="Calculation 3 4 4 2 3" xfId="27822"/>
    <cellStyle name="Calculation 3 4 4 2 3 2" xfId="54236"/>
    <cellStyle name="Calculation 3 4 4 2 4" xfId="36266"/>
    <cellStyle name="Calculation 3 4 4 3" xfId="14118"/>
    <cellStyle name="Calculation 3 4 4 3 2" xfId="40538"/>
    <cellStyle name="Calculation 3 4 4 4" xfId="26863"/>
    <cellStyle name="Calculation 3 4 4 4 2" xfId="53277"/>
    <cellStyle name="Calculation 3 4 4 5" xfId="30000"/>
    <cellStyle name="Calculation 3 4 5" xfId="3760"/>
    <cellStyle name="Calculation 3 4 5 2" xfId="10830"/>
    <cellStyle name="Calculation 3 4 5 2 2" xfId="21475"/>
    <cellStyle name="Calculation 3 4 5 2 2 2" xfId="47889"/>
    <cellStyle name="Calculation 3 4 5 2 3" xfId="28564"/>
    <cellStyle name="Calculation 3 4 5 2 3 2" xfId="54978"/>
    <cellStyle name="Calculation 3 4 5 2 4" xfId="37251"/>
    <cellStyle name="Calculation 3 4 5 3" xfId="14543"/>
    <cellStyle name="Calculation 3 4 5 3 2" xfId="40963"/>
    <cellStyle name="Calculation 3 4 5 4" xfId="25332"/>
    <cellStyle name="Calculation 3 4 5 4 2" xfId="51746"/>
    <cellStyle name="Calculation 3 4 5 5" xfId="30430"/>
    <cellStyle name="Calculation 3 4 6" xfId="5577"/>
    <cellStyle name="Calculation 3 4 6 2" xfId="16347"/>
    <cellStyle name="Calculation 3 4 6 2 2" xfId="42766"/>
    <cellStyle name="Calculation 3 4 6 3" xfId="23273"/>
    <cellStyle name="Calculation 3 4 6 3 2" xfId="49687"/>
    <cellStyle name="Calculation 3 4 6 4" xfId="32247"/>
    <cellStyle name="Calculation 3 4 7" xfId="6635"/>
    <cellStyle name="Calculation 3 4 7 2" xfId="25754"/>
    <cellStyle name="Calculation 3 4 7 2 2" xfId="52168"/>
    <cellStyle name="Calculation 3 4 7 3" xfId="33305"/>
    <cellStyle name="Calculation 3 4 8" xfId="3735"/>
    <cellStyle name="Calculation 3 4 8 2" xfId="14518"/>
    <cellStyle name="Calculation 3 4 8 2 2" xfId="40938"/>
    <cellStyle name="Calculation 3 4 8 3" xfId="22543"/>
    <cellStyle name="Calculation 3 4 8 3 2" xfId="48957"/>
    <cellStyle name="Calculation 3 4 8 4" xfId="30405"/>
    <cellStyle name="Calculation 3 4 9" xfId="7209"/>
    <cellStyle name="Calculation 3 4 9 2" xfId="17876"/>
    <cellStyle name="Calculation 3 4 9 2 2" xfId="44293"/>
    <cellStyle name="Calculation 3 4 9 3" xfId="26645"/>
    <cellStyle name="Calculation 3 4 9 3 2" xfId="53059"/>
    <cellStyle name="Calculation 3 4 9 4" xfId="33879"/>
    <cellStyle name="Calculation 3 5" xfId="1807"/>
    <cellStyle name="Calculation 3 5 10" xfId="8513"/>
    <cellStyle name="Calculation 3 5 10 2" xfId="19173"/>
    <cellStyle name="Calculation 3 5 10 2 2" xfId="45587"/>
    <cellStyle name="Calculation 3 5 10 3" xfId="12194"/>
    <cellStyle name="Calculation 3 5 10 3 2" xfId="38615"/>
    <cellStyle name="Calculation 3 5 10 4" xfId="35009"/>
    <cellStyle name="Calculation 3 5 11" xfId="11773"/>
    <cellStyle name="Calculation 3 5 11 2" xfId="38194"/>
    <cellStyle name="Calculation 3 5 12" xfId="27242"/>
    <cellStyle name="Calculation 3 5 12 2" xfId="53656"/>
    <cellStyle name="Calculation 3 5 2" xfId="3784"/>
    <cellStyle name="Calculation 3 5 2 2" xfId="9742"/>
    <cellStyle name="Calculation 3 5 2 2 2" xfId="20402"/>
    <cellStyle name="Calculation 3 5 2 2 2 2" xfId="46816"/>
    <cellStyle name="Calculation 3 5 2 2 3" xfId="27825"/>
    <cellStyle name="Calculation 3 5 2 2 3 2" xfId="54239"/>
    <cellStyle name="Calculation 3 5 2 2 4" xfId="36238"/>
    <cellStyle name="Calculation 3 5 2 3" xfId="14567"/>
    <cellStyle name="Calculation 3 5 2 3 2" xfId="40987"/>
    <cellStyle name="Calculation 3 5 2 4" xfId="22854"/>
    <cellStyle name="Calculation 3 5 2 4 2" xfId="49268"/>
    <cellStyle name="Calculation 3 5 2 5" xfId="30454"/>
    <cellStyle name="Calculation 3 5 3" xfId="4511"/>
    <cellStyle name="Calculation 3 5 3 2" xfId="10460"/>
    <cellStyle name="Calculation 3 5 3 2 2" xfId="21120"/>
    <cellStyle name="Calculation 3 5 3 2 2 2" xfId="47534"/>
    <cellStyle name="Calculation 3 5 3 2 3" xfId="28384"/>
    <cellStyle name="Calculation 3 5 3 2 3 2" xfId="54798"/>
    <cellStyle name="Calculation 3 5 3 2 4" xfId="36956"/>
    <cellStyle name="Calculation 3 5 3 3" xfId="15289"/>
    <cellStyle name="Calculation 3 5 3 3 2" xfId="41709"/>
    <cellStyle name="Calculation 3 5 3 4" xfId="26331"/>
    <cellStyle name="Calculation 3 5 3 4 2" xfId="52745"/>
    <cellStyle name="Calculation 3 5 3 5" xfId="31181"/>
    <cellStyle name="Calculation 3 5 4" xfId="4208"/>
    <cellStyle name="Calculation 3 5 4 2" xfId="10837"/>
    <cellStyle name="Calculation 3 5 4 2 2" xfId="21482"/>
    <cellStyle name="Calculation 3 5 4 2 2 2" xfId="47896"/>
    <cellStyle name="Calculation 3 5 4 2 3" xfId="28571"/>
    <cellStyle name="Calculation 3 5 4 2 3 2" xfId="54985"/>
    <cellStyle name="Calculation 3 5 4 2 4" xfId="37258"/>
    <cellStyle name="Calculation 3 5 4 3" xfId="14987"/>
    <cellStyle name="Calculation 3 5 4 3 2" xfId="41407"/>
    <cellStyle name="Calculation 3 5 4 4" xfId="25595"/>
    <cellStyle name="Calculation 3 5 4 4 2" xfId="52009"/>
    <cellStyle name="Calculation 3 5 4 5" xfId="30878"/>
    <cellStyle name="Calculation 3 5 5" xfId="3751"/>
    <cellStyle name="Calculation 3 5 5 2" xfId="14534"/>
    <cellStyle name="Calculation 3 5 5 2 2" xfId="40954"/>
    <cellStyle name="Calculation 3 5 5 3" xfId="24256"/>
    <cellStyle name="Calculation 3 5 5 3 2" xfId="50670"/>
    <cellStyle name="Calculation 3 5 5 4" xfId="30421"/>
    <cellStyle name="Calculation 3 5 6" xfId="5726"/>
    <cellStyle name="Calculation 3 5 6 2" xfId="16488"/>
    <cellStyle name="Calculation 3 5 6 2 2" xfId="42906"/>
    <cellStyle name="Calculation 3 5 6 3" xfId="21906"/>
    <cellStyle name="Calculation 3 5 6 3 2" xfId="48320"/>
    <cellStyle name="Calculation 3 5 6 4" xfId="32396"/>
    <cellStyle name="Calculation 3 5 7" xfId="5490"/>
    <cellStyle name="Calculation 3 5 7 2" xfId="22651"/>
    <cellStyle name="Calculation 3 5 7 2 2" xfId="49065"/>
    <cellStyle name="Calculation 3 5 7 3" xfId="32160"/>
    <cellStyle name="Calculation 3 5 8" xfId="7470"/>
    <cellStyle name="Calculation 3 5 8 2" xfId="18137"/>
    <cellStyle name="Calculation 3 5 8 2 2" xfId="44553"/>
    <cellStyle name="Calculation 3 5 8 3" xfId="26615"/>
    <cellStyle name="Calculation 3 5 8 3 2" xfId="53029"/>
    <cellStyle name="Calculation 3 5 8 4" xfId="34140"/>
    <cellStyle name="Calculation 3 5 9" xfId="6534"/>
    <cellStyle name="Calculation 3 5 9 2" xfId="17259"/>
    <cellStyle name="Calculation 3 5 9 2 2" xfId="43677"/>
    <cellStyle name="Calculation 3 5 9 3" xfId="25764"/>
    <cellStyle name="Calculation 3 5 9 3 2" xfId="52178"/>
    <cellStyle name="Calculation 3 5 9 4" xfId="33204"/>
    <cellStyle name="Calculation 3 6" xfId="2398"/>
    <cellStyle name="Calculation 3 6 10" xfId="26301"/>
    <cellStyle name="Calculation 3 6 10 2" xfId="52715"/>
    <cellStyle name="Calculation 3 6 2" xfId="4305"/>
    <cellStyle name="Calculation 3 6 2 2" xfId="9893"/>
    <cellStyle name="Calculation 3 6 2 2 2" xfId="20553"/>
    <cellStyle name="Calculation 3 6 2 2 2 2" xfId="46967"/>
    <cellStyle name="Calculation 3 6 2 2 3" xfId="26469"/>
    <cellStyle name="Calculation 3 6 2 2 3 2" xfId="52883"/>
    <cellStyle name="Calculation 3 6 2 2 4" xfId="36389"/>
    <cellStyle name="Calculation 3 6 2 3" xfId="15084"/>
    <cellStyle name="Calculation 3 6 2 3 2" xfId="41504"/>
    <cellStyle name="Calculation 3 6 2 4" xfId="22088"/>
    <cellStyle name="Calculation 3 6 2 4 2" xfId="48502"/>
    <cellStyle name="Calculation 3 6 2 5" xfId="30975"/>
    <cellStyle name="Calculation 3 6 3" xfId="5032"/>
    <cellStyle name="Calculation 3 6 3 2" xfId="10099"/>
    <cellStyle name="Calculation 3 6 3 2 2" xfId="20759"/>
    <cellStyle name="Calculation 3 6 3 2 2 2" xfId="47173"/>
    <cellStyle name="Calculation 3 6 3 2 3" xfId="27776"/>
    <cellStyle name="Calculation 3 6 3 2 3 2" xfId="54190"/>
    <cellStyle name="Calculation 3 6 3 2 4" xfId="36595"/>
    <cellStyle name="Calculation 3 6 3 3" xfId="15809"/>
    <cellStyle name="Calculation 3 6 3 3 2" xfId="42228"/>
    <cellStyle name="Calculation 3 6 3 4" xfId="28019"/>
    <cellStyle name="Calculation 3 6 3 4 2" xfId="54433"/>
    <cellStyle name="Calculation 3 6 3 5" xfId="31702"/>
    <cellStyle name="Calculation 3 6 4" xfId="6221"/>
    <cellStyle name="Calculation 3 6 4 2" xfId="11003"/>
    <cellStyle name="Calculation 3 6 4 2 2" xfId="21648"/>
    <cellStyle name="Calculation 3 6 4 2 2 2" xfId="48062"/>
    <cellStyle name="Calculation 3 6 4 2 3" xfId="28737"/>
    <cellStyle name="Calculation 3 6 4 2 3 2" xfId="55151"/>
    <cellStyle name="Calculation 3 6 4 2 4" xfId="37424"/>
    <cellStyle name="Calculation 3 6 4 3" xfId="16962"/>
    <cellStyle name="Calculation 3 6 4 3 2" xfId="43380"/>
    <cellStyle name="Calculation 3 6 4 4" xfId="23343"/>
    <cellStyle name="Calculation 3 6 4 4 2" xfId="49757"/>
    <cellStyle name="Calculation 3 6 4 5" xfId="32891"/>
    <cellStyle name="Calculation 3 6 5" xfId="6806"/>
    <cellStyle name="Calculation 3 6 5 2" xfId="17518"/>
    <cellStyle name="Calculation 3 6 5 2 2" xfId="43935"/>
    <cellStyle name="Calculation 3 6 5 3" xfId="24117"/>
    <cellStyle name="Calculation 3 6 5 3 2" xfId="50531"/>
    <cellStyle name="Calculation 3 6 5 4" xfId="33476"/>
    <cellStyle name="Calculation 3 6 6" xfId="7359"/>
    <cellStyle name="Calculation 3 6 6 2" xfId="18026"/>
    <cellStyle name="Calculation 3 6 6 2 2" xfId="44442"/>
    <cellStyle name="Calculation 3 6 6 3" xfId="26375"/>
    <cellStyle name="Calculation 3 6 6 3 2" xfId="52789"/>
    <cellStyle name="Calculation 3 6 6 4" xfId="34029"/>
    <cellStyle name="Calculation 3 6 7" xfId="8004"/>
    <cellStyle name="Calculation 3 6 7 2" xfId="18671"/>
    <cellStyle name="Calculation 3 6 7 2 2" xfId="45085"/>
    <cellStyle name="Calculation 3 6 7 3" xfId="11189"/>
    <cellStyle name="Calculation 3 6 7 3 2" xfId="37610"/>
    <cellStyle name="Calculation 3 6 7 4" xfId="34609"/>
    <cellStyle name="Calculation 3 6 8" xfId="13195"/>
    <cellStyle name="Calculation 3 6 8 2" xfId="39615"/>
    <cellStyle name="Calculation 3 6 9" xfId="11273"/>
    <cellStyle name="Calculation 3 6 9 2" xfId="37694"/>
    <cellStyle name="Calculation 3 7" xfId="2791"/>
    <cellStyle name="Calculation 3 7 2" xfId="9732"/>
    <cellStyle name="Calculation 3 7 2 2" xfId="20392"/>
    <cellStyle name="Calculation 3 7 2 2 2" xfId="46806"/>
    <cellStyle name="Calculation 3 7 2 3" xfId="11270"/>
    <cellStyle name="Calculation 3 7 2 3 2" xfId="37691"/>
    <cellStyle name="Calculation 3 7 2 4" xfId="36228"/>
    <cellStyle name="Calculation 3 7 3" xfId="13583"/>
    <cellStyle name="Calculation 3 7 3 2" xfId="40003"/>
    <cellStyle name="Calculation 3 7 4" xfId="27355"/>
    <cellStyle name="Calculation 3 7 4 2" xfId="53769"/>
    <cellStyle name="Calculation 3 7 5" xfId="29461"/>
    <cellStyle name="Calculation 3 8" xfId="3356"/>
    <cellStyle name="Calculation 3 8 2" xfId="9690"/>
    <cellStyle name="Calculation 3 8 2 2" xfId="20350"/>
    <cellStyle name="Calculation 3 8 2 2 2" xfId="46764"/>
    <cellStyle name="Calculation 3 8 2 3" xfId="11604"/>
    <cellStyle name="Calculation 3 8 2 3 2" xfId="38025"/>
    <cellStyle name="Calculation 3 8 2 4" xfId="36186"/>
    <cellStyle name="Calculation 3 8 3" xfId="14143"/>
    <cellStyle name="Calculation 3 8 3 2" xfId="40563"/>
    <cellStyle name="Calculation 3 8 4" xfId="27034"/>
    <cellStyle name="Calculation 3 8 4 2" xfId="53448"/>
    <cellStyle name="Calculation 3 8 5" xfId="30026"/>
    <cellStyle name="Calculation 3 9" xfId="5510"/>
    <cellStyle name="Calculation 3 9 2" xfId="10476"/>
    <cellStyle name="Calculation 3 9 2 2" xfId="21136"/>
    <cellStyle name="Calculation 3 9 2 2 2" xfId="47550"/>
    <cellStyle name="Calculation 3 9 2 3" xfId="28397"/>
    <cellStyle name="Calculation 3 9 2 3 2" xfId="54811"/>
    <cellStyle name="Calculation 3 9 2 4" xfId="36972"/>
    <cellStyle name="Calculation 3 9 3" xfId="16281"/>
    <cellStyle name="Calculation 3 9 3 2" xfId="42700"/>
    <cellStyle name="Calculation 3 9 4" xfId="22703"/>
    <cellStyle name="Calculation 3 9 4 2" xfId="49117"/>
    <cellStyle name="Calculation 3 9 5" xfId="32180"/>
    <cellStyle name="Check Cell" xfId="8089" builtinId="23" customBuiltin="1"/>
    <cellStyle name="Check Cell 2" xfId="230"/>
    <cellStyle name="Check Cell 2 2" xfId="10563"/>
    <cellStyle name="Check Cell 2 3" xfId="10505"/>
    <cellStyle name="Check Cell 3" xfId="231"/>
    <cellStyle name="column Head Underlined" xfId="232"/>
    <cellStyle name="Column Heading" xfId="233"/>
    <cellStyle name="Comma" xfId="6" builtinId="3"/>
    <cellStyle name="Comma [1]" xfId="234"/>
    <cellStyle name="Comma [1] 2" xfId="235"/>
    <cellStyle name="Comma [1] 2 2" xfId="236"/>
    <cellStyle name="Comma [1] 2 3" xfId="237"/>
    <cellStyle name="Comma [1] 2 4" xfId="238"/>
    <cellStyle name="Comma [1] 2 5" xfId="239"/>
    <cellStyle name="Comma [1] 2 6" xfId="240"/>
    <cellStyle name="Comma [1] 2 7" xfId="241"/>
    <cellStyle name="Comma [1] 2 8" xfId="242"/>
    <cellStyle name="Comma 10" xfId="7"/>
    <cellStyle name="Comma 10 2" xfId="1349"/>
    <cellStyle name="Comma 10 2 2" xfId="1971"/>
    <cellStyle name="Comma 10 2 2 2" xfId="12842"/>
    <cellStyle name="Comma 10 2 2 2 2" xfId="39263"/>
    <cellStyle name="Comma 10 2 2 3" xfId="29042"/>
    <cellStyle name="Comma 10 2 3" xfId="9135"/>
    <cellStyle name="Comma 10 2 3 2" xfId="19795"/>
    <cellStyle name="Comma 10 2 3 2 2" xfId="46209"/>
    <cellStyle name="Comma 10 2 3 3" xfId="35631"/>
    <cellStyle name="Comma 10 2 4" xfId="12297"/>
    <cellStyle name="Comma 10 2 4 2" xfId="38718"/>
    <cellStyle name="Comma 10 2 5" xfId="28852"/>
    <cellStyle name="Comma 10 3" xfId="1717"/>
    <cellStyle name="Comma 10 3 2" xfId="10564"/>
    <cellStyle name="Comma 10 3 2 2" xfId="21212"/>
    <cellStyle name="Comma 10 3 2 2 2" xfId="47626"/>
    <cellStyle name="Comma 10 3 2 3" xfId="36998"/>
    <cellStyle name="Comma 10 3 3" xfId="12618"/>
    <cellStyle name="Comma 10 3 3 2" xfId="39039"/>
    <cellStyle name="Comma 10 3 4" xfId="28945"/>
    <cellStyle name="Comma 10 4" xfId="2187"/>
    <cellStyle name="Comma 10 4 2" xfId="11009"/>
    <cellStyle name="Comma 10 4 2 2" xfId="21654"/>
    <cellStyle name="Comma 10 4 2 2 2" xfId="48068"/>
    <cellStyle name="Comma 10 4 2 3" xfId="37430"/>
    <cellStyle name="Comma 10 4 3" xfId="13032"/>
    <cellStyle name="Comma 10 4 3 2" xfId="39453"/>
    <cellStyle name="Comma 10 4 4" xfId="29130"/>
    <cellStyle name="Comma 10 5" xfId="8115"/>
    <cellStyle name="Comma 10 5 2" xfId="18776"/>
    <cellStyle name="Comma 10 5 2 2" xfId="45190"/>
    <cellStyle name="Comma 10 5 3" xfId="34679"/>
    <cellStyle name="Comma 10 6" xfId="11111"/>
    <cellStyle name="Comma 10 6 2" xfId="37532"/>
    <cellStyle name="Comma 10 7" xfId="21751"/>
    <cellStyle name="Comma 10 7 2" xfId="48165"/>
    <cellStyle name="Comma 10 8" xfId="28741"/>
    <cellStyle name="Comma 11" xfId="19"/>
    <cellStyle name="Comma 11 2" xfId="1343"/>
    <cellStyle name="Comma 11 2 2" xfId="1969"/>
    <cellStyle name="Comma 11 2 2 2" xfId="12840"/>
    <cellStyle name="Comma 11 2 2 2 2" xfId="39261"/>
    <cellStyle name="Comma 11 2 2 3" xfId="29040"/>
    <cellStyle name="Comma 11 2 3" xfId="8913"/>
    <cellStyle name="Comma 11 2 3 2" xfId="19573"/>
    <cellStyle name="Comma 11 2 3 2 2" xfId="45987"/>
    <cellStyle name="Comma 11 2 3 3" xfId="35409"/>
    <cellStyle name="Comma 11 2 4" xfId="12293"/>
    <cellStyle name="Comma 11 2 4 2" xfId="38714"/>
    <cellStyle name="Comma 11 2 5" xfId="28850"/>
    <cellStyle name="Comma 11 3" xfId="1700"/>
    <cellStyle name="Comma 11 3 2" xfId="10535"/>
    <cellStyle name="Comma 11 3 2 2" xfId="21188"/>
    <cellStyle name="Comma 11 3 2 2 2" xfId="47602"/>
    <cellStyle name="Comma 11 3 2 3" xfId="36995"/>
    <cellStyle name="Comma 11 3 3" xfId="12603"/>
    <cellStyle name="Comma 11 3 3 2" xfId="39024"/>
    <cellStyle name="Comma 11 3 4" xfId="28943"/>
    <cellStyle name="Comma 11 4" xfId="2188"/>
    <cellStyle name="Comma 11 4 2" xfId="11007"/>
    <cellStyle name="Comma 11 4 2 2" xfId="21652"/>
    <cellStyle name="Comma 11 4 2 2 2" xfId="48066"/>
    <cellStyle name="Comma 11 4 2 3" xfId="37428"/>
    <cellStyle name="Comma 11 4 3" xfId="13033"/>
    <cellStyle name="Comma 11 4 3 2" xfId="39454"/>
    <cellStyle name="Comma 11 4 4" xfId="29131"/>
    <cellStyle name="Comma 11 5" xfId="8112"/>
    <cellStyle name="Comma 11 5 2" xfId="18773"/>
    <cellStyle name="Comma 11 5 2 2" xfId="45187"/>
    <cellStyle name="Comma 11 5 3" xfId="34677"/>
    <cellStyle name="Comma 11 6" xfId="11123"/>
    <cellStyle name="Comma 11 6 2" xfId="37544"/>
    <cellStyle name="Comma 11 7" xfId="28749"/>
    <cellStyle name="Comma 12" xfId="244"/>
    <cellStyle name="Comma 12 2" xfId="1350"/>
    <cellStyle name="Comma 12 2 2" xfId="1972"/>
    <cellStyle name="Comma 12 2 2 2" xfId="12843"/>
    <cellStyle name="Comma 12 2 2 2 2" xfId="39264"/>
    <cellStyle name="Comma 12 2 2 3" xfId="29043"/>
    <cellStyle name="Comma 12 2 3" xfId="9136"/>
    <cellStyle name="Comma 12 2 3 2" xfId="19796"/>
    <cellStyle name="Comma 12 2 3 2 2" xfId="46210"/>
    <cellStyle name="Comma 12 2 3 3" xfId="35632"/>
    <cellStyle name="Comma 12 2 4" xfId="12298"/>
    <cellStyle name="Comma 12 2 4 2" xfId="38719"/>
    <cellStyle name="Comma 12 2 5" xfId="28853"/>
    <cellStyle name="Comma 12 3" xfId="1718"/>
    <cellStyle name="Comma 12 3 2" xfId="10565"/>
    <cellStyle name="Comma 12 3 2 2" xfId="21213"/>
    <cellStyle name="Comma 12 3 2 2 2" xfId="47627"/>
    <cellStyle name="Comma 12 3 2 3" xfId="36999"/>
    <cellStyle name="Comma 12 3 3" xfId="12619"/>
    <cellStyle name="Comma 12 3 3 2" xfId="39040"/>
    <cellStyle name="Comma 12 3 4" xfId="28946"/>
    <cellStyle name="Comma 12 4" xfId="2189"/>
    <cellStyle name="Comma 12 4 2" xfId="11010"/>
    <cellStyle name="Comma 12 4 2 2" xfId="21655"/>
    <cellStyle name="Comma 12 4 2 2 2" xfId="48069"/>
    <cellStyle name="Comma 12 4 2 3" xfId="37431"/>
    <cellStyle name="Comma 12 4 3" xfId="13034"/>
    <cellStyle name="Comma 12 4 3 2" xfId="39455"/>
    <cellStyle name="Comma 12 4 4" xfId="29132"/>
    <cellStyle name="Comma 12 5" xfId="8116"/>
    <cellStyle name="Comma 12 5 2" xfId="18777"/>
    <cellStyle name="Comma 12 5 2 2" xfId="45191"/>
    <cellStyle name="Comma 12 5 3" xfId="34680"/>
    <cellStyle name="Comma 12 6" xfId="11307"/>
    <cellStyle name="Comma 12 6 2" xfId="37728"/>
    <cellStyle name="Comma 12 7" xfId="28752"/>
    <cellStyle name="Comma 13" xfId="245"/>
    <cellStyle name="Comma 13 2" xfId="1351"/>
    <cellStyle name="Comma 13 2 2" xfId="1973"/>
    <cellStyle name="Comma 13 2 2 2" xfId="12844"/>
    <cellStyle name="Comma 13 2 2 2 2" xfId="39265"/>
    <cellStyle name="Comma 13 2 2 3" xfId="29044"/>
    <cellStyle name="Comma 13 2 3" xfId="9137"/>
    <cellStyle name="Comma 13 2 3 2" xfId="19797"/>
    <cellStyle name="Comma 13 2 3 2 2" xfId="46211"/>
    <cellStyle name="Comma 13 2 3 3" xfId="35633"/>
    <cellStyle name="Comma 13 2 4" xfId="12299"/>
    <cellStyle name="Comma 13 2 4 2" xfId="38720"/>
    <cellStyle name="Comma 13 2 5" xfId="28854"/>
    <cellStyle name="Comma 13 3" xfId="1719"/>
    <cellStyle name="Comma 13 3 2" xfId="10566"/>
    <cellStyle name="Comma 13 3 2 2" xfId="21214"/>
    <cellStyle name="Comma 13 3 2 2 2" xfId="47628"/>
    <cellStyle name="Comma 13 3 2 3" xfId="37000"/>
    <cellStyle name="Comma 13 3 3" xfId="12620"/>
    <cellStyle name="Comma 13 3 3 2" xfId="39041"/>
    <cellStyle name="Comma 13 3 4" xfId="28947"/>
    <cellStyle name="Comma 13 4" xfId="2190"/>
    <cellStyle name="Comma 13 4 2" xfId="11011"/>
    <cellStyle name="Comma 13 4 2 2" xfId="21656"/>
    <cellStyle name="Comma 13 4 2 2 2" xfId="48070"/>
    <cellStyle name="Comma 13 4 2 3" xfId="37432"/>
    <cellStyle name="Comma 13 4 3" xfId="13035"/>
    <cellStyle name="Comma 13 4 3 2" xfId="39456"/>
    <cellStyle name="Comma 13 4 4" xfId="29133"/>
    <cellStyle name="Comma 13 5" xfId="8117"/>
    <cellStyle name="Comma 13 5 2" xfId="18778"/>
    <cellStyle name="Comma 13 5 2 2" xfId="45192"/>
    <cellStyle name="Comma 13 5 3" xfId="34681"/>
    <cellStyle name="Comma 13 6" xfId="11308"/>
    <cellStyle name="Comma 13 6 2" xfId="37729"/>
    <cellStyle name="Comma 13 7" xfId="28753"/>
    <cellStyle name="Comma 14" xfId="1590"/>
    <cellStyle name="Comma 14 2" xfId="2191"/>
    <cellStyle name="Comma 14 2 2" xfId="10757"/>
    <cellStyle name="Comma 14 2 2 2" xfId="21402"/>
    <cellStyle name="Comma 14 2 2 2 2" xfId="47816"/>
    <cellStyle name="Comma 14 2 2 3" xfId="37178"/>
    <cellStyle name="Comma 14 2 3" xfId="13036"/>
    <cellStyle name="Comma 14 2 3 2" xfId="39457"/>
    <cellStyle name="Comma 14 2 4" xfId="29134"/>
    <cellStyle name="Comma 14 3" xfId="9653"/>
    <cellStyle name="Comma 14 3 2" xfId="20313"/>
    <cellStyle name="Comma 14 3 2 2" xfId="46727"/>
    <cellStyle name="Comma 14 3 3" xfId="36149"/>
    <cellStyle name="Comma 14 4" xfId="12514"/>
    <cellStyle name="Comma 14 4 2" xfId="38935"/>
    <cellStyle name="Comma 14 5" xfId="21750"/>
    <cellStyle name="Comma 14 5 2" xfId="48164"/>
    <cellStyle name="Comma 14 6" xfId="28938"/>
    <cellStyle name="Comma 15" xfId="1698"/>
    <cellStyle name="Comma 15 2" xfId="11006"/>
    <cellStyle name="Comma 15 2 2" xfId="21651"/>
    <cellStyle name="Comma 15 2 2 2" xfId="48065"/>
    <cellStyle name="Comma 15 2 3" xfId="37427"/>
    <cellStyle name="Comma 15 3" xfId="9498"/>
    <cellStyle name="Comma 15 3 2" xfId="20158"/>
    <cellStyle name="Comma 15 3 2 2" xfId="46572"/>
    <cellStyle name="Comma 15 3 3" xfId="35994"/>
    <cellStyle name="Comma 15 4" xfId="12601"/>
    <cellStyle name="Comma 15 4 2" xfId="39022"/>
    <cellStyle name="Comma 15 5" xfId="28942"/>
    <cellStyle name="Comma 16" xfId="2555"/>
    <cellStyle name="Comma 16 2" xfId="9944"/>
    <cellStyle name="Comma 16 2 2" xfId="20604"/>
    <cellStyle name="Comma 16 2 2 2" xfId="47018"/>
    <cellStyle name="Comma 16 2 3" xfId="36440"/>
    <cellStyle name="Comma 16 3" xfId="13349"/>
    <cellStyle name="Comma 16 3 2" xfId="39769"/>
    <cellStyle name="Comma 16 4" xfId="29244"/>
    <cellStyle name="Comma 17" xfId="2192"/>
    <cellStyle name="Comma 17 2" xfId="9628"/>
    <cellStyle name="Comma 17 2 2" xfId="20288"/>
    <cellStyle name="Comma 17 2 2 2" xfId="46702"/>
    <cellStyle name="Comma 17 2 3" xfId="36124"/>
    <cellStyle name="Comma 17 3" xfId="13037"/>
    <cellStyle name="Comma 17 3 2" xfId="39458"/>
    <cellStyle name="Comma 17 4" xfId="29135"/>
    <cellStyle name="Comma 18" xfId="2193"/>
    <cellStyle name="Comma 18 2" xfId="10009"/>
    <cellStyle name="Comma 18 2 2" xfId="20669"/>
    <cellStyle name="Comma 18 2 2 2" xfId="47083"/>
    <cellStyle name="Comma 18 2 3" xfId="36505"/>
    <cellStyle name="Comma 18 3" xfId="13038"/>
    <cellStyle name="Comma 18 3 2" xfId="39459"/>
    <cellStyle name="Comma 18 4" xfId="29136"/>
    <cellStyle name="Comma 19" xfId="2549"/>
    <cellStyle name="Comma 19 2" xfId="2580"/>
    <cellStyle name="Comma 19 2 2" xfId="13373"/>
    <cellStyle name="Comma 19 2 2 2" xfId="39793"/>
    <cellStyle name="Comma 19 2 3" xfId="29253"/>
    <cellStyle name="Comma 19 3" xfId="10470"/>
    <cellStyle name="Comma 19 3 2" xfId="21130"/>
    <cellStyle name="Comma 19 3 2 2" xfId="47544"/>
    <cellStyle name="Comma 19 3 3" xfId="36966"/>
    <cellStyle name="Comma 19 4" xfId="13344"/>
    <cellStyle name="Comma 19 4 2" xfId="39764"/>
    <cellStyle name="Comma 19 5" xfId="29241"/>
    <cellStyle name="Comma 2" xfId="246"/>
    <cellStyle name="Comma 2 10" xfId="247"/>
    <cellStyle name="Comma 2 10 2" xfId="1353"/>
    <cellStyle name="Comma 2 10 2 2" xfId="1975"/>
    <cellStyle name="Comma 2 10 2 2 2" xfId="12846"/>
    <cellStyle name="Comma 2 10 2 2 2 2" xfId="39267"/>
    <cellStyle name="Comma 2 10 2 2 3" xfId="29046"/>
    <cellStyle name="Comma 2 10 2 3" xfId="9139"/>
    <cellStyle name="Comma 2 10 2 3 2" xfId="19799"/>
    <cellStyle name="Comma 2 10 2 3 2 2" xfId="46213"/>
    <cellStyle name="Comma 2 10 2 3 3" xfId="35635"/>
    <cellStyle name="Comma 2 10 2 4" xfId="12301"/>
    <cellStyle name="Comma 2 10 2 4 2" xfId="38722"/>
    <cellStyle name="Comma 2 10 2 5" xfId="28856"/>
    <cellStyle name="Comma 2 10 3" xfId="1721"/>
    <cellStyle name="Comma 2 10 3 2" xfId="10568"/>
    <cellStyle name="Comma 2 10 3 2 2" xfId="21216"/>
    <cellStyle name="Comma 2 10 3 2 2 2" xfId="47630"/>
    <cellStyle name="Comma 2 10 3 2 3" xfId="37002"/>
    <cellStyle name="Comma 2 10 3 3" xfId="12622"/>
    <cellStyle name="Comma 2 10 3 3 2" xfId="39043"/>
    <cellStyle name="Comma 2 10 3 4" xfId="28949"/>
    <cellStyle name="Comma 2 10 4" xfId="2399"/>
    <cellStyle name="Comma 2 10 4 2" xfId="11013"/>
    <cellStyle name="Comma 2 10 4 2 2" xfId="21658"/>
    <cellStyle name="Comma 2 10 4 2 2 2" xfId="48072"/>
    <cellStyle name="Comma 2 10 4 2 3" xfId="37434"/>
    <cellStyle name="Comma 2 10 4 3" xfId="13196"/>
    <cellStyle name="Comma 2 10 4 3 2" xfId="39616"/>
    <cellStyle name="Comma 2 10 4 4" xfId="29158"/>
    <cellStyle name="Comma 2 10 5" xfId="8119"/>
    <cellStyle name="Comma 2 10 5 2" xfId="18780"/>
    <cellStyle name="Comma 2 10 5 2 2" xfId="45194"/>
    <cellStyle name="Comma 2 10 5 3" xfId="34683"/>
    <cellStyle name="Comma 2 10 6" xfId="11310"/>
    <cellStyle name="Comma 2 10 6 2" xfId="37731"/>
    <cellStyle name="Comma 2 10 7" xfId="28755"/>
    <cellStyle name="Comma 2 11" xfId="248"/>
    <cellStyle name="Comma 2 11 2" xfId="1354"/>
    <cellStyle name="Comma 2 11 2 2" xfId="1976"/>
    <cellStyle name="Comma 2 11 2 2 2" xfId="12847"/>
    <cellStyle name="Comma 2 11 2 2 2 2" xfId="39268"/>
    <cellStyle name="Comma 2 11 2 2 3" xfId="29047"/>
    <cellStyle name="Comma 2 11 2 3" xfId="9140"/>
    <cellStyle name="Comma 2 11 2 3 2" xfId="19800"/>
    <cellStyle name="Comma 2 11 2 3 2 2" xfId="46214"/>
    <cellStyle name="Comma 2 11 2 3 3" xfId="35636"/>
    <cellStyle name="Comma 2 11 2 4" xfId="12302"/>
    <cellStyle name="Comma 2 11 2 4 2" xfId="38723"/>
    <cellStyle name="Comma 2 11 2 5" xfId="28857"/>
    <cellStyle name="Comma 2 11 3" xfId="1722"/>
    <cellStyle name="Comma 2 11 3 2" xfId="10569"/>
    <cellStyle name="Comma 2 11 3 2 2" xfId="21217"/>
    <cellStyle name="Comma 2 11 3 2 2 2" xfId="47631"/>
    <cellStyle name="Comma 2 11 3 2 3" xfId="37003"/>
    <cellStyle name="Comma 2 11 3 3" xfId="12623"/>
    <cellStyle name="Comma 2 11 3 3 2" xfId="39044"/>
    <cellStyle name="Comma 2 11 3 4" xfId="28950"/>
    <cellStyle name="Comma 2 11 4" xfId="2400"/>
    <cellStyle name="Comma 2 11 4 2" xfId="11014"/>
    <cellStyle name="Comma 2 11 4 2 2" xfId="21659"/>
    <cellStyle name="Comma 2 11 4 2 2 2" xfId="48073"/>
    <cellStyle name="Comma 2 11 4 2 3" xfId="37435"/>
    <cellStyle name="Comma 2 11 4 3" xfId="13197"/>
    <cellStyle name="Comma 2 11 4 3 2" xfId="39617"/>
    <cellStyle name="Comma 2 11 4 4" xfId="29159"/>
    <cellStyle name="Comma 2 11 5" xfId="8120"/>
    <cellStyle name="Comma 2 11 5 2" xfId="18781"/>
    <cellStyle name="Comma 2 11 5 2 2" xfId="45195"/>
    <cellStyle name="Comma 2 11 5 3" xfId="34684"/>
    <cellStyle name="Comma 2 11 6" xfId="11311"/>
    <cellStyle name="Comma 2 11 6 2" xfId="37732"/>
    <cellStyle name="Comma 2 11 7" xfId="28756"/>
    <cellStyle name="Comma 2 12" xfId="249"/>
    <cellStyle name="Comma 2 12 2" xfId="1355"/>
    <cellStyle name="Comma 2 12 2 2" xfId="1977"/>
    <cellStyle name="Comma 2 12 2 2 2" xfId="12848"/>
    <cellStyle name="Comma 2 12 2 2 2 2" xfId="39269"/>
    <cellStyle name="Comma 2 12 2 2 3" xfId="29048"/>
    <cellStyle name="Comma 2 12 2 3" xfId="9141"/>
    <cellStyle name="Comma 2 12 2 3 2" xfId="19801"/>
    <cellStyle name="Comma 2 12 2 3 2 2" xfId="46215"/>
    <cellStyle name="Comma 2 12 2 3 3" xfId="35637"/>
    <cellStyle name="Comma 2 12 2 4" xfId="12303"/>
    <cellStyle name="Comma 2 12 2 4 2" xfId="38724"/>
    <cellStyle name="Comma 2 12 2 5" xfId="28858"/>
    <cellStyle name="Comma 2 12 3" xfId="1723"/>
    <cellStyle name="Comma 2 12 3 2" xfId="10570"/>
    <cellStyle name="Comma 2 12 3 2 2" xfId="21218"/>
    <cellStyle name="Comma 2 12 3 2 2 2" xfId="47632"/>
    <cellStyle name="Comma 2 12 3 2 3" xfId="37004"/>
    <cellStyle name="Comma 2 12 3 3" xfId="12624"/>
    <cellStyle name="Comma 2 12 3 3 2" xfId="39045"/>
    <cellStyle name="Comma 2 12 3 4" xfId="28951"/>
    <cellStyle name="Comma 2 12 4" xfId="2401"/>
    <cellStyle name="Comma 2 12 4 2" xfId="11015"/>
    <cellStyle name="Comma 2 12 4 2 2" xfId="21660"/>
    <cellStyle name="Comma 2 12 4 2 2 2" xfId="48074"/>
    <cellStyle name="Comma 2 12 4 2 3" xfId="37436"/>
    <cellStyle name="Comma 2 12 4 3" xfId="13198"/>
    <cellStyle name="Comma 2 12 4 3 2" xfId="39618"/>
    <cellStyle name="Comma 2 12 4 4" xfId="29160"/>
    <cellStyle name="Comma 2 12 5" xfId="8121"/>
    <cellStyle name="Comma 2 12 5 2" xfId="18782"/>
    <cellStyle name="Comma 2 12 5 2 2" xfId="45196"/>
    <cellStyle name="Comma 2 12 5 3" xfId="34685"/>
    <cellStyle name="Comma 2 12 6" xfId="11312"/>
    <cellStyle name="Comma 2 12 6 2" xfId="37733"/>
    <cellStyle name="Comma 2 12 7" xfId="28757"/>
    <cellStyle name="Comma 2 128" xfId="8074"/>
    <cellStyle name="Comma 2 128 2" xfId="18740"/>
    <cellStyle name="Comma 2 128 2 2" xfId="45154"/>
    <cellStyle name="Comma 2 128 3" xfId="34674"/>
    <cellStyle name="Comma 2 13" xfId="250"/>
    <cellStyle name="Comma 2 13 2" xfId="1356"/>
    <cellStyle name="Comma 2 13 2 2" xfId="1978"/>
    <cellStyle name="Comma 2 13 2 2 2" xfId="12849"/>
    <cellStyle name="Comma 2 13 2 2 2 2" xfId="39270"/>
    <cellStyle name="Comma 2 13 2 2 3" xfId="29049"/>
    <cellStyle name="Comma 2 13 2 3" xfId="9142"/>
    <cellStyle name="Comma 2 13 2 3 2" xfId="19802"/>
    <cellStyle name="Comma 2 13 2 3 2 2" xfId="46216"/>
    <cellStyle name="Comma 2 13 2 3 3" xfId="35638"/>
    <cellStyle name="Comma 2 13 2 4" xfId="12304"/>
    <cellStyle name="Comma 2 13 2 4 2" xfId="38725"/>
    <cellStyle name="Comma 2 13 2 5" xfId="28859"/>
    <cellStyle name="Comma 2 13 3" xfId="1724"/>
    <cellStyle name="Comma 2 13 3 2" xfId="10571"/>
    <cellStyle name="Comma 2 13 3 2 2" xfId="21219"/>
    <cellStyle name="Comma 2 13 3 2 2 2" xfId="47633"/>
    <cellStyle name="Comma 2 13 3 2 3" xfId="37005"/>
    <cellStyle name="Comma 2 13 3 3" xfId="12625"/>
    <cellStyle name="Comma 2 13 3 3 2" xfId="39046"/>
    <cellStyle name="Comma 2 13 3 4" xfId="28952"/>
    <cellStyle name="Comma 2 13 4" xfId="2402"/>
    <cellStyle name="Comma 2 13 4 2" xfId="11016"/>
    <cellStyle name="Comma 2 13 4 2 2" xfId="21661"/>
    <cellStyle name="Comma 2 13 4 2 2 2" xfId="48075"/>
    <cellStyle name="Comma 2 13 4 2 3" xfId="37437"/>
    <cellStyle name="Comma 2 13 4 3" xfId="13199"/>
    <cellStyle name="Comma 2 13 4 3 2" xfId="39619"/>
    <cellStyle name="Comma 2 13 4 4" xfId="29161"/>
    <cellStyle name="Comma 2 13 5" xfId="8122"/>
    <cellStyle name="Comma 2 13 5 2" xfId="18783"/>
    <cellStyle name="Comma 2 13 5 2 2" xfId="45197"/>
    <cellStyle name="Comma 2 13 5 3" xfId="34686"/>
    <cellStyle name="Comma 2 13 6" xfId="11313"/>
    <cellStyle name="Comma 2 13 6 2" xfId="37734"/>
    <cellStyle name="Comma 2 13 7" xfId="28758"/>
    <cellStyle name="Comma 2 14" xfId="251"/>
    <cellStyle name="Comma 2 14 2" xfId="1357"/>
    <cellStyle name="Comma 2 14 2 2" xfId="1979"/>
    <cellStyle name="Comma 2 14 2 2 2" xfId="12850"/>
    <cellStyle name="Comma 2 14 2 2 2 2" xfId="39271"/>
    <cellStyle name="Comma 2 14 2 2 3" xfId="29050"/>
    <cellStyle name="Comma 2 14 2 3" xfId="9143"/>
    <cellStyle name="Comma 2 14 2 3 2" xfId="19803"/>
    <cellStyle name="Comma 2 14 2 3 2 2" xfId="46217"/>
    <cellStyle name="Comma 2 14 2 3 3" xfId="35639"/>
    <cellStyle name="Comma 2 14 2 4" xfId="12305"/>
    <cellStyle name="Comma 2 14 2 4 2" xfId="38726"/>
    <cellStyle name="Comma 2 14 2 5" xfId="28860"/>
    <cellStyle name="Comma 2 14 3" xfId="1725"/>
    <cellStyle name="Comma 2 14 3 2" xfId="10572"/>
    <cellStyle name="Comma 2 14 3 2 2" xfId="21220"/>
    <cellStyle name="Comma 2 14 3 2 2 2" xfId="47634"/>
    <cellStyle name="Comma 2 14 3 2 3" xfId="37006"/>
    <cellStyle name="Comma 2 14 3 3" xfId="12626"/>
    <cellStyle name="Comma 2 14 3 3 2" xfId="39047"/>
    <cellStyle name="Comma 2 14 3 4" xfId="28953"/>
    <cellStyle name="Comma 2 14 4" xfId="2403"/>
    <cellStyle name="Comma 2 14 4 2" xfId="11017"/>
    <cellStyle name="Comma 2 14 4 2 2" xfId="21662"/>
    <cellStyle name="Comma 2 14 4 2 2 2" xfId="48076"/>
    <cellStyle name="Comma 2 14 4 2 3" xfId="37438"/>
    <cellStyle name="Comma 2 14 4 3" xfId="13200"/>
    <cellStyle name="Comma 2 14 4 3 2" xfId="39620"/>
    <cellStyle name="Comma 2 14 4 4" xfId="29162"/>
    <cellStyle name="Comma 2 14 5" xfId="8123"/>
    <cellStyle name="Comma 2 14 5 2" xfId="18784"/>
    <cellStyle name="Comma 2 14 5 2 2" xfId="45198"/>
    <cellStyle name="Comma 2 14 5 3" xfId="34687"/>
    <cellStyle name="Comma 2 14 6" xfId="11314"/>
    <cellStyle name="Comma 2 14 6 2" xfId="37735"/>
    <cellStyle name="Comma 2 14 7" xfId="28759"/>
    <cellStyle name="Comma 2 15" xfId="252"/>
    <cellStyle name="Comma 2 15 2" xfId="1358"/>
    <cellStyle name="Comma 2 15 2 2" xfId="1980"/>
    <cellStyle name="Comma 2 15 2 2 2" xfId="12851"/>
    <cellStyle name="Comma 2 15 2 2 2 2" xfId="39272"/>
    <cellStyle name="Comma 2 15 2 2 3" xfId="29051"/>
    <cellStyle name="Comma 2 15 2 3" xfId="9144"/>
    <cellStyle name="Comma 2 15 2 3 2" xfId="19804"/>
    <cellStyle name="Comma 2 15 2 3 2 2" xfId="46218"/>
    <cellStyle name="Comma 2 15 2 3 3" xfId="35640"/>
    <cellStyle name="Comma 2 15 2 4" xfId="12306"/>
    <cellStyle name="Comma 2 15 2 4 2" xfId="38727"/>
    <cellStyle name="Comma 2 15 2 5" xfId="28861"/>
    <cellStyle name="Comma 2 15 3" xfId="1726"/>
    <cellStyle name="Comma 2 15 3 2" xfId="10573"/>
    <cellStyle name="Comma 2 15 3 2 2" xfId="21221"/>
    <cellStyle name="Comma 2 15 3 2 2 2" xfId="47635"/>
    <cellStyle name="Comma 2 15 3 2 3" xfId="37007"/>
    <cellStyle name="Comma 2 15 3 3" xfId="12627"/>
    <cellStyle name="Comma 2 15 3 3 2" xfId="39048"/>
    <cellStyle name="Comma 2 15 3 4" xfId="28954"/>
    <cellStyle name="Comma 2 15 4" xfId="2404"/>
    <cellStyle name="Comma 2 15 4 2" xfId="11018"/>
    <cellStyle name="Comma 2 15 4 2 2" xfId="21663"/>
    <cellStyle name="Comma 2 15 4 2 2 2" xfId="48077"/>
    <cellStyle name="Comma 2 15 4 2 3" xfId="37439"/>
    <cellStyle name="Comma 2 15 4 3" xfId="13201"/>
    <cellStyle name="Comma 2 15 4 3 2" xfId="39621"/>
    <cellStyle name="Comma 2 15 4 4" xfId="29163"/>
    <cellStyle name="Comma 2 15 5" xfId="8124"/>
    <cellStyle name="Comma 2 15 5 2" xfId="18785"/>
    <cellStyle name="Comma 2 15 5 2 2" xfId="45199"/>
    <cellStyle name="Comma 2 15 5 3" xfId="34688"/>
    <cellStyle name="Comma 2 15 6" xfId="11315"/>
    <cellStyle name="Comma 2 15 6 2" xfId="37736"/>
    <cellStyle name="Comma 2 15 7" xfId="28760"/>
    <cellStyle name="Comma 2 16" xfId="253"/>
    <cellStyle name="Comma 2 16 2" xfId="1359"/>
    <cellStyle name="Comma 2 16 2 2" xfId="1981"/>
    <cellStyle name="Comma 2 16 2 2 2" xfId="12852"/>
    <cellStyle name="Comma 2 16 2 2 2 2" xfId="39273"/>
    <cellStyle name="Comma 2 16 2 2 3" xfId="29052"/>
    <cellStyle name="Comma 2 16 2 3" xfId="9145"/>
    <cellStyle name="Comma 2 16 2 3 2" xfId="19805"/>
    <cellStyle name="Comma 2 16 2 3 2 2" xfId="46219"/>
    <cellStyle name="Comma 2 16 2 3 3" xfId="35641"/>
    <cellStyle name="Comma 2 16 2 4" xfId="12307"/>
    <cellStyle name="Comma 2 16 2 4 2" xfId="38728"/>
    <cellStyle name="Comma 2 16 2 5" xfId="28862"/>
    <cellStyle name="Comma 2 16 3" xfId="1727"/>
    <cellStyle name="Comma 2 16 3 2" xfId="10574"/>
    <cellStyle name="Comma 2 16 3 2 2" xfId="21222"/>
    <cellStyle name="Comma 2 16 3 2 2 2" xfId="47636"/>
    <cellStyle name="Comma 2 16 3 2 3" xfId="37008"/>
    <cellStyle name="Comma 2 16 3 3" xfId="12628"/>
    <cellStyle name="Comma 2 16 3 3 2" xfId="39049"/>
    <cellStyle name="Comma 2 16 3 4" xfId="28955"/>
    <cellStyle name="Comma 2 16 4" xfId="2405"/>
    <cellStyle name="Comma 2 16 4 2" xfId="11019"/>
    <cellStyle name="Comma 2 16 4 2 2" xfId="21664"/>
    <cellStyle name="Comma 2 16 4 2 2 2" xfId="48078"/>
    <cellStyle name="Comma 2 16 4 2 3" xfId="37440"/>
    <cellStyle name="Comma 2 16 4 3" xfId="13202"/>
    <cellStyle name="Comma 2 16 4 3 2" xfId="39622"/>
    <cellStyle name="Comma 2 16 4 4" xfId="29164"/>
    <cellStyle name="Comma 2 16 5" xfId="8125"/>
    <cellStyle name="Comma 2 16 5 2" xfId="18786"/>
    <cellStyle name="Comma 2 16 5 2 2" xfId="45200"/>
    <cellStyle name="Comma 2 16 5 3" xfId="34689"/>
    <cellStyle name="Comma 2 16 6" xfId="11316"/>
    <cellStyle name="Comma 2 16 6 2" xfId="37737"/>
    <cellStyle name="Comma 2 16 7" xfId="28761"/>
    <cellStyle name="Comma 2 17" xfId="254"/>
    <cellStyle name="Comma 2 17 2" xfId="1360"/>
    <cellStyle name="Comma 2 17 2 2" xfId="1982"/>
    <cellStyle name="Comma 2 17 2 2 2" xfId="12853"/>
    <cellStyle name="Comma 2 17 2 2 2 2" xfId="39274"/>
    <cellStyle name="Comma 2 17 2 2 3" xfId="29053"/>
    <cellStyle name="Comma 2 17 2 3" xfId="9146"/>
    <cellStyle name="Comma 2 17 2 3 2" xfId="19806"/>
    <cellStyle name="Comma 2 17 2 3 2 2" xfId="46220"/>
    <cellStyle name="Comma 2 17 2 3 3" xfId="35642"/>
    <cellStyle name="Comma 2 17 2 4" xfId="12308"/>
    <cellStyle name="Comma 2 17 2 4 2" xfId="38729"/>
    <cellStyle name="Comma 2 17 2 5" xfId="28863"/>
    <cellStyle name="Comma 2 17 3" xfId="1728"/>
    <cellStyle name="Comma 2 17 3 2" xfId="10575"/>
    <cellStyle name="Comma 2 17 3 2 2" xfId="21223"/>
    <cellStyle name="Comma 2 17 3 2 2 2" xfId="47637"/>
    <cellStyle name="Comma 2 17 3 2 3" xfId="37009"/>
    <cellStyle name="Comma 2 17 3 3" xfId="12629"/>
    <cellStyle name="Comma 2 17 3 3 2" xfId="39050"/>
    <cellStyle name="Comma 2 17 3 4" xfId="28956"/>
    <cellStyle name="Comma 2 17 4" xfId="2406"/>
    <cellStyle name="Comma 2 17 4 2" xfId="11020"/>
    <cellStyle name="Comma 2 17 4 2 2" xfId="21665"/>
    <cellStyle name="Comma 2 17 4 2 2 2" xfId="48079"/>
    <cellStyle name="Comma 2 17 4 2 3" xfId="37441"/>
    <cellStyle name="Comma 2 17 4 3" xfId="13203"/>
    <cellStyle name="Comma 2 17 4 3 2" xfId="39623"/>
    <cellStyle name="Comma 2 17 4 4" xfId="29165"/>
    <cellStyle name="Comma 2 17 5" xfId="8126"/>
    <cellStyle name="Comma 2 17 5 2" xfId="18787"/>
    <cellStyle name="Comma 2 17 5 2 2" xfId="45201"/>
    <cellStyle name="Comma 2 17 5 3" xfId="34690"/>
    <cellStyle name="Comma 2 17 6" xfId="11317"/>
    <cellStyle name="Comma 2 17 6 2" xfId="37738"/>
    <cellStyle name="Comma 2 17 7" xfId="28762"/>
    <cellStyle name="Comma 2 18" xfId="255"/>
    <cellStyle name="Comma 2 18 2" xfId="1361"/>
    <cellStyle name="Comma 2 18 2 2" xfId="1983"/>
    <cellStyle name="Comma 2 18 2 2 2" xfId="12854"/>
    <cellStyle name="Comma 2 18 2 2 2 2" xfId="39275"/>
    <cellStyle name="Comma 2 18 2 2 3" xfId="29054"/>
    <cellStyle name="Comma 2 18 2 3" xfId="9147"/>
    <cellStyle name="Comma 2 18 2 3 2" xfId="19807"/>
    <cellStyle name="Comma 2 18 2 3 2 2" xfId="46221"/>
    <cellStyle name="Comma 2 18 2 3 3" xfId="35643"/>
    <cellStyle name="Comma 2 18 2 4" xfId="12309"/>
    <cellStyle name="Comma 2 18 2 4 2" xfId="38730"/>
    <cellStyle name="Comma 2 18 2 5" xfId="28864"/>
    <cellStyle name="Comma 2 18 3" xfId="1729"/>
    <cellStyle name="Comma 2 18 3 2" xfId="10576"/>
    <cellStyle name="Comma 2 18 3 2 2" xfId="21224"/>
    <cellStyle name="Comma 2 18 3 2 2 2" xfId="47638"/>
    <cellStyle name="Comma 2 18 3 2 3" xfId="37010"/>
    <cellStyle name="Comma 2 18 3 3" xfId="12630"/>
    <cellStyle name="Comma 2 18 3 3 2" xfId="39051"/>
    <cellStyle name="Comma 2 18 3 4" xfId="28957"/>
    <cellStyle name="Comma 2 18 4" xfId="2407"/>
    <cellStyle name="Comma 2 18 4 2" xfId="11021"/>
    <cellStyle name="Comma 2 18 4 2 2" xfId="21666"/>
    <cellStyle name="Comma 2 18 4 2 2 2" xfId="48080"/>
    <cellStyle name="Comma 2 18 4 2 3" xfId="37442"/>
    <cellStyle name="Comma 2 18 4 3" xfId="13204"/>
    <cellStyle name="Comma 2 18 4 3 2" xfId="39624"/>
    <cellStyle name="Comma 2 18 4 4" xfId="29166"/>
    <cellStyle name="Comma 2 18 5" xfId="8127"/>
    <cellStyle name="Comma 2 18 5 2" xfId="18788"/>
    <cellStyle name="Comma 2 18 5 2 2" xfId="45202"/>
    <cellStyle name="Comma 2 18 5 3" xfId="34691"/>
    <cellStyle name="Comma 2 18 6" xfId="11318"/>
    <cellStyle name="Comma 2 18 6 2" xfId="37739"/>
    <cellStyle name="Comma 2 18 7" xfId="28763"/>
    <cellStyle name="Comma 2 19" xfId="256"/>
    <cellStyle name="Comma 2 19 2" xfId="1362"/>
    <cellStyle name="Comma 2 19 2 2" xfId="1984"/>
    <cellStyle name="Comma 2 19 2 2 2" xfId="12855"/>
    <cellStyle name="Comma 2 19 2 2 2 2" xfId="39276"/>
    <cellStyle name="Comma 2 19 2 2 3" xfId="29055"/>
    <cellStyle name="Comma 2 19 2 3" xfId="9148"/>
    <cellStyle name="Comma 2 19 2 3 2" xfId="19808"/>
    <cellStyle name="Comma 2 19 2 3 2 2" xfId="46222"/>
    <cellStyle name="Comma 2 19 2 3 3" xfId="35644"/>
    <cellStyle name="Comma 2 19 2 4" xfId="12310"/>
    <cellStyle name="Comma 2 19 2 4 2" xfId="38731"/>
    <cellStyle name="Comma 2 19 2 5" xfId="28865"/>
    <cellStyle name="Comma 2 19 3" xfId="1730"/>
    <cellStyle name="Comma 2 19 3 2" xfId="10577"/>
    <cellStyle name="Comma 2 19 3 2 2" xfId="21225"/>
    <cellStyle name="Comma 2 19 3 2 2 2" xfId="47639"/>
    <cellStyle name="Comma 2 19 3 2 3" xfId="37011"/>
    <cellStyle name="Comma 2 19 3 3" xfId="12631"/>
    <cellStyle name="Comma 2 19 3 3 2" xfId="39052"/>
    <cellStyle name="Comma 2 19 3 4" xfId="28958"/>
    <cellStyle name="Comma 2 19 4" xfId="2408"/>
    <cellStyle name="Comma 2 19 4 2" xfId="11022"/>
    <cellStyle name="Comma 2 19 4 2 2" xfId="21667"/>
    <cellStyle name="Comma 2 19 4 2 2 2" xfId="48081"/>
    <cellStyle name="Comma 2 19 4 2 3" xfId="37443"/>
    <cellStyle name="Comma 2 19 4 3" xfId="13205"/>
    <cellStyle name="Comma 2 19 4 3 2" xfId="39625"/>
    <cellStyle name="Comma 2 19 4 4" xfId="29167"/>
    <cellStyle name="Comma 2 19 5" xfId="8128"/>
    <cellStyle name="Comma 2 19 5 2" xfId="18789"/>
    <cellStyle name="Comma 2 19 5 2 2" xfId="45203"/>
    <cellStyle name="Comma 2 19 5 3" xfId="34692"/>
    <cellStyle name="Comma 2 19 6" xfId="11319"/>
    <cellStyle name="Comma 2 19 6 2" xfId="37740"/>
    <cellStyle name="Comma 2 19 7" xfId="28764"/>
    <cellStyle name="Comma 2 2" xfId="257"/>
    <cellStyle name="Comma 2 2 10" xfId="258"/>
    <cellStyle name="Comma 2 2 10 2" xfId="1364"/>
    <cellStyle name="Comma 2 2 10 2 2" xfId="1986"/>
    <cellStyle name="Comma 2 2 10 2 2 2" xfId="12857"/>
    <cellStyle name="Comma 2 2 10 2 2 2 2" xfId="39278"/>
    <cellStyle name="Comma 2 2 10 2 2 3" xfId="29057"/>
    <cellStyle name="Comma 2 2 10 2 3" xfId="9150"/>
    <cellStyle name="Comma 2 2 10 2 3 2" xfId="19810"/>
    <cellStyle name="Comma 2 2 10 2 3 2 2" xfId="46224"/>
    <cellStyle name="Comma 2 2 10 2 3 3" xfId="35646"/>
    <cellStyle name="Comma 2 2 10 2 4" xfId="12312"/>
    <cellStyle name="Comma 2 2 10 2 4 2" xfId="38733"/>
    <cellStyle name="Comma 2 2 10 2 5" xfId="28867"/>
    <cellStyle name="Comma 2 2 10 3" xfId="1732"/>
    <cellStyle name="Comma 2 2 10 3 2" xfId="10579"/>
    <cellStyle name="Comma 2 2 10 3 2 2" xfId="21227"/>
    <cellStyle name="Comma 2 2 10 3 2 2 2" xfId="47641"/>
    <cellStyle name="Comma 2 2 10 3 2 3" xfId="37013"/>
    <cellStyle name="Comma 2 2 10 3 3" xfId="12633"/>
    <cellStyle name="Comma 2 2 10 3 3 2" xfId="39054"/>
    <cellStyle name="Comma 2 2 10 3 4" xfId="28960"/>
    <cellStyle name="Comma 2 2 10 4" xfId="2409"/>
    <cellStyle name="Comma 2 2 10 4 2" xfId="11024"/>
    <cellStyle name="Comma 2 2 10 4 2 2" xfId="21669"/>
    <cellStyle name="Comma 2 2 10 4 2 2 2" xfId="48083"/>
    <cellStyle name="Comma 2 2 10 4 2 3" xfId="37445"/>
    <cellStyle name="Comma 2 2 10 4 3" xfId="13206"/>
    <cellStyle name="Comma 2 2 10 4 3 2" xfId="39626"/>
    <cellStyle name="Comma 2 2 10 4 4" xfId="29168"/>
    <cellStyle name="Comma 2 2 10 5" xfId="8130"/>
    <cellStyle name="Comma 2 2 10 5 2" xfId="18791"/>
    <cellStyle name="Comma 2 2 10 5 2 2" xfId="45205"/>
    <cellStyle name="Comma 2 2 10 5 3" xfId="34694"/>
    <cellStyle name="Comma 2 2 10 6" xfId="11321"/>
    <cellStyle name="Comma 2 2 10 6 2" xfId="37742"/>
    <cellStyle name="Comma 2 2 10 7" xfId="28766"/>
    <cellStyle name="Comma 2 2 11" xfId="259"/>
    <cellStyle name="Comma 2 2 11 2" xfId="1365"/>
    <cellStyle name="Comma 2 2 11 2 2" xfId="1987"/>
    <cellStyle name="Comma 2 2 11 2 2 2" xfId="12858"/>
    <cellStyle name="Comma 2 2 11 2 2 2 2" xfId="39279"/>
    <cellStyle name="Comma 2 2 11 2 2 3" xfId="29058"/>
    <cellStyle name="Comma 2 2 11 2 3" xfId="9151"/>
    <cellStyle name="Comma 2 2 11 2 3 2" xfId="19811"/>
    <cellStyle name="Comma 2 2 11 2 3 2 2" xfId="46225"/>
    <cellStyle name="Comma 2 2 11 2 3 3" xfId="35647"/>
    <cellStyle name="Comma 2 2 11 2 4" xfId="12313"/>
    <cellStyle name="Comma 2 2 11 2 4 2" xfId="38734"/>
    <cellStyle name="Comma 2 2 11 2 5" xfId="28868"/>
    <cellStyle name="Comma 2 2 11 3" xfId="1733"/>
    <cellStyle name="Comma 2 2 11 3 2" xfId="10580"/>
    <cellStyle name="Comma 2 2 11 3 2 2" xfId="21228"/>
    <cellStyle name="Comma 2 2 11 3 2 2 2" xfId="47642"/>
    <cellStyle name="Comma 2 2 11 3 2 3" xfId="37014"/>
    <cellStyle name="Comma 2 2 11 3 3" xfId="12634"/>
    <cellStyle name="Comma 2 2 11 3 3 2" xfId="39055"/>
    <cellStyle name="Comma 2 2 11 3 4" xfId="28961"/>
    <cellStyle name="Comma 2 2 11 4" xfId="2410"/>
    <cellStyle name="Comma 2 2 11 4 2" xfId="11025"/>
    <cellStyle name="Comma 2 2 11 4 2 2" xfId="21670"/>
    <cellStyle name="Comma 2 2 11 4 2 2 2" xfId="48084"/>
    <cellStyle name="Comma 2 2 11 4 2 3" xfId="37446"/>
    <cellStyle name="Comma 2 2 11 4 3" xfId="13207"/>
    <cellStyle name="Comma 2 2 11 4 3 2" xfId="39627"/>
    <cellStyle name="Comma 2 2 11 4 4" xfId="29169"/>
    <cellStyle name="Comma 2 2 11 5" xfId="8131"/>
    <cellStyle name="Comma 2 2 11 5 2" xfId="18792"/>
    <cellStyle name="Comma 2 2 11 5 2 2" xfId="45206"/>
    <cellStyle name="Comma 2 2 11 5 3" xfId="34695"/>
    <cellStyle name="Comma 2 2 11 6" xfId="11322"/>
    <cellStyle name="Comma 2 2 11 6 2" xfId="37743"/>
    <cellStyle name="Comma 2 2 11 7" xfId="28767"/>
    <cellStyle name="Comma 2 2 12" xfId="260"/>
    <cellStyle name="Comma 2 2 12 2" xfId="1366"/>
    <cellStyle name="Comma 2 2 12 2 2" xfId="1988"/>
    <cellStyle name="Comma 2 2 12 2 2 2" xfId="12859"/>
    <cellStyle name="Comma 2 2 12 2 2 2 2" xfId="39280"/>
    <cellStyle name="Comma 2 2 12 2 2 3" xfId="29059"/>
    <cellStyle name="Comma 2 2 12 2 3" xfId="9152"/>
    <cellStyle name="Comma 2 2 12 2 3 2" xfId="19812"/>
    <cellStyle name="Comma 2 2 12 2 3 2 2" xfId="46226"/>
    <cellStyle name="Comma 2 2 12 2 3 3" xfId="35648"/>
    <cellStyle name="Comma 2 2 12 2 4" xfId="12314"/>
    <cellStyle name="Comma 2 2 12 2 4 2" xfId="38735"/>
    <cellStyle name="Comma 2 2 12 2 5" xfId="28869"/>
    <cellStyle name="Comma 2 2 12 3" xfId="1734"/>
    <cellStyle name="Comma 2 2 12 3 2" xfId="10581"/>
    <cellStyle name="Comma 2 2 12 3 2 2" xfId="21229"/>
    <cellStyle name="Comma 2 2 12 3 2 2 2" xfId="47643"/>
    <cellStyle name="Comma 2 2 12 3 2 3" xfId="37015"/>
    <cellStyle name="Comma 2 2 12 3 3" xfId="12635"/>
    <cellStyle name="Comma 2 2 12 3 3 2" xfId="39056"/>
    <cellStyle name="Comma 2 2 12 3 4" xfId="28962"/>
    <cellStyle name="Comma 2 2 12 4" xfId="2411"/>
    <cellStyle name="Comma 2 2 12 4 2" xfId="11026"/>
    <cellStyle name="Comma 2 2 12 4 2 2" xfId="21671"/>
    <cellStyle name="Comma 2 2 12 4 2 2 2" xfId="48085"/>
    <cellStyle name="Comma 2 2 12 4 2 3" xfId="37447"/>
    <cellStyle name="Comma 2 2 12 4 3" xfId="13208"/>
    <cellStyle name="Comma 2 2 12 4 3 2" xfId="39628"/>
    <cellStyle name="Comma 2 2 12 4 4" xfId="29170"/>
    <cellStyle name="Comma 2 2 12 5" xfId="8132"/>
    <cellStyle name="Comma 2 2 12 5 2" xfId="18793"/>
    <cellStyle name="Comma 2 2 12 5 2 2" xfId="45207"/>
    <cellStyle name="Comma 2 2 12 5 3" xfId="34696"/>
    <cellStyle name="Comma 2 2 12 6" xfId="11323"/>
    <cellStyle name="Comma 2 2 12 6 2" xfId="37744"/>
    <cellStyle name="Comma 2 2 12 7" xfId="28768"/>
    <cellStyle name="Comma 2 2 13" xfId="261"/>
    <cellStyle name="Comma 2 2 13 2" xfId="1367"/>
    <cellStyle name="Comma 2 2 13 2 2" xfId="1989"/>
    <cellStyle name="Comma 2 2 13 2 2 2" xfId="12860"/>
    <cellStyle name="Comma 2 2 13 2 2 2 2" xfId="39281"/>
    <cellStyle name="Comma 2 2 13 2 2 3" xfId="29060"/>
    <cellStyle name="Comma 2 2 13 2 3" xfId="9153"/>
    <cellStyle name="Comma 2 2 13 2 3 2" xfId="19813"/>
    <cellStyle name="Comma 2 2 13 2 3 2 2" xfId="46227"/>
    <cellStyle name="Comma 2 2 13 2 3 3" xfId="35649"/>
    <cellStyle name="Comma 2 2 13 2 4" xfId="12315"/>
    <cellStyle name="Comma 2 2 13 2 4 2" xfId="38736"/>
    <cellStyle name="Comma 2 2 13 2 5" xfId="28870"/>
    <cellStyle name="Comma 2 2 13 3" xfId="1735"/>
    <cellStyle name="Comma 2 2 13 3 2" xfId="10582"/>
    <cellStyle name="Comma 2 2 13 3 2 2" xfId="21230"/>
    <cellStyle name="Comma 2 2 13 3 2 2 2" xfId="47644"/>
    <cellStyle name="Comma 2 2 13 3 2 3" xfId="37016"/>
    <cellStyle name="Comma 2 2 13 3 3" xfId="12636"/>
    <cellStyle name="Comma 2 2 13 3 3 2" xfId="39057"/>
    <cellStyle name="Comma 2 2 13 3 4" xfId="28963"/>
    <cellStyle name="Comma 2 2 13 4" xfId="2412"/>
    <cellStyle name="Comma 2 2 13 4 2" xfId="11027"/>
    <cellStyle name="Comma 2 2 13 4 2 2" xfId="21672"/>
    <cellStyle name="Comma 2 2 13 4 2 2 2" xfId="48086"/>
    <cellStyle name="Comma 2 2 13 4 2 3" xfId="37448"/>
    <cellStyle name="Comma 2 2 13 4 3" xfId="13209"/>
    <cellStyle name="Comma 2 2 13 4 3 2" xfId="39629"/>
    <cellStyle name="Comma 2 2 13 4 4" xfId="29171"/>
    <cellStyle name="Comma 2 2 13 5" xfId="8133"/>
    <cellStyle name="Comma 2 2 13 5 2" xfId="18794"/>
    <cellStyle name="Comma 2 2 13 5 2 2" xfId="45208"/>
    <cellStyle name="Comma 2 2 13 5 3" xfId="34697"/>
    <cellStyle name="Comma 2 2 13 6" xfId="11324"/>
    <cellStyle name="Comma 2 2 13 6 2" xfId="37745"/>
    <cellStyle name="Comma 2 2 13 7" xfId="28769"/>
    <cellStyle name="Comma 2 2 14" xfId="262"/>
    <cellStyle name="Comma 2 2 14 2" xfId="1368"/>
    <cellStyle name="Comma 2 2 14 2 2" xfId="1990"/>
    <cellStyle name="Comma 2 2 14 2 2 2" xfId="12861"/>
    <cellStyle name="Comma 2 2 14 2 2 2 2" xfId="39282"/>
    <cellStyle name="Comma 2 2 14 2 2 3" xfId="29061"/>
    <cellStyle name="Comma 2 2 14 2 3" xfId="9154"/>
    <cellStyle name="Comma 2 2 14 2 3 2" xfId="19814"/>
    <cellStyle name="Comma 2 2 14 2 3 2 2" xfId="46228"/>
    <cellStyle name="Comma 2 2 14 2 3 3" xfId="35650"/>
    <cellStyle name="Comma 2 2 14 2 4" xfId="12316"/>
    <cellStyle name="Comma 2 2 14 2 4 2" xfId="38737"/>
    <cellStyle name="Comma 2 2 14 2 5" xfId="28871"/>
    <cellStyle name="Comma 2 2 14 3" xfId="1736"/>
    <cellStyle name="Comma 2 2 14 3 2" xfId="10583"/>
    <cellStyle name="Comma 2 2 14 3 2 2" xfId="21231"/>
    <cellStyle name="Comma 2 2 14 3 2 2 2" xfId="47645"/>
    <cellStyle name="Comma 2 2 14 3 2 3" xfId="37017"/>
    <cellStyle name="Comma 2 2 14 3 3" xfId="12637"/>
    <cellStyle name="Comma 2 2 14 3 3 2" xfId="39058"/>
    <cellStyle name="Comma 2 2 14 3 4" xfId="28964"/>
    <cellStyle name="Comma 2 2 14 4" xfId="2413"/>
    <cellStyle name="Comma 2 2 14 4 2" xfId="11028"/>
    <cellStyle name="Comma 2 2 14 4 2 2" xfId="21673"/>
    <cellStyle name="Comma 2 2 14 4 2 2 2" xfId="48087"/>
    <cellStyle name="Comma 2 2 14 4 2 3" xfId="37449"/>
    <cellStyle name="Comma 2 2 14 4 3" xfId="13210"/>
    <cellStyle name="Comma 2 2 14 4 3 2" xfId="39630"/>
    <cellStyle name="Comma 2 2 14 4 4" xfId="29172"/>
    <cellStyle name="Comma 2 2 14 5" xfId="8134"/>
    <cellStyle name="Comma 2 2 14 5 2" xfId="18795"/>
    <cellStyle name="Comma 2 2 14 5 2 2" xfId="45209"/>
    <cellStyle name="Comma 2 2 14 5 3" xfId="34698"/>
    <cellStyle name="Comma 2 2 14 6" xfId="11325"/>
    <cellStyle name="Comma 2 2 14 6 2" xfId="37746"/>
    <cellStyle name="Comma 2 2 14 7" xfId="28770"/>
    <cellStyle name="Comma 2 2 15" xfId="263"/>
    <cellStyle name="Comma 2 2 15 2" xfId="1369"/>
    <cellStyle name="Comma 2 2 15 2 2" xfId="1991"/>
    <cellStyle name="Comma 2 2 15 2 2 2" xfId="12862"/>
    <cellStyle name="Comma 2 2 15 2 2 2 2" xfId="39283"/>
    <cellStyle name="Comma 2 2 15 2 2 3" xfId="29062"/>
    <cellStyle name="Comma 2 2 15 2 3" xfId="9155"/>
    <cellStyle name="Comma 2 2 15 2 3 2" xfId="19815"/>
    <cellStyle name="Comma 2 2 15 2 3 2 2" xfId="46229"/>
    <cellStyle name="Comma 2 2 15 2 3 3" xfId="35651"/>
    <cellStyle name="Comma 2 2 15 2 4" xfId="12317"/>
    <cellStyle name="Comma 2 2 15 2 4 2" xfId="38738"/>
    <cellStyle name="Comma 2 2 15 2 5" xfId="28872"/>
    <cellStyle name="Comma 2 2 15 3" xfId="1737"/>
    <cellStyle name="Comma 2 2 15 3 2" xfId="10584"/>
    <cellStyle name="Comma 2 2 15 3 2 2" xfId="21232"/>
    <cellStyle name="Comma 2 2 15 3 2 2 2" xfId="47646"/>
    <cellStyle name="Comma 2 2 15 3 2 3" xfId="37018"/>
    <cellStyle name="Comma 2 2 15 3 3" xfId="12638"/>
    <cellStyle name="Comma 2 2 15 3 3 2" xfId="39059"/>
    <cellStyle name="Comma 2 2 15 3 4" xfId="28965"/>
    <cellStyle name="Comma 2 2 15 4" xfId="2414"/>
    <cellStyle name="Comma 2 2 15 4 2" xfId="11029"/>
    <cellStyle name="Comma 2 2 15 4 2 2" xfId="21674"/>
    <cellStyle name="Comma 2 2 15 4 2 2 2" xfId="48088"/>
    <cellStyle name="Comma 2 2 15 4 2 3" xfId="37450"/>
    <cellStyle name="Comma 2 2 15 4 3" xfId="13211"/>
    <cellStyle name="Comma 2 2 15 4 3 2" xfId="39631"/>
    <cellStyle name="Comma 2 2 15 4 4" xfId="29173"/>
    <cellStyle name="Comma 2 2 15 5" xfId="8135"/>
    <cellStyle name="Comma 2 2 15 5 2" xfId="18796"/>
    <cellStyle name="Comma 2 2 15 5 2 2" xfId="45210"/>
    <cellStyle name="Comma 2 2 15 5 3" xfId="34699"/>
    <cellStyle name="Comma 2 2 15 6" xfId="11326"/>
    <cellStyle name="Comma 2 2 15 6 2" xfId="37747"/>
    <cellStyle name="Comma 2 2 15 7" xfId="28771"/>
    <cellStyle name="Comma 2 2 16" xfId="264"/>
    <cellStyle name="Comma 2 2 16 2" xfId="1370"/>
    <cellStyle name="Comma 2 2 16 2 2" xfId="1992"/>
    <cellStyle name="Comma 2 2 16 2 2 2" xfId="12863"/>
    <cellStyle name="Comma 2 2 16 2 2 2 2" xfId="39284"/>
    <cellStyle name="Comma 2 2 16 2 2 3" xfId="29063"/>
    <cellStyle name="Comma 2 2 16 2 3" xfId="9156"/>
    <cellStyle name="Comma 2 2 16 2 3 2" xfId="19816"/>
    <cellStyle name="Comma 2 2 16 2 3 2 2" xfId="46230"/>
    <cellStyle name="Comma 2 2 16 2 3 3" xfId="35652"/>
    <cellStyle name="Comma 2 2 16 2 4" xfId="12318"/>
    <cellStyle name="Comma 2 2 16 2 4 2" xfId="38739"/>
    <cellStyle name="Comma 2 2 16 2 5" xfId="28873"/>
    <cellStyle name="Comma 2 2 16 3" xfId="1738"/>
    <cellStyle name="Comma 2 2 16 3 2" xfId="10585"/>
    <cellStyle name="Comma 2 2 16 3 2 2" xfId="21233"/>
    <cellStyle name="Comma 2 2 16 3 2 2 2" xfId="47647"/>
    <cellStyle name="Comma 2 2 16 3 2 3" xfId="37019"/>
    <cellStyle name="Comma 2 2 16 3 3" xfId="12639"/>
    <cellStyle name="Comma 2 2 16 3 3 2" xfId="39060"/>
    <cellStyle name="Comma 2 2 16 3 4" xfId="28966"/>
    <cellStyle name="Comma 2 2 16 4" xfId="2415"/>
    <cellStyle name="Comma 2 2 16 4 2" xfId="11030"/>
    <cellStyle name="Comma 2 2 16 4 2 2" xfId="21675"/>
    <cellStyle name="Comma 2 2 16 4 2 2 2" xfId="48089"/>
    <cellStyle name="Comma 2 2 16 4 2 3" xfId="37451"/>
    <cellStyle name="Comma 2 2 16 4 3" xfId="13212"/>
    <cellStyle name="Comma 2 2 16 4 3 2" xfId="39632"/>
    <cellStyle name="Comma 2 2 16 4 4" xfId="29174"/>
    <cellStyle name="Comma 2 2 16 5" xfId="8136"/>
    <cellStyle name="Comma 2 2 16 5 2" xfId="18797"/>
    <cellStyle name="Comma 2 2 16 5 2 2" xfId="45211"/>
    <cellStyle name="Comma 2 2 16 5 3" xfId="34700"/>
    <cellStyle name="Comma 2 2 16 6" xfId="11327"/>
    <cellStyle name="Comma 2 2 16 6 2" xfId="37748"/>
    <cellStyle name="Comma 2 2 16 7" xfId="28772"/>
    <cellStyle name="Comma 2 2 17" xfId="265"/>
    <cellStyle name="Comma 2 2 17 2" xfId="1371"/>
    <cellStyle name="Comma 2 2 17 2 2" xfId="1993"/>
    <cellStyle name="Comma 2 2 17 2 2 2" xfId="12864"/>
    <cellStyle name="Comma 2 2 17 2 2 2 2" xfId="39285"/>
    <cellStyle name="Comma 2 2 17 2 2 3" xfId="29064"/>
    <cellStyle name="Comma 2 2 17 2 3" xfId="9157"/>
    <cellStyle name="Comma 2 2 17 2 3 2" xfId="19817"/>
    <cellStyle name="Comma 2 2 17 2 3 2 2" xfId="46231"/>
    <cellStyle name="Comma 2 2 17 2 3 3" xfId="35653"/>
    <cellStyle name="Comma 2 2 17 2 4" xfId="12319"/>
    <cellStyle name="Comma 2 2 17 2 4 2" xfId="38740"/>
    <cellStyle name="Comma 2 2 17 2 5" xfId="28874"/>
    <cellStyle name="Comma 2 2 17 3" xfId="1739"/>
    <cellStyle name="Comma 2 2 17 3 2" xfId="10586"/>
    <cellStyle name="Comma 2 2 17 3 2 2" xfId="21234"/>
    <cellStyle name="Comma 2 2 17 3 2 2 2" xfId="47648"/>
    <cellStyle name="Comma 2 2 17 3 2 3" xfId="37020"/>
    <cellStyle name="Comma 2 2 17 3 3" xfId="12640"/>
    <cellStyle name="Comma 2 2 17 3 3 2" xfId="39061"/>
    <cellStyle name="Comma 2 2 17 3 4" xfId="28967"/>
    <cellStyle name="Comma 2 2 17 4" xfId="2416"/>
    <cellStyle name="Comma 2 2 17 4 2" xfId="11031"/>
    <cellStyle name="Comma 2 2 17 4 2 2" xfId="21676"/>
    <cellStyle name="Comma 2 2 17 4 2 2 2" xfId="48090"/>
    <cellStyle name="Comma 2 2 17 4 2 3" xfId="37452"/>
    <cellStyle name="Comma 2 2 17 4 3" xfId="13213"/>
    <cellStyle name="Comma 2 2 17 4 3 2" xfId="39633"/>
    <cellStyle name="Comma 2 2 17 4 4" xfId="29175"/>
    <cellStyle name="Comma 2 2 17 5" xfId="8137"/>
    <cellStyle name="Comma 2 2 17 5 2" xfId="18798"/>
    <cellStyle name="Comma 2 2 17 5 2 2" xfId="45212"/>
    <cellStyle name="Comma 2 2 17 5 3" xfId="34701"/>
    <cellStyle name="Comma 2 2 17 6" xfId="11328"/>
    <cellStyle name="Comma 2 2 17 6 2" xfId="37749"/>
    <cellStyle name="Comma 2 2 17 7" xfId="28773"/>
    <cellStyle name="Comma 2 2 18" xfId="266"/>
    <cellStyle name="Comma 2 2 18 2" xfId="1372"/>
    <cellStyle name="Comma 2 2 18 2 2" xfId="1994"/>
    <cellStyle name="Comma 2 2 18 2 2 2" xfId="12865"/>
    <cellStyle name="Comma 2 2 18 2 2 2 2" xfId="39286"/>
    <cellStyle name="Comma 2 2 18 2 2 3" xfId="29065"/>
    <cellStyle name="Comma 2 2 18 2 3" xfId="9158"/>
    <cellStyle name="Comma 2 2 18 2 3 2" xfId="19818"/>
    <cellStyle name="Comma 2 2 18 2 3 2 2" xfId="46232"/>
    <cellStyle name="Comma 2 2 18 2 3 3" xfId="35654"/>
    <cellStyle name="Comma 2 2 18 2 4" xfId="12320"/>
    <cellStyle name="Comma 2 2 18 2 4 2" xfId="38741"/>
    <cellStyle name="Comma 2 2 18 2 5" xfId="28875"/>
    <cellStyle name="Comma 2 2 18 3" xfId="1740"/>
    <cellStyle name="Comma 2 2 18 3 2" xfId="10587"/>
    <cellStyle name="Comma 2 2 18 3 2 2" xfId="21235"/>
    <cellStyle name="Comma 2 2 18 3 2 2 2" xfId="47649"/>
    <cellStyle name="Comma 2 2 18 3 2 3" xfId="37021"/>
    <cellStyle name="Comma 2 2 18 3 3" xfId="12641"/>
    <cellStyle name="Comma 2 2 18 3 3 2" xfId="39062"/>
    <cellStyle name="Comma 2 2 18 3 4" xfId="28968"/>
    <cellStyle name="Comma 2 2 18 4" xfId="2417"/>
    <cellStyle name="Comma 2 2 18 4 2" xfId="11032"/>
    <cellStyle name="Comma 2 2 18 4 2 2" xfId="21677"/>
    <cellStyle name="Comma 2 2 18 4 2 2 2" xfId="48091"/>
    <cellStyle name="Comma 2 2 18 4 2 3" xfId="37453"/>
    <cellStyle name="Comma 2 2 18 4 3" xfId="13214"/>
    <cellStyle name="Comma 2 2 18 4 3 2" xfId="39634"/>
    <cellStyle name="Comma 2 2 18 4 4" xfId="29176"/>
    <cellStyle name="Comma 2 2 18 5" xfId="8138"/>
    <cellStyle name="Comma 2 2 18 5 2" xfId="18799"/>
    <cellStyle name="Comma 2 2 18 5 2 2" xfId="45213"/>
    <cellStyle name="Comma 2 2 18 5 3" xfId="34702"/>
    <cellStyle name="Comma 2 2 18 6" xfId="11329"/>
    <cellStyle name="Comma 2 2 18 6 2" xfId="37750"/>
    <cellStyle name="Comma 2 2 18 7" xfId="28774"/>
    <cellStyle name="Comma 2 2 19" xfId="267"/>
    <cellStyle name="Comma 2 2 19 2" xfId="1373"/>
    <cellStyle name="Comma 2 2 19 2 2" xfId="1995"/>
    <cellStyle name="Comma 2 2 19 2 2 2" xfId="12866"/>
    <cellStyle name="Comma 2 2 19 2 2 2 2" xfId="39287"/>
    <cellStyle name="Comma 2 2 19 2 2 3" xfId="29066"/>
    <cellStyle name="Comma 2 2 19 2 3" xfId="9159"/>
    <cellStyle name="Comma 2 2 19 2 3 2" xfId="19819"/>
    <cellStyle name="Comma 2 2 19 2 3 2 2" xfId="46233"/>
    <cellStyle name="Comma 2 2 19 2 3 3" xfId="35655"/>
    <cellStyle name="Comma 2 2 19 2 4" xfId="12321"/>
    <cellStyle name="Comma 2 2 19 2 4 2" xfId="38742"/>
    <cellStyle name="Comma 2 2 19 2 5" xfId="28876"/>
    <cellStyle name="Comma 2 2 19 3" xfId="1741"/>
    <cellStyle name="Comma 2 2 19 3 2" xfId="10588"/>
    <cellStyle name="Comma 2 2 19 3 2 2" xfId="21236"/>
    <cellStyle name="Comma 2 2 19 3 2 2 2" xfId="47650"/>
    <cellStyle name="Comma 2 2 19 3 2 3" xfId="37022"/>
    <cellStyle name="Comma 2 2 19 3 3" xfId="12642"/>
    <cellStyle name="Comma 2 2 19 3 3 2" xfId="39063"/>
    <cellStyle name="Comma 2 2 19 3 4" xfId="28969"/>
    <cellStyle name="Comma 2 2 19 4" xfId="2418"/>
    <cellStyle name="Comma 2 2 19 4 2" xfId="11033"/>
    <cellStyle name="Comma 2 2 19 4 2 2" xfId="21678"/>
    <cellStyle name="Comma 2 2 19 4 2 2 2" xfId="48092"/>
    <cellStyle name="Comma 2 2 19 4 2 3" xfId="37454"/>
    <cellStyle name="Comma 2 2 19 4 3" xfId="13215"/>
    <cellStyle name="Comma 2 2 19 4 3 2" xfId="39635"/>
    <cellStyle name="Comma 2 2 19 4 4" xfId="29177"/>
    <cellStyle name="Comma 2 2 19 5" xfId="8139"/>
    <cellStyle name="Comma 2 2 19 5 2" xfId="18800"/>
    <cellStyle name="Comma 2 2 19 5 2 2" xfId="45214"/>
    <cellStyle name="Comma 2 2 19 5 3" xfId="34703"/>
    <cellStyle name="Comma 2 2 19 6" xfId="11330"/>
    <cellStyle name="Comma 2 2 19 6 2" xfId="37751"/>
    <cellStyle name="Comma 2 2 19 7" xfId="28775"/>
    <cellStyle name="Comma 2 2 2" xfId="268"/>
    <cellStyle name="Comma 2 2 2 10" xfId="269"/>
    <cellStyle name="Comma 2 2 2 11" xfId="270"/>
    <cellStyle name="Comma 2 2 2 12" xfId="271"/>
    <cellStyle name="Comma 2 2 2 13" xfId="272"/>
    <cellStyle name="Comma 2 2 2 14" xfId="273"/>
    <cellStyle name="Comma 2 2 2 15" xfId="274"/>
    <cellStyle name="Comma 2 2 2 16" xfId="275"/>
    <cellStyle name="Comma 2 2 2 17" xfId="276"/>
    <cellStyle name="Comma 2 2 2 18" xfId="277"/>
    <cellStyle name="Comma 2 2 2 19" xfId="1374"/>
    <cellStyle name="Comma 2 2 2 19 2" xfId="1996"/>
    <cellStyle name="Comma 2 2 2 19 2 2" xfId="12867"/>
    <cellStyle name="Comma 2 2 2 19 2 2 2" xfId="39288"/>
    <cellStyle name="Comma 2 2 2 19 2 3" xfId="29067"/>
    <cellStyle name="Comma 2 2 2 19 3" xfId="9160"/>
    <cellStyle name="Comma 2 2 2 19 3 2" xfId="19820"/>
    <cellStyle name="Comma 2 2 2 19 3 2 2" xfId="46234"/>
    <cellStyle name="Comma 2 2 2 19 3 3" xfId="35656"/>
    <cellStyle name="Comma 2 2 2 19 4" xfId="12322"/>
    <cellStyle name="Comma 2 2 2 19 4 2" xfId="38743"/>
    <cellStyle name="Comma 2 2 2 19 5" xfId="28877"/>
    <cellStyle name="Comma 2 2 2 2" xfId="278"/>
    <cellStyle name="Comma 2 2 2 2 2" xfId="279"/>
    <cellStyle name="Comma 2 2 2 2 2 10" xfId="2420"/>
    <cellStyle name="Comma 2 2 2 2 2 10 2" xfId="11035"/>
    <cellStyle name="Comma 2 2 2 2 2 10 2 2" xfId="21680"/>
    <cellStyle name="Comma 2 2 2 2 2 10 2 2 2" xfId="48094"/>
    <cellStyle name="Comma 2 2 2 2 2 10 2 3" xfId="37456"/>
    <cellStyle name="Comma 2 2 2 2 2 10 3" xfId="13217"/>
    <cellStyle name="Comma 2 2 2 2 2 10 3 2" xfId="39637"/>
    <cellStyle name="Comma 2 2 2 2 2 10 4" xfId="29179"/>
    <cellStyle name="Comma 2 2 2 2 2 11" xfId="8141"/>
    <cellStyle name="Comma 2 2 2 2 2 11 2" xfId="18802"/>
    <cellStyle name="Comma 2 2 2 2 2 11 2 2" xfId="45216"/>
    <cellStyle name="Comma 2 2 2 2 2 11 3" xfId="34705"/>
    <cellStyle name="Comma 2 2 2 2 2 12" xfId="11339"/>
    <cellStyle name="Comma 2 2 2 2 2 12 2" xfId="37760"/>
    <cellStyle name="Comma 2 2 2 2 2 13" xfId="28777"/>
    <cellStyle name="Comma 2 2 2 2 2 2" xfId="280"/>
    <cellStyle name="Comma 2 2 2 2 2 3" xfId="281"/>
    <cellStyle name="Comma 2 2 2 2 2 4" xfId="282"/>
    <cellStyle name="Comma 2 2 2 2 2 5" xfId="283"/>
    <cellStyle name="Comma 2 2 2 2 2 6" xfId="284"/>
    <cellStyle name="Comma 2 2 2 2 2 7" xfId="285"/>
    <cellStyle name="Comma 2 2 2 2 2 8" xfId="1375"/>
    <cellStyle name="Comma 2 2 2 2 2 8 2" xfId="1997"/>
    <cellStyle name="Comma 2 2 2 2 2 8 2 2" xfId="12868"/>
    <cellStyle name="Comma 2 2 2 2 2 8 2 2 2" xfId="39289"/>
    <cellStyle name="Comma 2 2 2 2 2 8 2 3" xfId="29068"/>
    <cellStyle name="Comma 2 2 2 2 2 8 3" xfId="9171"/>
    <cellStyle name="Comma 2 2 2 2 2 8 3 2" xfId="19831"/>
    <cellStyle name="Comma 2 2 2 2 2 8 3 2 2" xfId="46245"/>
    <cellStyle name="Comma 2 2 2 2 2 8 3 3" xfId="35667"/>
    <cellStyle name="Comma 2 2 2 2 2 8 4" xfId="12323"/>
    <cellStyle name="Comma 2 2 2 2 2 8 4 2" xfId="38744"/>
    <cellStyle name="Comma 2 2 2 2 2 8 5" xfId="28878"/>
    <cellStyle name="Comma 2 2 2 2 2 9" xfId="1743"/>
    <cellStyle name="Comma 2 2 2 2 2 9 2" xfId="10590"/>
    <cellStyle name="Comma 2 2 2 2 2 9 2 2" xfId="21238"/>
    <cellStyle name="Comma 2 2 2 2 2 9 2 2 2" xfId="47652"/>
    <cellStyle name="Comma 2 2 2 2 2 9 2 3" xfId="37024"/>
    <cellStyle name="Comma 2 2 2 2 2 9 3" xfId="12644"/>
    <cellStyle name="Comma 2 2 2 2 2 9 3 2" xfId="39065"/>
    <cellStyle name="Comma 2 2 2 2 2 9 4" xfId="28971"/>
    <cellStyle name="Comma 2 2 2 2 3" xfId="286"/>
    <cellStyle name="Comma 2 2 2 2 4" xfId="287"/>
    <cellStyle name="Comma 2 2 2 2 4 2" xfId="1376"/>
    <cellStyle name="Comma 2 2 2 2 4 2 2" xfId="1998"/>
    <cellStyle name="Comma 2 2 2 2 4 2 2 2" xfId="12869"/>
    <cellStyle name="Comma 2 2 2 2 4 2 2 2 2" xfId="39290"/>
    <cellStyle name="Comma 2 2 2 2 4 2 2 3" xfId="29069"/>
    <cellStyle name="Comma 2 2 2 2 4 2 3" xfId="9179"/>
    <cellStyle name="Comma 2 2 2 2 4 2 3 2" xfId="19839"/>
    <cellStyle name="Comma 2 2 2 2 4 2 3 2 2" xfId="46253"/>
    <cellStyle name="Comma 2 2 2 2 4 2 3 3" xfId="35675"/>
    <cellStyle name="Comma 2 2 2 2 4 2 4" xfId="12324"/>
    <cellStyle name="Comma 2 2 2 2 4 2 4 2" xfId="38745"/>
    <cellStyle name="Comma 2 2 2 2 4 2 5" xfId="28879"/>
    <cellStyle name="Comma 2 2 2 2 4 3" xfId="1744"/>
    <cellStyle name="Comma 2 2 2 2 4 3 2" xfId="10591"/>
    <cellStyle name="Comma 2 2 2 2 4 3 2 2" xfId="21239"/>
    <cellStyle name="Comma 2 2 2 2 4 3 2 2 2" xfId="47653"/>
    <cellStyle name="Comma 2 2 2 2 4 3 2 3" xfId="37025"/>
    <cellStyle name="Comma 2 2 2 2 4 3 3" xfId="12645"/>
    <cellStyle name="Comma 2 2 2 2 4 3 3 2" xfId="39066"/>
    <cellStyle name="Comma 2 2 2 2 4 3 4" xfId="28972"/>
    <cellStyle name="Comma 2 2 2 2 4 4" xfId="2421"/>
    <cellStyle name="Comma 2 2 2 2 4 4 2" xfId="11036"/>
    <cellStyle name="Comma 2 2 2 2 4 4 2 2" xfId="21681"/>
    <cellStyle name="Comma 2 2 2 2 4 4 2 2 2" xfId="48095"/>
    <cellStyle name="Comma 2 2 2 2 4 4 2 3" xfId="37457"/>
    <cellStyle name="Comma 2 2 2 2 4 4 3" xfId="13218"/>
    <cellStyle name="Comma 2 2 2 2 4 4 3 2" xfId="39638"/>
    <cellStyle name="Comma 2 2 2 2 4 4 4" xfId="29180"/>
    <cellStyle name="Comma 2 2 2 2 4 5" xfId="8142"/>
    <cellStyle name="Comma 2 2 2 2 4 5 2" xfId="18803"/>
    <cellStyle name="Comma 2 2 2 2 4 5 2 2" xfId="45217"/>
    <cellStyle name="Comma 2 2 2 2 4 5 3" xfId="34706"/>
    <cellStyle name="Comma 2 2 2 2 4 6" xfId="11344"/>
    <cellStyle name="Comma 2 2 2 2 4 6 2" xfId="37765"/>
    <cellStyle name="Comma 2 2 2 2 4 7" xfId="28778"/>
    <cellStyle name="Comma 2 2 2 2 5" xfId="288"/>
    <cellStyle name="Comma 2 2 2 2 5 2" xfId="1377"/>
    <cellStyle name="Comma 2 2 2 2 5 2 2" xfId="1999"/>
    <cellStyle name="Comma 2 2 2 2 5 2 2 2" xfId="12870"/>
    <cellStyle name="Comma 2 2 2 2 5 2 2 2 2" xfId="39291"/>
    <cellStyle name="Comma 2 2 2 2 5 2 2 3" xfId="29070"/>
    <cellStyle name="Comma 2 2 2 2 5 2 3" xfId="9180"/>
    <cellStyle name="Comma 2 2 2 2 5 2 3 2" xfId="19840"/>
    <cellStyle name="Comma 2 2 2 2 5 2 3 2 2" xfId="46254"/>
    <cellStyle name="Comma 2 2 2 2 5 2 3 3" xfId="35676"/>
    <cellStyle name="Comma 2 2 2 2 5 2 4" xfId="12325"/>
    <cellStyle name="Comma 2 2 2 2 5 2 4 2" xfId="38746"/>
    <cellStyle name="Comma 2 2 2 2 5 2 5" xfId="28880"/>
    <cellStyle name="Comma 2 2 2 2 5 3" xfId="1745"/>
    <cellStyle name="Comma 2 2 2 2 5 3 2" xfId="10592"/>
    <cellStyle name="Comma 2 2 2 2 5 3 2 2" xfId="21240"/>
    <cellStyle name="Comma 2 2 2 2 5 3 2 2 2" xfId="47654"/>
    <cellStyle name="Comma 2 2 2 2 5 3 2 3" xfId="37026"/>
    <cellStyle name="Comma 2 2 2 2 5 3 3" xfId="12646"/>
    <cellStyle name="Comma 2 2 2 2 5 3 3 2" xfId="39067"/>
    <cellStyle name="Comma 2 2 2 2 5 3 4" xfId="28973"/>
    <cellStyle name="Comma 2 2 2 2 5 4" xfId="2422"/>
    <cellStyle name="Comma 2 2 2 2 5 4 2" xfId="11037"/>
    <cellStyle name="Comma 2 2 2 2 5 4 2 2" xfId="21682"/>
    <cellStyle name="Comma 2 2 2 2 5 4 2 2 2" xfId="48096"/>
    <cellStyle name="Comma 2 2 2 2 5 4 2 3" xfId="37458"/>
    <cellStyle name="Comma 2 2 2 2 5 4 3" xfId="13219"/>
    <cellStyle name="Comma 2 2 2 2 5 4 3 2" xfId="39639"/>
    <cellStyle name="Comma 2 2 2 2 5 4 4" xfId="29181"/>
    <cellStyle name="Comma 2 2 2 2 5 5" xfId="8143"/>
    <cellStyle name="Comma 2 2 2 2 5 5 2" xfId="18804"/>
    <cellStyle name="Comma 2 2 2 2 5 5 2 2" xfId="45218"/>
    <cellStyle name="Comma 2 2 2 2 5 5 3" xfId="34707"/>
    <cellStyle name="Comma 2 2 2 2 5 6" xfId="11345"/>
    <cellStyle name="Comma 2 2 2 2 5 6 2" xfId="37766"/>
    <cellStyle name="Comma 2 2 2 2 5 7" xfId="28779"/>
    <cellStyle name="Comma 2 2 2 2 6" xfId="289"/>
    <cellStyle name="Comma 2 2 2 2 6 2" xfId="1378"/>
    <cellStyle name="Comma 2 2 2 2 6 2 2" xfId="2000"/>
    <cellStyle name="Comma 2 2 2 2 6 2 2 2" xfId="12871"/>
    <cellStyle name="Comma 2 2 2 2 6 2 2 2 2" xfId="39292"/>
    <cellStyle name="Comma 2 2 2 2 6 2 2 3" xfId="29071"/>
    <cellStyle name="Comma 2 2 2 2 6 2 3" xfId="9181"/>
    <cellStyle name="Comma 2 2 2 2 6 2 3 2" xfId="19841"/>
    <cellStyle name="Comma 2 2 2 2 6 2 3 2 2" xfId="46255"/>
    <cellStyle name="Comma 2 2 2 2 6 2 3 3" xfId="35677"/>
    <cellStyle name="Comma 2 2 2 2 6 2 4" xfId="12326"/>
    <cellStyle name="Comma 2 2 2 2 6 2 4 2" xfId="38747"/>
    <cellStyle name="Comma 2 2 2 2 6 2 5" xfId="28881"/>
    <cellStyle name="Comma 2 2 2 2 6 3" xfId="1746"/>
    <cellStyle name="Comma 2 2 2 2 6 3 2" xfId="10593"/>
    <cellStyle name="Comma 2 2 2 2 6 3 2 2" xfId="21241"/>
    <cellStyle name="Comma 2 2 2 2 6 3 2 2 2" xfId="47655"/>
    <cellStyle name="Comma 2 2 2 2 6 3 2 3" xfId="37027"/>
    <cellStyle name="Comma 2 2 2 2 6 3 3" xfId="12647"/>
    <cellStyle name="Comma 2 2 2 2 6 3 3 2" xfId="39068"/>
    <cellStyle name="Comma 2 2 2 2 6 3 4" xfId="28974"/>
    <cellStyle name="Comma 2 2 2 2 6 4" xfId="2423"/>
    <cellStyle name="Comma 2 2 2 2 6 4 2" xfId="11038"/>
    <cellStyle name="Comma 2 2 2 2 6 4 2 2" xfId="21683"/>
    <cellStyle name="Comma 2 2 2 2 6 4 2 2 2" xfId="48097"/>
    <cellStyle name="Comma 2 2 2 2 6 4 2 3" xfId="37459"/>
    <cellStyle name="Comma 2 2 2 2 6 4 3" xfId="13220"/>
    <cellStyle name="Comma 2 2 2 2 6 4 3 2" xfId="39640"/>
    <cellStyle name="Comma 2 2 2 2 6 4 4" xfId="29182"/>
    <cellStyle name="Comma 2 2 2 2 6 5" xfId="8144"/>
    <cellStyle name="Comma 2 2 2 2 6 5 2" xfId="18805"/>
    <cellStyle name="Comma 2 2 2 2 6 5 2 2" xfId="45219"/>
    <cellStyle name="Comma 2 2 2 2 6 5 3" xfId="34708"/>
    <cellStyle name="Comma 2 2 2 2 6 6" xfId="11346"/>
    <cellStyle name="Comma 2 2 2 2 6 6 2" xfId="37767"/>
    <cellStyle name="Comma 2 2 2 2 6 7" xfId="28780"/>
    <cellStyle name="Comma 2 2 2 2 7" xfId="290"/>
    <cellStyle name="Comma 2 2 2 2 7 2" xfId="1379"/>
    <cellStyle name="Comma 2 2 2 2 7 2 2" xfId="2001"/>
    <cellStyle name="Comma 2 2 2 2 7 2 2 2" xfId="12872"/>
    <cellStyle name="Comma 2 2 2 2 7 2 2 2 2" xfId="39293"/>
    <cellStyle name="Comma 2 2 2 2 7 2 2 3" xfId="29072"/>
    <cellStyle name="Comma 2 2 2 2 7 2 3" xfId="9182"/>
    <cellStyle name="Comma 2 2 2 2 7 2 3 2" xfId="19842"/>
    <cellStyle name="Comma 2 2 2 2 7 2 3 2 2" xfId="46256"/>
    <cellStyle name="Comma 2 2 2 2 7 2 3 3" xfId="35678"/>
    <cellStyle name="Comma 2 2 2 2 7 2 4" xfId="12327"/>
    <cellStyle name="Comma 2 2 2 2 7 2 4 2" xfId="38748"/>
    <cellStyle name="Comma 2 2 2 2 7 2 5" xfId="28882"/>
    <cellStyle name="Comma 2 2 2 2 7 3" xfId="1747"/>
    <cellStyle name="Comma 2 2 2 2 7 3 2" xfId="10594"/>
    <cellStyle name="Comma 2 2 2 2 7 3 2 2" xfId="21242"/>
    <cellStyle name="Comma 2 2 2 2 7 3 2 2 2" xfId="47656"/>
    <cellStyle name="Comma 2 2 2 2 7 3 2 3" xfId="37028"/>
    <cellStyle name="Comma 2 2 2 2 7 3 3" xfId="12648"/>
    <cellStyle name="Comma 2 2 2 2 7 3 3 2" xfId="39069"/>
    <cellStyle name="Comma 2 2 2 2 7 3 4" xfId="28975"/>
    <cellStyle name="Comma 2 2 2 2 7 4" xfId="2424"/>
    <cellStyle name="Comma 2 2 2 2 7 4 2" xfId="11039"/>
    <cellStyle name="Comma 2 2 2 2 7 4 2 2" xfId="21684"/>
    <cellStyle name="Comma 2 2 2 2 7 4 2 2 2" xfId="48098"/>
    <cellStyle name="Comma 2 2 2 2 7 4 2 3" xfId="37460"/>
    <cellStyle name="Comma 2 2 2 2 7 4 3" xfId="13221"/>
    <cellStyle name="Comma 2 2 2 2 7 4 3 2" xfId="39641"/>
    <cellStyle name="Comma 2 2 2 2 7 4 4" xfId="29183"/>
    <cellStyle name="Comma 2 2 2 2 7 5" xfId="8145"/>
    <cellStyle name="Comma 2 2 2 2 7 5 2" xfId="18806"/>
    <cellStyle name="Comma 2 2 2 2 7 5 2 2" xfId="45220"/>
    <cellStyle name="Comma 2 2 2 2 7 5 3" xfId="34709"/>
    <cellStyle name="Comma 2 2 2 2 7 6" xfId="11347"/>
    <cellStyle name="Comma 2 2 2 2 7 6 2" xfId="37768"/>
    <cellStyle name="Comma 2 2 2 2 7 7" xfId="28781"/>
    <cellStyle name="Comma 2 2 2 2 8" xfId="291"/>
    <cellStyle name="Comma 2 2 2 2 8 2" xfId="1380"/>
    <cellStyle name="Comma 2 2 2 2 8 2 2" xfId="2002"/>
    <cellStyle name="Comma 2 2 2 2 8 2 2 2" xfId="12873"/>
    <cellStyle name="Comma 2 2 2 2 8 2 2 2 2" xfId="39294"/>
    <cellStyle name="Comma 2 2 2 2 8 2 2 3" xfId="29073"/>
    <cellStyle name="Comma 2 2 2 2 8 2 3" xfId="9183"/>
    <cellStyle name="Comma 2 2 2 2 8 2 3 2" xfId="19843"/>
    <cellStyle name="Comma 2 2 2 2 8 2 3 2 2" xfId="46257"/>
    <cellStyle name="Comma 2 2 2 2 8 2 3 3" xfId="35679"/>
    <cellStyle name="Comma 2 2 2 2 8 2 4" xfId="12328"/>
    <cellStyle name="Comma 2 2 2 2 8 2 4 2" xfId="38749"/>
    <cellStyle name="Comma 2 2 2 2 8 2 5" xfId="28883"/>
    <cellStyle name="Comma 2 2 2 2 8 3" xfId="1748"/>
    <cellStyle name="Comma 2 2 2 2 8 3 2" xfId="10595"/>
    <cellStyle name="Comma 2 2 2 2 8 3 2 2" xfId="21243"/>
    <cellStyle name="Comma 2 2 2 2 8 3 2 2 2" xfId="47657"/>
    <cellStyle name="Comma 2 2 2 2 8 3 2 3" xfId="37029"/>
    <cellStyle name="Comma 2 2 2 2 8 3 3" xfId="12649"/>
    <cellStyle name="Comma 2 2 2 2 8 3 3 2" xfId="39070"/>
    <cellStyle name="Comma 2 2 2 2 8 3 4" xfId="28976"/>
    <cellStyle name="Comma 2 2 2 2 8 4" xfId="2425"/>
    <cellStyle name="Comma 2 2 2 2 8 4 2" xfId="11040"/>
    <cellStyle name="Comma 2 2 2 2 8 4 2 2" xfId="21685"/>
    <cellStyle name="Comma 2 2 2 2 8 4 2 2 2" xfId="48099"/>
    <cellStyle name="Comma 2 2 2 2 8 4 2 3" xfId="37461"/>
    <cellStyle name="Comma 2 2 2 2 8 4 3" xfId="13222"/>
    <cellStyle name="Comma 2 2 2 2 8 4 3 2" xfId="39642"/>
    <cellStyle name="Comma 2 2 2 2 8 4 4" xfId="29184"/>
    <cellStyle name="Comma 2 2 2 2 8 5" xfId="8146"/>
    <cellStyle name="Comma 2 2 2 2 8 5 2" xfId="18807"/>
    <cellStyle name="Comma 2 2 2 2 8 5 2 2" xfId="45221"/>
    <cellStyle name="Comma 2 2 2 2 8 5 3" xfId="34710"/>
    <cellStyle name="Comma 2 2 2 2 8 6" xfId="11348"/>
    <cellStyle name="Comma 2 2 2 2 8 6 2" xfId="37769"/>
    <cellStyle name="Comma 2 2 2 2 8 7" xfId="28782"/>
    <cellStyle name="Comma 2 2 2 20" xfId="1742"/>
    <cellStyle name="Comma 2 2 2 20 2" xfId="10589"/>
    <cellStyle name="Comma 2 2 2 20 2 2" xfId="21237"/>
    <cellStyle name="Comma 2 2 2 20 2 2 2" xfId="47651"/>
    <cellStyle name="Comma 2 2 2 20 2 3" xfId="37023"/>
    <cellStyle name="Comma 2 2 2 20 3" xfId="12643"/>
    <cellStyle name="Comma 2 2 2 20 3 2" xfId="39064"/>
    <cellStyle name="Comma 2 2 2 20 4" xfId="28970"/>
    <cellStyle name="Comma 2 2 2 21" xfId="2419"/>
    <cellStyle name="Comma 2 2 2 21 2" xfId="11034"/>
    <cellStyle name="Comma 2 2 2 21 2 2" xfId="21679"/>
    <cellStyle name="Comma 2 2 2 21 2 2 2" xfId="48093"/>
    <cellStyle name="Comma 2 2 2 21 2 3" xfId="37455"/>
    <cellStyle name="Comma 2 2 2 21 3" xfId="13216"/>
    <cellStyle name="Comma 2 2 2 21 3 2" xfId="39636"/>
    <cellStyle name="Comma 2 2 2 21 4" xfId="29178"/>
    <cellStyle name="Comma 2 2 2 22" xfId="8140"/>
    <cellStyle name="Comma 2 2 2 22 2" xfId="18801"/>
    <cellStyle name="Comma 2 2 2 22 2 2" xfId="45215"/>
    <cellStyle name="Comma 2 2 2 22 3" xfId="34704"/>
    <cellStyle name="Comma 2 2 2 23" xfId="11331"/>
    <cellStyle name="Comma 2 2 2 23 2" xfId="37752"/>
    <cellStyle name="Comma 2 2 2 24" xfId="28776"/>
    <cellStyle name="Comma 2 2 2 3" xfId="292"/>
    <cellStyle name="Comma 2 2 2 4" xfId="293"/>
    <cellStyle name="Comma 2 2 2 5" xfId="294"/>
    <cellStyle name="Comma 2 2 2 5 2" xfId="295"/>
    <cellStyle name="Comma 2 2 2 5 2 2" xfId="1381"/>
    <cellStyle name="Comma 2 2 2 5 2 2 2" xfId="2003"/>
    <cellStyle name="Comma 2 2 2 5 2 2 2 2" xfId="12874"/>
    <cellStyle name="Comma 2 2 2 5 2 2 2 2 2" xfId="39295"/>
    <cellStyle name="Comma 2 2 2 5 2 2 2 3" xfId="29074"/>
    <cellStyle name="Comma 2 2 2 5 2 2 3" xfId="9187"/>
    <cellStyle name="Comma 2 2 2 5 2 2 3 2" xfId="19847"/>
    <cellStyle name="Comma 2 2 2 5 2 2 3 2 2" xfId="46261"/>
    <cellStyle name="Comma 2 2 2 5 2 2 3 3" xfId="35683"/>
    <cellStyle name="Comma 2 2 2 5 2 2 4" xfId="12329"/>
    <cellStyle name="Comma 2 2 2 5 2 2 4 2" xfId="38750"/>
    <cellStyle name="Comma 2 2 2 5 2 2 5" xfId="28884"/>
    <cellStyle name="Comma 2 2 2 5 2 3" xfId="1749"/>
    <cellStyle name="Comma 2 2 2 5 2 3 2" xfId="10596"/>
    <cellStyle name="Comma 2 2 2 5 2 3 2 2" xfId="21244"/>
    <cellStyle name="Comma 2 2 2 5 2 3 2 2 2" xfId="47658"/>
    <cellStyle name="Comma 2 2 2 5 2 3 2 3" xfId="37030"/>
    <cellStyle name="Comma 2 2 2 5 2 3 3" xfId="12650"/>
    <cellStyle name="Comma 2 2 2 5 2 3 3 2" xfId="39071"/>
    <cellStyle name="Comma 2 2 2 5 2 3 4" xfId="28977"/>
    <cellStyle name="Comma 2 2 2 5 2 4" xfId="2426"/>
    <cellStyle name="Comma 2 2 2 5 2 4 2" xfId="11041"/>
    <cellStyle name="Comma 2 2 2 5 2 4 2 2" xfId="21686"/>
    <cellStyle name="Comma 2 2 2 5 2 4 2 2 2" xfId="48100"/>
    <cellStyle name="Comma 2 2 2 5 2 4 2 3" xfId="37462"/>
    <cellStyle name="Comma 2 2 2 5 2 4 3" xfId="13223"/>
    <cellStyle name="Comma 2 2 2 5 2 4 3 2" xfId="39643"/>
    <cellStyle name="Comma 2 2 2 5 2 4 4" xfId="29185"/>
    <cellStyle name="Comma 2 2 2 5 2 5" xfId="8147"/>
    <cellStyle name="Comma 2 2 2 5 2 5 2" xfId="18808"/>
    <cellStyle name="Comma 2 2 2 5 2 5 2 2" xfId="45222"/>
    <cellStyle name="Comma 2 2 2 5 2 5 3" xfId="34711"/>
    <cellStyle name="Comma 2 2 2 5 2 6" xfId="11351"/>
    <cellStyle name="Comma 2 2 2 5 2 6 2" xfId="37772"/>
    <cellStyle name="Comma 2 2 2 5 2 7" xfId="28783"/>
    <cellStyle name="Comma 2 2 2 5 3" xfId="296"/>
    <cellStyle name="Comma 2 2 2 5 3 2" xfId="1382"/>
    <cellStyle name="Comma 2 2 2 5 3 2 2" xfId="2004"/>
    <cellStyle name="Comma 2 2 2 5 3 2 2 2" xfId="12875"/>
    <cellStyle name="Comma 2 2 2 5 3 2 2 2 2" xfId="39296"/>
    <cellStyle name="Comma 2 2 2 5 3 2 2 3" xfId="29075"/>
    <cellStyle name="Comma 2 2 2 5 3 2 3" xfId="9188"/>
    <cellStyle name="Comma 2 2 2 5 3 2 3 2" xfId="19848"/>
    <cellStyle name="Comma 2 2 2 5 3 2 3 2 2" xfId="46262"/>
    <cellStyle name="Comma 2 2 2 5 3 2 3 3" xfId="35684"/>
    <cellStyle name="Comma 2 2 2 5 3 2 4" xfId="12330"/>
    <cellStyle name="Comma 2 2 2 5 3 2 4 2" xfId="38751"/>
    <cellStyle name="Comma 2 2 2 5 3 2 5" xfId="28885"/>
    <cellStyle name="Comma 2 2 2 5 3 3" xfId="1750"/>
    <cellStyle name="Comma 2 2 2 5 3 3 2" xfId="10597"/>
    <cellStyle name="Comma 2 2 2 5 3 3 2 2" xfId="21245"/>
    <cellStyle name="Comma 2 2 2 5 3 3 2 2 2" xfId="47659"/>
    <cellStyle name="Comma 2 2 2 5 3 3 2 3" xfId="37031"/>
    <cellStyle name="Comma 2 2 2 5 3 3 3" xfId="12651"/>
    <cellStyle name="Comma 2 2 2 5 3 3 3 2" xfId="39072"/>
    <cellStyle name="Comma 2 2 2 5 3 3 4" xfId="28978"/>
    <cellStyle name="Comma 2 2 2 5 3 4" xfId="2427"/>
    <cellStyle name="Comma 2 2 2 5 3 4 2" xfId="11042"/>
    <cellStyle name="Comma 2 2 2 5 3 4 2 2" xfId="21687"/>
    <cellStyle name="Comma 2 2 2 5 3 4 2 2 2" xfId="48101"/>
    <cellStyle name="Comma 2 2 2 5 3 4 2 3" xfId="37463"/>
    <cellStyle name="Comma 2 2 2 5 3 4 3" xfId="13224"/>
    <cellStyle name="Comma 2 2 2 5 3 4 3 2" xfId="39644"/>
    <cellStyle name="Comma 2 2 2 5 3 4 4" xfId="29186"/>
    <cellStyle name="Comma 2 2 2 5 3 5" xfId="8148"/>
    <cellStyle name="Comma 2 2 2 5 3 5 2" xfId="18809"/>
    <cellStyle name="Comma 2 2 2 5 3 5 2 2" xfId="45223"/>
    <cellStyle name="Comma 2 2 2 5 3 5 3" xfId="34712"/>
    <cellStyle name="Comma 2 2 2 5 3 6" xfId="11352"/>
    <cellStyle name="Comma 2 2 2 5 3 6 2" xfId="37773"/>
    <cellStyle name="Comma 2 2 2 5 3 7" xfId="28784"/>
    <cellStyle name="Comma 2 2 2 5 4" xfId="297"/>
    <cellStyle name="Comma 2 2 2 5 4 2" xfId="1383"/>
    <cellStyle name="Comma 2 2 2 5 4 2 2" xfId="2005"/>
    <cellStyle name="Comma 2 2 2 5 4 2 2 2" xfId="12876"/>
    <cellStyle name="Comma 2 2 2 5 4 2 2 2 2" xfId="39297"/>
    <cellStyle name="Comma 2 2 2 5 4 2 2 3" xfId="29076"/>
    <cellStyle name="Comma 2 2 2 5 4 2 3" xfId="9189"/>
    <cellStyle name="Comma 2 2 2 5 4 2 3 2" xfId="19849"/>
    <cellStyle name="Comma 2 2 2 5 4 2 3 2 2" xfId="46263"/>
    <cellStyle name="Comma 2 2 2 5 4 2 3 3" xfId="35685"/>
    <cellStyle name="Comma 2 2 2 5 4 2 4" xfId="12331"/>
    <cellStyle name="Comma 2 2 2 5 4 2 4 2" xfId="38752"/>
    <cellStyle name="Comma 2 2 2 5 4 2 5" xfId="28886"/>
    <cellStyle name="Comma 2 2 2 5 4 3" xfId="1751"/>
    <cellStyle name="Comma 2 2 2 5 4 3 2" xfId="10598"/>
    <cellStyle name="Comma 2 2 2 5 4 3 2 2" xfId="21246"/>
    <cellStyle name="Comma 2 2 2 5 4 3 2 2 2" xfId="47660"/>
    <cellStyle name="Comma 2 2 2 5 4 3 2 3" xfId="37032"/>
    <cellStyle name="Comma 2 2 2 5 4 3 3" xfId="12652"/>
    <cellStyle name="Comma 2 2 2 5 4 3 3 2" xfId="39073"/>
    <cellStyle name="Comma 2 2 2 5 4 3 4" xfId="28979"/>
    <cellStyle name="Comma 2 2 2 5 4 4" xfId="2428"/>
    <cellStyle name="Comma 2 2 2 5 4 4 2" xfId="11043"/>
    <cellStyle name="Comma 2 2 2 5 4 4 2 2" xfId="21688"/>
    <cellStyle name="Comma 2 2 2 5 4 4 2 2 2" xfId="48102"/>
    <cellStyle name="Comma 2 2 2 5 4 4 2 3" xfId="37464"/>
    <cellStyle name="Comma 2 2 2 5 4 4 3" xfId="13225"/>
    <cellStyle name="Comma 2 2 2 5 4 4 3 2" xfId="39645"/>
    <cellStyle name="Comma 2 2 2 5 4 4 4" xfId="29187"/>
    <cellStyle name="Comma 2 2 2 5 4 5" xfId="8149"/>
    <cellStyle name="Comma 2 2 2 5 4 5 2" xfId="18810"/>
    <cellStyle name="Comma 2 2 2 5 4 5 2 2" xfId="45224"/>
    <cellStyle name="Comma 2 2 2 5 4 5 3" xfId="34713"/>
    <cellStyle name="Comma 2 2 2 5 4 6" xfId="11353"/>
    <cellStyle name="Comma 2 2 2 5 4 6 2" xfId="37774"/>
    <cellStyle name="Comma 2 2 2 5 4 7" xfId="28785"/>
    <cellStyle name="Comma 2 2 2 5 5" xfId="298"/>
    <cellStyle name="Comma 2 2 2 5 5 2" xfId="1384"/>
    <cellStyle name="Comma 2 2 2 5 5 2 2" xfId="2006"/>
    <cellStyle name="Comma 2 2 2 5 5 2 2 2" xfId="12877"/>
    <cellStyle name="Comma 2 2 2 5 5 2 2 2 2" xfId="39298"/>
    <cellStyle name="Comma 2 2 2 5 5 2 2 3" xfId="29077"/>
    <cellStyle name="Comma 2 2 2 5 5 2 3" xfId="9190"/>
    <cellStyle name="Comma 2 2 2 5 5 2 3 2" xfId="19850"/>
    <cellStyle name="Comma 2 2 2 5 5 2 3 2 2" xfId="46264"/>
    <cellStyle name="Comma 2 2 2 5 5 2 3 3" xfId="35686"/>
    <cellStyle name="Comma 2 2 2 5 5 2 4" xfId="12332"/>
    <cellStyle name="Comma 2 2 2 5 5 2 4 2" xfId="38753"/>
    <cellStyle name="Comma 2 2 2 5 5 2 5" xfId="28887"/>
    <cellStyle name="Comma 2 2 2 5 5 3" xfId="1752"/>
    <cellStyle name="Comma 2 2 2 5 5 3 2" xfId="10599"/>
    <cellStyle name="Comma 2 2 2 5 5 3 2 2" xfId="21247"/>
    <cellStyle name="Comma 2 2 2 5 5 3 2 2 2" xfId="47661"/>
    <cellStyle name="Comma 2 2 2 5 5 3 2 3" xfId="37033"/>
    <cellStyle name="Comma 2 2 2 5 5 3 3" xfId="12653"/>
    <cellStyle name="Comma 2 2 2 5 5 3 3 2" xfId="39074"/>
    <cellStyle name="Comma 2 2 2 5 5 3 4" xfId="28980"/>
    <cellStyle name="Comma 2 2 2 5 5 4" xfId="2429"/>
    <cellStyle name="Comma 2 2 2 5 5 4 2" xfId="11044"/>
    <cellStyle name="Comma 2 2 2 5 5 4 2 2" xfId="21689"/>
    <cellStyle name="Comma 2 2 2 5 5 4 2 2 2" xfId="48103"/>
    <cellStyle name="Comma 2 2 2 5 5 4 2 3" xfId="37465"/>
    <cellStyle name="Comma 2 2 2 5 5 4 3" xfId="13226"/>
    <cellStyle name="Comma 2 2 2 5 5 4 3 2" xfId="39646"/>
    <cellStyle name="Comma 2 2 2 5 5 4 4" xfId="29188"/>
    <cellStyle name="Comma 2 2 2 5 5 5" xfId="8150"/>
    <cellStyle name="Comma 2 2 2 5 5 5 2" xfId="18811"/>
    <cellStyle name="Comma 2 2 2 5 5 5 2 2" xfId="45225"/>
    <cellStyle name="Comma 2 2 2 5 5 5 3" xfId="34714"/>
    <cellStyle name="Comma 2 2 2 5 5 6" xfId="11354"/>
    <cellStyle name="Comma 2 2 2 5 5 6 2" xfId="37775"/>
    <cellStyle name="Comma 2 2 2 5 5 7" xfId="28786"/>
    <cellStyle name="Comma 2 2 2 5 6" xfId="299"/>
    <cellStyle name="Comma 2 2 2 5 6 2" xfId="1385"/>
    <cellStyle name="Comma 2 2 2 5 6 2 2" xfId="2007"/>
    <cellStyle name="Comma 2 2 2 5 6 2 2 2" xfId="12878"/>
    <cellStyle name="Comma 2 2 2 5 6 2 2 2 2" xfId="39299"/>
    <cellStyle name="Comma 2 2 2 5 6 2 2 3" xfId="29078"/>
    <cellStyle name="Comma 2 2 2 5 6 2 3" xfId="9191"/>
    <cellStyle name="Comma 2 2 2 5 6 2 3 2" xfId="19851"/>
    <cellStyle name="Comma 2 2 2 5 6 2 3 2 2" xfId="46265"/>
    <cellStyle name="Comma 2 2 2 5 6 2 3 3" xfId="35687"/>
    <cellStyle name="Comma 2 2 2 5 6 2 4" xfId="12333"/>
    <cellStyle name="Comma 2 2 2 5 6 2 4 2" xfId="38754"/>
    <cellStyle name="Comma 2 2 2 5 6 2 5" xfId="28888"/>
    <cellStyle name="Comma 2 2 2 5 6 3" xfId="1753"/>
    <cellStyle name="Comma 2 2 2 5 6 3 2" xfId="10600"/>
    <cellStyle name="Comma 2 2 2 5 6 3 2 2" xfId="21248"/>
    <cellStyle name="Comma 2 2 2 5 6 3 2 2 2" xfId="47662"/>
    <cellStyle name="Comma 2 2 2 5 6 3 2 3" xfId="37034"/>
    <cellStyle name="Comma 2 2 2 5 6 3 3" xfId="12654"/>
    <cellStyle name="Comma 2 2 2 5 6 3 3 2" xfId="39075"/>
    <cellStyle name="Comma 2 2 2 5 6 3 4" xfId="28981"/>
    <cellStyle name="Comma 2 2 2 5 6 4" xfId="2430"/>
    <cellStyle name="Comma 2 2 2 5 6 4 2" xfId="11045"/>
    <cellStyle name="Comma 2 2 2 5 6 4 2 2" xfId="21690"/>
    <cellStyle name="Comma 2 2 2 5 6 4 2 2 2" xfId="48104"/>
    <cellStyle name="Comma 2 2 2 5 6 4 2 3" xfId="37466"/>
    <cellStyle name="Comma 2 2 2 5 6 4 3" xfId="13227"/>
    <cellStyle name="Comma 2 2 2 5 6 4 3 2" xfId="39647"/>
    <cellStyle name="Comma 2 2 2 5 6 4 4" xfId="29189"/>
    <cellStyle name="Comma 2 2 2 5 6 5" xfId="8151"/>
    <cellStyle name="Comma 2 2 2 5 6 5 2" xfId="18812"/>
    <cellStyle name="Comma 2 2 2 5 6 5 2 2" xfId="45226"/>
    <cellStyle name="Comma 2 2 2 5 6 5 3" xfId="34715"/>
    <cellStyle name="Comma 2 2 2 5 6 6" xfId="11355"/>
    <cellStyle name="Comma 2 2 2 5 6 6 2" xfId="37776"/>
    <cellStyle name="Comma 2 2 2 5 6 7" xfId="28787"/>
    <cellStyle name="Comma 2 2 2 5 7" xfId="300"/>
    <cellStyle name="Comma 2 2 2 5 7 2" xfId="1386"/>
    <cellStyle name="Comma 2 2 2 5 7 2 2" xfId="2008"/>
    <cellStyle name="Comma 2 2 2 5 7 2 2 2" xfId="12879"/>
    <cellStyle name="Comma 2 2 2 5 7 2 2 2 2" xfId="39300"/>
    <cellStyle name="Comma 2 2 2 5 7 2 2 3" xfId="29079"/>
    <cellStyle name="Comma 2 2 2 5 7 2 3" xfId="9192"/>
    <cellStyle name="Comma 2 2 2 5 7 2 3 2" xfId="19852"/>
    <cellStyle name="Comma 2 2 2 5 7 2 3 2 2" xfId="46266"/>
    <cellStyle name="Comma 2 2 2 5 7 2 3 3" xfId="35688"/>
    <cellStyle name="Comma 2 2 2 5 7 2 4" xfId="12334"/>
    <cellStyle name="Comma 2 2 2 5 7 2 4 2" xfId="38755"/>
    <cellStyle name="Comma 2 2 2 5 7 2 5" xfId="28889"/>
    <cellStyle name="Comma 2 2 2 5 7 3" xfId="1754"/>
    <cellStyle name="Comma 2 2 2 5 7 3 2" xfId="10601"/>
    <cellStyle name="Comma 2 2 2 5 7 3 2 2" xfId="21249"/>
    <cellStyle name="Comma 2 2 2 5 7 3 2 2 2" xfId="47663"/>
    <cellStyle name="Comma 2 2 2 5 7 3 2 3" xfId="37035"/>
    <cellStyle name="Comma 2 2 2 5 7 3 3" xfId="12655"/>
    <cellStyle name="Comma 2 2 2 5 7 3 3 2" xfId="39076"/>
    <cellStyle name="Comma 2 2 2 5 7 3 4" xfId="28982"/>
    <cellStyle name="Comma 2 2 2 5 7 4" xfId="2431"/>
    <cellStyle name="Comma 2 2 2 5 7 4 2" xfId="11046"/>
    <cellStyle name="Comma 2 2 2 5 7 4 2 2" xfId="21691"/>
    <cellStyle name="Comma 2 2 2 5 7 4 2 2 2" xfId="48105"/>
    <cellStyle name="Comma 2 2 2 5 7 4 2 3" xfId="37467"/>
    <cellStyle name="Comma 2 2 2 5 7 4 3" xfId="13228"/>
    <cellStyle name="Comma 2 2 2 5 7 4 3 2" xfId="39648"/>
    <cellStyle name="Comma 2 2 2 5 7 4 4" xfId="29190"/>
    <cellStyle name="Comma 2 2 2 5 7 5" xfId="8152"/>
    <cellStyle name="Comma 2 2 2 5 7 5 2" xfId="18813"/>
    <cellStyle name="Comma 2 2 2 5 7 5 2 2" xfId="45227"/>
    <cellStyle name="Comma 2 2 2 5 7 5 3" xfId="34716"/>
    <cellStyle name="Comma 2 2 2 5 7 6" xfId="11356"/>
    <cellStyle name="Comma 2 2 2 5 7 6 2" xfId="37777"/>
    <cellStyle name="Comma 2 2 2 5 7 7" xfId="28788"/>
    <cellStyle name="Comma 2 2 2 6" xfId="301"/>
    <cellStyle name="Comma 2 2 2 7" xfId="302"/>
    <cellStyle name="Comma 2 2 2 8" xfId="303"/>
    <cellStyle name="Comma 2 2 2 9" xfId="304"/>
    <cellStyle name="Comma 2 2 20" xfId="1363"/>
    <cellStyle name="Comma 2 2 20 2" xfId="1985"/>
    <cellStyle name="Comma 2 2 20 2 2" xfId="12856"/>
    <cellStyle name="Comma 2 2 20 2 2 2" xfId="39277"/>
    <cellStyle name="Comma 2 2 20 2 3" xfId="29056"/>
    <cellStyle name="Comma 2 2 20 3" xfId="9149"/>
    <cellStyle name="Comma 2 2 20 3 2" xfId="19809"/>
    <cellStyle name="Comma 2 2 20 3 2 2" xfId="46223"/>
    <cellStyle name="Comma 2 2 20 3 3" xfId="35645"/>
    <cellStyle name="Comma 2 2 20 4" xfId="12311"/>
    <cellStyle name="Comma 2 2 20 4 2" xfId="38732"/>
    <cellStyle name="Comma 2 2 20 5" xfId="28866"/>
    <cellStyle name="Comma 2 2 21" xfId="1731"/>
    <cellStyle name="Comma 2 2 21 2" xfId="10578"/>
    <cellStyle name="Comma 2 2 21 2 2" xfId="21226"/>
    <cellStyle name="Comma 2 2 21 2 2 2" xfId="47640"/>
    <cellStyle name="Comma 2 2 21 2 3" xfId="37012"/>
    <cellStyle name="Comma 2 2 21 3" xfId="12632"/>
    <cellStyle name="Comma 2 2 21 3 2" xfId="39053"/>
    <cellStyle name="Comma 2 2 21 4" xfId="28959"/>
    <cellStyle name="Comma 2 2 22" xfId="11023"/>
    <cellStyle name="Comma 2 2 22 2" xfId="21668"/>
    <cellStyle name="Comma 2 2 22 2 2" xfId="48082"/>
    <cellStyle name="Comma 2 2 22 3" xfId="37444"/>
    <cellStyle name="Comma 2 2 23" xfId="8129"/>
    <cellStyle name="Comma 2 2 23 2" xfId="18790"/>
    <cellStyle name="Comma 2 2 23 2 2" xfId="45204"/>
    <cellStyle name="Comma 2 2 23 3" xfId="34693"/>
    <cellStyle name="Comma 2 2 24" xfId="11320"/>
    <cellStyle name="Comma 2 2 24 2" xfId="37741"/>
    <cellStyle name="Comma 2 2 25" xfId="28765"/>
    <cellStyle name="Comma 2 2 3" xfId="305"/>
    <cellStyle name="Comma 2 2 4" xfId="306"/>
    <cellStyle name="Comma 2 2 4 10" xfId="1755"/>
    <cellStyle name="Comma 2 2 4 10 2" xfId="10602"/>
    <cellStyle name="Comma 2 2 4 10 2 2" xfId="21250"/>
    <cellStyle name="Comma 2 2 4 10 2 2 2" xfId="47664"/>
    <cellStyle name="Comma 2 2 4 10 2 3" xfId="37036"/>
    <cellStyle name="Comma 2 2 4 10 3" xfId="12656"/>
    <cellStyle name="Comma 2 2 4 10 3 2" xfId="39077"/>
    <cellStyle name="Comma 2 2 4 10 4" xfId="28983"/>
    <cellStyle name="Comma 2 2 4 11" xfId="2432"/>
    <cellStyle name="Comma 2 2 4 11 2" xfId="11047"/>
    <cellStyle name="Comma 2 2 4 11 2 2" xfId="21692"/>
    <cellStyle name="Comma 2 2 4 11 2 2 2" xfId="48106"/>
    <cellStyle name="Comma 2 2 4 11 2 3" xfId="37468"/>
    <cellStyle name="Comma 2 2 4 11 3" xfId="13229"/>
    <cellStyle name="Comma 2 2 4 11 3 2" xfId="39649"/>
    <cellStyle name="Comma 2 2 4 11 4" xfId="29191"/>
    <cellStyle name="Comma 2 2 4 12" xfId="8153"/>
    <cellStyle name="Comma 2 2 4 12 2" xfId="18814"/>
    <cellStyle name="Comma 2 2 4 12 2 2" xfId="45228"/>
    <cellStyle name="Comma 2 2 4 12 3" xfId="34717"/>
    <cellStyle name="Comma 2 2 4 13" xfId="11360"/>
    <cellStyle name="Comma 2 2 4 13 2" xfId="37781"/>
    <cellStyle name="Comma 2 2 4 14" xfId="28789"/>
    <cellStyle name="Comma 2 2 4 2" xfId="307"/>
    <cellStyle name="Comma 2 2 4 2 10" xfId="2433"/>
    <cellStyle name="Comma 2 2 4 2 10 2" xfId="11048"/>
    <cellStyle name="Comma 2 2 4 2 10 2 2" xfId="21693"/>
    <cellStyle name="Comma 2 2 4 2 10 2 2 2" xfId="48107"/>
    <cellStyle name="Comma 2 2 4 2 10 2 3" xfId="37469"/>
    <cellStyle name="Comma 2 2 4 2 10 3" xfId="13230"/>
    <cellStyle name="Comma 2 2 4 2 10 3 2" xfId="39650"/>
    <cellStyle name="Comma 2 2 4 2 10 4" xfId="29192"/>
    <cellStyle name="Comma 2 2 4 2 11" xfId="8154"/>
    <cellStyle name="Comma 2 2 4 2 11 2" xfId="18815"/>
    <cellStyle name="Comma 2 2 4 2 11 2 2" xfId="45229"/>
    <cellStyle name="Comma 2 2 4 2 11 3" xfId="34718"/>
    <cellStyle name="Comma 2 2 4 2 12" xfId="11361"/>
    <cellStyle name="Comma 2 2 4 2 12 2" xfId="37782"/>
    <cellStyle name="Comma 2 2 4 2 13" xfId="28790"/>
    <cellStyle name="Comma 2 2 4 2 2" xfId="308"/>
    <cellStyle name="Comma 2 2 4 2 2 2" xfId="1389"/>
    <cellStyle name="Comma 2 2 4 2 2 2 2" xfId="2011"/>
    <cellStyle name="Comma 2 2 4 2 2 2 2 2" xfId="12882"/>
    <cellStyle name="Comma 2 2 4 2 2 2 2 2 2" xfId="39303"/>
    <cellStyle name="Comma 2 2 4 2 2 2 2 3" xfId="29082"/>
    <cellStyle name="Comma 2 2 4 2 2 2 3" xfId="9200"/>
    <cellStyle name="Comma 2 2 4 2 2 2 3 2" xfId="19860"/>
    <cellStyle name="Comma 2 2 4 2 2 2 3 2 2" xfId="46274"/>
    <cellStyle name="Comma 2 2 4 2 2 2 3 3" xfId="35696"/>
    <cellStyle name="Comma 2 2 4 2 2 2 4" xfId="12337"/>
    <cellStyle name="Comma 2 2 4 2 2 2 4 2" xfId="38758"/>
    <cellStyle name="Comma 2 2 4 2 2 2 5" xfId="28892"/>
    <cellStyle name="Comma 2 2 4 2 2 3" xfId="1757"/>
    <cellStyle name="Comma 2 2 4 2 2 3 2" xfId="10604"/>
    <cellStyle name="Comma 2 2 4 2 2 3 2 2" xfId="21252"/>
    <cellStyle name="Comma 2 2 4 2 2 3 2 2 2" xfId="47666"/>
    <cellStyle name="Comma 2 2 4 2 2 3 2 3" xfId="37038"/>
    <cellStyle name="Comma 2 2 4 2 2 3 3" xfId="12658"/>
    <cellStyle name="Comma 2 2 4 2 2 3 3 2" xfId="39079"/>
    <cellStyle name="Comma 2 2 4 2 2 3 4" xfId="28985"/>
    <cellStyle name="Comma 2 2 4 2 2 4" xfId="2434"/>
    <cellStyle name="Comma 2 2 4 2 2 4 2" xfId="11049"/>
    <cellStyle name="Comma 2 2 4 2 2 4 2 2" xfId="21694"/>
    <cellStyle name="Comma 2 2 4 2 2 4 2 2 2" xfId="48108"/>
    <cellStyle name="Comma 2 2 4 2 2 4 2 3" xfId="37470"/>
    <cellStyle name="Comma 2 2 4 2 2 4 3" xfId="13231"/>
    <cellStyle name="Comma 2 2 4 2 2 4 3 2" xfId="39651"/>
    <cellStyle name="Comma 2 2 4 2 2 4 4" xfId="29193"/>
    <cellStyle name="Comma 2 2 4 2 2 5" xfId="8155"/>
    <cellStyle name="Comma 2 2 4 2 2 5 2" xfId="18816"/>
    <cellStyle name="Comma 2 2 4 2 2 5 2 2" xfId="45230"/>
    <cellStyle name="Comma 2 2 4 2 2 5 3" xfId="34719"/>
    <cellStyle name="Comma 2 2 4 2 2 6" xfId="11362"/>
    <cellStyle name="Comma 2 2 4 2 2 6 2" xfId="37783"/>
    <cellStyle name="Comma 2 2 4 2 2 7" xfId="28791"/>
    <cellStyle name="Comma 2 2 4 2 3" xfId="309"/>
    <cellStyle name="Comma 2 2 4 2 3 2" xfId="1390"/>
    <cellStyle name="Comma 2 2 4 2 3 2 2" xfId="2012"/>
    <cellStyle name="Comma 2 2 4 2 3 2 2 2" xfId="12883"/>
    <cellStyle name="Comma 2 2 4 2 3 2 2 2 2" xfId="39304"/>
    <cellStyle name="Comma 2 2 4 2 3 2 2 3" xfId="29083"/>
    <cellStyle name="Comma 2 2 4 2 3 2 3" xfId="9201"/>
    <cellStyle name="Comma 2 2 4 2 3 2 3 2" xfId="19861"/>
    <cellStyle name="Comma 2 2 4 2 3 2 3 2 2" xfId="46275"/>
    <cellStyle name="Comma 2 2 4 2 3 2 3 3" xfId="35697"/>
    <cellStyle name="Comma 2 2 4 2 3 2 4" xfId="12338"/>
    <cellStyle name="Comma 2 2 4 2 3 2 4 2" xfId="38759"/>
    <cellStyle name="Comma 2 2 4 2 3 2 5" xfId="28893"/>
    <cellStyle name="Comma 2 2 4 2 3 3" xfId="1758"/>
    <cellStyle name="Comma 2 2 4 2 3 3 2" xfId="10605"/>
    <cellStyle name="Comma 2 2 4 2 3 3 2 2" xfId="21253"/>
    <cellStyle name="Comma 2 2 4 2 3 3 2 2 2" xfId="47667"/>
    <cellStyle name="Comma 2 2 4 2 3 3 2 3" xfId="37039"/>
    <cellStyle name="Comma 2 2 4 2 3 3 3" xfId="12659"/>
    <cellStyle name="Comma 2 2 4 2 3 3 3 2" xfId="39080"/>
    <cellStyle name="Comma 2 2 4 2 3 3 4" xfId="28986"/>
    <cellStyle name="Comma 2 2 4 2 3 4" xfId="2435"/>
    <cellStyle name="Comma 2 2 4 2 3 4 2" xfId="11050"/>
    <cellStyle name="Comma 2 2 4 2 3 4 2 2" xfId="21695"/>
    <cellStyle name="Comma 2 2 4 2 3 4 2 2 2" xfId="48109"/>
    <cellStyle name="Comma 2 2 4 2 3 4 2 3" xfId="37471"/>
    <cellStyle name="Comma 2 2 4 2 3 4 3" xfId="13232"/>
    <cellStyle name="Comma 2 2 4 2 3 4 3 2" xfId="39652"/>
    <cellStyle name="Comma 2 2 4 2 3 4 4" xfId="29194"/>
    <cellStyle name="Comma 2 2 4 2 3 5" xfId="8156"/>
    <cellStyle name="Comma 2 2 4 2 3 5 2" xfId="18817"/>
    <cellStyle name="Comma 2 2 4 2 3 5 2 2" xfId="45231"/>
    <cellStyle name="Comma 2 2 4 2 3 5 3" xfId="34720"/>
    <cellStyle name="Comma 2 2 4 2 3 6" xfId="11363"/>
    <cellStyle name="Comma 2 2 4 2 3 6 2" xfId="37784"/>
    <cellStyle name="Comma 2 2 4 2 3 7" xfId="28792"/>
    <cellStyle name="Comma 2 2 4 2 4" xfId="310"/>
    <cellStyle name="Comma 2 2 4 2 4 2" xfId="1391"/>
    <cellStyle name="Comma 2 2 4 2 4 2 2" xfId="2013"/>
    <cellStyle name="Comma 2 2 4 2 4 2 2 2" xfId="12884"/>
    <cellStyle name="Comma 2 2 4 2 4 2 2 2 2" xfId="39305"/>
    <cellStyle name="Comma 2 2 4 2 4 2 2 3" xfId="29084"/>
    <cellStyle name="Comma 2 2 4 2 4 2 3" xfId="9202"/>
    <cellStyle name="Comma 2 2 4 2 4 2 3 2" xfId="19862"/>
    <cellStyle name="Comma 2 2 4 2 4 2 3 2 2" xfId="46276"/>
    <cellStyle name="Comma 2 2 4 2 4 2 3 3" xfId="35698"/>
    <cellStyle name="Comma 2 2 4 2 4 2 4" xfId="12339"/>
    <cellStyle name="Comma 2 2 4 2 4 2 4 2" xfId="38760"/>
    <cellStyle name="Comma 2 2 4 2 4 2 5" xfId="28894"/>
    <cellStyle name="Comma 2 2 4 2 4 3" xfId="1759"/>
    <cellStyle name="Comma 2 2 4 2 4 3 2" xfId="10606"/>
    <cellStyle name="Comma 2 2 4 2 4 3 2 2" xfId="21254"/>
    <cellStyle name="Comma 2 2 4 2 4 3 2 2 2" xfId="47668"/>
    <cellStyle name="Comma 2 2 4 2 4 3 2 3" xfId="37040"/>
    <cellStyle name="Comma 2 2 4 2 4 3 3" xfId="12660"/>
    <cellStyle name="Comma 2 2 4 2 4 3 3 2" xfId="39081"/>
    <cellStyle name="Comma 2 2 4 2 4 3 4" xfId="28987"/>
    <cellStyle name="Comma 2 2 4 2 4 4" xfId="2436"/>
    <cellStyle name="Comma 2 2 4 2 4 4 2" xfId="11051"/>
    <cellStyle name="Comma 2 2 4 2 4 4 2 2" xfId="21696"/>
    <cellStyle name="Comma 2 2 4 2 4 4 2 2 2" xfId="48110"/>
    <cellStyle name="Comma 2 2 4 2 4 4 2 3" xfId="37472"/>
    <cellStyle name="Comma 2 2 4 2 4 4 3" xfId="13233"/>
    <cellStyle name="Comma 2 2 4 2 4 4 3 2" xfId="39653"/>
    <cellStyle name="Comma 2 2 4 2 4 4 4" xfId="29195"/>
    <cellStyle name="Comma 2 2 4 2 4 5" xfId="8157"/>
    <cellStyle name="Comma 2 2 4 2 4 5 2" xfId="18818"/>
    <cellStyle name="Comma 2 2 4 2 4 5 2 2" xfId="45232"/>
    <cellStyle name="Comma 2 2 4 2 4 5 3" xfId="34721"/>
    <cellStyle name="Comma 2 2 4 2 4 6" xfId="11364"/>
    <cellStyle name="Comma 2 2 4 2 4 6 2" xfId="37785"/>
    <cellStyle name="Comma 2 2 4 2 4 7" xfId="28793"/>
    <cellStyle name="Comma 2 2 4 2 5" xfId="311"/>
    <cellStyle name="Comma 2 2 4 2 5 2" xfId="1392"/>
    <cellStyle name="Comma 2 2 4 2 5 2 2" xfId="2014"/>
    <cellStyle name="Comma 2 2 4 2 5 2 2 2" xfId="12885"/>
    <cellStyle name="Comma 2 2 4 2 5 2 2 2 2" xfId="39306"/>
    <cellStyle name="Comma 2 2 4 2 5 2 2 3" xfId="29085"/>
    <cellStyle name="Comma 2 2 4 2 5 2 3" xfId="9203"/>
    <cellStyle name="Comma 2 2 4 2 5 2 3 2" xfId="19863"/>
    <cellStyle name="Comma 2 2 4 2 5 2 3 2 2" xfId="46277"/>
    <cellStyle name="Comma 2 2 4 2 5 2 3 3" xfId="35699"/>
    <cellStyle name="Comma 2 2 4 2 5 2 4" xfId="12340"/>
    <cellStyle name="Comma 2 2 4 2 5 2 4 2" xfId="38761"/>
    <cellStyle name="Comma 2 2 4 2 5 2 5" xfId="28895"/>
    <cellStyle name="Comma 2 2 4 2 5 3" xfId="1760"/>
    <cellStyle name="Comma 2 2 4 2 5 3 2" xfId="10607"/>
    <cellStyle name="Comma 2 2 4 2 5 3 2 2" xfId="21255"/>
    <cellStyle name="Comma 2 2 4 2 5 3 2 2 2" xfId="47669"/>
    <cellStyle name="Comma 2 2 4 2 5 3 2 3" xfId="37041"/>
    <cellStyle name="Comma 2 2 4 2 5 3 3" xfId="12661"/>
    <cellStyle name="Comma 2 2 4 2 5 3 3 2" xfId="39082"/>
    <cellStyle name="Comma 2 2 4 2 5 3 4" xfId="28988"/>
    <cellStyle name="Comma 2 2 4 2 5 4" xfId="2437"/>
    <cellStyle name="Comma 2 2 4 2 5 4 2" xfId="11052"/>
    <cellStyle name="Comma 2 2 4 2 5 4 2 2" xfId="21697"/>
    <cellStyle name="Comma 2 2 4 2 5 4 2 2 2" xfId="48111"/>
    <cellStyle name="Comma 2 2 4 2 5 4 2 3" xfId="37473"/>
    <cellStyle name="Comma 2 2 4 2 5 4 3" xfId="13234"/>
    <cellStyle name="Comma 2 2 4 2 5 4 3 2" xfId="39654"/>
    <cellStyle name="Comma 2 2 4 2 5 4 4" xfId="29196"/>
    <cellStyle name="Comma 2 2 4 2 5 5" xfId="8158"/>
    <cellStyle name="Comma 2 2 4 2 5 5 2" xfId="18819"/>
    <cellStyle name="Comma 2 2 4 2 5 5 2 2" xfId="45233"/>
    <cellStyle name="Comma 2 2 4 2 5 5 3" xfId="34722"/>
    <cellStyle name="Comma 2 2 4 2 5 6" xfId="11365"/>
    <cellStyle name="Comma 2 2 4 2 5 6 2" xfId="37786"/>
    <cellStyle name="Comma 2 2 4 2 5 7" xfId="28794"/>
    <cellStyle name="Comma 2 2 4 2 6" xfId="312"/>
    <cellStyle name="Comma 2 2 4 2 6 2" xfId="1393"/>
    <cellStyle name="Comma 2 2 4 2 6 2 2" xfId="2015"/>
    <cellStyle name="Comma 2 2 4 2 6 2 2 2" xfId="12886"/>
    <cellStyle name="Comma 2 2 4 2 6 2 2 2 2" xfId="39307"/>
    <cellStyle name="Comma 2 2 4 2 6 2 2 3" xfId="29086"/>
    <cellStyle name="Comma 2 2 4 2 6 2 3" xfId="9204"/>
    <cellStyle name="Comma 2 2 4 2 6 2 3 2" xfId="19864"/>
    <cellStyle name="Comma 2 2 4 2 6 2 3 2 2" xfId="46278"/>
    <cellStyle name="Comma 2 2 4 2 6 2 3 3" xfId="35700"/>
    <cellStyle name="Comma 2 2 4 2 6 2 4" xfId="12341"/>
    <cellStyle name="Comma 2 2 4 2 6 2 4 2" xfId="38762"/>
    <cellStyle name="Comma 2 2 4 2 6 2 5" xfId="28896"/>
    <cellStyle name="Comma 2 2 4 2 6 3" xfId="1761"/>
    <cellStyle name="Comma 2 2 4 2 6 3 2" xfId="10608"/>
    <cellStyle name="Comma 2 2 4 2 6 3 2 2" xfId="21256"/>
    <cellStyle name="Comma 2 2 4 2 6 3 2 2 2" xfId="47670"/>
    <cellStyle name="Comma 2 2 4 2 6 3 2 3" xfId="37042"/>
    <cellStyle name="Comma 2 2 4 2 6 3 3" xfId="12662"/>
    <cellStyle name="Comma 2 2 4 2 6 3 3 2" xfId="39083"/>
    <cellStyle name="Comma 2 2 4 2 6 3 4" xfId="28989"/>
    <cellStyle name="Comma 2 2 4 2 6 4" xfId="2438"/>
    <cellStyle name="Comma 2 2 4 2 6 4 2" xfId="11053"/>
    <cellStyle name="Comma 2 2 4 2 6 4 2 2" xfId="21698"/>
    <cellStyle name="Comma 2 2 4 2 6 4 2 2 2" xfId="48112"/>
    <cellStyle name="Comma 2 2 4 2 6 4 2 3" xfId="37474"/>
    <cellStyle name="Comma 2 2 4 2 6 4 3" xfId="13235"/>
    <cellStyle name="Comma 2 2 4 2 6 4 3 2" xfId="39655"/>
    <cellStyle name="Comma 2 2 4 2 6 4 4" xfId="29197"/>
    <cellStyle name="Comma 2 2 4 2 6 5" xfId="8159"/>
    <cellStyle name="Comma 2 2 4 2 6 5 2" xfId="18820"/>
    <cellStyle name="Comma 2 2 4 2 6 5 2 2" xfId="45234"/>
    <cellStyle name="Comma 2 2 4 2 6 5 3" xfId="34723"/>
    <cellStyle name="Comma 2 2 4 2 6 6" xfId="11366"/>
    <cellStyle name="Comma 2 2 4 2 6 6 2" xfId="37787"/>
    <cellStyle name="Comma 2 2 4 2 6 7" xfId="28795"/>
    <cellStyle name="Comma 2 2 4 2 7" xfId="313"/>
    <cellStyle name="Comma 2 2 4 2 7 2" xfId="1394"/>
    <cellStyle name="Comma 2 2 4 2 7 2 2" xfId="2016"/>
    <cellStyle name="Comma 2 2 4 2 7 2 2 2" xfId="12887"/>
    <cellStyle name="Comma 2 2 4 2 7 2 2 2 2" xfId="39308"/>
    <cellStyle name="Comma 2 2 4 2 7 2 2 3" xfId="29087"/>
    <cellStyle name="Comma 2 2 4 2 7 2 3" xfId="9205"/>
    <cellStyle name="Comma 2 2 4 2 7 2 3 2" xfId="19865"/>
    <cellStyle name="Comma 2 2 4 2 7 2 3 2 2" xfId="46279"/>
    <cellStyle name="Comma 2 2 4 2 7 2 3 3" xfId="35701"/>
    <cellStyle name="Comma 2 2 4 2 7 2 4" xfId="12342"/>
    <cellStyle name="Comma 2 2 4 2 7 2 4 2" xfId="38763"/>
    <cellStyle name="Comma 2 2 4 2 7 2 5" xfId="28897"/>
    <cellStyle name="Comma 2 2 4 2 7 3" xfId="1762"/>
    <cellStyle name="Comma 2 2 4 2 7 3 2" xfId="10609"/>
    <cellStyle name="Comma 2 2 4 2 7 3 2 2" xfId="21257"/>
    <cellStyle name="Comma 2 2 4 2 7 3 2 2 2" xfId="47671"/>
    <cellStyle name="Comma 2 2 4 2 7 3 2 3" xfId="37043"/>
    <cellStyle name="Comma 2 2 4 2 7 3 3" xfId="12663"/>
    <cellStyle name="Comma 2 2 4 2 7 3 3 2" xfId="39084"/>
    <cellStyle name="Comma 2 2 4 2 7 3 4" xfId="28990"/>
    <cellStyle name="Comma 2 2 4 2 7 4" xfId="2439"/>
    <cellStyle name="Comma 2 2 4 2 7 4 2" xfId="11054"/>
    <cellStyle name="Comma 2 2 4 2 7 4 2 2" xfId="21699"/>
    <cellStyle name="Comma 2 2 4 2 7 4 2 2 2" xfId="48113"/>
    <cellStyle name="Comma 2 2 4 2 7 4 2 3" xfId="37475"/>
    <cellStyle name="Comma 2 2 4 2 7 4 3" xfId="13236"/>
    <cellStyle name="Comma 2 2 4 2 7 4 3 2" xfId="39656"/>
    <cellStyle name="Comma 2 2 4 2 7 4 4" xfId="29198"/>
    <cellStyle name="Comma 2 2 4 2 7 5" xfId="8160"/>
    <cellStyle name="Comma 2 2 4 2 7 5 2" xfId="18821"/>
    <cellStyle name="Comma 2 2 4 2 7 5 2 2" xfId="45235"/>
    <cellStyle name="Comma 2 2 4 2 7 5 3" xfId="34724"/>
    <cellStyle name="Comma 2 2 4 2 7 6" xfId="11367"/>
    <cellStyle name="Comma 2 2 4 2 7 6 2" xfId="37788"/>
    <cellStyle name="Comma 2 2 4 2 7 7" xfId="28796"/>
    <cellStyle name="Comma 2 2 4 2 8" xfId="1388"/>
    <cellStyle name="Comma 2 2 4 2 8 2" xfId="2010"/>
    <cellStyle name="Comma 2 2 4 2 8 2 2" xfId="12881"/>
    <cellStyle name="Comma 2 2 4 2 8 2 2 2" xfId="39302"/>
    <cellStyle name="Comma 2 2 4 2 8 2 3" xfId="29081"/>
    <cellStyle name="Comma 2 2 4 2 8 3" xfId="9199"/>
    <cellStyle name="Comma 2 2 4 2 8 3 2" xfId="19859"/>
    <cellStyle name="Comma 2 2 4 2 8 3 2 2" xfId="46273"/>
    <cellStyle name="Comma 2 2 4 2 8 3 3" xfId="35695"/>
    <cellStyle name="Comma 2 2 4 2 8 4" xfId="12336"/>
    <cellStyle name="Comma 2 2 4 2 8 4 2" xfId="38757"/>
    <cellStyle name="Comma 2 2 4 2 8 5" xfId="28891"/>
    <cellStyle name="Comma 2 2 4 2 9" xfId="1756"/>
    <cellStyle name="Comma 2 2 4 2 9 2" xfId="10603"/>
    <cellStyle name="Comma 2 2 4 2 9 2 2" xfId="21251"/>
    <cellStyle name="Comma 2 2 4 2 9 2 2 2" xfId="47665"/>
    <cellStyle name="Comma 2 2 4 2 9 2 3" xfId="37037"/>
    <cellStyle name="Comma 2 2 4 2 9 3" xfId="12657"/>
    <cellStyle name="Comma 2 2 4 2 9 3 2" xfId="39078"/>
    <cellStyle name="Comma 2 2 4 2 9 4" xfId="28984"/>
    <cellStyle name="Comma 2 2 4 3" xfId="314"/>
    <cellStyle name="Comma 2 2 4 3 2" xfId="1395"/>
    <cellStyle name="Comma 2 2 4 3 2 2" xfId="2017"/>
    <cellStyle name="Comma 2 2 4 3 2 2 2" xfId="12888"/>
    <cellStyle name="Comma 2 2 4 3 2 2 2 2" xfId="39309"/>
    <cellStyle name="Comma 2 2 4 3 2 2 3" xfId="29088"/>
    <cellStyle name="Comma 2 2 4 3 2 3" xfId="9206"/>
    <cellStyle name="Comma 2 2 4 3 2 3 2" xfId="19866"/>
    <cellStyle name="Comma 2 2 4 3 2 3 2 2" xfId="46280"/>
    <cellStyle name="Comma 2 2 4 3 2 3 3" xfId="35702"/>
    <cellStyle name="Comma 2 2 4 3 2 4" xfId="12343"/>
    <cellStyle name="Comma 2 2 4 3 2 4 2" xfId="38764"/>
    <cellStyle name="Comma 2 2 4 3 2 5" xfId="28898"/>
    <cellStyle name="Comma 2 2 4 3 3" xfId="1763"/>
    <cellStyle name="Comma 2 2 4 3 3 2" xfId="10610"/>
    <cellStyle name="Comma 2 2 4 3 3 2 2" xfId="21258"/>
    <cellStyle name="Comma 2 2 4 3 3 2 2 2" xfId="47672"/>
    <cellStyle name="Comma 2 2 4 3 3 2 3" xfId="37044"/>
    <cellStyle name="Comma 2 2 4 3 3 3" xfId="12664"/>
    <cellStyle name="Comma 2 2 4 3 3 3 2" xfId="39085"/>
    <cellStyle name="Comma 2 2 4 3 3 4" xfId="28991"/>
    <cellStyle name="Comma 2 2 4 3 4" xfId="2440"/>
    <cellStyle name="Comma 2 2 4 3 4 2" xfId="11055"/>
    <cellStyle name="Comma 2 2 4 3 4 2 2" xfId="21700"/>
    <cellStyle name="Comma 2 2 4 3 4 2 2 2" xfId="48114"/>
    <cellStyle name="Comma 2 2 4 3 4 2 3" xfId="37476"/>
    <cellStyle name="Comma 2 2 4 3 4 3" xfId="13237"/>
    <cellStyle name="Comma 2 2 4 3 4 3 2" xfId="39657"/>
    <cellStyle name="Comma 2 2 4 3 4 4" xfId="29199"/>
    <cellStyle name="Comma 2 2 4 3 5" xfId="8161"/>
    <cellStyle name="Comma 2 2 4 3 5 2" xfId="18822"/>
    <cellStyle name="Comma 2 2 4 3 5 2 2" xfId="45236"/>
    <cellStyle name="Comma 2 2 4 3 5 3" xfId="34725"/>
    <cellStyle name="Comma 2 2 4 3 6" xfId="11368"/>
    <cellStyle name="Comma 2 2 4 3 6 2" xfId="37789"/>
    <cellStyle name="Comma 2 2 4 3 7" xfId="28797"/>
    <cellStyle name="Comma 2 2 4 4" xfId="315"/>
    <cellStyle name="Comma 2 2 4 4 2" xfId="1396"/>
    <cellStyle name="Comma 2 2 4 4 2 2" xfId="2018"/>
    <cellStyle name="Comma 2 2 4 4 2 2 2" xfId="12889"/>
    <cellStyle name="Comma 2 2 4 4 2 2 2 2" xfId="39310"/>
    <cellStyle name="Comma 2 2 4 4 2 2 3" xfId="29089"/>
    <cellStyle name="Comma 2 2 4 4 2 3" xfId="9207"/>
    <cellStyle name="Comma 2 2 4 4 2 3 2" xfId="19867"/>
    <cellStyle name="Comma 2 2 4 4 2 3 2 2" xfId="46281"/>
    <cellStyle name="Comma 2 2 4 4 2 3 3" xfId="35703"/>
    <cellStyle name="Comma 2 2 4 4 2 4" xfId="12344"/>
    <cellStyle name="Comma 2 2 4 4 2 4 2" xfId="38765"/>
    <cellStyle name="Comma 2 2 4 4 2 5" xfId="28899"/>
    <cellStyle name="Comma 2 2 4 4 3" xfId="1764"/>
    <cellStyle name="Comma 2 2 4 4 3 2" xfId="10611"/>
    <cellStyle name="Comma 2 2 4 4 3 2 2" xfId="21259"/>
    <cellStyle name="Comma 2 2 4 4 3 2 2 2" xfId="47673"/>
    <cellStyle name="Comma 2 2 4 4 3 2 3" xfId="37045"/>
    <cellStyle name="Comma 2 2 4 4 3 3" xfId="12665"/>
    <cellStyle name="Comma 2 2 4 4 3 3 2" xfId="39086"/>
    <cellStyle name="Comma 2 2 4 4 3 4" xfId="28992"/>
    <cellStyle name="Comma 2 2 4 4 4" xfId="2441"/>
    <cellStyle name="Comma 2 2 4 4 4 2" xfId="11056"/>
    <cellStyle name="Comma 2 2 4 4 4 2 2" xfId="21701"/>
    <cellStyle name="Comma 2 2 4 4 4 2 2 2" xfId="48115"/>
    <cellStyle name="Comma 2 2 4 4 4 2 3" xfId="37477"/>
    <cellStyle name="Comma 2 2 4 4 4 3" xfId="13238"/>
    <cellStyle name="Comma 2 2 4 4 4 3 2" xfId="39658"/>
    <cellStyle name="Comma 2 2 4 4 4 4" xfId="29200"/>
    <cellStyle name="Comma 2 2 4 4 5" xfId="8162"/>
    <cellStyle name="Comma 2 2 4 4 5 2" xfId="18823"/>
    <cellStyle name="Comma 2 2 4 4 5 2 2" xfId="45237"/>
    <cellStyle name="Comma 2 2 4 4 5 3" xfId="34726"/>
    <cellStyle name="Comma 2 2 4 4 6" xfId="11369"/>
    <cellStyle name="Comma 2 2 4 4 6 2" xfId="37790"/>
    <cellStyle name="Comma 2 2 4 4 7" xfId="28798"/>
    <cellStyle name="Comma 2 2 4 5" xfId="316"/>
    <cellStyle name="Comma 2 2 4 5 2" xfId="1397"/>
    <cellStyle name="Comma 2 2 4 5 2 2" xfId="2019"/>
    <cellStyle name="Comma 2 2 4 5 2 2 2" xfId="12890"/>
    <cellStyle name="Comma 2 2 4 5 2 2 2 2" xfId="39311"/>
    <cellStyle name="Comma 2 2 4 5 2 2 3" xfId="29090"/>
    <cellStyle name="Comma 2 2 4 5 2 3" xfId="9208"/>
    <cellStyle name="Comma 2 2 4 5 2 3 2" xfId="19868"/>
    <cellStyle name="Comma 2 2 4 5 2 3 2 2" xfId="46282"/>
    <cellStyle name="Comma 2 2 4 5 2 3 3" xfId="35704"/>
    <cellStyle name="Comma 2 2 4 5 2 4" xfId="12345"/>
    <cellStyle name="Comma 2 2 4 5 2 4 2" xfId="38766"/>
    <cellStyle name="Comma 2 2 4 5 2 5" xfId="28900"/>
    <cellStyle name="Comma 2 2 4 5 3" xfId="1765"/>
    <cellStyle name="Comma 2 2 4 5 3 2" xfId="10612"/>
    <cellStyle name="Comma 2 2 4 5 3 2 2" xfId="21260"/>
    <cellStyle name="Comma 2 2 4 5 3 2 2 2" xfId="47674"/>
    <cellStyle name="Comma 2 2 4 5 3 2 3" xfId="37046"/>
    <cellStyle name="Comma 2 2 4 5 3 3" xfId="12666"/>
    <cellStyle name="Comma 2 2 4 5 3 3 2" xfId="39087"/>
    <cellStyle name="Comma 2 2 4 5 3 4" xfId="28993"/>
    <cellStyle name="Comma 2 2 4 5 4" xfId="2442"/>
    <cellStyle name="Comma 2 2 4 5 4 2" xfId="11057"/>
    <cellStyle name="Comma 2 2 4 5 4 2 2" xfId="21702"/>
    <cellStyle name="Comma 2 2 4 5 4 2 2 2" xfId="48116"/>
    <cellStyle name="Comma 2 2 4 5 4 2 3" xfId="37478"/>
    <cellStyle name="Comma 2 2 4 5 4 3" xfId="13239"/>
    <cellStyle name="Comma 2 2 4 5 4 3 2" xfId="39659"/>
    <cellStyle name="Comma 2 2 4 5 4 4" xfId="29201"/>
    <cellStyle name="Comma 2 2 4 5 5" xfId="8163"/>
    <cellStyle name="Comma 2 2 4 5 5 2" xfId="18824"/>
    <cellStyle name="Comma 2 2 4 5 5 2 2" xfId="45238"/>
    <cellStyle name="Comma 2 2 4 5 5 3" xfId="34727"/>
    <cellStyle name="Comma 2 2 4 5 6" xfId="11370"/>
    <cellStyle name="Comma 2 2 4 5 6 2" xfId="37791"/>
    <cellStyle name="Comma 2 2 4 5 7" xfId="28799"/>
    <cellStyle name="Comma 2 2 4 6" xfId="317"/>
    <cellStyle name="Comma 2 2 4 6 2" xfId="1398"/>
    <cellStyle name="Comma 2 2 4 6 2 2" xfId="2020"/>
    <cellStyle name="Comma 2 2 4 6 2 2 2" xfId="12891"/>
    <cellStyle name="Comma 2 2 4 6 2 2 2 2" xfId="39312"/>
    <cellStyle name="Comma 2 2 4 6 2 2 3" xfId="29091"/>
    <cellStyle name="Comma 2 2 4 6 2 3" xfId="9209"/>
    <cellStyle name="Comma 2 2 4 6 2 3 2" xfId="19869"/>
    <cellStyle name="Comma 2 2 4 6 2 3 2 2" xfId="46283"/>
    <cellStyle name="Comma 2 2 4 6 2 3 3" xfId="35705"/>
    <cellStyle name="Comma 2 2 4 6 2 4" xfId="12346"/>
    <cellStyle name="Comma 2 2 4 6 2 4 2" xfId="38767"/>
    <cellStyle name="Comma 2 2 4 6 2 5" xfId="28901"/>
    <cellStyle name="Comma 2 2 4 6 3" xfId="1766"/>
    <cellStyle name="Comma 2 2 4 6 3 2" xfId="10613"/>
    <cellStyle name="Comma 2 2 4 6 3 2 2" xfId="21261"/>
    <cellStyle name="Comma 2 2 4 6 3 2 2 2" xfId="47675"/>
    <cellStyle name="Comma 2 2 4 6 3 2 3" xfId="37047"/>
    <cellStyle name="Comma 2 2 4 6 3 3" xfId="12667"/>
    <cellStyle name="Comma 2 2 4 6 3 3 2" xfId="39088"/>
    <cellStyle name="Comma 2 2 4 6 3 4" xfId="28994"/>
    <cellStyle name="Comma 2 2 4 6 4" xfId="2443"/>
    <cellStyle name="Comma 2 2 4 6 4 2" xfId="11058"/>
    <cellStyle name="Comma 2 2 4 6 4 2 2" xfId="21703"/>
    <cellStyle name="Comma 2 2 4 6 4 2 2 2" xfId="48117"/>
    <cellStyle name="Comma 2 2 4 6 4 2 3" xfId="37479"/>
    <cellStyle name="Comma 2 2 4 6 4 3" xfId="13240"/>
    <cellStyle name="Comma 2 2 4 6 4 3 2" xfId="39660"/>
    <cellStyle name="Comma 2 2 4 6 4 4" xfId="29202"/>
    <cellStyle name="Comma 2 2 4 6 5" xfId="8164"/>
    <cellStyle name="Comma 2 2 4 6 5 2" xfId="18825"/>
    <cellStyle name="Comma 2 2 4 6 5 2 2" xfId="45239"/>
    <cellStyle name="Comma 2 2 4 6 5 3" xfId="34728"/>
    <cellStyle name="Comma 2 2 4 6 6" xfId="11371"/>
    <cellStyle name="Comma 2 2 4 6 6 2" xfId="37792"/>
    <cellStyle name="Comma 2 2 4 6 7" xfId="28800"/>
    <cellStyle name="Comma 2 2 4 7" xfId="318"/>
    <cellStyle name="Comma 2 2 4 7 2" xfId="1399"/>
    <cellStyle name="Comma 2 2 4 7 2 2" xfId="2021"/>
    <cellStyle name="Comma 2 2 4 7 2 2 2" xfId="12892"/>
    <cellStyle name="Comma 2 2 4 7 2 2 2 2" xfId="39313"/>
    <cellStyle name="Comma 2 2 4 7 2 2 3" xfId="29092"/>
    <cellStyle name="Comma 2 2 4 7 2 3" xfId="9210"/>
    <cellStyle name="Comma 2 2 4 7 2 3 2" xfId="19870"/>
    <cellStyle name="Comma 2 2 4 7 2 3 2 2" xfId="46284"/>
    <cellStyle name="Comma 2 2 4 7 2 3 3" xfId="35706"/>
    <cellStyle name="Comma 2 2 4 7 2 4" xfId="12347"/>
    <cellStyle name="Comma 2 2 4 7 2 4 2" xfId="38768"/>
    <cellStyle name="Comma 2 2 4 7 2 5" xfId="28902"/>
    <cellStyle name="Comma 2 2 4 7 3" xfId="1767"/>
    <cellStyle name="Comma 2 2 4 7 3 2" xfId="10614"/>
    <cellStyle name="Comma 2 2 4 7 3 2 2" xfId="21262"/>
    <cellStyle name="Comma 2 2 4 7 3 2 2 2" xfId="47676"/>
    <cellStyle name="Comma 2 2 4 7 3 2 3" xfId="37048"/>
    <cellStyle name="Comma 2 2 4 7 3 3" xfId="12668"/>
    <cellStyle name="Comma 2 2 4 7 3 3 2" xfId="39089"/>
    <cellStyle name="Comma 2 2 4 7 3 4" xfId="28995"/>
    <cellStyle name="Comma 2 2 4 7 4" xfId="2444"/>
    <cellStyle name="Comma 2 2 4 7 4 2" xfId="11059"/>
    <cellStyle name="Comma 2 2 4 7 4 2 2" xfId="21704"/>
    <cellStyle name="Comma 2 2 4 7 4 2 2 2" xfId="48118"/>
    <cellStyle name="Comma 2 2 4 7 4 2 3" xfId="37480"/>
    <cellStyle name="Comma 2 2 4 7 4 3" xfId="13241"/>
    <cellStyle name="Comma 2 2 4 7 4 3 2" xfId="39661"/>
    <cellStyle name="Comma 2 2 4 7 4 4" xfId="29203"/>
    <cellStyle name="Comma 2 2 4 7 5" xfId="8165"/>
    <cellStyle name="Comma 2 2 4 7 5 2" xfId="18826"/>
    <cellStyle name="Comma 2 2 4 7 5 2 2" xfId="45240"/>
    <cellStyle name="Comma 2 2 4 7 5 3" xfId="34729"/>
    <cellStyle name="Comma 2 2 4 7 6" xfId="11372"/>
    <cellStyle name="Comma 2 2 4 7 6 2" xfId="37793"/>
    <cellStyle name="Comma 2 2 4 7 7" xfId="28801"/>
    <cellStyle name="Comma 2 2 4 8" xfId="319"/>
    <cellStyle name="Comma 2 2 4 8 2" xfId="1400"/>
    <cellStyle name="Comma 2 2 4 8 2 2" xfId="2022"/>
    <cellStyle name="Comma 2 2 4 8 2 2 2" xfId="12893"/>
    <cellStyle name="Comma 2 2 4 8 2 2 2 2" xfId="39314"/>
    <cellStyle name="Comma 2 2 4 8 2 2 3" xfId="29093"/>
    <cellStyle name="Comma 2 2 4 8 2 3" xfId="9211"/>
    <cellStyle name="Comma 2 2 4 8 2 3 2" xfId="19871"/>
    <cellStyle name="Comma 2 2 4 8 2 3 2 2" xfId="46285"/>
    <cellStyle name="Comma 2 2 4 8 2 3 3" xfId="35707"/>
    <cellStyle name="Comma 2 2 4 8 2 4" xfId="12348"/>
    <cellStyle name="Comma 2 2 4 8 2 4 2" xfId="38769"/>
    <cellStyle name="Comma 2 2 4 8 2 5" xfId="28903"/>
    <cellStyle name="Comma 2 2 4 8 3" xfId="1768"/>
    <cellStyle name="Comma 2 2 4 8 3 2" xfId="10615"/>
    <cellStyle name="Comma 2 2 4 8 3 2 2" xfId="21263"/>
    <cellStyle name="Comma 2 2 4 8 3 2 2 2" xfId="47677"/>
    <cellStyle name="Comma 2 2 4 8 3 2 3" xfId="37049"/>
    <cellStyle name="Comma 2 2 4 8 3 3" xfId="12669"/>
    <cellStyle name="Comma 2 2 4 8 3 3 2" xfId="39090"/>
    <cellStyle name="Comma 2 2 4 8 3 4" xfId="28996"/>
    <cellStyle name="Comma 2 2 4 8 4" xfId="2445"/>
    <cellStyle name="Comma 2 2 4 8 4 2" xfId="11060"/>
    <cellStyle name="Comma 2 2 4 8 4 2 2" xfId="21705"/>
    <cellStyle name="Comma 2 2 4 8 4 2 2 2" xfId="48119"/>
    <cellStyle name="Comma 2 2 4 8 4 2 3" xfId="37481"/>
    <cellStyle name="Comma 2 2 4 8 4 3" xfId="13242"/>
    <cellStyle name="Comma 2 2 4 8 4 3 2" xfId="39662"/>
    <cellStyle name="Comma 2 2 4 8 4 4" xfId="29204"/>
    <cellStyle name="Comma 2 2 4 8 5" xfId="8166"/>
    <cellStyle name="Comma 2 2 4 8 5 2" xfId="18827"/>
    <cellStyle name="Comma 2 2 4 8 5 2 2" xfId="45241"/>
    <cellStyle name="Comma 2 2 4 8 5 3" xfId="34730"/>
    <cellStyle name="Comma 2 2 4 8 6" xfId="11373"/>
    <cellStyle name="Comma 2 2 4 8 6 2" xfId="37794"/>
    <cellStyle name="Comma 2 2 4 8 7" xfId="28802"/>
    <cellStyle name="Comma 2 2 4 9" xfId="1387"/>
    <cellStyle name="Comma 2 2 4 9 2" xfId="2009"/>
    <cellStyle name="Comma 2 2 4 9 2 2" xfId="12880"/>
    <cellStyle name="Comma 2 2 4 9 2 2 2" xfId="39301"/>
    <cellStyle name="Comma 2 2 4 9 2 3" xfId="29080"/>
    <cellStyle name="Comma 2 2 4 9 3" xfId="9198"/>
    <cellStyle name="Comma 2 2 4 9 3 2" xfId="19858"/>
    <cellStyle name="Comma 2 2 4 9 3 2 2" xfId="46272"/>
    <cellStyle name="Comma 2 2 4 9 3 3" xfId="35694"/>
    <cellStyle name="Comma 2 2 4 9 4" xfId="12335"/>
    <cellStyle name="Comma 2 2 4 9 4 2" xfId="38756"/>
    <cellStyle name="Comma 2 2 4 9 5" xfId="28890"/>
    <cellStyle name="Comma 2 2 5" xfId="320"/>
    <cellStyle name="Comma 2 2 5 2" xfId="1401"/>
    <cellStyle name="Comma 2 2 5 2 2" xfId="2023"/>
    <cellStyle name="Comma 2 2 5 2 2 2" xfId="12894"/>
    <cellStyle name="Comma 2 2 5 2 2 2 2" xfId="39315"/>
    <cellStyle name="Comma 2 2 5 2 2 3" xfId="29094"/>
    <cellStyle name="Comma 2 2 5 2 3" xfId="9212"/>
    <cellStyle name="Comma 2 2 5 2 3 2" xfId="19872"/>
    <cellStyle name="Comma 2 2 5 2 3 2 2" xfId="46286"/>
    <cellStyle name="Comma 2 2 5 2 3 3" xfId="35708"/>
    <cellStyle name="Comma 2 2 5 2 4" xfId="12349"/>
    <cellStyle name="Comma 2 2 5 2 4 2" xfId="38770"/>
    <cellStyle name="Comma 2 2 5 2 5" xfId="28904"/>
    <cellStyle name="Comma 2 2 5 3" xfId="1769"/>
    <cellStyle name="Comma 2 2 5 3 2" xfId="10616"/>
    <cellStyle name="Comma 2 2 5 3 2 2" xfId="21264"/>
    <cellStyle name="Comma 2 2 5 3 2 2 2" xfId="47678"/>
    <cellStyle name="Comma 2 2 5 3 2 3" xfId="37050"/>
    <cellStyle name="Comma 2 2 5 3 3" xfId="12670"/>
    <cellStyle name="Comma 2 2 5 3 3 2" xfId="39091"/>
    <cellStyle name="Comma 2 2 5 3 4" xfId="28997"/>
    <cellStyle name="Comma 2 2 5 4" xfId="2446"/>
    <cellStyle name="Comma 2 2 5 4 2" xfId="11061"/>
    <cellStyle name="Comma 2 2 5 4 2 2" xfId="21706"/>
    <cellStyle name="Comma 2 2 5 4 2 2 2" xfId="48120"/>
    <cellStyle name="Comma 2 2 5 4 2 3" xfId="37482"/>
    <cellStyle name="Comma 2 2 5 4 3" xfId="13243"/>
    <cellStyle name="Comma 2 2 5 4 3 2" xfId="39663"/>
    <cellStyle name="Comma 2 2 5 4 4" xfId="29205"/>
    <cellStyle name="Comma 2 2 5 5" xfId="8167"/>
    <cellStyle name="Comma 2 2 5 5 2" xfId="18828"/>
    <cellStyle name="Comma 2 2 5 5 2 2" xfId="45242"/>
    <cellStyle name="Comma 2 2 5 5 3" xfId="34731"/>
    <cellStyle name="Comma 2 2 5 6" xfId="11374"/>
    <cellStyle name="Comma 2 2 5 6 2" xfId="37795"/>
    <cellStyle name="Comma 2 2 5 7" xfId="28803"/>
    <cellStyle name="Comma 2 2 6" xfId="321"/>
    <cellStyle name="Comma 2 2 6 10" xfId="2447"/>
    <cellStyle name="Comma 2 2 6 10 2" xfId="11062"/>
    <cellStyle name="Comma 2 2 6 10 2 2" xfId="21707"/>
    <cellStyle name="Comma 2 2 6 10 2 2 2" xfId="48121"/>
    <cellStyle name="Comma 2 2 6 10 2 3" xfId="37483"/>
    <cellStyle name="Comma 2 2 6 10 3" xfId="13244"/>
    <cellStyle name="Comma 2 2 6 10 3 2" xfId="39664"/>
    <cellStyle name="Comma 2 2 6 10 4" xfId="29206"/>
    <cellStyle name="Comma 2 2 6 11" xfId="8168"/>
    <cellStyle name="Comma 2 2 6 11 2" xfId="18829"/>
    <cellStyle name="Comma 2 2 6 11 2 2" xfId="45243"/>
    <cellStyle name="Comma 2 2 6 11 3" xfId="34732"/>
    <cellStyle name="Comma 2 2 6 12" xfId="11375"/>
    <cellStyle name="Comma 2 2 6 12 2" xfId="37796"/>
    <cellStyle name="Comma 2 2 6 13" xfId="28804"/>
    <cellStyle name="Comma 2 2 6 2" xfId="322"/>
    <cellStyle name="Comma 2 2 6 2 2" xfId="1403"/>
    <cellStyle name="Comma 2 2 6 2 2 2" xfId="2025"/>
    <cellStyle name="Comma 2 2 6 2 2 2 2" xfId="12896"/>
    <cellStyle name="Comma 2 2 6 2 2 2 2 2" xfId="39317"/>
    <cellStyle name="Comma 2 2 6 2 2 2 3" xfId="29096"/>
    <cellStyle name="Comma 2 2 6 2 2 3" xfId="9214"/>
    <cellStyle name="Comma 2 2 6 2 2 3 2" xfId="19874"/>
    <cellStyle name="Comma 2 2 6 2 2 3 2 2" xfId="46288"/>
    <cellStyle name="Comma 2 2 6 2 2 3 3" xfId="35710"/>
    <cellStyle name="Comma 2 2 6 2 2 4" xfId="12351"/>
    <cellStyle name="Comma 2 2 6 2 2 4 2" xfId="38772"/>
    <cellStyle name="Comma 2 2 6 2 2 5" xfId="28906"/>
    <cellStyle name="Comma 2 2 6 2 3" xfId="1771"/>
    <cellStyle name="Comma 2 2 6 2 3 2" xfId="10618"/>
    <cellStyle name="Comma 2 2 6 2 3 2 2" xfId="21266"/>
    <cellStyle name="Comma 2 2 6 2 3 2 2 2" xfId="47680"/>
    <cellStyle name="Comma 2 2 6 2 3 2 3" xfId="37052"/>
    <cellStyle name="Comma 2 2 6 2 3 3" xfId="12672"/>
    <cellStyle name="Comma 2 2 6 2 3 3 2" xfId="39093"/>
    <cellStyle name="Comma 2 2 6 2 3 4" xfId="28999"/>
    <cellStyle name="Comma 2 2 6 2 4" xfId="2448"/>
    <cellStyle name="Comma 2 2 6 2 4 2" xfId="11063"/>
    <cellStyle name="Comma 2 2 6 2 4 2 2" xfId="21708"/>
    <cellStyle name="Comma 2 2 6 2 4 2 2 2" xfId="48122"/>
    <cellStyle name="Comma 2 2 6 2 4 2 3" xfId="37484"/>
    <cellStyle name="Comma 2 2 6 2 4 3" xfId="13245"/>
    <cellStyle name="Comma 2 2 6 2 4 3 2" xfId="39665"/>
    <cellStyle name="Comma 2 2 6 2 4 4" xfId="29207"/>
    <cellStyle name="Comma 2 2 6 2 5" xfId="8169"/>
    <cellStyle name="Comma 2 2 6 2 5 2" xfId="18830"/>
    <cellStyle name="Comma 2 2 6 2 5 2 2" xfId="45244"/>
    <cellStyle name="Comma 2 2 6 2 5 3" xfId="34733"/>
    <cellStyle name="Comma 2 2 6 2 6" xfId="11376"/>
    <cellStyle name="Comma 2 2 6 2 6 2" xfId="37797"/>
    <cellStyle name="Comma 2 2 6 2 7" xfId="28805"/>
    <cellStyle name="Comma 2 2 6 3" xfId="323"/>
    <cellStyle name="Comma 2 2 6 3 2" xfId="1404"/>
    <cellStyle name="Comma 2 2 6 3 2 2" xfId="2026"/>
    <cellStyle name="Comma 2 2 6 3 2 2 2" xfId="12897"/>
    <cellStyle name="Comma 2 2 6 3 2 2 2 2" xfId="39318"/>
    <cellStyle name="Comma 2 2 6 3 2 2 3" xfId="29097"/>
    <cellStyle name="Comma 2 2 6 3 2 3" xfId="9215"/>
    <cellStyle name="Comma 2 2 6 3 2 3 2" xfId="19875"/>
    <cellStyle name="Comma 2 2 6 3 2 3 2 2" xfId="46289"/>
    <cellStyle name="Comma 2 2 6 3 2 3 3" xfId="35711"/>
    <cellStyle name="Comma 2 2 6 3 2 4" xfId="12352"/>
    <cellStyle name="Comma 2 2 6 3 2 4 2" xfId="38773"/>
    <cellStyle name="Comma 2 2 6 3 2 5" xfId="28907"/>
    <cellStyle name="Comma 2 2 6 3 3" xfId="1772"/>
    <cellStyle name="Comma 2 2 6 3 3 2" xfId="10619"/>
    <cellStyle name="Comma 2 2 6 3 3 2 2" xfId="21267"/>
    <cellStyle name="Comma 2 2 6 3 3 2 2 2" xfId="47681"/>
    <cellStyle name="Comma 2 2 6 3 3 2 3" xfId="37053"/>
    <cellStyle name="Comma 2 2 6 3 3 3" xfId="12673"/>
    <cellStyle name="Comma 2 2 6 3 3 3 2" xfId="39094"/>
    <cellStyle name="Comma 2 2 6 3 3 4" xfId="29000"/>
    <cellStyle name="Comma 2 2 6 3 4" xfId="2449"/>
    <cellStyle name="Comma 2 2 6 3 4 2" xfId="11064"/>
    <cellStyle name="Comma 2 2 6 3 4 2 2" xfId="21709"/>
    <cellStyle name="Comma 2 2 6 3 4 2 2 2" xfId="48123"/>
    <cellStyle name="Comma 2 2 6 3 4 2 3" xfId="37485"/>
    <cellStyle name="Comma 2 2 6 3 4 3" xfId="13246"/>
    <cellStyle name="Comma 2 2 6 3 4 3 2" xfId="39666"/>
    <cellStyle name="Comma 2 2 6 3 4 4" xfId="29208"/>
    <cellStyle name="Comma 2 2 6 3 5" xfId="8170"/>
    <cellStyle name="Comma 2 2 6 3 5 2" xfId="18831"/>
    <cellStyle name="Comma 2 2 6 3 5 2 2" xfId="45245"/>
    <cellStyle name="Comma 2 2 6 3 5 3" xfId="34734"/>
    <cellStyle name="Comma 2 2 6 3 6" xfId="11377"/>
    <cellStyle name="Comma 2 2 6 3 6 2" xfId="37798"/>
    <cellStyle name="Comma 2 2 6 3 7" xfId="28806"/>
    <cellStyle name="Comma 2 2 6 4" xfId="324"/>
    <cellStyle name="Comma 2 2 6 4 2" xfId="1405"/>
    <cellStyle name="Comma 2 2 6 4 2 2" xfId="2027"/>
    <cellStyle name="Comma 2 2 6 4 2 2 2" xfId="12898"/>
    <cellStyle name="Comma 2 2 6 4 2 2 2 2" xfId="39319"/>
    <cellStyle name="Comma 2 2 6 4 2 2 3" xfId="29098"/>
    <cellStyle name="Comma 2 2 6 4 2 3" xfId="9216"/>
    <cellStyle name="Comma 2 2 6 4 2 3 2" xfId="19876"/>
    <cellStyle name="Comma 2 2 6 4 2 3 2 2" xfId="46290"/>
    <cellStyle name="Comma 2 2 6 4 2 3 3" xfId="35712"/>
    <cellStyle name="Comma 2 2 6 4 2 4" xfId="12353"/>
    <cellStyle name="Comma 2 2 6 4 2 4 2" xfId="38774"/>
    <cellStyle name="Comma 2 2 6 4 2 5" xfId="28908"/>
    <cellStyle name="Comma 2 2 6 4 3" xfId="1773"/>
    <cellStyle name="Comma 2 2 6 4 3 2" xfId="10620"/>
    <cellStyle name="Comma 2 2 6 4 3 2 2" xfId="21268"/>
    <cellStyle name="Comma 2 2 6 4 3 2 2 2" xfId="47682"/>
    <cellStyle name="Comma 2 2 6 4 3 2 3" xfId="37054"/>
    <cellStyle name="Comma 2 2 6 4 3 3" xfId="12674"/>
    <cellStyle name="Comma 2 2 6 4 3 3 2" xfId="39095"/>
    <cellStyle name="Comma 2 2 6 4 3 4" xfId="29001"/>
    <cellStyle name="Comma 2 2 6 4 4" xfId="2450"/>
    <cellStyle name="Comma 2 2 6 4 4 2" xfId="11065"/>
    <cellStyle name="Comma 2 2 6 4 4 2 2" xfId="21710"/>
    <cellStyle name="Comma 2 2 6 4 4 2 2 2" xfId="48124"/>
    <cellStyle name="Comma 2 2 6 4 4 2 3" xfId="37486"/>
    <cellStyle name="Comma 2 2 6 4 4 3" xfId="13247"/>
    <cellStyle name="Comma 2 2 6 4 4 3 2" xfId="39667"/>
    <cellStyle name="Comma 2 2 6 4 4 4" xfId="29209"/>
    <cellStyle name="Comma 2 2 6 4 5" xfId="8171"/>
    <cellStyle name="Comma 2 2 6 4 5 2" xfId="18832"/>
    <cellStyle name="Comma 2 2 6 4 5 2 2" xfId="45246"/>
    <cellStyle name="Comma 2 2 6 4 5 3" xfId="34735"/>
    <cellStyle name="Comma 2 2 6 4 6" xfId="11378"/>
    <cellStyle name="Comma 2 2 6 4 6 2" xfId="37799"/>
    <cellStyle name="Comma 2 2 6 4 7" xfId="28807"/>
    <cellStyle name="Comma 2 2 6 5" xfId="325"/>
    <cellStyle name="Comma 2 2 6 5 2" xfId="1406"/>
    <cellStyle name="Comma 2 2 6 5 2 2" xfId="2028"/>
    <cellStyle name="Comma 2 2 6 5 2 2 2" xfId="12899"/>
    <cellStyle name="Comma 2 2 6 5 2 2 2 2" xfId="39320"/>
    <cellStyle name="Comma 2 2 6 5 2 2 3" xfId="29099"/>
    <cellStyle name="Comma 2 2 6 5 2 3" xfId="9217"/>
    <cellStyle name="Comma 2 2 6 5 2 3 2" xfId="19877"/>
    <cellStyle name="Comma 2 2 6 5 2 3 2 2" xfId="46291"/>
    <cellStyle name="Comma 2 2 6 5 2 3 3" xfId="35713"/>
    <cellStyle name="Comma 2 2 6 5 2 4" xfId="12354"/>
    <cellStyle name="Comma 2 2 6 5 2 4 2" xfId="38775"/>
    <cellStyle name="Comma 2 2 6 5 2 5" xfId="28909"/>
    <cellStyle name="Comma 2 2 6 5 3" xfId="1774"/>
    <cellStyle name="Comma 2 2 6 5 3 2" xfId="10621"/>
    <cellStyle name="Comma 2 2 6 5 3 2 2" xfId="21269"/>
    <cellStyle name="Comma 2 2 6 5 3 2 2 2" xfId="47683"/>
    <cellStyle name="Comma 2 2 6 5 3 2 3" xfId="37055"/>
    <cellStyle name="Comma 2 2 6 5 3 3" xfId="12675"/>
    <cellStyle name="Comma 2 2 6 5 3 3 2" xfId="39096"/>
    <cellStyle name="Comma 2 2 6 5 3 4" xfId="29002"/>
    <cellStyle name="Comma 2 2 6 5 4" xfId="2451"/>
    <cellStyle name="Comma 2 2 6 5 4 2" xfId="11066"/>
    <cellStyle name="Comma 2 2 6 5 4 2 2" xfId="21711"/>
    <cellStyle name="Comma 2 2 6 5 4 2 2 2" xfId="48125"/>
    <cellStyle name="Comma 2 2 6 5 4 2 3" xfId="37487"/>
    <cellStyle name="Comma 2 2 6 5 4 3" xfId="13248"/>
    <cellStyle name="Comma 2 2 6 5 4 3 2" xfId="39668"/>
    <cellStyle name="Comma 2 2 6 5 4 4" xfId="29210"/>
    <cellStyle name="Comma 2 2 6 5 5" xfId="8172"/>
    <cellStyle name="Comma 2 2 6 5 5 2" xfId="18833"/>
    <cellStyle name="Comma 2 2 6 5 5 2 2" xfId="45247"/>
    <cellStyle name="Comma 2 2 6 5 5 3" xfId="34736"/>
    <cellStyle name="Comma 2 2 6 5 6" xfId="11379"/>
    <cellStyle name="Comma 2 2 6 5 6 2" xfId="37800"/>
    <cellStyle name="Comma 2 2 6 5 7" xfId="28808"/>
    <cellStyle name="Comma 2 2 6 6" xfId="326"/>
    <cellStyle name="Comma 2 2 6 6 2" xfId="1407"/>
    <cellStyle name="Comma 2 2 6 6 2 2" xfId="2029"/>
    <cellStyle name="Comma 2 2 6 6 2 2 2" xfId="12900"/>
    <cellStyle name="Comma 2 2 6 6 2 2 2 2" xfId="39321"/>
    <cellStyle name="Comma 2 2 6 6 2 2 3" xfId="29100"/>
    <cellStyle name="Comma 2 2 6 6 2 3" xfId="9218"/>
    <cellStyle name="Comma 2 2 6 6 2 3 2" xfId="19878"/>
    <cellStyle name="Comma 2 2 6 6 2 3 2 2" xfId="46292"/>
    <cellStyle name="Comma 2 2 6 6 2 3 3" xfId="35714"/>
    <cellStyle name="Comma 2 2 6 6 2 4" xfId="12355"/>
    <cellStyle name="Comma 2 2 6 6 2 4 2" xfId="38776"/>
    <cellStyle name="Comma 2 2 6 6 2 5" xfId="28910"/>
    <cellStyle name="Comma 2 2 6 6 3" xfId="1775"/>
    <cellStyle name="Comma 2 2 6 6 3 2" xfId="10622"/>
    <cellStyle name="Comma 2 2 6 6 3 2 2" xfId="21270"/>
    <cellStyle name="Comma 2 2 6 6 3 2 2 2" xfId="47684"/>
    <cellStyle name="Comma 2 2 6 6 3 2 3" xfId="37056"/>
    <cellStyle name="Comma 2 2 6 6 3 3" xfId="12676"/>
    <cellStyle name="Comma 2 2 6 6 3 3 2" xfId="39097"/>
    <cellStyle name="Comma 2 2 6 6 3 4" xfId="29003"/>
    <cellStyle name="Comma 2 2 6 6 4" xfId="2452"/>
    <cellStyle name="Comma 2 2 6 6 4 2" xfId="11067"/>
    <cellStyle name="Comma 2 2 6 6 4 2 2" xfId="21712"/>
    <cellStyle name="Comma 2 2 6 6 4 2 2 2" xfId="48126"/>
    <cellStyle name="Comma 2 2 6 6 4 2 3" xfId="37488"/>
    <cellStyle name="Comma 2 2 6 6 4 3" xfId="13249"/>
    <cellStyle name="Comma 2 2 6 6 4 3 2" xfId="39669"/>
    <cellStyle name="Comma 2 2 6 6 4 4" xfId="29211"/>
    <cellStyle name="Comma 2 2 6 6 5" xfId="8173"/>
    <cellStyle name="Comma 2 2 6 6 5 2" xfId="18834"/>
    <cellStyle name="Comma 2 2 6 6 5 2 2" xfId="45248"/>
    <cellStyle name="Comma 2 2 6 6 5 3" xfId="34737"/>
    <cellStyle name="Comma 2 2 6 6 6" xfId="11380"/>
    <cellStyle name="Comma 2 2 6 6 6 2" xfId="37801"/>
    <cellStyle name="Comma 2 2 6 6 7" xfId="28809"/>
    <cellStyle name="Comma 2 2 6 7" xfId="327"/>
    <cellStyle name="Comma 2 2 6 7 2" xfId="1408"/>
    <cellStyle name="Comma 2 2 6 7 2 2" xfId="2030"/>
    <cellStyle name="Comma 2 2 6 7 2 2 2" xfId="12901"/>
    <cellStyle name="Comma 2 2 6 7 2 2 2 2" xfId="39322"/>
    <cellStyle name="Comma 2 2 6 7 2 2 3" xfId="29101"/>
    <cellStyle name="Comma 2 2 6 7 2 3" xfId="9219"/>
    <cellStyle name="Comma 2 2 6 7 2 3 2" xfId="19879"/>
    <cellStyle name="Comma 2 2 6 7 2 3 2 2" xfId="46293"/>
    <cellStyle name="Comma 2 2 6 7 2 3 3" xfId="35715"/>
    <cellStyle name="Comma 2 2 6 7 2 4" xfId="12356"/>
    <cellStyle name="Comma 2 2 6 7 2 4 2" xfId="38777"/>
    <cellStyle name="Comma 2 2 6 7 2 5" xfId="28911"/>
    <cellStyle name="Comma 2 2 6 7 3" xfId="1776"/>
    <cellStyle name="Comma 2 2 6 7 3 2" xfId="10623"/>
    <cellStyle name="Comma 2 2 6 7 3 2 2" xfId="21271"/>
    <cellStyle name="Comma 2 2 6 7 3 2 2 2" xfId="47685"/>
    <cellStyle name="Comma 2 2 6 7 3 2 3" xfId="37057"/>
    <cellStyle name="Comma 2 2 6 7 3 3" xfId="12677"/>
    <cellStyle name="Comma 2 2 6 7 3 3 2" xfId="39098"/>
    <cellStyle name="Comma 2 2 6 7 3 4" xfId="29004"/>
    <cellStyle name="Comma 2 2 6 7 4" xfId="2453"/>
    <cellStyle name="Comma 2 2 6 7 4 2" xfId="11068"/>
    <cellStyle name="Comma 2 2 6 7 4 2 2" xfId="21713"/>
    <cellStyle name="Comma 2 2 6 7 4 2 2 2" xfId="48127"/>
    <cellStyle name="Comma 2 2 6 7 4 2 3" xfId="37489"/>
    <cellStyle name="Comma 2 2 6 7 4 3" xfId="13250"/>
    <cellStyle name="Comma 2 2 6 7 4 3 2" xfId="39670"/>
    <cellStyle name="Comma 2 2 6 7 4 4" xfId="29212"/>
    <cellStyle name="Comma 2 2 6 7 5" xfId="8174"/>
    <cellStyle name="Comma 2 2 6 7 5 2" xfId="18835"/>
    <cellStyle name="Comma 2 2 6 7 5 2 2" xfId="45249"/>
    <cellStyle name="Comma 2 2 6 7 5 3" xfId="34738"/>
    <cellStyle name="Comma 2 2 6 7 6" xfId="11381"/>
    <cellStyle name="Comma 2 2 6 7 6 2" xfId="37802"/>
    <cellStyle name="Comma 2 2 6 7 7" xfId="28810"/>
    <cellStyle name="Comma 2 2 6 8" xfId="1402"/>
    <cellStyle name="Comma 2 2 6 8 2" xfId="2024"/>
    <cellStyle name="Comma 2 2 6 8 2 2" xfId="12895"/>
    <cellStyle name="Comma 2 2 6 8 2 2 2" xfId="39316"/>
    <cellStyle name="Comma 2 2 6 8 2 3" xfId="29095"/>
    <cellStyle name="Comma 2 2 6 8 3" xfId="9213"/>
    <cellStyle name="Comma 2 2 6 8 3 2" xfId="19873"/>
    <cellStyle name="Comma 2 2 6 8 3 2 2" xfId="46287"/>
    <cellStyle name="Comma 2 2 6 8 3 3" xfId="35709"/>
    <cellStyle name="Comma 2 2 6 8 4" xfId="12350"/>
    <cellStyle name="Comma 2 2 6 8 4 2" xfId="38771"/>
    <cellStyle name="Comma 2 2 6 8 5" xfId="28905"/>
    <cellStyle name="Comma 2 2 6 9" xfId="1770"/>
    <cellStyle name="Comma 2 2 6 9 2" xfId="10617"/>
    <cellStyle name="Comma 2 2 6 9 2 2" xfId="21265"/>
    <cellStyle name="Comma 2 2 6 9 2 2 2" xfId="47679"/>
    <cellStyle name="Comma 2 2 6 9 2 3" xfId="37051"/>
    <cellStyle name="Comma 2 2 6 9 3" xfId="12671"/>
    <cellStyle name="Comma 2 2 6 9 3 2" xfId="39092"/>
    <cellStyle name="Comma 2 2 6 9 4" xfId="28998"/>
    <cellStyle name="Comma 2 2 7" xfId="328"/>
    <cellStyle name="Comma 2 2 7 2" xfId="1409"/>
    <cellStyle name="Comma 2 2 7 2 2" xfId="2031"/>
    <cellStyle name="Comma 2 2 7 2 2 2" xfId="12902"/>
    <cellStyle name="Comma 2 2 7 2 2 2 2" xfId="39323"/>
    <cellStyle name="Comma 2 2 7 2 2 3" xfId="29102"/>
    <cellStyle name="Comma 2 2 7 2 3" xfId="9220"/>
    <cellStyle name="Comma 2 2 7 2 3 2" xfId="19880"/>
    <cellStyle name="Comma 2 2 7 2 3 2 2" xfId="46294"/>
    <cellStyle name="Comma 2 2 7 2 3 3" xfId="35716"/>
    <cellStyle name="Comma 2 2 7 2 4" xfId="12357"/>
    <cellStyle name="Comma 2 2 7 2 4 2" xfId="38778"/>
    <cellStyle name="Comma 2 2 7 2 5" xfId="28912"/>
    <cellStyle name="Comma 2 2 7 3" xfId="1777"/>
    <cellStyle name="Comma 2 2 7 3 2" xfId="10624"/>
    <cellStyle name="Comma 2 2 7 3 2 2" xfId="21272"/>
    <cellStyle name="Comma 2 2 7 3 2 2 2" xfId="47686"/>
    <cellStyle name="Comma 2 2 7 3 2 3" xfId="37058"/>
    <cellStyle name="Comma 2 2 7 3 3" xfId="12678"/>
    <cellStyle name="Comma 2 2 7 3 3 2" xfId="39099"/>
    <cellStyle name="Comma 2 2 7 3 4" xfId="29005"/>
    <cellStyle name="Comma 2 2 7 4" xfId="2454"/>
    <cellStyle name="Comma 2 2 7 4 2" xfId="11069"/>
    <cellStyle name="Comma 2 2 7 4 2 2" xfId="21714"/>
    <cellStyle name="Comma 2 2 7 4 2 2 2" xfId="48128"/>
    <cellStyle name="Comma 2 2 7 4 2 3" xfId="37490"/>
    <cellStyle name="Comma 2 2 7 4 3" xfId="13251"/>
    <cellStyle name="Comma 2 2 7 4 3 2" xfId="39671"/>
    <cellStyle name="Comma 2 2 7 4 4" xfId="29213"/>
    <cellStyle name="Comma 2 2 7 5" xfId="8175"/>
    <cellStyle name="Comma 2 2 7 5 2" xfId="18836"/>
    <cellStyle name="Comma 2 2 7 5 2 2" xfId="45250"/>
    <cellStyle name="Comma 2 2 7 5 3" xfId="34739"/>
    <cellStyle name="Comma 2 2 7 6" xfId="11382"/>
    <cellStyle name="Comma 2 2 7 6 2" xfId="37803"/>
    <cellStyle name="Comma 2 2 7 7" xfId="28811"/>
    <cellStyle name="Comma 2 2 8" xfId="329"/>
    <cellStyle name="Comma 2 2 8 2" xfId="1410"/>
    <cellStyle name="Comma 2 2 8 2 2" xfId="2032"/>
    <cellStyle name="Comma 2 2 8 2 2 2" xfId="12903"/>
    <cellStyle name="Comma 2 2 8 2 2 2 2" xfId="39324"/>
    <cellStyle name="Comma 2 2 8 2 2 3" xfId="29103"/>
    <cellStyle name="Comma 2 2 8 2 3" xfId="9221"/>
    <cellStyle name="Comma 2 2 8 2 3 2" xfId="19881"/>
    <cellStyle name="Comma 2 2 8 2 3 2 2" xfId="46295"/>
    <cellStyle name="Comma 2 2 8 2 3 3" xfId="35717"/>
    <cellStyle name="Comma 2 2 8 2 4" xfId="12358"/>
    <cellStyle name="Comma 2 2 8 2 4 2" xfId="38779"/>
    <cellStyle name="Comma 2 2 8 2 5" xfId="28913"/>
    <cellStyle name="Comma 2 2 8 3" xfId="1778"/>
    <cellStyle name="Comma 2 2 8 3 2" xfId="10625"/>
    <cellStyle name="Comma 2 2 8 3 2 2" xfId="21273"/>
    <cellStyle name="Comma 2 2 8 3 2 2 2" xfId="47687"/>
    <cellStyle name="Comma 2 2 8 3 2 3" xfId="37059"/>
    <cellStyle name="Comma 2 2 8 3 3" xfId="12679"/>
    <cellStyle name="Comma 2 2 8 3 3 2" xfId="39100"/>
    <cellStyle name="Comma 2 2 8 3 4" xfId="29006"/>
    <cellStyle name="Comma 2 2 8 4" xfId="2455"/>
    <cellStyle name="Comma 2 2 8 4 2" xfId="11070"/>
    <cellStyle name="Comma 2 2 8 4 2 2" xfId="21715"/>
    <cellStyle name="Comma 2 2 8 4 2 2 2" xfId="48129"/>
    <cellStyle name="Comma 2 2 8 4 2 3" xfId="37491"/>
    <cellStyle name="Comma 2 2 8 4 3" xfId="13252"/>
    <cellStyle name="Comma 2 2 8 4 3 2" xfId="39672"/>
    <cellStyle name="Comma 2 2 8 4 4" xfId="29214"/>
    <cellStyle name="Comma 2 2 8 5" xfId="8176"/>
    <cellStyle name="Comma 2 2 8 5 2" xfId="18837"/>
    <cellStyle name="Comma 2 2 8 5 2 2" xfId="45251"/>
    <cellStyle name="Comma 2 2 8 5 3" xfId="34740"/>
    <cellStyle name="Comma 2 2 8 6" xfId="11383"/>
    <cellStyle name="Comma 2 2 8 6 2" xfId="37804"/>
    <cellStyle name="Comma 2 2 8 7" xfId="28812"/>
    <cellStyle name="Comma 2 2 9" xfId="330"/>
    <cellStyle name="Comma 2 2 9 2" xfId="1411"/>
    <cellStyle name="Comma 2 2 9 2 2" xfId="2033"/>
    <cellStyle name="Comma 2 2 9 2 2 2" xfId="12904"/>
    <cellStyle name="Comma 2 2 9 2 2 2 2" xfId="39325"/>
    <cellStyle name="Comma 2 2 9 2 2 3" xfId="29104"/>
    <cellStyle name="Comma 2 2 9 2 3" xfId="9222"/>
    <cellStyle name="Comma 2 2 9 2 3 2" xfId="19882"/>
    <cellStyle name="Comma 2 2 9 2 3 2 2" xfId="46296"/>
    <cellStyle name="Comma 2 2 9 2 3 3" xfId="35718"/>
    <cellStyle name="Comma 2 2 9 2 4" xfId="12359"/>
    <cellStyle name="Comma 2 2 9 2 4 2" xfId="38780"/>
    <cellStyle name="Comma 2 2 9 2 5" xfId="28914"/>
    <cellStyle name="Comma 2 2 9 3" xfId="1779"/>
    <cellStyle name="Comma 2 2 9 3 2" xfId="10626"/>
    <cellStyle name="Comma 2 2 9 3 2 2" xfId="21274"/>
    <cellStyle name="Comma 2 2 9 3 2 2 2" xfId="47688"/>
    <cellStyle name="Comma 2 2 9 3 2 3" xfId="37060"/>
    <cellStyle name="Comma 2 2 9 3 3" xfId="12680"/>
    <cellStyle name="Comma 2 2 9 3 3 2" xfId="39101"/>
    <cellStyle name="Comma 2 2 9 3 4" xfId="29007"/>
    <cellStyle name="Comma 2 2 9 4" xfId="2456"/>
    <cellStyle name="Comma 2 2 9 4 2" xfId="11071"/>
    <cellStyle name="Comma 2 2 9 4 2 2" xfId="21716"/>
    <cellStyle name="Comma 2 2 9 4 2 2 2" xfId="48130"/>
    <cellStyle name="Comma 2 2 9 4 2 3" xfId="37492"/>
    <cellStyle name="Comma 2 2 9 4 3" xfId="13253"/>
    <cellStyle name="Comma 2 2 9 4 3 2" xfId="39673"/>
    <cellStyle name="Comma 2 2 9 4 4" xfId="29215"/>
    <cellStyle name="Comma 2 2 9 5" xfId="8177"/>
    <cellStyle name="Comma 2 2 9 5 2" xfId="18838"/>
    <cellStyle name="Comma 2 2 9 5 2 2" xfId="45252"/>
    <cellStyle name="Comma 2 2 9 5 3" xfId="34741"/>
    <cellStyle name="Comma 2 2 9 6" xfId="11384"/>
    <cellStyle name="Comma 2 2 9 6 2" xfId="37805"/>
    <cellStyle name="Comma 2 2 9 7" xfId="28813"/>
    <cellStyle name="Comma 2 2_Opex Input" xfId="331"/>
    <cellStyle name="Comma 2 20" xfId="332"/>
    <cellStyle name="Comma 2 20 2" xfId="1412"/>
    <cellStyle name="Comma 2 20 2 2" xfId="2034"/>
    <cellStyle name="Comma 2 20 2 2 2" xfId="12905"/>
    <cellStyle name="Comma 2 20 2 2 2 2" xfId="39326"/>
    <cellStyle name="Comma 2 20 2 2 3" xfId="29105"/>
    <cellStyle name="Comma 2 20 2 3" xfId="9224"/>
    <cellStyle name="Comma 2 20 2 3 2" xfId="19884"/>
    <cellStyle name="Comma 2 20 2 3 2 2" xfId="46298"/>
    <cellStyle name="Comma 2 20 2 3 3" xfId="35720"/>
    <cellStyle name="Comma 2 20 2 4" xfId="12360"/>
    <cellStyle name="Comma 2 20 2 4 2" xfId="38781"/>
    <cellStyle name="Comma 2 20 2 5" xfId="28915"/>
    <cellStyle name="Comma 2 20 3" xfId="1780"/>
    <cellStyle name="Comma 2 20 3 2" xfId="10627"/>
    <cellStyle name="Comma 2 20 3 2 2" xfId="21275"/>
    <cellStyle name="Comma 2 20 3 2 2 2" xfId="47689"/>
    <cellStyle name="Comma 2 20 3 2 3" xfId="37061"/>
    <cellStyle name="Comma 2 20 3 3" xfId="12681"/>
    <cellStyle name="Comma 2 20 3 3 2" xfId="39102"/>
    <cellStyle name="Comma 2 20 3 4" xfId="29008"/>
    <cellStyle name="Comma 2 20 4" xfId="2457"/>
    <cellStyle name="Comma 2 20 4 2" xfId="11072"/>
    <cellStyle name="Comma 2 20 4 2 2" xfId="21717"/>
    <cellStyle name="Comma 2 20 4 2 2 2" xfId="48131"/>
    <cellStyle name="Comma 2 20 4 2 3" xfId="37493"/>
    <cellStyle name="Comma 2 20 4 3" xfId="13254"/>
    <cellStyle name="Comma 2 20 4 3 2" xfId="39674"/>
    <cellStyle name="Comma 2 20 4 4" xfId="29216"/>
    <cellStyle name="Comma 2 20 5" xfId="8178"/>
    <cellStyle name="Comma 2 20 5 2" xfId="18839"/>
    <cellStyle name="Comma 2 20 5 2 2" xfId="45253"/>
    <cellStyle name="Comma 2 20 5 3" xfId="34742"/>
    <cellStyle name="Comma 2 20 6" xfId="11386"/>
    <cellStyle name="Comma 2 20 6 2" xfId="37807"/>
    <cellStyle name="Comma 2 20 7" xfId="28814"/>
    <cellStyle name="Comma 2 21" xfId="1352"/>
    <cellStyle name="Comma 2 21 2" xfId="1974"/>
    <cellStyle name="Comma 2 21 2 2" xfId="9673"/>
    <cellStyle name="Comma 2 21 2 2 2" xfId="20333"/>
    <cellStyle name="Comma 2 21 2 2 2 2" xfId="46747"/>
    <cellStyle name="Comma 2 21 2 2 3" xfId="36169"/>
    <cellStyle name="Comma 2 21 2 3" xfId="12845"/>
    <cellStyle name="Comma 2 21 2 3 2" xfId="39266"/>
    <cellStyle name="Comma 2 21 2 4" xfId="29045"/>
    <cellStyle name="Comma 2 21 3" xfId="8078"/>
    <cellStyle name="Comma 2 21 3 2" xfId="10761"/>
    <cellStyle name="Comma 2 21 3 2 2" xfId="21406"/>
    <cellStyle name="Comma 2 21 3 2 2 2" xfId="47820"/>
    <cellStyle name="Comma 2 21 3 2 3" xfId="37182"/>
    <cellStyle name="Comma 2 21 3 3" xfId="18745"/>
    <cellStyle name="Comma 2 21 3 3 2" xfId="45159"/>
    <cellStyle name="Comma 2 21 3 4" xfId="34676"/>
    <cellStyle name="Comma 2 21 4" xfId="11098"/>
    <cellStyle name="Comma 2 21 4 2" xfId="21743"/>
    <cellStyle name="Comma 2 21 4 2 2" xfId="48157"/>
    <cellStyle name="Comma 2 21 4 3" xfId="37519"/>
    <cellStyle name="Comma 2 21 5" xfId="8298"/>
    <cellStyle name="Comma 2 21 5 2" xfId="18959"/>
    <cellStyle name="Comma 2 21 5 2 2" xfId="45373"/>
    <cellStyle name="Comma 2 21 5 3" xfId="34796"/>
    <cellStyle name="Comma 2 21 6" xfId="12300"/>
    <cellStyle name="Comma 2 21 6 2" xfId="38721"/>
    <cellStyle name="Comma 2 21 7" xfId="28855"/>
    <cellStyle name="Comma 2 22" xfId="1720"/>
    <cellStyle name="Comma 2 22 2" xfId="9138"/>
    <cellStyle name="Comma 2 22 2 2" xfId="19798"/>
    <cellStyle name="Comma 2 22 2 2 2" xfId="46212"/>
    <cellStyle name="Comma 2 22 2 3" xfId="35634"/>
    <cellStyle name="Comma 2 22 3" xfId="12621"/>
    <cellStyle name="Comma 2 22 3 2" xfId="39042"/>
    <cellStyle name="Comma 2 22 4" xfId="28948"/>
    <cellStyle name="Comma 2 23" xfId="2194"/>
    <cellStyle name="Comma 2 23 2" xfId="10567"/>
    <cellStyle name="Comma 2 23 2 2" xfId="21215"/>
    <cellStyle name="Comma 2 23 2 2 2" xfId="47629"/>
    <cellStyle name="Comma 2 23 2 3" xfId="37001"/>
    <cellStyle name="Comma 2 23 3" xfId="13039"/>
    <cellStyle name="Comma 2 23 3 2" xfId="39460"/>
    <cellStyle name="Comma 2 23 4" xfId="29137"/>
    <cellStyle name="Comma 2 24" xfId="2543"/>
    <cellStyle name="Comma 2 24 2" xfId="11012"/>
    <cellStyle name="Comma 2 24 2 2" xfId="21657"/>
    <cellStyle name="Comma 2 24 2 2 2" xfId="48071"/>
    <cellStyle name="Comma 2 24 2 3" xfId="37433"/>
    <cellStyle name="Comma 2 24 3" xfId="13339"/>
    <cellStyle name="Comma 2 24 3 2" xfId="39759"/>
    <cellStyle name="Comma 2 24 4" xfId="29238"/>
    <cellStyle name="Comma 2 25" xfId="2565"/>
    <cellStyle name="Comma 2 25 2" xfId="13359"/>
    <cellStyle name="Comma 2 25 2 2" xfId="39779"/>
    <cellStyle name="Comma 2 25 3" xfId="29245"/>
    <cellStyle name="Comma 2 26" xfId="2567"/>
    <cellStyle name="Comma 2 26 2" xfId="13361"/>
    <cellStyle name="Comma 2 26 2 2" xfId="39781"/>
    <cellStyle name="Comma 2 26 3" xfId="29247"/>
    <cellStyle name="Comma 2 27" xfId="2578"/>
    <cellStyle name="Comma 2 27 2" xfId="13371"/>
    <cellStyle name="Comma 2 27 2 2" xfId="39791"/>
    <cellStyle name="Comma 2 27 3" xfId="29251"/>
    <cellStyle name="Comma 2 28" xfId="8118"/>
    <cellStyle name="Comma 2 28 2" xfId="18779"/>
    <cellStyle name="Comma 2 28 2 2" xfId="45193"/>
    <cellStyle name="Comma 2 28 3" xfId="34682"/>
    <cellStyle name="Comma 2 29" xfId="11309"/>
    <cellStyle name="Comma 2 29 2" xfId="37730"/>
    <cellStyle name="Comma 2 3" xfId="333"/>
    <cellStyle name="Comma 2 3 2" xfId="334"/>
    <cellStyle name="Comma 2 3 2 2" xfId="335"/>
    <cellStyle name="Comma 2 3 2 2 2" xfId="1415"/>
    <cellStyle name="Comma 2 3 2 2 2 2" xfId="2037"/>
    <cellStyle name="Comma 2 3 2 2 2 2 2" xfId="12908"/>
    <cellStyle name="Comma 2 3 2 2 2 2 2 2" xfId="39329"/>
    <cellStyle name="Comma 2 3 2 2 2 2 3" xfId="29108"/>
    <cellStyle name="Comma 2 3 2 2 2 3" xfId="9227"/>
    <cellStyle name="Comma 2 3 2 2 2 3 2" xfId="19887"/>
    <cellStyle name="Comma 2 3 2 2 2 3 2 2" xfId="46301"/>
    <cellStyle name="Comma 2 3 2 2 2 3 3" xfId="35723"/>
    <cellStyle name="Comma 2 3 2 2 2 4" xfId="12363"/>
    <cellStyle name="Comma 2 3 2 2 2 4 2" xfId="38784"/>
    <cellStyle name="Comma 2 3 2 2 2 5" xfId="28918"/>
    <cellStyle name="Comma 2 3 2 2 3" xfId="1783"/>
    <cellStyle name="Comma 2 3 2 2 3 2" xfId="10630"/>
    <cellStyle name="Comma 2 3 2 2 3 2 2" xfId="21278"/>
    <cellStyle name="Comma 2 3 2 2 3 2 2 2" xfId="47692"/>
    <cellStyle name="Comma 2 3 2 2 3 2 3" xfId="37064"/>
    <cellStyle name="Comma 2 3 2 2 3 3" xfId="12684"/>
    <cellStyle name="Comma 2 3 2 2 3 3 2" xfId="39105"/>
    <cellStyle name="Comma 2 3 2 2 3 4" xfId="29011"/>
    <cellStyle name="Comma 2 3 2 2 4" xfId="2197"/>
    <cellStyle name="Comma 2 3 2 2 4 2" xfId="11075"/>
    <cellStyle name="Comma 2 3 2 2 4 2 2" xfId="21720"/>
    <cellStyle name="Comma 2 3 2 2 4 2 2 2" xfId="48134"/>
    <cellStyle name="Comma 2 3 2 2 4 2 3" xfId="37496"/>
    <cellStyle name="Comma 2 3 2 2 4 3" xfId="13041"/>
    <cellStyle name="Comma 2 3 2 2 4 3 2" xfId="39462"/>
    <cellStyle name="Comma 2 3 2 2 4 4" xfId="29139"/>
    <cellStyle name="Comma 2 3 2 2 5" xfId="8181"/>
    <cellStyle name="Comma 2 3 2 2 5 2" xfId="18842"/>
    <cellStyle name="Comma 2 3 2 2 5 2 2" xfId="45256"/>
    <cellStyle name="Comma 2 3 2 2 5 3" xfId="34745"/>
    <cellStyle name="Comma 2 3 2 2 6" xfId="11389"/>
    <cellStyle name="Comma 2 3 2 2 6 2" xfId="37810"/>
    <cellStyle name="Comma 2 3 2 2 7" xfId="28817"/>
    <cellStyle name="Comma 2 3 2 3" xfId="1414"/>
    <cellStyle name="Comma 2 3 2 3 2" xfId="2036"/>
    <cellStyle name="Comma 2 3 2 3 2 2" xfId="12907"/>
    <cellStyle name="Comma 2 3 2 3 2 2 2" xfId="39328"/>
    <cellStyle name="Comma 2 3 2 3 2 3" xfId="29107"/>
    <cellStyle name="Comma 2 3 2 3 3" xfId="9226"/>
    <cellStyle name="Comma 2 3 2 3 3 2" xfId="19886"/>
    <cellStyle name="Comma 2 3 2 3 3 2 2" xfId="46300"/>
    <cellStyle name="Comma 2 3 2 3 3 3" xfId="35722"/>
    <cellStyle name="Comma 2 3 2 3 4" xfId="12362"/>
    <cellStyle name="Comma 2 3 2 3 4 2" xfId="38783"/>
    <cellStyle name="Comma 2 3 2 3 5" xfId="28917"/>
    <cellStyle name="Comma 2 3 2 4" xfId="1782"/>
    <cellStyle name="Comma 2 3 2 4 2" xfId="10629"/>
    <cellStyle name="Comma 2 3 2 4 2 2" xfId="21277"/>
    <cellStyle name="Comma 2 3 2 4 2 2 2" xfId="47691"/>
    <cellStyle name="Comma 2 3 2 4 2 3" xfId="37063"/>
    <cellStyle name="Comma 2 3 2 4 3" xfId="12683"/>
    <cellStyle name="Comma 2 3 2 4 3 2" xfId="39104"/>
    <cellStyle name="Comma 2 3 2 4 4" xfId="29010"/>
    <cellStyle name="Comma 2 3 2 5" xfId="2196"/>
    <cellStyle name="Comma 2 3 2 5 2" xfId="11074"/>
    <cellStyle name="Comma 2 3 2 5 2 2" xfId="21719"/>
    <cellStyle name="Comma 2 3 2 5 2 2 2" xfId="48133"/>
    <cellStyle name="Comma 2 3 2 5 2 3" xfId="37495"/>
    <cellStyle name="Comma 2 3 2 5 3" xfId="13040"/>
    <cellStyle name="Comma 2 3 2 5 3 2" xfId="39461"/>
    <cellStyle name="Comma 2 3 2 5 4" xfId="29138"/>
    <cellStyle name="Comma 2 3 2 6" xfId="8180"/>
    <cellStyle name="Comma 2 3 2 6 2" xfId="18841"/>
    <cellStyle name="Comma 2 3 2 6 2 2" xfId="45255"/>
    <cellStyle name="Comma 2 3 2 6 3" xfId="34744"/>
    <cellStyle name="Comma 2 3 2 7" xfId="11388"/>
    <cellStyle name="Comma 2 3 2 7 2" xfId="37809"/>
    <cellStyle name="Comma 2 3 2 8" xfId="28816"/>
    <cellStyle name="Comma 2 3 3" xfId="336"/>
    <cellStyle name="Comma 2 3 3 2" xfId="1416"/>
    <cellStyle name="Comma 2 3 3 2 2" xfId="2038"/>
    <cellStyle name="Comma 2 3 3 2 2 2" xfId="12909"/>
    <cellStyle name="Comma 2 3 3 2 2 2 2" xfId="39330"/>
    <cellStyle name="Comma 2 3 3 2 2 3" xfId="29109"/>
    <cellStyle name="Comma 2 3 3 2 3" xfId="9228"/>
    <cellStyle name="Comma 2 3 3 2 3 2" xfId="19888"/>
    <cellStyle name="Comma 2 3 3 2 3 2 2" xfId="46302"/>
    <cellStyle name="Comma 2 3 3 2 3 3" xfId="35724"/>
    <cellStyle name="Comma 2 3 3 2 4" xfId="12364"/>
    <cellStyle name="Comma 2 3 3 2 4 2" xfId="38785"/>
    <cellStyle name="Comma 2 3 3 2 5" xfId="28919"/>
    <cellStyle name="Comma 2 3 3 3" xfId="1784"/>
    <cellStyle name="Comma 2 3 3 3 2" xfId="10631"/>
    <cellStyle name="Comma 2 3 3 3 2 2" xfId="21279"/>
    <cellStyle name="Comma 2 3 3 3 2 2 2" xfId="47693"/>
    <cellStyle name="Comma 2 3 3 3 2 3" xfId="37065"/>
    <cellStyle name="Comma 2 3 3 3 3" xfId="12685"/>
    <cellStyle name="Comma 2 3 3 3 3 2" xfId="39106"/>
    <cellStyle name="Comma 2 3 3 3 4" xfId="29012"/>
    <cellStyle name="Comma 2 3 3 4" xfId="2458"/>
    <cellStyle name="Comma 2 3 3 4 2" xfId="11076"/>
    <cellStyle name="Comma 2 3 3 4 2 2" xfId="21721"/>
    <cellStyle name="Comma 2 3 3 4 2 2 2" xfId="48135"/>
    <cellStyle name="Comma 2 3 3 4 2 3" xfId="37497"/>
    <cellStyle name="Comma 2 3 3 4 3" xfId="13255"/>
    <cellStyle name="Comma 2 3 3 4 3 2" xfId="39675"/>
    <cellStyle name="Comma 2 3 3 4 4" xfId="29217"/>
    <cellStyle name="Comma 2 3 3 5" xfId="8182"/>
    <cellStyle name="Comma 2 3 3 5 2" xfId="18843"/>
    <cellStyle name="Comma 2 3 3 5 2 2" xfId="45257"/>
    <cellStyle name="Comma 2 3 3 5 3" xfId="34746"/>
    <cellStyle name="Comma 2 3 3 6" xfId="11390"/>
    <cellStyle name="Comma 2 3 3 6 2" xfId="37811"/>
    <cellStyle name="Comma 2 3 3 7" xfId="28818"/>
    <cellStyle name="Comma 2 3 4" xfId="1413"/>
    <cellStyle name="Comma 2 3 4 2" xfId="2035"/>
    <cellStyle name="Comma 2 3 4 2 2" xfId="12906"/>
    <cellStyle name="Comma 2 3 4 2 2 2" xfId="39327"/>
    <cellStyle name="Comma 2 3 4 2 3" xfId="29106"/>
    <cellStyle name="Comma 2 3 4 3" xfId="9225"/>
    <cellStyle name="Comma 2 3 4 3 2" xfId="19885"/>
    <cellStyle name="Comma 2 3 4 3 2 2" xfId="46299"/>
    <cellStyle name="Comma 2 3 4 3 3" xfId="35721"/>
    <cellStyle name="Comma 2 3 4 4" xfId="12361"/>
    <cellStyle name="Comma 2 3 4 4 2" xfId="38782"/>
    <cellStyle name="Comma 2 3 4 5" xfId="28916"/>
    <cellStyle name="Comma 2 3 5" xfId="1781"/>
    <cellStyle name="Comma 2 3 5 2" xfId="10628"/>
    <cellStyle name="Comma 2 3 5 2 2" xfId="21276"/>
    <cellStyle name="Comma 2 3 5 2 2 2" xfId="47690"/>
    <cellStyle name="Comma 2 3 5 2 3" xfId="37062"/>
    <cellStyle name="Comma 2 3 5 3" xfId="12682"/>
    <cellStyle name="Comma 2 3 5 3 2" xfId="39103"/>
    <cellStyle name="Comma 2 3 5 4" xfId="29009"/>
    <cellStyle name="Comma 2 3 6" xfId="2195"/>
    <cellStyle name="Comma 2 3 6 2" xfId="11073"/>
    <cellStyle name="Comma 2 3 6 2 2" xfId="21718"/>
    <cellStyle name="Comma 2 3 6 2 2 2" xfId="48132"/>
    <cellStyle name="Comma 2 3 6 2 3" xfId="37494"/>
    <cellStyle name="Comma 2 3 7" xfId="8179"/>
    <cellStyle name="Comma 2 3 7 2" xfId="18840"/>
    <cellStyle name="Comma 2 3 7 2 2" xfId="45254"/>
    <cellStyle name="Comma 2 3 7 3" xfId="34743"/>
    <cellStyle name="Comma 2 3 8" xfId="11387"/>
    <cellStyle name="Comma 2 3 8 2" xfId="37808"/>
    <cellStyle name="Comma 2 3 9" xfId="28815"/>
    <cellStyle name="Comma 2 30" xfId="28754"/>
    <cellStyle name="Comma 2 31" xfId="55159"/>
    <cellStyle name="Comma 2 4" xfId="337"/>
    <cellStyle name="Comma 2 4 2" xfId="1417"/>
    <cellStyle name="Comma 2 4 2 2" xfId="2039"/>
    <cellStyle name="Comma 2 4 2 2 2" xfId="12910"/>
    <cellStyle name="Comma 2 4 2 2 2 2" xfId="39331"/>
    <cellStyle name="Comma 2 4 2 2 3" xfId="29110"/>
    <cellStyle name="Comma 2 4 2 3" xfId="9229"/>
    <cellStyle name="Comma 2 4 2 3 2" xfId="19889"/>
    <cellStyle name="Comma 2 4 2 3 2 2" xfId="46303"/>
    <cellStyle name="Comma 2 4 2 3 3" xfId="35725"/>
    <cellStyle name="Comma 2 4 2 4" xfId="12365"/>
    <cellStyle name="Comma 2 4 2 4 2" xfId="38786"/>
    <cellStyle name="Comma 2 4 2 5" xfId="28920"/>
    <cellStyle name="Comma 2 4 3" xfId="1785"/>
    <cellStyle name="Comma 2 4 3 2" xfId="10632"/>
    <cellStyle name="Comma 2 4 3 2 2" xfId="21280"/>
    <cellStyle name="Comma 2 4 3 2 2 2" xfId="47694"/>
    <cellStyle name="Comma 2 4 3 2 3" xfId="37066"/>
    <cellStyle name="Comma 2 4 3 3" xfId="12686"/>
    <cellStyle name="Comma 2 4 3 3 2" xfId="39107"/>
    <cellStyle name="Comma 2 4 3 4" xfId="29013"/>
    <cellStyle name="Comma 2 4 4" xfId="2459"/>
    <cellStyle name="Comma 2 4 4 2" xfId="11077"/>
    <cellStyle name="Comma 2 4 4 2 2" xfId="21722"/>
    <cellStyle name="Comma 2 4 4 2 2 2" xfId="48136"/>
    <cellStyle name="Comma 2 4 4 2 3" xfId="37498"/>
    <cellStyle name="Comma 2 4 4 3" xfId="13256"/>
    <cellStyle name="Comma 2 4 4 3 2" xfId="39676"/>
    <cellStyle name="Comma 2 4 4 4" xfId="29218"/>
    <cellStyle name="Comma 2 4 5" xfId="8183"/>
    <cellStyle name="Comma 2 4 5 2" xfId="18844"/>
    <cellStyle name="Comma 2 4 5 2 2" xfId="45258"/>
    <cellStyle name="Comma 2 4 5 3" xfId="34747"/>
    <cellStyle name="Comma 2 4 6" xfId="11391"/>
    <cellStyle name="Comma 2 4 6 2" xfId="37812"/>
    <cellStyle name="Comma 2 4 7" xfId="28819"/>
    <cellStyle name="Comma 2 5" xfId="338"/>
    <cellStyle name="Comma 2 5 2" xfId="1418"/>
    <cellStyle name="Comma 2 5 2 2" xfId="2040"/>
    <cellStyle name="Comma 2 5 2 2 2" xfId="12911"/>
    <cellStyle name="Comma 2 5 2 2 2 2" xfId="39332"/>
    <cellStyle name="Comma 2 5 2 2 3" xfId="29111"/>
    <cellStyle name="Comma 2 5 2 3" xfId="9230"/>
    <cellStyle name="Comma 2 5 2 3 2" xfId="19890"/>
    <cellStyle name="Comma 2 5 2 3 2 2" xfId="46304"/>
    <cellStyle name="Comma 2 5 2 3 3" xfId="35726"/>
    <cellStyle name="Comma 2 5 2 4" xfId="12366"/>
    <cellStyle name="Comma 2 5 2 4 2" xfId="38787"/>
    <cellStyle name="Comma 2 5 2 5" xfId="28921"/>
    <cellStyle name="Comma 2 5 3" xfId="1786"/>
    <cellStyle name="Comma 2 5 3 2" xfId="10633"/>
    <cellStyle name="Comma 2 5 3 2 2" xfId="21281"/>
    <cellStyle name="Comma 2 5 3 2 2 2" xfId="47695"/>
    <cellStyle name="Comma 2 5 3 2 3" xfId="37067"/>
    <cellStyle name="Comma 2 5 3 3" xfId="12687"/>
    <cellStyle name="Comma 2 5 3 3 2" xfId="39108"/>
    <cellStyle name="Comma 2 5 3 4" xfId="29014"/>
    <cellStyle name="Comma 2 5 4" xfId="2460"/>
    <cellStyle name="Comma 2 5 4 2" xfId="11078"/>
    <cellStyle name="Comma 2 5 4 2 2" xfId="21723"/>
    <cellStyle name="Comma 2 5 4 2 2 2" xfId="48137"/>
    <cellStyle name="Comma 2 5 4 2 3" xfId="37499"/>
    <cellStyle name="Comma 2 5 4 3" xfId="13257"/>
    <cellStyle name="Comma 2 5 4 3 2" xfId="39677"/>
    <cellStyle name="Comma 2 5 4 4" xfId="29219"/>
    <cellStyle name="Comma 2 5 5" xfId="8184"/>
    <cellStyle name="Comma 2 5 5 2" xfId="18845"/>
    <cellStyle name="Comma 2 5 5 2 2" xfId="45259"/>
    <cellStyle name="Comma 2 5 5 3" xfId="34748"/>
    <cellStyle name="Comma 2 5 6" xfId="11392"/>
    <cellStyle name="Comma 2 5 6 2" xfId="37813"/>
    <cellStyle name="Comma 2 5 7" xfId="28820"/>
    <cellStyle name="Comma 2 6" xfId="339"/>
    <cellStyle name="Comma 2 6 2" xfId="1419"/>
    <cellStyle name="Comma 2 6 2 2" xfId="2041"/>
    <cellStyle name="Comma 2 6 2 2 2" xfId="12912"/>
    <cellStyle name="Comma 2 6 2 2 2 2" xfId="39333"/>
    <cellStyle name="Comma 2 6 2 2 3" xfId="29112"/>
    <cellStyle name="Comma 2 6 2 3" xfId="9231"/>
    <cellStyle name="Comma 2 6 2 3 2" xfId="19891"/>
    <cellStyle name="Comma 2 6 2 3 2 2" xfId="46305"/>
    <cellStyle name="Comma 2 6 2 3 3" xfId="35727"/>
    <cellStyle name="Comma 2 6 2 4" xfId="12367"/>
    <cellStyle name="Comma 2 6 2 4 2" xfId="38788"/>
    <cellStyle name="Comma 2 6 2 5" xfId="28922"/>
    <cellStyle name="Comma 2 6 3" xfId="1787"/>
    <cellStyle name="Comma 2 6 3 2" xfId="10634"/>
    <cellStyle name="Comma 2 6 3 2 2" xfId="21282"/>
    <cellStyle name="Comma 2 6 3 2 2 2" xfId="47696"/>
    <cellStyle name="Comma 2 6 3 2 3" xfId="37068"/>
    <cellStyle name="Comma 2 6 3 3" xfId="12688"/>
    <cellStyle name="Comma 2 6 3 3 2" xfId="39109"/>
    <cellStyle name="Comma 2 6 3 4" xfId="29015"/>
    <cellStyle name="Comma 2 6 4" xfId="2461"/>
    <cellStyle name="Comma 2 6 4 2" xfId="11079"/>
    <cellStyle name="Comma 2 6 4 2 2" xfId="21724"/>
    <cellStyle name="Comma 2 6 4 2 2 2" xfId="48138"/>
    <cellStyle name="Comma 2 6 4 2 3" xfId="37500"/>
    <cellStyle name="Comma 2 6 4 3" xfId="13258"/>
    <cellStyle name="Comma 2 6 4 3 2" xfId="39678"/>
    <cellStyle name="Comma 2 6 4 4" xfId="29220"/>
    <cellStyle name="Comma 2 6 5" xfId="8185"/>
    <cellStyle name="Comma 2 6 5 2" xfId="18846"/>
    <cellStyle name="Comma 2 6 5 2 2" xfId="45260"/>
    <cellStyle name="Comma 2 6 5 3" xfId="34749"/>
    <cellStyle name="Comma 2 6 6" xfId="11393"/>
    <cellStyle name="Comma 2 6 6 2" xfId="37814"/>
    <cellStyle name="Comma 2 6 7" xfId="28821"/>
    <cellStyle name="Comma 2 7" xfId="340"/>
    <cellStyle name="Comma 2 7 2" xfId="1420"/>
    <cellStyle name="Comma 2 7 2 2" xfId="2042"/>
    <cellStyle name="Comma 2 7 2 2 2" xfId="12913"/>
    <cellStyle name="Comma 2 7 2 2 2 2" xfId="39334"/>
    <cellStyle name="Comma 2 7 2 2 3" xfId="29113"/>
    <cellStyle name="Comma 2 7 2 3" xfId="9232"/>
    <cellStyle name="Comma 2 7 2 3 2" xfId="19892"/>
    <cellStyle name="Comma 2 7 2 3 2 2" xfId="46306"/>
    <cellStyle name="Comma 2 7 2 3 3" xfId="35728"/>
    <cellStyle name="Comma 2 7 2 4" xfId="12368"/>
    <cellStyle name="Comma 2 7 2 4 2" xfId="38789"/>
    <cellStyle name="Comma 2 7 2 5" xfId="28923"/>
    <cellStyle name="Comma 2 7 3" xfId="1788"/>
    <cellStyle name="Comma 2 7 3 2" xfId="10635"/>
    <cellStyle name="Comma 2 7 3 2 2" xfId="21283"/>
    <cellStyle name="Comma 2 7 3 2 2 2" xfId="47697"/>
    <cellStyle name="Comma 2 7 3 2 3" xfId="37069"/>
    <cellStyle name="Comma 2 7 3 3" xfId="12689"/>
    <cellStyle name="Comma 2 7 3 3 2" xfId="39110"/>
    <cellStyle name="Comma 2 7 3 4" xfId="29016"/>
    <cellStyle name="Comma 2 7 4" xfId="2462"/>
    <cellStyle name="Comma 2 7 4 2" xfId="11080"/>
    <cellStyle name="Comma 2 7 4 2 2" xfId="21725"/>
    <cellStyle name="Comma 2 7 4 2 2 2" xfId="48139"/>
    <cellStyle name="Comma 2 7 4 2 3" xfId="37501"/>
    <cellStyle name="Comma 2 7 4 3" xfId="13259"/>
    <cellStyle name="Comma 2 7 4 3 2" xfId="39679"/>
    <cellStyle name="Comma 2 7 4 4" xfId="29221"/>
    <cellStyle name="Comma 2 7 5" xfId="8186"/>
    <cellStyle name="Comma 2 7 5 2" xfId="18847"/>
    <cellStyle name="Comma 2 7 5 2 2" xfId="45261"/>
    <cellStyle name="Comma 2 7 5 3" xfId="34750"/>
    <cellStyle name="Comma 2 7 6" xfId="11394"/>
    <cellStyle name="Comma 2 7 6 2" xfId="37815"/>
    <cellStyle name="Comma 2 7 7" xfId="28822"/>
    <cellStyle name="Comma 2 8" xfId="341"/>
    <cellStyle name="Comma 2 8 2" xfId="1421"/>
    <cellStyle name="Comma 2 8 2 2" xfId="2043"/>
    <cellStyle name="Comma 2 8 2 2 2" xfId="12914"/>
    <cellStyle name="Comma 2 8 2 2 2 2" xfId="39335"/>
    <cellStyle name="Comma 2 8 2 2 3" xfId="29114"/>
    <cellStyle name="Comma 2 8 2 3" xfId="9233"/>
    <cellStyle name="Comma 2 8 2 3 2" xfId="19893"/>
    <cellStyle name="Comma 2 8 2 3 2 2" xfId="46307"/>
    <cellStyle name="Comma 2 8 2 3 3" xfId="35729"/>
    <cellStyle name="Comma 2 8 2 4" xfId="12369"/>
    <cellStyle name="Comma 2 8 2 4 2" xfId="38790"/>
    <cellStyle name="Comma 2 8 2 5" xfId="28924"/>
    <cellStyle name="Comma 2 8 3" xfId="1789"/>
    <cellStyle name="Comma 2 8 3 2" xfId="10636"/>
    <cellStyle name="Comma 2 8 3 2 2" xfId="21284"/>
    <cellStyle name="Comma 2 8 3 2 2 2" xfId="47698"/>
    <cellStyle name="Comma 2 8 3 2 3" xfId="37070"/>
    <cellStyle name="Comma 2 8 3 3" xfId="12690"/>
    <cellStyle name="Comma 2 8 3 3 2" xfId="39111"/>
    <cellStyle name="Comma 2 8 3 4" xfId="29017"/>
    <cellStyle name="Comma 2 8 4" xfId="2463"/>
    <cellStyle name="Comma 2 8 4 2" xfId="11081"/>
    <cellStyle name="Comma 2 8 4 2 2" xfId="21726"/>
    <cellStyle name="Comma 2 8 4 2 2 2" xfId="48140"/>
    <cellStyle name="Comma 2 8 4 2 3" xfId="37502"/>
    <cellStyle name="Comma 2 8 4 3" xfId="13260"/>
    <cellStyle name="Comma 2 8 4 3 2" xfId="39680"/>
    <cellStyle name="Comma 2 8 4 4" xfId="29222"/>
    <cellStyle name="Comma 2 8 5" xfId="8187"/>
    <cellStyle name="Comma 2 8 5 2" xfId="18848"/>
    <cellStyle name="Comma 2 8 5 2 2" xfId="45262"/>
    <cellStyle name="Comma 2 8 5 3" xfId="34751"/>
    <cellStyle name="Comma 2 8 6" xfId="11395"/>
    <cellStyle name="Comma 2 8 6 2" xfId="37816"/>
    <cellStyle name="Comma 2 8 7" xfId="28823"/>
    <cellStyle name="Comma 2 9" xfId="342"/>
    <cellStyle name="Comma 2 9 2" xfId="1422"/>
    <cellStyle name="Comma 2 9 2 2" xfId="2044"/>
    <cellStyle name="Comma 2 9 2 2 2" xfId="12915"/>
    <cellStyle name="Comma 2 9 2 2 2 2" xfId="39336"/>
    <cellStyle name="Comma 2 9 2 2 3" xfId="29115"/>
    <cellStyle name="Comma 2 9 2 3" xfId="9234"/>
    <cellStyle name="Comma 2 9 2 3 2" xfId="19894"/>
    <cellStyle name="Comma 2 9 2 3 2 2" xfId="46308"/>
    <cellStyle name="Comma 2 9 2 3 3" xfId="35730"/>
    <cellStyle name="Comma 2 9 2 4" xfId="12370"/>
    <cellStyle name="Comma 2 9 2 4 2" xfId="38791"/>
    <cellStyle name="Comma 2 9 2 5" xfId="28925"/>
    <cellStyle name="Comma 2 9 3" xfId="1790"/>
    <cellStyle name="Comma 2 9 3 2" xfId="10637"/>
    <cellStyle name="Comma 2 9 3 2 2" xfId="21285"/>
    <cellStyle name="Comma 2 9 3 2 2 2" xfId="47699"/>
    <cellStyle name="Comma 2 9 3 2 3" xfId="37071"/>
    <cellStyle name="Comma 2 9 3 3" xfId="12691"/>
    <cellStyle name="Comma 2 9 3 3 2" xfId="39112"/>
    <cellStyle name="Comma 2 9 3 4" xfId="29018"/>
    <cellStyle name="Comma 2 9 4" xfId="2464"/>
    <cellStyle name="Comma 2 9 4 2" xfId="11082"/>
    <cellStyle name="Comma 2 9 4 2 2" xfId="21727"/>
    <cellStyle name="Comma 2 9 4 2 2 2" xfId="48141"/>
    <cellStyle name="Comma 2 9 4 2 3" xfId="37503"/>
    <cellStyle name="Comma 2 9 4 3" xfId="13261"/>
    <cellStyle name="Comma 2 9 4 3 2" xfId="39681"/>
    <cellStyle name="Comma 2 9 4 4" xfId="29223"/>
    <cellStyle name="Comma 2 9 5" xfId="8188"/>
    <cellStyle name="Comma 2 9 5 2" xfId="18849"/>
    <cellStyle name="Comma 2 9 5 2 2" xfId="45263"/>
    <cellStyle name="Comma 2 9 5 3" xfId="34752"/>
    <cellStyle name="Comma 2 9 6" xfId="11396"/>
    <cellStyle name="Comma 2 9 6 2" xfId="37817"/>
    <cellStyle name="Comma 2 9 7" xfId="28824"/>
    <cellStyle name="Comma 2_2.11 Staff NG BS" xfId="1318"/>
    <cellStyle name="Comma 20" xfId="2198"/>
    <cellStyle name="Comma 20 2" xfId="9614"/>
    <cellStyle name="Comma 20 2 2" xfId="20274"/>
    <cellStyle name="Comma 20 2 2 2" xfId="46688"/>
    <cellStyle name="Comma 20 2 3" xfId="36110"/>
    <cellStyle name="Comma 20 3" xfId="13042"/>
    <cellStyle name="Comma 20 3 2" xfId="39463"/>
    <cellStyle name="Comma 20 4" xfId="29140"/>
    <cellStyle name="Comma 21" xfId="2199"/>
    <cellStyle name="Comma 21 2" xfId="10481"/>
    <cellStyle name="Comma 21 2 2" xfId="21141"/>
    <cellStyle name="Comma 21 2 2 2" xfId="47555"/>
    <cellStyle name="Comma 21 2 3" xfId="36977"/>
    <cellStyle name="Comma 21 3" xfId="13043"/>
    <cellStyle name="Comma 21 3 2" xfId="39464"/>
    <cellStyle name="Comma 21 4" xfId="29141"/>
    <cellStyle name="Comma 22" xfId="2572"/>
    <cellStyle name="Comma 22 2" xfId="10139"/>
    <cellStyle name="Comma 22 2 2" xfId="20799"/>
    <cellStyle name="Comma 22 2 2 2" xfId="47213"/>
    <cellStyle name="Comma 22 2 3" xfId="36635"/>
    <cellStyle name="Comma 22 3" xfId="13366"/>
    <cellStyle name="Comma 22 3 2" xfId="39786"/>
    <cellStyle name="Comma 22 4" xfId="29248"/>
    <cellStyle name="Comma 23" xfId="2566"/>
    <cellStyle name="Comma 23 2" xfId="10475"/>
    <cellStyle name="Comma 23 2 2" xfId="21135"/>
    <cellStyle name="Comma 23 2 2 2" xfId="47549"/>
    <cellStyle name="Comma 23 2 3" xfId="36971"/>
    <cellStyle name="Comma 23 3" xfId="13360"/>
    <cellStyle name="Comma 23 3 2" xfId="39780"/>
    <cellStyle name="Comma 23 4" xfId="29246"/>
    <cellStyle name="Comma 24" xfId="2584"/>
    <cellStyle name="Comma 24 2" xfId="9608"/>
    <cellStyle name="Comma 24 2 2" xfId="20268"/>
    <cellStyle name="Comma 24 2 2 2" xfId="46682"/>
    <cellStyle name="Comma 24 2 3" xfId="36104"/>
    <cellStyle name="Comma 24 3" xfId="13377"/>
    <cellStyle name="Comma 24 3 2" xfId="39797"/>
    <cellStyle name="Comma 24 4" xfId="29256"/>
    <cellStyle name="Comma 25" xfId="2200"/>
    <cellStyle name="Comma 25 2" xfId="10471"/>
    <cellStyle name="Comma 25 2 2" xfId="21131"/>
    <cellStyle name="Comma 25 2 2 2" xfId="47545"/>
    <cellStyle name="Comma 25 2 3" xfId="36967"/>
    <cellStyle name="Comma 25 3" xfId="13044"/>
    <cellStyle name="Comma 25 3 2" xfId="39465"/>
    <cellStyle name="Comma 25 4" xfId="29142"/>
    <cellStyle name="Comma 26" xfId="2201"/>
    <cellStyle name="Comma 26 2" xfId="10011"/>
    <cellStyle name="Comma 26 2 2" xfId="20671"/>
    <cellStyle name="Comma 26 2 2 2" xfId="47085"/>
    <cellStyle name="Comma 26 2 3" xfId="36507"/>
    <cellStyle name="Comma 26 3" xfId="13045"/>
    <cellStyle name="Comma 26 3 2" xfId="39466"/>
    <cellStyle name="Comma 26 4" xfId="29143"/>
    <cellStyle name="Comma 27" xfId="2587"/>
    <cellStyle name="Comma 27 2" xfId="9746"/>
    <cellStyle name="Comma 27 2 2" xfId="20406"/>
    <cellStyle name="Comma 27 2 2 2" xfId="46820"/>
    <cellStyle name="Comma 27 2 3" xfId="36242"/>
    <cellStyle name="Comma 27 3" xfId="13380"/>
    <cellStyle name="Comma 27 3 2" xfId="39800"/>
    <cellStyle name="Comma 27 4" xfId="29257"/>
    <cellStyle name="Comma 28" xfId="1312"/>
    <cellStyle name="Comma 28 2" xfId="10492"/>
    <cellStyle name="Comma 28 2 2" xfId="21151"/>
    <cellStyle name="Comma 28 2 2 2" xfId="47565"/>
    <cellStyle name="Comma 28 2 3" xfId="36980"/>
    <cellStyle name="Comma 28 3" xfId="12269"/>
    <cellStyle name="Comma 28 3 2" xfId="38690"/>
    <cellStyle name="Comma 28 4" xfId="28847"/>
    <cellStyle name="Comma 29" xfId="3317"/>
    <cellStyle name="Comma 29 2" xfId="10662"/>
    <cellStyle name="Comma 29 2 2" xfId="21307"/>
    <cellStyle name="Comma 29 2 2 2" xfId="47721"/>
    <cellStyle name="Comma 29 2 3" xfId="37087"/>
    <cellStyle name="Comma 29 3" xfId="14107"/>
    <cellStyle name="Comma 29 3 2" xfId="40527"/>
    <cellStyle name="Comma 29 4" xfId="29987"/>
    <cellStyle name="Comma 3" xfId="343"/>
    <cellStyle name="Comma 3 10" xfId="11397"/>
    <cellStyle name="Comma 3 10 2" xfId="37818"/>
    <cellStyle name="Comma 3 11" xfId="28825"/>
    <cellStyle name="Comma 3 12" xfId="55224"/>
    <cellStyle name="Comma 3 13" xfId="1319"/>
    <cellStyle name="Comma 3 13 2" xfId="1591"/>
    <cellStyle name="Comma 3 13 2 2" xfId="9659"/>
    <cellStyle name="Comma 3 13 2 2 2" xfId="20319"/>
    <cellStyle name="Comma 3 13 2 2 2 2" xfId="46733"/>
    <cellStyle name="Comma 3 13 2 2 3" xfId="36155"/>
    <cellStyle name="Comma 3 13 2 3" xfId="12515"/>
    <cellStyle name="Comma 3 13 2 3 2" xfId="38936"/>
    <cellStyle name="Comma 3 13 2 4" xfId="28939"/>
    <cellStyle name="Comma 3 13 3" xfId="10758"/>
    <cellStyle name="Comma 3 13 3 2" xfId="21403"/>
    <cellStyle name="Comma 3 13 3 2 2" xfId="47817"/>
    <cellStyle name="Comma 3 13 3 3" xfId="37179"/>
    <cellStyle name="Comma 3 13 4" xfId="11096"/>
    <cellStyle name="Comma 3 13 4 2" xfId="21741"/>
    <cellStyle name="Comma 3 13 4 2 2" xfId="48155"/>
    <cellStyle name="Comma 3 13 4 3" xfId="37517"/>
    <cellStyle name="Comma 3 13 5" xfId="8283"/>
    <cellStyle name="Comma 3 13 5 2" xfId="18944"/>
    <cellStyle name="Comma 3 13 5 2 2" xfId="45358"/>
    <cellStyle name="Comma 3 13 5 3" xfId="34793"/>
    <cellStyle name="Comma 3 13 6" xfId="12273"/>
    <cellStyle name="Comma 3 13 6 2" xfId="38694"/>
    <cellStyle name="Comma 3 13 7" xfId="28848"/>
    <cellStyle name="Comma 3 2" xfId="344"/>
    <cellStyle name="Comma 3 2 2" xfId="345"/>
    <cellStyle name="Comma 3 2 2 2" xfId="1425"/>
    <cellStyle name="Comma 3 2 2 2 2" xfId="2047"/>
    <cellStyle name="Comma 3 2 2 2 2 2" xfId="12918"/>
    <cellStyle name="Comma 3 2 2 2 2 2 2" xfId="39339"/>
    <cellStyle name="Comma 3 2 2 2 2 3" xfId="29118"/>
    <cellStyle name="Comma 3 2 2 2 3" xfId="9237"/>
    <cellStyle name="Comma 3 2 2 2 3 2" xfId="19897"/>
    <cellStyle name="Comma 3 2 2 2 3 2 2" xfId="46311"/>
    <cellStyle name="Comma 3 2 2 2 3 3" xfId="35733"/>
    <cellStyle name="Comma 3 2 2 2 4" xfId="12373"/>
    <cellStyle name="Comma 3 2 2 2 4 2" xfId="38794"/>
    <cellStyle name="Comma 3 2 2 2 5" xfId="28928"/>
    <cellStyle name="Comma 3 2 2 3" xfId="1793"/>
    <cellStyle name="Comma 3 2 2 3 2" xfId="10640"/>
    <cellStyle name="Comma 3 2 2 3 2 2" xfId="21288"/>
    <cellStyle name="Comma 3 2 2 3 2 2 2" xfId="47702"/>
    <cellStyle name="Comma 3 2 2 3 2 3" xfId="37074"/>
    <cellStyle name="Comma 3 2 2 3 3" xfId="12694"/>
    <cellStyle name="Comma 3 2 2 3 3 2" xfId="39115"/>
    <cellStyle name="Comma 3 2 2 3 4" xfId="29021"/>
    <cellStyle name="Comma 3 2 2 4" xfId="2204"/>
    <cellStyle name="Comma 3 2 2 4 2" xfId="11085"/>
    <cellStyle name="Comma 3 2 2 4 2 2" xfId="21730"/>
    <cellStyle name="Comma 3 2 2 4 2 2 2" xfId="48144"/>
    <cellStyle name="Comma 3 2 2 4 2 3" xfId="37506"/>
    <cellStyle name="Comma 3 2 2 4 3" xfId="13048"/>
    <cellStyle name="Comma 3 2 2 4 3 2" xfId="39469"/>
    <cellStyle name="Comma 3 2 2 4 4" xfId="29146"/>
    <cellStyle name="Comma 3 2 2 5" xfId="8191"/>
    <cellStyle name="Comma 3 2 2 5 2" xfId="18852"/>
    <cellStyle name="Comma 3 2 2 5 2 2" xfId="45266"/>
    <cellStyle name="Comma 3 2 2 5 3" xfId="34755"/>
    <cellStyle name="Comma 3 2 2 6" xfId="11399"/>
    <cellStyle name="Comma 3 2 2 6 2" xfId="37820"/>
    <cellStyle name="Comma 3 2 2 7" xfId="28827"/>
    <cellStyle name="Comma 3 2 3" xfId="346"/>
    <cellStyle name="Comma 3 2 3 2" xfId="1426"/>
    <cellStyle name="Comma 3 2 3 2 2" xfId="2048"/>
    <cellStyle name="Comma 3 2 3 2 2 2" xfId="12919"/>
    <cellStyle name="Comma 3 2 3 2 2 2 2" xfId="39340"/>
    <cellStyle name="Comma 3 2 3 2 2 3" xfId="29119"/>
    <cellStyle name="Comma 3 2 3 2 3" xfId="9238"/>
    <cellStyle name="Comma 3 2 3 2 3 2" xfId="19898"/>
    <cellStyle name="Comma 3 2 3 2 3 2 2" xfId="46312"/>
    <cellStyle name="Comma 3 2 3 2 3 3" xfId="35734"/>
    <cellStyle name="Comma 3 2 3 2 4" xfId="12374"/>
    <cellStyle name="Comma 3 2 3 2 4 2" xfId="38795"/>
    <cellStyle name="Comma 3 2 3 2 5" xfId="28929"/>
    <cellStyle name="Comma 3 2 3 3" xfId="1794"/>
    <cellStyle name="Comma 3 2 3 3 2" xfId="10641"/>
    <cellStyle name="Comma 3 2 3 3 2 2" xfId="21289"/>
    <cellStyle name="Comma 3 2 3 3 2 2 2" xfId="47703"/>
    <cellStyle name="Comma 3 2 3 3 2 3" xfId="37075"/>
    <cellStyle name="Comma 3 2 3 3 3" xfId="12695"/>
    <cellStyle name="Comma 3 2 3 3 3 2" xfId="39116"/>
    <cellStyle name="Comma 3 2 3 3 4" xfId="29022"/>
    <cellStyle name="Comma 3 2 3 4" xfId="2465"/>
    <cellStyle name="Comma 3 2 3 4 2" xfId="11086"/>
    <cellStyle name="Comma 3 2 3 4 2 2" xfId="21731"/>
    <cellStyle name="Comma 3 2 3 4 2 2 2" xfId="48145"/>
    <cellStyle name="Comma 3 2 3 4 2 3" xfId="37507"/>
    <cellStyle name="Comma 3 2 3 4 3" xfId="13262"/>
    <cellStyle name="Comma 3 2 3 4 3 2" xfId="39682"/>
    <cellStyle name="Comma 3 2 3 4 4" xfId="29224"/>
    <cellStyle name="Comma 3 2 3 5" xfId="8192"/>
    <cellStyle name="Comma 3 2 3 5 2" xfId="18853"/>
    <cellStyle name="Comma 3 2 3 5 2 2" xfId="45267"/>
    <cellStyle name="Comma 3 2 3 5 3" xfId="34756"/>
    <cellStyle name="Comma 3 2 3 6" xfId="11400"/>
    <cellStyle name="Comma 3 2 3 6 2" xfId="37821"/>
    <cellStyle name="Comma 3 2 3 7" xfId="28828"/>
    <cellStyle name="Comma 3 2 4" xfId="1424"/>
    <cellStyle name="Comma 3 2 4 2" xfId="2046"/>
    <cellStyle name="Comma 3 2 4 2 2" xfId="12917"/>
    <cellStyle name="Comma 3 2 4 2 2 2" xfId="39338"/>
    <cellStyle name="Comma 3 2 4 2 3" xfId="29117"/>
    <cellStyle name="Comma 3 2 4 3" xfId="9236"/>
    <cellStyle name="Comma 3 2 4 3 2" xfId="19896"/>
    <cellStyle name="Comma 3 2 4 3 2 2" xfId="46310"/>
    <cellStyle name="Comma 3 2 4 3 3" xfId="35732"/>
    <cellStyle name="Comma 3 2 4 4" xfId="12372"/>
    <cellStyle name="Comma 3 2 4 4 2" xfId="38793"/>
    <cellStyle name="Comma 3 2 4 5" xfId="28927"/>
    <cellStyle name="Comma 3 2 5" xfId="1792"/>
    <cellStyle name="Comma 3 2 5 2" xfId="10639"/>
    <cellStyle name="Comma 3 2 5 2 2" xfId="21287"/>
    <cellStyle name="Comma 3 2 5 2 2 2" xfId="47701"/>
    <cellStyle name="Comma 3 2 5 2 3" xfId="37073"/>
    <cellStyle name="Comma 3 2 5 3" xfId="12693"/>
    <cellStyle name="Comma 3 2 5 3 2" xfId="39114"/>
    <cellStyle name="Comma 3 2 5 4" xfId="29020"/>
    <cellStyle name="Comma 3 2 6" xfId="2203"/>
    <cellStyle name="Comma 3 2 6 2" xfId="11084"/>
    <cellStyle name="Comma 3 2 6 2 2" xfId="21729"/>
    <cellStyle name="Comma 3 2 6 2 2 2" xfId="48143"/>
    <cellStyle name="Comma 3 2 6 2 3" xfId="37505"/>
    <cellStyle name="Comma 3 2 6 3" xfId="13047"/>
    <cellStyle name="Comma 3 2 6 3 2" xfId="39468"/>
    <cellStyle name="Comma 3 2 6 4" xfId="29145"/>
    <cellStyle name="Comma 3 2 7" xfId="8190"/>
    <cellStyle name="Comma 3 2 7 2" xfId="18851"/>
    <cellStyle name="Comma 3 2 7 2 2" xfId="45265"/>
    <cellStyle name="Comma 3 2 7 3" xfId="34754"/>
    <cellStyle name="Comma 3 2 8" xfId="11398"/>
    <cellStyle name="Comma 3 2 8 2" xfId="37819"/>
    <cellStyle name="Comma 3 2 9" xfId="28826"/>
    <cellStyle name="Comma 3 3" xfId="347"/>
    <cellStyle name="Comma 3 3 2" xfId="1320"/>
    <cellStyle name="Comma 3 3 2 2" xfId="1592"/>
    <cellStyle name="Comma 3 3 2 2 2" xfId="9660"/>
    <cellStyle name="Comma 3 3 2 2 2 2" xfId="20320"/>
    <cellStyle name="Comma 3 3 2 2 2 2 2" xfId="46734"/>
    <cellStyle name="Comma 3 3 2 2 2 3" xfId="36156"/>
    <cellStyle name="Comma 3 3 2 2 3" xfId="12516"/>
    <cellStyle name="Comma 3 3 2 2 3 2" xfId="38937"/>
    <cellStyle name="Comma 3 3 2 2 4" xfId="28940"/>
    <cellStyle name="Comma 3 3 2 3" xfId="2049"/>
    <cellStyle name="Comma 3 3 2 3 2" xfId="10759"/>
    <cellStyle name="Comma 3 3 2 3 2 2" xfId="21404"/>
    <cellStyle name="Comma 3 3 2 3 2 2 2" xfId="47818"/>
    <cellStyle name="Comma 3 3 2 3 2 3" xfId="37180"/>
    <cellStyle name="Comma 3 3 2 3 3" xfId="12920"/>
    <cellStyle name="Comma 3 3 2 3 3 2" xfId="39341"/>
    <cellStyle name="Comma 3 3 2 3 4" xfId="29120"/>
    <cellStyle name="Comma 3 3 2 4" xfId="2206"/>
    <cellStyle name="Comma 3 3 2 4 2" xfId="11097"/>
    <cellStyle name="Comma 3 3 2 4 2 2" xfId="21742"/>
    <cellStyle name="Comma 3 3 2 4 2 2 2" xfId="48156"/>
    <cellStyle name="Comma 3 3 2 4 2 3" xfId="37518"/>
    <cellStyle name="Comma 3 3 2 4 3" xfId="13050"/>
    <cellStyle name="Comma 3 3 2 4 3 2" xfId="39471"/>
    <cellStyle name="Comma 3 3 2 4 4" xfId="29148"/>
    <cellStyle name="Comma 3 3 2 5" xfId="8284"/>
    <cellStyle name="Comma 3 3 2 5 2" xfId="18945"/>
    <cellStyle name="Comma 3 3 2 5 2 2" xfId="45359"/>
    <cellStyle name="Comma 3 3 2 5 3" xfId="34794"/>
    <cellStyle name="Comma 3 3 2 6" xfId="12274"/>
    <cellStyle name="Comma 3 3 2 6 2" xfId="38695"/>
    <cellStyle name="Comma 3 3 2 7" xfId="28849"/>
    <cellStyle name="Comma 3 3 3" xfId="1427"/>
    <cellStyle name="Comma 3 3 3 2" xfId="9239"/>
    <cellStyle name="Comma 3 3 3 2 2" xfId="19899"/>
    <cellStyle name="Comma 3 3 3 2 2 2" xfId="46313"/>
    <cellStyle name="Comma 3 3 3 2 3" xfId="35735"/>
    <cellStyle name="Comma 3 3 3 3" xfId="12375"/>
    <cellStyle name="Comma 3 3 3 3 2" xfId="38796"/>
    <cellStyle name="Comma 3 3 3 4" xfId="28930"/>
    <cellStyle name="Comma 3 3 4" xfId="1795"/>
    <cellStyle name="Comma 3 3 4 2" xfId="10642"/>
    <cellStyle name="Comma 3 3 4 2 2" xfId="21290"/>
    <cellStyle name="Comma 3 3 4 2 2 2" xfId="47704"/>
    <cellStyle name="Comma 3 3 4 2 3" xfId="37076"/>
    <cellStyle name="Comma 3 3 4 3" xfId="12696"/>
    <cellStyle name="Comma 3 3 4 3 2" xfId="39117"/>
    <cellStyle name="Comma 3 3 4 4" xfId="29023"/>
    <cellStyle name="Comma 3 3 5" xfId="2205"/>
    <cellStyle name="Comma 3 3 5 2" xfId="11087"/>
    <cellStyle name="Comma 3 3 5 2 2" xfId="21732"/>
    <cellStyle name="Comma 3 3 5 2 2 2" xfId="48146"/>
    <cellStyle name="Comma 3 3 5 2 3" xfId="37508"/>
    <cellStyle name="Comma 3 3 5 3" xfId="13049"/>
    <cellStyle name="Comma 3 3 5 3 2" xfId="39470"/>
    <cellStyle name="Comma 3 3 5 4" xfId="29147"/>
    <cellStyle name="Comma 3 3 6" xfId="8193"/>
    <cellStyle name="Comma 3 3 6 2" xfId="18854"/>
    <cellStyle name="Comma 3 3 6 2 2" xfId="45268"/>
    <cellStyle name="Comma 3 3 6 3" xfId="34757"/>
    <cellStyle name="Comma 3 3 7" xfId="11401"/>
    <cellStyle name="Comma 3 3 7 2" xfId="37822"/>
    <cellStyle name="Comma 3 3 8" xfId="28829"/>
    <cellStyle name="Comma 3 4" xfId="1423"/>
    <cellStyle name="Comma 3 4 2" xfId="2045"/>
    <cellStyle name="Comma 3 4 2 2" xfId="12916"/>
    <cellStyle name="Comma 3 4 2 2 2" xfId="39337"/>
    <cellStyle name="Comma 3 4 2 3" xfId="29116"/>
    <cellStyle name="Comma 3 4 3" xfId="9235"/>
    <cellStyle name="Comma 3 4 3 2" xfId="19895"/>
    <cellStyle name="Comma 3 4 3 2 2" xfId="46309"/>
    <cellStyle name="Comma 3 4 3 3" xfId="35731"/>
    <cellStyle name="Comma 3 4 4" xfId="12371"/>
    <cellStyle name="Comma 3 4 4 2" xfId="38792"/>
    <cellStyle name="Comma 3 4 5" xfId="28926"/>
    <cellStyle name="Comma 3 5" xfId="1791"/>
    <cellStyle name="Comma 3 5 2" xfId="10638"/>
    <cellStyle name="Comma 3 5 2 2" xfId="21286"/>
    <cellStyle name="Comma 3 5 2 2 2" xfId="47700"/>
    <cellStyle name="Comma 3 5 2 3" xfId="37072"/>
    <cellStyle name="Comma 3 5 3" xfId="12692"/>
    <cellStyle name="Comma 3 5 3 2" xfId="39113"/>
    <cellStyle name="Comma 3 5 4" xfId="29019"/>
    <cellStyle name="Comma 3 6" xfId="2202"/>
    <cellStyle name="Comma 3 6 2" xfId="11083"/>
    <cellStyle name="Comma 3 6 2 2" xfId="21728"/>
    <cellStyle name="Comma 3 6 2 2 2" xfId="48142"/>
    <cellStyle name="Comma 3 6 2 3" xfId="37504"/>
    <cellStyle name="Comma 3 6 3" xfId="13046"/>
    <cellStyle name="Comma 3 6 3 2" xfId="39467"/>
    <cellStyle name="Comma 3 6 4" xfId="29144"/>
    <cellStyle name="Comma 3 7" xfId="2551"/>
    <cellStyle name="Comma 3 7 2" xfId="13346"/>
    <cellStyle name="Comma 3 7 2 2" xfId="39766"/>
    <cellStyle name="Comma 3 7 3" xfId="29242"/>
    <cellStyle name="Comma 3 8" xfId="2581"/>
    <cellStyle name="Comma 3 8 2" xfId="13374"/>
    <cellStyle name="Comma 3 8 2 2" xfId="39794"/>
    <cellStyle name="Comma 3 8 3" xfId="29254"/>
    <cellStyle name="Comma 3 9" xfId="8189"/>
    <cellStyle name="Comma 3 9 2" xfId="18850"/>
    <cellStyle name="Comma 3 9 2 2" xfId="45264"/>
    <cellStyle name="Comma 3 9 3" xfId="34753"/>
    <cellStyle name="Comma 3_Asset Health Themes (2)" xfId="348"/>
    <cellStyle name="Comma 30" xfId="3384"/>
    <cellStyle name="Comma 30 2" xfId="14171"/>
    <cellStyle name="Comma 30 2 2" xfId="40591"/>
    <cellStyle name="Comma 30 3" xfId="30054"/>
    <cellStyle name="Comma 31" xfId="3725"/>
    <cellStyle name="Comma 31 2" xfId="14509"/>
    <cellStyle name="Comma 31 2 2" xfId="40929"/>
    <cellStyle name="Comma 31 3" xfId="30395"/>
    <cellStyle name="Comma 32" xfId="3422"/>
    <cellStyle name="Comma 32 2" xfId="14208"/>
    <cellStyle name="Comma 32 2 2" xfId="40628"/>
    <cellStyle name="Comma 32 3" xfId="30092"/>
    <cellStyle name="Comma 33" xfId="6265"/>
    <cellStyle name="Comma 33 2" xfId="17004"/>
    <cellStyle name="Comma 33 2 2" xfId="43422"/>
    <cellStyle name="Comma 33 3" xfId="32935"/>
    <cellStyle name="Comma 34" xfId="6501"/>
    <cellStyle name="Comma 34 2" xfId="17231"/>
    <cellStyle name="Comma 34 2 2" xfId="43649"/>
    <cellStyle name="Comma 34 3" xfId="33171"/>
    <cellStyle name="Comma 35" xfId="4473"/>
    <cellStyle name="Comma 35 2" xfId="15251"/>
    <cellStyle name="Comma 35 2 2" xfId="41671"/>
    <cellStyle name="Comma 35 3" xfId="31143"/>
    <cellStyle name="Comma 36" xfId="3146"/>
    <cellStyle name="Comma 36 2" xfId="13937"/>
    <cellStyle name="Comma 36 2 2" xfId="40357"/>
    <cellStyle name="Comma 36 3" xfId="29816"/>
    <cellStyle name="Comma 37" xfId="8282"/>
    <cellStyle name="Comma 37 2" xfId="18943"/>
    <cellStyle name="Comma 37 2 2" xfId="45357"/>
    <cellStyle name="Comma 37 3" xfId="34792"/>
    <cellStyle name="Comma 38" xfId="11110"/>
    <cellStyle name="Comma 38 2" xfId="37531"/>
    <cellStyle name="Comma 39" xfId="12259"/>
    <cellStyle name="Comma 39 2" xfId="38680"/>
    <cellStyle name="Comma 4" xfId="349"/>
    <cellStyle name="Comma 4 2" xfId="1428"/>
    <cellStyle name="Comma 4 2 2" xfId="2050"/>
    <cellStyle name="Comma 4 2 2 2" xfId="12921"/>
    <cellStyle name="Comma 4 2 2 2 2" xfId="39342"/>
    <cellStyle name="Comma 4 2 2 3" xfId="29121"/>
    <cellStyle name="Comma 4 2 3" xfId="9240"/>
    <cellStyle name="Comma 4 2 3 2" xfId="19900"/>
    <cellStyle name="Comma 4 2 3 2 2" xfId="46314"/>
    <cellStyle name="Comma 4 2 3 3" xfId="35736"/>
    <cellStyle name="Comma 4 2 4" xfId="12376"/>
    <cellStyle name="Comma 4 2 4 2" xfId="38797"/>
    <cellStyle name="Comma 4 2 5" xfId="28931"/>
    <cellStyle name="Comma 4 3" xfId="1796"/>
    <cellStyle name="Comma 4 3 2" xfId="10643"/>
    <cellStyle name="Comma 4 3 2 2" xfId="21291"/>
    <cellStyle name="Comma 4 3 2 2 2" xfId="47705"/>
    <cellStyle name="Comma 4 3 2 3" xfId="37077"/>
    <cellStyle name="Comma 4 3 3" xfId="12697"/>
    <cellStyle name="Comma 4 3 3 2" xfId="39118"/>
    <cellStyle name="Comma 4 3 4" xfId="29024"/>
    <cellStyle name="Comma 4 4" xfId="2207"/>
    <cellStyle name="Comma 4 4 2" xfId="11088"/>
    <cellStyle name="Comma 4 4 2 2" xfId="21733"/>
    <cellStyle name="Comma 4 4 2 2 2" xfId="48147"/>
    <cellStyle name="Comma 4 4 2 3" xfId="37509"/>
    <cellStyle name="Comma 4 4 3" xfId="13051"/>
    <cellStyle name="Comma 4 4 3 2" xfId="39472"/>
    <cellStyle name="Comma 4 4 4" xfId="29149"/>
    <cellStyle name="Comma 4 5" xfId="8194"/>
    <cellStyle name="Comma 4 5 2" xfId="18855"/>
    <cellStyle name="Comma 4 5 2 2" xfId="45269"/>
    <cellStyle name="Comma 4 5 3" xfId="34758"/>
    <cellStyle name="Comma 4 6" xfId="11402"/>
    <cellStyle name="Comma 4 6 2" xfId="37823"/>
    <cellStyle name="Comma 4 7" xfId="28830"/>
    <cellStyle name="Comma 4 8" xfId="55229"/>
    <cellStyle name="Comma 40" xfId="12537"/>
    <cellStyle name="Comma 40 2" xfId="38958"/>
    <cellStyle name="Comma 41" xfId="28740"/>
    <cellStyle name="Comma 42" xfId="55253"/>
    <cellStyle name="Comma 5" xfId="350"/>
    <cellStyle name="Comma 5 2" xfId="1429"/>
    <cellStyle name="Comma 5 2 2" xfId="2051"/>
    <cellStyle name="Comma 5 2 2 2" xfId="12922"/>
    <cellStyle name="Comma 5 2 2 2 2" xfId="39343"/>
    <cellStyle name="Comma 5 2 2 3" xfId="29122"/>
    <cellStyle name="Comma 5 2 3" xfId="9241"/>
    <cellStyle name="Comma 5 2 3 2" xfId="19901"/>
    <cellStyle name="Comma 5 2 3 2 2" xfId="46315"/>
    <cellStyle name="Comma 5 2 3 3" xfId="35737"/>
    <cellStyle name="Comma 5 2 4" xfId="12377"/>
    <cellStyle name="Comma 5 2 4 2" xfId="38798"/>
    <cellStyle name="Comma 5 2 5" xfId="28932"/>
    <cellStyle name="Comma 5 3" xfId="1797"/>
    <cellStyle name="Comma 5 3 2" xfId="10644"/>
    <cellStyle name="Comma 5 3 2 2" xfId="21292"/>
    <cellStyle name="Comma 5 3 2 2 2" xfId="47706"/>
    <cellStyle name="Comma 5 3 2 3" xfId="37078"/>
    <cellStyle name="Comma 5 3 3" xfId="12698"/>
    <cellStyle name="Comma 5 3 3 2" xfId="39119"/>
    <cellStyle name="Comma 5 3 4" xfId="29025"/>
    <cellStyle name="Comma 5 4" xfId="2208"/>
    <cellStyle name="Comma 5 4 2" xfId="11089"/>
    <cellStyle name="Comma 5 4 2 2" xfId="21734"/>
    <cellStyle name="Comma 5 4 2 2 2" xfId="48148"/>
    <cellStyle name="Comma 5 4 2 3" xfId="37510"/>
    <cellStyle name="Comma 5 4 3" xfId="13052"/>
    <cellStyle name="Comma 5 4 3 2" xfId="39473"/>
    <cellStyle name="Comma 5 4 4" xfId="29150"/>
    <cellStyle name="Comma 5 5" xfId="8195"/>
    <cellStyle name="Comma 5 5 2" xfId="18856"/>
    <cellStyle name="Comma 5 5 2 2" xfId="45270"/>
    <cellStyle name="Comma 5 5 3" xfId="34759"/>
    <cellStyle name="Comma 5 6" xfId="11403"/>
    <cellStyle name="Comma 5 6 2" xfId="37824"/>
    <cellStyle name="Comma 5 7" xfId="28831"/>
    <cellStyle name="Comma 6" xfId="22"/>
    <cellStyle name="Comma 6 2" xfId="1344"/>
    <cellStyle name="Comma 6 2 2" xfId="1970"/>
    <cellStyle name="Comma 6 2 2 2" xfId="12841"/>
    <cellStyle name="Comma 6 2 2 2 2" xfId="39262"/>
    <cellStyle name="Comma 6 2 2 3" xfId="29041"/>
    <cellStyle name="Comma 6 2 3" xfId="8915"/>
    <cellStyle name="Comma 6 2 3 2" xfId="19575"/>
    <cellStyle name="Comma 6 2 3 2 2" xfId="45989"/>
    <cellStyle name="Comma 6 2 3 3" xfId="35411"/>
    <cellStyle name="Comma 6 2 4" xfId="12294"/>
    <cellStyle name="Comma 6 2 4 2" xfId="38715"/>
    <cellStyle name="Comma 6 2 5" xfId="28851"/>
    <cellStyle name="Comma 6 3" xfId="1702"/>
    <cellStyle name="Comma 6 3 2" xfId="10536"/>
    <cellStyle name="Comma 6 3 2 2" xfId="21189"/>
    <cellStyle name="Comma 6 3 2 2 2" xfId="47603"/>
    <cellStyle name="Comma 6 3 2 3" xfId="36996"/>
    <cellStyle name="Comma 6 3 3" xfId="12605"/>
    <cellStyle name="Comma 6 3 3 2" xfId="39026"/>
    <cellStyle name="Comma 6 3 4" xfId="28944"/>
    <cellStyle name="Comma 6 4" xfId="2209"/>
    <cellStyle name="Comma 6 4 2" xfId="11008"/>
    <cellStyle name="Comma 6 4 2 2" xfId="21653"/>
    <cellStyle name="Comma 6 4 2 2 2" xfId="48067"/>
    <cellStyle name="Comma 6 4 2 3" xfId="37429"/>
    <cellStyle name="Comma 6 4 3" xfId="13053"/>
    <cellStyle name="Comma 6 4 3 2" xfId="39474"/>
    <cellStyle name="Comma 6 4 4" xfId="29151"/>
    <cellStyle name="Comma 6 5" xfId="8113"/>
    <cellStyle name="Comma 6 5 2" xfId="18774"/>
    <cellStyle name="Comma 6 5 2 2" xfId="45188"/>
    <cellStyle name="Comma 6 5 3" xfId="34678"/>
    <cellStyle name="Comma 6 6" xfId="11125"/>
    <cellStyle name="Comma 6 6 2" xfId="37546"/>
    <cellStyle name="Comma 6 7" xfId="28750"/>
    <cellStyle name="Comma 7" xfId="351"/>
    <cellStyle name="Comma 7 2" xfId="1430"/>
    <cellStyle name="Comma 7 2 2" xfId="2052"/>
    <cellStyle name="Comma 7 2 2 2" xfId="12923"/>
    <cellStyle name="Comma 7 2 2 2 2" xfId="39344"/>
    <cellStyle name="Comma 7 2 2 3" xfId="29123"/>
    <cellStyle name="Comma 7 2 3" xfId="9242"/>
    <cellStyle name="Comma 7 2 3 2" xfId="19902"/>
    <cellStyle name="Comma 7 2 3 2 2" xfId="46316"/>
    <cellStyle name="Comma 7 2 3 3" xfId="35738"/>
    <cellStyle name="Comma 7 2 4" xfId="12378"/>
    <cellStyle name="Comma 7 2 4 2" xfId="38799"/>
    <cellStyle name="Comma 7 2 5" xfId="28933"/>
    <cellStyle name="Comma 7 3" xfId="1798"/>
    <cellStyle name="Comma 7 3 2" xfId="10645"/>
    <cellStyle name="Comma 7 3 2 2" xfId="21293"/>
    <cellStyle name="Comma 7 3 2 2 2" xfId="47707"/>
    <cellStyle name="Comma 7 3 2 3" xfId="37079"/>
    <cellStyle name="Comma 7 3 3" xfId="12699"/>
    <cellStyle name="Comma 7 3 3 2" xfId="39120"/>
    <cellStyle name="Comma 7 3 4" xfId="29026"/>
    <cellStyle name="Comma 7 4" xfId="2210"/>
    <cellStyle name="Comma 7 4 2" xfId="11090"/>
    <cellStyle name="Comma 7 4 2 2" xfId="21735"/>
    <cellStyle name="Comma 7 4 2 2 2" xfId="48149"/>
    <cellStyle name="Comma 7 4 2 3" xfId="37511"/>
    <cellStyle name="Comma 7 4 3" xfId="13054"/>
    <cellStyle name="Comma 7 4 3 2" xfId="39475"/>
    <cellStyle name="Comma 7 4 4" xfId="29152"/>
    <cellStyle name="Comma 7 5" xfId="8196"/>
    <cellStyle name="Comma 7 5 2" xfId="18857"/>
    <cellStyle name="Comma 7 5 2 2" xfId="45271"/>
    <cellStyle name="Comma 7 5 3" xfId="34760"/>
    <cellStyle name="Comma 7 6" xfId="11404"/>
    <cellStyle name="Comma 7 6 2" xfId="37825"/>
    <cellStyle name="Comma 7 7" xfId="28832"/>
    <cellStyle name="Comma 8" xfId="352"/>
    <cellStyle name="Comma 8 2" xfId="353"/>
    <cellStyle name="Comma 8 2 2" xfId="1432"/>
    <cellStyle name="Comma 8 2 2 2" xfId="2054"/>
    <cellStyle name="Comma 8 2 2 2 2" xfId="12925"/>
    <cellStyle name="Comma 8 2 2 2 2 2" xfId="39346"/>
    <cellStyle name="Comma 8 2 2 2 3" xfId="29125"/>
    <cellStyle name="Comma 8 2 2 3" xfId="9244"/>
    <cellStyle name="Comma 8 2 2 3 2" xfId="19904"/>
    <cellStyle name="Comma 8 2 2 3 2 2" xfId="46318"/>
    <cellStyle name="Comma 8 2 2 3 3" xfId="35740"/>
    <cellStyle name="Comma 8 2 2 4" xfId="12380"/>
    <cellStyle name="Comma 8 2 2 4 2" xfId="38801"/>
    <cellStyle name="Comma 8 2 2 5" xfId="28935"/>
    <cellStyle name="Comma 8 2 3" xfId="1800"/>
    <cellStyle name="Comma 8 2 3 2" xfId="10647"/>
    <cellStyle name="Comma 8 2 3 2 2" xfId="21295"/>
    <cellStyle name="Comma 8 2 3 2 2 2" xfId="47709"/>
    <cellStyle name="Comma 8 2 3 2 3" xfId="37081"/>
    <cellStyle name="Comma 8 2 3 3" xfId="12701"/>
    <cellStyle name="Comma 8 2 3 3 2" xfId="39122"/>
    <cellStyle name="Comma 8 2 3 4" xfId="29028"/>
    <cellStyle name="Comma 8 2 4" xfId="2466"/>
    <cellStyle name="Comma 8 2 4 2" xfId="11092"/>
    <cellStyle name="Comma 8 2 4 2 2" xfId="21737"/>
    <cellStyle name="Comma 8 2 4 2 2 2" xfId="48151"/>
    <cellStyle name="Comma 8 2 4 2 3" xfId="37513"/>
    <cellStyle name="Comma 8 2 4 3" xfId="13263"/>
    <cellStyle name="Comma 8 2 4 3 2" xfId="39683"/>
    <cellStyle name="Comma 8 2 4 4" xfId="29225"/>
    <cellStyle name="Comma 8 2 5" xfId="8198"/>
    <cellStyle name="Comma 8 2 5 2" xfId="18859"/>
    <cellStyle name="Comma 8 2 5 2 2" xfId="45273"/>
    <cellStyle name="Comma 8 2 5 3" xfId="34762"/>
    <cellStyle name="Comma 8 2 6" xfId="11406"/>
    <cellStyle name="Comma 8 2 6 2" xfId="37827"/>
    <cellStyle name="Comma 8 2 7" xfId="28834"/>
    <cellStyle name="Comma 8 3" xfId="354"/>
    <cellStyle name="Comma 8 3 2" xfId="1433"/>
    <cellStyle name="Comma 8 3 2 2" xfId="2055"/>
    <cellStyle name="Comma 8 3 2 2 2" xfId="12926"/>
    <cellStyle name="Comma 8 3 2 2 2 2" xfId="39347"/>
    <cellStyle name="Comma 8 3 2 2 3" xfId="29126"/>
    <cellStyle name="Comma 8 3 2 3" xfId="9245"/>
    <cellStyle name="Comma 8 3 2 3 2" xfId="19905"/>
    <cellStyle name="Comma 8 3 2 3 2 2" xfId="46319"/>
    <cellStyle name="Comma 8 3 2 3 3" xfId="35741"/>
    <cellStyle name="Comma 8 3 2 4" xfId="12381"/>
    <cellStyle name="Comma 8 3 2 4 2" xfId="38802"/>
    <cellStyle name="Comma 8 3 2 5" xfId="28936"/>
    <cellStyle name="Comma 8 3 3" xfId="1801"/>
    <cellStyle name="Comma 8 3 3 2" xfId="10648"/>
    <cellStyle name="Comma 8 3 3 2 2" xfId="21296"/>
    <cellStyle name="Comma 8 3 3 2 2 2" xfId="47710"/>
    <cellStyle name="Comma 8 3 3 2 3" xfId="37082"/>
    <cellStyle name="Comma 8 3 3 3" xfId="12702"/>
    <cellStyle name="Comma 8 3 3 3 2" xfId="39123"/>
    <cellStyle name="Comma 8 3 3 4" xfId="29029"/>
    <cellStyle name="Comma 8 3 4" xfId="2467"/>
    <cellStyle name="Comma 8 3 4 2" xfId="11093"/>
    <cellStyle name="Comma 8 3 4 2 2" xfId="21738"/>
    <cellStyle name="Comma 8 3 4 2 2 2" xfId="48152"/>
    <cellStyle name="Comma 8 3 4 2 3" xfId="37514"/>
    <cellStyle name="Comma 8 3 4 3" xfId="13264"/>
    <cellStyle name="Comma 8 3 4 3 2" xfId="39684"/>
    <cellStyle name="Comma 8 3 4 4" xfId="29226"/>
    <cellStyle name="Comma 8 3 5" xfId="8199"/>
    <cellStyle name="Comma 8 3 5 2" xfId="18860"/>
    <cellStyle name="Comma 8 3 5 2 2" xfId="45274"/>
    <cellStyle name="Comma 8 3 5 3" xfId="34763"/>
    <cellStyle name="Comma 8 3 6" xfId="11407"/>
    <cellStyle name="Comma 8 3 6 2" xfId="37828"/>
    <cellStyle name="Comma 8 3 7" xfId="28835"/>
    <cellStyle name="Comma 8 4" xfId="1431"/>
    <cellStyle name="Comma 8 4 2" xfId="2053"/>
    <cellStyle name="Comma 8 4 2 2" xfId="12924"/>
    <cellStyle name="Comma 8 4 2 2 2" xfId="39345"/>
    <cellStyle name="Comma 8 4 2 3" xfId="29124"/>
    <cellStyle name="Comma 8 4 3" xfId="9243"/>
    <cellStyle name="Comma 8 4 3 2" xfId="19903"/>
    <cellStyle name="Comma 8 4 3 2 2" xfId="46317"/>
    <cellStyle name="Comma 8 4 3 3" xfId="35739"/>
    <cellStyle name="Comma 8 4 4" xfId="12379"/>
    <cellStyle name="Comma 8 4 4 2" xfId="38800"/>
    <cellStyle name="Comma 8 4 5" xfId="28934"/>
    <cellStyle name="Comma 8 5" xfId="1799"/>
    <cellStyle name="Comma 8 5 2" xfId="10646"/>
    <cellStyle name="Comma 8 5 2 2" xfId="21294"/>
    <cellStyle name="Comma 8 5 2 2 2" xfId="47708"/>
    <cellStyle name="Comma 8 5 2 3" xfId="37080"/>
    <cellStyle name="Comma 8 5 3" xfId="12700"/>
    <cellStyle name="Comma 8 5 3 2" xfId="39121"/>
    <cellStyle name="Comma 8 5 4" xfId="29027"/>
    <cellStyle name="Comma 8 6" xfId="2211"/>
    <cellStyle name="Comma 8 6 2" xfId="11091"/>
    <cellStyle name="Comma 8 6 2 2" xfId="21736"/>
    <cellStyle name="Comma 8 6 2 2 2" xfId="48150"/>
    <cellStyle name="Comma 8 6 2 3" xfId="37512"/>
    <cellStyle name="Comma 8 6 3" xfId="13055"/>
    <cellStyle name="Comma 8 6 3 2" xfId="39476"/>
    <cellStyle name="Comma 8 6 4" xfId="29153"/>
    <cellStyle name="Comma 8 7" xfId="8197"/>
    <cellStyle name="Comma 8 7 2" xfId="18858"/>
    <cellStyle name="Comma 8 7 2 2" xfId="45272"/>
    <cellStyle name="Comma 8 7 3" xfId="34761"/>
    <cellStyle name="Comma 8 8" xfId="11405"/>
    <cellStyle name="Comma 8 8 2" xfId="37826"/>
    <cellStyle name="Comma 8 9" xfId="28833"/>
    <cellStyle name="Comma 9" xfId="355"/>
    <cellStyle name="Comma 9 2" xfId="1434"/>
    <cellStyle name="Comma 9 2 2" xfId="2056"/>
    <cellStyle name="Comma 9 2 2 2" xfId="12927"/>
    <cellStyle name="Comma 9 2 2 2 2" xfId="39348"/>
    <cellStyle name="Comma 9 2 2 3" xfId="29127"/>
    <cellStyle name="Comma 9 2 3" xfId="9246"/>
    <cellStyle name="Comma 9 2 3 2" xfId="19906"/>
    <cellStyle name="Comma 9 2 3 2 2" xfId="46320"/>
    <cellStyle name="Comma 9 2 3 3" xfId="35742"/>
    <cellStyle name="Comma 9 2 4" xfId="12382"/>
    <cellStyle name="Comma 9 2 4 2" xfId="38803"/>
    <cellStyle name="Comma 9 2 5" xfId="28937"/>
    <cellStyle name="Comma 9 3" xfId="1802"/>
    <cellStyle name="Comma 9 3 2" xfId="10649"/>
    <cellStyle name="Comma 9 3 2 2" xfId="21297"/>
    <cellStyle name="Comma 9 3 2 2 2" xfId="47711"/>
    <cellStyle name="Comma 9 3 2 3" xfId="37083"/>
    <cellStyle name="Comma 9 3 3" xfId="12703"/>
    <cellStyle name="Comma 9 3 3 2" xfId="39124"/>
    <cellStyle name="Comma 9 3 4" xfId="29030"/>
    <cellStyle name="Comma 9 4" xfId="2212"/>
    <cellStyle name="Comma 9 4 2" xfId="11094"/>
    <cellStyle name="Comma 9 4 2 2" xfId="21739"/>
    <cellStyle name="Comma 9 4 2 2 2" xfId="48153"/>
    <cellStyle name="Comma 9 4 2 3" xfId="37515"/>
    <cellStyle name="Comma 9 4 3" xfId="13056"/>
    <cellStyle name="Comma 9 4 3 2" xfId="39477"/>
    <cellStyle name="Comma 9 4 4" xfId="29154"/>
    <cellStyle name="Comma 9 5" xfId="8200"/>
    <cellStyle name="Comma 9 5 2" xfId="18861"/>
    <cellStyle name="Comma 9 5 2 2" xfId="45275"/>
    <cellStyle name="Comma 9 5 3" xfId="34764"/>
    <cellStyle name="Comma 9 6" xfId="11408"/>
    <cellStyle name="Comma 9 6 2" xfId="37829"/>
    <cellStyle name="Comma 9 7" xfId="28836"/>
    <cellStyle name="Comment" xfId="4"/>
    <cellStyle name="Currency 2" xfId="2546"/>
    <cellStyle name="Currency 2 2" xfId="2579"/>
    <cellStyle name="Currency 2 2 2" xfId="13372"/>
    <cellStyle name="Currency 2 2 2 2" xfId="39792"/>
    <cellStyle name="Currency 2 2 3" xfId="29252"/>
    <cellStyle name="Currency 2 3" xfId="13342"/>
    <cellStyle name="Currency 2 3 2" xfId="39762"/>
    <cellStyle name="Currency 2 4" xfId="29240"/>
    <cellStyle name="Currency 3" xfId="2553"/>
    <cellStyle name="Currency 3 2" xfId="2582"/>
    <cellStyle name="Currency 3 2 2" xfId="13375"/>
    <cellStyle name="Currency 3 2 2 2" xfId="39795"/>
    <cellStyle name="Currency 3 2 3" xfId="29255"/>
    <cellStyle name="Currency 3 3" xfId="13347"/>
    <cellStyle name="Currency 3 3 2" xfId="39767"/>
    <cellStyle name="Currency 3 4" xfId="29243"/>
    <cellStyle name="Date" xfId="356"/>
    <cellStyle name="Date 2" xfId="357"/>
    <cellStyle name="Date_0910 GSO Capex RRP - Final (Detail) v2 220710" xfId="358"/>
    <cellStyle name="Default Blue" xfId="55255"/>
    <cellStyle name="Dezimal [0]_Compiling Utility Macros" xfId="359"/>
    <cellStyle name="Dezimal_Compiling Utility Macros" xfId="360"/>
    <cellStyle name="Emphasis 1" xfId="361"/>
    <cellStyle name="Emphasis 1 2" xfId="2213"/>
    <cellStyle name="Emphasis 2" xfId="362"/>
    <cellStyle name="Emphasis 2 2" xfId="2214"/>
    <cellStyle name="Emphasis 3" xfId="363"/>
    <cellStyle name="Emphasis 3 2" xfId="2215"/>
    <cellStyle name="Euro" xfId="364"/>
    <cellStyle name="Euro 2" xfId="2216"/>
    <cellStyle name="Explanatory Text" xfId="8092" builtinId="53" customBuiltin="1"/>
    <cellStyle name="Explanatory Text 2" xfId="365"/>
    <cellStyle name="Explanatory Text 2 2" xfId="10650"/>
    <cellStyle name="Explanatory Text 2 3" xfId="10508"/>
    <cellStyle name="Explanatory Text 3" xfId="366"/>
    <cellStyle name="Good" xfId="8083" builtinId="26" customBuiltin="1"/>
    <cellStyle name="Good 2" xfId="367"/>
    <cellStyle name="Good 2 2" xfId="10651"/>
    <cellStyle name="Good 2 3" xfId="10498"/>
    <cellStyle name="Good 3" xfId="368"/>
    <cellStyle name="GreyOrWhite" xfId="369"/>
    <cellStyle name="GreyOrWhite 2" xfId="370"/>
    <cellStyle name="GreyOrWhite 2 2" xfId="371"/>
    <cellStyle name="GreyOrWhite 2 3" xfId="372"/>
    <cellStyle name="GreyOrWhite 2 4" xfId="373"/>
    <cellStyle name="GreyOrWhite 2 5" xfId="374"/>
    <cellStyle name="GreyOrWhite 2 6" xfId="375"/>
    <cellStyle name="GreyOrWhite 2 7" xfId="376"/>
    <cellStyle name="GreyOrWhite 2 8" xfId="377"/>
    <cellStyle name="Heading 1" xfId="8079" builtinId="16" customBuiltin="1"/>
    <cellStyle name="Heading 1 2" xfId="378"/>
    <cellStyle name="Heading 1 2 2" xfId="10652"/>
    <cellStyle name="Heading 1 2 3" xfId="10494"/>
    <cellStyle name="Heading 1 3" xfId="379"/>
    <cellStyle name="Heading 2" xfId="8080" builtinId="17" customBuiltin="1"/>
    <cellStyle name="Heading 2 2" xfId="380"/>
    <cellStyle name="Heading 2 2 2" xfId="10653"/>
    <cellStyle name="Heading 2 2 3" xfId="10495"/>
    <cellStyle name="Heading 2 3" xfId="381"/>
    <cellStyle name="Heading 3" xfId="8081" builtinId="18" customBuiltin="1"/>
    <cellStyle name="Heading 3 2" xfId="382"/>
    <cellStyle name="Heading 3 2 2" xfId="10654"/>
    <cellStyle name="Heading 3 2 3" xfId="10496"/>
    <cellStyle name="Heading 3 3" xfId="383"/>
    <cellStyle name="Heading 4" xfId="8082" builtinId="19" customBuiltin="1"/>
    <cellStyle name="Heading 4 2" xfId="384"/>
    <cellStyle name="Heading 4 2 2" xfId="10655"/>
    <cellStyle name="Heading 4 2 3" xfId="10497"/>
    <cellStyle name="Heading 4 3" xfId="385"/>
    <cellStyle name="Hyperlink" xfId="55254" builtinId="8"/>
    <cellStyle name="Hyperlink 2" xfId="1705"/>
    <cellStyle name="Hyperlink 2 2" xfId="55197"/>
    <cellStyle name="Imported" xfId="2586"/>
    <cellStyle name="Input" xfId="8085" builtinId="20" customBuiltin="1"/>
    <cellStyle name="Input 2" xfId="386"/>
    <cellStyle name="Input 2 10" xfId="6935"/>
    <cellStyle name="Input 2 10 2" xfId="10501"/>
    <cellStyle name="Input 2 10 3" xfId="23528"/>
    <cellStyle name="Input 2 10 3 2" xfId="49942"/>
    <cellStyle name="Input 2 10 4" xfId="33605"/>
    <cellStyle name="Input 2 11" xfId="12743"/>
    <cellStyle name="Input 2 11 2" xfId="39164"/>
    <cellStyle name="Input 2 12" xfId="21902"/>
    <cellStyle name="Input 2 12 2" xfId="48316"/>
    <cellStyle name="Input 2 2" xfId="1435"/>
    <cellStyle name="Input 2 2 10" xfId="8363"/>
    <cellStyle name="Input 2 2 10 2" xfId="19023"/>
    <cellStyle name="Input 2 2 10 2 2" xfId="45437"/>
    <cellStyle name="Input 2 2 10 3" xfId="16873"/>
    <cellStyle name="Input 2 2 10 3 2" xfId="43291"/>
    <cellStyle name="Input 2 2 10 4" xfId="34859"/>
    <cellStyle name="Input 2 2 11" xfId="12088"/>
    <cellStyle name="Input 2 2 11 2" xfId="38509"/>
    <cellStyle name="Input 2 2 12" xfId="23712"/>
    <cellStyle name="Input 2 2 12 2" xfId="50126"/>
    <cellStyle name="Input 2 2 2" xfId="3429"/>
    <cellStyle name="Input 2 2 2 2" xfId="9053"/>
    <cellStyle name="Input 2 2 2 2 2" xfId="19713"/>
    <cellStyle name="Input 2 2 2 2 2 2" xfId="46127"/>
    <cellStyle name="Input 2 2 2 2 3" xfId="27132"/>
    <cellStyle name="Input 2 2 2 2 3 2" xfId="53546"/>
    <cellStyle name="Input 2 2 2 2 4" xfId="35549"/>
    <cellStyle name="Input 2 2 2 3" xfId="10466"/>
    <cellStyle name="Input 2 2 2 3 2" xfId="21126"/>
    <cellStyle name="Input 2 2 2 3 2 2" xfId="47540"/>
    <cellStyle name="Input 2 2 2 3 3" xfId="28390"/>
    <cellStyle name="Input 2 2 2 3 3 2" xfId="54804"/>
    <cellStyle name="Input 2 2 2 3 4" xfId="36962"/>
    <cellStyle name="Input 2 2 2 4" xfId="10898"/>
    <cellStyle name="Input 2 2 2 4 2" xfId="21543"/>
    <cellStyle name="Input 2 2 2 4 2 2" xfId="47957"/>
    <cellStyle name="Input 2 2 2 4 3" xfId="28632"/>
    <cellStyle name="Input 2 2 2 4 3 2" xfId="55046"/>
    <cellStyle name="Input 2 2 2 4 4" xfId="37319"/>
    <cellStyle name="Input 2 2 2 5" xfId="8670"/>
    <cellStyle name="Input 2 2 2 5 2" xfId="19330"/>
    <cellStyle name="Input 2 2 2 5 2 2" xfId="45744"/>
    <cellStyle name="Input 2 2 2 5 3" xfId="16348"/>
    <cellStyle name="Input 2 2 2 5 3 2" xfId="42767"/>
    <cellStyle name="Input 2 2 2 5 4" xfId="35166"/>
    <cellStyle name="Input 2 2 2 6" xfId="14214"/>
    <cellStyle name="Input 2 2 2 6 2" xfId="40634"/>
    <cellStyle name="Input 2 2 2 7" xfId="25197"/>
    <cellStyle name="Input 2 2 2 7 2" xfId="51611"/>
    <cellStyle name="Input 2 2 2 8" xfId="30099"/>
    <cellStyle name="Input 2 2 3" xfId="4313"/>
    <cellStyle name="Input 2 2 3 2" xfId="10788"/>
    <cellStyle name="Input 2 2 3 2 2" xfId="21433"/>
    <cellStyle name="Input 2 2 3 2 2 2" xfId="47847"/>
    <cellStyle name="Input 2 2 3 2 3" xfId="28522"/>
    <cellStyle name="Input 2 2 3 2 3 2" xfId="54936"/>
    <cellStyle name="Input 2 2 3 2 4" xfId="37209"/>
    <cellStyle name="Input 2 2 3 3" xfId="9422"/>
    <cellStyle name="Input 2 2 3 3 2" xfId="20082"/>
    <cellStyle name="Input 2 2 3 3 2 2" xfId="46496"/>
    <cellStyle name="Input 2 2 3 3 3" xfId="26765"/>
    <cellStyle name="Input 2 2 3 3 3 2" xfId="53179"/>
    <cellStyle name="Input 2 2 3 3 4" xfId="35918"/>
    <cellStyle name="Input 2 2 3 4" xfId="15092"/>
    <cellStyle name="Input 2 2 3 4 2" xfId="41512"/>
    <cellStyle name="Input 2 2 3 5" xfId="24516"/>
    <cellStyle name="Input 2 2 3 5 2" xfId="50930"/>
    <cellStyle name="Input 2 2 3 6" xfId="30983"/>
    <cellStyle name="Input 2 2 4" xfId="3034"/>
    <cellStyle name="Input 2 2 4 2" xfId="9694"/>
    <cellStyle name="Input 2 2 4 2 2" xfId="20354"/>
    <cellStyle name="Input 2 2 4 2 2 2" xfId="46768"/>
    <cellStyle name="Input 2 2 4 2 3" xfId="25913"/>
    <cellStyle name="Input 2 2 4 2 3 2" xfId="52327"/>
    <cellStyle name="Input 2 2 4 2 4" xfId="36190"/>
    <cellStyle name="Input 2 2 4 3" xfId="13826"/>
    <cellStyle name="Input 2 2 4 3 2" xfId="40246"/>
    <cellStyle name="Input 2 2 4 4" xfId="27720"/>
    <cellStyle name="Input 2 2 4 4 2" xfId="54134"/>
    <cellStyle name="Input 2 2 4 5" xfId="29704"/>
    <cellStyle name="Input 2 2 5" xfId="5284"/>
    <cellStyle name="Input 2 2 5 2" xfId="10656"/>
    <cellStyle name="Input 2 2 5 2 2" xfId="21301"/>
    <cellStyle name="Input 2 2 5 2 2 2" xfId="47715"/>
    <cellStyle name="Input 2 2 5 2 3" xfId="28405"/>
    <cellStyle name="Input 2 2 5 2 3 2" xfId="54819"/>
    <cellStyle name="Input 2 2 5 2 4" xfId="37084"/>
    <cellStyle name="Input 2 2 5 3" xfId="16059"/>
    <cellStyle name="Input 2 2 5 3 2" xfId="42478"/>
    <cellStyle name="Input 2 2 5 4" xfId="23967"/>
    <cellStyle name="Input 2 2 5 4 2" xfId="50381"/>
    <cellStyle name="Input 2 2 5 5" xfId="31954"/>
    <cellStyle name="Input 2 2 6" xfId="6247"/>
    <cellStyle name="Input 2 2 6 2" xfId="16988"/>
    <cellStyle name="Input 2 2 6 2 2" xfId="43406"/>
    <cellStyle name="Input 2 2 6 3" xfId="23575"/>
    <cellStyle name="Input 2 2 6 3 2" xfId="49989"/>
    <cellStyle name="Input 2 2 6 4" xfId="32917"/>
    <cellStyle name="Input 2 2 7" xfId="5186"/>
    <cellStyle name="Input 2 2 7 2" xfId="25276"/>
    <cellStyle name="Input 2 2 7 2 2" xfId="51690"/>
    <cellStyle name="Input 2 2 7 3" xfId="31856"/>
    <cellStyle name="Input 2 2 8" xfId="7095"/>
    <cellStyle name="Input 2 2 8 2" xfId="17783"/>
    <cellStyle name="Input 2 2 8 2 2" xfId="44200"/>
    <cellStyle name="Input 2 2 8 3" xfId="25409"/>
    <cellStyle name="Input 2 2 8 3 2" xfId="51823"/>
    <cellStyle name="Input 2 2 8 4" xfId="33765"/>
    <cellStyle name="Input 2 2 9" xfId="7808"/>
    <cellStyle name="Input 2 2 9 2" xfId="18475"/>
    <cellStyle name="Input 2 2 9 2 2" xfId="44890"/>
    <cellStyle name="Input 2 2 9 3" xfId="24087"/>
    <cellStyle name="Input 2 2 9 3 2" xfId="50501"/>
    <cellStyle name="Input 2 2 9 4" xfId="34478"/>
    <cellStyle name="Input 2 3" xfId="1438"/>
    <cellStyle name="Input 2 3 10" xfId="8368"/>
    <cellStyle name="Input 2 3 10 2" xfId="19028"/>
    <cellStyle name="Input 2 3 10 2 2" xfId="45442"/>
    <cellStyle name="Input 2 3 10 3" xfId="12713"/>
    <cellStyle name="Input 2 3 10 3 2" xfId="39134"/>
    <cellStyle name="Input 2 3 10 4" xfId="34864"/>
    <cellStyle name="Input 2 3 11" xfId="12085"/>
    <cellStyle name="Input 2 3 11 2" xfId="38506"/>
    <cellStyle name="Input 2 3 12" xfId="25472"/>
    <cellStyle name="Input 2 3 12 2" xfId="51886"/>
    <cellStyle name="Input 2 3 2" xfId="3432"/>
    <cellStyle name="Input 2 3 2 2" xfId="9048"/>
    <cellStyle name="Input 2 3 2 2 2" xfId="19708"/>
    <cellStyle name="Input 2 3 2 2 2 2" xfId="46122"/>
    <cellStyle name="Input 2 3 2 2 3" xfId="26051"/>
    <cellStyle name="Input 2 3 2 2 3 2" xfId="52465"/>
    <cellStyle name="Input 2 3 2 2 4" xfId="35544"/>
    <cellStyle name="Input 2 3 2 3" xfId="9970"/>
    <cellStyle name="Input 2 3 2 3 2" xfId="20630"/>
    <cellStyle name="Input 2 3 2 3 2 2" xfId="47044"/>
    <cellStyle name="Input 2 3 2 3 3" xfId="28144"/>
    <cellStyle name="Input 2 3 2 3 3 2" xfId="54558"/>
    <cellStyle name="Input 2 3 2 3 4" xfId="36466"/>
    <cellStyle name="Input 2 3 2 4" xfId="10903"/>
    <cellStyle name="Input 2 3 2 4 2" xfId="21548"/>
    <cellStyle name="Input 2 3 2 4 2 2" xfId="47962"/>
    <cellStyle name="Input 2 3 2 4 3" xfId="28637"/>
    <cellStyle name="Input 2 3 2 4 3 2" xfId="55051"/>
    <cellStyle name="Input 2 3 2 4 4" xfId="37324"/>
    <cellStyle name="Input 2 3 2 5" xfId="8675"/>
    <cellStyle name="Input 2 3 2 5 2" xfId="19335"/>
    <cellStyle name="Input 2 3 2 5 2 2" xfId="45749"/>
    <cellStyle name="Input 2 3 2 5 3" xfId="12964"/>
    <cellStyle name="Input 2 3 2 5 3 2" xfId="39385"/>
    <cellStyle name="Input 2 3 2 5 4" xfId="35171"/>
    <cellStyle name="Input 2 3 2 6" xfId="14217"/>
    <cellStyle name="Input 2 3 2 6 2" xfId="40637"/>
    <cellStyle name="Input 2 3 2 7" xfId="23865"/>
    <cellStyle name="Input 2 3 2 7 2" xfId="50279"/>
    <cellStyle name="Input 2 3 2 8" xfId="30102"/>
    <cellStyle name="Input 2 3 3" xfId="3362"/>
    <cellStyle name="Input 2 3 3 2" xfId="9417"/>
    <cellStyle name="Input 2 3 3 2 2" xfId="20077"/>
    <cellStyle name="Input 2 3 3 2 2 2" xfId="46491"/>
    <cellStyle name="Input 2 3 3 2 3" xfId="25942"/>
    <cellStyle name="Input 2 3 3 2 3 2" xfId="52356"/>
    <cellStyle name="Input 2 3 3 2 4" xfId="35913"/>
    <cellStyle name="Input 2 3 3 3" xfId="14149"/>
    <cellStyle name="Input 2 3 3 3 2" xfId="40569"/>
    <cellStyle name="Input 2 3 3 4" xfId="23866"/>
    <cellStyle name="Input 2 3 3 4 2" xfId="50280"/>
    <cellStyle name="Input 2 3 3 5" xfId="30032"/>
    <cellStyle name="Input 2 3 4" xfId="2600"/>
    <cellStyle name="Input 2 3 4 2" xfId="10151"/>
    <cellStyle name="Input 2 3 4 2 2" xfId="20811"/>
    <cellStyle name="Input 2 3 4 2 2 2" xfId="47225"/>
    <cellStyle name="Input 2 3 4 2 3" xfId="25894"/>
    <cellStyle name="Input 2 3 4 2 3 2" xfId="52308"/>
    <cellStyle name="Input 2 3 4 2 4" xfId="36647"/>
    <cellStyle name="Input 2 3 4 3" xfId="13392"/>
    <cellStyle name="Input 2 3 4 3 2" xfId="39812"/>
    <cellStyle name="Input 2 3 4 4" xfId="24085"/>
    <cellStyle name="Input 2 3 4 4 2" xfId="50499"/>
    <cellStyle name="Input 2 3 4 5" xfId="29270"/>
    <cellStyle name="Input 2 3 5" xfId="2894"/>
    <cellStyle name="Input 2 3 5 2" xfId="10710"/>
    <cellStyle name="Input 2 3 5 2 2" xfId="21355"/>
    <cellStyle name="Input 2 3 5 2 2 2" xfId="47769"/>
    <cellStyle name="Input 2 3 5 2 3" xfId="28452"/>
    <cellStyle name="Input 2 3 5 2 3 2" xfId="54866"/>
    <cellStyle name="Input 2 3 5 2 4" xfId="37133"/>
    <cellStyle name="Input 2 3 5 3" xfId="13686"/>
    <cellStyle name="Input 2 3 5 3 2" xfId="40106"/>
    <cellStyle name="Input 2 3 5 4" xfId="26857"/>
    <cellStyle name="Input 2 3 5 4 2" xfId="53271"/>
    <cellStyle name="Input 2 3 5 5" xfId="29564"/>
    <cellStyle name="Input 2 3 6" xfId="5170"/>
    <cellStyle name="Input 2 3 6 2" xfId="15947"/>
    <cellStyle name="Input 2 3 6 2 2" xfId="42366"/>
    <cellStyle name="Input 2 3 6 3" xfId="27316"/>
    <cellStyle name="Input 2 3 6 3 2" xfId="53730"/>
    <cellStyle name="Input 2 3 6 4" xfId="31840"/>
    <cellStyle name="Input 2 3 7" xfId="5479"/>
    <cellStyle name="Input 2 3 7 2" xfId="24920"/>
    <cellStyle name="Input 2 3 7 2 2" xfId="51334"/>
    <cellStyle name="Input 2 3 7 3" xfId="32149"/>
    <cellStyle name="Input 2 3 8" xfId="7365"/>
    <cellStyle name="Input 2 3 8 2" xfId="18032"/>
    <cellStyle name="Input 2 3 8 2 2" xfId="44448"/>
    <cellStyle name="Input 2 3 8 3" xfId="25552"/>
    <cellStyle name="Input 2 3 8 3 2" xfId="51966"/>
    <cellStyle name="Input 2 3 8 4" xfId="34035"/>
    <cellStyle name="Input 2 3 9" xfId="7465"/>
    <cellStyle name="Input 2 3 9 2" xfId="18132"/>
    <cellStyle name="Input 2 3 9 2 2" xfId="44548"/>
    <cellStyle name="Input 2 3 9 3" xfId="26916"/>
    <cellStyle name="Input 2 3 9 3 2" xfId="53330"/>
    <cellStyle name="Input 2 3 9 4" xfId="34135"/>
    <cellStyle name="Input 2 4" xfId="1803"/>
    <cellStyle name="Input 2 4 10" xfId="8365"/>
    <cellStyle name="Input 2 4 10 2" xfId="19025"/>
    <cellStyle name="Input 2 4 10 2 2" xfId="45439"/>
    <cellStyle name="Input 2 4 10 3" xfId="17705"/>
    <cellStyle name="Input 2 4 10 3 2" xfId="44122"/>
    <cellStyle name="Input 2 4 10 4" xfId="34861"/>
    <cellStyle name="Input 2 4 11" xfId="11777"/>
    <cellStyle name="Input 2 4 11 2" xfId="38198"/>
    <cellStyle name="Input 2 4 12" xfId="24339"/>
    <cellStyle name="Input 2 4 12 2" xfId="50753"/>
    <cellStyle name="Input 2 4 2" xfId="3780"/>
    <cellStyle name="Input 2 4 2 2" xfId="9051"/>
    <cellStyle name="Input 2 4 2 2 2" xfId="19711"/>
    <cellStyle name="Input 2 4 2 2 2 2" xfId="46125"/>
    <cellStyle name="Input 2 4 2 2 3" xfId="27969"/>
    <cellStyle name="Input 2 4 2 2 3 2" xfId="54383"/>
    <cellStyle name="Input 2 4 2 2 4" xfId="35547"/>
    <cellStyle name="Input 2 4 2 3" xfId="10323"/>
    <cellStyle name="Input 2 4 2 3 2" xfId="20983"/>
    <cellStyle name="Input 2 4 2 3 2 2" xfId="47397"/>
    <cellStyle name="Input 2 4 2 3 3" xfId="16861"/>
    <cellStyle name="Input 2 4 2 3 3 2" xfId="43279"/>
    <cellStyle name="Input 2 4 2 3 4" xfId="36819"/>
    <cellStyle name="Input 2 4 2 4" xfId="10900"/>
    <cellStyle name="Input 2 4 2 4 2" xfId="21545"/>
    <cellStyle name="Input 2 4 2 4 2 2" xfId="47959"/>
    <cellStyle name="Input 2 4 2 4 3" xfId="28634"/>
    <cellStyle name="Input 2 4 2 4 3 2" xfId="55048"/>
    <cellStyle name="Input 2 4 2 4 4" xfId="37321"/>
    <cellStyle name="Input 2 4 2 5" xfId="8672"/>
    <cellStyle name="Input 2 4 2 5 2" xfId="19332"/>
    <cellStyle name="Input 2 4 2 5 2 2" xfId="45746"/>
    <cellStyle name="Input 2 4 2 5 3" xfId="16890"/>
    <cellStyle name="Input 2 4 2 5 3 2" xfId="43308"/>
    <cellStyle name="Input 2 4 2 5 4" xfId="35168"/>
    <cellStyle name="Input 2 4 2 6" xfId="14563"/>
    <cellStyle name="Input 2 4 2 6 2" xfId="40983"/>
    <cellStyle name="Input 2 4 2 7" xfId="23850"/>
    <cellStyle name="Input 2 4 2 7 2" xfId="50264"/>
    <cellStyle name="Input 2 4 2 8" xfId="30450"/>
    <cellStyle name="Input 2 4 3" xfId="4507"/>
    <cellStyle name="Input 2 4 3 2" xfId="9420"/>
    <cellStyle name="Input 2 4 3 2 2" xfId="20080"/>
    <cellStyle name="Input 2 4 3 2 2 2" xfId="46494"/>
    <cellStyle name="Input 2 4 3 2 3" xfId="27858"/>
    <cellStyle name="Input 2 4 3 2 3 2" xfId="54272"/>
    <cellStyle name="Input 2 4 3 2 4" xfId="35916"/>
    <cellStyle name="Input 2 4 3 3" xfId="15285"/>
    <cellStyle name="Input 2 4 3 3 2" xfId="41705"/>
    <cellStyle name="Input 2 4 3 4" xfId="27594"/>
    <cellStyle name="Input 2 4 3 4 2" xfId="54008"/>
    <cellStyle name="Input 2 4 3 5" xfId="31177"/>
    <cellStyle name="Input 2 4 4" xfId="3304"/>
    <cellStyle name="Input 2 4 4 2" xfId="10289"/>
    <cellStyle name="Input 2 4 4 2 2" xfId="20949"/>
    <cellStyle name="Input 2 4 4 2 2 2" xfId="47363"/>
    <cellStyle name="Input 2 4 4 2 3" xfId="12928"/>
    <cellStyle name="Input 2 4 4 2 3 2" xfId="39349"/>
    <cellStyle name="Input 2 4 4 2 4" xfId="36785"/>
    <cellStyle name="Input 2 4 4 3" xfId="14094"/>
    <cellStyle name="Input 2 4 4 3 2" xfId="40514"/>
    <cellStyle name="Input 2 4 4 4" xfId="27118"/>
    <cellStyle name="Input 2 4 4 4 2" xfId="53532"/>
    <cellStyle name="Input 2 4 4 5" xfId="29974"/>
    <cellStyle name="Input 2 4 5" xfId="3994"/>
    <cellStyle name="Input 2 4 5 2" xfId="10789"/>
    <cellStyle name="Input 2 4 5 2 2" xfId="21434"/>
    <cellStyle name="Input 2 4 5 2 2 2" xfId="47848"/>
    <cellStyle name="Input 2 4 5 2 3" xfId="28523"/>
    <cellStyle name="Input 2 4 5 2 3 2" xfId="54937"/>
    <cellStyle name="Input 2 4 5 2 4" xfId="37210"/>
    <cellStyle name="Input 2 4 5 3" xfId="14777"/>
    <cellStyle name="Input 2 4 5 3 2" xfId="41197"/>
    <cellStyle name="Input 2 4 5 4" xfId="27929"/>
    <cellStyle name="Input 2 4 5 4 2" xfId="54343"/>
    <cellStyle name="Input 2 4 5 5" xfId="30664"/>
    <cellStyle name="Input 2 4 6" xfId="5722"/>
    <cellStyle name="Input 2 4 6 2" xfId="16484"/>
    <cellStyle name="Input 2 4 6 2 2" xfId="42902"/>
    <cellStyle name="Input 2 4 6 3" xfId="25478"/>
    <cellStyle name="Input 2 4 6 3 2" xfId="51892"/>
    <cellStyle name="Input 2 4 6 4" xfId="32392"/>
    <cellStyle name="Input 2 4 7" xfId="5897"/>
    <cellStyle name="Input 2 4 7 2" xfId="26950"/>
    <cellStyle name="Input 2 4 7 2 2" xfId="53364"/>
    <cellStyle name="Input 2 4 7 3" xfId="32567"/>
    <cellStyle name="Input 2 4 8" xfId="7466"/>
    <cellStyle name="Input 2 4 8 2" xfId="18133"/>
    <cellStyle name="Input 2 4 8 2 2" xfId="44549"/>
    <cellStyle name="Input 2 4 8 3" xfId="22778"/>
    <cellStyle name="Input 2 4 8 3 2" xfId="49192"/>
    <cellStyle name="Input 2 4 8 4" xfId="34136"/>
    <cellStyle name="Input 2 4 9" xfId="7460"/>
    <cellStyle name="Input 2 4 9 2" xfId="18127"/>
    <cellStyle name="Input 2 4 9 2 2" xfId="44543"/>
    <cellStyle name="Input 2 4 9 3" xfId="24251"/>
    <cellStyle name="Input 2 4 9 3 2" xfId="50665"/>
    <cellStyle name="Input 2 4 9 4" xfId="34130"/>
    <cellStyle name="Input 2 5" xfId="1806"/>
    <cellStyle name="Input 2 5 10" xfId="8514"/>
    <cellStyle name="Input 2 5 10 2" xfId="19174"/>
    <cellStyle name="Input 2 5 10 2 2" xfId="45588"/>
    <cellStyle name="Input 2 5 10 3" xfId="17246"/>
    <cellStyle name="Input 2 5 10 3 2" xfId="43664"/>
    <cellStyle name="Input 2 5 10 4" xfId="35010"/>
    <cellStyle name="Input 2 5 11" xfId="11774"/>
    <cellStyle name="Input 2 5 11 2" xfId="38195"/>
    <cellStyle name="Input 2 5 12" xfId="23445"/>
    <cellStyle name="Input 2 5 12 2" xfId="49859"/>
    <cellStyle name="Input 2 5 2" xfId="3783"/>
    <cellStyle name="Input 2 5 2 2" xfId="9685"/>
    <cellStyle name="Input 2 5 2 2 2" xfId="20345"/>
    <cellStyle name="Input 2 5 2 2 2 2" xfId="46759"/>
    <cellStyle name="Input 2 5 2 2 3" xfId="28191"/>
    <cellStyle name="Input 2 5 2 2 3 2" xfId="54605"/>
    <cellStyle name="Input 2 5 2 2 4" xfId="36181"/>
    <cellStyle name="Input 2 5 2 3" xfId="14566"/>
    <cellStyle name="Input 2 5 2 3 2" xfId="40986"/>
    <cellStyle name="Input 2 5 2 4" xfId="27265"/>
    <cellStyle name="Input 2 5 2 4 2" xfId="53679"/>
    <cellStyle name="Input 2 5 2 5" xfId="30453"/>
    <cellStyle name="Input 2 5 3" xfId="4510"/>
    <cellStyle name="Input 2 5 3 2" xfId="9777"/>
    <cellStyle name="Input 2 5 3 2 2" xfId="20437"/>
    <cellStyle name="Input 2 5 3 2 2 2" xfId="46851"/>
    <cellStyle name="Input 2 5 3 2 3" xfId="28180"/>
    <cellStyle name="Input 2 5 3 2 3 2" xfId="54594"/>
    <cellStyle name="Input 2 5 3 2 4" xfId="36273"/>
    <cellStyle name="Input 2 5 3 3" xfId="15288"/>
    <cellStyle name="Input 2 5 3 3 2" xfId="41708"/>
    <cellStyle name="Input 2 5 3 4" xfId="22892"/>
    <cellStyle name="Input 2 5 3 4 2" xfId="49306"/>
    <cellStyle name="Input 2 5 3 5" xfId="31180"/>
    <cellStyle name="Input 2 5 4" xfId="3166"/>
    <cellStyle name="Input 2 5 4 2" xfId="10838"/>
    <cellStyle name="Input 2 5 4 2 2" xfId="21483"/>
    <cellStyle name="Input 2 5 4 2 2 2" xfId="47897"/>
    <cellStyle name="Input 2 5 4 2 3" xfId="28572"/>
    <cellStyle name="Input 2 5 4 2 3 2" xfId="54986"/>
    <cellStyle name="Input 2 5 4 2 4" xfId="37259"/>
    <cellStyle name="Input 2 5 4 3" xfId="13956"/>
    <cellStyle name="Input 2 5 4 3 2" xfId="40376"/>
    <cellStyle name="Input 2 5 4 4" xfId="26738"/>
    <cellStyle name="Input 2 5 4 4 2" xfId="53152"/>
    <cellStyle name="Input 2 5 4 5" xfId="29836"/>
    <cellStyle name="Input 2 5 5" xfId="4343"/>
    <cellStyle name="Input 2 5 5 2" xfId="15121"/>
    <cellStyle name="Input 2 5 5 2 2" xfId="41541"/>
    <cellStyle name="Input 2 5 5 3" xfId="22803"/>
    <cellStyle name="Input 2 5 5 3 2" xfId="49217"/>
    <cellStyle name="Input 2 5 5 4" xfId="31013"/>
    <cellStyle name="Input 2 5 6" xfId="5725"/>
    <cellStyle name="Input 2 5 6 2" xfId="16487"/>
    <cellStyle name="Input 2 5 6 2 2" xfId="42905"/>
    <cellStyle name="Input 2 5 6 3" xfId="28014"/>
    <cellStyle name="Input 2 5 6 3 2" xfId="54428"/>
    <cellStyle name="Input 2 5 6 4" xfId="32395"/>
    <cellStyle name="Input 2 5 7" xfId="4193"/>
    <cellStyle name="Input 2 5 7 2" xfId="25005"/>
    <cellStyle name="Input 2 5 7 2 2" xfId="51419"/>
    <cellStyle name="Input 2 5 7 3" xfId="30863"/>
    <cellStyle name="Input 2 5 8" xfId="7469"/>
    <cellStyle name="Input 2 5 8 2" xfId="18136"/>
    <cellStyle name="Input 2 5 8 2 2" xfId="44552"/>
    <cellStyle name="Input 2 5 8 3" xfId="27476"/>
    <cellStyle name="Input 2 5 8 3 2" xfId="53890"/>
    <cellStyle name="Input 2 5 8 4" xfId="34139"/>
    <cellStyle name="Input 2 5 9" xfId="5493"/>
    <cellStyle name="Input 2 5 9 2" xfId="16264"/>
    <cellStyle name="Input 2 5 9 2 2" xfId="42683"/>
    <cellStyle name="Input 2 5 9 3" xfId="25167"/>
    <cellStyle name="Input 2 5 9 3 2" xfId="51581"/>
    <cellStyle name="Input 2 5 9 4" xfId="32163"/>
    <cellStyle name="Input 2 6" xfId="2468"/>
    <cellStyle name="Input 2 6 10" xfId="26302"/>
    <cellStyle name="Input 2 6 10 2" xfId="52716"/>
    <cellStyle name="Input 2 6 2" xfId="4365"/>
    <cellStyle name="Input 2 6 2 2" xfId="9892"/>
    <cellStyle name="Input 2 6 2 2 2" xfId="20552"/>
    <cellStyle name="Input 2 6 2 2 2 2" xfId="46966"/>
    <cellStyle name="Input 2 6 2 2 3" xfId="13007"/>
    <cellStyle name="Input 2 6 2 2 3 2" xfId="39428"/>
    <cellStyle name="Input 2 6 2 2 4" xfId="36388"/>
    <cellStyle name="Input 2 6 2 3" xfId="15143"/>
    <cellStyle name="Input 2 6 2 3 2" xfId="41563"/>
    <cellStyle name="Input 2 6 2 4" xfId="22255"/>
    <cellStyle name="Input 2 6 2 4 2" xfId="48669"/>
    <cellStyle name="Input 2 6 2 5" xfId="31035"/>
    <cellStyle name="Input 2 6 3" xfId="5097"/>
    <cellStyle name="Input 2 6 3 2" xfId="9936"/>
    <cellStyle name="Input 2 6 3 2 2" xfId="20596"/>
    <cellStyle name="Input 2 6 3 2 2 2" xfId="47010"/>
    <cellStyle name="Input 2 6 3 2 3" xfId="27171"/>
    <cellStyle name="Input 2 6 3 2 3 2" xfId="53585"/>
    <cellStyle name="Input 2 6 3 2 4" xfId="36432"/>
    <cellStyle name="Input 2 6 3 3" xfId="15874"/>
    <cellStyle name="Input 2 6 3 3 2" xfId="42293"/>
    <cellStyle name="Input 2 6 3 4" xfId="25172"/>
    <cellStyle name="Input 2 6 3 4 2" xfId="51586"/>
    <cellStyle name="Input 2 6 3 5" xfId="31767"/>
    <cellStyle name="Input 2 6 4" xfId="6281"/>
    <cellStyle name="Input 2 6 4 2" xfId="11002"/>
    <cellStyle name="Input 2 6 4 2 2" xfId="21647"/>
    <cellStyle name="Input 2 6 4 2 2 2" xfId="48061"/>
    <cellStyle name="Input 2 6 4 2 3" xfId="28736"/>
    <cellStyle name="Input 2 6 4 2 3 2" xfId="55150"/>
    <cellStyle name="Input 2 6 4 2 4" xfId="37423"/>
    <cellStyle name="Input 2 6 4 3" xfId="17020"/>
    <cellStyle name="Input 2 6 4 3 2" xfId="43438"/>
    <cellStyle name="Input 2 6 4 4" xfId="22140"/>
    <cellStyle name="Input 2 6 4 4 2" xfId="48554"/>
    <cellStyle name="Input 2 6 4 5" xfId="32951"/>
    <cellStyle name="Input 2 6 5" xfId="6856"/>
    <cellStyle name="Input 2 6 5 2" xfId="17561"/>
    <cellStyle name="Input 2 6 5 2 2" xfId="43978"/>
    <cellStyle name="Input 2 6 5 3" xfId="22967"/>
    <cellStyle name="Input 2 6 5 3 2" xfId="49381"/>
    <cellStyle name="Input 2 6 5 4" xfId="33526"/>
    <cellStyle name="Input 2 6 6" xfId="7382"/>
    <cellStyle name="Input 2 6 6 2" xfId="18049"/>
    <cellStyle name="Input 2 6 6 2 2" xfId="44465"/>
    <cellStyle name="Input 2 6 6 3" xfId="25344"/>
    <cellStyle name="Input 2 6 6 3 2" xfId="51758"/>
    <cellStyle name="Input 2 6 6 4" xfId="34052"/>
    <cellStyle name="Input 2 6 7" xfId="8005"/>
    <cellStyle name="Input 2 6 7 2" xfId="18672"/>
    <cellStyle name="Input 2 6 7 2 2" xfId="45086"/>
    <cellStyle name="Input 2 6 7 3" xfId="16997"/>
    <cellStyle name="Input 2 6 7 3 2" xfId="43415"/>
    <cellStyle name="Input 2 6 7 4" xfId="34610"/>
    <cellStyle name="Input 2 6 8" xfId="13265"/>
    <cellStyle name="Input 2 6 8 2" xfId="39685"/>
    <cellStyle name="Input 2 6 9" xfId="21196"/>
    <cellStyle name="Input 2 6 9 2" xfId="47610"/>
    <cellStyle name="Input 2 7" xfId="2909"/>
    <cellStyle name="Input 2 7 2" xfId="9733"/>
    <cellStyle name="Input 2 7 2 2" xfId="20393"/>
    <cellStyle name="Input 2 7 2 2 2" xfId="46807"/>
    <cellStyle name="Input 2 7 2 3" xfId="27826"/>
    <cellStyle name="Input 2 7 2 3 2" xfId="54240"/>
    <cellStyle name="Input 2 7 2 4" xfId="36229"/>
    <cellStyle name="Input 2 7 3" xfId="13701"/>
    <cellStyle name="Input 2 7 3 2" xfId="40121"/>
    <cellStyle name="Input 2 7 4" xfId="25809"/>
    <cellStyle name="Input 2 7 4 2" xfId="52223"/>
    <cellStyle name="Input 2 7 5" xfId="29579"/>
    <cellStyle name="Input 2 8" xfId="4445"/>
    <cellStyle name="Input 2 8 2" xfId="9612"/>
    <cellStyle name="Input 2 8 2 2" xfId="20272"/>
    <cellStyle name="Input 2 8 2 2 2" xfId="46686"/>
    <cellStyle name="Input 2 8 2 3" xfId="25923"/>
    <cellStyle name="Input 2 8 2 3 2" xfId="52337"/>
    <cellStyle name="Input 2 8 2 4" xfId="36108"/>
    <cellStyle name="Input 2 8 3" xfId="15223"/>
    <cellStyle name="Input 2 8 3 2" xfId="41643"/>
    <cellStyle name="Input 2 8 4" xfId="22073"/>
    <cellStyle name="Input 2 8 4 2" xfId="48487"/>
    <cellStyle name="Input 2 8 5" xfId="31115"/>
    <cellStyle name="Input 2 9" xfId="2915"/>
    <cellStyle name="Input 2 9 2" xfId="10474"/>
    <cellStyle name="Input 2 9 2 2" xfId="21134"/>
    <cellStyle name="Input 2 9 2 2 2" xfId="47548"/>
    <cellStyle name="Input 2 9 2 3" xfId="28396"/>
    <cellStyle name="Input 2 9 2 3 2" xfId="54810"/>
    <cellStyle name="Input 2 9 2 4" xfId="36970"/>
    <cellStyle name="Input 2 9 3" xfId="13707"/>
    <cellStyle name="Input 2 9 3 2" xfId="40127"/>
    <cellStyle name="Input 2 9 4" xfId="24718"/>
    <cellStyle name="Input 2 9 4 2" xfId="51132"/>
    <cellStyle name="Input 2 9 5" xfId="29585"/>
    <cellStyle name="Input 3" xfId="387"/>
    <cellStyle name="Input 3 10" xfId="2911"/>
    <cellStyle name="Input 3 10 2" xfId="24935"/>
    <cellStyle name="Input 3 10 2 2" xfId="51349"/>
    <cellStyle name="Input 3 10 3" xfId="29581"/>
    <cellStyle name="Input 3 11" xfId="17833"/>
    <cellStyle name="Input 3 11 2" xfId="44250"/>
    <cellStyle name="Input 3 12" xfId="23769"/>
    <cellStyle name="Input 3 12 2" xfId="50183"/>
    <cellStyle name="Input 3 2" xfId="1436"/>
    <cellStyle name="Input 3 2 10" xfId="8364"/>
    <cellStyle name="Input 3 2 10 2" xfId="19024"/>
    <cellStyle name="Input 3 2 10 2 2" xfId="45438"/>
    <cellStyle name="Input 3 2 10 3" xfId="12772"/>
    <cellStyle name="Input 3 2 10 3 2" xfId="39193"/>
    <cellStyle name="Input 3 2 10 4" xfId="34860"/>
    <cellStyle name="Input 3 2 11" xfId="12087"/>
    <cellStyle name="Input 3 2 11 2" xfId="38508"/>
    <cellStyle name="Input 3 2 12" xfId="23141"/>
    <cellStyle name="Input 3 2 12 2" xfId="49555"/>
    <cellStyle name="Input 3 2 2" xfId="3430"/>
    <cellStyle name="Input 3 2 2 2" xfId="9052"/>
    <cellStyle name="Input 3 2 2 2 2" xfId="19712"/>
    <cellStyle name="Input 3 2 2 2 2 2" xfId="46126"/>
    <cellStyle name="Input 3 2 2 2 3" xfId="11550"/>
    <cellStyle name="Input 3 2 2 2 3 2" xfId="37971"/>
    <cellStyle name="Input 3 2 2 2 4" xfId="35548"/>
    <cellStyle name="Input 3 2 2 3" xfId="10067"/>
    <cellStyle name="Input 3 2 2 3 2" xfId="20727"/>
    <cellStyle name="Input 3 2 2 3 2 2" xfId="47141"/>
    <cellStyle name="Input 3 2 2 3 3" xfId="12577"/>
    <cellStyle name="Input 3 2 2 3 3 2" xfId="38998"/>
    <cellStyle name="Input 3 2 2 3 4" xfId="36563"/>
    <cellStyle name="Input 3 2 2 4" xfId="10899"/>
    <cellStyle name="Input 3 2 2 4 2" xfId="21544"/>
    <cellStyle name="Input 3 2 2 4 2 2" xfId="47958"/>
    <cellStyle name="Input 3 2 2 4 3" xfId="28633"/>
    <cellStyle name="Input 3 2 2 4 3 2" xfId="55047"/>
    <cellStyle name="Input 3 2 2 4 4" xfId="37320"/>
    <cellStyle name="Input 3 2 2 5" xfId="8671"/>
    <cellStyle name="Input 3 2 2 5 2" xfId="19331"/>
    <cellStyle name="Input 3 2 2 5 2 2" xfId="45745"/>
    <cellStyle name="Input 3 2 2 5 3" xfId="12570"/>
    <cellStyle name="Input 3 2 2 5 3 2" xfId="38991"/>
    <cellStyle name="Input 3 2 2 5 4" xfId="35167"/>
    <cellStyle name="Input 3 2 2 6" xfId="14215"/>
    <cellStyle name="Input 3 2 2 6 2" xfId="40635"/>
    <cellStyle name="Input 3 2 2 7" xfId="24764"/>
    <cellStyle name="Input 3 2 2 7 2" xfId="51178"/>
    <cellStyle name="Input 3 2 2 8" xfId="30100"/>
    <cellStyle name="Input 3 2 3" xfId="3719"/>
    <cellStyle name="Input 3 2 3 2" xfId="9421"/>
    <cellStyle name="Input 3 2 3 2 2" xfId="20081"/>
    <cellStyle name="Input 3 2 3 2 2 2" xfId="46495"/>
    <cellStyle name="Input 3 2 3 2 3" xfId="11815"/>
    <cellStyle name="Input 3 2 3 2 3 2" xfId="38236"/>
    <cellStyle name="Input 3 2 3 2 4" xfId="35917"/>
    <cellStyle name="Input 3 2 3 3" xfId="14503"/>
    <cellStyle name="Input 3 2 3 3 2" xfId="40923"/>
    <cellStyle name="Input 3 2 3 4" xfId="23300"/>
    <cellStyle name="Input 3 2 3 4 2" xfId="49714"/>
    <cellStyle name="Input 3 2 3 5" xfId="30389"/>
    <cellStyle name="Input 3 2 4" xfId="3035"/>
    <cellStyle name="Input 3 2 4 2" xfId="10034"/>
    <cellStyle name="Input 3 2 4 2 2" xfId="20694"/>
    <cellStyle name="Input 3 2 4 2 2 2" xfId="47108"/>
    <cellStyle name="Input 3 2 4 2 3" xfId="16993"/>
    <cellStyle name="Input 3 2 4 2 3 2" xfId="43411"/>
    <cellStyle name="Input 3 2 4 2 4" xfId="36530"/>
    <cellStyle name="Input 3 2 4 3" xfId="13827"/>
    <cellStyle name="Input 3 2 4 3 2" xfId="40247"/>
    <cellStyle name="Input 3 2 4 4" xfId="22096"/>
    <cellStyle name="Input 3 2 4 4 2" xfId="48510"/>
    <cellStyle name="Input 3 2 4 5" xfId="29705"/>
    <cellStyle name="Input 3 2 5" xfId="5074"/>
    <cellStyle name="Input 3 2 5 2" xfId="10711"/>
    <cellStyle name="Input 3 2 5 2 2" xfId="21356"/>
    <cellStyle name="Input 3 2 5 2 2 2" xfId="47770"/>
    <cellStyle name="Input 3 2 5 2 3" xfId="28453"/>
    <cellStyle name="Input 3 2 5 2 3 2" xfId="54867"/>
    <cellStyle name="Input 3 2 5 2 4" xfId="37134"/>
    <cellStyle name="Input 3 2 5 3" xfId="15851"/>
    <cellStyle name="Input 3 2 5 3 2" xfId="42270"/>
    <cellStyle name="Input 3 2 5 4" xfId="22442"/>
    <cellStyle name="Input 3 2 5 4 2" xfId="48856"/>
    <cellStyle name="Input 3 2 5 5" xfId="31744"/>
    <cellStyle name="Input 3 2 6" xfId="4994"/>
    <cellStyle name="Input 3 2 6 2" xfId="15771"/>
    <cellStyle name="Input 3 2 6 2 2" xfId="42191"/>
    <cellStyle name="Input 3 2 6 3" xfId="27655"/>
    <cellStyle name="Input 3 2 6 3 2" xfId="54069"/>
    <cellStyle name="Input 3 2 6 4" xfId="31664"/>
    <cellStyle name="Input 3 2 7" xfId="3776"/>
    <cellStyle name="Input 3 2 7 2" xfId="25591"/>
    <cellStyle name="Input 3 2 7 2 2" xfId="52005"/>
    <cellStyle name="Input 3 2 7 3" xfId="30446"/>
    <cellStyle name="Input 3 2 8" xfId="6499"/>
    <cellStyle name="Input 3 2 8 2" xfId="17229"/>
    <cellStyle name="Input 3 2 8 2 2" xfId="43647"/>
    <cellStyle name="Input 3 2 8 3" xfId="23635"/>
    <cellStyle name="Input 3 2 8 3 2" xfId="50049"/>
    <cellStyle name="Input 3 2 8 4" xfId="33169"/>
    <cellStyle name="Input 3 2 9" xfId="2907"/>
    <cellStyle name="Input 3 2 9 2" xfId="13699"/>
    <cellStyle name="Input 3 2 9 2 2" xfId="40119"/>
    <cellStyle name="Input 3 2 9 3" xfId="22043"/>
    <cellStyle name="Input 3 2 9 3 2" xfId="48457"/>
    <cellStyle name="Input 3 2 9 4" xfId="29577"/>
    <cellStyle name="Input 3 3" xfId="1437"/>
    <cellStyle name="Input 3 3 10" xfId="8367"/>
    <cellStyle name="Input 3 3 10 2" xfId="19027"/>
    <cellStyle name="Input 3 3 10 2 2" xfId="45441"/>
    <cellStyle name="Input 3 3 10 3" xfId="17807"/>
    <cellStyle name="Input 3 3 10 3 2" xfId="44224"/>
    <cellStyle name="Input 3 3 10 4" xfId="34863"/>
    <cellStyle name="Input 3 3 11" xfId="12086"/>
    <cellStyle name="Input 3 3 11 2" xfId="38507"/>
    <cellStyle name="Input 3 3 12" xfId="24714"/>
    <cellStyle name="Input 3 3 12 2" xfId="51128"/>
    <cellStyle name="Input 3 3 2" xfId="3431"/>
    <cellStyle name="Input 3 3 2 2" xfId="9049"/>
    <cellStyle name="Input 3 3 2 2 2" xfId="19709"/>
    <cellStyle name="Input 3 3 2 2 2 2" xfId="46123"/>
    <cellStyle name="Input 3 3 2 2 3" xfId="28256"/>
    <cellStyle name="Input 3 3 2 2 3 2" xfId="54670"/>
    <cellStyle name="Input 3 3 2 2 4" xfId="35545"/>
    <cellStyle name="Input 3 3 2 3" xfId="10321"/>
    <cellStyle name="Input 3 3 2 3 2" xfId="20981"/>
    <cellStyle name="Input 3 3 2 3 2 2" xfId="47395"/>
    <cellStyle name="Input 3 3 2 3 3" xfId="17236"/>
    <cellStyle name="Input 3 3 2 3 3 2" xfId="43654"/>
    <cellStyle name="Input 3 3 2 3 4" xfId="36817"/>
    <cellStyle name="Input 3 3 2 4" xfId="10902"/>
    <cellStyle name="Input 3 3 2 4 2" xfId="21547"/>
    <cellStyle name="Input 3 3 2 4 2 2" xfId="47961"/>
    <cellStyle name="Input 3 3 2 4 3" xfId="28636"/>
    <cellStyle name="Input 3 3 2 4 3 2" xfId="55050"/>
    <cellStyle name="Input 3 3 2 4 4" xfId="37323"/>
    <cellStyle name="Input 3 3 2 5" xfId="8674"/>
    <cellStyle name="Input 3 3 2 5 2" xfId="19334"/>
    <cellStyle name="Input 3 3 2 5 2 2" xfId="45748"/>
    <cellStyle name="Input 3 3 2 5 3" xfId="17730"/>
    <cellStyle name="Input 3 3 2 5 3 2" xfId="44147"/>
    <cellStyle name="Input 3 3 2 5 4" xfId="35170"/>
    <cellStyle name="Input 3 3 2 6" xfId="14216"/>
    <cellStyle name="Input 3 3 2 6 2" xfId="40636"/>
    <cellStyle name="Input 3 3 2 7" xfId="24322"/>
    <cellStyle name="Input 3 3 2 7 2" xfId="50736"/>
    <cellStyle name="Input 3 3 2 8" xfId="30101"/>
    <cellStyle name="Input 3 3 3" xfId="3959"/>
    <cellStyle name="Input 3 3 3 2" xfId="9418"/>
    <cellStyle name="Input 3 3 3 2 2" xfId="20078"/>
    <cellStyle name="Input 3 3 3 2 2 2" xfId="46492"/>
    <cellStyle name="Input 3 3 3 2 3" xfId="28218"/>
    <cellStyle name="Input 3 3 3 2 3 2" xfId="54632"/>
    <cellStyle name="Input 3 3 3 2 4" xfId="35914"/>
    <cellStyle name="Input 3 3 3 3" xfId="14742"/>
    <cellStyle name="Input 3 3 3 3 2" xfId="41162"/>
    <cellStyle name="Input 3 3 3 4" xfId="27548"/>
    <cellStyle name="Input 3 3 3 4 2" xfId="53962"/>
    <cellStyle name="Input 3 3 3 5" xfId="30629"/>
    <cellStyle name="Input 3 3 4" xfId="5065"/>
    <cellStyle name="Input 3 3 4 2" xfId="10257"/>
    <cellStyle name="Input 3 3 4 2 2" xfId="20917"/>
    <cellStyle name="Input 3 3 4 2 2 2" xfId="47331"/>
    <cellStyle name="Input 3 3 4 2 3" xfId="12506"/>
    <cellStyle name="Input 3 3 4 2 3 2" xfId="38927"/>
    <cellStyle name="Input 3 3 4 2 4" xfId="36753"/>
    <cellStyle name="Input 3 3 4 3" xfId="15842"/>
    <cellStyle name="Input 3 3 4 3 2" xfId="42261"/>
    <cellStyle name="Input 3 3 4 4" xfId="23057"/>
    <cellStyle name="Input 3 3 4 4 2" xfId="49471"/>
    <cellStyle name="Input 3 3 4 5" xfId="31735"/>
    <cellStyle name="Input 3 3 5" xfId="5168"/>
    <cellStyle name="Input 3 3 5 2" xfId="10791"/>
    <cellStyle name="Input 3 3 5 2 2" xfId="21436"/>
    <cellStyle name="Input 3 3 5 2 2 2" xfId="47850"/>
    <cellStyle name="Input 3 3 5 2 3" xfId="28525"/>
    <cellStyle name="Input 3 3 5 2 3 2" xfId="54939"/>
    <cellStyle name="Input 3 3 5 2 4" xfId="37212"/>
    <cellStyle name="Input 3 3 5 3" xfId="15945"/>
    <cellStyle name="Input 3 3 5 3 2" xfId="42364"/>
    <cellStyle name="Input 3 3 5 4" xfId="28152"/>
    <cellStyle name="Input 3 3 5 4 2" xfId="54566"/>
    <cellStyle name="Input 3 3 5 5" xfId="31838"/>
    <cellStyle name="Input 3 3 6" xfId="5891"/>
    <cellStyle name="Input 3 3 6 2" xfId="16646"/>
    <cellStyle name="Input 3 3 6 2 2" xfId="43064"/>
    <cellStyle name="Input 3 3 6 3" xfId="24418"/>
    <cellStyle name="Input 3 3 6 3 2" xfId="50832"/>
    <cellStyle name="Input 3 3 6 4" xfId="32561"/>
    <cellStyle name="Input 3 3 7" xfId="4015"/>
    <cellStyle name="Input 3 3 7 2" xfId="23296"/>
    <cellStyle name="Input 3 3 7 2 2" xfId="49710"/>
    <cellStyle name="Input 3 3 7 3" xfId="30685"/>
    <cellStyle name="Input 3 3 8" xfId="2922"/>
    <cellStyle name="Input 3 3 8 2" xfId="13714"/>
    <cellStyle name="Input 3 3 8 2 2" xfId="40134"/>
    <cellStyle name="Input 3 3 8 3" xfId="27925"/>
    <cellStyle name="Input 3 3 8 3 2" xfId="54339"/>
    <cellStyle name="Input 3 3 8 4" xfId="29592"/>
    <cellStyle name="Input 3 3 9" xfId="7807"/>
    <cellStyle name="Input 3 3 9 2" xfId="18474"/>
    <cellStyle name="Input 3 3 9 2 2" xfId="44889"/>
    <cellStyle name="Input 3 3 9 3" xfId="25436"/>
    <cellStyle name="Input 3 3 9 3 2" xfId="51850"/>
    <cellStyle name="Input 3 3 9 4" xfId="34477"/>
    <cellStyle name="Input 3 4" xfId="1804"/>
    <cellStyle name="Input 3 4 10" xfId="8366"/>
    <cellStyle name="Input 3 4 10 2" xfId="19026"/>
    <cellStyle name="Input 3 4 10 2 2" xfId="45440"/>
    <cellStyle name="Input 3 4 10 3" xfId="12939"/>
    <cellStyle name="Input 3 4 10 3 2" xfId="39360"/>
    <cellStyle name="Input 3 4 10 4" xfId="34862"/>
    <cellStyle name="Input 3 4 11" xfId="11776"/>
    <cellStyle name="Input 3 4 11 2" xfId="38197"/>
    <cellStyle name="Input 3 4 12" xfId="23883"/>
    <cellStyle name="Input 3 4 12 2" xfId="50297"/>
    <cellStyle name="Input 3 4 2" xfId="3781"/>
    <cellStyle name="Input 3 4 2 2" xfId="9050"/>
    <cellStyle name="Input 3 4 2 2 2" xfId="19710"/>
    <cellStyle name="Input 3 4 2 2 2 2" xfId="46124"/>
    <cellStyle name="Input 3 4 2 2 3" xfId="17075"/>
    <cellStyle name="Input 3 4 2 2 3 2" xfId="43493"/>
    <cellStyle name="Input 3 4 2 2 4" xfId="35546"/>
    <cellStyle name="Input 3 4 2 3" xfId="10065"/>
    <cellStyle name="Input 3 4 2 3 2" xfId="20725"/>
    <cellStyle name="Input 3 4 2 3 2 2" xfId="47139"/>
    <cellStyle name="Input 3 4 2 3 3" xfId="16851"/>
    <cellStyle name="Input 3 4 2 3 3 2" xfId="43269"/>
    <cellStyle name="Input 3 4 2 3 4" xfId="36561"/>
    <cellStyle name="Input 3 4 2 4" xfId="10901"/>
    <cellStyle name="Input 3 4 2 4 2" xfId="21546"/>
    <cellStyle name="Input 3 4 2 4 2 2" xfId="47960"/>
    <cellStyle name="Input 3 4 2 4 3" xfId="28635"/>
    <cellStyle name="Input 3 4 2 4 3 2" xfId="55049"/>
    <cellStyle name="Input 3 4 2 4 4" xfId="37322"/>
    <cellStyle name="Input 3 4 2 5" xfId="8673"/>
    <cellStyle name="Input 3 4 2 5 2" xfId="19333"/>
    <cellStyle name="Input 3 4 2 5 2 2" xfId="45747"/>
    <cellStyle name="Input 3 4 2 5 3" xfId="12798"/>
    <cellStyle name="Input 3 4 2 5 3 2" xfId="39219"/>
    <cellStyle name="Input 3 4 2 5 4" xfId="35169"/>
    <cellStyle name="Input 3 4 2 6" xfId="14564"/>
    <cellStyle name="Input 3 4 2 6 2" xfId="40984"/>
    <cellStyle name="Input 3 4 2 7" xfId="27682"/>
    <cellStyle name="Input 3 4 2 7 2" xfId="54096"/>
    <cellStyle name="Input 3 4 2 8" xfId="30451"/>
    <cellStyle name="Input 3 4 3" xfId="4508"/>
    <cellStyle name="Input 3 4 3 2" xfId="9419"/>
    <cellStyle name="Input 3 4 3 2 2" xfId="20079"/>
    <cellStyle name="Input 3 4 3 2 2 2" xfId="46493"/>
    <cellStyle name="Input 3 4 3 2 3" xfId="11257"/>
    <cellStyle name="Input 3 4 3 2 3 2" xfId="37678"/>
    <cellStyle name="Input 3 4 3 2 4" xfId="35915"/>
    <cellStyle name="Input 3 4 3 3" xfId="15286"/>
    <cellStyle name="Input 3 4 3 3 2" xfId="41706"/>
    <cellStyle name="Input 3 4 3 4" xfId="22087"/>
    <cellStyle name="Input 3 4 3 4 2" xfId="48501"/>
    <cellStyle name="Input 3 4 3 5" xfId="31178"/>
    <cellStyle name="Input 3 4 4" xfId="3165"/>
    <cellStyle name="Input 3 4 4 2" xfId="10000"/>
    <cellStyle name="Input 3 4 4 2 2" xfId="20660"/>
    <cellStyle name="Input 3 4 4 2 2 2" xfId="47074"/>
    <cellStyle name="Input 3 4 4 2 3" xfId="27996"/>
    <cellStyle name="Input 3 4 4 2 3 2" xfId="54410"/>
    <cellStyle name="Input 3 4 4 2 4" xfId="36496"/>
    <cellStyle name="Input 3 4 4 3" xfId="13955"/>
    <cellStyle name="Input 3 4 4 3 2" xfId="40375"/>
    <cellStyle name="Input 3 4 4 4" xfId="23308"/>
    <cellStyle name="Input 3 4 4 4 2" xfId="49722"/>
    <cellStyle name="Input 3 4 4 5" xfId="29835"/>
    <cellStyle name="Input 3 4 5" xfId="3399"/>
    <cellStyle name="Input 3 4 5 2" xfId="10790"/>
    <cellStyle name="Input 3 4 5 2 2" xfId="21435"/>
    <cellStyle name="Input 3 4 5 2 2 2" xfId="47849"/>
    <cellStyle name="Input 3 4 5 2 3" xfId="28524"/>
    <cellStyle name="Input 3 4 5 2 3 2" xfId="54938"/>
    <cellStyle name="Input 3 4 5 2 4" xfId="37211"/>
    <cellStyle name="Input 3 4 5 3" xfId="14185"/>
    <cellStyle name="Input 3 4 5 3 2" xfId="40605"/>
    <cellStyle name="Input 3 4 5 4" xfId="23170"/>
    <cellStyle name="Input 3 4 5 4 2" xfId="49584"/>
    <cellStyle name="Input 3 4 5 5" xfId="30069"/>
    <cellStyle name="Input 3 4 6" xfId="5723"/>
    <cellStyle name="Input 3 4 6 2" xfId="16485"/>
    <cellStyle name="Input 3 4 6 2 2" xfId="42903"/>
    <cellStyle name="Input 3 4 6 3" xfId="25082"/>
    <cellStyle name="Input 3 4 6 3 2" xfId="51496"/>
    <cellStyle name="Input 3 4 6 4" xfId="32393"/>
    <cellStyle name="Input 3 4 7" xfId="6632"/>
    <cellStyle name="Input 3 4 7 2" xfId="12412"/>
    <cellStyle name="Input 3 4 7 2 2" xfId="38833"/>
    <cellStyle name="Input 3 4 7 3" xfId="33302"/>
    <cellStyle name="Input 3 4 8" xfId="7467"/>
    <cellStyle name="Input 3 4 8 2" xfId="18134"/>
    <cellStyle name="Input 3 4 8 2 2" xfId="44550"/>
    <cellStyle name="Input 3 4 8 3" xfId="26383"/>
    <cellStyle name="Input 3 4 8 3 2" xfId="52797"/>
    <cellStyle name="Input 3 4 8 4" xfId="34137"/>
    <cellStyle name="Input 3 4 9" xfId="7459"/>
    <cellStyle name="Input 3 4 9 2" xfId="18126"/>
    <cellStyle name="Input 3 4 9 2 2" xfId="44542"/>
    <cellStyle name="Input 3 4 9 3" xfId="24962"/>
    <cellStyle name="Input 3 4 9 3 2" xfId="51376"/>
    <cellStyle name="Input 3 4 9 4" xfId="34129"/>
    <cellStyle name="Input 3 5" xfId="1805"/>
    <cellStyle name="Input 3 5 10" xfId="8515"/>
    <cellStyle name="Input 3 5 10 2" xfId="19175"/>
    <cellStyle name="Input 3 5 10 2 2" xfId="45589"/>
    <cellStyle name="Input 3 5 10 3" xfId="12466"/>
    <cellStyle name="Input 3 5 10 3 2" xfId="38887"/>
    <cellStyle name="Input 3 5 10 4" xfId="35011"/>
    <cellStyle name="Input 3 5 11" xfId="11775"/>
    <cellStyle name="Input 3 5 11 2" xfId="38196"/>
    <cellStyle name="Input 3 5 12" xfId="27478"/>
    <cellStyle name="Input 3 5 12 2" xfId="53892"/>
    <cellStyle name="Input 3 5 2" xfId="3782"/>
    <cellStyle name="Input 3 5 2 2" xfId="9739"/>
    <cellStyle name="Input 3 5 2 2 2" xfId="20399"/>
    <cellStyle name="Input 3 5 2 2 2 2" xfId="46813"/>
    <cellStyle name="Input 3 5 2 2 3" xfId="25908"/>
    <cellStyle name="Input 3 5 2 2 3 2" xfId="52322"/>
    <cellStyle name="Input 3 5 2 2 4" xfId="36235"/>
    <cellStyle name="Input 3 5 2 3" xfId="14565"/>
    <cellStyle name="Input 3 5 2 3 2" xfId="40985"/>
    <cellStyle name="Input 3 5 2 4" xfId="23413"/>
    <cellStyle name="Input 3 5 2 4 2" xfId="49827"/>
    <cellStyle name="Input 3 5 2 5" xfId="30452"/>
    <cellStyle name="Input 3 5 3" xfId="4509"/>
    <cellStyle name="Input 3 5 3 2" xfId="9978"/>
    <cellStyle name="Input 3 5 3 2 2" xfId="20638"/>
    <cellStyle name="Input 3 5 3 2 2 2" xfId="47052"/>
    <cellStyle name="Input 3 5 3 2 3" xfId="24510"/>
    <cellStyle name="Input 3 5 3 2 3 2" xfId="50924"/>
    <cellStyle name="Input 3 5 3 2 4" xfId="36474"/>
    <cellStyle name="Input 3 5 3 3" xfId="15287"/>
    <cellStyle name="Input 3 5 3 3 2" xfId="41707"/>
    <cellStyle name="Input 3 5 3 4" xfId="26967"/>
    <cellStyle name="Input 3 5 3 4 2" xfId="53381"/>
    <cellStyle name="Input 3 5 3 5" xfId="31179"/>
    <cellStyle name="Input 3 5 4" xfId="3335"/>
    <cellStyle name="Input 3 5 4 2" xfId="10839"/>
    <cellStyle name="Input 3 5 4 2 2" xfId="21484"/>
    <cellStyle name="Input 3 5 4 2 2 2" xfId="47898"/>
    <cellStyle name="Input 3 5 4 2 3" xfId="28573"/>
    <cellStyle name="Input 3 5 4 2 3 2" xfId="54987"/>
    <cellStyle name="Input 3 5 4 2 4" xfId="37260"/>
    <cellStyle name="Input 3 5 4 3" xfId="14122"/>
    <cellStyle name="Input 3 5 4 3 2" xfId="40542"/>
    <cellStyle name="Input 3 5 4 4" xfId="22468"/>
    <cellStyle name="Input 3 5 4 4 2" xfId="48882"/>
    <cellStyle name="Input 3 5 4 5" xfId="30005"/>
    <cellStyle name="Input 3 5 5" xfId="2874"/>
    <cellStyle name="Input 3 5 5 2" xfId="13666"/>
    <cellStyle name="Input 3 5 5 2 2" xfId="40086"/>
    <cellStyle name="Input 3 5 5 3" xfId="24595"/>
    <cellStyle name="Input 3 5 5 3 2" xfId="51009"/>
    <cellStyle name="Input 3 5 5 4" xfId="29544"/>
    <cellStyle name="Input 3 5 6" xfId="5724"/>
    <cellStyle name="Input 3 5 6 2" xfId="16486"/>
    <cellStyle name="Input 3 5 6 2 2" xfId="42904"/>
    <cellStyle name="Input 3 5 6 3" xfId="24611"/>
    <cellStyle name="Input 3 5 6 3 2" xfId="51025"/>
    <cellStyle name="Input 3 5 6 4" xfId="32394"/>
    <cellStyle name="Input 3 5 7" xfId="6336"/>
    <cellStyle name="Input 3 5 7 2" xfId="24810"/>
    <cellStyle name="Input 3 5 7 2 2" xfId="51224"/>
    <cellStyle name="Input 3 5 7 3" xfId="33006"/>
    <cellStyle name="Input 3 5 8" xfId="7468"/>
    <cellStyle name="Input 3 5 8 2" xfId="18135"/>
    <cellStyle name="Input 3 5 8 2 2" xfId="44551"/>
    <cellStyle name="Input 3 5 8 3" xfId="28107"/>
    <cellStyle name="Input 3 5 8 3 2" xfId="54521"/>
    <cellStyle name="Input 3 5 8 4" xfId="34138"/>
    <cellStyle name="Input 3 5 9" xfId="5719"/>
    <cellStyle name="Input 3 5 9 2" xfId="16481"/>
    <cellStyle name="Input 3 5 9 2 2" xfId="42899"/>
    <cellStyle name="Input 3 5 9 3" xfId="22836"/>
    <cellStyle name="Input 3 5 9 3 2" xfId="49250"/>
    <cellStyle name="Input 3 5 9 4" xfId="32389"/>
    <cellStyle name="Input 3 6" xfId="2469"/>
    <cellStyle name="Input 3 6 10" xfId="27514"/>
    <cellStyle name="Input 3 6 10 2" xfId="53928"/>
    <cellStyle name="Input 3 6 2" xfId="4366"/>
    <cellStyle name="Input 3 6 2 2" xfId="9891"/>
    <cellStyle name="Input 3 6 2 2 2" xfId="20551"/>
    <cellStyle name="Input 3 6 2 2 2 2" xfId="46965"/>
    <cellStyle name="Input 3 6 2 2 3" xfId="26529"/>
    <cellStyle name="Input 3 6 2 2 3 2" xfId="52943"/>
    <cellStyle name="Input 3 6 2 2 4" xfId="36387"/>
    <cellStyle name="Input 3 6 2 3" xfId="15144"/>
    <cellStyle name="Input 3 6 2 3 2" xfId="41564"/>
    <cellStyle name="Input 3 6 2 4" xfId="27701"/>
    <cellStyle name="Input 3 6 2 4 2" xfId="54115"/>
    <cellStyle name="Input 3 6 2 5" xfId="31036"/>
    <cellStyle name="Input 3 6 3" xfId="5098"/>
    <cellStyle name="Input 3 6 3 2" xfId="10218"/>
    <cellStyle name="Input 3 6 3 2 2" xfId="20878"/>
    <cellStyle name="Input 3 6 3 2 2 2" xfId="47292"/>
    <cellStyle name="Input 3 6 3 2 3" xfId="17230"/>
    <cellStyle name="Input 3 6 3 2 3 2" xfId="43648"/>
    <cellStyle name="Input 3 6 3 2 4" xfId="36714"/>
    <cellStyle name="Input 3 6 3 3" xfId="15875"/>
    <cellStyle name="Input 3 6 3 3 2" xfId="42294"/>
    <cellStyle name="Input 3 6 3 4" xfId="24739"/>
    <cellStyle name="Input 3 6 3 4 2" xfId="51153"/>
    <cellStyle name="Input 3 6 3 5" xfId="31768"/>
    <cellStyle name="Input 3 6 4" xfId="6282"/>
    <cellStyle name="Input 3 6 4 2" xfId="11001"/>
    <cellStyle name="Input 3 6 4 2 2" xfId="21646"/>
    <cellStyle name="Input 3 6 4 2 2 2" xfId="48060"/>
    <cellStyle name="Input 3 6 4 2 3" xfId="28735"/>
    <cellStyle name="Input 3 6 4 2 3 2" xfId="55149"/>
    <cellStyle name="Input 3 6 4 2 4" xfId="37422"/>
    <cellStyle name="Input 3 6 4 3" xfId="17021"/>
    <cellStyle name="Input 3 6 4 3 2" xfId="43439"/>
    <cellStyle name="Input 3 6 4 4" xfId="24067"/>
    <cellStyle name="Input 3 6 4 4 2" xfId="50481"/>
    <cellStyle name="Input 3 6 4 5" xfId="32952"/>
    <cellStyle name="Input 3 6 5" xfId="6857"/>
    <cellStyle name="Input 3 6 5 2" xfId="17562"/>
    <cellStyle name="Input 3 6 5 2 2" xfId="43979"/>
    <cellStyle name="Input 3 6 5 3" xfId="11413"/>
    <cellStyle name="Input 3 6 5 3 2" xfId="37834"/>
    <cellStyle name="Input 3 6 5 4" xfId="33527"/>
    <cellStyle name="Input 3 6 6" xfId="7383"/>
    <cellStyle name="Input 3 6 6 2" xfId="18050"/>
    <cellStyle name="Input 3 6 6 2 2" xfId="44466"/>
    <cellStyle name="Input 3 6 6 3" xfId="24024"/>
    <cellStyle name="Input 3 6 6 3 2" xfId="50438"/>
    <cellStyle name="Input 3 6 6 4" xfId="34053"/>
    <cellStyle name="Input 3 6 7" xfId="8006"/>
    <cellStyle name="Input 3 6 7 2" xfId="18673"/>
    <cellStyle name="Input 3 6 7 2 2" xfId="45087"/>
    <cellStyle name="Input 3 6 7 3" xfId="28257"/>
    <cellStyle name="Input 3 6 7 3 2" xfId="54671"/>
    <cellStyle name="Input 3 6 7 4" xfId="34611"/>
    <cellStyle name="Input 3 6 8" xfId="13266"/>
    <cellStyle name="Input 3 6 8 2" xfId="39686"/>
    <cellStyle name="Input 3 6 9" xfId="11245"/>
    <cellStyle name="Input 3 6 9 2" xfId="37666"/>
    <cellStyle name="Input 3 7" xfId="2910"/>
    <cellStyle name="Input 3 7 2" xfId="9675"/>
    <cellStyle name="Input 3 7 2 2" xfId="20335"/>
    <cellStyle name="Input 3 7 2 2 2" xfId="46749"/>
    <cellStyle name="Input 3 7 2 3" xfId="25916"/>
    <cellStyle name="Input 3 7 2 3 2" xfId="52330"/>
    <cellStyle name="Input 3 7 2 4" xfId="36171"/>
    <cellStyle name="Input 3 7 3" xfId="13702"/>
    <cellStyle name="Input 3 7 3 2" xfId="40122"/>
    <cellStyle name="Input 3 7 4" xfId="25334"/>
    <cellStyle name="Input 3 7 4 2" xfId="51748"/>
    <cellStyle name="Input 3 7 5" xfId="29580"/>
    <cellStyle name="Input 3 8" xfId="4471"/>
    <cellStyle name="Input 3 8 2" xfId="9609"/>
    <cellStyle name="Input 3 8 2 2" xfId="20269"/>
    <cellStyle name="Input 3 8 2 2 2" xfId="46683"/>
    <cellStyle name="Input 3 8 2 3" xfId="11595"/>
    <cellStyle name="Input 3 8 2 3 2" xfId="38016"/>
    <cellStyle name="Input 3 8 2 4" xfId="36105"/>
    <cellStyle name="Input 3 8 3" xfId="15249"/>
    <cellStyle name="Input 3 8 3 2" xfId="41669"/>
    <cellStyle name="Input 3 8 4" xfId="27267"/>
    <cellStyle name="Input 3 8 4 2" xfId="53681"/>
    <cellStyle name="Input 3 8 5" xfId="31141"/>
    <cellStyle name="Input 3 9" xfId="2914"/>
    <cellStyle name="Input 3 9 2" xfId="10478"/>
    <cellStyle name="Input 3 9 2 2" xfId="21138"/>
    <cellStyle name="Input 3 9 2 2 2" xfId="47552"/>
    <cellStyle name="Input 3 9 2 3" xfId="28399"/>
    <cellStyle name="Input 3 9 2 3 2" xfId="54813"/>
    <cellStyle name="Input 3 9 2 4" xfId="36974"/>
    <cellStyle name="Input 3 9 3" xfId="13706"/>
    <cellStyle name="Input 3 9 3 2" xfId="40126"/>
    <cellStyle name="Input 3 9 4" xfId="23037"/>
    <cellStyle name="Input 3 9 4 2" xfId="49451"/>
    <cellStyle name="Input 3 9 5" xfId="29584"/>
    <cellStyle name="InputData" xfId="388"/>
    <cellStyle name="InputData 2" xfId="2217"/>
    <cellStyle name="Level 1" xfId="2"/>
    <cellStyle name="Level 2" xfId="3"/>
    <cellStyle name="Level 3" xfId="5"/>
    <cellStyle name="Level 4" xfId="9"/>
    <cellStyle name="Level 4 2" xfId="2218"/>
    <cellStyle name="Linked Cell" xfId="8088" builtinId="24" customBuiltin="1"/>
    <cellStyle name="Linked Cell 2" xfId="389"/>
    <cellStyle name="Linked Cell 2 2" xfId="10657"/>
    <cellStyle name="Linked Cell 2 3" xfId="10504"/>
    <cellStyle name="Linked Cell 3" xfId="390"/>
    <cellStyle name="Main Heading" xfId="391"/>
    <cellStyle name="Neutral 2" xfId="392"/>
    <cellStyle name="Neutral 2 2" xfId="10658"/>
    <cellStyle name="Neutral 2 3" xfId="10500"/>
    <cellStyle name="Neutral 3" xfId="393"/>
    <cellStyle name="Neutral 3 2" xfId="55199"/>
    <cellStyle name="Neutral 4" xfId="10485"/>
    <cellStyle name="Neutral 4 2" xfId="55198"/>
    <cellStyle name="Neutral 5" xfId="55231"/>
    <cellStyle name="Neutral 6" xfId="55213"/>
    <cellStyle name="Normal" xfId="0" builtinId="0"/>
    <cellStyle name="Normal - Style1 2 2" xfId="8072"/>
    <cellStyle name="Normal 10" xfId="394"/>
    <cellStyle name="Normal 10 2" xfId="55222"/>
    <cellStyle name="Normal 10 2 2 2" xfId="2144"/>
    <cellStyle name="Normal 10 2 2 2 2" xfId="8073"/>
    <cellStyle name="Normal 11" xfId="8"/>
    <cellStyle name="Normal 11 2" xfId="395"/>
    <cellStyle name="Normal 11 2 2" xfId="2220"/>
    <cellStyle name="Normal 11 2 26" xfId="8075"/>
    <cellStyle name="Normal 11 3" xfId="2219"/>
    <cellStyle name="Normal 11 4" xfId="55223"/>
    <cellStyle name="Normal 11_3.15 Additional Data" xfId="2221"/>
    <cellStyle name="Normal 12" xfId="396"/>
    <cellStyle name="Normal 12 2" xfId="397"/>
    <cellStyle name="Normal 12 2 2" xfId="2223"/>
    <cellStyle name="Normal 12 3" xfId="2222"/>
    <cellStyle name="Normal 12 4" xfId="55230"/>
    <cellStyle name="Normal 12_3.15 Additional Data" xfId="2224"/>
    <cellStyle name="Normal 13" xfId="398"/>
    <cellStyle name="Normal 13 2" xfId="23"/>
    <cellStyle name="Normal 13 2 10" xfId="1309"/>
    <cellStyle name="Normal 13 2 2" xfId="1321"/>
    <cellStyle name="Normal 13 2 2 2 15" xfId="2470"/>
    <cellStyle name="Normal 14" xfId="20"/>
    <cellStyle name="Normal 14 2 10" xfId="1310"/>
    <cellStyle name="Normal 14 2_List of table gaps" xfId="2471"/>
    <cellStyle name="Normal 15" xfId="18"/>
    <cellStyle name="Normal 15 2" xfId="2225"/>
    <cellStyle name="Normal 16" xfId="399"/>
    <cellStyle name="Normal 16 2" xfId="2226"/>
    <cellStyle name="Normal 16 3" xfId="55200"/>
    <cellStyle name="Normal 17" xfId="400"/>
    <cellStyle name="Normal 17 2" xfId="2148"/>
    <cellStyle name="Normal 17 2 2" xfId="13000"/>
    <cellStyle name="Normal 17 2 2 2" xfId="39421"/>
    <cellStyle name="Normal 17 2 3" xfId="29128"/>
    <cellStyle name="Normal 18" xfId="401"/>
    <cellStyle name="Normal 19" xfId="402"/>
    <cellStyle name="Normal 2" xfId="403"/>
    <cellStyle name="Normal 2 10" xfId="404"/>
    <cellStyle name="Normal 2 11" xfId="405"/>
    <cellStyle name="Normal 2 12" xfId="406"/>
    <cellStyle name="Normal 2 13" xfId="407"/>
    <cellStyle name="Normal 2 130 2 2" xfId="8077"/>
    <cellStyle name="Normal 2 130 2 2 2" xfId="18744"/>
    <cellStyle name="Normal 2 130 2 2 2 2" xfId="45158"/>
    <cellStyle name="Normal 2 130 2 2 2 3" xfId="55252"/>
    <cellStyle name="Normal 2 130 2 2 3" xfId="34675"/>
    <cellStyle name="Normal 2 130 2 2 4" xfId="55251"/>
    <cellStyle name="Normal 2 14" xfId="408"/>
    <cellStyle name="Normal 2 15" xfId="409"/>
    <cellStyle name="Normal 2 16" xfId="410"/>
    <cellStyle name="Normal 2 17" xfId="411"/>
    <cellStyle name="Normal 2 18" xfId="412"/>
    <cellStyle name="Normal 2 19" xfId="413"/>
    <cellStyle name="Normal 2 2" xfId="414"/>
    <cellStyle name="Normal 2 2 10" xfId="415"/>
    <cellStyle name="Normal 2 2 11" xfId="416"/>
    <cellStyle name="Normal 2 2 11 2" xfId="417"/>
    <cellStyle name="Normal 2 2 11 2 2" xfId="418"/>
    <cellStyle name="Normal 2 2 11 2 3" xfId="419"/>
    <cellStyle name="Normal 2 2 11 2 4" xfId="420"/>
    <cellStyle name="Normal 2 2 11 2 5" xfId="421"/>
    <cellStyle name="Normal 2 2 11 2 6" xfId="422"/>
    <cellStyle name="Normal 2 2 11 2 7" xfId="423"/>
    <cellStyle name="Normal 2 2 11 3" xfId="424"/>
    <cellStyle name="Normal 2 2 11 4" xfId="425"/>
    <cellStyle name="Normal 2 2 11 5" xfId="426"/>
    <cellStyle name="Normal 2 2 11 6" xfId="427"/>
    <cellStyle name="Normal 2 2 11 7" xfId="428"/>
    <cellStyle name="Normal 2 2 11 8" xfId="429"/>
    <cellStyle name="Normal 2 2 12" xfId="430"/>
    <cellStyle name="Normal 2 2 13" xfId="431"/>
    <cellStyle name="Normal 2 2 13 2" xfId="432"/>
    <cellStyle name="Normal 2 2 13 3" xfId="433"/>
    <cellStyle name="Normal 2 2 13 4" xfId="434"/>
    <cellStyle name="Normal 2 2 13 5" xfId="435"/>
    <cellStyle name="Normal 2 2 13 6" xfId="436"/>
    <cellStyle name="Normal 2 2 13 7" xfId="437"/>
    <cellStyle name="Normal 2 2 14" xfId="438"/>
    <cellStyle name="Normal 2 2 15" xfId="439"/>
    <cellStyle name="Normal 2 2 16" xfId="440"/>
    <cellStyle name="Normal 2 2 17" xfId="441"/>
    <cellStyle name="Normal 2 2 18" xfId="442"/>
    <cellStyle name="Normal 2 2 19" xfId="443"/>
    <cellStyle name="Normal 2 2 2" xfId="444"/>
    <cellStyle name="Normal 2 2 2 10" xfId="445"/>
    <cellStyle name="Normal 2 2 2 11" xfId="446"/>
    <cellStyle name="Normal 2 2 2 11 2" xfId="447"/>
    <cellStyle name="Normal 2 2 2 11 2 2" xfId="448"/>
    <cellStyle name="Normal 2 2 2 11 2 3" xfId="449"/>
    <cellStyle name="Normal 2 2 2 11 2 4" xfId="450"/>
    <cellStyle name="Normal 2 2 2 11 2 5" xfId="451"/>
    <cellStyle name="Normal 2 2 2 11 2 6" xfId="452"/>
    <cellStyle name="Normal 2 2 2 11 2 7" xfId="453"/>
    <cellStyle name="Normal 2 2 2 11 3" xfId="454"/>
    <cellStyle name="Normal 2 2 2 11 4" xfId="455"/>
    <cellStyle name="Normal 2 2 2 11 5" xfId="456"/>
    <cellStyle name="Normal 2 2 2 11 6" xfId="457"/>
    <cellStyle name="Normal 2 2 2 11 7" xfId="458"/>
    <cellStyle name="Normal 2 2 2 11 8" xfId="459"/>
    <cellStyle name="Normal 2 2 2 12" xfId="460"/>
    <cellStyle name="Normal 2 2 2 13" xfId="461"/>
    <cellStyle name="Normal 2 2 2 13 2" xfId="462"/>
    <cellStyle name="Normal 2 2 2 13 3" xfId="463"/>
    <cellStyle name="Normal 2 2 2 13 4" xfId="464"/>
    <cellStyle name="Normal 2 2 2 13 5" xfId="465"/>
    <cellStyle name="Normal 2 2 2 13 6" xfId="466"/>
    <cellStyle name="Normal 2 2 2 13 7" xfId="467"/>
    <cellStyle name="Normal 2 2 2 14" xfId="468"/>
    <cellStyle name="Normal 2 2 2 15" xfId="469"/>
    <cellStyle name="Normal 2 2 2 16" xfId="470"/>
    <cellStyle name="Normal 2 2 2 17" xfId="471"/>
    <cellStyle name="Normal 2 2 2 18" xfId="472"/>
    <cellStyle name="Normal 2 2 2 19" xfId="473"/>
    <cellStyle name="Normal 2 2 2 2" xfId="474"/>
    <cellStyle name="Normal 2 2 2 2 10" xfId="475"/>
    <cellStyle name="Normal 2 2 2 2 11" xfId="476"/>
    <cellStyle name="Normal 2 2 2 2 11 2" xfId="477"/>
    <cellStyle name="Normal 2 2 2 2 11 3" xfId="478"/>
    <cellStyle name="Normal 2 2 2 2 11 4" xfId="479"/>
    <cellStyle name="Normal 2 2 2 2 11 5" xfId="480"/>
    <cellStyle name="Normal 2 2 2 2 11 6" xfId="481"/>
    <cellStyle name="Normal 2 2 2 2 11 7" xfId="482"/>
    <cellStyle name="Normal 2 2 2 2 12" xfId="483"/>
    <cellStyle name="Normal 2 2 2 2 13" xfId="484"/>
    <cellStyle name="Normal 2 2 2 2 14" xfId="485"/>
    <cellStyle name="Normal 2 2 2 2 15" xfId="486"/>
    <cellStyle name="Normal 2 2 2 2 16" xfId="487"/>
    <cellStyle name="Normal 2 2 2 2 17" xfId="488"/>
    <cellStyle name="Normal 2 2 2 2 18" xfId="489"/>
    <cellStyle name="Normal 2 2 2 2 19" xfId="490"/>
    <cellStyle name="Normal 2 2 2 2 2" xfId="491"/>
    <cellStyle name="Normal 2 2 2 2 2 10" xfId="492"/>
    <cellStyle name="Normal 2 2 2 2 2 11" xfId="493"/>
    <cellStyle name="Normal 2 2 2 2 2 11 2" xfId="494"/>
    <cellStyle name="Normal 2 2 2 2 2 11 3" xfId="495"/>
    <cellStyle name="Normal 2 2 2 2 2 11 4" xfId="496"/>
    <cellStyle name="Normal 2 2 2 2 2 11 5" xfId="497"/>
    <cellStyle name="Normal 2 2 2 2 2 11 6" xfId="498"/>
    <cellStyle name="Normal 2 2 2 2 2 11 7" xfId="499"/>
    <cellStyle name="Normal 2 2 2 2 2 12" xfId="500"/>
    <cellStyle name="Normal 2 2 2 2 2 13" xfId="501"/>
    <cellStyle name="Normal 2 2 2 2 2 14" xfId="502"/>
    <cellStyle name="Normal 2 2 2 2 2 15" xfId="503"/>
    <cellStyle name="Normal 2 2 2 2 2 16" xfId="504"/>
    <cellStyle name="Normal 2 2 2 2 2 17" xfId="505"/>
    <cellStyle name="Normal 2 2 2 2 2 18" xfId="506"/>
    <cellStyle name="Normal 2 2 2 2 2 19" xfId="507"/>
    <cellStyle name="Normal 2 2 2 2 2 2" xfId="508"/>
    <cellStyle name="Normal 2 2 2 2 2 2 10" xfId="509"/>
    <cellStyle name="Normal 2 2 2 2 2 2 10 2" xfId="510"/>
    <cellStyle name="Normal 2 2 2 2 2 2 10 3" xfId="511"/>
    <cellStyle name="Normal 2 2 2 2 2 2 10 4" xfId="512"/>
    <cellStyle name="Normal 2 2 2 2 2 2 10 5" xfId="513"/>
    <cellStyle name="Normal 2 2 2 2 2 2 10 6" xfId="514"/>
    <cellStyle name="Normal 2 2 2 2 2 2 10 7" xfId="515"/>
    <cellStyle name="Normal 2 2 2 2 2 2 11" xfId="516"/>
    <cellStyle name="Normal 2 2 2 2 2 2 12" xfId="517"/>
    <cellStyle name="Normal 2 2 2 2 2 2 13" xfId="518"/>
    <cellStyle name="Normal 2 2 2 2 2 2 14" xfId="519"/>
    <cellStyle name="Normal 2 2 2 2 2 2 15" xfId="520"/>
    <cellStyle name="Normal 2 2 2 2 2 2 16" xfId="521"/>
    <cellStyle name="Normal 2 2 2 2 2 2 17" xfId="522"/>
    <cellStyle name="Normal 2 2 2 2 2 2 18" xfId="523"/>
    <cellStyle name="Normal 2 2 2 2 2 2 19" xfId="524"/>
    <cellStyle name="Normal 2 2 2 2 2 2 2" xfId="525"/>
    <cellStyle name="Normal 2 2 2 2 2 2 2 10" xfId="526"/>
    <cellStyle name="Normal 2 2 2 2 2 2 2 10 2" xfId="527"/>
    <cellStyle name="Normal 2 2 2 2 2 2 2 10 3" xfId="528"/>
    <cellStyle name="Normal 2 2 2 2 2 2 2 10 4" xfId="529"/>
    <cellStyle name="Normal 2 2 2 2 2 2 2 10 5" xfId="530"/>
    <cellStyle name="Normal 2 2 2 2 2 2 2 10 6" xfId="531"/>
    <cellStyle name="Normal 2 2 2 2 2 2 2 10 7" xfId="532"/>
    <cellStyle name="Normal 2 2 2 2 2 2 2 11" xfId="533"/>
    <cellStyle name="Normal 2 2 2 2 2 2 2 12" xfId="534"/>
    <cellStyle name="Normal 2 2 2 2 2 2 2 13" xfId="535"/>
    <cellStyle name="Normal 2 2 2 2 2 2 2 14" xfId="536"/>
    <cellStyle name="Normal 2 2 2 2 2 2 2 15" xfId="537"/>
    <cellStyle name="Normal 2 2 2 2 2 2 2 16" xfId="538"/>
    <cellStyle name="Normal 2 2 2 2 2 2 2 17" xfId="539"/>
    <cellStyle name="Normal 2 2 2 2 2 2 2 18" xfId="540"/>
    <cellStyle name="Normal 2 2 2 2 2 2 2 19" xfId="541"/>
    <cellStyle name="Normal 2 2 2 2 2 2 2 2" xfId="542"/>
    <cellStyle name="Normal 2 2 2 2 2 2 2 2 10" xfId="543"/>
    <cellStyle name="Normal 2 2 2 2 2 2 2 2 11" xfId="544"/>
    <cellStyle name="Normal 2 2 2 2 2 2 2 2 12" xfId="545"/>
    <cellStyle name="Normal 2 2 2 2 2 2 2 2 13" xfId="546"/>
    <cellStyle name="Normal 2 2 2 2 2 2 2 2 14" xfId="547"/>
    <cellStyle name="Normal 2 2 2 2 2 2 2 2 15" xfId="548"/>
    <cellStyle name="Normal 2 2 2 2 2 2 2 2 16" xfId="549"/>
    <cellStyle name="Normal 2 2 2 2 2 2 2 2 17" xfId="550"/>
    <cellStyle name="Normal 2 2 2 2 2 2 2 2 18" xfId="551"/>
    <cellStyle name="Normal 2 2 2 2 2 2 2 2 19" xfId="552"/>
    <cellStyle name="Normal 2 2 2 2 2 2 2 2 2" xfId="553"/>
    <cellStyle name="Normal 2 2 2 2 2 2 2 2 2 10" xfId="554"/>
    <cellStyle name="Normal 2 2 2 2 2 2 2 2 2 11" xfId="555"/>
    <cellStyle name="Normal 2 2 2 2 2 2 2 2 2 12" xfId="556"/>
    <cellStyle name="Normal 2 2 2 2 2 2 2 2 2 13" xfId="557"/>
    <cellStyle name="Normal 2 2 2 2 2 2 2 2 2 14" xfId="558"/>
    <cellStyle name="Normal 2 2 2 2 2 2 2 2 2 15" xfId="559"/>
    <cellStyle name="Normal 2 2 2 2 2 2 2 2 2 16" xfId="560"/>
    <cellStyle name="Normal 2 2 2 2 2 2 2 2 2 17" xfId="561"/>
    <cellStyle name="Normal 2 2 2 2 2 2 2 2 2 18" xfId="562"/>
    <cellStyle name="Normal 2 2 2 2 2 2 2 2 2 19" xfId="563"/>
    <cellStyle name="Normal 2 2 2 2 2 2 2 2 2 2" xfId="564"/>
    <cellStyle name="Normal 2 2 2 2 2 2 2 2 2 2 10" xfId="565"/>
    <cellStyle name="Normal 2 2 2 2 2 2 2 2 2 2 11" xfId="566"/>
    <cellStyle name="Normal 2 2 2 2 2 2 2 2 2 2 12" xfId="567"/>
    <cellStyle name="Normal 2 2 2 2 2 2 2 2 2 2 13" xfId="568"/>
    <cellStyle name="Normal 2 2 2 2 2 2 2 2 2 2 14" xfId="569"/>
    <cellStyle name="Normal 2 2 2 2 2 2 2 2 2 2 15" xfId="570"/>
    <cellStyle name="Normal 2 2 2 2 2 2 2 2 2 2 16" xfId="571"/>
    <cellStyle name="Normal 2 2 2 2 2 2 2 2 2 2 17" xfId="572"/>
    <cellStyle name="Normal 2 2 2 2 2 2 2 2 2 2 18" xfId="573"/>
    <cellStyle name="Normal 2 2 2 2 2 2 2 2 2 2 2" xfId="574"/>
    <cellStyle name="Normal 2 2 2 2 2 2 2 2 2 2 2 2" xfId="575"/>
    <cellStyle name="Normal 2 2 2 2 2 2 2 2 2 2 2 2 2" xfId="576"/>
    <cellStyle name="Normal 2 2 2 2 2 2 2 2 2 2 2 2 3" xfId="577"/>
    <cellStyle name="Normal 2 2 2 2 2 2 2 2 2 2 2 2 4" xfId="578"/>
    <cellStyle name="Normal 2 2 2 2 2 2 2 2 2 2 2 2 5" xfId="579"/>
    <cellStyle name="Normal 2 2 2 2 2 2 2 2 2 2 2 2 6" xfId="580"/>
    <cellStyle name="Normal 2 2 2 2 2 2 2 2 2 2 2 2 7" xfId="581"/>
    <cellStyle name="Normal 2 2 2 2 2 2 2 2 2 2 2 3" xfId="582"/>
    <cellStyle name="Normal 2 2 2 2 2 2 2 2 2 2 2 4" xfId="583"/>
    <cellStyle name="Normal 2 2 2 2 2 2 2 2 2 2 2 5" xfId="584"/>
    <cellStyle name="Normal 2 2 2 2 2 2 2 2 2 2 2 6" xfId="585"/>
    <cellStyle name="Normal 2 2 2 2 2 2 2 2 2 2 2 7" xfId="586"/>
    <cellStyle name="Normal 2 2 2 2 2 2 2 2 2 2 2 8" xfId="587"/>
    <cellStyle name="Normal 2 2 2 2 2 2 2 2 2 2 3" xfId="588"/>
    <cellStyle name="Normal 2 2 2 2 2 2 2 2 2 2 4" xfId="589"/>
    <cellStyle name="Normal 2 2 2 2 2 2 2 2 2 2 5" xfId="590"/>
    <cellStyle name="Normal 2 2 2 2 2 2 2 2 2 2 5 2" xfId="591"/>
    <cellStyle name="Normal 2 2 2 2 2 2 2 2 2 2 5 3" xfId="592"/>
    <cellStyle name="Normal 2 2 2 2 2 2 2 2 2 2 5 4" xfId="593"/>
    <cellStyle name="Normal 2 2 2 2 2 2 2 2 2 2 5 5" xfId="594"/>
    <cellStyle name="Normal 2 2 2 2 2 2 2 2 2 2 5 6" xfId="595"/>
    <cellStyle name="Normal 2 2 2 2 2 2 2 2 2 2 5 7" xfId="596"/>
    <cellStyle name="Normal 2 2 2 2 2 2 2 2 2 2 6" xfId="597"/>
    <cellStyle name="Normal 2 2 2 2 2 2 2 2 2 2 7" xfId="598"/>
    <cellStyle name="Normal 2 2 2 2 2 2 2 2 2 2 8" xfId="599"/>
    <cellStyle name="Normal 2 2 2 2 2 2 2 2 2 2 9" xfId="600"/>
    <cellStyle name="Normal 2 2 2 2 2 2 2 2 2 3" xfId="601"/>
    <cellStyle name="Normal 2 2 2 2 2 2 2 2 2 4" xfId="602"/>
    <cellStyle name="Normal 2 2 2 2 2 2 2 2 2 4 2" xfId="603"/>
    <cellStyle name="Normal 2 2 2 2 2 2 2 2 2 4 2 2" xfId="604"/>
    <cellStyle name="Normal 2 2 2 2 2 2 2 2 2 4 2 3" xfId="605"/>
    <cellStyle name="Normal 2 2 2 2 2 2 2 2 2 4 2 4" xfId="606"/>
    <cellStyle name="Normal 2 2 2 2 2 2 2 2 2 4 2 5" xfId="607"/>
    <cellStyle name="Normal 2 2 2 2 2 2 2 2 2 4 2 6" xfId="608"/>
    <cellStyle name="Normal 2 2 2 2 2 2 2 2 2 4 2 7" xfId="609"/>
    <cellStyle name="Normal 2 2 2 2 2 2 2 2 2 4 3" xfId="610"/>
    <cellStyle name="Normal 2 2 2 2 2 2 2 2 2 4 4" xfId="611"/>
    <cellStyle name="Normal 2 2 2 2 2 2 2 2 2 4 5" xfId="612"/>
    <cellStyle name="Normal 2 2 2 2 2 2 2 2 2 4 6" xfId="613"/>
    <cellStyle name="Normal 2 2 2 2 2 2 2 2 2 4 7" xfId="614"/>
    <cellStyle name="Normal 2 2 2 2 2 2 2 2 2 4 8" xfId="615"/>
    <cellStyle name="Normal 2 2 2 2 2 2 2 2 2 5" xfId="616"/>
    <cellStyle name="Normal 2 2 2 2 2 2 2 2 2 6" xfId="617"/>
    <cellStyle name="Normal 2 2 2 2 2 2 2 2 2 6 2" xfId="618"/>
    <cellStyle name="Normal 2 2 2 2 2 2 2 2 2 6 3" xfId="619"/>
    <cellStyle name="Normal 2 2 2 2 2 2 2 2 2 6 4" xfId="620"/>
    <cellStyle name="Normal 2 2 2 2 2 2 2 2 2 6 5" xfId="621"/>
    <cellStyle name="Normal 2 2 2 2 2 2 2 2 2 6 6" xfId="622"/>
    <cellStyle name="Normal 2 2 2 2 2 2 2 2 2 6 7" xfId="623"/>
    <cellStyle name="Normal 2 2 2 2 2 2 2 2 2 7" xfId="624"/>
    <cellStyle name="Normal 2 2 2 2 2 2 2 2 2 8" xfId="625"/>
    <cellStyle name="Normal 2 2 2 2 2 2 2 2 2 9" xfId="626"/>
    <cellStyle name="Normal 2 2 2 2 2 2 2 2 2_Opex Input" xfId="627"/>
    <cellStyle name="Normal 2 2 2 2 2 2 2 2 20" xfId="628"/>
    <cellStyle name="Normal 2 2 2 2 2 2 2 2 3" xfId="629"/>
    <cellStyle name="Normal 2 2 2 2 2 2 2 2 4" xfId="630"/>
    <cellStyle name="Normal 2 2 2 2 2 2 2 2 5" xfId="631"/>
    <cellStyle name="Normal 2 2 2 2 2 2 2 2 5 2" xfId="632"/>
    <cellStyle name="Normal 2 2 2 2 2 2 2 2 5 2 2" xfId="633"/>
    <cellStyle name="Normal 2 2 2 2 2 2 2 2 5 2 3" xfId="634"/>
    <cellStyle name="Normal 2 2 2 2 2 2 2 2 5 2 4" xfId="635"/>
    <cellStyle name="Normal 2 2 2 2 2 2 2 2 5 2 5" xfId="636"/>
    <cellStyle name="Normal 2 2 2 2 2 2 2 2 5 2 6" xfId="637"/>
    <cellStyle name="Normal 2 2 2 2 2 2 2 2 5 2 7" xfId="638"/>
    <cellStyle name="Normal 2 2 2 2 2 2 2 2 5 3" xfId="639"/>
    <cellStyle name="Normal 2 2 2 2 2 2 2 2 5 4" xfId="640"/>
    <cellStyle name="Normal 2 2 2 2 2 2 2 2 5 5" xfId="641"/>
    <cellStyle name="Normal 2 2 2 2 2 2 2 2 5 6" xfId="642"/>
    <cellStyle name="Normal 2 2 2 2 2 2 2 2 5 7" xfId="643"/>
    <cellStyle name="Normal 2 2 2 2 2 2 2 2 5 8" xfId="644"/>
    <cellStyle name="Normal 2 2 2 2 2 2 2 2 6" xfId="645"/>
    <cellStyle name="Normal 2 2 2 2 2 2 2 2 7" xfId="646"/>
    <cellStyle name="Normal 2 2 2 2 2 2 2 2 7 2" xfId="647"/>
    <cellStyle name="Normal 2 2 2 2 2 2 2 2 7 3" xfId="648"/>
    <cellStyle name="Normal 2 2 2 2 2 2 2 2 7 4" xfId="649"/>
    <cellStyle name="Normal 2 2 2 2 2 2 2 2 7 5" xfId="650"/>
    <cellStyle name="Normal 2 2 2 2 2 2 2 2 7 6" xfId="651"/>
    <cellStyle name="Normal 2 2 2 2 2 2 2 2 7 7" xfId="652"/>
    <cellStyle name="Normal 2 2 2 2 2 2 2 2 8" xfId="653"/>
    <cellStyle name="Normal 2 2 2 2 2 2 2 2 9" xfId="654"/>
    <cellStyle name="Normal 2 2 2 2 2 2 2 2_ELEC SAP FCST UPLOAD" xfId="655"/>
    <cellStyle name="Normal 2 2 2 2 2 2 2 20" xfId="656"/>
    <cellStyle name="Normal 2 2 2 2 2 2 2 21" xfId="657"/>
    <cellStyle name="Normal 2 2 2 2 2 2 2 22" xfId="658"/>
    <cellStyle name="Normal 2 2 2 2 2 2 2 23" xfId="659"/>
    <cellStyle name="Normal 2 2 2 2 2 2 2 3" xfId="660"/>
    <cellStyle name="Normal 2 2 2 2 2 2 2 4" xfId="661"/>
    <cellStyle name="Normal 2 2 2 2 2 2 2 5" xfId="662"/>
    <cellStyle name="Normal 2 2 2 2 2 2 2 6" xfId="663"/>
    <cellStyle name="Normal 2 2 2 2 2 2 2 7" xfId="664"/>
    <cellStyle name="Normal 2 2 2 2 2 2 2 8" xfId="665"/>
    <cellStyle name="Normal 2 2 2 2 2 2 2 8 2" xfId="666"/>
    <cellStyle name="Normal 2 2 2 2 2 2 2 8 2 2" xfId="667"/>
    <cellStyle name="Normal 2 2 2 2 2 2 2 8 2 3" xfId="668"/>
    <cellStyle name="Normal 2 2 2 2 2 2 2 8 2 4" xfId="669"/>
    <cellStyle name="Normal 2 2 2 2 2 2 2 8 2 5" xfId="670"/>
    <cellStyle name="Normal 2 2 2 2 2 2 2 8 2 6" xfId="671"/>
    <cellStyle name="Normal 2 2 2 2 2 2 2 8 2 7" xfId="672"/>
    <cellStyle name="Normal 2 2 2 2 2 2 2 8 3" xfId="673"/>
    <cellStyle name="Normal 2 2 2 2 2 2 2 8 4" xfId="674"/>
    <cellStyle name="Normal 2 2 2 2 2 2 2 8 5" xfId="675"/>
    <cellStyle name="Normal 2 2 2 2 2 2 2 8 6" xfId="676"/>
    <cellStyle name="Normal 2 2 2 2 2 2 2 8 7" xfId="677"/>
    <cellStyle name="Normal 2 2 2 2 2 2 2 8 8" xfId="678"/>
    <cellStyle name="Normal 2 2 2 2 2 2 2 9" xfId="679"/>
    <cellStyle name="Normal 2 2 2 2 2 2 2_ELEC SAP FCST UPLOAD" xfId="680"/>
    <cellStyle name="Normal 2 2 2 2 2 2 20" xfId="681"/>
    <cellStyle name="Normal 2 2 2 2 2 2 21" xfId="682"/>
    <cellStyle name="Normal 2 2 2 2 2 2 22" xfId="683"/>
    <cellStyle name="Normal 2 2 2 2 2 2 23" xfId="684"/>
    <cellStyle name="Normal 2 2 2 2 2 2 3" xfId="685"/>
    <cellStyle name="Normal 2 2 2 2 2 2 3 2" xfId="686"/>
    <cellStyle name="Normal 2 2 2 2 2 2 3 3" xfId="687"/>
    <cellStyle name="Normal 2 2 2 2 2 2 3_ELEC SAP FCST UPLOAD" xfId="688"/>
    <cellStyle name="Normal 2 2 2 2 2 2 4" xfId="689"/>
    <cellStyle name="Normal 2 2 2 2 2 2 5" xfId="690"/>
    <cellStyle name="Normal 2 2 2 2 2 2 6" xfId="691"/>
    <cellStyle name="Normal 2 2 2 2 2 2 7" xfId="692"/>
    <cellStyle name="Normal 2 2 2 2 2 2 8" xfId="693"/>
    <cellStyle name="Normal 2 2 2 2 2 2 8 2" xfId="694"/>
    <cellStyle name="Normal 2 2 2 2 2 2 8 2 2" xfId="695"/>
    <cellStyle name="Normal 2 2 2 2 2 2 8 2 3" xfId="696"/>
    <cellStyle name="Normal 2 2 2 2 2 2 8 2 4" xfId="697"/>
    <cellStyle name="Normal 2 2 2 2 2 2 8 2 5" xfId="698"/>
    <cellStyle name="Normal 2 2 2 2 2 2 8 2 6" xfId="699"/>
    <cellStyle name="Normal 2 2 2 2 2 2 8 2 7" xfId="700"/>
    <cellStyle name="Normal 2 2 2 2 2 2 8 3" xfId="701"/>
    <cellStyle name="Normal 2 2 2 2 2 2 8 4" xfId="702"/>
    <cellStyle name="Normal 2 2 2 2 2 2 8 5" xfId="703"/>
    <cellStyle name="Normal 2 2 2 2 2 2 8 6" xfId="704"/>
    <cellStyle name="Normal 2 2 2 2 2 2 8 7" xfId="705"/>
    <cellStyle name="Normal 2 2 2 2 2 2 8 8" xfId="706"/>
    <cellStyle name="Normal 2 2 2 2 2 2 9" xfId="707"/>
    <cellStyle name="Normal 2 2 2 2 2 2_ELEC SAP FCST UPLOAD" xfId="708"/>
    <cellStyle name="Normal 2 2 2 2 2 20" xfId="709"/>
    <cellStyle name="Normal 2 2 2 2 2 21" xfId="710"/>
    <cellStyle name="Normal 2 2 2 2 2 22" xfId="711"/>
    <cellStyle name="Normal 2 2 2 2 2 23" xfId="712"/>
    <cellStyle name="Normal 2 2 2 2 2 24" xfId="713"/>
    <cellStyle name="Normal 2 2 2 2 2 3" xfId="714"/>
    <cellStyle name="Normal 2 2 2 2 2 3 2" xfId="715"/>
    <cellStyle name="Normal 2 2 2 2 2 3 3" xfId="716"/>
    <cellStyle name="Normal 2 2 2 2 2 3_ELEC SAP FCST UPLOAD" xfId="717"/>
    <cellStyle name="Normal 2 2 2 2 2 4" xfId="718"/>
    <cellStyle name="Normal 2 2 2 2 2 5" xfId="719"/>
    <cellStyle name="Normal 2 2 2 2 2 6" xfId="720"/>
    <cellStyle name="Normal 2 2 2 2 2 7" xfId="721"/>
    <cellStyle name="Normal 2 2 2 2 2 8" xfId="722"/>
    <cellStyle name="Normal 2 2 2 2 2 9" xfId="723"/>
    <cellStyle name="Normal 2 2 2 2 2 9 2" xfId="724"/>
    <cellStyle name="Normal 2 2 2 2 2 9 2 2" xfId="725"/>
    <cellStyle name="Normal 2 2 2 2 2 9 2 3" xfId="726"/>
    <cellStyle name="Normal 2 2 2 2 2 9 2 4" xfId="727"/>
    <cellStyle name="Normal 2 2 2 2 2 9 2 5" xfId="728"/>
    <cellStyle name="Normal 2 2 2 2 2 9 2 6" xfId="729"/>
    <cellStyle name="Normal 2 2 2 2 2 9 2 7" xfId="730"/>
    <cellStyle name="Normal 2 2 2 2 2 9 3" xfId="731"/>
    <cellStyle name="Normal 2 2 2 2 2 9 4" xfId="732"/>
    <cellStyle name="Normal 2 2 2 2 2 9 5" xfId="733"/>
    <cellStyle name="Normal 2 2 2 2 2 9 6" xfId="734"/>
    <cellStyle name="Normal 2 2 2 2 2 9 7" xfId="735"/>
    <cellStyle name="Normal 2 2 2 2 2 9 8" xfId="736"/>
    <cellStyle name="Normal 2 2 2 2 2_ELEC SAP FCST UPLOAD" xfId="737"/>
    <cellStyle name="Normal 2 2 2 2 20" xfId="738"/>
    <cellStyle name="Normal 2 2 2 2 21" xfId="739"/>
    <cellStyle name="Normal 2 2 2 2 22" xfId="740"/>
    <cellStyle name="Normal 2 2 2 2 23" xfId="741"/>
    <cellStyle name="Normal 2 2 2 2 24" xfId="742"/>
    <cellStyle name="Normal 2 2 2 2 3" xfId="743"/>
    <cellStyle name="Normal 2 2 2 2 3 2" xfId="744"/>
    <cellStyle name="Normal 2 2 2 2 3 2 2" xfId="745"/>
    <cellStyle name="Normal 2 2 2 2 3 2 3" xfId="746"/>
    <cellStyle name="Normal 2 2 2 2 3 2_ELEC SAP FCST UPLOAD" xfId="747"/>
    <cellStyle name="Normal 2 2 2 2 3 3" xfId="748"/>
    <cellStyle name="Normal 2 2 2 2 3 4" xfId="749"/>
    <cellStyle name="Normal 2 2 2 2 3 5" xfId="750"/>
    <cellStyle name="Normal 2 2 2 2 3 6" xfId="751"/>
    <cellStyle name="Normal 2 2 2 2 3_ELEC SAP FCST UPLOAD" xfId="752"/>
    <cellStyle name="Normal 2 2 2 2 4" xfId="753"/>
    <cellStyle name="Normal 2 2 2 2 4 2" xfId="754"/>
    <cellStyle name="Normal 2 2 2 2 4 3" xfId="755"/>
    <cellStyle name="Normal 2 2 2 2 4_ELEC SAP FCST UPLOAD" xfId="756"/>
    <cellStyle name="Normal 2 2 2 2 5" xfId="757"/>
    <cellStyle name="Normal 2 2 2 2 6" xfId="758"/>
    <cellStyle name="Normal 2 2 2 2 7" xfId="759"/>
    <cellStyle name="Normal 2 2 2 2 8" xfId="760"/>
    <cellStyle name="Normal 2 2 2 2 9" xfId="761"/>
    <cellStyle name="Normal 2 2 2 2 9 2" xfId="762"/>
    <cellStyle name="Normal 2 2 2 2 9 2 2" xfId="763"/>
    <cellStyle name="Normal 2 2 2 2 9 2 3" xfId="764"/>
    <cellStyle name="Normal 2 2 2 2 9 2 4" xfId="765"/>
    <cellStyle name="Normal 2 2 2 2 9 2 5" xfId="766"/>
    <cellStyle name="Normal 2 2 2 2 9 2 6" xfId="767"/>
    <cellStyle name="Normal 2 2 2 2 9 2 7" xfId="768"/>
    <cellStyle name="Normal 2 2 2 2 9 3" xfId="769"/>
    <cellStyle name="Normal 2 2 2 2 9 4" xfId="770"/>
    <cellStyle name="Normal 2 2 2 2 9 5" xfId="771"/>
    <cellStyle name="Normal 2 2 2 2 9 6" xfId="772"/>
    <cellStyle name="Normal 2 2 2 2 9 7" xfId="773"/>
    <cellStyle name="Normal 2 2 2 2 9 8" xfId="774"/>
    <cellStyle name="Normal 2 2 2 2_ELEC SAP FCST UPLOAD" xfId="775"/>
    <cellStyle name="Normal 2 2 2 20" xfId="776"/>
    <cellStyle name="Normal 2 2 2 21" xfId="777"/>
    <cellStyle name="Normal 2 2 2 22" xfId="778"/>
    <cellStyle name="Normal 2 2 2 23" xfId="779"/>
    <cellStyle name="Normal 2 2 2 24" xfId="780"/>
    <cellStyle name="Normal 2 2 2 25" xfId="781"/>
    <cellStyle name="Normal 2 2 2 26" xfId="782"/>
    <cellStyle name="Normal 2 2 2 27" xfId="2229"/>
    <cellStyle name="Normal 2 2 2 3" xfId="783"/>
    <cellStyle name="Normal 2 2 2 4" xfId="784"/>
    <cellStyle name="Normal 2 2 2 4 2" xfId="785"/>
    <cellStyle name="Normal 2 2 2 4 2 2" xfId="786"/>
    <cellStyle name="Normal 2 2 2 4 2 2 2" xfId="787"/>
    <cellStyle name="Normal 2 2 2 4 2 2 3" xfId="788"/>
    <cellStyle name="Normal 2 2 2 4 2 2_ELEC SAP FCST UPLOAD" xfId="789"/>
    <cellStyle name="Normal 2 2 2 4 2 3" xfId="790"/>
    <cellStyle name="Normal 2 2 2 4 2 4" xfId="791"/>
    <cellStyle name="Normal 2 2 2 4 2 5" xfId="792"/>
    <cellStyle name="Normal 2 2 2 4 2 6" xfId="793"/>
    <cellStyle name="Normal 2 2 2 4 2_ELEC SAP FCST UPLOAD" xfId="794"/>
    <cellStyle name="Normal 2 2 2 4 3" xfId="795"/>
    <cellStyle name="Normal 2 2 2 4 3 2" xfId="796"/>
    <cellStyle name="Normal 2 2 2 4 3 3" xfId="797"/>
    <cellStyle name="Normal 2 2 2 4 3_ELEC SAP FCST UPLOAD" xfId="798"/>
    <cellStyle name="Normal 2 2 2 4 4" xfId="799"/>
    <cellStyle name="Normal 2 2 2 4 5" xfId="800"/>
    <cellStyle name="Normal 2 2 2 4 6" xfId="801"/>
    <cellStyle name="Normal 2 2 2 4_ELEC SAP FCST UPLOAD" xfId="802"/>
    <cellStyle name="Normal 2 2 2 5" xfId="803"/>
    <cellStyle name="Normal 2 2 2 5 2" xfId="804"/>
    <cellStyle name="Normal 2 2 2 5 3" xfId="805"/>
    <cellStyle name="Normal 2 2 2 5_ELEC SAP FCST UPLOAD" xfId="806"/>
    <cellStyle name="Normal 2 2 2 6" xfId="807"/>
    <cellStyle name="Normal 2 2 2 7" xfId="808"/>
    <cellStyle name="Normal 2 2 2 8" xfId="809"/>
    <cellStyle name="Normal 2 2 2 9" xfId="810"/>
    <cellStyle name="Normal 2 2 2_ELEC SAP FCST UPLOAD" xfId="811"/>
    <cellStyle name="Normal 2 2 20" xfId="812"/>
    <cellStyle name="Normal 2 2 21" xfId="813"/>
    <cellStyle name="Normal 2 2 22" xfId="814"/>
    <cellStyle name="Normal 2 2 23" xfId="815"/>
    <cellStyle name="Normal 2 2 24" xfId="816"/>
    <cellStyle name="Normal 2 2 25" xfId="817"/>
    <cellStyle name="Normal 2 2 26" xfId="818"/>
    <cellStyle name="Normal 2 2 27" xfId="2228"/>
    <cellStyle name="Normal 2 2 28" xfId="2554"/>
    <cellStyle name="Normal 2 2 29" xfId="2571"/>
    <cellStyle name="Normal 2 2 3" xfId="819"/>
    <cellStyle name="Normal 2 2 3 2" xfId="820"/>
    <cellStyle name="Normal 2 2 3 2 2" xfId="821"/>
    <cellStyle name="Normal 2 2 3 2 2 2" xfId="822"/>
    <cellStyle name="Normal 2 2 3 2 2 2 2" xfId="823"/>
    <cellStyle name="Normal 2 2 3 2 2 2 2 2" xfId="824"/>
    <cellStyle name="Normal 2 2 3 2 2 2 2 3" xfId="825"/>
    <cellStyle name="Normal 2 2 3 2 2 2 2_ELEC SAP FCST UPLOAD" xfId="826"/>
    <cellStyle name="Normal 2 2 3 2 2 2 3" xfId="827"/>
    <cellStyle name="Normal 2 2 3 2 2 2 4" xfId="828"/>
    <cellStyle name="Normal 2 2 3 2 2 2 5" xfId="829"/>
    <cellStyle name="Normal 2 2 3 2 2 2 6" xfId="830"/>
    <cellStyle name="Normal 2 2 3 2 2 2_ELEC SAP FCST UPLOAD" xfId="831"/>
    <cellStyle name="Normal 2 2 3 2 2 3" xfId="832"/>
    <cellStyle name="Normal 2 2 3 2 2 3 2" xfId="833"/>
    <cellStyle name="Normal 2 2 3 2 2 3 3" xfId="834"/>
    <cellStyle name="Normal 2 2 3 2 2 3_ELEC SAP FCST UPLOAD" xfId="835"/>
    <cellStyle name="Normal 2 2 3 2 2 4" xfId="836"/>
    <cellStyle name="Normal 2 2 3 2 2 5" xfId="837"/>
    <cellStyle name="Normal 2 2 3 2 2 6" xfId="838"/>
    <cellStyle name="Normal 2 2 3 2 2_ELEC SAP FCST UPLOAD" xfId="839"/>
    <cellStyle name="Normal 2 2 3 2 3" xfId="840"/>
    <cellStyle name="Normal 2 2 3 2 3 2" xfId="841"/>
    <cellStyle name="Normal 2 2 3 2 3 3" xfId="842"/>
    <cellStyle name="Normal 2 2 3 2 3_ELEC SAP FCST UPLOAD" xfId="843"/>
    <cellStyle name="Normal 2 2 3 2 4" xfId="844"/>
    <cellStyle name="Normal 2 2 3 2 5" xfId="845"/>
    <cellStyle name="Normal 2 2 3 2 6" xfId="846"/>
    <cellStyle name="Normal 2 2 3 2 7" xfId="847"/>
    <cellStyle name="Normal 2 2 3 2_ELEC SAP FCST UPLOAD" xfId="848"/>
    <cellStyle name="Normal 2 2 3 3" xfId="849"/>
    <cellStyle name="Normal 2 2 3 3 2" xfId="850"/>
    <cellStyle name="Normal 2 2 3 3 2 2" xfId="851"/>
    <cellStyle name="Normal 2 2 3 3 2 3" xfId="852"/>
    <cellStyle name="Normal 2 2 3 3 2_ELEC SAP FCST UPLOAD" xfId="853"/>
    <cellStyle name="Normal 2 2 3 3 3" xfId="854"/>
    <cellStyle name="Normal 2 2 3 3 4" xfId="855"/>
    <cellStyle name="Normal 2 2 3 3 5" xfId="856"/>
    <cellStyle name="Normal 2 2 3 3 6" xfId="857"/>
    <cellStyle name="Normal 2 2 3 3_ELEC SAP FCST UPLOAD" xfId="858"/>
    <cellStyle name="Normal 2 2 3 4" xfId="859"/>
    <cellStyle name="Normal 2 2 3 4 2" xfId="860"/>
    <cellStyle name="Normal 2 2 3 4 3" xfId="861"/>
    <cellStyle name="Normal 2 2 3 4_ELEC SAP FCST UPLOAD" xfId="862"/>
    <cellStyle name="Normal 2 2 3 5" xfId="863"/>
    <cellStyle name="Normal 2 2 3 6" xfId="864"/>
    <cellStyle name="Normal 2 2 3 7" xfId="865"/>
    <cellStyle name="Normal 2 2 3_ELEC SAP FCST UPLOAD" xfId="866"/>
    <cellStyle name="Normal 2 2 30" xfId="2570"/>
    <cellStyle name="Normal 2 2 31" xfId="2583"/>
    <cellStyle name="Normal 2 2 32" xfId="55160"/>
    <cellStyle name="Normal 2 2 4" xfId="867"/>
    <cellStyle name="Normal 2 2 4 2" xfId="868"/>
    <cellStyle name="Normal 2 2 4 2 2" xfId="869"/>
    <cellStyle name="Normal 2 2 4 2 2 2" xfId="870"/>
    <cellStyle name="Normal 2 2 4 2 2 3" xfId="871"/>
    <cellStyle name="Normal 2 2 4 2 2_ELEC SAP FCST UPLOAD" xfId="872"/>
    <cellStyle name="Normal 2 2 4 2 3" xfId="873"/>
    <cellStyle name="Normal 2 2 4 2 4" xfId="874"/>
    <cellStyle name="Normal 2 2 4 2 5" xfId="875"/>
    <cellStyle name="Normal 2 2 4 2 6" xfId="876"/>
    <cellStyle name="Normal 2 2 4 2_ELEC SAP FCST UPLOAD" xfId="877"/>
    <cellStyle name="Normal 2 2 4 3" xfId="878"/>
    <cellStyle name="Normal 2 2 4 3 2" xfId="879"/>
    <cellStyle name="Normal 2 2 4 3 3" xfId="880"/>
    <cellStyle name="Normal 2 2 4 3_ELEC SAP FCST UPLOAD" xfId="881"/>
    <cellStyle name="Normal 2 2 4 4" xfId="882"/>
    <cellStyle name="Normal 2 2 4 5" xfId="883"/>
    <cellStyle name="Normal 2 2 4 6" xfId="884"/>
    <cellStyle name="Normal 2 2 4_ELEC SAP FCST UPLOAD" xfId="885"/>
    <cellStyle name="Normal 2 2 5" xfId="886"/>
    <cellStyle name="Normal 2 2 5 2" xfId="887"/>
    <cellStyle name="Normal 2 2 5 3" xfId="888"/>
    <cellStyle name="Normal 2 2 5_ELEC SAP FCST UPLOAD" xfId="889"/>
    <cellStyle name="Normal 2 2 54" xfId="2547"/>
    <cellStyle name="Normal 2 2 6" xfId="890"/>
    <cellStyle name="Normal 2 2 7" xfId="891"/>
    <cellStyle name="Normal 2 2 8" xfId="892"/>
    <cellStyle name="Normal 2 2 9" xfId="893"/>
    <cellStyle name="Normal 2 2_ELEC SAP FCST UPLOAD" xfId="894"/>
    <cellStyle name="Normal 2 20" xfId="895"/>
    <cellStyle name="Normal 2 21" xfId="896"/>
    <cellStyle name="Normal 2 22" xfId="897"/>
    <cellStyle name="Normal 2 23" xfId="898"/>
    <cellStyle name="Normal 2 24" xfId="899"/>
    <cellStyle name="Normal 2 25" xfId="900"/>
    <cellStyle name="Normal 2 26" xfId="901"/>
    <cellStyle name="Normal 2 27" xfId="902"/>
    <cellStyle name="Normal 2 28" xfId="2227"/>
    <cellStyle name="Normal 2 28 2" xfId="10659"/>
    <cellStyle name="Normal 2 29" xfId="10712"/>
    <cellStyle name="Normal 2 3" xfId="903"/>
    <cellStyle name="Normal 2 3 2" xfId="904"/>
    <cellStyle name="Normal 2 3 2 2" xfId="905"/>
    <cellStyle name="Normal 2 3 2 2 2" xfId="906"/>
    <cellStyle name="Normal 2 3 2 2 2 2" xfId="907"/>
    <cellStyle name="Normal 2 3 2 2 2 2 2" xfId="908"/>
    <cellStyle name="Normal 2 3 2 2 2 2 3" xfId="909"/>
    <cellStyle name="Normal 2 3 2 2 2 2_ELEC SAP FCST UPLOAD" xfId="910"/>
    <cellStyle name="Normal 2 3 2 2 2 3" xfId="911"/>
    <cellStyle name="Normal 2 3 2 2 2 4" xfId="912"/>
    <cellStyle name="Normal 2 3 2 2 2 5" xfId="913"/>
    <cellStyle name="Normal 2 3 2 2 2 6" xfId="914"/>
    <cellStyle name="Normal 2 3 2 2 2_ELEC SAP FCST UPLOAD" xfId="915"/>
    <cellStyle name="Normal 2 3 2 2 3" xfId="916"/>
    <cellStyle name="Normal 2 3 2 2 3 2" xfId="917"/>
    <cellStyle name="Normal 2 3 2 2 3 3" xfId="918"/>
    <cellStyle name="Normal 2 3 2 2 3_ELEC SAP FCST UPLOAD" xfId="919"/>
    <cellStyle name="Normal 2 3 2 2 4" xfId="920"/>
    <cellStyle name="Normal 2 3 2 2 5" xfId="921"/>
    <cellStyle name="Normal 2 3 2 2 6" xfId="922"/>
    <cellStyle name="Normal 2 3 2 2_ELEC SAP FCST UPLOAD" xfId="923"/>
    <cellStyle name="Normal 2 3 2 3" xfId="924"/>
    <cellStyle name="Normal 2 3 2 3 2" xfId="925"/>
    <cellStyle name="Normal 2 3 2 3 3" xfId="926"/>
    <cellStyle name="Normal 2 3 2 3_ELEC SAP FCST UPLOAD" xfId="927"/>
    <cellStyle name="Normal 2 3 2 4" xfId="928"/>
    <cellStyle name="Normal 2 3 2 5" xfId="929"/>
    <cellStyle name="Normal 2 3 2 6" xfId="930"/>
    <cellStyle name="Normal 2 3 2 7" xfId="931"/>
    <cellStyle name="Normal 2 3 2 8" xfId="2149"/>
    <cellStyle name="Normal 2 3 2_ELEC SAP FCST UPLOAD" xfId="932"/>
    <cellStyle name="Normal 2 3 3" xfId="933"/>
    <cellStyle name="Normal 2 3 3 2" xfId="934"/>
    <cellStyle name="Normal 2 3 3 2 2" xfId="935"/>
    <cellStyle name="Normal 2 3 3 2 3" xfId="936"/>
    <cellStyle name="Normal 2 3 3 2_ELEC SAP FCST UPLOAD" xfId="937"/>
    <cellStyle name="Normal 2 3 3 3" xfId="938"/>
    <cellStyle name="Normal 2 3 3 4" xfId="939"/>
    <cellStyle name="Normal 2 3 3 5" xfId="940"/>
    <cellStyle name="Normal 2 3 3 6" xfId="941"/>
    <cellStyle name="Normal 2 3 3_ELEC SAP FCST UPLOAD" xfId="942"/>
    <cellStyle name="Normal 2 3 4" xfId="943"/>
    <cellStyle name="Normal 2 3 4 2" xfId="944"/>
    <cellStyle name="Normal 2 3 4 3" xfId="945"/>
    <cellStyle name="Normal 2 3 4_ELEC SAP FCST UPLOAD" xfId="946"/>
    <cellStyle name="Normal 2 3 5" xfId="947"/>
    <cellStyle name="Normal 2 3 6" xfId="948"/>
    <cellStyle name="Normal 2 3 7" xfId="949"/>
    <cellStyle name="Normal 2 3 8" xfId="2230"/>
    <cellStyle name="Normal 2 3_ELEC SAP FCST UPLOAD" xfId="950"/>
    <cellStyle name="Normal 2 30" xfId="10713"/>
    <cellStyle name="Normal 2 31" xfId="10709"/>
    <cellStyle name="Normal 2 32" xfId="10493"/>
    <cellStyle name="Normal 2 32 2" xfId="21152"/>
    <cellStyle name="Normal 2 32 2 2" xfId="47566"/>
    <cellStyle name="Normal 2 32 3" xfId="36981"/>
    <cellStyle name="Normal 2 33" xfId="10661"/>
    <cellStyle name="Normal 2 33 2" xfId="21306"/>
    <cellStyle name="Normal 2 33 2 2" xfId="47720"/>
    <cellStyle name="Normal 2 33 3" xfId="37086"/>
    <cellStyle name="Normal 2 34" xfId="55155"/>
    <cellStyle name="Normal 2 35" xfId="2561"/>
    <cellStyle name="Normal 2 35 2" xfId="2544"/>
    <cellStyle name="Normal 2 4" xfId="951"/>
    <cellStyle name="Normal 2 4 2" xfId="1322"/>
    <cellStyle name="Normal 2 5" xfId="952"/>
    <cellStyle name="Normal 2 5 2" xfId="953"/>
    <cellStyle name="Normal 2 5 2 2" xfId="954"/>
    <cellStyle name="Normal 2 5 2 2 2" xfId="955"/>
    <cellStyle name="Normal 2 5 2 2 3" xfId="956"/>
    <cellStyle name="Normal 2 5 2 2_ELEC SAP FCST UPLOAD" xfId="957"/>
    <cellStyle name="Normal 2 5 2 3" xfId="958"/>
    <cellStyle name="Normal 2 5 2 4" xfId="959"/>
    <cellStyle name="Normal 2 5 2 5" xfId="960"/>
    <cellStyle name="Normal 2 5 2 6" xfId="961"/>
    <cellStyle name="Normal 2 5 2 7" xfId="2232"/>
    <cellStyle name="Normal 2 5 2_ELEC SAP FCST UPLOAD" xfId="962"/>
    <cellStyle name="Normal 2 5 3" xfId="963"/>
    <cellStyle name="Normal 2 5 3 2" xfId="964"/>
    <cellStyle name="Normal 2 5 3 3" xfId="965"/>
    <cellStyle name="Normal 2 5 3_ELEC SAP FCST UPLOAD" xfId="966"/>
    <cellStyle name="Normal 2 5 4" xfId="967"/>
    <cellStyle name="Normal 2 5 5" xfId="968"/>
    <cellStyle name="Normal 2 5 6" xfId="969"/>
    <cellStyle name="Normal 2 5 7" xfId="2231"/>
    <cellStyle name="Normal 2 5 9 2 2 3" xfId="2539"/>
    <cellStyle name="Normal 2 5_3.15 Additional Data" xfId="2233"/>
    <cellStyle name="Normal 2 6" xfId="970"/>
    <cellStyle name="Normal 2 6 2" xfId="1323"/>
    <cellStyle name="Normal 2 6 3" xfId="2234"/>
    <cellStyle name="Normal 2 7" xfId="971"/>
    <cellStyle name="Normal 2 8" xfId="972"/>
    <cellStyle name="Normal 2 9" xfId="973"/>
    <cellStyle name="Normal 20" xfId="974"/>
    <cellStyle name="Normal 209 2" xfId="55157"/>
    <cellStyle name="Normal 21" xfId="975"/>
    <cellStyle name="Normal 22" xfId="976"/>
    <cellStyle name="Normal 23" xfId="977"/>
    <cellStyle name="Normal 23 2" xfId="8369"/>
    <cellStyle name="Normal 23 2 2" xfId="8676"/>
    <cellStyle name="Normal 23 2 2 2" xfId="11102"/>
    <cellStyle name="Normal 23 2 2 2 2" xfId="21747"/>
    <cellStyle name="Normal 23 2 2 2 2 2" xfId="48161"/>
    <cellStyle name="Normal 23 2 2 2 3" xfId="37523"/>
    <cellStyle name="Normal 23 2 2 3" xfId="19336"/>
    <cellStyle name="Normal 23 2 2 3 2" xfId="45750"/>
    <cellStyle name="Normal 23 2 2 4" xfId="35172"/>
    <cellStyle name="Normal 23 2 3" xfId="11099"/>
    <cellStyle name="Normal 23 2 3 2" xfId="21744"/>
    <cellStyle name="Normal 23 2 3 2 2" xfId="48158"/>
    <cellStyle name="Normal 23 2 3 3" xfId="37520"/>
    <cellStyle name="Normal 23 2 4" xfId="19029"/>
    <cellStyle name="Normal 23 2 4 2" xfId="45443"/>
    <cellStyle name="Normal 23 2 5" xfId="34865"/>
    <cellStyle name="Normal 23 3" xfId="8516"/>
    <cellStyle name="Normal 23 3 2" xfId="8896"/>
    <cellStyle name="Normal 23 3 2 2" xfId="11103"/>
    <cellStyle name="Normal 23 3 2 2 2" xfId="21748"/>
    <cellStyle name="Normal 23 3 2 2 2 2" xfId="48162"/>
    <cellStyle name="Normal 23 3 2 2 3" xfId="37524"/>
    <cellStyle name="Normal 23 3 2 3" xfId="19556"/>
    <cellStyle name="Normal 23 3 2 3 2" xfId="45970"/>
    <cellStyle name="Normal 23 3 2 4" xfId="35392"/>
    <cellStyle name="Normal 23 3 3" xfId="11100"/>
    <cellStyle name="Normal 23 3 3 2" xfId="21745"/>
    <cellStyle name="Normal 23 3 3 2 2" xfId="48159"/>
    <cellStyle name="Normal 23 3 3 3" xfId="37521"/>
    <cellStyle name="Normal 23 3 4" xfId="19176"/>
    <cellStyle name="Normal 23 3 4 2" xfId="45590"/>
    <cellStyle name="Normal 23 3 5" xfId="35012"/>
    <cellStyle name="Normal 23 4" xfId="8601"/>
    <cellStyle name="Normal 23 4 2" xfId="11101"/>
    <cellStyle name="Normal 23 4 2 2" xfId="21746"/>
    <cellStyle name="Normal 23 4 2 2 2" xfId="48160"/>
    <cellStyle name="Normal 23 4 2 3" xfId="37522"/>
    <cellStyle name="Normal 23 4 3" xfId="19261"/>
    <cellStyle name="Normal 23 4 3 2" xfId="45675"/>
    <cellStyle name="Normal 23 4 4" xfId="35097"/>
    <cellStyle name="Normal 23 5" xfId="11095"/>
    <cellStyle name="Normal 23 5 2" xfId="21740"/>
    <cellStyle name="Normal 23 5 2 2" xfId="48154"/>
    <cellStyle name="Normal 23 5 3" xfId="37516"/>
    <cellStyle name="Normal 23 6" xfId="11986"/>
    <cellStyle name="Normal 23 6 2" xfId="38407"/>
    <cellStyle name="Normal 23 7" xfId="28837"/>
    <cellStyle name="Normal 24" xfId="1311"/>
    <cellStyle name="Normal 24 2" xfId="1589"/>
    <cellStyle name="Normal 24 3" xfId="2576"/>
    <cellStyle name="Normal 25" xfId="2540"/>
    <cellStyle name="Normal 25 2" xfId="13336"/>
    <cellStyle name="Normal 25 2 2" xfId="39756"/>
    <cellStyle name="Normal 25 3" xfId="29236"/>
    <cellStyle name="Normal 26" xfId="2541"/>
    <cellStyle name="Normal 26 2" xfId="13337"/>
    <cellStyle name="Normal 26 2 2" xfId="39757"/>
    <cellStyle name="Normal 26 3" xfId="29237"/>
    <cellStyle name="Normal 27" xfId="2574"/>
    <cellStyle name="Normal 27 2" xfId="13368"/>
    <cellStyle name="Normal 27 2 2" xfId="39788"/>
    <cellStyle name="Normal 27 3" xfId="29249"/>
    <cellStyle name="Normal 28" xfId="2577"/>
    <cellStyle name="Normal 28 2" xfId="13370"/>
    <cellStyle name="Normal 28 2 2" xfId="39790"/>
    <cellStyle name="Normal 28 3" xfId="29250"/>
    <cellStyle name="Normal 3" xfId="978"/>
    <cellStyle name="Normal 3 10" xfId="979"/>
    <cellStyle name="Normal 3 10 2" xfId="980"/>
    <cellStyle name="Normal 3 10 3" xfId="981"/>
    <cellStyle name="Normal 3 10 4" xfId="982"/>
    <cellStyle name="Normal 3 10 5" xfId="983"/>
    <cellStyle name="Normal 3 10 6" xfId="984"/>
    <cellStyle name="Normal 3 10 7" xfId="985"/>
    <cellStyle name="Normal 3 10 8" xfId="2558"/>
    <cellStyle name="Normal 3 11" xfId="986"/>
    <cellStyle name="Normal 3 12" xfId="987"/>
    <cellStyle name="Normal 3 13" xfId="988"/>
    <cellStyle name="Normal 3 14" xfId="989"/>
    <cellStyle name="Normal 3 15" xfId="990"/>
    <cellStyle name="Normal 3 16" xfId="991"/>
    <cellStyle name="Normal 3 17" xfId="992"/>
    <cellStyle name="Normal 3 18" xfId="993"/>
    <cellStyle name="Normal 3 19" xfId="994"/>
    <cellStyle name="Normal 3 2" xfId="995"/>
    <cellStyle name="Normal 3 2 10" xfId="996"/>
    <cellStyle name="Normal 3 2 11" xfId="997"/>
    <cellStyle name="Normal 3 2 12" xfId="998"/>
    <cellStyle name="Normal 3 2 13" xfId="999"/>
    <cellStyle name="Normal 3 2 14" xfId="1000"/>
    <cellStyle name="Normal 3 2 15" xfId="1001"/>
    <cellStyle name="Normal 3 2 16" xfId="1002"/>
    <cellStyle name="Normal 3 2 17" xfId="2150"/>
    <cellStyle name="Normal 3 2 18" xfId="55201"/>
    <cellStyle name="Normal 3 2 2" xfId="1003"/>
    <cellStyle name="Normal 3 2 2 2" xfId="1004"/>
    <cellStyle name="Normal 3 2 2 3" xfId="1005"/>
    <cellStyle name="Normal 3 2 2 4" xfId="1006"/>
    <cellStyle name="Normal 3 2 2 5" xfId="1007"/>
    <cellStyle name="Normal 3 2 2 6" xfId="1008"/>
    <cellStyle name="Normal 3 2 2 7" xfId="1009"/>
    <cellStyle name="Normal 3 2 3" xfId="1010"/>
    <cellStyle name="Normal 3 2 4" xfId="1011"/>
    <cellStyle name="Normal 3 2 5" xfId="1012"/>
    <cellStyle name="Normal 3 2 6" xfId="1013"/>
    <cellStyle name="Normal 3 2 7" xfId="1014"/>
    <cellStyle name="Normal 3 2 8" xfId="1015"/>
    <cellStyle name="Normal 3 2 9" xfId="1016"/>
    <cellStyle name="Normal 3 20" xfId="1017"/>
    <cellStyle name="Normal 3 21" xfId="2235"/>
    <cellStyle name="Normal 3 22" xfId="55158"/>
    <cellStyle name="Normal 3 3" xfId="1018"/>
    <cellStyle name="Normal 3 3 2" xfId="1019"/>
    <cellStyle name="Normal 3 3 2 2" xfId="1324"/>
    <cellStyle name="Normal 3 3 2 5" xfId="1325"/>
    <cellStyle name="Normal 3 3 2 5 10 2" xfId="2147"/>
    <cellStyle name="Normal 3 3 2 5 15" xfId="2472"/>
    <cellStyle name="Normal 3 3 2_3.15 Additional Data" xfId="2237"/>
    <cellStyle name="Normal 3 3 3" xfId="1326"/>
    <cellStyle name="Normal 3 3 4" xfId="2236"/>
    <cellStyle name="Normal 3 3_GTO Non Operational Capex Roll-over submission (FINAL with property)" xfId="1020"/>
    <cellStyle name="Normal 3 4" xfId="1021"/>
    <cellStyle name="Normal 3 4 2" xfId="2238"/>
    <cellStyle name="Normal 3 5" xfId="1022"/>
    <cellStyle name="Normal 3 6" xfId="1023"/>
    <cellStyle name="Normal 3 7" xfId="1024"/>
    <cellStyle name="Normal 3 8" xfId="1025"/>
    <cellStyle name="Normal 3 9" xfId="1026"/>
    <cellStyle name="Normal 3_3.15 Additional Data" xfId="2239"/>
    <cellStyle name="Normal 30" xfId="21749"/>
    <cellStyle name="Normal 30 2" xfId="48163"/>
    <cellStyle name="Normal 4" xfId="1027"/>
    <cellStyle name="Normal 4 10" xfId="2564"/>
    <cellStyle name="Normal 4 11" xfId="55202"/>
    <cellStyle name="Normal 4 2" xfId="1028"/>
    <cellStyle name="Normal 4 2 2" xfId="1029"/>
    <cellStyle name="Normal 4 2 2 2" xfId="1030"/>
    <cellStyle name="Normal 4 2 2 2 2" xfId="1031"/>
    <cellStyle name="Normal 4 2 2 2 2 2" xfId="1032"/>
    <cellStyle name="Normal 4 2 2 2 2 3" xfId="1033"/>
    <cellStyle name="Normal 4 2 2 2 2_ELEC SAP FCST UPLOAD" xfId="1034"/>
    <cellStyle name="Normal 4 2 2 2 3" xfId="1035"/>
    <cellStyle name="Normal 4 2 2 2 4" xfId="1036"/>
    <cellStyle name="Normal 4 2 2 2 5" xfId="1037"/>
    <cellStyle name="Normal 4 2 2 2 6" xfId="1038"/>
    <cellStyle name="Normal 4 2 2 2_ELEC SAP FCST UPLOAD" xfId="1039"/>
    <cellStyle name="Normal 4 2 2 3" xfId="1040"/>
    <cellStyle name="Normal 4 2 2 3 2" xfId="1041"/>
    <cellStyle name="Normal 4 2 2 3 3" xfId="1042"/>
    <cellStyle name="Normal 4 2 2 3_ELEC SAP FCST UPLOAD" xfId="1043"/>
    <cellStyle name="Normal 4 2 2 4" xfId="1044"/>
    <cellStyle name="Normal 4 2 2 5" xfId="1045"/>
    <cellStyle name="Normal 4 2 2 6" xfId="1046"/>
    <cellStyle name="Normal 4 2 2_ELEC SAP FCST UPLOAD" xfId="1047"/>
    <cellStyle name="Normal 4 2 24" xfId="2146"/>
    <cellStyle name="Normal 4 2 3" xfId="1048"/>
    <cellStyle name="Normal 4 2 3 2" xfId="1049"/>
    <cellStyle name="Normal 4 2 3 3" xfId="1050"/>
    <cellStyle name="Normal 4 2 3_ELEC SAP FCST UPLOAD" xfId="1051"/>
    <cellStyle name="Normal 4 2 4" xfId="1052"/>
    <cellStyle name="Normal 4 2 5" xfId="1053"/>
    <cellStyle name="Normal 4 2 6" xfId="1054"/>
    <cellStyle name="Normal 4 2 7" xfId="1055"/>
    <cellStyle name="Normal 4 2_ELEC SAP FCST UPLOAD" xfId="1056"/>
    <cellStyle name="Normal 4 3" xfId="1057"/>
    <cellStyle name="Normal 4 3 2" xfId="1058"/>
    <cellStyle name="Normal 4 3 2 2" xfId="1059"/>
    <cellStyle name="Normal 4 3 2 3" xfId="1060"/>
    <cellStyle name="Normal 4 3 2_ELEC SAP FCST UPLOAD" xfId="1061"/>
    <cellStyle name="Normal 4 3 3" xfId="1062"/>
    <cellStyle name="Normal 4 3 4" xfId="1063"/>
    <cellStyle name="Normal 4 3 5" xfId="1064"/>
    <cellStyle name="Normal 4 3 6" xfId="1065"/>
    <cellStyle name="Normal 4 3_ELEC SAP FCST UPLOAD" xfId="1066"/>
    <cellStyle name="Normal 4 4" xfId="1067"/>
    <cellStyle name="Normal 4 5" xfId="1068"/>
    <cellStyle name="Normal 4 6" xfId="1069"/>
    <cellStyle name="Normal 4 7" xfId="2240"/>
    <cellStyle name="Normal 4 8" xfId="2550"/>
    <cellStyle name="Normal 4 9" xfId="2568"/>
    <cellStyle name="Normal 4_ELEC SAP FCST UPLOAD" xfId="1070"/>
    <cellStyle name="Normal 5" xfId="1071"/>
    <cellStyle name="Normal 5 10" xfId="2585"/>
    <cellStyle name="Normal 5 11" xfId="55203"/>
    <cellStyle name="Normal 5 2" xfId="1072"/>
    <cellStyle name="Normal 5 2 2" xfId="1073"/>
    <cellStyle name="Normal 5 2 2 2" xfId="1074"/>
    <cellStyle name="Normal 5 2 2 3" xfId="1075"/>
    <cellStyle name="Normal 5 2 2_ELEC SAP FCST UPLOAD" xfId="1076"/>
    <cellStyle name="Normal 5 2 3" xfId="1077"/>
    <cellStyle name="Normal 5 2 4" xfId="1078"/>
    <cellStyle name="Normal 5 2 5" xfId="1079"/>
    <cellStyle name="Normal 5 2 6" xfId="1080"/>
    <cellStyle name="Normal 5 2 7" xfId="55204"/>
    <cellStyle name="Normal 5 2_ELEC SAP FCST UPLOAD" xfId="1081"/>
    <cellStyle name="Normal 5 3" xfId="1082"/>
    <cellStyle name="Normal 5 33" xfId="55156"/>
    <cellStyle name="Normal 5 4" xfId="1083"/>
    <cellStyle name="Normal 5 5" xfId="1084"/>
    <cellStyle name="Normal 5 6" xfId="2241"/>
    <cellStyle name="Normal 5 7" xfId="2556"/>
    <cellStyle name="Normal 5 8" xfId="2573"/>
    <cellStyle name="Normal 5 9" xfId="2569"/>
    <cellStyle name="Normal 5_ELEC SAP FCST UPLOAD" xfId="1085"/>
    <cellStyle name="Normal 54" xfId="1327"/>
    <cellStyle name="Normal 6" xfId="1086"/>
    <cellStyle name="Normal 6 2" xfId="2242"/>
    <cellStyle name="Normal 6 3" xfId="2559"/>
    <cellStyle name="Normal 6 4" xfId="55205"/>
    <cellStyle name="Normal 60 2 2" xfId="8076"/>
    <cellStyle name="Normal 62 2 2 2" xfId="2145"/>
    <cellStyle name="Normal 7" xfId="1087"/>
    <cellStyle name="Normal 7 2" xfId="1328"/>
    <cellStyle name="Normal 7 2 2" xfId="2473"/>
    <cellStyle name="Normal 7 2 3" xfId="55225"/>
    <cellStyle name="Normal 7 3" xfId="2562"/>
    <cellStyle name="Normal 7 4" xfId="55212"/>
    <cellStyle name="Normal 70" xfId="55227"/>
    <cellStyle name="Normal 71" xfId="55228"/>
    <cellStyle name="Normal 8" xfId="1088"/>
    <cellStyle name="Normal 8 2" xfId="2243"/>
    <cellStyle name="Normal 8 2 2" xfId="55226"/>
    <cellStyle name="Normal 8 3" xfId="55221"/>
    <cellStyle name="Normal 9" xfId="1089"/>
    <cellStyle name="Normal 9 10" xfId="2245"/>
    <cellStyle name="Normal 9 2" xfId="1090"/>
    <cellStyle name="Normal 9 2 2" xfId="2246"/>
    <cellStyle name="Normal 9 3" xfId="2244"/>
    <cellStyle name="Normal 9 4" xfId="55220"/>
    <cellStyle name="Normal 9_GTO Non Operational Capex Roll-over submission (FINAL with property)" xfId="1091"/>
    <cellStyle name="Normal U" xfId="1092"/>
    <cellStyle name="Note" xfId="8091" builtinId="10" customBuiltin="1"/>
    <cellStyle name="Note 2" xfId="1093"/>
    <cellStyle name="Note 2 10" xfId="6854"/>
    <cellStyle name="Note 2 10 2" xfId="10507"/>
    <cellStyle name="Note 2 10 2 2" xfId="21162"/>
    <cellStyle name="Note 2 10 2 2 2" xfId="47576"/>
    <cellStyle name="Note 2 10 2 3" xfId="36982"/>
    <cellStyle name="Note 2 10 3" xfId="24861"/>
    <cellStyle name="Note 2 10 3 2" xfId="51275"/>
    <cellStyle name="Note 2 10 4" xfId="33524"/>
    <cellStyle name="Note 2 11" xfId="12286"/>
    <cellStyle name="Note 2 11 2" xfId="38707"/>
    <cellStyle name="Note 2 12" xfId="25535"/>
    <cellStyle name="Note 2 12 2" xfId="51949"/>
    <cellStyle name="Note 2 13" xfId="55207"/>
    <cellStyle name="Note 2 2" xfId="1441"/>
    <cellStyle name="Note 2 2 10" xfId="8379"/>
    <cellStyle name="Note 2 2 10 2" xfId="19039"/>
    <cellStyle name="Note 2 2 10 2 2" xfId="45453"/>
    <cellStyle name="Note 2 2 10 3" xfId="12940"/>
    <cellStyle name="Note 2 2 10 3 2" xfId="39361"/>
    <cellStyle name="Note 2 2 10 4" xfId="34875"/>
    <cellStyle name="Note 2 2 11" xfId="12082"/>
    <cellStyle name="Note 2 2 11 2" xfId="38503"/>
    <cellStyle name="Note 2 2 12" xfId="23895"/>
    <cellStyle name="Note 2 2 12 2" xfId="50309"/>
    <cellStyle name="Note 2 2 2" xfId="3435"/>
    <cellStyle name="Note 2 2 2 2" xfId="9038"/>
    <cellStyle name="Note 2 2 2 2 2" xfId="19698"/>
    <cellStyle name="Note 2 2 2 2 2 2" xfId="46112"/>
    <cellStyle name="Note 2 2 2 2 3" xfId="26789"/>
    <cellStyle name="Note 2 2 2 2 3 2" xfId="53203"/>
    <cellStyle name="Note 2 2 2 2 4" xfId="35534"/>
    <cellStyle name="Note 2 2 2 3" xfId="10194"/>
    <cellStyle name="Note 2 2 2 3 2" xfId="20854"/>
    <cellStyle name="Note 2 2 2 3 2 2" xfId="47268"/>
    <cellStyle name="Note 2 2 2 3 3" xfId="17759"/>
    <cellStyle name="Note 2 2 2 3 3 2" xfId="44176"/>
    <cellStyle name="Note 2 2 2 3 4" xfId="36690"/>
    <cellStyle name="Note 2 2 2 4" xfId="10913"/>
    <cellStyle name="Note 2 2 2 4 2" xfId="21558"/>
    <cellStyle name="Note 2 2 2 4 2 2" xfId="47972"/>
    <cellStyle name="Note 2 2 2 4 3" xfId="28647"/>
    <cellStyle name="Note 2 2 2 4 3 2" xfId="55061"/>
    <cellStyle name="Note 2 2 2 4 4" xfId="37334"/>
    <cellStyle name="Note 2 2 2 5" xfId="8686"/>
    <cellStyle name="Note 2 2 2 5 2" xfId="19346"/>
    <cellStyle name="Note 2 2 2 5 2 2" xfId="45760"/>
    <cellStyle name="Note 2 2 2 5 3" xfId="12799"/>
    <cellStyle name="Note 2 2 2 5 3 2" xfId="39220"/>
    <cellStyle name="Note 2 2 2 5 4" xfId="35182"/>
    <cellStyle name="Note 2 2 2 6" xfId="14220"/>
    <cellStyle name="Note 2 2 2 6 2" xfId="40640"/>
    <cellStyle name="Note 2 2 2 7" xfId="27253"/>
    <cellStyle name="Note 2 2 2 7 2" xfId="53667"/>
    <cellStyle name="Note 2 2 2 8" xfId="30105"/>
    <cellStyle name="Note 2 2 3" xfId="3718"/>
    <cellStyle name="Note 2 2 3 2" xfId="10801"/>
    <cellStyle name="Note 2 2 3 2 2" xfId="21446"/>
    <cellStyle name="Note 2 2 3 2 2 2" xfId="47860"/>
    <cellStyle name="Note 2 2 3 2 3" xfId="28535"/>
    <cellStyle name="Note 2 2 3 2 3 2" xfId="54949"/>
    <cellStyle name="Note 2 2 3 2 4" xfId="37222"/>
    <cellStyle name="Note 2 2 3 3" xfId="9407"/>
    <cellStyle name="Note 2 2 3 3 2" xfId="20067"/>
    <cellStyle name="Note 2 2 3 3 2 2" xfId="46481"/>
    <cellStyle name="Note 2 2 3 3 3" xfId="12213"/>
    <cellStyle name="Note 2 2 3 3 3 2" xfId="38634"/>
    <cellStyle name="Note 2 2 3 3 4" xfId="35903"/>
    <cellStyle name="Note 2 2 3 4" xfId="14502"/>
    <cellStyle name="Note 2 2 3 4 2" xfId="40922"/>
    <cellStyle name="Note 2 2 3 5" xfId="27419"/>
    <cellStyle name="Note 2 2 3 5 2" xfId="53833"/>
    <cellStyle name="Note 2 2 3 6" xfId="30388"/>
    <cellStyle name="Note 2 2 4" xfId="4112"/>
    <cellStyle name="Note 2 2 4 2" xfId="10291"/>
    <cellStyle name="Note 2 2 4 2 2" xfId="20951"/>
    <cellStyle name="Note 2 2 4 2 2 2" xfId="47365"/>
    <cellStyle name="Note 2 2 4 2 3" xfId="17237"/>
    <cellStyle name="Note 2 2 4 2 3 2" xfId="43655"/>
    <cellStyle name="Note 2 2 4 2 4" xfId="36787"/>
    <cellStyle name="Note 2 2 4 3" xfId="14894"/>
    <cellStyle name="Note 2 2 4 3 2" xfId="41314"/>
    <cellStyle name="Note 2 2 4 4" xfId="26425"/>
    <cellStyle name="Note 2 2 4 4 2" xfId="52839"/>
    <cellStyle name="Note 2 2 4 5" xfId="30782"/>
    <cellStyle name="Note 2 2 5" xfId="5654"/>
    <cellStyle name="Note 2 2 5 2" xfId="10660"/>
    <cellStyle name="Note 2 2 5 2 2" xfId="21305"/>
    <cellStyle name="Note 2 2 5 2 2 2" xfId="47719"/>
    <cellStyle name="Note 2 2 5 2 3" xfId="28406"/>
    <cellStyle name="Note 2 2 5 2 3 2" xfId="54820"/>
    <cellStyle name="Note 2 2 5 2 4" xfId="37085"/>
    <cellStyle name="Note 2 2 5 3" xfId="16418"/>
    <cellStyle name="Note 2 2 5 3 2" xfId="42836"/>
    <cellStyle name="Note 2 2 5 4" xfId="23464"/>
    <cellStyle name="Note 2 2 5 4 2" xfId="49878"/>
    <cellStyle name="Note 2 2 5 5" xfId="32324"/>
    <cellStyle name="Note 2 2 6" xfId="4001"/>
    <cellStyle name="Note 2 2 6 2" xfId="14784"/>
    <cellStyle name="Note 2 2 6 2 2" xfId="41204"/>
    <cellStyle name="Note 2 2 6 3" xfId="24314"/>
    <cellStyle name="Note 2 2 6 3 2" xfId="50728"/>
    <cellStyle name="Note 2 2 6 4" xfId="30671"/>
    <cellStyle name="Note 2 2 7" xfId="5290"/>
    <cellStyle name="Note 2 2 7 2" xfId="21788"/>
    <cellStyle name="Note 2 2 7 2 2" xfId="48202"/>
    <cellStyle name="Note 2 2 7 3" xfId="31960"/>
    <cellStyle name="Note 2 2 8" xfId="5596"/>
    <cellStyle name="Note 2 2 8 2" xfId="16363"/>
    <cellStyle name="Note 2 2 8 2 2" xfId="42782"/>
    <cellStyle name="Note 2 2 8 3" xfId="27123"/>
    <cellStyle name="Note 2 2 8 3 2" xfId="53537"/>
    <cellStyle name="Note 2 2 8 4" xfId="32266"/>
    <cellStyle name="Note 2 2 9" xfId="4171"/>
    <cellStyle name="Note 2 2 9 2" xfId="14951"/>
    <cellStyle name="Note 2 2 9 2 2" xfId="41371"/>
    <cellStyle name="Note 2 2 9 3" xfId="22537"/>
    <cellStyle name="Note 2 2 9 3 2" xfId="48951"/>
    <cellStyle name="Note 2 2 9 4" xfId="30841"/>
    <cellStyle name="Note 2 3" xfId="1605"/>
    <cellStyle name="Note 2 3 10" xfId="8360"/>
    <cellStyle name="Note 2 3 10 2" xfId="19020"/>
    <cellStyle name="Note 2 3 10 2 2" xfId="45434"/>
    <cellStyle name="Note 2 3 10 3" xfId="17766"/>
    <cellStyle name="Note 2 3 10 3 2" xfId="44183"/>
    <cellStyle name="Note 2 3 10 4" xfId="34856"/>
    <cellStyle name="Note 2 3 11" xfId="11957"/>
    <cellStyle name="Note 2 3 11 2" xfId="38378"/>
    <cellStyle name="Note 2 3 12" xfId="23324"/>
    <cellStyle name="Note 2 3 12 2" xfId="49738"/>
    <cellStyle name="Note 2 3 2" xfId="3598"/>
    <cellStyle name="Note 2 3 2 2" xfId="9056"/>
    <cellStyle name="Note 2 3 2 2 2" xfId="19716"/>
    <cellStyle name="Note 2 3 2 2 2 2" xfId="46130"/>
    <cellStyle name="Note 2 3 2 2 3" xfId="16813"/>
    <cellStyle name="Note 2 3 2 2 3 2" xfId="43231"/>
    <cellStyle name="Note 2 3 2 2 4" xfId="35552"/>
    <cellStyle name="Note 2 3 2 3" xfId="9962"/>
    <cellStyle name="Note 2 3 2 3 2" xfId="20622"/>
    <cellStyle name="Note 2 3 2 3 2 2" xfId="47036"/>
    <cellStyle name="Note 2 3 2 3 3" xfId="23373"/>
    <cellStyle name="Note 2 3 2 3 3 2" xfId="49787"/>
    <cellStyle name="Note 2 3 2 3 4" xfId="36458"/>
    <cellStyle name="Note 2 3 2 4" xfId="10895"/>
    <cellStyle name="Note 2 3 2 4 2" xfId="21540"/>
    <cellStyle name="Note 2 3 2 4 2 2" xfId="47954"/>
    <cellStyle name="Note 2 3 2 4 3" xfId="28629"/>
    <cellStyle name="Note 2 3 2 4 3 2" xfId="55043"/>
    <cellStyle name="Note 2 3 2 4 4" xfId="37316"/>
    <cellStyle name="Note 2 3 2 5" xfId="8667"/>
    <cellStyle name="Note 2 3 2 5 2" xfId="19327"/>
    <cellStyle name="Note 2 3 2 5 2 2" xfId="45741"/>
    <cellStyle name="Note 2 3 2 5 3" xfId="12207"/>
    <cellStyle name="Note 2 3 2 5 3 2" xfId="38628"/>
    <cellStyle name="Note 2 3 2 5 4" xfId="35163"/>
    <cellStyle name="Note 2 3 2 6" xfId="14383"/>
    <cellStyle name="Note 2 3 2 6 2" xfId="40803"/>
    <cellStyle name="Note 2 3 2 7" xfId="26432"/>
    <cellStyle name="Note 2 3 2 7 2" xfId="52846"/>
    <cellStyle name="Note 2 3 2 8" xfId="30268"/>
    <cellStyle name="Note 2 3 3" xfId="4128"/>
    <cellStyle name="Note 2 3 3 2" xfId="9425"/>
    <cellStyle name="Note 2 3 3 2 2" xfId="20085"/>
    <cellStyle name="Note 2 3 3 2 2 2" xfId="46499"/>
    <cellStyle name="Note 2 3 3 2 3" xfId="12487"/>
    <cellStyle name="Note 2 3 3 2 3 2" xfId="38908"/>
    <cellStyle name="Note 2 3 3 2 4" xfId="35921"/>
    <cellStyle name="Note 2 3 3 3" xfId="14910"/>
    <cellStyle name="Note 2 3 3 3 2" xfId="41330"/>
    <cellStyle name="Note 2 3 3 4" xfId="25446"/>
    <cellStyle name="Note 2 3 3 4 2" xfId="51860"/>
    <cellStyle name="Note 2 3 3 5" xfId="30798"/>
    <cellStyle name="Note 2 3 4" xfId="4681"/>
    <cellStyle name="Note 2 3 4 2" xfId="10278"/>
    <cellStyle name="Note 2 3 4 2 2" xfId="20938"/>
    <cellStyle name="Note 2 3 4 2 2 2" xfId="47352"/>
    <cellStyle name="Note 2 3 4 2 3" xfId="14207"/>
    <cellStyle name="Note 2 3 4 2 3 2" xfId="40627"/>
    <cellStyle name="Note 2 3 4 2 4" xfId="36774"/>
    <cellStyle name="Note 2 3 4 3" xfId="15459"/>
    <cellStyle name="Note 2 3 4 3 2" xfId="41879"/>
    <cellStyle name="Note 2 3 4 4" xfId="25691"/>
    <cellStyle name="Note 2 3 4 4 2" xfId="52105"/>
    <cellStyle name="Note 2 3 4 5" xfId="31351"/>
    <cellStyle name="Note 2 3 5" xfId="5255"/>
    <cellStyle name="Note 2 3 5 2" xfId="10714"/>
    <cellStyle name="Note 2 3 5 2 2" xfId="21359"/>
    <cellStyle name="Note 2 3 5 2 2 2" xfId="47773"/>
    <cellStyle name="Note 2 3 5 2 3" xfId="28454"/>
    <cellStyle name="Note 2 3 5 2 3 2" xfId="54868"/>
    <cellStyle name="Note 2 3 5 2 4" xfId="37135"/>
    <cellStyle name="Note 2 3 5 3" xfId="16030"/>
    <cellStyle name="Note 2 3 5 3 2" xfId="42449"/>
    <cellStyle name="Note 2 3 5 4" xfId="25170"/>
    <cellStyle name="Note 2 3 5 4 2" xfId="51584"/>
    <cellStyle name="Note 2 3 5 5" xfId="31925"/>
    <cellStyle name="Note 2 3 6" xfId="6059"/>
    <cellStyle name="Note 2 3 6 2" xfId="16810"/>
    <cellStyle name="Note 2 3 6 2 2" xfId="43228"/>
    <cellStyle name="Note 2 3 6 3" xfId="27691"/>
    <cellStyle name="Note 2 3 6 3 2" xfId="54105"/>
    <cellStyle name="Note 2 3 6 4" xfId="32729"/>
    <cellStyle name="Note 2 3 7" xfId="6117"/>
    <cellStyle name="Note 2 3 7 2" xfId="23016"/>
    <cellStyle name="Note 2 3 7 2 2" xfId="49430"/>
    <cellStyle name="Note 2 3 7 3" xfId="32787"/>
    <cellStyle name="Note 2 3 8" xfId="7214"/>
    <cellStyle name="Note 2 3 8 2" xfId="17881"/>
    <cellStyle name="Note 2 3 8 2 2" xfId="44298"/>
    <cellStyle name="Note 2 3 8 3" xfId="24517"/>
    <cellStyle name="Note 2 3 8 3 2" xfId="50931"/>
    <cellStyle name="Note 2 3 8 4" xfId="33884"/>
    <cellStyle name="Note 2 3 9" xfId="7790"/>
    <cellStyle name="Note 2 3 9 2" xfId="18457"/>
    <cellStyle name="Note 2 3 9 2 2" xfId="44872"/>
    <cellStyle name="Note 2 3 9 3" xfId="27652"/>
    <cellStyle name="Note 2 3 9 3 2" xfId="54066"/>
    <cellStyle name="Note 2 3 9 4" xfId="34460"/>
    <cellStyle name="Note 2 4" xfId="1820"/>
    <cellStyle name="Note 2 4 10" xfId="8370"/>
    <cellStyle name="Note 2 4 10 2" xfId="19030"/>
    <cellStyle name="Note 2 4 10 2 2" xfId="45444"/>
    <cellStyle name="Note 2 4 10 3" xfId="17646"/>
    <cellStyle name="Note 2 4 10 3 2" xfId="44063"/>
    <cellStyle name="Note 2 4 10 4" xfId="34866"/>
    <cellStyle name="Note 2 4 11" xfId="11760"/>
    <cellStyle name="Note 2 4 11 2" xfId="38181"/>
    <cellStyle name="Note 2 4 12" xfId="26292"/>
    <cellStyle name="Note 2 4 12 2" xfId="52706"/>
    <cellStyle name="Note 2 4 2" xfId="3797"/>
    <cellStyle name="Note 2 4 2 2" xfId="9047"/>
    <cellStyle name="Note 2 4 2 2 2" xfId="19707"/>
    <cellStyle name="Note 2 4 2 2 2 2" xfId="46121"/>
    <cellStyle name="Note 2 4 2 2 3" xfId="12092"/>
    <cellStyle name="Note 2 4 2 2 3 2" xfId="38513"/>
    <cellStyle name="Note 2 4 2 2 4" xfId="35543"/>
    <cellStyle name="Note 2 4 2 3" xfId="10183"/>
    <cellStyle name="Note 2 4 2 3 2" xfId="20843"/>
    <cellStyle name="Note 2 4 2 3 2 2" xfId="47257"/>
    <cellStyle name="Note 2 4 2 3 3" xfId="17689"/>
    <cellStyle name="Note 2 4 2 3 3 2" xfId="44106"/>
    <cellStyle name="Note 2 4 2 3 4" xfId="36679"/>
    <cellStyle name="Note 2 4 2 4" xfId="10904"/>
    <cellStyle name="Note 2 4 2 4 2" xfId="21549"/>
    <cellStyle name="Note 2 4 2 4 2 2" xfId="47963"/>
    <cellStyle name="Note 2 4 2 4 3" xfId="28638"/>
    <cellStyle name="Note 2 4 2 4 3 2" xfId="55052"/>
    <cellStyle name="Note 2 4 2 4 4" xfId="37325"/>
    <cellStyle name="Note 2 4 2 5" xfId="8677"/>
    <cellStyle name="Note 2 4 2 5 2" xfId="19337"/>
    <cellStyle name="Note 2 4 2 5 2 2" xfId="45751"/>
    <cellStyle name="Note 2 4 2 5 3" xfId="12741"/>
    <cellStyle name="Note 2 4 2 5 3 2" xfId="39162"/>
    <cellStyle name="Note 2 4 2 5 4" xfId="35173"/>
    <cellStyle name="Note 2 4 2 6" xfId="14580"/>
    <cellStyle name="Note 2 4 2 6 2" xfId="41000"/>
    <cellStyle name="Note 2 4 2 7" xfId="25350"/>
    <cellStyle name="Note 2 4 2 7 2" xfId="51764"/>
    <cellStyle name="Note 2 4 2 8" xfId="30467"/>
    <cellStyle name="Note 2 4 3" xfId="4524"/>
    <cellStyle name="Note 2 4 3 2" xfId="9416"/>
    <cellStyle name="Note 2 4 3 2 2" xfId="20076"/>
    <cellStyle name="Note 2 4 3 2 2 2" xfId="46490"/>
    <cellStyle name="Note 2 4 3 2 3" xfId="17547"/>
    <cellStyle name="Note 2 4 3 2 3 2" xfId="43964"/>
    <cellStyle name="Note 2 4 3 2 4" xfId="35912"/>
    <cellStyle name="Note 2 4 3 3" xfId="15302"/>
    <cellStyle name="Note 2 4 3 3 2" xfId="41722"/>
    <cellStyle name="Note 2 4 3 4" xfId="22900"/>
    <cellStyle name="Note 2 4 3 4 2" xfId="49314"/>
    <cellStyle name="Note 2 4 3 5" xfId="31194"/>
    <cellStyle name="Note 2 4 4" xfId="3175"/>
    <cellStyle name="Note 2 4 4 2" xfId="9758"/>
    <cellStyle name="Note 2 4 4 2 2" xfId="20418"/>
    <cellStyle name="Note 2 4 4 2 2 2" xfId="46832"/>
    <cellStyle name="Note 2 4 4 2 3" xfId="25906"/>
    <cellStyle name="Note 2 4 4 2 3 2" xfId="52320"/>
    <cellStyle name="Note 2 4 4 2 4" xfId="36254"/>
    <cellStyle name="Note 2 4 4 3" xfId="13965"/>
    <cellStyle name="Note 2 4 4 3 2" xfId="40385"/>
    <cellStyle name="Note 2 4 4 4" xfId="22094"/>
    <cellStyle name="Note 2 4 4 4 2" xfId="48508"/>
    <cellStyle name="Note 2 4 4 5" xfId="29845"/>
    <cellStyle name="Note 2 4 5" xfId="2871"/>
    <cellStyle name="Note 2 4 5 2" xfId="10792"/>
    <cellStyle name="Note 2 4 5 2 2" xfId="21437"/>
    <cellStyle name="Note 2 4 5 2 2 2" xfId="47851"/>
    <cellStyle name="Note 2 4 5 2 3" xfId="28526"/>
    <cellStyle name="Note 2 4 5 2 3 2" xfId="54940"/>
    <cellStyle name="Note 2 4 5 2 4" xfId="37213"/>
    <cellStyle name="Note 2 4 5 3" xfId="13663"/>
    <cellStyle name="Note 2 4 5 3 2" xfId="40083"/>
    <cellStyle name="Note 2 4 5 4" xfId="22741"/>
    <cellStyle name="Note 2 4 5 4 2" xfId="49155"/>
    <cellStyle name="Note 2 4 5 5" xfId="29541"/>
    <cellStyle name="Note 2 4 6" xfId="5616"/>
    <cellStyle name="Note 2 4 6 2" xfId="16380"/>
    <cellStyle name="Note 2 4 6 2 2" xfId="42798"/>
    <cellStyle name="Note 2 4 6 3" xfId="26035"/>
    <cellStyle name="Note 2 4 6 3 2" xfId="52449"/>
    <cellStyle name="Note 2 4 6 4" xfId="32286"/>
    <cellStyle name="Note 2 4 7" xfId="3968"/>
    <cellStyle name="Note 2 4 7 2" xfId="27500"/>
    <cellStyle name="Note 2 4 7 2 2" xfId="53914"/>
    <cellStyle name="Note 2 4 7 3" xfId="30638"/>
    <cellStyle name="Note 2 4 8" xfId="7483"/>
    <cellStyle name="Note 2 4 8 2" xfId="18150"/>
    <cellStyle name="Note 2 4 8 2 2" xfId="44566"/>
    <cellStyle name="Note 2 4 8 3" xfId="28163"/>
    <cellStyle name="Note 2 4 8 3 2" xfId="54577"/>
    <cellStyle name="Note 2 4 8 4" xfId="34153"/>
    <cellStyle name="Note 2 4 9" xfId="7248"/>
    <cellStyle name="Note 2 4 9 2" xfId="17915"/>
    <cellStyle name="Note 2 4 9 2 2" xfId="44332"/>
    <cellStyle name="Note 2 4 9 3" xfId="27209"/>
    <cellStyle name="Note 2 4 9 3 2" xfId="53623"/>
    <cellStyle name="Note 2 4 9 4" xfId="33918"/>
    <cellStyle name="Note 2 5" xfId="1714"/>
    <cellStyle name="Note 2 5 10" xfId="8517"/>
    <cellStyle name="Note 2 5 10 2" xfId="19177"/>
    <cellStyle name="Note 2 5 10 2 2" xfId="45591"/>
    <cellStyle name="Note 2 5 10 3" xfId="12557"/>
    <cellStyle name="Note 2 5 10 3 2" xfId="38978"/>
    <cellStyle name="Note 2 5 10 4" xfId="35013"/>
    <cellStyle name="Note 2 5 11" xfId="11856"/>
    <cellStyle name="Note 2 5 11 2" xfId="38277"/>
    <cellStyle name="Note 2 5 12" xfId="24574"/>
    <cellStyle name="Note 2 5 12 2" xfId="50988"/>
    <cellStyle name="Note 2 5 2" xfId="3705"/>
    <cellStyle name="Note 2 5 2 2" xfId="9276"/>
    <cellStyle name="Note 2 5 2 2 2" xfId="19936"/>
    <cellStyle name="Note 2 5 2 2 2 2" xfId="46350"/>
    <cellStyle name="Note 2 5 2 2 3" xfId="11562"/>
    <cellStyle name="Note 2 5 2 2 3 2" xfId="37983"/>
    <cellStyle name="Note 2 5 2 2 4" xfId="35772"/>
    <cellStyle name="Note 2 5 2 3" xfId="14489"/>
    <cellStyle name="Note 2 5 2 3 2" xfId="40909"/>
    <cellStyle name="Note 2 5 2 4" xfId="24318"/>
    <cellStyle name="Note 2 5 2 4 2" xfId="50732"/>
    <cellStyle name="Note 2 5 2 5" xfId="30375"/>
    <cellStyle name="Note 2 5 3" xfId="2629"/>
    <cellStyle name="Note 2 5 3 2" xfId="9504"/>
    <cellStyle name="Note 2 5 3 2 2" xfId="20164"/>
    <cellStyle name="Note 2 5 3 2 2 2" xfId="46578"/>
    <cellStyle name="Note 2 5 3 2 3" xfId="21149"/>
    <cellStyle name="Note 2 5 3 2 3 2" xfId="47563"/>
    <cellStyle name="Note 2 5 3 2 4" xfId="36000"/>
    <cellStyle name="Note 2 5 3 3" xfId="13421"/>
    <cellStyle name="Note 2 5 3 3 2" xfId="39841"/>
    <cellStyle name="Note 2 5 3 4" xfId="22268"/>
    <cellStyle name="Note 2 5 3 4 2" xfId="48682"/>
    <cellStyle name="Note 2 5 3 5" xfId="29299"/>
    <cellStyle name="Note 2 5 4" xfId="3118"/>
    <cellStyle name="Note 2 5 4 2" xfId="10840"/>
    <cellStyle name="Note 2 5 4 2 2" xfId="21485"/>
    <cellStyle name="Note 2 5 4 2 2 2" xfId="47899"/>
    <cellStyle name="Note 2 5 4 2 3" xfId="28574"/>
    <cellStyle name="Note 2 5 4 2 3 2" xfId="54988"/>
    <cellStyle name="Note 2 5 4 2 4" xfId="37261"/>
    <cellStyle name="Note 2 5 4 3" xfId="13909"/>
    <cellStyle name="Note 2 5 4 3 2" xfId="40329"/>
    <cellStyle name="Note 2 5 4 4" xfId="27502"/>
    <cellStyle name="Note 2 5 4 4 2" xfId="53916"/>
    <cellStyle name="Note 2 5 4 5" xfId="29788"/>
    <cellStyle name="Note 2 5 5" xfId="4154"/>
    <cellStyle name="Note 2 5 5 2" xfId="14935"/>
    <cellStyle name="Note 2 5 5 2 2" xfId="41355"/>
    <cellStyle name="Note 2 5 5 3" xfId="27616"/>
    <cellStyle name="Note 2 5 5 3 2" xfId="54030"/>
    <cellStyle name="Note 2 5 5 4" xfId="30824"/>
    <cellStyle name="Note 2 5 6" xfId="5574"/>
    <cellStyle name="Note 2 5 6 2" xfId="16344"/>
    <cellStyle name="Note 2 5 6 2 2" xfId="42763"/>
    <cellStyle name="Note 2 5 6 3" xfId="27403"/>
    <cellStyle name="Note 2 5 6 3 2" xfId="53817"/>
    <cellStyle name="Note 2 5 6 4" xfId="32244"/>
    <cellStyle name="Note 2 5 7" xfId="4854"/>
    <cellStyle name="Note 2 5 7 2" xfId="26662"/>
    <cellStyle name="Note 2 5 7 2 2" xfId="53076"/>
    <cellStyle name="Note 2 5 7 3" xfId="31524"/>
    <cellStyle name="Note 2 5 8" xfId="6346"/>
    <cellStyle name="Note 2 5 8 2" xfId="17083"/>
    <cellStyle name="Note 2 5 8 2 2" xfId="43501"/>
    <cellStyle name="Note 2 5 8 3" xfId="22593"/>
    <cellStyle name="Note 2 5 8 3 2" xfId="49007"/>
    <cellStyle name="Note 2 5 8 4" xfId="33016"/>
    <cellStyle name="Note 2 5 9" xfId="5931"/>
    <cellStyle name="Note 2 5 9 2" xfId="16683"/>
    <cellStyle name="Note 2 5 9 2 2" xfId="43101"/>
    <cellStyle name="Note 2 5 9 3" xfId="25792"/>
    <cellStyle name="Note 2 5 9 3 2" xfId="52206"/>
    <cellStyle name="Note 2 5 9 4" xfId="32601"/>
    <cellStyle name="Note 2 6" xfId="2474"/>
    <cellStyle name="Note 2 6 10" xfId="25237"/>
    <cellStyle name="Note 2 6 10 2" xfId="51651"/>
    <cellStyle name="Note 2 6 2" xfId="4369"/>
    <cellStyle name="Note 2 6 2 2" xfId="9890"/>
    <cellStyle name="Note 2 6 2 2 2" xfId="20550"/>
    <cellStyle name="Note 2 6 2 2 2 2" xfId="46964"/>
    <cellStyle name="Note 2 6 2 2 3" xfId="22282"/>
    <cellStyle name="Note 2 6 2 2 3 2" xfId="48696"/>
    <cellStyle name="Note 2 6 2 2 4" xfId="36386"/>
    <cellStyle name="Note 2 6 2 3" xfId="15147"/>
    <cellStyle name="Note 2 6 2 3 2" xfId="41567"/>
    <cellStyle name="Note 2 6 2 4" xfId="22720"/>
    <cellStyle name="Note 2 6 2 4 2" xfId="49134"/>
    <cellStyle name="Note 2 6 2 5" xfId="31039"/>
    <cellStyle name="Note 2 6 3" xfId="5102"/>
    <cellStyle name="Note 2 6 3 2" xfId="10133"/>
    <cellStyle name="Note 2 6 3 2 2" xfId="20793"/>
    <cellStyle name="Note 2 6 3 2 2 2" xfId="47207"/>
    <cellStyle name="Note 2 6 3 2 3" xfId="27771"/>
    <cellStyle name="Note 2 6 3 2 3 2" xfId="54185"/>
    <cellStyle name="Note 2 6 3 2 4" xfId="36629"/>
    <cellStyle name="Note 2 6 3 3" xfId="15879"/>
    <cellStyle name="Note 2 6 3 3 2" xfId="42298"/>
    <cellStyle name="Note 2 6 3 4" xfId="27416"/>
    <cellStyle name="Note 2 6 3 4 2" xfId="53830"/>
    <cellStyle name="Note 2 6 3 5" xfId="31772"/>
    <cellStyle name="Note 2 6 4" xfId="6284"/>
    <cellStyle name="Note 2 6 4 2" xfId="11000"/>
    <cellStyle name="Note 2 6 4 2 2" xfId="21645"/>
    <cellStyle name="Note 2 6 4 2 2 2" xfId="48059"/>
    <cellStyle name="Note 2 6 4 2 3" xfId="28734"/>
    <cellStyle name="Note 2 6 4 2 3 2" xfId="55148"/>
    <cellStyle name="Note 2 6 4 2 4" xfId="37421"/>
    <cellStyle name="Note 2 6 4 3" xfId="17023"/>
    <cellStyle name="Note 2 6 4 3 2" xfId="43441"/>
    <cellStyle name="Note 2 6 4 4" xfId="22420"/>
    <cellStyle name="Note 2 6 4 4 2" xfId="48834"/>
    <cellStyle name="Note 2 6 4 5" xfId="32954"/>
    <cellStyle name="Note 2 6 5" xfId="6860"/>
    <cellStyle name="Note 2 6 5 2" xfId="17565"/>
    <cellStyle name="Note 2 6 5 2 2" xfId="43982"/>
    <cellStyle name="Note 2 6 5 3" xfId="21991"/>
    <cellStyle name="Note 2 6 5 3 2" xfId="48405"/>
    <cellStyle name="Note 2 6 5 4" xfId="33530"/>
    <cellStyle name="Note 2 6 6" xfId="7385"/>
    <cellStyle name="Note 2 6 6 2" xfId="18052"/>
    <cellStyle name="Note 2 6 6 2 2" xfId="44468"/>
    <cellStyle name="Note 2 6 6 3" xfId="27949"/>
    <cellStyle name="Note 2 6 6 3 2" xfId="54363"/>
    <cellStyle name="Note 2 6 6 4" xfId="34055"/>
    <cellStyle name="Note 2 6 7" xfId="8007"/>
    <cellStyle name="Note 2 6 7 2" xfId="18674"/>
    <cellStyle name="Note 2 6 7 2 2" xfId="45088"/>
    <cellStyle name="Note 2 6 7 3" xfId="18748"/>
    <cellStyle name="Note 2 6 7 3 2" xfId="45162"/>
    <cellStyle name="Note 2 6 7 4" xfId="34612"/>
    <cellStyle name="Note 2 6 8" xfId="13270"/>
    <cellStyle name="Note 2 6 8 2" xfId="39690"/>
    <cellStyle name="Note 2 6 9" xfId="18771"/>
    <cellStyle name="Note 2 6 9 2" xfId="45185"/>
    <cellStyle name="Note 2 7" xfId="3125"/>
    <cellStyle name="Note 2 7 2" xfId="9597"/>
    <cellStyle name="Note 2 7 2 2" xfId="20257"/>
    <cellStyle name="Note 2 7 2 2 2" xfId="46671"/>
    <cellStyle name="Note 2 7 2 3" xfId="16896"/>
    <cellStyle name="Note 2 7 2 3 2" xfId="43314"/>
    <cellStyle name="Note 2 7 2 4" xfId="36093"/>
    <cellStyle name="Note 2 7 3" xfId="13916"/>
    <cellStyle name="Note 2 7 3 2" xfId="40336"/>
    <cellStyle name="Note 2 7 4" xfId="22471"/>
    <cellStyle name="Note 2 7 4 2" xfId="48885"/>
    <cellStyle name="Note 2 7 5" xfId="29795"/>
    <cellStyle name="Note 2 8" xfId="4908"/>
    <cellStyle name="Note 2 8 2" xfId="9703"/>
    <cellStyle name="Note 2 8 2 2" xfId="20363"/>
    <cellStyle name="Note 2 8 2 2 2" xfId="46777"/>
    <cellStyle name="Note 2 8 2 3" xfId="25912"/>
    <cellStyle name="Note 2 8 2 3 2" xfId="52326"/>
    <cellStyle name="Note 2 8 2 4" xfId="36199"/>
    <cellStyle name="Note 2 8 3" xfId="15685"/>
    <cellStyle name="Note 2 8 3 2" xfId="42105"/>
    <cellStyle name="Note 2 8 4" xfId="22586"/>
    <cellStyle name="Note 2 8 4 2" xfId="49000"/>
    <cellStyle name="Note 2 8 5" xfId="31578"/>
    <cellStyle name="Note 2 9" xfId="4016"/>
    <cellStyle name="Note 2 9 2" xfId="9790"/>
    <cellStyle name="Note 2 9 2 2" xfId="20450"/>
    <cellStyle name="Note 2 9 2 2 2" xfId="46864"/>
    <cellStyle name="Note 2 9 2 3" xfId="11434"/>
    <cellStyle name="Note 2 9 2 3 2" xfId="37855"/>
    <cellStyle name="Note 2 9 2 4" xfId="36286"/>
    <cellStyle name="Note 2 9 3" xfId="14799"/>
    <cellStyle name="Note 2 9 3 2" xfId="41219"/>
    <cellStyle name="Note 2 9 4" xfId="26760"/>
    <cellStyle name="Note 2 9 4 2" xfId="53174"/>
    <cellStyle name="Note 2 9 5" xfId="30686"/>
    <cellStyle name="Note 3" xfId="1094"/>
    <cellStyle name="Note 3 10" xfId="1606"/>
    <cellStyle name="Note 3 10 10" xfId="8359"/>
    <cellStyle name="Note 3 10 10 2" xfId="19019"/>
    <cellStyle name="Note 3 10 10 2 2" xfId="45433"/>
    <cellStyle name="Note 3 10 10 3" xfId="12834"/>
    <cellStyle name="Note 3 10 10 3 2" xfId="39255"/>
    <cellStyle name="Note 3 10 10 4" xfId="34855"/>
    <cellStyle name="Note 3 10 11" xfId="11956"/>
    <cellStyle name="Note 3 10 11 2" xfId="38377"/>
    <cellStyle name="Note 3 10 12" xfId="26697"/>
    <cellStyle name="Note 3 10 12 2" xfId="53111"/>
    <cellStyle name="Note 3 10 2" xfId="3599"/>
    <cellStyle name="Note 3 10 2 2" xfId="9057"/>
    <cellStyle name="Note 3 10 2 2 2" xfId="19717"/>
    <cellStyle name="Note 3 10 2 2 2 2" xfId="46131"/>
    <cellStyle name="Note 3 10 2 2 3" xfId="25967"/>
    <cellStyle name="Note 3 10 2 2 3 2" xfId="52381"/>
    <cellStyle name="Note 3 10 2 2 4" xfId="35553"/>
    <cellStyle name="Note 3 10 2 3" xfId="10330"/>
    <cellStyle name="Note 3 10 2 3 2" xfId="20990"/>
    <cellStyle name="Note 3 10 2 3 2 2" xfId="47404"/>
    <cellStyle name="Note 3 10 2 3 3" xfId="17770"/>
    <cellStyle name="Note 3 10 2 3 3 2" xfId="44187"/>
    <cellStyle name="Note 3 10 2 3 4" xfId="36826"/>
    <cellStyle name="Note 3 10 2 4" xfId="10894"/>
    <cellStyle name="Note 3 10 2 4 2" xfId="21539"/>
    <cellStyle name="Note 3 10 2 4 2 2" xfId="47953"/>
    <cellStyle name="Note 3 10 2 4 3" xfId="28628"/>
    <cellStyle name="Note 3 10 2 4 3 2" xfId="55042"/>
    <cellStyle name="Note 3 10 2 4 4" xfId="37315"/>
    <cellStyle name="Note 3 10 2 5" xfId="8666"/>
    <cellStyle name="Note 3 10 2 5 2" xfId="19326"/>
    <cellStyle name="Note 3 10 2 5 2 2" xfId="45740"/>
    <cellStyle name="Note 3 10 2 5 3" xfId="17670"/>
    <cellStyle name="Note 3 10 2 5 3 2" xfId="44087"/>
    <cellStyle name="Note 3 10 2 5 4" xfId="35162"/>
    <cellStyle name="Note 3 10 2 6" xfId="14384"/>
    <cellStyle name="Note 3 10 2 6 2" xfId="40804"/>
    <cellStyle name="Note 3 10 2 7" xfId="27658"/>
    <cellStyle name="Note 3 10 2 7 2" xfId="54072"/>
    <cellStyle name="Note 3 10 2 8" xfId="30269"/>
    <cellStyle name="Note 3 10 3" xfId="2721"/>
    <cellStyle name="Note 3 10 3 2" xfId="9426"/>
    <cellStyle name="Note 3 10 3 2 2" xfId="20086"/>
    <cellStyle name="Note 3 10 3 2 2 2" xfId="46500"/>
    <cellStyle name="Note 3 10 3 2 3" xfId="25941"/>
    <cellStyle name="Note 3 10 3 2 3 2" xfId="52355"/>
    <cellStyle name="Note 3 10 3 2 4" xfId="35922"/>
    <cellStyle name="Note 3 10 3 3" xfId="13513"/>
    <cellStyle name="Note 3 10 3 3 2" xfId="39933"/>
    <cellStyle name="Note 3 10 3 4" xfId="23314"/>
    <cellStyle name="Note 3 10 3 4 2" xfId="49728"/>
    <cellStyle name="Note 3 10 3 5" xfId="29391"/>
    <cellStyle name="Note 3 10 4" xfId="2842"/>
    <cellStyle name="Note 3 10 4 2" xfId="10024"/>
    <cellStyle name="Note 3 10 4 2 2" xfId="20684"/>
    <cellStyle name="Note 3 10 4 2 2 2" xfId="47098"/>
    <cellStyle name="Note 3 10 4 2 3" xfId="12996"/>
    <cellStyle name="Note 3 10 4 2 3 2" xfId="39417"/>
    <cellStyle name="Note 3 10 4 2 4" xfId="36520"/>
    <cellStyle name="Note 3 10 4 3" xfId="13634"/>
    <cellStyle name="Note 3 10 4 3 2" xfId="40054"/>
    <cellStyle name="Note 3 10 4 4" xfId="25461"/>
    <cellStyle name="Note 3 10 4 4 2" xfId="51875"/>
    <cellStyle name="Note 3 10 4 5" xfId="29512"/>
    <cellStyle name="Note 3 10 5" xfId="3016"/>
    <cellStyle name="Note 3 10 5 2" xfId="10786"/>
    <cellStyle name="Note 3 10 5 2 2" xfId="21431"/>
    <cellStyle name="Note 3 10 5 2 2 2" xfId="47845"/>
    <cellStyle name="Note 3 10 5 2 3" xfId="28520"/>
    <cellStyle name="Note 3 10 5 2 3 2" xfId="54934"/>
    <cellStyle name="Note 3 10 5 2 4" xfId="37207"/>
    <cellStyle name="Note 3 10 5 3" xfId="13808"/>
    <cellStyle name="Note 3 10 5 3 2" xfId="40228"/>
    <cellStyle name="Note 3 10 5 4" xfId="22875"/>
    <cellStyle name="Note 3 10 5 4 2" xfId="49289"/>
    <cellStyle name="Note 3 10 5 5" xfId="29686"/>
    <cellStyle name="Note 3 10 6" xfId="3946"/>
    <cellStyle name="Note 3 10 6 2" xfId="14729"/>
    <cellStyle name="Note 3 10 6 2 2" xfId="41149"/>
    <cellStyle name="Note 3 10 6 3" xfId="26759"/>
    <cellStyle name="Note 3 10 6 3 2" xfId="53173"/>
    <cellStyle name="Note 3 10 6 4" xfId="30616"/>
    <cellStyle name="Note 3 10 7" xfId="6119"/>
    <cellStyle name="Note 3 10 7 2" xfId="24397"/>
    <cellStyle name="Note 3 10 7 2 2" xfId="50811"/>
    <cellStyle name="Note 3 10 7 3" xfId="32789"/>
    <cellStyle name="Note 3 10 8" xfId="6073"/>
    <cellStyle name="Note 3 10 8 2" xfId="16824"/>
    <cellStyle name="Note 3 10 8 2 2" xfId="43242"/>
    <cellStyle name="Note 3 10 8 3" xfId="26399"/>
    <cellStyle name="Note 3 10 8 3 2" xfId="52813"/>
    <cellStyle name="Note 3 10 8 4" xfId="32743"/>
    <cellStyle name="Note 3 10 9" xfId="5266"/>
    <cellStyle name="Note 3 10 9 2" xfId="16041"/>
    <cellStyle name="Note 3 10 9 2 2" xfId="42460"/>
    <cellStyle name="Note 3 10 9 3" xfId="25484"/>
    <cellStyle name="Note 3 10 9 3 2" xfId="51898"/>
    <cellStyle name="Note 3 10 9 4" xfId="31936"/>
    <cellStyle name="Note 3 11" xfId="1821"/>
    <cellStyle name="Note 3 11 10" xfId="8371"/>
    <cellStyle name="Note 3 11 10 2" xfId="19031"/>
    <cellStyle name="Note 3 11 10 2 2" xfId="45445"/>
    <cellStyle name="Note 3 11 10 3" xfId="12182"/>
    <cellStyle name="Note 3 11 10 3 2" xfId="38603"/>
    <cellStyle name="Note 3 11 10 4" xfId="34867"/>
    <cellStyle name="Note 3 11 11" xfId="11759"/>
    <cellStyle name="Note 3 11 11 2" xfId="38180"/>
    <cellStyle name="Note 3 11 12" xfId="25642"/>
    <cellStyle name="Note 3 11 12 2" xfId="52056"/>
    <cellStyle name="Note 3 11 2" xfId="3798"/>
    <cellStyle name="Note 3 11 2 2" xfId="9046"/>
    <cellStyle name="Note 3 11 2 2 2" xfId="19706"/>
    <cellStyle name="Note 3 11 2 2 2 2" xfId="46120"/>
    <cellStyle name="Note 3 11 2 2 3" xfId="26793"/>
    <cellStyle name="Note 3 11 2 2 3 2" xfId="53207"/>
    <cellStyle name="Note 3 11 2 2 4" xfId="35542"/>
    <cellStyle name="Note 3 11 2 3" xfId="10421"/>
    <cellStyle name="Note 3 11 2 3 2" xfId="21081"/>
    <cellStyle name="Note 3 11 2 3 2 2" xfId="47495"/>
    <cellStyle name="Note 3 11 2 3 3" xfId="28346"/>
    <cellStyle name="Note 3 11 2 3 3 2" xfId="54760"/>
    <cellStyle name="Note 3 11 2 3 4" xfId="36917"/>
    <cellStyle name="Note 3 11 2 4" xfId="10905"/>
    <cellStyle name="Note 3 11 2 4 2" xfId="21550"/>
    <cellStyle name="Note 3 11 2 4 2 2" xfId="47964"/>
    <cellStyle name="Note 3 11 2 4 3" xfId="28639"/>
    <cellStyle name="Note 3 11 2 4 3 2" xfId="55053"/>
    <cellStyle name="Note 3 11 2 4 4" xfId="37326"/>
    <cellStyle name="Note 3 11 2 5" xfId="8678"/>
    <cellStyle name="Note 3 11 2 5 2" xfId="19338"/>
    <cellStyle name="Note 3 11 2 5 2 2" xfId="45752"/>
    <cellStyle name="Note 3 11 2 5 3" xfId="17671"/>
    <cellStyle name="Note 3 11 2 5 3 2" xfId="44088"/>
    <cellStyle name="Note 3 11 2 5 4" xfId="35174"/>
    <cellStyle name="Note 3 11 2 6" xfId="14581"/>
    <cellStyle name="Note 3 11 2 6 2" xfId="41001"/>
    <cellStyle name="Note 3 11 2 7" xfId="23367"/>
    <cellStyle name="Note 3 11 2 7 2" xfId="49781"/>
    <cellStyle name="Note 3 11 2 8" xfId="30468"/>
    <cellStyle name="Note 3 11 3" xfId="4525"/>
    <cellStyle name="Note 3 11 3 2" xfId="9415"/>
    <cellStyle name="Note 3 11 3 2 2" xfId="20075"/>
    <cellStyle name="Note 3 11 3 2 2 2" xfId="46489"/>
    <cellStyle name="Note 3 11 3 2 3" xfId="12716"/>
    <cellStyle name="Note 3 11 3 2 3 2" xfId="39137"/>
    <cellStyle name="Note 3 11 3 2 4" xfId="35911"/>
    <cellStyle name="Note 3 11 3 3" xfId="15303"/>
    <cellStyle name="Note 3 11 3 3 2" xfId="41723"/>
    <cellStyle name="Note 3 11 3 4" xfId="26882"/>
    <cellStyle name="Note 3 11 3 4 2" xfId="53296"/>
    <cellStyle name="Note 3 11 3 5" xfId="31195"/>
    <cellStyle name="Note 3 11 4" xfId="3176"/>
    <cellStyle name="Note 3 11 4 2" xfId="10035"/>
    <cellStyle name="Note 3 11 4 2 2" xfId="20695"/>
    <cellStyle name="Note 3 11 4 2 2 2" xfId="47109"/>
    <cellStyle name="Note 3 11 4 2 3" xfId="11438"/>
    <cellStyle name="Note 3 11 4 2 3 2" xfId="37859"/>
    <cellStyle name="Note 3 11 4 2 4" xfId="36531"/>
    <cellStyle name="Note 3 11 4 3" xfId="13966"/>
    <cellStyle name="Note 3 11 4 3 2" xfId="40386"/>
    <cellStyle name="Note 3 11 4 4" xfId="26842"/>
    <cellStyle name="Note 3 11 4 4 2" xfId="53256"/>
    <cellStyle name="Note 3 11 4 5" xfId="29846"/>
    <cellStyle name="Note 3 11 5" xfId="3742"/>
    <cellStyle name="Note 3 11 5 2" xfId="10793"/>
    <cellStyle name="Note 3 11 5 2 2" xfId="21438"/>
    <cellStyle name="Note 3 11 5 2 2 2" xfId="47852"/>
    <cellStyle name="Note 3 11 5 2 3" xfId="28527"/>
    <cellStyle name="Note 3 11 5 2 3 2" xfId="54941"/>
    <cellStyle name="Note 3 11 5 2 4" xfId="37214"/>
    <cellStyle name="Note 3 11 5 3" xfId="14525"/>
    <cellStyle name="Note 3 11 5 3 2" xfId="40945"/>
    <cellStyle name="Note 3 11 5 4" xfId="27359"/>
    <cellStyle name="Note 3 11 5 4 2" xfId="53773"/>
    <cellStyle name="Note 3 11 5 5" xfId="30412"/>
    <cellStyle name="Note 3 11 6" xfId="5737"/>
    <cellStyle name="Note 3 11 6 2" xfId="16499"/>
    <cellStyle name="Note 3 11 6 2 2" xfId="42917"/>
    <cellStyle name="Note 3 11 6 3" xfId="25651"/>
    <cellStyle name="Note 3 11 6 3 2" xfId="52065"/>
    <cellStyle name="Note 3 11 6 4" xfId="32407"/>
    <cellStyle name="Note 3 11 7" xfId="5684"/>
    <cellStyle name="Note 3 11 7 2" xfId="24064"/>
    <cellStyle name="Note 3 11 7 2 2" xfId="50478"/>
    <cellStyle name="Note 3 11 7 3" xfId="32354"/>
    <cellStyle name="Note 3 11 8" xfId="7484"/>
    <cellStyle name="Note 3 11 8 2" xfId="18151"/>
    <cellStyle name="Note 3 11 8 2 2" xfId="44567"/>
    <cellStyle name="Note 3 11 8 3" xfId="24541"/>
    <cellStyle name="Note 3 11 8 3 2" xfId="50955"/>
    <cellStyle name="Note 3 11 8 4" xfId="34154"/>
    <cellStyle name="Note 3 11 9" xfId="7246"/>
    <cellStyle name="Note 3 11 9 2" xfId="17913"/>
    <cellStyle name="Note 3 11 9 2 2" xfId="44330"/>
    <cellStyle name="Note 3 11 9 3" xfId="27082"/>
    <cellStyle name="Note 3 11 9 3 2" xfId="53496"/>
    <cellStyle name="Note 3 11 9 4" xfId="33916"/>
    <cellStyle name="Note 3 12" xfId="1713"/>
    <cellStyle name="Note 3 12 10" xfId="8518"/>
    <cellStyle name="Note 3 12 10 2" xfId="19178"/>
    <cellStyle name="Note 3 12 10 2 2" xfId="45592"/>
    <cellStyle name="Note 3 12 10 3" xfId="14121"/>
    <cellStyle name="Note 3 12 10 3 2" xfId="40541"/>
    <cellStyle name="Note 3 12 10 4" xfId="35014"/>
    <cellStyle name="Note 3 12 11" xfId="11857"/>
    <cellStyle name="Note 3 12 11 2" xfId="38278"/>
    <cellStyle name="Note 3 12 12" xfId="25026"/>
    <cellStyle name="Note 3 12 12 2" xfId="51440"/>
    <cellStyle name="Note 3 12 2" xfId="3704"/>
    <cellStyle name="Note 3 12 2 2" xfId="9794"/>
    <cellStyle name="Note 3 12 2 2 2" xfId="20454"/>
    <cellStyle name="Note 3 12 2 2 2 2" xfId="46868"/>
    <cellStyle name="Note 3 12 2 2 3" xfId="11195"/>
    <cellStyle name="Note 3 12 2 2 3 2" xfId="37616"/>
    <cellStyle name="Note 3 12 2 2 4" xfId="36290"/>
    <cellStyle name="Note 3 12 2 3" xfId="14488"/>
    <cellStyle name="Note 3 12 2 3 2" xfId="40908"/>
    <cellStyle name="Note 3 12 2 4" xfId="24760"/>
    <cellStyle name="Note 3 12 2 4 2" xfId="51174"/>
    <cellStyle name="Note 3 12 2 5" xfId="30374"/>
    <cellStyle name="Note 3 12 3" xfId="2630"/>
    <cellStyle name="Note 3 12 3 2" xfId="9500"/>
    <cellStyle name="Note 3 12 3 2 2" xfId="20160"/>
    <cellStyle name="Note 3 12 3 2 2 2" xfId="46574"/>
    <cellStyle name="Note 3 12 3 2 3" xfId="12530"/>
    <cellStyle name="Note 3 12 3 2 3 2" xfId="38951"/>
    <cellStyle name="Note 3 12 3 2 4" xfId="35996"/>
    <cellStyle name="Note 3 12 3 3" xfId="13422"/>
    <cellStyle name="Note 3 12 3 3 2" xfId="39842"/>
    <cellStyle name="Note 3 12 3 4" xfId="22599"/>
    <cellStyle name="Note 3 12 3 4 2" xfId="49013"/>
    <cellStyle name="Note 3 12 3 5" xfId="29300"/>
    <cellStyle name="Note 3 12 4" xfId="4858"/>
    <cellStyle name="Note 3 12 4 2" xfId="10841"/>
    <cellStyle name="Note 3 12 4 2 2" xfId="21486"/>
    <cellStyle name="Note 3 12 4 2 2 2" xfId="47900"/>
    <cellStyle name="Note 3 12 4 2 3" xfId="28575"/>
    <cellStyle name="Note 3 12 4 2 3 2" xfId="54989"/>
    <cellStyle name="Note 3 12 4 2 4" xfId="37262"/>
    <cellStyle name="Note 3 12 4 3" xfId="15635"/>
    <cellStyle name="Note 3 12 4 3 2" xfId="42055"/>
    <cellStyle name="Note 3 12 4 4" xfId="23997"/>
    <cellStyle name="Note 3 12 4 4 2" xfId="50411"/>
    <cellStyle name="Note 3 12 4 5" xfId="31528"/>
    <cellStyle name="Note 3 12 5" xfId="2806"/>
    <cellStyle name="Note 3 12 5 2" xfId="13598"/>
    <cellStyle name="Note 3 12 5 2 2" xfId="40018"/>
    <cellStyle name="Note 3 12 5 3" xfId="23909"/>
    <cellStyle name="Note 3 12 5 3 2" xfId="50323"/>
    <cellStyle name="Note 3 12 5 4" xfId="29476"/>
    <cellStyle name="Note 3 12 6" xfId="5572"/>
    <cellStyle name="Note 3 12 6 2" xfId="16342"/>
    <cellStyle name="Note 3 12 6 2 2" xfId="42761"/>
    <cellStyle name="Note 3 12 6 3" xfId="28016"/>
    <cellStyle name="Note 3 12 6 3 2" xfId="54430"/>
    <cellStyle name="Note 3 12 6 4" xfId="32242"/>
    <cellStyle name="Note 3 12 7" xfId="6634"/>
    <cellStyle name="Note 3 12 7 2" xfId="22020"/>
    <cellStyle name="Note 3 12 7 2 2" xfId="48434"/>
    <cellStyle name="Note 3 12 7 3" xfId="33304"/>
    <cellStyle name="Note 3 12 8" xfId="6360"/>
    <cellStyle name="Note 3 12 8 2" xfId="17096"/>
    <cellStyle name="Note 3 12 8 2 2" xfId="43514"/>
    <cellStyle name="Note 3 12 8 3" xfId="23664"/>
    <cellStyle name="Note 3 12 8 3 2" xfId="50078"/>
    <cellStyle name="Note 3 12 8 4" xfId="33030"/>
    <cellStyle name="Note 3 12 9" xfId="7765"/>
    <cellStyle name="Note 3 12 9 2" xfId="18432"/>
    <cellStyle name="Note 3 12 9 2 2" xfId="44848"/>
    <cellStyle name="Note 3 12 9 3" xfId="27945"/>
    <cellStyle name="Note 3 12 9 3 2" xfId="54359"/>
    <cellStyle name="Note 3 12 9 4" xfId="34435"/>
    <cellStyle name="Note 3 13" xfId="2475"/>
    <cellStyle name="Note 3 13 10" xfId="24674"/>
    <cellStyle name="Note 3 13 10 2" xfId="51088"/>
    <cellStyle name="Note 3 13 2" xfId="4370"/>
    <cellStyle name="Note 3 13 2 2" xfId="9889"/>
    <cellStyle name="Note 3 13 2 2 2" xfId="20549"/>
    <cellStyle name="Note 3 13 2 2 2 2" xfId="46963"/>
    <cellStyle name="Note 3 13 2 2 3" xfId="27212"/>
    <cellStyle name="Note 3 13 2 2 3 2" xfId="53626"/>
    <cellStyle name="Note 3 13 2 2 4" xfId="36385"/>
    <cellStyle name="Note 3 13 2 3" xfId="15148"/>
    <cellStyle name="Note 3 13 2 3 2" xfId="41568"/>
    <cellStyle name="Note 3 13 2 4" xfId="26261"/>
    <cellStyle name="Note 3 13 2 4 2" xfId="52675"/>
    <cellStyle name="Note 3 13 2 5" xfId="31040"/>
    <cellStyle name="Note 3 13 3" xfId="5103"/>
    <cellStyle name="Note 3 13 3 2" xfId="10363"/>
    <cellStyle name="Note 3 13 3 2 2" xfId="21023"/>
    <cellStyle name="Note 3 13 3 2 2 2" xfId="47437"/>
    <cellStyle name="Note 3 13 3 2 3" xfId="28288"/>
    <cellStyle name="Note 3 13 3 2 3 2" xfId="54702"/>
    <cellStyle name="Note 3 13 3 2 4" xfId="36859"/>
    <cellStyle name="Note 3 13 3 3" xfId="15880"/>
    <cellStyle name="Note 3 13 3 3 2" xfId="42299"/>
    <cellStyle name="Note 3 13 3 4" xfId="23403"/>
    <cellStyle name="Note 3 13 3 4 2" xfId="49817"/>
    <cellStyle name="Note 3 13 3 5" xfId="31773"/>
    <cellStyle name="Note 3 13 4" xfId="6285"/>
    <cellStyle name="Note 3 13 4 2" xfId="10999"/>
    <cellStyle name="Note 3 13 4 2 2" xfId="21644"/>
    <cellStyle name="Note 3 13 4 2 2 2" xfId="48058"/>
    <cellStyle name="Note 3 13 4 2 3" xfId="28733"/>
    <cellStyle name="Note 3 13 4 2 3 2" xfId="55147"/>
    <cellStyle name="Note 3 13 4 2 4" xfId="37420"/>
    <cellStyle name="Note 3 13 4 3" xfId="17024"/>
    <cellStyle name="Note 3 13 4 3 2" xfId="43442"/>
    <cellStyle name="Note 3 13 4 4" xfId="12037"/>
    <cellStyle name="Note 3 13 4 4 2" xfId="38458"/>
    <cellStyle name="Note 3 13 4 5" xfId="32955"/>
    <cellStyle name="Note 3 13 5" xfId="6861"/>
    <cellStyle name="Note 3 13 5 2" xfId="17566"/>
    <cellStyle name="Note 3 13 5 2 2" xfId="43983"/>
    <cellStyle name="Note 3 13 5 3" xfId="23189"/>
    <cellStyle name="Note 3 13 5 3 2" xfId="49603"/>
    <cellStyle name="Note 3 13 5 4" xfId="33531"/>
    <cellStyle name="Note 3 13 6" xfId="7386"/>
    <cellStyle name="Note 3 13 6 2" xfId="18053"/>
    <cellStyle name="Note 3 13 6 2 2" xfId="44469"/>
    <cellStyle name="Note 3 13 6 3" xfId="24072"/>
    <cellStyle name="Note 3 13 6 3 2" xfId="50486"/>
    <cellStyle name="Note 3 13 6 4" xfId="34056"/>
    <cellStyle name="Note 3 13 7" xfId="8008"/>
    <cellStyle name="Note 3 13 7 2" xfId="18675"/>
    <cellStyle name="Note 3 13 7 2 2" xfId="45089"/>
    <cellStyle name="Note 3 13 7 3" xfId="12438"/>
    <cellStyle name="Note 3 13 7 3 2" xfId="38859"/>
    <cellStyle name="Note 3 13 7 4" xfId="34613"/>
    <cellStyle name="Note 3 13 8" xfId="13271"/>
    <cellStyle name="Note 3 13 8 2" xfId="39691"/>
    <cellStyle name="Note 3 13 9" xfId="11242"/>
    <cellStyle name="Note 3 13 9 2" xfId="37663"/>
    <cellStyle name="Note 3 14" xfId="3126"/>
    <cellStyle name="Note 3 14 2" xfId="9596"/>
    <cellStyle name="Note 3 14 2 2" xfId="20256"/>
    <cellStyle name="Note 3 14 2 2 2" xfId="46670"/>
    <cellStyle name="Note 3 14 2 3" xfId="12581"/>
    <cellStyle name="Note 3 14 2 3 2" xfId="39002"/>
    <cellStyle name="Note 3 14 2 4" xfId="36092"/>
    <cellStyle name="Note 3 14 3" xfId="13917"/>
    <cellStyle name="Note 3 14 3 2" xfId="40337"/>
    <cellStyle name="Note 3 14 4" xfId="26192"/>
    <cellStyle name="Note 3 14 4 2" xfId="52606"/>
    <cellStyle name="Note 3 14 5" xfId="29796"/>
    <cellStyle name="Note 3 15" xfId="2958"/>
    <cellStyle name="Note 3 15 2" xfId="9765"/>
    <cellStyle name="Note 3 15 2 2" xfId="20425"/>
    <cellStyle name="Note 3 15 2 2 2" xfId="46839"/>
    <cellStyle name="Note 3 15 2 3" xfId="12393"/>
    <cellStyle name="Note 3 15 2 3 2" xfId="38814"/>
    <cellStyle name="Note 3 15 2 4" xfId="36261"/>
    <cellStyle name="Note 3 15 3" xfId="13750"/>
    <cellStyle name="Note 3 15 3 2" xfId="40170"/>
    <cellStyle name="Note 3 15 4" xfId="26679"/>
    <cellStyle name="Note 3 15 4 2" xfId="53093"/>
    <cellStyle name="Note 3 15 5" xfId="29628"/>
    <cellStyle name="Note 3 16" xfId="3423"/>
    <cellStyle name="Note 3 16 2" xfId="9945"/>
    <cellStyle name="Note 3 16 2 2" xfId="20605"/>
    <cellStyle name="Note 3 16 2 2 2" xfId="47019"/>
    <cellStyle name="Note 3 16 2 3" xfId="27238"/>
    <cellStyle name="Note 3 16 2 3 2" xfId="53652"/>
    <cellStyle name="Note 3 16 2 4" xfId="36441"/>
    <cellStyle name="Note 3 16 3" xfId="14209"/>
    <cellStyle name="Note 3 16 3 2" xfId="40629"/>
    <cellStyle name="Note 3 16 4" xfId="23331"/>
    <cellStyle name="Note 3 16 4 2" xfId="49745"/>
    <cellStyle name="Note 3 16 5" xfId="30093"/>
    <cellStyle name="Note 3 17" xfId="5720"/>
    <cellStyle name="Note 3 17 2" xfId="26247"/>
    <cellStyle name="Note 3 17 2 2" xfId="52661"/>
    <cellStyle name="Note 3 17 3" xfId="32390"/>
    <cellStyle name="Note 3 18" xfId="12154"/>
    <cellStyle name="Note 3 18 2" xfId="38575"/>
    <cellStyle name="Note 3 19" xfId="25137"/>
    <cellStyle name="Note 3 19 2" xfId="51551"/>
    <cellStyle name="Note 3 2" xfId="1095"/>
    <cellStyle name="Note 3 2 10" xfId="6535"/>
    <cellStyle name="Note 3 2 10 2" xfId="24885"/>
    <cellStyle name="Note 3 2 10 2 2" xfId="51299"/>
    <cellStyle name="Note 3 2 10 3" xfId="33205"/>
    <cellStyle name="Note 3 2 11" xfId="17527"/>
    <cellStyle name="Note 3 2 11 2" xfId="43944"/>
    <cellStyle name="Note 3 2 12" xfId="24668"/>
    <cellStyle name="Note 3 2 12 2" xfId="51082"/>
    <cellStyle name="Note 3 2 2" xfId="1443"/>
    <cellStyle name="Note 3 2 2 10" xfId="8381"/>
    <cellStyle name="Note 3 2 2 10 2" xfId="19041"/>
    <cellStyle name="Note 3 2 2 10 2 2" xfId="45455"/>
    <cellStyle name="Note 3 2 2 10 3" xfId="12714"/>
    <cellStyle name="Note 3 2 2 10 3 2" xfId="39135"/>
    <cellStyle name="Note 3 2 2 10 4" xfId="34877"/>
    <cellStyle name="Note 3 2 2 11" xfId="12080"/>
    <cellStyle name="Note 3 2 2 11 2" xfId="38501"/>
    <cellStyle name="Note 3 2 2 12" xfId="23266"/>
    <cellStyle name="Note 3 2 2 12 2" xfId="49680"/>
    <cellStyle name="Note 3 2 2 2" xfId="3437"/>
    <cellStyle name="Note 3 2 2 2 2" xfId="9037"/>
    <cellStyle name="Note 3 2 2 2 2 2" xfId="19697"/>
    <cellStyle name="Note 3 2 2 2 2 2 2" xfId="46111"/>
    <cellStyle name="Note 3 2 2 2 2 3" xfId="11789"/>
    <cellStyle name="Note 3 2 2 2 2 3 2" xfId="38210"/>
    <cellStyle name="Note 3 2 2 2 2 4" xfId="35533"/>
    <cellStyle name="Note 3 2 2 2 3" xfId="10075"/>
    <cellStyle name="Note 3 2 2 2 3 2" xfId="20735"/>
    <cellStyle name="Note 3 2 2 2 3 2 2" xfId="47149"/>
    <cellStyle name="Note 3 2 2 2 3 3" xfId="11440"/>
    <cellStyle name="Note 3 2 2 2 3 3 2" xfId="37861"/>
    <cellStyle name="Note 3 2 2 2 3 4" xfId="36571"/>
    <cellStyle name="Note 3 2 2 2 4" xfId="10915"/>
    <cellStyle name="Note 3 2 2 2 4 2" xfId="21560"/>
    <cellStyle name="Note 3 2 2 2 4 2 2" xfId="47974"/>
    <cellStyle name="Note 3 2 2 2 4 3" xfId="28649"/>
    <cellStyle name="Note 3 2 2 2 4 3 2" xfId="55063"/>
    <cellStyle name="Note 3 2 2 2 4 4" xfId="37336"/>
    <cellStyle name="Note 3 2 2 2 5" xfId="8688"/>
    <cellStyle name="Note 3 2 2 2 5 2" xfId="19348"/>
    <cellStyle name="Note 3 2 2 2 5 2 2" xfId="45762"/>
    <cellStyle name="Note 3 2 2 2 5 3" xfId="11452"/>
    <cellStyle name="Note 3 2 2 2 5 3 2" xfId="37873"/>
    <cellStyle name="Note 3 2 2 2 5 4" xfId="35184"/>
    <cellStyle name="Note 3 2 2 2 6" xfId="14222"/>
    <cellStyle name="Note 3 2 2 2 6 2" xfId="40642"/>
    <cellStyle name="Note 3 2 2 2 7" xfId="26491"/>
    <cellStyle name="Note 3 2 2 2 7 2" xfId="52905"/>
    <cellStyle name="Note 3 2 2 2 8" xfId="30107"/>
    <cellStyle name="Note 3 2 2 3" xfId="3361"/>
    <cellStyle name="Note 3 2 2 3 2" xfId="9405"/>
    <cellStyle name="Note 3 2 2 3 2 2" xfId="20065"/>
    <cellStyle name="Note 3 2 2 3 2 2 2" xfId="46479"/>
    <cellStyle name="Note 3 2 2 3 2 3" xfId="11575"/>
    <cellStyle name="Note 3 2 2 3 2 3 2" xfId="37996"/>
    <cellStyle name="Note 3 2 2 3 2 4" xfId="35901"/>
    <cellStyle name="Note 3 2 2 3 3" xfId="14148"/>
    <cellStyle name="Note 3 2 2 3 3 2" xfId="40568"/>
    <cellStyle name="Note 3 2 2 3 4" xfId="24323"/>
    <cellStyle name="Note 3 2 2 3 4 2" xfId="50737"/>
    <cellStyle name="Note 3 2 2 3 5" xfId="30031"/>
    <cellStyle name="Note 3 2 2 4" xfId="2601"/>
    <cellStyle name="Note 3 2 2 4 2" xfId="10255"/>
    <cellStyle name="Note 3 2 2 4 2 2" xfId="20915"/>
    <cellStyle name="Note 3 2 2 4 2 2 2" xfId="47329"/>
    <cellStyle name="Note 3 2 2 4 2 3" xfId="12241"/>
    <cellStyle name="Note 3 2 2 4 2 3 2" xfId="38662"/>
    <cellStyle name="Note 3 2 2 4 2 4" xfId="36751"/>
    <cellStyle name="Note 3 2 2 4 3" xfId="13393"/>
    <cellStyle name="Note 3 2 2 4 3 2" xfId="39813"/>
    <cellStyle name="Note 3 2 2 4 4" xfId="23931"/>
    <cellStyle name="Note 3 2 2 4 4 2" xfId="50345"/>
    <cellStyle name="Note 3 2 2 4 5" xfId="29271"/>
    <cellStyle name="Note 3 2 2 5" xfId="5660"/>
    <cellStyle name="Note 3 2 2 5 2" xfId="10716"/>
    <cellStyle name="Note 3 2 2 5 2 2" xfId="21361"/>
    <cellStyle name="Note 3 2 2 5 2 2 2" xfId="47775"/>
    <cellStyle name="Note 3 2 2 5 2 3" xfId="28456"/>
    <cellStyle name="Note 3 2 2 5 2 3 2" xfId="54870"/>
    <cellStyle name="Note 3 2 2 5 2 4" xfId="37137"/>
    <cellStyle name="Note 3 2 2 5 3" xfId="16424"/>
    <cellStyle name="Note 3 2 2 5 3 2" xfId="42842"/>
    <cellStyle name="Note 3 2 2 5 4" xfId="26606"/>
    <cellStyle name="Note 3 2 2 5 4 2" xfId="53020"/>
    <cellStyle name="Note 3 2 2 5 5" xfId="32330"/>
    <cellStyle name="Note 3 2 2 6" xfId="4712"/>
    <cellStyle name="Note 3 2 2 6 2" xfId="15489"/>
    <cellStyle name="Note 3 2 2 6 2 2" xfId="41909"/>
    <cellStyle name="Note 3 2 2 6 3" xfId="26664"/>
    <cellStyle name="Note 3 2 2 6 3 2" xfId="53078"/>
    <cellStyle name="Note 3 2 2 6 4" xfId="31382"/>
    <cellStyle name="Note 3 2 2 7" xfId="6022"/>
    <cellStyle name="Note 3 2 2 7 2" xfId="24727"/>
    <cellStyle name="Note 3 2 2 7 2 2" xfId="51141"/>
    <cellStyle name="Note 3 2 2 7 3" xfId="32692"/>
    <cellStyle name="Note 3 2 2 8" xfId="7364"/>
    <cellStyle name="Note 3 2 2 8 2" xfId="18031"/>
    <cellStyle name="Note 3 2 2 8 2 2" xfId="44447"/>
    <cellStyle name="Note 3 2 2 8 3" xfId="26133"/>
    <cellStyle name="Note 3 2 2 8 3 2" xfId="52547"/>
    <cellStyle name="Note 3 2 2 8 4" xfId="34034"/>
    <cellStyle name="Note 3 2 2 9" xfId="7366"/>
    <cellStyle name="Note 3 2 2 9 2" xfId="18033"/>
    <cellStyle name="Note 3 2 2 9 2 2" xfId="44449"/>
    <cellStyle name="Note 3 2 2 9 3" xfId="24388"/>
    <cellStyle name="Note 3 2 2 9 3 2" xfId="50802"/>
    <cellStyle name="Note 3 2 2 9 4" xfId="34036"/>
    <cellStyle name="Note 3 2 3" xfId="1607"/>
    <cellStyle name="Note 3 2 3 10" xfId="8358"/>
    <cellStyle name="Note 3 2 3 10 2" xfId="19018"/>
    <cellStyle name="Note 3 2 3 10 2 2" xfId="45432"/>
    <cellStyle name="Note 3 2 3 10 3" xfId="17806"/>
    <cellStyle name="Note 3 2 3 10 3 2" xfId="44223"/>
    <cellStyle name="Note 3 2 3 10 4" xfId="34854"/>
    <cellStyle name="Note 3 2 3 11" xfId="11955"/>
    <cellStyle name="Note 3 2 3 11 2" xfId="38376"/>
    <cellStyle name="Note 3 2 3 12" xfId="22751"/>
    <cellStyle name="Note 3 2 3 12 2" xfId="49165"/>
    <cellStyle name="Note 3 2 3 2" xfId="3600"/>
    <cellStyle name="Note 3 2 3 2 2" xfId="9058"/>
    <cellStyle name="Note 3 2 3 2 2 2" xfId="19718"/>
    <cellStyle name="Note 3 2 3 2 2 2 2" xfId="46132"/>
    <cellStyle name="Note 3 2 3 2 2 3" xfId="28244"/>
    <cellStyle name="Note 3 2 3 2 2 3 2" xfId="54658"/>
    <cellStyle name="Note 3 2 3 2 2 4" xfId="35554"/>
    <cellStyle name="Note 3 2 3 2 3" xfId="10074"/>
    <cellStyle name="Note 3 2 3 2 3 2" xfId="20734"/>
    <cellStyle name="Note 3 2 3 2 3 2 2" xfId="47148"/>
    <cellStyle name="Note 3 2 3 2 3 3" xfId="17737"/>
    <cellStyle name="Note 3 2 3 2 3 3 2" xfId="44154"/>
    <cellStyle name="Note 3 2 3 2 3 4" xfId="36570"/>
    <cellStyle name="Note 3 2 3 2 4" xfId="10893"/>
    <cellStyle name="Note 3 2 3 2 4 2" xfId="21538"/>
    <cellStyle name="Note 3 2 3 2 4 2 2" xfId="47952"/>
    <cellStyle name="Note 3 2 3 2 4 3" xfId="28627"/>
    <cellStyle name="Note 3 2 3 2 4 3 2" xfId="55041"/>
    <cellStyle name="Note 3 2 3 2 4 4" xfId="37314"/>
    <cellStyle name="Note 3 2 3 2 5" xfId="8665"/>
    <cellStyle name="Note 3 2 3 2 5 2" xfId="19325"/>
    <cellStyle name="Note 3 2 3 2 5 2 2" xfId="45739"/>
    <cellStyle name="Note 3 2 3 2 5 3" xfId="12740"/>
    <cellStyle name="Note 3 2 3 2 5 3 2" xfId="39161"/>
    <cellStyle name="Note 3 2 3 2 5 4" xfId="35161"/>
    <cellStyle name="Note 3 2 3 2 6" xfId="14385"/>
    <cellStyle name="Note 3 2 3 2 6 2" xfId="40805"/>
    <cellStyle name="Note 3 2 3 2 7" xfId="26576"/>
    <cellStyle name="Note 3 2 3 2 7 2" xfId="52990"/>
    <cellStyle name="Note 3 2 3 2 8" xfId="30270"/>
    <cellStyle name="Note 3 2 3 3" xfId="2720"/>
    <cellStyle name="Note 3 2 3 3 2" xfId="9427"/>
    <cellStyle name="Note 3 2 3 3 2 2" xfId="20087"/>
    <cellStyle name="Note 3 2 3 3 2 2 2" xfId="46501"/>
    <cellStyle name="Note 3 2 3 3 2 3" xfId="28217"/>
    <cellStyle name="Note 3 2 3 3 2 3 2" xfId="54631"/>
    <cellStyle name="Note 3 2 3 3 2 4" xfId="35923"/>
    <cellStyle name="Note 3 2 3 3 3" xfId="13512"/>
    <cellStyle name="Note 3 2 3 3 3 2" xfId="39932"/>
    <cellStyle name="Note 3 2 3 3 4" xfId="27119"/>
    <cellStyle name="Note 3 2 3 3 4 2" xfId="53533"/>
    <cellStyle name="Note 3 2 3 3 5" xfId="29390"/>
    <cellStyle name="Note 3 2 3 4" xfId="3074"/>
    <cellStyle name="Note 3 2 3 4 2" xfId="10258"/>
    <cellStyle name="Note 3 2 3 4 2 2" xfId="20918"/>
    <cellStyle name="Note 3 2 3 4 2 2 2" xfId="47332"/>
    <cellStyle name="Note 3 2 3 4 2 3" xfId="16856"/>
    <cellStyle name="Note 3 2 3 4 2 3 2" xfId="43274"/>
    <cellStyle name="Note 3 2 3 4 2 4" xfId="36754"/>
    <cellStyle name="Note 3 2 3 4 3" xfId="13866"/>
    <cellStyle name="Note 3 2 3 4 3 2" xfId="40286"/>
    <cellStyle name="Note 3 2 3 4 4" xfId="27917"/>
    <cellStyle name="Note 3 2 3 4 4 2" xfId="54331"/>
    <cellStyle name="Note 3 2 3 4 5" xfId="29744"/>
    <cellStyle name="Note 3 2 3 5" xfId="3416"/>
    <cellStyle name="Note 3 2 3 5 2" xfId="10785"/>
    <cellStyle name="Note 3 2 3 5 2 2" xfId="21430"/>
    <cellStyle name="Note 3 2 3 5 2 2 2" xfId="47844"/>
    <cellStyle name="Note 3 2 3 5 2 3" xfId="28519"/>
    <cellStyle name="Note 3 2 3 5 2 3 2" xfId="54933"/>
    <cellStyle name="Note 3 2 3 5 2 4" xfId="37206"/>
    <cellStyle name="Note 3 2 3 5 3" xfId="14202"/>
    <cellStyle name="Note 3 2 3 5 3 2" xfId="40622"/>
    <cellStyle name="Note 3 2 3 5 4" xfId="23123"/>
    <cellStyle name="Note 3 2 3 5 4 2" xfId="49537"/>
    <cellStyle name="Note 3 2 3 5 5" xfId="30086"/>
    <cellStyle name="Note 3 2 3 6" xfId="5863"/>
    <cellStyle name="Note 3 2 3 6 2" xfId="16619"/>
    <cellStyle name="Note 3 2 3 6 2 2" xfId="43037"/>
    <cellStyle name="Note 3 2 3 6 3" xfId="25162"/>
    <cellStyle name="Note 3 2 3 6 3 2" xfId="51576"/>
    <cellStyle name="Note 3 2 3 6 4" xfId="32533"/>
    <cellStyle name="Note 3 2 3 7" xfId="6650"/>
    <cellStyle name="Note 3 2 3 7 2" xfId="24876"/>
    <cellStyle name="Note 3 2 3 7 2 2" xfId="51290"/>
    <cellStyle name="Note 3 2 3 7 3" xfId="33320"/>
    <cellStyle name="Note 3 2 3 8" xfId="4346"/>
    <cellStyle name="Note 3 2 3 8 2" xfId="15124"/>
    <cellStyle name="Note 3 2 3 8 2 2" xfId="41544"/>
    <cellStyle name="Note 3 2 3 8 3" xfId="27934"/>
    <cellStyle name="Note 3 2 3 8 3 2" xfId="54348"/>
    <cellStyle name="Note 3 2 3 8 4" xfId="31016"/>
    <cellStyle name="Note 3 2 3 9" xfId="7651"/>
    <cellStyle name="Note 3 2 3 9 2" xfId="18318"/>
    <cellStyle name="Note 3 2 3 9 2 2" xfId="44734"/>
    <cellStyle name="Note 3 2 3 9 3" xfId="22576"/>
    <cellStyle name="Note 3 2 3 9 3 2" xfId="48990"/>
    <cellStyle name="Note 3 2 3 9 4" xfId="34321"/>
    <cellStyle name="Note 3 2 4" xfId="1822"/>
    <cellStyle name="Note 3 2 4 10" xfId="8372"/>
    <cellStyle name="Note 3 2 4 10 2" xfId="19032"/>
    <cellStyle name="Note 3 2 4 10 2 2" xfId="45446"/>
    <cellStyle name="Note 3 2 4 10 3" xfId="17644"/>
    <cellStyle name="Note 3 2 4 10 3 2" xfId="44061"/>
    <cellStyle name="Note 3 2 4 10 4" xfId="34868"/>
    <cellStyle name="Note 3 2 4 11" xfId="11758"/>
    <cellStyle name="Note 3 2 4 11 2" xfId="38179"/>
    <cellStyle name="Note 3 2 4 12" xfId="22784"/>
    <cellStyle name="Note 3 2 4 12 2" xfId="49198"/>
    <cellStyle name="Note 3 2 4 2" xfId="3799"/>
    <cellStyle name="Note 3 2 4 2 2" xfId="9045"/>
    <cellStyle name="Note 3 2 4 2 2 2" xfId="19705"/>
    <cellStyle name="Note 3 2 4 2 2 2 2" xfId="46119"/>
    <cellStyle name="Note 3 2 4 2 2 3" xfId="11785"/>
    <cellStyle name="Note 3 2 4 2 2 3 2" xfId="38206"/>
    <cellStyle name="Note 3 2 4 2 2 4" xfId="35541"/>
    <cellStyle name="Note 3 2 4 2 3" xfId="9942"/>
    <cellStyle name="Note 3 2 4 2 3 2" xfId="20602"/>
    <cellStyle name="Note 3 2 4 2 3 2 2" xfId="47016"/>
    <cellStyle name="Note 3 2 4 2 3 3" xfId="24487"/>
    <cellStyle name="Note 3 2 4 2 3 3 2" xfId="50901"/>
    <cellStyle name="Note 3 2 4 2 3 4" xfId="36438"/>
    <cellStyle name="Note 3 2 4 2 4" xfId="10906"/>
    <cellStyle name="Note 3 2 4 2 4 2" xfId="21551"/>
    <cellStyle name="Note 3 2 4 2 4 2 2" xfId="47965"/>
    <cellStyle name="Note 3 2 4 2 4 3" xfId="28640"/>
    <cellStyle name="Note 3 2 4 2 4 3 2" xfId="55054"/>
    <cellStyle name="Note 3 2 4 2 4 4" xfId="37327"/>
    <cellStyle name="Note 3 2 4 2 5" xfId="8679"/>
    <cellStyle name="Note 3 2 4 2 5 2" xfId="19339"/>
    <cellStyle name="Note 3 2 4 2 5 2 2" xfId="45753"/>
    <cellStyle name="Note 3 2 4 2 5 3" xfId="12208"/>
    <cellStyle name="Note 3 2 4 2 5 3 2" xfId="38629"/>
    <cellStyle name="Note 3 2 4 2 5 4" xfId="35175"/>
    <cellStyle name="Note 3 2 4 2 6" xfId="14582"/>
    <cellStyle name="Note 3 2 4 2 6 2" xfId="41002"/>
    <cellStyle name="Note 3 2 4 2 7" xfId="24426"/>
    <cellStyle name="Note 3 2 4 2 7 2" xfId="50840"/>
    <cellStyle name="Note 3 2 4 2 8" xfId="30469"/>
    <cellStyle name="Note 3 2 4 3" xfId="4526"/>
    <cellStyle name="Note 3 2 4 3 2" xfId="9414"/>
    <cellStyle name="Note 3 2 4 3 2 2" xfId="20074"/>
    <cellStyle name="Note 3 2 4 3 2 2 2" xfId="46488"/>
    <cellStyle name="Note 3 2 4 3 2 3" xfId="11576"/>
    <cellStyle name="Note 3 2 4 3 2 3 2" xfId="37997"/>
    <cellStyle name="Note 3 2 4 3 2 4" xfId="35910"/>
    <cellStyle name="Note 3 2 4 3 3" xfId="15304"/>
    <cellStyle name="Note 3 2 4 3 3 2" xfId="41724"/>
    <cellStyle name="Note 3 2 4 3 4" xfId="22921"/>
    <cellStyle name="Note 3 2 4 3 4 2" xfId="49335"/>
    <cellStyle name="Note 3 2 4 3 5" xfId="31196"/>
    <cellStyle name="Note 3 2 4 4" xfId="3177"/>
    <cellStyle name="Note 3 2 4 4 2" xfId="10290"/>
    <cellStyle name="Note 3 2 4 4 2 2" xfId="20950"/>
    <cellStyle name="Note 3 2 4 4 2 2 2" xfId="47364"/>
    <cellStyle name="Note 3 2 4 4 2 3" xfId="12247"/>
    <cellStyle name="Note 3 2 4 4 2 3 2" xfId="38668"/>
    <cellStyle name="Note 3 2 4 4 2 4" xfId="36786"/>
    <cellStyle name="Note 3 2 4 4 3" xfId="13967"/>
    <cellStyle name="Note 3 2 4 4 3 2" xfId="40387"/>
    <cellStyle name="Note 3 2 4 4 4" xfId="21769"/>
    <cellStyle name="Note 3 2 4 4 4 2" xfId="48183"/>
    <cellStyle name="Note 3 2 4 4 5" xfId="29847"/>
    <cellStyle name="Note 3 2 4 5" xfId="3984"/>
    <cellStyle name="Note 3 2 4 5 2" xfId="10794"/>
    <cellStyle name="Note 3 2 4 5 2 2" xfId="21439"/>
    <cellStyle name="Note 3 2 4 5 2 2 2" xfId="47853"/>
    <cellStyle name="Note 3 2 4 5 2 3" xfId="28528"/>
    <cellStyle name="Note 3 2 4 5 2 3 2" xfId="54942"/>
    <cellStyle name="Note 3 2 4 5 2 4" xfId="37215"/>
    <cellStyle name="Note 3 2 4 5 3" xfId="14767"/>
    <cellStyle name="Note 3 2 4 5 3 2" xfId="41187"/>
    <cellStyle name="Note 3 2 4 5 4" xfId="24555"/>
    <cellStyle name="Note 3 2 4 5 4 2" xfId="50969"/>
    <cellStyle name="Note 3 2 4 5 5" xfId="30654"/>
    <cellStyle name="Note 3 2 4 6" xfId="5617"/>
    <cellStyle name="Note 3 2 4 6 2" xfId="16381"/>
    <cellStyle name="Note 3 2 4 6 2 2" xfId="42799"/>
    <cellStyle name="Note 3 2 4 6 3" xfId="24459"/>
    <cellStyle name="Note 3 2 4 6 3 2" xfId="50873"/>
    <cellStyle name="Note 3 2 4 6 4" xfId="32287"/>
    <cellStyle name="Note 3 2 4 7" xfId="2598"/>
    <cellStyle name="Note 3 2 4 7 2" xfId="26286"/>
    <cellStyle name="Note 3 2 4 7 2 2" xfId="52700"/>
    <cellStyle name="Note 3 2 4 7 3" xfId="29268"/>
    <cellStyle name="Note 3 2 4 8" xfId="7485"/>
    <cellStyle name="Note 3 2 4 8 2" xfId="18152"/>
    <cellStyle name="Note 3 2 4 8 2 2" xfId="44568"/>
    <cellStyle name="Note 3 2 4 8 3" xfId="27197"/>
    <cellStyle name="Note 3 2 4 8 3 2" xfId="53611"/>
    <cellStyle name="Note 3 2 4 8 4" xfId="34155"/>
    <cellStyle name="Note 3 2 4 9" xfId="5669"/>
    <cellStyle name="Note 3 2 4 9 2" xfId="16433"/>
    <cellStyle name="Note 3 2 4 9 2 2" xfId="42851"/>
    <cellStyle name="Note 3 2 4 9 3" xfId="27716"/>
    <cellStyle name="Note 3 2 4 9 3 2" xfId="54130"/>
    <cellStyle name="Note 3 2 4 9 4" xfId="32339"/>
    <cellStyle name="Note 3 2 5" xfId="1712"/>
    <cellStyle name="Note 3 2 5 10" xfId="8519"/>
    <cellStyle name="Note 3 2 5 10 2" xfId="19179"/>
    <cellStyle name="Note 3 2 5 10 2 2" xfId="45593"/>
    <cellStyle name="Note 3 2 5 10 3" xfId="12785"/>
    <cellStyle name="Note 3 2 5 10 3 2" xfId="39206"/>
    <cellStyle name="Note 3 2 5 10 4" xfId="35015"/>
    <cellStyle name="Note 3 2 5 11" xfId="11858"/>
    <cellStyle name="Note 3 2 5 11 2" xfId="38279"/>
    <cellStyle name="Note 3 2 5 12" xfId="25399"/>
    <cellStyle name="Note 3 2 5 12 2" xfId="51813"/>
    <cellStyle name="Note 3 2 5 2" xfId="3703"/>
    <cellStyle name="Note 3 2 5 2 2" xfId="9720"/>
    <cellStyle name="Note 3 2 5 2 2 2" xfId="20380"/>
    <cellStyle name="Note 3 2 5 2 2 2 2" xfId="46794"/>
    <cellStyle name="Note 3 2 5 2 2 3" xfId="12218"/>
    <cellStyle name="Note 3 2 5 2 2 3 2" xfId="38639"/>
    <cellStyle name="Note 3 2 5 2 2 4" xfId="36216"/>
    <cellStyle name="Note 3 2 5 2 3" xfId="14487"/>
    <cellStyle name="Note 3 2 5 2 3 2" xfId="40907"/>
    <cellStyle name="Note 3 2 5 2 4" xfId="25193"/>
    <cellStyle name="Note 3 2 5 2 4 2" xfId="51607"/>
    <cellStyle name="Note 3 2 5 2 5" xfId="30373"/>
    <cellStyle name="Note 3 2 5 3" xfId="2631"/>
    <cellStyle name="Note 3 2 5 3 2" xfId="9501"/>
    <cellStyle name="Note 3 2 5 3 2 2" xfId="20161"/>
    <cellStyle name="Note 3 2 5 3 2 2 2" xfId="46575"/>
    <cellStyle name="Note 3 2 5 3 2 3" xfId="12808"/>
    <cellStyle name="Note 3 2 5 3 2 3 2" xfId="39229"/>
    <cellStyle name="Note 3 2 5 3 2 4" xfId="35997"/>
    <cellStyle name="Note 3 2 5 3 3" xfId="13423"/>
    <cellStyle name="Note 3 2 5 3 3 2" xfId="39843"/>
    <cellStyle name="Note 3 2 5 3 4" xfId="21900"/>
    <cellStyle name="Note 3 2 5 3 4 2" xfId="48314"/>
    <cellStyle name="Note 3 2 5 3 5" xfId="29301"/>
    <cellStyle name="Note 3 2 5 4" xfId="4461"/>
    <cellStyle name="Note 3 2 5 4 2" xfId="10842"/>
    <cellStyle name="Note 3 2 5 4 2 2" xfId="21487"/>
    <cellStyle name="Note 3 2 5 4 2 2 2" xfId="47901"/>
    <cellStyle name="Note 3 2 5 4 2 3" xfId="28576"/>
    <cellStyle name="Note 3 2 5 4 2 3 2" xfId="54990"/>
    <cellStyle name="Note 3 2 5 4 2 4" xfId="37263"/>
    <cellStyle name="Note 3 2 5 4 3" xfId="15239"/>
    <cellStyle name="Note 3 2 5 4 3 2" xfId="41659"/>
    <cellStyle name="Note 3 2 5 4 4" xfId="27052"/>
    <cellStyle name="Note 3 2 5 4 4 2" xfId="53466"/>
    <cellStyle name="Note 3 2 5 4 5" xfId="31131"/>
    <cellStyle name="Note 3 2 5 5" xfId="3997"/>
    <cellStyle name="Note 3 2 5 5 2" xfId="14780"/>
    <cellStyle name="Note 3 2 5 5 2 2" xfId="41200"/>
    <cellStyle name="Note 3 2 5 5 3" xfId="25701"/>
    <cellStyle name="Note 3 2 5 5 3 2" xfId="52115"/>
    <cellStyle name="Note 3 2 5 5 4" xfId="30667"/>
    <cellStyle name="Note 3 2 5 6" xfId="5573"/>
    <cellStyle name="Note 3 2 5 6 2" xfId="16343"/>
    <cellStyle name="Note 3 2 5 6 2 2" xfId="42762"/>
    <cellStyle name="Note 3 2 5 6 3" xfId="21905"/>
    <cellStyle name="Note 3 2 5 6 3 2" xfId="48319"/>
    <cellStyle name="Note 3 2 5 6 4" xfId="32243"/>
    <cellStyle name="Note 3 2 5 7" xfId="5470"/>
    <cellStyle name="Note 3 2 5 7 2" xfId="26164"/>
    <cellStyle name="Note 3 2 5 7 2 2" xfId="52578"/>
    <cellStyle name="Note 3 2 5 7 3" xfId="32140"/>
    <cellStyle name="Note 3 2 5 8" xfId="6365"/>
    <cellStyle name="Note 3 2 5 8 2" xfId="17101"/>
    <cellStyle name="Note 3 2 5 8 2 2" xfId="43519"/>
    <cellStyle name="Note 3 2 5 8 3" xfId="17357"/>
    <cellStyle name="Note 3 2 5 8 3 2" xfId="43775"/>
    <cellStyle name="Note 3 2 5 8 4" xfId="33035"/>
    <cellStyle name="Note 3 2 5 9" xfId="5665"/>
    <cellStyle name="Note 3 2 5 9 2" xfId="16429"/>
    <cellStyle name="Note 3 2 5 9 2 2" xfId="42847"/>
    <cellStyle name="Note 3 2 5 9 3" xfId="24419"/>
    <cellStyle name="Note 3 2 5 9 3 2" xfId="50833"/>
    <cellStyle name="Note 3 2 5 9 4" xfId="32335"/>
    <cellStyle name="Note 3 2 6" xfId="2476"/>
    <cellStyle name="Note 3 2 6 10" xfId="22141"/>
    <cellStyle name="Note 3 2 6 10 2" xfId="48555"/>
    <cellStyle name="Note 3 2 6 2" xfId="4371"/>
    <cellStyle name="Note 3 2 6 2 2" xfId="9888"/>
    <cellStyle name="Note 3 2 6 2 2 2" xfId="20548"/>
    <cellStyle name="Note 3 2 6 2 2 2 2" xfId="46962"/>
    <cellStyle name="Note 3 2 6 2 2 3" xfId="22625"/>
    <cellStyle name="Note 3 2 6 2 2 3 2" xfId="49039"/>
    <cellStyle name="Note 3 2 6 2 2 4" xfId="36384"/>
    <cellStyle name="Note 3 2 6 2 3" xfId="15149"/>
    <cellStyle name="Note 3 2 6 2 3 2" xfId="41569"/>
    <cellStyle name="Note 3 2 6 2 4" xfId="25647"/>
    <cellStyle name="Note 3 2 6 2 4 2" xfId="52061"/>
    <cellStyle name="Note 3 2 6 2 5" xfId="31041"/>
    <cellStyle name="Note 3 2 6 3" xfId="5104"/>
    <cellStyle name="Note 3 2 6 3 2" xfId="10108"/>
    <cellStyle name="Note 3 2 6 3 2 2" xfId="20768"/>
    <cellStyle name="Note 3 2 6 3 2 2 2" xfId="47182"/>
    <cellStyle name="Note 3 2 6 3 2 3" xfId="16899"/>
    <cellStyle name="Note 3 2 6 3 2 3 2" xfId="43317"/>
    <cellStyle name="Note 3 2 6 3 2 4" xfId="36604"/>
    <cellStyle name="Note 3 2 6 3 3" xfId="15881"/>
    <cellStyle name="Note 3 2 6 3 3 2" xfId="42300"/>
    <cellStyle name="Note 3 2 6 3 4" xfId="26815"/>
    <cellStyle name="Note 3 2 6 3 4 2" xfId="53229"/>
    <cellStyle name="Note 3 2 6 3 5" xfId="31774"/>
    <cellStyle name="Note 3 2 6 4" xfId="6286"/>
    <cellStyle name="Note 3 2 6 4 2" xfId="10998"/>
    <cellStyle name="Note 3 2 6 4 2 2" xfId="21643"/>
    <cellStyle name="Note 3 2 6 4 2 2 2" xfId="48057"/>
    <cellStyle name="Note 3 2 6 4 2 3" xfId="28732"/>
    <cellStyle name="Note 3 2 6 4 2 3 2" xfId="55146"/>
    <cellStyle name="Note 3 2 6 4 2 4" xfId="37419"/>
    <cellStyle name="Note 3 2 6 4 3" xfId="17025"/>
    <cellStyle name="Note 3 2 6 4 3 2" xfId="43443"/>
    <cellStyle name="Note 3 2 6 4 4" xfId="13757"/>
    <cellStyle name="Note 3 2 6 4 4 2" xfId="40177"/>
    <cellStyle name="Note 3 2 6 4 5" xfId="32956"/>
    <cellStyle name="Note 3 2 6 5" xfId="6862"/>
    <cellStyle name="Note 3 2 6 5 2" xfId="17567"/>
    <cellStyle name="Note 3 2 6 5 2 2" xfId="43984"/>
    <cellStyle name="Note 3 2 6 5 3" xfId="22053"/>
    <cellStyle name="Note 3 2 6 5 3 2" xfId="48467"/>
    <cellStyle name="Note 3 2 6 5 4" xfId="33532"/>
    <cellStyle name="Note 3 2 6 6" xfId="7387"/>
    <cellStyle name="Note 3 2 6 6 2" xfId="18054"/>
    <cellStyle name="Note 3 2 6 6 2 2" xfId="44470"/>
    <cellStyle name="Note 3 2 6 6 3" xfId="27601"/>
    <cellStyle name="Note 3 2 6 6 3 2" xfId="54015"/>
    <cellStyle name="Note 3 2 6 6 4" xfId="34057"/>
    <cellStyle name="Note 3 2 6 7" xfId="8009"/>
    <cellStyle name="Note 3 2 6 7 2" xfId="18676"/>
    <cellStyle name="Note 3 2 6 7 2 2" xfId="45090"/>
    <cellStyle name="Note 3 2 6 7 3" xfId="16979"/>
    <cellStyle name="Note 3 2 6 7 3 2" xfId="43397"/>
    <cellStyle name="Note 3 2 6 7 4" xfId="34614"/>
    <cellStyle name="Note 3 2 6 8" xfId="13272"/>
    <cellStyle name="Note 3 2 6 8 2" xfId="39692"/>
    <cellStyle name="Note 3 2 6 9" xfId="21194"/>
    <cellStyle name="Note 3 2 6 9 2" xfId="47608"/>
    <cellStyle name="Note 3 2 7" xfId="3127"/>
    <cellStyle name="Note 3 2 7 2" xfId="9595"/>
    <cellStyle name="Note 3 2 7 2 2" xfId="20255"/>
    <cellStyle name="Note 3 2 7 2 2 2" xfId="46669"/>
    <cellStyle name="Note 3 2 7 2 3" xfId="15860"/>
    <cellStyle name="Note 3 2 7 2 3 2" xfId="42279"/>
    <cellStyle name="Note 3 2 7 2 4" xfId="36091"/>
    <cellStyle name="Note 3 2 7 3" xfId="13918"/>
    <cellStyle name="Note 3 2 7 3 2" xfId="40338"/>
    <cellStyle name="Note 3 2 7 4" xfId="24704"/>
    <cellStyle name="Note 3 2 7 4 2" xfId="51118"/>
    <cellStyle name="Note 3 2 7 5" xfId="29797"/>
    <cellStyle name="Note 3 2 8" xfId="2959"/>
    <cellStyle name="Note 3 2 8 2" xfId="9723"/>
    <cellStyle name="Note 3 2 8 2 2" xfId="20383"/>
    <cellStyle name="Note 3 2 8 2 2 2" xfId="46797"/>
    <cellStyle name="Note 3 2 8 2 3" xfId="18760"/>
    <cellStyle name="Note 3 2 8 2 3 2" xfId="45174"/>
    <cellStyle name="Note 3 2 8 2 4" xfId="36219"/>
    <cellStyle name="Note 3 2 8 3" xfId="13751"/>
    <cellStyle name="Note 3 2 8 3 2" xfId="40171"/>
    <cellStyle name="Note 3 2 8 4" xfId="22544"/>
    <cellStyle name="Note 3 2 8 4 2" xfId="48958"/>
    <cellStyle name="Note 3 2 8 5" xfId="29629"/>
    <cellStyle name="Note 3 2 9" xfId="4165"/>
    <cellStyle name="Note 3 2 9 2" xfId="9611"/>
    <cellStyle name="Note 3 2 9 2 2" xfId="20271"/>
    <cellStyle name="Note 3 2 9 2 2 2" xfId="46685"/>
    <cellStyle name="Note 3 2 9 2 3" xfId="17681"/>
    <cellStyle name="Note 3 2 9 2 3 2" xfId="44098"/>
    <cellStyle name="Note 3 2 9 2 4" xfId="36107"/>
    <cellStyle name="Note 3 2 9 3" xfId="14946"/>
    <cellStyle name="Note 3 2 9 3 2" xfId="41366"/>
    <cellStyle name="Note 3 2 9 4" xfId="11134"/>
    <cellStyle name="Note 3 2 9 4 2" xfId="37555"/>
    <cellStyle name="Note 3 2 9 5" xfId="30835"/>
    <cellStyle name="Note 3 20" xfId="55208"/>
    <cellStyle name="Note 3 3" xfId="1096"/>
    <cellStyle name="Note 3 3 10" xfId="5892"/>
    <cellStyle name="Note 3 3 10 2" xfId="23961"/>
    <cellStyle name="Note 3 3 10 2 2" xfId="50375"/>
    <cellStyle name="Note 3 3 10 3" xfId="32562"/>
    <cellStyle name="Note 3 3 11" xfId="16640"/>
    <cellStyle name="Note 3 3 11 2" xfId="43058"/>
    <cellStyle name="Note 3 3 12" xfId="23760"/>
    <cellStyle name="Note 3 3 12 2" xfId="50174"/>
    <cellStyle name="Note 3 3 2" xfId="1444"/>
    <cellStyle name="Note 3 3 2 10" xfId="8382"/>
    <cellStyle name="Note 3 3 2 10 2" xfId="19042"/>
    <cellStyle name="Note 3 3 2 10 2 2" xfId="45456"/>
    <cellStyle name="Note 3 3 2 10 3" xfId="16947"/>
    <cellStyle name="Note 3 3 2 10 3 2" xfId="43365"/>
    <cellStyle name="Note 3 3 2 10 4" xfId="34878"/>
    <cellStyle name="Note 3 3 2 11" xfId="12079"/>
    <cellStyle name="Note 3 3 2 11 2" xfId="38500"/>
    <cellStyle name="Note 3 3 2 12" xfId="27966"/>
    <cellStyle name="Note 3 3 2 12 2" xfId="54380"/>
    <cellStyle name="Note 3 3 2 2" xfId="3438"/>
    <cellStyle name="Note 3 3 2 2 2" xfId="9036"/>
    <cellStyle name="Note 3 3 2 2 2 2" xfId="19696"/>
    <cellStyle name="Note 3 3 2 2 2 2 2" xfId="46110"/>
    <cellStyle name="Note 3 3 2 2 2 3" xfId="27884"/>
    <cellStyle name="Note 3 3 2 2 2 3 2" xfId="54298"/>
    <cellStyle name="Note 3 3 2 2 2 4" xfId="35532"/>
    <cellStyle name="Note 3 3 2 2 3" xfId="10331"/>
    <cellStyle name="Note 3 3 2 2 3 2" xfId="20991"/>
    <cellStyle name="Note 3 3 2 2 3 2 2" xfId="47405"/>
    <cellStyle name="Note 3 3 2 2 3 3" xfId="16989"/>
    <cellStyle name="Note 3 3 2 2 3 3 2" xfId="43407"/>
    <cellStyle name="Note 3 3 2 2 3 4" xfId="36827"/>
    <cellStyle name="Note 3 3 2 2 4" xfId="10916"/>
    <cellStyle name="Note 3 3 2 2 4 2" xfId="21561"/>
    <cellStyle name="Note 3 3 2 2 4 2 2" xfId="47975"/>
    <cellStyle name="Note 3 3 2 2 4 3" xfId="28650"/>
    <cellStyle name="Note 3 3 2 2 4 3 2" xfId="55064"/>
    <cellStyle name="Note 3 3 2 2 4 4" xfId="37337"/>
    <cellStyle name="Note 3 3 2 2 5" xfId="8689"/>
    <cellStyle name="Note 3 3 2 2 5 2" xfId="19349"/>
    <cellStyle name="Note 3 3 2 2 5 2 2" xfId="45763"/>
    <cellStyle name="Note 3 3 2 2 5 3" xfId="12965"/>
    <cellStyle name="Note 3 3 2 2 5 3 2" xfId="39386"/>
    <cellStyle name="Note 3 3 2 2 5 4" xfId="35185"/>
    <cellStyle name="Note 3 3 2 2 6" xfId="14223"/>
    <cellStyle name="Note 3 3 2 2 6 2" xfId="40643"/>
    <cellStyle name="Note 3 3 2 2 7" xfId="25292"/>
    <cellStyle name="Note 3 3 2 2 7 2" xfId="51706"/>
    <cellStyle name="Note 3 3 2 2 8" xfId="30108"/>
    <cellStyle name="Note 3 3 2 3" xfId="2814"/>
    <cellStyle name="Note 3 3 2 3 2" xfId="9404"/>
    <cellStyle name="Note 3 3 2 3 2 2" xfId="20064"/>
    <cellStyle name="Note 3 3 2 3 2 2 2" xfId="46478"/>
    <cellStyle name="Note 3 3 2 3 2 3" xfId="26767"/>
    <cellStyle name="Note 3 3 2 3 2 3 2" xfId="53181"/>
    <cellStyle name="Note 3 3 2 3 2 4" xfId="35900"/>
    <cellStyle name="Note 3 3 2 3 3" xfId="13606"/>
    <cellStyle name="Note 3 3 2 3 3 2" xfId="40026"/>
    <cellStyle name="Note 3 3 2 3 4" xfId="26687"/>
    <cellStyle name="Note 3 3 2 3 4 2" xfId="53101"/>
    <cellStyle name="Note 3 3 2 3 5" xfId="29484"/>
    <cellStyle name="Note 3 3 2 4" xfId="4709"/>
    <cellStyle name="Note 3 3 2 4 2" xfId="10153"/>
    <cellStyle name="Note 3 3 2 4 2 2" xfId="20813"/>
    <cellStyle name="Note 3 3 2 4 2 2 2" xfId="47227"/>
    <cellStyle name="Note 3 3 2 4 2 3" xfId="27778"/>
    <cellStyle name="Note 3 3 2 4 2 3 2" xfId="54192"/>
    <cellStyle name="Note 3 3 2 4 2 4" xfId="36649"/>
    <cellStyle name="Note 3 3 2 4 3" xfId="15486"/>
    <cellStyle name="Note 3 3 2 4 3 2" xfId="41906"/>
    <cellStyle name="Note 3 3 2 4 4" xfId="21780"/>
    <cellStyle name="Note 3 3 2 4 4 2" xfId="48194"/>
    <cellStyle name="Note 3 3 2 4 5" xfId="31379"/>
    <cellStyle name="Note 3 3 2 5" xfId="3144"/>
    <cellStyle name="Note 3 3 2 5 2" xfId="10717"/>
    <cellStyle name="Note 3 3 2 5 2 2" xfId="21362"/>
    <cellStyle name="Note 3 3 2 5 2 2 2" xfId="47776"/>
    <cellStyle name="Note 3 3 2 5 2 3" xfId="28457"/>
    <cellStyle name="Note 3 3 2 5 2 3 2" xfId="54871"/>
    <cellStyle name="Note 3 3 2 5 2 4" xfId="37138"/>
    <cellStyle name="Note 3 3 2 5 3" xfId="13935"/>
    <cellStyle name="Note 3 3 2 5 3 2" xfId="40355"/>
    <cellStyle name="Note 3 3 2 5 4" xfId="27918"/>
    <cellStyle name="Note 3 3 2 5 4 2" xfId="54332"/>
    <cellStyle name="Note 3 3 2 5 5" xfId="29814"/>
    <cellStyle name="Note 3 3 2 6" xfId="5703"/>
    <cellStyle name="Note 3 3 2 6 2" xfId="16466"/>
    <cellStyle name="Note 3 3 2 6 2 2" xfId="42884"/>
    <cellStyle name="Note 3 3 2 6 3" xfId="22195"/>
    <cellStyle name="Note 3 3 2 6 3 2" xfId="48609"/>
    <cellStyle name="Note 3 3 2 6 4" xfId="32373"/>
    <cellStyle name="Note 3 3 2 7" xfId="6496"/>
    <cellStyle name="Note 3 3 2 7 2" xfId="24955"/>
    <cellStyle name="Note 3 3 2 7 2 2" xfId="51369"/>
    <cellStyle name="Note 3 3 2 7 3" xfId="33166"/>
    <cellStyle name="Note 3 3 2 8" xfId="6174"/>
    <cellStyle name="Note 3 3 2 8 2" xfId="16915"/>
    <cellStyle name="Note 3 3 2 8 2 2" xfId="43333"/>
    <cellStyle name="Note 3 3 2 8 3" xfId="24906"/>
    <cellStyle name="Note 3 3 2 8 3 2" xfId="51320"/>
    <cellStyle name="Note 3 3 2 8 4" xfId="32844"/>
    <cellStyle name="Note 3 3 2 9" xfId="7806"/>
    <cellStyle name="Note 3 3 2 9 2" xfId="18473"/>
    <cellStyle name="Note 3 3 2 9 2 2" xfId="44888"/>
    <cellStyle name="Note 3 3 2 9 3" xfId="25263"/>
    <cellStyle name="Note 3 3 2 9 3 2" xfId="51677"/>
    <cellStyle name="Note 3 3 2 9 4" xfId="34476"/>
    <cellStyle name="Note 3 3 3" xfId="1608"/>
    <cellStyle name="Note 3 3 3 10" xfId="8357"/>
    <cellStyle name="Note 3 3 3 10 2" xfId="19017"/>
    <cellStyle name="Note 3 3 3 10 2 2" xfId="45431"/>
    <cellStyle name="Note 3 3 3 10 3" xfId="12938"/>
    <cellStyle name="Note 3 3 3 10 3 2" xfId="39359"/>
    <cellStyle name="Note 3 3 3 10 4" xfId="34853"/>
    <cellStyle name="Note 3 3 3 11" xfId="11954"/>
    <cellStyle name="Note 3 3 3 11 2" xfId="38375"/>
    <cellStyle name="Note 3 3 3 12" xfId="26294"/>
    <cellStyle name="Note 3 3 3 12 2" xfId="52708"/>
    <cellStyle name="Note 3 3 3 2" xfId="3601"/>
    <cellStyle name="Note 3 3 3 2 2" xfId="9059"/>
    <cellStyle name="Note 3 3 3 2 2 2" xfId="19719"/>
    <cellStyle name="Note 3 3 3 2 2 2 2" xfId="46133"/>
    <cellStyle name="Note 3 3 3 2 2 3" xfId="11106"/>
    <cellStyle name="Note 3 3 3 2 2 3 2" xfId="37527"/>
    <cellStyle name="Note 3 3 3 2 2 4" xfId="35555"/>
    <cellStyle name="Note 3 3 3 2 3" xfId="9701"/>
    <cellStyle name="Note 3 3 3 2 3 2" xfId="20361"/>
    <cellStyle name="Note 3 3 3 2 3 2 2" xfId="46775"/>
    <cellStyle name="Note 3 3 3 2 3 3" xfId="17363"/>
    <cellStyle name="Note 3 3 3 2 3 3 2" xfId="43781"/>
    <cellStyle name="Note 3 3 3 2 3 4" xfId="36197"/>
    <cellStyle name="Note 3 3 3 2 4" xfId="10892"/>
    <cellStyle name="Note 3 3 3 2 4 2" xfId="21537"/>
    <cellStyle name="Note 3 3 3 2 4 2 2" xfId="47951"/>
    <cellStyle name="Note 3 3 3 2 4 3" xfId="28626"/>
    <cellStyle name="Note 3 3 3 2 4 3 2" xfId="55040"/>
    <cellStyle name="Note 3 3 3 2 4 4" xfId="37313"/>
    <cellStyle name="Note 3 3 3 2 5" xfId="8664"/>
    <cellStyle name="Note 3 3 3 2 5 2" xfId="19324"/>
    <cellStyle name="Note 3 3 3 2 5 2 2" xfId="45738"/>
    <cellStyle name="Note 3 3 3 2 5 3" xfId="17831"/>
    <cellStyle name="Note 3 3 3 2 5 3 2" xfId="44248"/>
    <cellStyle name="Note 3 3 3 2 5 4" xfId="35160"/>
    <cellStyle name="Note 3 3 3 2 6" xfId="14386"/>
    <cellStyle name="Note 3 3 3 2 6 2" xfId="40806"/>
    <cellStyle name="Note 3 3 3 2 7" xfId="22464"/>
    <cellStyle name="Note 3 3 3 2 7 2" xfId="48878"/>
    <cellStyle name="Note 3 3 3 2 8" xfId="30271"/>
    <cellStyle name="Note 3 3 3 3" xfId="2719"/>
    <cellStyle name="Note 3 3 3 3 2" xfId="9428"/>
    <cellStyle name="Note 3 3 3 3 2 2" xfId="20088"/>
    <cellStyle name="Note 3 3 3 3 2 2 2" xfId="46502"/>
    <cellStyle name="Note 3 3 3 3 2 3" xfId="21202"/>
    <cellStyle name="Note 3 3 3 3 2 3 2" xfId="47616"/>
    <cellStyle name="Note 3 3 3 3 2 4" xfId="35924"/>
    <cellStyle name="Note 3 3 3 3 3" xfId="13511"/>
    <cellStyle name="Note 3 3 3 3 3 2" xfId="39931"/>
    <cellStyle name="Note 3 3 3 3 4" xfId="23747"/>
    <cellStyle name="Note 3 3 3 3 4 2" xfId="50161"/>
    <cellStyle name="Note 3 3 3 3 5" xfId="29389"/>
    <cellStyle name="Note 3 3 3 4" xfId="5035"/>
    <cellStyle name="Note 3 3 3 4 2" xfId="10001"/>
    <cellStyle name="Note 3 3 3 4 2 2" xfId="20661"/>
    <cellStyle name="Note 3 3 3 4 2 2 2" xfId="47075"/>
    <cellStyle name="Note 3 3 3 4 2 3" xfId="22323"/>
    <cellStyle name="Note 3 3 3 4 2 3 2" xfId="48737"/>
    <cellStyle name="Note 3 3 3 4 2 4" xfId="36497"/>
    <cellStyle name="Note 3 3 3 4 3" xfId="15812"/>
    <cellStyle name="Note 3 3 3 4 3 2" xfId="42231"/>
    <cellStyle name="Note 3 3 3 4 4" xfId="23145"/>
    <cellStyle name="Note 3 3 3 4 4 2" xfId="49559"/>
    <cellStyle name="Note 3 3 3 4 5" xfId="31705"/>
    <cellStyle name="Note 3 3 3 5" xfId="5458"/>
    <cellStyle name="Note 3 3 3 5 2" xfId="10784"/>
    <cellStyle name="Note 3 3 3 5 2 2" xfId="21429"/>
    <cellStyle name="Note 3 3 3 5 2 2 2" xfId="47843"/>
    <cellStyle name="Note 3 3 3 5 2 3" xfId="28518"/>
    <cellStyle name="Note 3 3 3 5 2 3 2" xfId="54932"/>
    <cellStyle name="Note 3 3 3 5 2 4" xfId="37205"/>
    <cellStyle name="Note 3 3 3 5 3" xfId="16231"/>
    <cellStyle name="Note 3 3 3 5 3 2" xfId="42650"/>
    <cellStyle name="Note 3 3 3 5 4" xfId="22769"/>
    <cellStyle name="Note 3 3 3 5 4 2" xfId="49183"/>
    <cellStyle name="Note 3 3 3 5 5" xfId="32128"/>
    <cellStyle name="Note 3 3 3 6" xfId="5300"/>
    <cellStyle name="Note 3 3 3 6 2" xfId="16074"/>
    <cellStyle name="Note 3 3 3 6 2 2" xfId="42493"/>
    <cellStyle name="Note 3 3 3 6 3" xfId="23801"/>
    <cellStyle name="Note 3 3 3 6 3 2" xfId="50215"/>
    <cellStyle name="Note 3 3 3 6 4" xfId="31970"/>
    <cellStyle name="Note 3 3 3 7" xfId="5326"/>
    <cellStyle name="Note 3 3 3 7 2" xfId="28154"/>
    <cellStyle name="Note 3 3 3 7 2 2" xfId="54568"/>
    <cellStyle name="Note 3 3 3 7 3" xfId="31996"/>
    <cellStyle name="Note 3 3 3 8" xfId="5925"/>
    <cellStyle name="Note 3 3 3 8 2" xfId="16677"/>
    <cellStyle name="Note 3 3 3 8 2 2" xfId="43095"/>
    <cellStyle name="Note 3 3 3 8 3" xfId="23371"/>
    <cellStyle name="Note 3 3 3 8 3 2" xfId="49785"/>
    <cellStyle name="Note 3 3 3 8 4" xfId="32595"/>
    <cellStyle name="Note 3 3 3 9" xfId="6295"/>
    <cellStyle name="Note 3 3 3 9 2" xfId="17034"/>
    <cellStyle name="Note 3 3 3 9 2 2" xfId="43452"/>
    <cellStyle name="Note 3 3 3 9 3" xfId="24588"/>
    <cellStyle name="Note 3 3 3 9 3 2" xfId="51002"/>
    <cellStyle name="Note 3 3 3 9 4" xfId="32965"/>
    <cellStyle name="Note 3 3 4" xfId="1823"/>
    <cellStyle name="Note 3 3 4 10" xfId="8373"/>
    <cellStyle name="Note 3 3 4 10 2" xfId="19033"/>
    <cellStyle name="Note 3 3 4 10 2 2" xfId="45447"/>
    <cellStyle name="Note 3 3 4 10 3" xfId="12454"/>
    <cellStyle name="Note 3 3 4 10 3 2" xfId="38875"/>
    <cellStyle name="Note 3 3 4 10 4" xfId="34869"/>
    <cellStyle name="Note 3 3 4 11" xfId="11757"/>
    <cellStyle name="Note 3 3 4 11 2" xfId="38178"/>
    <cellStyle name="Note 3 3 4 12" xfId="22270"/>
    <cellStyle name="Note 3 3 4 12 2" xfId="48684"/>
    <cellStyle name="Note 3 3 4 2" xfId="3800"/>
    <cellStyle name="Note 3 3 4 2 2" xfId="9044"/>
    <cellStyle name="Note 3 3 4 2 2 2" xfId="19704"/>
    <cellStyle name="Note 3 3 4 2 2 2 2" xfId="46118"/>
    <cellStyle name="Note 3 3 4 2 2 3" xfId="27888"/>
    <cellStyle name="Note 3 3 4 2 2 3 2" xfId="54302"/>
    <cellStyle name="Note 3 3 4 2 2 4" xfId="35540"/>
    <cellStyle name="Note 3 3 4 2 3" xfId="9714"/>
    <cellStyle name="Note 3 3 4 2 3 2" xfId="20374"/>
    <cellStyle name="Note 3 3 4 2 3 2 2" xfId="46788"/>
    <cellStyle name="Note 3 3 4 2 3 3" xfId="11269"/>
    <cellStyle name="Note 3 3 4 2 3 3 2" xfId="37690"/>
    <cellStyle name="Note 3 3 4 2 3 4" xfId="36210"/>
    <cellStyle name="Note 3 3 4 2 4" xfId="10907"/>
    <cellStyle name="Note 3 3 4 2 4 2" xfId="21552"/>
    <cellStyle name="Note 3 3 4 2 4 2 2" xfId="47966"/>
    <cellStyle name="Note 3 3 4 2 4 3" xfId="28641"/>
    <cellStyle name="Note 3 3 4 2 4 3 2" xfId="55055"/>
    <cellStyle name="Note 3 3 4 2 4 4" xfId="37328"/>
    <cellStyle name="Note 3 3 4 2 5" xfId="8680"/>
    <cellStyle name="Note 3 3 4 2 5 2" xfId="19340"/>
    <cellStyle name="Note 3 3 4 2 5 2 2" xfId="45754"/>
    <cellStyle name="Note 3 3 4 2 5 3" xfId="25867"/>
    <cellStyle name="Note 3 3 4 2 5 3 2" xfId="52281"/>
    <cellStyle name="Note 3 3 4 2 5 4" xfId="35176"/>
    <cellStyle name="Note 3 3 4 2 6" xfId="14583"/>
    <cellStyle name="Note 3 3 4 2 6 2" xfId="41003"/>
    <cellStyle name="Note 3 3 4 2 7" xfId="23973"/>
    <cellStyle name="Note 3 3 4 2 7 2" xfId="50387"/>
    <cellStyle name="Note 3 3 4 2 8" xfId="30470"/>
    <cellStyle name="Note 3 3 4 3" xfId="4527"/>
    <cellStyle name="Note 3 3 4 3 2" xfId="9413"/>
    <cellStyle name="Note 3 3 4 3 2 2" xfId="20073"/>
    <cellStyle name="Note 3 3 4 3 2 2 2" xfId="46487"/>
    <cellStyle name="Note 3 3 4 3 2 3" xfId="26766"/>
    <cellStyle name="Note 3 3 4 3 2 3 2" xfId="53180"/>
    <cellStyle name="Note 3 3 4 3 2 4" xfId="35909"/>
    <cellStyle name="Note 3 3 4 3 3" xfId="15305"/>
    <cellStyle name="Note 3 3 4 3 3 2" xfId="41725"/>
    <cellStyle name="Note 3 3 4 3 4" xfId="26417"/>
    <cellStyle name="Note 3 3 4 3 4 2" xfId="52831"/>
    <cellStyle name="Note 3 3 4 3 5" xfId="31197"/>
    <cellStyle name="Note 3 3 4 4" xfId="3178"/>
    <cellStyle name="Note 3 3 4 4 2" xfId="9999"/>
    <cellStyle name="Note 3 3 4 4 2 2" xfId="20659"/>
    <cellStyle name="Note 3 3 4 4 2 2 2" xfId="47073"/>
    <cellStyle name="Note 3 3 4 4 2 3" xfId="26937"/>
    <cellStyle name="Note 3 3 4 4 2 3 2" xfId="53351"/>
    <cellStyle name="Note 3 3 4 4 2 4" xfId="36495"/>
    <cellStyle name="Note 3 3 4 4 3" xfId="13968"/>
    <cellStyle name="Note 3 3 4 4 3 2" xfId="40388"/>
    <cellStyle name="Note 3 3 4 4 4" xfId="26454"/>
    <cellStyle name="Note 3 3 4 4 4 2" xfId="52868"/>
    <cellStyle name="Note 3 3 4 4 5" xfId="29848"/>
    <cellStyle name="Note 3 3 4 5" xfId="3389"/>
    <cellStyle name="Note 3 3 4 5 2" xfId="10795"/>
    <cellStyle name="Note 3 3 4 5 2 2" xfId="21440"/>
    <cellStyle name="Note 3 3 4 5 2 2 2" xfId="47854"/>
    <cellStyle name="Note 3 3 4 5 2 3" xfId="28529"/>
    <cellStyle name="Note 3 3 4 5 2 3 2" xfId="54943"/>
    <cellStyle name="Note 3 3 4 5 2 4" xfId="37216"/>
    <cellStyle name="Note 3 3 4 5 3" xfId="14175"/>
    <cellStyle name="Note 3 3 4 5 3 2" xfId="40595"/>
    <cellStyle name="Note 3 3 4 5 4" xfId="27307"/>
    <cellStyle name="Note 3 3 4 5 4 2" xfId="53721"/>
    <cellStyle name="Note 3 3 4 5 5" xfId="30059"/>
    <cellStyle name="Note 3 3 4 6" xfId="5738"/>
    <cellStyle name="Note 3 3 4 6 2" xfId="16500"/>
    <cellStyle name="Note 3 3 4 6 2 2" xfId="42918"/>
    <cellStyle name="Note 3 3 4 6 3" xfId="23805"/>
    <cellStyle name="Note 3 3 4 6 3 2" xfId="50219"/>
    <cellStyle name="Note 3 3 4 6 4" xfId="32408"/>
    <cellStyle name="Note 3 3 4 7" xfId="6340"/>
    <cellStyle name="Note 3 3 4 7 2" xfId="22499"/>
    <cellStyle name="Note 3 3 4 7 2 2" xfId="48913"/>
    <cellStyle name="Note 3 3 4 7 3" xfId="33010"/>
    <cellStyle name="Note 3 3 4 8" xfId="7486"/>
    <cellStyle name="Note 3 3 4 8 2" xfId="18153"/>
    <cellStyle name="Note 3 3 4 8 2 2" xfId="44569"/>
    <cellStyle name="Note 3 3 4 8 3" xfId="23674"/>
    <cellStyle name="Note 3 3 4 8 3 2" xfId="50088"/>
    <cellStyle name="Note 3 3 4 8 4" xfId="34156"/>
    <cellStyle name="Note 3 3 4 9" xfId="4169"/>
    <cellStyle name="Note 3 3 4 9 2" xfId="14949"/>
    <cellStyle name="Note 3 3 4 9 2 2" xfId="41369"/>
    <cellStyle name="Note 3 3 4 9 3" xfId="27000"/>
    <cellStyle name="Note 3 3 4 9 3 2" xfId="53414"/>
    <cellStyle name="Note 3 3 4 9 4" xfId="30839"/>
    <cellStyle name="Note 3 3 5" xfId="1711"/>
    <cellStyle name="Note 3 3 5 10" xfId="8520"/>
    <cellStyle name="Note 3 3 5 10 2" xfId="19180"/>
    <cellStyle name="Note 3 3 5 10 2 2" xfId="45594"/>
    <cellStyle name="Note 3 3 5 10 3" xfId="17717"/>
    <cellStyle name="Note 3 3 5 10 3 2" xfId="44134"/>
    <cellStyle name="Note 3 3 5 10 4" xfId="35016"/>
    <cellStyle name="Note 3 3 5 11" xfId="11859"/>
    <cellStyle name="Note 3 3 5 11 2" xfId="38280"/>
    <cellStyle name="Note 3 3 5 12" xfId="25855"/>
    <cellStyle name="Note 3 3 5 12 2" xfId="52269"/>
    <cellStyle name="Note 3 3 5 2" xfId="3702"/>
    <cellStyle name="Note 3 3 5 2 2" xfId="9740"/>
    <cellStyle name="Note 3 3 5 2 2 2" xfId="20400"/>
    <cellStyle name="Note 3 3 5 2 2 2 2" xfId="46814"/>
    <cellStyle name="Note 3 3 5 2 2 3" xfId="28184"/>
    <cellStyle name="Note 3 3 5 2 2 3 2" xfId="54598"/>
    <cellStyle name="Note 3 3 5 2 2 4" xfId="36236"/>
    <cellStyle name="Note 3 3 5 2 3" xfId="14486"/>
    <cellStyle name="Note 3 3 5 2 3 2" xfId="40906"/>
    <cellStyle name="Note 3 3 5 2 4" xfId="25602"/>
    <cellStyle name="Note 3 3 5 2 4 2" xfId="52016"/>
    <cellStyle name="Note 3 3 5 2 5" xfId="30372"/>
    <cellStyle name="Note 3 3 5 3" xfId="2632"/>
    <cellStyle name="Note 3 3 5 3 2" xfId="9502"/>
    <cellStyle name="Note 3 3 5 3 2 2" xfId="20162"/>
    <cellStyle name="Note 3 3 5 3 2 2 2" xfId="46576"/>
    <cellStyle name="Note 3 3 5 3 2 3" xfId="25933"/>
    <cellStyle name="Note 3 3 5 3 2 3 2" xfId="52347"/>
    <cellStyle name="Note 3 3 5 3 2 4" xfId="35998"/>
    <cellStyle name="Note 3 3 5 3 3" xfId="13424"/>
    <cellStyle name="Note 3 3 5 3 3 2" xfId="39844"/>
    <cellStyle name="Note 3 3 5 3 4" xfId="22239"/>
    <cellStyle name="Note 3 3 5 3 4 2" xfId="48653"/>
    <cellStyle name="Note 3 3 5 3 5" xfId="29302"/>
    <cellStyle name="Note 3 3 5 4" xfId="4859"/>
    <cellStyle name="Note 3 3 5 4 2" xfId="10843"/>
    <cellStyle name="Note 3 3 5 4 2 2" xfId="21488"/>
    <cellStyle name="Note 3 3 5 4 2 2 2" xfId="47902"/>
    <cellStyle name="Note 3 3 5 4 2 3" xfId="28577"/>
    <cellStyle name="Note 3 3 5 4 2 3 2" xfId="54991"/>
    <cellStyle name="Note 3 3 5 4 2 4" xfId="37264"/>
    <cellStyle name="Note 3 3 5 4 3" xfId="15636"/>
    <cellStyle name="Note 3 3 5 4 3 2" xfId="42056"/>
    <cellStyle name="Note 3 3 5 4 4" xfId="13004"/>
    <cellStyle name="Note 3 3 5 4 4 2" xfId="39425"/>
    <cellStyle name="Note 3 3 5 4 5" xfId="31529"/>
    <cellStyle name="Note 3 3 5 5" xfId="3352"/>
    <cellStyle name="Note 3 3 5 5 2" xfId="14139"/>
    <cellStyle name="Note 3 3 5 5 2 2" xfId="40559"/>
    <cellStyle name="Note 3 3 5 5 3" xfId="22290"/>
    <cellStyle name="Note 3 3 5 5 3 2" xfId="48704"/>
    <cellStyle name="Note 3 3 5 5 4" xfId="30022"/>
    <cellStyle name="Note 3 3 5 6" xfId="6039"/>
    <cellStyle name="Note 3 3 5 6 2" xfId="16790"/>
    <cellStyle name="Note 3 3 5 6 2 2" xfId="43208"/>
    <cellStyle name="Note 3 3 5 6 3" xfId="26912"/>
    <cellStyle name="Note 3 3 5 6 3 2" xfId="53326"/>
    <cellStyle name="Note 3 3 5 6 4" xfId="32709"/>
    <cellStyle name="Note 3 3 5 7" xfId="6170"/>
    <cellStyle name="Note 3 3 5 7 2" xfId="12035"/>
    <cellStyle name="Note 3 3 5 7 2 2" xfId="38456"/>
    <cellStyle name="Note 3 3 5 7 3" xfId="32840"/>
    <cellStyle name="Note 3 3 5 8" xfId="5783"/>
    <cellStyle name="Note 3 3 5 8 2" xfId="16542"/>
    <cellStyle name="Note 3 3 5 8 2 2" xfId="42960"/>
    <cellStyle name="Note 3 3 5 8 3" xfId="22951"/>
    <cellStyle name="Note 3 3 5 8 3 2" xfId="49365"/>
    <cellStyle name="Note 3 3 5 8 4" xfId="32453"/>
    <cellStyle name="Note 3 3 5 9" xfId="7819"/>
    <cellStyle name="Note 3 3 5 9 2" xfId="18486"/>
    <cellStyle name="Note 3 3 5 9 2 2" xfId="44901"/>
    <cellStyle name="Note 3 3 5 9 3" xfId="26627"/>
    <cellStyle name="Note 3 3 5 9 3 2" xfId="53041"/>
    <cellStyle name="Note 3 3 5 9 4" xfId="34489"/>
    <cellStyle name="Note 3 3 6" xfId="2477"/>
    <cellStyle name="Note 3 3 6 10" xfId="24055"/>
    <cellStyle name="Note 3 3 6 10 2" xfId="50469"/>
    <cellStyle name="Note 3 3 6 2" xfId="4372"/>
    <cellStyle name="Note 3 3 6 2 2" xfId="9887"/>
    <cellStyle name="Note 3 3 6 2 2 2" xfId="20547"/>
    <cellStyle name="Note 3 3 6 2 2 2 2" xfId="46961"/>
    <cellStyle name="Note 3 3 6 2 2 3" xfId="28029"/>
    <cellStyle name="Note 3 3 6 2 2 3 2" xfId="54443"/>
    <cellStyle name="Note 3 3 6 2 2 4" xfId="36383"/>
    <cellStyle name="Note 3 3 6 2 3" xfId="15150"/>
    <cellStyle name="Note 3 3 6 2 3 2" xfId="41570"/>
    <cellStyle name="Note 3 3 6 2 4" xfId="21979"/>
    <cellStyle name="Note 3 3 6 2 4 2" xfId="48393"/>
    <cellStyle name="Note 3 3 6 2 5" xfId="31042"/>
    <cellStyle name="Note 3 3 6 3" xfId="5105"/>
    <cellStyle name="Note 3 3 6 3 2" xfId="9958"/>
    <cellStyle name="Note 3 3 6 3 2 2" xfId="20618"/>
    <cellStyle name="Note 3 3 6 3 2 2 2" xfId="47032"/>
    <cellStyle name="Note 3 3 6 3 2 3" xfId="26228"/>
    <cellStyle name="Note 3 3 6 3 2 3 2" xfId="52642"/>
    <cellStyle name="Note 3 3 6 3 2 4" xfId="36454"/>
    <cellStyle name="Note 3 3 6 3 3" xfId="15882"/>
    <cellStyle name="Note 3 3 6 3 3 2" xfId="42301"/>
    <cellStyle name="Note 3 3 6 3 4" xfId="22844"/>
    <cellStyle name="Note 3 3 6 3 4 2" xfId="49258"/>
    <cellStyle name="Note 3 3 6 3 5" xfId="31775"/>
    <cellStyle name="Note 3 3 6 4" xfId="6287"/>
    <cellStyle name="Note 3 3 6 4 2" xfId="10997"/>
    <cellStyle name="Note 3 3 6 4 2 2" xfId="21642"/>
    <cellStyle name="Note 3 3 6 4 2 2 2" xfId="48056"/>
    <cellStyle name="Note 3 3 6 4 2 3" xfId="28731"/>
    <cellStyle name="Note 3 3 6 4 2 3 2" xfId="55145"/>
    <cellStyle name="Note 3 3 6 4 2 4" xfId="37418"/>
    <cellStyle name="Note 3 3 6 4 3" xfId="17026"/>
    <cellStyle name="Note 3 3 6 4 3 2" xfId="43444"/>
    <cellStyle name="Note 3 3 6 4 4" xfId="24112"/>
    <cellStyle name="Note 3 3 6 4 4 2" xfId="50526"/>
    <cellStyle name="Note 3 3 6 4 5" xfId="32957"/>
    <cellStyle name="Note 3 3 6 5" xfId="6863"/>
    <cellStyle name="Note 3 3 6 5 2" xfId="17568"/>
    <cellStyle name="Note 3 3 6 5 2 2" xfId="43985"/>
    <cellStyle name="Note 3 3 6 5 3" xfId="22389"/>
    <cellStyle name="Note 3 3 6 5 3 2" xfId="48803"/>
    <cellStyle name="Note 3 3 6 5 4" xfId="33533"/>
    <cellStyle name="Note 3 3 6 6" xfId="7388"/>
    <cellStyle name="Note 3 3 6 6 2" xfId="18055"/>
    <cellStyle name="Note 3 3 6 6 2 2" xfId="44471"/>
    <cellStyle name="Note 3 3 6 6 3" xfId="11159"/>
    <cellStyle name="Note 3 3 6 6 3 2" xfId="37580"/>
    <cellStyle name="Note 3 3 6 6 4" xfId="34058"/>
    <cellStyle name="Note 3 3 6 7" xfId="8010"/>
    <cellStyle name="Note 3 3 6 7 2" xfId="18677"/>
    <cellStyle name="Note 3 3 6 7 2 2" xfId="45091"/>
    <cellStyle name="Note 3 3 6 7 3" xfId="17215"/>
    <cellStyle name="Note 3 3 6 7 3 2" xfId="43633"/>
    <cellStyle name="Note 3 3 6 7 4" xfId="34615"/>
    <cellStyle name="Note 3 3 6 8" xfId="13273"/>
    <cellStyle name="Note 3 3 6 8 2" xfId="39693"/>
    <cellStyle name="Note 3 3 6 9" xfId="11241"/>
    <cellStyle name="Note 3 3 6 9 2" xfId="37662"/>
    <cellStyle name="Note 3 3 7" xfId="3128"/>
    <cellStyle name="Note 3 3 7 2" xfId="9594"/>
    <cellStyle name="Note 3 3 7 2 2" xfId="20254"/>
    <cellStyle name="Note 3 3 7 2 2 2" xfId="46668"/>
    <cellStyle name="Note 3 3 7 2 3" xfId="12490"/>
    <cellStyle name="Note 3 3 7 2 3 2" xfId="38911"/>
    <cellStyle name="Note 3 3 7 2 4" xfId="36090"/>
    <cellStyle name="Note 3 3 7 3" xfId="13919"/>
    <cellStyle name="Note 3 3 7 3 2" xfId="40339"/>
    <cellStyle name="Note 3 3 7 4" xfId="24089"/>
    <cellStyle name="Note 3 3 7 4 2" xfId="50503"/>
    <cellStyle name="Note 3 3 7 5" xfId="29798"/>
    <cellStyle name="Note 3 3 8" xfId="4906"/>
    <cellStyle name="Note 3 3 8 2" xfId="9788"/>
    <cellStyle name="Note 3 3 8 2 2" xfId="20448"/>
    <cellStyle name="Note 3 3 8 2 2 2" xfId="46862"/>
    <cellStyle name="Note 3 3 8 2 3" xfId="11201"/>
    <cellStyle name="Note 3 3 8 2 3 2" xfId="37622"/>
    <cellStyle name="Note 3 3 8 2 4" xfId="36284"/>
    <cellStyle name="Note 3 3 8 3" xfId="15683"/>
    <cellStyle name="Note 3 3 8 3 2" xfId="42103"/>
    <cellStyle name="Note 3 3 8 4" xfId="24800"/>
    <cellStyle name="Note 3 3 8 4 2" xfId="51214"/>
    <cellStyle name="Note 3 3 8 5" xfId="31576"/>
    <cellStyle name="Note 3 3 9" xfId="3777"/>
    <cellStyle name="Note 3 3 9 2" xfId="9625"/>
    <cellStyle name="Note 3 3 9 2 2" xfId="20285"/>
    <cellStyle name="Note 3 3 9 2 2 2" xfId="46699"/>
    <cellStyle name="Note 3 3 9 2 3" xfId="13070"/>
    <cellStyle name="Note 3 3 9 2 3 2" xfId="39491"/>
    <cellStyle name="Note 3 3 9 2 4" xfId="36121"/>
    <cellStyle name="Note 3 3 9 3" xfId="14560"/>
    <cellStyle name="Note 3 3 9 3 2" xfId="40980"/>
    <cellStyle name="Note 3 3 9 4" xfId="25182"/>
    <cellStyle name="Note 3 3 9 4 2" xfId="51596"/>
    <cellStyle name="Note 3 3 9 5" xfId="30447"/>
    <cellStyle name="Note 3 4" xfId="1097"/>
    <cellStyle name="Note 3 4 10" xfId="3694"/>
    <cellStyle name="Note 3 4 10 2" xfId="24353"/>
    <cellStyle name="Note 3 4 10 2 2" xfId="50767"/>
    <cellStyle name="Note 3 4 10 3" xfId="30364"/>
    <cellStyle name="Note 3 4 11" xfId="12425"/>
    <cellStyle name="Note 3 4 11 2" xfId="38846"/>
    <cellStyle name="Note 3 4 12" xfId="23327"/>
    <cellStyle name="Note 3 4 12 2" xfId="49741"/>
    <cellStyle name="Note 3 4 2" xfId="1445"/>
    <cellStyle name="Note 3 4 2 10" xfId="8383"/>
    <cellStyle name="Note 3 4 2 10 2" xfId="19043"/>
    <cellStyle name="Note 3 4 2 10 2 2" xfId="45457"/>
    <cellStyle name="Note 3 4 2 10 3" xfId="12183"/>
    <cellStyle name="Note 3 4 2 10 3 2" xfId="38604"/>
    <cellStyle name="Note 3 4 2 10 4" xfId="34879"/>
    <cellStyle name="Note 3 4 2 11" xfId="13378"/>
    <cellStyle name="Note 3 4 2 11 2" xfId="39798"/>
    <cellStyle name="Note 3 4 2 12" xfId="22695"/>
    <cellStyle name="Note 3 4 2 12 2" xfId="49109"/>
    <cellStyle name="Note 3 4 2 2" xfId="3439"/>
    <cellStyle name="Note 3 4 2 2 2" xfId="9035"/>
    <cellStyle name="Note 3 4 2 2 2 2" xfId="19695"/>
    <cellStyle name="Note 3 4 2 2 2 2 2" xfId="46109"/>
    <cellStyle name="Note 3 4 2 2 2 3" xfId="11107"/>
    <cellStyle name="Note 3 4 2 2 2 3 2" xfId="37528"/>
    <cellStyle name="Note 3 4 2 2 2 4" xfId="35531"/>
    <cellStyle name="Note 3 4 2 2 3" xfId="9961"/>
    <cellStyle name="Note 3 4 2 2 3 2" xfId="20621"/>
    <cellStyle name="Note 3 4 2 2 3 2 2" xfId="47035"/>
    <cellStyle name="Note 3 4 2 2 3 3" xfId="24452"/>
    <cellStyle name="Note 3 4 2 2 3 3 2" xfId="50866"/>
    <cellStyle name="Note 3 4 2 2 3 4" xfId="36457"/>
    <cellStyle name="Note 3 4 2 2 4" xfId="10917"/>
    <cellStyle name="Note 3 4 2 2 4 2" xfId="21562"/>
    <cellStyle name="Note 3 4 2 2 4 2 2" xfId="47976"/>
    <cellStyle name="Note 3 4 2 2 4 3" xfId="28651"/>
    <cellStyle name="Note 3 4 2 2 4 3 2" xfId="55065"/>
    <cellStyle name="Note 3 4 2 2 4 4" xfId="37338"/>
    <cellStyle name="Note 3 4 2 2 5" xfId="8690"/>
    <cellStyle name="Note 3 4 2 2 5 2" xfId="19350"/>
    <cellStyle name="Note 3 4 2 2 5 2 2" xfId="45764"/>
    <cellStyle name="Note 3 4 2 2 5 3" xfId="11430"/>
    <cellStyle name="Note 3 4 2 2 5 3 2" xfId="37851"/>
    <cellStyle name="Note 3 4 2 2 5 4" xfId="35186"/>
    <cellStyle name="Note 3 4 2 2 6" xfId="14224"/>
    <cellStyle name="Note 3 4 2 2 6 2" xfId="40644"/>
    <cellStyle name="Note 3 4 2 2 7" xfId="25511"/>
    <cellStyle name="Note 3 4 2 2 7 2" xfId="51925"/>
    <cellStyle name="Note 3 4 2 2 8" xfId="30109"/>
    <cellStyle name="Note 3 4 2 3" xfId="4311"/>
    <cellStyle name="Note 3 4 2 3 2" xfId="9403"/>
    <cellStyle name="Note 3 4 2 3 2 2" xfId="20063"/>
    <cellStyle name="Note 3 4 2 3 2 2 2" xfId="46477"/>
    <cellStyle name="Note 3 4 2 3 2 3" xfId="11813"/>
    <cellStyle name="Note 3 4 2 3 2 3 2" xfId="38234"/>
    <cellStyle name="Note 3 4 2 3 2 4" xfId="35899"/>
    <cellStyle name="Note 3 4 2 3 3" xfId="15090"/>
    <cellStyle name="Note 3 4 2 3 3 2" xfId="41510"/>
    <cellStyle name="Note 3 4 2 3 4" xfId="22535"/>
    <cellStyle name="Note 3 4 2 3 4 2" xfId="48949"/>
    <cellStyle name="Note 3 4 2 3 5" xfId="30981"/>
    <cellStyle name="Note 3 4 2 4" xfId="3730"/>
    <cellStyle name="Note 3 4 2 4 2" xfId="10446"/>
    <cellStyle name="Note 3 4 2 4 2 2" xfId="21106"/>
    <cellStyle name="Note 3 4 2 4 2 2 2" xfId="47520"/>
    <cellStyle name="Note 3 4 2 4 2 3" xfId="28370"/>
    <cellStyle name="Note 3 4 2 4 2 3 2" xfId="54784"/>
    <cellStyle name="Note 3 4 2 4 2 4" xfId="36942"/>
    <cellStyle name="Note 3 4 2 4 3" xfId="14513"/>
    <cellStyle name="Note 3 4 2 4 3 2" xfId="40933"/>
    <cellStyle name="Note 3 4 2 4 4" xfId="26980"/>
    <cellStyle name="Note 3 4 2 4 4 2" xfId="53394"/>
    <cellStyle name="Note 3 4 2 4 5" xfId="30400"/>
    <cellStyle name="Note 3 4 2 5" xfId="5283"/>
    <cellStyle name="Note 3 4 2 5 2" xfId="10718"/>
    <cellStyle name="Note 3 4 2 5 2 2" xfId="21363"/>
    <cellStyle name="Note 3 4 2 5 2 2 2" xfId="47777"/>
    <cellStyle name="Note 3 4 2 5 2 3" xfId="28458"/>
    <cellStyle name="Note 3 4 2 5 2 3 2" xfId="54872"/>
    <cellStyle name="Note 3 4 2 5 2 4" xfId="37139"/>
    <cellStyle name="Note 3 4 2 5 3" xfId="16058"/>
    <cellStyle name="Note 3 4 2 5 3 2" xfId="42477"/>
    <cellStyle name="Note 3 4 2 5 4" xfId="24421"/>
    <cellStyle name="Note 3 4 2 5 4 2" xfId="50835"/>
    <cellStyle name="Note 3 4 2 5 5" xfId="31953"/>
    <cellStyle name="Note 3 4 2 6" xfId="6245"/>
    <cellStyle name="Note 3 4 2 6 2" xfId="16986"/>
    <cellStyle name="Note 3 4 2 6 2 2" xfId="43404"/>
    <cellStyle name="Note 3 4 2 6 3" xfId="25781"/>
    <cellStyle name="Note 3 4 2 6 3 2" xfId="52195"/>
    <cellStyle name="Note 3 4 2 6 4" xfId="32915"/>
    <cellStyle name="Note 3 4 2 7" xfId="5247"/>
    <cellStyle name="Note 3 4 2 7 2" xfId="28153"/>
    <cellStyle name="Note 3 4 2 7 2 2" xfId="54567"/>
    <cellStyle name="Note 3 4 2 7 3" xfId="31917"/>
    <cellStyle name="Note 3 4 2 8" xfId="7093"/>
    <cellStyle name="Note 3 4 2 8 2" xfId="17781"/>
    <cellStyle name="Note 3 4 2 8 2 2" xfId="44198"/>
    <cellStyle name="Note 3 4 2 8 3" xfId="23679"/>
    <cellStyle name="Note 3 4 2 8 3 2" xfId="50093"/>
    <cellStyle name="Note 3 4 2 8 4" xfId="33763"/>
    <cellStyle name="Note 3 4 2 9" xfId="7464"/>
    <cellStyle name="Note 3 4 2 9 2" xfId="18131"/>
    <cellStyle name="Note 3 4 2 9 2 2" xfId="44547"/>
    <cellStyle name="Note 3 4 2 9 3" xfId="23641"/>
    <cellStyle name="Note 3 4 2 9 3 2" xfId="50055"/>
    <cellStyle name="Note 3 4 2 9 4" xfId="34134"/>
    <cellStyle name="Note 3 4 3" xfId="1609"/>
    <cellStyle name="Note 3 4 3 10" xfId="8356"/>
    <cellStyle name="Note 3 4 3 10 2" xfId="19016"/>
    <cellStyle name="Note 3 4 3 10 2 2" xfId="45430"/>
    <cellStyle name="Note 3 4 3 10 3" xfId="17704"/>
    <cellStyle name="Note 3 4 3 10 3 2" xfId="44121"/>
    <cellStyle name="Note 3 4 3 10 4" xfId="34852"/>
    <cellStyle name="Note 3 4 3 11" xfId="11953"/>
    <cellStyle name="Note 3 4 3 11 2" xfId="38374"/>
    <cellStyle name="Note 3 4 3 12" xfId="23944"/>
    <cellStyle name="Note 3 4 3 12 2" xfId="50358"/>
    <cellStyle name="Note 3 4 3 2" xfId="3602"/>
    <cellStyle name="Note 3 4 3 2 2" xfId="9060"/>
    <cellStyle name="Note 3 4 3 2 2 2" xfId="19720"/>
    <cellStyle name="Note 3 4 3 2 2 2 2" xfId="46134"/>
    <cellStyle name="Note 3 4 3 2 2 3" xfId="27885"/>
    <cellStyle name="Note 3 4 3 2 2 3 2" xfId="54299"/>
    <cellStyle name="Note 3 4 3 2 2 4" xfId="35556"/>
    <cellStyle name="Note 3 4 3 2 3" xfId="10416"/>
    <cellStyle name="Note 3 4 3 2 3 2" xfId="21076"/>
    <cellStyle name="Note 3 4 3 2 3 2 2" xfId="47490"/>
    <cellStyle name="Note 3 4 3 2 3 3" xfId="28341"/>
    <cellStyle name="Note 3 4 3 2 3 3 2" xfId="54755"/>
    <cellStyle name="Note 3 4 3 2 3 4" xfId="36912"/>
    <cellStyle name="Note 3 4 3 2 4" xfId="10891"/>
    <cellStyle name="Note 3 4 3 2 4 2" xfId="21536"/>
    <cellStyle name="Note 3 4 3 2 4 2 2" xfId="47950"/>
    <cellStyle name="Note 3 4 3 2 4 3" xfId="28625"/>
    <cellStyle name="Note 3 4 3 2 4 3 2" xfId="55039"/>
    <cellStyle name="Note 3 4 3 2 4 4" xfId="37312"/>
    <cellStyle name="Note 3 4 3 2 5" xfId="8663"/>
    <cellStyle name="Note 3 4 3 2 5 2" xfId="19323"/>
    <cellStyle name="Note 3 4 3 2 5 2 2" xfId="45737"/>
    <cellStyle name="Note 3 4 3 2 5 3" xfId="12963"/>
    <cellStyle name="Note 3 4 3 2 5 3 2" xfId="39384"/>
    <cellStyle name="Note 3 4 3 2 5 4" xfId="35159"/>
    <cellStyle name="Note 3 4 3 2 6" xfId="14387"/>
    <cellStyle name="Note 3 4 3 2 6 2" xfId="40807"/>
    <cellStyle name="Note 3 4 3 2 7" xfId="26185"/>
    <cellStyle name="Note 3 4 3 2 7 2" xfId="52599"/>
    <cellStyle name="Note 3 4 3 2 8" xfId="30272"/>
    <cellStyle name="Note 3 4 3 3" xfId="2718"/>
    <cellStyle name="Note 3 4 3 3 2" xfId="9429"/>
    <cellStyle name="Note 3 4 3 3 2 2" xfId="20089"/>
    <cellStyle name="Note 3 4 3 3 2 2 2" xfId="46503"/>
    <cellStyle name="Note 3 4 3 3 2 3" xfId="27857"/>
    <cellStyle name="Note 3 4 3 3 2 3 2" xfId="54271"/>
    <cellStyle name="Note 3 4 3 3 2 4" xfId="35925"/>
    <cellStyle name="Note 3 4 3 3 3" xfId="13510"/>
    <cellStyle name="Note 3 4 3 3 3 2" xfId="39930"/>
    <cellStyle name="Note 3 4 3 3 4" xfId="24208"/>
    <cellStyle name="Note 3 4 3 3 4 2" xfId="50622"/>
    <cellStyle name="Note 3 4 3 3 5" xfId="29388"/>
    <cellStyle name="Note 3 4 3 4" xfId="2620"/>
    <cellStyle name="Note 3 4 3 4 2" xfId="10288"/>
    <cellStyle name="Note 3 4 3 4 2 2" xfId="20948"/>
    <cellStyle name="Note 3 4 3 4 2 2 2" xfId="47362"/>
    <cellStyle name="Note 3 4 3 4 2 3" xfId="13192"/>
    <cellStyle name="Note 3 4 3 4 2 3 2" xfId="39612"/>
    <cellStyle name="Note 3 4 3 4 2 4" xfId="36784"/>
    <cellStyle name="Note 3 4 3 4 3" xfId="13412"/>
    <cellStyle name="Note 3 4 3 4 3 2" xfId="39832"/>
    <cellStyle name="Note 3 4 3 4 4" xfId="26853"/>
    <cellStyle name="Note 3 4 3 4 4 2" xfId="53267"/>
    <cellStyle name="Note 3 4 3 4 5" xfId="29290"/>
    <cellStyle name="Note 3 4 3 5" xfId="4184"/>
    <cellStyle name="Note 3 4 3 5 2" xfId="10783"/>
    <cellStyle name="Note 3 4 3 5 2 2" xfId="21428"/>
    <cellStyle name="Note 3 4 3 5 2 2 2" xfId="47842"/>
    <cellStyle name="Note 3 4 3 5 2 3" xfId="28517"/>
    <cellStyle name="Note 3 4 3 5 2 3 2" xfId="54931"/>
    <cellStyle name="Note 3 4 3 5 2 4" xfId="37204"/>
    <cellStyle name="Note 3 4 3 5 3" xfId="14964"/>
    <cellStyle name="Note 3 4 3 5 3 2" xfId="41384"/>
    <cellStyle name="Note 3 4 3 5 4" xfId="26584"/>
    <cellStyle name="Note 3 4 3 5 4 2" xfId="52998"/>
    <cellStyle name="Note 3 4 3 5 5" xfId="30854"/>
    <cellStyle name="Note 3 4 3 6" xfId="5499"/>
    <cellStyle name="Note 3 4 3 6 2" xfId="16270"/>
    <cellStyle name="Note 3 4 3 6 2 2" xfId="42689"/>
    <cellStyle name="Note 3 4 3 6 3" xfId="27280"/>
    <cellStyle name="Note 3 4 3 6 3 2" xfId="53694"/>
    <cellStyle name="Note 3 4 3 6 4" xfId="32169"/>
    <cellStyle name="Note 3 4 3 7" xfId="6649"/>
    <cellStyle name="Note 3 4 3 7 2" xfId="25755"/>
    <cellStyle name="Note 3 4 3 7 2 2" xfId="52169"/>
    <cellStyle name="Note 3 4 3 7 3" xfId="33319"/>
    <cellStyle name="Note 3 4 3 8" xfId="5663"/>
    <cellStyle name="Note 3 4 3 8 2" xfId="16427"/>
    <cellStyle name="Note 3 4 3 8 2 2" xfId="42845"/>
    <cellStyle name="Note 3 4 3 8 3" xfId="25224"/>
    <cellStyle name="Note 3 4 3 8 3 2" xfId="51638"/>
    <cellStyle name="Note 3 4 3 8 4" xfId="32333"/>
    <cellStyle name="Note 3 4 3 9" xfId="7242"/>
    <cellStyle name="Note 3 4 3 9 2" xfId="17909"/>
    <cellStyle name="Note 3 4 3 9 2 2" xfId="44326"/>
    <cellStyle name="Note 3 4 3 9 3" xfId="27727"/>
    <cellStyle name="Note 3 4 3 9 3 2" xfId="54141"/>
    <cellStyle name="Note 3 4 3 9 4" xfId="33912"/>
    <cellStyle name="Note 3 4 4" xfId="1824"/>
    <cellStyle name="Note 3 4 4 10" xfId="8374"/>
    <cellStyle name="Note 3 4 4 10 2" xfId="19034"/>
    <cellStyle name="Note 3 4 4 10 2 2" xfId="45448"/>
    <cellStyle name="Note 3 4 4 10 3" xfId="17521"/>
    <cellStyle name="Note 3 4 4 10 3 2" xfId="43938"/>
    <cellStyle name="Note 3 4 4 10 4" xfId="34870"/>
    <cellStyle name="Note 3 4 4 11" xfId="11756"/>
    <cellStyle name="Note 3 4 4 11 2" xfId="38177"/>
    <cellStyle name="Note 3 4 4 12" xfId="23992"/>
    <cellStyle name="Note 3 4 4 12 2" xfId="50406"/>
    <cellStyle name="Note 3 4 4 2" xfId="3801"/>
    <cellStyle name="Note 3 4 4 2 2" xfId="9043"/>
    <cellStyle name="Note 3 4 4 2 2 2" xfId="19703"/>
    <cellStyle name="Note 3 4 4 2 2 2 2" xfId="46117"/>
    <cellStyle name="Note 3 4 4 2 2 3" xfId="11432"/>
    <cellStyle name="Note 3 4 4 2 2 3 2" xfId="37853"/>
    <cellStyle name="Note 3 4 4 2 2 4" xfId="35539"/>
    <cellStyle name="Note 3 4 4 2 3" xfId="9774"/>
    <cellStyle name="Note 3 4 4 2 3 2" xfId="20434"/>
    <cellStyle name="Note 3 4 4 2 3 2 2" xfId="46848"/>
    <cellStyle name="Note 3 4 4 2 3 3" xfId="15971"/>
    <cellStyle name="Note 3 4 4 2 3 3 2" xfId="42390"/>
    <cellStyle name="Note 3 4 4 2 3 4" xfId="36270"/>
    <cellStyle name="Note 3 4 4 2 4" xfId="10908"/>
    <cellStyle name="Note 3 4 4 2 4 2" xfId="21553"/>
    <cellStyle name="Note 3 4 4 2 4 2 2" xfId="47967"/>
    <cellStyle name="Note 3 4 4 2 4 3" xfId="28642"/>
    <cellStyle name="Note 3 4 4 2 4 3 2" xfId="55056"/>
    <cellStyle name="Note 3 4 4 2 4 4" xfId="37329"/>
    <cellStyle name="Note 3 4 4 2 5" xfId="8681"/>
    <cellStyle name="Note 3 4 4 2 5 2" xfId="19341"/>
    <cellStyle name="Note 3 4 4 2 5 2 2" xfId="45755"/>
    <cellStyle name="Note 3 4 4 2 5 3" xfId="17548"/>
    <cellStyle name="Note 3 4 4 2 5 3 2" xfId="43965"/>
    <cellStyle name="Note 3 4 4 2 5 4" xfId="35177"/>
    <cellStyle name="Note 3 4 4 2 6" xfId="14584"/>
    <cellStyle name="Note 3 4 4 2 6 2" xfId="41004"/>
    <cellStyle name="Note 3 4 4 2 7" xfId="23046"/>
    <cellStyle name="Note 3 4 4 2 7 2" xfId="49460"/>
    <cellStyle name="Note 3 4 4 2 8" xfId="30471"/>
    <cellStyle name="Note 3 4 4 3" xfId="4528"/>
    <cellStyle name="Note 3 4 4 3 2" xfId="9412"/>
    <cellStyle name="Note 3 4 4 3 2 2" xfId="20072"/>
    <cellStyle name="Note 3 4 4 3 2 2 2" xfId="46486"/>
    <cellStyle name="Note 3 4 4 3 2 3" xfId="11814"/>
    <cellStyle name="Note 3 4 4 3 2 3 2" xfId="38235"/>
    <cellStyle name="Note 3 4 4 3 2 4" xfId="35908"/>
    <cellStyle name="Note 3 4 4 3 3" xfId="15306"/>
    <cellStyle name="Note 3 4 4 3 3 2" xfId="41726"/>
    <cellStyle name="Note 3 4 4 3 4" xfId="28133"/>
    <cellStyle name="Note 3 4 4 3 4 2" xfId="54547"/>
    <cellStyle name="Note 3 4 4 3 5" xfId="31198"/>
    <cellStyle name="Note 3 4 4 4" xfId="3179"/>
    <cellStyle name="Note 3 4 4 4 2" xfId="10256"/>
    <cellStyle name="Note 3 4 4 4 2 2" xfId="20916"/>
    <cellStyle name="Note 3 4 4 4 2 2 2" xfId="47330"/>
    <cellStyle name="Note 3 4 4 4 2 3" xfId="16366"/>
    <cellStyle name="Note 3 4 4 4 2 3 2" xfId="42785"/>
    <cellStyle name="Note 3 4 4 4 2 4" xfId="36752"/>
    <cellStyle name="Note 3 4 4 4 3" xfId="13969"/>
    <cellStyle name="Note 3 4 4 4 3 2" xfId="40389"/>
    <cellStyle name="Note 3 4 4 4 4" xfId="27334"/>
    <cellStyle name="Note 3 4 4 4 4 2" xfId="53748"/>
    <cellStyle name="Note 3 4 4 4 5" xfId="29849"/>
    <cellStyle name="Note 3 4 4 5" xfId="4340"/>
    <cellStyle name="Note 3 4 4 5 2" xfId="10796"/>
    <cellStyle name="Note 3 4 4 5 2 2" xfId="21441"/>
    <cellStyle name="Note 3 4 4 5 2 2 2" xfId="47855"/>
    <cellStyle name="Note 3 4 4 5 2 3" xfId="28530"/>
    <cellStyle name="Note 3 4 4 5 2 3 2" xfId="54944"/>
    <cellStyle name="Note 3 4 4 5 2 4" xfId="37217"/>
    <cellStyle name="Note 3 4 4 5 3" xfId="15118"/>
    <cellStyle name="Note 3 4 4 5 3 2" xfId="41538"/>
    <cellStyle name="Note 3 4 4 5 4" xfId="25433"/>
    <cellStyle name="Note 3 4 4 5 4 2" xfId="51847"/>
    <cellStyle name="Note 3 4 4 5 5" xfId="31010"/>
    <cellStyle name="Note 3 4 4 6" xfId="5739"/>
    <cellStyle name="Note 3 4 4 6 2" xfId="16501"/>
    <cellStyle name="Note 3 4 4 6 2 2" xfId="42919"/>
    <cellStyle name="Note 3 4 4 6 3" xfId="23344"/>
    <cellStyle name="Note 3 4 4 6 3 2" xfId="49758"/>
    <cellStyle name="Note 3 4 4 6 4" xfId="32409"/>
    <cellStyle name="Note 3 4 4 7" xfId="5682"/>
    <cellStyle name="Note 3 4 4 7 2" xfId="23648"/>
    <cellStyle name="Note 3 4 4 7 2 2" xfId="50062"/>
    <cellStyle name="Note 3 4 4 7 3" xfId="32352"/>
    <cellStyle name="Note 3 4 4 8" xfId="7487"/>
    <cellStyle name="Note 3 4 4 8 2" xfId="18154"/>
    <cellStyle name="Note 3 4 4 8 2 2" xfId="44570"/>
    <cellStyle name="Note 3 4 4 8 3" xfId="27291"/>
    <cellStyle name="Note 3 4 4 8 3 2" xfId="53705"/>
    <cellStyle name="Note 3 4 4 8 4" xfId="34157"/>
    <cellStyle name="Note 3 4 4 9" xfId="7197"/>
    <cellStyle name="Note 3 4 4 9 2" xfId="17864"/>
    <cellStyle name="Note 3 4 4 9 2 2" xfId="44281"/>
    <cellStyle name="Note 3 4 4 9 3" xfId="26241"/>
    <cellStyle name="Note 3 4 4 9 3 2" xfId="52655"/>
    <cellStyle name="Note 3 4 4 9 4" xfId="33867"/>
    <cellStyle name="Note 3 4 5" xfId="1710"/>
    <cellStyle name="Note 3 4 5 10" xfId="8521"/>
    <cellStyle name="Note 3 4 5 10 2" xfId="19181"/>
    <cellStyle name="Note 3 4 5 10 2 2" xfId="45595"/>
    <cellStyle name="Note 3 4 5 10 3" xfId="12952"/>
    <cellStyle name="Note 3 4 5 10 3 2" xfId="39373"/>
    <cellStyle name="Note 3 4 5 10 4" xfId="35017"/>
    <cellStyle name="Note 3 4 5 11" xfId="11860"/>
    <cellStyle name="Note 3 4 5 11 2" xfId="38281"/>
    <cellStyle name="Note 3 4 5 12" xfId="22246"/>
    <cellStyle name="Note 3 4 5 12 2" xfId="48660"/>
    <cellStyle name="Note 3 4 5 2" xfId="3701"/>
    <cellStyle name="Note 3 4 5 2 2" xfId="9683"/>
    <cellStyle name="Note 3 4 5 2 2 2" xfId="20343"/>
    <cellStyle name="Note 3 4 5 2 2 2 2" xfId="46757"/>
    <cellStyle name="Note 3 4 5 2 2 3" xfId="17742"/>
    <cellStyle name="Note 3 4 5 2 2 3 2" xfId="44159"/>
    <cellStyle name="Note 3 4 5 2 2 4" xfId="36179"/>
    <cellStyle name="Note 3 4 5 2 3" xfId="14485"/>
    <cellStyle name="Note 3 4 5 2 3 2" xfId="40905"/>
    <cellStyle name="Note 3 4 5 2 4" xfId="25705"/>
    <cellStyle name="Note 3 4 5 2 4 2" xfId="52119"/>
    <cellStyle name="Note 3 4 5 2 5" xfId="30371"/>
    <cellStyle name="Note 3 4 5 3" xfId="2633"/>
    <cellStyle name="Note 3 4 5 3 2" xfId="10173"/>
    <cellStyle name="Note 3 4 5 3 2 2" xfId="20833"/>
    <cellStyle name="Note 3 4 5 3 2 2 2" xfId="47247"/>
    <cellStyle name="Note 3 4 5 3 2 3" xfId="16854"/>
    <cellStyle name="Note 3 4 5 3 2 3 2" xfId="43272"/>
    <cellStyle name="Note 3 4 5 3 2 4" xfId="36669"/>
    <cellStyle name="Note 3 4 5 3 3" xfId="13425"/>
    <cellStyle name="Note 3 4 5 3 3 2" xfId="39845"/>
    <cellStyle name="Note 3 4 5 3 4" xfId="25851"/>
    <cellStyle name="Note 3 4 5 3 4 2" xfId="52265"/>
    <cellStyle name="Note 3 4 5 3 5" xfId="29303"/>
    <cellStyle name="Note 3 4 5 4" xfId="4464"/>
    <cellStyle name="Note 3 4 5 4 2" xfId="10844"/>
    <cellStyle name="Note 3 4 5 4 2 2" xfId="21489"/>
    <cellStyle name="Note 3 4 5 4 2 2 2" xfId="47903"/>
    <cellStyle name="Note 3 4 5 4 2 3" xfId="28578"/>
    <cellStyle name="Note 3 4 5 4 2 3 2" xfId="54992"/>
    <cellStyle name="Note 3 4 5 4 2 4" xfId="37265"/>
    <cellStyle name="Note 3 4 5 4 3" xfId="15242"/>
    <cellStyle name="Note 3 4 5 4 3 2" xfId="41662"/>
    <cellStyle name="Note 3 4 5 4 4" xfId="25806"/>
    <cellStyle name="Note 3 4 5 4 4 2" xfId="52220"/>
    <cellStyle name="Note 3 4 5 4 5" xfId="31134"/>
    <cellStyle name="Note 3 4 5 5" xfId="3755"/>
    <cellStyle name="Note 3 4 5 5 2" xfId="14538"/>
    <cellStyle name="Note 3 4 5 5 2 2" xfId="40958"/>
    <cellStyle name="Note 3 4 5 5 3" xfId="24706"/>
    <cellStyle name="Note 3 4 5 5 3 2" xfId="51120"/>
    <cellStyle name="Note 3 4 5 5 4" xfId="30425"/>
    <cellStyle name="Note 3 4 5 6" xfId="5571"/>
    <cellStyle name="Note 3 4 5 6 2" xfId="16341"/>
    <cellStyle name="Note 3 4 5 6 2 2" xfId="42760"/>
    <cellStyle name="Note 3 4 5 6 3" xfId="24613"/>
    <cellStyle name="Note 3 4 5 6 3 2" xfId="51027"/>
    <cellStyle name="Note 3 4 5 6 4" xfId="32241"/>
    <cellStyle name="Note 3 4 5 7" xfId="3999"/>
    <cellStyle name="Note 3 4 5 7 2" xfId="25189"/>
    <cellStyle name="Note 3 4 5 7 2 2" xfId="51603"/>
    <cellStyle name="Note 3 4 5 7 3" xfId="30669"/>
    <cellStyle name="Note 3 4 5 8" xfId="2952"/>
    <cellStyle name="Note 3 4 5 8 2" xfId="13744"/>
    <cellStyle name="Note 3 4 5 8 2 2" xfId="40164"/>
    <cellStyle name="Note 3 4 5 8 3" xfId="27650"/>
    <cellStyle name="Note 3 4 5 8 3 2" xfId="54064"/>
    <cellStyle name="Note 3 4 5 8 4" xfId="29622"/>
    <cellStyle name="Note 3 4 5 9" xfId="7766"/>
    <cellStyle name="Note 3 4 5 9 2" xfId="18433"/>
    <cellStyle name="Note 3 4 5 9 2 2" xfId="44849"/>
    <cellStyle name="Note 3 4 5 9 3" xfId="24073"/>
    <cellStyle name="Note 3 4 5 9 3 2" xfId="50487"/>
    <cellStyle name="Note 3 4 5 9 4" xfId="34436"/>
    <cellStyle name="Note 3 4 6" xfId="2478"/>
    <cellStyle name="Note 3 4 6 10" xfId="27169"/>
    <cellStyle name="Note 3 4 6 10 2" xfId="53583"/>
    <cellStyle name="Note 3 4 6 2" xfId="4373"/>
    <cellStyle name="Note 3 4 6 2 2" xfId="9886"/>
    <cellStyle name="Note 3 4 6 2 2 2" xfId="20546"/>
    <cellStyle name="Note 3 4 6 2 2 2 2" xfId="46960"/>
    <cellStyle name="Note 3 4 6 2 2 3" xfId="24012"/>
    <cellStyle name="Note 3 4 6 2 2 3 2" xfId="50426"/>
    <cellStyle name="Note 3 4 6 2 2 4" xfId="36382"/>
    <cellStyle name="Note 3 4 6 2 3" xfId="15151"/>
    <cellStyle name="Note 3 4 6 2 3 2" xfId="41571"/>
    <cellStyle name="Note 3 4 6 2 4" xfId="24427"/>
    <cellStyle name="Note 3 4 6 2 4 2" xfId="50841"/>
    <cellStyle name="Note 3 4 6 2 5" xfId="31043"/>
    <cellStyle name="Note 3 4 6 3" xfId="5106"/>
    <cellStyle name="Note 3 4 6 3 2" xfId="9935"/>
    <cellStyle name="Note 3 4 6 3 2 2" xfId="20595"/>
    <cellStyle name="Note 3 4 6 3 2 2 2" xfId="47009"/>
    <cellStyle name="Note 3 4 6 3 2 3" xfId="22301"/>
    <cellStyle name="Note 3 4 6 3 2 3 2" xfId="48715"/>
    <cellStyle name="Note 3 4 6 3 2 4" xfId="36431"/>
    <cellStyle name="Note 3 4 6 3 3" xfId="15883"/>
    <cellStyle name="Note 3 4 6 3 3 2" xfId="42302"/>
    <cellStyle name="Note 3 4 6 3 4" xfId="26254"/>
    <cellStyle name="Note 3 4 6 3 4 2" xfId="52668"/>
    <cellStyle name="Note 3 4 6 3 5" xfId="31776"/>
    <cellStyle name="Note 3 4 6 4" xfId="6288"/>
    <cellStyle name="Note 3 4 6 4 2" xfId="10996"/>
    <cellStyle name="Note 3 4 6 4 2 2" xfId="21641"/>
    <cellStyle name="Note 3 4 6 4 2 2 2" xfId="48055"/>
    <cellStyle name="Note 3 4 6 4 2 3" xfId="28730"/>
    <cellStyle name="Note 3 4 6 4 2 3 2" xfId="55144"/>
    <cellStyle name="Note 3 4 6 4 2 4" xfId="37417"/>
    <cellStyle name="Note 3 4 6 4 3" xfId="17027"/>
    <cellStyle name="Note 3 4 6 4 3 2" xfId="43445"/>
    <cellStyle name="Note 3 4 6 4 4" xfId="22309"/>
    <cellStyle name="Note 3 4 6 4 4 2" xfId="48723"/>
    <cellStyle name="Note 3 4 6 4 5" xfId="32958"/>
    <cellStyle name="Note 3 4 6 5" xfId="6864"/>
    <cellStyle name="Note 3 4 6 5 2" xfId="17569"/>
    <cellStyle name="Note 3 4 6 5 2 2" xfId="43986"/>
    <cellStyle name="Note 3 4 6 5 3" xfId="12067"/>
    <cellStyle name="Note 3 4 6 5 3 2" xfId="38488"/>
    <cellStyle name="Note 3 4 6 5 4" xfId="33534"/>
    <cellStyle name="Note 3 4 6 6" xfId="7389"/>
    <cellStyle name="Note 3 4 6 6 2" xfId="18056"/>
    <cellStyle name="Note 3 4 6 6 2 2" xfId="44472"/>
    <cellStyle name="Note 3 4 6 6 3" xfId="26915"/>
    <cellStyle name="Note 3 4 6 6 3 2" xfId="53329"/>
    <cellStyle name="Note 3 4 6 6 4" xfId="34059"/>
    <cellStyle name="Note 3 4 6 7" xfId="8011"/>
    <cellStyle name="Note 3 4 6 7 2" xfId="18678"/>
    <cellStyle name="Note 3 4 6 7 2 2" xfId="45092"/>
    <cellStyle name="Note 3 4 6 7 3" xfId="12167"/>
    <cellStyle name="Note 3 4 6 7 3 2" xfId="38588"/>
    <cellStyle name="Note 3 4 6 7 4" xfId="34616"/>
    <cellStyle name="Note 3 4 6 8" xfId="13274"/>
    <cellStyle name="Note 3 4 6 8 2" xfId="39694"/>
    <cellStyle name="Note 3 4 6 9" xfId="18768"/>
    <cellStyle name="Note 3 4 6 9 2" xfId="45182"/>
    <cellStyle name="Note 3 4 7" xfId="3129"/>
    <cellStyle name="Note 3 4 7 2" xfId="9593"/>
    <cellStyle name="Note 3 4 7 2 2" xfId="20253"/>
    <cellStyle name="Note 3 4 7 2 2 2" xfId="46667"/>
    <cellStyle name="Note 3 4 7 2 3" xfId="14783"/>
    <cellStyle name="Note 3 4 7 2 3 2" xfId="41203"/>
    <cellStyle name="Note 3 4 7 2 4" xfId="36089"/>
    <cellStyle name="Note 3 4 7 3" xfId="13920"/>
    <cellStyle name="Note 3 4 7 3 2" xfId="40340"/>
    <cellStyle name="Note 3 4 7 4" xfId="21899"/>
    <cellStyle name="Note 3 4 7 4 2" xfId="48313"/>
    <cellStyle name="Note 3 4 7 5" xfId="29799"/>
    <cellStyle name="Note 3 4 8" xfId="4904"/>
    <cellStyle name="Note 3 4 8 2" xfId="9631"/>
    <cellStyle name="Note 3 4 8 2 2" xfId="20291"/>
    <cellStyle name="Note 3 4 8 2 2 2" xfId="46705"/>
    <cellStyle name="Note 3 4 8 2 3" xfId="28197"/>
    <cellStyle name="Note 3 4 8 2 3 2" xfId="54611"/>
    <cellStyle name="Note 3 4 8 2 4" xfId="36127"/>
    <cellStyle name="Note 3 4 8 3" xfId="15681"/>
    <cellStyle name="Note 3 4 8 3 2" xfId="42101"/>
    <cellStyle name="Note 3 4 8 4" xfId="11165"/>
    <cellStyle name="Note 3 4 8 4 2" xfId="37586"/>
    <cellStyle name="Note 3 4 8 5" xfId="31574"/>
    <cellStyle name="Note 3 4 9" xfId="3426"/>
    <cellStyle name="Note 3 4 9 2" xfId="9598"/>
    <cellStyle name="Note 3 4 9 2 2" xfId="20258"/>
    <cellStyle name="Note 3 4 9 2 2 2" xfId="46672"/>
    <cellStyle name="Note 3 4 9 2 3" xfId="12810"/>
    <cellStyle name="Note 3 4 9 2 3 2" xfId="39231"/>
    <cellStyle name="Note 3 4 9 2 4" xfId="36094"/>
    <cellStyle name="Note 3 4 9 3" xfId="14211"/>
    <cellStyle name="Note 3 4 9 3 2" xfId="40631"/>
    <cellStyle name="Note 3 4 9 4" xfId="27035"/>
    <cellStyle name="Note 3 4 9 4 2" xfId="53449"/>
    <cellStyle name="Note 3 4 9 5" xfId="30096"/>
    <cellStyle name="Note 3 5" xfId="1098"/>
    <cellStyle name="Note 3 5 10" xfId="3947"/>
    <cellStyle name="Note 3 5 10 2" xfId="22726"/>
    <cellStyle name="Note 3 5 10 2 2" xfId="49140"/>
    <cellStyle name="Note 3 5 10 3" xfId="30617"/>
    <cellStyle name="Note 3 5 11" xfId="16354"/>
    <cellStyle name="Note 3 5 11 2" xfId="42773"/>
    <cellStyle name="Note 3 5 12" xfId="11637"/>
    <cellStyle name="Note 3 5 12 2" xfId="38058"/>
    <cellStyle name="Note 3 5 2" xfId="1446"/>
    <cellStyle name="Note 3 5 2 10" xfId="8384"/>
    <cellStyle name="Note 3 5 2 10 2" xfId="19044"/>
    <cellStyle name="Note 3 5 2 10 2 2" xfId="45458"/>
    <cellStyle name="Note 3 5 2 10 3" xfId="17631"/>
    <cellStyle name="Note 3 5 2 10 3 2" xfId="44048"/>
    <cellStyle name="Note 3 5 2 10 4" xfId="34880"/>
    <cellStyle name="Note 3 5 2 11" xfId="12078"/>
    <cellStyle name="Note 3 5 2 11 2" xfId="38499"/>
    <cellStyle name="Note 3 5 2 12" xfId="27015"/>
    <cellStyle name="Note 3 5 2 12 2" xfId="53429"/>
    <cellStyle name="Note 3 5 2 2" xfId="3440"/>
    <cellStyle name="Note 3 5 2 2 2" xfId="9034"/>
    <cellStyle name="Note 3 5 2 2 2 2" xfId="19694"/>
    <cellStyle name="Note 3 5 2 2 2 2 2" xfId="46108"/>
    <cellStyle name="Note 3 5 2 2 2 3" xfId="28243"/>
    <cellStyle name="Note 3 5 2 2 2 3 2" xfId="54657"/>
    <cellStyle name="Note 3 5 2 2 2 4" xfId="35530"/>
    <cellStyle name="Note 3 5 2 2 3" xfId="10220"/>
    <cellStyle name="Note 3 5 2 2 3 2" xfId="20880"/>
    <cellStyle name="Note 3 5 2 2 3 2 2" xfId="47294"/>
    <cellStyle name="Note 3 5 2 2 3 3" xfId="12503"/>
    <cellStyle name="Note 3 5 2 2 3 3 2" xfId="38924"/>
    <cellStyle name="Note 3 5 2 2 3 4" xfId="36716"/>
    <cellStyle name="Note 3 5 2 2 4" xfId="10918"/>
    <cellStyle name="Note 3 5 2 2 4 2" xfId="21563"/>
    <cellStyle name="Note 3 5 2 2 4 2 2" xfId="47977"/>
    <cellStyle name="Note 3 5 2 2 4 3" xfId="28652"/>
    <cellStyle name="Note 3 5 2 2 4 3 2" xfId="55066"/>
    <cellStyle name="Note 3 5 2 2 4 4" xfId="37339"/>
    <cellStyle name="Note 3 5 2 2 5" xfId="8691"/>
    <cellStyle name="Note 3 5 2 2 5 2" xfId="19351"/>
    <cellStyle name="Note 3 5 2 2 5 2 2" xfId="45765"/>
    <cellStyle name="Note 3 5 2 2 5 3" xfId="17832"/>
    <cellStyle name="Note 3 5 2 2 5 3 2" xfId="44249"/>
    <cellStyle name="Note 3 5 2 2 5 4" xfId="35187"/>
    <cellStyle name="Note 3 5 2 2 6" xfId="14225"/>
    <cellStyle name="Note 3 5 2 2 6 2" xfId="40645"/>
    <cellStyle name="Note 3 5 2 2 7" xfId="25114"/>
    <cellStyle name="Note 3 5 2 2 7 2" xfId="51528"/>
    <cellStyle name="Note 3 5 2 2 8" xfId="30110"/>
    <cellStyle name="Note 3 5 2 3" xfId="3717"/>
    <cellStyle name="Note 3 5 2 3 2" xfId="9402"/>
    <cellStyle name="Note 3 5 2 3 2 2" xfId="20062"/>
    <cellStyle name="Note 3 5 2 3 2 2 2" xfId="46476"/>
    <cellStyle name="Note 3 5 2 3 2 3" xfId="27860"/>
    <cellStyle name="Note 3 5 2 3 2 3 2" xfId="54274"/>
    <cellStyle name="Note 3 5 2 3 2 4" xfId="35898"/>
    <cellStyle name="Note 3 5 2 3 3" xfId="14501"/>
    <cellStyle name="Note 3 5 2 3 3 2" xfId="40921"/>
    <cellStyle name="Note 3 5 2 3 4" xfId="22257"/>
    <cellStyle name="Note 3 5 2 3 4 2" xfId="48671"/>
    <cellStyle name="Note 3 5 2 3 5" xfId="30387"/>
    <cellStyle name="Note 3 5 2 4" xfId="3036"/>
    <cellStyle name="Note 3 5 2 4 2" xfId="9768"/>
    <cellStyle name="Note 3 5 2 4 2 2" xfId="20428"/>
    <cellStyle name="Note 3 5 2 4 2 2 2" xfId="46842"/>
    <cellStyle name="Note 3 5 2 4 2 3" xfId="28181"/>
    <cellStyle name="Note 3 5 2 4 2 3 2" xfId="54595"/>
    <cellStyle name="Note 3 5 2 4 2 4" xfId="36264"/>
    <cellStyle name="Note 3 5 2 4 3" xfId="13828"/>
    <cellStyle name="Note 3 5 2 4 3 2" xfId="40248"/>
    <cellStyle name="Note 3 5 2 4 4" xfId="26987"/>
    <cellStyle name="Note 3 5 2 4 4 2" xfId="53401"/>
    <cellStyle name="Note 3 5 2 4 5" xfId="29706"/>
    <cellStyle name="Note 3 5 2 5" xfId="3021"/>
    <cellStyle name="Note 3 5 2 5 2" xfId="10719"/>
    <cellStyle name="Note 3 5 2 5 2 2" xfId="21364"/>
    <cellStyle name="Note 3 5 2 5 2 2 2" xfId="47778"/>
    <cellStyle name="Note 3 5 2 5 2 3" xfId="28459"/>
    <cellStyle name="Note 3 5 2 5 2 3 2" xfId="54873"/>
    <cellStyle name="Note 3 5 2 5 2 4" xfId="37140"/>
    <cellStyle name="Note 3 5 2 5 3" xfId="13813"/>
    <cellStyle name="Note 3 5 2 5 3 2" xfId="40233"/>
    <cellStyle name="Note 3 5 2 5 4" xfId="24650"/>
    <cellStyle name="Note 3 5 2 5 4 2" xfId="51064"/>
    <cellStyle name="Note 3 5 2 5 5" xfId="29691"/>
    <cellStyle name="Note 3 5 2 6" xfId="3758"/>
    <cellStyle name="Note 3 5 2 6 2" xfId="14541"/>
    <cellStyle name="Note 3 5 2 6 2 2" xfId="40961"/>
    <cellStyle name="Note 3 5 2 6 3" xfId="27578"/>
    <cellStyle name="Note 3 5 2 6 3 2" xfId="53992"/>
    <cellStyle name="Note 3 5 2 6 4" xfId="30428"/>
    <cellStyle name="Note 3 5 2 7" xfId="5196"/>
    <cellStyle name="Note 3 5 2 7 2" xfId="26462"/>
    <cellStyle name="Note 3 5 2 7 2 2" xfId="52876"/>
    <cellStyle name="Note 3 5 2 7 3" xfId="31866"/>
    <cellStyle name="Note 3 5 2 8" xfId="6830"/>
    <cellStyle name="Note 3 5 2 8 2" xfId="17538"/>
    <cellStyle name="Note 3 5 2 8 2 2" xfId="43955"/>
    <cellStyle name="Note 3 5 2 8 3" xfId="22972"/>
    <cellStyle name="Note 3 5 2 8 3 2" xfId="49386"/>
    <cellStyle name="Note 3 5 2 8 4" xfId="33500"/>
    <cellStyle name="Note 3 5 2 9" xfId="7666"/>
    <cellStyle name="Note 3 5 2 9 2" xfId="18333"/>
    <cellStyle name="Note 3 5 2 9 2 2" xfId="44749"/>
    <cellStyle name="Note 3 5 2 9 3" xfId="26625"/>
    <cellStyle name="Note 3 5 2 9 3 2" xfId="53039"/>
    <cellStyle name="Note 3 5 2 9 4" xfId="34336"/>
    <cellStyle name="Note 3 5 3" xfId="1610"/>
    <cellStyle name="Note 3 5 3 10" xfId="8355"/>
    <cellStyle name="Note 3 5 3 10 2" xfId="19015"/>
    <cellStyle name="Note 3 5 3 10 2 2" xfId="45429"/>
    <cellStyle name="Note 3 5 3 10 3" xfId="12771"/>
    <cellStyle name="Note 3 5 3 10 3 2" xfId="39192"/>
    <cellStyle name="Note 3 5 3 10 4" xfId="34851"/>
    <cellStyle name="Note 3 5 3 11" xfId="11952"/>
    <cellStyle name="Note 3 5 3 11 2" xfId="38373"/>
    <cellStyle name="Note 3 5 3 12" xfId="24271"/>
    <cellStyle name="Note 3 5 3 12 2" xfId="50685"/>
    <cellStyle name="Note 3 5 3 2" xfId="3603"/>
    <cellStyle name="Note 3 5 3 2 2" xfId="9061"/>
    <cellStyle name="Note 3 5 3 2 2 2" xfId="19721"/>
    <cellStyle name="Note 3 5 3 2 2 2 2" xfId="46135"/>
    <cellStyle name="Note 3 5 3 2 2 3" xfId="11788"/>
    <cellStyle name="Note 3 5 3 2 2 3 2" xfId="38209"/>
    <cellStyle name="Note 3 5 3 2 2 4" xfId="35557"/>
    <cellStyle name="Note 3 5 3 2 3" xfId="10191"/>
    <cellStyle name="Note 3 5 3 2 3 2" xfId="20851"/>
    <cellStyle name="Note 3 5 3 2 3 2 2" xfId="47265"/>
    <cellStyle name="Note 3 5 3 2 3 3" xfId="12590"/>
    <cellStyle name="Note 3 5 3 2 3 3 2" xfId="39011"/>
    <cellStyle name="Note 3 5 3 2 3 4" xfId="36687"/>
    <cellStyle name="Note 3 5 3 2 4" xfId="10890"/>
    <cellStyle name="Note 3 5 3 2 4 2" xfId="21535"/>
    <cellStyle name="Note 3 5 3 2 4 2 2" xfId="47949"/>
    <cellStyle name="Note 3 5 3 2 4 3" xfId="28624"/>
    <cellStyle name="Note 3 5 3 2 4 3 2" xfId="55038"/>
    <cellStyle name="Note 3 5 3 2 4 4" xfId="37311"/>
    <cellStyle name="Note 3 5 3 2 5" xfId="8662"/>
    <cellStyle name="Note 3 5 3 2 5 2" xfId="19322"/>
    <cellStyle name="Note 3 5 3 2 5 2 2" xfId="45736"/>
    <cellStyle name="Note 3 5 3 2 5 3" xfId="17729"/>
    <cellStyle name="Note 3 5 3 2 5 3 2" xfId="44146"/>
    <cellStyle name="Note 3 5 3 2 5 4" xfId="35158"/>
    <cellStyle name="Note 3 5 3 2 6" xfId="14388"/>
    <cellStyle name="Note 3 5 3 2 6 2" xfId="40808"/>
    <cellStyle name="Note 3 5 3 2 7" xfId="24974"/>
    <cellStyle name="Note 3 5 3 2 7 2" xfId="51388"/>
    <cellStyle name="Note 3 5 3 2 8" xfId="30273"/>
    <cellStyle name="Note 3 5 3 3" xfId="2717"/>
    <cellStyle name="Note 3 5 3 3 2" xfId="9430"/>
    <cellStyle name="Note 3 5 3 3 2 2" xfId="20090"/>
    <cellStyle name="Note 3 5 3 3 2 2 2" xfId="46504"/>
    <cellStyle name="Note 3 5 3 3 2 3" xfId="11816"/>
    <cellStyle name="Note 3 5 3 3 2 3 2" xfId="38237"/>
    <cellStyle name="Note 3 5 3 3 2 4" xfId="35926"/>
    <cellStyle name="Note 3 5 3 3 3" xfId="13509"/>
    <cellStyle name="Note 3 5 3 3 3 2" xfId="39929"/>
    <cellStyle name="Note 3 5 3 3 4" xfId="24654"/>
    <cellStyle name="Note 3 5 3 3 4 2" xfId="51068"/>
    <cellStyle name="Note 3 5 3 3 5" xfId="29387"/>
    <cellStyle name="Note 3 5 3 4" xfId="4680"/>
    <cellStyle name="Note 3 5 3 4 2" xfId="10033"/>
    <cellStyle name="Note 3 5 3 4 2 2" xfId="20693"/>
    <cellStyle name="Note 3 5 3 4 2 2 2" xfId="47107"/>
    <cellStyle name="Note 3 5 3 4 2 3" xfId="11112"/>
    <cellStyle name="Note 3 5 3 4 2 3 2" xfId="37533"/>
    <cellStyle name="Note 3 5 3 4 2 4" xfId="36529"/>
    <cellStyle name="Note 3 5 3 4 3" xfId="15458"/>
    <cellStyle name="Note 3 5 3 4 3 2" xfId="41878"/>
    <cellStyle name="Note 3 5 3 4 4" xfId="22655"/>
    <cellStyle name="Note 3 5 3 4 4 2" xfId="49069"/>
    <cellStyle name="Note 3 5 3 4 5" xfId="31350"/>
    <cellStyle name="Note 3 5 3 5" xfId="5254"/>
    <cellStyle name="Note 3 5 3 5 2" xfId="10782"/>
    <cellStyle name="Note 3 5 3 5 2 2" xfId="21427"/>
    <cellStyle name="Note 3 5 3 5 2 2 2" xfId="47841"/>
    <cellStyle name="Note 3 5 3 5 2 3" xfId="28516"/>
    <cellStyle name="Note 3 5 3 5 2 3 2" xfId="54930"/>
    <cellStyle name="Note 3 5 3 5 2 4" xfId="37203"/>
    <cellStyle name="Note 3 5 3 5 3" xfId="16029"/>
    <cellStyle name="Note 3 5 3 5 3 2" xfId="42448"/>
    <cellStyle name="Note 3 5 3 5 4" xfId="25579"/>
    <cellStyle name="Note 3 5 3 5 4 2" xfId="51993"/>
    <cellStyle name="Note 3 5 3 5 5" xfId="31924"/>
    <cellStyle name="Note 3 5 3 6" xfId="5502"/>
    <cellStyle name="Note 3 5 3 6 2" xfId="16273"/>
    <cellStyle name="Note 3 5 3 6 2 2" xfId="42692"/>
    <cellStyle name="Note 3 5 3 6 3" xfId="25481"/>
    <cellStyle name="Note 3 5 3 6 3 2" xfId="51895"/>
    <cellStyle name="Note 3 5 3 6 4" xfId="32172"/>
    <cellStyle name="Note 3 5 3 7" xfId="3154"/>
    <cellStyle name="Note 3 5 3 7 2" xfId="23432"/>
    <cellStyle name="Note 3 5 3 7 2 2" xfId="49846"/>
    <cellStyle name="Note 3 5 3 7 3" xfId="29824"/>
    <cellStyle name="Note 3 5 3 8" xfId="5905"/>
    <cellStyle name="Note 3 5 3 8 2" xfId="16657"/>
    <cellStyle name="Note 3 5 3 8 2 2" xfId="43075"/>
    <cellStyle name="Note 3 5 3 8 3" xfId="25152"/>
    <cellStyle name="Note 3 5 3 8 3 2" xfId="51566"/>
    <cellStyle name="Note 3 5 3 8 4" xfId="32575"/>
    <cellStyle name="Note 3 5 3 9" xfId="7789"/>
    <cellStyle name="Note 3 5 3 9 2" xfId="18456"/>
    <cellStyle name="Note 3 5 3 9 2 2" xfId="44871"/>
    <cellStyle name="Note 3 5 3 9 3" xfId="24537"/>
    <cellStyle name="Note 3 5 3 9 3 2" xfId="50951"/>
    <cellStyle name="Note 3 5 3 9 4" xfId="34459"/>
    <cellStyle name="Note 3 5 4" xfId="1825"/>
    <cellStyle name="Note 3 5 4 10" xfId="8375"/>
    <cellStyle name="Note 3 5 4 10 2" xfId="19035"/>
    <cellStyle name="Note 3 5 4 10 2 2" xfId="45449"/>
    <cellStyle name="Note 3 5 4 10 3" xfId="12547"/>
    <cellStyle name="Note 3 5 4 10 3 2" xfId="38968"/>
    <cellStyle name="Note 3 5 4 10 4" xfId="34871"/>
    <cellStyle name="Note 3 5 4 11" xfId="11755"/>
    <cellStyle name="Note 3 5 4 11 2" xfId="38176"/>
    <cellStyle name="Note 3 5 4 12" xfId="23904"/>
    <cellStyle name="Note 3 5 4 12 2" xfId="50318"/>
    <cellStyle name="Note 3 5 4 2" xfId="3802"/>
    <cellStyle name="Note 3 5 4 2 2" xfId="9042"/>
    <cellStyle name="Note 3 5 4 2 2 2" xfId="19702"/>
    <cellStyle name="Note 3 5 4 2 2 2 2" xfId="46116"/>
    <cellStyle name="Note 3 5 4 2 2 3" xfId="28247"/>
    <cellStyle name="Note 3 5 4 2 2 3 2" xfId="54661"/>
    <cellStyle name="Note 3 5 4 2 2 4" xfId="35538"/>
    <cellStyle name="Note 3 5 4 2 3" xfId="10076"/>
    <cellStyle name="Note 3 5 4 2 3 2" xfId="20736"/>
    <cellStyle name="Note 3 5 4 2 3 2 2" xfId="47150"/>
    <cellStyle name="Note 3 5 4 2 3 3" xfId="12972"/>
    <cellStyle name="Note 3 5 4 2 3 3 2" xfId="39393"/>
    <cellStyle name="Note 3 5 4 2 3 4" xfId="36572"/>
    <cellStyle name="Note 3 5 4 2 4" xfId="10909"/>
    <cellStyle name="Note 3 5 4 2 4 2" xfId="21554"/>
    <cellStyle name="Note 3 5 4 2 4 2 2" xfId="47968"/>
    <cellStyle name="Note 3 5 4 2 4 3" xfId="28643"/>
    <cellStyle name="Note 3 5 4 2 4 3 2" xfId="55057"/>
    <cellStyle name="Note 3 5 4 2 4 4" xfId="37330"/>
    <cellStyle name="Note 3 5 4 2 5" xfId="8682"/>
    <cellStyle name="Note 3 5 4 2 5 2" xfId="19342"/>
    <cellStyle name="Note 3 5 4 2 5 2 2" xfId="45756"/>
    <cellStyle name="Note 3 5 4 2 5 3" xfId="12480"/>
    <cellStyle name="Note 3 5 4 2 5 3 2" xfId="38901"/>
    <cellStyle name="Note 3 5 4 2 5 4" xfId="35178"/>
    <cellStyle name="Note 3 5 4 2 6" xfId="14585"/>
    <cellStyle name="Note 3 5 4 2 6 2" xfId="41005"/>
    <cellStyle name="Note 3 5 4 2 7" xfId="27215"/>
    <cellStyle name="Note 3 5 4 2 7 2" xfId="53629"/>
    <cellStyle name="Note 3 5 4 2 8" xfId="30472"/>
    <cellStyle name="Note 3 5 4 3" xfId="4529"/>
    <cellStyle name="Note 3 5 4 3 2" xfId="9411"/>
    <cellStyle name="Note 3 5 4 3 2 2" xfId="20071"/>
    <cellStyle name="Note 3 5 4 3 2 2 2" xfId="46485"/>
    <cellStyle name="Note 3 5 4 3 2 3" xfId="27859"/>
    <cellStyle name="Note 3 5 4 3 2 3 2" xfId="54273"/>
    <cellStyle name="Note 3 5 4 3 2 4" xfId="35907"/>
    <cellStyle name="Note 3 5 4 3 3" xfId="15307"/>
    <cellStyle name="Note 3 5 4 3 3 2" xfId="41727"/>
    <cellStyle name="Note 3 5 4 3 4" xfId="27462"/>
    <cellStyle name="Note 3 5 4 3 4 2" xfId="53876"/>
    <cellStyle name="Note 3 5 4 3 5" xfId="31199"/>
    <cellStyle name="Note 3 5 4 4" xfId="3180"/>
    <cellStyle name="Note 3 5 4 4 2" xfId="10152"/>
    <cellStyle name="Note 3 5 4 4 2 2" xfId="20812"/>
    <cellStyle name="Note 3 5 4 4 2 2 2" xfId="47226"/>
    <cellStyle name="Note 3 5 4 4 2 3" xfId="17688"/>
    <cellStyle name="Note 3 5 4 4 2 3 2" xfId="44105"/>
    <cellStyle name="Note 3 5 4 4 2 4" xfId="36648"/>
    <cellStyle name="Note 3 5 4 4 3" xfId="13970"/>
    <cellStyle name="Note 3 5 4 4 3 2" xfId="40390"/>
    <cellStyle name="Note 3 5 4 4 4" xfId="26551"/>
    <cellStyle name="Note 3 5 4 4 4 2" xfId="52965"/>
    <cellStyle name="Note 3 5 4 4 5" xfId="29850"/>
    <cellStyle name="Note 3 5 4 5" xfId="3748"/>
    <cellStyle name="Note 3 5 4 5 2" xfId="10797"/>
    <cellStyle name="Note 3 5 4 5 2 2" xfId="21442"/>
    <cellStyle name="Note 3 5 4 5 2 2 2" xfId="47856"/>
    <cellStyle name="Note 3 5 4 5 2 3" xfId="28531"/>
    <cellStyle name="Note 3 5 4 5 2 3 2" xfId="54945"/>
    <cellStyle name="Note 3 5 4 5 2 4" xfId="37218"/>
    <cellStyle name="Note 3 5 4 5 3" xfId="14531"/>
    <cellStyle name="Note 3 5 4 5 3 2" xfId="40951"/>
    <cellStyle name="Note 3 5 4 5 4" xfId="26578"/>
    <cellStyle name="Note 3 5 4 5 4 2" xfId="52992"/>
    <cellStyle name="Note 3 5 4 5 5" xfId="30418"/>
    <cellStyle name="Note 3 5 4 6" xfId="5740"/>
    <cellStyle name="Note 3 5 4 6 2" xfId="16502"/>
    <cellStyle name="Note 3 5 4 6 2 2" xfId="42920"/>
    <cellStyle name="Note 3 5 4 6 3" xfId="23964"/>
    <cellStyle name="Note 3 5 4 6 3 2" xfId="50378"/>
    <cellStyle name="Note 3 5 4 6 4" xfId="32410"/>
    <cellStyle name="Note 3 5 4 7" xfId="6628"/>
    <cellStyle name="Note 3 5 4 7 2" xfId="22058"/>
    <cellStyle name="Note 3 5 4 7 2 2" xfId="48472"/>
    <cellStyle name="Note 3 5 4 7 3" xfId="33298"/>
    <cellStyle name="Note 3 5 4 8" xfId="7488"/>
    <cellStyle name="Note 3 5 4 8 2" xfId="18155"/>
    <cellStyle name="Note 3 5 4 8 2 2" xfId="44571"/>
    <cellStyle name="Note 3 5 4 8 3" xfId="23103"/>
    <cellStyle name="Note 3 5 4 8 3 2" xfId="49517"/>
    <cellStyle name="Note 3 5 4 8 4" xfId="34158"/>
    <cellStyle name="Note 3 5 4 9" xfId="7461"/>
    <cellStyle name="Note 3 5 4 9 2" xfId="18128"/>
    <cellStyle name="Note 3 5 4 9 2 2" xfId="44544"/>
    <cellStyle name="Note 3 5 4 9 3" xfId="27948"/>
    <cellStyle name="Note 3 5 4 9 3 2" xfId="54362"/>
    <cellStyle name="Note 3 5 4 9 4" xfId="34131"/>
    <cellStyle name="Note 3 5 5" xfId="1709"/>
    <cellStyle name="Note 3 5 5 10" xfId="8522"/>
    <cellStyle name="Note 3 5 5 10 2" xfId="19182"/>
    <cellStyle name="Note 3 5 5 10 2 2" xfId="45596"/>
    <cellStyle name="Note 3 5 5 10 3" xfId="17820"/>
    <cellStyle name="Note 3 5 5 10 3 2" xfId="44237"/>
    <cellStyle name="Note 3 5 5 10 4" xfId="35018"/>
    <cellStyle name="Note 3 5 5 11" xfId="11861"/>
    <cellStyle name="Note 3 5 5 11 2" xfId="38282"/>
    <cellStyle name="Note 3 5 5 12" xfId="22029"/>
    <cellStyle name="Note 3 5 5 12 2" xfId="48443"/>
    <cellStyle name="Note 3 5 5 2" xfId="3700"/>
    <cellStyle name="Note 3 5 5 2 2" xfId="9743"/>
    <cellStyle name="Note 3 5 5 2 2 2" xfId="20403"/>
    <cellStyle name="Note 3 5 5 2 2 2 2" xfId="46817"/>
    <cellStyle name="Note 3 5 5 2 2 3" xfId="11846"/>
    <cellStyle name="Note 3 5 5 2 2 3 2" xfId="38267"/>
    <cellStyle name="Note 3 5 5 2 2 4" xfId="36239"/>
    <cellStyle name="Note 3 5 5 2 3" xfId="14484"/>
    <cellStyle name="Note 3 5 5 2 3 2" xfId="40904"/>
    <cellStyle name="Note 3 5 5 2 4" xfId="27039"/>
    <cellStyle name="Note 3 5 5 2 4 2" xfId="53453"/>
    <cellStyle name="Note 3 5 5 2 5" xfId="30370"/>
    <cellStyle name="Note 3 5 5 3" xfId="2634"/>
    <cellStyle name="Note 3 5 5 3 2" xfId="9510"/>
    <cellStyle name="Note 3 5 5 3 2 2" xfId="20170"/>
    <cellStyle name="Note 3 5 5 3 2 2 2" xfId="46584"/>
    <cellStyle name="Note 3 5 5 3 2 3" xfId="17739"/>
    <cellStyle name="Note 3 5 5 3 2 3 2" xfId="44156"/>
    <cellStyle name="Note 3 5 5 3 2 4" xfId="36006"/>
    <cellStyle name="Note 3 5 5 3 3" xfId="13426"/>
    <cellStyle name="Note 3 5 5 3 3 2" xfId="39846"/>
    <cellStyle name="Note 3 5 5 3 4" xfId="25394"/>
    <cellStyle name="Note 3 5 5 3 4 2" xfId="51808"/>
    <cellStyle name="Note 3 5 5 3 5" xfId="29304"/>
    <cellStyle name="Note 3 5 5 4" xfId="4449"/>
    <cellStyle name="Note 3 5 5 4 2" xfId="10845"/>
    <cellStyle name="Note 3 5 5 4 2 2" xfId="21490"/>
    <cellStyle name="Note 3 5 5 4 2 2 2" xfId="47904"/>
    <cellStyle name="Note 3 5 5 4 2 3" xfId="28579"/>
    <cellStyle name="Note 3 5 5 4 2 3 2" xfId="54993"/>
    <cellStyle name="Note 3 5 5 4 2 4" xfId="37266"/>
    <cellStyle name="Note 3 5 5 4 3" xfId="15227"/>
    <cellStyle name="Note 3 5 5 4 3 2" xfId="41647"/>
    <cellStyle name="Note 3 5 5 4 4" xfId="27688"/>
    <cellStyle name="Note 3 5 5 4 4 2" xfId="54102"/>
    <cellStyle name="Note 3 5 5 4 5" xfId="31119"/>
    <cellStyle name="Note 3 5 5 5" xfId="3709"/>
    <cellStyle name="Note 3 5 5 5 2" xfId="14493"/>
    <cellStyle name="Note 3 5 5 5 2 2" xfId="40913"/>
    <cellStyle name="Note 3 5 5 5 3" xfId="27256"/>
    <cellStyle name="Note 3 5 5 5 3 2" xfId="53670"/>
    <cellStyle name="Note 3 5 5 5 4" xfId="30379"/>
    <cellStyle name="Note 3 5 5 6" xfId="6040"/>
    <cellStyle name="Note 3 5 5 6 2" xfId="16791"/>
    <cellStyle name="Note 3 5 5 6 2 2" xfId="43209"/>
    <cellStyle name="Note 3 5 5 6 3" xfId="23267"/>
    <cellStyle name="Note 3 5 5 6 3 2" xfId="49681"/>
    <cellStyle name="Note 3 5 5 6 4" xfId="32710"/>
    <cellStyle name="Note 3 5 5 7" xfId="6064"/>
    <cellStyle name="Note 3 5 5 7 2" xfId="21967"/>
    <cellStyle name="Note 3 5 5 7 2 2" xfId="48381"/>
    <cellStyle name="Note 3 5 5 7 3" xfId="32734"/>
    <cellStyle name="Note 3 5 5 8" xfId="5288"/>
    <cellStyle name="Note 3 5 5 8 2" xfId="16063"/>
    <cellStyle name="Note 3 5 5 8 2 2" xfId="42482"/>
    <cellStyle name="Note 3 5 5 8 3" xfId="23485"/>
    <cellStyle name="Note 3 5 5 8 3 2" xfId="49899"/>
    <cellStyle name="Note 3 5 5 8 4" xfId="31958"/>
    <cellStyle name="Note 3 5 5 9" xfId="7767"/>
    <cellStyle name="Note 3 5 5 9 2" xfId="18434"/>
    <cellStyle name="Note 3 5 5 9 2 2" xfId="44850"/>
    <cellStyle name="Note 3 5 5 9 3" xfId="27568"/>
    <cellStyle name="Note 3 5 5 9 3 2" xfId="53982"/>
    <cellStyle name="Note 3 5 5 9 4" xfId="34437"/>
    <cellStyle name="Note 3 5 6" xfId="2479"/>
    <cellStyle name="Note 3 5 6 10" xfId="23345"/>
    <cellStyle name="Note 3 5 6 10 2" xfId="49759"/>
    <cellStyle name="Note 3 5 6 2" xfId="4374"/>
    <cellStyle name="Note 3 5 6 2 2" xfId="9885"/>
    <cellStyle name="Note 3 5 6 2 2 2" xfId="20545"/>
    <cellStyle name="Note 3 5 6 2 2 2 2" xfId="46959"/>
    <cellStyle name="Note 3 5 6 2 2 3" xfId="24796"/>
    <cellStyle name="Note 3 5 6 2 2 3 2" xfId="51210"/>
    <cellStyle name="Note 3 5 6 2 2 4" xfId="36381"/>
    <cellStyle name="Note 3 5 6 2 3" xfId="15152"/>
    <cellStyle name="Note 3 5 6 2 3 2" xfId="41572"/>
    <cellStyle name="Note 3 5 6 2 4" xfId="22011"/>
    <cellStyle name="Note 3 5 6 2 4 2" xfId="48425"/>
    <cellStyle name="Note 3 5 6 2 5" xfId="31044"/>
    <cellStyle name="Note 3 5 6 3" xfId="5107"/>
    <cellStyle name="Note 3 5 6 3 2" xfId="9747"/>
    <cellStyle name="Note 3 5 6 3 2 2" xfId="20407"/>
    <cellStyle name="Note 3 5 6 3 2 2 2" xfId="46821"/>
    <cellStyle name="Note 3 5 6 3 2 3" xfId="17370"/>
    <cellStyle name="Note 3 5 6 3 2 3 2" xfId="43788"/>
    <cellStyle name="Note 3 5 6 3 2 4" xfId="36243"/>
    <cellStyle name="Note 3 5 6 3 3" xfId="15884"/>
    <cellStyle name="Note 3 5 6 3 3 2" xfId="42303"/>
    <cellStyle name="Note 3 5 6 3 4" xfId="25627"/>
    <cellStyle name="Note 3 5 6 3 4 2" xfId="52041"/>
    <cellStyle name="Note 3 5 6 3 5" xfId="31777"/>
    <cellStyle name="Note 3 5 6 4" xfId="6289"/>
    <cellStyle name="Note 3 5 6 4 2" xfId="10995"/>
    <cellStyle name="Note 3 5 6 4 2 2" xfId="21640"/>
    <cellStyle name="Note 3 5 6 4 2 2 2" xfId="48054"/>
    <cellStyle name="Note 3 5 6 4 2 3" xfId="28729"/>
    <cellStyle name="Note 3 5 6 4 2 3 2" xfId="55143"/>
    <cellStyle name="Note 3 5 6 4 2 4" xfId="37416"/>
    <cellStyle name="Note 3 5 6 4 3" xfId="17028"/>
    <cellStyle name="Note 3 5 6 4 3 2" xfId="43446"/>
    <cellStyle name="Note 3 5 6 4 4" xfId="25778"/>
    <cellStyle name="Note 3 5 6 4 4 2" xfId="52192"/>
    <cellStyle name="Note 3 5 6 4 5" xfId="32959"/>
    <cellStyle name="Note 3 5 6 5" xfId="6865"/>
    <cellStyle name="Note 3 5 6 5 2" xfId="17570"/>
    <cellStyle name="Note 3 5 6 5 2 2" xfId="43987"/>
    <cellStyle name="Note 3 5 6 5 3" xfId="25742"/>
    <cellStyle name="Note 3 5 6 5 3 2" xfId="52156"/>
    <cellStyle name="Note 3 5 6 5 4" xfId="33535"/>
    <cellStyle name="Note 3 5 6 6" xfId="7390"/>
    <cellStyle name="Note 3 5 6 6 2" xfId="18057"/>
    <cellStyle name="Note 3 5 6 6 2 2" xfId="44473"/>
    <cellStyle name="Note 3 5 6 6 3" xfId="22307"/>
    <cellStyle name="Note 3 5 6 6 3 2" xfId="48721"/>
    <cellStyle name="Note 3 5 6 6 4" xfId="34060"/>
    <cellStyle name="Note 3 5 6 7" xfId="8012"/>
    <cellStyle name="Note 3 5 6 7 2" xfId="18679"/>
    <cellStyle name="Note 3 5 6 7 2 2" xfId="45093"/>
    <cellStyle name="Note 3 5 6 7 3" xfId="12168"/>
    <cellStyle name="Note 3 5 6 7 3 2" xfId="38589"/>
    <cellStyle name="Note 3 5 6 7 4" xfId="34617"/>
    <cellStyle name="Note 3 5 6 8" xfId="13275"/>
    <cellStyle name="Note 3 5 6 8 2" xfId="39695"/>
    <cellStyle name="Note 3 5 6 9" xfId="11240"/>
    <cellStyle name="Note 3 5 6 9 2" xfId="37661"/>
    <cellStyle name="Note 3 5 7" xfId="3130"/>
    <cellStyle name="Note 3 5 7 2" xfId="9592"/>
    <cellStyle name="Note 3 5 7 2 2" xfId="20252"/>
    <cellStyle name="Note 3 5 7 2 2 2" xfId="46666"/>
    <cellStyle name="Note 3 5 7 2 3" xfId="17226"/>
    <cellStyle name="Note 3 5 7 2 3 2" xfId="43644"/>
    <cellStyle name="Note 3 5 7 2 4" xfId="36088"/>
    <cellStyle name="Note 3 5 7 3" xfId="13921"/>
    <cellStyle name="Note 3 5 7 3 2" xfId="40341"/>
    <cellStyle name="Note 3 5 7 4" xfId="22232"/>
    <cellStyle name="Note 3 5 7 4 2" xfId="48646"/>
    <cellStyle name="Note 3 5 7 5" xfId="29800"/>
    <cellStyle name="Note 3 5 8" xfId="4905"/>
    <cellStyle name="Note 3 5 8 2" xfId="9691"/>
    <cellStyle name="Note 3 5 8 2 2" xfId="20351"/>
    <cellStyle name="Note 3 5 8 2 2 2" xfId="46765"/>
    <cellStyle name="Note 3 5 8 2 3" xfId="16022"/>
    <cellStyle name="Note 3 5 8 2 3 2" xfId="42441"/>
    <cellStyle name="Note 3 5 8 2 4" xfId="36187"/>
    <cellStyle name="Note 3 5 8 3" xfId="15682"/>
    <cellStyle name="Note 3 5 8 3 2" xfId="42102"/>
    <cellStyle name="Note 3 5 8 4" xfId="24449"/>
    <cellStyle name="Note 3 5 8 4 2" xfId="50863"/>
    <cellStyle name="Note 3 5 8 5" xfId="31575"/>
    <cellStyle name="Note 3 5 9" xfId="4166"/>
    <cellStyle name="Note 3 5 9 2" xfId="9789"/>
    <cellStyle name="Note 3 5 9 2 2" xfId="20449"/>
    <cellStyle name="Note 3 5 9 2 2 2" xfId="46863"/>
    <cellStyle name="Note 3 5 9 2 3" xfId="27377"/>
    <cellStyle name="Note 3 5 9 2 3 2" xfId="53791"/>
    <cellStyle name="Note 3 5 9 2 4" xfId="36285"/>
    <cellStyle name="Note 3 5 9 3" xfId="14947"/>
    <cellStyle name="Note 3 5 9 3 2" xfId="41367"/>
    <cellStyle name="Note 3 5 9 4" xfId="26974"/>
    <cellStyle name="Note 3 5 9 4 2" xfId="53388"/>
    <cellStyle name="Note 3 5 9 5" xfId="30836"/>
    <cellStyle name="Note 3 6" xfId="1099"/>
    <cellStyle name="Note 3 6 10" xfId="6679"/>
    <cellStyle name="Note 3 6 10 2" xfId="25752"/>
    <cellStyle name="Note 3 6 10 2 2" xfId="52166"/>
    <cellStyle name="Note 3 6 10 3" xfId="33349"/>
    <cellStyle name="Note 3 6 11" xfId="13617"/>
    <cellStyle name="Note 3 6 11 2" xfId="40037"/>
    <cellStyle name="Note 3 6 12" xfId="13338"/>
    <cellStyle name="Note 3 6 12 2" xfId="39758"/>
    <cellStyle name="Note 3 6 2" xfId="1447"/>
    <cellStyle name="Note 3 6 2 10" xfId="8385"/>
    <cellStyle name="Note 3 6 2 10 2" xfId="19045"/>
    <cellStyle name="Note 3 6 2 10 2 2" xfId="45459"/>
    <cellStyle name="Note 3 6 2 10 3" xfId="12455"/>
    <cellStyle name="Note 3 6 2 10 3 2" xfId="38876"/>
    <cellStyle name="Note 3 6 2 10 4" xfId="34881"/>
    <cellStyle name="Note 3 6 2 11" xfId="12077"/>
    <cellStyle name="Note 3 6 2 11 2" xfId="38498"/>
    <cellStyle name="Note 3 6 2 12" xfId="25728"/>
    <cellStyle name="Note 3 6 2 12 2" xfId="52142"/>
    <cellStyle name="Note 3 6 2 2" xfId="3441"/>
    <cellStyle name="Note 3 6 2 2 2" xfId="9033"/>
    <cellStyle name="Note 3 6 2 2 2 2" xfId="19693"/>
    <cellStyle name="Note 3 6 2 2 2 2 2" xfId="46107"/>
    <cellStyle name="Note 3 6 2 2 2 3" xfId="11199"/>
    <cellStyle name="Note 3 6 2 2 2 3 2" xfId="37620"/>
    <cellStyle name="Note 3 6 2 2 2 4" xfId="35529"/>
    <cellStyle name="Note 3 6 2 2 3" xfId="10132"/>
    <cellStyle name="Note 3 6 2 2 3 2" xfId="20792"/>
    <cellStyle name="Note 3 6 2 2 3 2 2" xfId="47206"/>
    <cellStyle name="Note 3 6 2 2 3 3" xfId="14101"/>
    <cellStyle name="Note 3 6 2 2 3 3 2" xfId="40521"/>
    <cellStyle name="Note 3 6 2 2 3 4" xfId="36628"/>
    <cellStyle name="Note 3 6 2 2 4" xfId="10919"/>
    <cellStyle name="Note 3 6 2 2 4 2" xfId="21564"/>
    <cellStyle name="Note 3 6 2 2 4 2 2" xfId="47978"/>
    <cellStyle name="Note 3 6 2 2 4 3" xfId="28653"/>
    <cellStyle name="Note 3 6 2 2 4 3 2" xfId="55067"/>
    <cellStyle name="Note 3 6 2 2 4 4" xfId="37340"/>
    <cellStyle name="Note 3 6 2 2 5" xfId="8692"/>
    <cellStyle name="Note 3 6 2 2 5 2" xfId="19352"/>
    <cellStyle name="Note 3 6 2 2 5 2 2" xfId="45766"/>
    <cellStyle name="Note 3 6 2 2 5 3" xfId="17640"/>
    <cellStyle name="Note 3 6 2 2 5 3 2" xfId="44057"/>
    <cellStyle name="Note 3 6 2 2 5 4" xfId="35188"/>
    <cellStyle name="Note 3 6 2 2 6" xfId="14226"/>
    <cellStyle name="Note 3 6 2 2 6 2" xfId="40646"/>
    <cellStyle name="Note 3 6 2 2 7" xfId="24644"/>
    <cellStyle name="Note 3 6 2 2 7 2" xfId="51058"/>
    <cellStyle name="Note 3 6 2 2 8" xfId="30111"/>
    <cellStyle name="Note 3 6 2 3" xfId="3957"/>
    <cellStyle name="Note 3 6 2 3 2" xfId="9401"/>
    <cellStyle name="Note 3 6 2 3 2 2" xfId="20061"/>
    <cellStyle name="Note 3 6 2 3 2 2 2" xfId="46475"/>
    <cellStyle name="Note 3 6 2 3 2 3" xfId="11256"/>
    <cellStyle name="Note 3 6 2 3 2 3 2" xfId="37677"/>
    <cellStyle name="Note 3 6 2 3 2 4" xfId="35897"/>
    <cellStyle name="Note 3 6 2 3 3" xfId="14740"/>
    <cellStyle name="Note 3 6 2 3 3 2" xfId="41160"/>
    <cellStyle name="Note 3 6 2 3 4" xfId="22906"/>
    <cellStyle name="Note 3 6 2 3 4 2" xfId="49320"/>
    <cellStyle name="Note 3 6 2 3 5" xfId="30627"/>
    <cellStyle name="Note 3 6 2 4" xfId="5063"/>
    <cellStyle name="Note 3 6 2 4 2" xfId="10037"/>
    <cellStyle name="Note 3 6 2 4 2 2" xfId="20697"/>
    <cellStyle name="Note 3 6 2 4 2 2 2" xfId="47111"/>
    <cellStyle name="Note 3 6 2 4 2 3" xfId="25893"/>
    <cellStyle name="Note 3 6 2 4 2 3 2" xfId="52307"/>
    <cellStyle name="Note 3 6 2 4 2 4" xfId="36533"/>
    <cellStyle name="Note 3 6 2 4 3" xfId="15840"/>
    <cellStyle name="Note 3 6 2 4 3 2" xfId="42259"/>
    <cellStyle name="Note 3 6 2 4 4" xfId="21807"/>
    <cellStyle name="Note 3 6 2 4 4 2" xfId="48221"/>
    <cellStyle name="Note 3 6 2 4 5" xfId="31733"/>
    <cellStyle name="Note 3 6 2 5" xfId="4359"/>
    <cellStyle name="Note 3 6 2 5 2" xfId="10720"/>
    <cellStyle name="Note 3 6 2 5 2 2" xfId="21365"/>
    <cellStyle name="Note 3 6 2 5 2 2 2" xfId="47779"/>
    <cellStyle name="Note 3 6 2 5 2 3" xfId="28460"/>
    <cellStyle name="Note 3 6 2 5 2 3 2" xfId="54874"/>
    <cellStyle name="Note 3 6 2 5 2 4" xfId="37141"/>
    <cellStyle name="Note 3 6 2 5 3" xfId="15137"/>
    <cellStyle name="Note 3 6 2 5 3 2" xfId="41557"/>
    <cellStyle name="Note 3 6 2 5 4" xfId="26501"/>
    <cellStyle name="Note 3 6 2 5 4 2" xfId="52915"/>
    <cellStyle name="Note 3 6 2 5 5" xfId="31029"/>
    <cellStyle name="Note 3 6 2 6" xfId="5889"/>
    <cellStyle name="Note 3 6 2 6 2" xfId="16644"/>
    <cellStyle name="Note 3 6 2 6 2 2" xfId="43062"/>
    <cellStyle name="Note 3 6 2 6 3" xfId="25049"/>
    <cellStyle name="Note 3 6 2 6 3 2" xfId="51463"/>
    <cellStyle name="Note 3 6 2 6 4" xfId="32559"/>
    <cellStyle name="Note 3 6 2 7" xfId="6825"/>
    <cellStyle name="Note 3 6 2 7 2" xfId="23503"/>
    <cellStyle name="Note 3 6 2 7 2 2" xfId="49917"/>
    <cellStyle name="Note 3 6 2 7 3" xfId="33495"/>
    <cellStyle name="Note 3 6 2 8" xfId="2923"/>
    <cellStyle name="Note 3 6 2 8 2" xfId="13715"/>
    <cellStyle name="Note 3 6 2 8 2 2" xfId="40135"/>
    <cellStyle name="Note 3 6 2 8 3" xfId="22676"/>
    <cellStyle name="Note 3 6 2 8 3 2" xfId="49090"/>
    <cellStyle name="Note 3 6 2 8 4" xfId="29593"/>
    <cellStyle name="Note 3 6 2 9" xfId="6829"/>
    <cellStyle name="Note 3 6 2 9 2" xfId="17537"/>
    <cellStyle name="Note 3 6 2 9 2 2" xfId="43954"/>
    <cellStyle name="Note 3 6 2 9 3" xfId="23536"/>
    <cellStyle name="Note 3 6 2 9 3 2" xfId="49950"/>
    <cellStyle name="Note 3 6 2 9 4" xfId="33499"/>
    <cellStyle name="Note 3 6 3" xfId="1611"/>
    <cellStyle name="Note 3 6 3 10" xfId="8354"/>
    <cellStyle name="Note 3 6 3 10 2" xfId="19014"/>
    <cellStyle name="Note 3 6 3 10 2 2" xfId="45428"/>
    <cellStyle name="Note 3 6 3 10 3" xfId="15630"/>
    <cellStyle name="Note 3 6 3 10 3 2" xfId="42050"/>
    <cellStyle name="Note 3 6 3 10 4" xfId="34850"/>
    <cellStyle name="Note 3 6 3 11" xfId="11951"/>
    <cellStyle name="Note 3 6 3 11 2" xfId="38372"/>
    <cellStyle name="Note 3 6 3 12" xfId="23764"/>
    <cellStyle name="Note 3 6 3 12 2" xfId="50178"/>
    <cellStyle name="Note 3 6 3 2" xfId="3604"/>
    <cellStyle name="Note 3 6 3 2 2" xfId="9062"/>
    <cellStyle name="Note 3 6 3 2 2 2" xfId="19722"/>
    <cellStyle name="Note 3 6 3 2 2 2 2" xfId="46136"/>
    <cellStyle name="Note 3 6 3 2 2 3" xfId="26790"/>
    <cellStyle name="Note 3 6 3 2 2 3 2" xfId="53204"/>
    <cellStyle name="Note 3 6 3 2 2 4" xfId="35558"/>
    <cellStyle name="Note 3 6 3 2 3" xfId="10357"/>
    <cellStyle name="Note 3 6 3 2 3 2" xfId="21017"/>
    <cellStyle name="Note 3 6 3 2 3 2 2" xfId="47431"/>
    <cellStyle name="Note 3 6 3 2 3 3" xfId="28282"/>
    <cellStyle name="Note 3 6 3 2 3 3 2" xfId="54696"/>
    <cellStyle name="Note 3 6 3 2 3 4" xfId="36853"/>
    <cellStyle name="Note 3 6 3 2 4" xfId="10889"/>
    <cellStyle name="Note 3 6 3 2 4 2" xfId="21534"/>
    <cellStyle name="Note 3 6 3 2 4 2 2" xfId="47948"/>
    <cellStyle name="Note 3 6 3 2 4 3" xfId="28623"/>
    <cellStyle name="Note 3 6 3 2 4 3 2" xfId="55037"/>
    <cellStyle name="Note 3 6 3 2 4 4" xfId="37310"/>
    <cellStyle name="Note 3 6 3 2 5" xfId="8661"/>
    <cellStyle name="Note 3 6 3 2 5 2" xfId="19321"/>
    <cellStyle name="Note 3 6 3 2 5 2 2" xfId="45735"/>
    <cellStyle name="Note 3 6 3 2 5 3" xfId="12797"/>
    <cellStyle name="Note 3 6 3 2 5 3 2" xfId="39218"/>
    <cellStyle name="Note 3 6 3 2 5 4" xfId="35157"/>
    <cellStyle name="Note 3 6 3 2 6" xfId="14389"/>
    <cellStyle name="Note 3 6 3 2 6 2" xfId="40809"/>
    <cellStyle name="Note 3 6 3 2 7" xfId="22899"/>
    <cellStyle name="Note 3 6 3 2 7 2" xfId="49313"/>
    <cellStyle name="Note 3 6 3 2 8" xfId="30274"/>
    <cellStyle name="Note 3 6 3 3" xfId="2716"/>
    <cellStyle name="Note 3 6 3 3 2" xfId="9431"/>
    <cellStyle name="Note 3 6 3 3 2 2" xfId="20091"/>
    <cellStyle name="Note 3 6 3 3 2 2 2" xfId="46505"/>
    <cellStyle name="Note 3 6 3 3 2 3" xfId="26764"/>
    <cellStyle name="Note 3 6 3 3 2 3 2" xfId="53178"/>
    <cellStyle name="Note 3 6 3 3 2 4" xfId="35927"/>
    <cellStyle name="Note 3 6 3 3 3" xfId="13508"/>
    <cellStyle name="Note 3 6 3 3 3 2" xfId="39928"/>
    <cellStyle name="Note 3 6 3 3 4" xfId="25124"/>
    <cellStyle name="Note 3 6 3 3 4 2" xfId="51538"/>
    <cellStyle name="Note 3 6 3 3 5" xfId="29386"/>
    <cellStyle name="Note 3 6 3 4" xfId="2843"/>
    <cellStyle name="Note 3 6 3 4 2" xfId="9636"/>
    <cellStyle name="Note 3 6 3 4 2 2" xfId="20296"/>
    <cellStyle name="Note 3 6 3 4 2 2 2" xfId="46710"/>
    <cellStyle name="Note 3 6 3 4 2 3" xfId="11598"/>
    <cellStyle name="Note 3 6 3 4 2 3 2" xfId="38019"/>
    <cellStyle name="Note 3 6 3 4 2 4" xfId="36132"/>
    <cellStyle name="Note 3 6 3 4 3" xfId="13635"/>
    <cellStyle name="Note 3 6 3 4 3 2" xfId="40055"/>
    <cellStyle name="Note 3 6 3 4 4" xfId="25067"/>
    <cellStyle name="Note 3 6 3 4 4 2" xfId="51481"/>
    <cellStyle name="Note 3 6 3 4 5" xfId="29513"/>
    <cellStyle name="Note 3 6 3 5" xfId="2822"/>
    <cellStyle name="Note 3 6 3 5 2" xfId="10781"/>
    <cellStyle name="Note 3 6 3 5 2 2" xfId="21426"/>
    <cellStyle name="Note 3 6 3 5 2 2 2" xfId="47840"/>
    <cellStyle name="Note 3 6 3 5 2 3" xfId="28515"/>
    <cellStyle name="Note 3 6 3 5 2 3 2" xfId="54929"/>
    <cellStyle name="Note 3 6 3 5 2 4" xfId="37202"/>
    <cellStyle name="Note 3 6 3 5 3" xfId="13614"/>
    <cellStyle name="Note 3 6 3 5 3 2" xfId="40034"/>
    <cellStyle name="Note 3 6 3 5 4" xfId="23192"/>
    <cellStyle name="Note 3 6 3 5 4 2" xfId="49606"/>
    <cellStyle name="Note 3 6 3 5 5" xfId="29492"/>
    <cellStyle name="Note 3 6 3 6" xfId="5501"/>
    <cellStyle name="Note 3 6 3 6 2" xfId="16272"/>
    <cellStyle name="Note 3 6 3 6 2 2" xfId="42691"/>
    <cellStyle name="Note 3 6 3 6 3" xfId="25273"/>
    <cellStyle name="Note 3 6 3 6 3 2" xfId="51687"/>
    <cellStyle name="Note 3 6 3 6 4" xfId="32171"/>
    <cellStyle name="Note 3 6 3 7" xfId="6648"/>
    <cellStyle name="Note 3 6 3 7 2" xfId="22021"/>
    <cellStyle name="Note 3 6 3 7 2 2" xfId="48435"/>
    <cellStyle name="Note 3 6 3 7 3" xfId="33318"/>
    <cellStyle name="Note 3 6 3 8" xfId="5666"/>
    <cellStyle name="Note 3 6 3 8 2" xfId="16430"/>
    <cellStyle name="Note 3 6 3 8 2 2" xfId="42848"/>
    <cellStyle name="Note 3 6 3 8 3" xfId="23963"/>
    <cellStyle name="Note 3 6 3 8 3 2" xfId="50377"/>
    <cellStyle name="Note 3 6 3 8 4" xfId="32336"/>
    <cellStyle name="Note 3 6 3 9" xfId="5909"/>
    <cellStyle name="Note 3 6 3 9 2" xfId="16661"/>
    <cellStyle name="Note 3 6 3 9 2 2" xfId="43079"/>
    <cellStyle name="Note 3 6 3 9 3" xfId="27951"/>
    <cellStyle name="Note 3 6 3 9 3 2" xfId="54365"/>
    <cellStyle name="Note 3 6 3 9 4" xfId="32579"/>
    <cellStyle name="Note 3 6 4" xfId="1826"/>
    <cellStyle name="Note 3 6 4 10" xfId="8376"/>
    <cellStyle name="Note 3 6 4 10 2" xfId="19036"/>
    <cellStyle name="Note 3 6 4 10 2 2" xfId="45450"/>
    <cellStyle name="Note 3 6 4 10 3" xfId="16869"/>
    <cellStyle name="Note 3 6 4 10 3 2" xfId="43287"/>
    <cellStyle name="Note 3 6 4 10 4" xfId="34872"/>
    <cellStyle name="Note 3 6 4 11" xfId="11754"/>
    <cellStyle name="Note 3 6 4 11 2" xfId="38175"/>
    <cellStyle name="Note 3 6 4 12" xfId="27160"/>
    <cellStyle name="Note 3 6 4 12 2" xfId="53574"/>
    <cellStyle name="Note 3 6 4 2" xfId="3803"/>
    <cellStyle name="Note 3 6 4 2 2" xfId="9041"/>
    <cellStyle name="Note 3 6 4 2 2 2" xfId="19701"/>
    <cellStyle name="Note 3 6 4 2 2 2 2" xfId="46115"/>
    <cellStyle name="Note 3 6 4 2 2 3" xfId="25970"/>
    <cellStyle name="Note 3 6 4 2 2 3 2" xfId="52384"/>
    <cellStyle name="Note 3 6 4 2 2 4" xfId="35537"/>
    <cellStyle name="Note 3 6 4 2 3" xfId="10332"/>
    <cellStyle name="Note 3 6 4 2 3 2" xfId="20992"/>
    <cellStyle name="Note 3 6 4 2 3 2 2" xfId="47406"/>
    <cellStyle name="Note 3 6 4 2 3 3" xfId="12993"/>
    <cellStyle name="Note 3 6 4 2 3 3 2" xfId="39414"/>
    <cellStyle name="Note 3 6 4 2 3 4" xfId="36828"/>
    <cellStyle name="Note 3 6 4 2 4" xfId="10910"/>
    <cellStyle name="Note 3 6 4 2 4 2" xfId="21555"/>
    <cellStyle name="Note 3 6 4 2 4 2 2" xfId="47969"/>
    <cellStyle name="Note 3 6 4 2 4 3" xfId="28644"/>
    <cellStyle name="Note 3 6 4 2 4 3 2" xfId="55058"/>
    <cellStyle name="Note 3 6 4 2 4 4" xfId="37331"/>
    <cellStyle name="Note 3 6 4 2 5" xfId="8683"/>
    <cellStyle name="Note 3 6 4 2 5 2" xfId="19343"/>
    <cellStyle name="Note 3 6 4 2 5 2 2" xfId="45757"/>
    <cellStyle name="Note 3 6 4 2 5 3" xfId="17209"/>
    <cellStyle name="Note 3 6 4 2 5 3 2" xfId="43627"/>
    <cellStyle name="Note 3 6 4 2 5 4" xfId="35179"/>
    <cellStyle name="Note 3 6 4 2 6" xfId="14586"/>
    <cellStyle name="Note 3 6 4 2 6 2" xfId="41006"/>
    <cellStyle name="Note 3 6 4 2 7" xfId="13008"/>
    <cellStyle name="Note 3 6 4 2 7 2" xfId="39429"/>
    <cellStyle name="Note 3 6 4 2 8" xfId="30473"/>
    <cellStyle name="Note 3 6 4 3" xfId="4530"/>
    <cellStyle name="Note 3 6 4 3 2" xfId="9410"/>
    <cellStyle name="Note 3 6 4 3 2 2" xfId="20070"/>
    <cellStyle name="Note 3 6 4 3 2 2 2" xfId="46484"/>
    <cellStyle name="Note 3 6 4 3 2 3" xfId="21147"/>
    <cellStyle name="Note 3 6 4 3 2 3 2" xfId="47561"/>
    <cellStyle name="Note 3 6 4 3 2 4" xfId="35906"/>
    <cellStyle name="Note 3 6 4 3 3" xfId="15308"/>
    <cellStyle name="Note 3 6 4 3 3 2" xfId="41728"/>
    <cellStyle name="Note 3 6 4 3 4" xfId="26539"/>
    <cellStyle name="Note 3 6 4 3 4 2" xfId="52953"/>
    <cellStyle name="Note 3 6 4 3 5" xfId="31200"/>
    <cellStyle name="Note 3 6 4 4" xfId="3181"/>
    <cellStyle name="Note 3 6 4 4 2" xfId="10447"/>
    <cellStyle name="Note 3 6 4 4 2 2" xfId="21107"/>
    <cellStyle name="Note 3 6 4 4 2 2 2" xfId="47521"/>
    <cellStyle name="Note 3 6 4 4 2 3" xfId="28371"/>
    <cellStyle name="Note 3 6 4 4 2 3 2" xfId="54785"/>
    <cellStyle name="Note 3 6 4 4 2 4" xfId="36943"/>
    <cellStyle name="Note 3 6 4 4 3" xfId="13971"/>
    <cellStyle name="Note 3 6 4 4 3 2" xfId="40391"/>
    <cellStyle name="Note 3 6 4 4 4" xfId="22551"/>
    <cellStyle name="Note 3 6 4 4 4 2" xfId="48965"/>
    <cellStyle name="Note 3 6 4 4 5" xfId="29851"/>
    <cellStyle name="Note 3 6 4 5" xfId="3990"/>
    <cellStyle name="Note 3 6 4 5 2" xfId="10798"/>
    <cellStyle name="Note 3 6 4 5 2 2" xfId="21443"/>
    <cellStyle name="Note 3 6 4 5 2 2 2" xfId="47857"/>
    <cellStyle name="Note 3 6 4 5 2 3" xfId="28532"/>
    <cellStyle name="Note 3 6 4 5 2 3 2" xfId="54946"/>
    <cellStyle name="Note 3 6 4 5 2 4" xfId="37219"/>
    <cellStyle name="Note 3 6 4 5 3" xfId="14773"/>
    <cellStyle name="Note 3 6 4 5 3 2" xfId="41193"/>
    <cellStyle name="Note 3 6 4 5 4" xfId="24044"/>
    <cellStyle name="Note 3 6 4 5 4 2" xfId="50458"/>
    <cellStyle name="Note 3 6 4 5 5" xfId="30660"/>
    <cellStyle name="Note 3 6 4 6" xfId="5741"/>
    <cellStyle name="Note 3 6 4 6 2" xfId="16503"/>
    <cellStyle name="Note 3 6 4 6 2 2" xfId="42921"/>
    <cellStyle name="Note 3 6 4 6 3" xfId="27984"/>
    <cellStyle name="Note 3 6 4 6 3 2" xfId="54398"/>
    <cellStyle name="Note 3 6 4 6 4" xfId="32411"/>
    <cellStyle name="Note 3 6 4 7" xfId="5908"/>
    <cellStyle name="Note 3 6 4 7 2" xfId="24501"/>
    <cellStyle name="Note 3 6 4 7 2 2" xfId="50915"/>
    <cellStyle name="Note 3 6 4 7 3" xfId="32578"/>
    <cellStyle name="Note 3 6 4 8" xfId="7489"/>
    <cellStyle name="Note 3 6 4 8 2" xfId="18156"/>
    <cellStyle name="Note 3 6 4 8 2 2" xfId="44572"/>
    <cellStyle name="Note 3 6 4 8 3" xfId="25637"/>
    <cellStyle name="Note 3 6 4 8 3 2" xfId="52051"/>
    <cellStyle name="Note 3 6 4 8 4" xfId="34159"/>
    <cellStyle name="Note 3 6 4 9" xfId="2895"/>
    <cellStyle name="Note 3 6 4 9 2" xfId="13687"/>
    <cellStyle name="Note 3 6 4 9 2 2" xfId="40107"/>
    <cellStyle name="Note 3 6 4 9 3" xfId="21827"/>
    <cellStyle name="Note 3 6 4 9 3 2" xfId="48241"/>
    <cellStyle name="Note 3 6 4 9 4" xfId="29565"/>
    <cellStyle name="Note 3 6 5" xfId="1708"/>
    <cellStyle name="Note 3 6 5 10" xfId="8523"/>
    <cellStyle name="Note 3 6 5 10 2" xfId="19183"/>
    <cellStyle name="Note 3 6 5 10 2 2" xfId="45597"/>
    <cellStyle name="Note 3 6 5 10 3" xfId="12839"/>
    <cellStyle name="Note 3 6 5 10 3 2" xfId="39260"/>
    <cellStyle name="Note 3 6 5 10 4" xfId="35019"/>
    <cellStyle name="Note 3 6 5 11" xfId="11862"/>
    <cellStyle name="Note 3 6 5 11 2" xfId="38283"/>
    <cellStyle name="Note 3 6 5 12" xfId="22148"/>
    <cellStyle name="Note 3 6 5 12 2" xfId="48562"/>
    <cellStyle name="Note 3 6 5 2" xfId="3699"/>
    <cellStyle name="Note 3 6 5 2 2" xfId="9686"/>
    <cellStyle name="Note 3 6 5 2 2 2" xfId="20346"/>
    <cellStyle name="Note 3 6 5 2 2 2 2" xfId="46760"/>
    <cellStyle name="Note 3 6 5 2 2 3" xfId="11268"/>
    <cellStyle name="Note 3 6 5 2 2 3 2" xfId="37689"/>
    <cellStyle name="Note 3 6 5 2 2 4" xfId="36182"/>
    <cellStyle name="Note 3 6 5 2 3" xfId="14483"/>
    <cellStyle name="Note 3 6 5 2 3 2" xfId="40903"/>
    <cellStyle name="Note 3 6 5 2 4" xfId="22675"/>
    <cellStyle name="Note 3 6 5 2 4 2" xfId="49089"/>
    <cellStyle name="Note 3 6 5 2 5" xfId="30369"/>
    <cellStyle name="Note 3 6 5 3" xfId="2635"/>
    <cellStyle name="Note 3 6 5 3 2" xfId="10012"/>
    <cellStyle name="Note 3 6 5 3 2 2" xfId="20672"/>
    <cellStyle name="Note 3 6 5 3 2 2 2" xfId="47086"/>
    <cellStyle name="Note 3 6 5 3 2 3" xfId="27756"/>
    <cellStyle name="Note 3 6 5 3 2 3 2" xfId="54170"/>
    <cellStyle name="Note 3 6 5 3 2 4" xfId="36508"/>
    <cellStyle name="Note 3 6 5 3 3" xfId="13427"/>
    <cellStyle name="Note 3 6 5 3 3 2" xfId="39847"/>
    <cellStyle name="Note 3 6 5 3 4" xfId="25023"/>
    <cellStyle name="Note 3 6 5 3 4 2" xfId="51437"/>
    <cellStyle name="Note 3 6 5 3 5" xfId="29305"/>
    <cellStyle name="Note 3 6 5 4" xfId="4183"/>
    <cellStyle name="Note 3 6 5 4 2" xfId="10846"/>
    <cellStyle name="Note 3 6 5 4 2 2" xfId="21491"/>
    <cellStyle name="Note 3 6 5 4 2 2 2" xfId="47905"/>
    <cellStyle name="Note 3 6 5 4 2 3" xfId="28580"/>
    <cellStyle name="Note 3 6 5 4 2 3 2" xfId="54994"/>
    <cellStyle name="Note 3 6 5 4 2 4" xfId="37267"/>
    <cellStyle name="Note 3 6 5 4 3" xfId="14963"/>
    <cellStyle name="Note 3 6 5 4 3 2" xfId="41383"/>
    <cellStyle name="Note 3 6 5 4 4" xfId="27463"/>
    <cellStyle name="Note 3 6 5 4 4 2" xfId="53877"/>
    <cellStyle name="Note 3 6 5 4 5" xfId="30853"/>
    <cellStyle name="Note 3 6 5 5" xfId="3949"/>
    <cellStyle name="Note 3 6 5 5 2" xfId="14732"/>
    <cellStyle name="Note 3 6 5 5 2 2" xfId="41152"/>
    <cellStyle name="Note 3 6 5 5 3" xfId="24028"/>
    <cellStyle name="Note 3 6 5 5 3 2" xfId="50442"/>
    <cellStyle name="Note 3 6 5 5 4" xfId="30619"/>
    <cellStyle name="Note 3 6 5 6" xfId="5569"/>
    <cellStyle name="Note 3 6 5 6 2" xfId="16339"/>
    <cellStyle name="Note 3 6 5 6 2 2" xfId="42758"/>
    <cellStyle name="Note 3 6 5 6 3" xfId="25480"/>
    <cellStyle name="Note 3 6 5 6 3 2" xfId="51894"/>
    <cellStyle name="Note 3 6 5 6 4" xfId="32239"/>
    <cellStyle name="Note 3 6 5 7" xfId="5565"/>
    <cellStyle name="Note 3 6 5 7 2" xfId="26821"/>
    <cellStyle name="Note 3 6 5 7 2 2" xfId="53235"/>
    <cellStyle name="Note 3 6 5 7 3" xfId="32235"/>
    <cellStyle name="Note 3 6 5 8" xfId="5919"/>
    <cellStyle name="Note 3 6 5 8 2" xfId="16671"/>
    <cellStyle name="Note 3 6 5 8 2 2" xfId="43089"/>
    <cellStyle name="Note 3 6 5 8 3" xfId="22432"/>
    <cellStyle name="Note 3 6 5 8 3 2" xfId="48846"/>
    <cellStyle name="Note 3 6 5 8 4" xfId="32589"/>
    <cellStyle name="Note 3 6 5 9" xfId="7818"/>
    <cellStyle name="Note 3 6 5 9 2" xfId="18485"/>
    <cellStyle name="Note 3 6 5 9 2 2" xfId="44900"/>
    <cellStyle name="Note 3 6 5 9 3" xfId="27695"/>
    <cellStyle name="Note 3 6 5 9 3 2" xfId="54109"/>
    <cellStyle name="Note 3 6 5 9 4" xfId="34488"/>
    <cellStyle name="Note 3 6 6" xfId="2480"/>
    <cellStyle name="Note 3 6 6 10" xfId="26852"/>
    <cellStyle name="Note 3 6 6 10 2" xfId="53266"/>
    <cellStyle name="Note 3 6 6 2" xfId="4375"/>
    <cellStyle name="Note 3 6 6 2 2" xfId="9814"/>
    <cellStyle name="Note 3 6 6 2 2 2" xfId="20474"/>
    <cellStyle name="Note 3 6 6 2 2 2 2" xfId="46888"/>
    <cellStyle name="Note 3 6 6 2 2 3" xfId="11436"/>
    <cellStyle name="Note 3 6 6 2 2 3 2" xfId="37857"/>
    <cellStyle name="Note 3 6 6 2 2 4" xfId="36310"/>
    <cellStyle name="Note 3 6 6 2 3" xfId="15153"/>
    <cellStyle name="Note 3 6 6 2 3 2" xfId="41573"/>
    <cellStyle name="Note 3 6 6 2 4" xfId="23088"/>
    <cellStyle name="Note 3 6 6 2 4 2" xfId="49502"/>
    <cellStyle name="Note 3 6 6 2 5" xfId="31045"/>
    <cellStyle name="Note 3 6 6 3" xfId="5108"/>
    <cellStyle name="Note 3 6 6 3 2" xfId="10347"/>
    <cellStyle name="Note 3 6 6 3 2 2" xfId="21007"/>
    <cellStyle name="Note 3 6 6 3 2 2 2" xfId="47421"/>
    <cellStyle name="Note 3 6 6 3 2 3" xfId="28272"/>
    <cellStyle name="Note 3 6 6 3 2 3 2" xfId="54686"/>
    <cellStyle name="Note 3 6 6 3 2 4" xfId="36843"/>
    <cellStyle name="Note 3 6 6 3 3" xfId="15885"/>
    <cellStyle name="Note 3 6 6 3 3 2" xfId="42304"/>
    <cellStyle name="Note 3 6 6 3 4" xfId="25486"/>
    <cellStyle name="Note 3 6 6 3 4 2" xfId="51900"/>
    <cellStyle name="Note 3 6 6 3 5" xfId="31778"/>
    <cellStyle name="Note 3 6 6 4" xfId="6290"/>
    <cellStyle name="Note 3 6 6 4 2" xfId="10973"/>
    <cellStyle name="Note 3 6 6 4 2 2" xfId="21618"/>
    <cellStyle name="Note 3 6 6 4 2 2 2" xfId="48032"/>
    <cellStyle name="Note 3 6 6 4 2 3" xfId="28707"/>
    <cellStyle name="Note 3 6 6 4 2 3 2" xfId="55121"/>
    <cellStyle name="Note 3 6 6 4 2 4" xfId="37394"/>
    <cellStyle name="Note 3 6 6 4 3" xfId="17029"/>
    <cellStyle name="Note 3 6 6 4 3 2" xfId="43447"/>
    <cellStyle name="Note 3 6 6 4 4" xfId="24899"/>
    <cellStyle name="Note 3 6 6 4 4 2" xfId="51313"/>
    <cellStyle name="Note 3 6 6 4 5" xfId="32960"/>
    <cellStyle name="Note 3 6 6 5" xfId="6866"/>
    <cellStyle name="Note 3 6 6 5 2" xfId="17571"/>
    <cellStyle name="Note 3 6 6 5 2 2" xfId="43988"/>
    <cellStyle name="Note 3 6 6 5 3" xfId="24862"/>
    <cellStyle name="Note 3 6 6 5 3 2" xfId="51276"/>
    <cellStyle name="Note 3 6 6 5 4" xfId="33536"/>
    <cellStyle name="Note 3 6 6 6" xfId="7391"/>
    <cellStyle name="Note 3 6 6 6 2" xfId="18058"/>
    <cellStyle name="Note 3 6 6 6 2 2" xfId="44474"/>
    <cellStyle name="Note 3 6 6 6 3" xfId="26384"/>
    <cellStyle name="Note 3 6 6 6 3 2" xfId="52798"/>
    <cellStyle name="Note 3 6 6 6 4" xfId="34061"/>
    <cellStyle name="Note 3 6 6 7" xfId="8013"/>
    <cellStyle name="Note 3 6 6 7 2" xfId="18680"/>
    <cellStyle name="Note 3 6 6 7 2 2" xfId="45094"/>
    <cellStyle name="Note 3 6 6 7 3" xfId="11428"/>
    <cellStyle name="Note 3 6 6 7 3 2" xfId="37849"/>
    <cellStyle name="Note 3 6 6 7 4" xfId="34618"/>
    <cellStyle name="Note 3 6 6 8" xfId="13276"/>
    <cellStyle name="Note 3 6 6 8 2" xfId="39696"/>
    <cellStyle name="Note 3 6 6 9" xfId="21193"/>
    <cellStyle name="Note 3 6 6 9 2" xfId="47607"/>
    <cellStyle name="Note 3 6 7" xfId="3131"/>
    <cellStyle name="Note 3 6 7 2" xfId="9591"/>
    <cellStyle name="Note 3 6 7 2 2" xfId="20251"/>
    <cellStyle name="Note 3 6 7 2 2 2" xfId="46665"/>
    <cellStyle name="Note 3 6 7 2 3" xfId="11594"/>
    <cellStyle name="Note 3 6 7 2 3 2" xfId="38015"/>
    <cellStyle name="Note 3 6 7 2 4" xfId="36087"/>
    <cellStyle name="Note 3 6 7 3" xfId="13922"/>
    <cellStyle name="Note 3 6 7 3 2" xfId="40342"/>
    <cellStyle name="Note 3 6 7 4" xfId="25846"/>
    <cellStyle name="Note 3 6 7 4 2" xfId="52260"/>
    <cellStyle name="Note 3 6 7 5" xfId="29801"/>
    <cellStyle name="Note 3 6 8" xfId="2960"/>
    <cellStyle name="Note 3 6 8 2" xfId="9757"/>
    <cellStyle name="Note 3 6 8 2 2" xfId="20417"/>
    <cellStyle name="Note 3 6 8 2 2 2" xfId="46831"/>
    <cellStyle name="Note 3 6 8 2 3" xfId="25863"/>
    <cellStyle name="Note 3 6 8 2 3 2" xfId="52277"/>
    <cellStyle name="Note 3 6 8 2 4" xfId="36253"/>
    <cellStyle name="Note 3 6 8 3" xfId="13752"/>
    <cellStyle name="Note 3 6 8 3 2" xfId="40172"/>
    <cellStyle name="Note 3 6 8 4" xfId="26082"/>
    <cellStyle name="Note 3 6 8 4 2" xfId="52496"/>
    <cellStyle name="Note 3 6 8 5" xfId="29630"/>
    <cellStyle name="Note 3 6 9" xfId="4019"/>
    <cellStyle name="Note 3 6 9 2" xfId="9744"/>
    <cellStyle name="Note 3 6 9 2 2" xfId="20404"/>
    <cellStyle name="Note 3 6 9 2 2 2" xfId="46818"/>
    <cellStyle name="Note 3 6 9 2 3" xfId="26710"/>
    <cellStyle name="Note 3 6 9 2 3 2" xfId="53124"/>
    <cellStyle name="Note 3 6 9 2 4" xfId="36240"/>
    <cellStyle name="Note 3 6 9 3" xfId="14801"/>
    <cellStyle name="Note 3 6 9 3 2" xfId="41221"/>
    <cellStyle name="Note 3 6 9 4" xfId="25646"/>
    <cellStyle name="Note 3 6 9 4 2" xfId="52060"/>
    <cellStyle name="Note 3 6 9 5" xfId="30689"/>
    <cellStyle name="Note 3 7" xfId="1100"/>
    <cellStyle name="Note 3 7 10" xfId="5613"/>
    <cellStyle name="Note 3 7 10 2" xfId="26599"/>
    <cellStyle name="Note 3 7 10 2 2" xfId="53013"/>
    <cellStyle name="Note 3 7 10 3" xfId="32283"/>
    <cellStyle name="Note 3 7 11" xfId="12426"/>
    <cellStyle name="Note 3 7 11 2" xfId="38847"/>
    <cellStyle name="Note 3 7 12" xfId="24379"/>
    <cellStyle name="Note 3 7 12 2" xfId="50793"/>
    <cellStyle name="Note 3 7 2" xfId="1448"/>
    <cellStyle name="Note 3 7 2 10" xfId="8386"/>
    <cellStyle name="Note 3 7 2 10 2" xfId="19046"/>
    <cellStyle name="Note 3 7 2 10 2 2" xfId="45460"/>
    <cellStyle name="Note 3 7 2 10 3" xfId="13788"/>
    <cellStyle name="Note 3 7 2 10 3 2" xfId="40208"/>
    <cellStyle name="Note 3 7 2 10 4" xfId="34882"/>
    <cellStyle name="Note 3 7 2 11" xfId="13362"/>
    <cellStyle name="Note 3 7 2 11 2" xfId="39782"/>
    <cellStyle name="Note 3 7 2 12" xfId="25626"/>
    <cellStyle name="Note 3 7 2 12 2" xfId="52040"/>
    <cellStyle name="Note 3 7 2 2" xfId="3442"/>
    <cellStyle name="Note 3 7 2 2 2" xfId="9032"/>
    <cellStyle name="Note 3 7 2 2 2 2" xfId="19692"/>
    <cellStyle name="Note 3 7 2 2 2 2 2" xfId="46106"/>
    <cellStyle name="Note 3 7 2 2 2 3" xfId="11177"/>
    <cellStyle name="Note 3 7 2 2 2 3 2" xfId="37598"/>
    <cellStyle name="Note 3 7 2 2 2 4" xfId="35528"/>
    <cellStyle name="Note 3 7 2 2 3" xfId="10386"/>
    <cellStyle name="Note 3 7 2 2 3 2" xfId="21046"/>
    <cellStyle name="Note 3 7 2 2 3 2 2" xfId="47460"/>
    <cellStyle name="Note 3 7 2 2 3 3" xfId="28311"/>
    <cellStyle name="Note 3 7 2 2 3 3 2" xfId="54725"/>
    <cellStyle name="Note 3 7 2 2 3 4" xfId="36882"/>
    <cellStyle name="Note 3 7 2 2 4" xfId="10920"/>
    <cellStyle name="Note 3 7 2 2 4 2" xfId="21565"/>
    <cellStyle name="Note 3 7 2 2 4 2 2" xfId="47979"/>
    <cellStyle name="Note 3 7 2 2 4 3" xfId="28654"/>
    <cellStyle name="Note 3 7 2 2 4 3 2" xfId="55068"/>
    <cellStyle name="Note 3 7 2 2 4 4" xfId="37341"/>
    <cellStyle name="Note 3 7 2 2 5" xfId="8693"/>
    <cellStyle name="Note 3 7 2 2 5 2" xfId="19353"/>
    <cellStyle name="Note 3 7 2 2 5 2 2" xfId="45767"/>
    <cellStyle name="Note 3 7 2 2 5 3" xfId="12994"/>
    <cellStyle name="Note 3 7 2 2 5 3 2" xfId="39415"/>
    <cellStyle name="Note 3 7 2 2 5 4" xfId="35189"/>
    <cellStyle name="Note 3 7 2 2 6" xfId="14227"/>
    <cellStyle name="Note 3 7 2 2 6 2" xfId="40647"/>
    <cellStyle name="Note 3 7 2 2 7" xfId="24198"/>
    <cellStyle name="Note 3 7 2 2 7 2" xfId="50612"/>
    <cellStyle name="Note 3 7 2 2 8" xfId="30112"/>
    <cellStyle name="Note 3 7 2 3" xfId="3360"/>
    <cellStyle name="Note 3 7 2 3 2" xfId="9400"/>
    <cellStyle name="Note 3 7 2 3 2 2" xfId="20060"/>
    <cellStyle name="Note 3 7 2 3 2 2 2" xfId="46474"/>
    <cellStyle name="Note 3 7 2 3 2 3" xfId="28220"/>
    <cellStyle name="Note 3 7 2 3 2 3 2" xfId="54634"/>
    <cellStyle name="Note 3 7 2 3 2 4" xfId="35896"/>
    <cellStyle name="Note 3 7 2 3 3" xfId="14147"/>
    <cellStyle name="Note 3 7 2 3 3 2" xfId="40567"/>
    <cellStyle name="Note 3 7 2 3 4" xfId="24765"/>
    <cellStyle name="Note 3 7 2 3 4 2" xfId="51179"/>
    <cellStyle name="Note 3 7 2 3 5" xfId="30030"/>
    <cellStyle name="Note 3 7 2 4" xfId="2602"/>
    <cellStyle name="Note 3 7 2 4 2" xfId="10292"/>
    <cellStyle name="Note 3 7 2 4 2 2" xfId="20952"/>
    <cellStyle name="Note 3 7 2 4 2 2 2" xfId="47366"/>
    <cellStyle name="Note 3 7 2 4 2 3" xfId="12509"/>
    <cellStyle name="Note 3 7 2 4 2 3 2" xfId="38930"/>
    <cellStyle name="Note 3 7 2 4 2 4" xfId="36788"/>
    <cellStyle name="Note 3 7 2 4 3" xfId="13394"/>
    <cellStyle name="Note 3 7 2 4 3 2" xfId="39814"/>
    <cellStyle name="Note 3 7 2 4 4" xfId="23987"/>
    <cellStyle name="Note 3 7 2 4 4 2" xfId="50401"/>
    <cellStyle name="Note 3 7 2 4 5" xfId="29272"/>
    <cellStyle name="Note 3 7 2 5" xfId="5659"/>
    <cellStyle name="Note 3 7 2 5 2" xfId="10721"/>
    <cellStyle name="Note 3 7 2 5 2 2" xfId="21366"/>
    <cellStyle name="Note 3 7 2 5 2 2 2" xfId="47780"/>
    <cellStyle name="Note 3 7 2 5 2 3" xfId="28461"/>
    <cellStyle name="Note 3 7 2 5 2 3 2" xfId="54875"/>
    <cellStyle name="Note 3 7 2 5 2 4" xfId="37142"/>
    <cellStyle name="Note 3 7 2 5 3" xfId="16423"/>
    <cellStyle name="Note 3 7 2 5 3 2" xfId="42841"/>
    <cellStyle name="Note 3 7 2 5 4" xfId="27134"/>
    <cellStyle name="Note 3 7 2 5 4 2" xfId="53548"/>
    <cellStyle name="Note 3 7 2 5 5" xfId="32329"/>
    <cellStyle name="Note 3 7 2 6" xfId="5295"/>
    <cellStyle name="Note 3 7 2 6 2" xfId="16069"/>
    <cellStyle name="Note 3 7 2 6 2 2" xfId="42488"/>
    <cellStyle name="Note 3 7 2 6 3" xfId="22521"/>
    <cellStyle name="Note 3 7 2 6 3 2" xfId="48935"/>
    <cellStyle name="Note 3 7 2 6 4" xfId="31965"/>
    <cellStyle name="Note 3 7 2 7" xfId="5593"/>
    <cellStyle name="Note 3 7 2 7 2" xfId="21792"/>
    <cellStyle name="Note 3 7 2 7 2 2" xfId="48206"/>
    <cellStyle name="Note 3 7 2 7 3" xfId="32263"/>
    <cellStyle name="Note 3 7 2 8" xfId="7363"/>
    <cellStyle name="Note 3 7 2 8 2" xfId="18030"/>
    <cellStyle name="Note 3 7 2 8 2 2" xfId="44446"/>
    <cellStyle name="Note 3 7 2 8 3" xfId="22666"/>
    <cellStyle name="Note 3 7 2 8 3 2" xfId="49080"/>
    <cellStyle name="Note 3 7 2 8 4" xfId="34033"/>
    <cellStyle name="Note 3 7 2 9" xfId="2906"/>
    <cellStyle name="Note 3 7 2 9 2" xfId="13698"/>
    <cellStyle name="Note 3 7 2 9 2 2" xfId="40118"/>
    <cellStyle name="Note 3 7 2 9 3" xfId="27106"/>
    <cellStyle name="Note 3 7 2 9 3 2" xfId="53520"/>
    <cellStyle name="Note 3 7 2 9 4" xfId="29576"/>
    <cellStyle name="Note 3 7 3" xfId="1612"/>
    <cellStyle name="Note 3 7 3 10" xfId="8353"/>
    <cellStyle name="Note 3 7 3 10 2" xfId="19013"/>
    <cellStyle name="Note 3 7 3 10 2 2" xfId="45427"/>
    <cellStyle name="Note 3 7 3 10 3" xfId="12545"/>
    <cellStyle name="Note 3 7 3 10 3 2" xfId="38966"/>
    <cellStyle name="Note 3 7 3 10 4" xfId="34849"/>
    <cellStyle name="Note 3 7 3 11" xfId="11950"/>
    <cellStyle name="Note 3 7 3 11 2" xfId="38371"/>
    <cellStyle name="Note 3 7 3 12" xfId="23995"/>
    <cellStyle name="Note 3 7 3 12 2" xfId="50409"/>
    <cellStyle name="Note 3 7 3 2" xfId="3605"/>
    <cellStyle name="Note 3 7 3 2 2" xfId="9063"/>
    <cellStyle name="Note 3 7 3 2 2 2" xfId="19723"/>
    <cellStyle name="Note 3 7 3 2 2 2 2" xfId="46137"/>
    <cellStyle name="Note 3 7 3 2 2 3" xfId="11553"/>
    <cellStyle name="Note 3 7 3 2 2 3 2" xfId="37974"/>
    <cellStyle name="Note 3 7 3 2 2 4" xfId="35559"/>
    <cellStyle name="Note 3 7 3 2 3" xfId="10102"/>
    <cellStyle name="Note 3 7 3 2 3 2" xfId="20762"/>
    <cellStyle name="Note 3 7 3 2 3 2 2" xfId="47176"/>
    <cellStyle name="Note 3 7 3 2 3 3" xfId="27745"/>
    <cellStyle name="Note 3 7 3 2 3 3 2" xfId="54159"/>
    <cellStyle name="Note 3 7 3 2 3 4" xfId="36598"/>
    <cellStyle name="Note 3 7 3 2 4" xfId="10888"/>
    <cellStyle name="Note 3 7 3 2 4 2" xfId="21533"/>
    <cellStyle name="Note 3 7 3 2 4 2 2" xfId="47947"/>
    <cellStyle name="Note 3 7 3 2 4 3" xfId="28622"/>
    <cellStyle name="Note 3 7 3 2 4 3 2" xfId="55036"/>
    <cellStyle name="Note 3 7 3 2 4 4" xfId="37309"/>
    <cellStyle name="Note 3 7 3 2 5" xfId="8660"/>
    <cellStyle name="Note 3 7 3 2 5 2" xfId="19320"/>
    <cellStyle name="Note 3 7 3 2 5 2 2" xfId="45734"/>
    <cellStyle name="Note 3 7 3 2 5 3" xfId="16245"/>
    <cellStyle name="Note 3 7 3 2 5 3 2" xfId="42664"/>
    <cellStyle name="Note 3 7 3 2 5 4" xfId="35156"/>
    <cellStyle name="Note 3 7 3 2 6" xfId="14390"/>
    <cellStyle name="Note 3 7 3 2 6 2" xfId="40810"/>
    <cellStyle name="Note 3 7 3 2 7" xfId="23939"/>
    <cellStyle name="Note 3 7 3 2 7 2" xfId="50353"/>
    <cellStyle name="Note 3 7 3 2 8" xfId="30275"/>
    <cellStyle name="Note 3 7 3 3" xfId="4127"/>
    <cellStyle name="Note 3 7 3 3 2" xfId="9432"/>
    <cellStyle name="Note 3 7 3 3 2 2" xfId="20092"/>
    <cellStyle name="Note 3 7 3 3 2 2 2" xfId="46506"/>
    <cellStyle name="Note 3 7 3 3 2 3" xfId="11578"/>
    <cellStyle name="Note 3 7 3 3 2 3 2" xfId="37999"/>
    <cellStyle name="Note 3 7 3 3 2 4" xfId="35928"/>
    <cellStyle name="Note 3 7 3 3 3" xfId="14909"/>
    <cellStyle name="Note 3 7 3 3 3 2" xfId="41329"/>
    <cellStyle name="Note 3 7 3 3 4" xfId="24673"/>
    <cellStyle name="Note 3 7 3 3 4 2" xfId="51087"/>
    <cellStyle name="Note 3 7 3 3 5" xfId="30797"/>
    <cellStyle name="Note 3 7 3 4" xfId="3075"/>
    <cellStyle name="Note 3 7 3 4 2" xfId="10449"/>
    <cellStyle name="Note 3 7 3 4 2 2" xfId="21109"/>
    <cellStyle name="Note 3 7 3 4 2 2 2" xfId="47523"/>
    <cellStyle name="Note 3 7 3 4 2 3" xfId="28373"/>
    <cellStyle name="Note 3 7 3 4 2 3 2" xfId="54787"/>
    <cellStyle name="Note 3 7 3 4 2 4" xfId="36945"/>
    <cellStyle name="Note 3 7 3 4 3" xfId="13867"/>
    <cellStyle name="Note 3 7 3 4 3 2" xfId="40287"/>
    <cellStyle name="Note 3 7 3 4 4" xfId="22683"/>
    <cellStyle name="Note 3 7 3 4 4 2" xfId="49097"/>
    <cellStyle name="Note 3 7 3 4 5" xfId="29745"/>
    <cellStyle name="Note 3 7 3 5" xfId="4936"/>
    <cellStyle name="Note 3 7 3 5 2" xfId="10780"/>
    <cellStyle name="Note 3 7 3 5 2 2" xfId="21425"/>
    <cellStyle name="Note 3 7 3 5 2 2 2" xfId="47839"/>
    <cellStyle name="Note 3 7 3 5 2 3" xfId="28514"/>
    <cellStyle name="Note 3 7 3 5 2 3 2" xfId="54928"/>
    <cellStyle name="Note 3 7 3 5 2 4" xfId="37201"/>
    <cellStyle name="Note 3 7 3 5 3" xfId="15713"/>
    <cellStyle name="Note 3 7 3 5 3 2" xfId="42133"/>
    <cellStyle name="Note 3 7 3 5 4" xfId="25804"/>
    <cellStyle name="Note 3 7 3 5 4 2" xfId="52218"/>
    <cellStyle name="Note 3 7 3 5 5" xfId="31606"/>
    <cellStyle name="Note 3 7 3 6" xfId="5503"/>
    <cellStyle name="Note 3 7 3 6 2" xfId="16274"/>
    <cellStyle name="Note 3 7 3 6 2 2" xfId="42693"/>
    <cellStyle name="Note 3 7 3 6 3" xfId="25085"/>
    <cellStyle name="Note 3 7 3 6 3 2" xfId="51499"/>
    <cellStyle name="Note 3 7 3 6 4" xfId="32173"/>
    <cellStyle name="Note 3 7 3 7" xfId="6121"/>
    <cellStyle name="Note 3 7 3 7 2" xfId="24502"/>
    <cellStyle name="Note 3 7 3 7 2 2" xfId="50916"/>
    <cellStyle name="Note 3 7 3 7 3" xfId="32791"/>
    <cellStyle name="Note 3 7 3 8" xfId="6076"/>
    <cellStyle name="Note 3 7 3 8 2" xfId="16827"/>
    <cellStyle name="Note 3 7 3 8 2 2" xfId="43245"/>
    <cellStyle name="Note 3 7 3 8 3" xfId="26605"/>
    <cellStyle name="Note 3 7 3 8 3 2" xfId="53019"/>
    <cellStyle name="Note 3 7 3 8 4" xfId="32746"/>
    <cellStyle name="Note 3 7 3 9" xfId="7650"/>
    <cellStyle name="Note 3 7 3 9 2" xfId="18317"/>
    <cellStyle name="Note 3 7 3 9 2 2" xfId="44733"/>
    <cellStyle name="Note 3 7 3 9 3" xfId="27192"/>
    <cellStyle name="Note 3 7 3 9 3 2" xfId="53606"/>
    <cellStyle name="Note 3 7 3 9 4" xfId="34320"/>
    <cellStyle name="Note 3 7 4" xfId="1827"/>
    <cellStyle name="Note 3 7 4 10" xfId="8377"/>
    <cellStyle name="Note 3 7 4 10 2" xfId="19037"/>
    <cellStyle name="Note 3 7 4 10 2 2" xfId="45451"/>
    <cellStyle name="Note 3 7 4 10 3" xfId="12773"/>
    <cellStyle name="Note 3 7 4 10 3 2" xfId="39194"/>
    <cellStyle name="Note 3 7 4 10 4" xfId="34873"/>
    <cellStyle name="Note 3 7 4 11" xfId="11753"/>
    <cellStyle name="Note 3 7 4 11 2" xfId="38174"/>
    <cellStyle name="Note 3 7 4 12" xfId="22106"/>
    <cellStyle name="Note 3 7 4 12 2" xfId="48520"/>
    <cellStyle name="Note 3 7 4 2" xfId="3804"/>
    <cellStyle name="Note 3 7 4 2 2" xfId="9040"/>
    <cellStyle name="Note 3 7 4 2 2 2" xfId="19700"/>
    <cellStyle name="Note 3 7 4 2 2 2 2" xfId="46114"/>
    <cellStyle name="Note 3 7 4 2 2 3" xfId="13353"/>
    <cellStyle name="Note 3 7 4 2 2 3 2" xfId="39773"/>
    <cellStyle name="Note 3 7 4 2 2 4" xfId="35536"/>
    <cellStyle name="Note 3 7 4 2 3" xfId="10101"/>
    <cellStyle name="Note 3 7 4 2 3 2" xfId="20761"/>
    <cellStyle name="Note 3 7 4 2 3 2 2" xfId="47175"/>
    <cellStyle name="Note 3 7 4 2 3 3" xfId="12497"/>
    <cellStyle name="Note 3 7 4 2 3 3 2" xfId="38918"/>
    <cellStyle name="Note 3 7 4 2 3 4" xfId="36597"/>
    <cellStyle name="Note 3 7 4 2 4" xfId="10911"/>
    <cellStyle name="Note 3 7 4 2 4 2" xfId="21556"/>
    <cellStyle name="Note 3 7 4 2 4 2 2" xfId="47970"/>
    <cellStyle name="Note 3 7 4 2 4 3" xfId="28645"/>
    <cellStyle name="Note 3 7 4 2 4 3 2" xfId="55059"/>
    <cellStyle name="Note 3 7 4 2 4 4" xfId="37332"/>
    <cellStyle name="Note 3 7 4 2 5" xfId="8684"/>
    <cellStyle name="Note 3 7 4 2 5 2" xfId="19344"/>
    <cellStyle name="Note 3 7 4 2 5 2 2" xfId="45758"/>
    <cellStyle name="Note 3 7 4 2 5 3" xfId="12571"/>
    <cellStyle name="Note 3 7 4 2 5 3 2" xfId="38992"/>
    <cellStyle name="Note 3 7 4 2 5 4" xfId="35180"/>
    <cellStyle name="Note 3 7 4 2 6" xfId="14587"/>
    <cellStyle name="Note 3 7 4 2 6 2" xfId="41007"/>
    <cellStyle name="Note 3 7 4 2 7" xfId="26969"/>
    <cellStyle name="Note 3 7 4 2 7 2" xfId="53383"/>
    <cellStyle name="Note 3 7 4 2 8" xfId="30474"/>
    <cellStyle name="Note 3 7 4 3" xfId="4531"/>
    <cellStyle name="Note 3 7 4 3 2" xfId="9409"/>
    <cellStyle name="Note 3 7 4 3 2 2" xfId="20069"/>
    <cellStyle name="Note 3 7 4 3 2 2 2" xfId="46483"/>
    <cellStyle name="Note 3 7 4 3 2 3" xfId="28219"/>
    <cellStyle name="Note 3 7 4 3 2 3 2" xfId="54633"/>
    <cellStyle name="Note 3 7 4 3 2 4" xfId="35905"/>
    <cellStyle name="Note 3 7 4 3 3" xfId="15309"/>
    <cellStyle name="Note 3 7 4 3 3 2" xfId="41729"/>
    <cellStyle name="Note 3 7 4 3 4" xfId="22449"/>
    <cellStyle name="Note 3 7 4 3 4 2" xfId="48863"/>
    <cellStyle name="Note 3 7 4 3 5" xfId="31201"/>
    <cellStyle name="Note 3 7 4 4" xfId="3182"/>
    <cellStyle name="Note 3 7 4 4 2" xfId="9706"/>
    <cellStyle name="Note 3 7 4 4 2 2" xfId="20366"/>
    <cellStyle name="Note 3 7 4 4 2 2 2" xfId="46780"/>
    <cellStyle name="Note 3 7 4 4 2 3" xfId="27829"/>
    <cellStyle name="Note 3 7 4 4 2 3 2" xfId="54243"/>
    <cellStyle name="Note 3 7 4 4 2 4" xfId="36202"/>
    <cellStyle name="Note 3 7 4 4 3" xfId="13972"/>
    <cellStyle name="Note 3 7 4 4 3 2" xfId="40392"/>
    <cellStyle name="Note 3 7 4 4 4" xfId="26210"/>
    <cellStyle name="Note 3 7 4 4 4 2" xfId="52624"/>
    <cellStyle name="Note 3 7 4 4 5" xfId="29852"/>
    <cellStyle name="Note 3 7 4 5" xfId="3395"/>
    <cellStyle name="Note 3 7 4 5 2" xfId="10799"/>
    <cellStyle name="Note 3 7 4 5 2 2" xfId="21444"/>
    <cellStyle name="Note 3 7 4 5 2 2 2" xfId="47858"/>
    <cellStyle name="Note 3 7 4 5 2 3" xfId="28533"/>
    <cellStyle name="Note 3 7 4 5 2 3 2" xfId="54947"/>
    <cellStyle name="Note 3 7 4 5 2 4" xfId="37220"/>
    <cellStyle name="Note 3 7 4 5 3" xfId="14181"/>
    <cellStyle name="Note 3 7 4 5 3 2" xfId="40601"/>
    <cellStyle name="Note 3 7 4 5 4" xfId="22621"/>
    <cellStyle name="Note 3 7 4 5 4 2" xfId="49035"/>
    <cellStyle name="Note 3 7 4 5 5" xfId="30065"/>
    <cellStyle name="Note 3 7 4 6" xfId="5742"/>
    <cellStyle name="Note 3 7 4 6 2" xfId="16504"/>
    <cellStyle name="Note 3 7 4 6 2 2" xfId="42922"/>
    <cellStyle name="Note 3 7 4 6 3" xfId="23765"/>
    <cellStyle name="Note 3 7 4 6 3 2" xfId="50179"/>
    <cellStyle name="Note 3 7 4 6 4" xfId="32412"/>
    <cellStyle name="Note 3 7 4 7" xfId="6629"/>
    <cellStyle name="Note 3 7 4 7 2" xfId="22404"/>
    <cellStyle name="Note 3 7 4 7 2 2" xfId="48818"/>
    <cellStyle name="Note 3 7 4 7 3" xfId="33299"/>
    <cellStyle name="Note 3 7 4 8" xfId="7490"/>
    <cellStyle name="Note 3 7 4 8 2" xfId="18157"/>
    <cellStyle name="Note 3 7 4 8 2 2" xfId="44573"/>
    <cellStyle name="Note 3 7 4 8 3" xfId="23794"/>
    <cellStyle name="Note 3 7 4 8 3 2" xfId="50208"/>
    <cellStyle name="Note 3 7 4 8 4" xfId="34160"/>
    <cellStyle name="Note 3 7 4 9" xfId="6678"/>
    <cellStyle name="Note 3 7 4 9 2" xfId="17390"/>
    <cellStyle name="Note 3 7 4 9 2 2" xfId="43808"/>
    <cellStyle name="Note 3 7 4 9 3" xfId="22019"/>
    <cellStyle name="Note 3 7 4 9 3 2" xfId="48433"/>
    <cellStyle name="Note 3 7 4 9 4" xfId="33348"/>
    <cellStyle name="Note 3 7 5" xfId="1707"/>
    <cellStyle name="Note 3 7 5 10" xfId="8524"/>
    <cellStyle name="Note 3 7 5 10 2" xfId="19184"/>
    <cellStyle name="Note 3 7 5 10 2 2" xfId="45598"/>
    <cellStyle name="Note 3 7 5 10 3" xfId="17772"/>
    <cellStyle name="Note 3 7 5 10 3 2" xfId="44189"/>
    <cellStyle name="Note 3 7 5 10 4" xfId="35020"/>
    <cellStyle name="Note 3 7 5 11" xfId="11863"/>
    <cellStyle name="Note 3 7 5 11 2" xfId="38284"/>
    <cellStyle name="Note 3 7 5 12" xfId="22811"/>
    <cellStyle name="Note 3 7 5 12 2" xfId="49225"/>
    <cellStyle name="Note 3 7 5 2" xfId="3698"/>
    <cellStyle name="Note 3 7 5 2 2" xfId="9738"/>
    <cellStyle name="Note 3 7 5 2 2 2" xfId="20398"/>
    <cellStyle name="Note 3 7 5 2 2 2 2" xfId="46812"/>
    <cellStyle name="Note 3 7 5 2 2 3" xfId="12492"/>
    <cellStyle name="Note 3 7 5 2 2 3 2" xfId="38913"/>
    <cellStyle name="Note 3 7 5 2 2 4" xfId="36234"/>
    <cellStyle name="Note 3 7 5 2 3" xfId="14482"/>
    <cellStyle name="Note 3 7 5 2 3 2" xfId="40902"/>
    <cellStyle name="Note 3 7 5 2 4" xfId="27926"/>
    <cellStyle name="Note 3 7 5 2 4 2" xfId="54340"/>
    <cellStyle name="Note 3 7 5 2 5" xfId="30368"/>
    <cellStyle name="Note 3 7 5 3" xfId="2636"/>
    <cellStyle name="Note 3 7 5 3 2" xfId="9603"/>
    <cellStyle name="Note 3 7 5 3 2 2" xfId="20263"/>
    <cellStyle name="Note 3 7 5 3 2 2 2" xfId="46677"/>
    <cellStyle name="Note 3 7 5 3 2 3" xfId="25924"/>
    <cellStyle name="Note 3 7 5 3 2 3 2" xfId="52338"/>
    <cellStyle name="Note 3 7 5 3 2 4" xfId="36099"/>
    <cellStyle name="Note 3 7 5 3 3" xfId="13428"/>
    <cellStyle name="Note 3 7 5 3 3 2" xfId="39848"/>
    <cellStyle name="Note 3 7 5 3 4" xfId="24570"/>
    <cellStyle name="Note 3 7 5 3 4 2" xfId="50984"/>
    <cellStyle name="Note 3 7 5 3 5" xfId="29306"/>
    <cellStyle name="Note 3 7 5 4" xfId="4860"/>
    <cellStyle name="Note 3 7 5 4 2" xfId="10847"/>
    <cellStyle name="Note 3 7 5 4 2 2" xfId="21492"/>
    <cellStyle name="Note 3 7 5 4 2 2 2" xfId="47906"/>
    <cellStyle name="Note 3 7 5 4 2 3" xfId="28581"/>
    <cellStyle name="Note 3 7 5 4 2 3 2" xfId="54995"/>
    <cellStyle name="Note 3 7 5 4 2 4" xfId="37268"/>
    <cellStyle name="Note 3 7 5 4 3" xfId="15637"/>
    <cellStyle name="Note 3 7 5 4 3 2" xfId="42057"/>
    <cellStyle name="Note 3 7 5 4 4" xfId="22128"/>
    <cellStyle name="Note 3 7 5 4 4 2" xfId="48542"/>
    <cellStyle name="Note 3 7 5 4 5" xfId="31530"/>
    <cellStyle name="Note 3 7 5 5" xfId="2724"/>
    <cellStyle name="Note 3 7 5 5 2" xfId="13516"/>
    <cellStyle name="Note 3 7 5 5 2 2" xfId="39936"/>
    <cellStyle name="Note 3 7 5 5 3" xfId="26284"/>
    <cellStyle name="Note 3 7 5 5 3 2" xfId="52698"/>
    <cellStyle name="Note 3 7 5 5 4" xfId="29394"/>
    <cellStyle name="Note 3 7 5 6" xfId="5570"/>
    <cellStyle name="Note 3 7 5 6 2" xfId="16340"/>
    <cellStyle name="Note 3 7 5 6 2 2" xfId="42759"/>
    <cellStyle name="Note 3 7 5 6 3" xfId="25084"/>
    <cellStyle name="Note 3 7 5 6 3 2" xfId="51498"/>
    <cellStyle name="Note 3 7 5 6 4" xfId="32240"/>
    <cellStyle name="Note 3 7 5 7" xfId="6466"/>
    <cellStyle name="Note 3 7 5 7 2" xfId="21976"/>
    <cellStyle name="Note 3 7 5 7 2 2" xfId="48390"/>
    <cellStyle name="Note 3 7 5 7 3" xfId="33136"/>
    <cellStyle name="Note 3 7 5 8" xfId="3754"/>
    <cellStyle name="Note 3 7 5 8 2" xfId="14537"/>
    <cellStyle name="Note 3 7 5 8 2 2" xfId="40957"/>
    <cellStyle name="Note 3 7 5 8 3" xfId="22313"/>
    <cellStyle name="Note 3 7 5 8 3 2" xfId="48727"/>
    <cellStyle name="Note 3 7 5 8 4" xfId="30424"/>
    <cellStyle name="Note 3 7 5 9" xfId="7820"/>
    <cellStyle name="Note 3 7 5 9 2" xfId="18487"/>
    <cellStyle name="Note 3 7 5 9 2 2" xfId="44902"/>
    <cellStyle name="Note 3 7 5 9 3" xfId="22661"/>
    <cellStyle name="Note 3 7 5 9 3 2" xfId="49075"/>
    <cellStyle name="Note 3 7 5 9 4" xfId="34490"/>
    <cellStyle name="Note 3 7 6" xfId="2481"/>
    <cellStyle name="Note 3 7 6 10" xfId="21823"/>
    <cellStyle name="Note 3 7 6 10 2" xfId="48237"/>
    <cellStyle name="Note 3 7 6 2" xfId="4376"/>
    <cellStyle name="Note 3 7 6 2 2" xfId="9899"/>
    <cellStyle name="Note 3 7 6 2 2 2" xfId="20559"/>
    <cellStyle name="Note 3 7 6 2 2 2 2" xfId="46973"/>
    <cellStyle name="Note 3 7 6 2 2 3" xfId="25566"/>
    <cellStyle name="Note 3 7 6 2 2 3 2" xfId="51980"/>
    <cellStyle name="Note 3 7 6 2 2 4" xfId="36395"/>
    <cellStyle name="Note 3 7 6 2 3" xfId="15154"/>
    <cellStyle name="Note 3 7 6 2 3 2" xfId="41574"/>
    <cellStyle name="Note 3 7 6 2 4" xfId="27488"/>
    <cellStyle name="Note 3 7 6 2 4 2" xfId="53902"/>
    <cellStyle name="Note 3 7 6 2 5" xfId="31046"/>
    <cellStyle name="Note 3 7 6 3" xfId="5109"/>
    <cellStyle name="Note 3 7 6 3 2" xfId="10400"/>
    <cellStyle name="Note 3 7 6 3 2 2" xfId="21060"/>
    <cellStyle name="Note 3 7 6 3 2 2 2" xfId="47474"/>
    <cellStyle name="Note 3 7 6 3 2 3" xfId="28325"/>
    <cellStyle name="Note 3 7 6 3 2 3 2" xfId="54739"/>
    <cellStyle name="Note 3 7 6 3 2 4" xfId="36896"/>
    <cellStyle name="Note 3 7 6 3 3" xfId="15886"/>
    <cellStyle name="Note 3 7 6 3 3 2" xfId="42305"/>
    <cellStyle name="Note 3 7 6 3 4" xfId="25090"/>
    <cellStyle name="Note 3 7 6 3 4 2" xfId="51504"/>
    <cellStyle name="Note 3 7 6 3 5" xfId="31779"/>
    <cellStyle name="Note 3 7 6 4" xfId="6291"/>
    <cellStyle name="Note 3 7 6 4 2" xfId="11004"/>
    <cellStyle name="Note 3 7 6 4 2 2" xfId="21649"/>
    <cellStyle name="Note 3 7 6 4 2 2 2" xfId="48063"/>
    <cellStyle name="Note 3 7 6 4 2 3" xfId="28738"/>
    <cellStyle name="Note 3 7 6 4 2 3 2" xfId="55152"/>
    <cellStyle name="Note 3 7 6 4 2 4" xfId="37425"/>
    <cellStyle name="Note 3 7 6 4 3" xfId="17030"/>
    <cellStyle name="Note 3 7 6 4 3 2" xfId="43448"/>
    <cellStyle name="Note 3 7 6 4 4" xfId="23572"/>
    <cellStyle name="Note 3 7 6 4 4 2" xfId="49986"/>
    <cellStyle name="Note 3 7 6 4 5" xfId="32961"/>
    <cellStyle name="Note 3 7 6 5" xfId="6867"/>
    <cellStyle name="Note 3 7 6 5 2" xfId="17572"/>
    <cellStyle name="Note 3 7 6 5 2 2" xfId="43989"/>
    <cellStyle name="Note 3 7 6 5 3" xfId="23532"/>
    <cellStyle name="Note 3 7 6 5 3 2" xfId="49946"/>
    <cellStyle name="Note 3 7 6 5 4" xfId="33537"/>
    <cellStyle name="Note 3 7 6 6" xfId="7392"/>
    <cellStyle name="Note 3 7 6 6 2" xfId="18059"/>
    <cellStyle name="Note 3 7 6 6 2 2" xfId="44475"/>
    <cellStyle name="Note 3 7 6 6 3" xfId="28108"/>
    <cellStyle name="Note 3 7 6 6 3 2" xfId="54522"/>
    <cellStyle name="Note 3 7 6 6 4" xfId="34062"/>
    <cellStyle name="Note 3 7 6 7" xfId="8014"/>
    <cellStyle name="Note 3 7 6 7 2" xfId="18681"/>
    <cellStyle name="Note 3 7 6 7 2 2" xfId="45095"/>
    <cellStyle name="Note 3 7 6 7 3" xfId="12290"/>
    <cellStyle name="Note 3 7 6 7 3 2" xfId="38711"/>
    <cellStyle name="Note 3 7 6 7 4" xfId="34619"/>
    <cellStyle name="Note 3 7 6 8" xfId="13277"/>
    <cellStyle name="Note 3 7 6 8 2" xfId="39697"/>
    <cellStyle name="Note 3 7 6 9" xfId="11239"/>
    <cellStyle name="Note 3 7 6 9 2" xfId="37660"/>
    <cellStyle name="Note 3 7 7" xfId="3132"/>
    <cellStyle name="Note 3 7 7 2" xfId="9590"/>
    <cellStyle name="Note 3 7 7 2 2" xfId="20250"/>
    <cellStyle name="Note 3 7 7 2 2 2" xfId="46664"/>
    <cellStyle name="Note 3 7 7 2 3" xfId="26725"/>
    <cellStyle name="Note 3 7 7 2 3 2" xfId="53139"/>
    <cellStyle name="Note 3 7 7 2 4" xfId="36086"/>
    <cellStyle name="Note 3 7 7 3" xfId="13923"/>
    <cellStyle name="Note 3 7 7 3 2" xfId="40343"/>
    <cellStyle name="Note 3 7 7 4" xfId="25389"/>
    <cellStyle name="Note 3 7 7 4 2" xfId="51803"/>
    <cellStyle name="Note 3 7 7 5" xfId="29802"/>
    <cellStyle name="Note 3 7 8" xfId="2961"/>
    <cellStyle name="Note 3 7 8 2" xfId="9704"/>
    <cellStyle name="Note 3 7 8 2 2" xfId="20364"/>
    <cellStyle name="Note 3 7 8 2 2 2" xfId="46778"/>
    <cellStyle name="Note 3 7 8 2 3" xfId="28188"/>
    <cellStyle name="Note 3 7 8 2 3 2" xfId="54602"/>
    <cellStyle name="Note 3 7 8 2 4" xfId="36200"/>
    <cellStyle name="Note 3 7 8 3" xfId="13753"/>
    <cellStyle name="Note 3 7 8 3 2" xfId="40173"/>
    <cellStyle name="Note 3 7 8 4" xfId="25559"/>
    <cellStyle name="Note 3 7 8 4 2" xfId="51973"/>
    <cellStyle name="Note 3 7 8 5" xfId="29631"/>
    <cellStyle name="Note 3 7 9" xfId="3585"/>
    <cellStyle name="Note 3 7 9 2" xfId="9503"/>
    <cellStyle name="Note 3 7 9 2 2" xfId="20163"/>
    <cellStyle name="Note 3 7 9 2 2 2" xfId="46577"/>
    <cellStyle name="Note 3 7 9 2 3" xfId="28209"/>
    <cellStyle name="Note 3 7 9 2 3 2" xfId="54623"/>
    <cellStyle name="Note 3 7 9 2 4" xfId="35999"/>
    <cellStyle name="Note 3 7 9 3" xfId="14370"/>
    <cellStyle name="Note 3 7 9 3 2" xfId="40790"/>
    <cellStyle name="Note 3 7 9 4" xfId="27694"/>
    <cellStyle name="Note 3 7 9 4 2" xfId="54108"/>
    <cellStyle name="Note 3 7 9 5" xfId="30255"/>
    <cellStyle name="Note 3 8" xfId="1101"/>
    <cellStyle name="Note 3 8 10" xfId="6533"/>
    <cellStyle name="Note 3 8 10 2" xfId="23214"/>
    <cellStyle name="Note 3 8 10 2 2" xfId="49628"/>
    <cellStyle name="Note 3 8 10 3" xfId="33203"/>
    <cellStyle name="Note 3 8 11" xfId="12153"/>
    <cellStyle name="Note 3 8 11 2" xfId="38574"/>
    <cellStyle name="Note 3 8 12" xfId="21875"/>
    <cellStyle name="Note 3 8 12 2" xfId="48289"/>
    <cellStyle name="Note 3 8 2" xfId="1449"/>
    <cellStyle name="Note 3 8 2 10" xfId="8387"/>
    <cellStyle name="Note 3 8 2 10 2" xfId="19047"/>
    <cellStyle name="Note 3 8 2 10 2 2" xfId="45461"/>
    <cellStyle name="Note 3 8 2 10 3" xfId="12548"/>
    <cellStyle name="Note 3 8 2 10 3 2" xfId="38969"/>
    <cellStyle name="Note 3 8 2 10 4" xfId="34883"/>
    <cellStyle name="Note 3 8 2 11" xfId="13345"/>
    <cellStyle name="Note 3 8 2 11 2" xfId="39765"/>
    <cellStyle name="Note 3 8 2 12" xfId="25216"/>
    <cellStyle name="Note 3 8 2 12 2" xfId="51630"/>
    <cellStyle name="Note 3 8 2 2" xfId="3443"/>
    <cellStyle name="Note 3 8 2 2 2" xfId="9031"/>
    <cellStyle name="Note 3 8 2 2 2 2" xfId="19691"/>
    <cellStyle name="Note 3 8 2 2 2 2 2" xfId="46105"/>
    <cellStyle name="Note 3 8 2 2 2 3" xfId="25966"/>
    <cellStyle name="Note 3 8 2 2 2 3 2" xfId="52380"/>
    <cellStyle name="Note 3 8 2 2 2 4" xfId="35527"/>
    <cellStyle name="Note 3 8 2 2 3" xfId="10468"/>
    <cellStyle name="Note 3 8 2 2 3 2" xfId="21128"/>
    <cellStyle name="Note 3 8 2 2 3 2 2" xfId="47542"/>
    <cellStyle name="Note 3 8 2 2 3 3" xfId="28392"/>
    <cellStyle name="Note 3 8 2 2 3 3 2" xfId="54806"/>
    <cellStyle name="Note 3 8 2 2 3 4" xfId="36964"/>
    <cellStyle name="Note 3 8 2 2 4" xfId="10921"/>
    <cellStyle name="Note 3 8 2 2 4 2" xfId="21566"/>
    <cellStyle name="Note 3 8 2 2 4 2 2" xfId="47980"/>
    <cellStyle name="Note 3 8 2 2 4 3" xfId="28655"/>
    <cellStyle name="Note 3 8 2 2 4 3 2" xfId="55069"/>
    <cellStyle name="Note 3 8 2 2 4 4" xfId="37342"/>
    <cellStyle name="Note 3 8 2 2 5" xfId="8694"/>
    <cellStyle name="Note 3 8 2 2 5 2" xfId="19354"/>
    <cellStyle name="Note 3 8 2 2 5 2 2" xfId="45768"/>
    <cellStyle name="Note 3 8 2 2 5 3" xfId="11244"/>
    <cellStyle name="Note 3 8 2 2 5 3 2" xfId="37665"/>
    <cellStyle name="Note 3 8 2 2 5 4" xfId="35190"/>
    <cellStyle name="Note 3 8 2 2 6" xfId="14228"/>
    <cellStyle name="Note 3 8 2 2 6 2" xfId="40648"/>
    <cellStyle name="Note 3 8 2 2 7" xfId="22755"/>
    <cellStyle name="Note 3 8 2 2 7 2" xfId="49169"/>
    <cellStyle name="Note 3 8 2 2 8" xfId="30113"/>
    <cellStyle name="Note 3 8 2 3" xfId="2813"/>
    <cellStyle name="Note 3 8 2 3 2" xfId="9399"/>
    <cellStyle name="Note 3 8 2 3 2 2" xfId="20059"/>
    <cellStyle name="Note 3 8 2 3 2 2 2" xfId="46473"/>
    <cellStyle name="Note 3 8 2 3 2 3" xfId="25944"/>
    <cellStyle name="Note 3 8 2 3 2 3 2" xfId="52358"/>
    <cellStyle name="Note 3 8 2 3 2 4" xfId="35895"/>
    <cellStyle name="Note 3 8 2 3 3" xfId="13605"/>
    <cellStyle name="Note 3 8 2 3 3 2" xfId="40025"/>
    <cellStyle name="Note 3 8 2 3 4" xfId="27550"/>
    <cellStyle name="Note 3 8 2 3 4 2" xfId="53964"/>
    <cellStyle name="Note 3 8 2 3 5" xfId="29483"/>
    <cellStyle name="Note 3 8 2 4" xfId="4708"/>
    <cellStyle name="Note 3 8 2 4 2" xfId="9997"/>
    <cellStyle name="Note 3 8 2 4 2 2" xfId="20657"/>
    <cellStyle name="Note 3 8 2 4 2 2 2" xfId="47071"/>
    <cellStyle name="Note 3 8 2 4 2 3" xfId="27491"/>
    <cellStyle name="Note 3 8 2 4 2 3 2" xfId="53905"/>
    <cellStyle name="Note 3 8 2 4 2 4" xfId="36493"/>
    <cellStyle name="Note 3 8 2 4 3" xfId="15485"/>
    <cellStyle name="Note 3 8 2 4 3 2" xfId="41905"/>
    <cellStyle name="Note 3 8 2 4 4" xfId="26965"/>
    <cellStyle name="Note 3 8 2 4 4 2" xfId="53379"/>
    <cellStyle name="Note 3 8 2 4 5" xfId="31378"/>
    <cellStyle name="Note 3 8 2 5" xfId="3331"/>
    <cellStyle name="Note 3 8 2 5 2" xfId="10722"/>
    <cellStyle name="Note 3 8 2 5 2 2" xfId="21367"/>
    <cellStyle name="Note 3 8 2 5 2 2 2" xfId="47781"/>
    <cellStyle name="Note 3 8 2 5 2 3" xfId="28462"/>
    <cellStyle name="Note 3 8 2 5 2 3 2" xfId="54876"/>
    <cellStyle name="Note 3 8 2 5 2 4" xfId="37143"/>
    <cellStyle name="Note 3 8 2 5 3" xfId="14119"/>
    <cellStyle name="Note 3 8 2 5 3 2" xfId="40539"/>
    <cellStyle name="Note 3 8 2 5 4" xfId="21831"/>
    <cellStyle name="Note 3 8 2 5 4 2" xfId="48245"/>
    <cellStyle name="Note 3 8 2 5 5" xfId="30001"/>
    <cellStyle name="Note 3 8 2 6" xfId="5704"/>
    <cellStyle name="Note 3 8 2 6 2" xfId="16467"/>
    <cellStyle name="Note 3 8 2 6 2 2" xfId="42885"/>
    <cellStyle name="Note 3 8 2 6 3" xfId="26515"/>
    <cellStyle name="Note 3 8 2 6 3 2" xfId="52929"/>
    <cellStyle name="Note 3 8 2 6 4" xfId="32374"/>
    <cellStyle name="Note 3 8 2 7" xfId="6495"/>
    <cellStyle name="Note 3 8 2 7 2" xfId="25254"/>
    <cellStyle name="Note 3 8 2 7 2 2" xfId="51668"/>
    <cellStyle name="Note 3 8 2 7 3" xfId="33165"/>
    <cellStyle name="Note 3 8 2 8" xfId="6175"/>
    <cellStyle name="Note 3 8 2 8 2" xfId="16916"/>
    <cellStyle name="Note 3 8 2 8 2 2" xfId="43334"/>
    <cellStyle name="Note 3 8 2 8 3" xfId="23579"/>
    <cellStyle name="Note 3 8 2 8 3 2" xfId="49993"/>
    <cellStyle name="Note 3 8 2 8 4" xfId="32845"/>
    <cellStyle name="Note 3 8 2 9" xfId="7805"/>
    <cellStyle name="Note 3 8 2 9 2" xfId="18472"/>
    <cellStyle name="Note 3 8 2 9 2 2" xfId="44887"/>
    <cellStyle name="Note 3 8 2 9 3" xfId="26233"/>
    <cellStyle name="Note 3 8 2 9 3 2" xfId="52647"/>
    <cellStyle name="Note 3 8 2 9 4" xfId="34475"/>
    <cellStyle name="Note 3 8 3" xfId="1613"/>
    <cellStyle name="Note 3 8 3 10" xfId="8352"/>
    <cellStyle name="Note 3 8 3 10 2" xfId="19012"/>
    <cellStyle name="Note 3 8 3 10 2 2" xfId="45426"/>
    <cellStyle name="Note 3 8 3 10 3" xfId="16262"/>
    <cellStyle name="Note 3 8 3 10 3 2" xfId="42681"/>
    <cellStyle name="Note 3 8 3 10 4" xfId="34848"/>
    <cellStyle name="Note 3 8 3 11" xfId="11949"/>
    <cellStyle name="Note 3 8 3 11 2" xfId="38370"/>
    <cellStyle name="Note 3 8 3 12" xfId="22627"/>
    <cellStyle name="Note 3 8 3 12 2" xfId="49041"/>
    <cellStyle name="Note 3 8 3 2" xfId="3606"/>
    <cellStyle name="Note 3 8 3 2 2" xfId="9064"/>
    <cellStyle name="Note 3 8 3 2 2 2" xfId="19724"/>
    <cellStyle name="Note 3 8 3 2 2 2 2" xfId="46138"/>
    <cellStyle name="Note 3 8 3 2 2 3" xfId="13083"/>
    <cellStyle name="Note 3 8 3 2 2 3 2" xfId="39504"/>
    <cellStyle name="Note 3 8 3 2 2 4" xfId="35560"/>
    <cellStyle name="Note 3 8 3 2 3" xfId="10329"/>
    <cellStyle name="Note 3 8 3 2 3 2" xfId="20989"/>
    <cellStyle name="Note 3 8 3 2 3 2 2" xfId="47403"/>
    <cellStyle name="Note 3 8 3 2 3 3" xfId="12837"/>
    <cellStyle name="Note 3 8 3 2 3 3 2" xfId="39258"/>
    <cellStyle name="Note 3 8 3 2 3 4" xfId="36825"/>
    <cellStyle name="Note 3 8 3 2 4" xfId="10887"/>
    <cellStyle name="Note 3 8 3 2 4 2" xfId="21532"/>
    <cellStyle name="Note 3 8 3 2 4 2 2" xfId="47946"/>
    <cellStyle name="Note 3 8 3 2 4 3" xfId="28621"/>
    <cellStyle name="Note 3 8 3 2 4 3 2" xfId="55035"/>
    <cellStyle name="Note 3 8 3 2 4 4" xfId="37308"/>
    <cellStyle name="Note 3 8 3 2 5" xfId="8659"/>
    <cellStyle name="Note 3 8 3 2 5 2" xfId="19319"/>
    <cellStyle name="Note 3 8 3 2 5 2 2" xfId="45733"/>
    <cellStyle name="Note 3 8 3 2 5 3" xfId="12569"/>
    <cellStyle name="Note 3 8 3 2 5 3 2" xfId="38990"/>
    <cellStyle name="Note 3 8 3 2 5 4" xfId="35155"/>
    <cellStyle name="Note 3 8 3 2 6" xfId="14391"/>
    <cellStyle name="Note 3 8 3 2 6 2" xfId="40811"/>
    <cellStyle name="Note 3 8 3 2 7" xfId="23815"/>
    <cellStyle name="Note 3 8 3 2 7 2" xfId="50229"/>
    <cellStyle name="Note 3 8 3 2 8" xfId="30276"/>
    <cellStyle name="Note 3 8 3 3" xfId="2715"/>
    <cellStyle name="Note 3 8 3 3 2" xfId="9433"/>
    <cellStyle name="Note 3 8 3 3 2 2" xfId="20093"/>
    <cellStyle name="Note 3 8 3 3 2 2 2" xfId="46507"/>
    <cellStyle name="Note 3 8 3 3 2 3" xfId="12615"/>
    <cellStyle name="Note 3 8 3 3 2 3 2" xfId="39036"/>
    <cellStyle name="Note 3 8 3 3 2 4" xfId="35929"/>
    <cellStyle name="Note 3 8 3 3 3" xfId="13507"/>
    <cellStyle name="Note 3 8 3 3 3 2" xfId="39927"/>
    <cellStyle name="Note 3 8 3 3 4" xfId="25521"/>
    <cellStyle name="Note 3 8 3 3 4 2" xfId="51935"/>
    <cellStyle name="Note 3 8 3 3 5" xfId="29385"/>
    <cellStyle name="Note 3 8 3 4" xfId="5034"/>
    <cellStyle name="Note 3 8 3 4 2" xfId="10149"/>
    <cellStyle name="Note 3 8 3 4 2 2" xfId="20809"/>
    <cellStyle name="Note 3 8 3 4 2 2 2" xfId="47223"/>
    <cellStyle name="Note 3 8 3 4 2 3" xfId="27796"/>
    <cellStyle name="Note 3 8 3 4 2 3 2" xfId="54210"/>
    <cellStyle name="Note 3 8 3 4 2 4" xfId="36645"/>
    <cellStyle name="Note 3 8 3 4 3" xfId="15811"/>
    <cellStyle name="Note 3 8 3 4 3 2" xfId="42230"/>
    <cellStyle name="Note 3 8 3 4 4" xfId="27566"/>
    <cellStyle name="Note 3 8 3 4 4 2" xfId="53980"/>
    <cellStyle name="Note 3 8 3 4 5" xfId="31704"/>
    <cellStyle name="Note 3 8 3 5" xfId="5457"/>
    <cellStyle name="Note 3 8 3 5 2" xfId="10779"/>
    <cellStyle name="Note 3 8 3 5 2 2" xfId="21424"/>
    <cellStyle name="Note 3 8 3 5 2 2 2" xfId="47838"/>
    <cellStyle name="Note 3 8 3 5 2 3" xfId="28513"/>
    <cellStyle name="Note 3 8 3 5 2 3 2" xfId="54927"/>
    <cellStyle name="Note 3 8 3 5 2 4" xfId="37200"/>
    <cellStyle name="Note 3 8 3 5 3" xfId="16230"/>
    <cellStyle name="Note 3 8 3 5 3 2" xfId="42649"/>
    <cellStyle name="Note 3 8 3 5 4" xfId="24260"/>
    <cellStyle name="Note 3 8 3 5 4 2" xfId="50674"/>
    <cellStyle name="Note 3 8 3 5 5" xfId="32127"/>
    <cellStyle name="Note 3 8 3 6" xfId="5505"/>
    <cellStyle name="Note 3 8 3 6 2" xfId="16276"/>
    <cellStyle name="Note 3 8 3 6 2 2" xfId="42695"/>
    <cellStyle name="Note 3 8 3 6 3" xfId="23152"/>
    <cellStyle name="Note 3 8 3 6 3 2" xfId="49566"/>
    <cellStyle name="Note 3 8 3 6 4" xfId="32175"/>
    <cellStyle name="Note 3 8 3 7" xfId="6120"/>
    <cellStyle name="Note 3 8 3 7 2" xfId="24684"/>
    <cellStyle name="Note 3 8 3 7 2 2" xfId="51098"/>
    <cellStyle name="Note 3 8 3 7 3" xfId="32790"/>
    <cellStyle name="Note 3 8 3 8" xfId="3982"/>
    <cellStyle name="Note 3 8 3 8 2" xfId="14765"/>
    <cellStyle name="Note 3 8 3 8 2 2" xfId="41185"/>
    <cellStyle name="Note 3 8 3 8 3" xfId="25379"/>
    <cellStyle name="Note 3 8 3 8 3 2" xfId="51793"/>
    <cellStyle name="Note 3 8 3 8 4" xfId="30652"/>
    <cellStyle name="Note 3 8 3 9" xfId="7369"/>
    <cellStyle name="Note 3 8 3 9 2" xfId="18036"/>
    <cellStyle name="Note 3 8 3 9 2 2" xfId="44452"/>
    <cellStyle name="Note 3 8 3 9 3" xfId="27989"/>
    <cellStyle name="Note 3 8 3 9 3 2" xfId="54403"/>
    <cellStyle name="Note 3 8 3 9 4" xfId="34039"/>
    <cellStyle name="Note 3 8 4" xfId="1828"/>
    <cellStyle name="Note 3 8 4 10" xfId="8378"/>
    <cellStyle name="Note 3 8 4 10 2" xfId="19038"/>
    <cellStyle name="Note 3 8 4 10 2 2" xfId="45452"/>
    <cellStyle name="Note 3 8 4 10 3" xfId="17706"/>
    <cellStyle name="Note 3 8 4 10 3 2" xfId="44123"/>
    <cellStyle name="Note 3 8 4 10 4" xfId="34874"/>
    <cellStyle name="Note 3 8 4 11" xfId="11752"/>
    <cellStyle name="Note 3 8 4 11 2" xfId="38173"/>
    <cellStyle name="Note 3 8 4 12" xfId="26832"/>
    <cellStyle name="Note 3 8 4 12 2" xfId="53246"/>
    <cellStyle name="Note 3 8 4 2" xfId="3805"/>
    <cellStyle name="Note 3 8 4 2 2" xfId="9039"/>
    <cellStyle name="Note 3 8 4 2 2 2" xfId="19699"/>
    <cellStyle name="Note 3 8 4 2 2 2 2" xfId="46113"/>
    <cellStyle name="Note 3 8 4 2 2 3" xfId="11554"/>
    <cellStyle name="Note 3 8 4 2 2 3 2" xfId="37975"/>
    <cellStyle name="Note 3 8 4 2 2 4" xfId="35535"/>
    <cellStyle name="Note 3 8 4 2 3" xfId="10356"/>
    <cellStyle name="Note 3 8 4 2 3 2" xfId="21016"/>
    <cellStyle name="Note 3 8 4 2 3 2 2" xfId="47430"/>
    <cellStyle name="Note 3 8 4 2 3 3" xfId="28281"/>
    <cellStyle name="Note 3 8 4 2 3 3 2" xfId="54695"/>
    <cellStyle name="Note 3 8 4 2 3 4" xfId="36852"/>
    <cellStyle name="Note 3 8 4 2 4" xfId="10912"/>
    <cellStyle name="Note 3 8 4 2 4 2" xfId="21557"/>
    <cellStyle name="Note 3 8 4 2 4 2 2" xfId="47971"/>
    <cellStyle name="Note 3 8 4 2 4 3" xfId="28646"/>
    <cellStyle name="Note 3 8 4 2 4 3 2" xfId="55060"/>
    <cellStyle name="Note 3 8 4 2 4 4" xfId="37333"/>
    <cellStyle name="Note 3 8 4 2 5" xfId="8685"/>
    <cellStyle name="Note 3 8 4 2 5 2" xfId="19345"/>
    <cellStyle name="Note 3 8 4 2 5 2 2" xfId="45759"/>
    <cellStyle name="Note 3 8 4 2 5 3" xfId="16889"/>
    <cellStyle name="Note 3 8 4 2 5 3 2" xfId="43307"/>
    <cellStyle name="Note 3 8 4 2 5 4" xfId="35181"/>
    <cellStyle name="Note 3 8 4 2 6" xfId="14588"/>
    <cellStyle name="Note 3 8 4 2 6 2" xfId="41008"/>
    <cellStyle name="Note 3 8 4 2 7" xfId="22571"/>
    <cellStyle name="Note 3 8 4 2 7 2" xfId="48985"/>
    <cellStyle name="Note 3 8 4 2 8" xfId="30475"/>
    <cellStyle name="Note 3 8 4 3" xfId="4532"/>
    <cellStyle name="Note 3 8 4 3 2" xfId="9408"/>
    <cellStyle name="Note 3 8 4 3 2 2" xfId="20068"/>
    <cellStyle name="Note 3 8 4 3 2 2 2" xfId="46482"/>
    <cellStyle name="Note 3 8 4 3 2 3" xfId="25943"/>
    <cellStyle name="Note 3 8 4 3 2 3 2" xfId="52357"/>
    <cellStyle name="Note 3 8 4 3 2 4" xfId="35904"/>
    <cellStyle name="Note 3 8 4 3 3" xfId="15310"/>
    <cellStyle name="Note 3 8 4 3 3 2" xfId="41730"/>
    <cellStyle name="Note 3 8 4 3 4" xfId="26170"/>
    <cellStyle name="Note 3 8 4 3 4 2" xfId="52584"/>
    <cellStyle name="Note 3 8 4 3 5" xfId="31202"/>
    <cellStyle name="Note 3 8 4 4" xfId="3183"/>
    <cellStyle name="Note 3 8 4 4 2" xfId="10036"/>
    <cellStyle name="Note 3 8 4 4 2 2" xfId="20696"/>
    <cellStyle name="Note 3 8 4 4 2 2 2" xfId="47110"/>
    <cellStyle name="Note 3 8 4 4 2 3" xfId="12495"/>
    <cellStyle name="Note 3 8 4 4 2 3 2" xfId="38916"/>
    <cellStyle name="Note 3 8 4 4 2 4" xfId="36532"/>
    <cellStyle name="Note 3 8 4 4 3" xfId="13973"/>
    <cellStyle name="Note 3 8 4 4 3 2" xfId="40393"/>
    <cellStyle name="Note 3 8 4 4 4" xfId="22317"/>
    <cellStyle name="Note 3 8 4 4 4 2" xfId="48731"/>
    <cellStyle name="Note 3 8 4 4 5" xfId="29853"/>
    <cellStyle name="Note 3 8 4 5" xfId="2870"/>
    <cellStyle name="Note 3 8 4 5 2" xfId="10800"/>
    <cellStyle name="Note 3 8 4 5 2 2" xfId="21445"/>
    <cellStyle name="Note 3 8 4 5 2 2 2" xfId="47859"/>
    <cellStyle name="Note 3 8 4 5 2 3" xfId="28534"/>
    <cellStyle name="Note 3 8 4 5 2 3 2" xfId="54948"/>
    <cellStyle name="Note 3 8 4 5 2 4" xfId="37221"/>
    <cellStyle name="Note 3 8 4 5 3" xfId="13662"/>
    <cellStyle name="Note 3 8 4 5 3 2" xfId="40082"/>
    <cellStyle name="Note 3 8 4 5 4" xfId="26733"/>
    <cellStyle name="Note 3 8 4 5 4 2" xfId="53147"/>
    <cellStyle name="Note 3 8 4 5 5" xfId="29540"/>
    <cellStyle name="Note 3 8 4 6" xfId="5743"/>
    <cellStyle name="Note 3 8 4 6 2" xfId="16505"/>
    <cellStyle name="Note 3 8 4 6 2 2" xfId="42923"/>
    <cellStyle name="Note 3 8 4 6 3" xfId="27222"/>
    <cellStyle name="Note 3 8 4 6 3 2" xfId="53636"/>
    <cellStyle name="Note 3 8 4 6 4" xfId="32413"/>
    <cellStyle name="Note 3 8 4 7" xfId="6217"/>
    <cellStyle name="Note 3 8 4 7 2" xfId="12296"/>
    <cellStyle name="Note 3 8 4 7 2 2" xfId="38717"/>
    <cellStyle name="Note 3 8 4 7 3" xfId="32887"/>
    <cellStyle name="Note 3 8 4 8" xfId="7491"/>
    <cellStyle name="Note 3 8 4 8 2" xfId="18158"/>
    <cellStyle name="Note 3 8 4 8 2 2" xfId="44574"/>
    <cellStyle name="Note 3 8 4 8 3" xfId="24377"/>
    <cellStyle name="Note 3 8 4 8 3 2" xfId="50791"/>
    <cellStyle name="Note 3 8 4 8 4" xfId="34161"/>
    <cellStyle name="Note 3 8 4 9" xfId="7199"/>
    <cellStyle name="Note 3 8 4 9 2" xfId="17866"/>
    <cellStyle name="Note 3 8 4 9 2 2" xfId="44283"/>
    <cellStyle name="Note 3 8 4 9 3" xfId="22828"/>
    <cellStyle name="Note 3 8 4 9 3 2" xfId="49242"/>
    <cellStyle name="Note 3 8 4 9 4" xfId="33869"/>
    <cellStyle name="Note 3 8 5" xfId="2058"/>
    <cellStyle name="Note 3 8 5 10" xfId="8525"/>
    <cellStyle name="Note 3 8 5 10 2" xfId="19185"/>
    <cellStyle name="Note 3 8 5 10 2 2" xfId="45599"/>
    <cellStyle name="Note 3 8 5 10 3" xfId="12195"/>
    <cellStyle name="Note 3 8 5 10 3 2" xfId="38616"/>
    <cellStyle name="Note 3 8 5 10 4" xfId="35021"/>
    <cellStyle name="Note 3 8 5 11" xfId="11542"/>
    <cellStyle name="Note 3 8 5 11 2" xfId="37963"/>
    <cellStyle name="Note 3 8 5 12" xfId="27112"/>
    <cellStyle name="Note 3 8 5 12 2" xfId="53526"/>
    <cellStyle name="Note 3 8 5 2" xfId="4023"/>
    <cellStyle name="Note 3 8 5 2 2" xfId="9682"/>
    <cellStyle name="Note 3 8 5 2 2 2" xfId="20342"/>
    <cellStyle name="Note 3 8 5 2 2 2 2" xfId="46756"/>
    <cellStyle name="Note 3 8 5 2 2 3" xfId="12392"/>
    <cellStyle name="Note 3 8 5 2 2 3 2" xfId="38813"/>
    <cellStyle name="Note 3 8 5 2 2 4" xfId="36178"/>
    <cellStyle name="Note 3 8 5 2 3" xfId="14805"/>
    <cellStyle name="Note 3 8 5 2 3 2" xfId="41225"/>
    <cellStyle name="Note 3 8 5 2 4" xfId="22585"/>
    <cellStyle name="Note 3 8 5 2 4 2" xfId="48999"/>
    <cellStyle name="Note 3 8 5 2 5" xfId="30693"/>
    <cellStyle name="Note 3 8 5 3" xfId="4751"/>
    <cellStyle name="Note 3 8 5 3 2" xfId="9621"/>
    <cellStyle name="Note 3 8 5 3 2 2" xfId="20281"/>
    <cellStyle name="Note 3 8 5 3 2 2 2" xfId="46695"/>
    <cellStyle name="Note 3 8 5 3 2 3" xfId="25922"/>
    <cellStyle name="Note 3 8 5 3 2 3 2" xfId="52336"/>
    <cellStyle name="Note 3 8 5 3 2 4" xfId="36117"/>
    <cellStyle name="Note 3 8 5 3 3" xfId="15528"/>
    <cellStyle name="Note 3 8 5 3 3 2" xfId="41948"/>
    <cellStyle name="Note 3 8 5 3 4" xfId="24744"/>
    <cellStyle name="Note 3 8 5 3 4 2" xfId="51158"/>
    <cellStyle name="Note 3 8 5 3 5" xfId="31421"/>
    <cellStyle name="Note 3 8 5 4" xfId="5331"/>
    <cellStyle name="Note 3 8 5 4 2" xfId="10848"/>
    <cellStyle name="Note 3 8 5 4 2 2" xfId="21493"/>
    <cellStyle name="Note 3 8 5 4 2 2 2" xfId="47907"/>
    <cellStyle name="Note 3 8 5 4 2 3" xfId="28582"/>
    <cellStyle name="Note 3 8 5 4 2 3 2" xfId="54996"/>
    <cellStyle name="Note 3 8 5 4 2 4" xfId="37269"/>
    <cellStyle name="Note 3 8 5 4 3" xfId="16104"/>
    <cellStyle name="Note 3 8 5 4 3 2" xfId="42523"/>
    <cellStyle name="Note 3 8 5 4 4" xfId="23028"/>
    <cellStyle name="Note 3 8 5 4 4 2" xfId="49442"/>
    <cellStyle name="Note 3 8 5 4 5" xfId="32001"/>
    <cellStyle name="Note 3 8 5 5" xfId="5938"/>
    <cellStyle name="Note 3 8 5 5 2" xfId="16690"/>
    <cellStyle name="Note 3 8 5 5 2 2" xfId="43108"/>
    <cellStyle name="Note 3 8 5 5 3" xfId="27286"/>
    <cellStyle name="Note 3 8 5 5 3 2" xfId="53700"/>
    <cellStyle name="Note 3 8 5 5 4" xfId="32608"/>
    <cellStyle name="Note 3 8 5 6" xfId="6538"/>
    <cellStyle name="Note 3 8 5 6 2" xfId="17263"/>
    <cellStyle name="Note 3 8 5 6 2 2" xfId="43681"/>
    <cellStyle name="Note 3 8 5 6 3" xfId="11304"/>
    <cellStyle name="Note 3 8 5 6 3 2" xfId="37725"/>
    <cellStyle name="Note 3 8 5 6 4" xfId="33208"/>
    <cellStyle name="Note 3 8 5 7" xfId="7110"/>
    <cellStyle name="Note 3 8 5 7 2" xfId="23828"/>
    <cellStyle name="Note 3 8 5 7 2 2" xfId="50242"/>
    <cellStyle name="Note 3 8 5 7 3" xfId="33780"/>
    <cellStyle name="Note 3 8 5 8" xfId="7669"/>
    <cellStyle name="Note 3 8 5 8 2" xfId="18336"/>
    <cellStyle name="Note 3 8 5 8 2 2" xfId="44752"/>
    <cellStyle name="Note 3 8 5 8 3" xfId="24547"/>
    <cellStyle name="Note 3 8 5 8 3 2" xfId="50961"/>
    <cellStyle name="Note 3 8 5 8 4" xfId="34339"/>
    <cellStyle name="Note 3 8 5 9" xfId="7821"/>
    <cellStyle name="Note 3 8 5 9 2" xfId="18488"/>
    <cellStyle name="Note 3 8 5 9 2 2" xfId="44903"/>
    <cellStyle name="Note 3 8 5 9 3" xfId="26129"/>
    <cellStyle name="Note 3 8 5 9 3 2" xfId="52543"/>
    <cellStyle name="Note 3 8 5 9 4" xfId="34491"/>
    <cellStyle name="Note 3 8 6" xfId="2482"/>
    <cellStyle name="Note 3 8 6 10" xfId="26447"/>
    <cellStyle name="Note 3 8 6 10 2" xfId="52861"/>
    <cellStyle name="Note 3 8 6 2" xfId="4377"/>
    <cellStyle name="Note 3 8 6 2 2" xfId="9884"/>
    <cellStyle name="Note 3 8 6 2 2 2" xfId="20544"/>
    <cellStyle name="Note 3 8 6 2 2 2 2" xfId="46958"/>
    <cellStyle name="Note 3 8 6 2 2 3" xfId="22605"/>
    <cellStyle name="Note 3 8 6 2 2 3 2" xfId="49019"/>
    <cellStyle name="Note 3 8 6 2 2 4" xfId="36380"/>
    <cellStyle name="Note 3 8 6 2 3" xfId="15155"/>
    <cellStyle name="Note 3 8 6 2 3 2" xfId="41575"/>
    <cellStyle name="Note 3 8 6 2 4" xfId="22603"/>
    <cellStyle name="Note 3 8 6 2 4 2" xfId="49017"/>
    <cellStyle name="Note 3 8 6 2 5" xfId="31047"/>
    <cellStyle name="Note 3 8 6 3" xfId="5110"/>
    <cellStyle name="Note 3 8 6 3 2" xfId="9934"/>
    <cellStyle name="Note 3 8 6 3 2 2" xfId="20594"/>
    <cellStyle name="Note 3 8 6 3 2 2 2" xfId="47008"/>
    <cellStyle name="Note 3 8 6 3 2 3" xfId="27109"/>
    <cellStyle name="Note 3 8 6 3 2 3 2" xfId="53523"/>
    <cellStyle name="Note 3 8 6 3 2 4" xfId="36430"/>
    <cellStyle name="Note 3 8 6 3 3" xfId="15887"/>
    <cellStyle name="Note 3 8 6 3 3 2" xfId="42306"/>
    <cellStyle name="Note 3 8 6 3 4" xfId="24619"/>
    <cellStyle name="Note 3 8 6 3 4 2" xfId="51033"/>
    <cellStyle name="Note 3 8 6 3 5" xfId="31780"/>
    <cellStyle name="Note 3 8 6 4" xfId="6292"/>
    <cellStyle name="Note 3 8 6 4 2" xfId="10994"/>
    <cellStyle name="Note 3 8 6 4 2 2" xfId="21639"/>
    <cellStyle name="Note 3 8 6 4 2 2 2" xfId="48053"/>
    <cellStyle name="Note 3 8 6 4 2 3" xfId="28728"/>
    <cellStyle name="Note 3 8 6 4 2 3 2" xfId="55142"/>
    <cellStyle name="Note 3 8 6 4 2 4" xfId="37415"/>
    <cellStyle name="Note 3 8 6 4 3" xfId="17031"/>
    <cellStyle name="Note 3 8 6 4 3 2" xfId="43449"/>
    <cellStyle name="Note 3 8 6 4 4" xfId="23007"/>
    <cellStyle name="Note 3 8 6 4 4 2" xfId="49421"/>
    <cellStyle name="Note 3 8 6 4 5" xfId="32962"/>
    <cellStyle name="Note 3 8 6 5" xfId="6868"/>
    <cellStyle name="Note 3 8 6 5 2" xfId="17573"/>
    <cellStyle name="Note 3 8 6 5 2 2" xfId="43990"/>
    <cellStyle name="Note 3 8 6 5 3" xfId="22968"/>
    <cellStyle name="Note 3 8 6 5 3 2" xfId="49382"/>
    <cellStyle name="Note 3 8 6 5 4" xfId="33538"/>
    <cellStyle name="Note 3 8 6 6" xfId="7393"/>
    <cellStyle name="Note 3 8 6 6 2" xfId="18060"/>
    <cellStyle name="Note 3 8 6 6 2 2" xfId="44476"/>
    <cellStyle name="Note 3 8 6 6 3" xfId="27670"/>
    <cellStyle name="Note 3 8 6 6 3 2" xfId="54084"/>
    <cellStyle name="Note 3 8 6 6 4" xfId="34063"/>
    <cellStyle name="Note 3 8 6 7" xfId="8015"/>
    <cellStyle name="Note 3 8 6 7 2" xfId="18682"/>
    <cellStyle name="Note 3 8 6 7 2 2" xfId="45096"/>
    <cellStyle name="Note 3 8 6 7 3" xfId="12525"/>
    <cellStyle name="Note 3 8 6 7 3 2" xfId="38946"/>
    <cellStyle name="Note 3 8 6 7 4" xfId="34620"/>
    <cellStyle name="Note 3 8 6 8" xfId="13278"/>
    <cellStyle name="Note 3 8 6 8 2" xfId="39698"/>
    <cellStyle name="Note 3 8 6 9" xfId="18765"/>
    <cellStyle name="Note 3 8 6 9 2" xfId="45179"/>
    <cellStyle name="Note 3 8 7" xfId="3133"/>
    <cellStyle name="Note 3 8 7 2" xfId="9589"/>
    <cellStyle name="Note 3 8 7 2 2" xfId="20249"/>
    <cellStyle name="Note 3 8 7 2 2 2" xfId="46663"/>
    <cellStyle name="Note 3 8 7 2 3" xfId="12216"/>
    <cellStyle name="Note 3 8 7 2 3 2" xfId="38637"/>
    <cellStyle name="Note 3 8 7 2 4" xfId="36085"/>
    <cellStyle name="Note 3 8 7 3" xfId="13924"/>
    <cellStyle name="Note 3 8 7 3 2" xfId="40344"/>
    <cellStyle name="Note 3 8 7 4" xfId="25018"/>
    <cellStyle name="Note 3 8 7 4 2" xfId="51432"/>
    <cellStyle name="Note 3 8 7 5" xfId="29803"/>
    <cellStyle name="Note 3 8 8" xfId="4837"/>
    <cellStyle name="Note 3 8 8 2" xfId="9766"/>
    <cellStyle name="Note 3 8 8 2 2" xfId="20426"/>
    <cellStyle name="Note 3 8 8 2 2 2" xfId="46840"/>
    <cellStyle name="Note 3 8 8 2 3" xfId="13530"/>
    <cellStyle name="Note 3 8 8 2 3 2" xfId="39950"/>
    <cellStyle name="Note 3 8 8 2 4" xfId="36262"/>
    <cellStyle name="Note 3 8 8 3" xfId="15614"/>
    <cellStyle name="Note 3 8 8 3 2" xfId="42034"/>
    <cellStyle name="Note 3 8 8 4" xfId="24177"/>
    <cellStyle name="Note 3 8 8 4 2" xfId="50591"/>
    <cellStyle name="Note 3 8 8 5" xfId="31507"/>
    <cellStyle name="Note 3 8 9" xfId="3324"/>
    <cellStyle name="Note 3 8 9 2" xfId="9600"/>
    <cellStyle name="Note 3 8 9 2 2" xfId="20260"/>
    <cellStyle name="Note 3 8 9 2 2 2" xfId="46674"/>
    <cellStyle name="Note 3 8 9 2 3" xfId="12976"/>
    <cellStyle name="Note 3 8 9 2 3 2" xfId="39397"/>
    <cellStyle name="Note 3 8 9 2 4" xfId="36096"/>
    <cellStyle name="Note 3 8 9 3" xfId="14112"/>
    <cellStyle name="Note 3 8 9 3 2" xfId="40532"/>
    <cellStyle name="Note 3 8 9 4" xfId="25241"/>
    <cellStyle name="Note 3 8 9 4 2" xfId="51655"/>
    <cellStyle name="Note 3 8 9 5" xfId="29994"/>
    <cellStyle name="Note 3 9" xfId="1442"/>
    <cellStyle name="Note 3 9 10" xfId="8380"/>
    <cellStyle name="Note 3 9 10 2" xfId="19040"/>
    <cellStyle name="Note 3 9 10 2 2" xfId="45454"/>
    <cellStyle name="Note 3 9 10 3" xfId="17808"/>
    <cellStyle name="Note 3 9 10 3 2" xfId="44225"/>
    <cellStyle name="Note 3 9 10 4" xfId="34876"/>
    <cellStyle name="Note 3 9 11" xfId="12081"/>
    <cellStyle name="Note 3 9 11 2" xfId="38502"/>
    <cellStyle name="Note 3 9 12" xfId="22190"/>
    <cellStyle name="Note 3 9 12 2" xfId="48604"/>
    <cellStyle name="Note 3 9 2" xfId="3436"/>
    <cellStyle name="Note 3 9 2 2" xfId="8918"/>
    <cellStyle name="Note 3 9 2 2 2" xfId="19578"/>
    <cellStyle name="Note 3 9 2 2 2 2" xfId="45992"/>
    <cellStyle name="Note 3 9 2 2 3" xfId="12210"/>
    <cellStyle name="Note 3 9 2 2 3 2" xfId="38631"/>
    <cellStyle name="Note 3 9 2 2 4" xfId="35414"/>
    <cellStyle name="Note 3 9 2 3" xfId="10465"/>
    <cellStyle name="Note 3 9 2 3 2" xfId="21125"/>
    <cellStyle name="Note 3 9 2 3 2 2" xfId="47539"/>
    <cellStyle name="Note 3 9 2 3 3" xfId="28389"/>
    <cellStyle name="Note 3 9 2 3 3 2" xfId="54803"/>
    <cellStyle name="Note 3 9 2 3 4" xfId="36961"/>
    <cellStyle name="Note 3 9 2 4" xfId="10914"/>
    <cellStyle name="Note 3 9 2 4 2" xfId="21559"/>
    <cellStyle name="Note 3 9 2 4 2 2" xfId="47973"/>
    <cellStyle name="Note 3 9 2 4 3" xfId="28648"/>
    <cellStyle name="Note 3 9 2 4 3 2" xfId="55062"/>
    <cellStyle name="Note 3 9 2 4 4" xfId="37335"/>
    <cellStyle name="Note 3 9 2 5" xfId="8687"/>
    <cellStyle name="Note 3 9 2 5 2" xfId="19347"/>
    <cellStyle name="Note 3 9 2 5 2 2" xfId="45761"/>
    <cellStyle name="Note 3 9 2 5 3" xfId="17731"/>
    <cellStyle name="Note 3 9 2 5 3 2" xfId="44148"/>
    <cellStyle name="Note 3 9 2 5 4" xfId="35183"/>
    <cellStyle name="Note 3 9 2 6" xfId="14221"/>
    <cellStyle name="Note 3 9 2 6 2" xfId="40641"/>
    <cellStyle name="Note 3 9 2 7" xfId="22869"/>
    <cellStyle name="Note 3 9 2 7 2" xfId="49283"/>
    <cellStyle name="Note 3 9 2 8" xfId="30106"/>
    <cellStyle name="Note 3 9 3" xfId="3958"/>
    <cellStyle name="Note 3 9 3 2" xfId="9406"/>
    <cellStyle name="Note 3 9 3 2 2" xfId="20066"/>
    <cellStyle name="Note 3 9 3 2 2 2" xfId="46480"/>
    <cellStyle name="Note 3 9 3 2 3" xfId="16866"/>
    <cellStyle name="Note 3 9 3 2 3 2" xfId="43284"/>
    <cellStyle name="Note 3 9 3 2 4" xfId="35902"/>
    <cellStyle name="Note 3 9 3 3" xfId="14741"/>
    <cellStyle name="Note 3 9 3 3 2" xfId="41161"/>
    <cellStyle name="Note 3 9 3 4" xfId="26321"/>
    <cellStyle name="Note 3 9 3 4 2" xfId="52735"/>
    <cellStyle name="Note 3 9 3 5" xfId="30628"/>
    <cellStyle name="Note 3 9 4" xfId="5064"/>
    <cellStyle name="Note 3 9 4 2" xfId="9998"/>
    <cellStyle name="Note 3 9 4 2 2" xfId="20658"/>
    <cellStyle name="Note 3 9 4 2 2 2" xfId="47072"/>
    <cellStyle name="Note 3 9 4 2 3" xfId="23654"/>
    <cellStyle name="Note 3 9 4 2 3 2" xfId="50068"/>
    <cellStyle name="Note 3 9 4 2 4" xfId="36494"/>
    <cellStyle name="Note 3 9 4 3" xfId="15841"/>
    <cellStyle name="Note 3 9 4 3 2" xfId="42260"/>
    <cellStyle name="Note 3 9 4 4" xfId="27960"/>
    <cellStyle name="Note 3 9 4 4 2" xfId="54374"/>
    <cellStyle name="Note 3 9 4 5" xfId="31734"/>
    <cellStyle name="Note 3 9 5" xfId="3140"/>
    <cellStyle name="Note 3 9 5 2" xfId="10715"/>
    <cellStyle name="Note 3 9 5 2 2" xfId="21360"/>
    <cellStyle name="Note 3 9 5 2 2 2" xfId="47774"/>
    <cellStyle name="Note 3 9 5 2 3" xfId="28455"/>
    <cellStyle name="Note 3 9 5 2 3 2" xfId="54869"/>
    <cellStyle name="Note 3 9 5 2 4" xfId="37136"/>
    <cellStyle name="Note 3 9 5 3" xfId="13931"/>
    <cellStyle name="Note 3 9 5 3 2" xfId="40351"/>
    <cellStyle name="Note 3 9 5 4" xfId="23647"/>
    <cellStyle name="Note 3 9 5 4 2" xfId="50061"/>
    <cellStyle name="Note 3 9 5 5" xfId="29810"/>
    <cellStyle name="Note 3 9 6" xfId="5890"/>
    <cellStyle name="Note 3 9 6 2" xfId="16645"/>
    <cellStyle name="Note 3 9 6 2 2" xfId="43063"/>
    <cellStyle name="Note 3 9 6 3" xfId="24276"/>
    <cellStyle name="Note 3 9 6 3 2" xfId="50690"/>
    <cellStyle name="Note 3 9 6 4" xfId="32560"/>
    <cellStyle name="Note 3 9 7" xfId="6826"/>
    <cellStyle name="Note 3 9 7 2" xfId="21929"/>
    <cellStyle name="Note 3 9 7 2 2" xfId="48343"/>
    <cellStyle name="Note 3 9 7 3" xfId="33496"/>
    <cellStyle name="Note 3 9 8" xfId="6689"/>
    <cellStyle name="Note 3 9 8 2" xfId="17401"/>
    <cellStyle name="Note 3 9 8 2 2" xfId="43819"/>
    <cellStyle name="Note 3 9 8 3" xfId="22400"/>
    <cellStyle name="Note 3 9 8 3 2" xfId="48814"/>
    <cellStyle name="Note 3 9 8 4" xfId="33359"/>
    <cellStyle name="Note 3 9 9" xfId="7663"/>
    <cellStyle name="Note 3 9 9 2" xfId="18330"/>
    <cellStyle name="Note 3 9 9 2 2" xfId="44746"/>
    <cellStyle name="Note 3 9 9 3" xfId="26371"/>
    <cellStyle name="Note 3 9 9 3 2" xfId="52785"/>
    <cellStyle name="Note 3 9 9 4" xfId="34333"/>
    <cellStyle name="Note 4" xfId="55206"/>
    <cellStyle name="Note 5" xfId="55232"/>
    <cellStyle name="Output" xfId="8086" builtinId="21" customBuiltin="1"/>
    <cellStyle name="Output 2" xfId="1102"/>
    <cellStyle name="Output 2 10" xfId="2902"/>
    <cellStyle name="Output 2 10 2" xfId="13694"/>
    <cellStyle name="Output 2 10 2 2" xfId="40114"/>
    <cellStyle name="Output 2 10 3" xfId="21896"/>
    <cellStyle name="Output 2 10 3 2" xfId="48310"/>
    <cellStyle name="Output 2 10 4" xfId="29572"/>
    <cellStyle name="Output 2 11" xfId="6248"/>
    <cellStyle name="Output 2 11 2" xfId="23010"/>
    <cellStyle name="Output 2 11 2 2" xfId="49424"/>
    <cellStyle name="Output 2 11 3" xfId="32918"/>
    <cellStyle name="Output 2 12" xfId="12152"/>
    <cellStyle name="Output 2 12 2" xfId="38573"/>
    <cellStyle name="Output 2 13" xfId="24029"/>
    <cellStyle name="Output 2 13 2" xfId="50443"/>
    <cellStyle name="Output 2 2" xfId="1450"/>
    <cellStyle name="Output 2 2 10" xfId="8388"/>
    <cellStyle name="Output 2 2 10 2" xfId="19048"/>
    <cellStyle name="Output 2 2 10 2 2" xfId="45462"/>
    <cellStyle name="Output 2 2 10 3" xfId="16874"/>
    <cellStyle name="Output 2 2 10 3 2" xfId="43292"/>
    <cellStyle name="Output 2 2 10 4" xfId="34884"/>
    <cellStyle name="Output 2 2 11" xfId="13081"/>
    <cellStyle name="Output 2 2 11 2" xfId="39502"/>
    <cellStyle name="Output 2 2 12" xfId="24782"/>
    <cellStyle name="Output 2 2 12 2" xfId="51196"/>
    <cellStyle name="Output 2 2 2" xfId="3444"/>
    <cellStyle name="Output 2 2 2 2" xfId="9030"/>
    <cellStyle name="Output 2 2 2 2 2" xfId="19690"/>
    <cellStyle name="Output 2 2 2 2 2 2" xfId="46104"/>
    <cellStyle name="Output 2 2 2 2 3" xfId="12477"/>
    <cellStyle name="Output 2 2 2 2 3 2" xfId="38898"/>
    <cellStyle name="Output 2 2 2 2 4" xfId="35526"/>
    <cellStyle name="Output 2 2 2 3" xfId="10138"/>
    <cellStyle name="Output 2 2 2 3 2" xfId="20798"/>
    <cellStyle name="Output 2 2 2 3 2 2" xfId="47212"/>
    <cellStyle name="Output 2 2 2 3 3" xfId="27767"/>
    <cellStyle name="Output 2 2 2 3 3 2" xfId="54181"/>
    <cellStyle name="Output 2 2 2 3 4" xfId="36634"/>
    <cellStyle name="Output 2 2 2 4" xfId="8695"/>
    <cellStyle name="Output 2 2 2 4 2" xfId="19355"/>
    <cellStyle name="Output 2 2 2 4 2 2" xfId="45769"/>
    <cellStyle name="Output 2 2 2 4 3" xfId="12536"/>
    <cellStyle name="Output 2 2 2 4 3 2" xfId="38957"/>
    <cellStyle name="Output 2 2 2 4 4" xfId="35191"/>
    <cellStyle name="Output 2 2 2 5" xfId="14229"/>
    <cellStyle name="Output 2 2 2 5 2" xfId="40649"/>
    <cellStyle name="Output 2 2 2 6" xfId="27511"/>
    <cellStyle name="Output 2 2 2 6 2" xfId="53925"/>
    <cellStyle name="Output 2 2 2 7" xfId="30114"/>
    <cellStyle name="Output 2 2 3" xfId="4310"/>
    <cellStyle name="Output 2 2 3 2" xfId="10802"/>
    <cellStyle name="Output 2 2 3 2 2" xfId="21447"/>
    <cellStyle name="Output 2 2 3 2 2 2" xfId="47861"/>
    <cellStyle name="Output 2 2 3 2 3" xfId="28536"/>
    <cellStyle name="Output 2 2 3 2 3 2" xfId="54950"/>
    <cellStyle name="Output 2 2 3 2 4" xfId="37223"/>
    <cellStyle name="Output 2 2 3 3" xfId="9398"/>
    <cellStyle name="Output 2 2 3 3 2" xfId="20058"/>
    <cellStyle name="Output 2 2 3 3 2 2" xfId="46472"/>
    <cellStyle name="Output 2 2 3 3 3" xfId="17097"/>
    <cellStyle name="Output 2 2 3 3 3 2" xfId="43515"/>
    <cellStyle name="Output 2 2 3 3 4" xfId="35894"/>
    <cellStyle name="Output 2 2 3 4" xfId="15089"/>
    <cellStyle name="Output 2 2 3 4 2" xfId="41509"/>
    <cellStyle name="Output 2 2 3 5" xfId="26670"/>
    <cellStyle name="Output 2 2 3 5 2" xfId="53084"/>
    <cellStyle name="Output 2 2 3 6" xfId="30980"/>
    <cellStyle name="Output 2 2 4" xfId="4323"/>
    <cellStyle name="Output 2 2 4 2" xfId="10254"/>
    <cellStyle name="Output 2 2 4 2 2" xfId="20914"/>
    <cellStyle name="Output 2 2 4 2 2 2" xfId="47328"/>
    <cellStyle name="Output 2 2 4 2 3" xfId="17691"/>
    <cellStyle name="Output 2 2 4 2 3 2" xfId="44108"/>
    <cellStyle name="Output 2 2 4 2 4" xfId="36750"/>
    <cellStyle name="Output 2 2 4 3" xfId="15101"/>
    <cellStyle name="Output 2 2 4 3 2" xfId="41521"/>
    <cellStyle name="Output 2 2 4 4" xfId="27437"/>
    <cellStyle name="Output 2 2 4 4 2" xfId="53851"/>
    <cellStyle name="Output 2 2 4 5" xfId="30993"/>
    <cellStyle name="Output 2 2 5" xfId="5282"/>
    <cellStyle name="Output 2 2 5 2" xfId="16057"/>
    <cellStyle name="Output 2 2 5 2 2" xfId="42476"/>
    <cellStyle name="Output 2 2 5 3" xfId="22283"/>
    <cellStyle name="Output 2 2 5 3 2" xfId="48697"/>
    <cellStyle name="Output 2 2 5 4" xfId="31952"/>
    <cellStyle name="Output 2 2 6" xfId="6244"/>
    <cellStyle name="Output 2 2 6 2" xfId="16985"/>
    <cellStyle name="Output 2 2 6 2 2" xfId="43403"/>
    <cellStyle name="Output 2 2 6 3" xfId="23385"/>
    <cellStyle name="Output 2 2 6 3 2" xfId="49799"/>
    <cellStyle name="Output 2 2 6 4" xfId="32914"/>
    <cellStyle name="Output 2 2 7" xfId="6255"/>
    <cellStyle name="Output 2 2 7 2" xfId="22423"/>
    <cellStyle name="Output 2 2 7 2 2" xfId="48837"/>
    <cellStyle name="Output 2 2 7 3" xfId="32925"/>
    <cellStyle name="Output 2 2 8" xfId="7092"/>
    <cellStyle name="Output 2 2 8 2" xfId="17780"/>
    <cellStyle name="Output 2 2 8 2 2" xfId="44197"/>
    <cellStyle name="Output 2 2 8 3" xfId="24546"/>
    <cellStyle name="Output 2 2 8 3 2" xfId="50960"/>
    <cellStyle name="Output 2 2 8 4" xfId="33762"/>
    <cellStyle name="Output 2 2 9" xfId="7463"/>
    <cellStyle name="Output 2 2 9 2" xfId="18130"/>
    <cellStyle name="Output 2 2 9 2 2" xfId="44546"/>
    <cellStyle name="Output 2 2 9 3" xfId="27402"/>
    <cellStyle name="Output 2 2 9 3 2" xfId="53816"/>
    <cellStyle name="Output 2 2 9 4" xfId="34133"/>
    <cellStyle name="Output 2 3" xfId="1614"/>
    <cellStyle name="Output 2 3 10" xfId="8351"/>
    <cellStyle name="Output 2 3 10 2" xfId="19011"/>
    <cellStyle name="Output 2 3 10 2 2" xfId="45425"/>
    <cellStyle name="Output 2 3 10 3" xfId="12452"/>
    <cellStyle name="Output 2 3 10 3 2" xfId="38873"/>
    <cellStyle name="Output 2 3 10 4" xfId="34847"/>
    <cellStyle name="Output 2 3 11" xfId="11948"/>
    <cellStyle name="Output 2 3 11 2" xfId="38369"/>
    <cellStyle name="Output 2 3 12" xfId="27613"/>
    <cellStyle name="Output 2 3 12 2" xfId="54027"/>
    <cellStyle name="Output 2 3 2" xfId="3607"/>
    <cellStyle name="Output 2 3 2 2" xfId="9065"/>
    <cellStyle name="Output 2 3 2 2 2" xfId="19725"/>
    <cellStyle name="Output 2 3 2 2 2 2" xfId="46139"/>
    <cellStyle name="Output 2 3 2 2 3" xfId="25969"/>
    <cellStyle name="Output 2 3 2 2 3 2" xfId="52383"/>
    <cellStyle name="Output 2 3 2 2 4" xfId="35561"/>
    <cellStyle name="Output 2 3 2 3" xfId="10073"/>
    <cellStyle name="Output 2 3 2 3 2" xfId="20733"/>
    <cellStyle name="Output 2 3 2 3 2 2" xfId="47147"/>
    <cellStyle name="Output 2 3 2 3 3" xfId="27809"/>
    <cellStyle name="Output 2 3 2 3 3 2" xfId="54223"/>
    <cellStyle name="Output 2 3 2 3 4" xfId="36569"/>
    <cellStyle name="Output 2 3 2 4" xfId="8658"/>
    <cellStyle name="Output 2 3 2 4 2" xfId="19318"/>
    <cellStyle name="Output 2 3 2 4 2 2" xfId="45732"/>
    <cellStyle name="Output 2 3 2 4 3" xfId="17373"/>
    <cellStyle name="Output 2 3 2 4 3 2" xfId="43791"/>
    <cellStyle name="Output 2 3 2 4 4" xfId="35154"/>
    <cellStyle name="Output 2 3 2 5" xfId="14392"/>
    <cellStyle name="Output 2 3 2 5 2" xfId="40812"/>
    <cellStyle name="Output 2 3 2 6" xfId="23492"/>
    <cellStyle name="Output 2 3 2 6 2" xfId="49906"/>
    <cellStyle name="Output 2 3 2 7" xfId="30277"/>
    <cellStyle name="Output 2 3 3" xfId="2714"/>
    <cellStyle name="Output 2 3 3 2" xfId="9434"/>
    <cellStyle name="Output 2 3 3 2 2" xfId="20094"/>
    <cellStyle name="Output 2 3 3 2 2 2" xfId="46508"/>
    <cellStyle name="Output 2 3 3 2 3" xfId="17371"/>
    <cellStyle name="Output 2 3 3 2 3 2" xfId="43789"/>
    <cellStyle name="Output 2 3 3 2 4" xfId="35930"/>
    <cellStyle name="Output 2 3 3 3" xfId="13506"/>
    <cellStyle name="Output 2 3 3 3 2" xfId="39926"/>
    <cellStyle name="Output 2 3 3 4" xfId="25296"/>
    <cellStyle name="Output 2 3 3 4 2" xfId="51710"/>
    <cellStyle name="Output 2 3 3 5" xfId="29384"/>
    <cellStyle name="Output 2 3 4" xfId="2621"/>
    <cellStyle name="Output 2 3 4 2" xfId="10277"/>
    <cellStyle name="Output 2 3 4 2 2" xfId="20937"/>
    <cellStyle name="Output 2 3 4 2 2 2" xfId="47351"/>
    <cellStyle name="Output 2 3 4 2 3" xfId="12596"/>
    <cellStyle name="Output 2 3 4 2 3 2" xfId="39017"/>
    <cellStyle name="Output 2 3 4 2 4" xfId="36773"/>
    <cellStyle name="Output 2 3 4 3" xfId="13413"/>
    <cellStyle name="Output 2 3 4 3 2" xfId="39833"/>
    <cellStyle name="Output 2 3 4 4" xfId="21824"/>
    <cellStyle name="Output 2 3 4 4 2" xfId="48238"/>
    <cellStyle name="Output 2 3 4 5" xfId="29291"/>
    <cellStyle name="Output 2 3 5" xfId="3113"/>
    <cellStyle name="Output 2 3 5 2" xfId="13905"/>
    <cellStyle name="Output 2 3 5 2 2" xfId="40325"/>
    <cellStyle name="Output 2 3 5 3" xfId="25656"/>
    <cellStyle name="Output 2 3 5 3 2" xfId="52070"/>
    <cellStyle name="Output 2 3 5 4" xfId="29783"/>
    <cellStyle name="Output 2 3 6" xfId="5504"/>
    <cellStyle name="Output 2 3 6 2" xfId="16275"/>
    <cellStyle name="Output 2 3 6 2 2" xfId="42694"/>
    <cellStyle name="Output 2 3 6 3" xfId="24614"/>
    <cellStyle name="Output 2 3 6 3 2" xfId="51028"/>
    <cellStyle name="Output 2 3 6 4" xfId="32174"/>
    <cellStyle name="Output 2 3 7" xfId="6122"/>
    <cellStyle name="Output 2 3 7 2" xfId="23783"/>
    <cellStyle name="Output 2 3 7 2 2" xfId="50197"/>
    <cellStyle name="Output 2 3 7 3" xfId="32792"/>
    <cellStyle name="Output 2 3 8" xfId="4022"/>
    <cellStyle name="Output 2 3 8 2" xfId="14804"/>
    <cellStyle name="Output 2 3 8 2 2" xfId="41224"/>
    <cellStyle name="Output 2 3 8 3" xfId="24365"/>
    <cellStyle name="Output 2 3 8 3 2" xfId="50779"/>
    <cellStyle name="Output 2 3 8 4" xfId="30692"/>
    <cellStyle name="Output 2 3 9" xfId="4020"/>
    <cellStyle name="Output 2 3 9 2" xfId="14802"/>
    <cellStyle name="Output 2 3 9 2 2" xfId="41222"/>
    <cellStyle name="Output 2 3 9 3" xfId="25230"/>
    <cellStyle name="Output 2 3 9 3 2" xfId="51644"/>
    <cellStyle name="Output 2 3 9 4" xfId="30690"/>
    <cellStyle name="Output 2 4" xfId="1829"/>
    <cellStyle name="Output 2 4 10" xfId="8526"/>
    <cellStyle name="Output 2 4 10 2" xfId="19186"/>
    <cellStyle name="Output 2 4 10 2 2" xfId="45600"/>
    <cellStyle name="Output 2 4 10 3" xfId="14540"/>
    <cellStyle name="Output 2 4 10 3 2" xfId="40960"/>
    <cellStyle name="Output 2 4 10 4" xfId="35022"/>
    <cellStyle name="Output 2 4 11" xfId="11751"/>
    <cellStyle name="Output 2 4 11 2" xfId="38172"/>
    <cellStyle name="Output 2 4 12" xfId="21756"/>
    <cellStyle name="Output 2 4 12 2" xfId="48170"/>
    <cellStyle name="Output 2 4 2" xfId="3806"/>
    <cellStyle name="Output 2 4 2 2" xfId="9275"/>
    <cellStyle name="Output 2 4 2 2 2" xfId="19935"/>
    <cellStyle name="Output 2 4 2 2 2 2" xfId="46349"/>
    <cellStyle name="Output 2 4 2 2 3" xfId="26781"/>
    <cellStyle name="Output 2 4 2 2 3 2" xfId="53195"/>
    <cellStyle name="Output 2 4 2 2 4" xfId="35771"/>
    <cellStyle name="Output 2 4 2 3" xfId="14589"/>
    <cellStyle name="Output 2 4 2 3 2" xfId="41009"/>
    <cellStyle name="Output 2 4 2 4" xfId="26329"/>
    <cellStyle name="Output 2 4 2 4 2" xfId="52743"/>
    <cellStyle name="Output 2 4 2 5" xfId="30476"/>
    <cellStyle name="Output 2 4 3" xfId="4533"/>
    <cellStyle name="Output 2 4 3 2" xfId="9602"/>
    <cellStyle name="Output 2 4 3 2 2" xfId="20262"/>
    <cellStyle name="Output 2 4 3 2 2 2" xfId="46676"/>
    <cellStyle name="Output 2 4 3 2 3" xfId="12751"/>
    <cellStyle name="Output 2 4 3 2 3 2" xfId="39172"/>
    <cellStyle name="Output 2 4 3 2 4" xfId="36098"/>
    <cellStyle name="Output 2 4 3 3" xfId="15311"/>
    <cellStyle name="Output 2 4 3 3 2" xfId="41731"/>
    <cellStyle name="Output 2 4 3 4" xfId="23207"/>
    <cellStyle name="Output 2 4 3 4 2" xfId="49621"/>
    <cellStyle name="Output 2 4 3 5" xfId="31203"/>
    <cellStyle name="Output 2 4 4" xfId="3184"/>
    <cellStyle name="Output 2 4 4 2" xfId="13974"/>
    <cellStyle name="Output 2 4 4 2 2" xfId="40394"/>
    <cellStyle name="Output 2 4 4 3" xfId="21973"/>
    <cellStyle name="Output 2 4 4 3 2" xfId="48387"/>
    <cellStyle name="Output 2 4 4 4" xfId="29854"/>
    <cellStyle name="Output 2 4 5" xfId="4339"/>
    <cellStyle name="Output 2 4 5 2" xfId="15117"/>
    <cellStyle name="Output 2 4 5 2 2" xfId="41537"/>
    <cellStyle name="Output 2 4 5 3" xfId="25264"/>
    <cellStyle name="Output 2 4 5 3 2" xfId="51678"/>
    <cellStyle name="Output 2 4 5 4" xfId="31009"/>
    <cellStyle name="Output 2 4 6" xfId="5744"/>
    <cellStyle name="Output 2 4 6 2" xfId="16506"/>
    <cellStyle name="Output 2 4 6 2 2" xfId="42924"/>
    <cellStyle name="Output 2 4 6 3" xfId="23337"/>
    <cellStyle name="Output 2 4 6 3 2" xfId="49751"/>
    <cellStyle name="Output 2 4 6 4" xfId="32414"/>
    <cellStyle name="Output 2 4 7" xfId="2589"/>
    <cellStyle name="Output 2 4 7 2" xfId="25523"/>
    <cellStyle name="Output 2 4 7 2 2" xfId="51937"/>
    <cellStyle name="Output 2 4 7 3" xfId="29259"/>
    <cellStyle name="Output 2 4 8" xfId="7492"/>
    <cellStyle name="Output 2 4 8 2" xfId="18159"/>
    <cellStyle name="Output 2 4 8 2 2" xfId="44575"/>
    <cellStyle name="Output 2 4 8 3" xfId="24356"/>
    <cellStyle name="Output 2 4 8 3 2" xfId="50770"/>
    <cellStyle name="Output 2 4 8 4" xfId="34162"/>
    <cellStyle name="Output 2 4 9" xfId="7448"/>
    <cellStyle name="Output 2 4 9 2" xfId="18115"/>
    <cellStyle name="Output 2 4 9 2 2" xfId="44531"/>
    <cellStyle name="Output 2 4 9 3" xfId="21890"/>
    <cellStyle name="Output 2 4 9 3 2" xfId="48304"/>
    <cellStyle name="Output 2 4 9 4" xfId="34118"/>
    <cellStyle name="Output 2 5" xfId="2059"/>
    <cellStyle name="Output 2 5 10" xfId="8895"/>
    <cellStyle name="Output 2 5 10 2" xfId="19555"/>
    <cellStyle name="Output 2 5 10 2 2" xfId="45969"/>
    <cellStyle name="Output 2 5 10 3" xfId="27901"/>
    <cellStyle name="Output 2 5 10 3 2" xfId="54315"/>
    <cellStyle name="Output 2 5 10 4" xfId="35391"/>
    <cellStyle name="Output 2 5 11" xfId="11541"/>
    <cellStyle name="Output 2 5 11 2" xfId="37962"/>
    <cellStyle name="Output 2 5 12" xfId="25811"/>
    <cellStyle name="Output 2 5 12 2" xfId="52225"/>
    <cellStyle name="Output 2 5 2" xfId="4024"/>
    <cellStyle name="Output 2 5 2 2" xfId="9883"/>
    <cellStyle name="Output 2 5 2 2 2" xfId="20543"/>
    <cellStyle name="Output 2 5 2 2 2 2" xfId="46957"/>
    <cellStyle name="Output 2 5 2 2 3" xfId="25229"/>
    <cellStyle name="Output 2 5 2 2 3 2" xfId="51643"/>
    <cellStyle name="Output 2 5 2 2 4" xfId="36379"/>
    <cellStyle name="Output 2 5 2 3" xfId="14806"/>
    <cellStyle name="Output 2 5 2 3 2" xfId="41226"/>
    <cellStyle name="Output 2 5 2 4" xfId="27593"/>
    <cellStyle name="Output 2 5 2 4 2" xfId="54007"/>
    <cellStyle name="Output 2 5 2 5" xfId="30694"/>
    <cellStyle name="Output 2 5 3" xfId="4752"/>
    <cellStyle name="Output 2 5 3 2" xfId="9933"/>
    <cellStyle name="Output 2 5 3 2 2" xfId="20593"/>
    <cellStyle name="Output 2 5 3 2 2 2" xfId="47007"/>
    <cellStyle name="Output 2 5 3 2 3" xfId="23966"/>
    <cellStyle name="Output 2 5 3 2 3 2" xfId="50380"/>
    <cellStyle name="Output 2 5 3 2 4" xfId="36429"/>
    <cellStyle name="Output 2 5 3 3" xfId="15529"/>
    <cellStyle name="Output 2 5 3 3 2" xfId="41949"/>
    <cellStyle name="Output 2 5 3 4" xfId="24302"/>
    <cellStyle name="Output 2 5 3 4 2" xfId="50716"/>
    <cellStyle name="Output 2 5 3 5" xfId="31422"/>
    <cellStyle name="Output 2 5 4" xfId="5332"/>
    <cellStyle name="Output 2 5 4 2" xfId="16105"/>
    <cellStyle name="Output 2 5 4 2 2" xfId="42524"/>
    <cellStyle name="Output 2 5 4 3" xfId="25682"/>
    <cellStyle name="Output 2 5 4 3 2" xfId="52096"/>
    <cellStyle name="Output 2 5 4 4" xfId="32002"/>
    <cellStyle name="Output 2 5 5" xfId="5939"/>
    <cellStyle name="Output 2 5 5 2" xfId="16691"/>
    <cellStyle name="Output 2 5 5 2 2" xfId="43109"/>
    <cellStyle name="Output 2 5 5 3" xfId="23021"/>
    <cellStyle name="Output 2 5 5 3 2" xfId="49435"/>
    <cellStyle name="Output 2 5 5 4" xfId="32609"/>
    <cellStyle name="Output 2 5 6" xfId="6539"/>
    <cellStyle name="Output 2 5 6 2" xfId="17264"/>
    <cellStyle name="Output 2 5 6 2 2" xfId="43682"/>
    <cellStyle name="Output 2 5 6 3" xfId="21961"/>
    <cellStyle name="Output 2 5 6 3 2" xfId="48375"/>
    <cellStyle name="Output 2 5 6 4" xfId="33209"/>
    <cellStyle name="Output 2 5 7" xfId="7111"/>
    <cellStyle name="Output 2 5 7 2" xfId="27154"/>
    <cellStyle name="Output 2 5 7 2 2" xfId="53568"/>
    <cellStyle name="Output 2 5 7 3" xfId="33781"/>
    <cellStyle name="Output 2 5 8" xfId="7670"/>
    <cellStyle name="Output 2 5 8 2" xfId="18337"/>
    <cellStyle name="Output 2 5 8 2 2" xfId="44753"/>
    <cellStyle name="Output 2 5 8 3" xfId="24272"/>
    <cellStyle name="Output 2 5 8 3 2" xfId="50686"/>
    <cellStyle name="Output 2 5 8 4" xfId="34340"/>
    <cellStyle name="Output 2 5 9" xfId="7822"/>
    <cellStyle name="Output 2 5 9 2" xfId="18489"/>
    <cellStyle name="Output 2 5 9 2 2" xfId="44904"/>
    <cellStyle name="Output 2 5 9 3" xfId="23774"/>
    <cellStyle name="Output 2 5 9 3 2" xfId="50188"/>
    <cellStyle name="Output 2 5 9 4" xfId="34492"/>
    <cellStyle name="Output 2 6" xfId="1808"/>
    <cellStyle name="Output 2 6 10" xfId="9588"/>
    <cellStyle name="Output 2 6 10 2" xfId="20248"/>
    <cellStyle name="Output 2 6 10 2 2" xfId="46662"/>
    <cellStyle name="Output 2 6 10 3" xfId="17680"/>
    <cellStyle name="Output 2 6 10 3 2" xfId="44097"/>
    <cellStyle name="Output 2 6 10 4" xfId="36084"/>
    <cellStyle name="Output 2 6 11" xfId="11772"/>
    <cellStyle name="Output 2 6 11 2" xfId="38193"/>
    <cellStyle name="Output 2 6 12" xfId="22887"/>
    <cellStyle name="Output 2 6 12 2" xfId="49301"/>
    <cellStyle name="Output 2 6 2" xfId="3785"/>
    <cellStyle name="Output 2 6 2 2" xfId="10706"/>
    <cellStyle name="Output 2 6 2 2 2" xfId="21351"/>
    <cellStyle name="Output 2 6 2 2 2 2" xfId="47765"/>
    <cellStyle name="Output 2 6 2 2 3" xfId="28449"/>
    <cellStyle name="Output 2 6 2 2 3 2" xfId="54863"/>
    <cellStyle name="Output 2 6 2 2 4" xfId="37130"/>
    <cellStyle name="Output 2 6 2 3" xfId="14568"/>
    <cellStyle name="Output 2 6 2 3 2" xfId="40988"/>
    <cellStyle name="Output 2 6 2 4" xfId="26503"/>
    <cellStyle name="Output 2 6 2 4 2" xfId="52917"/>
    <cellStyle name="Output 2 6 2 5" xfId="30455"/>
    <cellStyle name="Output 2 6 3" xfId="4512"/>
    <cellStyle name="Output 2 6 3 2" xfId="15290"/>
    <cellStyle name="Output 2 6 3 2 2" xfId="41710"/>
    <cellStyle name="Output 2 6 3 3" xfId="28064"/>
    <cellStyle name="Output 2 6 3 3 2" xfId="54478"/>
    <cellStyle name="Output 2 6 3 4" xfId="31182"/>
    <cellStyle name="Output 2 6 4" xfId="3167"/>
    <cellStyle name="Output 2 6 4 2" xfId="13957"/>
    <cellStyle name="Output 2 6 4 2 2" xfId="40377"/>
    <cellStyle name="Output 2 6 4 3" xfId="22737"/>
    <cellStyle name="Output 2 6 4 3 2" xfId="49151"/>
    <cellStyle name="Output 2 6 4 4" xfId="29837"/>
    <cellStyle name="Output 2 6 5" xfId="3993"/>
    <cellStyle name="Output 2 6 5 2" xfId="14776"/>
    <cellStyle name="Output 2 6 5 2 2" xfId="41196"/>
    <cellStyle name="Output 2 6 5 3" xfId="23243"/>
    <cellStyle name="Output 2 6 5 3 2" xfId="49657"/>
    <cellStyle name="Output 2 6 5 4" xfId="30663"/>
    <cellStyle name="Output 2 6 6" xfId="5614"/>
    <cellStyle name="Output 2 6 6 2" xfId="16378"/>
    <cellStyle name="Output 2 6 6 2 2" xfId="42796"/>
    <cellStyle name="Output 2 6 6 3" xfId="22436"/>
    <cellStyle name="Output 2 6 6 3 2" xfId="48850"/>
    <cellStyle name="Output 2 6 6 4" xfId="32284"/>
    <cellStyle name="Output 2 6 7" xfId="5843"/>
    <cellStyle name="Output 2 6 7 2" xfId="24976"/>
    <cellStyle name="Output 2 6 7 2 2" xfId="51390"/>
    <cellStyle name="Output 2 6 7 3" xfId="32513"/>
    <cellStyle name="Output 2 6 8" xfId="7471"/>
    <cellStyle name="Output 2 6 8 2" xfId="18138"/>
    <cellStyle name="Output 2 6 8 2 2" xfId="44554"/>
    <cellStyle name="Output 2 6 8 3" xfId="22376"/>
    <cellStyle name="Output 2 6 8 3 2" xfId="48790"/>
    <cellStyle name="Output 2 6 8 4" xfId="34141"/>
    <cellStyle name="Output 2 6 9" xfId="7244"/>
    <cellStyle name="Output 2 6 9 2" xfId="17911"/>
    <cellStyle name="Output 2 6 9 2 2" xfId="44328"/>
    <cellStyle name="Output 2 6 9 3" xfId="22371"/>
    <cellStyle name="Output 2 6 9 3 2" xfId="48785"/>
    <cellStyle name="Output 2 6 9 4" xfId="33914"/>
    <cellStyle name="Output 2 7" xfId="2483"/>
    <cellStyle name="Output 2 7 10" xfId="27724"/>
    <cellStyle name="Output 2 7 10 2" xfId="54138"/>
    <cellStyle name="Output 2 7 2" xfId="4378"/>
    <cellStyle name="Output 2 7 2 2" xfId="15156"/>
    <cellStyle name="Output 2 7 2 2 2" xfId="41576"/>
    <cellStyle name="Output 2 7 2 3" xfId="26971"/>
    <cellStyle name="Output 2 7 2 3 2" xfId="53385"/>
    <cellStyle name="Output 2 7 2 4" xfId="31048"/>
    <cellStyle name="Output 2 7 3" xfId="5111"/>
    <cellStyle name="Output 2 7 3 2" xfId="15888"/>
    <cellStyle name="Output 2 7 3 2 2" xfId="42307"/>
    <cellStyle name="Output 2 7 3 3" xfId="28018"/>
    <cellStyle name="Output 2 7 3 3 2" xfId="54432"/>
    <cellStyle name="Output 2 7 3 4" xfId="31781"/>
    <cellStyle name="Output 2 7 4" xfId="6293"/>
    <cellStyle name="Output 2 7 4 2" xfId="17032"/>
    <cellStyle name="Output 2 7 4 2 2" xfId="43450"/>
    <cellStyle name="Output 2 7 4 3" xfId="11295"/>
    <cellStyle name="Output 2 7 4 3 2" xfId="37716"/>
    <cellStyle name="Output 2 7 4 4" xfId="32963"/>
    <cellStyle name="Output 2 7 5" xfId="6869"/>
    <cellStyle name="Output 2 7 5 2" xfId="17574"/>
    <cellStyle name="Output 2 7 5 2 2" xfId="43991"/>
    <cellStyle name="Output 2 7 5 3" xfId="13058"/>
    <cellStyle name="Output 2 7 5 3 2" xfId="39479"/>
    <cellStyle name="Output 2 7 5 4" xfId="33539"/>
    <cellStyle name="Output 2 7 6" xfId="7394"/>
    <cellStyle name="Output 2 7 6 2" xfId="18061"/>
    <cellStyle name="Output 2 7 6 2 2" xfId="44477"/>
    <cellStyle name="Output 2 7 6 3" xfId="26614"/>
    <cellStyle name="Output 2 7 6 3 2" xfId="53028"/>
    <cellStyle name="Output 2 7 6 4" xfId="34064"/>
    <cellStyle name="Output 2 7 7" xfId="8016"/>
    <cellStyle name="Output 2 7 7 2" xfId="18683"/>
    <cellStyle name="Output 2 7 7 2 2" xfId="45097"/>
    <cellStyle name="Output 2 7 7 3" xfId="21155"/>
    <cellStyle name="Output 2 7 7 3 2" xfId="47569"/>
    <cellStyle name="Output 2 7 7 4" xfId="34621"/>
    <cellStyle name="Output 2 7 8" xfId="13279"/>
    <cellStyle name="Output 2 7 8 2" xfId="39699"/>
    <cellStyle name="Output 2 7 9" xfId="11238"/>
    <cellStyle name="Output 2 7 9 2" xfId="37659"/>
    <cellStyle name="Output 2 8" xfId="3134"/>
    <cellStyle name="Output 2 8 2" xfId="10502"/>
    <cellStyle name="Output 2 8 3" xfId="13925"/>
    <cellStyle name="Output 2 8 3 2" xfId="40345"/>
    <cellStyle name="Output 2 8 4" xfId="24565"/>
    <cellStyle name="Output 2 8 4 2" xfId="50979"/>
    <cellStyle name="Output 2 8 5" xfId="29804"/>
    <cellStyle name="Output 2 9" xfId="2962"/>
    <cellStyle name="Output 2 9 2" xfId="13754"/>
    <cellStyle name="Output 2 9 2 2" xfId="40174"/>
    <cellStyle name="Output 2 9 3" xfId="22618"/>
    <cellStyle name="Output 2 9 3 2" xfId="49032"/>
    <cellStyle name="Output 2 9 4" xfId="29632"/>
    <cellStyle name="Output 3" xfId="1103"/>
    <cellStyle name="Output 3 10" xfId="4163"/>
    <cellStyle name="Output 3 10 2" xfId="14944"/>
    <cellStyle name="Output 3 10 2 2" xfId="41364"/>
    <cellStyle name="Output 3 10 3" xfId="22773"/>
    <cellStyle name="Output 3 10 3 2" xfId="49187"/>
    <cellStyle name="Output 3 10 4" xfId="30833"/>
    <cellStyle name="Output 3 11" xfId="6023"/>
    <cellStyle name="Output 3 11 2" xfId="24285"/>
    <cellStyle name="Output 3 11 2 2" xfId="50699"/>
    <cellStyle name="Output 3 11 3" xfId="32693"/>
    <cellStyle name="Output 3 12" xfId="16191"/>
    <cellStyle name="Output 3 12 2" xfId="42610"/>
    <cellStyle name="Output 3 13" xfId="21920"/>
    <cellStyle name="Output 3 13 2" xfId="48334"/>
    <cellStyle name="Output 3 2" xfId="1451"/>
    <cellStyle name="Output 3 2 10" xfId="8389"/>
    <cellStyle name="Output 3 2 10 2" xfId="19049"/>
    <cellStyle name="Output 3 2 10 2 2" xfId="45463"/>
    <cellStyle name="Output 3 2 10 3" xfId="12774"/>
    <cellStyle name="Output 3 2 10 3 2" xfId="39195"/>
    <cellStyle name="Output 3 2 10 4" xfId="34885"/>
    <cellStyle name="Output 3 2 11" xfId="12076"/>
    <cellStyle name="Output 3 2 11 2" xfId="38497"/>
    <cellStyle name="Output 3 2 12" xfId="24342"/>
    <cellStyle name="Output 3 2 12 2" xfId="50756"/>
    <cellStyle name="Output 3 2 2" xfId="3445"/>
    <cellStyle name="Output 3 2 2 2" xfId="9029"/>
    <cellStyle name="Output 3 2 2 2 2" xfId="19689"/>
    <cellStyle name="Output 3 2 2 2 2 2" xfId="46103"/>
    <cellStyle name="Output 3 2 2 2 3" xfId="22328"/>
    <cellStyle name="Output 3 2 2 2 3 2" xfId="48742"/>
    <cellStyle name="Output 3 2 2 2 4" xfId="35525"/>
    <cellStyle name="Output 3 2 2 3" xfId="9585"/>
    <cellStyle name="Output 3 2 2 3 2" xfId="20245"/>
    <cellStyle name="Output 3 2 2 3 2 2" xfId="46659"/>
    <cellStyle name="Output 3 2 2 3 3" xfId="25926"/>
    <cellStyle name="Output 3 2 2 3 3 2" xfId="52340"/>
    <cellStyle name="Output 3 2 2 3 4" xfId="36081"/>
    <cellStyle name="Output 3 2 2 4" xfId="8696"/>
    <cellStyle name="Output 3 2 2 4 2" xfId="19356"/>
    <cellStyle name="Output 3 2 2 4 2 2" xfId="45770"/>
    <cellStyle name="Output 3 2 2 4 3" xfId="12838"/>
    <cellStyle name="Output 3 2 2 4 3 2" xfId="39259"/>
    <cellStyle name="Output 3 2 2 4 4" xfId="35192"/>
    <cellStyle name="Output 3 2 2 5" xfId="14230"/>
    <cellStyle name="Output 3 2 2 5 2" xfId="40650"/>
    <cellStyle name="Output 3 2 2 6" xfId="23304"/>
    <cellStyle name="Output 3 2 2 6 2" xfId="49718"/>
    <cellStyle name="Output 3 2 2 7" xfId="30115"/>
    <cellStyle name="Output 3 2 3" xfId="3716"/>
    <cellStyle name="Output 3 2 3 2" xfId="9397"/>
    <cellStyle name="Output 3 2 3 2 2" xfId="20057"/>
    <cellStyle name="Output 3 2 3 2 2 2" xfId="46471"/>
    <cellStyle name="Output 3 2 3 2 3" xfId="12529"/>
    <cellStyle name="Output 3 2 3 2 3 2" xfId="38950"/>
    <cellStyle name="Output 3 2 3 2 4" xfId="35893"/>
    <cellStyle name="Output 3 2 3 3" xfId="14500"/>
    <cellStyle name="Output 3 2 3 3 2" xfId="40920"/>
    <cellStyle name="Output 3 2 3 4" xfId="24194"/>
    <cellStyle name="Output 3 2 3 4 2" xfId="50608"/>
    <cellStyle name="Output 3 2 3 5" xfId="30386"/>
    <cellStyle name="Output 3 2 4" xfId="3037"/>
    <cellStyle name="Output 3 2 4 2" xfId="10025"/>
    <cellStyle name="Output 3 2 4 2 2" xfId="20685"/>
    <cellStyle name="Output 3 2 4 2 2 2" xfId="47099"/>
    <cellStyle name="Output 3 2 4 2 3" xfId="17846"/>
    <cellStyle name="Output 3 2 4 2 3 2" xfId="44263"/>
    <cellStyle name="Output 3 2 4 2 4" xfId="36521"/>
    <cellStyle name="Output 3 2 4 3" xfId="13829"/>
    <cellStyle name="Output 3 2 4 3 2" xfId="40249"/>
    <cellStyle name="Output 3 2 4 4" xfId="21767"/>
    <cellStyle name="Output 3 2 4 4 2" xfId="48181"/>
    <cellStyle name="Output 3 2 4 5" xfId="29707"/>
    <cellStyle name="Output 3 2 5" xfId="3371"/>
    <cellStyle name="Output 3 2 5 2" xfId="14158"/>
    <cellStyle name="Output 3 2 5 2 2" xfId="40578"/>
    <cellStyle name="Output 3 2 5 3" xfId="24645"/>
    <cellStyle name="Output 3 2 5 3 2" xfId="51059"/>
    <cellStyle name="Output 3 2 5 4" xfId="30041"/>
    <cellStyle name="Output 3 2 6" xfId="4351"/>
    <cellStyle name="Output 3 2 6 2" xfId="15129"/>
    <cellStyle name="Output 3 2 6 2 2" xfId="41549"/>
    <cellStyle name="Output 3 2 6 3" xfId="25184"/>
    <cellStyle name="Output 3 2 6 3 2" xfId="51598"/>
    <cellStyle name="Output 3 2 6 4" xfId="31021"/>
    <cellStyle name="Output 3 2 7" xfId="5758"/>
    <cellStyle name="Output 3 2 7 2" xfId="23049"/>
    <cellStyle name="Output 3 2 7 2 2" xfId="49463"/>
    <cellStyle name="Output 3 2 7 3" xfId="32428"/>
    <cellStyle name="Output 3 2 8" xfId="6356"/>
    <cellStyle name="Output 3 2 8 2" xfId="17093"/>
    <cellStyle name="Output 3 2 8 2 2" xfId="43511"/>
    <cellStyle name="Output 3 2 8 3" xfId="22898"/>
    <cellStyle name="Output 3 2 8 3 2" xfId="49312"/>
    <cellStyle name="Output 3 2 8 4" xfId="33026"/>
    <cellStyle name="Output 3 2 9" xfId="7665"/>
    <cellStyle name="Output 3 2 9 2" xfId="18332"/>
    <cellStyle name="Output 3 2 9 2 2" xfId="44748"/>
    <cellStyle name="Output 3 2 9 3" xfId="27172"/>
    <cellStyle name="Output 3 2 9 3 2" xfId="53586"/>
    <cellStyle name="Output 3 2 9 4" xfId="34335"/>
    <cellStyle name="Output 3 3" xfId="1615"/>
    <cellStyle name="Output 3 3 10" xfId="8350"/>
    <cellStyle name="Output 3 3 10 2" xfId="19010"/>
    <cellStyle name="Output 3 3 10 2 2" xfId="45424"/>
    <cellStyle name="Output 3 3 10 3" xfId="17651"/>
    <cellStyle name="Output 3 3 10 3 2" xfId="44068"/>
    <cellStyle name="Output 3 3 10 4" xfId="34846"/>
    <cellStyle name="Output 3 3 11" xfId="11947"/>
    <cellStyle name="Output 3 3 11 2" xfId="38368"/>
    <cellStyle name="Output 3 3 12" xfId="23477"/>
    <cellStyle name="Output 3 3 12 2" xfId="49891"/>
    <cellStyle name="Output 3 3 2" xfId="3608"/>
    <cellStyle name="Output 3 3 2 2" xfId="9066"/>
    <cellStyle name="Output 3 3 2 2 2" xfId="19726"/>
    <cellStyle name="Output 3 3 2 2 2 2" xfId="46140"/>
    <cellStyle name="Output 3 3 2 2 3" xfId="28246"/>
    <cellStyle name="Output 3 3 2 2 3 2" xfId="54660"/>
    <cellStyle name="Output 3 3 2 2 4" xfId="35562"/>
    <cellStyle name="Output 3 3 2 3" xfId="9671"/>
    <cellStyle name="Output 3 3 2 3 2" xfId="20331"/>
    <cellStyle name="Output 3 3 2 3 2 2" xfId="46745"/>
    <cellStyle name="Output 3 3 2 3 3" xfId="26719"/>
    <cellStyle name="Output 3 3 2 3 3 2" xfId="53133"/>
    <cellStyle name="Output 3 3 2 3 4" xfId="36167"/>
    <cellStyle name="Output 3 3 2 4" xfId="8657"/>
    <cellStyle name="Output 3 3 2 4 2" xfId="19317"/>
    <cellStyle name="Output 3 3 2 4 2 2" xfId="45731"/>
    <cellStyle name="Output 3 3 2 4 3" xfId="12478"/>
    <cellStyle name="Output 3 3 2 4 3 2" xfId="38899"/>
    <cellStyle name="Output 3 3 2 4 4" xfId="35153"/>
    <cellStyle name="Output 3 3 2 5" xfId="14393"/>
    <cellStyle name="Output 3 3 2 5 2" xfId="40813"/>
    <cellStyle name="Output 3 3 2 6" xfId="22225"/>
    <cellStyle name="Output 3 3 2 6 2" xfId="48639"/>
    <cellStyle name="Output 3 3 2 7" xfId="30278"/>
    <cellStyle name="Output 3 3 3" xfId="2713"/>
    <cellStyle name="Output 3 3 3 2" xfId="9435"/>
    <cellStyle name="Output 3 3 3 2 2" xfId="20095"/>
    <cellStyle name="Output 3 3 3 2 2 2" xfId="46509"/>
    <cellStyle name="Output 3 3 3 2 3" xfId="25940"/>
    <cellStyle name="Output 3 3 3 2 3 2" xfId="52354"/>
    <cellStyle name="Output 3 3 3 2 4" xfId="35931"/>
    <cellStyle name="Output 3 3 3 3" xfId="13505"/>
    <cellStyle name="Output 3 3 3 3 2" xfId="39925"/>
    <cellStyle name="Output 3 3 3 4" xfId="26473"/>
    <cellStyle name="Output 3 3 3 4 2" xfId="52887"/>
    <cellStyle name="Output 3 3 3 5" xfId="29383"/>
    <cellStyle name="Output 3 3 4" xfId="4679"/>
    <cellStyle name="Output 3 3 4 2" xfId="10023"/>
    <cellStyle name="Output 3 3 4 2 2" xfId="20683"/>
    <cellStyle name="Output 3 3 4 2 2 2" xfId="47097"/>
    <cellStyle name="Output 3 3 4 2 3" xfId="12980"/>
    <cellStyle name="Output 3 3 4 2 3 2" xfId="39401"/>
    <cellStyle name="Output 3 3 4 2 4" xfId="36519"/>
    <cellStyle name="Output 3 3 4 3" xfId="15457"/>
    <cellStyle name="Output 3 3 4 3 2" xfId="41877"/>
    <cellStyle name="Output 3 3 4 4" xfId="23226"/>
    <cellStyle name="Output 3 3 4 4 2" xfId="49640"/>
    <cellStyle name="Output 3 3 4 5" xfId="31349"/>
    <cellStyle name="Output 3 3 5" xfId="5251"/>
    <cellStyle name="Output 3 3 5 2" xfId="16026"/>
    <cellStyle name="Output 3 3 5 2 2" xfId="42445"/>
    <cellStyle name="Output 3 3 5 3" xfId="27277"/>
    <cellStyle name="Output 3 3 5 3 2" xfId="53691"/>
    <cellStyle name="Output 3 3 5 4" xfId="31921"/>
    <cellStyle name="Output 3 3 6" xfId="5506"/>
    <cellStyle name="Output 3 3 6 2" xfId="16277"/>
    <cellStyle name="Output 3 3 6 2 2" xfId="42696"/>
    <cellStyle name="Output 3 3 6 3" xfId="23463"/>
    <cellStyle name="Output 3 3 6 3 2" xfId="49877"/>
    <cellStyle name="Output 3 3 6 4" xfId="32176"/>
    <cellStyle name="Output 3 3 7" xfId="6647"/>
    <cellStyle name="Output 3 3 7 2" xfId="24826"/>
    <cellStyle name="Output 3 3 7 2 2" xfId="51240"/>
    <cellStyle name="Output 3 3 7 3" xfId="33317"/>
    <cellStyle name="Output 3 3 8" xfId="2876"/>
    <cellStyle name="Output 3 3 8 2" xfId="13668"/>
    <cellStyle name="Output 3 3 8 2 2" xfId="40088"/>
    <cellStyle name="Output 3 3 8 3" xfId="24359"/>
    <cellStyle name="Output 3 3 8 3 2" xfId="50773"/>
    <cellStyle name="Output 3 3 8 4" xfId="29546"/>
    <cellStyle name="Output 3 3 9" xfId="7788"/>
    <cellStyle name="Output 3 3 9 2" xfId="18455"/>
    <cellStyle name="Output 3 3 9 2 2" xfId="44870"/>
    <cellStyle name="Output 3 3 9 3" xfId="28167"/>
    <cellStyle name="Output 3 3 9 3 2" xfId="54581"/>
    <cellStyle name="Output 3 3 9 4" xfId="34458"/>
    <cellStyle name="Output 3 4" xfId="1830"/>
    <cellStyle name="Output 3 4 10" xfId="8527"/>
    <cellStyle name="Output 3 4 10 2" xfId="19187"/>
    <cellStyle name="Output 3 4 10 2 2" xfId="45601"/>
    <cellStyle name="Output 3 4 10 3" xfId="12467"/>
    <cellStyle name="Output 3 4 10 3 2" xfId="38888"/>
    <cellStyle name="Output 3 4 10 4" xfId="35023"/>
    <cellStyle name="Output 3 4 11" xfId="11750"/>
    <cellStyle name="Output 3 4 11 2" xfId="38171"/>
    <cellStyle name="Output 3 4 12" xfId="26464"/>
    <cellStyle name="Output 3 4 12 2" xfId="52878"/>
    <cellStyle name="Output 3 4 2" xfId="3807"/>
    <cellStyle name="Output 3 4 2 2" xfId="9274"/>
    <cellStyle name="Output 3 4 2 2 2" xfId="19934"/>
    <cellStyle name="Output 3 4 2 2 2 2" xfId="46348"/>
    <cellStyle name="Output 3 4 2 2 3" xfId="11799"/>
    <cellStyle name="Output 3 4 2 2 3 2" xfId="38220"/>
    <cellStyle name="Output 3 4 2 2 4" xfId="35770"/>
    <cellStyle name="Output 3 4 2 3" xfId="14590"/>
    <cellStyle name="Output 3 4 2 3 2" xfId="41010"/>
    <cellStyle name="Output 3 4 2 4" xfId="27519"/>
    <cellStyle name="Output 3 4 2 4 2" xfId="53933"/>
    <cellStyle name="Output 3 4 2 5" xfId="30477"/>
    <cellStyle name="Output 3 4 3" xfId="4534"/>
    <cellStyle name="Output 3 4 3 2" xfId="9620"/>
    <cellStyle name="Output 3 4 3 2 2" xfId="20280"/>
    <cellStyle name="Output 3 4 3 2 2 2" xfId="46694"/>
    <cellStyle name="Output 3 4 3 2 3" xfId="12217"/>
    <cellStyle name="Output 3 4 3 2 3 2" xfId="38638"/>
    <cellStyle name="Output 3 4 3 2 4" xfId="36116"/>
    <cellStyle name="Output 3 4 3 3" xfId="15312"/>
    <cellStyle name="Output 3 4 3 3 2" xfId="41732"/>
    <cellStyle name="Output 3 4 3 4" xfId="22212"/>
    <cellStyle name="Output 3 4 3 4 2" xfId="48626"/>
    <cellStyle name="Output 3 4 3 5" xfId="31204"/>
    <cellStyle name="Output 3 4 4" xfId="3336"/>
    <cellStyle name="Output 3 4 4 2" xfId="14123"/>
    <cellStyle name="Output 3 4 4 2 2" xfId="40543"/>
    <cellStyle name="Output 3 4 4 3" xfId="26189"/>
    <cellStyle name="Output 3 4 4 3 2" xfId="52603"/>
    <cellStyle name="Output 3 4 4 4" xfId="30006"/>
    <cellStyle name="Output 3 4 5" xfId="3747"/>
    <cellStyle name="Output 3 4 5 2" xfId="14530"/>
    <cellStyle name="Output 3 4 5 2 2" xfId="40950"/>
    <cellStyle name="Output 3 4 5 3" xfId="27635"/>
    <cellStyle name="Output 3 4 5 3 2" xfId="54049"/>
    <cellStyle name="Output 3 4 5 4" xfId="30417"/>
    <cellStyle name="Output 3 4 6" xfId="5745"/>
    <cellStyle name="Output 3 4 6 2" xfId="16507"/>
    <cellStyle name="Output 3 4 6 2 2" xfId="42925"/>
    <cellStyle name="Output 3 4 6 3" xfId="26952"/>
    <cellStyle name="Output 3 4 6 3 2" xfId="53366"/>
    <cellStyle name="Output 3 4 6 4" xfId="32415"/>
    <cellStyle name="Output 3 4 7" xfId="5308"/>
    <cellStyle name="Output 3 4 7 2" xfId="28129"/>
    <cellStyle name="Output 3 4 7 2 2" xfId="54543"/>
    <cellStyle name="Output 3 4 7 3" xfId="31978"/>
    <cellStyle name="Output 3 4 8" xfId="7493"/>
    <cellStyle name="Output 3 4 8 2" xfId="18160"/>
    <cellStyle name="Output 3 4 8 2 2" xfId="44576"/>
    <cellStyle name="Output 3 4 8 3" xfId="22583"/>
    <cellStyle name="Output 3 4 8 3 2" xfId="48997"/>
    <cellStyle name="Output 3 4 8 4" xfId="34163"/>
    <cellStyle name="Output 3 4 9" xfId="5566"/>
    <cellStyle name="Output 3 4 9 2" xfId="16336"/>
    <cellStyle name="Output 3 4 9 2 2" xfId="42755"/>
    <cellStyle name="Output 3 4 9 3" xfId="22838"/>
    <cellStyle name="Output 3 4 9 3 2" xfId="49252"/>
    <cellStyle name="Output 3 4 9 4" xfId="32236"/>
    <cellStyle name="Output 3 5" xfId="2060"/>
    <cellStyle name="Output 3 5 10" xfId="8894"/>
    <cellStyle name="Output 3 5 10 2" xfId="19554"/>
    <cellStyle name="Output 3 5 10 2 2" xfId="45968"/>
    <cellStyle name="Output 3 5 10 3" xfId="27754"/>
    <cellStyle name="Output 3 5 10 3 2" xfId="54168"/>
    <cellStyle name="Output 3 5 10 4" xfId="35390"/>
    <cellStyle name="Output 3 5 11" xfId="11540"/>
    <cellStyle name="Output 3 5 11 2" xfId="37961"/>
    <cellStyle name="Output 3 5 12" xfId="25336"/>
    <cellStyle name="Output 3 5 12 2" xfId="51750"/>
    <cellStyle name="Output 3 5 2" xfId="4025"/>
    <cellStyle name="Output 3 5 2 2" xfId="9882"/>
    <cellStyle name="Output 3 5 2 2 2" xfId="20542"/>
    <cellStyle name="Output 3 5 2 2 2 2" xfId="46956"/>
    <cellStyle name="Output 3 5 2 2 3" xfId="26229"/>
    <cellStyle name="Output 3 5 2 2 3 2" xfId="52643"/>
    <cellStyle name="Output 3 5 2 2 4" xfId="36378"/>
    <cellStyle name="Output 3 5 2 3" xfId="14807"/>
    <cellStyle name="Output 3 5 2 3 2" xfId="41227"/>
    <cellStyle name="Output 3 5 2 4" xfId="21895"/>
    <cellStyle name="Output 3 5 2 4 2" xfId="48309"/>
    <cellStyle name="Output 3 5 2 5" xfId="30695"/>
    <cellStyle name="Output 3 5 3" xfId="4753"/>
    <cellStyle name="Output 3 5 3 2" xfId="9687"/>
    <cellStyle name="Output 3 5 3 2 2" xfId="20347"/>
    <cellStyle name="Output 3 5 3 2 2 2" xfId="46761"/>
    <cellStyle name="Output 3 5 3 2 3" xfId="27832"/>
    <cellStyle name="Output 3 5 3 2 3 2" xfId="54246"/>
    <cellStyle name="Output 3 5 3 2 4" xfId="36183"/>
    <cellStyle name="Output 3 5 3 3" xfId="15530"/>
    <cellStyle name="Output 3 5 3 3 2" xfId="41950"/>
    <cellStyle name="Output 3 5 3 4" xfId="28056"/>
    <cellStyle name="Output 3 5 3 4 2" xfId="54470"/>
    <cellStyle name="Output 3 5 3 5" xfId="31423"/>
    <cellStyle name="Output 3 5 4" xfId="5333"/>
    <cellStyle name="Output 3 5 4 2" xfId="16106"/>
    <cellStyle name="Output 3 5 4 2 2" xfId="42525"/>
    <cellStyle name="Output 3 5 4 3" xfId="25578"/>
    <cellStyle name="Output 3 5 4 3 2" xfId="51992"/>
    <cellStyle name="Output 3 5 4 4" xfId="32003"/>
    <cellStyle name="Output 3 5 5" xfId="5940"/>
    <cellStyle name="Output 3 5 5 2" xfId="16692"/>
    <cellStyle name="Output 3 5 5 2 2" xfId="43110"/>
    <cellStyle name="Output 3 5 5 3" xfId="25674"/>
    <cellStyle name="Output 3 5 5 3 2" xfId="52088"/>
    <cellStyle name="Output 3 5 5 4" xfId="32610"/>
    <cellStyle name="Output 3 5 6" xfId="6540"/>
    <cellStyle name="Output 3 5 6 2" xfId="17265"/>
    <cellStyle name="Output 3 5 6 2 2" xfId="43683"/>
    <cellStyle name="Output 3 5 6 3" xfId="23933"/>
    <cellStyle name="Output 3 5 6 3 2" xfId="50347"/>
    <cellStyle name="Output 3 5 6 4" xfId="33210"/>
    <cellStyle name="Output 3 5 7" xfId="7112"/>
    <cellStyle name="Output 3 5 7 2" xfId="23390"/>
    <cellStyle name="Output 3 5 7 2 2" xfId="49804"/>
    <cellStyle name="Output 3 5 7 3" xfId="33782"/>
    <cellStyle name="Output 3 5 8" xfId="7671"/>
    <cellStyle name="Output 3 5 8 2" xfId="18338"/>
    <cellStyle name="Output 3 5 8 2 2" xfId="44754"/>
    <cellStyle name="Output 3 5 8 3" xfId="23823"/>
    <cellStyle name="Output 3 5 8 3 2" xfId="50237"/>
    <cellStyle name="Output 3 5 8 4" xfId="34341"/>
    <cellStyle name="Output 3 5 9" xfId="7823"/>
    <cellStyle name="Output 3 5 9 2" xfId="18490"/>
    <cellStyle name="Output 3 5 9 2 2" xfId="44905"/>
    <cellStyle name="Output 3 5 9 3" xfId="24385"/>
    <cellStyle name="Output 3 5 9 3 2" xfId="50799"/>
    <cellStyle name="Output 3 5 9 4" xfId="34493"/>
    <cellStyle name="Output 3 6" xfId="1809"/>
    <cellStyle name="Output 3 6 10" xfId="9587"/>
    <cellStyle name="Output 3 6 10 2" xfId="20247"/>
    <cellStyle name="Output 3 6 10 2 2" xfId="46661"/>
    <cellStyle name="Output 3 6 10 3" xfId="21205"/>
    <cellStyle name="Output 3 6 10 3 2" xfId="47619"/>
    <cellStyle name="Output 3 6 10 4" xfId="36083"/>
    <cellStyle name="Output 3 6 11" xfId="11771"/>
    <cellStyle name="Output 3 6 11 2" xfId="38192"/>
    <cellStyle name="Output 3 6 12" xfId="26480"/>
    <cellStyle name="Output 3 6 12 2" xfId="52894"/>
    <cellStyle name="Output 3 6 2" xfId="3786"/>
    <cellStyle name="Output 3 6 2 2" xfId="10705"/>
    <cellStyle name="Output 3 6 2 2 2" xfId="21350"/>
    <cellStyle name="Output 3 6 2 2 2 2" xfId="47764"/>
    <cellStyle name="Output 3 6 2 2 3" xfId="28448"/>
    <cellStyle name="Output 3 6 2 2 3 2" xfId="54862"/>
    <cellStyle name="Output 3 6 2 2 4" xfId="37129"/>
    <cellStyle name="Output 3 6 2 3" xfId="14569"/>
    <cellStyle name="Output 3 6 2 3 2" xfId="40989"/>
    <cellStyle name="Output 3 6 2 4" xfId="25284"/>
    <cellStyle name="Output 3 6 2 4 2" xfId="51698"/>
    <cellStyle name="Output 3 6 2 5" xfId="30456"/>
    <cellStyle name="Output 3 6 3" xfId="4513"/>
    <cellStyle name="Output 3 6 3 2" xfId="15291"/>
    <cellStyle name="Output 3 6 3 2 2" xfId="41711"/>
    <cellStyle name="Output 3 6 3 3" xfId="27121"/>
    <cellStyle name="Output 3 6 3 3 2" xfId="53535"/>
    <cellStyle name="Output 3 6 3 4" xfId="31183"/>
    <cellStyle name="Output 3 6 4" xfId="3168"/>
    <cellStyle name="Output 3 6 4 2" xfId="13958"/>
    <cellStyle name="Output 3 6 4 2 2" xfId="40378"/>
    <cellStyle name="Output 3 6 4 3" xfId="26278"/>
    <cellStyle name="Output 3 6 4 3 2" xfId="52692"/>
    <cellStyle name="Output 3 6 4 4" xfId="29838"/>
    <cellStyle name="Output 3 6 5" xfId="3398"/>
    <cellStyle name="Output 3 6 5 2" xfId="14184"/>
    <cellStyle name="Output 3 6 5 2 2" xfId="40604"/>
    <cellStyle name="Output 3 6 5 3" xfId="27410"/>
    <cellStyle name="Output 3 6 5 3 2" xfId="53824"/>
    <cellStyle name="Output 3 6 5 4" xfId="30068"/>
    <cellStyle name="Output 3 6 6" xfId="5727"/>
    <cellStyle name="Output 3 6 6 2" xfId="16489"/>
    <cellStyle name="Output 3 6 6 2 2" xfId="42907"/>
    <cellStyle name="Output 3 6 6 3" xfId="27174"/>
    <cellStyle name="Output 3 6 6 3 2" xfId="53588"/>
    <cellStyle name="Output 3 6 6 4" xfId="32397"/>
    <cellStyle name="Output 3 6 7" xfId="6337"/>
    <cellStyle name="Output 3 6 7 2" xfId="22626"/>
    <cellStyle name="Output 3 6 7 2 2" xfId="49040"/>
    <cellStyle name="Output 3 6 7 3" xfId="33007"/>
    <cellStyle name="Output 3 6 8" xfId="7472"/>
    <cellStyle name="Output 3 6 8 2" xfId="18139"/>
    <cellStyle name="Output 3 6 8 2 2" xfId="44555"/>
    <cellStyle name="Output 3 6 8 3" xfId="26141"/>
    <cellStyle name="Output 3 6 8 3 2" xfId="52555"/>
    <cellStyle name="Output 3 6 8 4" xfId="34142"/>
    <cellStyle name="Output 3 6 9" xfId="7454"/>
    <cellStyle name="Output 3 6 9 2" xfId="18121"/>
    <cellStyle name="Output 3 6 9 2 2" xfId="44537"/>
    <cellStyle name="Output 3 6 9 3" xfId="26642"/>
    <cellStyle name="Output 3 6 9 3 2" xfId="53056"/>
    <cellStyle name="Output 3 6 9 4" xfId="34124"/>
    <cellStyle name="Output 3 7" xfId="2484"/>
    <cellStyle name="Output 3 7 10" xfId="26561"/>
    <cellStyle name="Output 3 7 10 2" xfId="52975"/>
    <cellStyle name="Output 3 7 2" xfId="4379"/>
    <cellStyle name="Output 3 7 2 2" xfId="15157"/>
    <cellStyle name="Output 3 7 2 2 2" xfId="41577"/>
    <cellStyle name="Output 3 7 2 3" xfId="22295"/>
    <cellStyle name="Output 3 7 2 3 2" xfId="48709"/>
    <cellStyle name="Output 3 7 2 4" xfId="31049"/>
    <cellStyle name="Output 3 7 3" xfId="5112"/>
    <cellStyle name="Output 3 7 3 2" xfId="15889"/>
    <cellStyle name="Output 3 7 3 2 2" xfId="42308"/>
    <cellStyle name="Output 3 7 3 3" xfId="24173"/>
    <cellStyle name="Output 3 7 3 3 2" xfId="50587"/>
    <cellStyle name="Output 3 7 3 4" xfId="31782"/>
    <cellStyle name="Output 3 7 4" xfId="6294"/>
    <cellStyle name="Output 3 7 4 2" xfId="17033"/>
    <cellStyle name="Output 3 7 4 2 2" xfId="43451"/>
    <cellStyle name="Output 3 7 4 3" xfId="25252"/>
    <cellStyle name="Output 3 7 4 3 2" xfId="51666"/>
    <cellStyle name="Output 3 7 4 4" xfId="32964"/>
    <cellStyle name="Output 3 7 5" xfId="6870"/>
    <cellStyle name="Output 3 7 5 2" xfId="17575"/>
    <cellStyle name="Output 3 7 5 2 2" xfId="43992"/>
    <cellStyle name="Output 3 7 5 3" xfId="24277"/>
    <cellStyle name="Output 3 7 5 3 2" xfId="50691"/>
    <cellStyle name="Output 3 7 5 4" xfId="33540"/>
    <cellStyle name="Output 3 7 6" xfId="7395"/>
    <cellStyle name="Output 3 7 6 2" xfId="18062"/>
    <cellStyle name="Output 3 7 6 2 2" xfId="44478"/>
    <cellStyle name="Output 3 7 6 3" xfId="22377"/>
    <cellStyle name="Output 3 7 6 3 2" xfId="48791"/>
    <cellStyle name="Output 3 7 6 4" xfId="34065"/>
    <cellStyle name="Output 3 7 7" xfId="8017"/>
    <cellStyle name="Output 3 7 7 2" xfId="18684"/>
    <cellStyle name="Output 3 7 7 2 2" xfId="45098"/>
    <cellStyle name="Output 3 7 7 3" xfId="17258"/>
    <cellStyle name="Output 3 7 7 3 2" xfId="43676"/>
    <cellStyle name="Output 3 7 7 4" xfId="34622"/>
    <cellStyle name="Output 3 7 8" xfId="13280"/>
    <cellStyle name="Output 3 7 8 2" xfId="39700"/>
    <cellStyle name="Output 3 7 9" xfId="21192"/>
    <cellStyle name="Output 3 7 9 2" xfId="47606"/>
    <cellStyle name="Output 3 8" xfId="3135"/>
    <cellStyle name="Output 3 8 2" xfId="13926"/>
    <cellStyle name="Output 3 8 2 2" xfId="40346"/>
    <cellStyle name="Output 3 8 3" xfId="23698"/>
    <cellStyle name="Output 3 8 3 2" xfId="50112"/>
    <cellStyle name="Output 3 8 4" xfId="29805"/>
    <cellStyle name="Output 3 9" xfId="15"/>
    <cellStyle name="Output 3 9 2" xfId="11119"/>
    <cellStyle name="Output 3 9 2 2" xfId="37540"/>
    <cellStyle name="Output 3 9 3" xfId="25077"/>
    <cellStyle name="Output 3 9 3 2" xfId="51491"/>
    <cellStyle name="Output 3 9 4" xfId="28747"/>
    <cellStyle name="Outputs" xfId="2575"/>
    <cellStyle name="Percent" xfId="1" builtinId="5"/>
    <cellStyle name="Percent 10" xfId="1104"/>
    <cellStyle name="Percent 10 2" xfId="2151"/>
    <cellStyle name="Percent 10 2 2" xfId="13003"/>
    <cellStyle name="Percent 10 2 2 2" xfId="39424"/>
    <cellStyle name="Percent 10 2 3" xfId="29129"/>
    <cellStyle name="Percent 10 64" xfId="2545"/>
    <cellStyle name="Percent 10 64 2" xfId="13341"/>
    <cellStyle name="Percent 10 64 2 2" xfId="39761"/>
    <cellStyle name="Percent 10 64 3" xfId="29239"/>
    <cellStyle name="Percent 11" xfId="1105"/>
    <cellStyle name="Percent 12" xfId="1106"/>
    <cellStyle name="Percent 13" xfId="1107"/>
    <cellStyle name="Percent 14" xfId="1108"/>
    <cellStyle name="Percent 15" xfId="2247"/>
    <cellStyle name="Percent 15 2" xfId="10534"/>
    <cellStyle name="Percent 16" xfId="17"/>
    <cellStyle name="Percent 2" xfId="1109"/>
    <cellStyle name="Percent 2 2" xfId="1110"/>
    <cellStyle name="Percent 2 2 2" xfId="1111"/>
    <cellStyle name="Percent 2 2 2 2" xfId="1329"/>
    <cellStyle name="Percent 2 2 3" xfId="1112"/>
    <cellStyle name="Percent 2 3" xfId="1113"/>
    <cellStyle name="Percent 2 3 2" xfId="1114"/>
    <cellStyle name="Percent 2 3 2 2" xfId="1330"/>
    <cellStyle name="Percent 2 4" xfId="1115"/>
    <cellStyle name="Percent 2 5" xfId="29"/>
    <cellStyle name="Percent 2 6" xfId="2542"/>
    <cellStyle name="Percent 3" xfId="1116"/>
    <cellStyle name="Percent 3 2" xfId="2248"/>
    <cellStyle name="Percent 3 3" xfId="2548"/>
    <cellStyle name="Percent 4" xfId="1117"/>
    <cellStyle name="Percent 4 2" xfId="1118"/>
    <cellStyle name="Percent 4 2 2" xfId="1119"/>
    <cellStyle name="Percent 4 3" xfId="1120"/>
    <cellStyle name="Percent 4 4" xfId="2552"/>
    <cellStyle name="Percent 5" xfId="1121"/>
    <cellStyle name="Percent 5 2" xfId="2557"/>
    <cellStyle name="Percent 6" xfId="1122"/>
    <cellStyle name="Percent 6 2" xfId="1123"/>
    <cellStyle name="Percent 6 3" xfId="2560"/>
    <cellStyle name="Percent 7" xfId="1124"/>
    <cellStyle name="Percent 7 2" xfId="2563"/>
    <cellStyle name="Percent 8" xfId="1125"/>
    <cellStyle name="Percent 8 2" xfId="1126"/>
    <cellStyle name="Percent 8 3" xfId="2249"/>
    <cellStyle name="Percent 9" xfId="21"/>
    <cellStyle name="Percent 9 2" xfId="1127"/>
    <cellStyle name="Percent 9 2 2" xfId="2250"/>
    <cellStyle name="Percent 9 3" xfId="2251"/>
    <cellStyle name="Pre-inputted cells" xfId="1128"/>
    <cellStyle name="Pre-inputted cells 10" xfId="4011"/>
    <cellStyle name="Pre-inputted cells 10 2" xfId="14794"/>
    <cellStyle name="Pre-inputted cells 10 2 2" xfId="41214"/>
    <cellStyle name="Pre-inputted cells 10 3" xfId="24636"/>
    <cellStyle name="Pre-inputted cells 10 3 2" xfId="51050"/>
    <cellStyle name="Pre-inputted cells 10 4" xfId="30681"/>
    <cellStyle name="Pre-inputted cells 11" xfId="2978"/>
    <cellStyle name="Pre-inputted cells 11 2" xfId="13770"/>
    <cellStyle name="Pre-inputted cells 11 2 2" xfId="40190"/>
    <cellStyle name="Pre-inputted cells 11 3" xfId="22263"/>
    <cellStyle name="Pre-inputted cells 11 3 2" xfId="48677"/>
    <cellStyle name="Pre-inputted cells 11 4" xfId="29648"/>
    <cellStyle name="Pre-inputted cells 12" xfId="5701"/>
    <cellStyle name="Pre-inputted cells 12 2" xfId="16464"/>
    <cellStyle name="Pre-inputted cells 12 2 2" xfId="42882"/>
    <cellStyle name="Pre-inputted cells 12 3" xfId="23333"/>
    <cellStyle name="Pre-inputted cells 12 3 2" xfId="49747"/>
    <cellStyle name="Pre-inputted cells 12 4" xfId="32371"/>
    <cellStyle name="Pre-inputted cells 13" xfId="8201"/>
    <cellStyle name="Pre-inputted cells 13 2" xfId="18862"/>
    <cellStyle name="Pre-inputted cells 13 2 2" xfId="45276"/>
    <cellStyle name="Pre-inputted cells 13 3" xfId="25978"/>
    <cellStyle name="Pre-inputted cells 13 3 2" xfId="52392"/>
    <cellStyle name="Pre-inputted cells 2" xfId="1129"/>
    <cellStyle name="Pre-inputted cells 2 2" xfId="1130"/>
    <cellStyle name="Pre-inputted cells 2 2 2" xfId="1454"/>
    <cellStyle name="Pre-inputted cells 2 2 2 2" xfId="3448"/>
    <cellStyle name="Pre-inputted cells 2 2 2 2 2" xfId="14233"/>
    <cellStyle name="Pre-inputted cells 2 2 2 2 2 2" xfId="40653"/>
    <cellStyle name="Pre-inputted cells 2 2 2 2 3" xfId="26274"/>
    <cellStyle name="Pre-inputted cells 2 2 2 2 3 2" xfId="52688"/>
    <cellStyle name="Pre-inputted cells 2 2 2 2 4" xfId="30118"/>
    <cellStyle name="Pre-inputted cells 2 2 2 3" xfId="4707"/>
    <cellStyle name="Pre-inputted cells 2 2 2 3 2" xfId="15484"/>
    <cellStyle name="Pre-inputted cells 2 2 2 3 2 2" xfId="41904"/>
    <cellStyle name="Pre-inputted cells 2 2 2 3 3" xfId="23336"/>
    <cellStyle name="Pre-inputted cells 2 2 2 3 3 2" xfId="49750"/>
    <cellStyle name="Pre-inputted cells 2 2 2 3 4" xfId="31377"/>
    <cellStyle name="Pre-inputted cells 2 2 2 4" xfId="3143"/>
    <cellStyle name="Pre-inputted cells 2 2 2 4 2" xfId="13934"/>
    <cellStyle name="Pre-inputted cells 2 2 2 4 2 2" xfId="40354"/>
    <cellStyle name="Pre-inputted cells 2 2 2 4 3" xfId="23253"/>
    <cellStyle name="Pre-inputted cells 2 2 2 4 3 2" xfId="49667"/>
    <cellStyle name="Pre-inputted cells 2 2 2 4 4" xfId="29813"/>
    <cellStyle name="Pre-inputted cells 2 2 2 5" xfId="5705"/>
    <cellStyle name="Pre-inputted cells 2 2 2 5 2" xfId="28158"/>
    <cellStyle name="Pre-inputted cells 2 2 2 5 2 2" xfId="54572"/>
    <cellStyle name="Pre-inputted cells 2 2 2 5 3" xfId="32375"/>
    <cellStyle name="Pre-inputted cells 2 2 2 6" xfId="6494"/>
    <cellStyle name="Pre-inputted cells 2 2 2 6 2" xfId="11303"/>
    <cellStyle name="Pre-inputted cells 2 2 2 6 2 2" xfId="37724"/>
    <cellStyle name="Pre-inputted cells 2 2 2 6 3" xfId="33164"/>
    <cellStyle name="Pre-inputted cells 2 2 2 7" xfId="5307"/>
    <cellStyle name="Pre-inputted cells 2 2 2 7 2" xfId="16081"/>
    <cellStyle name="Pre-inputted cells 2 2 2 7 2 2" xfId="42500"/>
    <cellStyle name="Pre-inputted cells 2 2 2 7 3" xfId="26408"/>
    <cellStyle name="Pre-inputted cells 2 2 2 7 3 2" xfId="52822"/>
    <cellStyle name="Pre-inputted cells 2 2 2 7 4" xfId="31977"/>
    <cellStyle name="Pre-inputted cells 2 2 2 8" xfId="23449"/>
    <cellStyle name="Pre-inputted cells 2 2 2 8 2" xfId="49863"/>
    <cellStyle name="Pre-inputted cells 2 2 3" xfId="2254"/>
    <cellStyle name="Pre-inputted cells 2 2 3 2" xfId="4196"/>
    <cellStyle name="Pre-inputted cells 2 2 3 2 2" xfId="14975"/>
    <cellStyle name="Pre-inputted cells 2 2 3 2 2 2" xfId="41395"/>
    <cellStyle name="Pre-inputted cells 2 2 3 2 3" xfId="23114"/>
    <cellStyle name="Pre-inputted cells 2 2 3 2 3 2" xfId="49528"/>
    <cellStyle name="Pre-inputted cells 2 2 3 2 4" xfId="30866"/>
    <cellStyle name="Pre-inputted cells 2 2 3 3" xfId="4924"/>
    <cellStyle name="Pre-inputted cells 2 2 3 3 2" xfId="15701"/>
    <cellStyle name="Pre-inputted cells 2 2 3 3 2 2" xfId="42121"/>
    <cellStyle name="Pre-inputted cells 2 2 3 3 3" xfId="26887"/>
    <cellStyle name="Pre-inputted cells 2 2 3 3 3 2" xfId="53301"/>
    <cellStyle name="Pre-inputted cells 2 2 3 3 4" xfId="31594"/>
    <cellStyle name="Pre-inputted cells 2 2 3 4" xfId="6698"/>
    <cellStyle name="Pre-inputted cells 2 2 3 4 2" xfId="17410"/>
    <cellStyle name="Pre-inputted cells 2 2 3 4 2 2" xfId="43828"/>
    <cellStyle name="Pre-inputted cells 2 2 3 4 3" xfId="22322"/>
    <cellStyle name="Pre-inputted cells 2 2 3 4 3 2" xfId="48736"/>
    <cellStyle name="Pre-inputted cells 2 2 3 4 4" xfId="33368"/>
    <cellStyle name="Pre-inputted cells 2 2 3 5" xfId="7907"/>
    <cellStyle name="Pre-inputted cells 2 2 3 5 2" xfId="18574"/>
    <cellStyle name="Pre-inputted cells 2 2 3 5 2 2" xfId="44989"/>
    <cellStyle name="Pre-inputted cells 2 2 3 5 3" xfId="22591"/>
    <cellStyle name="Pre-inputted cells 2 2 3 5 3 2" xfId="49005"/>
    <cellStyle name="Pre-inputted cells 2 2 3 6" xfId="13090"/>
    <cellStyle name="Pre-inputted cells 2 2 3 6 2" xfId="39511"/>
    <cellStyle name="Pre-inputted cells 2 2 3 7" xfId="27557"/>
    <cellStyle name="Pre-inputted cells 2 2 3 7 2" xfId="53971"/>
    <cellStyle name="Pre-inputted cells 2 2 4" xfId="2980"/>
    <cellStyle name="Pre-inputted cells 2 2 4 2" xfId="13772"/>
    <cellStyle name="Pre-inputted cells 2 2 4 2 2" xfId="40192"/>
    <cellStyle name="Pre-inputted cells 2 2 4 3" xfId="27705"/>
    <cellStyle name="Pre-inputted cells 2 2 4 3 2" xfId="54119"/>
    <cellStyle name="Pre-inputted cells 2 2 4 4" xfId="29650"/>
    <cellStyle name="Pre-inputted cells 2 2 5" xfId="6530"/>
    <cellStyle name="Pre-inputted cells 2 2 5 2" xfId="17255"/>
    <cellStyle name="Pre-inputted cells 2 2 5 2 2" xfId="43673"/>
    <cellStyle name="Pre-inputted cells 2 2 5 3" xfId="22408"/>
    <cellStyle name="Pre-inputted cells 2 2 5 3 2" xfId="48822"/>
    <cellStyle name="Pre-inputted cells 2 2 5 4" xfId="33200"/>
    <cellStyle name="Pre-inputted cells 2 2 6" xfId="8203"/>
    <cellStyle name="Pre-inputted cells 2 2 6 2" xfId="18864"/>
    <cellStyle name="Pre-inputted cells 2 2 6 2 2" xfId="45278"/>
    <cellStyle name="Pre-inputted cells 2 2 6 3" xfId="25980"/>
    <cellStyle name="Pre-inputted cells 2 2 6 3 2" xfId="52394"/>
    <cellStyle name="Pre-inputted cells 2 3" xfId="1453"/>
    <cellStyle name="Pre-inputted cells 2 3 2" xfId="3447"/>
    <cellStyle name="Pre-inputted cells 2 3 2 2" xfId="14232"/>
    <cellStyle name="Pre-inputted cells 2 3 2 2 2" xfId="40652"/>
    <cellStyle name="Pre-inputted cells 2 3 2 3" xfId="22733"/>
    <cellStyle name="Pre-inputted cells 2 3 2 3 2" xfId="49147"/>
    <cellStyle name="Pre-inputted cells 2 3 2 4" xfId="30117"/>
    <cellStyle name="Pre-inputted cells 2 3 3" xfId="2603"/>
    <cellStyle name="Pre-inputted cells 2 3 3 2" xfId="13395"/>
    <cellStyle name="Pre-inputted cells 2 3 3 2 2" xfId="39815"/>
    <cellStyle name="Pre-inputted cells 2 3 3 3" xfId="22606"/>
    <cellStyle name="Pre-inputted cells 2 3 3 3 2" xfId="49020"/>
    <cellStyle name="Pre-inputted cells 2 3 3 4" xfId="29273"/>
    <cellStyle name="Pre-inputted cells 2 3 4" xfId="5658"/>
    <cellStyle name="Pre-inputted cells 2 3 4 2" xfId="16422"/>
    <cellStyle name="Pre-inputted cells 2 3 4 2 2" xfId="42840"/>
    <cellStyle name="Pre-inputted cells 2 3 4 3" xfId="28114"/>
    <cellStyle name="Pre-inputted cells 2 3 4 3 2" xfId="54528"/>
    <cellStyle name="Pre-inputted cells 2 3 4 4" xfId="32328"/>
    <cellStyle name="Pre-inputted cells 2 3 5" xfId="3149"/>
    <cellStyle name="Pre-inputted cells 2 3 5 2" xfId="25201"/>
    <cellStyle name="Pre-inputted cells 2 3 5 2 2" xfId="51615"/>
    <cellStyle name="Pre-inputted cells 2 3 5 3" xfId="29819"/>
    <cellStyle name="Pre-inputted cells 2 3 6" xfId="5586"/>
    <cellStyle name="Pre-inputted cells 2 3 6 2" xfId="24096"/>
    <cellStyle name="Pre-inputted cells 2 3 6 2 2" xfId="50510"/>
    <cellStyle name="Pre-inputted cells 2 3 6 3" xfId="32256"/>
    <cellStyle name="Pre-inputted cells 2 3 7" xfId="7362"/>
    <cellStyle name="Pre-inputted cells 2 3 7 2" xfId="18029"/>
    <cellStyle name="Pre-inputted cells 2 3 7 2 2" xfId="44445"/>
    <cellStyle name="Pre-inputted cells 2 3 7 3" xfId="26622"/>
    <cellStyle name="Pre-inputted cells 2 3 7 3 2" xfId="53036"/>
    <cellStyle name="Pre-inputted cells 2 3 7 4" xfId="34032"/>
    <cellStyle name="Pre-inputted cells 2 3 8" xfId="27474"/>
    <cellStyle name="Pre-inputted cells 2 3 8 2" xfId="53888"/>
    <cellStyle name="Pre-inputted cells 2 4" xfId="2253"/>
    <cellStyle name="Pre-inputted cells 2 4 2" xfId="4195"/>
    <cellStyle name="Pre-inputted cells 2 4 2 2" xfId="14974"/>
    <cellStyle name="Pre-inputted cells 2 4 2 2 2" xfId="41394"/>
    <cellStyle name="Pre-inputted cells 2 4 2 3" xfId="23685"/>
    <cellStyle name="Pre-inputted cells 2 4 2 3 2" xfId="50099"/>
    <cellStyle name="Pre-inputted cells 2 4 2 4" xfId="30865"/>
    <cellStyle name="Pre-inputted cells 2 4 3" xfId="4923"/>
    <cellStyle name="Pre-inputted cells 2 4 3 2" xfId="15700"/>
    <cellStyle name="Pre-inputted cells 2 4 3 2 2" xfId="42120"/>
    <cellStyle name="Pre-inputted cells 2 4 3 3" xfId="22069"/>
    <cellStyle name="Pre-inputted cells 2 4 3 3 2" xfId="48483"/>
    <cellStyle name="Pre-inputted cells 2 4 3 4" xfId="31593"/>
    <cellStyle name="Pre-inputted cells 2 4 4" xfId="6697"/>
    <cellStyle name="Pre-inputted cells 2 4 4 2" xfId="17409"/>
    <cellStyle name="Pre-inputted cells 2 4 4 2 2" xfId="43827"/>
    <cellStyle name="Pre-inputted cells 2 4 4 3" xfId="12142"/>
    <cellStyle name="Pre-inputted cells 2 4 4 3 2" xfId="38563"/>
    <cellStyle name="Pre-inputted cells 2 4 4 4" xfId="33367"/>
    <cellStyle name="Pre-inputted cells 2 4 5" xfId="7906"/>
    <cellStyle name="Pre-inputted cells 2 4 5 2" xfId="18573"/>
    <cellStyle name="Pre-inputted cells 2 4 5 2 2" xfId="44988"/>
    <cellStyle name="Pre-inputted cells 2 4 5 3" xfId="28009"/>
    <cellStyle name="Pre-inputted cells 2 4 5 3 2" xfId="54423"/>
    <cellStyle name="Pre-inputted cells 2 4 6" xfId="13089"/>
    <cellStyle name="Pre-inputted cells 2 4 6 2" xfId="39510"/>
    <cellStyle name="Pre-inputted cells 2 4 7" xfId="23906"/>
    <cellStyle name="Pre-inputted cells 2 4 7 2" xfId="50320"/>
    <cellStyle name="Pre-inputted cells 2 5" xfId="2979"/>
    <cellStyle name="Pre-inputted cells 2 5 2" xfId="13771"/>
    <cellStyle name="Pre-inputted cells 2 5 2 2" xfId="40191"/>
    <cellStyle name="Pre-inputted cells 2 5 3" xfId="22115"/>
    <cellStyle name="Pre-inputted cells 2 5 3 2" xfId="48529"/>
    <cellStyle name="Pre-inputted cells 2 5 4" xfId="29649"/>
    <cellStyle name="Pre-inputted cells 2 6" xfId="6675"/>
    <cellStyle name="Pre-inputted cells 2 6 2" xfId="17387"/>
    <cellStyle name="Pre-inputted cells 2 6 2 2" xfId="43805"/>
    <cellStyle name="Pre-inputted cells 2 6 3" xfId="22399"/>
    <cellStyle name="Pre-inputted cells 2 6 3 2" xfId="48813"/>
    <cellStyle name="Pre-inputted cells 2 6 4" xfId="33345"/>
    <cellStyle name="Pre-inputted cells 2 7" xfId="8202"/>
    <cellStyle name="Pre-inputted cells 2 7 2" xfId="18863"/>
    <cellStyle name="Pre-inputted cells 2 7 2 2" xfId="45277"/>
    <cellStyle name="Pre-inputted cells 2 7 3" xfId="25979"/>
    <cellStyle name="Pre-inputted cells 2 7 3 2" xfId="52393"/>
    <cellStyle name="Pre-inputted cells 2_3.15 Additional Data" xfId="2255"/>
    <cellStyle name="Pre-inputted cells 3" xfId="1131"/>
    <cellStyle name="Pre-inputted cells 3 2" xfId="1132"/>
    <cellStyle name="Pre-inputted cells 3 2 2" xfId="1456"/>
    <cellStyle name="Pre-inputted cells 3 2 2 2" xfId="3450"/>
    <cellStyle name="Pre-inputted cells 3 2 2 2 2" xfId="14235"/>
    <cellStyle name="Pre-inputted cells 3 2 2 2 2 2" xfId="40655"/>
    <cellStyle name="Pre-inputted cells 3 2 2 2 3" xfId="23768"/>
    <cellStyle name="Pre-inputted cells 3 2 2 2 3 2" xfId="50182"/>
    <cellStyle name="Pre-inputted cells 3 2 2 2 4" xfId="30120"/>
    <cellStyle name="Pre-inputted cells 3 2 2 3" xfId="3038"/>
    <cellStyle name="Pre-inputted cells 3 2 2 3 2" xfId="13830"/>
    <cellStyle name="Pre-inputted cells 3 2 2 3 2 2" xfId="40250"/>
    <cellStyle name="Pre-inputted cells 3 2 2 3 3" xfId="26310"/>
    <cellStyle name="Pre-inputted cells 3 2 2 3 3 2" xfId="52724"/>
    <cellStyle name="Pre-inputted cells 3 2 2 3 4" xfId="29708"/>
    <cellStyle name="Pre-inputted cells 3 2 2 4" xfId="4719"/>
    <cellStyle name="Pre-inputted cells 3 2 2 4 2" xfId="15496"/>
    <cellStyle name="Pre-inputted cells 3 2 2 4 2 2" xfId="41916"/>
    <cellStyle name="Pre-inputted cells 3 2 2 4 3" xfId="27363"/>
    <cellStyle name="Pre-inputted cells 3 2 2 4 3 2" xfId="53777"/>
    <cellStyle name="Pre-inputted cells 3 2 2 4 4" xfId="31389"/>
    <cellStyle name="Pre-inputted cells 3 2 2 5" xfId="2882"/>
    <cellStyle name="Pre-inputted cells 3 2 2 5 2" xfId="26308"/>
    <cellStyle name="Pre-inputted cells 3 2 2 5 2 2" xfId="52722"/>
    <cellStyle name="Pre-inputted cells 3 2 2 5 3" xfId="29552"/>
    <cellStyle name="Pre-inputted cells 3 2 2 6" xfId="6345"/>
    <cellStyle name="Pre-inputted cells 3 2 2 6 2" xfId="24712"/>
    <cellStyle name="Pre-inputted cells 3 2 2 6 2 2" xfId="51126"/>
    <cellStyle name="Pre-inputted cells 3 2 2 6 3" xfId="33015"/>
    <cellStyle name="Pre-inputted cells 3 2 2 7" xfId="6097"/>
    <cellStyle name="Pre-inputted cells 3 2 2 7 2" xfId="16847"/>
    <cellStyle name="Pre-inputted cells 3 2 2 7 2 2" xfId="43265"/>
    <cellStyle name="Pre-inputted cells 3 2 2 7 3" xfId="24037"/>
    <cellStyle name="Pre-inputted cells 3 2 2 7 3 2" xfId="50451"/>
    <cellStyle name="Pre-inputted cells 3 2 2 7 4" xfId="32767"/>
    <cellStyle name="Pre-inputted cells 3 2 2 8" xfId="22891"/>
    <cellStyle name="Pre-inputted cells 3 2 2 8 2" xfId="49305"/>
    <cellStyle name="Pre-inputted cells 3 2 3" xfId="2257"/>
    <cellStyle name="Pre-inputted cells 3 2 3 2" xfId="4198"/>
    <cellStyle name="Pre-inputted cells 3 2 3 2 2" xfId="14977"/>
    <cellStyle name="Pre-inputted cells 3 2 3 2 2 2" xfId="41397"/>
    <cellStyle name="Pre-inputted cells 3 2 3 2 3" xfId="24530"/>
    <cellStyle name="Pre-inputted cells 3 2 3 2 3 2" xfId="50944"/>
    <cellStyle name="Pre-inputted cells 3 2 3 2 4" xfId="30868"/>
    <cellStyle name="Pre-inputted cells 3 2 3 3" xfId="4926"/>
    <cellStyle name="Pre-inputted cells 3 2 3 3 2" xfId="15703"/>
    <cellStyle name="Pre-inputted cells 3 2 3 3 2 2" xfId="42123"/>
    <cellStyle name="Pre-inputted cells 3 2 3 3 3" xfId="26412"/>
    <cellStyle name="Pre-inputted cells 3 2 3 3 3 2" xfId="52826"/>
    <cellStyle name="Pre-inputted cells 3 2 3 3 4" xfId="31596"/>
    <cellStyle name="Pre-inputted cells 3 2 3 4" xfId="6700"/>
    <cellStyle name="Pre-inputted cells 3 2 3 4 2" xfId="17412"/>
    <cellStyle name="Pre-inputted cells 3 2 3 4 2 2" xfId="43830"/>
    <cellStyle name="Pre-inputted cells 3 2 3 4 3" xfId="22015"/>
    <cellStyle name="Pre-inputted cells 3 2 3 4 3 2" xfId="48429"/>
    <cellStyle name="Pre-inputted cells 3 2 3 4 4" xfId="33370"/>
    <cellStyle name="Pre-inputted cells 3 2 3 5" xfId="7909"/>
    <cellStyle name="Pre-inputted cells 3 2 3 5 2" xfId="18576"/>
    <cellStyle name="Pre-inputted cells 3 2 3 5 2 2" xfId="44991"/>
    <cellStyle name="Pre-inputted cells 3 2 3 5 3" xfId="28101"/>
    <cellStyle name="Pre-inputted cells 3 2 3 5 3 2" xfId="54515"/>
    <cellStyle name="Pre-inputted cells 3 2 3 6" xfId="13092"/>
    <cellStyle name="Pre-inputted cells 3 2 3 6 2" xfId="39513"/>
    <cellStyle name="Pre-inputted cells 3 2 3 7" xfId="21760"/>
    <cellStyle name="Pre-inputted cells 3 2 3 7 2" xfId="48174"/>
    <cellStyle name="Pre-inputted cells 3 2 4" xfId="2982"/>
    <cellStyle name="Pre-inputted cells 3 2 4 2" xfId="13774"/>
    <cellStyle name="Pre-inputted cells 3 2 4 2 2" xfId="40194"/>
    <cellStyle name="Pre-inputted cells 3 2 4 3" xfId="26866"/>
    <cellStyle name="Pre-inputted cells 3 2 4 3 2" xfId="53280"/>
    <cellStyle name="Pre-inputted cells 3 2 4 4" xfId="29652"/>
    <cellStyle name="Pre-inputted cells 3 2 5" xfId="2880"/>
    <cellStyle name="Pre-inputted cells 3 2 5 2" xfId="13672"/>
    <cellStyle name="Pre-inputted cells 3 2 5 2 2" xfId="40092"/>
    <cellStyle name="Pre-inputted cells 3 2 5 3" xfId="26989"/>
    <cellStyle name="Pre-inputted cells 3 2 5 3 2" xfId="53403"/>
    <cellStyle name="Pre-inputted cells 3 2 5 4" xfId="29550"/>
    <cellStyle name="Pre-inputted cells 3 2 6" xfId="8205"/>
    <cellStyle name="Pre-inputted cells 3 2 6 2" xfId="18866"/>
    <cellStyle name="Pre-inputted cells 3 2 6 2 2" xfId="45280"/>
    <cellStyle name="Pre-inputted cells 3 2 6 3" xfId="25982"/>
    <cellStyle name="Pre-inputted cells 3 2 6 3 2" xfId="52396"/>
    <cellStyle name="Pre-inputted cells 3 3" xfId="1455"/>
    <cellStyle name="Pre-inputted cells 3 3 2" xfId="3449"/>
    <cellStyle name="Pre-inputted cells 3 3 2 2" xfId="14234"/>
    <cellStyle name="Pre-inputted cells 3 3 2 2 2" xfId="40654"/>
    <cellStyle name="Pre-inputted cells 3 3 2 3" xfId="21955"/>
    <cellStyle name="Pre-inputted cells 3 3 2 3 2" xfId="48369"/>
    <cellStyle name="Pre-inputted cells 3 3 2 4" xfId="30119"/>
    <cellStyle name="Pre-inputted cells 3 3 3" xfId="2826"/>
    <cellStyle name="Pre-inputted cells 3 3 3 2" xfId="13618"/>
    <cellStyle name="Pre-inputted cells 3 3 3 2 2" xfId="40038"/>
    <cellStyle name="Pre-inputted cells 3 3 3 3" xfId="22912"/>
    <cellStyle name="Pre-inputted cells 3 3 3 3 2" xfId="49326"/>
    <cellStyle name="Pre-inputted cells 3 3 3 4" xfId="29496"/>
    <cellStyle name="Pre-inputted cells 3 3 4" xfId="5281"/>
    <cellStyle name="Pre-inputted cells 3 3 4 2" xfId="16056"/>
    <cellStyle name="Pre-inputted cells 3 3 4 2 2" xfId="42475"/>
    <cellStyle name="Pre-inputted cells 3 3 4 3" xfId="23454"/>
    <cellStyle name="Pre-inputted cells 3 3 4 3 2" xfId="49868"/>
    <cellStyle name="Pre-inputted cells 3 3 4 4" xfId="31951"/>
    <cellStyle name="Pre-inputted cells 3 3 5" xfId="5706"/>
    <cellStyle name="Pre-inputted cells 3 3 5 2" xfId="27668"/>
    <cellStyle name="Pre-inputted cells 3 3 5 2 2" xfId="54082"/>
    <cellStyle name="Pre-inputted cells 3 3 5 3" xfId="32376"/>
    <cellStyle name="Pre-inputted cells 3 3 6" xfId="2852"/>
    <cellStyle name="Pre-inputted cells 3 3 6 2" xfId="25613"/>
    <cellStyle name="Pre-inputted cells 3 3 6 2 2" xfId="52027"/>
    <cellStyle name="Pre-inputted cells 3 3 6 3" xfId="29522"/>
    <cellStyle name="Pre-inputted cells 3 3 7" xfId="7091"/>
    <cellStyle name="Pre-inputted cells 3 3 7 2" xfId="17779"/>
    <cellStyle name="Pre-inputted cells 3 3 7 2 2" xfId="44196"/>
    <cellStyle name="Pre-inputted cells 3 3 7 3" xfId="24999"/>
    <cellStyle name="Pre-inputted cells 3 3 7 3 2" xfId="51413"/>
    <cellStyle name="Pre-inputted cells 3 3 7 4" xfId="33761"/>
    <cellStyle name="Pre-inputted cells 3 3 8" xfId="27300"/>
    <cellStyle name="Pre-inputted cells 3 3 8 2" xfId="53714"/>
    <cellStyle name="Pre-inputted cells 3 4" xfId="2256"/>
    <cellStyle name="Pre-inputted cells 3 4 2" xfId="4197"/>
    <cellStyle name="Pre-inputted cells 3 4 2 2" xfId="14976"/>
    <cellStyle name="Pre-inputted cells 3 4 2 2 2" xfId="41396"/>
    <cellStyle name="Pre-inputted cells 3 4 2 3" xfId="21925"/>
    <cellStyle name="Pre-inputted cells 3 4 2 3 2" xfId="48339"/>
    <cellStyle name="Pre-inputted cells 3 4 2 4" xfId="30867"/>
    <cellStyle name="Pre-inputted cells 3 4 3" xfId="4925"/>
    <cellStyle name="Pre-inputted cells 3 4 3 2" xfId="15702"/>
    <cellStyle name="Pre-inputted cells 3 4 3 2 2" xfId="42122"/>
    <cellStyle name="Pre-inputted cells 3 4 3 3" xfId="21846"/>
    <cellStyle name="Pre-inputted cells 3 4 3 3 2" xfId="48260"/>
    <cellStyle name="Pre-inputted cells 3 4 3 4" xfId="31595"/>
    <cellStyle name="Pre-inputted cells 3 4 4" xfId="6699"/>
    <cellStyle name="Pre-inputted cells 3 4 4 2" xfId="17411"/>
    <cellStyle name="Pre-inputted cells 3 4 4 2 2" xfId="43829"/>
    <cellStyle name="Pre-inputted cells 3 4 4 3" xfId="23824"/>
    <cellStyle name="Pre-inputted cells 3 4 4 3 2" xfId="50238"/>
    <cellStyle name="Pre-inputted cells 3 4 4 4" xfId="33369"/>
    <cellStyle name="Pre-inputted cells 3 4 5" xfId="7908"/>
    <cellStyle name="Pre-inputted cells 3 4 5 2" xfId="18575"/>
    <cellStyle name="Pre-inputted cells 3 4 5 2 2" xfId="44990"/>
    <cellStyle name="Pre-inputted cells 3 4 5 3" xfId="26377"/>
    <cellStyle name="Pre-inputted cells 3 4 5 3 2" xfId="52791"/>
    <cellStyle name="Pre-inputted cells 3 4 6" xfId="13091"/>
    <cellStyle name="Pre-inputted cells 3 4 6 2" xfId="39512"/>
    <cellStyle name="Pre-inputted cells 3 4 7" xfId="26843"/>
    <cellStyle name="Pre-inputted cells 3 4 7 2" xfId="53257"/>
    <cellStyle name="Pre-inputted cells 3 5" xfId="2981"/>
    <cellStyle name="Pre-inputted cells 3 5 2" xfId="13773"/>
    <cellStyle name="Pre-inputted cells 3 5 2 2" xfId="40193"/>
    <cellStyle name="Pre-inputted cells 3 5 3" xfId="23348"/>
    <cellStyle name="Pre-inputted cells 3 5 3 2" xfId="49762"/>
    <cellStyle name="Pre-inputted cells 3 5 4" xfId="29651"/>
    <cellStyle name="Pre-inputted cells 3 6" xfId="5865"/>
    <cellStyle name="Pre-inputted cells 3 6 2" xfId="16620"/>
    <cellStyle name="Pre-inputted cells 3 6 2 2" xfId="43038"/>
    <cellStyle name="Pre-inputted cells 3 6 3" xfId="24287"/>
    <cellStyle name="Pre-inputted cells 3 6 3 2" xfId="50701"/>
    <cellStyle name="Pre-inputted cells 3 6 4" xfId="32535"/>
    <cellStyle name="Pre-inputted cells 3 7" xfId="8204"/>
    <cellStyle name="Pre-inputted cells 3 7 2" xfId="18865"/>
    <cellStyle name="Pre-inputted cells 3 7 2 2" xfId="45279"/>
    <cellStyle name="Pre-inputted cells 3 7 3" xfId="25981"/>
    <cellStyle name="Pre-inputted cells 3 7 3 2" xfId="52395"/>
    <cellStyle name="Pre-inputted cells 3_3.15 Additional Data" xfId="2258"/>
    <cellStyle name="Pre-inputted cells 4" xfId="1133"/>
    <cellStyle name="Pre-inputted cells 4 2" xfId="1134"/>
    <cellStyle name="Pre-inputted cells 4 2 2" xfId="1458"/>
    <cellStyle name="Pre-inputted cells 4 2 2 2" xfId="3452"/>
    <cellStyle name="Pre-inputted cells 4 2 2 2 2" xfId="14237"/>
    <cellStyle name="Pre-inputted cells 4 2 2 2 2 2" xfId="40657"/>
    <cellStyle name="Pre-inputted cells 4 2 2 2 3" xfId="24362"/>
    <cellStyle name="Pre-inputted cells 4 2 2 2 3 2" xfId="50776"/>
    <cellStyle name="Pre-inputted cells 4 2 2 2 4" xfId="30122"/>
    <cellStyle name="Pre-inputted cells 4 2 2 3" xfId="2604"/>
    <cellStyle name="Pre-inputted cells 4 2 2 3 2" xfId="13396"/>
    <cellStyle name="Pre-inputted cells 4 2 2 3 2 2" xfId="39816"/>
    <cellStyle name="Pre-inputted cells 4 2 2 3 3" xfId="27166"/>
    <cellStyle name="Pre-inputted cells 4 2 2 3 3 2" xfId="53580"/>
    <cellStyle name="Pre-inputted cells 4 2 2 3 4" xfId="29274"/>
    <cellStyle name="Pre-inputted cells 4 2 2 4" xfId="5657"/>
    <cellStyle name="Pre-inputted cells 4 2 2 4 2" xfId="16421"/>
    <cellStyle name="Pre-inputted cells 4 2 2 4 2 2" xfId="42839"/>
    <cellStyle name="Pre-inputted cells 4 2 2 4 3" xfId="26392"/>
    <cellStyle name="Pre-inputted cells 4 2 2 4 3 2" xfId="52806"/>
    <cellStyle name="Pre-inputted cells 4 2 2 4 4" xfId="32327"/>
    <cellStyle name="Pre-inputted cells 4 2 2 5" xfId="5670"/>
    <cellStyle name="Pre-inputted cells 4 2 2 5 2" xfId="21892"/>
    <cellStyle name="Pre-inputted cells 4 2 2 5 2 2" xfId="48306"/>
    <cellStyle name="Pre-inputted cells 4 2 2 5 3" xfId="32340"/>
    <cellStyle name="Pre-inputted cells 4 2 2 6" xfId="5592"/>
    <cellStyle name="Pre-inputted cells 4 2 2 6 2" xfId="26954"/>
    <cellStyle name="Pre-inputted cells 4 2 2 6 2 2" xfId="53368"/>
    <cellStyle name="Pre-inputted cells 4 2 2 6 3" xfId="32262"/>
    <cellStyle name="Pre-inputted cells 4 2 2 7" xfId="7361"/>
    <cellStyle name="Pre-inputted cells 4 2 2 7 2" xfId="18028"/>
    <cellStyle name="Pre-inputted cells 4 2 2 7 2 2" xfId="44444"/>
    <cellStyle name="Pre-inputted cells 4 2 2 7 3" xfId="27452"/>
    <cellStyle name="Pre-inputted cells 4 2 2 7 3 2" xfId="53866"/>
    <cellStyle name="Pre-inputted cells 4 2 2 7 4" xfId="34031"/>
    <cellStyle name="Pre-inputted cells 4 2 2 8" xfId="25312"/>
    <cellStyle name="Pre-inputted cells 4 2 2 8 2" xfId="51726"/>
    <cellStyle name="Pre-inputted cells 4 2 3" xfId="2260"/>
    <cellStyle name="Pre-inputted cells 4 2 3 2" xfId="4200"/>
    <cellStyle name="Pre-inputted cells 4 2 3 2 2" xfId="14979"/>
    <cellStyle name="Pre-inputted cells 4 2 3 2 2 2" xfId="41399"/>
    <cellStyle name="Pre-inputted cells 4 2 3 2 3" xfId="23998"/>
    <cellStyle name="Pre-inputted cells 4 2 3 2 3 2" xfId="50412"/>
    <cellStyle name="Pre-inputted cells 4 2 3 2 4" xfId="30870"/>
    <cellStyle name="Pre-inputted cells 4 2 3 3" xfId="4928"/>
    <cellStyle name="Pre-inputted cells 4 2 3 3 2" xfId="15705"/>
    <cellStyle name="Pre-inputted cells 4 2 3 3 2 2" xfId="42125"/>
    <cellStyle name="Pre-inputted cells 4 2 3 3 3" xfId="26594"/>
    <cellStyle name="Pre-inputted cells 4 2 3 3 3 2" xfId="53008"/>
    <cellStyle name="Pre-inputted cells 4 2 3 3 4" xfId="31598"/>
    <cellStyle name="Pre-inputted cells 4 2 3 4" xfId="6702"/>
    <cellStyle name="Pre-inputted cells 4 2 3 4 2" xfId="17414"/>
    <cellStyle name="Pre-inputted cells 4 2 3 4 2 2" xfId="43832"/>
    <cellStyle name="Pre-inputted cells 4 2 3 4 3" xfId="25747"/>
    <cellStyle name="Pre-inputted cells 4 2 3 4 3 2" xfId="52161"/>
    <cellStyle name="Pre-inputted cells 4 2 3 4 4" xfId="33372"/>
    <cellStyle name="Pre-inputted cells 4 2 3 5" xfId="7911"/>
    <cellStyle name="Pre-inputted cells 4 2 3 5 2" xfId="18578"/>
    <cellStyle name="Pre-inputted cells 4 2 3 5 2 2" xfId="44993"/>
    <cellStyle name="Pre-inputted cells 4 2 3 5 3" xfId="26620"/>
    <cellStyle name="Pre-inputted cells 4 2 3 5 3 2" xfId="53034"/>
    <cellStyle name="Pre-inputted cells 4 2 3 6" xfId="13094"/>
    <cellStyle name="Pre-inputted cells 4 2 3 6 2" xfId="39515"/>
    <cellStyle name="Pre-inputted cells 4 2 3 7" xfId="26552"/>
    <cellStyle name="Pre-inputted cells 4 2 3 7 2" xfId="52966"/>
    <cellStyle name="Pre-inputted cells 4 2 4" xfId="4173"/>
    <cellStyle name="Pre-inputted cells 4 2 4 2" xfId="14953"/>
    <cellStyle name="Pre-inputted cells 4 2 4 2 2" xfId="41373"/>
    <cellStyle name="Pre-inputted cells 4 2 4 3" xfId="25659"/>
    <cellStyle name="Pre-inputted cells 4 2 4 3 2" xfId="52073"/>
    <cellStyle name="Pre-inputted cells 4 2 4 4" xfId="30843"/>
    <cellStyle name="Pre-inputted cells 4 2 5" xfId="6672"/>
    <cellStyle name="Pre-inputted cells 4 2 5 2" xfId="17384"/>
    <cellStyle name="Pre-inputted cells 4 2 5 2 2" xfId="43802"/>
    <cellStyle name="Pre-inputted cells 4 2 5 3" xfId="23948"/>
    <cellStyle name="Pre-inputted cells 4 2 5 3 2" xfId="50362"/>
    <cellStyle name="Pre-inputted cells 4 2 5 4" xfId="33342"/>
    <cellStyle name="Pre-inputted cells 4 2 6" xfId="8207"/>
    <cellStyle name="Pre-inputted cells 4 2 6 2" xfId="18868"/>
    <cellStyle name="Pre-inputted cells 4 2 6 2 2" xfId="45282"/>
    <cellStyle name="Pre-inputted cells 4 2 6 3" xfId="25984"/>
    <cellStyle name="Pre-inputted cells 4 2 6 3 2" xfId="52398"/>
    <cellStyle name="Pre-inputted cells 4 3" xfId="1457"/>
    <cellStyle name="Pre-inputted cells 4 3 2" xfId="3451"/>
    <cellStyle name="Pre-inputted cells 4 3 2 2" xfId="14236"/>
    <cellStyle name="Pre-inputted cells 4 3 2 2 2" xfId="40656"/>
    <cellStyle name="Pre-inputted cells 4 3 2 3" xfId="22284"/>
    <cellStyle name="Pre-inputted cells 4 3 2 3 2" xfId="48698"/>
    <cellStyle name="Pre-inputted cells 4 3 2 4" xfId="30121"/>
    <cellStyle name="Pre-inputted cells 4 3 3" xfId="5061"/>
    <cellStyle name="Pre-inputted cells 4 3 3 2" xfId="15838"/>
    <cellStyle name="Pre-inputted cells 4 3 3 2 2" xfId="42257"/>
    <cellStyle name="Pre-inputted cells 4 3 3 3" xfId="25250"/>
    <cellStyle name="Pre-inputted cells 4 3 3 3 2" xfId="51664"/>
    <cellStyle name="Pre-inputted cells 4 3 3 4" xfId="31731"/>
    <cellStyle name="Pre-inputted cells 4 3 4" xfId="4012"/>
    <cellStyle name="Pre-inputted cells 4 3 4 2" xfId="14795"/>
    <cellStyle name="Pre-inputted cells 4 3 4 2 2" xfId="41215"/>
    <cellStyle name="Pre-inputted cells 4 3 4 3" xfId="24190"/>
    <cellStyle name="Pre-inputted cells 4 3 4 3 2" xfId="50604"/>
    <cellStyle name="Pre-inputted cells 4 3 4 4" xfId="30682"/>
    <cellStyle name="Pre-inputted cells 4 3 5" xfId="5887"/>
    <cellStyle name="Pre-inputted cells 4 3 5 2" xfId="22698"/>
    <cellStyle name="Pre-inputted cells 4 3 5 2 2" xfId="49112"/>
    <cellStyle name="Pre-inputted cells 4 3 5 3" xfId="32557"/>
    <cellStyle name="Pre-inputted cells 4 3 6" xfId="6823"/>
    <cellStyle name="Pre-inputted cells 4 3 6 2" xfId="12144"/>
    <cellStyle name="Pre-inputted cells 4 3 6 2 2" xfId="38565"/>
    <cellStyle name="Pre-inputted cells 4 3 6 3" xfId="33493"/>
    <cellStyle name="Pre-inputted cells 4 3 7" xfId="6688"/>
    <cellStyle name="Pre-inputted cells 4 3 7 2" xfId="17400"/>
    <cellStyle name="Pre-inputted cells 4 3 7 2 2" xfId="43818"/>
    <cellStyle name="Pre-inputted cells 4 3 7 3" xfId="23637"/>
    <cellStyle name="Pre-inputted cells 4 3 7 3 2" xfId="50051"/>
    <cellStyle name="Pre-inputted cells 4 3 7 4" xfId="33358"/>
    <cellStyle name="Pre-inputted cells 4 3 8" xfId="26522"/>
    <cellStyle name="Pre-inputted cells 4 3 8 2" xfId="52936"/>
    <cellStyle name="Pre-inputted cells 4 4" xfId="2259"/>
    <cellStyle name="Pre-inputted cells 4 4 2" xfId="4199"/>
    <cellStyle name="Pre-inputted cells 4 4 2 2" xfId="14978"/>
    <cellStyle name="Pre-inputted cells 4 4 2 2 2" xfId="41398"/>
    <cellStyle name="Pre-inputted cells 4 4 2 3" xfId="22933"/>
    <cellStyle name="Pre-inputted cells 4 4 2 3 2" xfId="49347"/>
    <cellStyle name="Pre-inputted cells 4 4 2 4" xfId="30869"/>
    <cellStyle name="Pre-inputted cells 4 4 3" xfId="4927"/>
    <cellStyle name="Pre-inputted cells 4 4 3 2" xfId="15704"/>
    <cellStyle name="Pre-inputted cells 4 4 3 2 2" xfId="42124"/>
    <cellStyle name="Pre-inputted cells 4 4 3 3" xfId="27528"/>
    <cellStyle name="Pre-inputted cells 4 4 3 3 2" xfId="53942"/>
    <cellStyle name="Pre-inputted cells 4 4 3 4" xfId="31597"/>
    <cellStyle name="Pre-inputted cells 4 4 4" xfId="6701"/>
    <cellStyle name="Pre-inputted cells 4 4 4 2" xfId="17413"/>
    <cellStyle name="Pre-inputted cells 4 4 4 2 2" xfId="43831"/>
    <cellStyle name="Pre-inputted cells 4 4 4 3" xfId="22928"/>
    <cellStyle name="Pre-inputted cells 4 4 4 3 2" xfId="49342"/>
    <cellStyle name="Pre-inputted cells 4 4 4 4" xfId="33371"/>
    <cellStyle name="Pre-inputted cells 4 4 5" xfId="7910"/>
    <cellStyle name="Pre-inputted cells 4 4 5 2" xfId="18577"/>
    <cellStyle name="Pre-inputted cells 4 4 5 2 2" xfId="44992"/>
    <cellStyle name="Pre-inputted cells 4 4 5 3" xfId="27526"/>
    <cellStyle name="Pre-inputted cells 4 4 5 3 2" xfId="53940"/>
    <cellStyle name="Pre-inputted cells 4 4 6" xfId="13093"/>
    <cellStyle name="Pre-inputted cells 4 4 6 2" xfId="39514"/>
    <cellStyle name="Pre-inputted cells 4 4 7" xfId="27306"/>
    <cellStyle name="Pre-inputted cells 4 4 7 2" xfId="53720"/>
    <cellStyle name="Pre-inputted cells 4 5" xfId="2983"/>
    <cellStyle name="Pre-inputted cells 4 5 2" xfId="13775"/>
    <cellStyle name="Pre-inputted cells 4 5 2 2" xfId="40195"/>
    <cellStyle name="Pre-inputted cells 4 5 3" xfId="22915"/>
    <cellStyle name="Pre-inputted cells 4 5 3 2" xfId="49329"/>
    <cellStyle name="Pre-inputted cells 4 5 4" xfId="29653"/>
    <cellStyle name="Pre-inputted cells 4 6" xfId="2590"/>
    <cellStyle name="Pre-inputted cells 4 6 2" xfId="13382"/>
    <cellStyle name="Pre-inputted cells 4 6 2 2" xfId="39802"/>
    <cellStyle name="Pre-inputted cells 4 6 3" xfId="25126"/>
    <cellStyle name="Pre-inputted cells 4 6 3 2" xfId="51540"/>
    <cellStyle name="Pre-inputted cells 4 6 4" xfId="29260"/>
    <cellStyle name="Pre-inputted cells 4 7" xfId="8206"/>
    <cellStyle name="Pre-inputted cells 4 7 2" xfId="18867"/>
    <cellStyle name="Pre-inputted cells 4 7 2 2" xfId="45281"/>
    <cellStyle name="Pre-inputted cells 4 7 3" xfId="25983"/>
    <cellStyle name="Pre-inputted cells 4 7 3 2" xfId="52397"/>
    <cellStyle name="Pre-inputted cells 4_3.15 Additional Data" xfId="2261"/>
    <cellStyle name="Pre-inputted cells 5" xfId="1135"/>
    <cellStyle name="Pre-inputted cells 5 2" xfId="1136"/>
    <cellStyle name="Pre-inputted cells 5 2 2" xfId="1331"/>
    <cellStyle name="Pre-inputted cells 5 2 2 2" xfId="1593"/>
    <cellStyle name="Pre-inputted cells 5 2 2 2 2" xfId="3586"/>
    <cellStyle name="Pre-inputted cells 5 2 2 2 2 2" xfId="14371"/>
    <cellStyle name="Pre-inputted cells 5 2 2 2 2 2 2" xfId="40791"/>
    <cellStyle name="Pre-inputted cells 5 2 2 2 2 3" xfId="26680"/>
    <cellStyle name="Pre-inputted cells 5 2 2 2 2 3 2" xfId="53094"/>
    <cellStyle name="Pre-inputted cells 5 2 2 2 2 4" xfId="30256"/>
    <cellStyle name="Pre-inputted cells 5 2 2 2 3" xfId="5038"/>
    <cellStyle name="Pre-inputted cells 5 2 2 2 3 2" xfId="15815"/>
    <cellStyle name="Pre-inputted cells 5 2 2 2 3 2 2" xfId="42234"/>
    <cellStyle name="Pre-inputted cells 5 2 2 2 3 3" xfId="26396"/>
    <cellStyle name="Pre-inputted cells 5 2 2 2 3 3 2" xfId="52810"/>
    <cellStyle name="Pre-inputted cells 5 2 2 2 3 4" xfId="31708"/>
    <cellStyle name="Pre-inputted cells 5 2 2 2 4" xfId="3714"/>
    <cellStyle name="Pre-inputted cells 5 2 2 2 4 2" xfId="14498"/>
    <cellStyle name="Pre-inputted cells 5 2 2 2 4 2 2" xfId="40918"/>
    <cellStyle name="Pre-inputted cells 5 2 2 2 4 3" xfId="25110"/>
    <cellStyle name="Pre-inputted cells 5 2 2 2 4 3 2" xfId="51524"/>
    <cellStyle name="Pre-inputted cells 5 2 2 2 4 4" xfId="30384"/>
    <cellStyle name="Pre-inputted cells 5 2 2 2 5" xfId="3772"/>
    <cellStyle name="Pre-inputted cells 5 2 2 2 5 2" xfId="27936"/>
    <cellStyle name="Pre-inputted cells 5 2 2 2 5 2 2" xfId="54350"/>
    <cellStyle name="Pre-inputted cells 5 2 2 2 5 3" xfId="30442"/>
    <cellStyle name="Pre-inputted cells 5 2 2 2 6" xfId="6655"/>
    <cellStyle name="Pre-inputted cells 5 2 2 2 6 2" xfId="24690"/>
    <cellStyle name="Pre-inputted cells 5 2 2 2 6 2 2" xfId="51104"/>
    <cellStyle name="Pre-inputted cells 5 2 2 2 6 3" xfId="33325"/>
    <cellStyle name="Pre-inputted cells 5 2 2 2 7" xfId="6078"/>
    <cellStyle name="Pre-inputted cells 5 2 2 2 7 2" xfId="16829"/>
    <cellStyle name="Pre-inputted cells 5 2 2 2 7 2 2" xfId="43247"/>
    <cellStyle name="Pre-inputted cells 5 2 2 2 7 3" xfId="26157"/>
    <cellStyle name="Pre-inputted cells 5 2 2 2 7 3 2" xfId="52571"/>
    <cellStyle name="Pre-inputted cells 5 2 2 2 7 4" xfId="32748"/>
    <cellStyle name="Pre-inputted cells 5 2 2 2 8" xfId="27640"/>
    <cellStyle name="Pre-inputted cells 5 2 2 2 8 2" xfId="54054"/>
    <cellStyle name="Pre-inputted cells 5 2 2 3" xfId="2264"/>
    <cellStyle name="Pre-inputted cells 5 2 2 3 2" xfId="4203"/>
    <cellStyle name="Pre-inputted cells 5 2 2 3 2 2" xfId="14982"/>
    <cellStyle name="Pre-inputted cells 5 2 2 3 2 2 2" xfId="41402"/>
    <cellStyle name="Pre-inputted cells 5 2 2 3 2 3" xfId="11133"/>
    <cellStyle name="Pre-inputted cells 5 2 2 3 2 3 2" xfId="37554"/>
    <cellStyle name="Pre-inputted cells 5 2 2 3 2 4" xfId="30873"/>
    <cellStyle name="Pre-inputted cells 5 2 2 3 3" xfId="4931"/>
    <cellStyle name="Pre-inputted cells 5 2 2 3 3 2" xfId="15708"/>
    <cellStyle name="Pre-inputted cells 5 2 2 3 3 2 2" xfId="42128"/>
    <cellStyle name="Pre-inputted cells 5 2 2 3 3 3" xfId="23083"/>
    <cellStyle name="Pre-inputted cells 5 2 2 3 3 3 2" xfId="49497"/>
    <cellStyle name="Pre-inputted cells 5 2 2 3 3 4" xfId="31601"/>
    <cellStyle name="Pre-inputted cells 5 2 2 3 4" xfId="6705"/>
    <cellStyle name="Pre-inputted cells 5 2 2 3 4 2" xfId="17417"/>
    <cellStyle name="Pre-inputted cells 5 2 2 3 4 2 2" xfId="43835"/>
    <cellStyle name="Pre-inputted cells 5 2 2 3 4 3" xfId="22977"/>
    <cellStyle name="Pre-inputted cells 5 2 2 3 4 3 2" xfId="49391"/>
    <cellStyle name="Pre-inputted cells 5 2 2 3 4 4" xfId="33375"/>
    <cellStyle name="Pre-inputted cells 5 2 2 3 5" xfId="7914"/>
    <cellStyle name="Pre-inputted cells 5 2 2 3 5 2" xfId="18581"/>
    <cellStyle name="Pre-inputted cells 5 2 2 3 5 2 2" xfId="44996"/>
    <cellStyle name="Pre-inputted cells 5 2 2 3 5 3" xfId="27763"/>
    <cellStyle name="Pre-inputted cells 5 2 2 3 5 3 2" xfId="54177"/>
    <cellStyle name="Pre-inputted cells 5 2 2 3 6" xfId="13097"/>
    <cellStyle name="Pre-inputted cells 5 2 2 3 6 2" xfId="39518"/>
    <cellStyle name="Pre-inputted cells 5 2 2 3 7" xfId="24533"/>
    <cellStyle name="Pre-inputted cells 5 2 2 3 7 2" xfId="50947"/>
    <cellStyle name="Pre-inputted cells 5 2 2 4" xfId="8285"/>
    <cellStyle name="Pre-inputted cells 5 2 2 4 2" xfId="18946"/>
    <cellStyle name="Pre-inputted cells 5 2 2 4 2 2" xfId="45360"/>
    <cellStyle name="Pre-inputted cells 5 2 2 4 3" xfId="26052"/>
    <cellStyle name="Pre-inputted cells 5 2 2 4 3 2" xfId="52466"/>
    <cellStyle name="Pre-inputted cells 5 2 3" xfId="1460"/>
    <cellStyle name="Pre-inputted cells 5 2 3 2" xfId="3454"/>
    <cellStyle name="Pre-inputted cells 5 2 3 2 2" xfId="14239"/>
    <cellStyle name="Pre-inputted cells 5 2 3 2 2 2" xfId="40659"/>
    <cellStyle name="Pre-inputted cells 5 2 3 2 3" xfId="27374"/>
    <cellStyle name="Pre-inputted cells 5 2 3 2 3 2" xfId="53788"/>
    <cellStyle name="Pre-inputted cells 5 2 3 2 4" xfId="30124"/>
    <cellStyle name="Pre-inputted cells 5 2 3 3" xfId="3374"/>
    <cellStyle name="Pre-inputted cells 5 2 3 3 2" xfId="14161"/>
    <cellStyle name="Pre-inputted cells 5 2 3 3 2 2" xfId="40581"/>
    <cellStyle name="Pre-inputted cells 5 2 3 3 3" xfId="27699"/>
    <cellStyle name="Pre-inputted cells 5 2 3 3 3 2" xfId="54113"/>
    <cellStyle name="Pre-inputted cells 5 2 3 3 4" xfId="30044"/>
    <cellStyle name="Pre-inputted cells 5 2 3 4" xfId="5280"/>
    <cellStyle name="Pre-inputted cells 5 2 3 4 2" xfId="16055"/>
    <cellStyle name="Pre-inputted cells 5 2 3 4 2 2" xfId="42474"/>
    <cellStyle name="Pre-inputted cells 5 2 3 4 3" xfId="26152"/>
    <cellStyle name="Pre-inputted cells 5 2 3 4 3 2" xfId="52566"/>
    <cellStyle name="Pre-inputted cells 5 2 3 4 4" xfId="31950"/>
    <cellStyle name="Pre-inputted cells 5 2 3 5" xfId="3386"/>
    <cellStyle name="Pre-inputted cells 5 2 3 5 2" xfId="26841"/>
    <cellStyle name="Pre-inputted cells 5 2 3 5 2 2" xfId="53255"/>
    <cellStyle name="Pre-inputted cells 5 2 3 5 3" xfId="30056"/>
    <cellStyle name="Pre-inputted cells 5 2 3 6" xfId="3148"/>
    <cellStyle name="Pre-inputted cells 5 2 3 6 2" xfId="25610"/>
    <cellStyle name="Pre-inputted cells 5 2 3 6 2 2" xfId="52024"/>
    <cellStyle name="Pre-inputted cells 5 2 3 6 3" xfId="29818"/>
    <cellStyle name="Pre-inputted cells 5 2 3 7" xfId="7090"/>
    <cellStyle name="Pre-inputted cells 5 2 3 7 2" xfId="17778"/>
    <cellStyle name="Pre-inputted cells 5 2 3 7 2 2" xfId="44195"/>
    <cellStyle name="Pre-inputted cells 5 2 3 7 3" xfId="25371"/>
    <cellStyle name="Pre-inputted cells 5 2 3 7 3 2" xfId="51785"/>
    <cellStyle name="Pre-inputted cells 5 2 3 7 4" xfId="33760"/>
    <cellStyle name="Pre-inputted cells 5 2 3 8" xfId="25136"/>
    <cellStyle name="Pre-inputted cells 5 2 3 8 2" xfId="51550"/>
    <cellStyle name="Pre-inputted cells 5 2 4" xfId="2263"/>
    <cellStyle name="Pre-inputted cells 5 2 4 2" xfId="4202"/>
    <cellStyle name="Pre-inputted cells 5 2 4 2 2" xfId="14981"/>
    <cellStyle name="Pre-inputted cells 5 2 4 2 2 2" xfId="41401"/>
    <cellStyle name="Pre-inputted cells 5 2 4 2 3" xfId="23475"/>
    <cellStyle name="Pre-inputted cells 5 2 4 2 3 2" xfId="49889"/>
    <cellStyle name="Pre-inputted cells 5 2 4 2 4" xfId="30872"/>
    <cellStyle name="Pre-inputted cells 5 2 4 3" xfId="4930"/>
    <cellStyle name="Pre-inputted cells 5 2 4 3 2" xfId="15707"/>
    <cellStyle name="Pre-inputted cells 5 2 4 3 2 2" xfId="42127"/>
    <cellStyle name="Pre-inputted cells 5 2 4 3 3" xfId="25354"/>
    <cellStyle name="Pre-inputted cells 5 2 4 3 3 2" xfId="51768"/>
    <cellStyle name="Pre-inputted cells 5 2 4 3 4" xfId="31600"/>
    <cellStyle name="Pre-inputted cells 5 2 4 4" xfId="6704"/>
    <cellStyle name="Pre-inputted cells 5 2 4 4 2" xfId="17416"/>
    <cellStyle name="Pre-inputted cells 5 2 4 4 2 2" xfId="43834"/>
    <cellStyle name="Pre-inputted cells 5 2 4 4 3" xfId="23541"/>
    <cellStyle name="Pre-inputted cells 5 2 4 4 3 2" xfId="49955"/>
    <cellStyle name="Pre-inputted cells 5 2 4 4 4" xfId="33374"/>
    <cellStyle name="Pre-inputted cells 5 2 4 5" xfId="7913"/>
    <cellStyle name="Pre-inputted cells 5 2 4 5 2" xfId="18580"/>
    <cellStyle name="Pre-inputted cells 5 2 4 5 2 2" xfId="44995"/>
    <cellStyle name="Pre-inputted cells 5 2 4 5 3" xfId="26135"/>
    <cellStyle name="Pre-inputted cells 5 2 4 5 3 2" xfId="52549"/>
    <cellStyle name="Pre-inputted cells 5 2 4 6" xfId="13096"/>
    <cellStyle name="Pre-inputted cells 5 2 4 6 2" xfId="39517"/>
    <cellStyle name="Pre-inputted cells 5 2 4 7" xfId="25556"/>
    <cellStyle name="Pre-inputted cells 5 2 4 7 2" xfId="51970"/>
    <cellStyle name="Pre-inputted cells 5 2 5" xfId="4454"/>
    <cellStyle name="Pre-inputted cells 5 2 5 2" xfId="15232"/>
    <cellStyle name="Pre-inputted cells 5 2 5 2 2" xfId="41652"/>
    <cellStyle name="Pre-inputted cells 5 2 5 3" xfId="23179"/>
    <cellStyle name="Pre-inputted cells 5 2 5 3 2" xfId="49593"/>
    <cellStyle name="Pre-inputted cells 5 2 5 4" xfId="31124"/>
    <cellStyle name="Pre-inputted cells 5 2 6" xfId="6527"/>
    <cellStyle name="Pre-inputted cells 5 2 6 2" xfId="17252"/>
    <cellStyle name="Pre-inputted cells 5 2 6 2 2" xfId="43670"/>
    <cellStyle name="Pre-inputted cells 5 2 6 3" xfId="24506"/>
    <cellStyle name="Pre-inputted cells 5 2 6 3 2" xfId="50920"/>
    <cellStyle name="Pre-inputted cells 5 2 6 4" xfId="33197"/>
    <cellStyle name="Pre-inputted cells 5 2 7" xfId="8209"/>
    <cellStyle name="Pre-inputted cells 5 2 7 2" xfId="18870"/>
    <cellStyle name="Pre-inputted cells 5 2 7 2 2" xfId="45284"/>
    <cellStyle name="Pre-inputted cells 5 2 7 3" xfId="25986"/>
    <cellStyle name="Pre-inputted cells 5 2 7 3 2" xfId="52400"/>
    <cellStyle name="Pre-inputted cells 5 2_3.15 Additional Data" xfId="2265"/>
    <cellStyle name="Pre-inputted cells 5 3" xfId="1459"/>
    <cellStyle name="Pre-inputted cells 5 3 2" xfId="3453"/>
    <cellStyle name="Pre-inputted cells 5 3 2 2" xfId="14238"/>
    <cellStyle name="Pre-inputted cells 5 3 2 2 2" xfId="40658"/>
    <cellStyle name="Pre-inputted cells 5 3 2 3" xfId="21928"/>
    <cellStyle name="Pre-inputted cells 5 3 2 3 2" xfId="48342"/>
    <cellStyle name="Pre-inputted cells 5 3 2 4" xfId="30123"/>
    <cellStyle name="Pre-inputted cells 5 3 3" xfId="4706"/>
    <cellStyle name="Pre-inputted cells 5 3 3 2" xfId="15483"/>
    <cellStyle name="Pre-inputted cells 5 3 3 2 2" xfId="41903"/>
    <cellStyle name="Pre-inputted cells 5 3 3 3" xfId="27574"/>
    <cellStyle name="Pre-inputted cells 5 3 3 3 2" xfId="53988"/>
    <cellStyle name="Pre-inputted cells 5 3 3 4" xfId="31376"/>
    <cellStyle name="Pre-inputted cells 5 3 4" xfId="3142"/>
    <cellStyle name="Pre-inputted cells 5 3 4 2" xfId="13933"/>
    <cellStyle name="Pre-inputted cells 5 3 4 2 2" xfId="40353"/>
    <cellStyle name="Pre-inputted cells 5 3 4 3" xfId="22178"/>
    <cellStyle name="Pre-inputted cells 5 3 4 3 2" xfId="48592"/>
    <cellStyle name="Pre-inputted cells 5 3 4 4" xfId="29812"/>
    <cellStyle name="Pre-inputted cells 5 3 5" xfId="5779"/>
    <cellStyle name="Pre-inputted cells 5 3 5 2" xfId="23589"/>
    <cellStyle name="Pre-inputted cells 5 3 5 2 2" xfId="50003"/>
    <cellStyle name="Pre-inputted cells 5 3 5 3" xfId="32449"/>
    <cellStyle name="Pre-inputted cells 5 3 6" xfId="6493"/>
    <cellStyle name="Pre-inputted cells 5 3 6 2" xfId="22994"/>
    <cellStyle name="Pre-inputted cells 5 3 6 2 2" xfId="49408"/>
    <cellStyle name="Pre-inputted cells 5 3 6 3" xfId="33163"/>
    <cellStyle name="Pre-inputted cells 5 3 7" xfId="6633"/>
    <cellStyle name="Pre-inputted cells 5 3 7 2" xfId="17355"/>
    <cellStyle name="Pre-inputted cells 5 3 7 2 2" xfId="43773"/>
    <cellStyle name="Pre-inputted cells 5 3 7 3" xfId="24827"/>
    <cellStyle name="Pre-inputted cells 5 3 7 3 2" xfId="51241"/>
    <cellStyle name="Pre-inputted cells 5 3 7 4" xfId="33303"/>
    <cellStyle name="Pre-inputted cells 5 3 8" xfId="25534"/>
    <cellStyle name="Pre-inputted cells 5 3 8 2" xfId="51948"/>
    <cellStyle name="Pre-inputted cells 5 4" xfId="2262"/>
    <cellStyle name="Pre-inputted cells 5 4 2" xfId="4201"/>
    <cellStyle name="Pre-inputted cells 5 4 2 2" xfId="14980"/>
    <cellStyle name="Pre-inputted cells 5 4 2 2 2" xfId="41400"/>
    <cellStyle name="Pre-inputted cells 5 4 2 3" xfId="22771"/>
    <cellStyle name="Pre-inputted cells 5 4 2 3 2" xfId="49185"/>
    <cellStyle name="Pre-inputted cells 5 4 2 4" xfId="30871"/>
    <cellStyle name="Pre-inputted cells 5 4 3" xfId="4929"/>
    <cellStyle name="Pre-inputted cells 5 4 3 2" xfId="15706"/>
    <cellStyle name="Pre-inputted cells 5 4 3 2 2" xfId="42126"/>
    <cellStyle name="Pre-inputted cells 5 4 3 3" xfId="22444"/>
    <cellStyle name="Pre-inputted cells 5 4 3 3 2" xfId="48858"/>
    <cellStyle name="Pre-inputted cells 5 4 3 4" xfId="31599"/>
    <cellStyle name="Pre-inputted cells 5 4 4" xfId="6703"/>
    <cellStyle name="Pre-inputted cells 5 4 4 2" xfId="17415"/>
    <cellStyle name="Pre-inputted cells 5 4 4 2 2" xfId="43833"/>
    <cellStyle name="Pre-inputted cells 5 4 4 3" xfId="24868"/>
    <cellStyle name="Pre-inputted cells 5 4 4 3 2" xfId="51282"/>
    <cellStyle name="Pre-inputted cells 5 4 4 4" xfId="33373"/>
    <cellStyle name="Pre-inputted cells 5 4 5" xfId="7912"/>
    <cellStyle name="Pre-inputted cells 5 4 5 2" xfId="18579"/>
    <cellStyle name="Pre-inputted cells 5 4 5 2 2" xfId="44994"/>
    <cellStyle name="Pre-inputted cells 5 4 5 3" xfId="22370"/>
    <cellStyle name="Pre-inputted cells 5 4 5 3 2" xfId="48784"/>
    <cellStyle name="Pre-inputted cells 5 4 6" xfId="13095"/>
    <cellStyle name="Pre-inputted cells 5 4 6 2" xfId="39516"/>
    <cellStyle name="Pre-inputted cells 5 4 7" xfId="26209"/>
    <cellStyle name="Pre-inputted cells 5 4 7 2" xfId="52623"/>
    <cellStyle name="Pre-inputted cells 5 5" xfId="2984"/>
    <cellStyle name="Pre-inputted cells 5 5 2" xfId="13776"/>
    <cellStyle name="Pre-inputted cells 5 5 2 2" xfId="40196"/>
    <cellStyle name="Pre-inputted cells 5 5 3" xfId="26433"/>
    <cellStyle name="Pre-inputted cells 5 5 3 2" xfId="52847"/>
    <cellStyle name="Pre-inputted cells 5 5 4" xfId="29654"/>
    <cellStyle name="Pre-inputted cells 5 6" xfId="5714"/>
    <cellStyle name="Pre-inputted cells 5 6 2" xfId="16476"/>
    <cellStyle name="Pre-inputted cells 5 6 2 2" xfId="42894"/>
    <cellStyle name="Pre-inputted cells 5 6 3" xfId="28047"/>
    <cellStyle name="Pre-inputted cells 5 6 3 2" xfId="54461"/>
    <cellStyle name="Pre-inputted cells 5 6 4" xfId="32384"/>
    <cellStyle name="Pre-inputted cells 5 7" xfId="8208"/>
    <cellStyle name="Pre-inputted cells 5 7 2" xfId="18869"/>
    <cellStyle name="Pre-inputted cells 5 7 2 2" xfId="45283"/>
    <cellStyle name="Pre-inputted cells 5 7 3" xfId="25985"/>
    <cellStyle name="Pre-inputted cells 5 7 3 2" xfId="52399"/>
    <cellStyle name="Pre-inputted cells 5_3.15 Additional Data" xfId="2266"/>
    <cellStyle name="Pre-inputted cells 6" xfId="27"/>
    <cellStyle name="Pre-inputted cells 6 2" xfId="1332"/>
    <cellStyle name="Pre-inputted cells 6 2 2" xfId="1594"/>
    <cellStyle name="Pre-inputted cells 6 2 2 2" xfId="3587"/>
    <cellStyle name="Pre-inputted cells 6 2 2 2 2" xfId="14372"/>
    <cellStyle name="Pre-inputted cells 6 2 2 2 2 2" xfId="40792"/>
    <cellStyle name="Pre-inputted cells 6 2 2 2 3" xfId="22545"/>
    <cellStyle name="Pre-inputted cells 6 2 2 2 3 2" xfId="48959"/>
    <cellStyle name="Pre-inputted cells 6 2 2 2 4" xfId="30257"/>
    <cellStyle name="Pre-inputted cells 6 2 2 3" xfId="4122"/>
    <cellStyle name="Pre-inputted cells 6 2 2 3 2" xfId="14904"/>
    <cellStyle name="Pre-inputted cells 6 2 2 3 2 2" xfId="41324"/>
    <cellStyle name="Pre-inputted cells 6 2 2 3 3" xfId="25377"/>
    <cellStyle name="Pre-inputted cells 6 2 2 3 3 2" xfId="51791"/>
    <cellStyle name="Pre-inputted cells 6 2 2 3 4" xfId="30792"/>
    <cellStyle name="Pre-inputted cells 6 2 2 4" xfId="3956"/>
    <cellStyle name="Pre-inputted cells 6 2 2 4 2" xfId="14739"/>
    <cellStyle name="Pre-inputted cells 6 2 2 4 2 2" xfId="41159"/>
    <cellStyle name="Pre-inputted cells 6 2 2 4 3" xfId="26977"/>
    <cellStyle name="Pre-inputted cells 6 2 2 4 3 2" xfId="53391"/>
    <cellStyle name="Pre-inputted cells 6 2 2 4 4" xfId="30626"/>
    <cellStyle name="Pre-inputted cells 6 2 2 5" xfId="2977"/>
    <cellStyle name="Pre-inputted cells 6 2 2 5 2" xfId="24013"/>
    <cellStyle name="Pre-inputted cells 6 2 2 5 2 2" xfId="50427"/>
    <cellStyle name="Pre-inputted cells 6 2 2 5 3" xfId="29647"/>
    <cellStyle name="Pre-inputted cells 6 2 2 6" xfId="6114"/>
    <cellStyle name="Pre-inputted cells 6 2 2 6 2" xfId="25787"/>
    <cellStyle name="Pre-inputted cells 6 2 2 6 2 2" xfId="52201"/>
    <cellStyle name="Pre-inputted cells 6 2 2 6 3" xfId="32784"/>
    <cellStyle name="Pre-inputted cells 6 2 2 7" xfId="4345"/>
    <cellStyle name="Pre-inputted cells 6 2 2 7 2" xfId="15123"/>
    <cellStyle name="Pre-inputted cells 6 2 2 7 2 2" xfId="41543"/>
    <cellStyle name="Pre-inputted cells 6 2 2 7 3" xfId="23229"/>
    <cellStyle name="Pre-inputted cells 6 2 2 7 3 2" xfId="49643"/>
    <cellStyle name="Pre-inputted cells 6 2 2 7 4" xfId="31015"/>
    <cellStyle name="Pre-inputted cells 6 2 2 8" xfId="23447"/>
    <cellStyle name="Pre-inputted cells 6 2 2 8 2" xfId="49861"/>
    <cellStyle name="Pre-inputted cells 6 2 3" xfId="2268"/>
    <cellStyle name="Pre-inputted cells 6 2 3 2" xfId="4205"/>
    <cellStyle name="Pre-inputted cells 6 2 3 2 2" xfId="14984"/>
    <cellStyle name="Pre-inputted cells 6 2 3 2 2 2" xfId="41404"/>
    <cellStyle name="Pre-inputted cells 6 2 3 2 3" xfId="22567"/>
    <cellStyle name="Pre-inputted cells 6 2 3 2 3 2" xfId="48981"/>
    <cellStyle name="Pre-inputted cells 6 2 3 2 4" xfId="30875"/>
    <cellStyle name="Pre-inputted cells 6 2 3 3" xfId="4933"/>
    <cellStyle name="Pre-inputted cells 6 2 3 3 2" xfId="15710"/>
    <cellStyle name="Pre-inputted cells 6 2 3 3 2 2" xfId="42130"/>
    <cellStyle name="Pre-inputted cells 6 2 3 3 3" xfId="23382"/>
    <cellStyle name="Pre-inputted cells 6 2 3 3 3 2" xfId="49796"/>
    <cellStyle name="Pre-inputted cells 6 2 3 3 4" xfId="31603"/>
    <cellStyle name="Pre-inputted cells 6 2 3 4" xfId="6707"/>
    <cellStyle name="Pre-inputted cells 6 2 3 4 2" xfId="17419"/>
    <cellStyle name="Pre-inputted cells 6 2 3 4 2 2" xfId="43837"/>
    <cellStyle name="Pre-inputted cells 6 2 3 4 3" xfId="21960"/>
    <cellStyle name="Pre-inputted cells 6 2 3 4 3 2" xfId="48374"/>
    <cellStyle name="Pre-inputted cells 6 2 3 4 4" xfId="33377"/>
    <cellStyle name="Pre-inputted cells 6 2 3 5" xfId="7916"/>
    <cellStyle name="Pre-inputted cells 6 2 3 5 2" xfId="18583"/>
    <cellStyle name="Pre-inputted cells 6 2 3 5 2 2" xfId="44998"/>
    <cellStyle name="Pre-inputted cells 6 2 3 5 3" xfId="25879"/>
    <cellStyle name="Pre-inputted cells 6 2 3 5 3 2" xfId="52293"/>
    <cellStyle name="Pre-inputted cells 6 2 3 6" xfId="13099"/>
    <cellStyle name="Pre-inputted cells 6 2 3 6 2" xfId="39520"/>
    <cellStyle name="Pre-inputted cells 6 2 3 7" xfId="27356"/>
    <cellStyle name="Pre-inputted cells 6 2 3 7 2" xfId="53770"/>
    <cellStyle name="Pre-inputted cells 6 2 4" xfId="8286"/>
    <cellStyle name="Pre-inputted cells 6 2 4 2" xfId="18947"/>
    <cellStyle name="Pre-inputted cells 6 2 4 2 2" xfId="45361"/>
    <cellStyle name="Pre-inputted cells 6 2 4 3" xfId="26053"/>
    <cellStyle name="Pre-inputted cells 6 2 4 3 2" xfId="52467"/>
    <cellStyle name="Pre-inputted cells 6 3" xfId="1346"/>
    <cellStyle name="Pre-inputted cells 6 3 2" xfId="3348"/>
    <cellStyle name="Pre-inputted cells 6 3 2 2" xfId="14135"/>
    <cellStyle name="Pre-inputted cells 6 3 2 2 2" xfId="40555"/>
    <cellStyle name="Pre-inputted cells 6 3 2 3" xfId="25455"/>
    <cellStyle name="Pre-inputted cells 6 3 2 3 2" xfId="51869"/>
    <cellStyle name="Pre-inputted cells 6 3 2 4" xfId="30018"/>
    <cellStyle name="Pre-inputted cells 6 3 3" xfId="3015"/>
    <cellStyle name="Pre-inputted cells 6 3 3 2" xfId="13807"/>
    <cellStyle name="Pre-inputted cells 6 3 3 2 2" xfId="40227"/>
    <cellStyle name="Pre-inputted cells 6 3 3 3" xfId="27248"/>
    <cellStyle name="Pre-inputted cells 6 3 3 3 2" xfId="53662"/>
    <cellStyle name="Pre-inputted cells 6 3 3 4" xfId="29685"/>
    <cellStyle name="Pre-inputted cells 6 3 4" xfId="4362"/>
    <cellStyle name="Pre-inputted cells 6 3 4 2" xfId="15140"/>
    <cellStyle name="Pre-inputted cells 6 3 4 2 2" xfId="41560"/>
    <cellStyle name="Pre-inputted cells 6 3 4 3" xfId="25101"/>
    <cellStyle name="Pre-inputted cells 6 3 4 3 2" xfId="51515"/>
    <cellStyle name="Pre-inputted cells 6 3 4 4" xfId="31032"/>
    <cellStyle name="Pre-inputted cells 6 3 5" xfId="5903"/>
    <cellStyle name="Pre-inputted cells 6 3 5 2" xfId="22514"/>
    <cellStyle name="Pre-inputted cells 6 3 5 2 2" xfId="48928"/>
    <cellStyle name="Pre-inputted cells 6 3 5 3" xfId="32573"/>
    <cellStyle name="Pre-inputted cells 6 3 6" xfId="6831"/>
    <cellStyle name="Pre-inputted cells 6 3 6 2" xfId="11411"/>
    <cellStyle name="Pre-inputted cells 6 3 6 2 2" xfId="37832"/>
    <cellStyle name="Pre-inputted cells 6 3 6 3" xfId="33501"/>
    <cellStyle name="Pre-inputted cells 6 3 7" xfId="3979"/>
    <cellStyle name="Pre-inputted cells 6 3 7 2" xfId="14762"/>
    <cellStyle name="Pre-inputted cells 6 3 7 2 2" xfId="41182"/>
    <cellStyle name="Pre-inputted cells 6 3 7 3" xfId="23378"/>
    <cellStyle name="Pre-inputted cells 6 3 7 3 2" xfId="49792"/>
    <cellStyle name="Pre-inputted cells 6 3 7 4" xfId="30649"/>
    <cellStyle name="Pre-inputted cells 6 3 8" xfId="22002"/>
    <cellStyle name="Pre-inputted cells 6 3 8 2" xfId="48416"/>
    <cellStyle name="Pre-inputted cells 6 4" xfId="2267"/>
    <cellStyle name="Pre-inputted cells 6 4 2" xfId="4204"/>
    <cellStyle name="Pre-inputted cells 6 4 2 2" xfId="14983"/>
    <cellStyle name="Pre-inputted cells 6 4 2 2 2" xfId="41403"/>
    <cellStyle name="Pre-inputted cells 6 4 2 3" xfId="27932"/>
    <cellStyle name="Pre-inputted cells 6 4 2 3 2" xfId="54346"/>
    <cellStyle name="Pre-inputted cells 6 4 2 4" xfId="30874"/>
    <cellStyle name="Pre-inputted cells 6 4 3" xfId="4932"/>
    <cellStyle name="Pre-inputted cells 6 4 3 2" xfId="15709"/>
    <cellStyle name="Pre-inputted cells 6 4 3 2 2" xfId="42129"/>
    <cellStyle name="Pre-inputted cells 6 4 3 3" xfId="22045"/>
    <cellStyle name="Pre-inputted cells 6 4 3 3 2" xfId="48459"/>
    <cellStyle name="Pre-inputted cells 6 4 3 4" xfId="31602"/>
    <cellStyle name="Pre-inputted cells 6 4 4" xfId="6706"/>
    <cellStyle name="Pre-inputted cells 6 4 4 2" xfId="17418"/>
    <cellStyle name="Pre-inputted cells 6 4 4 2 2" xfId="43836"/>
    <cellStyle name="Pre-inputted cells 6 4 4 3" xfId="11359"/>
    <cellStyle name="Pre-inputted cells 6 4 4 3 2" xfId="37780"/>
    <cellStyle name="Pre-inputted cells 6 4 4 4" xfId="33376"/>
    <cellStyle name="Pre-inputted cells 6 4 5" xfId="7915"/>
    <cellStyle name="Pre-inputted cells 6 4 5 2" xfId="18582"/>
    <cellStyle name="Pre-inputted cells 6 4 5 2 2" xfId="44997"/>
    <cellStyle name="Pre-inputted cells 6 4 5 3" xfId="24983"/>
    <cellStyle name="Pre-inputted cells 6 4 5 3 2" xfId="51397"/>
    <cellStyle name="Pre-inputted cells 6 4 6" xfId="13098"/>
    <cellStyle name="Pre-inputted cells 6 4 6 2" xfId="39519"/>
    <cellStyle name="Pre-inputted cells 6 4 7" xfId="22318"/>
    <cellStyle name="Pre-inputted cells 6 4 7 2" xfId="48732"/>
    <cellStyle name="Pre-inputted cells 6 5" xfId="8114"/>
    <cellStyle name="Pre-inputted cells 6 5 2" xfId="18775"/>
    <cellStyle name="Pre-inputted cells 6 5 2 2" xfId="45189"/>
    <cellStyle name="Pre-inputted cells 6 5 3" xfId="25901"/>
    <cellStyle name="Pre-inputted cells 6 5 3 2" xfId="52315"/>
    <cellStyle name="Pre-inputted cells 6_3.15 Additional Data" xfId="2269"/>
    <cellStyle name="Pre-inputted cells 7" xfId="1137"/>
    <cellStyle name="Pre-inputted cells 7 2" xfId="1333"/>
    <cellStyle name="Pre-inputted cells 7 2 2" xfId="1595"/>
    <cellStyle name="Pre-inputted cells 7 2 2 2" xfId="3588"/>
    <cellStyle name="Pre-inputted cells 7 2 2 2 2" xfId="14373"/>
    <cellStyle name="Pre-inputted cells 7 2 2 2 2 2" xfId="40793"/>
    <cellStyle name="Pre-inputted cells 7 2 2 2 3" xfId="26081"/>
    <cellStyle name="Pre-inputted cells 7 2 2 2 3 2" xfId="52495"/>
    <cellStyle name="Pre-inputted cells 7 2 2 2 4" xfId="30258"/>
    <cellStyle name="Pre-inputted cells 7 2 2 3" xfId="4683"/>
    <cellStyle name="Pre-inputted cells 7 2 2 3 2" xfId="15461"/>
    <cellStyle name="Pre-inputted cells 7 2 2 3 2 2" xfId="41881"/>
    <cellStyle name="Pre-inputted cells 7 2 2 3 3" xfId="25178"/>
    <cellStyle name="Pre-inputted cells 7 2 2 3 3 2" xfId="51592"/>
    <cellStyle name="Pre-inputted cells 7 2 2 3 4" xfId="31353"/>
    <cellStyle name="Pre-inputted cells 7 2 2 4" xfId="5781"/>
    <cellStyle name="Pre-inputted cells 7 2 2 4 2" xfId="16540"/>
    <cellStyle name="Pre-inputted cells 7 2 2 4 2 2" xfId="42958"/>
    <cellStyle name="Pre-inputted cells 7 2 2 4 3" xfId="25219"/>
    <cellStyle name="Pre-inputted cells 7 2 2 4 3 2" xfId="51633"/>
    <cellStyle name="Pre-inputted cells 7 2 2 4 4" xfId="32451"/>
    <cellStyle name="Pre-inputted cells 7 2 2 5" xfId="6061"/>
    <cellStyle name="Pre-inputted cells 7 2 2 5 2" xfId="22512"/>
    <cellStyle name="Pre-inputted cells 7 2 2 5 2 2" xfId="48926"/>
    <cellStyle name="Pre-inputted cells 7 2 2 5 3" xfId="32731"/>
    <cellStyle name="Pre-inputted cells 7 2 2 6" xfId="6654"/>
    <cellStyle name="Pre-inputted cells 7 2 2 6 2" xfId="24447"/>
    <cellStyle name="Pre-inputted cells 7 2 2 6 2 2" xfId="50861"/>
    <cellStyle name="Pre-inputted cells 7 2 2 6 3" xfId="33324"/>
    <cellStyle name="Pre-inputted cells 7 2 2 7" xfId="5930"/>
    <cellStyle name="Pre-inputted cells 7 2 2 7 2" xfId="16682"/>
    <cellStyle name="Pre-inputted cells 7 2 2 7 2 2" xfId="43100"/>
    <cellStyle name="Pre-inputted cells 7 2 2 7 3" xfId="26518"/>
    <cellStyle name="Pre-inputted cells 7 2 2 7 3 2" xfId="52932"/>
    <cellStyle name="Pre-inputted cells 7 2 2 7 4" xfId="32600"/>
    <cellStyle name="Pre-inputted cells 7 2 2 8" xfId="27240"/>
    <cellStyle name="Pre-inputted cells 7 2 2 8 2" xfId="53654"/>
    <cellStyle name="Pre-inputted cells 7 2 3" xfId="2271"/>
    <cellStyle name="Pre-inputted cells 7 2 3 2" xfId="4207"/>
    <cellStyle name="Pre-inputted cells 7 2 3 2 2" xfId="14986"/>
    <cellStyle name="Pre-inputted cells 7 2 3 2 2 2" xfId="41406"/>
    <cellStyle name="Pre-inputted cells 7 2 3 2 3" xfId="25698"/>
    <cellStyle name="Pre-inputted cells 7 2 3 2 3 2" xfId="52112"/>
    <cellStyle name="Pre-inputted cells 7 2 3 2 4" xfId="30877"/>
    <cellStyle name="Pre-inputted cells 7 2 3 3" xfId="4935"/>
    <cellStyle name="Pre-inputted cells 7 2 3 3 2" xfId="15712"/>
    <cellStyle name="Pre-inputted cells 7 2 3 3 2 2" xfId="42132"/>
    <cellStyle name="Pre-inputted cells 7 2 3 3 3" xfId="27384"/>
    <cellStyle name="Pre-inputted cells 7 2 3 3 3 2" xfId="53798"/>
    <cellStyle name="Pre-inputted cells 7 2 3 3 4" xfId="31605"/>
    <cellStyle name="Pre-inputted cells 7 2 3 4" xfId="6709"/>
    <cellStyle name="Pre-inputted cells 7 2 3 4 2" xfId="17421"/>
    <cellStyle name="Pre-inputted cells 7 2 3 4 2 2" xfId="43839"/>
    <cellStyle name="Pre-inputted cells 7 2 3 4 3" xfId="22895"/>
    <cellStyle name="Pre-inputted cells 7 2 3 4 3 2" xfId="49309"/>
    <cellStyle name="Pre-inputted cells 7 2 3 4 4" xfId="33379"/>
    <cellStyle name="Pre-inputted cells 7 2 3 5" xfId="7918"/>
    <cellStyle name="Pre-inputted cells 7 2 3 5 2" xfId="18585"/>
    <cellStyle name="Pre-inputted cells 7 2 3 5 2 2" xfId="45000"/>
    <cellStyle name="Pre-inputted cells 7 2 3 5 3" xfId="12521"/>
    <cellStyle name="Pre-inputted cells 7 2 3 5 3 2" xfId="38942"/>
    <cellStyle name="Pre-inputted cells 7 2 3 6" xfId="13101"/>
    <cellStyle name="Pre-inputted cells 7 2 3 6 2" xfId="39522"/>
    <cellStyle name="Pre-inputted cells 7 2 3 7" xfId="22910"/>
    <cellStyle name="Pre-inputted cells 7 2 3 7 2" xfId="49324"/>
    <cellStyle name="Pre-inputted cells 7 2 4" xfId="8287"/>
    <cellStyle name="Pre-inputted cells 7 2 4 2" xfId="18948"/>
    <cellStyle name="Pre-inputted cells 7 2 4 2 2" xfId="45362"/>
    <cellStyle name="Pre-inputted cells 7 2 4 3" xfId="26054"/>
    <cellStyle name="Pre-inputted cells 7 2 4 3 2" xfId="52468"/>
    <cellStyle name="Pre-inputted cells 7 3" xfId="1461"/>
    <cellStyle name="Pre-inputted cells 7 3 2" xfId="3455"/>
    <cellStyle name="Pre-inputted cells 7 3 2 2" xfId="14240"/>
    <cellStyle name="Pre-inputted cells 7 3 2 2 2" xfId="40660"/>
    <cellStyle name="Pre-inputted cells 7 3 2 3" xfId="22090"/>
    <cellStyle name="Pre-inputted cells 7 3 2 3 2" xfId="48504"/>
    <cellStyle name="Pre-inputted cells 7 3 2 4" xfId="30125"/>
    <cellStyle name="Pre-inputted cells 7 3 3" xfId="3039"/>
    <cellStyle name="Pre-inputted cells 7 3 3 2" xfId="13831"/>
    <cellStyle name="Pre-inputted cells 7 3 3 2 2" xfId="40251"/>
    <cellStyle name="Pre-inputted cells 7 3 3 3" xfId="27516"/>
    <cellStyle name="Pre-inputted cells 7 3 3 3 2" xfId="53930"/>
    <cellStyle name="Pre-inputted cells 7 3 3 4" xfId="29709"/>
    <cellStyle name="Pre-inputted cells 7 3 4" xfId="4476"/>
    <cellStyle name="Pre-inputted cells 7 3 4 2" xfId="15254"/>
    <cellStyle name="Pre-inputted cells 7 3 4 2 2" xfId="41674"/>
    <cellStyle name="Pre-inputted cells 7 3 4 3" xfId="24747"/>
    <cellStyle name="Pre-inputted cells 7 3 4 3 2" xfId="51161"/>
    <cellStyle name="Pre-inputted cells 7 3 4 4" xfId="31146"/>
    <cellStyle name="Pre-inputted cells 7 3 5" xfId="2963"/>
    <cellStyle name="Pre-inputted cells 7 3 5 2" xfId="24159"/>
    <cellStyle name="Pre-inputted cells 7 3 5 2 2" xfId="50573"/>
    <cellStyle name="Pre-inputted cells 7 3 5 3" xfId="29633"/>
    <cellStyle name="Pre-inputted cells 7 3 6" xfId="5477"/>
    <cellStyle name="Pre-inputted cells 7 3 6 2" xfId="25797"/>
    <cellStyle name="Pre-inputted cells 7 3 6 2 2" xfId="52211"/>
    <cellStyle name="Pre-inputted cells 7 3 6 3" xfId="32147"/>
    <cellStyle name="Pre-inputted cells 7 3 7" xfId="2903"/>
    <cellStyle name="Pre-inputted cells 7 3 7 2" xfId="13695"/>
    <cellStyle name="Pre-inputted cells 7 3 7 2 2" xfId="40115"/>
    <cellStyle name="Pre-inputted cells 7 3 7 3" xfId="26044"/>
    <cellStyle name="Pre-inputted cells 7 3 7 3 2" xfId="52458"/>
    <cellStyle name="Pre-inputted cells 7 3 7 4" xfId="29573"/>
    <cellStyle name="Pre-inputted cells 7 3 8" xfId="24667"/>
    <cellStyle name="Pre-inputted cells 7 3 8 2" xfId="51081"/>
    <cellStyle name="Pre-inputted cells 7 4" xfId="2270"/>
    <cellStyle name="Pre-inputted cells 7 4 2" xfId="4206"/>
    <cellStyle name="Pre-inputted cells 7 4 2 2" xfId="14985"/>
    <cellStyle name="Pre-inputted cells 7 4 2 2 2" xfId="41405"/>
    <cellStyle name="Pre-inputted cells 7 4 2 3" xfId="27046"/>
    <cellStyle name="Pre-inputted cells 7 4 2 3 2" xfId="53460"/>
    <cellStyle name="Pre-inputted cells 7 4 2 4" xfId="30876"/>
    <cellStyle name="Pre-inputted cells 7 4 3" xfId="4934"/>
    <cellStyle name="Pre-inputted cells 7 4 3 2" xfId="15711"/>
    <cellStyle name="Pre-inputted cells 7 4 3 2 2" xfId="42131"/>
    <cellStyle name="Pre-inputted cells 7 4 3 3" xfId="22205"/>
    <cellStyle name="Pre-inputted cells 7 4 3 3 2" xfId="48619"/>
    <cellStyle name="Pre-inputted cells 7 4 3 4" xfId="31604"/>
    <cellStyle name="Pre-inputted cells 7 4 4" xfId="6708"/>
    <cellStyle name="Pre-inputted cells 7 4 4 2" xfId="17420"/>
    <cellStyle name="Pre-inputted cells 7 4 4 2 2" xfId="43838"/>
    <cellStyle name="Pre-inputted cells 7 4 4 3" xfId="24958"/>
    <cellStyle name="Pre-inputted cells 7 4 4 3 2" xfId="51372"/>
    <cellStyle name="Pre-inputted cells 7 4 4 4" xfId="33378"/>
    <cellStyle name="Pre-inputted cells 7 4 5" xfId="7917"/>
    <cellStyle name="Pre-inputted cells 7 4 5 2" xfId="18584"/>
    <cellStyle name="Pre-inputted cells 7 4 5 2 2" xfId="44999"/>
    <cellStyle name="Pre-inputted cells 7 4 5 3" xfId="25866"/>
    <cellStyle name="Pre-inputted cells 7 4 5 3 2" xfId="52280"/>
    <cellStyle name="Pre-inputted cells 7 4 6" xfId="13100"/>
    <cellStyle name="Pre-inputted cells 7 4 6 2" xfId="39521"/>
    <cellStyle name="Pre-inputted cells 7 4 7" xfId="26850"/>
    <cellStyle name="Pre-inputted cells 7 4 7 2" xfId="53264"/>
    <cellStyle name="Pre-inputted cells 7 5" xfId="4438"/>
    <cellStyle name="Pre-inputted cells 7 5 2" xfId="15216"/>
    <cellStyle name="Pre-inputted cells 7 5 2 2" xfId="41636"/>
    <cellStyle name="Pre-inputted cells 7 5 3" xfId="26093"/>
    <cellStyle name="Pre-inputted cells 7 5 3 2" xfId="52507"/>
    <cellStyle name="Pre-inputted cells 7 5 4" xfId="31108"/>
    <cellStyle name="Pre-inputted cells 7 6" xfId="5698"/>
    <cellStyle name="Pre-inputted cells 7 6 2" xfId="16461"/>
    <cellStyle name="Pre-inputted cells 7 6 2 2" xfId="42879"/>
    <cellStyle name="Pre-inputted cells 7 6 3" xfId="27740"/>
    <cellStyle name="Pre-inputted cells 7 6 3 2" xfId="54154"/>
    <cellStyle name="Pre-inputted cells 7 6 4" xfId="32368"/>
    <cellStyle name="Pre-inputted cells 7 7" xfId="8210"/>
    <cellStyle name="Pre-inputted cells 7 7 2" xfId="18871"/>
    <cellStyle name="Pre-inputted cells 7 7 2 2" xfId="45285"/>
    <cellStyle name="Pre-inputted cells 7 7 3" xfId="25987"/>
    <cellStyle name="Pre-inputted cells 7 7 3 2" xfId="52401"/>
    <cellStyle name="Pre-inputted cells 7_3.15 Additional Data" xfId="2272"/>
    <cellStyle name="Pre-inputted cells 8" xfId="1452"/>
    <cellStyle name="Pre-inputted cells 8 2" xfId="3446"/>
    <cellStyle name="Pre-inputted cells 8 2 2" xfId="14231"/>
    <cellStyle name="Pre-inputted cells 8 2 2 2" xfId="40651"/>
    <cellStyle name="Pre-inputted cells 8 2 3" xfId="26742"/>
    <cellStyle name="Pre-inputted cells 8 2 3 2" xfId="53156"/>
    <cellStyle name="Pre-inputted cells 8 2 4" xfId="30116"/>
    <cellStyle name="Pre-inputted cells 8 3" xfId="5062"/>
    <cellStyle name="Pre-inputted cells 8 3 2" xfId="15839"/>
    <cellStyle name="Pre-inputted cells 8 3 2 2" xfId="42258"/>
    <cellStyle name="Pre-inputted cells 8 3 3" xfId="23056"/>
    <cellStyle name="Pre-inputted cells 8 3 3 2" xfId="49470"/>
    <cellStyle name="Pre-inputted cells 8 3 4" xfId="31732"/>
    <cellStyle name="Pre-inputted cells 8 4" xfId="3769"/>
    <cellStyle name="Pre-inputted cells 8 4 2" xfId="14552"/>
    <cellStyle name="Pre-inputted cells 8 4 2 2" xfId="40972"/>
    <cellStyle name="Pre-inputted cells 8 4 3" xfId="24227"/>
    <cellStyle name="Pre-inputted cells 8 4 3 2" xfId="50641"/>
    <cellStyle name="Pre-inputted cells 8 4 4" xfId="30439"/>
    <cellStyle name="Pre-inputted cells 8 5" xfId="5888"/>
    <cellStyle name="Pre-inputted cells 8 5 2" xfId="26148"/>
    <cellStyle name="Pre-inputted cells 8 5 2 2" xfId="52562"/>
    <cellStyle name="Pre-inputted cells 8 5 3" xfId="32558"/>
    <cellStyle name="Pre-inputted cells 8 6" xfId="6824"/>
    <cellStyle name="Pre-inputted cells 8 6 2" xfId="24102"/>
    <cellStyle name="Pre-inputted cells 8 6 2 2" xfId="50516"/>
    <cellStyle name="Pre-inputted cells 8 6 3" xfId="33494"/>
    <cellStyle name="Pre-inputted cells 8 7" xfId="6690"/>
    <cellStyle name="Pre-inputted cells 8 7 2" xfId="17402"/>
    <cellStyle name="Pre-inputted cells 8 7 2 2" xfId="43820"/>
    <cellStyle name="Pre-inputted cells 8 7 3" xfId="25753"/>
    <cellStyle name="Pre-inputted cells 8 7 3 2" xfId="52167"/>
    <cellStyle name="Pre-inputted cells 8 7 4" xfId="33360"/>
    <cellStyle name="Pre-inputted cells 8 8" xfId="23886"/>
    <cellStyle name="Pre-inputted cells 8 8 2" xfId="50300"/>
    <cellStyle name="Pre-inputted cells 9" xfId="2252"/>
    <cellStyle name="Pre-inputted cells 9 2" xfId="4194"/>
    <cellStyle name="Pre-inputted cells 9 2 2" xfId="14973"/>
    <cellStyle name="Pre-inputted cells 9 2 2 2" xfId="41393"/>
    <cellStyle name="Pre-inputted cells 9 2 3" xfId="24552"/>
    <cellStyle name="Pre-inputted cells 9 2 3 2" xfId="50966"/>
    <cellStyle name="Pre-inputted cells 9 2 4" xfId="30864"/>
    <cellStyle name="Pre-inputted cells 9 3" xfId="4922"/>
    <cellStyle name="Pre-inputted cells 9 3 2" xfId="15699"/>
    <cellStyle name="Pre-inputted cells 9 3 2 2" xfId="42119"/>
    <cellStyle name="Pre-inputted cells 9 3 3" xfId="27708"/>
    <cellStyle name="Pre-inputted cells 9 3 3 2" xfId="54122"/>
    <cellStyle name="Pre-inputted cells 9 3 4" xfId="31592"/>
    <cellStyle name="Pre-inputted cells 9 4" xfId="6696"/>
    <cellStyle name="Pre-inputted cells 9 4 2" xfId="17408"/>
    <cellStyle name="Pre-inputted cells 9 4 2 2" xfId="43826"/>
    <cellStyle name="Pre-inputted cells 9 4 3" xfId="12141"/>
    <cellStyle name="Pre-inputted cells 9 4 3 2" xfId="38562"/>
    <cellStyle name="Pre-inputted cells 9 4 4" xfId="33366"/>
    <cellStyle name="Pre-inputted cells 9 5" xfId="7905"/>
    <cellStyle name="Pre-inputted cells 9 5 2" xfId="18572"/>
    <cellStyle name="Pre-inputted cells 9 5 2 2" xfId="44987"/>
    <cellStyle name="Pre-inputted cells 9 5 3" xfId="26921"/>
    <cellStyle name="Pre-inputted cells 9 5 3 2" xfId="53335"/>
    <cellStyle name="Pre-inputted cells 9 6" xfId="13088"/>
    <cellStyle name="Pre-inputted cells 9 6 2" xfId="39509"/>
    <cellStyle name="Pre-inputted cells 9 7" xfId="23990"/>
    <cellStyle name="Pre-inputted cells 9 7 2" xfId="50404"/>
    <cellStyle name="Pre-inputted cells_3.15 Additional Data" xfId="2273"/>
    <cellStyle name="RangeName" xfId="1138"/>
    <cellStyle name="RangeName 2" xfId="2274"/>
    <cellStyle name="RIGs" xfId="1139"/>
    <cellStyle name="RIGs 2" xfId="1140"/>
    <cellStyle name="RIGs 2 2" xfId="2276"/>
    <cellStyle name="RIGs 3" xfId="2275"/>
    <cellStyle name="RIGs input cells" xfId="1141"/>
    <cellStyle name="RIGs input cells 10" xfId="2277"/>
    <cellStyle name="RIGs input cells 10 2" xfId="4211"/>
    <cellStyle name="RIGs input cells 10 2 2" xfId="14990"/>
    <cellStyle name="RIGs input cells 10 2 2 2" xfId="41410"/>
    <cellStyle name="RIGs input cells 10 2 3" xfId="24311"/>
    <cellStyle name="RIGs input cells 10 2 3 2" xfId="50725"/>
    <cellStyle name="RIGs input cells 10 2 4" xfId="30881"/>
    <cellStyle name="RIGs input cells 10 3" xfId="4939"/>
    <cellStyle name="RIGs input cells 10 3 2" xfId="15716"/>
    <cellStyle name="RIGs input cells 10 3 2 2" xfId="42136"/>
    <cellStyle name="RIGs input cells 10 3 3" xfId="24927"/>
    <cellStyle name="RIGs input cells 10 3 3 2" xfId="51341"/>
    <cellStyle name="RIGs input cells 10 3 4" xfId="31609"/>
    <cellStyle name="RIGs input cells 10 4" xfId="6713"/>
    <cellStyle name="RIGs input cells 10 4 2" xfId="17425"/>
    <cellStyle name="RIGs input cells 10 4 2 2" xfId="43843"/>
    <cellStyle name="RIGs input cells 10 4 3" xfId="12061"/>
    <cellStyle name="RIGs input cells 10 4 3 2" xfId="38482"/>
    <cellStyle name="RIGs input cells 10 4 4" xfId="33383"/>
    <cellStyle name="RIGs input cells 10 5" xfId="7919"/>
    <cellStyle name="RIGs input cells 10 5 2" xfId="18586"/>
    <cellStyle name="RIGs input cells 10 5 2 2" xfId="45001"/>
    <cellStyle name="RIGs input cells 10 5 3" xfId="15099"/>
    <cellStyle name="RIGs input cells 10 5 3 2" xfId="41519"/>
    <cellStyle name="RIGs input cells 10 6" xfId="13105"/>
    <cellStyle name="RIGs input cells 10 6 2" xfId="39526"/>
    <cellStyle name="RIGs input cells 10 7" xfId="22356"/>
    <cellStyle name="RIGs input cells 10 7 2" xfId="48770"/>
    <cellStyle name="RIGs input cells 11" xfId="2889"/>
    <cellStyle name="RIGs input cells 11 2" xfId="13681"/>
    <cellStyle name="RIGs input cells 11 2 2" xfId="40101"/>
    <cellStyle name="RIGs input cells 11 3" xfId="25039"/>
    <cellStyle name="RIGs input cells 11 3 2" xfId="51453"/>
    <cellStyle name="RIGs input cells 11 4" xfId="29559"/>
    <cellStyle name="RIGs input cells 12" xfId="4901"/>
    <cellStyle name="RIGs input cells 12 2" xfId="15678"/>
    <cellStyle name="RIGs input cells 12 2 2" xfId="42098"/>
    <cellStyle name="RIGs input cells 12 3" xfId="23282"/>
    <cellStyle name="RIGs input cells 12 3 2" xfId="49696"/>
    <cellStyle name="RIGs input cells 12 4" xfId="31571"/>
    <cellStyle name="RIGs input cells 13" xfId="5700"/>
    <cellStyle name="RIGs input cells 13 2" xfId="16463"/>
    <cellStyle name="RIGs input cells 13 2 2" xfId="42881"/>
    <cellStyle name="RIGs input cells 13 3" xfId="27726"/>
    <cellStyle name="RIGs input cells 13 3 2" xfId="54140"/>
    <cellStyle name="RIGs input cells 13 4" xfId="32370"/>
    <cellStyle name="RIGs input cells 14" xfId="8211"/>
    <cellStyle name="RIGs input cells 14 2" xfId="18872"/>
    <cellStyle name="RIGs input cells 14 2 2" xfId="45286"/>
    <cellStyle name="RIGs input cells 14 3" xfId="25988"/>
    <cellStyle name="RIGs input cells 14 3 2" xfId="52402"/>
    <cellStyle name="RIGs input cells 2" xfId="1142"/>
    <cellStyle name="RIGs input cells 2 10" xfId="5485"/>
    <cellStyle name="RIGs input cells 2 10 2" xfId="16257"/>
    <cellStyle name="RIGs input cells 2 10 2 2" xfId="42676"/>
    <cellStyle name="RIGs input cells 2 10 3" xfId="24791"/>
    <cellStyle name="RIGs input cells 2 10 3 2" xfId="51205"/>
    <cellStyle name="RIGs input cells 2 10 4" xfId="32155"/>
    <cellStyle name="RIGs input cells 2 11" xfId="8212"/>
    <cellStyle name="RIGs input cells 2 11 2" xfId="18873"/>
    <cellStyle name="RIGs input cells 2 11 2 2" xfId="45287"/>
    <cellStyle name="RIGs input cells 2 11 3" xfId="25989"/>
    <cellStyle name="RIGs input cells 2 11 3 2" xfId="52403"/>
    <cellStyle name="RIGs input cells 2 2" xfId="1143"/>
    <cellStyle name="RIGs input cells 2 2 2" xfId="1144"/>
    <cellStyle name="RIGs input cells 2 2 2 2" xfId="1465"/>
    <cellStyle name="RIGs input cells 2 2 2 2 2" xfId="3459"/>
    <cellStyle name="RIGs input cells 2 2 2 2 2 2" xfId="14244"/>
    <cellStyle name="RIGs input cells 2 2 2 2 2 2 2" xfId="40664"/>
    <cellStyle name="RIGs input cells 2 2 2 2 2 3" xfId="27549"/>
    <cellStyle name="RIGs input cells 2 2 2 2 2 3 2" xfId="53963"/>
    <cellStyle name="RIGs input cells 2 2 2 2 2 4" xfId="30129"/>
    <cellStyle name="RIGs input cells 2 2 2 2 3" xfId="3970"/>
    <cellStyle name="RIGs input cells 2 2 2 2 3 2" xfId="14753"/>
    <cellStyle name="RIGs input cells 2 2 2 2 3 2 2" xfId="41173"/>
    <cellStyle name="RIGs input cells 2 2 2 2 3 3" xfId="26872"/>
    <cellStyle name="RIGs input cells 2 2 2 2 3 3 2" xfId="53286"/>
    <cellStyle name="RIGs input cells 2 2 2 2 3 4" xfId="30640"/>
    <cellStyle name="RIGs input cells 2 2 2 2 4" xfId="5279"/>
    <cellStyle name="RIGs input cells 2 2 2 2 4 2" xfId="16054"/>
    <cellStyle name="RIGs input cells 2 2 2 2 4 2 2" xfId="42473"/>
    <cellStyle name="RIGs input cells 2 2 2 2 4 3" xfId="22706"/>
    <cellStyle name="RIGs input cells 2 2 2 2 4 3 2" xfId="49120"/>
    <cellStyle name="RIGs input cells 2 2 2 2 4 4" xfId="31949"/>
    <cellStyle name="RIGs input cells 2 2 2 2 5" xfId="6243"/>
    <cellStyle name="RIGs input cells 2 2 2 2 5 2" xfId="24978"/>
    <cellStyle name="RIGs input cells 2 2 2 2 5 2 2" xfId="51392"/>
    <cellStyle name="RIGs input cells 2 2 2 2 5 3" xfId="32913"/>
    <cellStyle name="RIGs input cells 2 2 2 2 6" xfId="5899"/>
    <cellStyle name="RIGs input cells 2 2 2 2 6 2" xfId="26348"/>
    <cellStyle name="RIGs input cells 2 2 2 2 6 2 2" xfId="52762"/>
    <cellStyle name="RIGs input cells 2 2 2 2 6 3" xfId="32569"/>
    <cellStyle name="RIGs input cells 2 2 2 2 7" xfId="7089"/>
    <cellStyle name="RIGs input cells 2 2 2 2 7 2" xfId="17777"/>
    <cellStyle name="RIGs input cells 2 2 2 2 7 2 2" xfId="44194"/>
    <cellStyle name="RIGs input cells 2 2 2 2 7 3" xfId="25827"/>
    <cellStyle name="RIGs input cells 2 2 2 2 7 3 2" xfId="52241"/>
    <cellStyle name="RIGs input cells 2 2 2 2 7 4" xfId="33759"/>
    <cellStyle name="RIGs input cells 2 2 2 2 8" xfId="23326"/>
    <cellStyle name="RIGs input cells 2 2 2 2 8 2" xfId="49740"/>
    <cellStyle name="RIGs input cells 2 2 2 3" xfId="2280"/>
    <cellStyle name="RIGs input cells 2 2 2 3 2" xfId="4214"/>
    <cellStyle name="RIGs input cells 2 2 2 3 2 2" xfId="14993"/>
    <cellStyle name="RIGs input cells 2 2 2 3 2 2 2" xfId="41413"/>
    <cellStyle name="RIGs input cells 2 2 2 3 2 3" xfId="23417"/>
    <cellStyle name="RIGs input cells 2 2 2 3 2 3 2" xfId="49831"/>
    <cellStyle name="RIGs input cells 2 2 2 3 2 4" xfId="30884"/>
    <cellStyle name="RIGs input cells 2 2 2 3 3" xfId="4942"/>
    <cellStyle name="RIGs input cells 2 2 2 3 3 2" xfId="15719"/>
    <cellStyle name="RIGs input cells 2 2 2 3 3 2 2" xfId="42139"/>
    <cellStyle name="RIGs input cells 2 2 2 3 3 3" xfId="11285"/>
    <cellStyle name="RIGs input cells 2 2 2 3 3 3 2" xfId="37706"/>
    <cellStyle name="RIGs input cells 2 2 2 3 3 4" xfId="31612"/>
    <cellStyle name="RIGs input cells 2 2 2 3 4" xfId="6716"/>
    <cellStyle name="RIGs input cells 2 2 2 3 4 2" xfId="17428"/>
    <cellStyle name="RIGs input cells 2 2 2 3 4 2 2" xfId="43846"/>
    <cellStyle name="RIGs input cells 2 2 2 3 4 3" xfId="25750"/>
    <cellStyle name="RIGs input cells 2 2 2 3 4 3 2" xfId="52164"/>
    <cellStyle name="RIGs input cells 2 2 2 3 4 4" xfId="33386"/>
    <cellStyle name="RIGs input cells 2 2 2 3 5" xfId="7922"/>
    <cellStyle name="RIGs input cells 2 2 2 3 5 2" xfId="18589"/>
    <cellStyle name="RIGs input cells 2 2 2 3 5 2 2" xfId="45004"/>
    <cellStyle name="RIGs input cells 2 2 2 3 5 3" xfId="16863"/>
    <cellStyle name="RIGs input cells 2 2 2 3 5 3 2" xfId="43281"/>
    <cellStyle name="RIGs input cells 2 2 2 3 6" xfId="13108"/>
    <cellStyle name="RIGs input cells 2 2 2 3 6 2" xfId="39529"/>
    <cellStyle name="RIGs input cells 2 2 2 3 7" xfId="22241"/>
    <cellStyle name="RIGs input cells 2 2 2 3 7 2" xfId="48655"/>
    <cellStyle name="RIGs input cells 2 2 2 4" xfId="2988"/>
    <cellStyle name="RIGs input cells 2 2 2 4 2" xfId="13780"/>
    <cellStyle name="RIGs input cells 2 2 2 4 2 2" xfId="40200"/>
    <cellStyle name="RIGs input cells 2 2 2 4 3" xfId="26186"/>
    <cellStyle name="RIGs input cells 2 2 2 4 3 2" xfId="52600"/>
    <cellStyle name="RIGs input cells 2 2 2 4 4" xfId="29658"/>
    <cellStyle name="RIGs input cells 2 2 2 5" xfId="5715"/>
    <cellStyle name="RIGs input cells 2 2 2 5 2" xfId="16477"/>
    <cellStyle name="RIGs input cells 2 2 2 5 2 2" xfId="42895"/>
    <cellStyle name="RIGs input cells 2 2 2 5 3" xfId="23833"/>
    <cellStyle name="RIGs input cells 2 2 2 5 3 2" xfId="50247"/>
    <cellStyle name="RIGs input cells 2 2 2 5 4" xfId="32385"/>
    <cellStyle name="RIGs input cells 2 2 2 6" xfId="8214"/>
    <cellStyle name="RIGs input cells 2 2 2 6 2" xfId="18875"/>
    <cellStyle name="RIGs input cells 2 2 2 6 2 2" xfId="45289"/>
    <cellStyle name="RIGs input cells 2 2 2 6 3" xfId="25991"/>
    <cellStyle name="RIGs input cells 2 2 2 6 3 2" xfId="52405"/>
    <cellStyle name="RIGs input cells 2 2 3" xfId="1464"/>
    <cellStyle name="RIGs input cells 2 2 3 2" xfId="3458"/>
    <cellStyle name="RIGs input cells 2 2 3 2 2" xfId="14243"/>
    <cellStyle name="RIGs input cells 2 2 3 2 2 2" xfId="40663"/>
    <cellStyle name="RIGs input cells 2 2 3 2 3" xfId="26314"/>
    <cellStyle name="RIGs input cells 2 2 3 2 3 2" xfId="52728"/>
    <cellStyle name="RIGs input cells 2 2 3 2 4" xfId="30128"/>
    <cellStyle name="RIGs input cells 2 2 3 3" xfId="4705"/>
    <cellStyle name="RIGs input cells 2 2 3 3 2" xfId="15482"/>
    <cellStyle name="RIGs input cells 2 2 3 3 2 2" xfId="41902"/>
    <cellStyle name="RIGs input cells 2 2 3 3 3" xfId="22772"/>
    <cellStyle name="RIGs input cells 2 2 3 3 3 2" xfId="49186"/>
    <cellStyle name="RIGs input cells 2 2 3 3 4" xfId="31375"/>
    <cellStyle name="RIGs input cells 2 2 3 4" xfId="3141"/>
    <cellStyle name="RIGs input cells 2 2 3 4 2" xfId="13932"/>
    <cellStyle name="RIGs input cells 2 2 3 4 2 2" xfId="40352"/>
    <cellStyle name="RIGs input cells 2 2 3 4 3" xfId="22333"/>
    <cellStyle name="RIGs input cells 2 2 3 4 3 2" xfId="48747"/>
    <cellStyle name="RIGs input cells 2 2 3 4 4" xfId="29811"/>
    <cellStyle name="RIGs input cells 2 2 3 5" xfId="2964"/>
    <cellStyle name="RIGs input cells 2 2 3 5 2" xfId="22294"/>
    <cellStyle name="RIGs input cells 2 2 3 5 2 2" xfId="48708"/>
    <cellStyle name="RIGs input cells 2 2 3 5 3" xfId="29634"/>
    <cellStyle name="RIGs input cells 2 2 3 6" xfId="6492"/>
    <cellStyle name="RIGs input cells 2 2 3 6 2" xfId="23559"/>
    <cellStyle name="RIGs input cells 2 2 3 6 2 2" xfId="49973"/>
    <cellStyle name="RIGs input cells 2 2 3 6 3" xfId="33162"/>
    <cellStyle name="RIGs input cells 2 2 3 7" xfId="3030"/>
    <cellStyle name="RIGs input cells 2 2 3 7 2" xfId="13822"/>
    <cellStyle name="RIGs input cells 2 2 3 7 2 2" xfId="40242"/>
    <cellStyle name="RIGs input cells 2 2 3 7 3" xfId="24383"/>
    <cellStyle name="RIGs input cells 2 2 3 7 3 2" xfId="50797"/>
    <cellStyle name="RIGs input cells 2 2 3 7 4" xfId="29700"/>
    <cellStyle name="RIGs input cells 2 2 3 8" xfId="27415"/>
    <cellStyle name="RIGs input cells 2 2 3 8 2" xfId="53829"/>
    <cellStyle name="RIGs input cells 2 2 4" xfId="2279"/>
    <cellStyle name="RIGs input cells 2 2 4 2" xfId="4213"/>
    <cellStyle name="RIGs input cells 2 2 4 2 2" xfId="14992"/>
    <cellStyle name="RIGs input cells 2 2 4 2 2 2" xfId="41412"/>
    <cellStyle name="RIGs input cells 2 2 4 2 3" xfId="27643"/>
    <cellStyle name="RIGs input cells 2 2 4 2 3 2" xfId="54057"/>
    <cellStyle name="RIGs input cells 2 2 4 2 4" xfId="30883"/>
    <cellStyle name="RIGs input cells 2 2 4 3" xfId="4941"/>
    <cellStyle name="RIGs input cells 2 2 4 3 2" xfId="15718"/>
    <cellStyle name="RIGs input cells 2 2 4 3 2 2" xfId="42138"/>
    <cellStyle name="RIGs input cells 2 2 4 3 3" xfId="23600"/>
    <cellStyle name="RIGs input cells 2 2 4 3 3 2" xfId="50014"/>
    <cellStyle name="RIGs input cells 2 2 4 3 4" xfId="31611"/>
    <cellStyle name="RIGs input cells 2 2 4 4" xfId="6715"/>
    <cellStyle name="RIGs input cells 2 2 4 4 2" xfId="17427"/>
    <cellStyle name="RIGs input cells 2 2 4 4 2 2" xfId="43845"/>
    <cellStyle name="RIGs input cells 2 2 4 4 3" xfId="22017"/>
    <cellStyle name="RIGs input cells 2 2 4 4 3 2" xfId="48431"/>
    <cellStyle name="RIGs input cells 2 2 4 4 4" xfId="33385"/>
    <cellStyle name="RIGs input cells 2 2 4 5" xfId="7921"/>
    <cellStyle name="RIGs input cells 2 2 4 5 2" xfId="18588"/>
    <cellStyle name="RIGs input cells 2 2 4 5 2 2" xfId="45003"/>
    <cellStyle name="RIGs input cells 2 2 4 5 3" xfId="21153"/>
    <cellStyle name="RIGs input cells 2 2 4 5 3 2" xfId="47567"/>
    <cellStyle name="RIGs input cells 2 2 4 6" xfId="13107"/>
    <cellStyle name="RIGs input cells 2 2 4 6 2" xfId="39528"/>
    <cellStyle name="RIGs input cells 2 2 4 7" xfId="22278"/>
    <cellStyle name="RIGs input cells 2 2 4 7 2" xfId="48692"/>
    <cellStyle name="RIGs input cells 2 2 5" xfId="4900"/>
    <cellStyle name="RIGs input cells 2 2 5 2" xfId="15677"/>
    <cellStyle name="RIGs input cells 2 2 5 2 2" xfId="42097"/>
    <cellStyle name="RIGs input cells 2 2 5 3" xfId="27555"/>
    <cellStyle name="RIGs input cells 2 2 5 3 2" xfId="53969"/>
    <cellStyle name="RIGs input cells 2 2 5 4" xfId="31570"/>
    <cellStyle name="RIGs input cells 2 2 6" xfId="6673"/>
    <cellStyle name="RIGs input cells 2 2 6 2" xfId="17385"/>
    <cellStyle name="RIGs input cells 2 2 6 2 2" xfId="43803"/>
    <cellStyle name="RIGs input cells 2 2 6 3" xfId="22038"/>
    <cellStyle name="RIGs input cells 2 2 6 3 2" xfId="48452"/>
    <cellStyle name="RIGs input cells 2 2 6 4" xfId="33343"/>
    <cellStyle name="RIGs input cells 2 2 7" xfId="8213"/>
    <cellStyle name="RIGs input cells 2 2 7 2" xfId="18874"/>
    <cellStyle name="RIGs input cells 2 2 7 2 2" xfId="45288"/>
    <cellStyle name="RIGs input cells 2 2 7 3" xfId="25990"/>
    <cellStyle name="RIGs input cells 2 2 7 3 2" xfId="52404"/>
    <cellStyle name="RIGs input cells 2 2_3.15 Additional Data" xfId="2281"/>
    <cellStyle name="RIGs input cells 2 3" xfId="1145"/>
    <cellStyle name="RIGs input cells 2 3 2" xfId="1466"/>
    <cellStyle name="RIGs input cells 2 3 2 2" xfId="3460"/>
    <cellStyle name="RIGs input cells 2 3 2 2 2" xfId="14245"/>
    <cellStyle name="RIGs input cells 2 3 2 2 2 2" xfId="40665"/>
    <cellStyle name="RIGs input cells 2 3 2 2 3" xfId="26682"/>
    <cellStyle name="RIGs input cells 2 3 2 2 3 2" xfId="53096"/>
    <cellStyle name="RIGs input cells 2 3 2 2 4" xfId="30130"/>
    <cellStyle name="RIGs input cells 2 3 2 3" xfId="3040"/>
    <cellStyle name="RIGs input cells 2 3 2 3 2" xfId="13832"/>
    <cellStyle name="RIGs input cells 2 3 2 3 2 2" xfId="40252"/>
    <cellStyle name="RIGs input cells 2 3 2 3 3" xfId="26686"/>
    <cellStyle name="RIGs input cells 2 3 2 3 3 2" xfId="53100"/>
    <cellStyle name="RIGs input cells 2 3 2 3 4" xfId="29710"/>
    <cellStyle name="RIGs input cells 2 3 2 4" xfId="5075"/>
    <cellStyle name="RIGs input cells 2 3 2 4 2" xfId="15852"/>
    <cellStyle name="RIGs input cells 2 3 2 4 2 2" xfId="42271"/>
    <cellStyle name="RIGs input cells 2 3 2 4 3" xfId="26168"/>
    <cellStyle name="RIGs input cells 2 3 2 4 3 2" xfId="52582"/>
    <cellStyle name="RIGs input cells 2 3 2 4 4" xfId="31745"/>
    <cellStyle name="RIGs input cells 2 3 2 5" xfId="2965"/>
    <cellStyle name="RIGs input cells 2 3 2 5 2" xfId="22632"/>
    <cellStyle name="RIGs input cells 2 3 2 5 2 2" xfId="49046"/>
    <cellStyle name="RIGs input cells 2 3 2 5 3" xfId="29635"/>
    <cellStyle name="RIGs input cells 2 3 2 6" xfId="6099"/>
    <cellStyle name="RIGs input cells 2 3 2 6 2" xfId="25790"/>
    <cellStyle name="RIGs input cells 2 3 2 6 2 2" xfId="52204"/>
    <cellStyle name="RIGs input cells 2 3 2 6 3" xfId="32769"/>
    <cellStyle name="RIGs input cells 2 3 2 7" xfId="5303"/>
    <cellStyle name="RIGs input cells 2 3 2 7 2" xfId="16077"/>
    <cellStyle name="RIGs input cells 2 3 2 7 2 2" xfId="42496"/>
    <cellStyle name="RIGs input cells 2 3 2 7 3" xfId="27406"/>
    <cellStyle name="RIGs input cells 2 3 2 7 3 2" xfId="53820"/>
    <cellStyle name="RIGs input cells 2 3 2 7 4" xfId="31973"/>
    <cellStyle name="RIGs input cells 2 3 2 8" xfId="26695"/>
    <cellStyle name="RIGs input cells 2 3 2 8 2" xfId="53109"/>
    <cellStyle name="RIGs input cells 2 3 3" xfId="2282"/>
    <cellStyle name="RIGs input cells 2 3 3 2" xfId="4215"/>
    <cellStyle name="RIGs input cells 2 3 3 2 2" xfId="14994"/>
    <cellStyle name="RIGs input cells 2 3 3 2 2 2" xfId="41414"/>
    <cellStyle name="RIGs input cells 2 3 3 2 3" xfId="27261"/>
    <cellStyle name="RIGs input cells 2 3 3 2 3 2" xfId="53675"/>
    <cellStyle name="RIGs input cells 2 3 3 2 4" xfId="30885"/>
    <cellStyle name="RIGs input cells 2 3 3 3" xfId="4943"/>
    <cellStyle name="RIGs input cells 2 3 3 3 2" xfId="15720"/>
    <cellStyle name="RIGs input cells 2 3 3 3 2 2" xfId="42140"/>
    <cellStyle name="RIGs input cells 2 3 3 3 3" xfId="22265"/>
    <cellStyle name="RIGs input cells 2 3 3 3 3 2" xfId="48679"/>
    <cellStyle name="RIGs input cells 2 3 3 3 4" xfId="31613"/>
    <cellStyle name="RIGs input cells 2 3 3 4" xfId="6717"/>
    <cellStyle name="RIGs input cells 2 3 3 4 2" xfId="17429"/>
    <cellStyle name="RIGs input cells 2 3 3 4 2 2" xfId="43847"/>
    <cellStyle name="RIGs input cells 2 3 3 4 3" xfId="24871"/>
    <cellStyle name="RIGs input cells 2 3 3 4 3 2" xfId="51285"/>
    <cellStyle name="RIGs input cells 2 3 3 4 4" xfId="33387"/>
    <cellStyle name="RIGs input cells 2 3 3 5" xfId="7923"/>
    <cellStyle name="RIGs input cells 2 3 3 5 2" xfId="18590"/>
    <cellStyle name="RIGs input cells 2 3 3 5 2 2" xfId="45005"/>
    <cellStyle name="RIGs input cells 2 3 3 5 3" xfId="11425"/>
    <cellStyle name="RIGs input cells 2 3 3 5 3 2" xfId="37846"/>
    <cellStyle name="RIGs input cells 2 3 3 6" xfId="13109"/>
    <cellStyle name="RIGs input cells 2 3 3 6 2" xfId="39530"/>
    <cellStyle name="RIGs input cells 2 3 3 7" xfId="25397"/>
    <cellStyle name="RIGs input cells 2 3 3 7 2" xfId="51811"/>
    <cellStyle name="RIGs input cells 2 3 4" xfId="4899"/>
    <cellStyle name="RIGs input cells 2 3 4 2" xfId="15676"/>
    <cellStyle name="RIGs input cells 2 3 4 2 2" xfId="42096"/>
    <cellStyle name="RIGs input cells 2 3 4 3" xfId="22607"/>
    <cellStyle name="RIGs input cells 2 3 4 3 2" xfId="49021"/>
    <cellStyle name="RIGs input cells 2 3 4 4" xfId="31569"/>
    <cellStyle name="RIGs input cells 2 3 5" xfId="6528"/>
    <cellStyle name="RIGs input cells 2 3 5 2" xfId="17253"/>
    <cellStyle name="RIGs input cells 2 3 5 2 2" xfId="43671"/>
    <cellStyle name="RIGs input cells 2 3 5 3" xfId="23089"/>
    <cellStyle name="RIGs input cells 2 3 5 3 2" xfId="49503"/>
    <cellStyle name="RIGs input cells 2 3 5 4" xfId="33198"/>
    <cellStyle name="RIGs input cells 2 3 6" xfId="8215"/>
    <cellStyle name="RIGs input cells 2 3 6 2" xfId="18876"/>
    <cellStyle name="RIGs input cells 2 3 6 2 2" xfId="45290"/>
    <cellStyle name="RIGs input cells 2 3 6 3" xfId="25992"/>
    <cellStyle name="RIGs input cells 2 3 6 3 2" xfId="52406"/>
    <cellStyle name="RIGs input cells 2 4" xfId="1463"/>
    <cellStyle name="RIGs input cells 2 4 2" xfId="3457"/>
    <cellStyle name="RIGs input cells 2 4 2 2" xfId="14242"/>
    <cellStyle name="RIGs input cells 2 4 2 2 2" xfId="40662"/>
    <cellStyle name="RIGs input cells 2 4 2 3" xfId="11169"/>
    <cellStyle name="RIGs input cells 2 4 2 3 2" xfId="37590"/>
    <cellStyle name="RIGs input cells 2 4 2 4" xfId="30127"/>
    <cellStyle name="RIGs input cells 2 4 3" xfId="2605"/>
    <cellStyle name="RIGs input cells 2 4 3 2" xfId="13397"/>
    <cellStyle name="RIGs input cells 2 4 3 2 2" xfId="39817"/>
    <cellStyle name="RIGs input cells 2 4 3 3" xfId="22101"/>
    <cellStyle name="RIGs input cells 2 4 3 3 2" xfId="48515"/>
    <cellStyle name="RIGs input cells 2 4 3 4" xfId="29275"/>
    <cellStyle name="RIGs input cells 2 4 4" xfId="5656"/>
    <cellStyle name="RIGs input cells 2 4 4 2" xfId="16420"/>
    <cellStyle name="RIGs input cells 2 4 4 2 2" xfId="42838"/>
    <cellStyle name="RIGs input cells 2 4 4 3" xfId="23272"/>
    <cellStyle name="RIGs input cells 2 4 4 3 2" xfId="49686"/>
    <cellStyle name="RIGs input cells 2 4 4 4" xfId="32326"/>
    <cellStyle name="RIGs input cells 2 4 5" xfId="5761"/>
    <cellStyle name="RIGs input cells 2 4 5 2" xfId="26897"/>
    <cellStyle name="RIGs input cells 2 4 5 2 2" xfId="53311"/>
    <cellStyle name="RIGs input cells 2 4 5 3" xfId="32431"/>
    <cellStyle name="RIGs input cells 2 4 6" xfId="5590"/>
    <cellStyle name="RIGs input cells 2 4 6 2" xfId="27489"/>
    <cellStyle name="RIGs input cells 2 4 6 2 2" xfId="53903"/>
    <cellStyle name="RIGs input cells 2 4 6 3" xfId="32260"/>
    <cellStyle name="RIGs input cells 2 4 7" xfId="7360"/>
    <cellStyle name="RIGs input cells 2 4 7 2" xfId="18027"/>
    <cellStyle name="RIGs input cells 2 4 7 2 2" xfId="44443"/>
    <cellStyle name="RIGs input cells 2 4 7 3" xfId="28099"/>
    <cellStyle name="RIGs input cells 2 4 7 3 2" xfId="54513"/>
    <cellStyle name="RIGs input cells 2 4 7 4" xfId="34030"/>
    <cellStyle name="RIGs input cells 2 4 8" xfId="23759"/>
    <cellStyle name="RIGs input cells 2 4 8 2" xfId="50173"/>
    <cellStyle name="RIGs input cells 2 5" xfId="2278"/>
    <cellStyle name="RIGs input cells 2 5 2" xfId="4212"/>
    <cellStyle name="RIGs input cells 2 5 2 2" xfId="14991"/>
    <cellStyle name="RIGs input cells 2 5 2 2 2" xfId="41411"/>
    <cellStyle name="RIGs input cells 2 5 2 3" xfId="23854"/>
    <cellStyle name="RIGs input cells 2 5 2 3 2" xfId="50268"/>
    <cellStyle name="RIGs input cells 2 5 2 4" xfId="30882"/>
    <cellStyle name="RIGs input cells 2 5 3" xfId="4940"/>
    <cellStyle name="RIGs input cells 2 5 3 2" xfId="15717"/>
    <cellStyle name="RIGs input cells 2 5 3 2 2" xfId="42137"/>
    <cellStyle name="RIGs input cells 2 5 3 3" xfId="24032"/>
    <cellStyle name="RIGs input cells 2 5 3 3 2" xfId="50446"/>
    <cellStyle name="RIGs input cells 2 5 3 4" xfId="31610"/>
    <cellStyle name="RIGs input cells 2 5 4" xfId="6714"/>
    <cellStyle name="RIGs input cells 2 5 4 2" xfId="17426"/>
    <cellStyle name="RIGs input cells 2 5 4 2 2" xfId="43844"/>
    <cellStyle name="RIGs input cells 2 5 4 3" xfId="22348"/>
    <cellStyle name="RIGs input cells 2 5 4 3 2" xfId="48762"/>
    <cellStyle name="RIGs input cells 2 5 4 4" xfId="33384"/>
    <cellStyle name="RIGs input cells 2 5 5" xfId="7920"/>
    <cellStyle name="RIGs input cells 2 5 5 2" xfId="18587"/>
    <cellStyle name="RIGs input cells 2 5 5 2 2" xfId="45002"/>
    <cellStyle name="RIGs input cells 2 5 5 3" xfId="18747"/>
    <cellStyle name="RIGs input cells 2 5 5 3 2" xfId="45161"/>
    <cellStyle name="RIGs input cells 2 5 6" xfId="13106"/>
    <cellStyle name="RIGs input cells 2 5 6 2" xfId="39527"/>
    <cellStyle name="RIGs input cells 2 5 7" xfId="24088"/>
    <cellStyle name="RIGs input cells 2 5 7 2" xfId="50502"/>
    <cellStyle name="RIGs input cells 2 6" xfId="4468"/>
    <cellStyle name="RIGs input cells 2 6 2" xfId="15246"/>
    <cellStyle name="RIGs input cells 2 6 2 2" xfId="41666"/>
    <cellStyle name="RIGs input cells 2 6 3" xfId="24475"/>
    <cellStyle name="RIGs input cells 2 6 3 2" xfId="50889"/>
    <cellStyle name="RIGs input cells 2 6 4" xfId="31138"/>
    <cellStyle name="RIGs input cells 2 7" xfId="2987"/>
    <cellStyle name="RIGs input cells 2 7 2" xfId="13779"/>
    <cellStyle name="RIGs input cells 2 7 2 2" xfId="40199"/>
    <cellStyle name="RIGs input cells 2 7 3" xfId="22465"/>
    <cellStyle name="RIGs input cells 2 7 3 2" xfId="48879"/>
    <cellStyle name="RIGs input cells 2 7 4" xfId="29657"/>
    <cellStyle name="RIGs input cells 2 8" xfId="3032"/>
    <cellStyle name="RIGs input cells 2 8 2" xfId="13824"/>
    <cellStyle name="RIGs input cells 2 8 2 2" xfId="40244"/>
    <cellStyle name="RIGs input cells 2 8 3" xfId="24360"/>
    <cellStyle name="RIGs input cells 2 8 3 2" xfId="50774"/>
    <cellStyle name="RIGs input cells 2 8 4" xfId="29702"/>
    <cellStyle name="RIGs input cells 2 9" xfId="6080"/>
    <cellStyle name="RIGs input cells 2 9 2" xfId="16831"/>
    <cellStyle name="RIGs input cells 2 9 2 2" xfId="43249"/>
    <cellStyle name="RIGs input cells 2 9 3" xfId="25357"/>
    <cellStyle name="RIGs input cells 2 9 3 2" xfId="51771"/>
    <cellStyle name="RIGs input cells 2 9 4" xfId="32750"/>
    <cellStyle name="RIGs input cells 2_3.15 Additional Data" xfId="2283"/>
    <cellStyle name="RIGs input cells 3" xfId="1146"/>
    <cellStyle name="RIGs input cells 3 10" xfId="5699"/>
    <cellStyle name="RIGs input cells 3 10 2" xfId="16462"/>
    <cellStyle name="RIGs input cells 3 10 2 2" xfId="42880"/>
    <cellStyle name="RIGs input cells 3 10 3" xfId="22149"/>
    <cellStyle name="RIGs input cells 3 10 3 2" xfId="48563"/>
    <cellStyle name="RIGs input cells 3 10 4" xfId="32369"/>
    <cellStyle name="RIGs input cells 3 11" xfId="8216"/>
    <cellStyle name="RIGs input cells 3 11 2" xfId="18877"/>
    <cellStyle name="RIGs input cells 3 11 2 2" xfId="45291"/>
    <cellStyle name="RIGs input cells 3 11 3" xfId="25993"/>
    <cellStyle name="RIGs input cells 3 11 3 2" xfId="52407"/>
    <cellStyle name="RIGs input cells 3 2" xfId="1147"/>
    <cellStyle name="RIGs input cells 3 2 2" xfId="1148"/>
    <cellStyle name="RIGs input cells 3 2 2 2" xfId="1469"/>
    <cellStyle name="RIGs input cells 3 2 2 2 2" xfId="3463"/>
    <cellStyle name="RIGs input cells 3 2 2 2 2 2" xfId="14248"/>
    <cellStyle name="RIGs input cells 3 2 2 2 2 2 2" xfId="40668"/>
    <cellStyle name="RIGs input cells 3 2 2 2 2 3" xfId="25657"/>
    <cellStyle name="RIGs input cells 3 2 2 2 2 3 2" xfId="52071"/>
    <cellStyle name="RIGs input cells 3 2 2 2 2 4" xfId="30133"/>
    <cellStyle name="RIGs input cells 3 2 2 2 3" xfId="3043"/>
    <cellStyle name="RIGs input cells 3 2 2 2 3 2" xfId="13835"/>
    <cellStyle name="RIGs input cells 3 2 2 2 3 2 2" xfId="40255"/>
    <cellStyle name="RIGs input cells 3 2 2 2 3 3" xfId="24968"/>
    <cellStyle name="RIGs input cells 3 2 2 2 3 3 2" xfId="51382"/>
    <cellStyle name="RIGs input cells 3 2 2 2 3 4" xfId="29713"/>
    <cellStyle name="RIGs input cells 3 2 2 2 4" xfId="4189"/>
    <cellStyle name="RIGs input cells 3 2 2 2 4 2" xfId="14968"/>
    <cellStyle name="RIGs input cells 3 2 2 2 4 2 2" xfId="41388"/>
    <cellStyle name="RIGs input cells 3 2 2 2 4 3" xfId="22027"/>
    <cellStyle name="RIGs input cells 3 2 2 2 4 3 2" xfId="48441"/>
    <cellStyle name="RIGs input cells 3 2 2 2 4 4" xfId="30859"/>
    <cellStyle name="RIGs input cells 3 2 2 2 5" xfId="4840"/>
    <cellStyle name="RIGs input cells 3 2 2 2 5 2" xfId="23283"/>
    <cellStyle name="RIGs input cells 3 2 2 2 5 2 2" xfId="49697"/>
    <cellStyle name="RIGs input cells 3 2 2 2 5 3" xfId="31510"/>
    <cellStyle name="RIGs input cells 3 2 2 2 6" xfId="6491"/>
    <cellStyle name="RIGs input cells 3 2 2 2 6 2" xfId="24886"/>
    <cellStyle name="RIGs input cells 3 2 2 2 6 2 2" xfId="51300"/>
    <cellStyle name="RIGs input cells 3 2 2 2 6 3" xfId="33161"/>
    <cellStyle name="RIGs input cells 3 2 2 2 7" xfId="7462"/>
    <cellStyle name="RIGs input cells 3 2 2 2 7 2" xfId="18129"/>
    <cellStyle name="RIGs input cells 3 2 2 2 7 2 2" xfId="44545"/>
    <cellStyle name="RIGs input cells 3 2 2 2 7 3" xfId="23090"/>
    <cellStyle name="RIGs input cells 3 2 2 2 7 3 2" xfId="49504"/>
    <cellStyle name="RIGs input cells 3 2 2 2 7 4" xfId="34132"/>
    <cellStyle name="RIGs input cells 3 2 2 2 8" xfId="25641"/>
    <cellStyle name="RIGs input cells 3 2 2 2 8 2" xfId="52055"/>
    <cellStyle name="RIGs input cells 3 2 2 3" xfId="2286"/>
    <cellStyle name="RIGs input cells 3 2 2 3 2" xfId="4218"/>
    <cellStyle name="RIGs input cells 3 2 2 3 2 2" xfId="14997"/>
    <cellStyle name="RIGs input cells 3 2 2 3 2 2 2" xfId="41417"/>
    <cellStyle name="RIGs input cells 3 2 2 3 2 3" xfId="22261"/>
    <cellStyle name="RIGs input cells 3 2 2 3 2 3 2" xfId="48675"/>
    <cellStyle name="RIGs input cells 3 2 2 3 2 4" xfId="30888"/>
    <cellStyle name="RIGs input cells 3 2 2 3 3" xfId="4946"/>
    <cellStyle name="RIGs input cells 3 2 2 3 3 2" xfId="15723"/>
    <cellStyle name="RIGs input cells 3 2 2 3 3 2 2" xfId="42143"/>
    <cellStyle name="RIGs input cells 3 2 2 3 3 3" xfId="24130"/>
    <cellStyle name="RIGs input cells 3 2 2 3 3 3 2" xfId="50544"/>
    <cellStyle name="RIGs input cells 3 2 2 3 3 4" xfId="31616"/>
    <cellStyle name="RIGs input cells 3 2 2 3 4" xfId="6720"/>
    <cellStyle name="RIGs input cells 3 2 2 3 4 2" xfId="17432"/>
    <cellStyle name="RIGs input cells 3 2 2 3 4 2 2" xfId="43850"/>
    <cellStyle name="RIGs input cells 3 2 2 3 4 3" xfId="11350"/>
    <cellStyle name="RIGs input cells 3 2 2 3 4 3 2" xfId="37771"/>
    <cellStyle name="RIGs input cells 3 2 2 3 4 4" xfId="33390"/>
    <cellStyle name="RIGs input cells 3 2 2 3 5" xfId="7926"/>
    <cellStyle name="RIGs input cells 3 2 2 3 5 2" xfId="18593"/>
    <cellStyle name="RIGs input cells 3 2 2 3 5 2 2" xfId="45008"/>
    <cellStyle name="RIGs input cells 3 2 2 3 5 3" xfId="12522"/>
    <cellStyle name="RIGs input cells 3 2 2 3 5 3 2" xfId="38943"/>
    <cellStyle name="RIGs input cells 3 2 2 3 6" xfId="13112"/>
    <cellStyle name="RIGs input cells 3 2 2 3 6 2" xfId="39533"/>
    <cellStyle name="RIGs input cells 3 2 2 3 7" xfId="23135"/>
    <cellStyle name="RIGs input cells 3 2 2 3 7 2" xfId="49549"/>
    <cellStyle name="RIGs input cells 3 2 2 4" xfId="2990"/>
    <cellStyle name="RIGs input cells 3 2 2 4 2" xfId="13782"/>
    <cellStyle name="RIGs input cells 3 2 2 4 2 2" xfId="40202"/>
    <cellStyle name="RIGs input cells 3 2 2 4 3" xfId="22234"/>
    <cellStyle name="RIGs input cells 3 2 2 4 3 2" xfId="48648"/>
    <cellStyle name="RIGs input cells 3 2 2 4 4" xfId="29660"/>
    <cellStyle name="RIGs input cells 3 2 2 5" xfId="5695"/>
    <cellStyle name="RIGs input cells 3 2 2 5 2" xfId="16458"/>
    <cellStyle name="RIGs input cells 3 2 2 5 2 2" xfId="42876"/>
    <cellStyle name="RIGs input cells 3 2 2 5 3" xfId="26034"/>
    <cellStyle name="RIGs input cells 3 2 2 5 3 2" xfId="52448"/>
    <cellStyle name="RIGs input cells 3 2 2 5 4" xfId="32365"/>
    <cellStyle name="RIGs input cells 3 2 2 6" xfId="8218"/>
    <cellStyle name="RIGs input cells 3 2 2 6 2" xfId="18879"/>
    <cellStyle name="RIGs input cells 3 2 2 6 2 2" xfId="45293"/>
    <cellStyle name="RIGs input cells 3 2 2 6 3" xfId="25995"/>
    <cellStyle name="RIGs input cells 3 2 2 6 3 2" xfId="52409"/>
    <cellStyle name="RIGs input cells 3 2 3" xfId="1468"/>
    <cellStyle name="RIGs input cells 3 2 3 2" xfId="3462"/>
    <cellStyle name="RIGs input cells 3 2 3 2 2" xfId="14247"/>
    <cellStyle name="RIGs input cells 3 2 3 2 2 2" xfId="40667"/>
    <cellStyle name="RIGs input cells 3 2 3 2 3" xfId="26079"/>
    <cellStyle name="RIGs input cells 3 2 3 2 3 2" xfId="52493"/>
    <cellStyle name="RIGs input cells 3 2 3 2 4" xfId="30132"/>
    <cellStyle name="RIGs input cells 3 2 3 3" xfId="3042"/>
    <cellStyle name="RIGs input cells 3 2 3 3 2" xfId="13834"/>
    <cellStyle name="RIGs input cells 3 2 3 3 2 2" xfId="40254"/>
    <cellStyle name="RIGs input cells 3 2 3 3 3" xfId="26075"/>
    <cellStyle name="RIGs input cells 3 2 3 3 3 2" xfId="52489"/>
    <cellStyle name="RIGs input cells 3 2 3 3 4" xfId="29712"/>
    <cellStyle name="RIGs input cells 3 2 3 4" xfId="2893"/>
    <cellStyle name="RIGs input cells 3 2 3 4 2" xfId="13685"/>
    <cellStyle name="RIGs input cells 3 2 3 4 2 2" xfId="40105"/>
    <cellStyle name="RIGs input cells 3 2 3 4 3" xfId="11149"/>
    <cellStyle name="RIGs input cells 3 2 3 4 3 2" xfId="37570"/>
    <cellStyle name="RIGs input cells 3 2 3 4 4" xfId="29563"/>
    <cellStyle name="RIGs input cells 3 2 3 5" xfId="5886"/>
    <cellStyle name="RIGs input cells 3 2 3 5 2" xfId="26608"/>
    <cellStyle name="RIGs input cells 3 2 3 5 2 2" xfId="53022"/>
    <cellStyle name="RIGs input cells 3 2 3 5 3" xfId="32556"/>
    <cellStyle name="RIGs input cells 3 2 3 6" xfId="5591"/>
    <cellStyle name="RIGs input cells 3 2 3 6 2" xfId="22085"/>
    <cellStyle name="RIGs input cells 3 2 3 6 2 2" xfId="48499"/>
    <cellStyle name="RIGs input cells 3 2 3 6 3" xfId="32261"/>
    <cellStyle name="RIGs input cells 3 2 3 7" xfId="6623"/>
    <cellStyle name="RIGs input cells 3 2 3 7 2" xfId="17347"/>
    <cellStyle name="RIGs input cells 3 2 3 7 2 2" xfId="43765"/>
    <cellStyle name="RIGs input cells 3 2 3 7 3" xfId="11337"/>
    <cellStyle name="RIGs input cells 3 2 3 7 3 2" xfId="37758"/>
    <cellStyle name="RIGs input cells 3 2 3 7 4" xfId="33293"/>
    <cellStyle name="RIGs input cells 3 2 3 8" xfId="26296"/>
    <cellStyle name="RIGs input cells 3 2 3 8 2" xfId="52710"/>
    <cellStyle name="RIGs input cells 3 2 4" xfId="2285"/>
    <cellStyle name="RIGs input cells 3 2 4 2" xfId="4217"/>
    <cellStyle name="RIGs input cells 3 2 4 2 2" xfId="14996"/>
    <cellStyle name="RIGs input cells 3 2 4 2 2 2" xfId="41416"/>
    <cellStyle name="RIGs input cells 3 2 4 2 3" xfId="26499"/>
    <cellStyle name="RIGs input cells 3 2 4 2 3 2" xfId="52913"/>
    <cellStyle name="RIGs input cells 3 2 4 2 4" xfId="30887"/>
    <cellStyle name="RIGs input cells 3 2 4 3" xfId="4945"/>
    <cellStyle name="RIGs input cells 3 2 4 3 2" xfId="15722"/>
    <cellStyle name="RIGs input cells 3 2 4 3 2 2" xfId="42142"/>
    <cellStyle name="RIGs input cells 3 2 4 3 3" xfId="24792"/>
    <cellStyle name="RIGs input cells 3 2 4 3 3 2" xfId="51206"/>
    <cellStyle name="RIGs input cells 3 2 4 3 4" xfId="31615"/>
    <cellStyle name="RIGs input cells 3 2 4 4" xfId="6719"/>
    <cellStyle name="RIGs input cells 3 2 4 4 2" xfId="17431"/>
    <cellStyle name="RIGs input cells 3 2 4 4 2 2" xfId="43849"/>
    <cellStyle name="RIGs input cells 3 2 4 4 3" xfId="22980"/>
    <cellStyle name="RIGs input cells 3 2 4 4 3 2" xfId="49394"/>
    <cellStyle name="RIGs input cells 3 2 4 4 4" xfId="33389"/>
    <cellStyle name="RIGs input cells 3 2 4 5" xfId="7925"/>
    <cellStyle name="RIGs input cells 3 2 4 5 2" xfId="18592"/>
    <cellStyle name="RIGs input cells 3 2 4 5 2 2" xfId="45007"/>
    <cellStyle name="RIGs input cells 3 2 4 5 3" xfId="11426"/>
    <cellStyle name="RIGs input cells 3 2 4 5 3 2" xfId="37847"/>
    <cellStyle name="RIGs input cells 3 2 4 6" xfId="13111"/>
    <cellStyle name="RIGs input cells 3 2 4 6 2" xfId="39532"/>
    <cellStyle name="RIGs input cells 3 2 4 7" xfId="23706"/>
    <cellStyle name="RIGs input cells 3 2 4 7 2" xfId="50120"/>
    <cellStyle name="RIGs input cells 3 2 5" xfId="4898"/>
    <cellStyle name="RIGs input cells 3 2 5 2" xfId="15675"/>
    <cellStyle name="RIGs input cells 3 2 5 2 2" xfId="42095"/>
    <cellStyle name="RIGs input cells 3 2 5 3" xfId="24176"/>
    <cellStyle name="RIGs input cells 3 2 5 3 2" xfId="50590"/>
    <cellStyle name="RIGs input cells 3 2 5 4" xfId="31568"/>
    <cellStyle name="RIGs input cells 3 2 6" xfId="3981"/>
    <cellStyle name="RIGs input cells 3 2 6 2" xfId="14764"/>
    <cellStyle name="RIGs input cells 3 2 6 2 2" xfId="41184"/>
    <cellStyle name="RIGs input cells 3 2 6 3" xfId="25836"/>
    <cellStyle name="RIGs input cells 3 2 6 3 2" xfId="52250"/>
    <cellStyle name="RIGs input cells 3 2 6 4" xfId="30651"/>
    <cellStyle name="RIGs input cells 3 2 7" xfId="8217"/>
    <cellStyle name="RIGs input cells 3 2 7 2" xfId="18878"/>
    <cellStyle name="RIGs input cells 3 2 7 2 2" xfId="45292"/>
    <cellStyle name="RIGs input cells 3 2 7 3" xfId="25994"/>
    <cellStyle name="RIGs input cells 3 2 7 3 2" xfId="52408"/>
    <cellStyle name="RIGs input cells 3 2_3.15 Additional Data" xfId="2287"/>
    <cellStyle name="RIGs input cells 3 3" xfId="1149"/>
    <cellStyle name="RIGs input cells 3 3 2" xfId="1470"/>
    <cellStyle name="RIGs input cells 3 3 2 2" xfId="3464"/>
    <cellStyle name="RIGs input cells 3 3 2 2 2" xfId="14249"/>
    <cellStyle name="RIGs input cells 3 3 2 2 2 2" xfId="40669"/>
    <cellStyle name="RIGs input cells 3 3 2 2 3" xfId="25242"/>
    <cellStyle name="RIGs input cells 3 3 2 2 3 2" xfId="51656"/>
    <cellStyle name="RIGs input cells 3 3 2 2 4" xfId="30134"/>
    <cellStyle name="RIGs input cells 3 3 2 3" xfId="5053"/>
    <cellStyle name="RIGs input cells 3 3 2 3 2" xfId="15830"/>
    <cellStyle name="RIGs input cells 3 3 2 3 2 2" xfId="42249"/>
    <cellStyle name="RIGs input cells 3 3 2 3 3" xfId="21785"/>
    <cellStyle name="RIGs input cells 3 3 2 3 3 2" xfId="48199"/>
    <cellStyle name="RIGs input cells 3 3 2 3 4" xfId="31723"/>
    <cellStyle name="RIGs input cells 3 3 2 4" xfId="5278"/>
    <cellStyle name="RIGs input cells 3 3 2 4 2" xfId="16053"/>
    <cellStyle name="RIGs input cells 3 3 2 4 2 2" xfId="42472"/>
    <cellStyle name="RIGs input cells 3 3 2 4 3" xfId="27137"/>
    <cellStyle name="RIGs input cells 3 3 2 4 3 2" xfId="53551"/>
    <cellStyle name="RIGs input cells 3 3 2 4 4" xfId="31948"/>
    <cellStyle name="RIGs input cells 3 3 2 5" xfId="2966"/>
    <cellStyle name="RIGs input cells 3 3 2 5 2" xfId="27560"/>
    <cellStyle name="RIGs input cells 3 3 2 5 2 2" xfId="53974"/>
    <cellStyle name="RIGs input cells 3 3 2 5 3" xfId="29636"/>
    <cellStyle name="RIGs input cells 3 3 2 6" xfId="4861"/>
    <cellStyle name="RIGs input cells 3 3 2 6 2" xfId="27405"/>
    <cellStyle name="RIGs input cells 3 3 2 6 2 2" xfId="53819"/>
    <cellStyle name="RIGs input cells 3 3 2 6 3" xfId="31531"/>
    <cellStyle name="RIGs input cells 3 3 2 7" xfId="7450"/>
    <cellStyle name="RIGs input cells 3 3 2 7 2" xfId="18117"/>
    <cellStyle name="RIGs input cells 3 3 2 7 2 2" xfId="44533"/>
    <cellStyle name="RIGs input cells 3 3 2 7 3" xfId="21801"/>
    <cellStyle name="RIGs input cells 3 3 2 7 3 2" xfId="48215"/>
    <cellStyle name="RIGs input cells 3 3 2 7 4" xfId="34120"/>
    <cellStyle name="RIGs input cells 3 3 2 8" xfId="21983"/>
    <cellStyle name="RIGs input cells 3 3 2 8 2" xfId="48397"/>
    <cellStyle name="RIGs input cells 3 3 3" xfId="2288"/>
    <cellStyle name="RIGs input cells 3 3 3 2" xfId="4219"/>
    <cellStyle name="RIGs input cells 3 3 3 2 2" xfId="14998"/>
    <cellStyle name="RIGs input cells 3 3 3 2 2 2" xfId="41418"/>
    <cellStyle name="RIGs input cells 3 3 3 2 3" xfId="25500"/>
    <cellStyle name="RIGs input cells 3 3 3 2 3 2" xfId="51914"/>
    <cellStyle name="RIGs input cells 3 3 3 2 4" xfId="30889"/>
    <cellStyle name="RIGs input cells 3 3 3 3" xfId="4947"/>
    <cellStyle name="RIGs input cells 3 3 3 3 2" xfId="15724"/>
    <cellStyle name="RIGs input cells 3 3 3 3 2 2" xfId="42144"/>
    <cellStyle name="RIGs input cells 3 3 3 3 3" xfId="22616"/>
    <cellStyle name="RIGs input cells 3 3 3 3 3 2" xfId="49030"/>
    <cellStyle name="RIGs input cells 3 3 3 3 4" xfId="31617"/>
    <cellStyle name="RIGs input cells 3 3 3 4" xfId="6721"/>
    <cellStyle name="RIGs input cells 3 3 3 4 2" xfId="17433"/>
    <cellStyle name="RIGs input cells 3 3 3 4 2 2" xfId="43851"/>
    <cellStyle name="RIGs input cells 3 3 3 4 3" xfId="25406"/>
    <cellStyle name="RIGs input cells 3 3 3 4 3 2" xfId="51820"/>
    <cellStyle name="RIGs input cells 3 3 3 4 4" xfId="33391"/>
    <cellStyle name="RIGs input cells 3 3 3 5" xfId="7927"/>
    <cellStyle name="RIGs input cells 3 3 3 5 2" xfId="18594"/>
    <cellStyle name="RIGs input cells 3 3 3 5 2 2" xfId="45009"/>
    <cellStyle name="RIGs input cells 3 3 3 5 3" xfId="11191"/>
    <cellStyle name="RIGs input cells 3 3 3 5 3 2" xfId="37612"/>
    <cellStyle name="RIGs input cells 3 3 3 6" xfId="13113"/>
    <cellStyle name="RIGs input cells 3 3 3 6 2" xfId="39534"/>
    <cellStyle name="RIGs input cells 3 3 3 7" xfId="25466"/>
    <cellStyle name="RIGs input cells 3 3 3 7 2" xfId="51880"/>
    <cellStyle name="RIGs input cells 3 3 4" xfId="2991"/>
    <cellStyle name="RIGs input cells 3 3 4 2" xfId="13783"/>
    <cellStyle name="RIGs input cells 3 3 4 2 2" xfId="40203"/>
    <cellStyle name="RIGs input cells 3 3 4 3" xfId="25848"/>
    <cellStyle name="RIGs input cells 3 3 4 3 2" xfId="52262"/>
    <cellStyle name="RIGs input cells 3 3 4 4" xfId="29661"/>
    <cellStyle name="RIGs input cells 3 3 5" xfId="3409"/>
    <cellStyle name="RIGs input cells 3 3 5 2" xfId="14195"/>
    <cellStyle name="RIGs input cells 3 3 5 2 2" xfId="40615"/>
    <cellStyle name="RIGs input cells 3 3 5 3" xfId="23055"/>
    <cellStyle name="RIGs input cells 3 3 5 3 2" xfId="49469"/>
    <cellStyle name="RIGs input cells 3 3 5 4" xfId="30079"/>
    <cellStyle name="RIGs input cells 3 3 6" xfId="8219"/>
    <cellStyle name="RIGs input cells 3 3 6 2" xfId="18880"/>
    <cellStyle name="RIGs input cells 3 3 6 2 2" xfId="45294"/>
    <cellStyle name="RIGs input cells 3 3 6 3" xfId="25996"/>
    <cellStyle name="RIGs input cells 3 3 6 3 2" xfId="52410"/>
    <cellStyle name="RIGs input cells 3 4" xfId="1467"/>
    <cellStyle name="RIGs input cells 3 4 2" xfId="3461"/>
    <cellStyle name="RIGs input cells 3 4 2 2" xfId="14246"/>
    <cellStyle name="RIGs input cells 3 4 2 2 2" xfId="40666"/>
    <cellStyle name="RIGs input cells 3 4 2 3" xfId="22547"/>
    <cellStyle name="RIGs input cells 3 4 2 3 2" xfId="48961"/>
    <cellStyle name="RIGs input cells 3 4 2 4" xfId="30131"/>
    <cellStyle name="RIGs input cells 3 4 3" xfId="3041"/>
    <cellStyle name="RIGs input cells 3 4 3 2" xfId="13833"/>
    <cellStyle name="RIGs input cells 3 4 3 2 2" xfId="40253"/>
    <cellStyle name="RIGs input cells 3 4 3 3" xfId="22553"/>
    <cellStyle name="RIGs input cells 3 4 3 3 2" xfId="48967"/>
    <cellStyle name="RIGs input cells 3 4 3 4" xfId="29711"/>
    <cellStyle name="RIGs input cells 3 4 4" xfId="5175"/>
    <cellStyle name="RIGs input cells 3 4 4 2" xfId="15951"/>
    <cellStyle name="RIGs input cells 3 4 4 2 2" xfId="42370"/>
    <cellStyle name="RIGs input cells 3 4 4 3" xfId="25580"/>
    <cellStyle name="RIGs input cells 3 4 4 3 2" xfId="51994"/>
    <cellStyle name="RIGs input cells 3 4 4 4" xfId="31845"/>
    <cellStyle name="RIGs input cells 3 4 5" xfId="4111"/>
    <cellStyle name="RIGs input cells 3 4 5 2" xfId="22918"/>
    <cellStyle name="RIGs input cells 3 4 5 2 2" xfId="49332"/>
    <cellStyle name="RIGs input cells 3 4 5 3" xfId="30781"/>
    <cellStyle name="RIGs input cells 3 4 6" xfId="6821"/>
    <cellStyle name="RIGs input cells 3 4 6 2" xfId="12143"/>
    <cellStyle name="RIGs input cells 3 4 6 2 2" xfId="38564"/>
    <cellStyle name="RIGs input cells 3 4 6 3" xfId="33491"/>
    <cellStyle name="RIGs input cells 3 4 7" xfId="2925"/>
    <cellStyle name="RIGs input cells 3 4 7 2" xfId="13717"/>
    <cellStyle name="RIGs input cells 3 4 7 2 2" xfId="40137"/>
    <cellStyle name="RIGs input cells 3 4 7 3" xfId="25706"/>
    <cellStyle name="RIGs input cells 3 4 7 3 2" xfId="52120"/>
    <cellStyle name="RIGs input cells 3 4 7 4" xfId="29595"/>
    <cellStyle name="RIGs input cells 3 4 8" xfId="22753"/>
    <cellStyle name="RIGs input cells 3 4 8 2" xfId="49167"/>
    <cellStyle name="RIGs input cells 3 5" xfId="2284"/>
    <cellStyle name="RIGs input cells 3 5 2" xfId="4216"/>
    <cellStyle name="RIGs input cells 3 5 2 2" xfId="14995"/>
    <cellStyle name="RIGs input cells 3 5 2 2 2" xfId="41415"/>
    <cellStyle name="RIGs input cells 3 5 2 3" xfId="22858"/>
    <cellStyle name="RIGs input cells 3 5 2 3 2" xfId="49272"/>
    <cellStyle name="RIGs input cells 3 5 2 4" xfId="30886"/>
    <cellStyle name="RIGs input cells 3 5 3" xfId="4944"/>
    <cellStyle name="RIGs input cells 3 5 3 2" xfId="15721"/>
    <cellStyle name="RIGs input cells 3 5 3 2 2" xfId="42141"/>
    <cellStyle name="RIGs input cells 3 5 3 3" xfId="25427"/>
    <cellStyle name="RIGs input cells 3 5 3 3 2" xfId="51841"/>
    <cellStyle name="RIGs input cells 3 5 3 4" xfId="31614"/>
    <cellStyle name="RIGs input cells 3 5 4" xfId="6718"/>
    <cellStyle name="RIGs input cells 3 5 4 2" xfId="17430"/>
    <cellStyle name="RIGs input cells 3 5 4 2 2" xfId="43848"/>
    <cellStyle name="RIGs input cells 3 5 4 3" xfId="23544"/>
    <cellStyle name="RIGs input cells 3 5 4 3 2" xfId="49958"/>
    <cellStyle name="RIGs input cells 3 5 4 4" xfId="33388"/>
    <cellStyle name="RIGs input cells 3 5 5" xfId="7924"/>
    <cellStyle name="RIGs input cells 3 5 5 2" xfId="18591"/>
    <cellStyle name="RIGs input cells 3 5 5 2 2" xfId="45006"/>
    <cellStyle name="RIGs input cells 3 5 5 3" xfId="12287"/>
    <cellStyle name="RIGs input cells 3 5 5 3 2" xfId="38708"/>
    <cellStyle name="RIGs input cells 3 5 6" xfId="13110"/>
    <cellStyle name="RIGs input cells 3 5 6 2" xfId="39531"/>
    <cellStyle name="RIGs input cells 3 5 7" xfId="24572"/>
    <cellStyle name="RIGs input cells 3 5 7 2" xfId="50986"/>
    <cellStyle name="RIGs input cells 3 6" xfId="4155"/>
    <cellStyle name="RIGs input cells 3 6 2" xfId="14936"/>
    <cellStyle name="RIGs input cells 3 6 2 2" xfId="41356"/>
    <cellStyle name="RIGs input cells 3 6 3" xfId="23294"/>
    <cellStyle name="RIGs input cells 3 6 3 2" xfId="49708"/>
    <cellStyle name="RIGs input cells 3 6 4" xfId="30825"/>
    <cellStyle name="RIGs input cells 3 7" xfId="2989"/>
    <cellStyle name="RIGs input cells 3 7 2" xfId="13781"/>
    <cellStyle name="RIGs input cells 3 7 2 2" xfId="40201"/>
    <cellStyle name="RIGs input cells 3 7 3" xfId="23490"/>
    <cellStyle name="RIGs input cells 3 7 3 2" xfId="49904"/>
    <cellStyle name="RIGs input cells 3 7 4" xfId="29659"/>
    <cellStyle name="RIGs input cells 3 8" xfId="5327"/>
    <cellStyle name="RIGs input cells 3 8 2" xfId="16101"/>
    <cellStyle name="RIGs input cells 3 8 2 2" xfId="42520"/>
    <cellStyle name="RIGs input cells 3 8 3" xfId="24469"/>
    <cellStyle name="RIGs input cells 3 8 3 2" xfId="50883"/>
    <cellStyle name="RIGs input cells 3 8 4" xfId="31997"/>
    <cellStyle name="RIGs input cells 3 9" xfId="3377"/>
    <cellStyle name="RIGs input cells 3 9 2" xfId="14164"/>
    <cellStyle name="RIGs input cells 3 9 2 2" xfId="40584"/>
    <cellStyle name="RIGs input cells 3 9 3" xfId="22734"/>
    <cellStyle name="RIGs input cells 3 9 3 2" xfId="49148"/>
    <cellStyle name="RIGs input cells 3 9 4" xfId="30047"/>
    <cellStyle name="RIGs input cells 3_3.15 Additional Data" xfId="2289"/>
    <cellStyle name="RIGs input cells 4" xfId="1150"/>
    <cellStyle name="RIGs input cells 4 2" xfId="1151"/>
    <cellStyle name="RIGs input cells 4 2 2" xfId="1472"/>
    <cellStyle name="RIGs input cells 4 2 2 2" xfId="2292"/>
    <cellStyle name="RIGs input cells 4 2 2 2 2" xfId="4222"/>
    <cellStyle name="RIGs input cells 4 2 2 2 2 2" xfId="15001"/>
    <cellStyle name="RIGs input cells 4 2 2 2 2 2 2" xfId="41421"/>
    <cellStyle name="RIGs input cells 4 2 2 2 2 3" xfId="24187"/>
    <cellStyle name="RIGs input cells 4 2 2 2 2 3 2" xfId="50601"/>
    <cellStyle name="RIGs input cells 4 2 2 2 2 4" xfId="30892"/>
    <cellStyle name="RIGs input cells 4 2 2 2 3" xfId="4950"/>
    <cellStyle name="RIGs input cells 4 2 2 2 3 2" xfId="15727"/>
    <cellStyle name="RIGs input cells 4 2 2 2 3 2 2" xfId="42147"/>
    <cellStyle name="RIGs input cells 4 2 2 2 3 3" xfId="22652"/>
    <cellStyle name="RIGs input cells 4 2 2 2 3 3 2" xfId="49066"/>
    <cellStyle name="RIGs input cells 4 2 2 2 3 4" xfId="31620"/>
    <cellStyle name="RIGs input cells 4 2 2 2 4" xfId="6724"/>
    <cellStyle name="RIGs input cells 4 2 2 2 4 2" xfId="17436"/>
    <cellStyle name="RIGs input cells 4 2 2 2 4 2 2" xfId="43854"/>
    <cellStyle name="RIGs input cells 4 2 2 2 4 3" xfId="23786"/>
    <cellStyle name="RIGs input cells 4 2 2 2 4 3 2" xfId="50200"/>
    <cellStyle name="RIGs input cells 4 2 2 2 4 4" xfId="33394"/>
    <cellStyle name="RIGs input cells 4 2 2 2 5" xfId="7930"/>
    <cellStyle name="RIGs input cells 4 2 2 2 5 2" xfId="18597"/>
    <cellStyle name="RIGs input cells 4 2 2 2 5 2 2" xfId="45012"/>
    <cellStyle name="RIGs input cells 4 2 2 2 5 3" xfId="16269"/>
    <cellStyle name="RIGs input cells 4 2 2 2 5 3 2" xfId="42688"/>
    <cellStyle name="RIGs input cells 4 2 2 2 6" xfId="13116"/>
    <cellStyle name="RIGs input cells 4 2 2 2 6 2" xfId="39537"/>
    <cellStyle name="RIGs input cells 4 2 2 2 7" xfId="22186"/>
    <cellStyle name="RIGs input cells 4 2 2 2 7 2" xfId="48600"/>
    <cellStyle name="RIGs input cells 4 2 2 3" xfId="3466"/>
    <cellStyle name="RIGs input cells 4 2 2 3 2" xfId="14251"/>
    <cellStyle name="RIGs input cells 4 2 2 3 2 2" xfId="40671"/>
    <cellStyle name="RIGs input cells 4 2 2 3 3" xfId="24161"/>
    <cellStyle name="RIGs input cells 4 2 2 3 3 2" xfId="50575"/>
    <cellStyle name="RIGs input cells 4 2 2 3 4" xfId="30136"/>
    <cellStyle name="RIGs input cells 4 2 2 4" xfId="5059"/>
    <cellStyle name="RIGs input cells 4 2 2 4 2" xfId="15836"/>
    <cellStyle name="RIGs input cells 4 2 2 4 2 2" xfId="42255"/>
    <cellStyle name="RIGs input cells 4 2 2 4 3" xfId="26098"/>
    <cellStyle name="RIGs input cells 4 2 2 4 3 2" xfId="52512"/>
    <cellStyle name="RIGs input cells 4 2 2 4 4" xfId="31729"/>
    <cellStyle name="RIGs input cells 4 2 2 5" xfId="5178"/>
    <cellStyle name="RIGs input cells 4 2 2 5 2" xfId="15954"/>
    <cellStyle name="RIGs input cells 4 2 2 5 2 2" xfId="42373"/>
    <cellStyle name="RIGs input cells 4 2 2 5 3" xfId="24296"/>
    <cellStyle name="RIGs input cells 4 2 2 5 3 2" xfId="50710"/>
    <cellStyle name="RIGs input cells 4 2 2 5 4" xfId="31848"/>
    <cellStyle name="RIGs input cells 4 2 2 6" xfId="4903"/>
    <cellStyle name="RIGs input cells 4 2 2 6 2" xfId="22711"/>
    <cellStyle name="RIGs input cells 4 2 2 6 2 2" xfId="49125"/>
    <cellStyle name="RIGs input cells 4 2 2 6 3" xfId="31573"/>
    <cellStyle name="RIGs input cells 4 2 2 7" xfId="6820"/>
    <cellStyle name="RIGs input cells 4 2 2 7 2" xfId="17085"/>
    <cellStyle name="RIGs input cells 4 2 2 7 2 2" xfId="43503"/>
    <cellStyle name="RIGs input cells 4 2 2 7 3" xfId="33490"/>
    <cellStyle name="RIGs input cells 4 2 2 8" xfId="7240"/>
    <cellStyle name="RIGs input cells 4 2 2 8 2" xfId="17907"/>
    <cellStyle name="RIGs input cells 4 2 2 8 2 2" xfId="44324"/>
    <cellStyle name="RIGs input cells 4 2 2 8 3" xfId="26378"/>
    <cellStyle name="RIGs input cells 4 2 2 8 3 2" xfId="52792"/>
    <cellStyle name="RIGs input cells 4 2 2 8 4" xfId="33910"/>
    <cellStyle name="RIGs input cells 4 2 2 9" xfId="23996"/>
    <cellStyle name="RIGs input cells 4 2 2 9 2" xfId="50410"/>
    <cellStyle name="RIGs input cells 4 2 3" xfId="2291"/>
    <cellStyle name="RIGs input cells 4 2 3 2" xfId="4221"/>
    <cellStyle name="RIGs input cells 4 2 3 2 2" xfId="15000"/>
    <cellStyle name="RIGs input cells 4 2 3 2 2 2" xfId="41420"/>
    <cellStyle name="RIGs input cells 4 2 3 2 3" xfId="24633"/>
    <cellStyle name="RIGs input cells 4 2 3 2 3 2" xfId="51047"/>
    <cellStyle name="RIGs input cells 4 2 3 2 4" xfId="30891"/>
    <cellStyle name="RIGs input cells 4 2 3 3" xfId="4949"/>
    <cellStyle name="RIGs input cells 4 2 3 3 2" xfId="15726"/>
    <cellStyle name="RIGs input cells 4 2 3 3 2 2" xfId="42146"/>
    <cellStyle name="RIGs input cells 4 2 3 3 3" xfId="23224"/>
    <cellStyle name="RIGs input cells 4 2 3 3 3 2" xfId="49638"/>
    <cellStyle name="RIGs input cells 4 2 3 3 4" xfId="31619"/>
    <cellStyle name="RIGs input cells 4 2 3 4" xfId="6723"/>
    <cellStyle name="RIGs input cells 4 2 3 4 2" xfId="17435"/>
    <cellStyle name="RIGs input cells 4 2 3 4 2 2" xfId="43853"/>
    <cellStyle name="RIGs input cells 4 2 3 4 3" xfId="21994"/>
    <cellStyle name="RIGs input cells 4 2 3 4 3 2" xfId="48408"/>
    <cellStyle name="RIGs input cells 4 2 3 4 4" xfId="33393"/>
    <cellStyle name="RIGs input cells 4 2 3 5" xfId="7929"/>
    <cellStyle name="RIGs input cells 4 2 3 5 2" xfId="18596"/>
    <cellStyle name="RIGs input cells 4 2 3 5 2 2" xfId="45011"/>
    <cellStyle name="RIGs input cells 4 2 3 5 3" xfId="17202"/>
    <cellStyle name="RIGs input cells 4 2 3 5 3 2" xfId="43620"/>
    <cellStyle name="RIGs input cells 4 2 3 6" xfId="13115"/>
    <cellStyle name="RIGs input cells 4 2 3 6 2" xfId="39536"/>
    <cellStyle name="RIGs input cells 4 2 3 7" xfId="23896"/>
    <cellStyle name="RIGs input cells 4 2 3 7 2" xfId="50310"/>
    <cellStyle name="RIGs input cells 4 2 4" xfId="2993"/>
    <cellStyle name="RIGs input cells 4 2 4 2" xfId="13785"/>
    <cellStyle name="RIGs input cells 4 2 4 2 2" xfId="40205"/>
    <cellStyle name="RIGs input cells 4 2 4 3" xfId="25020"/>
    <cellStyle name="RIGs input cells 4 2 4 3 2" xfId="51434"/>
    <cellStyle name="RIGs input cells 4 2 4 4" xfId="29663"/>
    <cellStyle name="RIGs input cells 4 2 5" xfId="4486"/>
    <cellStyle name="RIGs input cells 4 2 5 2" xfId="15264"/>
    <cellStyle name="RIGs input cells 4 2 5 2 2" xfId="41684"/>
    <cellStyle name="RIGs input cells 4 2 5 3" xfId="25494"/>
    <cellStyle name="RIGs input cells 4 2 5 3 2" xfId="51908"/>
    <cellStyle name="RIGs input cells 4 2 5 4" xfId="31156"/>
    <cellStyle name="RIGs input cells 4 2 6" xfId="8221"/>
    <cellStyle name="RIGs input cells 4 2 6 2" xfId="18882"/>
    <cellStyle name="RIGs input cells 4 2 6 2 2" xfId="45296"/>
    <cellStyle name="RIGs input cells 4 2 6 3" xfId="25998"/>
    <cellStyle name="RIGs input cells 4 2 6 3 2" xfId="52412"/>
    <cellStyle name="RIGs input cells 4 2_3.15 Additional Data" xfId="2293"/>
    <cellStyle name="RIGs input cells 4 3" xfId="1471"/>
    <cellStyle name="RIGs input cells 4 3 2" xfId="3465"/>
    <cellStyle name="RIGs input cells 4 3 2 2" xfId="14250"/>
    <cellStyle name="RIGs input cells 4 3 2 2 2" xfId="40670"/>
    <cellStyle name="RIGs input cells 4 3 2 3" xfId="24676"/>
    <cellStyle name="RIGs input cells 4 3 2 3 2" xfId="51090"/>
    <cellStyle name="RIGs input cells 4 3 2 4" xfId="30135"/>
    <cellStyle name="RIGs input cells 4 3 3" xfId="4118"/>
    <cellStyle name="RIGs input cells 4 3 3 2" xfId="14900"/>
    <cellStyle name="RIGs input cells 4 3 3 2 2" xfId="41320"/>
    <cellStyle name="RIGs input cells 4 3 3 3" xfId="23513"/>
    <cellStyle name="RIGs input cells 4 3 3 3 2" xfId="49927"/>
    <cellStyle name="RIGs input cells 4 3 3 4" xfId="30788"/>
    <cellStyle name="RIGs input cells 4 3 4" xfId="3020"/>
    <cellStyle name="RIGs input cells 4 3 4 2" xfId="13812"/>
    <cellStyle name="RIGs input cells 4 3 4 2 2" xfId="40232"/>
    <cellStyle name="RIGs input cells 4 3 4 3" xfId="25120"/>
    <cellStyle name="RIGs input cells 4 3 4 3 2" xfId="51534"/>
    <cellStyle name="RIGs input cells 4 3 4 4" xfId="29690"/>
    <cellStyle name="RIGs input cells 4 3 5" xfId="5495"/>
    <cellStyle name="RIGs input cells 4 3 5 2" xfId="24292"/>
    <cellStyle name="RIGs input cells 4 3 5 2 2" xfId="50706"/>
    <cellStyle name="RIGs input cells 4 3 5 3" xfId="32165"/>
    <cellStyle name="RIGs input cells 4 3 6" xfId="6348"/>
    <cellStyle name="RIGs input cells 4 3 6 2" xfId="24894"/>
    <cellStyle name="RIGs input cells 4 3 6 2 2" xfId="51308"/>
    <cellStyle name="RIGs input cells 4 3 6 3" xfId="33018"/>
    <cellStyle name="RIGs input cells 4 3 7" xfId="7241"/>
    <cellStyle name="RIGs input cells 4 3 7 2" xfId="17908"/>
    <cellStyle name="RIGs input cells 4 3 7 2 2" xfId="44325"/>
    <cellStyle name="RIGs input cells 4 3 7 3" xfId="28102"/>
    <cellStyle name="RIGs input cells 4 3 7 3 2" xfId="54516"/>
    <cellStyle name="RIGs input cells 4 3 7 4" xfId="33911"/>
    <cellStyle name="RIGs input cells 4 3 8" xfId="23930"/>
    <cellStyle name="RIGs input cells 4 3 8 2" xfId="50344"/>
    <cellStyle name="RIGs input cells 4 4" xfId="2290"/>
    <cellStyle name="RIGs input cells 4 4 2" xfId="4220"/>
    <cellStyle name="RIGs input cells 4 4 2 2" xfId="14999"/>
    <cellStyle name="RIGs input cells 4 4 2 2 2" xfId="41419"/>
    <cellStyle name="RIGs input cells 4 4 2 3" xfId="25103"/>
    <cellStyle name="RIGs input cells 4 4 2 3 2" xfId="51517"/>
    <cellStyle name="RIGs input cells 4 4 2 4" xfId="30890"/>
    <cellStyle name="RIGs input cells 4 4 3" xfId="4948"/>
    <cellStyle name="RIGs input cells 4 4 3 2" xfId="15725"/>
    <cellStyle name="RIGs input cells 4 4 3 2 2" xfId="42145"/>
    <cellStyle name="RIGs input cells 4 4 3 3" xfId="22155"/>
    <cellStyle name="RIGs input cells 4 4 3 3 2" xfId="48569"/>
    <cellStyle name="RIGs input cells 4 4 3 4" xfId="31618"/>
    <cellStyle name="RIGs input cells 4 4 4" xfId="6722"/>
    <cellStyle name="RIGs input cells 4 4 4 2" xfId="17434"/>
    <cellStyle name="RIGs input cells 4 4 4 2 2" xfId="43852"/>
    <cellStyle name="RIGs input cells 4 4 4 3" xfId="23474"/>
    <cellStyle name="RIGs input cells 4 4 4 3 2" xfId="49888"/>
    <cellStyle name="RIGs input cells 4 4 4 4" xfId="33392"/>
    <cellStyle name="RIGs input cells 4 4 5" xfId="7928"/>
    <cellStyle name="RIGs input cells 4 4 5 2" xfId="18595"/>
    <cellStyle name="RIGs input cells 4 4 5 2 2" xfId="45010"/>
    <cellStyle name="RIGs input cells 4 4 5 3" xfId="11243"/>
    <cellStyle name="RIGs input cells 4 4 5 3 2" xfId="37664"/>
    <cellStyle name="RIGs input cells 4 4 6" xfId="13114"/>
    <cellStyle name="RIGs input cells 4 4 6 2" xfId="39535"/>
    <cellStyle name="RIGs input cells 4 4 7" xfId="24051"/>
    <cellStyle name="RIGs input cells 4 4 7 2" xfId="50465"/>
    <cellStyle name="RIGs input cells 4 5" xfId="2992"/>
    <cellStyle name="RIGs input cells 4 5 2" xfId="13784"/>
    <cellStyle name="RIGs input cells 4 5 2 2" xfId="40204"/>
    <cellStyle name="RIGs input cells 4 5 3" xfId="25391"/>
    <cellStyle name="RIGs input cells 4 5 3 2" xfId="51805"/>
    <cellStyle name="RIGs input cells 4 5 4" xfId="29662"/>
    <cellStyle name="RIGs input cells 4 6" xfId="6264"/>
    <cellStyle name="RIGs input cells 4 6 2" xfId="17003"/>
    <cellStyle name="RIGs input cells 4 6 2 2" xfId="43421"/>
    <cellStyle name="RIGs input cells 4 6 3" xfId="23555"/>
    <cellStyle name="RIGs input cells 4 6 3 2" xfId="49969"/>
    <cellStyle name="RIGs input cells 4 6 4" xfId="32934"/>
    <cellStyle name="RIGs input cells 4 7" xfId="8220"/>
    <cellStyle name="RIGs input cells 4 7 2" xfId="18881"/>
    <cellStyle name="RIGs input cells 4 7 2 2" xfId="45295"/>
    <cellStyle name="RIGs input cells 4 7 3" xfId="25997"/>
    <cellStyle name="RIGs input cells 4 7 3 2" xfId="52411"/>
    <cellStyle name="RIGs input cells 4_3.15 Additional Data" xfId="2294"/>
    <cellStyle name="RIGs input cells 5" xfId="1152"/>
    <cellStyle name="RIGs input cells 5 2" xfId="1153"/>
    <cellStyle name="RIGs input cells 5 2 2" xfId="1474"/>
    <cellStyle name="RIGs input cells 5 2 2 2" xfId="3468"/>
    <cellStyle name="RIGs input cells 5 2 2 2 2" xfId="14253"/>
    <cellStyle name="RIGs input cells 5 2 2 2 2 2" xfId="40673"/>
    <cellStyle name="RIGs input cells 5 2 2 2 3" xfId="27159"/>
    <cellStyle name="RIGs input cells 5 2 2 2 3 2" xfId="53573"/>
    <cellStyle name="RIGs input cells 5 2 2 2 4" xfId="30138"/>
    <cellStyle name="RIGs input cells 5 2 2 3" xfId="4704"/>
    <cellStyle name="RIGs input cells 5 2 2 3 2" xfId="15481"/>
    <cellStyle name="RIGs input cells 5 2 2 3 2 2" xfId="41901"/>
    <cellStyle name="RIGs input cells 5 2 2 3 3" xfId="23972"/>
    <cellStyle name="RIGs input cells 5 2 2 3 3 2" xfId="50386"/>
    <cellStyle name="RIGs input cells 5 2 2 3 4" xfId="31374"/>
    <cellStyle name="RIGs input cells 5 2 2 4" xfId="3765"/>
    <cellStyle name="RIGs input cells 5 2 2 4 2" xfId="14548"/>
    <cellStyle name="RIGs input cells 5 2 2 4 2 2" xfId="40968"/>
    <cellStyle name="RIGs input cells 5 2 2 4 3" xfId="25314"/>
    <cellStyle name="RIGs input cells 5 2 2 4 3 2" xfId="51728"/>
    <cellStyle name="RIGs input cells 5 2 2 4 4" xfId="30435"/>
    <cellStyle name="RIGs input cells 5 2 2 5" xfId="11"/>
    <cellStyle name="RIGs input cells 5 2 2 5 2" xfId="27331"/>
    <cellStyle name="RIGs input cells 5 2 2 5 2 2" xfId="53745"/>
    <cellStyle name="RIGs input cells 5 2 2 5 3" xfId="28743"/>
    <cellStyle name="RIGs input cells 5 2 2 6" xfId="6490"/>
    <cellStyle name="RIGs input cells 5 2 2 6 2" xfId="25765"/>
    <cellStyle name="RIGs input cells 5 2 2 6 2 2" xfId="52179"/>
    <cellStyle name="RIGs input cells 5 2 2 6 3" xfId="33160"/>
    <cellStyle name="RIGs input cells 5 2 2 7" xfId="6167"/>
    <cellStyle name="RIGs input cells 5 2 2 7 2" xfId="16908"/>
    <cellStyle name="RIGs input cells 5 2 2 7 2 2" xfId="43326"/>
    <cellStyle name="RIGs input cells 5 2 2 7 3" xfId="22631"/>
    <cellStyle name="RIGs input cells 5 2 2 7 3 2" xfId="49045"/>
    <cellStyle name="RIGs input cells 5 2 2 7 4" xfId="32837"/>
    <cellStyle name="RIGs input cells 5 2 2 8" xfId="27556"/>
    <cellStyle name="RIGs input cells 5 2 2 8 2" xfId="53970"/>
    <cellStyle name="RIGs input cells 5 2 3" xfId="2296"/>
    <cellStyle name="RIGs input cells 5 2 3 2" xfId="4224"/>
    <cellStyle name="RIGs input cells 5 2 3 2 2" xfId="15003"/>
    <cellStyle name="RIGs input cells 5 2 3 2 2 2" xfId="41423"/>
    <cellStyle name="RIGs input cells 5 2 3 2 3" xfId="27418"/>
    <cellStyle name="RIGs input cells 5 2 3 2 3 2" xfId="53832"/>
    <cellStyle name="RIGs input cells 5 2 3 2 4" xfId="30894"/>
    <cellStyle name="RIGs input cells 5 2 3 3" xfId="4952"/>
    <cellStyle name="RIGs input cells 5 2 3 3 2" xfId="15729"/>
    <cellStyle name="RIGs input cells 5 2 3 3 2 2" xfId="42149"/>
    <cellStyle name="RIGs input cells 5 2 3 3 3" xfId="25583"/>
    <cellStyle name="RIGs input cells 5 2 3 3 3 2" xfId="51997"/>
    <cellStyle name="RIGs input cells 5 2 3 3 4" xfId="31622"/>
    <cellStyle name="RIGs input cells 5 2 3 4" xfId="6726"/>
    <cellStyle name="RIGs input cells 5 2 3 4 2" xfId="17438"/>
    <cellStyle name="RIGs input cells 5 2 3 4 2 2" xfId="43856"/>
    <cellStyle name="RIGs input cells 5 2 3 4 3" xfId="22398"/>
    <cellStyle name="RIGs input cells 5 2 3 4 3 2" xfId="48812"/>
    <cellStyle name="RIGs input cells 5 2 3 4 4" xfId="33396"/>
    <cellStyle name="RIGs input cells 5 2 3 5" xfId="7932"/>
    <cellStyle name="RIGs input cells 5 2 3 5 2" xfId="18599"/>
    <cellStyle name="RIGs input cells 5 2 3 5 2 2" xfId="45014"/>
    <cellStyle name="RIGs input cells 5 2 3 5 3" xfId="25865"/>
    <cellStyle name="RIGs input cells 5 2 3 5 3 2" xfId="52279"/>
    <cellStyle name="RIGs input cells 5 2 3 6" xfId="13118"/>
    <cellStyle name="RIGs input cells 5 2 3 6 2" xfId="39539"/>
    <cellStyle name="RIGs input cells 5 2 3 7" xfId="27022"/>
    <cellStyle name="RIGs input cells 5 2 3 7 2" xfId="53436"/>
    <cellStyle name="RIGs input cells 5 2 4" xfId="2995"/>
    <cellStyle name="RIGs input cells 5 2 4 2" xfId="13787"/>
    <cellStyle name="RIGs input cells 5 2 4 2 2" xfId="40207"/>
    <cellStyle name="RIGs input cells 5 2 4 3" xfId="23700"/>
    <cellStyle name="RIGs input cells 5 2 4 3 2" xfId="50114"/>
    <cellStyle name="RIGs input cells 5 2 4 4" xfId="29665"/>
    <cellStyle name="RIGs input cells 5 2 5" xfId="6669"/>
    <cellStyle name="RIGs input cells 5 2 5 2" xfId="17381"/>
    <cellStyle name="RIGs input cells 5 2 5 2 2" xfId="43799"/>
    <cellStyle name="RIGs input cells 5 2 5 3" xfId="11349"/>
    <cellStyle name="RIGs input cells 5 2 5 3 2" xfId="37770"/>
    <cellStyle name="RIGs input cells 5 2 5 4" xfId="33339"/>
    <cellStyle name="RIGs input cells 5 2 6" xfId="8223"/>
    <cellStyle name="RIGs input cells 5 2 6 2" xfId="18884"/>
    <cellStyle name="RIGs input cells 5 2 6 2 2" xfId="45298"/>
    <cellStyle name="RIGs input cells 5 2 6 3" xfId="26000"/>
    <cellStyle name="RIGs input cells 5 2 6 3 2" xfId="52414"/>
    <cellStyle name="RIGs input cells 5 3" xfId="1473"/>
    <cellStyle name="RIGs input cells 5 3 2" xfId="3467"/>
    <cellStyle name="RIGs input cells 5 3 2 2" xfId="14252"/>
    <cellStyle name="RIGs input cells 5 3 2 2 2" xfId="40672"/>
    <cellStyle name="RIGs input cells 5 3 2 3" xfId="23775"/>
    <cellStyle name="RIGs input cells 5 3 2 3 2" xfId="50189"/>
    <cellStyle name="RIGs input cells 5 3 2 4" xfId="30137"/>
    <cellStyle name="RIGs input cells 5 3 3" xfId="2606"/>
    <cellStyle name="RIGs input cells 5 3 3 2" xfId="13398"/>
    <cellStyle name="RIGs input cells 5 3 3 2 2" xfId="39818"/>
    <cellStyle name="RIGs input cells 5 3 3 3" xfId="26993"/>
    <cellStyle name="RIGs input cells 5 3 3 3 2" xfId="53407"/>
    <cellStyle name="RIGs input cells 5 3 3 4" xfId="29276"/>
    <cellStyle name="RIGs input cells 5 3 4" xfId="4156"/>
    <cellStyle name="RIGs input cells 5 3 4 2" xfId="14937"/>
    <cellStyle name="RIGs input cells 5 3 4 2 2" xfId="41357"/>
    <cellStyle name="RIGs input cells 5 3 4 3" xfId="26530"/>
    <cellStyle name="RIGs input cells 5 3 4 3 2" xfId="52944"/>
    <cellStyle name="RIGs input cells 5 3 4 4" xfId="30826"/>
    <cellStyle name="RIGs input cells 5 3 5" xfId="14"/>
    <cellStyle name="RIGs input cells 5 3 5 2" xfId="25473"/>
    <cellStyle name="RIGs input cells 5 3 5 2 2" xfId="51887"/>
    <cellStyle name="RIGs input cells 5 3 5 3" xfId="28746"/>
    <cellStyle name="RIGs input cells 5 3 6" xfId="3014"/>
    <cellStyle name="RIGs input cells 5 3 6 2" xfId="23434"/>
    <cellStyle name="RIGs input cells 5 3 6 2 2" xfId="49848"/>
    <cellStyle name="RIGs input cells 5 3 6 3" xfId="29684"/>
    <cellStyle name="RIGs input cells 5 3 7" xfId="7452"/>
    <cellStyle name="RIGs input cells 5 3 7 2" xfId="18119"/>
    <cellStyle name="RIGs input cells 5 3 7 2 2" xfId="44535"/>
    <cellStyle name="RIGs input cells 5 3 7 3" xfId="28079"/>
    <cellStyle name="RIGs input cells 5 3 7 3 2" xfId="54493"/>
    <cellStyle name="RIGs input cells 5 3 7 4" xfId="34122"/>
    <cellStyle name="RIGs input cells 5 3 8" xfId="22926"/>
    <cellStyle name="RIGs input cells 5 3 8 2" xfId="49340"/>
    <cellStyle name="RIGs input cells 5 4" xfId="2295"/>
    <cellStyle name="RIGs input cells 5 4 2" xfId="4223"/>
    <cellStyle name="RIGs input cells 5 4 2 2" xfId="15002"/>
    <cellStyle name="RIGs input cells 5 4 2 2 2" xfId="41422"/>
    <cellStyle name="RIGs input cells 5 4 2 3" xfId="23148"/>
    <cellStyle name="RIGs input cells 5 4 2 3 2" xfId="49562"/>
    <cellStyle name="RIGs input cells 5 4 2 4" xfId="30893"/>
    <cellStyle name="RIGs input cells 5 4 3" xfId="4951"/>
    <cellStyle name="RIGs input cells 5 4 3 2" xfId="15728"/>
    <cellStyle name="RIGs input cells 5 4 3 2 2" xfId="42148"/>
    <cellStyle name="RIGs input cells 5 4 3 3" xfId="25687"/>
    <cellStyle name="RIGs input cells 5 4 3 3 2" xfId="52101"/>
    <cellStyle name="RIGs input cells 5 4 3 4" xfId="31621"/>
    <cellStyle name="RIGs input cells 5 4 4" xfId="6725"/>
    <cellStyle name="RIGs input cells 5 4 4 2" xfId="17437"/>
    <cellStyle name="RIGs input cells 5 4 4 2 2" xfId="43855"/>
    <cellStyle name="RIGs input cells 5 4 4 3" xfId="23631"/>
    <cellStyle name="RIGs input cells 5 4 4 3 2" xfId="50045"/>
    <cellStyle name="RIGs input cells 5 4 4 4" xfId="33395"/>
    <cellStyle name="RIGs input cells 5 4 5" xfId="7931"/>
    <cellStyle name="RIGs input cells 5 4 5 2" xfId="18598"/>
    <cellStyle name="RIGs input cells 5 4 5 2 2" xfId="45013"/>
    <cellStyle name="RIGs input cells 5 4 5 3" xfId="11455"/>
    <cellStyle name="RIGs input cells 5 4 5 3 2" xfId="37876"/>
    <cellStyle name="RIGs input cells 5 4 6" xfId="13117"/>
    <cellStyle name="RIGs input cells 5 4 6 2" xfId="39538"/>
    <cellStyle name="RIGs input cells 5 4 7" xfId="22690"/>
    <cellStyle name="RIGs input cells 5 4 7 2" xfId="49104"/>
    <cellStyle name="RIGs input cells 5 5" xfId="2994"/>
    <cellStyle name="RIGs input cells 5 5 2" xfId="13786"/>
    <cellStyle name="RIGs input cells 5 5 2 2" xfId="40206"/>
    <cellStyle name="RIGs input cells 5 5 3" xfId="24567"/>
    <cellStyle name="RIGs input cells 5 5 3 2" xfId="50981"/>
    <cellStyle name="RIGs input cells 5 5 4" xfId="29664"/>
    <cellStyle name="RIGs input cells 5 6" xfId="6670"/>
    <cellStyle name="RIGs input cells 5 6 2" xfId="17382"/>
    <cellStyle name="RIGs input cells 5 6 2 2" xfId="43800"/>
    <cellStyle name="RIGs input cells 5 6 3" xfId="25258"/>
    <cellStyle name="RIGs input cells 5 6 3 2" xfId="51672"/>
    <cellStyle name="RIGs input cells 5 6 4" xfId="33340"/>
    <cellStyle name="RIGs input cells 5 7" xfId="8222"/>
    <cellStyle name="RIGs input cells 5 7 2" xfId="18883"/>
    <cellStyle name="RIGs input cells 5 7 2 2" xfId="45297"/>
    <cellStyle name="RIGs input cells 5 7 3" xfId="25999"/>
    <cellStyle name="RIGs input cells 5 7 3 2" xfId="52413"/>
    <cellStyle name="RIGs input cells 5_3.15 Additional Data" xfId="2297"/>
    <cellStyle name="RIGs input cells 6" xfId="1154"/>
    <cellStyle name="RIGs input cells 6 2" xfId="1155"/>
    <cellStyle name="RIGs input cells 6 2 2" xfId="1476"/>
    <cellStyle name="RIGs input cells 6 2 2 2" xfId="3470"/>
    <cellStyle name="RIGs input cells 6 2 2 2 2" xfId="14255"/>
    <cellStyle name="RIGs input cells 6 2 2 2 2 2" xfId="40675"/>
    <cellStyle name="RIGs input cells 6 2 2 2 3" xfId="26865"/>
    <cellStyle name="RIGs input cells 6 2 2 2 3 2" xfId="53279"/>
    <cellStyle name="RIGs input cells 6 2 2 2 4" xfId="30140"/>
    <cellStyle name="RIGs input cells 6 2 2 3" xfId="3044"/>
    <cellStyle name="RIGs input cells 6 2 2 3 2" xfId="13836"/>
    <cellStyle name="RIGs input cells 6 2 2 3 2 2" xfId="40256"/>
    <cellStyle name="RIGs input cells 6 2 2 3 3" xfId="25240"/>
    <cellStyle name="RIGs input cells 6 2 2 3 3 2" xfId="51654"/>
    <cellStyle name="RIGs input cells 6 2 2 3 4" xfId="29714"/>
    <cellStyle name="RIGs input cells 6 2 2 4" xfId="4008"/>
    <cellStyle name="RIGs input cells 6 2 2 4 2" xfId="14791"/>
    <cellStyle name="RIGs input cells 6 2 2 4 2 2" xfId="41211"/>
    <cellStyle name="RIGs input cells 6 2 2 4 3" xfId="25287"/>
    <cellStyle name="RIGs input cells 6 2 2 4 3 2" xfId="51701"/>
    <cellStyle name="RIGs input cells 6 2 2 4 4" xfId="30678"/>
    <cellStyle name="RIGs input cells 6 2 2 5" xfId="12"/>
    <cellStyle name="RIGs input cells 6 2 2 5 2" xfId="22264"/>
    <cellStyle name="RIGs input cells 6 2 2 5 2 2" xfId="48678"/>
    <cellStyle name="RIGs input cells 6 2 2 5 3" xfId="28744"/>
    <cellStyle name="RIGs input cells 6 2 2 6" xfId="3425"/>
    <cellStyle name="RIGs input cells 6 2 2 6 2" xfId="22766"/>
    <cellStyle name="RIGs input cells 6 2 2 6 2 2" xfId="49180"/>
    <cellStyle name="RIGs input cells 6 2 2 6 3" xfId="30095"/>
    <cellStyle name="RIGs input cells 6 2 2 7" xfId="2596"/>
    <cellStyle name="RIGs input cells 6 2 2 7 2" xfId="13388"/>
    <cellStyle name="RIGs input cells 6 2 2 7 2 2" xfId="39808"/>
    <cellStyle name="RIGs input cells 6 2 2 7 3" xfId="26729"/>
    <cellStyle name="RIGs input cells 6 2 2 7 3 2" xfId="53143"/>
    <cellStyle name="RIGs input cells 6 2 2 7 4" xfId="29266"/>
    <cellStyle name="RIGs input cells 6 2 2 8" xfId="26533"/>
    <cellStyle name="RIGs input cells 6 2 2 8 2" xfId="52947"/>
    <cellStyle name="RIGs input cells 6 2 3" xfId="2299"/>
    <cellStyle name="RIGs input cells 6 2 3 2" xfId="4226"/>
    <cellStyle name="RIGs input cells 6 2 3 2 2" xfId="15005"/>
    <cellStyle name="RIGs input cells 6 2 3 2 2 2" xfId="41425"/>
    <cellStyle name="RIGs input cells 6 2 3 2 3" xfId="26801"/>
    <cellStyle name="RIGs input cells 6 2 3 2 3 2" xfId="53215"/>
    <cellStyle name="RIGs input cells 6 2 3 2 4" xfId="30896"/>
    <cellStyle name="RIGs input cells 6 2 3 3" xfId="4954"/>
    <cellStyle name="RIGs input cells 6 2 3 3 2" xfId="15731"/>
    <cellStyle name="RIGs input cells 6 2 3 3 2 2" xfId="42151"/>
    <cellStyle name="RIGs input cells 6 2 3 3 3" xfId="24741"/>
    <cellStyle name="RIGs input cells 6 2 3 3 3 2" xfId="51155"/>
    <cellStyle name="RIGs input cells 6 2 3 3 4" xfId="31624"/>
    <cellStyle name="RIGs input cells 6 2 3 4" xfId="6728"/>
    <cellStyle name="RIGs input cells 6 2 3 4 2" xfId="17440"/>
    <cellStyle name="RIGs input cells 6 2 3 4 2 2" xfId="43858"/>
    <cellStyle name="RIGs input cells 6 2 3 4 3" xfId="12416"/>
    <cellStyle name="RIGs input cells 6 2 3 4 3 2" xfId="38837"/>
    <cellStyle name="RIGs input cells 6 2 3 4 4" xfId="33398"/>
    <cellStyle name="RIGs input cells 6 2 3 5" xfId="7934"/>
    <cellStyle name="RIGs input cells 6 2 3 5 2" xfId="18601"/>
    <cellStyle name="RIGs input cells 6 2 3 5 2 2" xfId="45016"/>
    <cellStyle name="RIGs input cells 6 2 3 5 3" xfId="21299"/>
    <cellStyle name="RIGs input cells 6 2 3 5 3 2" xfId="47713"/>
    <cellStyle name="RIGs input cells 6 2 3 6" xfId="13120"/>
    <cellStyle name="RIGs input cells 6 2 3 6 2" xfId="39541"/>
    <cellStyle name="RIGs input cells 6 2 3 7" xfId="25210"/>
    <cellStyle name="RIGs input cells 6 2 3 7 2" xfId="51624"/>
    <cellStyle name="RIGs input cells 6 2 4" xfId="5176"/>
    <cellStyle name="RIGs input cells 6 2 4 2" xfId="15952"/>
    <cellStyle name="RIGs input cells 6 2 4 2 2" xfId="42371"/>
    <cellStyle name="RIGs input cells 6 2 4 3" xfId="25171"/>
    <cellStyle name="RIGs input cells 6 2 4 3 2" xfId="51585"/>
    <cellStyle name="RIGs input cells 6 2 4 4" xfId="31846"/>
    <cellStyle name="RIGs input cells 6 2 5" xfId="6940"/>
    <cellStyle name="RIGs input cells 6 2 5 2" xfId="17645"/>
    <cellStyle name="RIGs input cells 6 2 5 2 2" xfId="44062"/>
    <cellStyle name="RIGs input cells 6 2 5 3" xfId="22636"/>
    <cellStyle name="RIGs input cells 6 2 5 3 2" xfId="49050"/>
    <cellStyle name="RIGs input cells 6 2 5 4" xfId="33610"/>
    <cellStyle name="RIGs input cells 6 2 6" xfId="8225"/>
    <cellStyle name="RIGs input cells 6 2 6 2" xfId="18886"/>
    <cellStyle name="RIGs input cells 6 2 6 2 2" xfId="45300"/>
    <cellStyle name="RIGs input cells 6 2 6 3" xfId="26002"/>
    <cellStyle name="RIGs input cells 6 2 6 3 2" xfId="52416"/>
    <cellStyle name="RIGs input cells 6 3" xfId="1475"/>
    <cellStyle name="RIGs input cells 6 3 2" xfId="3469"/>
    <cellStyle name="RIGs input cells 6 3 2 2" xfId="14254"/>
    <cellStyle name="RIGs input cells 6 3 2 2 2" xfId="40674"/>
    <cellStyle name="RIGs input cells 6 3 2 3" xfId="21883"/>
    <cellStyle name="RIGs input cells 6 3 2 3 2" xfId="48297"/>
    <cellStyle name="RIGs input cells 6 3 2 4" xfId="30139"/>
    <cellStyle name="RIGs input cells 6 3 3" xfId="3731"/>
    <cellStyle name="RIGs input cells 6 3 3 2" xfId="14514"/>
    <cellStyle name="RIGs input cells 6 3 3 2 2" xfId="40934"/>
    <cellStyle name="RIGs input cells 6 3 3 3" xfId="21773"/>
    <cellStyle name="RIGs input cells 6 3 3 3 2" xfId="48187"/>
    <cellStyle name="RIGs input cells 6 3 3 4" xfId="30401"/>
    <cellStyle name="RIGs input cells 6 3 4" xfId="5180"/>
    <cellStyle name="RIGs input cells 6 3 4 2" xfId="15956"/>
    <cellStyle name="RIGs input cells 6 3 4 2 2" xfId="42375"/>
    <cellStyle name="RIGs input cells 6 3 4 3" xfId="23839"/>
    <cellStyle name="RIGs input cells 6 3 4 3 2" xfId="50253"/>
    <cellStyle name="RIGs input cells 6 3 4 4" xfId="31850"/>
    <cellStyle name="RIGs input cells 6 3 5" xfId="4728"/>
    <cellStyle name="RIGs input cells 6 3 5 2" xfId="24457"/>
    <cellStyle name="RIGs input cells 6 3 5 2 2" xfId="50871"/>
    <cellStyle name="RIGs input cells 6 3 5 3" xfId="31398"/>
    <cellStyle name="RIGs input cells 6 3 6" xfId="6256"/>
    <cellStyle name="RIGs input cells 6 3 6 2" xfId="13080"/>
    <cellStyle name="RIGs input cells 6 3 6 2 2" xfId="39501"/>
    <cellStyle name="RIGs input cells 6 3 6 3" xfId="32926"/>
    <cellStyle name="RIGs input cells 6 3 7" xfId="7239"/>
    <cellStyle name="RIGs input cells 6 3 7 2" xfId="17906"/>
    <cellStyle name="RIGs input cells 6 3 7 2 2" xfId="44323"/>
    <cellStyle name="RIGs input cells 6 3 7 3" xfId="22779"/>
    <cellStyle name="RIGs input cells 6 3 7 3 2" xfId="49193"/>
    <cellStyle name="RIGs input cells 6 3 7 4" xfId="33909"/>
    <cellStyle name="RIGs input cells 6 3 8" xfId="23476"/>
    <cellStyle name="RIGs input cells 6 3 8 2" xfId="49890"/>
    <cellStyle name="RIGs input cells 6 4" xfId="2298"/>
    <cellStyle name="RIGs input cells 6 4 2" xfId="4225"/>
    <cellStyle name="RIGs input cells 6 4 2 2" xfId="15004"/>
    <cellStyle name="RIGs input cells 6 4 2 2 2" xfId="41424"/>
    <cellStyle name="RIGs input cells 6 4 2 3" xfId="23293"/>
    <cellStyle name="RIGs input cells 6 4 2 3 2" xfId="49707"/>
    <cellStyle name="RIGs input cells 6 4 2 4" xfId="30895"/>
    <cellStyle name="RIGs input cells 6 4 3" xfId="4953"/>
    <cellStyle name="RIGs input cells 6 4 3 2" xfId="15730"/>
    <cellStyle name="RIGs input cells 6 4 3 2 2" xfId="42150"/>
    <cellStyle name="RIGs input cells 6 4 3 3" xfId="25174"/>
    <cellStyle name="RIGs input cells 6 4 3 3 2" xfId="51588"/>
    <cellStyle name="RIGs input cells 6 4 3 4" xfId="31623"/>
    <cellStyle name="RIGs input cells 6 4 4" xfId="6727"/>
    <cellStyle name="RIGs input cells 6 4 4 2" xfId="17439"/>
    <cellStyle name="RIGs input cells 6 4 4 2 2" xfId="43857"/>
    <cellStyle name="RIGs input cells 6 4 4 3" xfId="12058"/>
    <cellStyle name="RIGs input cells 6 4 4 3 2" xfId="38479"/>
    <cellStyle name="RIGs input cells 6 4 4 4" xfId="33397"/>
    <cellStyle name="RIGs input cells 6 4 5" xfId="7933"/>
    <cellStyle name="RIGs input cells 6 4 5 2" xfId="18600"/>
    <cellStyle name="RIGs input cells 6 4 5 2 2" xfId="45015"/>
    <cellStyle name="RIGs input cells 6 4 5 3" xfId="11193"/>
    <cellStyle name="RIGs input cells 6 4 5 3 2" xfId="37614"/>
    <cellStyle name="RIGs input cells 6 4 6" xfId="13119"/>
    <cellStyle name="RIGs input cells 6 4 6 2" xfId="39540"/>
    <cellStyle name="RIGs input cells 6 4 7" xfId="25619"/>
    <cellStyle name="RIGs input cells 6 4 7 2" xfId="52033"/>
    <cellStyle name="RIGs input cells 6 5" xfId="5194"/>
    <cellStyle name="RIGs input cells 6 5 2" xfId="15969"/>
    <cellStyle name="RIGs input cells 6 5 2 2" xfId="42388"/>
    <cellStyle name="RIGs input cells 6 5 3" xfId="26834"/>
    <cellStyle name="RIGs input cells 6 5 3 2" xfId="53248"/>
    <cellStyle name="RIGs input cells 6 5 4" xfId="31864"/>
    <cellStyle name="RIGs input cells 6 6" xfId="6949"/>
    <cellStyle name="RIGs input cells 6 6 2" xfId="17654"/>
    <cellStyle name="RIGs input cells 6 6 2 2" xfId="44071"/>
    <cellStyle name="RIGs input cells 6 6 3" xfId="22009"/>
    <cellStyle name="RIGs input cells 6 6 3 2" xfId="48423"/>
    <cellStyle name="RIGs input cells 6 6 4" xfId="33619"/>
    <cellStyle name="RIGs input cells 6 7" xfId="8224"/>
    <cellStyle name="RIGs input cells 6 7 2" xfId="18885"/>
    <cellStyle name="RIGs input cells 6 7 2 2" xfId="45299"/>
    <cellStyle name="RIGs input cells 6 7 3" xfId="26001"/>
    <cellStyle name="RIGs input cells 6 7 3 2" xfId="52415"/>
    <cellStyle name="RIGs input cells 6_3.15 Additional Data" xfId="2300"/>
    <cellStyle name="RIGs input cells 7" xfId="1156"/>
    <cellStyle name="RIGs input cells 7 2" xfId="1334"/>
    <cellStyle name="RIGs input cells 7 2 2" xfId="1596"/>
    <cellStyle name="RIGs input cells 7 2 2 2" xfId="3589"/>
    <cellStyle name="RIGs input cells 7 2 2 2 2" xfId="14374"/>
    <cellStyle name="RIGs input cells 7 2 2 2 2 2" xfId="40794"/>
    <cellStyle name="RIGs input cells 7 2 2 2 3" xfId="24456"/>
    <cellStyle name="RIGs input cells 7 2 2 2 3 2" xfId="50870"/>
    <cellStyle name="RIGs input cells 7 2 2 2 4" xfId="30259"/>
    <cellStyle name="RIGs input cells 7 2 2 3" xfId="2840"/>
    <cellStyle name="RIGs input cells 7 2 2 3 2" xfId="13632"/>
    <cellStyle name="RIGs input cells 7 2 2 3 2 2" xfId="40052"/>
    <cellStyle name="RIGs input cells 7 2 2 3 3" xfId="23130"/>
    <cellStyle name="RIGs input cells 7 2 2 3 3 2" xfId="49544"/>
    <cellStyle name="RIGs input cells 7 2 2 3 4" xfId="29510"/>
    <cellStyle name="RIGs input cells 7 2 2 4" xfId="5764"/>
    <cellStyle name="RIGs input cells 7 2 2 4 2" xfId="16524"/>
    <cellStyle name="RIGs input cells 7 2 2 4 2 2" xfId="42942"/>
    <cellStyle name="RIGs input cells 7 2 2 4 3" xfId="28124"/>
    <cellStyle name="RIGs input cells 7 2 2 4 3 2" xfId="54538"/>
    <cellStyle name="RIGs input cells 7 2 2 4 4" xfId="32434"/>
    <cellStyle name="RIGs input cells 7 2 2 5" xfId="3692"/>
    <cellStyle name="RIGs input cells 7 2 2 5 2" xfId="25451"/>
    <cellStyle name="RIGs input cells 7 2 2 5 2 2" xfId="51865"/>
    <cellStyle name="RIGs input cells 7 2 2 5 3" xfId="30362"/>
    <cellStyle name="RIGs input cells 7 2 2 6" xfId="6115"/>
    <cellStyle name="RIGs input cells 7 2 2 6 2" xfId="24908"/>
    <cellStyle name="RIGs input cells 7 2 2 6 2 2" xfId="51322"/>
    <cellStyle name="RIGs input cells 7 2 2 6 3" xfId="32785"/>
    <cellStyle name="RIGs input cells 7 2 2 7" xfId="7216"/>
    <cellStyle name="RIGs input cells 7 2 2 7 2" xfId="17883"/>
    <cellStyle name="RIGs input cells 7 2 2 7 2 2" xfId="44300"/>
    <cellStyle name="RIGs input cells 7 2 2 7 3" xfId="23790"/>
    <cellStyle name="RIGs input cells 7 2 2 7 3 2" xfId="50204"/>
    <cellStyle name="RIGs input cells 7 2 2 7 4" xfId="33886"/>
    <cellStyle name="RIGs input cells 7 2 2 8" xfId="22889"/>
    <cellStyle name="RIGs input cells 7 2 2 8 2" xfId="49303"/>
    <cellStyle name="RIGs input cells 7 2 3" xfId="2302"/>
    <cellStyle name="RIGs input cells 7 2 3 2" xfId="4228"/>
    <cellStyle name="RIGs input cells 7 2 3 2 2" xfId="15007"/>
    <cellStyle name="RIGs input cells 7 2 3 2 2 2" xfId="41427"/>
    <cellStyle name="RIGs input cells 7 2 3 2 3" xfId="26263"/>
    <cellStyle name="RIGs input cells 7 2 3 2 3 2" xfId="52677"/>
    <cellStyle name="RIGs input cells 7 2 3 2 4" xfId="30898"/>
    <cellStyle name="RIGs input cells 7 2 3 3" xfId="4956"/>
    <cellStyle name="RIGs input cells 7 2 3 3 2" xfId="15733"/>
    <cellStyle name="RIGs input cells 7 2 3 3 2 2" xfId="42153"/>
    <cellStyle name="RIGs input cells 7 2 3 3 3" xfId="23842"/>
    <cellStyle name="RIGs input cells 7 2 3 3 3 2" xfId="50256"/>
    <cellStyle name="RIGs input cells 7 2 3 3 4" xfId="31626"/>
    <cellStyle name="RIGs input cells 7 2 3 4" xfId="6730"/>
    <cellStyle name="RIGs input cells 7 2 3 4 2" xfId="17442"/>
    <cellStyle name="RIGs input cells 7 2 3 4 2 2" xfId="43860"/>
    <cellStyle name="RIGs input cells 7 2 3 4 3" xfId="23501"/>
    <cellStyle name="RIGs input cells 7 2 3 4 3 2" xfId="49915"/>
    <cellStyle name="RIGs input cells 7 2 3 4 4" xfId="33400"/>
    <cellStyle name="RIGs input cells 7 2 3 5" xfId="7936"/>
    <cellStyle name="RIGs input cells 7 2 3 5 2" xfId="18603"/>
    <cellStyle name="RIGs input cells 7 2 3 5 2 2" xfId="45018"/>
    <cellStyle name="RIGs input cells 7 2 3 5 3" xfId="12103"/>
    <cellStyle name="RIGs input cells 7 2 3 5 3 2" xfId="38524"/>
    <cellStyle name="RIGs input cells 7 2 3 6" xfId="13122"/>
    <cellStyle name="RIGs input cells 7 2 3 6 2" xfId="39543"/>
    <cellStyle name="RIGs input cells 7 2 3 7" xfId="23879"/>
    <cellStyle name="RIGs input cells 7 2 3 7 2" xfId="50293"/>
    <cellStyle name="RIGs input cells 7 2 4" xfId="8288"/>
    <cellStyle name="RIGs input cells 7 2 4 2" xfId="18949"/>
    <cellStyle name="RIGs input cells 7 2 4 2 2" xfId="45363"/>
    <cellStyle name="RIGs input cells 7 2 4 3" xfId="26055"/>
    <cellStyle name="RIGs input cells 7 2 4 3 2" xfId="52469"/>
    <cellStyle name="RIGs input cells 7 3" xfId="1477"/>
    <cellStyle name="RIGs input cells 7 3 2" xfId="3471"/>
    <cellStyle name="RIGs input cells 7 3 2 2" xfId="14256"/>
    <cellStyle name="RIGs input cells 7 3 2 2 2" xfId="40676"/>
    <cellStyle name="RIGs input cells 7 3 2 3" xfId="21832"/>
    <cellStyle name="RIGs input cells 7 3 2 3 2" xfId="48246"/>
    <cellStyle name="RIGs input cells 7 3 2 4" xfId="30141"/>
    <cellStyle name="RIGs input cells 7 3 3" xfId="5058"/>
    <cellStyle name="RIGs input cells 7 3 3 2" xfId="15835"/>
    <cellStyle name="RIGs input cells 7 3 3 2 2" xfId="42254"/>
    <cellStyle name="RIGs input cells 7 3 3 3" xfId="22524"/>
    <cellStyle name="RIGs input cells 7 3 3 3 2" xfId="48938"/>
    <cellStyle name="RIGs input cells 7 3 3 4" xfId="31728"/>
    <cellStyle name="RIGs input cells 7 3 4" xfId="5182"/>
    <cellStyle name="RIGs input cells 7 3 4 2" xfId="15958"/>
    <cellStyle name="RIGs input cells 7 3 4 2 2" xfId="42377"/>
    <cellStyle name="RIGs input cells 7 3 4 3" xfId="23402"/>
    <cellStyle name="RIGs input cells 7 3 4 3 2" xfId="49816"/>
    <cellStyle name="RIGs input cells 7 3 4 4" xfId="31852"/>
    <cellStyle name="RIGs input cells 7 3 5" xfId="13"/>
    <cellStyle name="RIGs input cells 7 3 5 2" xfId="22925"/>
    <cellStyle name="RIGs input cells 7 3 5 2 2" xfId="49339"/>
    <cellStyle name="RIGs input cells 7 3 5 3" xfId="28745"/>
    <cellStyle name="RIGs input cells 7 3 6" xfId="6819"/>
    <cellStyle name="RIGs input cells 7 3 6 2" xfId="12063"/>
    <cellStyle name="RIGs input cells 7 3 6 2 2" xfId="38484"/>
    <cellStyle name="RIGs input cells 7 3 6 3" xfId="33489"/>
    <cellStyle name="RIGs input cells 7 3 7" xfId="7238"/>
    <cellStyle name="RIGs input cells 7 3 7 2" xfId="17905"/>
    <cellStyle name="RIGs input cells 7 3 7 2 2" xfId="44322"/>
    <cellStyle name="RIGs input cells 7 3 7 3" xfId="26920"/>
    <cellStyle name="RIGs input cells 7 3 7 3 2" xfId="53334"/>
    <cellStyle name="RIGs input cells 7 3 7 4" xfId="33908"/>
    <cellStyle name="RIGs input cells 7 3 8" xfId="21752"/>
    <cellStyle name="RIGs input cells 7 3 8 2" xfId="48166"/>
    <cellStyle name="RIGs input cells 7 4" xfId="2301"/>
    <cellStyle name="RIGs input cells 7 4 2" xfId="4227"/>
    <cellStyle name="RIGs input cells 7 4 2 2" xfId="15006"/>
    <cellStyle name="RIGs input cells 7 4 2 2 2" xfId="41426"/>
    <cellStyle name="RIGs input cells 7 4 2 3" xfId="22722"/>
    <cellStyle name="RIGs input cells 7 4 2 3 2" xfId="49136"/>
    <cellStyle name="RIGs input cells 7 4 2 4" xfId="30897"/>
    <cellStyle name="RIGs input cells 7 4 3" xfId="4955"/>
    <cellStyle name="RIGs input cells 7 4 3 2" xfId="15732"/>
    <cellStyle name="RIGs input cells 7 4 3 2 2" xfId="42152"/>
    <cellStyle name="RIGs input cells 7 4 3 3" xfId="24299"/>
    <cellStyle name="RIGs input cells 7 4 3 3 2" xfId="50713"/>
    <cellStyle name="RIGs input cells 7 4 3 4" xfId="31625"/>
    <cellStyle name="RIGs input cells 7 4 4" xfId="6729"/>
    <cellStyle name="RIGs input cells 7 4 4 2" xfId="17441"/>
    <cellStyle name="RIGs input cells 7 4 4 2 2" xfId="43859"/>
    <cellStyle name="RIGs input cells 7 4 4 3" xfId="22793"/>
    <cellStyle name="RIGs input cells 7 4 4 3 2" xfId="49207"/>
    <cellStyle name="RIGs input cells 7 4 4 4" xfId="33399"/>
    <cellStyle name="RIGs input cells 7 4 5" xfId="7935"/>
    <cellStyle name="RIGs input cells 7 4 5 2" xfId="18602"/>
    <cellStyle name="RIGs input cells 7 4 5 2 2" xfId="45017"/>
    <cellStyle name="RIGs input cells 7 4 5 3" xfId="17367"/>
    <cellStyle name="RIGs input cells 7 4 5 3 2" xfId="43785"/>
    <cellStyle name="RIGs input cells 7 4 6" xfId="13121"/>
    <cellStyle name="RIGs input cells 7 4 6 2" xfId="39542"/>
    <cellStyle name="RIGs input cells 7 4 7" xfId="24335"/>
    <cellStyle name="RIGs input cells 7 4 7 2" xfId="50749"/>
    <cellStyle name="RIGs input cells 7 5" xfId="5191"/>
    <cellStyle name="RIGs input cells 7 5 2" xfId="15966"/>
    <cellStyle name="RIGs input cells 7 5 2 2" xfId="42385"/>
    <cellStyle name="RIGs input cells 7 5 3" xfId="24172"/>
    <cellStyle name="RIGs input cells 7 5 3 2" xfId="50586"/>
    <cellStyle name="RIGs input cells 7 5 4" xfId="31861"/>
    <cellStyle name="RIGs input cells 7 6" xfId="6943"/>
    <cellStyle name="RIGs input cells 7 6 2" xfId="17648"/>
    <cellStyle name="RIGs input cells 7 6 2 2" xfId="44065"/>
    <cellStyle name="RIGs input cells 7 6 3" xfId="22491"/>
    <cellStyle name="RIGs input cells 7 6 3 2" xfId="48905"/>
    <cellStyle name="RIGs input cells 7 6 4" xfId="33613"/>
    <cellStyle name="RIGs input cells 7 7" xfId="8226"/>
    <cellStyle name="RIGs input cells 7 7 2" xfId="18887"/>
    <cellStyle name="RIGs input cells 7 7 2 2" xfId="45301"/>
    <cellStyle name="RIGs input cells 7 7 3" xfId="26003"/>
    <cellStyle name="RIGs input cells 7 7 3 2" xfId="52417"/>
    <cellStyle name="RIGs input cells 7_3.15 Additional Data" xfId="2303"/>
    <cellStyle name="RIGs input cells 8" xfId="1335"/>
    <cellStyle name="RIGs input cells 8 2" xfId="1597"/>
    <cellStyle name="RIGs input cells 8 2 2" xfId="3590"/>
    <cellStyle name="RIGs input cells 8 2 2 2" xfId="14375"/>
    <cellStyle name="RIGs input cells 8 2 2 2 2" xfId="40795"/>
    <cellStyle name="RIGs input cells 8 2 2 3" xfId="25243"/>
    <cellStyle name="RIGs input cells 8 2 2 3 2" xfId="51657"/>
    <cellStyle name="RIGs input cells 8 2 2 4" xfId="30260"/>
    <cellStyle name="RIGs input cells 8 2 3" xfId="3072"/>
    <cellStyle name="RIGs input cells 8 2 3 2" xfId="13864"/>
    <cellStyle name="RIGs input cells 8 2 3 2 2" xfId="40284"/>
    <cellStyle name="RIGs input cells 8 2 3 3" xfId="22179"/>
    <cellStyle name="RIGs input cells 8 2 3 3 2" xfId="48593"/>
    <cellStyle name="RIGs input cells 8 2 3 4" xfId="29742"/>
    <cellStyle name="RIGs input cells 8 2 4" xfId="5462"/>
    <cellStyle name="RIGs input cells 8 2 4 2" xfId="16235"/>
    <cellStyle name="RIGs input cells 8 2 4 2 2" xfId="42654"/>
    <cellStyle name="RIGs input cells 8 2 4 3" xfId="23062"/>
    <cellStyle name="RIGs input cells 8 2 4 3 2" xfId="49476"/>
    <cellStyle name="RIGs input cells 8 2 4 4" xfId="32132"/>
    <cellStyle name="RIGs input cells 8 2 5" xfId="5864"/>
    <cellStyle name="RIGs input cells 8 2 5 2" xfId="24729"/>
    <cellStyle name="RIGs input cells 8 2 5 2 2" xfId="51143"/>
    <cellStyle name="RIGs input cells 8 2 5 3" xfId="32534"/>
    <cellStyle name="RIGs input cells 8 2 6" xfId="6113"/>
    <cellStyle name="RIGs input cells 8 2 6 2" xfId="23498"/>
    <cellStyle name="RIGs input cells 8 2 6 2 2" xfId="49912"/>
    <cellStyle name="RIGs input cells 8 2 6 3" xfId="32783"/>
    <cellStyle name="RIGs input cells 8 2 7" xfId="5662"/>
    <cellStyle name="RIGs input cells 8 2 7 2" xfId="16426"/>
    <cellStyle name="RIGs input cells 8 2 7 2 2" xfId="42844"/>
    <cellStyle name="RIGs input cells 8 2 7 3" xfId="26150"/>
    <cellStyle name="RIGs input cells 8 2 7 3 2" xfId="52564"/>
    <cellStyle name="RIGs input cells 8 2 7 4" xfId="32332"/>
    <cellStyle name="RIGs input cells 8 2 8" xfId="26478"/>
    <cellStyle name="RIGs input cells 8 2 8 2" xfId="52892"/>
    <cellStyle name="RIGs input cells 8 3" xfId="2304"/>
    <cellStyle name="RIGs input cells 8 3 2" xfId="4229"/>
    <cellStyle name="RIGs input cells 8 3 2 2" xfId="15008"/>
    <cellStyle name="RIGs input cells 8 3 2 2 2" xfId="41428"/>
    <cellStyle name="RIGs input cells 8 3 2 3" xfId="25546"/>
    <cellStyle name="RIGs input cells 8 3 2 3 2" xfId="51960"/>
    <cellStyle name="RIGs input cells 8 3 2 4" xfId="30899"/>
    <cellStyle name="RIGs input cells 8 3 3" xfId="4957"/>
    <cellStyle name="RIGs input cells 8 3 3 2" xfId="15734"/>
    <cellStyle name="RIGs input cells 8 3 3 2 2" xfId="42154"/>
    <cellStyle name="RIGs input cells 8 3 3 3" xfId="27673"/>
    <cellStyle name="RIGs input cells 8 3 3 3 2" xfId="54087"/>
    <cellStyle name="RIGs input cells 8 3 3 4" xfId="31627"/>
    <cellStyle name="RIGs input cells 8 3 4" xfId="6731"/>
    <cellStyle name="RIGs input cells 8 3 4 2" xfId="17443"/>
    <cellStyle name="RIGs input cells 8 3 4 2 2" xfId="43861"/>
    <cellStyle name="RIGs input cells 8 3 4 3" xfId="25748"/>
    <cellStyle name="RIGs input cells 8 3 4 3 2" xfId="52162"/>
    <cellStyle name="RIGs input cells 8 3 4 4" xfId="33401"/>
    <cellStyle name="RIGs input cells 8 3 5" xfId="7937"/>
    <cellStyle name="RIGs input cells 8 3 5 2" xfId="18604"/>
    <cellStyle name="RIGs input cells 8 3 5 2 2" xfId="45019"/>
    <cellStyle name="RIGs input cells 8 3 5 3" xfId="12427"/>
    <cellStyle name="RIGs input cells 8 3 5 3 2" xfId="38848"/>
    <cellStyle name="RIGs input cells 8 3 6" xfId="13123"/>
    <cellStyle name="RIGs input cells 8 3 6 2" xfId="39544"/>
    <cellStyle name="RIGs input cells 8 3 7" xfId="23441"/>
    <cellStyle name="RIGs input cells 8 3 7 2" xfId="49855"/>
    <cellStyle name="RIGs input cells 8 4" xfId="8289"/>
    <cellStyle name="RIGs input cells 8 4 2" xfId="18950"/>
    <cellStyle name="RIGs input cells 8 4 2 2" xfId="45364"/>
    <cellStyle name="RIGs input cells 8 4 3" xfId="26056"/>
    <cellStyle name="RIGs input cells 8 4 3 2" xfId="52470"/>
    <cellStyle name="RIGs input cells 9" xfId="1462"/>
    <cellStyle name="RIGs input cells 9 2" xfId="3456"/>
    <cellStyle name="RIGs input cells 9 2 2" xfId="14241"/>
    <cellStyle name="RIGs input cells 9 2 2 2" xfId="40661"/>
    <cellStyle name="RIGs input cells 9 2 3" xfId="26983"/>
    <cellStyle name="RIGs input cells 9 2 3 2" xfId="53397"/>
    <cellStyle name="RIGs input cells 9 2 4" xfId="30126"/>
    <cellStyle name="RIGs input cells 9 3" xfId="5060"/>
    <cellStyle name="RIGs input cells 9 3 2" xfId="15837"/>
    <cellStyle name="RIGs input cells 9 3 2 2" xfId="42256"/>
    <cellStyle name="RIGs input cells 9 3 3" xfId="23183"/>
    <cellStyle name="RIGs input cells 9 3 3 2" xfId="49597"/>
    <cellStyle name="RIGs input cells 9 3 4" xfId="31730"/>
    <cellStyle name="RIGs input cells 9 4" xfId="3418"/>
    <cellStyle name="RIGs input cells 9 4 2" xfId="14204"/>
    <cellStyle name="RIGs input cells 9 4 2 2" xfId="40624"/>
    <cellStyle name="RIGs input cells 9 4 3" xfId="25538"/>
    <cellStyle name="RIGs input cells 9 4 3 2" xfId="51952"/>
    <cellStyle name="RIGs input cells 9 4 4" xfId="30088"/>
    <cellStyle name="RIGs input cells 9 5" xfId="5422"/>
    <cellStyle name="RIGs input cells 9 5 2" xfId="26250"/>
    <cellStyle name="RIGs input cells 9 5 2 2" xfId="52664"/>
    <cellStyle name="RIGs input cells 9 5 3" xfId="32092"/>
    <cellStyle name="RIGs input cells 9 6" xfId="6822"/>
    <cellStyle name="RIGs input cells 9 6 2" xfId="23942"/>
    <cellStyle name="RIGs input cells 9 6 2 2" xfId="50356"/>
    <cellStyle name="RIGs input cells 9 6 3" xfId="33492"/>
    <cellStyle name="RIGs input cells 9 7" xfId="2924"/>
    <cellStyle name="RIGs input cells 9 7 2" xfId="13716"/>
    <cellStyle name="RIGs input cells 9 7 2 2" xfId="40136"/>
    <cellStyle name="RIGs input cells 9 7 3" xfId="27038"/>
    <cellStyle name="RIGs input cells 9 7 3 2" xfId="53452"/>
    <cellStyle name="RIGs input cells 9 7 4" xfId="29594"/>
    <cellStyle name="RIGs input cells 9 8" xfId="24221"/>
    <cellStyle name="RIGs input cells 9 8 2" xfId="50635"/>
    <cellStyle name="RIGs input cells_3.15 Additional Data" xfId="2305"/>
    <cellStyle name="RIGs input totals" xfId="1157"/>
    <cellStyle name="RIGs input totals 10" xfId="3763"/>
    <cellStyle name="RIGs input totals 10 2" xfId="8299"/>
    <cellStyle name="RIGs input totals 10 2 2" xfId="18960"/>
    <cellStyle name="RIGs input totals 10 2 2 2" xfId="45374"/>
    <cellStyle name="RIGs input totals 10 2 3" xfId="26065"/>
    <cellStyle name="RIGs input totals 10 2 3 2" xfId="52479"/>
    <cellStyle name="RIGs input totals 10 3" xfId="14546"/>
    <cellStyle name="RIGs input totals 10 3 2" xfId="40966"/>
    <cellStyle name="RIGs input totals 10 4" xfId="23605"/>
    <cellStyle name="RIGs input totals 10 4 2" xfId="50019"/>
    <cellStyle name="RIGs input totals 10 5" xfId="30433"/>
    <cellStyle name="RIGs input totals 11" xfId="5171"/>
    <cellStyle name="RIGs input totals 11 2" xfId="15948"/>
    <cellStyle name="RIGs input totals 11 2 2" xfId="42367"/>
    <cellStyle name="RIGs input totals 11 3" xfId="23597"/>
    <cellStyle name="RIGs input totals 11 3 2" xfId="50011"/>
    <cellStyle name="RIGs input totals 11 4" xfId="31841"/>
    <cellStyle name="RIGs input totals 12" xfId="6668"/>
    <cellStyle name="RIGs input totals 12 2" xfId="17380"/>
    <cellStyle name="RIGs input totals 12 2 2" xfId="43798"/>
    <cellStyle name="RIGs input totals 12 3" xfId="22981"/>
    <cellStyle name="RIGs input totals 12 3 2" xfId="49395"/>
    <cellStyle name="RIGs input totals 12 4" xfId="33338"/>
    <cellStyle name="RIGs input totals 13" xfId="8227"/>
    <cellStyle name="RIGs input totals 13 2" xfId="18888"/>
    <cellStyle name="RIGs input totals 13 2 2" xfId="45302"/>
    <cellStyle name="RIGs input totals 13 3" xfId="26004"/>
    <cellStyle name="RIGs input totals 13 3 2" xfId="52418"/>
    <cellStyle name="RIGs input totals 2" xfId="1158"/>
    <cellStyle name="RIGs input totals 2 10" xfId="4725"/>
    <cellStyle name="RIGs input totals 2 10 2" xfId="15502"/>
    <cellStyle name="RIGs input totals 2 10 2 2" xfId="41922"/>
    <cellStyle name="RIGs input totals 2 10 3" xfId="26591"/>
    <cellStyle name="RIGs input totals 2 10 3 2" xfId="53005"/>
    <cellStyle name="RIGs input totals 2 10 4" xfId="31395"/>
    <cellStyle name="RIGs input totals 2 11" xfId="6667"/>
    <cellStyle name="RIGs input totals 2 11 2" xfId="17379"/>
    <cellStyle name="RIGs input totals 2 11 2 2" xfId="43797"/>
    <cellStyle name="RIGs input totals 2 11 3" xfId="23545"/>
    <cellStyle name="RIGs input totals 2 11 3 2" xfId="49959"/>
    <cellStyle name="RIGs input totals 2 11 4" xfId="33337"/>
    <cellStyle name="RIGs input totals 2 12" xfId="8228"/>
    <cellStyle name="RIGs input totals 2 12 2" xfId="18889"/>
    <cellStyle name="RIGs input totals 2 12 2 2" xfId="45303"/>
    <cellStyle name="RIGs input totals 2 12 3" xfId="26005"/>
    <cellStyle name="RIGs input totals 2 12 3 2" xfId="52419"/>
    <cellStyle name="RIGs input totals 2 2" xfId="1159"/>
    <cellStyle name="RIGs input totals 2 2 2" xfId="1160"/>
    <cellStyle name="RIGs input totals 2 2 2 2" xfId="1481"/>
    <cellStyle name="RIGs input totals 2 2 2 2 2" xfId="3475"/>
    <cellStyle name="RIGs input totals 2 2 2 2 2 2" xfId="14260"/>
    <cellStyle name="RIGs input totals 2 2 2 2 2 2 2" xfId="40680"/>
    <cellStyle name="RIGs input totals 2 2 2 2 2 3" xfId="22466"/>
    <cellStyle name="RIGs input totals 2 2 2 2 2 3 2" xfId="48880"/>
    <cellStyle name="RIGs input totals 2 2 2 2 2 4" xfId="30145"/>
    <cellStyle name="RIGs input totals 2 2 2 2 3" xfId="3045"/>
    <cellStyle name="RIGs input totals 2 2 2 2 3 2" xfId="13837"/>
    <cellStyle name="RIGs input totals 2 2 2 2 3 2 2" xfId="40257"/>
    <cellStyle name="RIGs input totals 2 2 2 2 3 3" xfId="24819"/>
    <cellStyle name="RIGs input totals 2 2 2 2 3 3 2" xfId="51233"/>
    <cellStyle name="RIGs input totals 2 2 2 2 3 4" xfId="29715"/>
    <cellStyle name="RIGs input totals 2 2 2 2 4" xfId="5277"/>
    <cellStyle name="RIGs input totals 2 2 2 2 4 2" xfId="16052"/>
    <cellStyle name="RIGs input totals 2 2 2 2 4 2 2" xfId="42471"/>
    <cellStyle name="RIGs input totals 2 2 2 2 4 3" xfId="27066"/>
    <cellStyle name="RIGs input totals 2 2 2 2 4 3 2" xfId="53480"/>
    <cellStyle name="RIGs input totals 2 2 2 2 4 4" xfId="31947"/>
    <cellStyle name="RIGs input totals 2 2 2 2 5" xfId="3740"/>
    <cellStyle name="RIGs input totals 2 2 2 2 5 2" xfId="24495"/>
    <cellStyle name="RIGs input totals 2 2 2 2 5 2 2" xfId="50909"/>
    <cellStyle name="RIGs input totals 2 2 2 2 5 3" xfId="30410"/>
    <cellStyle name="RIGs input totals 2 2 2 2 6" xfId="5476"/>
    <cellStyle name="RIGs input totals 2 2 2 2 6 2" xfId="27584"/>
    <cellStyle name="RIGs input totals 2 2 2 2 6 2 2" xfId="53998"/>
    <cellStyle name="RIGs input totals 2 2 2 2 6 3" xfId="32146"/>
    <cellStyle name="RIGs input totals 2 2 2 2 7" xfId="2926"/>
    <cellStyle name="RIGs input totals 2 2 2 2 7 2" xfId="13718"/>
    <cellStyle name="RIGs input totals 2 2 2 2 7 2 2" xfId="40138"/>
    <cellStyle name="RIGs input totals 2 2 2 2 7 3" xfId="25603"/>
    <cellStyle name="RIGs input totals 2 2 2 2 7 3 2" xfId="52017"/>
    <cellStyle name="RIGs input totals 2 2 2 2 7 4" xfId="29596"/>
    <cellStyle name="RIGs input totals 2 2 2 2 8" xfId="22566"/>
    <cellStyle name="RIGs input totals 2 2 2 2 8 2" xfId="48980"/>
    <cellStyle name="RIGs input totals 2 2 2 3" xfId="2309"/>
    <cellStyle name="RIGs input totals 2 2 2 3 2" xfId="4233"/>
    <cellStyle name="RIGs input totals 2 2 2 3 2 2" xfId="15012"/>
    <cellStyle name="RIGs input totals 2 2 2 3 2 2 2" xfId="41432"/>
    <cellStyle name="RIGs input totals 2 2 2 3 2 3" xfId="23916"/>
    <cellStyle name="RIGs input totals 2 2 2 3 2 3 2" xfId="50330"/>
    <cellStyle name="RIGs input totals 2 2 2 3 2 4" xfId="30903"/>
    <cellStyle name="RIGs input totals 2 2 2 3 3" xfId="4961"/>
    <cellStyle name="RIGs input totals 2 2 2 3 3 2" xfId="15738"/>
    <cellStyle name="RIGs input totals 2 2 2 3 3 2 2" xfId="42158"/>
    <cellStyle name="RIGs input totals 2 2 2 3 3 3" xfId="25278"/>
    <cellStyle name="RIGs input totals 2 2 2 3 3 3 2" xfId="51692"/>
    <cellStyle name="RIGs input totals 2 2 2 3 3 4" xfId="31631"/>
    <cellStyle name="RIGs input totals 2 2 2 3 4" xfId="6735"/>
    <cellStyle name="RIGs input totals 2 2 2 3 4 2" xfId="17447"/>
    <cellStyle name="RIGs input totals 2 2 2 3 4 2 2" xfId="43865"/>
    <cellStyle name="RIGs input totals 2 2 2 3 4 3" xfId="11358"/>
    <cellStyle name="RIGs input totals 2 2 2 3 4 3 2" xfId="37779"/>
    <cellStyle name="RIGs input totals 2 2 2 3 4 4" xfId="33405"/>
    <cellStyle name="RIGs input totals 2 2 2 3 5" xfId="7941"/>
    <cellStyle name="RIGs input totals 2 2 2 3 5 2" xfId="18608"/>
    <cellStyle name="RIGs input totals 2 2 2 3 5 2 2" xfId="45023"/>
    <cellStyle name="RIGs input totals 2 2 2 3 5 3" xfId="21154"/>
    <cellStyle name="RIGs input totals 2 2 2 3 5 3 2" xfId="47568"/>
    <cellStyle name="RIGs input totals 2 2 2 3 6" xfId="13127"/>
    <cellStyle name="RIGs input totals 2 2 2 3 6 2" xfId="39548"/>
    <cellStyle name="RIGs input totals 2 2 2 3 7" xfId="25526"/>
    <cellStyle name="RIGs input totals 2 2 2 3 7 2" xfId="51940"/>
    <cellStyle name="RIGs input totals 2 2 2 4" xfId="4506"/>
    <cellStyle name="RIGs input totals 2 2 2 4 2" xfId="15284"/>
    <cellStyle name="RIGs input totals 2 2 2 4 2 2" xfId="41704"/>
    <cellStyle name="RIGs input totals 2 2 2 4 3" xfId="24054"/>
    <cellStyle name="RIGs input totals 2 2 2 4 3 2" xfId="50468"/>
    <cellStyle name="RIGs input totals 2 2 2 4 4" xfId="31176"/>
    <cellStyle name="RIGs input totals 2 2 2 5" xfId="6852"/>
    <cellStyle name="RIGs input totals 2 2 2 5 2" xfId="17557"/>
    <cellStyle name="RIGs input totals 2 2 2 5 2 2" xfId="43974"/>
    <cellStyle name="RIGs input totals 2 2 2 5 3" xfId="23155"/>
    <cellStyle name="RIGs input totals 2 2 2 5 3 2" xfId="49569"/>
    <cellStyle name="RIGs input totals 2 2 2 5 4" xfId="33522"/>
    <cellStyle name="RIGs input totals 2 2 2 6" xfId="8230"/>
    <cellStyle name="RIGs input totals 2 2 2 6 2" xfId="18891"/>
    <cellStyle name="RIGs input totals 2 2 2 6 2 2" xfId="45305"/>
    <cellStyle name="RIGs input totals 2 2 2 6 3" xfId="26007"/>
    <cellStyle name="RIGs input totals 2 2 2 6 3 2" xfId="52421"/>
    <cellStyle name="RIGs input totals 2 2 3" xfId="1480"/>
    <cellStyle name="RIGs input totals 2 2 3 2" xfId="3474"/>
    <cellStyle name="RIGs input totals 2 2 3 2 2" xfId="14259"/>
    <cellStyle name="RIGs input totals 2 2 3 2 2 2" xfId="40679"/>
    <cellStyle name="RIGs input totals 2 2 3 2 3" xfId="26574"/>
    <cellStyle name="RIGs input totals 2 2 3 2 3 2" xfId="52988"/>
    <cellStyle name="RIGs input totals 2 2 3 2 4" xfId="30144"/>
    <cellStyle name="RIGs input totals 2 2 3 3" xfId="4324"/>
    <cellStyle name="RIGs input totals 2 2 3 3 2" xfId="15102"/>
    <cellStyle name="RIGs input totals 2 2 3 3 2 2" xfId="41522"/>
    <cellStyle name="RIGs input totals 2 2 3 3 3" xfId="26586"/>
    <cellStyle name="RIGs input totals 2 2 3 3 3 2" xfId="53000"/>
    <cellStyle name="RIGs input totals 2 2 3 3 4" xfId="30994"/>
    <cellStyle name="RIGs input totals 2 2 3 4" xfId="4358"/>
    <cellStyle name="RIGs input totals 2 2 3 4 2" xfId="15136"/>
    <cellStyle name="RIGs input totals 2 2 3 4 2 2" xfId="41556"/>
    <cellStyle name="RIGs input totals 2 2 3 4 3" xfId="22856"/>
    <cellStyle name="RIGs input totals 2 2 3 4 3 2" xfId="49270"/>
    <cellStyle name="RIGs input totals 2 2 3 4 4" xfId="31028"/>
    <cellStyle name="RIGs input totals 2 2 3 5" xfId="6241"/>
    <cellStyle name="RIGs input totals 2 2 3 5 2" xfId="22422"/>
    <cellStyle name="RIGs input totals 2 2 3 5 2 2" xfId="48836"/>
    <cellStyle name="RIGs input totals 2 2 3 5 3" xfId="32911"/>
    <cellStyle name="RIGs input totals 2 2 3 6" xfId="5418"/>
    <cellStyle name="RIGs input totals 2 2 3 6 2" xfId="27101"/>
    <cellStyle name="RIGs input totals 2 2 3 6 2 2" xfId="53515"/>
    <cellStyle name="RIGs input totals 2 2 3 6 3" xfId="32088"/>
    <cellStyle name="RIGs input totals 2 2 3 7" xfId="6486"/>
    <cellStyle name="RIGs input totals 2 2 3 7 2" xfId="17216"/>
    <cellStyle name="RIGs input totals 2 2 3 7 2 2" xfId="43634"/>
    <cellStyle name="RIGs input totals 2 2 3 7 3" xfId="16377"/>
    <cellStyle name="RIGs input totals 2 2 3 7 3 2" xfId="42795"/>
    <cellStyle name="RIGs input totals 2 2 3 7 4" xfId="33156"/>
    <cellStyle name="RIGs input totals 2 2 3 8" xfId="26540"/>
    <cellStyle name="RIGs input totals 2 2 3 8 2" xfId="52954"/>
    <cellStyle name="RIGs input totals 2 2 4" xfId="2308"/>
    <cellStyle name="RIGs input totals 2 2 4 2" xfId="4232"/>
    <cellStyle name="RIGs input totals 2 2 4 2 2" xfId="15011"/>
    <cellStyle name="RIGs input totals 2 2 4 2 2 2" xfId="41431"/>
    <cellStyle name="RIGs input totals 2 2 4 2 3" xfId="22277"/>
    <cellStyle name="RIGs input totals 2 2 4 2 3 2" xfId="48691"/>
    <cellStyle name="RIGs input totals 2 2 4 2 4" xfId="30902"/>
    <cellStyle name="RIGs input totals 2 2 4 3" xfId="4960"/>
    <cellStyle name="RIGs input totals 2 2 4 3 2" xfId="15737"/>
    <cellStyle name="RIGs input totals 2 2 4 3 2 2" xfId="42157"/>
    <cellStyle name="RIGs input totals 2 2 4 3 3" xfId="22846"/>
    <cellStyle name="RIGs input totals 2 2 4 3 3 2" xfId="49260"/>
    <cellStyle name="RIGs input totals 2 2 4 3 4" xfId="31630"/>
    <cellStyle name="RIGs input totals 2 2 4 4" xfId="6734"/>
    <cellStyle name="RIGs input totals 2 2 4 4 2" xfId="17446"/>
    <cellStyle name="RIGs input totals 2 2 4 4 2 2" xfId="43864"/>
    <cellStyle name="RIGs input totals 2 2 4 4 3" xfId="22978"/>
    <cellStyle name="RIGs input totals 2 2 4 4 3 2" xfId="49392"/>
    <cellStyle name="RIGs input totals 2 2 4 4 4" xfId="33404"/>
    <cellStyle name="RIGs input totals 2 2 4 5" xfId="7940"/>
    <cellStyle name="RIGs input totals 2 2 4 5 2" xfId="18607"/>
    <cellStyle name="RIGs input totals 2 2 4 5 2 2" xfId="45022"/>
    <cellStyle name="RIGs input totals 2 2 4 5 3" xfId="11129"/>
    <cellStyle name="RIGs input totals 2 2 4 5 3 2" xfId="37550"/>
    <cellStyle name="RIGs input totals 2 2 4 6" xfId="13126"/>
    <cellStyle name="RIGs input totals 2 2 4 6 2" xfId="39547"/>
    <cellStyle name="RIGs input totals 2 2 4 7" xfId="25302"/>
    <cellStyle name="RIGs input totals 2 2 4 7 2" xfId="51716"/>
    <cellStyle name="RIGs input totals 2 2 5" xfId="4897"/>
    <cellStyle name="RIGs input totals 2 2 5 2" xfId="15674"/>
    <cellStyle name="RIGs input totals 2 2 5 2 2" xfId="42094"/>
    <cellStyle name="RIGs input totals 2 2 5 3" xfId="24622"/>
    <cellStyle name="RIGs input totals 2 2 5 3 2" xfId="51036"/>
    <cellStyle name="RIGs input totals 2 2 5 4" xfId="31567"/>
    <cellStyle name="RIGs input totals 2 2 6" xfId="5293"/>
    <cellStyle name="RIGs input totals 2 2 6 2" xfId="16068"/>
    <cellStyle name="RIGs input totals 2 2 6 2 2" xfId="42487"/>
    <cellStyle name="RIGs input totals 2 2 6 3" xfId="27342"/>
    <cellStyle name="RIGs input totals 2 2 6 3 2" xfId="53756"/>
    <cellStyle name="RIGs input totals 2 2 6 4" xfId="31963"/>
    <cellStyle name="RIGs input totals 2 2 7" xfId="8229"/>
    <cellStyle name="RIGs input totals 2 2 7 2" xfId="18890"/>
    <cellStyle name="RIGs input totals 2 2 7 2 2" xfId="45304"/>
    <cellStyle name="RIGs input totals 2 2 7 3" xfId="26006"/>
    <cellStyle name="RIGs input totals 2 2 7 3 2" xfId="52420"/>
    <cellStyle name="RIGs input totals 2 2_3.15 Additional Data" xfId="2310"/>
    <cellStyle name="RIGs input totals 2 3" xfId="1161"/>
    <cellStyle name="RIGs input totals 2 3 2" xfId="1162"/>
    <cellStyle name="RIGs input totals 2 3 2 2" xfId="1483"/>
    <cellStyle name="RIGs input totals 2 3 2 2 2" xfId="3477"/>
    <cellStyle name="RIGs input totals 2 3 2 2 2 2" xfId="14262"/>
    <cellStyle name="RIGs input totals 2 3 2 2 2 2 2" xfId="40682"/>
    <cellStyle name="RIGs input totals 2 3 2 2 2 3" xfId="24705"/>
    <cellStyle name="RIGs input totals 2 3 2 2 2 3 2" xfId="51119"/>
    <cellStyle name="RIGs input totals 2 3 2 2 2 4" xfId="30147"/>
    <cellStyle name="RIGs input totals 2 3 2 2 3" xfId="2608"/>
    <cellStyle name="RIGs input totals 2 3 2 2 3 2" xfId="13400"/>
    <cellStyle name="RIGs input totals 2 3 2 2 3 2 2" xfId="39820"/>
    <cellStyle name="RIGs input totals 2 3 2 2 3 3" xfId="26304"/>
    <cellStyle name="RIGs input totals 2 3 2 2 3 3 2" xfId="52718"/>
    <cellStyle name="RIGs input totals 2 3 2 2 3 4" xfId="29278"/>
    <cellStyle name="RIGs input totals 2 3 2 2 4" xfId="4919"/>
    <cellStyle name="RIGs input totals 2 3 2 2 4 2" xfId="15696"/>
    <cellStyle name="RIGs input totals 2 3 2 2 4 2 2" xfId="42116"/>
    <cellStyle name="RIGs input totals 2 3 2 2 4 3" xfId="24948"/>
    <cellStyle name="RIGs input totals 2 3 2 2 4 3 2" xfId="51362"/>
    <cellStyle name="RIGs input totals 2 3 2 2 4 4" xfId="31589"/>
    <cellStyle name="RIGs input totals 2 3 2 2 5" xfId="2825"/>
    <cellStyle name="RIGs input totals 2 3 2 2 5 2" xfId="26858"/>
    <cellStyle name="RIGs input totals 2 3 2 2 5 2 2" xfId="53272"/>
    <cellStyle name="RIGs input totals 2 3 2 2 5 3" xfId="29495"/>
    <cellStyle name="RIGs input totals 2 3 2 2 6" xfId="5587"/>
    <cellStyle name="RIGs input totals 2 3 2 2 6 2" xfId="23965"/>
    <cellStyle name="RIGs input totals 2 3 2 2 6 2 2" xfId="50379"/>
    <cellStyle name="RIGs input totals 2 3 2 2 6 3" xfId="32257"/>
    <cellStyle name="RIGs input totals 2 3 2 2 7" xfId="6173"/>
    <cellStyle name="RIGs input totals 2 3 2 2 7 2" xfId="16914"/>
    <cellStyle name="RIGs input totals 2 3 2 2 7 2 2" xfId="43332"/>
    <cellStyle name="RIGs input totals 2 3 2 2 7 3" xfId="25785"/>
    <cellStyle name="RIGs input totals 2 3 2 2 7 3 2" xfId="52199"/>
    <cellStyle name="RIGs input totals 2 3 2 2 7 4" xfId="32843"/>
    <cellStyle name="RIGs input totals 2 3 2 2 8" xfId="24157"/>
    <cellStyle name="RIGs input totals 2 3 2 2 8 2" xfId="50571"/>
    <cellStyle name="RIGs input totals 2 3 2 3" xfId="2312"/>
    <cellStyle name="RIGs input totals 2 3 2 3 2" xfId="4235"/>
    <cellStyle name="RIGs input totals 2 3 2 3 2 2" xfId="15014"/>
    <cellStyle name="RIGs input totals 2 3 2 3 2 2 2" xfId="41434"/>
    <cellStyle name="RIGs input totals 2 3 2 3 2 3" xfId="23480"/>
    <cellStyle name="RIGs input totals 2 3 2 3 2 3 2" xfId="49894"/>
    <cellStyle name="RIGs input totals 2 3 2 3 2 4" xfId="30905"/>
    <cellStyle name="RIGs input totals 2 3 2 3 3" xfId="4963"/>
    <cellStyle name="RIGs input totals 2 3 2 3 3 2" xfId="15740"/>
    <cellStyle name="RIGs input totals 2 3 2 3 3 2 2" xfId="42160"/>
    <cellStyle name="RIGs input totals 2 3 2 3 3 3" xfId="25092"/>
    <cellStyle name="RIGs input totals 2 3 2 3 3 3 2" xfId="51506"/>
    <cellStyle name="RIGs input totals 2 3 2 3 3 4" xfId="31633"/>
    <cellStyle name="RIGs input totals 2 3 2 3 4" xfId="6737"/>
    <cellStyle name="RIGs input totals 2 3 2 3 4 2" xfId="17449"/>
    <cellStyle name="RIGs input totals 2 3 2 3 4 2 2" xfId="43867"/>
    <cellStyle name="RIGs input totals 2 3 2 3 4 3" xfId="24022"/>
    <cellStyle name="RIGs input totals 2 3 2 3 4 3 2" xfId="50436"/>
    <cellStyle name="RIGs input totals 2 3 2 3 4 4" xfId="33407"/>
    <cellStyle name="RIGs input totals 2 3 2 3 5" xfId="7943"/>
    <cellStyle name="RIGs input totals 2 3 2 3 5 2" xfId="18610"/>
    <cellStyle name="RIGs input totals 2 3 2 3 5 2 2" xfId="45025"/>
    <cellStyle name="RIGs input totals 2 3 2 3 5 3" xfId="17218"/>
    <cellStyle name="RIGs input totals 2 3 2 3 5 3 2" xfId="43636"/>
    <cellStyle name="RIGs input totals 2 3 2 3 6" xfId="13129"/>
    <cellStyle name="RIGs input totals 2 3 2 3 6 2" xfId="39550"/>
    <cellStyle name="RIGs input totals 2 3 2 3 7" xfId="24213"/>
    <cellStyle name="RIGs input totals 2 3 2 3 7 2" xfId="50627"/>
    <cellStyle name="RIGs input totals 2 3 2 4" xfId="2816"/>
    <cellStyle name="RIGs input totals 2 3 2 4 2" xfId="13608"/>
    <cellStyle name="RIGs input totals 2 3 2 4 2 2" xfId="40028"/>
    <cellStyle name="RIGs input totals 2 3 2 4 3" xfId="26074"/>
    <cellStyle name="RIGs input totals 2 3 2 4 3 2" xfId="52488"/>
    <cellStyle name="RIGs input totals 2 3 2 4 4" xfId="29486"/>
    <cellStyle name="RIGs input totals 2 3 2 5" xfId="6525"/>
    <cellStyle name="RIGs input totals 2 3 2 5 2" xfId="17250"/>
    <cellStyle name="RIGs input totals 2 3 2 5 2 2" xfId="43668"/>
    <cellStyle name="RIGs input totals 2 3 2 5 3" xfId="24686"/>
    <cellStyle name="RIGs input totals 2 3 2 5 3 2" xfId="51100"/>
    <cellStyle name="RIGs input totals 2 3 2 5 4" xfId="33195"/>
    <cellStyle name="RIGs input totals 2 3 2 6" xfId="8232"/>
    <cellStyle name="RIGs input totals 2 3 2 6 2" xfId="18893"/>
    <cellStyle name="RIGs input totals 2 3 2 6 2 2" xfId="45307"/>
    <cellStyle name="RIGs input totals 2 3 2 6 3" xfId="26009"/>
    <cellStyle name="RIGs input totals 2 3 2 6 3 2" xfId="52423"/>
    <cellStyle name="RIGs input totals 2 3 3" xfId="1482"/>
    <cellStyle name="RIGs input totals 2 3 3 2" xfId="3476"/>
    <cellStyle name="RIGs input totals 2 3 3 2 2" xfId="14261"/>
    <cellStyle name="RIGs input totals 2 3 3 2 2 2" xfId="40681"/>
    <cellStyle name="RIGs input totals 2 3 3 2 3" xfId="26187"/>
    <cellStyle name="RIGs input totals 2 3 3 2 3 2" xfId="52601"/>
    <cellStyle name="RIGs input totals 2 3 3 2 4" xfId="30146"/>
    <cellStyle name="RIGs input totals 2 3 3 3" xfId="5057"/>
    <cellStyle name="RIGs input totals 2 3 3 3 2" xfId="15834"/>
    <cellStyle name="RIGs input totals 2 3 3 3 2 2" xfId="42253"/>
    <cellStyle name="RIGs input totals 2 3 3 3 3" xfId="26659"/>
    <cellStyle name="RIGs input totals 2 3 3 3 3 2" xfId="53073"/>
    <cellStyle name="RIGs input totals 2 3 3 3 4" xfId="31727"/>
    <cellStyle name="RIGs input totals 2 3 3 4" xfId="2823"/>
    <cellStyle name="RIGs input totals 2 3 3 4 2" xfId="13615"/>
    <cellStyle name="RIGs input totals 2 3 3 4 2 2" xfId="40035"/>
    <cellStyle name="RIGs input totals 2 3 3 4 3" xfId="27206"/>
    <cellStyle name="RIGs input totals 2 3 3 4 3 2" xfId="53620"/>
    <cellStyle name="RIGs input totals 2 3 3 4 4" xfId="29493"/>
    <cellStyle name="RIGs input totals 2 3 3 5" xfId="5885"/>
    <cellStyle name="RIGs input totals 2 3 3 5 2" xfId="27147"/>
    <cellStyle name="RIGs input totals 2 3 3 5 2 2" xfId="53561"/>
    <cellStyle name="RIGs input totals 2 3 3 5 3" xfId="32555"/>
    <cellStyle name="RIGs input totals 2 3 3 6" xfId="6818"/>
    <cellStyle name="RIGs input totals 2 3 3 6 2" xfId="22393"/>
    <cellStyle name="RIGs input totals 2 3 3 6 2 2" xfId="48807"/>
    <cellStyle name="RIGs input totals 2 3 3 6 3" xfId="33488"/>
    <cellStyle name="RIGs input totals 2 3 3 7" xfId="7237"/>
    <cellStyle name="RIGs input totals 2 3 3 7 2" xfId="17904"/>
    <cellStyle name="RIGs input totals 2 3 3 7 2 2" xfId="44321"/>
    <cellStyle name="RIGs input totals 2 3 3 7 3" xfId="23642"/>
    <cellStyle name="RIGs input totals 2 3 3 7 3 2" xfId="50056"/>
    <cellStyle name="RIGs input totals 2 3 3 7 4" xfId="33907"/>
    <cellStyle name="RIGs input totals 2 3 3 8" xfId="26224"/>
    <cellStyle name="RIGs input totals 2 3 3 8 2" xfId="52638"/>
    <cellStyle name="RIGs input totals 2 3 4" xfId="2311"/>
    <cellStyle name="RIGs input totals 2 3 4 2" xfId="4234"/>
    <cellStyle name="RIGs input totals 2 3 4 2 2" xfId="15013"/>
    <cellStyle name="RIGs input totals 2 3 4 2 2 2" xfId="41433"/>
    <cellStyle name="RIGs input totals 2 3 4 2 3" xfId="27457"/>
    <cellStyle name="RIGs input totals 2 3 4 2 3 2" xfId="53871"/>
    <cellStyle name="RIGs input totals 2 3 4 2 4" xfId="30904"/>
    <cellStyle name="RIGs input totals 2 3 4 3" xfId="4962"/>
    <cellStyle name="RIGs input totals 2 3 4 3 2" xfId="15739"/>
    <cellStyle name="RIGs input totals 2 3 4 3 2 2" xfId="42159"/>
    <cellStyle name="RIGs input totals 2 3 4 3 3" xfId="25488"/>
    <cellStyle name="RIGs input totals 2 3 4 3 3 2" xfId="51902"/>
    <cellStyle name="RIGs input totals 2 3 4 3 4" xfId="31632"/>
    <cellStyle name="RIGs input totals 2 3 4 4" xfId="6736"/>
    <cellStyle name="RIGs input totals 2 3 4 4 2" xfId="17448"/>
    <cellStyle name="RIGs input totals 2 3 4 4 2 2" xfId="43866"/>
    <cellStyle name="RIGs input totals 2 3 4 4 3" xfId="24784"/>
    <cellStyle name="RIGs input totals 2 3 4 4 3 2" xfId="51198"/>
    <cellStyle name="RIGs input totals 2 3 4 4 4" xfId="33406"/>
    <cellStyle name="RIGs input totals 2 3 4 5" xfId="7942"/>
    <cellStyle name="RIGs input totals 2 3 4 5 2" xfId="18609"/>
    <cellStyle name="RIGs input totals 2 3 4 5 2 2" xfId="45024"/>
    <cellStyle name="RIGs input totals 2 3 4 5 3" xfId="13759"/>
    <cellStyle name="RIGs input totals 2 3 4 5 3 2" xfId="40179"/>
    <cellStyle name="RIGs input totals 2 3 4 6" xfId="13128"/>
    <cellStyle name="RIGs input totals 2 3 4 6 2" xfId="39549"/>
    <cellStyle name="RIGs input totals 2 3 4 7" xfId="24659"/>
    <cellStyle name="RIGs input totals 2 3 4 7 2" xfId="51073"/>
    <cellStyle name="RIGs input totals 2 3 5" xfId="4749"/>
    <cellStyle name="RIGs input totals 2 3 5 2" xfId="15526"/>
    <cellStyle name="RIGs input totals 2 3 5 2 2" xfId="41946"/>
    <cellStyle name="RIGs input totals 2 3 5 3" xfId="25586"/>
    <cellStyle name="RIGs input totals 2 3 5 3 2" xfId="52000"/>
    <cellStyle name="RIGs input totals 2 3 5 4" xfId="31419"/>
    <cellStyle name="RIGs input totals 2 3 6" xfId="5712"/>
    <cellStyle name="RIGs input totals 2 3 6 2" xfId="16474"/>
    <cellStyle name="RIGs input totals 2 3 6 2 2" xfId="42892"/>
    <cellStyle name="RIGs input totals 2 3 6 3" xfId="24731"/>
    <cellStyle name="RIGs input totals 2 3 6 3 2" xfId="51145"/>
    <cellStyle name="RIGs input totals 2 3 6 4" xfId="32382"/>
    <cellStyle name="RIGs input totals 2 3 7" xfId="8231"/>
    <cellStyle name="RIGs input totals 2 3 7 2" xfId="18892"/>
    <cellStyle name="RIGs input totals 2 3 7 2 2" xfId="45306"/>
    <cellStyle name="RIGs input totals 2 3 7 3" xfId="26008"/>
    <cellStyle name="RIGs input totals 2 3 7 3 2" xfId="52422"/>
    <cellStyle name="RIGs input totals 2 3_3.15 Additional Data" xfId="2313"/>
    <cellStyle name="RIGs input totals 2 4" xfId="1163"/>
    <cellStyle name="RIGs input totals 2 4 2" xfId="1336"/>
    <cellStyle name="RIGs input totals 2 4 2 2" xfId="1598"/>
    <cellStyle name="RIGs input totals 2 4 2 2 2" xfId="3591"/>
    <cellStyle name="RIGs input totals 2 4 2 2 2 2" xfId="14376"/>
    <cellStyle name="RIGs input totals 2 4 2 2 2 2 2" xfId="40796"/>
    <cellStyle name="RIGs input totals 2 4 2 2 2 3" xfId="24944"/>
    <cellStyle name="RIGs input totals 2 4 2 2 2 3 2" xfId="51358"/>
    <cellStyle name="RIGs input totals 2 4 2 2 2 4" xfId="30261"/>
    <cellStyle name="RIGs input totals 2 4 2 2 3" xfId="5037"/>
    <cellStyle name="RIGs input totals 2 4 2 2 3 2" xfId="15814"/>
    <cellStyle name="RIGs input totals 2 4 2 2 3 2 2" xfId="42233"/>
    <cellStyle name="RIGs input totals 2 4 2 2 3 3" xfId="23280"/>
    <cellStyle name="RIGs input totals 2 4 2 2 3 3 2" xfId="49694"/>
    <cellStyle name="RIGs input totals 2 4 2 2 3 4" xfId="31707"/>
    <cellStyle name="RIGs input totals 2 4 2 2 4" xfId="5461"/>
    <cellStyle name="RIGs input totals 2 4 2 2 4 2" xfId="16234"/>
    <cellStyle name="RIGs input totals 2 4 2 2 4 2 2" xfId="42653"/>
    <cellStyle name="RIGs input totals 2 4 2 2 4 3" xfId="27205"/>
    <cellStyle name="RIGs input totals 2 4 2 2 4 3 2" xfId="53619"/>
    <cellStyle name="RIGs input totals 2 4 2 2 4 4" xfId="32131"/>
    <cellStyle name="RIGs input totals 2 4 2 2 5" xfId="4321"/>
    <cellStyle name="RIGs input totals 2 4 2 2 5 2" xfId="21839"/>
    <cellStyle name="RIGs input totals 2 4 2 2 5 2 2" xfId="48253"/>
    <cellStyle name="RIGs input totals 2 4 2 2 5 3" xfId="30991"/>
    <cellStyle name="RIGs input totals 2 4 2 2 6" xfId="6116"/>
    <cellStyle name="RIGs input totals 2 4 2 2 6 2" xfId="23581"/>
    <cellStyle name="RIGs input totals 2 4 2 2 6 2 2" xfId="49995"/>
    <cellStyle name="RIGs input totals 2 4 2 2 6 3" xfId="32786"/>
    <cellStyle name="RIGs input totals 2 4 2 2 7" xfId="7215"/>
    <cellStyle name="RIGs input totals 2 4 2 2 7 2" xfId="17882"/>
    <cellStyle name="RIGs input totals 2 4 2 2 7 2 2" xfId="44299"/>
    <cellStyle name="RIGs input totals 2 4 2 2 7 3" xfId="24509"/>
    <cellStyle name="RIGs input totals 2 4 2 2 7 3 2" xfId="50923"/>
    <cellStyle name="RIGs input totals 2 4 2 2 7 4" xfId="33885"/>
    <cellStyle name="RIGs input totals 2 4 2 2 8" xfId="25311"/>
    <cellStyle name="RIGs input totals 2 4 2 2 8 2" xfId="51725"/>
    <cellStyle name="RIGs input totals 2 4 2 3" xfId="2315"/>
    <cellStyle name="RIGs input totals 2 4 2 3 2" xfId="4237"/>
    <cellStyle name="RIGs input totals 2 4 2 3 2 2" xfId="15016"/>
    <cellStyle name="RIGs input totals 2 4 2 3 2 2 2" xfId="41436"/>
    <cellStyle name="RIGs input totals 2 4 2 3 2 3" xfId="21778"/>
    <cellStyle name="RIGs input totals 2 4 2 3 2 3 2" xfId="48192"/>
    <cellStyle name="RIGs input totals 2 4 2 3 2 4" xfId="30907"/>
    <cellStyle name="RIGs input totals 2 4 2 3 3" xfId="4965"/>
    <cellStyle name="RIGs input totals 2 4 2 3 3 2" xfId="15742"/>
    <cellStyle name="RIGs input totals 2 4 2 3 3 2 2" xfId="42162"/>
    <cellStyle name="RIGs input totals 2 4 2 3 3 3" xfId="24175"/>
    <cellStyle name="RIGs input totals 2 4 2 3 3 3 2" xfId="50589"/>
    <cellStyle name="RIGs input totals 2 4 2 3 3 4" xfId="31635"/>
    <cellStyle name="RIGs input totals 2 4 2 3 4" xfId="6739"/>
    <cellStyle name="RIGs input totals 2 4 2 3 4 2" xfId="17451"/>
    <cellStyle name="RIGs input totals 2 4 2 3 4 2 2" xfId="43869"/>
    <cellStyle name="RIGs input totals 2 4 2 3 4 3" xfId="21933"/>
    <cellStyle name="RIGs input totals 2 4 2 3 4 3 2" xfId="48347"/>
    <cellStyle name="RIGs input totals 2 4 2 3 4 4" xfId="33409"/>
    <cellStyle name="RIGs input totals 2 4 2 3 5" xfId="7945"/>
    <cellStyle name="RIGs input totals 2 4 2 3 5 2" xfId="18612"/>
    <cellStyle name="RIGs input totals 2 4 2 3 5 2 2" xfId="45027"/>
    <cellStyle name="RIGs input totals 2 4 2 3 5 3" xfId="12288"/>
    <cellStyle name="RIGs input totals 2 4 2 3 5 3 2" xfId="38709"/>
    <cellStyle name="RIGs input totals 2 4 2 3 6" xfId="13131"/>
    <cellStyle name="RIGs input totals 2 4 2 3 6 2" xfId="39552"/>
    <cellStyle name="RIGs input totals 2 4 2 3 7" xfId="23319"/>
    <cellStyle name="RIGs input totals 2 4 2 3 7 2" xfId="49733"/>
    <cellStyle name="RIGs input totals 2 4 2 4" xfId="8290"/>
    <cellStyle name="RIGs input totals 2 4 2 4 2" xfId="18951"/>
    <cellStyle name="RIGs input totals 2 4 2 4 2 2" xfId="45365"/>
    <cellStyle name="RIGs input totals 2 4 2 4 3" xfId="26057"/>
    <cellStyle name="RIGs input totals 2 4 2 4 3 2" xfId="52471"/>
    <cellStyle name="RIGs input totals 2 4 3" xfId="1337"/>
    <cellStyle name="RIGs input totals 2 4 3 2" xfId="1599"/>
    <cellStyle name="RIGs input totals 2 4 3 2 2" xfId="3592"/>
    <cellStyle name="RIGs input totals 2 4 3 2 2 2" xfId="14377"/>
    <cellStyle name="RIGs input totals 2 4 3 2 2 2 2" xfId="40797"/>
    <cellStyle name="RIGs input totals 2 4 3 2 2 3" xfId="24237"/>
    <cellStyle name="RIGs input totals 2 4 3 2 2 3 2" xfId="50651"/>
    <cellStyle name="RIGs input totals 2 4 3 2 2 4" xfId="30262"/>
    <cellStyle name="RIGs input totals 2 4 3 2 3" xfId="2618"/>
    <cellStyle name="RIGs input totals 2 4 3 2 3 2" xfId="13410"/>
    <cellStyle name="RIGs input totals 2 4 3 2 3 2 2" xfId="39830"/>
    <cellStyle name="RIGs input totals 2 4 3 2 3 3" xfId="27503"/>
    <cellStyle name="RIGs input totals 2 4 3 2 3 3 2" xfId="53917"/>
    <cellStyle name="RIGs input totals 2 4 3 2 3 4" xfId="29288"/>
    <cellStyle name="RIGs input totals 2 4 3 2 4" xfId="5768"/>
    <cellStyle name="RIGs input totals 2 4 3 2 4 2" xfId="16527"/>
    <cellStyle name="RIGs input totals 2 4 3 2 4 2 2" xfId="42945"/>
    <cellStyle name="RIGs input totals 2 4 3 2 4 3" xfId="26161"/>
    <cellStyle name="RIGs input totals 2 4 3 2 4 3 2" xfId="52575"/>
    <cellStyle name="RIGs input totals 2 4 3 2 4 4" xfId="32438"/>
    <cellStyle name="RIGs input totals 2 4 3 2 5" xfId="5498"/>
    <cellStyle name="RIGs input totals 2 4 3 2 5 2" xfId="23398"/>
    <cellStyle name="RIGs input totals 2 4 3 2 5 2 2" xfId="49812"/>
    <cellStyle name="RIGs input totals 2 4 3 2 5 3" xfId="32168"/>
    <cellStyle name="RIGs input totals 2 4 3 2 6" xfId="6653"/>
    <cellStyle name="RIGs input totals 2 4 3 2 6 2" xfId="11340"/>
    <cellStyle name="RIGs input totals 2 4 3 2 6 2 2" xfId="37761"/>
    <cellStyle name="RIGs input totals 2 4 3 2 6 3" xfId="33323"/>
    <cellStyle name="RIGs input totals 2 4 3 2 7" xfId="2943"/>
    <cellStyle name="RIGs input totals 2 4 3 2 7 2" xfId="13735"/>
    <cellStyle name="RIGs input totals 2 4 3 2 7 2 2" xfId="40155"/>
    <cellStyle name="RIGs input totals 2 4 3 2 7 3" xfId="23301"/>
    <cellStyle name="RIGs input totals 2 4 3 2 7 3 2" xfId="49715"/>
    <cellStyle name="RIGs input totals 2 4 3 2 7 4" xfId="29613"/>
    <cellStyle name="RIGs input totals 2 4 3 2 8" xfId="25532"/>
    <cellStyle name="RIGs input totals 2 4 3 2 8 2" xfId="51946"/>
    <cellStyle name="RIGs input totals 2 4 3 3" xfId="2316"/>
    <cellStyle name="RIGs input totals 2 4 3 3 2" xfId="4238"/>
    <cellStyle name="RIGs input totals 2 4 3 3 2 2" xfId="15017"/>
    <cellStyle name="RIGs input totals 2 4 3 3 2 2 2" xfId="41437"/>
    <cellStyle name="RIGs input totals 2 4 3 3 2 3" xfId="26325"/>
    <cellStyle name="RIGs input totals 2 4 3 3 2 3 2" xfId="52739"/>
    <cellStyle name="RIGs input totals 2 4 3 3 2 4" xfId="30908"/>
    <cellStyle name="RIGs input totals 2 4 3 3 3" xfId="4966"/>
    <cellStyle name="RIGs input totals 2 4 3 3 3 2" xfId="15743"/>
    <cellStyle name="RIGs input totals 2 4 3 3 3 2 2" xfId="42163"/>
    <cellStyle name="RIGs input totals 2 4 3 3 3 3" xfId="22253"/>
    <cellStyle name="RIGs input totals 2 4 3 3 3 3 2" xfId="48667"/>
    <cellStyle name="RIGs input totals 2 4 3 3 3 4" xfId="31636"/>
    <cellStyle name="RIGs input totals 2 4 3 3 4" xfId="6740"/>
    <cellStyle name="RIGs input totals 2 4 3 3 4 2" xfId="17452"/>
    <cellStyle name="RIGs input totals 2 4 3 3 4 2 2" xfId="43870"/>
    <cellStyle name="RIGs input totals 2 4 3 3 4 3" xfId="22056"/>
    <cellStyle name="RIGs input totals 2 4 3 3 4 3 2" xfId="48470"/>
    <cellStyle name="RIGs input totals 2 4 3 3 4 4" xfId="33410"/>
    <cellStyle name="RIGs input totals 2 4 3 3 5" xfId="7946"/>
    <cellStyle name="RIGs input totals 2 4 3 3 5 2" xfId="18613"/>
    <cellStyle name="RIGs input totals 2 4 3 3 5 2 2" xfId="45028"/>
    <cellStyle name="RIGs input totals 2 4 3 3 5 3" xfId="12523"/>
    <cellStyle name="RIGs input totals 2 4 3 3 5 3 2" xfId="38944"/>
    <cellStyle name="RIGs input totals 2 4 3 3 6" xfId="13132"/>
    <cellStyle name="RIGs input totals 2 4 3 3 6 2" xfId="39553"/>
    <cellStyle name="RIGs input totals 2 4 3 3 7" xfId="26726"/>
    <cellStyle name="RIGs input totals 2 4 3 3 7 2" xfId="53140"/>
    <cellStyle name="RIGs input totals 2 4 3 4" xfId="8291"/>
    <cellStyle name="RIGs input totals 2 4 3 4 2" xfId="18952"/>
    <cellStyle name="RIGs input totals 2 4 3 4 2 2" xfId="45366"/>
    <cellStyle name="RIGs input totals 2 4 3 4 3" xfId="26058"/>
    <cellStyle name="RIGs input totals 2 4 3 4 3 2" xfId="52472"/>
    <cellStyle name="RIGs input totals 2 4 4" xfId="1484"/>
    <cellStyle name="RIGs input totals 2 4 4 2" xfId="3478"/>
    <cellStyle name="RIGs input totals 2 4 4 2 2" xfId="14263"/>
    <cellStyle name="RIGs input totals 2 4 4 2 2 2" xfId="40683"/>
    <cellStyle name="RIGs input totals 2 4 4 2 3" xfId="24090"/>
    <cellStyle name="RIGs input totals 2 4 4 2 3 2" xfId="50504"/>
    <cellStyle name="RIGs input totals 2 4 4 2 4" xfId="30148"/>
    <cellStyle name="RIGs input totals 2 4 4 3" xfId="4702"/>
    <cellStyle name="RIGs input totals 2 4 4 3 2" xfId="15479"/>
    <cellStyle name="RIGs input totals 2 4 4 3 2 2" xfId="41899"/>
    <cellStyle name="RIGs input totals 2 4 4 3 3" xfId="23899"/>
    <cellStyle name="RIGs input totals 2 4 4 3 3 2" xfId="50313"/>
    <cellStyle name="RIGs input totals 2 4 4 3 4" xfId="31372"/>
    <cellStyle name="RIGs input totals 2 4 4 4" xfId="4302"/>
    <cellStyle name="RIGs input totals 2 4 4 4 2" xfId="15081"/>
    <cellStyle name="RIGs input totals 2 4 4 4 2 2" xfId="41501"/>
    <cellStyle name="RIGs input totals 2 4 4 4 3" xfId="23974"/>
    <cellStyle name="RIGs input totals 2 4 4 4 3 2" xfId="50388"/>
    <cellStyle name="RIGs input totals 2 4 4 4 4" xfId="30972"/>
    <cellStyle name="RIGs input totals 2 4 4 5" xfId="2967"/>
    <cellStyle name="RIGs input totals 2 4 4 5 2" xfId="23627"/>
    <cellStyle name="RIGs input totals 2 4 4 5 2 2" xfId="50041"/>
    <cellStyle name="RIGs input totals 2 4 4 5 3" xfId="29637"/>
    <cellStyle name="RIGs input totals 2 4 4 6" xfId="6488"/>
    <cellStyle name="RIGs input totals 2 4 4 6 2" xfId="24114"/>
    <cellStyle name="RIGs input totals 2 4 4 6 2 2" xfId="50528"/>
    <cellStyle name="RIGs input totals 2 4 4 6 3" xfId="33158"/>
    <cellStyle name="RIGs input totals 2 4 4 7" xfId="7087"/>
    <cellStyle name="RIGs input totals 2 4 4 7 2" xfId="17775"/>
    <cellStyle name="RIGs input totals 2 4 4 7 2 2" xfId="44192"/>
    <cellStyle name="RIGs input totals 2 4 4 7 3" xfId="17695"/>
    <cellStyle name="RIGs input totals 2 4 4 7 3 2" xfId="44112"/>
    <cellStyle name="RIGs input totals 2 4 4 7 4" xfId="33757"/>
    <cellStyle name="RIGs input totals 2 4 4 8" xfId="21917"/>
    <cellStyle name="RIGs input totals 2 4 4 8 2" xfId="48331"/>
    <cellStyle name="RIGs input totals 2 4 5" xfId="2314"/>
    <cellStyle name="RIGs input totals 2 4 5 2" xfId="4236"/>
    <cellStyle name="RIGs input totals 2 4 5 2 2" xfId="15015"/>
    <cellStyle name="RIGs input totals 2 4 5 2 2 2" xfId="41435"/>
    <cellStyle name="RIGs input totals 2 4 5 2 3" xfId="26973"/>
    <cellStyle name="RIGs input totals 2 4 5 2 3 2" xfId="53387"/>
    <cellStyle name="RIGs input totals 2 4 5 2 4" xfId="30906"/>
    <cellStyle name="RIGs input totals 2 4 5 3" xfId="4964"/>
    <cellStyle name="RIGs input totals 2 4 5 3 2" xfId="15741"/>
    <cellStyle name="RIGs input totals 2 4 5 3 2 2" xfId="42161"/>
    <cellStyle name="RIGs input totals 2 4 5 3 3" xfId="24621"/>
    <cellStyle name="RIGs input totals 2 4 5 3 3 2" xfId="51035"/>
    <cellStyle name="RIGs input totals 2 4 5 3 4" xfId="31634"/>
    <cellStyle name="RIGs input totals 2 4 5 4" xfId="6738"/>
    <cellStyle name="RIGs input totals 2 4 5 4 2" xfId="17450"/>
    <cellStyle name="RIGs input totals 2 4 5 4 2 2" xfId="43868"/>
    <cellStyle name="RIGs input totals 2 4 5 4 3" xfId="24248"/>
    <cellStyle name="RIGs input totals 2 4 5 4 3 2" xfId="50662"/>
    <cellStyle name="RIGs input totals 2 4 5 4 4" xfId="33408"/>
    <cellStyle name="RIGs input totals 2 4 5 5" xfId="7944"/>
    <cellStyle name="RIGs input totals 2 4 5 5 2" xfId="18611"/>
    <cellStyle name="RIGs input totals 2 4 5 5 2 2" xfId="45026"/>
    <cellStyle name="RIGs input totals 2 4 5 5 3" xfId="12155"/>
    <cellStyle name="RIGs input totals 2 4 5 5 3 2" xfId="38576"/>
    <cellStyle name="RIGs input totals 2 4 5 6" xfId="13130"/>
    <cellStyle name="RIGs input totals 2 4 5 6 2" xfId="39551"/>
    <cellStyle name="RIGs input totals 2 4 5 7" xfId="27552"/>
    <cellStyle name="RIGs input totals 2 4 5 7 2" xfId="53966"/>
    <cellStyle name="RIGs input totals 2 4 6" xfId="4174"/>
    <cellStyle name="RIGs input totals 2 4 6 2" xfId="14954"/>
    <cellStyle name="RIGs input totals 2 4 6 2 2" xfId="41374"/>
    <cellStyle name="RIGs input totals 2 4 6 3" xfId="25246"/>
    <cellStyle name="RIGs input totals 2 4 6 3 2" xfId="51660"/>
    <cellStyle name="RIGs input totals 2 4 6 4" xfId="30844"/>
    <cellStyle name="RIGs input totals 2 4 7" xfId="5893"/>
    <cellStyle name="RIGs input totals 2 4 7 2" xfId="16648"/>
    <cellStyle name="RIGs input totals 2 4 7 2 2" xfId="43066"/>
    <cellStyle name="RIGs input totals 2 4 7 3" xfId="27985"/>
    <cellStyle name="RIGs input totals 2 4 7 3 2" xfId="54399"/>
    <cellStyle name="RIGs input totals 2 4 7 4" xfId="32563"/>
    <cellStyle name="RIGs input totals 2 4 8" xfId="8233"/>
    <cellStyle name="RIGs input totals 2 4 8 2" xfId="18894"/>
    <cellStyle name="RIGs input totals 2 4 8 2 2" xfId="45308"/>
    <cellStyle name="RIGs input totals 2 4 8 3" xfId="26010"/>
    <cellStyle name="RIGs input totals 2 4 8 3 2" xfId="52424"/>
    <cellStyle name="RIGs input totals 2 4_3.15 Additional Data" xfId="2317"/>
    <cellStyle name="RIGs input totals 2 5" xfId="1164"/>
    <cellStyle name="RIGs input totals 2 5 2" xfId="1338"/>
    <cellStyle name="RIGs input totals 2 5 2 2" xfId="1600"/>
    <cellStyle name="RIGs input totals 2 5 2 2 2" xfId="3593"/>
    <cellStyle name="RIGs input totals 2 5 2 2 2 2" xfId="14378"/>
    <cellStyle name="RIGs input totals 2 5 2 2 2 2 2" xfId="40798"/>
    <cellStyle name="RIGs input totals 2 5 2 2 2 3" xfId="24058"/>
    <cellStyle name="RIGs input totals 2 5 2 2 2 3 2" xfId="50472"/>
    <cellStyle name="RIGs input totals 2 5 2 2 2 4" xfId="30263"/>
    <cellStyle name="RIGs input totals 2 5 2 2 3" xfId="4682"/>
    <cellStyle name="RIGs input totals 2 5 2 2 3 2" xfId="15460"/>
    <cellStyle name="RIGs input totals 2 5 2 2 3 2 2" xfId="41880"/>
    <cellStyle name="RIGs input totals 2 5 2 2 3 3" xfId="25587"/>
    <cellStyle name="RIGs input totals 2 5 2 2 3 3 2" xfId="52001"/>
    <cellStyle name="RIGs input totals 2 5 2 2 3 4" xfId="31352"/>
    <cellStyle name="RIGs input totals 2 5 2 2 4" xfId="3112"/>
    <cellStyle name="RIGs input totals 2 5 2 2 4 2" xfId="13904"/>
    <cellStyle name="RIGs input totals 2 5 2 2 4 2 2" xfId="40324"/>
    <cellStyle name="RIGs input totals 2 5 2 2 4 3" xfId="26076"/>
    <cellStyle name="RIGs input totals 2 5 2 2 4 3 2" xfId="52490"/>
    <cellStyle name="RIGs input totals 2 5 2 2 4 4" xfId="29782"/>
    <cellStyle name="RIGs input totals 2 5 2 2 5" xfId="6060"/>
    <cellStyle name="RIGs input totals 2 5 2 2 5 2" xfId="26647"/>
    <cellStyle name="RIGs input totals 2 5 2 2 5 2 2" xfId="53061"/>
    <cellStyle name="RIGs input totals 2 5 2 2 5 3" xfId="32730"/>
    <cellStyle name="RIGs input totals 2 5 2 2 6" xfId="5190"/>
    <cellStyle name="RIGs input totals 2 5 2 2 6 2" xfId="28027"/>
    <cellStyle name="RIGs input totals 2 5 2 2 6 2 2" xfId="54441"/>
    <cellStyle name="RIGs input totals 2 5 2 2 6 3" xfId="31860"/>
    <cellStyle name="RIGs input totals 2 5 2 2 7" xfId="6262"/>
    <cellStyle name="RIGs input totals 2 5 2 2 7 2" xfId="17001"/>
    <cellStyle name="RIGs input totals 2 5 2 2 7 2 2" xfId="43419"/>
    <cellStyle name="RIGs input totals 2 5 2 2 7 3" xfId="25761"/>
    <cellStyle name="RIGs input totals 2 5 2 2 7 3 2" xfId="52175"/>
    <cellStyle name="RIGs input totals 2 5 2 2 7 4" xfId="32932"/>
    <cellStyle name="RIGs input totals 2 5 2 2 8" xfId="25134"/>
    <cellStyle name="RIGs input totals 2 5 2 2 8 2" xfId="51548"/>
    <cellStyle name="RIGs input totals 2 5 2 3" xfId="2319"/>
    <cellStyle name="RIGs input totals 2 5 2 3 2" xfId="4240"/>
    <cellStyle name="RIGs input totals 2 5 2 3 2 2" xfId="15019"/>
    <cellStyle name="RIGs input totals 2 5 2 3 2 2 2" xfId="41439"/>
    <cellStyle name="RIGs input totals 2 5 2 3 2 3" xfId="26671"/>
    <cellStyle name="RIGs input totals 2 5 2 3 2 3 2" xfId="53085"/>
    <cellStyle name="RIGs input totals 2 5 2 3 2 4" xfId="30910"/>
    <cellStyle name="RIGs input totals 2 5 2 3 3" xfId="4968"/>
    <cellStyle name="RIGs input totals 2 5 2 3 3 2" xfId="15745"/>
    <cellStyle name="RIGs input totals 2 5 2 3 3 2 2" xfId="42165"/>
    <cellStyle name="RIGs input totals 2 5 2 3 3 3" xfId="23281"/>
    <cellStyle name="RIGs input totals 2 5 2 3 3 3 2" xfId="49695"/>
    <cellStyle name="RIGs input totals 2 5 2 3 3 4" xfId="31638"/>
    <cellStyle name="RIGs input totals 2 5 2 3 4" xfId="6742"/>
    <cellStyle name="RIGs input totals 2 5 2 3 4 2" xfId="17454"/>
    <cellStyle name="RIGs input totals 2 5 2 3 4 2 2" xfId="43872"/>
    <cellStyle name="RIGs input totals 2 5 2 3 4 3" xfId="12060"/>
    <cellStyle name="RIGs input totals 2 5 2 3 4 3 2" xfId="38481"/>
    <cellStyle name="RIGs input totals 2 5 2 3 4 4" xfId="33412"/>
    <cellStyle name="RIGs input totals 2 5 2 3 5" xfId="7948"/>
    <cellStyle name="RIGs input totals 2 5 2 3 5 2" xfId="18615"/>
    <cellStyle name="RIGs input totals 2 5 2 3 5 2 2" xfId="45030"/>
    <cellStyle name="RIGs input totals 2 5 2 3 5 3" xfId="15965"/>
    <cellStyle name="RIGs input totals 2 5 2 3 5 3 2" xfId="42384"/>
    <cellStyle name="RIGs input totals 2 5 2 3 6" xfId="13134"/>
    <cellStyle name="RIGs input totals 2 5 2 3 6 2" xfId="39555"/>
    <cellStyle name="RIGs input totals 2 5 2 3 7" xfId="24165"/>
    <cellStyle name="RIGs input totals 2 5 2 3 7 2" xfId="50579"/>
    <cellStyle name="RIGs input totals 2 5 2 4" xfId="8292"/>
    <cellStyle name="RIGs input totals 2 5 2 4 2" xfId="18953"/>
    <cellStyle name="RIGs input totals 2 5 2 4 2 2" xfId="45367"/>
    <cellStyle name="RIGs input totals 2 5 2 4 3" xfId="26059"/>
    <cellStyle name="RIGs input totals 2 5 2 4 3 2" xfId="52473"/>
    <cellStyle name="RIGs input totals 2 5 3" xfId="1485"/>
    <cellStyle name="RIGs input totals 2 5 3 2" xfId="3479"/>
    <cellStyle name="RIGs input totals 2 5 3 2 2" xfId="14264"/>
    <cellStyle name="RIGs input totals 2 5 3 2 2 2" xfId="40684"/>
    <cellStyle name="RIGs input totals 2 5 3 2 3" xfId="24034"/>
    <cellStyle name="RIGs input totals 2 5 3 2 3 2" xfId="50448"/>
    <cellStyle name="RIGs input totals 2 5 3 2 4" xfId="30149"/>
    <cellStyle name="RIGs input totals 2 5 3 3" xfId="2827"/>
    <cellStyle name="RIGs input totals 2 5 3 3 2" xfId="13619"/>
    <cellStyle name="RIGs input totals 2 5 3 3 2 2" xfId="40039"/>
    <cellStyle name="RIGs input totals 2 5 3 3 3" xfId="26441"/>
    <cellStyle name="RIGs input totals 2 5 3 3 3 2" xfId="52855"/>
    <cellStyle name="RIGs input totals 2 5 3 3 4" xfId="29497"/>
    <cellStyle name="RIGs input totals 2 5 3 4" xfId="3768"/>
    <cellStyle name="RIGs input totals 2 5 3 4 2" xfId="14551"/>
    <cellStyle name="RIGs input totals 2 5 3 4 2 2" xfId="40971"/>
    <cellStyle name="RIGs input totals 2 5 3 4 3" xfId="24670"/>
    <cellStyle name="RIGs input totals 2 5 3 4 3 2" xfId="51084"/>
    <cellStyle name="RIGs input totals 2 5 3 4 4" xfId="30438"/>
    <cellStyle name="RIGs input totals 2 5 3 5" xfId="6240"/>
    <cellStyle name="RIGs input totals 2 5 3 5 2" xfId="22788"/>
    <cellStyle name="RIGs input totals 2 5 3 5 2 2" xfId="49202"/>
    <cellStyle name="RIGs input totals 2 5 3 5 3" xfId="32910"/>
    <cellStyle name="RIGs input totals 2 5 3 6" xfId="5292"/>
    <cellStyle name="RIGs input totals 2 5 3 6 2" xfId="28069"/>
    <cellStyle name="RIGs input totals 2 5 3 6 2 2" xfId="54483"/>
    <cellStyle name="RIGs input totals 2 5 3 6 3" xfId="31962"/>
    <cellStyle name="RIGs input totals 2 5 3 7" xfId="3726"/>
    <cellStyle name="RIGs input totals 2 5 3 7 2" xfId="14510"/>
    <cellStyle name="RIGs input totals 2 5 3 7 2 2" xfId="40930"/>
    <cellStyle name="RIGs input totals 2 5 3 7 3" xfId="23977"/>
    <cellStyle name="RIGs input totals 2 5 3 7 3 2" xfId="50391"/>
    <cellStyle name="RIGs input totals 2 5 3 7 4" xfId="30396"/>
    <cellStyle name="RIGs input totals 2 5 3 8" xfId="24011"/>
    <cellStyle name="RIGs input totals 2 5 3 8 2" xfId="50425"/>
    <cellStyle name="RIGs input totals 2 5 4" xfId="2318"/>
    <cellStyle name="RIGs input totals 2 5 4 2" xfId="4239"/>
    <cellStyle name="RIGs input totals 2 5 4 2 2" xfId="15018"/>
    <cellStyle name="RIGs input totals 2 5 4 2 2 2" xfId="41438"/>
    <cellStyle name="RIGs input totals 2 5 4 2 3" xfId="27427"/>
    <cellStyle name="RIGs input totals 2 5 4 2 3 2" xfId="53841"/>
    <cellStyle name="RIGs input totals 2 5 4 2 4" xfId="30909"/>
    <cellStyle name="RIGs input totals 2 5 4 3" xfId="4967"/>
    <cellStyle name="RIGs input totals 2 5 4 3 2" xfId="15744"/>
    <cellStyle name="RIGs input totals 2 5 4 3 2 2" xfId="42164"/>
    <cellStyle name="RIGs input totals 2 5 4 3 3" xfId="27352"/>
    <cellStyle name="RIGs input totals 2 5 4 3 3 2" xfId="53766"/>
    <cellStyle name="RIGs input totals 2 5 4 3 4" xfId="31637"/>
    <cellStyle name="RIGs input totals 2 5 4 4" xfId="6741"/>
    <cellStyle name="RIGs input totals 2 5 4 4 2" xfId="17453"/>
    <cellStyle name="RIGs input totals 2 5 4 4 2 2" xfId="43871"/>
    <cellStyle name="RIGs input totals 2 5 4 4 3" xfId="22396"/>
    <cellStyle name="RIGs input totals 2 5 4 4 3 2" xfId="48810"/>
    <cellStyle name="RIGs input totals 2 5 4 4 4" xfId="33411"/>
    <cellStyle name="RIGs input totals 2 5 4 5" xfId="7947"/>
    <cellStyle name="RIGs input totals 2 5 4 5 2" xfId="18614"/>
    <cellStyle name="RIGs input totals 2 5 4 5 2 2" xfId="45029"/>
    <cellStyle name="RIGs input totals 2 5 4 5 3" xfId="16811"/>
    <cellStyle name="RIGs input totals 2 5 4 5 3 2" xfId="43229"/>
    <cellStyle name="RIGs input totals 2 5 4 6" xfId="13133"/>
    <cellStyle name="RIGs input totals 2 5 4 6 2" xfId="39554"/>
    <cellStyle name="RIGs input totals 2 5 4 7" xfId="26288"/>
    <cellStyle name="RIGs input totals 2 5 4 7 2" xfId="52702"/>
    <cellStyle name="RIGs input totals 2 5 5" xfId="4896"/>
    <cellStyle name="RIGs input totals 2 5 5 2" xfId="15673"/>
    <cellStyle name="RIGs input totals 2 5 5 2 2" xfId="42093"/>
    <cellStyle name="RIGs input totals 2 5 5 3" xfId="25093"/>
    <cellStyle name="RIGs input totals 2 5 5 3 2" xfId="51507"/>
    <cellStyle name="RIGs input totals 2 5 5 4" xfId="31566"/>
    <cellStyle name="RIGs input totals 2 5 6" xfId="4332"/>
    <cellStyle name="RIGs input totals 2 5 6 2" xfId="15110"/>
    <cellStyle name="RIGs input totals 2 5 6 2 2" xfId="41530"/>
    <cellStyle name="RIGs input totals 2 5 6 3" xfId="22215"/>
    <cellStyle name="RIGs input totals 2 5 6 3 2" xfId="48629"/>
    <cellStyle name="RIGs input totals 2 5 6 4" xfId="31002"/>
    <cellStyle name="RIGs input totals 2 5 7" xfId="8234"/>
    <cellStyle name="RIGs input totals 2 5 7 2" xfId="18895"/>
    <cellStyle name="RIGs input totals 2 5 7 2 2" xfId="45309"/>
    <cellStyle name="RIGs input totals 2 5 7 3" xfId="26011"/>
    <cellStyle name="RIGs input totals 2 5 7 3 2" xfId="52425"/>
    <cellStyle name="RIGs input totals 2 5_3.15 Additional Data" xfId="2320"/>
    <cellStyle name="RIGs input totals 2 6" xfId="1479"/>
    <cellStyle name="RIGs input totals 2 6 2" xfId="3473"/>
    <cellStyle name="RIGs input totals 2 6 2 2" xfId="14258"/>
    <cellStyle name="RIGs input totals 2 6 2 2 2" xfId="40678"/>
    <cellStyle name="RIGs input totals 2 6 2 3" xfId="27686"/>
    <cellStyle name="RIGs input totals 2 6 2 3 2" xfId="54100"/>
    <cellStyle name="RIGs input totals 2 6 2 4" xfId="30143"/>
    <cellStyle name="RIGs input totals 2 6 3" xfId="4703"/>
    <cellStyle name="RIGs input totals 2 6 3 2" xfId="15480"/>
    <cellStyle name="RIGs input totals 2 6 3 2 2" xfId="41900"/>
    <cellStyle name="RIGs input totals 2 6 3 3" xfId="24095"/>
    <cellStyle name="RIGs input totals 2 6 3 3 2" xfId="50509"/>
    <cellStyle name="RIGs input totals 2 6 3 4" xfId="31373"/>
    <cellStyle name="RIGs input totals 2 6 4" xfId="3414"/>
    <cellStyle name="RIGs input totals 2 6 4 2" xfId="14200"/>
    <cellStyle name="RIGs input totals 2 6 4 2 2" xfId="40620"/>
    <cellStyle name="RIGs input totals 2 6 4 3" xfId="24561"/>
    <cellStyle name="RIGs input totals 2 6 4 3 2" xfId="50975"/>
    <cellStyle name="RIGs input totals 2 6 4 4" xfId="30084"/>
    <cellStyle name="RIGs input totals 2 6 5" xfId="3369"/>
    <cellStyle name="RIGs input totals 2 6 5 2" xfId="25512"/>
    <cellStyle name="RIGs input totals 2 6 5 2 2" xfId="51926"/>
    <cellStyle name="RIGs input totals 2 6 5 3" xfId="30039"/>
    <cellStyle name="RIGs input totals 2 6 6" xfId="6489"/>
    <cellStyle name="RIGs input totals 2 6 6 2" xfId="23387"/>
    <cellStyle name="RIGs input totals 2 6 6 2 2" xfId="49801"/>
    <cellStyle name="RIGs input totals 2 6 6 3" xfId="33159"/>
    <cellStyle name="RIGs input totals 2 6 7" xfId="7088"/>
    <cellStyle name="RIGs input totals 2 6 7 2" xfId="17776"/>
    <cellStyle name="RIGs input totals 2 6 7 2 2" xfId="44193"/>
    <cellStyle name="RIGs input totals 2 6 7 3" xfId="22127"/>
    <cellStyle name="RIGs input totals 2 6 7 3 2" xfId="48541"/>
    <cellStyle name="RIGs input totals 2 6 7 4" xfId="33758"/>
    <cellStyle name="RIGs input totals 2 6 8" xfId="27662"/>
    <cellStyle name="RIGs input totals 2 6 8 2" xfId="54076"/>
    <cellStyle name="RIGs input totals 2 7" xfId="2307"/>
    <cellStyle name="RIGs input totals 2 7 2" xfId="4231"/>
    <cellStyle name="RIGs input totals 2 7 2 2" xfId="15010"/>
    <cellStyle name="RIGs input totals 2 7 2 2 2" xfId="41430"/>
    <cellStyle name="RIGs input totals 2 7 2 3" xfId="24428"/>
    <cellStyle name="RIGs input totals 2 7 2 3 2" xfId="50842"/>
    <cellStyle name="RIGs input totals 2 7 2 4" xfId="30901"/>
    <cellStyle name="RIGs input totals 2 7 3" xfId="4959"/>
    <cellStyle name="RIGs input totals 2 7 3 2" xfId="15736"/>
    <cellStyle name="RIGs input totals 2 7 3 2 2" xfId="42156"/>
    <cellStyle name="RIGs input totals 2 7 3 3" xfId="27273"/>
    <cellStyle name="RIGs input totals 2 7 3 3 2" xfId="53687"/>
    <cellStyle name="RIGs input totals 2 7 3 4" xfId="31629"/>
    <cellStyle name="RIGs input totals 2 7 4" xfId="6733"/>
    <cellStyle name="RIGs input totals 2 7 4 2" xfId="17445"/>
    <cellStyle name="RIGs input totals 2 7 4 2 2" xfId="43863"/>
    <cellStyle name="RIGs input totals 2 7 4 3" xfId="23542"/>
    <cellStyle name="RIGs input totals 2 7 4 3 2" xfId="49956"/>
    <cellStyle name="RIGs input totals 2 7 4 4" xfId="33403"/>
    <cellStyle name="RIGs input totals 2 7 5" xfId="7939"/>
    <cellStyle name="RIGs input totals 2 7 5 2" xfId="18606"/>
    <cellStyle name="RIGs input totals 2 7 5 2 2" xfId="45021"/>
    <cellStyle name="RIGs input totals 2 7 5 3" xfId="11183"/>
    <cellStyle name="RIGs input totals 2 7 5 3 2" xfId="37604"/>
    <cellStyle name="RIGs input totals 2 7 6" xfId="13125"/>
    <cellStyle name="RIGs input totals 2 7 6 2" xfId="39546"/>
    <cellStyle name="RIGs input totals 2 7 7" xfId="26482"/>
    <cellStyle name="RIGs input totals 2 7 7 2" xfId="52896"/>
    <cellStyle name="RIGs input totals 2 8" xfId="4006"/>
    <cellStyle name="RIGs input totals 2 8 2" xfId="14789"/>
    <cellStyle name="RIGs input totals 2 8 2 2" xfId="41209"/>
    <cellStyle name="RIGs input totals 2 8 3" xfId="22861"/>
    <cellStyle name="RIGs input totals 2 8 3 2" xfId="49275"/>
    <cellStyle name="RIGs input totals 2 8 4" xfId="30676"/>
    <cellStyle name="RIGs input totals 2 9" xfId="10"/>
    <cellStyle name="RIGs input totals 2 9 2" xfId="11114"/>
    <cellStyle name="RIGs input totals 2 9 2 2" xfId="37535"/>
    <cellStyle name="RIGs input totals 2 9 3" xfId="23486"/>
    <cellStyle name="RIGs input totals 2 9 3 2" xfId="49900"/>
    <cellStyle name="RIGs input totals 2 9 4" xfId="28742"/>
    <cellStyle name="RIGs input totals 2_3.15 Additional Data" xfId="2321"/>
    <cellStyle name="RIGs input totals 3" xfId="1165"/>
    <cellStyle name="RIGs input totals 3 2" xfId="1166"/>
    <cellStyle name="RIGs input totals 3 2 2" xfId="1487"/>
    <cellStyle name="RIGs input totals 3 2 2 2" xfId="3481"/>
    <cellStyle name="RIGs input totals 3 2 2 2 2" xfId="14266"/>
    <cellStyle name="RIGs input totals 3 2 2 2 2 2" xfId="40686"/>
    <cellStyle name="RIGs input totals 3 2 2 2 3" xfId="23379"/>
    <cellStyle name="RIGs input totals 3 2 2 2 3 2" xfId="49793"/>
    <cellStyle name="RIGs input totals 3 2 2 2 4" xfId="30151"/>
    <cellStyle name="RIGs input totals 3 2 2 3" xfId="5056"/>
    <cellStyle name="RIGs input totals 3 2 2 3 2" xfId="15833"/>
    <cellStyle name="RIGs input totals 3 2 2 3 2 2" xfId="42252"/>
    <cellStyle name="RIGs input totals 3 2 2 3 3" xfId="27122"/>
    <cellStyle name="RIGs input totals 3 2 2 3 3 2" xfId="53536"/>
    <cellStyle name="RIGs input totals 3 2 2 3 4" xfId="31726"/>
    <cellStyle name="RIGs input totals 3 2 2 4" xfId="4921"/>
    <cellStyle name="RIGs input totals 3 2 2 4 2" xfId="15698"/>
    <cellStyle name="RIGs input totals 3 2 2 4 2 2" xfId="42118"/>
    <cellStyle name="RIGs input totals 3 2 2 4 3" xfId="24062"/>
    <cellStyle name="RIGs input totals 3 2 2 4 3 2" xfId="50476"/>
    <cellStyle name="RIGs input totals 3 2 2 4 4" xfId="31591"/>
    <cellStyle name="RIGs input totals 3 2 2 5" xfId="5884"/>
    <cellStyle name="RIGs input totals 3 2 2 5 2" xfId="28112"/>
    <cellStyle name="RIGs input totals 3 2 2 5 2 2" xfId="54526"/>
    <cellStyle name="RIGs input totals 3 2 2 5 3" xfId="32554"/>
    <cellStyle name="RIGs input totals 3 2 2 6" xfId="6817"/>
    <cellStyle name="RIGs input totals 3 2 2 6 2" xfId="22787"/>
    <cellStyle name="RIGs input totals 3 2 2 6 2 2" xfId="49201"/>
    <cellStyle name="RIGs input totals 3 2 2 6 3" xfId="33487"/>
    <cellStyle name="RIGs input totals 3 2 2 7" xfId="7236"/>
    <cellStyle name="RIGs input totals 3 2 2 7 2" xfId="17903"/>
    <cellStyle name="RIGs input totals 3 2 2 7 2 2" xfId="44320"/>
    <cellStyle name="RIGs input totals 3 2 2 7 3" xfId="27366"/>
    <cellStyle name="RIGs input totals 3 2 2 7 3 2" xfId="53780"/>
    <cellStyle name="RIGs input totals 3 2 2 7 4" xfId="33906"/>
    <cellStyle name="RIGs input totals 3 2 2 8" xfId="21810"/>
    <cellStyle name="RIGs input totals 3 2 2 8 2" xfId="48224"/>
    <cellStyle name="RIGs input totals 3 2 3" xfId="2323"/>
    <cellStyle name="RIGs input totals 3 2 3 2" xfId="4242"/>
    <cellStyle name="RIGs input totals 3 2 3 2 2" xfId="15021"/>
    <cellStyle name="RIGs input totals 3 2 3 2 2 2" xfId="41441"/>
    <cellStyle name="RIGs input totals 3 2 3 2 3" xfId="26090"/>
    <cellStyle name="RIGs input totals 3 2 3 2 3 2" xfId="52504"/>
    <cellStyle name="RIGs input totals 3 2 3 2 4" xfId="30912"/>
    <cellStyle name="RIGs input totals 3 2 3 3" xfId="4970"/>
    <cellStyle name="RIGs input totals 3 2 3 3 2" xfId="15747"/>
    <cellStyle name="RIGs input totals 3 2 3 3 2 2" xfId="42167"/>
    <cellStyle name="RIGs input totals 3 2 3 3 3" xfId="22710"/>
    <cellStyle name="RIGs input totals 3 2 3 3 3 2" xfId="49124"/>
    <cellStyle name="RIGs input totals 3 2 3 3 4" xfId="31640"/>
    <cellStyle name="RIGs input totals 3 2 3 4" xfId="6744"/>
    <cellStyle name="RIGs input totals 3 2 3 4 2" xfId="17456"/>
    <cellStyle name="RIGs input totals 3 2 3 4 2 2" xfId="43874"/>
    <cellStyle name="RIGs input totals 3 2 3 4 3" xfId="22016"/>
    <cellStyle name="RIGs input totals 3 2 3 4 3 2" xfId="48430"/>
    <cellStyle name="RIGs input totals 3 2 3 4 4" xfId="33414"/>
    <cellStyle name="RIGs input totals 3 2 3 5" xfId="7950"/>
    <cellStyle name="RIGs input totals 3 2 3 5 2" xfId="18617"/>
    <cellStyle name="RIGs input totals 3 2 3 5 2 2" xfId="45032"/>
    <cellStyle name="RIGs input totals 3 2 3 5 3" xfId="16981"/>
    <cellStyle name="RIGs input totals 3 2 3 5 3 2" xfId="43399"/>
    <cellStyle name="RIGs input totals 3 2 3 6" xfId="13136"/>
    <cellStyle name="RIGs input totals 3 2 3 6 2" xfId="39557"/>
    <cellStyle name="RIGs input totals 3 2 3 7" xfId="22775"/>
    <cellStyle name="RIGs input totals 3 2 3 7 2" xfId="49189"/>
    <cellStyle name="RIGs input totals 3 2 4" xfId="4746"/>
    <cellStyle name="RIGs input totals 3 2 4 2" xfId="15523"/>
    <cellStyle name="RIGs input totals 3 2 4 2 2" xfId="41943"/>
    <cellStyle name="RIGs input totals 3 2 4 3" xfId="27270"/>
    <cellStyle name="RIGs input totals 3 2 4 3 2" xfId="53684"/>
    <cellStyle name="RIGs input totals 3 2 4 4" xfId="31416"/>
    <cellStyle name="RIGs input totals 3 2 5" xfId="5711"/>
    <cellStyle name="RIGs input totals 3 2 5 2" xfId="16473"/>
    <cellStyle name="RIGs input totals 3 2 5 2 2" xfId="42891"/>
    <cellStyle name="RIGs input totals 3 2 5 3" xfId="25164"/>
    <cellStyle name="RIGs input totals 3 2 5 3 2" xfId="51578"/>
    <cellStyle name="RIGs input totals 3 2 5 4" xfId="32381"/>
    <cellStyle name="RIGs input totals 3 2 6" xfId="8236"/>
    <cellStyle name="RIGs input totals 3 2 6 2" xfId="18897"/>
    <cellStyle name="RIGs input totals 3 2 6 2 2" xfId="45311"/>
    <cellStyle name="RIGs input totals 3 2 6 3" xfId="26013"/>
    <cellStyle name="RIGs input totals 3 2 6 3 2" xfId="52427"/>
    <cellStyle name="RIGs input totals 3 3" xfId="1486"/>
    <cellStyle name="RIGs input totals 3 3 2" xfId="3480"/>
    <cellStyle name="RIGs input totals 3 3 2 2" xfId="14265"/>
    <cellStyle name="RIGs input totals 3 3 2 2 2" xfId="40685"/>
    <cellStyle name="RIGs input totals 3 3 2 3" xfId="23453"/>
    <cellStyle name="RIGs input totals 3 3 2 3 2" xfId="49867"/>
    <cellStyle name="RIGs input totals 3 3 2 4" xfId="30150"/>
    <cellStyle name="RIGs input totals 3 3 3" xfId="3046"/>
    <cellStyle name="RIGs input totals 3 3 3 2" xfId="13838"/>
    <cellStyle name="RIGs input totals 3 3 3 2 2" xfId="40258"/>
    <cellStyle name="RIGs input totals 3 3 3 3" xfId="24493"/>
    <cellStyle name="RIGs input totals 3 3 3 3 2" xfId="50907"/>
    <cellStyle name="RIGs input totals 3 3 3 4" xfId="29716"/>
    <cellStyle name="RIGs input totals 3 3 4" xfId="4920"/>
    <cellStyle name="RIGs input totals 3 3 4 2" xfId="15697"/>
    <cellStyle name="RIGs input totals 3 3 4 2 2" xfId="42117"/>
    <cellStyle name="RIGs input totals 3 3 4 3" xfId="23469"/>
    <cellStyle name="RIGs input totals 3 3 4 3 2" xfId="49883"/>
    <cellStyle name="RIGs input totals 3 3 4 4" xfId="31590"/>
    <cellStyle name="RIGs input totals 3 3 5" xfId="4989"/>
    <cellStyle name="RIGs input totals 3 3 5 2" xfId="27498"/>
    <cellStyle name="RIGs input totals 3 3 5 2 2" xfId="53912"/>
    <cellStyle name="RIGs input totals 3 3 5 3" xfId="31659"/>
    <cellStyle name="RIGs input totals 3 3 6" xfId="2901"/>
    <cellStyle name="RIGs input totals 3 3 6 2" xfId="24031"/>
    <cellStyle name="RIGs input totals 3 3 6 2 2" xfId="50445"/>
    <cellStyle name="RIGs input totals 3 3 6 3" xfId="29571"/>
    <cellStyle name="RIGs input totals 3 3 7" xfId="2927"/>
    <cellStyle name="RIGs input totals 3 3 7 2" xfId="13719"/>
    <cellStyle name="RIGs input totals 3 3 7 2 2" xfId="40139"/>
    <cellStyle name="RIGs input totals 3 3 7 3" xfId="25194"/>
    <cellStyle name="RIGs input totals 3 3 7 3 2" xfId="51608"/>
    <cellStyle name="RIGs input totals 3 3 7 4" xfId="29597"/>
    <cellStyle name="RIGs input totals 3 3 8" xfId="24233"/>
    <cellStyle name="RIGs input totals 3 3 8 2" xfId="50647"/>
    <cellStyle name="RIGs input totals 3 4" xfId="2322"/>
    <cellStyle name="RIGs input totals 3 4 2" xfId="4241"/>
    <cellStyle name="RIGs input totals 3 4 2 2" xfId="15020"/>
    <cellStyle name="RIGs input totals 3 4 2 2 2" xfId="41440"/>
    <cellStyle name="RIGs input totals 3 4 2 3" xfId="22536"/>
    <cellStyle name="RIGs input totals 3 4 2 3 2" xfId="48950"/>
    <cellStyle name="RIGs input totals 3 4 2 4" xfId="30911"/>
    <cellStyle name="RIGs input totals 3 4 3" xfId="4969"/>
    <cellStyle name="RIGs input totals 3 4 3 2" xfId="15746"/>
    <cellStyle name="RIGs input totals 3 4 3 2 2" xfId="42166"/>
    <cellStyle name="RIGs input totals 3 4 3 3" xfId="26813"/>
    <cellStyle name="RIGs input totals 3 4 3 3 2" xfId="53227"/>
    <cellStyle name="RIGs input totals 3 4 3 4" xfId="31639"/>
    <cellStyle name="RIGs input totals 3 4 4" xfId="6743"/>
    <cellStyle name="RIGs input totals 3 4 4 2" xfId="17455"/>
    <cellStyle name="RIGs input totals 3 4 4 2 2" xfId="43873"/>
    <cellStyle name="RIGs input totals 3 4 4 3" xfId="24098"/>
    <cellStyle name="RIGs input totals 3 4 4 3 2" xfId="50512"/>
    <cellStyle name="RIGs input totals 3 4 4 4" xfId="33413"/>
    <cellStyle name="RIGs input totals 3 4 5" xfId="7949"/>
    <cellStyle name="RIGs input totals 3 4 5 2" xfId="18616"/>
    <cellStyle name="RIGs input totals 3 4 5 2 2" xfId="45031"/>
    <cellStyle name="RIGs input totals 3 4 5 3" xfId="12428"/>
    <cellStyle name="RIGs input totals 3 4 5 3 2" xfId="38849"/>
    <cellStyle name="RIGs input totals 3 4 6" xfId="13135"/>
    <cellStyle name="RIGs input totals 3 4 6 2" xfId="39556"/>
    <cellStyle name="RIGs input totals 3 4 7" xfId="24357"/>
    <cellStyle name="RIGs input totals 3 4 7 2" xfId="50771"/>
    <cellStyle name="RIGs input totals 3 5" xfId="4503"/>
    <cellStyle name="RIGs input totals 3 5 2" xfId="15281"/>
    <cellStyle name="RIGs input totals 3 5 2 2" xfId="41701"/>
    <cellStyle name="RIGs input totals 3 5 3" xfId="24425"/>
    <cellStyle name="RIGs input totals 3 5 3 2" xfId="50839"/>
    <cellStyle name="RIGs input totals 3 5 4" xfId="31173"/>
    <cellStyle name="RIGs input totals 3 6" xfId="6851"/>
    <cellStyle name="RIGs input totals 3 6 2" xfId="17556"/>
    <cellStyle name="RIGs input totals 3 6 2 2" xfId="43973"/>
    <cellStyle name="RIGs input totals 3 6 3" xfId="24100"/>
    <cellStyle name="RIGs input totals 3 6 3 2" xfId="50514"/>
    <cellStyle name="RIGs input totals 3 6 4" xfId="33521"/>
    <cellStyle name="RIGs input totals 3 7" xfId="8235"/>
    <cellStyle name="RIGs input totals 3 7 2" xfId="18896"/>
    <cellStyle name="RIGs input totals 3 7 2 2" xfId="45310"/>
    <cellStyle name="RIGs input totals 3 7 3" xfId="26012"/>
    <cellStyle name="RIGs input totals 3 7 3 2" xfId="52426"/>
    <cellStyle name="RIGs input totals 3_3.15 Additional Data" xfId="2324"/>
    <cellStyle name="RIGs input totals 4" xfId="1167"/>
    <cellStyle name="RIGs input totals 4 2" xfId="1168"/>
    <cellStyle name="RIGs input totals 4 2 2" xfId="1489"/>
    <cellStyle name="RIGs input totals 4 2 2 2" xfId="3483"/>
    <cellStyle name="RIGs input totals 4 2 2 2 2" xfId="14268"/>
    <cellStyle name="RIGs input totals 4 2 2 2 2 2" xfId="40688"/>
    <cellStyle name="RIGs input totals 4 2 2 2 3" xfId="25841"/>
    <cellStyle name="RIGs input totals 4 2 2 2 3 2" xfId="52255"/>
    <cellStyle name="RIGs input totals 4 2 2 2 4" xfId="30153"/>
    <cellStyle name="RIGs input totals 4 2 2 3" xfId="4701"/>
    <cellStyle name="RIGs input totals 4 2 2 3 2" xfId="15478"/>
    <cellStyle name="RIGs input totals 4 2 2 3 2 2" xfId="41898"/>
    <cellStyle name="RIGs input totals 4 2 2 3 3" xfId="22363"/>
    <cellStyle name="RIGs input totals 4 2 2 3 3 2" xfId="48777"/>
    <cellStyle name="RIGs input totals 4 2 2 3 4" xfId="31371"/>
    <cellStyle name="RIGs input totals 4 2 2 4" xfId="2892"/>
    <cellStyle name="RIGs input totals 4 2 2 4 2" xfId="13684"/>
    <cellStyle name="RIGs input totals 4 2 2 4 2 2" xfId="40104"/>
    <cellStyle name="RIGs input totals 4 2 2 4 3" xfId="27411"/>
    <cellStyle name="RIGs input totals 4 2 2 4 3 2" xfId="53825"/>
    <cellStyle name="RIGs input totals 4 2 2 4 4" xfId="29562"/>
    <cellStyle name="RIGs input totals 4 2 2 5" xfId="5029"/>
    <cellStyle name="RIGs input totals 4 2 2 5 2" xfId="25487"/>
    <cellStyle name="RIGs input totals 4 2 2 5 2 2" xfId="51901"/>
    <cellStyle name="RIGs input totals 4 2 2 5 3" xfId="31699"/>
    <cellStyle name="RIGs input totals 4 2 2 6" xfId="6487"/>
    <cellStyle name="RIGs input totals 4 2 2 6 2" xfId="15617"/>
    <cellStyle name="RIGs input totals 4 2 2 6 2 2" xfId="42037"/>
    <cellStyle name="RIGs input totals 4 2 2 6 3" xfId="33157"/>
    <cellStyle name="RIGs input totals 4 2 2 7" xfId="7085"/>
    <cellStyle name="RIGs input totals 4 2 2 7 2" xfId="17773"/>
    <cellStyle name="RIGs input totals 4 2 2 7 2 2" xfId="44190"/>
    <cellStyle name="RIGs input totals 4 2 2 7 3" xfId="12264"/>
    <cellStyle name="RIGs input totals 4 2 2 7 3 2" xfId="38685"/>
    <cellStyle name="RIGs input totals 4 2 2 7 4" xfId="33755"/>
    <cellStyle name="RIGs input totals 4 2 2 8" xfId="22902"/>
    <cellStyle name="RIGs input totals 4 2 2 8 2" xfId="49316"/>
    <cellStyle name="RIGs input totals 4 2 3" xfId="2326"/>
    <cellStyle name="RIGs input totals 4 2 3 2" xfId="4244"/>
    <cellStyle name="RIGs input totals 4 2 3 2 2" xfId="15023"/>
    <cellStyle name="RIGs input totals 4 2 3 2 2 2" xfId="41443"/>
    <cellStyle name="RIGs input totals 4 2 3 2 3" xfId="25033"/>
    <cellStyle name="RIGs input totals 4 2 3 2 3 2" xfId="51447"/>
    <cellStyle name="RIGs input totals 4 2 3 2 4" xfId="30914"/>
    <cellStyle name="RIGs input totals 4 2 3 3" xfId="4972"/>
    <cellStyle name="RIGs input totals 4 2 3 3 2" xfId="15749"/>
    <cellStyle name="RIGs input totals 4 2 3 3 2 2" xfId="42169"/>
    <cellStyle name="RIGs input totals 4 2 3 3 3" xfId="25140"/>
    <cellStyle name="RIGs input totals 4 2 3 3 3 2" xfId="51554"/>
    <cellStyle name="RIGs input totals 4 2 3 3 4" xfId="31642"/>
    <cellStyle name="RIGs input totals 4 2 3 4" xfId="6746"/>
    <cellStyle name="RIGs input totals 4 2 3 4 2" xfId="17458"/>
    <cellStyle name="RIGs input totals 4 2 3 4 2 2" xfId="43876"/>
    <cellStyle name="RIGs input totals 4 2 3 4 3" xfId="24870"/>
    <cellStyle name="RIGs input totals 4 2 3 4 3 2" xfId="51284"/>
    <cellStyle name="RIGs input totals 4 2 3 4 4" xfId="33416"/>
    <cellStyle name="RIGs input totals 4 2 3 5" xfId="7952"/>
    <cellStyle name="RIGs input totals 4 2 3 5 2" xfId="18619"/>
    <cellStyle name="RIGs input totals 4 2 3 5 2 2" xfId="45034"/>
    <cellStyle name="RIGs input totals 4 2 3 5 3" xfId="12422"/>
    <cellStyle name="RIGs input totals 4 2 3 5 3 2" xfId="38843"/>
    <cellStyle name="RIGs input totals 4 2 3 6" xfId="13138"/>
    <cellStyle name="RIGs input totals 4 2 3 6 2" xfId="39559"/>
    <cellStyle name="RIGs input totals 4 2 3 7" xfId="26995"/>
    <cellStyle name="RIGs input totals 4 2 3 7 2" xfId="53409"/>
    <cellStyle name="RIGs input totals 4 2 4" xfId="5096"/>
    <cellStyle name="RIGs input totals 4 2 4 2" xfId="15873"/>
    <cellStyle name="RIGs input totals 4 2 4 2 2" xfId="42292"/>
    <cellStyle name="RIGs input totals 4 2 4 3" xfId="25581"/>
    <cellStyle name="RIGs input totals 4 2 4 3 2" xfId="51995"/>
    <cellStyle name="RIGs input totals 4 2 4 4" xfId="31766"/>
    <cellStyle name="RIGs input totals 4 2 5" xfId="2881"/>
    <cellStyle name="RIGs input totals 4 2 5 2" xfId="13673"/>
    <cellStyle name="RIGs input totals 4 2 5 2 2" xfId="40093"/>
    <cellStyle name="RIGs input totals 4 2 5 3" xfId="21765"/>
    <cellStyle name="RIGs input totals 4 2 5 3 2" xfId="48179"/>
    <cellStyle name="RIGs input totals 4 2 5 4" xfId="29551"/>
    <cellStyle name="RIGs input totals 4 2 6" xfId="8238"/>
    <cellStyle name="RIGs input totals 4 2 6 2" xfId="18899"/>
    <cellStyle name="RIGs input totals 4 2 6 2 2" xfId="45313"/>
    <cellStyle name="RIGs input totals 4 2 6 3" xfId="26015"/>
    <cellStyle name="RIGs input totals 4 2 6 3 2" xfId="52429"/>
    <cellStyle name="RIGs input totals 4 3" xfId="1488"/>
    <cellStyle name="RIGs input totals 4 3 2" xfId="3482"/>
    <cellStyle name="RIGs input totals 4 3 2 2" xfId="14267"/>
    <cellStyle name="RIGs input totals 4 3 2 2 2" xfId="40687"/>
    <cellStyle name="RIGs input totals 4 3 2 3" xfId="22227"/>
    <cellStyle name="RIGs input totals 4 3 2 3 2" xfId="48641"/>
    <cellStyle name="RIGs input totals 4 3 2 4" xfId="30152"/>
    <cellStyle name="RIGs input totals 4 3 3" xfId="4115"/>
    <cellStyle name="RIGs input totals 4 3 3 2" xfId="14897"/>
    <cellStyle name="RIGs input totals 4 3 3 2 2" xfId="41317"/>
    <cellStyle name="RIGs input totals 4 3 3 3" xfId="22457"/>
    <cellStyle name="RIGs input totals 4 3 3 3 2" xfId="48871"/>
    <cellStyle name="RIGs input totals 4 3 3 4" xfId="30785"/>
    <cellStyle name="RIGs input totals 4 3 4" xfId="3417"/>
    <cellStyle name="RIGs input totals 4 3 4 2" xfId="14203"/>
    <cellStyle name="RIGs input totals 4 3 4 2 2" xfId="40623"/>
    <cellStyle name="RIGs input totals 4 3 4 3" xfId="25351"/>
    <cellStyle name="RIGs input totals 4 3 4 3 2" xfId="51765"/>
    <cellStyle name="RIGs input totals 4 3 4 4" xfId="30087"/>
    <cellStyle name="RIGs input totals 4 3 5" xfId="5296"/>
    <cellStyle name="RIGs input totals 4 3 5 2" xfId="26101"/>
    <cellStyle name="RIGs input totals 4 3 5 2 2" xfId="52515"/>
    <cellStyle name="RIGs input totals 4 3 5 3" xfId="31966"/>
    <cellStyle name="RIGs input totals 4 3 6" xfId="5588"/>
    <cellStyle name="RIGs input totals 4 3 6 2" xfId="27982"/>
    <cellStyle name="RIGs input totals 4 3 6 2 2" xfId="54396"/>
    <cellStyle name="RIGs input totals 4 3 6 3" xfId="32258"/>
    <cellStyle name="RIGs input totals 4 3 7" xfId="4450"/>
    <cellStyle name="RIGs input totals 4 3 7 2" xfId="15228"/>
    <cellStyle name="RIGs input totals 4 3 7 2 2" xfId="41648"/>
    <cellStyle name="RIGs input totals 4 3 7 3" xfId="26588"/>
    <cellStyle name="RIGs input totals 4 3 7 3 2" xfId="53002"/>
    <cellStyle name="RIGs input totals 4 3 7 4" xfId="31120"/>
    <cellStyle name="RIGs input totals 4 3 8" xfId="27182"/>
    <cellStyle name="RIGs input totals 4 3 8 2" xfId="53596"/>
    <cellStyle name="RIGs input totals 4 4" xfId="2325"/>
    <cellStyle name="RIGs input totals 4 4 2" xfId="4243"/>
    <cellStyle name="RIGs input totals 4 4 2 2" xfId="15022"/>
    <cellStyle name="RIGs input totals 4 4 2 2 2" xfId="41442"/>
    <cellStyle name="RIGs input totals 4 4 2 3" xfId="24839"/>
    <cellStyle name="RIGs input totals 4 4 2 3 2" xfId="51253"/>
    <cellStyle name="RIGs input totals 4 4 2 4" xfId="30913"/>
    <cellStyle name="RIGs input totals 4 4 3" xfId="4971"/>
    <cellStyle name="RIGs input totals 4 4 3 2" xfId="15748"/>
    <cellStyle name="RIGs input totals 4 4 3 2 2" xfId="42168"/>
    <cellStyle name="RIGs input totals 4 4 3 3" xfId="25649"/>
    <cellStyle name="RIGs input totals 4 4 3 3 2" xfId="52063"/>
    <cellStyle name="RIGs input totals 4 4 3 4" xfId="31641"/>
    <cellStyle name="RIGs input totals 4 4 4" xfId="6745"/>
    <cellStyle name="RIGs input totals 4 4 4 2" xfId="17457"/>
    <cellStyle name="RIGs input totals 4 4 4 2 2" xfId="43875"/>
    <cellStyle name="RIGs input totals 4 4 4 3" xfId="25749"/>
    <cellStyle name="RIGs input totals 4 4 4 3 2" xfId="52163"/>
    <cellStyle name="RIGs input totals 4 4 4 4" xfId="33415"/>
    <cellStyle name="RIGs input totals 4 4 5" xfId="7951"/>
    <cellStyle name="RIGs input totals 4 4 5 2" xfId="18618"/>
    <cellStyle name="RIGs input totals 4 4 5 2 2" xfId="45033"/>
    <cellStyle name="RIGs input totals 4 4 5 3" xfId="16067"/>
    <cellStyle name="RIGs input totals 4 4 5 3 2" xfId="42486"/>
    <cellStyle name="RIGs input totals 4 4 6" xfId="13137"/>
    <cellStyle name="RIGs input totals 4 4 6 2" xfId="39558"/>
    <cellStyle name="RIGs input totals 4 4 7" xfId="22103"/>
    <cellStyle name="RIGs input totals 4 4 7 2" xfId="48517"/>
    <cellStyle name="RIGs input totals 4 5" xfId="3720"/>
    <cellStyle name="RIGs input totals 4 5 2" xfId="14504"/>
    <cellStyle name="RIGs input totals 4 5 2 2" xfId="40924"/>
    <cellStyle name="RIGs input totals 4 5 3" xfId="26756"/>
    <cellStyle name="RIGs input totals 4 5 3 2" xfId="53170"/>
    <cellStyle name="RIGs input totals 4 5 4" xfId="30390"/>
    <cellStyle name="RIGs input totals 4 6" xfId="6524"/>
    <cellStyle name="RIGs input totals 4 6 2" xfId="17249"/>
    <cellStyle name="RIGs input totals 4 6 2 2" xfId="43667"/>
    <cellStyle name="RIGs input totals 4 6 3" xfId="11305"/>
    <cellStyle name="RIGs input totals 4 6 3 2" xfId="37726"/>
    <cellStyle name="RIGs input totals 4 6 4" xfId="33194"/>
    <cellStyle name="RIGs input totals 4 7" xfId="8237"/>
    <cellStyle name="RIGs input totals 4 7 2" xfId="18898"/>
    <cellStyle name="RIGs input totals 4 7 2 2" xfId="45312"/>
    <cellStyle name="RIGs input totals 4 7 3" xfId="26014"/>
    <cellStyle name="RIGs input totals 4 7 3 2" xfId="52428"/>
    <cellStyle name="RIGs input totals 4_3.15 Additional Data" xfId="2327"/>
    <cellStyle name="RIGs input totals 5" xfId="1169"/>
    <cellStyle name="RIGs input totals 5 2" xfId="1170"/>
    <cellStyle name="RIGs input totals 5 2 2" xfId="1339"/>
    <cellStyle name="RIGs input totals 5 2 2 2" xfId="1601"/>
    <cellStyle name="RIGs input totals 5 2 2 2 2" xfId="3594"/>
    <cellStyle name="RIGs input totals 5 2 2 2 2 2" xfId="14379"/>
    <cellStyle name="RIGs input totals 5 2 2 2 2 2 2" xfId="40799"/>
    <cellStyle name="RIGs input totals 5 2 2 2 2 3" xfId="27501"/>
    <cellStyle name="RIGs input totals 5 2 2 2 2 3 2" xfId="53915"/>
    <cellStyle name="RIGs input totals 5 2 2 2 2 4" xfId="30264"/>
    <cellStyle name="RIGs input totals 5 2 2 2 3" xfId="2841"/>
    <cellStyle name="RIGs input totals 5 2 2 2 3 2" xfId="13633"/>
    <cellStyle name="RIGs input totals 5 2 2 2 3 2 2" xfId="40053"/>
    <cellStyle name="RIGs input totals 5 2 2 2 3 3" xfId="24723"/>
    <cellStyle name="RIGs input totals 5 2 2 2 3 3 2" xfId="51137"/>
    <cellStyle name="RIGs input totals 5 2 2 2 3 4" xfId="29511"/>
    <cellStyle name="RIGs input totals 5 2 2 2 4" xfId="5460"/>
    <cellStyle name="RIGs input totals 5 2 2 2 4 2" xfId="16233"/>
    <cellStyle name="RIGs input totals 5 2 2 2 4 2 2" xfId="42652"/>
    <cellStyle name="RIGs input totals 5 2 2 2 4 3" xfId="23167"/>
    <cellStyle name="RIGs input totals 5 2 2 2 4 3 2" xfId="49581"/>
    <cellStyle name="RIGs input totals 5 2 2 2 4 4" xfId="32130"/>
    <cellStyle name="RIGs input totals 5 2 2 2 5" xfId="3761"/>
    <cellStyle name="RIGs input totals 5 2 2 2 5 2" xfId="24933"/>
    <cellStyle name="RIGs input totals 5 2 2 2 5 2 2" xfId="51347"/>
    <cellStyle name="RIGs input totals 5 2 2 2 5 3" xfId="30431"/>
    <cellStyle name="RIGs input totals 5 2 2 2 6" xfId="6652"/>
    <cellStyle name="RIGs input totals 5 2 2 2 6 2" xfId="22985"/>
    <cellStyle name="RIGs input totals 5 2 2 2 6 2 2" xfId="49399"/>
    <cellStyle name="RIGs input totals 5 2 2 2 6 3" xfId="33322"/>
    <cellStyle name="RIGs input totals 5 2 2 2 7" xfId="3405"/>
    <cellStyle name="RIGs input totals 5 2 2 2 7 2" xfId="14191"/>
    <cellStyle name="RIGs input totals 5 2 2 2 7 2 2" xfId="40611"/>
    <cellStyle name="RIGs input totals 5 2 2 2 7 3" xfId="22467"/>
    <cellStyle name="RIGs input totals 5 2 2 2 7 3 2" xfId="48881"/>
    <cellStyle name="RIGs input totals 5 2 2 2 7 4" xfId="30075"/>
    <cellStyle name="RIGs input totals 5 2 2 2 8" xfId="24665"/>
    <cellStyle name="RIGs input totals 5 2 2 2 8 2" xfId="51079"/>
    <cellStyle name="RIGs input totals 5 2 2 3" xfId="2330"/>
    <cellStyle name="RIGs input totals 5 2 2 3 2" xfId="4247"/>
    <cellStyle name="RIGs input totals 5 2 2 3 2 2" xfId="15026"/>
    <cellStyle name="RIGs input totals 5 2 2 3 2 2 2" xfId="41446"/>
    <cellStyle name="RIGs input totals 5 2 2 3 2 3" xfId="23180"/>
    <cellStyle name="RIGs input totals 5 2 2 3 2 3 2" xfId="49594"/>
    <cellStyle name="RIGs input totals 5 2 2 3 2 4" xfId="30917"/>
    <cellStyle name="RIGs input totals 5 2 2 3 3" xfId="4975"/>
    <cellStyle name="RIGs input totals 5 2 2 3 3 2" xfId="15752"/>
    <cellStyle name="RIGs input totals 5 2 2 3 3 2 2" xfId="42172"/>
    <cellStyle name="RIGs input totals 5 2 2 3 3 3" xfId="23154"/>
    <cellStyle name="RIGs input totals 5 2 2 3 3 3 2" xfId="49568"/>
    <cellStyle name="RIGs input totals 5 2 2 3 3 4" xfId="31645"/>
    <cellStyle name="RIGs input totals 5 2 2 3 4" xfId="6749"/>
    <cellStyle name="RIGs input totals 5 2 2 3 4 2" xfId="17461"/>
    <cellStyle name="RIGs input totals 5 2 2 3 4 2 2" xfId="43879"/>
    <cellStyle name="RIGs input totals 5 2 2 3 4 3" xfId="11357"/>
    <cellStyle name="RIGs input totals 5 2 2 3 4 3 2" xfId="37778"/>
    <cellStyle name="RIGs input totals 5 2 2 3 4 4" xfId="33419"/>
    <cellStyle name="RIGs input totals 5 2 2 3 5" xfId="7955"/>
    <cellStyle name="RIGs input totals 5 2 2 3 5 2" xfId="18622"/>
    <cellStyle name="RIGs input totals 5 2 2 3 5 2 2" xfId="45037"/>
    <cellStyle name="RIGs input totals 5 2 2 3 5 3" xfId="11174"/>
    <cellStyle name="RIGs input totals 5 2 2 3 5 3 2" xfId="37595"/>
    <cellStyle name="RIGs input totals 5 2 2 3 6" xfId="13141"/>
    <cellStyle name="RIGs input totals 5 2 2 3 6 2" xfId="39562"/>
    <cellStyle name="RIGs input totals 5 2 2 3 7" xfId="26693"/>
    <cellStyle name="RIGs input totals 5 2 2 3 7 2" xfId="53107"/>
    <cellStyle name="RIGs input totals 5 2 2 4" xfId="8293"/>
    <cellStyle name="RIGs input totals 5 2 2 4 2" xfId="18954"/>
    <cellStyle name="RIGs input totals 5 2 2 4 2 2" xfId="45368"/>
    <cellStyle name="RIGs input totals 5 2 2 4 3" xfId="26060"/>
    <cellStyle name="RIGs input totals 5 2 2 4 3 2" xfId="52474"/>
    <cellStyle name="RIGs input totals 5 2 3" xfId="1491"/>
    <cellStyle name="RIGs input totals 5 2 3 2" xfId="3485"/>
    <cellStyle name="RIGs input totals 5 2 3 2 2" xfId="14270"/>
    <cellStyle name="RIGs input totals 5 2 3 2 2 2" xfId="40690"/>
    <cellStyle name="RIGs input totals 5 2 3 2 3" xfId="25013"/>
    <cellStyle name="RIGs input totals 5 2 3 2 3 2" xfId="51427"/>
    <cellStyle name="RIGs input totals 5 2 3 2 4" xfId="30155"/>
    <cellStyle name="RIGs input totals 5 2 3 3" xfId="3047"/>
    <cellStyle name="RIGs input totals 5 2 3 3 2" xfId="13839"/>
    <cellStyle name="RIGs input totals 5 2 3 3 2 2" xfId="40259"/>
    <cellStyle name="RIGs input totals 5 2 3 3 3" xfId="23773"/>
    <cellStyle name="RIGs input totals 5 2 3 3 3 2" xfId="50187"/>
    <cellStyle name="RIGs input totals 5 2 3 3 4" xfId="29717"/>
    <cellStyle name="RIGs input totals 5 2 3 4" xfId="3359"/>
    <cellStyle name="RIGs input totals 5 2 3 4 2" xfId="14146"/>
    <cellStyle name="RIGs input totals 5 2 3 4 2 2" xfId="40566"/>
    <cellStyle name="RIGs input totals 5 2 3 4 3" xfId="25198"/>
    <cellStyle name="RIGs input totals 5 2 3 4 3 2" xfId="51612"/>
    <cellStyle name="RIGs input totals 5 2 3 4 4" xfId="30029"/>
    <cellStyle name="RIGs input totals 5 2 3 5" xfId="4149"/>
    <cellStyle name="RIGs input totals 5 2 3 5 2" xfId="25501"/>
    <cellStyle name="RIGs input totals 5 2 3 5 2 2" xfId="51915"/>
    <cellStyle name="RIGs input totals 5 2 3 5 3" xfId="30819"/>
    <cellStyle name="RIGs input totals 5 2 3 6" xfId="4164"/>
    <cellStyle name="RIGs input totals 5 2 3 6 2" xfId="27575"/>
    <cellStyle name="RIGs input totals 5 2 3 6 2 2" xfId="53989"/>
    <cellStyle name="RIGs input totals 5 2 3 6 3" xfId="30834"/>
    <cellStyle name="RIGs input totals 5 2 3 7" xfId="5433"/>
    <cellStyle name="RIGs input totals 5 2 3 7 2" xfId="16206"/>
    <cellStyle name="RIGs input totals 5 2 3 7 2 2" xfId="42625"/>
    <cellStyle name="RIGs input totals 5 2 3 7 3" xfId="26458"/>
    <cellStyle name="RIGs input totals 5 2 3 7 3 2" xfId="52872"/>
    <cellStyle name="RIGs input totals 5 2 3 7 4" xfId="32103"/>
    <cellStyle name="RIGs input totals 5 2 3 8" xfId="21818"/>
    <cellStyle name="RIGs input totals 5 2 3 8 2" xfId="48232"/>
    <cellStyle name="RIGs input totals 5 2 4" xfId="2329"/>
    <cellStyle name="RIGs input totals 5 2 4 2" xfId="4246"/>
    <cellStyle name="RIGs input totals 5 2 4 2 2" xfId="15025"/>
    <cellStyle name="RIGs input totals 5 2 4 2 2 2" xfId="41445"/>
    <cellStyle name="RIGs input totals 5 2 4 2 3" xfId="21998"/>
    <cellStyle name="RIGs input totals 5 2 4 2 3 2" xfId="48412"/>
    <cellStyle name="RIGs input totals 5 2 4 2 4" xfId="30916"/>
    <cellStyle name="RIGs input totals 5 2 4 3" xfId="4974"/>
    <cellStyle name="RIGs input totals 5 2 4 3 2" xfId="15751"/>
    <cellStyle name="RIGs input totals 5 2 4 3 2 2" xfId="42171"/>
    <cellStyle name="RIGs input totals 5 2 4 3 3" xfId="23196"/>
    <cellStyle name="RIGs input totals 5 2 4 3 3 2" xfId="49610"/>
    <cellStyle name="RIGs input totals 5 2 4 3 4" xfId="31644"/>
    <cellStyle name="RIGs input totals 5 2 4 4" xfId="6748"/>
    <cellStyle name="RIGs input totals 5 2 4 4 2" xfId="17460"/>
    <cellStyle name="RIGs input totals 5 2 4 4 2 2" xfId="43878"/>
    <cellStyle name="RIGs input totals 5 2 4 4 3" xfId="22979"/>
    <cellStyle name="RIGs input totals 5 2 4 4 3 2" xfId="49393"/>
    <cellStyle name="RIGs input totals 5 2 4 4 4" xfId="33418"/>
    <cellStyle name="RIGs input totals 5 2 4 5" xfId="7954"/>
    <cellStyle name="RIGs input totals 5 2 4 5 2" xfId="18621"/>
    <cellStyle name="RIGs input totals 5 2 4 5 2 2" xfId="45036"/>
    <cellStyle name="RIGs input totals 5 2 4 5 3" xfId="17219"/>
    <cellStyle name="RIGs input totals 5 2 4 5 3 2" xfId="43637"/>
    <cellStyle name="RIGs input totals 5 2 4 6" xfId="13140"/>
    <cellStyle name="RIGs input totals 5 2 4 6 2" xfId="39561"/>
    <cellStyle name="RIGs input totals 5 2 4 7" xfId="27442"/>
    <cellStyle name="RIGs input totals 5 2 4 7 2" xfId="53856"/>
    <cellStyle name="RIGs input totals 5 2 5" xfId="4748"/>
    <cellStyle name="RIGs input totals 5 2 5 2" xfId="15525"/>
    <cellStyle name="RIGs input totals 5 2 5 2 2" xfId="41945"/>
    <cellStyle name="RIGs input totals 5 2 5 3" xfId="25690"/>
    <cellStyle name="RIGs input totals 5 2 5 3 2" xfId="52104"/>
    <cellStyle name="RIGs input totals 5 2 5 4" xfId="31418"/>
    <cellStyle name="RIGs input totals 5 2 6" xfId="6850"/>
    <cellStyle name="RIGs input totals 5 2 6 2" xfId="17555"/>
    <cellStyle name="RIGs input totals 5 2 6 2 2" xfId="43972"/>
    <cellStyle name="RIGs input totals 5 2 6 3" xfId="12075"/>
    <cellStyle name="RIGs input totals 5 2 6 3 2" xfId="38496"/>
    <cellStyle name="RIGs input totals 5 2 6 4" xfId="33520"/>
    <cellStyle name="RIGs input totals 5 2 7" xfId="8240"/>
    <cellStyle name="RIGs input totals 5 2 7 2" xfId="18901"/>
    <cellStyle name="RIGs input totals 5 2 7 2 2" xfId="45315"/>
    <cellStyle name="RIGs input totals 5 2 7 3" xfId="26017"/>
    <cellStyle name="RIGs input totals 5 2 7 3 2" xfId="52431"/>
    <cellStyle name="RIGs input totals 5 2_3.15 Additional Data" xfId="2331"/>
    <cellStyle name="RIGs input totals 5 3" xfId="1490"/>
    <cellStyle name="RIGs input totals 5 3 2" xfId="3484"/>
    <cellStyle name="RIGs input totals 5 3 2 2" xfId="14269"/>
    <cellStyle name="RIGs input totals 5 3 2 2 2" xfId="40689"/>
    <cellStyle name="RIGs input totals 5 3 2 3" xfId="25384"/>
    <cellStyle name="RIGs input totals 5 3 2 3 2" xfId="51798"/>
    <cellStyle name="RIGs input totals 5 3 2 4" xfId="30154"/>
    <cellStyle name="RIGs input totals 5 3 3" xfId="3375"/>
    <cellStyle name="RIGs input totals 5 3 3 2" xfId="14162"/>
    <cellStyle name="RIGs input totals 5 3 3 2 2" xfId="40582"/>
    <cellStyle name="RIGs input totals 5 3 3 3" xfId="23305"/>
    <cellStyle name="RIGs input totals 5 3 3 3 2" xfId="49719"/>
    <cellStyle name="RIGs input totals 5 3 3 4" xfId="30045"/>
    <cellStyle name="RIGs input totals 5 3 4" xfId="2812"/>
    <cellStyle name="RIGs input totals 5 3 4 2" xfId="13604"/>
    <cellStyle name="RIGs input totals 5 3 4 2 2" xfId="40024"/>
    <cellStyle name="RIGs input totals 5 3 4 3" xfId="28062"/>
    <cellStyle name="RIGs input totals 5 3 4 3 2" xfId="54476"/>
    <cellStyle name="RIGs input totals 5 3 4 4" xfId="29482"/>
    <cellStyle name="RIGs input totals 5 3 5" xfId="6239"/>
    <cellStyle name="RIGs input totals 5 3 5 2" xfId="23784"/>
    <cellStyle name="RIGs input totals 5 3 5 2 2" xfId="50198"/>
    <cellStyle name="RIGs input totals 5 3 5 3" xfId="32909"/>
    <cellStyle name="RIGs input totals 5 3 6" xfId="5900"/>
    <cellStyle name="RIGs input totals 5 3 6 2" xfId="28074"/>
    <cellStyle name="RIGs input totals 5 3 6 2 2" xfId="54488"/>
    <cellStyle name="RIGs input totals 5 3 6 3" xfId="32570"/>
    <cellStyle name="RIGs input totals 5 3 7" xfId="6354"/>
    <cellStyle name="RIGs input totals 5 3 7 2" xfId="17091"/>
    <cellStyle name="RIGs input totals 5 3 7 2 2" xfId="43509"/>
    <cellStyle name="RIGs input totals 5 3 7 3" xfId="23800"/>
    <cellStyle name="RIGs input totals 5 3 7 3 2" xfId="50214"/>
    <cellStyle name="RIGs input totals 5 3 7 4" xfId="33024"/>
    <cellStyle name="RIGs input totals 5 3 8" xfId="26845"/>
    <cellStyle name="RIGs input totals 5 3 8 2" xfId="53259"/>
    <cellStyle name="RIGs input totals 5 4" xfId="2328"/>
    <cellStyle name="RIGs input totals 5 4 2" xfId="4245"/>
    <cellStyle name="RIGs input totals 5 4 2 2" xfId="15024"/>
    <cellStyle name="RIGs input totals 5 4 2 2 2" xfId="41444"/>
    <cellStyle name="RIGs input totals 5 4 2 3" xfId="22022"/>
    <cellStyle name="RIGs input totals 5 4 2 3 2" xfId="48436"/>
    <cellStyle name="RIGs input totals 5 4 2 4" xfId="30915"/>
    <cellStyle name="RIGs input totals 5 4 3" xfId="4973"/>
    <cellStyle name="RIGs input totals 5 4 3 2" xfId="15750"/>
    <cellStyle name="RIGs input totals 5 4 3 2 2" xfId="42170"/>
    <cellStyle name="RIGs input totals 5 4 3 3" xfId="24422"/>
    <cellStyle name="RIGs input totals 5 4 3 3 2" xfId="50836"/>
    <cellStyle name="RIGs input totals 5 4 3 4" xfId="31643"/>
    <cellStyle name="RIGs input totals 5 4 4" xfId="6747"/>
    <cellStyle name="RIGs input totals 5 4 4 2" xfId="17459"/>
    <cellStyle name="RIGs input totals 5 4 4 2 2" xfId="43877"/>
    <cellStyle name="RIGs input totals 5 4 4 3" xfId="23543"/>
    <cellStyle name="RIGs input totals 5 4 4 3 2" xfId="49957"/>
    <cellStyle name="RIGs input totals 5 4 4 4" xfId="33417"/>
    <cellStyle name="RIGs input totals 5 4 5" xfId="7953"/>
    <cellStyle name="RIGs input totals 5 4 5 2" xfId="18620"/>
    <cellStyle name="RIGs input totals 5 4 5 2 2" xfId="45035"/>
    <cellStyle name="RIGs input totals 5 4 5 3" xfId="14156"/>
    <cellStyle name="RIGs input totals 5 4 5 3 2" xfId="40576"/>
    <cellStyle name="RIGs input totals 5 4 6" xfId="13139"/>
    <cellStyle name="RIGs input totals 5 4 6 2" xfId="39560"/>
    <cellStyle name="RIGs input totals 5 4 7" xfId="26300"/>
    <cellStyle name="RIGs input totals 5 4 7 2" xfId="52714"/>
    <cellStyle name="RIGs input totals 5 5" xfId="4505"/>
    <cellStyle name="RIGs input totals 5 5 2" xfId="15283"/>
    <cellStyle name="RIGs input totals 5 5 2 2" xfId="41703"/>
    <cellStyle name="RIGs input totals 5 5 3" xfId="27974"/>
    <cellStyle name="RIGs input totals 5 5 3 2" xfId="54388"/>
    <cellStyle name="RIGs input totals 5 5 4" xfId="31175"/>
    <cellStyle name="RIGs input totals 5 6" xfId="5694"/>
    <cellStyle name="RIGs input totals 5 6 2" xfId="16457"/>
    <cellStyle name="RIGs input totals 5 6 2 2" xfId="42875"/>
    <cellStyle name="RIGs input totals 5 6 3" xfId="26162"/>
    <cellStyle name="RIGs input totals 5 6 3 2" xfId="52576"/>
    <cellStyle name="RIGs input totals 5 6 4" xfId="32364"/>
    <cellStyle name="RIGs input totals 5 7" xfId="8239"/>
    <cellStyle name="RIGs input totals 5 7 2" xfId="18900"/>
    <cellStyle name="RIGs input totals 5 7 2 2" xfId="45314"/>
    <cellStyle name="RIGs input totals 5 7 3" xfId="26016"/>
    <cellStyle name="RIGs input totals 5 7 3 2" xfId="52430"/>
    <cellStyle name="RIGs input totals 5_3.15 Additional Data" xfId="2332"/>
    <cellStyle name="RIGs input totals 6" xfId="1171"/>
    <cellStyle name="RIGs input totals 6 2" xfId="1492"/>
    <cellStyle name="RIGs input totals 6 2 2" xfId="3486"/>
    <cellStyle name="RIGs input totals 6 2 2 2" xfId="14271"/>
    <cellStyle name="RIGs input totals 6 2 2 2 2" xfId="40691"/>
    <cellStyle name="RIGs input totals 6 2 2 3" xfId="24560"/>
    <cellStyle name="RIGs input totals 6 2 2 3 2" xfId="50974"/>
    <cellStyle name="RIGs input totals 6 2 2 4" xfId="30156"/>
    <cellStyle name="RIGs input totals 6 2 3" xfId="5055"/>
    <cellStyle name="RIGs input totals 6 2 3 2" xfId="15832"/>
    <cellStyle name="RIGs input totals 6 2 3 2 2" xfId="42251"/>
    <cellStyle name="RIGs input totals 6 2 3 3" xfId="28066"/>
    <cellStyle name="RIGs input totals 6 2 3 3 2" xfId="54480"/>
    <cellStyle name="RIGs input totals 6 2 3 4" xfId="31725"/>
    <cellStyle name="RIGs input totals 6 2 4" xfId="4157"/>
    <cellStyle name="RIGs input totals 6 2 4 2" xfId="14938"/>
    <cellStyle name="RIGs input totals 6 2 4 2 2" xfId="41358"/>
    <cellStyle name="RIGs input totals 6 2 4 3" xfId="22723"/>
    <cellStyle name="RIGs input totals 6 2 4 3 2" xfId="49137"/>
    <cellStyle name="RIGs input totals 6 2 4 4" xfId="30827"/>
    <cellStyle name="RIGs input totals 6 2 5" xfId="5883"/>
    <cellStyle name="RIGs input totals 6 2 5 2" xfId="26390"/>
    <cellStyle name="RIGs input totals 6 2 5 2 2" xfId="52804"/>
    <cellStyle name="RIGs input totals 6 2 5 3" xfId="32553"/>
    <cellStyle name="RIGs input totals 6 2 6" xfId="6352"/>
    <cellStyle name="RIGs input totals 6 2 6 2" xfId="23166"/>
    <cellStyle name="RIGs input totals 6 2 6 2 2" xfId="49580"/>
    <cellStyle name="RIGs input totals 6 2 6 3" xfId="33022"/>
    <cellStyle name="RIGs input totals 6 2 7" xfId="7235"/>
    <cellStyle name="RIGs input totals 6 2 7 2" xfId="17902"/>
    <cellStyle name="RIGs input totals 6 2 7 2 2" xfId="44319"/>
    <cellStyle name="RIGs input totals 6 2 7 3" xfId="22132"/>
    <cellStyle name="RIGs input totals 6 2 7 3 2" xfId="48546"/>
    <cellStyle name="RIGs input totals 6 2 7 4" xfId="33905"/>
    <cellStyle name="RIGs input totals 6 2 8" xfId="26452"/>
    <cellStyle name="RIGs input totals 6 2 8 2" xfId="52866"/>
    <cellStyle name="RIGs input totals 6 3" xfId="2333"/>
    <cellStyle name="RIGs input totals 6 3 2" xfId="4248"/>
    <cellStyle name="RIGs input totals 6 3 2 2" xfId="15027"/>
    <cellStyle name="RIGs input totals 6 3 2 2 2" xfId="41447"/>
    <cellStyle name="RIGs input totals 6 3 2 3" xfId="27408"/>
    <cellStyle name="RIGs input totals 6 3 2 3 2" xfId="53822"/>
    <cellStyle name="RIGs input totals 6 3 2 4" xfId="30918"/>
    <cellStyle name="RIGs input totals 6 3 3" xfId="4976"/>
    <cellStyle name="RIGs input totals 6 3 3 2" xfId="15753"/>
    <cellStyle name="RIGs input totals 6 3 3 2 2" xfId="42173"/>
    <cellStyle name="RIGs input totals 6 3 3 3" xfId="27717"/>
    <cellStyle name="RIGs input totals 6 3 3 3 2" xfId="54131"/>
    <cellStyle name="RIGs input totals 6 3 3 4" xfId="31646"/>
    <cellStyle name="RIGs input totals 6 3 4" xfId="6750"/>
    <cellStyle name="RIGs input totals 6 3 4 2" xfId="17462"/>
    <cellStyle name="RIGs input totals 6 3 4 2 2" xfId="43880"/>
    <cellStyle name="RIGs input totals 6 3 4 3" xfId="25416"/>
    <cellStyle name="RIGs input totals 6 3 4 3 2" xfId="51830"/>
    <cellStyle name="RIGs input totals 6 3 4 4" xfId="33420"/>
    <cellStyle name="RIGs input totals 6 3 5" xfId="7956"/>
    <cellStyle name="RIGs input totals 6 3 5 2" xfId="18623"/>
    <cellStyle name="RIGs input totals 6 3 5 2 2" xfId="45038"/>
    <cellStyle name="RIGs input totals 6 3 5 3" xfId="12156"/>
    <cellStyle name="RIGs input totals 6 3 5 3 2" xfId="38577"/>
    <cellStyle name="RIGs input totals 6 3 6" xfId="13142"/>
    <cellStyle name="RIGs input totals 6 3 6 2" xfId="39563"/>
    <cellStyle name="RIGs input totals 6 3 7" xfId="25225"/>
    <cellStyle name="RIGs input totals 6 3 7 2" xfId="51639"/>
    <cellStyle name="RIGs input totals 6 4" xfId="3363"/>
    <cellStyle name="RIGs input totals 6 4 2" xfId="14150"/>
    <cellStyle name="RIGs input totals 6 4 2 2" xfId="40570"/>
    <cellStyle name="RIGs input totals 6 4 3" xfId="27312"/>
    <cellStyle name="RIGs input totals 6 4 3 2" xfId="53726"/>
    <cellStyle name="RIGs input totals 6 4 4" xfId="30033"/>
    <cellStyle name="RIGs input totals 6 5" xfId="5710"/>
    <cellStyle name="RIGs input totals 6 5 2" xfId="16472"/>
    <cellStyle name="RIGs input totals 6 5 2 2" xfId="42890"/>
    <cellStyle name="RIGs input totals 6 5 3" xfId="25573"/>
    <cellStyle name="RIGs input totals 6 5 3 2" xfId="51987"/>
    <cellStyle name="RIGs input totals 6 5 4" xfId="32380"/>
    <cellStyle name="RIGs input totals 6 6" xfId="8241"/>
    <cellStyle name="RIGs input totals 6 6 2" xfId="18902"/>
    <cellStyle name="RIGs input totals 6 6 2 2" xfId="45316"/>
    <cellStyle name="RIGs input totals 6 6 3" xfId="26018"/>
    <cellStyle name="RIGs input totals 6 6 3 2" xfId="52432"/>
    <cellStyle name="RIGs input totals 7" xfId="1172"/>
    <cellStyle name="RIGs input totals 7 2" xfId="1493"/>
    <cellStyle name="RIGs input totals 7 2 2" xfId="3487"/>
    <cellStyle name="RIGs input totals 7 2 2 2" xfId="14272"/>
    <cellStyle name="RIGs input totals 7 2 2 2 2" xfId="40692"/>
    <cellStyle name="RIGs input totals 7 2 2 3" xfId="23693"/>
    <cellStyle name="RIGs input totals 7 2 2 3 2" xfId="50107"/>
    <cellStyle name="RIGs input totals 7 2 2 4" xfId="30157"/>
    <cellStyle name="RIGs input totals 7 2 3" xfId="2609"/>
    <cellStyle name="RIGs input totals 7 2 3 2" xfId="13401"/>
    <cellStyle name="RIGs input totals 7 2 3 2 2" xfId="39821"/>
    <cellStyle name="RIGs input totals 7 2 3 3" xfId="27184"/>
    <cellStyle name="RIGs input totals 7 2 3 3 2" xfId="53598"/>
    <cellStyle name="RIGs input totals 7 2 3 4" xfId="29279"/>
    <cellStyle name="RIGs input totals 7 2 4" xfId="5653"/>
    <cellStyle name="RIGs input totals 7 2 4 2" xfId="16417"/>
    <cellStyle name="RIGs input totals 7 2 4 2 2" xfId="42835"/>
    <cellStyle name="RIGs input totals 7 2 4 3" xfId="27216"/>
    <cellStyle name="RIGs input totals 7 2 4 3 2" xfId="53630"/>
    <cellStyle name="RIGs input totals 7 2 4 4" xfId="32323"/>
    <cellStyle name="RIGs input totals 7 2 5" xfId="3150"/>
    <cellStyle name="RIGs input totals 7 2 5 2" xfId="24768"/>
    <cellStyle name="RIGs input totals 7 2 5 2 2" xfId="51182"/>
    <cellStyle name="RIGs input totals 7 2 5 3" xfId="29820"/>
    <cellStyle name="RIGs input totals 7 2 6" xfId="6816"/>
    <cellStyle name="RIGs input totals 7 2 6 2" xfId="23787"/>
    <cellStyle name="RIGs input totals 7 2 6 2 2" xfId="50201"/>
    <cellStyle name="RIGs input totals 7 2 6 3" xfId="33486"/>
    <cellStyle name="RIGs input totals 7 2 7" xfId="6171"/>
    <cellStyle name="RIGs input totals 7 2 7 2" xfId="16912"/>
    <cellStyle name="RIGs input totals 7 2 7 2 2" xfId="43330"/>
    <cellStyle name="RIGs input totals 7 2 7 3" xfId="24099"/>
    <cellStyle name="RIGs input totals 7 2 7 3 2" xfId="50513"/>
    <cellStyle name="RIGs input totals 7 2 7 4" xfId="32841"/>
    <cellStyle name="RIGs input totals 7 2 8" xfId="27677"/>
    <cellStyle name="RIGs input totals 7 2 8 2" xfId="54091"/>
    <cellStyle name="RIGs input totals 7 3" xfId="2485"/>
    <cellStyle name="RIGs input totals 7 3 2" xfId="4380"/>
    <cellStyle name="RIGs input totals 7 3 2 2" xfId="15158"/>
    <cellStyle name="RIGs input totals 7 3 2 2 2" xfId="41578"/>
    <cellStyle name="RIGs input totals 7 3 2 3" xfId="26327"/>
    <cellStyle name="RIGs input totals 7 3 2 3 2" xfId="52741"/>
    <cellStyle name="RIGs input totals 7 3 2 4" xfId="31050"/>
    <cellStyle name="RIGs input totals 7 3 3" xfId="5113"/>
    <cellStyle name="RIGs input totals 7 3 3 2" xfId="15890"/>
    <cellStyle name="RIGs input totals 7 3 3 2 2" xfId="42309"/>
    <cellStyle name="RIGs input totals 7 3 3 3" xfId="27365"/>
    <cellStyle name="RIGs input totals 7 3 3 3 2" xfId="53779"/>
    <cellStyle name="RIGs input totals 7 3 3 4" xfId="31783"/>
    <cellStyle name="RIGs input totals 7 3 4" xfId="6871"/>
    <cellStyle name="RIGs input totals 7 3 4 2" xfId="17576"/>
    <cellStyle name="RIGs input totals 7 3 4 2 2" xfId="43993"/>
    <cellStyle name="RIGs input totals 7 3 4 3" xfId="24812"/>
    <cellStyle name="RIGs input totals 7 3 4 3 2" xfId="51226"/>
    <cellStyle name="RIGs input totals 7 3 4 4" xfId="33541"/>
    <cellStyle name="RIGs input totals 7 3 5" xfId="8018"/>
    <cellStyle name="RIGs input totals 7 3 5 2" xfId="18685"/>
    <cellStyle name="RIGs input totals 7 3 5 2 2" xfId="45099"/>
    <cellStyle name="RIGs input totals 7 3 5 3" xfId="21300"/>
    <cellStyle name="RIGs input totals 7 3 5 3 2" xfId="47714"/>
    <cellStyle name="RIGs input totals 7 3 6" xfId="13281"/>
    <cellStyle name="RIGs input totals 7 3 6 2" xfId="39701"/>
    <cellStyle name="RIGs input totals 7 3 7" xfId="22479"/>
    <cellStyle name="RIGs input totals 7 3 7 2" xfId="48893"/>
    <cellStyle name="RIGs input totals 7 4" xfId="8242"/>
    <cellStyle name="RIGs input totals 7 4 2" xfId="18903"/>
    <cellStyle name="RIGs input totals 7 4 2 2" xfId="45317"/>
    <cellStyle name="RIGs input totals 7 4 3" xfId="26019"/>
    <cellStyle name="RIGs input totals 7 4 3 2" xfId="52433"/>
    <cellStyle name="RIGs input totals 8" xfId="1478"/>
    <cellStyle name="RIGs input totals 8 2" xfId="3472"/>
    <cellStyle name="RIGs input totals 8 2 2" xfId="14257"/>
    <cellStyle name="RIGs input totals 8 2 2 2" xfId="40677"/>
    <cellStyle name="RIGs input totals 8 2 3" xfId="26434"/>
    <cellStyle name="RIGs input totals 8 2 3 2" xfId="52848"/>
    <cellStyle name="RIGs input totals 8 2 4" xfId="30142"/>
    <cellStyle name="RIGs input totals 8 3" xfId="2607"/>
    <cellStyle name="RIGs input totals 8 3 2" xfId="13399"/>
    <cellStyle name="RIGs input totals 8 3 2 2" xfId="39819"/>
    <cellStyle name="RIGs input totals 8 3 3" xfId="21763"/>
    <cellStyle name="RIGs input totals 8 3 3 2" xfId="48177"/>
    <cellStyle name="RIGs input totals 8 3 4" xfId="29277"/>
    <cellStyle name="RIGs input totals 8 4" xfId="5655"/>
    <cellStyle name="RIGs input totals 8 4 2" xfId="16419"/>
    <cellStyle name="RIGs input totals 8 4 2 2" xfId="42837"/>
    <cellStyle name="RIGs input totals 8 4 3" xfId="26908"/>
    <cellStyle name="RIGs input totals 8 4 3 2" xfId="53322"/>
    <cellStyle name="RIGs input totals 8 4 4" xfId="32325"/>
    <cellStyle name="RIGs input totals 8 5" xfId="4902"/>
    <cellStyle name="RIGs input totals 8 5 2" xfId="26812"/>
    <cellStyle name="RIGs input totals 8 5 2 2" xfId="53226"/>
    <cellStyle name="RIGs input totals 8 5 3" xfId="31572"/>
    <cellStyle name="RIGs input totals 8 6" xfId="5589"/>
    <cellStyle name="RIGs input totals 8 6 2" xfId="21931"/>
    <cellStyle name="RIGs input totals 8 6 2 2" xfId="48345"/>
    <cellStyle name="RIGs input totals 8 6 3" xfId="32259"/>
    <cellStyle name="RIGs input totals 8 7" xfId="5323"/>
    <cellStyle name="RIGs input totals 8 7 2" xfId="16097"/>
    <cellStyle name="RIGs input totals 8 7 2 2" xfId="42516"/>
    <cellStyle name="RIGs input totals 8 7 3" xfId="25799"/>
    <cellStyle name="RIGs input totals 8 7 3 2" xfId="52213"/>
    <cellStyle name="RIGs input totals 8 7 4" xfId="31993"/>
    <cellStyle name="RIGs input totals 8 8" xfId="26468"/>
    <cellStyle name="RIGs input totals 8 8 2" xfId="52882"/>
    <cellStyle name="RIGs input totals 9" xfId="2306"/>
    <cellStyle name="RIGs input totals 9 2" xfId="4230"/>
    <cellStyle name="RIGs input totals 9 2 2" xfId="15009"/>
    <cellStyle name="RIGs input totals 9 2 2 2" xfId="41429"/>
    <cellStyle name="RIGs input totals 9 2 3" xfId="24387"/>
    <cellStyle name="RIGs input totals 9 2 3 2" xfId="50801"/>
    <cellStyle name="RIGs input totals 9 2 4" xfId="30900"/>
    <cellStyle name="RIGs input totals 9 3" xfId="4958"/>
    <cellStyle name="RIGs input totals 9 3 2" xfId="15735"/>
    <cellStyle name="RIGs input totals 9 3 2 2" xfId="42155"/>
    <cellStyle name="RIGs input totals 9 3 3" xfId="23405"/>
    <cellStyle name="RIGs input totals 9 3 3 2" xfId="49819"/>
    <cellStyle name="RIGs input totals 9 3 4" xfId="31628"/>
    <cellStyle name="RIGs input totals 9 4" xfId="6732"/>
    <cellStyle name="RIGs input totals 9 4 2" xfId="17444"/>
    <cellStyle name="RIGs input totals 9 4 2 2" xfId="43862"/>
    <cellStyle name="RIGs input totals 9 4 3" xfId="24869"/>
    <cellStyle name="RIGs input totals 9 4 3 2" xfId="51283"/>
    <cellStyle name="RIGs input totals 9 4 4" xfId="33402"/>
    <cellStyle name="RIGs input totals 9 5" xfId="7938"/>
    <cellStyle name="RIGs input totals 9 5 2" xfId="18605"/>
    <cellStyle name="RIGs input totals 9 5 2 2" xfId="45020"/>
    <cellStyle name="RIGs input totals 9 5 3" xfId="11186"/>
    <cellStyle name="RIGs input totals 9 5 3 2" xfId="37607"/>
    <cellStyle name="RIGs input totals 9 6" xfId="13124"/>
    <cellStyle name="RIGs input totals 9 6 2" xfId="39545"/>
    <cellStyle name="RIGs input totals 9 7" xfId="22883"/>
    <cellStyle name="RIGs input totals 9 7 2" xfId="49297"/>
    <cellStyle name="RIGs input totals_3.15 Additional Data" xfId="2334"/>
    <cellStyle name="RIGs linked cells" xfId="1173"/>
    <cellStyle name="RIGs linked cells 10" xfId="5467"/>
    <cellStyle name="RIGs linked cells 10 2" xfId="16240"/>
    <cellStyle name="RIGs linked cells 10 2 2" xfId="42659"/>
    <cellStyle name="RIGs linked cells 10 3" xfId="27460"/>
    <cellStyle name="RIGs linked cells 10 3 2" xfId="53874"/>
    <cellStyle name="RIGs linked cells 10 4" xfId="32137"/>
    <cellStyle name="RIGs linked cells 11" xfId="6249"/>
    <cellStyle name="RIGs linked cells 11 2" xfId="16990"/>
    <cellStyle name="RIGs linked cells 11 2 2" xfId="43408"/>
    <cellStyle name="RIGs linked cells 11 3" xfId="12617"/>
    <cellStyle name="RIGs linked cells 11 3 2" xfId="39038"/>
    <cellStyle name="RIGs linked cells 11 4" xfId="32919"/>
    <cellStyle name="RIGs linked cells 12" xfId="8243"/>
    <cellStyle name="RIGs linked cells 12 2" xfId="18904"/>
    <cellStyle name="RIGs linked cells 12 2 2" xfId="45318"/>
    <cellStyle name="RIGs linked cells 12 3" xfId="26020"/>
    <cellStyle name="RIGs linked cells 12 3 2" xfId="52434"/>
    <cellStyle name="RIGs linked cells 2" xfId="1174"/>
    <cellStyle name="RIGs linked cells 2 2" xfId="1175"/>
    <cellStyle name="RIGs linked cells 2 2 2" xfId="1496"/>
    <cellStyle name="RIGs linked cells 2 2 2 2" xfId="3490"/>
    <cellStyle name="RIGs linked cells 2 2 2 2 2" xfId="14275"/>
    <cellStyle name="RIGs linked cells 2 2 2 2 2 2" xfId="40695"/>
    <cellStyle name="RIGs linked cells 2 2 2 2 3" xfId="25454"/>
    <cellStyle name="RIGs linked cells 2 2 2 2 3 2" xfId="51868"/>
    <cellStyle name="RIGs linked cells 2 2 2 2 4" xfId="30160"/>
    <cellStyle name="RIGs linked cells 2 2 2 3" xfId="3048"/>
    <cellStyle name="RIGs linked cells 2 2 2 3 2" xfId="13840"/>
    <cellStyle name="RIGs linked cells 2 2 2 3 2 2" xfId="40260"/>
    <cellStyle name="RIGs linked cells 2 2 2 3 3" xfId="27704"/>
    <cellStyle name="RIGs linked cells 2 2 2 3 3 2" xfId="54118"/>
    <cellStyle name="RIGs linked cells 2 2 2 3 4" xfId="29718"/>
    <cellStyle name="RIGs linked cells 2 2 2 4" xfId="4720"/>
    <cellStyle name="RIGs linked cells 2 2 2 4 2" xfId="15497"/>
    <cellStyle name="RIGs linked cells 2 2 2 4 2 2" xfId="41917"/>
    <cellStyle name="RIGs linked cells 2 2 2 4 3" xfId="22072"/>
    <cellStyle name="RIGs linked cells 2 2 2 4 3 2" xfId="48486"/>
    <cellStyle name="RIGs linked cells 2 2 2 4 4" xfId="31390"/>
    <cellStyle name="RIGs linked cells 2 2 2 5" xfId="3351"/>
    <cellStyle name="RIGs linked cells 2 2 2 5 2" xfId="22611"/>
    <cellStyle name="RIGs linked cells 2 2 2 5 2 2" xfId="49025"/>
    <cellStyle name="RIGs linked cells 2 2 2 5 3" xfId="30021"/>
    <cellStyle name="RIGs linked cells 2 2 2 6" xfId="6257"/>
    <cellStyle name="RIGs linked cells 2 2 2 6 2" xfId="17222"/>
    <cellStyle name="RIGs linked cells 2 2 2 6 2 2" xfId="43640"/>
    <cellStyle name="RIGs linked cells 2 2 2 6 3" xfId="32927"/>
    <cellStyle name="RIGs linked cells 2 2 2 7" xfId="2928"/>
    <cellStyle name="RIGs linked cells 2 2 2 7 2" xfId="13720"/>
    <cellStyle name="RIGs linked cells 2 2 2 7 2 2" xfId="40140"/>
    <cellStyle name="RIGs linked cells 2 2 2 7 3" xfId="24761"/>
    <cellStyle name="RIGs linked cells 2 2 2 7 3 2" xfId="51175"/>
    <cellStyle name="RIGs linked cells 2 2 2 7 4" xfId="29598"/>
    <cellStyle name="RIGs linked cells 2 2 2 8" xfId="26207"/>
    <cellStyle name="RIGs linked cells 2 2 2 8 2" xfId="52621"/>
    <cellStyle name="RIGs linked cells 2 2 3" xfId="2337"/>
    <cellStyle name="RIGs linked cells 2 2 3 2" xfId="4251"/>
    <cellStyle name="RIGs linked cells 2 2 3 2 2" xfId="15030"/>
    <cellStyle name="RIGs linked cells 2 2 3 2 2 2" xfId="41450"/>
    <cellStyle name="RIGs linked cells 2 2 3 2 3" xfId="22919"/>
    <cellStyle name="RIGs linked cells 2 2 3 2 3 2" xfId="49333"/>
    <cellStyle name="RIGs linked cells 2 2 3 2 4" xfId="30921"/>
    <cellStyle name="RIGs linked cells 2 2 3 3" xfId="4979"/>
    <cellStyle name="RIGs linked cells 2 2 3 3 2" xfId="15756"/>
    <cellStyle name="RIGs linked cells 2 2 3 3 2 2" xfId="42176"/>
    <cellStyle name="RIGs linked cells 2 2 3 3 3" xfId="21784"/>
    <cellStyle name="RIGs linked cells 2 2 3 3 3 2" xfId="48198"/>
    <cellStyle name="RIGs linked cells 2 2 3 3 4" xfId="31649"/>
    <cellStyle name="RIGs linked cells 2 2 3 4" xfId="6753"/>
    <cellStyle name="RIGs linked cells 2 2 3 4 2" xfId="17465"/>
    <cellStyle name="RIGs linked cells 2 2 3 4 2 2" xfId="43883"/>
    <cellStyle name="RIGs linked cells 2 2 3 4 3" xfId="22953"/>
    <cellStyle name="RIGs linked cells 2 2 3 4 3 2" xfId="49367"/>
    <cellStyle name="RIGs linked cells 2 2 3 4 4" xfId="33423"/>
    <cellStyle name="RIGs linked cells 2 2 3 5" xfId="7959"/>
    <cellStyle name="RIGs linked cells 2 2 3 5 2" xfId="18626"/>
    <cellStyle name="RIGs linked cells 2 2 3 5 2 2" xfId="45041"/>
    <cellStyle name="RIGs linked cells 2 2 3 5 3" xfId="11200"/>
    <cellStyle name="RIGs linked cells 2 2 3 5 3 2" xfId="37621"/>
    <cellStyle name="RIGs linked cells 2 2 3 6" xfId="13145"/>
    <cellStyle name="RIGs linked cells 2 2 3 6 2" xfId="39566"/>
    <cellStyle name="RIGs linked cells 2 2 3 7" xfId="23771"/>
    <cellStyle name="RIGs linked cells 2 2 3 7 2" xfId="50185"/>
    <cellStyle name="RIGs linked cells 2 2 4" xfId="4747"/>
    <cellStyle name="RIGs linked cells 2 2 4 2" xfId="15524"/>
    <cellStyle name="RIGs linked cells 2 2 4 2 2" xfId="41944"/>
    <cellStyle name="RIGs linked cells 2 2 4 3" xfId="23033"/>
    <cellStyle name="RIGs linked cells 2 2 4 3 2" xfId="49447"/>
    <cellStyle name="RIGs linked cells 2 2 4 4" xfId="31417"/>
    <cellStyle name="RIGs linked cells 2 2 5" xfId="6849"/>
    <cellStyle name="RIGs linked cells 2 2 5 2" xfId="17554"/>
    <cellStyle name="RIGs linked cells 2 2 5 2 2" xfId="43971"/>
    <cellStyle name="RIGs linked cells 2 2 5 3" xfId="22381"/>
    <cellStyle name="RIGs linked cells 2 2 5 3 2" xfId="48795"/>
    <cellStyle name="RIGs linked cells 2 2 5 4" xfId="33519"/>
    <cellStyle name="RIGs linked cells 2 2 6" xfId="8245"/>
    <cellStyle name="RIGs linked cells 2 2 6 2" xfId="18906"/>
    <cellStyle name="RIGs linked cells 2 2 6 2 2" xfId="45320"/>
    <cellStyle name="RIGs linked cells 2 2 6 3" xfId="26022"/>
    <cellStyle name="RIGs linked cells 2 2 6 3 2" xfId="52436"/>
    <cellStyle name="RIGs linked cells 2 3" xfId="1495"/>
    <cellStyle name="RIGs linked cells 2 3 2" xfId="3489"/>
    <cellStyle name="RIGs linked cells 2 3 2 2" xfId="14274"/>
    <cellStyle name="RIGs linked cells 2 3 2 2 2" xfId="40694"/>
    <cellStyle name="RIGs linked cells 2 3 2 3" xfId="24967"/>
    <cellStyle name="RIGs linked cells 2 3 2 3 2" xfId="51381"/>
    <cellStyle name="RIGs linked cells 2 3 2 4" xfId="30159"/>
    <cellStyle name="RIGs linked cells 2 3 3" xfId="3971"/>
    <cellStyle name="RIGs linked cells 2 3 3 2" xfId="14754"/>
    <cellStyle name="RIGs linked cells 2 3 3 2 2" xfId="41174"/>
    <cellStyle name="RIGs linked cells 2 3 3 3" xfId="22917"/>
    <cellStyle name="RIGs linked cells 2 3 3 3 2" xfId="49331"/>
    <cellStyle name="RIGs linked cells 2 3 3 4" xfId="30641"/>
    <cellStyle name="RIGs linked cells 2 3 4" xfId="5276"/>
    <cellStyle name="RIGs linked cells 2 3 4 2" xfId="16051"/>
    <cellStyle name="RIGs linked cells 2 3 4 2 2" xfId="42470"/>
    <cellStyle name="RIGs linked cells 2 3 4 3" xfId="28116"/>
    <cellStyle name="RIGs linked cells 2 3 4 3 2" xfId="54530"/>
    <cellStyle name="RIGs linked cells 2 3 4 4" xfId="31946"/>
    <cellStyle name="RIGs linked cells 2 3 5" xfId="6238"/>
    <cellStyle name="RIGs linked cells 2 3 5 2" xfId="24503"/>
    <cellStyle name="RIGs linked cells 2 3 5 2 2" xfId="50917"/>
    <cellStyle name="RIGs linked cells 2 3 5 3" xfId="32908"/>
    <cellStyle name="RIGs linked cells 2 3 6" xfId="6485"/>
    <cellStyle name="RIGs linked cells 2 3 6 2" xfId="13072"/>
    <cellStyle name="RIGs linked cells 2 3 6 2 2" xfId="39493"/>
    <cellStyle name="RIGs linked cells 2 3 6 3" xfId="33155"/>
    <cellStyle name="RIGs linked cells 2 3 7" xfId="5480"/>
    <cellStyle name="RIGs linked cells 2 3 7 2" xfId="16252"/>
    <cellStyle name="RIGs linked cells 2 3 7 2 2" xfId="42671"/>
    <cellStyle name="RIGs linked cells 2 3 7 3" xfId="24467"/>
    <cellStyle name="RIGs linked cells 2 3 7 3 2" xfId="50881"/>
    <cellStyle name="RIGs linked cells 2 3 7 4" xfId="32150"/>
    <cellStyle name="RIGs linked cells 2 3 8" xfId="22484"/>
    <cellStyle name="RIGs linked cells 2 3 8 2" xfId="48898"/>
    <cellStyle name="RIGs linked cells 2 4" xfId="2336"/>
    <cellStyle name="RIGs linked cells 2 4 2" xfId="4250"/>
    <cellStyle name="RIGs linked cells 2 4 2 2" xfId="15029"/>
    <cellStyle name="RIGs linked cells 2 4 2 2 2" xfId="41449"/>
    <cellStyle name="RIGs linked cells 2 4 2 3" xfId="26876"/>
    <cellStyle name="RIGs linked cells 2 4 2 3 2" xfId="53290"/>
    <cellStyle name="RIGs linked cells 2 4 2 4" xfId="30920"/>
    <cellStyle name="RIGs linked cells 2 4 3" xfId="4978"/>
    <cellStyle name="RIGs linked cells 2 4 3 2" xfId="15755"/>
    <cellStyle name="RIGs linked cells 2 4 3 2 2" xfId="42175"/>
    <cellStyle name="RIGs linked cells 2 4 3 3" xfId="26961"/>
    <cellStyle name="RIGs linked cells 2 4 3 3 2" xfId="53375"/>
    <cellStyle name="RIGs linked cells 2 4 3 4" xfId="31648"/>
    <cellStyle name="RIGs linked cells 2 4 4" xfId="6752"/>
    <cellStyle name="RIGs linked cells 2 4 4 2" xfId="17464"/>
    <cellStyle name="RIGs linked cells 2 4 4 2 2" xfId="43882"/>
    <cellStyle name="RIGs linked cells 2 4 4 3" xfId="23455"/>
    <cellStyle name="RIGs linked cells 2 4 4 3 2" xfId="49869"/>
    <cellStyle name="RIGs linked cells 2 4 4 4" xfId="33422"/>
    <cellStyle name="RIGs linked cells 2 4 5" xfId="7958"/>
    <cellStyle name="RIGs linked cells 2 4 5 2" xfId="18625"/>
    <cellStyle name="RIGs linked cells 2 4 5 2 2" xfId="45040"/>
    <cellStyle name="RIGs linked cells 2 4 5 3" xfId="11187"/>
    <cellStyle name="RIGs linked cells 2 4 5 3 2" xfId="37608"/>
    <cellStyle name="RIGs linked cells 2 4 6" xfId="13144"/>
    <cellStyle name="RIGs linked cells 2 4 6 2" xfId="39565"/>
    <cellStyle name="RIGs linked cells 2 4 7" xfId="24491"/>
    <cellStyle name="RIGs linked cells 2 4 7 2" xfId="50905"/>
    <cellStyle name="RIGs linked cells 2 5" xfId="4504"/>
    <cellStyle name="RIGs linked cells 2 5 2" xfId="15282"/>
    <cellStyle name="RIGs linked cells 2 5 2 2" xfId="41702"/>
    <cellStyle name="RIGs linked cells 2 5 3" xfId="23952"/>
    <cellStyle name="RIGs linked cells 2 5 3 2" xfId="50366"/>
    <cellStyle name="RIGs linked cells 2 5 4" xfId="31174"/>
    <cellStyle name="RIGs linked cells 2 6" xfId="3370"/>
    <cellStyle name="RIGs linked cells 2 6 2" xfId="14157"/>
    <cellStyle name="RIGs linked cells 2 6 2 2" xfId="40577"/>
    <cellStyle name="RIGs linked cells 2 6 3" xfId="25115"/>
    <cellStyle name="RIGs linked cells 2 6 3 2" xfId="51529"/>
    <cellStyle name="RIGs linked cells 2 6 4" xfId="30040"/>
    <cellStyle name="RIGs linked cells 2 7" xfId="8244"/>
    <cellStyle name="RIGs linked cells 2 7 2" xfId="18905"/>
    <cellStyle name="RIGs linked cells 2 7 2 2" xfId="45319"/>
    <cellStyle name="RIGs linked cells 2 7 3" xfId="26021"/>
    <cellStyle name="RIGs linked cells 2 7 3 2" xfId="52435"/>
    <cellStyle name="RIGs linked cells 2_3.15 Additional Data" xfId="2338"/>
    <cellStyle name="RIGs linked cells 3" xfId="1176"/>
    <cellStyle name="RIGs linked cells 3 10" xfId="5709"/>
    <cellStyle name="RIGs linked cells 3 10 2" xfId="16471"/>
    <cellStyle name="RIGs linked cells 3 10 2 2" xfId="42889"/>
    <cellStyle name="RIGs linked cells 3 10 3" xfId="25677"/>
    <cellStyle name="RIGs linked cells 3 10 3 2" xfId="52091"/>
    <cellStyle name="RIGs linked cells 3 10 4" xfId="32379"/>
    <cellStyle name="RIGs linked cells 3 11" xfId="8246"/>
    <cellStyle name="RIGs linked cells 3 11 2" xfId="18907"/>
    <cellStyle name="RIGs linked cells 3 11 2 2" xfId="45321"/>
    <cellStyle name="RIGs linked cells 3 11 3" xfId="26023"/>
    <cellStyle name="RIGs linked cells 3 11 3 2" xfId="52437"/>
    <cellStyle name="RIGs linked cells 3 2" xfId="1177"/>
    <cellStyle name="RIGs linked cells 3 2 2" xfId="1340"/>
    <cellStyle name="RIGs linked cells 3 2 2 2" xfId="1602"/>
    <cellStyle name="RIGs linked cells 3 2 2 2 2" xfId="3595"/>
    <cellStyle name="RIGs linked cells 3 2 2 2 2 2" xfId="14380"/>
    <cellStyle name="RIGs linked cells 3 2 2 2 2 2 2" xfId="40800"/>
    <cellStyle name="RIGs linked cells 3 2 2 2 2 3" xfId="11150"/>
    <cellStyle name="RIGs linked cells 3 2 2 2 2 3 2" xfId="37571"/>
    <cellStyle name="RIGs linked cells 3 2 2 2 2 4" xfId="30265"/>
    <cellStyle name="RIGs linked cells 3 2 2 2 3" xfId="3073"/>
    <cellStyle name="RIGs linked cells 3 2 2 2 3 2" xfId="13865"/>
    <cellStyle name="RIGs linked cells 3 2 2 2 3 2 2" xfId="40285"/>
    <cellStyle name="RIGs linked cells 3 2 2 2 3 3" xfId="23254"/>
    <cellStyle name="RIGs linked cells 3 2 2 2 3 3 2" xfId="49668"/>
    <cellStyle name="RIGs linked cells 3 2 2 2 3 4" xfId="29743"/>
    <cellStyle name="RIGs linked cells 3 2 2 2 4" xfId="4684"/>
    <cellStyle name="RIGs linked cells 3 2 2 2 4 2" xfId="15462"/>
    <cellStyle name="RIGs linked cells 3 2 2 2 4 2 2" xfId="41882"/>
    <cellStyle name="RIGs linked cells 3 2 2 2 4 3" xfId="24745"/>
    <cellStyle name="RIGs linked cells 3 2 2 2 4 3 2" xfId="51159"/>
    <cellStyle name="RIGs linked cells 3 2 2 2 4 4" xfId="31354"/>
    <cellStyle name="RIGs linked cells 3 2 2 2 5" xfId="5861"/>
    <cellStyle name="RIGs linked cells 3 2 2 2 5 2" xfId="25675"/>
    <cellStyle name="RIGs linked cells 3 2 2 2 5 2 2" xfId="52089"/>
    <cellStyle name="RIGs linked cells 3 2 2 2 5 3" xfId="32531"/>
    <cellStyle name="RIGs linked cells 3 2 2 2 6" xfId="5676"/>
    <cellStyle name="RIGs linked cells 3 2 2 2 6 2" xfId="26651"/>
    <cellStyle name="RIGs linked cells 3 2 2 2 6 2 2" xfId="53065"/>
    <cellStyle name="RIGs linked cells 3 2 2 2 6 3" xfId="32346"/>
    <cellStyle name="RIGs linked cells 3 2 2 2 7" xfId="2944"/>
    <cellStyle name="RIGs linked cells 3 2 2 2 7 2" xfId="13736"/>
    <cellStyle name="RIGs linked cells 3 2 2 2 7 2 2" xfId="40156"/>
    <cellStyle name="RIGs linked cells 3 2 2 2 7 3" xfId="26750"/>
    <cellStyle name="RIGs linked cells 3 2 2 2 7 3 2" xfId="53164"/>
    <cellStyle name="RIGs linked cells 3 2 2 2 7 4" xfId="29614"/>
    <cellStyle name="RIGs linked cells 3 2 2 2 8" xfId="24219"/>
    <cellStyle name="RIGs linked cells 3 2 2 2 8 2" xfId="50633"/>
    <cellStyle name="RIGs linked cells 3 2 2 3" xfId="2341"/>
    <cellStyle name="RIGs linked cells 3 2 2 3 2" xfId="4254"/>
    <cellStyle name="RIGs linked cells 3 2 2 3 2 2" xfId="15033"/>
    <cellStyle name="RIGs linked cells 3 2 2 3 2 2 2" xfId="41453"/>
    <cellStyle name="RIGs linked cells 3 2 2 3 2 3" xfId="26585"/>
    <cellStyle name="RIGs linked cells 3 2 2 3 2 3 2" xfId="52999"/>
    <cellStyle name="RIGs linked cells 3 2 2 3 2 4" xfId="30924"/>
    <cellStyle name="RIGs linked cells 3 2 2 3 3" xfId="4982"/>
    <cellStyle name="RIGs linked cells 3 2 2 3 3 2" xfId="15759"/>
    <cellStyle name="RIGs linked cells 3 2 2 3 3 2 2" xfId="42179"/>
    <cellStyle name="RIGs linked cells 3 2 2 3 3 3" xfId="26660"/>
    <cellStyle name="RIGs linked cells 3 2 2 3 3 3 2" xfId="53074"/>
    <cellStyle name="RIGs linked cells 3 2 2 3 3 4" xfId="31652"/>
    <cellStyle name="RIGs linked cells 3 2 2 3 4" xfId="6756"/>
    <cellStyle name="RIGs linked cells 3 2 2 3 4 2" xfId="17468"/>
    <cellStyle name="RIGs linked cells 3 2 2 3 4 2 2" xfId="43886"/>
    <cellStyle name="RIGs linked cells 3 2 2 3 4 3" xfId="12059"/>
    <cellStyle name="RIGs linked cells 3 2 2 3 4 3 2" xfId="38480"/>
    <cellStyle name="RIGs linked cells 3 2 2 3 4 4" xfId="33426"/>
    <cellStyle name="RIGs linked cells 3 2 2 3 5" xfId="7962"/>
    <cellStyle name="RIGs linked cells 3 2 2 3 5 2" xfId="18629"/>
    <cellStyle name="RIGs linked cells 3 2 2 3 5 2 2" xfId="45044"/>
    <cellStyle name="RIGs linked cells 3 2 2 3 5 3" xfId="16639"/>
    <cellStyle name="RIGs linked cells 3 2 2 3 5 3 2" xfId="43057"/>
    <cellStyle name="RIGs linked cells 3 2 2 3 6" xfId="13148"/>
    <cellStyle name="RIGs linked cells 3 2 2 3 6 2" xfId="39569"/>
    <cellStyle name="RIGs linked cells 3 2 2 3 7" xfId="21822"/>
    <cellStyle name="RIGs linked cells 3 2 2 3 7 2" xfId="48236"/>
    <cellStyle name="RIGs linked cells 3 2 2 4" xfId="8294"/>
    <cellStyle name="RIGs linked cells 3 2 2 4 2" xfId="18955"/>
    <cellStyle name="RIGs linked cells 3 2 2 4 2 2" xfId="45369"/>
    <cellStyle name="RIGs linked cells 3 2 2 4 3" xfId="26061"/>
    <cellStyle name="RIGs linked cells 3 2 2 4 3 2" xfId="52475"/>
    <cellStyle name="RIGs linked cells 3 2 3" xfId="1498"/>
    <cellStyle name="RIGs linked cells 3 2 3 2" xfId="3492"/>
    <cellStyle name="RIGs linked cells 3 2 3 2 2" xfId="14277"/>
    <cellStyle name="RIGs linked cells 3 2 3 2 2 2" xfId="40697"/>
    <cellStyle name="RIGs linked cells 3 2 3 2 3" xfId="21937"/>
    <cellStyle name="RIGs linked cells 3 2 3 2 3 2" xfId="48351"/>
    <cellStyle name="RIGs linked cells 3 2 3 2 4" xfId="30162"/>
    <cellStyle name="RIGs linked cells 3 2 3 3" xfId="2610"/>
    <cellStyle name="RIGs linked cells 3 2 3 3 2" xfId="13402"/>
    <cellStyle name="RIGs linked cells 3 2 3 3 2 2" xfId="39822"/>
    <cellStyle name="RIGs linked cells 3 2 3 3 3" xfId="26692"/>
    <cellStyle name="RIGs linked cells 3 2 3 3 3 2" xfId="53106"/>
    <cellStyle name="RIGs linked cells 3 2 3 3 4" xfId="29280"/>
    <cellStyle name="RIGs linked cells 3 2 3 4" xfId="5652"/>
    <cellStyle name="RIGs linked cells 3 2 3 4 2" xfId="16416"/>
    <cellStyle name="RIGs linked cells 3 2 3 4 2 2" xfId="42834"/>
    <cellStyle name="RIGs linked cells 3 2 3 4 3" xfId="23612"/>
    <cellStyle name="RIGs linked cells 3 2 3 4 3 2" xfId="50026"/>
    <cellStyle name="RIGs linked cells 3 2 3 4 4" xfId="32322"/>
    <cellStyle name="RIGs linked cells 3 2 3 5" xfId="5671"/>
    <cellStyle name="RIGs linked cells 3 2 3 5 2" xfId="26953"/>
    <cellStyle name="RIGs linked cells 3 2 3 5 2 2" xfId="53367"/>
    <cellStyle name="RIGs linked cells 3 2 3 5 3" xfId="32341"/>
    <cellStyle name="RIGs linked cells 3 2 3 6" xfId="6815"/>
    <cellStyle name="RIGs linked cells 3 2 3 6 2" xfId="24508"/>
    <cellStyle name="RIGs linked cells 3 2 3 6 2 2" xfId="50922"/>
    <cellStyle name="RIGs linked cells 3 2 3 6 3" xfId="33485"/>
    <cellStyle name="RIGs linked cells 3 2 3 7" xfId="4441"/>
    <cellStyle name="RIGs linked cells 3 2 3 7 2" xfId="15219"/>
    <cellStyle name="RIGs linked cells 3 2 3 7 2 2" xfId="41639"/>
    <cellStyle name="RIGs linked cells 3 2 3 7 3" xfId="23946"/>
    <cellStyle name="RIGs linked cells 3 2 3 7 3 2" xfId="50360"/>
    <cellStyle name="RIGs linked cells 3 2 3 7 4" xfId="31111"/>
    <cellStyle name="RIGs linked cells 3 2 3 8" xfId="23177"/>
    <cellStyle name="RIGs linked cells 3 2 3 8 2" xfId="49591"/>
    <cellStyle name="RIGs linked cells 3 2 4" xfId="2340"/>
    <cellStyle name="RIGs linked cells 3 2 4 2" xfId="4253"/>
    <cellStyle name="RIGs linked cells 3 2 4 2 2" xfId="15032"/>
    <cellStyle name="RIGs linked cells 3 2 4 2 2 2" xfId="41452"/>
    <cellStyle name="RIGs linked cells 3 2 4 2 3" xfId="27634"/>
    <cellStyle name="RIGs linked cells 3 2 4 2 3 2" xfId="54048"/>
    <cellStyle name="RIGs linked cells 3 2 4 2 4" xfId="30923"/>
    <cellStyle name="RIGs linked cells 3 2 4 3" xfId="4981"/>
    <cellStyle name="RIGs linked cells 3 2 4 3 2" xfId="15758"/>
    <cellStyle name="RIGs linked cells 3 2 4 3 2 2" xfId="42178"/>
    <cellStyle name="RIGs linked cells 3 2 4 3 3" xfId="27692"/>
    <cellStyle name="RIGs linked cells 3 2 4 3 3 2" xfId="54106"/>
    <cellStyle name="RIGs linked cells 3 2 4 3 4" xfId="31651"/>
    <cellStyle name="RIGs linked cells 3 2 4 4" xfId="6755"/>
    <cellStyle name="RIGs linked cells 3 2 4 4 2" xfId="17467"/>
    <cellStyle name="RIGs linked cells 3 2 4 4 2 2" xfId="43885"/>
    <cellStyle name="RIGs linked cells 3 2 4 4 3" xfId="22397"/>
    <cellStyle name="RIGs linked cells 3 2 4 4 3 2" xfId="48811"/>
    <cellStyle name="RIGs linked cells 3 2 4 4 4" xfId="33425"/>
    <cellStyle name="RIGs linked cells 3 2 4 5" xfId="7961"/>
    <cellStyle name="RIGs linked cells 3 2 4 5 2" xfId="18628"/>
    <cellStyle name="RIGs linked cells 3 2 4 5 2 2" xfId="45043"/>
    <cellStyle name="RIGs linked cells 3 2 4 5 3" xfId="12430"/>
    <cellStyle name="RIGs linked cells 3 2 4 5 3 2" xfId="38851"/>
    <cellStyle name="RIGs linked cells 3 2 4 6" xfId="13147"/>
    <cellStyle name="RIGs linked cells 3 2 4 6 2" xfId="39568"/>
    <cellStyle name="RIGs linked cells 3 2 4 7" xfId="26851"/>
    <cellStyle name="RIGs linked cells 3 2 4 7 2" xfId="53265"/>
    <cellStyle name="RIGs linked cells 3 2 5" xfId="2997"/>
    <cellStyle name="RIGs linked cells 3 2 5 2" xfId="13789"/>
    <cellStyle name="RIGs linked cells 3 2 5 2 2" xfId="40209"/>
    <cellStyle name="RIGs linked cells 3 2 5 3" xfId="24038"/>
    <cellStyle name="RIGs linked cells 3 2 5 3 2" xfId="50452"/>
    <cellStyle name="RIGs linked cells 3 2 5 4" xfId="29667"/>
    <cellStyle name="RIGs linked cells 3 2 6" xfId="6523"/>
    <cellStyle name="RIGs linked cells 3 2 6 2" xfId="17248"/>
    <cellStyle name="RIGs linked cells 3 2 6 2 2" xfId="43666"/>
    <cellStyle name="RIGs linked cells 3 2 6 3" xfId="22992"/>
    <cellStyle name="RIGs linked cells 3 2 6 3 2" xfId="49406"/>
    <cellStyle name="RIGs linked cells 3 2 6 4" xfId="33193"/>
    <cellStyle name="RIGs linked cells 3 2 7" xfId="8247"/>
    <cellStyle name="RIGs linked cells 3 2 7 2" xfId="18908"/>
    <cellStyle name="RIGs linked cells 3 2 7 2 2" xfId="45322"/>
    <cellStyle name="RIGs linked cells 3 2 7 3" xfId="26024"/>
    <cellStyle name="RIGs linked cells 3 2 7 3 2" xfId="52438"/>
    <cellStyle name="RIGs linked cells 3 2_3.15 Additional Data" xfId="2342"/>
    <cellStyle name="RIGs linked cells 3 3" xfId="1178"/>
    <cellStyle name="RIGs linked cells 3 3 2" xfId="1341"/>
    <cellStyle name="RIGs linked cells 3 3 2 2" xfId="1603"/>
    <cellStyle name="RIGs linked cells 3 3 2 2 2" xfId="3596"/>
    <cellStyle name="RIGs linked cells 3 3 2 2 2 2" xfId="14381"/>
    <cellStyle name="RIGs linked cells 3 3 2 2 2 2 2" xfId="40801"/>
    <cellStyle name="RIGs linked cells 3 3 2 2 2 3" xfId="26867"/>
    <cellStyle name="RIGs linked cells 3 3 2 2 2 3 2" xfId="53281"/>
    <cellStyle name="RIGs linked cells 3 3 2 2 2 4" xfId="30266"/>
    <cellStyle name="RIGs linked cells 3 3 2 2 3" xfId="5036"/>
    <cellStyle name="RIGs linked cells 3 3 2 2 3 2" xfId="15813"/>
    <cellStyle name="RIGs linked cells 3 3 2 2 3 2 2" xfId="42232"/>
    <cellStyle name="RIGs linked cells 3 3 2 2 3 3" xfId="26904"/>
    <cellStyle name="RIGs linked cells 3 3 2 2 3 3 2" xfId="53318"/>
    <cellStyle name="RIGs linked cells 3 3 2 2 3 4" xfId="31706"/>
    <cellStyle name="RIGs linked cells 3 3 2 2 4" xfId="5459"/>
    <cellStyle name="RIGs linked cells 3 3 2 2 4 2" xfId="16232"/>
    <cellStyle name="RIGs linked cells 3 3 2 2 4 2 2" xfId="42651"/>
    <cellStyle name="RIGs linked cells 3 3 2 2 4 3" xfId="27955"/>
    <cellStyle name="RIGs linked cells 3 3 2 2 4 3 2" xfId="54369"/>
    <cellStyle name="RIGs linked cells 3 3 2 2 4 4" xfId="32129"/>
    <cellStyle name="RIGs linked cells 3 3 2 2 5" xfId="3153"/>
    <cellStyle name="RIGs linked cells 3 3 2 2 5 2" xfId="27672"/>
    <cellStyle name="RIGs linked cells 3 3 2 2 5 2 2" xfId="54086"/>
    <cellStyle name="RIGs linked cells 3 3 2 2 5 3" xfId="29823"/>
    <cellStyle name="RIGs linked cells 3 3 2 2 6" xfId="6651"/>
    <cellStyle name="RIGs linked cells 3 3 2 2 6 2" xfId="23549"/>
    <cellStyle name="RIGs linked cells 3 3 2 2 6 2 2" xfId="49963"/>
    <cellStyle name="RIGs linked cells 3 3 2 2 6 3" xfId="33321"/>
    <cellStyle name="RIGs linked cells 3 3 2 2 7" xfId="6368"/>
    <cellStyle name="RIGs linked cells 3 3 2 2 7 2" xfId="17104"/>
    <cellStyle name="RIGs linked cells 3 3 2 2 7 2 2" xfId="43522"/>
    <cellStyle name="RIGs linked cells 3 3 2 2 7 3" xfId="23613"/>
    <cellStyle name="RIGs linked cells 3 3 2 2 7 3 2" xfId="50027"/>
    <cellStyle name="RIGs linked cells 3 3 2 2 7 4" xfId="33038"/>
    <cellStyle name="RIGs linked cells 3 3 2 2 8" xfId="23757"/>
    <cellStyle name="RIGs linked cells 3 3 2 2 8 2" xfId="50171"/>
    <cellStyle name="RIGs linked cells 3 3 2 3" xfId="2344"/>
    <cellStyle name="RIGs linked cells 3 3 2 3 2" xfId="4256"/>
    <cellStyle name="RIGs linked cells 3 3 2 3 2 2" xfId="15035"/>
    <cellStyle name="RIGs linked cells 3 3 2 3 2 2 2" xfId="41455"/>
    <cellStyle name="RIGs linked cells 3 3 2 3 2 3" xfId="26176"/>
    <cellStyle name="RIGs linked cells 3 3 2 3 2 3 2" xfId="52590"/>
    <cellStyle name="RIGs linked cells 3 3 2 3 2 4" xfId="30926"/>
    <cellStyle name="RIGs linked cells 3 3 2 3 3" xfId="4984"/>
    <cellStyle name="RIGs linked cells 3 3 2 3 3 2" xfId="15761"/>
    <cellStyle name="RIGs linked cells 3 3 2 3 3 2 2" xfId="42181"/>
    <cellStyle name="RIGs linked cells 3 3 2 3 3 3" xfId="23157"/>
    <cellStyle name="RIGs linked cells 3 3 2 3 3 3 2" xfId="49571"/>
    <cellStyle name="RIGs linked cells 3 3 2 3 3 4" xfId="31654"/>
    <cellStyle name="RIGs linked cells 3 3 2 3 4" xfId="6758"/>
    <cellStyle name="RIGs linked cells 3 3 2 3 4 2" xfId="17470"/>
    <cellStyle name="RIGs linked cells 3 3 2 3 4 2 2" xfId="43888"/>
    <cellStyle name="RIGs linked cells 3 3 2 3 4 3" xfId="17529"/>
    <cellStyle name="RIGs linked cells 3 3 2 3 4 3 2" xfId="43946"/>
    <cellStyle name="RIGs linked cells 3 3 2 3 4 4" xfId="33428"/>
    <cellStyle name="RIGs linked cells 3 3 2 3 5" xfId="7964"/>
    <cellStyle name="RIGs linked cells 3 3 2 3 5 2" xfId="18631"/>
    <cellStyle name="RIGs linked cells 3 3 2 3 5 2 2" xfId="45046"/>
    <cellStyle name="RIGs linked cells 3 3 2 3 5 3" xfId="12429"/>
    <cellStyle name="RIGs linked cells 3 3 2 3 5 3 2" xfId="38850"/>
    <cellStyle name="RIGs linked cells 3 3 2 3 6" xfId="13150"/>
    <cellStyle name="RIGs linked cells 3 3 2 3 6 2" xfId="39571"/>
    <cellStyle name="RIGs linked cells 3 3 2 3 7" xfId="26560"/>
    <cellStyle name="RIGs linked cells 3 3 2 3 7 2" xfId="52974"/>
    <cellStyle name="RIGs linked cells 3 3 2 4" xfId="8295"/>
    <cellStyle name="RIGs linked cells 3 3 2 4 2" xfId="18956"/>
    <cellStyle name="RIGs linked cells 3 3 2 4 2 2" xfId="45370"/>
    <cellStyle name="RIGs linked cells 3 3 2 4 3" xfId="26062"/>
    <cellStyle name="RIGs linked cells 3 3 2 4 3 2" xfId="52476"/>
    <cellStyle name="RIGs linked cells 3 3 3" xfId="1499"/>
    <cellStyle name="RIGs linked cells 3 3 3 2" xfId="3493"/>
    <cellStyle name="RIGs linked cells 3 3 3 2 2" xfId="14278"/>
    <cellStyle name="RIGs linked cells 3 3 3 2 2 2" xfId="40698"/>
    <cellStyle name="RIGs linked cells 3 3 3 2 3" xfId="23072"/>
    <cellStyle name="RIGs linked cells 3 3 3 2 3 2" xfId="49486"/>
    <cellStyle name="RIGs linked cells 3 3 3 2 4" xfId="30163"/>
    <cellStyle name="RIGs linked cells 3 3 3 3" xfId="4699"/>
    <cellStyle name="RIGs linked cells 3 3 3 3 2" xfId="15476"/>
    <cellStyle name="RIGs linked cells 3 3 3 3 2 2" xfId="41896"/>
    <cellStyle name="RIGs linked cells 3 3 3 3 3" xfId="26809"/>
    <cellStyle name="RIGs linked cells 3 3 3 3 3 2" xfId="53223"/>
    <cellStyle name="RIGs linked cells 3 3 3 3 4" xfId="31369"/>
    <cellStyle name="RIGs linked cells 3 3 3 4" xfId="3138"/>
    <cellStyle name="RIGs linked cells 3 3 3 4 2" xfId="13929"/>
    <cellStyle name="RIGs linked cells 3 3 3 4 2 2" xfId="40349"/>
    <cellStyle name="RIGs linked cells 3 3 3 4 3" xfId="25458"/>
    <cellStyle name="RIGs linked cells 3 3 3 4 3 2" xfId="51872"/>
    <cellStyle name="RIGs linked cells 3 3 3 4 4" xfId="29808"/>
    <cellStyle name="RIGs linked cells 3 3 3 5" xfId="2968"/>
    <cellStyle name="RIGs linked cells 3 3 3 5 2" xfId="26868"/>
    <cellStyle name="RIGs linked cells 3 3 3 5 2 2" xfId="53282"/>
    <cellStyle name="RIGs linked cells 3 3 3 5 3" xfId="29638"/>
    <cellStyle name="RIGs linked cells 3 3 3 6" xfId="5583"/>
    <cellStyle name="RIGs linked cells 3 3 3 6 2" xfId="26151"/>
    <cellStyle name="RIGs linked cells 3 3 3 6 2 2" xfId="52565"/>
    <cellStyle name="RIGs linked cells 3 3 3 6 3" xfId="32253"/>
    <cellStyle name="RIGs linked cells 3 3 3 7" xfId="2930"/>
    <cellStyle name="RIGs linked cells 3 3 3 7 2" xfId="13722"/>
    <cellStyle name="RIGs linked cells 3 3 3 7 2 2" xfId="40142"/>
    <cellStyle name="RIGs linked cells 3 3 3 7 3" xfId="23862"/>
    <cellStyle name="RIGs linked cells 3 3 3 7 3 2" xfId="50276"/>
    <cellStyle name="RIGs linked cells 3 3 3 7 4" xfId="29600"/>
    <cellStyle name="RIGs linked cells 3 3 3 8" xfId="23376"/>
    <cellStyle name="RIGs linked cells 3 3 3 8 2" xfId="49790"/>
    <cellStyle name="RIGs linked cells 3 3 4" xfId="2343"/>
    <cellStyle name="RIGs linked cells 3 3 4 2" xfId="4255"/>
    <cellStyle name="RIGs linked cells 3 3 4 2 2" xfId="15034"/>
    <cellStyle name="RIGs linked cells 3 3 4 2 2 2" xfId="41454"/>
    <cellStyle name="RIGs linked cells 3 3 4 2 3" xfId="22455"/>
    <cellStyle name="RIGs linked cells 3 3 4 2 3 2" xfId="48869"/>
    <cellStyle name="RIGs linked cells 3 3 4 2 4" xfId="30925"/>
    <cellStyle name="RIGs linked cells 3 3 4 3" xfId="4983"/>
    <cellStyle name="RIGs linked cells 3 3 4 3 2" xfId="15760"/>
    <cellStyle name="RIGs linked cells 3 3 4 3 2 2" xfId="42180"/>
    <cellStyle name="RIGs linked cells 3 3 4 3 3" xfId="22525"/>
    <cellStyle name="RIGs linked cells 3 3 4 3 3 2" xfId="48939"/>
    <cellStyle name="RIGs linked cells 3 3 4 3 4" xfId="31653"/>
    <cellStyle name="RIGs linked cells 3 3 4 4" xfId="6757"/>
    <cellStyle name="RIGs linked cells 3 3 4 4 2" xfId="17469"/>
    <cellStyle name="RIGs linked cells 3 3 4 4 2 2" xfId="43887"/>
    <cellStyle name="RIGs linked cells 3 3 4 4 3" xfId="15680"/>
    <cellStyle name="RIGs linked cells 3 3 4 4 3 2" xfId="42100"/>
    <cellStyle name="RIGs linked cells 3 3 4 4 4" xfId="33427"/>
    <cellStyle name="RIGs linked cells 3 3 4 5" xfId="7963"/>
    <cellStyle name="RIGs linked cells 3 3 4 5 2" xfId="18630"/>
    <cellStyle name="RIGs linked cells 3 3 4 5 2 2" xfId="45045"/>
    <cellStyle name="RIGs linked cells 3 3 4 5 3" xfId="17526"/>
    <cellStyle name="RIGs linked cells 3 3 4 5 3 2" xfId="43943"/>
    <cellStyle name="RIGs linked cells 3 3 4 6" xfId="13149"/>
    <cellStyle name="RIGs linked cells 3 3 4 6 2" xfId="39570"/>
    <cellStyle name="RIGs linked cells 3 3 4 7" xfId="27441"/>
    <cellStyle name="RIGs linked cells 3 3 4 7 2" xfId="53855"/>
    <cellStyle name="RIGs linked cells 3 3 5" xfId="2998"/>
    <cellStyle name="RIGs linked cells 3 3 5 2" xfId="13790"/>
    <cellStyle name="RIGs linked cells 3 3 5 2 2" xfId="40210"/>
    <cellStyle name="RIGs linked cells 3 3 5 3" xfId="25460"/>
    <cellStyle name="RIGs linked cells 3 3 5 3 2" xfId="51874"/>
    <cellStyle name="RIGs linked cells 3 3 5 4" xfId="29668"/>
    <cellStyle name="RIGs linked cells 3 3 6" xfId="5697"/>
    <cellStyle name="RIGs linked cells 3 3 6 2" xfId="16460"/>
    <cellStyle name="RIGs linked cells 3 3 6 2 2" xfId="42878"/>
    <cellStyle name="RIGs linked cells 3 3 6 3" xfId="24709"/>
    <cellStyle name="RIGs linked cells 3 3 6 3 2" xfId="51123"/>
    <cellStyle name="RIGs linked cells 3 3 6 4" xfId="32367"/>
    <cellStyle name="RIGs linked cells 3 3 7" xfId="8248"/>
    <cellStyle name="RIGs linked cells 3 3 7 2" xfId="18909"/>
    <cellStyle name="RIGs linked cells 3 3 7 2 2" xfId="45323"/>
    <cellStyle name="RIGs linked cells 3 3 7 3" xfId="26025"/>
    <cellStyle name="RIGs linked cells 3 3 7 3 2" xfId="52439"/>
    <cellStyle name="RIGs linked cells 3 3_3.15 Additional Data" xfId="2345"/>
    <cellStyle name="RIGs linked cells 3 4" xfId="1497"/>
    <cellStyle name="RIGs linked cells 3 4 2" xfId="3491"/>
    <cellStyle name="RIGs linked cells 3 4 2 2" xfId="14276"/>
    <cellStyle name="RIGs linked cells 3 4 2 2 2" xfId="40696"/>
    <cellStyle name="RIGs linked cells 3 4 2 3" xfId="25060"/>
    <cellStyle name="RIGs linked cells 3 4 2 3 2" xfId="51474"/>
    <cellStyle name="RIGs linked cells 3 4 2 4" xfId="30161"/>
    <cellStyle name="RIGs linked cells 3 4 3" xfId="3049"/>
    <cellStyle name="RIGs linked cells 3 4 3 2" xfId="13841"/>
    <cellStyle name="RIGs linked cells 3 4 3 2 2" xfId="40261"/>
    <cellStyle name="RIGs linked cells 3 4 3 3" xfId="22075"/>
    <cellStyle name="RIGs linked cells 3 4 3 3 2" xfId="48489"/>
    <cellStyle name="RIGs linked cells 3 4 3 4" xfId="29719"/>
    <cellStyle name="RIGs linked cells 3 4 4" xfId="3766"/>
    <cellStyle name="RIGs linked cells 3 4 4 2" xfId="14549"/>
    <cellStyle name="RIGs linked cells 3 4 4 2 2" xfId="40969"/>
    <cellStyle name="RIGs linked cells 3 4 4 3" xfId="25537"/>
    <cellStyle name="RIGs linked cells 3 4 4 3 2" xfId="51951"/>
    <cellStyle name="RIGs linked cells 3 4 4 4" xfId="30436"/>
    <cellStyle name="RIGs linked cells 3 4 5" xfId="5882"/>
    <cellStyle name="RIGs linked cells 3 4 5 2" xfId="23269"/>
    <cellStyle name="RIGs linked cells 3 4 5 2 2" xfId="49683"/>
    <cellStyle name="RIGs linked cells 3 4 5 3" xfId="32552"/>
    <cellStyle name="RIGs linked cells 3 4 6" xfId="3775"/>
    <cellStyle name="RIGs linked cells 3 4 6 2" xfId="25694"/>
    <cellStyle name="RIGs linked cells 3 4 6 2 2" xfId="52108"/>
    <cellStyle name="RIGs linked cells 3 4 6 3" xfId="30445"/>
    <cellStyle name="RIGs linked cells 3 4 7" xfId="2929"/>
    <cellStyle name="RIGs linked cells 3 4 7 2" xfId="13721"/>
    <cellStyle name="RIGs linked cells 3 4 7 2 2" xfId="40141"/>
    <cellStyle name="RIGs linked cells 3 4 7 3" xfId="24319"/>
    <cellStyle name="RIGs linked cells 3 4 7 3 2" xfId="50733"/>
    <cellStyle name="RIGs linked cells 3 4 7 4" xfId="29599"/>
    <cellStyle name="RIGs linked cells 3 4 8" xfId="24030"/>
    <cellStyle name="RIGs linked cells 3 4 8 2" xfId="50444"/>
    <cellStyle name="RIGs linked cells 3 5" xfId="2339"/>
    <cellStyle name="RIGs linked cells 3 5 2" xfId="4252"/>
    <cellStyle name="RIGs linked cells 3 5 2 2" xfId="15031"/>
    <cellStyle name="RIGs linked cells 3 5 2 2 2" xfId="41451"/>
    <cellStyle name="RIGs linked cells 3 5 2 3" xfId="26423"/>
    <cellStyle name="RIGs linked cells 3 5 2 3 2" xfId="52837"/>
    <cellStyle name="RIGs linked cells 3 5 2 4" xfId="30922"/>
    <cellStyle name="RIGs linked cells 3 5 3" xfId="4980"/>
    <cellStyle name="RIGs linked cells 3 5 3 2" xfId="15757"/>
    <cellStyle name="RIGs linked cells 3 5 3 2 2" xfId="42177"/>
    <cellStyle name="RIGs linked cells 3 5 3 3" xfId="26336"/>
    <cellStyle name="RIGs linked cells 3 5 3 3 2" xfId="52750"/>
    <cellStyle name="RIGs linked cells 3 5 3 4" xfId="31650"/>
    <cellStyle name="RIGs linked cells 3 5 4" xfId="6754"/>
    <cellStyle name="RIGs linked cells 3 5 4 2" xfId="17466"/>
    <cellStyle name="RIGs linked cells 3 5 4 2 2" xfId="43884"/>
    <cellStyle name="RIGs linked cells 3 5 4 3" xfId="22057"/>
    <cellStyle name="RIGs linked cells 3 5 4 3 2" xfId="48471"/>
    <cellStyle name="RIGs linked cells 3 5 4 4" xfId="33424"/>
    <cellStyle name="RIGs linked cells 3 5 5" xfId="7960"/>
    <cellStyle name="RIGs linked cells 3 5 5 2" xfId="18627"/>
    <cellStyle name="RIGs linked cells 3 5 5 2 2" xfId="45042"/>
    <cellStyle name="RIGs linked cells 3 5 5 3" xfId="11427"/>
    <cellStyle name="RIGs linked cells 3 5 5 3 2" xfId="37848"/>
    <cellStyle name="RIGs linked cells 3 5 6" xfId="13146"/>
    <cellStyle name="RIGs linked cells 3 5 6 2" xfId="39567"/>
    <cellStyle name="RIGs linked cells 3 5 7" xfId="22077"/>
    <cellStyle name="RIGs linked cells 3 5 7 2" xfId="48491"/>
    <cellStyle name="RIGs linked cells 3 6" xfId="4003"/>
    <cellStyle name="RIGs linked cells 3 6 2" xfId="14786"/>
    <cellStyle name="RIGs linked cells 3 6 2 2" xfId="41206"/>
    <cellStyle name="RIGs linked cells 3 6 3" xfId="27313"/>
    <cellStyle name="RIGs linked cells 3 6 3 2" xfId="53727"/>
    <cellStyle name="RIGs linked cells 3 6 4" xfId="30673"/>
    <cellStyle name="RIGs linked cells 3 7" xfId="3960"/>
    <cellStyle name="RIGs linked cells 3 7 2" xfId="14743"/>
    <cellStyle name="RIGs linked cells 3 7 2 2" xfId="41163"/>
    <cellStyle name="RIGs linked cells 3 7 3" xfId="26675"/>
    <cellStyle name="RIGs linked cells 3 7 3 2" xfId="53089"/>
    <cellStyle name="RIGs linked cells 3 7 4" xfId="30630"/>
    <cellStyle name="RIGs linked cells 3 8" xfId="3028"/>
    <cellStyle name="RIGs linked cells 3 8 2" xfId="13820"/>
    <cellStyle name="RIGs linked cells 3 8 2 2" xfId="40240"/>
    <cellStyle name="RIGs linked cells 3 8 3" xfId="26280"/>
    <cellStyle name="RIGs linked cells 3 8 3 2" xfId="52694"/>
    <cellStyle name="RIGs linked cells 3 8 4" xfId="29698"/>
    <cellStyle name="RIGs linked cells 3 9" xfId="6278"/>
    <cellStyle name="RIGs linked cells 3 9 2" xfId="17017"/>
    <cellStyle name="RIGs linked cells 3 9 2 2" xfId="43435"/>
    <cellStyle name="RIGs linked cells 3 9 3" xfId="11237"/>
    <cellStyle name="RIGs linked cells 3 9 3 2" xfId="37658"/>
    <cellStyle name="RIGs linked cells 3 9 4" xfId="32948"/>
    <cellStyle name="RIGs linked cells 3_3.15 Additional Data" xfId="2346"/>
    <cellStyle name="RIGs linked cells 4" xfId="1179"/>
    <cellStyle name="RIGs linked cells 4 2" xfId="1180"/>
    <cellStyle name="RIGs linked cells 4 2 2" xfId="1342"/>
    <cellStyle name="RIGs linked cells 4 2 2 2" xfId="1604"/>
    <cellStyle name="RIGs linked cells 4 2 2 2 2" xfId="3597"/>
    <cellStyle name="RIGs linked cells 4 2 2 2 2 2" xfId="14382"/>
    <cellStyle name="RIGs linked cells 4 2 2 2 2 2 2" xfId="40802"/>
    <cellStyle name="RIGs linked cells 4 2 2 2 2 3" xfId="21833"/>
    <cellStyle name="RIGs linked cells 4 2 2 2 2 3 2" xfId="48247"/>
    <cellStyle name="RIGs linked cells 4 2 2 2 2 4" xfId="30267"/>
    <cellStyle name="RIGs linked cells 4 2 2 2 3" xfId="2619"/>
    <cellStyle name="RIGs linked cells 4 2 2 2 3 2" xfId="13411"/>
    <cellStyle name="RIGs linked cells 4 2 2 2 3 2 2" xfId="39831"/>
    <cellStyle name="RIGs linked cells 4 2 2 2 3 3" xfId="23624"/>
    <cellStyle name="RIGs linked cells 4 2 2 2 3 3 2" xfId="50038"/>
    <cellStyle name="RIGs linked cells 4 2 2 2 3 4" xfId="29289"/>
    <cellStyle name="RIGs linked cells 4 2 2 2 4" xfId="4452"/>
    <cellStyle name="RIGs linked cells 4 2 2 2 4 2" xfId="15230"/>
    <cellStyle name="RIGs linked cells 4 2 2 2 4 2 2" xfId="41650"/>
    <cellStyle name="RIGs linked cells 4 2 2 2 4 3" xfId="26173"/>
    <cellStyle name="RIGs linked cells 4 2 2 2 4 3 2" xfId="52587"/>
    <cellStyle name="RIGs linked cells 4 2 2 2 4 4" xfId="31122"/>
    <cellStyle name="RIGs linked cells 4 2 2 2 5" xfId="4730"/>
    <cellStyle name="RIGs linked cells 4 2 2 2 5 2" xfId="23063"/>
    <cellStyle name="RIGs linked cells 4 2 2 2 5 2 2" xfId="49477"/>
    <cellStyle name="RIGs linked cells 4 2 2 2 5 3" xfId="31400"/>
    <cellStyle name="RIGs linked cells 4 2 2 2 6" xfId="6118"/>
    <cellStyle name="RIGs linked cells 4 2 2 2 6 2" xfId="21157"/>
    <cellStyle name="RIGs linked cells 4 2 2 2 6 2 2" xfId="47571"/>
    <cellStyle name="RIGs linked cells 4 2 2 2 6 3" xfId="32788"/>
    <cellStyle name="RIGs linked cells 4 2 2 2 7" xfId="6351"/>
    <cellStyle name="RIGs linked cells 4 2 2 2 7 2" xfId="17088"/>
    <cellStyle name="RIGs linked cells 4 2 2 2 7 2 2" xfId="43506"/>
    <cellStyle name="RIGs linked cells 4 2 2 2 7 3" xfId="12708"/>
    <cellStyle name="RIGs linked cells 4 2 2 2 7 3 2" xfId="39129"/>
    <cellStyle name="RIGs linked cells 4 2 2 2 7 4" xfId="33021"/>
    <cellStyle name="RIGs linked cells 4 2 2 2 8" xfId="27513"/>
    <cellStyle name="RIGs linked cells 4 2 2 2 8 2" xfId="53927"/>
    <cellStyle name="RIGs linked cells 4 2 2 3" xfId="2349"/>
    <cellStyle name="RIGs linked cells 4 2 2 3 2" xfId="4259"/>
    <cellStyle name="RIGs linked cells 4 2 2 3 2 2" xfId="15038"/>
    <cellStyle name="RIGs linked cells 4 2 2 3 2 2 2" xfId="41458"/>
    <cellStyle name="RIGs linked cells 4 2 2 3 2 3" xfId="21898"/>
    <cellStyle name="RIGs linked cells 4 2 2 3 2 3 2" xfId="48312"/>
    <cellStyle name="RIGs linked cells 4 2 2 3 2 4" xfId="30929"/>
    <cellStyle name="RIGs linked cells 4 2 2 3 3" xfId="4987"/>
    <cellStyle name="RIGs linked cells 4 2 2 3 3 2" xfId="15764"/>
    <cellStyle name="RIGs linked cells 4 2 2 3 3 2 2" xfId="42184"/>
    <cellStyle name="RIGs linked cells 4 2 2 3 3 3" xfId="24240"/>
    <cellStyle name="RIGs linked cells 4 2 2 3 3 3 2" xfId="50654"/>
    <cellStyle name="RIGs linked cells 4 2 2 3 3 4" xfId="31657"/>
    <cellStyle name="RIGs linked cells 4 2 2 3 4" xfId="6761"/>
    <cellStyle name="RIGs linked cells 4 2 2 3 4 2" xfId="17473"/>
    <cellStyle name="RIGs linked cells 4 2 2 3 4 2 2" xfId="43891"/>
    <cellStyle name="RIGs linked cells 4 2 2 3 4 3" xfId="24391"/>
    <cellStyle name="RIGs linked cells 4 2 2 3 4 3 2" xfId="50805"/>
    <cellStyle name="RIGs linked cells 4 2 2 3 4 4" xfId="33431"/>
    <cellStyle name="RIGs linked cells 4 2 2 3 5" xfId="7967"/>
    <cellStyle name="RIGs linked cells 4 2 2 3 5 2" xfId="18634"/>
    <cellStyle name="RIGs linked cells 4 2 2 3 5 2 2" xfId="45049"/>
    <cellStyle name="RIGs linked cells 4 2 2 3 5 3" xfId="12158"/>
    <cellStyle name="RIGs linked cells 4 2 2 3 5 3 2" xfId="38579"/>
    <cellStyle name="RIGs linked cells 4 2 2 3 6" xfId="13153"/>
    <cellStyle name="RIGs linked cells 4 2 2 3 6 2" xfId="39574"/>
    <cellStyle name="RIGs linked cells 4 2 2 3 7" xfId="22312"/>
    <cellStyle name="RIGs linked cells 4 2 2 3 7 2" xfId="48726"/>
    <cellStyle name="RIGs linked cells 4 2 2 4" xfId="8296"/>
    <cellStyle name="RIGs linked cells 4 2 2 4 2" xfId="18957"/>
    <cellStyle name="RIGs linked cells 4 2 2 4 2 2" xfId="45371"/>
    <cellStyle name="RIGs linked cells 4 2 2 4 3" xfId="26063"/>
    <cellStyle name="RIGs linked cells 4 2 2 4 3 2" xfId="52477"/>
    <cellStyle name="RIGs linked cells 4 2 3" xfId="1501"/>
    <cellStyle name="RIGs linked cells 4 2 3 2" xfId="3495"/>
    <cellStyle name="RIGs linked cells 4 2 3 2 2" xfId="14280"/>
    <cellStyle name="RIGs linked cells 4 2 3 2 2 2" xfId="40700"/>
    <cellStyle name="RIGs linked cells 4 2 3 2 3" xfId="23249"/>
    <cellStyle name="RIGs linked cells 4 2 3 2 3 2" xfId="49663"/>
    <cellStyle name="RIGs linked cells 4 2 3 2 4" xfId="30165"/>
    <cellStyle name="RIGs linked cells 4 2 3 3" xfId="3050"/>
    <cellStyle name="RIGs linked cells 4 2 3 3 2" xfId="13842"/>
    <cellStyle name="RIGs linked cells 4 2 3 3 2 2" xfId="40262"/>
    <cellStyle name="RIGs linked cells 4 2 3 3 3" xfId="26859"/>
    <cellStyle name="RIGs linked cells 4 2 3 3 3 2" xfId="53273"/>
    <cellStyle name="RIGs linked cells 4 2 3 3 4" xfId="29720"/>
    <cellStyle name="RIGs linked cells 4 2 3 4" xfId="4477"/>
    <cellStyle name="RIGs linked cells 4 2 3 4 2" xfId="15255"/>
    <cellStyle name="RIGs linked cells 4 2 3 4 2 2" xfId="41675"/>
    <cellStyle name="RIGs linked cells 4 2 3 4 3" xfId="24305"/>
    <cellStyle name="RIGs linked cells 4 2 3 4 3 2" xfId="50719"/>
    <cellStyle name="RIGs linked cells 4 2 3 4 4" xfId="31147"/>
    <cellStyle name="RIGs linked cells 4 2 3 5" xfId="4002"/>
    <cellStyle name="RIGs linked cells 4 2 3 5 2" xfId="23857"/>
    <cellStyle name="RIGs linked cells 4 2 3 5 2 2" xfId="50271"/>
    <cellStyle name="RIGs linked cells 4 2 3 5 3" xfId="30672"/>
    <cellStyle name="RIGs linked cells 4 2 3 6" xfId="5770"/>
    <cellStyle name="RIGs linked cells 4 2 3 6 2" xfId="23943"/>
    <cellStyle name="RIGs linked cells 4 2 3 6 2 2" xfId="50357"/>
    <cellStyle name="RIGs linked cells 4 2 3 6 3" xfId="32440"/>
    <cellStyle name="RIGs linked cells 4 2 3 7" xfId="2931"/>
    <cellStyle name="RIGs linked cells 4 2 3 7 2" xfId="13723"/>
    <cellStyle name="RIGs linked cells 4 2 3 7 2 2" xfId="40143"/>
    <cellStyle name="RIGs linked cells 4 2 3 7 3" xfId="27470"/>
    <cellStyle name="RIGs linked cells 4 2 3 7 3 2" xfId="53884"/>
    <cellStyle name="RIGs linked cells 4 2 3 7 4" xfId="29601"/>
    <cellStyle name="RIGs linked cells 4 2 3 8" xfId="25858"/>
    <cellStyle name="RIGs linked cells 4 2 3 8 2" xfId="52272"/>
    <cellStyle name="RIGs linked cells 4 2 4" xfId="2348"/>
    <cellStyle name="RIGs linked cells 4 2 4 2" xfId="4258"/>
    <cellStyle name="RIGs linked cells 4 2 4 2 2" xfId="15037"/>
    <cellStyle name="RIGs linked cells 4 2 4 2 2 2" xfId="41457"/>
    <cellStyle name="RIGs linked cells 4 2 4 2 3" xfId="23817"/>
    <cellStyle name="RIGs linked cells 4 2 4 2 3 2" xfId="50231"/>
    <cellStyle name="RIGs linked cells 4 2 4 2 4" xfId="30928"/>
    <cellStyle name="RIGs linked cells 4 2 4 3" xfId="4986"/>
    <cellStyle name="RIGs linked cells 4 2 4 3 2" xfId="15763"/>
    <cellStyle name="RIGs linked cells 4 2 4 3 2 2" xfId="42183"/>
    <cellStyle name="RIGs linked cells 4 2 4 3 3" xfId="24593"/>
    <cellStyle name="RIGs linked cells 4 2 4 3 3 2" xfId="51007"/>
    <cellStyle name="RIGs linked cells 4 2 4 3 4" xfId="31656"/>
    <cellStyle name="RIGs linked cells 4 2 4 4" xfId="6760"/>
    <cellStyle name="RIGs linked cells 4 2 4 4 2" xfId="17472"/>
    <cellStyle name="RIGs linked cells 4 2 4 4 2 2" xfId="43890"/>
    <cellStyle name="RIGs linked cells 4 2 4 4 3" xfId="12415"/>
    <cellStyle name="RIGs linked cells 4 2 4 4 3 2" xfId="38836"/>
    <cellStyle name="RIGs linked cells 4 2 4 4 4" xfId="33430"/>
    <cellStyle name="RIGs linked cells 4 2 4 5" xfId="7966"/>
    <cellStyle name="RIGs linked cells 4 2 4 5 2" xfId="18633"/>
    <cellStyle name="RIGs linked cells 4 2 4 5 2 2" xfId="45048"/>
    <cellStyle name="RIGs linked cells 4 2 4 5 3" xfId="13693"/>
    <cellStyle name="RIGs linked cells 4 2 4 5 3 2" xfId="40113"/>
    <cellStyle name="RIGs linked cells 4 2 4 6" xfId="13152"/>
    <cellStyle name="RIGs linked cells 4 2 4 6 2" xfId="39573"/>
    <cellStyle name="RIGs linked cells 4 2 4 7" xfId="22042"/>
    <cellStyle name="RIGs linked cells 4 2 4 7 2" xfId="48456"/>
    <cellStyle name="RIGs linked cells 4 2 5" xfId="4502"/>
    <cellStyle name="RIGs linked cells 4 2 5 2" xfId="15280"/>
    <cellStyle name="RIGs linked cells 4 2 5 2 2" xfId="41700"/>
    <cellStyle name="RIGs linked cells 4 2 5 3" xfId="25231"/>
    <cellStyle name="RIGs linked cells 4 2 5 3 2" xfId="51645"/>
    <cellStyle name="RIGs linked cells 4 2 5 4" xfId="31172"/>
    <cellStyle name="RIGs linked cells 4 2 6" xfId="6848"/>
    <cellStyle name="RIGs linked cells 4 2 6 2" xfId="17553"/>
    <cellStyle name="RIGs linked cells 4 2 6 2 2" xfId="43970"/>
    <cellStyle name="RIGs linked cells 4 2 6 3" xfId="23640"/>
    <cellStyle name="RIGs linked cells 4 2 6 3 2" xfId="50054"/>
    <cellStyle name="RIGs linked cells 4 2 6 4" xfId="33518"/>
    <cellStyle name="RIGs linked cells 4 2 7" xfId="8250"/>
    <cellStyle name="RIGs linked cells 4 2 7 2" xfId="18911"/>
    <cellStyle name="RIGs linked cells 4 2 7 2 2" xfId="45325"/>
    <cellStyle name="RIGs linked cells 4 2 7 3" xfId="26027"/>
    <cellStyle name="RIGs linked cells 4 2 7 3 2" xfId="52441"/>
    <cellStyle name="RIGs linked cells 4 2_3.15 Additional Data" xfId="2350"/>
    <cellStyle name="RIGs linked cells 4 3" xfId="1500"/>
    <cellStyle name="RIGs linked cells 4 3 2" xfId="3494"/>
    <cellStyle name="RIGs linked cells 4 3 2 2" xfId="14279"/>
    <cellStyle name="RIGs linked cells 4 3 2 2 2" xfId="40699"/>
    <cellStyle name="RIGs linked cells 4 3 2 3" xfId="22289"/>
    <cellStyle name="RIGs linked cells 4 3 2 3 2" xfId="48703"/>
    <cellStyle name="RIGs linked cells 4 3 2 4" xfId="30164"/>
    <cellStyle name="RIGs linked cells 4 3 3" xfId="3732"/>
    <cellStyle name="RIGs linked cells 4 3 3 2" xfId="14515"/>
    <cellStyle name="RIGs linked cells 4 3 3 2 2" xfId="40935"/>
    <cellStyle name="RIGs linked cells 4 3 3 3" xfId="26318"/>
    <cellStyle name="RIGs linked cells 4 3 3 3 2" xfId="52732"/>
    <cellStyle name="RIGs linked cells 4 3 3 4" xfId="30402"/>
    <cellStyle name="RIGs linked cells 4 3 4" xfId="5275"/>
    <cellStyle name="RIGs linked cells 4 3 4 2" xfId="16050"/>
    <cellStyle name="RIGs linked cells 4 3 4 2 2" xfId="42469"/>
    <cellStyle name="RIGs linked cells 4 3 4 3" xfId="26394"/>
    <cellStyle name="RIGs linked cells 4 3 4 3 2" xfId="52808"/>
    <cellStyle name="RIGs linked cells 4 3 4 4" xfId="31945"/>
    <cellStyle name="RIGs linked cells 4 3 5" xfId="6237"/>
    <cellStyle name="RIGs linked cells 4 3 5 2" xfId="24685"/>
    <cellStyle name="RIGs linked cells 4 3 5 2 2" xfId="51099"/>
    <cellStyle name="RIGs linked cells 4 3 5 3" xfId="32907"/>
    <cellStyle name="RIGs linked cells 4 3 6" xfId="6484"/>
    <cellStyle name="RIGs linked cells 4 3 6 2" xfId="22496"/>
    <cellStyle name="RIGs linked cells 4 3 6 2 2" xfId="48910"/>
    <cellStyle name="RIGs linked cells 4 3 6 3" xfId="33154"/>
    <cellStyle name="RIGs linked cells 4 3 7" xfId="6087"/>
    <cellStyle name="RIGs linked cells 4 3 7 2" xfId="16837"/>
    <cellStyle name="RIGs linked cells 4 3 7 2 2" xfId="43255"/>
    <cellStyle name="RIGs linked cells 4 3 7 3" xfId="23573"/>
    <cellStyle name="RIGs linked cells 4 3 7 3 2" xfId="49987"/>
    <cellStyle name="RIGs linked cells 4 3 7 4" xfId="32757"/>
    <cellStyle name="RIGs linked cells 4 3 8" xfId="22249"/>
    <cellStyle name="RIGs linked cells 4 3 8 2" xfId="48663"/>
    <cellStyle name="RIGs linked cells 4 4" xfId="2347"/>
    <cellStyle name="RIGs linked cells 4 4 2" xfId="4257"/>
    <cellStyle name="RIGs linked cells 4 4 2 2" xfId="15036"/>
    <cellStyle name="RIGs linked cells 4 4 2 2 2" xfId="41456"/>
    <cellStyle name="RIGs linked cells 4 4 2 3" xfId="25034"/>
    <cellStyle name="RIGs linked cells 4 4 2 3 2" xfId="51448"/>
    <cellStyle name="RIGs linked cells 4 4 2 4" xfId="30927"/>
    <cellStyle name="RIGs linked cells 4 4 3" xfId="4985"/>
    <cellStyle name="RIGs linked cells 4 4 3 2" xfId="15762"/>
    <cellStyle name="RIGs linked cells 4 4 3 2 2" xfId="42182"/>
    <cellStyle name="RIGs linked cells 4 4 3 3" xfId="21972"/>
    <cellStyle name="RIGs linked cells 4 4 3 3 2" xfId="48386"/>
    <cellStyle name="RIGs linked cells 4 4 3 4" xfId="31655"/>
    <cellStyle name="RIGs linked cells 4 4 4" xfId="6759"/>
    <cellStyle name="RIGs linked cells 4 4 4 2" xfId="17471"/>
    <cellStyle name="RIGs linked cells 4 4 4 2 2" xfId="43889"/>
    <cellStyle name="RIGs linked cells 4 4 4 3" xfId="24101"/>
    <cellStyle name="RIGs linked cells 4 4 4 3 2" xfId="50515"/>
    <cellStyle name="RIGs linked cells 4 4 4 4" xfId="33429"/>
    <cellStyle name="RIGs linked cells 4 4 5" xfId="7965"/>
    <cellStyle name="RIGs linked cells 4 4 5 2" xfId="18632"/>
    <cellStyle name="RIGs linked cells 4 4 5 2 2" xfId="45047"/>
    <cellStyle name="RIGs linked cells 4 4 5 3" xfId="15766"/>
    <cellStyle name="RIGs linked cells 4 4 5 3 2" xfId="42186"/>
    <cellStyle name="RIGs linked cells 4 4 6" xfId="13151"/>
    <cellStyle name="RIGs linked cells 4 4 6 2" xfId="39572"/>
    <cellStyle name="RIGs linked cells 4 4 7" xfId="24703"/>
    <cellStyle name="RIGs linked cells 4 4 7 2" xfId="51117"/>
    <cellStyle name="RIGs linked cells 4 5" xfId="4895"/>
    <cellStyle name="RIGs linked cells 4 5 2" xfId="15672"/>
    <cellStyle name="RIGs linked cells 4 5 2 2" xfId="42092"/>
    <cellStyle name="RIGs linked cells 4 5 3" xfId="25489"/>
    <cellStyle name="RIGs linked cells 4 5 3 2" xfId="51903"/>
    <cellStyle name="RIGs linked cells 4 5 4" xfId="31565"/>
    <cellStyle name="RIGs linked cells 4 6" xfId="5085"/>
    <cellStyle name="RIGs linked cells 4 6 2" xfId="15862"/>
    <cellStyle name="RIGs linked cells 4 6 2 2" xfId="42281"/>
    <cellStyle name="RIGs linked cells 4 6 3" xfId="26508"/>
    <cellStyle name="RIGs linked cells 4 6 3 2" xfId="52922"/>
    <cellStyle name="RIGs linked cells 4 6 4" xfId="31755"/>
    <cellStyle name="RIGs linked cells 4 7" xfId="8249"/>
    <cellStyle name="RIGs linked cells 4 7 2" xfId="18910"/>
    <cellStyle name="RIGs linked cells 4 7 2 2" xfId="45324"/>
    <cellStyle name="RIGs linked cells 4 7 3" xfId="26026"/>
    <cellStyle name="RIGs linked cells 4 7 3 2" xfId="52440"/>
    <cellStyle name="RIGs linked cells 4_3.15 Additional Data" xfId="2351"/>
    <cellStyle name="RIGs linked cells 5" xfId="1181"/>
    <cellStyle name="RIGs linked cells 5 2" xfId="1502"/>
    <cellStyle name="RIGs linked cells 5 2 2" xfId="3496"/>
    <cellStyle name="RIGs linked cells 5 2 2 2" xfId="14281"/>
    <cellStyle name="RIGs linked cells 5 2 2 2 2" xfId="40701"/>
    <cellStyle name="RIGs linked cells 5 2 2 3" xfId="27923"/>
    <cellStyle name="RIGs linked cells 5 2 2 3 2" xfId="54337"/>
    <cellStyle name="RIGs linked cells 5 2 2 4" xfId="30166"/>
    <cellStyle name="RIGs linked cells 5 2 3" xfId="4177"/>
    <cellStyle name="RIGs linked cells 5 2 3 2" xfId="14957"/>
    <cellStyle name="RIGs linked cells 5 2 3 2 2" xfId="41377"/>
    <cellStyle name="RIGs linked cells 5 2 3 3" xfId="23777"/>
    <cellStyle name="RIGs linked cells 5 2 3 3 2" xfId="50191"/>
    <cellStyle name="RIGs linked cells 5 2 3 4" xfId="30847"/>
    <cellStyle name="RIGs linked cells 5 2 4" xfId="3715"/>
    <cellStyle name="RIGs linked cells 5 2 4 2" xfId="14499"/>
    <cellStyle name="RIGs linked cells 5 2 4 2 2" xfId="40919"/>
    <cellStyle name="RIGs linked cells 5 2 4 3" xfId="24640"/>
    <cellStyle name="RIGs linked cells 5 2 4 3 2" xfId="51054"/>
    <cellStyle name="RIGs linked cells 5 2 4 4" xfId="30385"/>
    <cellStyle name="RIGs linked cells 5 2 5" xfId="5881"/>
    <cellStyle name="RIGs linked cells 5 2 5 2" xfId="26910"/>
    <cellStyle name="RIGs linked cells 5 2 5 2 2" xfId="53324"/>
    <cellStyle name="RIGs linked cells 5 2 5 3" xfId="32551"/>
    <cellStyle name="RIGs linked cells 5 2 6" xfId="6355"/>
    <cellStyle name="RIGs linked cells 5 2 6 2" xfId="22353"/>
    <cellStyle name="RIGs linked cells 5 2 6 2 2" xfId="48767"/>
    <cellStyle name="RIGs linked cells 5 2 6 3" xfId="33025"/>
    <cellStyle name="RIGs linked cells 5 2 7" xfId="6086"/>
    <cellStyle name="RIGs linked cells 5 2 7 2" xfId="16836"/>
    <cellStyle name="RIGs linked cells 5 2 7 2 2" xfId="43254"/>
    <cellStyle name="RIGs linked cells 5 2 7 3" xfId="24900"/>
    <cellStyle name="RIGs linked cells 5 2 7 3 2" xfId="51314"/>
    <cellStyle name="RIGs linked cells 5 2 7 4" xfId="32756"/>
    <cellStyle name="RIGs linked cells 5 2 8" xfId="25402"/>
    <cellStyle name="RIGs linked cells 5 2 8 2" xfId="51816"/>
    <cellStyle name="RIGs linked cells 5 3" xfId="2352"/>
    <cellStyle name="RIGs linked cells 5 3 2" xfId="4260"/>
    <cellStyle name="RIGs linked cells 5 3 2 2" xfId="15039"/>
    <cellStyle name="RIGs linked cells 5 3 2 2 2" xfId="41459"/>
    <cellStyle name="RIGs linked cells 5 3 2 3" xfId="22216"/>
    <cellStyle name="RIGs linked cells 5 3 2 3 2" xfId="48630"/>
    <cellStyle name="RIGs linked cells 5 3 2 4" xfId="30930"/>
    <cellStyle name="RIGs linked cells 5 3 3" xfId="4988"/>
    <cellStyle name="RIGs linked cells 5 3 3 2" xfId="15765"/>
    <cellStyle name="RIGs linked cells 5 3 3 2 2" xfId="42185"/>
    <cellStyle name="RIGs linked cells 5 3 3 3" xfId="22351"/>
    <cellStyle name="RIGs linked cells 5 3 3 3 2" xfId="48765"/>
    <cellStyle name="RIGs linked cells 5 3 3 4" xfId="31658"/>
    <cellStyle name="RIGs linked cells 5 3 4" xfId="6762"/>
    <cellStyle name="RIGs linked cells 5 3 4 2" xfId="17474"/>
    <cellStyle name="RIGs linked cells 5 3 4 2 2" xfId="43892"/>
    <cellStyle name="RIGs linked cells 5 3 4 3" xfId="22047"/>
    <cellStyle name="RIGs linked cells 5 3 4 3 2" xfId="48461"/>
    <cellStyle name="RIGs linked cells 5 3 4 4" xfId="33432"/>
    <cellStyle name="RIGs linked cells 5 3 5" xfId="7968"/>
    <cellStyle name="RIGs linked cells 5 3 5 2" xfId="18635"/>
    <cellStyle name="RIGs linked cells 5 3 5 2 2" xfId="45050"/>
    <cellStyle name="RIGs linked cells 5 3 5 3" xfId="12159"/>
    <cellStyle name="RIGs linked cells 5 3 5 3 2" xfId="38580"/>
    <cellStyle name="RIGs linked cells 5 3 6" xfId="13154"/>
    <cellStyle name="RIGs linked cells 5 3 6 2" xfId="39575"/>
    <cellStyle name="RIGs linked cells 5 3 7" xfId="25396"/>
    <cellStyle name="RIGs linked cells 5 3 7 2" xfId="51810"/>
    <cellStyle name="RIGs linked cells 5 4" xfId="4745"/>
    <cellStyle name="RIGs linked cells 5 4 2" xfId="15522"/>
    <cellStyle name="RIGs linked cells 5 4 2 2" xfId="41942"/>
    <cellStyle name="RIGs linked cells 5 4 3" xfId="23603"/>
    <cellStyle name="RIGs linked cells 5 4 3 2" xfId="50017"/>
    <cellStyle name="RIGs linked cells 5 4 4" xfId="31415"/>
    <cellStyle name="RIGs linked cells 5 5" xfId="5611"/>
    <cellStyle name="RIGs linked cells 5 5 2" xfId="16375"/>
    <cellStyle name="RIGs linked cells 5 5 2 2" xfId="42793"/>
    <cellStyle name="RIGs linked cells 5 5 3" xfId="28126"/>
    <cellStyle name="RIGs linked cells 5 5 3 2" xfId="54540"/>
    <cellStyle name="RIGs linked cells 5 5 4" xfId="32281"/>
    <cellStyle name="RIGs linked cells 5 6" xfId="8251"/>
    <cellStyle name="RIGs linked cells 5 6 2" xfId="18912"/>
    <cellStyle name="RIGs linked cells 5 6 2 2" xfId="45326"/>
    <cellStyle name="RIGs linked cells 5 6 3" xfId="26028"/>
    <cellStyle name="RIGs linked cells 5 6 3 2" xfId="52442"/>
    <cellStyle name="RIGs linked cells 6" xfId="1494"/>
    <cellStyle name="RIGs linked cells 6 2" xfId="3488"/>
    <cellStyle name="RIGs linked cells 6 2 2" xfId="14273"/>
    <cellStyle name="RIGs linked cells 6 2 2 2" xfId="40693"/>
    <cellStyle name="RIGs linked cells 6 2 3" xfId="23122"/>
    <cellStyle name="RIGs linked cells 6 2 3 2" xfId="49536"/>
    <cellStyle name="RIGs linked cells 6 2 4" xfId="30158"/>
    <cellStyle name="RIGs linked cells 6 3" xfId="4700"/>
    <cellStyle name="RIGs linked cells 6 3 2" xfId="15477"/>
    <cellStyle name="RIGs linked cells 6 3 2 2" xfId="41897"/>
    <cellStyle name="RIGs linked cells 6 3 3" xfId="22714"/>
    <cellStyle name="RIGs linked cells 6 3 3 2" xfId="49128"/>
    <cellStyle name="RIGs linked cells 6 3 4" xfId="31370"/>
    <cellStyle name="RIGs linked cells 6 4" xfId="3139"/>
    <cellStyle name="RIGs linked cells 6 4 2" xfId="13930"/>
    <cellStyle name="RIGs linked cells 6 4 2 2" xfId="40350"/>
    <cellStyle name="RIGs linked cells 6 4 3" xfId="25064"/>
    <cellStyle name="RIGs linked cells 6 4 3 2" xfId="51478"/>
    <cellStyle name="RIGs linked cells 6 4 4" xfId="29809"/>
    <cellStyle name="RIGs linked cells 6 5" xfId="5760"/>
    <cellStyle name="RIGs linked cells 6 5 2" xfId="23632"/>
    <cellStyle name="RIGs linked cells 6 5 2 2" xfId="50046"/>
    <cellStyle name="RIGs linked cells 6 5 3" xfId="32430"/>
    <cellStyle name="RIGs linked cells 6 6" xfId="5585"/>
    <cellStyle name="RIGs linked cells 6 6 2" xfId="21978"/>
    <cellStyle name="RIGs linked cells 6 6 2 2" xfId="48392"/>
    <cellStyle name="RIGs linked cells 6 6 3" xfId="32255"/>
    <cellStyle name="RIGs linked cells 6 7" xfId="7086"/>
    <cellStyle name="RIGs linked cells 6 7 2" xfId="17774"/>
    <cellStyle name="RIGs linked cells 6 7 2 2" xfId="44191"/>
    <cellStyle name="RIGs linked cells 6 7 3" xfId="11181"/>
    <cellStyle name="RIGs linked cells 6 7 3 2" xfId="37602"/>
    <cellStyle name="RIGs linked cells 6 7 4" xfId="33756"/>
    <cellStyle name="RIGs linked cells 6 8" xfId="26555"/>
    <cellStyle name="RIGs linked cells 6 8 2" xfId="52969"/>
    <cellStyle name="RIGs linked cells 7" xfId="2335"/>
    <cellStyle name="RIGs linked cells 7 2" xfId="4249"/>
    <cellStyle name="RIGs linked cells 7 2 2" xfId="15028"/>
    <cellStyle name="RIGs linked cells 7 2 2 2" xfId="41448"/>
    <cellStyle name="RIGs linked cells 7 2 3" xfId="23350"/>
    <cellStyle name="RIGs linked cells 7 2 3 2" xfId="49764"/>
    <cellStyle name="RIGs linked cells 7 2 4" xfId="30919"/>
    <cellStyle name="RIGs linked cells 7 3" xfId="4977"/>
    <cellStyle name="RIGs linked cells 7 3 2" xfId="15754"/>
    <cellStyle name="RIGs linked cells 7 3 2 2" xfId="42174"/>
    <cellStyle name="RIGs linked cells 7 3 3" xfId="23483"/>
    <cellStyle name="RIGs linked cells 7 3 3 2" xfId="49897"/>
    <cellStyle name="RIGs linked cells 7 3 4" xfId="31647"/>
    <cellStyle name="RIGs linked cells 7 4" xfId="6751"/>
    <cellStyle name="RIGs linked cells 7 4 2" xfId="17463"/>
    <cellStyle name="RIGs linked cells 7 4 2 2" xfId="43881"/>
    <cellStyle name="RIGs linked cells 7 4 3" xfId="24691"/>
    <cellStyle name="RIGs linked cells 7 4 3 2" xfId="51105"/>
    <cellStyle name="RIGs linked cells 7 4 4" xfId="33421"/>
    <cellStyle name="RIGs linked cells 7 5" xfId="7957"/>
    <cellStyle name="RIGs linked cells 7 5 2" xfId="18624"/>
    <cellStyle name="RIGs linked cells 7 5 2 2" xfId="45039"/>
    <cellStyle name="RIGs linked cells 7 5 3" xfId="12157"/>
    <cellStyle name="RIGs linked cells 7 5 3 2" xfId="38578"/>
    <cellStyle name="RIGs linked cells 7 6" xfId="13143"/>
    <cellStyle name="RIGs linked cells 7 6 2" xfId="39564"/>
    <cellStyle name="RIGs linked cells 7 7" xfId="24168"/>
    <cellStyle name="RIGs linked cells 7 7 2" xfId="50582"/>
    <cellStyle name="RIGs linked cells 8" xfId="3403"/>
    <cellStyle name="RIGs linked cells 8 2" xfId="14189"/>
    <cellStyle name="RIGs linked cells 8 2 2" xfId="40609"/>
    <cellStyle name="RIGs linked cells 8 3" xfId="27002"/>
    <cellStyle name="RIGs linked cells 8 3 2" xfId="53416"/>
    <cellStyle name="RIGs linked cells 8 4" xfId="30073"/>
    <cellStyle name="RIGs linked cells 9" xfId="5095"/>
    <cellStyle name="RIGs linked cells 9 2" xfId="15872"/>
    <cellStyle name="RIGs linked cells 9 2 2" xfId="42291"/>
    <cellStyle name="RIGs linked cells 9 3" xfId="25685"/>
    <cellStyle name="RIGs linked cells 9 3 2" xfId="52099"/>
    <cellStyle name="RIGs linked cells 9 4" xfId="31765"/>
    <cellStyle name="RIGs linked cells_3.15 Additional Data" xfId="2353"/>
    <cellStyle name="RIGs_3.15 Additional Data" xfId="2354"/>
    <cellStyle name="SAPBEXaggData" xfId="1182"/>
    <cellStyle name="SAPBEXaggData 10" xfId="6522"/>
    <cellStyle name="SAPBEXaggData 10 2" xfId="23557"/>
    <cellStyle name="SAPBEXaggData 10 2 2" xfId="49971"/>
    <cellStyle name="SAPBEXaggData 10 3" xfId="33192"/>
    <cellStyle name="SAPBEXaggData 11" xfId="7381"/>
    <cellStyle name="SAPBEXaggData 11 2" xfId="18048"/>
    <cellStyle name="SAPBEXaggData 11 2 2" xfId="44464"/>
    <cellStyle name="SAPBEXaggData 11 3" xfId="21943"/>
    <cellStyle name="SAPBEXaggData 11 3 2" xfId="48357"/>
    <cellStyle name="SAPBEXaggData 11 4" xfId="34051"/>
    <cellStyle name="SAPBEXaggData 12" xfId="8252"/>
    <cellStyle name="SAPBEXaggData 12 2" xfId="18913"/>
    <cellStyle name="SAPBEXaggData 12 2 2" xfId="45327"/>
    <cellStyle name="SAPBEXaggData 12 3" xfId="17696"/>
    <cellStyle name="SAPBEXaggData 12 3 2" xfId="44113"/>
    <cellStyle name="SAPBEXaggData 12 4" xfId="34765"/>
    <cellStyle name="SAPBEXaggData 13" xfId="12134"/>
    <cellStyle name="SAPBEXaggData 13 2" xfId="38555"/>
    <cellStyle name="SAPBEXaggData 14" xfId="24702"/>
    <cellStyle name="SAPBEXaggData 14 2" xfId="51116"/>
    <cellStyle name="SAPBEXaggData 2" xfId="1503"/>
    <cellStyle name="SAPBEXaggData 2 10" xfId="8401"/>
    <cellStyle name="SAPBEXaggData 2 10 2" xfId="19061"/>
    <cellStyle name="SAPBEXaggData 2 10 2 2" xfId="45475"/>
    <cellStyle name="SAPBEXaggData 2 10 3" xfId="12775"/>
    <cellStyle name="SAPBEXaggData 2 10 3 2" xfId="39196"/>
    <cellStyle name="SAPBEXaggData 2 10 4" xfId="34897"/>
    <cellStyle name="SAPBEXaggData 2 11" xfId="12030"/>
    <cellStyle name="SAPBEXaggData 2 11 2" xfId="38451"/>
    <cellStyle name="SAPBEXaggData 2 12" xfId="25029"/>
    <cellStyle name="SAPBEXaggData 2 12 2" xfId="51443"/>
    <cellStyle name="SAPBEXaggData 2 2" xfId="3497"/>
    <cellStyle name="SAPBEXaggData 2 2 2" xfId="9023"/>
    <cellStyle name="SAPBEXaggData 2 2 2 2" xfId="19683"/>
    <cellStyle name="SAPBEXaggData 2 2 2 2 2" xfId="46097"/>
    <cellStyle name="SAPBEXaggData 2 2 2 3" xfId="22137"/>
    <cellStyle name="SAPBEXaggData 2 2 2 3 2" xfId="48551"/>
    <cellStyle name="SAPBEXaggData 2 2 2 4" xfId="35519"/>
    <cellStyle name="SAPBEXaggData 2 2 3" xfId="9617"/>
    <cellStyle name="SAPBEXaggData 2 2 3 2" xfId="20277"/>
    <cellStyle name="SAPBEXaggData 2 2 3 2 2" xfId="46691"/>
    <cellStyle name="SAPBEXaggData 2 2 3 3" xfId="26724"/>
    <cellStyle name="SAPBEXaggData 2 2 3 3 2" xfId="53138"/>
    <cellStyle name="SAPBEXaggData 2 2 3 4" xfId="36113"/>
    <cellStyle name="SAPBEXaggData 2 2 4" xfId="10933"/>
    <cellStyle name="SAPBEXaggData 2 2 4 2" xfId="21578"/>
    <cellStyle name="SAPBEXaggData 2 2 4 2 2" xfId="47992"/>
    <cellStyle name="SAPBEXaggData 2 2 4 3" xfId="28667"/>
    <cellStyle name="SAPBEXaggData 2 2 4 3 2" xfId="55081"/>
    <cellStyle name="SAPBEXaggData 2 2 4 4" xfId="37354"/>
    <cellStyle name="SAPBEXaggData 2 2 5" xfId="8708"/>
    <cellStyle name="SAPBEXaggData 2 2 5 2" xfId="19368"/>
    <cellStyle name="SAPBEXaggData 2 2 5 2 2" xfId="45782"/>
    <cellStyle name="SAPBEXaggData 2 2 5 3" xfId="12704"/>
    <cellStyle name="SAPBEXaggData 2 2 5 3 2" xfId="39125"/>
    <cellStyle name="SAPBEXaggData 2 2 5 4" xfId="35204"/>
    <cellStyle name="SAPBEXaggData 2 2 6" xfId="14282"/>
    <cellStyle name="SAPBEXaggData 2 2 6 2" xfId="40702"/>
    <cellStyle name="SAPBEXaggData 2 2 7" xfId="22678"/>
    <cellStyle name="SAPBEXaggData 2 2 7 2" xfId="49092"/>
    <cellStyle name="SAPBEXaggData 2 2 8" xfId="30167"/>
    <cellStyle name="SAPBEXaggData 2 3" xfId="2805"/>
    <cellStyle name="SAPBEXaggData 2 3 2" xfId="9385"/>
    <cellStyle name="SAPBEXaggData 2 3 2 2" xfId="20045"/>
    <cellStyle name="SAPBEXaggData 2 3 2 2 2" xfId="46459"/>
    <cellStyle name="SAPBEXaggData 2 3 2 3" xfId="27855"/>
    <cellStyle name="SAPBEXaggData 2 3 2 3 2" xfId="54269"/>
    <cellStyle name="SAPBEXaggData 2 3 2 4" xfId="35881"/>
    <cellStyle name="SAPBEXaggData 2 3 3" xfId="13597"/>
    <cellStyle name="SAPBEXaggData 2 3 3 2" xfId="40017"/>
    <cellStyle name="SAPBEXaggData 2 3 4" xfId="27972"/>
    <cellStyle name="SAPBEXaggData 2 3 4 2" xfId="54386"/>
    <cellStyle name="SAPBEXaggData 2 3 5" xfId="29475"/>
    <cellStyle name="SAPBEXaggData 2 4" xfId="3051"/>
    <cellStyle name="SAPBEXaggData 2 4 2" xfId="9785"/>
    <cellStyle name="SAPBEXaggData 2 4 2 2" xfId="20445"/>
    <cellStyle name="SAPBEXaggData 2 4 2 2 2" xfId="46859"/>
    <cellStyle name="SAPBEXaggData 2 4 2 3" xfId="12978"/>
    <cellStyle name="SAPBEXaggData 2 4 2 3 2" xfId="39399"/>
    <cellStyle name="SAPBEXaggData 2 4 2 4" xfId="36281"/>
    <cellStyle name="SAPBEXaggData 2 4 3" xfId="13843"/>
    <cellStyle name="SAPBEXaggData 2 4 3 2" xfId="40263"/>
    <cellStyle name="SAPBEXaggData 2 4 4" xfId="21828"/>
    <cellStyle name="SAPBEXaggData 2 4 4 2" xfId="48242"/>
    <cellStyle name="SAPBEXaggData 2 4 5" xfId="29721"/>
    <cellStyle name="SAPBEXaggData 2 5" xfId="5651"/>
    <cellStyle name="SAPBEXaggData 2 5 2" xfId="10723"/>
    <cellStyle name="SAPBEXaggData 2 5 2 2" xfId="21368"/>
    <cellStyle name="SAPBEXaggData 2 5 2 2 2" xfId="47782"/>
    <cellStyle name="SAPBEXaggData 2 5 2 3" xfId="28463"/>
    <cellStyle name="SAPBEXaggData 2 5 2 3 2" xfId="54877"/>
    <cellStyle name="SAPBEXaggData 2 5 2 4" xfId="37144"/>
    <cellStyle name="SAPBEXaggData 2 5 3" xfId="16415"/>
    <cellStyle name="SAPBEXaggData 2 5 3 2" xfId="42833"/>
    <cellStyle name="SAPBEXaggData 2 5 4" xfId="28015"/>
    <cellStyle name="SAPBEXaggData 2 5 4 2" xfId="54429"/>
    <cellStyle name="SAPBEXaggData 2 5 5" xfId="32321"/>
    <cellStyle name="SAPBEXaggData 2 6" xfId="4014"/>
    <cellStyle name="SAPBEXaggData 2 6 2" xfId="14797"/>
    <cellStyle name="SAPBEXaggData 2 6 2 2" xfId="41217"/>
    <cellStyle name="SAPBEXaggData 2 6 3" xfId="27554"/>
    <cellStyle name="SAPBEXaggData 2 6 3 2" xfId="53968"/>
    <cellStyle name="SAPBEXaggData 2 6 4" xfId="30684"/>
    <cellStyle name="SAPBEXaggData 2 7" xfId="6814"/>
    <cellStyle name="SAPBEXaggData 2 7 2" xfId="24258"/>
    <cellStyle name="SAPBEXaggData 2 7 2 2" xfId="50672"/>
    <cellStyle name="SAPBEXaggData 2 7 3" xfId="33484"/>
    <cellStyle name="SAPBEXaggData 2 8" xfId="2932"/>
    <cellStyle name="SAPBEXaggData 2 8 2" xfId="13724"/>
    <cellStyle name="SAPBEXaggData 2 8 2 2" xfId="40144"/>
    <cellStyle name="SAPBEXaggData 2 8 3" xfId="23425"/>
    <cellStyle name="SAPBEXaggData 2 8 3 2" xfId="49839"/>
    <cellStyle name="SAPBEXaggData 2 8 4" xfId="29602"/>
    <cellStyle name="SAPBEXaggData 2 9" xfId="7200"/>
    <cellStyle name="SAPBEXaggData 2 9 2" xfId="17867"/>
    <cellStyle name="SAPBEXaggData 2 9 2 2" xfId="44284"/>
    <cellStyle name="SAPBEXaggData 2 9 3" xfId="24417"/>
    <cellStyle name="SAPBEXaggData 2 9 3 2" xfId="50831"/>
    <cellStyle name="SAPBEXaggData 2 9 4" xfId="33870"/>
    <cellStyle name="SAPBEXaggData 3" xfId="1616"/>
    <cellStyle name="SAPBEXaggData 3 10" xfId="8349"/>
    <cellStyle name="SAPBEXaggData 3 10 2" xfId="19009"/>
    <cellStyle name="SAPBEXaggData 3 10 2 2" xfId="45423"/>
    <cellStyle name="SAPBEXaggData 3 10 3" xfId="12180"/>
    <cellStyle name="SAPBEXaggData 3 10 3 2" xfId="38601"/>
    <cellStyle name="SAPBEXaggData 3 10 4" xfId="34845"/>
    <cellStyle name="SAPBEXaggData 3 11" xfId="11946"/>
    <cellStyle name="SAPBEXaggData 3 11 2" xfId="38367"/>
    <cellStyle name="SAPBEXaggData 3 12" xfId="26531"/>
    <cellStyle name="SAPBEXaggData 3 12 2" xfId="52945"/>
    <cellStyle name="SAPBEXaggData 3 2" xfId="3609"/>
    <cellStyle name="SAPBEXaggData 3 2 2" xfId="9067"/>
    <cellStyle name="SAPBEXaggData 3 2 2 2" xfId="19727"/>
    <cellStyle name="SAPBEXaggData 3 2 2 2 2" xfId="46141"/>
    <cellStyle name="SAPBEXaggData 3 2 2 3" xfId="11247"/>
    <cellStyle name="SAPBEXaggData 3 2 2 3 2" xfId="37668"/>
    <cellStyle name="SAPBEXaggData 3 2 2 4" xfId="35563"/>
    <cellStyle name="SAPBEXaggData 3 2 3" xfId="10417"/>
    <cellStyle name="SAPBEXaggData 3 2 3 2" xfId="21077"/>
    <cellStyle name="SAPBEXaggData 3 2 3 2 2" xfId="47491"/>
    <cellStyle name="SAPBEXaggData 3 2 3 3" xfId="28342"/>
    <cellStyle name="SAPBEXaggData 3 2 3 3 2" xfId="54756"/>
    <cellStyle name="SAPBEXaggData 3 2 3 4" xfId="36913"/>
    <cellStyle name="SAPBEXaggData 3 2 4" xfId="10886"/>
    <cellStyle name="SAPBEXaggData 3 2 4 2" xfId="21531"/>
    <cellStyle name="SAPBEXaggData 3 2 4 2 2" xfId="47945"/>
    <cellStyle name="SAPBEXaggData 3 2 4 3" xfId="28620"/>
    <cellStyle name="SAPBEXaggData 3 2 4 3 2" xfId="55034"/>
    <cellStyle name="SAPBEXaggData 3 2 4 4" xfId="37307"/>
    <cellStyle name="SAPBEXaggData 3 2 5" xfId="8656"/>
    <cellStyle name="SAPBEXaggData 3 2 5 2" xfId="19316"/>
    <cellStyle name="SAPBEXaggData 3 2 5 2 2" xfId="45730"/>
    <cellStyle name="SAPBEXaggData 3 2 5 3" xfId="17239"/>
    <cellStyle name="SAPBEXaggData 3 2 5 3 2" xfId="43657"/>
    <cellStyle name="SAPBEXaggData 3 2 5 4" xfId="35152"/>
    <cellStyle name="SAPBEXaggData 3 2 6" xfId="14394"/>
    <cellStyle name="SAPBEXaggData 3 2 6 2" xfId="40814"/>
    <cellStyle name="SAPBEXaggData 3 2 7" xfId="27202"/>
    <cellStyle name="SAPBEXaggData 3 2 7 2" xfId="53616"/>
    <cellStyle name="SAPBEXaggData 3 2 8" xfId="30279"/>
    <cellStyle name="SAPBEXaggData 3 3" xfId="2712"/>
    <cellStyle name="SAPBEXaggData 3 3 2" xfId="9436"/>
    <cellStyle name="SAPBEXaggData 3 3 2 2" xfId="20096"/>
    <cellStyle name="SAPBEXaggData 3 3 2 2 2" xfId="46510"/>
    <cellStyle name="SAPBEXaggData 3 3 2 3" xfId="28216"/>
    <cellStyle name="SAPBEXaggData 3 3 2 3 2" xfId="54630"/>
    <cellStyle name="SAPBEXaggData 3 3 2 4" xfId="35932"/>
    <cellStyle name="SAPBEXaggData 3 3 3" xfId="13504"/>
    <cellStyle name="SAPBEXaggData 3 3 3 2" xfId="39924"/>
    <cellStyle name="SAPBEXaggData 3 3 4" xfId="22879"/>
    <cellStyle name="SAPBEXaggData 3 3 4 2" xfId="49293"/>
    <cellStyle name="SAPBEXaggData 3 3 5" xfId="29382"/>
    <cellStyle name="SAPBEXaggData 3 4" xfId="2844"/>
    <cellStyle name="SAPBEXaggData 3 4 2" xfId="10259"/>
    <cellStyle name="SAPBEXaggData 3 4 2 2" xfId="20919"/>
    <cellStyle name="SAPBEXaggData 3 4 2 2 2" xfId="47333"/>
    <cellStyle name="SAPBEXaggData 3 4 2 3" xfId="12595"/>
    <cellStyle name="SAPBEXaggData 3 4 2 3 2" xfId="39016"/>
    <cellStyle name="SAPBEXaggData 3 4 2 4" xfId="36755"/>
    <cellStyle name="SAPBEXaggData 3 4 3" xfId="13636"/>
    <cellStyle name="SAPBEXaggData 3 4 3 2" xfId="40056"/>
    <cellStyle name="SAPBEXaggData 3 4 4" xfId="23806"/>
    <cellStyle name="SAPBEXaggData 3 4 4 2" xfId="50220"/>
    <cellStyle name="SAPBEXaggData 3 4 5" xfId="29514"/>
    <cellStyle name="SAPBEXaggData 3 5" xfId="4482"/>
    <cellStyle name="SAPBEXaggData 3 5 2" xfId="10778"/>
    <cellStyle name="SAPBEXaggData 3 5 2 2" xfId="21423"/>
    <cellStyle name="SAPBEXaggData 3 5 2 2 2" xfId="47837"/>
    <cellStyle name="SAPBEXaggData 3 5 2 3" xfId="28512"/>
    <cellStyle name="SAPBEXaggData 3 5 2 3 2" xfId="54926"/>
    <cellStyle name="SAPBEXaggData 3 5 2 4" xfId="37199"/>
    <cellStyle name="SAPBEXaggData 3 5 3" xfId="15260"/>
    <cellStyle name="SAPBEXaggData 3 5 3 2" xfId="41680"/>
    <cellStyle name="SAPBEXaggData 3 5 4" xfId="26807"/>
    <cellStyle name="SAPBEXaggData 3 5 4 2" xfId="53221"/>
    <cellStyle name="SAPBEXaggData 3 5 5" xfId="31152"/>
    <cellStyle name="SAPBEXaggData 3 6" xfId="5508"/>
    <cellStyle name="SAPBEXaggData 3 6 2" xfId="16279"/>
    <cellStyle name="SAPBEXaggData 3 6 2 2" xfId="42698"/>
    <cellStyle name="SAPBEXaggData 3 6 3" xfId="23274"/>
    <cellStyle name="SAPBEXaggData 3 6 3 2" xfId="49688"/>
    <cellStyle name="SAPBEXaggData 3 6 4" xfId="32178"/>
    <cellStyle name="SAPBEXaggData 3 7" xfId="6103"/>
    <cellStyle name="SAPBEXaggData 3 7 2" xfId="21183"/>
    <cellStyle name="SAPBEXaggData 3 7 2 2" xfId="47597"/>
    <cellStyle name="SAPBEXaggData 3 7 3" xfId="32773"/>
    <cellStyle name="SAPBEXaggData 3 8" xfId="3419"/>
    <cellStyle name="SAPBEXaggData 3 8 2" xfId="14205"/>
    <cellStyle name="SAPBEXaggData 3 8 2 2" xfId="40625"/>
    <cellStyle name="SAPBEXaggData 3 8 3" xfId="25141"/>
    <cellStyle name="SAPBEXaggData 3 8 3 2" xfId="51555"/>
    <cellStyle name="SAPBEXaggData 3 8 4" xfId="30089"/>
    <cellStyle name="SAPBEXaggData 3 9" xfId="4349"/>
    <cellStyle name="SAPBEXaggData 3 9 2" xfId="15127"/>
    <cellStyle name="SAPBEXaggData 3 9 2 2" xfId="41547"/>
    <cellStyle name="SAPBEXaggData 3 9 3" xfId="25696"/>
    <cellStyle name="SAPBEXaggData 3 9 3 2" xfId="52110"/>
    <cellStyle name="SAPBEXaggData 3 9 4" xfId="31019"/>
    <cellStyle name="SAPBEXaggData 4" xfId="1875"/>
    <cellStyle name="SAPBEXaggData 4 10" xfId="8390"/>
    <cellStyle name="SAPBEXaggData 4 10 2" xfId="19050"/>
    <cellStyle name="SAPBEXaggData 4 10 2 2" xfId="45464"/>
    <cellStyle name="SAPBEXaggData 4 10 3" xfId="17707"/>
    <cellStyle name="SAPBEXaggData 4 10 3 2" xfId="44124"/>
    <cellStyle name="SAPBEXaggData 4 10 4" xfId="34886"/>
    <cellStyle name="SAPBEXaggData 4 11" xfId="11705"/>
    <cellStyle name="SAPBEXaggData 4 11 2" xfId="38126"/>
    <cellStyle name="SAPBEXaggData 4 12" xfId="23068"/>
    <cellStyle name="SAPBEXaggData 4 12 2" xfId="49482"/>
    <cellStyle name="SAPBEXaggData 4 2" xfId="3852"/>
    <cellStyle name="SAPBEXaggData 4 2 2" xfId="9028"/>
    <cellStyle name="SAPBEXaggData 4 2 2 2" xfId="19688"/>
    <cellStyle name="SAPBEXaggData 4 2 2 2 2" xfId="46102"/>
    <cellStyle name="SAPBEXaggData 4 2 2 3" xfId="22595"/>
    <cellStyle name="SAPBEXaggData 4 2 2 3 2" xfId="49009"/>
    <cellStyle name="SAPBEXaggData 4 2 2 4" xfId="35524"/>
    <cellStyle name="SAPBEXaggData 4 2 3" xfId="9616"/>
    <cellStyle name="SAPBEXaggData 4 2 3 2" xfId="20276"/>
    <cellStyle name="SAPBEXaggData 4 2 3 2 2" xfId="46690"/>
    <cellStyle name="SAPBEXaggData 4 2 3 3" xfId="11834"/>
    <cellStyle name="SAPBEXaggData 4 2 3 3 2" xfId="38255"/>
    <cellStyle name="SAPBEXaggData 4 2 3 4" xfId="36112"/>
    <cellStyle name="SAPBEXaggData 4 2 4" xfId="10922"/>
    <cellStyle name="SAPBEXaggData 4 2 4 2" xfId="21567"/>
    <cellStyle name="SAPBEXaggData 4 2 4 2 2" xfId="47981"/>
    <cellStyle name="SAPBEXaggData 4 2 4 3" xfId="28656"/>
    <cellStyle name="SAPBEXaggData 4 2 4 3 2" xfId="55070"/>
    <cellStyle name="SAPBEXaggData 4 2 4 4" xfId="37343"/>
    <cellStyle name="SAPBEXaggData 4 2 5" xfId="8697"/>
    <cellStyle name="SAPBEXaggData 4 2 5 2" xfId="19357"/>
    <cellStyle name="SAPBEXaggData 4 2 5 2 2" xfId="45771"/>
    <cellStyle name="SAPBEXaggData 4 2 5 3" xfId="18759"/>
    <cellStyle name="SAPBEXaggData 4 2 5 3 2" xfId="45173"/>
    <cellStyle name="SAPBEXaggData 4 2 5 4" xfId="35193"/>
    <cellStyle name="SAPBEXaggData 4 2 6" xfId="14635"/>
    <cellStyle name="SAPBEXaggData 4 2 6 2" xfId="41055"/>
    <cellStyle name="SAPBEXaggData 4 2 7" xfId="22173"/>
    <cellStyle name="SAPBEXaggData 4 2 7 2" xfId="48587"/>
    <cellStyle name="SAPBEXaggData 4 2 8" xfId="30522"/>
    <cellStyle name="SAPBEXaggData 4 3" xfId="4579"/>
    <cellStyle name="SAPBEXaggData 4 3 2" xfId="9396"/>
    <cellStyle name="SAPBEXaggData 4 3 2 2" xfId="20056"/>
    <cellStyle name="SAPBEXaggData 4 3 2 2 2" xfId="46470"/>
    <cellStyle name="SAPBEXaggData 4 3 2 3" xfId="11574"/>
    <cellStyle name="SAPBEXaggData 4 3 2 3 2" xfId="37995"/>
    <cellStyle name="SAPBEXaggData 4 3 2 4" xfId="35892"/>
    <cellStyle name="SAPBEXaggData 4 3 3" xfId="15357"/>
    <cellStyle name="SAPBEXaggData 4 3 3 2" xfId="41777"/>
    <cellStyle name="SAPBEXaggData 4 3 4" xfId="23481"/>
    <cellStyle name="SAPBEXaggData 4 3 4 2" xfId="49895"/>
    <cellStyle name="SAPBEXaggData 4 3 5" xfId="31249"/>
    <cellStyle name="SAPBEXaggData 4 4" xfId="3282"/>
    <cellStyle name="SAPBEXaggData 4 4 2" xfId="10279"/>
    <cellStyle name="SAPBEXaggData 4 4 2 2" xfId="20939"/>
    <cellStyle name="SAPBEXaggData 4 4 2 2 2" xfId="47353"/>
    <cellStyle name="SAPBEXaggData 4 4 2 3" xfId="12833"/>
    <cellStyle name="SAPBEXaggData 4 4 2 3 2" xfId="39254"/>
    <cellStyle name="SAPBEXaggData 4 4 2 4" xfId="36775"/>
    <cellStyle name="SAPBEXaggData 4 4 3" xfId="14072"/>
    <cellStyle name="SAPBEXaggData 4 4 3 2" xfId="40492"/>
    <cellStyle name="SAPBEXaggData 4 4 4" xfId="22177"/>
    <cellStyle name="SAPBEXaggData 4 4 4 2" xfId="48591"/>
    <cellStyle name="SAPBEXaggData 4 4 5" xfId="29952"/>
    <cellStyle name="SAPBEXaggData 4 5" xfId="3365"/>
    <cellStyle name="SAPBEXaggData 4 5 2" xfId="10803"/>
    <cellStyle name="SAPBEXaggData 4 5 2 2" xfId="21448"/>
    <cellStyle name="SAPBEXaggData 4 5 2 2 2" xfId="47862"/>
    <cellStyle name="SAPBEXaggData 4 5 2 3" xfId="28537"/>
    <cellStyle name="SAPBEXaggData 4 5 2 3 2" xfId="54951"/>
    <cellStyle name="SAPBEXaggData 4 5 2 4" xfId="37224"/>
    <cellStyle name="SAPBEXaggData 4 5 3" xfId="14152"/>
    <cellStyle name="SAPBEXaggData 4 5 3 2" xfId="40572"/>
    <cellStyle name="SAPBEXaggData 4 5 4" xfId="27252"/>
    <cellStyle name="SAPBEXaggData 4 5 4 2" xfId="53666"/>
    <cellStyle name="SAPBEXaggData 4 5 5" xfId="30035"/>
    <cellStyle name="SAPBEXaggData 4 6" xfId="6376"/>
    <cellStyle name="SAPBEXaggData 4 6 2" xfId="17112"/>
    <cellStyle name="SAPBEXaggData 4 6 2 2" xfId="43530"/>
    <cellStyle name="SAPBEXaggData 4 6 3" xfId="23211"/>
    <cellStyle name="SAPBEXaggData 4 6 3 2" xfId="49625"/>
    <cellStyle name="SAPBEXaggData 4 6 4" xfId="33046"/>
    <cellStyle name="SAPBEXaggData 4 7" xfId="6991"/>
    <cellStyle name="SAPBEXaggData 4 7 2" xfId="12072"/>
    <cellStyle name="SAPBEXaggData 4 7 2 2" xfId="38493"/>
    <cellStyle name="SAPBEXaggData 4 7 3" xfId="33661"/>
    <cellStyle name="SAPBEXaggData 4 8" xfId="7538"/>
    <cellStyle name="SAPBEXaggData 4 8 2" xfId="18205"/>
    <cellStyle name="SAPBEXaggData 4 8 2 2" xfId="44621"/>
    <cellStyle name="SAPBEXaggData 4 8 3" xfId="22039"/>
    <cellStyle name="SAPBEXaggData 4 8 3 2" xfId="48453"/>
    <cellStyle name="SAPBEXaggData 4 8 4" xfId="34208"/>
    <cellStyle name="SAPBEXaggData 4 9" xfId="5772"/>
    <cellStyle name="SAPBEXaggData 4 9 2" xfId="16531"/>
    <cellStyle name="SAPBEXaggData 4 9 2 2" xfId="42949"/>
    <cellStyle name="SAPBEXaggData 4 9 3" xfId="11136"/>
    <cellStyle name="SAPBEXaggData 4 9 3 2" xfId="37557"/>
    <cellStyle name="SAPBEXaggData 4 9 4" xfId="32442"/>
    <cellStyle name="SAPBEXaggData 5" xfId="2061"/>
    <cellStyle name="SAPBEXaggData 5 10" xfId="8528"/>
    <cellStyle name="SAPBEXaggData 5 10 2" xfId="19188"/>
    <cellStyle name="SAPBEXaggData 5 10 2 2" xfId="45602"/>
    <cellStyle name="SAPBEXaggData 5 10 3" xfId="14539"/>
    <cellStyle name="SAPBEXaggData 5 10 3 2" xfId="40959"/>
    <cellStyle name="SAPBEXaggData 5 10 4" xfId="35024"/>
    <cellStyle name="SAPBEXaggData 5 11" xfId="11539"/>
    <cellStyle name="SAPBEXaggData 5 11 2" xfId="37960"/>
    <cellStyle name="SAPBEXaggData 5 12" xfId="24937"/>
    <cellStyle name="SAPBEXaggData 5 12 2" xfId="51351"/>
    <cellStyle name="SAPBEXaggData 5 2" xfId="4026"/>
    <cellStyle name="SAPBEXaggData 5 2 2" xfId="9273"/>
    <cellStyle name="SAPBEXaggData 5 2 2 2" xfId="19933"/>
    <cellStyle name="SAPBEXaggData 5 2 2 2 2" xfId="46347"/>
    <cellStyle name="SAPBEXaggData 5 2 2 3" xfId="27874"/>
    <cellStyle name="SAPBEXaggData 5 2 2 3 2" xfId="54288"/>
    <cellStyle name="SAPBEXaggData 5 2 2 4" xfId="35769"/>
    <cellStyle name="SAPBEXaggData 5 2 3" xfId="14808"/>
    <cellStyle name="SAPBEXaggData 5 2 3 2" xfId="41228"/>
    <cellStyle name="SAPBEXaggData 5 2 4" xfId="26976"/>
    <cellStyle name="SAPBEXaggData 5 2 4 2" xfId="53390"/>
    <cellStyle name="SAPBEXaggData 5 2 5" xfId="30696"/>
    <cellStyle name="SAPBEXaggData 5 3" xfId="4754"/>
    <cellStyle name="SAPBEXaggData 5 3 2" xfId="9605"/>
    <cellStyle name="SAPBEXaggData 5 3 2 2" xfId="20265"/>
    <cellStyle name="SAPBEXaggData 5 3 2 2 2" xfId="46679"/>
    <cellStyle name="SAPBEXaggData 5 3 2 3" xfId="11264"/>
    <cellStyle name="SAPBEXaggData 5 3 2 3 2" xfId="37685"/>
    <cellStyle name="SAPBEXaggData 5 3 2 4" xfId="36101"/>
    <cellStyle name="SAPBEXaggData 5 3 3" xfId="15531"/>
    <cellStyle name="SAPBEXaggData 5 3 3 2" xfId="41951"/>
    <cellStyle name="SAPBEXaggData 5 3 4" xfId="23845"/>
    <cellStyle name="SAPBEXaggData 5 3 4 2" xfId="50259"/>
    <cellStyle name="SAPBEXaggData 5 3 5" xfId="31424"/>
    <cellStyle name="SAPBEXaggData 5 4" xfId="5334"/>
    <cellStyle name="SAPBEXaggData 5 4 2" xfId="10849"/>
    <cellStyle name="SAPBEXaggData 5 4 2 2" xfId="21494"/>
    <cellStyle name="SAPBEXaggData 5 4 2 2 2" xfId="47908"/>
    <cellStyle name="SAPBEXaggData 5 4 2 3" xfId="28583"/>
    <cellStyle name="SAPBEXaggData 5 4 2 3 2" xfId="54997"/>
    <cellStyle name="SAPBEXaggData 5 4 2 4" xfId="37270"/>
    <cellStyle name="SAPBEXaggData 5 4 3" xfId="16107"/>
    <cellStyle name="SAPBEXaggData 5 4 3 2" xfId="42526"/>
    <cellStyle name="SAPBEXaggData 5 4 4" xfId="25169"/>
    <cellStyle name="SAPBEXaggData 5 4 4 2" xfId="51583"/>
    <cellStyle name="SAPBEXaggData 5 4 5" xfId="32004"/>
    <cellStyle name="SAPBEXaggData 5 5" xfId="5941"/>
    <cellStyle name="SAPBEXaggData 5 5 2" xfId="16693"/>
    <cellStyle name="SAPBEXaggData 5 5 2 2" xfId="43111"/>
    <cellStyle name="SAPBEXaggData 5 5 3" xfId="25570"/>
    <cellStyle name="SAPBEXaggData 5 5 3 2" xfId="51984"/>
    <cellStyle name="SAPBEXaggData 5 5 4" xfId="32611"/>
    <cellStyle name="SAPBEXaggData 5 6" xfId="6541"/>
    <cellStyle name="SAPBEXaggData 5 6 2" xfId="17266"/>
    <cellStyle name="SAPBEXaggData 5 6 2 2" xfId="43684"/>
    <cellStyle name="SAPBEXaggData 5 6 3" xfId="22609"/>
    <cellStyle name="SAPBEXaggData 5 6 3 2" xfId="49023"/>
    <cellStyle name="SAPBEXaggData 5 6 4" xfId="33211"/>
    <cellStyle name="SAPBEXaggData 5 7" xfId="7113"/>
    <cellStyle name="SAPBEXaggData 5 7 2" xfId="27288"/>
    <cellStyle name="SAPBEXaggData 5 7 2 2" xfId="53702"/>
    <cellStyle name="SAPBEXaggData 5 7 3" xfId="33783"/>
    <cellStyle name="SAPBEXaggData 5 8" xfId="7672"/>
    <cellStyle name="SAPBEXaggData 5 8 2" xfId="18339"/>
    <cellStyle name="SAPBEXaggData 5 8 2 2" xfId="44755"/>
    <cellStyle name="SAPBEXaggData 5 8 3" xfId="23803"/>
    <cellStyle name="SAPBEXaggData 5 8 3 2" xfId="50217"/>
    <cellStyle name="SAPBEXaggData 5 8 4" xfId="34342"/>
    <cellStyle name="SAPBEXaggData 5 9" xfId="7824"/>
    <cellStyle name="SAPBEXaggData 5 9 2" xfId="18491"/>
    <cellStyle name="SAPBEXaggData 5 9 2 2" xfId="44906"/>
    <cellStyle name="SAPBEXaggData 5 9 3" xfId="24414"/>
    <cellStyle name="SAPBEXaggData 5 9 3 2" xfId="50828"/>
    <cellStyle name="SAPBEXaggData 5 9 4" xfId="34494"/>
    <cellStyle name="SAPBEXaggData 6" xfId="2355"/>
    <cellStyle name="SAPBEXaggData 6 10" xfId="13031"/>
    <cellStyle name="SAPBEXaggData 6 10 2" xfId="39452"/>
    <cellStyle name="SAPBEXaggData 6 11" xfId="23705"/>
    <cellStyle name="SAPBEXaggData 6 11 2" xfId="50119"/>
    <cellStyle name="SAPBEXaggData 6 2" xfId="4262"/>
    <cellStyle name="SAPBEXaggData 6 2 2" xfId="9881"/>
    <cellStyle name="SAPBEXaggData 6 2 2 2" xfId="20541"/>
    <cellStyle name="SAPBEXaggData 6 2 2 2 2" xfId="46955"/>
    <cellStyle name="SAPBEXaggData 6 2 2 3" xfId="22648"/>
    <cellStyle name="SAPBEXaggData 6 2 2 3 2" xfId="49062"/>
    <cellStyle name="SAPBEXaggData 6 2 2 4" xfId="36377"/>
    <cellStyle name="SAPBEXaggData 6 2 3" xfId="15041"/>
    <cellStyle name="SAPBEXaggData 6 2 3 2" xfId="41461"/>
    <cellStyle name="SAPBEXaggData 6 2 4" xfId="25375"/>
    <cellStyle name="SAPBEXaggData 6 2 4 2" xfId="51789"/>
    <cellStyle name="SAPBEXaggData 6 2 5" xfId="30932"/>
    <cellStyle name="SAPBEXaggData 6 3" xfId="4990"/>
    <cellStyle name="SAPBEXaggData 6 3 2" xfId="9932"/>
    <cellStyle name="SAPBEXaggData 6 3 2 2" xfId="20592"/>
    <cellStyle name="SAPBEXaggData 6 3 2 2 2" xfId="47006"/>
    <cellStyle name="SAPBEXaggData 6 3 2 3" xfId="27734"/>
    <cellStyle name="SAPBEXaggData 6 3 2 3 2" xfId="54148"/>
    <cellStyle name="SAPBEXaggData 6 3 2 4" xfId="36428"/>
    <cellStyle name="SAPBEXaggData 6 3 3" xfId="15767"/>
    <cellStyle name="SAPBEXaggData 6 3 3 2" xfId="42187"/>
    <cellStyle name="SAPBEXaggData 6 3 4" xfId="22946"/>
    <cellStyle name="SAPBEXaggData 6 3 4 2" xfId="49360"/>
    <cellStyle name="SAPBEXaggData 6 3 5" xfId="31660"/>
    <cellStyle name="SAPBEXaggData 6 4" xfId="6183"/>
    <cellStyle name="SAPBEXaggData 6 4 2" xfId="10993"/>
    <cellStyle name="SAPBEXaggData 6 4 2 2" xfId="21638"/>
    <cellStyle name="SAPBEXaggData 6 4 2 2 2" xfId="48052"/>
    <cellStyle name="SAPBEXaggData 6 4 2 3" xfId="28727"/>
    <cellStyle name="SAPBEXaggData 6 4 2 3 2" xfId="55141"/>
    <cellStyle name="SAPBEXaggData 6 4 2 4" xfId="37414"/>
    <cellStyle name="SAPBEXaggData 6 4 3" xfId="16924"/>
    <cellStyle name="SAPBEXaggData 6 4 3 2" xfId="43342"/>
    <cellStyle name="SAPBEXaggData 6 4 4" xfId="22426"/>
    <cellStyle name="SAPBEXaggData 6 4 4 2" xfId="48840"/>
    <cellStyle name="SAPBEXaggData 6 4 5" xfId="32853"/>
    <cellStyle name="SAPBEXaggData 6 5" xfId="6764"/>
    <cellStyle name="SAPBEXaggData 6 5 2" xfId="17476"/>
    <cellStyle name="SAPBEXaggData 6 5 2 2" xfId="43894"/>
    <cellStyle name="SAPBEXaggData 6 5 3" xfId="23182"/>
    <cellStyle name="SAPBEXaggData 6 5 3 2" xfId="49596"/>
    <cellStyle name="SAPBEXaggData 6 5 4" xfId="33434"/>
    <cellStyle name="SAPBEXaggData 6 6" xfId="7325"/>
    <cellStyle name="SAPBEXaggData 6 6 2" xfId="17992"/>
    <cellStyle name="SAPBEXaggData 6 6 2 2" xfId="44409"/>
    <cellStyle name="SAPBEXaggData 6 6 3" xfId="21989"/>
    <cellStyle name="SAPBEXaggData 6 6 3 2" xfId="48403"/>
    <cellStyle name="SAPBEXaggData 6 6 4" xfId="33995"/>
    <cellStyle name="SAPBEXaggData 6 7" xfId="7969"/>
    <cellStyle name="SAPBEXaggData 6 7 2" xfId="18636"/>
    <cellStyle name="SAPBEXaggData 6 7 2 2" xfId="45051"/>
    <cellStyle name="SAPBEXaggData 6 7 3" xfId="12432"/>
    <cellStyle name="SAPBEXaggData 6 7 3 2" xfId="38853"/>
    <cellStyle name="SAPBEXaggData 6 7 4" xfId="34575"/>
    <cellStyle name="SAPBEXaggData 6 8" xfId="8893"/>
    <cellStyle name="SAPBEXaggData 6 8 2" xfId="19553"/>
    <cellStyle name="SAPBEXaggData 6 8 2 2" xfId="45967"/>
    <cellStyle name="SAPBEXaggData 6 8 3" xfId="17673"/>
    <cellStyle name="SAPBEXaggData 6 8 3 2" xfId="44090"/>
    <cellStyle name="SAPBEXaggData 6 8 4" xfId="35389"/>
    <cellStyle name="SAPBEXaggData 6 9" xfId="13155"/>
    <cellStyle name="SAPBEXaggData 6 9 2" xfId="39576"/>
    <cellStyle name="SAPBEXaggData 7" xfId="3210"/>
    <cellStyle name="SAPBEXaggData 7 2" xfId="9582"/>
    <cellStyle name="SAPBEXaggData 7 2 2" xfId="20242"/>
    <cellStyle name="SAPBEXaggData 7 2 2 2" xfId="46656"/>
    <cellStyle name="SAPBEXaggData 7 2 3" xfId="12975"/>
    <cellStyle name="SAPBEXaggData 7 2 3 2" xfId="39396"/>
    <cellStyle name="SAPBEXaggData 7 2 4" xfId="36078"/>
    <cellStyle name="SAPBEXaggData 7 3" xfId="14000"/>
    <cellStyle name="SAPBEXaggData 7 3 2" xfId="40420"/>
    <cellStyle name="SAPBEXaggData 7 4" xfId="24046"/>
    <cellStyle name="SAPBEXaggData 7 4 2" xfId="50460"/>
    <cellStyle name="SAPBEXaggData 7 5" xfId="29880"/>
    <cellStyle name="SAPBEXaggData 8" xfId="4314"/>
    <cellStyle name="SAPBEXaggData 8 2" xfId="10268"/>
    <cellStyle name="SAPBEXaggData 8 2 2" xfId="20928"/>
    <cellStyle name="SAPBEXaggData 8 2 2 2" xfId="47342"/>
    <cellStyle name="SAPBEXaggData 8 2 3" xfId="17513"/>
    <cellStyle name="SAPBEXaggData 8 2 3 2" xfId="43930"/>
    <cellStyle name="SAPBEXaggData 8 2 4" xfId="36764"/>
    <cellStyle name="SAPBEXaggData 8 3" xfId="15093"/>
    <cellStyle name="SAPBEXaggData 8 3 2" xfId="41513"/>
    <cellStyle name="SAPBEXaggData 8 4" xfId="24281"/>
    <cellStyle name="SAPBEXaggData 8 4 2" xfId="50695"/>
    <cellStyle name="SAPBEXaggData 8 5" xfId="30984"/>
    <cellStyle name="SAPBEXaggData 9" xfId="3071"/>
    <cellStyle name="SAPBEXaggData 9 2" xfId="10013"/>
    <cellStyle name="SAPBEXaggData 9 2 2" xfId="20673"/>
    <cellStyle name="SAPBEXaggData 9 2 2 2" xfId="47087"/>
    <cellStyle name="SAPBEXaggData 9 2 3" xfId="27815"/>
    <cellStyle name="SAPBEXaggData 9 2 3 2" xfId="54229"/>
    <cellStyle name="SAPBEXaggData 9 2 4" xfId="36509"/>
    <cellStyle name="SAPBEXaggData 9 3" xfId="13863"/>
    <cellStyle name="SAPBEXaggData 9 3 2" xfId="40283"/>
    <cellStyle name="SAPBEXaggData 9 4" xfId="21909"/>
    <cellStyle name="SAPBEXaggData 9 4 2" xfId="48323"/>
    <cellStyle name="SAPBEXaggData 9 5" xfId="29741"/>
    <cellStyle name="SAPBEXaggDataEmph" xfId="1183"/>
    <cellStyle name="SAPBEXaggDataEmph 10" xfId="5294"/>
    <cellStyle name="SAPBEXaggDataEmph 10 2" xfId="26656"/>
    <cellStyle name="SAPBEXaggDataEmph 10 2 2" xfId="53070"/>
    <cellStyle name="SAPBEXaggDataEmph 10 3" xfId="31964"/>
    <cellStyle name="SAPBEXaggDataEmph 11" xfId="6187"/>
    <cellStyle name="SAPBEXaggDataEmph 11 2" xfId="16928"/>
    <cellStyle name="SAPBEXaggDataEmph 11 2 2" xfId="43346"/>
    <cellStyle name="SAPBEXaggDataEmph 11 3" xfId="23580"/>
    <cellStyle name="SAPBEXaggDataEmph 11 3 2" xfId="49994"/>
    <cellStyle name="SAPBEXaggDataEmph 11 4" xfId="32857"/>
    <cellStyle name="SAPBEXaggDataEmph 12" xfId="8253"/>
    <cellStyle name="SAPBEXaggDataEmph 12 2" xfId="18914"/>
    <cellStyle name="SAPBEXaggDataEmph 12 2 2" xfId="45328"/>
    <cellStyle name="SAPBEXaggDataEmph 12 3" xfId="12931"/>
    <cellStyle name="SAPBEXaggDataEmph 12 3 2" xfId="39352"/>
    <cellStyle name="SAPBEXaggDataEmph 12 4" xfId="34766"/>
    <cellStyle name="SAPBEXaggDataEmph 13" xfId="12133"/>
    <cellStyle name="SAPBEXaggDataEmph 13 2" xfId="38554"/>
    <cellStyle name="SAPBEXaggDataEmph 14" xfId="24269"/>
    <cellStyle name="SAPBEXaggDataEmph 14 2" xfId="50683"/>
    <cellStyle name="SAPBEXaggDataEmph 2" xfId="1504"/>
    <cellStyle name="SAPBEXaggDataEmph 2 10" xfId="8402"/>
    <cellStyle name="SAPBEXaggDataEmph 2 10 2" xfId="19062"/>
    <cellStyle name="SAPBEXaggDataEmph 2 10 2 2" xfId="45476"/>
    <cellStyle name="SAPBEXaggDataEmph 2 10 3" xfId="17708"/>
    <cellStyle name="SAPBEXaggDataEmph 2 10 3 2" xfId="44125"/>
    <cellStyle name="SAPBEXaggDataEmph 2 10 4" xfId="34898"/>
    <cellStyle name="SAPBEXaggDataEmph 2 11" xfId="12029"/>
    <cellStyle name="SAPBEXaggDataEmph 2 11 2" xfId="38450"/>
    <cellStyle name="SAPBEXaggDataEmph 2 12" xfId="24577"/>
    <cellStyle name="SAPBEXaggDataEmph 2 12 2" xfId="50991"/>
    <cellStyle name="SAPBEXaggDataEmph 2 2" xfId="3498"/>
    <cellStyle name="SAPBEXaggDataEmph 2 2 2" xfId="9022"/>
    <cellStyle name="SAPBEXaggDataEmph 2 2 2 2" xfId="19682"/>
    <cellStyle name="SAPBEXaggDataEmph 2 2 2 2 2" xfId="46096"/>
    <cellStyle name="SAPBEXaggDataEmph 2 2 2 3" xfId="26049"/>
    <cellStyle name="SAPBEXaggDataEmph 2 2 2 3 2" xfId="52463"/>
    <cellStyle name="SAPBEXaggDataEmph 2 2 2 4" xfId="35518"/>
    <cellStyle name="SAPBEXaggDataEmph 2 2 3" xfId="9607"/>
    <cellStyle name="SAPBEXaggDataEmph 2 2 3 2" xfId="20267"/>
    <cellStyle name="SAPBEXaggDataEmph 2 2 3 2 2" xfId="46681"/>
    <cellStyle name="SAPBEXaggDataEmph 2 2 3 3" xfId="11833"/>
    <cellStyle name="SAPBEXaggDataEmph 2 2 3 3 2" xfId="38254"/>
    <cellStyle name="SAPBEXaggDataEmph 2 2 3 4" xfId="36103"/>
    <cellStyle name="SAPBEXaggDataEmph 2 2 4" xfId="10934"/>
    <cellStyle name="SAPBEXaggDataEmph 2 2 4 2" xfId="21579"/>
    <cellStyle name="SAPBEXaggDataEmph 2 2 4 2 2" xfId="47993"/>
    <cellStyle name="SAPBEXaggDataEmph 2 2 4 3" xfId="28668"/>
    <cellStyle name="SAPBEXaggDataEmph 2 2 4 3 2" xfId="55082"/>
    <cellStyle name="SAPBEXaggDataEmph 2 2 4 4" xfId="37355"/>
    <cellStyle name="SAPBEXaggDataEmph 2 2 5" xfId="8709"/>
    <cellStyle name="SAPBEXaggDataEmph 2 2 5 2" xfId="19369"/>
    <cellStyle name="SAPBEXaggDataEmph 2 2 5 2 2" xfId="45783"/>
    <cellStyle name="SAPBEXaggDataEmph 2 2 5 3" xfId="25864"/>
    <cellStyle name="SAPBEXaggDataEmph 2 2 5 3 2" xfId="52278"/>
    <cellStyle name="SAPBEXaggDataEmph 2 2 5 4" xfId="35205"/>
    <cellStyle name="SAPBEXaggDataEmph 2 2 6" xfId="14283"/>
    <cellStyle name="SAPBEXaggDataEmph 2 2 6 2" xfId="40703"/>
    <cellStyle name="SAPBEXaggDataEmph 2 2 7" xfId="27036"/>
    <cellStyle name="SAPBEXaggDataEmph 2 2 7 2" xfId="53450"/>
    <cellStyle name="SAPBEXaggDataEmph 2 2 8" xfId="30168"/>
    <cellStyle name="SAPBEXaggDataEmph 2 3" xfId="2804"/>
    <cellStyle name="SAPBEXaggDataEmph 2 3 2" xfId="9384"/>
    <cellStyle name="SAPBEXaggDataEmph 2 3 2 2" xfId="20044"/>
    <cellStyle name="SAPBEXaggDataEmph 2 3 2 2 2" xfId="46458"/>
    <cellStyle name="SAPBEXaggDataEmph 2 3 2 3" xfId="12212"/>
    <cellStyle name="SAPBEXaggDataEmph 2 3 2 3 2" xfId="38633"/>
    <cellStyle name="SAPBEXaggDataEmph 2 3 2 4" xfId="35880"/>
    <cellStyle name="SAPBEXaggDataEmph 2 3 3" xfId="13596"/>
    <cellStyle name="SAPBEXaggDataEmph 2 3 3 2" xfId="40016"/>
    <cellStyle name="SAPBEXaggDataEmph 2 3 4" xfId="23985"/>
    <cellStyle name="SAPBEXaggDataEmph 2 3 4 2" xfId="50399"/>
    <cellStyle name="SAPBEXaggDataEmph 2 3 5" xfId="29474"/>
    <cellStyle name="SAPBEXaggDataEmph 2 4" xfId="3052"/>
    <cellStyle name="SAPBEXaggDataEmph 2 4 2" xfId="9637"/>
    <cellStyle name="SAPBEXaggDataEmph 2 4 2 2" xfId="20297"/>
    <cellStyle name="SAPBEXaggDataEmph 2 4 2 2 2" xfId="46711"/>
    <cellStyle name="SAPBEXaggDataEmph 2 4 2 3" xfId="17078"/>
    <cellStyle name="SAPBEXaggDataEmph 2 4 2 3 2" xfId="43496"/>
    <cellStyle name="SAPBEXaggDataEmph 2 4 2 4" xfId="36133"/>
    <cellStyle name="SAPBEXaggDataEmph 2 4 3" xfId="13844"/>
    <cellStyle name="SAPBEXaggDataEmph 2 4 3 2" xfId="40264"/>
    <cellStyle name="SAPBEXaggDataEmph 2 4 4" xfId="26440"/>
    <cellStyle name="SAPBEXaggDataEmph 2 4 4 2" xfId="52854"/>
    <cellStyle name="SAPBEXaggDataEmph 2 4 5" xfId="29722"/>
    <cellStyle name="SAPBEXaggDataEmph 2 5" xfId="3137"/>
    <cellStyle name="SAPBEXaggDataEmph 2 5 2" xfId="10724"/>
    <cellStyle name="SAPBEXaggDataEmph 2 5 2 2" xfId="21369"/>
    <cellStyle name="SAPBEXaggDataEmph 2 5 2 2 2" xfId="47783"/>
    <cellStyle name="SAPBEXaggDataEmph 2 5 2 3" xfId="28464"/>
    <cellStyle name="SAPBEXaggDataEmph 2 5 2 3 2" xfId="54878"/>
    <cellStyle name="SAPBEXaggDataEmph 2 5 2 4" xfId="37145"/>
    <cellStyle name="SAPBEXaggDataEmph 2 5 3" xfId="13928"/>
    <cellStyle name="SAPBEXaggDataEmph 2 5 3 2" xfId="40348"/>
    <cellStyle name="SAPBEXaggDataEmph 2 5 4" xfId="24832"/>
    <cellStyle name="SAPBEXaggDataEmph 2 5 4 2" xfId="51246"/>
    <cellStyle name="SAPBEXaggDataEmph 2 5 5" xfId="29807"/>
    <cellStyle name="SAPBEXaggDataEmph 2 6" xfId="5496"/>
    <cellStyle name="SAPBEXaggDataEmph 2 6 2" xfId="16267"/>
    <cellStyle name="SAPBEXaggDataEmph 2 6 2 2" xfId="42686"/>
    <cellStyle name="SAPBEXaggDataEmph 2 6 3" xfId="23836"/>
    <cellStyle name="SAPBEXaggDataEmph 2 6 3 2" xfId="50250"/>
    <cellStyle name="SAPBEXaggDataEmph 2 6 4" xfId="32166"/>
    <cellStyle name="SAPBEXaggDataEmph 2 7" xfId="5584"/>
    <cellStyle name="SAPBEXaggDataEmph 2 7 2" xfId="25550"/>
    <cellStyle name="SAPBEXaggDataEmph 2 7 2 2" xfId="51964"/>
    <cellStyle name="SAPBEXaggDataEmph 2 7 3" xfId="32254"/>
    <cellStyle name="SAPBEXaggDataEmph 2 8" xfId="6085"/>
    <cellStyle name="SAPBEXaggDataEmph 2 8 2" xfId="16835"/>
    <cellStyle name="SAPBEXaggDataEmph 2 8 2 2" xfId="43253"/>
    <cellStyle name="SAPBEXaggDataEmph 2 8 3" xfId="25779"/>
    <cellStyle name="SAPBEXaggDataEmph 2 8 3 2" xfId="52193"/>
    <cellStyle name="SAPBEXaggDataEmph 2 8 4" xfId="32755"/>
    <cellStyle name="SAPBEXaggDataEmph 2 9" xfId="7664"/>
    <cellStyle name="SAPBEXaggDataEmph 2 9 2" xfId="18331"/>
    <cellStyle name="SAPBEXaggDataEmph 2 9 2 2" xfId="44747"/>
    <cellStyle name="SAPBEXaggDataEmph 2 9 3" xfId="28096"/>
    <cellStyle name="SAPBEXaggDataEmph 2 9 3 2" xfId="54510"/>
    <cellStyle name="SAPBEXaggDataEmph 2 9 4" xfId="34334"/>
    <cellStyle name="SAPBEXaggDataEmph 3" xfId="1617"/>
    <cellStyle name="SAPBEXaggDataEmph 3 10" xfId="8348"/>
    <cellStyle name="SAPBEXaggDataEmph 3 10 2" xfId="19008"/>
    <cellStyle name="SAPBEXaggDataEmph 3 10 2 2" xfId="45422"/>
    <cellStyle name="SAPBEXaggDataEmph 3 10 3" xfId="14561"/>
    <cellStyle name="SAPBEXaggDataEmph 3 10 3 2" xfId="40981"/>
    <cellStyle name="SAPBEXaggDataEmph 3 10 4" xfId="34844"/>
    <cellStyle name="SAPBEXaggDataEmph 3 11" xfId="13001"/>
    <cellStyle name="SAPBEXaggDataEmph 3 11 2" xfId="39422"/>
    <cellStyle name="SAPBEXaggDataEmph 3 12" xfId="21754"/>
    <cellStyle name="SAPBEXaggDataEmph 3 12 2" xfId="48168"/>
    <cellStyle name="SAPBEXaggDataEmph 3 2" xfId="3610"/>
    <cellStyle name="SAPBEXaggDataEmph 3 2 2" xfId="9068"/>
    <cellStyle name="SAPBEXaggDataEmph 3 2 2 2" xfId="19728"/>
    <cellStyle name="SAPBEXaggDataEmph 3 2 2 2 2" xfId="46142"/>
    <cellStyle name="SAPBEXaggDataEmph 3 2 2 3" xfId="27887"/>
    <cellStyle name="SAPBEXaggDataEmph 3 2 2 3 2" xfId="54301"/>
    <cellStyle name="SAPBEXaggDataEmph 3 2 2 4" xfId="35564"/>
    <cellStyle name="SAPBEXaggDataEmph 3 2 3" xfId="10190"/>
    <cellStyle name="SAPBEXaggDataEmph 3 2 3 2" xfId="20850"/>
    <cellStyle name="SAPBEXaggDataEmph 3 2 3 2 2" xfId="47264"/>
    <cellStyle name="SAPBEXaggDataEmph 3 2 3 3" xfId="16853"/>
    <cellStyle name="SAPBEXaggDataEmph 3 2 3 3 2" xfId="43271"/>
    <cellStyle name="SAPBEXaggDataEmph 3 2 3 4" xfId="36686"/>
    <cellStyle name="SAPBEXaggDataEmph 3 2 4" xfId="10885"/>
    <cellStyle name="SAPBEXaggDataEmph 3 2 4 2" xfId="21530"/>
    <cellStyle name="SAPBEXaggDataEmph 3 2 4 2 2" xfId="47944"/>
    <cellStyle name="SAPBEXaggDataEmph 3 2 4 3" xfId="28619"/>
    <cellStyle name="SAPBEXaggDataEmph 3 2 4 3 2" xfId="55033"/>
    <cellStyle name="SAPBEXaggDataEmph 3 2 4 4" xfId="37306"/>
    <cellStyle name="SAPBEXaggDataEmph 3 2 5" xfId="8655"/>
    <cellStyle name="SAPBEXaggDataEmph 3 2 5 2" xfId="19315"/>
    <cellStyle name="SAPBEXaggDataEmph 3 2 5 2 2" xfId="45729"/>
    <cellStyle name="SAPBEXaggDataEmph 3 2 5 3" xfId="12206"/>
    <cellStyle name="SAPBEXaggDataEmph 3 2 5 3 2" xfId="38627"/>
    <cellStyle name="SAPBEXaggDataEmph 3 2 5 4" xfId="35151"/>
    <cellStyle name="SAPBEXaggDataEmph 3 2 6" xfId="14395"/>
    <cellStyle name="SAPBEXaggDataEmph 3 2 6 2" xfId="40815"/>
    <cellStyle name="SAPBEXaggDataEmph 3 2 7" xfId="23380"/>
    <cellStyle name="SAPBEXaggDataEmph 3 2 7 2" xfId="49794"/>
    <cellStyle name="SAPBEXaggDataEmph 3 2 8" xfId="30280"/>
    <cellStyle name="SAPBEXaggDataEmph 3 3" xfId="2711"/>
    <cellStyle name="SAPBEXaggDataEmph 3 3 2" xfId="9437"/>
    <cellStyle name="SAPBEXaggDataEmph 3 3 2 2" xfId="20097"/>
    <cellStyle name="SAPBEXaggDataEmph 3 3 2 2 2" xfId="46511"/>
    <cellStyle name="SAPBEXaggDataEmph 3 3 2 3" xfId="21174"/>
    <cellStyle name="SAPBEXaggDataEmph 3 3 2 3 2" xfId="47588"/>
    <cellStyle name="SAPBEXaggDataEmph 3 3 2 4" xfId="35933"/>
    <cellStyle name="SAPBEXaggDataEmph 3 3 3" xfId="13503"/>
    <cellStyle name="SAPBEXaggDataEmph 3 3 3 2" xfId="39923"/>
    <cellStyle name="SAPBEXaggDataEmph 3 3 4" xfId="27233"/>
    <cellStyle name="SAPBEXaggDataEmph 3 3 4 2" xfId="53647"/>
    <cellStyle name="SAPBEXaggDataEmph 3 3 5" xfId="29381"/>
    <cellStyle name="SAPBEXaggDataEmph 3 4" xfId="3076"/>
    <cellStyle name="SAPBEXaggDataEmph 3 4 2" xfId="10002"/>
    <cellStyle name="SAPBEXaggDataEmph 3 4 2 2" xfId="20662"/>
    <cellStyle name="SAPBEXaggDataEmph 3 4 2 2 2" xfId="47076"/>
    <cellStyle name="SAPBEXaggDataEmph 3 4 2 3" xfId="26361"/>
    <cellStyle name="SAPBEXaggDataEmph 3 4 2 3 2" xfId="52775"/>
    <cellStyle name="SAPBEXaggDataEmph 3 4 2 4" xfId="36498"/>
    <cellStyle name="SAPBEXaggDataEmph 3 4 3" xfId="13868"/>
    <cellStyle name="SAPBEXaggDataEmph 3 4 3 2" xfId="40288"/>
    <cellStyle name="SAPBEXaggDataEmph 3 4 4" xfId="27031"/>
    <cellStyle name="SAPBEXaggDataEmph 3 4 4 2" xfId="53445"/>
    <cellStyle name="SAPBEXaggDataEmph 3 4 5" xfId="29746"/>
    <cellStyle name="SAPBEXaggDataEmph 3 5" xfId="3739"/>
    <cellStyle name="SAPBEXaggDataEmph 3 5 2" xfId="10777"/>
    <cellStyle name="SAPBEXaggDataEmph 3 5 2 2" xfId="21422"/>
    <cellStyle name="SAPBEXaggDataEmph 3 5 2 2 2" xfId="47836"/>
    <cellStyle name="SAPBEXaggDataEmph 3 5 2 3" xfId="28511"/>
    <cellStyle name="SAPBEXaggDataEmph 3 5 2 3 2" xfId="54925"/>
    <cellStyle name="SAPBEXaggDataEmph 3 5 2 4" xfId="37198"/>
    <cellStyle name="SAPBEXaggDataEmph 3 5 3" xfId="14522"/>
    <cellStyle name="SAPBEXaggDataEmph 3 5 3 2" xfId="40942"/>
    <cellStyle name="SAPBEXaggDataEmph 3 5 4" xfId="24261"/>
    <cellStyle name="SAPBEXaggDataEmph 3 5 4 2" xfId="50675"/>
    <cellStyle name="SAPBEXaggDataEmph 3 5 5" xfId="30409"/>
    <cellStyle name="SAPBEXaggDataEmph 3 6" xfId="5507"/>
    <cellStyle name="SAPBEXaggDataEmph 3 6 2" xfId="16278"/>
    <cellStyle name="SAPBEXaggDataEmph 3 6 2 2" xfId="42697"/>
    <cellStyle name="SAPBEXaggDataEmph 3 6 3" xfId="27083"/>
    <cellStyle name="SAPBEXaggDataEmph 3 6 3 2" xfId="53497"/>
    <cellStyle name="SAPBEXaggDataEmph 3 6 4" xfId="32177"/>
    <cellStyle name="SAPBEXaggDataEmph 3 7" xfId="6646"/>
    <cellStyle name="SAPBEXaggDataEmph 3 7 2" xfId="12998"/>
    <cellStyle name="SAPBEXaggDataEmph 3 7 2 2" xfId="39419"/>
    <cellStyle name="SAPBEXaggDataEmph 3 7 3" xfId="33316"/>
    <cellStyle name="SAPBEXaggDataEmph 3 8" xfId="6077"/>
    <cellStyle name="SAPBEXaggDataEmph 3 8 2" xfId="16828"/>
    <cellStyle name="SAPBEXaggDataEmph 3 8 2 2" xfId="43246"/>
    <cellStyle name="SAPBEXaggDataEmph 3 8 3" xfId="22430"/>
    <cellStyle name="SAPBEXaggDataEmph 3 8 3 2" xfId="48844"/>
    <cellStyle name="SAPBEXaggDataEmph 3 8 4" xfId="32747"/>
    <cellStyle name="SAPBEXaggDataEmph 3 9" xfId="7649"/>
    <cellStyle name="SAPBEXaggDataEmph 3 9 2" xfId="18316"/>
    <cellStyle name="SAPBEXaggDataEmph 3 9 2 2" xfId="44732"/>
    <cellStyle name="SAPBEXaggDataEmph 3 9 3" xfId="11139"/>
    <cellStyle name="SAPBEXaggDataEmph 3 9 3 2" xfId="37560"/>
    <cellStyle name="SAPBEXaggDataEmph 3 9 4" xfId="34319"/>
    <cellStyle name="SAPBEXaggDataEmph 4" xfId="1876"/>
    <cellStyle name="SAPBEXaggDataEmph 4 10" xfId="8391"/>
    <cellStyle name="SAPBEXaggDataEmph 4 10 2" xfId="19051"/>
    <cellStyle name="SAPBEXaggDataEmph 4 10 2 2" xfId="45465"/>
    <cellStyle name="SAPBEXaggDataEmph 4 10 3" xfId="12941"/>
    <cellStyle name="SAPBEXaggDataEmph 4 10 3 2" xfId="39362"/>
    <cellStyle name="SAPBEXaggDataEmph 4 10 4" xfId="34887"/>
    <cellStyle name="SAPBEXaggDataEmph 4 11" xfId="11704"/>
    <cellStyle name="SAPBEXaggDataEmph 4 11 2" xfId="38125"/>
    <cellStyle name="SAPBEXaggDataEmph 4 12" xfId="24931"/>
    <cellStyle name="SAPBEXaggDataEmph 4 12 2" xfId="51345"/>
    <cellStyle name="SAPBEXaggDataEmph 4 2" xfId="3853"/>
    <cellStyle name="SAPBEXaggDataEmph 4 2 2" xfId="9027"/>
    <cellStyle name="SAPBEXaggDataEmph 4 2 2 2" xfId="19687"/>
    <cellStyle name="SAPBEXaggDataEmph 4 2 2 2 2" xfId="46101"/>
    <cellStyle name="SAPBEXaggDataEmph 4 2 2 3" xfId="22357"/>
    <cellStyle name="SAPBEXaggDataEmph 4 2 2 3 2" xfId="48771"/>
    <cellStyle name="SAPBEXaggDataEmph 4 2 2 4" xfId="35523"/>
    <cellStyle name="SAPBEXaggDataEmph 4 2 3" xfId="9649"/>
    <cellStyle name="SAPBEXaggDataEmph 4 2 3 2" xfId="20309"/>
    <cellStyle name="SAPBEXaggDataEmph 4 2 3 2 2" xfId="46723"/>
    <cellStyle name="SAPBEXaggDataEmph 4 2 3 3" xfId="28195"/>
    <cellStyle name="SAPBEXaggDataEmph 4 2 3 3 2" xfId="54609"/>
    <cellStyle name="SAPBEXaggDataEmph 4 2 3 4" xfId="36145"/>
    <cellStyle name="SAPBEXaggDataEmph 4 2 4" xfId="10923"/>
    <cellStyle name="SAPBEXaggDataEmph 4 2 4 2" xfId="21568"/>
    <cellStyle name="SAPBEXaggDataEmph 4 2 4 2 2" xfId="47982"/>
    <cellStyle name="SAPBEXaggDataEmph 4 2 4 3" xfId="28657"/>
    <cellStyle name="SAPBEXaggDataEmph 4 2 4 3 2" xfId="55071"/>
    <cellStyle name="SAPBEXaggDataEmph 4 2 4 4" xfId="37344"/>
    <cellStyle name="SAPBEXaggDataEmph 4 2 5" xfId="8698"/>
    <cellStyle name="SAPBEXaggDataEmph 4 2 5 2" xfId="19358"/>
    <cellStyle name="SAPBEXaggDataEmph 4 2 5 2 2" xfId="45772"/>
    <cellStyle name="SAPBEXaggDataEmph 4 2 5 3" xfId="12722"/>
    <cellStyle name="SAPBEXaggDataEmph 4 2 5 3 2" xfId="39143"/>
    <cellStyle name="SAPBEXaggDataEmph 4 2 5 4" xfId="35194"/>
    <cellStyle name="SAPBEXaggDataEmph 4 2 6" xfId="14636"/>
    <cellStyle name="SAPBEXaggDataEmph 4 2 6 2" xfId="41056"/>
    <cellStyle name="SAPBEXaggDataEmph 4 2 7" xfId="23245"/>
    <cellStyle name="SAPBEXaggDataEmph 4 2 7 2" xfId="49659"/>
    <cellStyle name="SAPBEXaggDataEmph 4 2 8" xfId="30523"/>
    <cellStyle name="SAPBEXaggDataEmph 4 3" xfId="4580"/>
    <cellStyle name="SAPBEXaggDataEmph 4 3 2" xfId="9395"/>
    <cellStyle name="SAPBEXaggDataEmph 4 3 2 2" xfId="20055"/>
    <cellStyle name="SAPBEXaggDataEmph 4 3 2 2 2" xfId="46469"/>
    <cellStyle name="SAPBEXaggDataEmph 4 3 2 3" xfId="26768"/>
    <cellStyle name="SAPBEXaggDataEmph 4 3 2 3 2" xfId="53182"/>
    <cellStyle name="SAPBEXaggDataEmph 4 3 2 4" xfId="35891"/>
    <cellStyle name="SAPBEXaggDataEmph 4 3 3" xfId="15358"/>
    <cellStyle name="SAPBEXaggDataEmph 4 3 3 2" xfId="41778"/>
    <cellStyle name="SAPBEXaggDataEmph 4 3 4" xfId="26968"/>
    <cellStyle name="SAPBEXaggDataEmph 4 3 4 2" xfId="53382"/>
    <cellStyle name="SAPBEXaggDataEmph 4 3 5" xfId="31250"/>
    <cellStyle name="SAPBEXaggDataEmph 4 4" xfId="4850"/>
    <cellStyle name="SAPBEXaggDataEmph 4 4 2" xfId="10154"/>
    <cellStyle name="SAPBEXaggDataEmph 4 4 2 2" xfId="20814"/>
    <cellStyle name="SAPBEXaggDataEmph 4 4 2 2 2" xfId="47228"/>
    <cellStyle name="SAPBEXaggDataEmph 4 4 2 3" xfId="27795"/>
    <cellStyle name="SAPBEXaggDataEmph 4 4 2 3 2" xfId="54209"/>
    <cellStyle name="SAPBEXaggDataEmph 4 4 2 4" xfId="36650"/>
    <cellStyle name="SAPBEXaggDataEmph 4 4 3" xfId="15627"/>
    <cellStyle name="SAPBEXaggDataEmph 4 4 3 2" xfId="42047"/>
    <cellStyle name="SAPBEXaggDataEmph 4 4 4" xfId="26963"/>
    <cellStyle name="SAPBEXaggDataEmph 4 4 4 2" xfId="53377"/>
    <cellStyle name="SAPBEXaggDataEmph 4 4 5" xfId="31520"/>
    <cellStyle name="SAPBEXaggDataEmph 4 5" xfId="5425"/>
    <cellStyle name="SAPBEXaggDataEmph 4 5 2" xfId="10804"/>
    <cellStyle name="SAPBEXaggDataEmph 4 5 2 2" xfId="21449"/>
    <cellStyle name="SAPBEXaggDataEmph 4 5 2 2 2" xfId="47863"/>
    <cellStyle name="SAPBEXaggDataEmph 4 5 2 3" xfId="28538"/>
    <cellStyle name="SAPBEXaggDataEmph 4 5 2 3 2" xfId="54952"/>
    <cellStyle name="SAPBEXaggDataEmph 4 5 2 4" xfId="37225"/>
    <cellStyle name="SAPBEXaggDataEmph 4 5 3" xfId="16198"/>
    <cellStyle name="SAPBEXaggDataEmph 4 5 3 2" xfId="42617"/>
    <cellStyle name="SAPBEXaggDataEmph 4 5 4" xfId="25086"/>
    <cellStyle name="SAPBEXaggDataEmph 4 5 4 2" xfId="51500"/>
    <cellStyle name="SAPBEXaggDataEmph 4 5 5" xfId="32095"/>
    <cellStyle name="SAPBEXaggDataEmph 4 6" xfId="6377"/>
    <cellStyle name="SAPBEXaggDataEmph 4 6 2" xfId="17113"/>
    <cellStyle name="SAPBEXaggDataEmph 4 6 2 2" xfId="43531"/>
    <cellStyle name="SAPBEXaggDataEmph 4 6 3" xfId="25771"/>
    <cellStyle name="SAPBEXaggDataEmph 4 6 3 2" xfId="52185"/>
    <cellStyle name="SAPBEXaggDataEmph 4 6 4" xfId="33047"/>
    <cellStyle name="SAPBEXaggDataEmph 4 7" xfId="6992"/>
    <cellStyle name="SAPBEXaggDataEmph 4 7 2" xfId="21921"/>
    <cellStyle name="SAPBEXaggDataEmph 4 7 2 2" xfId="48335"/>
    <cellStyle name="SAPBEXaggDataEmph 4 7 3" xfId="33662"/>
    <cellStyle name="SAPBEXaggDataEmph 4 8" xfId="7539"/>
    <cellStyle name="SAPBEXaggDataEmph 4 8 2" xfId="18206"/>
    <cellStyle name="SAPBEXaggDataEmph 4 8 2 2" xfId="44622"/>
    <cellStyle name="SAPBEXaggDataEmph 4 8 3" xfId="27211"/>
    <cellStyle name="SAPBEXaggDataEmph 4 8 3 2" xfId="53625"/>
    <cellStyle name="SAPBEXaggDataEmph 4 8 4" xfId="34209"/>
    <cellStyle name="SAPBEXaggDataEmph 4 9" xfId="7252"/>
    <cellStyle name="SAPBEXaggDataEmph 4 9 2" xfId="17919"/>
    <cellStyle name="SAPBEXaggDataEmph 4 9 2 2" xfId="44336"/>
    <cellStyle name="SAPBEXaggDataEmph 4 9 3" xfId="25825"/>
    <cellStyle name="SAPBEXaggDataEmph 4 9 3 2" xfId="52239"/>
    <cellStyle name="SAPBEXaggDataEmph 4 9 4" xfId="33922"/>
    <cellStyle name="SAPBEXaggDataEmph 5" xfId="2062"/>
    <cellStyle name="SAPBEXaggDataEmph 5 10" xfId="8529"/>
    <cellStyle name="SAPBEXaggDataEmph 5 10 2" xfId="19189"/>
    <cellStyle name="SAPBEXaggDataEmph 5 10 2 2" xfId="45603"/>
    <cellStyle name="SAPBEXaggDataEmph 5 10 3" xfId="12558"/>
    <cellStyle name="SAPBEXaggDataEmph 5 10 3 2" xfId="38979"/>
    <cellStyle name="SAPBEXaggDataEmph 5 10 4" xfId="35025"/>
    <cellStyle name="SAPBEXaggDataEmph 5 11" xfId="11538"/>
    <cellStyle name="SAPBEXaggDataEmph 5 11 2" xfId="37959"/>
    <cellStyle name="SAPBEXaggDataEmph 5 12" xfId="24480"/>
    <cellStyle name="SAPBEXaggDataEmph 5 12 2" xfId="50894"/>
    <cellStyle name="SAPBEXaggDataEmph 5 2" xfId="4027"/>
    <cellStyle name="SAPBEXaggDataEmph 5 2 2" xfId="9272"/>
    <cellStyle name="SAPBEXaggDataEmph 5 2 2 2" xfId="19932"/>
    <cellStyle name="SAPBEXaggDataEmph 5 2 2 2 2" xfId="46346"/>
    <cellStyle name="SAPBEXaggDataEmph 5 2 2 3" xfId="21198"/>
    <cellStyle name="SAPBEXaggDataEmph 5 2 2 3 2" xfId="47612"/>
    <cellStyle name="SAPBEXaggDataEmph 5 2 2 4" xfId="35768"/>
    <cellStyle name="SAPBEXaggDataEmph 5 2 3" xfId="14809"/>
    <cellStyle name="SAPBEXaggDataEmph 5 2 3 2" xfId="41229"/>
    <cellStyle name="SAPBEXaggDataEmph 5 2 4" xfId="21776"/>
    <cellStyle name="SAPBEXaggDataEmph 5 2 4 2" xfId="48190"/>
    <cellStyle name="SAPBEXaggDataEmph 5 2 5" xfId="30697"/>
    <cellStyle name="SAPBEXaggDataEmph 5 3" xfId="4755"/>
    <cellStyle name="SAPBEXaggDataEmph 5 3 2" xfId="9662"/>
    <cellStyle name="SAPBEXaggDataEmph 5 3 2 2" xfId="20322"/>
    <cellStyle name="SAPBEXaggDataEmph 5 3 2 2 2" xfId="46736"/>
    <cellStyle name="SAPBEXaggDataEmph 5 3 2 3" xfId="26720"/>
    <cellStyle name="SAPBEXaggDataEmph 5 3 2 3 2" xfId="53134"/>
    <cellStyle name="SAPBEXaggDataEmph 5 3 2 4" xfId="36158"/>
    <cellStyle name="SAPBEXaggDataEmph 5 3 3" xfId="15532"/>
    <cellStyle name="SAPBEXaggDataEmph 5 3 3 2" xfId="41952"/>
    <cellStyle name="SAPBEXaggDataEmph 5 3 4" xfId="27702"/>
    <cellStyle name="SAPBEXaggDataEmph 5 3 4 2" xfId="54116"/>
    <cellStyle name="SAPBEXaggDataEmph 5 3 5" xfId="31425"/>
    <cellStyle name="SAPBEXaggDataEmph 5 4" xfId="5335"/>
    <cellStyle name="SAPBEXaggDataEmph 5 4 2" xfId="10850"/>
    <cellStyle name="SAPBEXaggDataEmph 5 4 2 2" xfId="21495"/>
    <cellStyle name="SAPBEXaggDataEmph 5 4 2 2 2" xfId="47909"/>
    <cellStyle name="SAPBEXaggDataEmph 5 4 2 3" xfId="28584"/>
    <cellStyle name="SAPBEXaggDataEmph 5 4 2 3 2" xfId="54998"/>
    <cellStyle name="SAPBEXaggDataEmph 5 4 2 4" xfId="37271"/>
    <cellStyle name="SAPBEXaggDataEmph 5 4 3" xfId="16108"/>
    <cellStyle name="SAPBEXaggDataEmph 5 4 3 2" xfId="42527"/>
    <cellStyle name="SAPBEXaggDataEmph 5 4 4" xfId="24736"/>
    <cellStyle name="SAPBEXaggDataEmph 5 4 4 2" xfId="51150"/>
    <cellStyle name="SAPBEXaggDataEmph 5 4 5" xfId="32005"/>
    <cellStyle name="SAPBEXaggDataEmph 5 5" xfId="5942"/>
    <cellStyle name="SAPBEXaggDataEmph 5 5 2" xfId="16694"/>
    <cellStyle name="SAPBEXaggDataEmph 5 5 2 2" xfId="43112"/>
    <cellStyle name="SAPBEXaggDataEmph 5 5 3" xfId="25161"/>
    <cellStyle name="SAPBEXaggDataEmph 5 5 3 2" xfId="51575"/>
    <cellStyle name="SAPBEXaggDataEmph 5 5 4" xfId="32612"/>
    <cellStyle name="SAPBEXaggDataEmph 5 6" xfId="6542"/>
    <cellStyle name="SAPBEXaggDataEmph 5 6 2" xfId="17267"/>
    <cellStyle name="SAPBEXaggDataEmph 5 6 2 2" xfId="43685"/>
    <cellStyle name="SAPBEXaggDataEmph 5 6 3" xfId="23785"/>
    <cellStyle name="SAPBEXaggDataEmph 5 6 3 2" xfId="50199"/>
    <cellStyle name="SAPBEXaggDataEmph 5 6 4" xfId="33212"/>
    <cellStyle name="SAPBEXaggDataEmph 5 7" xfId="7114"/>
    <cellStyle name="SAPBEXaggDataEmph 5 7 2" xfId="22831"/>
    <cellStyle name="SAPBEXaggDataEmph 5 7 2 2" xfId="49245"/>
    <cellStyle name="SAPBEXaggDataEmph 5 7 3" xfId="33784"/>
    <cellStyle name="SAPBEXaggDataEmph 5 8" xfId="7673"/>
    <cellStyle name="SAPBEXaggDataEmph 5 8 2" xfId="18340"/>
    <cellStyle name="SAPBEXaggDataEmph 5 8 2 2" xfId="44756"/>
    <cellStyle name="SAPBEXaggDataEmph 5 8 3" xfId="27993"/>
    <cellStyle name="SAPBEXaggDataEmph 5 8 3 2" xfId="54407"/>
    <cellStyle name="SAPBEXaggDataEmph 5 8 4" xfId="34343"/>
    <cellStyle name="SAPBEXaggDataEmph 5 9" xfId="7825"/>
    <cellStyle name="SAPBEXaggDataEmph 5 9 2" xfId="18492"/>
    <cellStyle name="SAPBEXaggDataEmph 5 9 2 2" xfId="44907"/>
    <cellStyle name="SAPBEXaggDataEmph 5 9 3" xfId="22767"/>
    <cellStyle name="SAPBEXaggDataEmph 5 9 3 2" xfId="49181"/>
    <cellStyle name="SAPBEXaggDataEmph 5 9 4" xfId="34495"/>
    <cellStyle name="SAPBEXaggDataEmph 6" xfId="2356"/>
    <cellStyle name="SAPBEXaggDataEmph 6 10" xfId="11291"/>
    <cellStyle name="SAPBEXaggDataEmph 6 10 2" xfId="37712"/>
    <cellStyle name="SAPBEXaggDataEmph 6 11" xfId="23134"/>
    <cellStyle name="SAPBEXaggDataEmph 6 11 2" xfId="49548"/>
    <cellStyle name="SAPBEXaggDataEmph 6 2" xfId="4263"/>
    <cellStyle name="SAPBEXaggDataEmph 6 2 2" xfId="9880"/>
    <cellStyle name="SAPBEXaggDataEmph 6 2 2 2" xfId="20540"/>
    <cellStyle name="SAPBEXaggDataEmph 6 2 2 2 2" xfId="46954"/>
    <cellStyle name="SAPBEXaggDataEmph 6 2 2 3" xfId="27193"/>
    <cellStyle name="SAPBEXaggDataEmph 6 2 2 3 2" xfId="53607"/>
    <cellStyle name="SAPBEXaggDataEmph 6 2 2 4" xfId="36376"/>
    <cellStyle name="SAPBEXaggDataEmph 6 2 3" xfId="15042"/>
    <cellStyle name="SAPBEXaggDataEmph 6 2 3 2" xfId="41462"/>
    <cellStyle name="SAPBEXaggDataEmph 6 2 4" xfId="25004"/>
    <cellStyle name="SAPBEXaggDataEmph 6 2 4 2" xfId="51418"/>
    <cellStyle name="SAPBEXaggDataEmph 6 2 5" xfId="30933"/>
    <cellStyle name="SAPBEXaggDataEmph 6 3" xfId="4991"/>
    <cellStyle name="SAPBEXaggDataEmph 6 3 2" xfId="10401"/>
    <cellStyle name="SAPBEXaggDataEmph 6 3 2 2" xfId="21061"/>
    <cellStyle name="SAPBEXaggDataEmph 6 3 2 2 2" xfId="47475"/>
    <cellStyle name="SAPBEXaggDataEmph 6 3 2 3" xfId="28326"/>
    <cellStyle name="SAPBEXaggDataEmph 6 3 2 3 2" xfId="54740"/>
    <cellStyle name="SAPBEXaggDataEmph 6 3 2 4" xfId="36897"/>
    <cellStyle name="SAPBEXaggDataEmph 6 3 3" xfId="15768"/>
    <cellStyle name="SAPBEXaggDataEmph 6 3 3 2" xfId="42188"/>
    <cellStyle name="SAPBEXaggDataEmph 6 3 4" xfId="26888"/>
    <cellStyle name="SAPBEXaggDataEmph 6 3 4 2" xfId="53302"/>
    <cellStyle name="SAPBEXaggDataEmph 6 3 5" xfId="31661"/>
    <cellStyle name="SAPBEXaggDataEmph 6 4" xfId="6184"/>
    <cellStyle name="SAPBEXaggDataEmph 6 4 2" xfId="10992"/>
    <cellStyle name="SAPBEXaggDataEmph 6 4 2 2" xfId="21637"/>
    <cellStyle name="SAPBEXaggDataEmph 6 4 2 2 2" xfId="48051"/>
    <cellStyle name="SAPBEXaggDataEmph 6 4 2 3" xfId="28726"/>
    <cellStyle name="SAPBEXaggDataEmph 6 4 2 3 2" xfId="55140"/>
    <cellStyle name="SAPBEXaggDataEmph 6 4 2 4" xfId="37413"/>
    <cellStyle name="SAPBEXaggDataEmph 6 4 3" xfId="16925"/>
    <cellStyle name="SAPBEXaggDataEmph 6 4 3 2" xfId="43343"/>
    <cellStyle name="SAPBEXaggDataEmph 6 4 4" xfId="12033"/>
    <cellStyle name="SAPBEXaggDataEmph 6 4 4 2" xfId="38454"/>
    <cellStyle name="SAPBEXaggDataEmph 6 4 5" xfId="32854"/>
    <cellStyle name="SAPBEXaggDataEmph 6 5" xfId="6765"/>
    <cellStyle name="SAPBEXaggDataEmph 6 5 2" xfId="17477"/>
    <cellStyle name="SAPBEXaggDataEmph 6 5 2 2" xfId="43895"/>
    <cellStyle name="SAPBEXaggDataEmph 6 5 3" xfId="25743"/>
    <cellStyle name="SAPBEXaggDataEmph 6 5 3 2" xfId="52157"/>
    <cellStyle name="SAPBEXaggDataEmph 6 5 4" xfId="33435"/>
    <cellStyle name="SAPBEXaggDataEmph 6 6" xfId="7326"/>
    <cellStyle name="SAPBEXaggDataEmph 6 6 2" xfId="17993"/>
    <cellStyle name="SAPBEXaggDataEmph 6 6 2 2" xfId="44410"/>
    <cellStyle name="SAPBEXaggDataEmph 6 6 3" xfId="27072"/>
    <cellStyle name="SAPBEXaggDataEmph 6 6 3 2" xfId="53486"/>
    <cellStyle name="SAPBEXaggDataEmph 6 6 4" xfId="33996"/>
    <cellStyle name="SAPBEXaggDataEmph 6 7" xfId="7970"/>
    <cellStyle name="SAPBEXaggDataEmph 6 7 2" xfId="18637"/>
    <cellStyle name="SAPBEXaggDataEmph 6 7 2 2" xfId="45052"/>
    <cellStyle name="SAPBEXaggDataEmph 6 7 3" xfId="15806"/>
    <cellStyle name="SAPBEXaggDataEmph 6 7 3 2" xfId="42225"/>
    <cellStyle name="SAPBEXaggDataEmph 6 7 4" xfId="34576"/>
    <cellStyle name="SAPBEXaggDataEmph 6 8" xfId="8892"/>
    <cellStyle name="SAPBEXaggDataEmph 6 8 2" xfId="19552"/>
    <cellStyle name="SAPBEXaggDataEmph 6 8 2 2" xfId="45966"/>
    <cellStyle name="SAPBEXaggDataEmph 6 8 3" xfId="11865"/>
    <cellStyle name="SAPBEXaggDataEmph 6 8 3 2" xfId="38286"/>
    <cellStyle name="SAPBEXaggDataEmph 6 8 4" xfId="35388"/>
    <cellStyle name="SAPBEXaggDataEmph 6 9" xfId="13156"/>
    <cellStyle name="SAPBEXaggDataEmph 6 9 2" xfId="39577"/>
    <cellStyle name="SAPBEXaggDataEmph 7" xfId="3211"/>
    <cellStyle name="SAPBEXaggDataEmph 7 2" xfId="9581"/>
    <cellStyle name="SAPBEXaggDataEmph 7 2 2" xfId="20241"/>
    <cellStyle name="SAPBEXaggDataEmph 7 2 2 2" xfId="46655"/>
    <cellStyle name="SAPBEXaggDataEmph 7 2 3" xfId="17740"/>
    <cellStyle name="SAPBEXaggDataEmph 7 2 3 2" xfId="44157"/>
    <cellStyle name="SAPBEXaggDataEmph 7 2 4" xfId="36077"/>
    <cellStyle name="SAPBEXaggDataEmph 7 3" xfId="14001"/>
    <cellStyle name="SAPBEXaggDataEmph 7 3 2" xfId="40421"/>
    <cellStyle name="SAPBEXaggDataEmph 7 4" xfId="21817"/>
    <cellStyle name="SAPBEXaggDataEmph 7 4 2" xfId="48231"/>
    <cellStyle name="SAPBEXaggDataEmph 7 5" xfId="29881"/>
    <cellStyle name="SAPBEXaggDataEmph 8" xfId="2999"/>
    <cellStyle name="SAPBEXaggDataEmph 8 2" xfId="10014"/>
    <cellStyle name="SAPBEXaggDataEmph 8 2 2" xfId="20674"/>
    <cellStyle name="SAPBEXaggDataEmph 8 2 2 2" xfId="47088"/>
    <cellStyle name="SAPBEXaggDataEmph 8 2 3" xfId="12585"/>
    <cellStyle name="SAPBEXaggDataEmph 8 2 3 2" xfId="39006"/>
    <cellStyle name="SAPBEXaggDataEmph 8 2 4" xfId="36510"/>
    <cellStyle name="SAPBEXaggDataEmph 8 3" xfId="13791"/>
    <cellStyle name="SAPBEXaggDataEmph 8 3 2" xfId="40211"/>
    <cellStyle name="SAPBEXaggDataEmph 8 4" xfId="25066"/>
    <cellStyle name="SAPBEXaggDataEmph 8 4 2" xfId="51480"/>
    <cellStyle name="SAPBEXaggDataEmph 8 5" xfId="29669"/>
    <cellStyle name="SAPBEXaggDataEmph 9" xfId="4723"/>
    <cellStyle name="SAPBEXaggDataEmph 9 2" xfId="9613"/>
    <cellStyle name="SAPBEXaggDataEmph 9 2 2" xfId="20273"/>
    <cellStyle name="SAPBEXaggDataEmph 9 2 2 2" xfId="46687"/>
    <cellStyle name="SAPBEXaggDataEmph 9 2 3" xfId="28199"/>
    <cellStyle name="SAPBEXaggDataEmph 9 2 3 2" xfId="54613"/>
    <cellStyle name="SAPBEXaggDataEmph 9 2 4" xfId="36109"/>
    <cellStyle name="SAPBEXaggDataEmph 9 3" xfId="15500"/>
    <cellStyle name="SAPBEXaggDataEmph 9 3 2" xfId="41920"/>
    <cellStyle name="SAPBEXaggDataEmph 9 4" xfId="26415"/>
    <cellStyle name="SAPBEXaggDataEmph 9 4 2" xfId="52829"/>
    <cellStyle name="SAPBEXaggDataEmph 9 5" xfId="31393"/>
    <cellStyle name="SAPBEXaggItem" xfId="1184"/>
    <cellStyle name="SAPBEXaggItem 10" xfId="3387"/>
    <cellStyle name="SAPBEXaggItem 10 2" xfId="21771"/>
    <cellStyle name="SAPBEXaggItem 10 2 2" xfId="48185"/>
    <cellStyle name="SAPBEXaggItem 10 3" xfId="30057"/>
    <cellStyle name="SAPBEXaggItem 11" xfId="7109"/>
    <cellStyle name="SAPBEXaggItem 11 2" xfId="17797"/>
    <cellStyle name="SAPBEXaggItem 11 2 2" xfId="44214"/>
    <cellStyle name="SAPBEXaggItem 11 3" xfId="24284"/>
    <cellStyle name="SAPBEXaggItem 11 3 2" xfId="50698"/>
    <cellStyle name="SAPBEXaggItem 11 4" xfId="33779"/>
    <cellStyle name="SAPBEXaggItem 12" xfId="8254"/>
    <cellStyle name="SAPBEXaggItem 12 2" xfId="18915"/>
    <cellStyle name="SAPBEXaggItem 12 2 2" xfId="45329"/>
    <cellStyle name="SAPBEXaggItem 12 3" xfId="17799"/>
    <cellStyle name="SAPBEXaggItem 12 3 2" xfId="44216"/>
    <cellStyle name="SAPBEXaggItem 12 4" xfId="34767"/>
    <cellStyle name="SAPBEXaggItem 13" xfId="12132"/>
    <cellStyle name="SAPBEXaggItem 13 2" xfId="38553"/>
    <cellStyle name="SAPBEXaggItem 14" xfId="22030"/>
    <cellStyle name="SAPBEXaggItem 14 2" xfId="48444"/>
    <cellStyle name="SAPBEXaggItem 2" xfId="1505"/>
    <cellStyle name="SAPBEXaggItem 2 10" xfId="8403"/>
    <cellStyle name="SAPBEXaggItem 2 10 2" xfId="19063"/>
    <cellStyle name="SAPBEXaggItem 2 10 2 2" xfId="45477"/>
    <cellStyle name="SAPBEXaggItem 2 10 3" xfId="12942"/>
    <cellStyle name="SAPBEXaggItem 2 10 3 2" xfId="39363"/>
    <cellStyle name="SAPBEXaggItem 2 10 4" xfId="34899"/>
    <cellStyle name="SAPBEXaggItem 2 11" xfId="13077"/>
    <cellStyle name="SAPBEXaggItem 2 11 2" xfId="39498"/>
    <cellStyle name="SAPBEXaggItem 2 12" xfId="23711"/>
    <cellStyle name="SAPBEXaggItem 2 12 2" xfId="50125"/>
    <cellStyle name="SAPBEXaggItem 2 2" xfId="3499"/>
    <cellStyle name="SAPBEXaggItem 2 2 2" xfId="9021"/>
    <cellStyle name="SAPBEXaggItem 2 2 2 2" xfId="19681"/>
    <cellStyle name="SAPBEXaggItem 2 2 2 2 2" xfId="46095"/>
    <cellStyle name="SAPBEXaggItem 2 2 2 3" xfId="17676"/>
    <cellStyle name="SAPBEXaggItem 2 2 2 3 2" xfId="44093"/>
    <cellStyle name="SAPBEXaggItem 2 2 2 4" xfId="35517"/>
    <cellStyle name="SAPBEXaggItem 2 2 3" xfId="9623"/>
    <cellStyle name="SAPBEXaggItem 2 2 3 2" xfId="20283"/>
    <cellStyle name="SAPBEXaggItem 2 2 3 2 2" xfId="46697"/>
    <cellStyle name="SAPBEXaggItem 2 2 3 3" xfId="18757"/>
    <cellStyle name="SAPBEXaggItem 2 2 3 3 2" xfId="45171"/>
    <cellStyle name="SAPBEXaggItem 2 2 3 4" xfId="36119"/>
    <cellStyle name="SAPBEXaggItem 2 2 4" xfId="10935"/>
    <cellStyle name="SAPBEXaggItem 2 2 4 2" xfId="21580"/>
    <cellStyle name="SAPBEXaggItem 2 2 4 2 2" xfId="47994"/>
    <cellStyle name="SAPBEXaggItem 2 2 4 3" xfId="28669"/>
    <cellStyle name="SAPBEXaggItem 2 2 4 3 2" xfId="55083"/>
    <cellStyle name="SAPBEXaggItem 2 2 4 4" xfId="37356"/>
    <cellStyle name="SAPBEXaggItem 2 2 5" xfId="8710"/>
    <cellStyle name="SAPBEXaggItem 2 2 5 2" xfId="19370"/>
    <cellStyle name="SAPBEXaggItem 2 2 5 2 2" xfId="45784"/>
    <cellStyle name="SAPBEXaggItem 2 2 5 3" xfId="16251"/>
    <cellStyle name="SAPBEXaggItem 2 2 5 3 2" xfId="42670"/>
    <cellStyle name="SAPBEXaggItem 2 2 5 4" xfId="35206"/>
    <cellStyle name="SAPBEXaggItem 2 2 6" xfId="14284"/>
    <cellStyle name="SAPBEXaggItem 2 2 6 2" xfId="40704"/>
    <cellStyle name="SAPBEXaggItem 2 2 7" xfId="25708"/>
    <cellStyle name="SAPBEXaggItem 2 2 7 2" xfId="52122"/>
    <cellStyle name="SAPBEXaggItem 2 2 8" xfId="30169"/>
    <cellStyle name="SAPBEXaggItem 2 3" xfId="2803"/>
    <cellStyle name="SAPBEXaggItem 2 3 2" xfId="9383"/>
    <cellStyle name="SAPBEXaggItem 2 3 2 2" xfId="20043"/>
    <cellStyle name="SAPBEXaggItem 2 3 2 2 2" xfId="46457"/>
    <cellStyle name="SAPBEXaggItem 2 3 2 3" xfId="12097"/>
    <cellStyle name="SAPBEXaggItem 2 3 2 3 2" xfId="38518"/>
    <cellStyle name="SAPBEXaggItem 2 3 2 4" xfId="35879"/>
    <cellStyle name="SAPBEXaggItem 2 3 3" xfId="13595"/>
    <cellStyle name="SAPBEXaggItem 2 3 3 2" xfId="40015"/>
    <cellStyle name="SAPBEXaggItem 2 3 4" xfId="11148"/>
    <cellStyle name="SAPBEXaggItem 2 3 4 2" xfId="37569"/>
    <cellStyle name="SAPBEXaggItem 2 3 5" xfId="29473"/>
    <cellStyle name="SAPBEXaggItem 2 4" xfId="3327"/>
    <cellStyle name="SAPBEXaggItem 2 4 2" xfId="10039"/>
    <cellStyle name="SAPBEXaggItem 2 4 2 2" xfId="20699"/>
    <cellStyle name="SAPBEXaggItem 2 4 2 2 2" xfId="47113"/>
    <cellStyle name="SAPBEXaggItem 2 4 2 3" xfId="27777"/>
    <cellStyle name="SAPBEXaggItem 2 4 2 3 2" xfId="54191"/>
    <cellStyle name="SAPBEXaggItem 2 4 2 4" xfId="36535"/>
    <cellStyle name="SAPBEXaggItem 2 4 3" xfId="14115"/>
    <cellStyle name="SAPBEXaggItem 2 4 3 2" xfId="40535"/>
    <cellStyle name="SAPBEXaggItem 2 4 4" xfId="22790"/>
    <cellStyle name="SAPBEXaggItem 2 4 4 2" xfId="49204"/>
    <cellStyle name="SAPBEXaggItem 2 4 5" xfId="29997"/>
    <cellStyle name="SAPBEXaggItem 2 5" xfId="5274"/>
    <cellStyle name="SAPBEXaggItem 2 5 2" xfId="10725"/>
    <cellStyle name="SAPBEXaggItem 2 5 2 2" xfId="21370"/>
    <cellStyle name="SAPBEXaggItem 2 5 2 2 2" xfId="47784"/>
    <cellStyle name="SAPBEXaggItem 2 5 2 3" xfId="28465"/>
    <cellStyle name="SAPBEXaggItem 2 5 2 3 2" xfId="54879"/>
    <cellStyle name="SAPBEXaggItem 2 5 2 4" xfId="37146"/>
    <cellStyle name="SAPBEXaggItem 2 5 3" xfId="16049"/>
    <cellStyle name="SAPBEXaggItem 2 5 3 2" xfId="42468"/>
    <cellStyle name="SAPBEXaggItem 2 5 4" xfId="23277"/>
    <cellStyle name="SAPBEXaggItem 2 5 4 2" xfId="49691"/>
    <cellStyle name="SAPBEXaggItem 2 5 5" xfId="31944"/>
    <cellStyle name="SAPBEXaggItem 2 6" xfId="6236"/>
    <cellStyle name="SAPBEXaggItem 2 6 2" xfId="16977"/>
    <cellStyle name="SAPBEXaggItem 2 6 2 2" xfId="43395"/>
    <cellStyle name="SAPBEXaggItem 2 6 3" xfId="23937"/>
    <cellStyle name="SAPBEXaggItem 2 6 3 2" xfId="50351"/>
    <cellStyle name="SAPBEXaggItem 2 6 4" xfId="32906"/>
    <cellStyle name="SAPBEXaggItem 2 7" xfId="6483"/>
    <cellStyle name="SAPBEXaggItem 2 7 2" xfId="23620"/>
    <cellStyle name="SAPBEXaggItem 2 7 2 2" xfId="50034"/>
    <cellStyle name="SAPBEXaggItem 2 7 3" xfId="33153"/>
    <cellStyle name="SAPBEXaggItem 2 8" xfId="6945"/>
    <cellStyle name="SAPBEXaggItem 2 8 2" xfId="17650"/>
    <cellStyle name="SAPBEXaggItem 2 8 2 2" xfId="44067"/>
    <cellStyle name="SAPBEXaggItem 2 8 3" xfId="12721"/>
    <cellStyle name="SAPBEXaggItem 2 8 3 2" xfId="39142"/>
    <cellStyle name="SAPBEXaggItem 2 8 4" xfId="33615"/>
    <cellStyle name="SAPBEXaggItem 2 9" xfId="7098"/>
    <cellStyle name="SAPBEXaggItem 2 9 2" xfId="17786"/>
    <cellStyle name="SAPBEXaggItem 2 9 2 2" xfId="44203"/>
    <cellStyle name="SAPBEXaggItem 2 9 3" xfId="24128"/>
    <cellStyle name="SAPBEXaggItem 2 9 3 2" xfId="50542"/>
    <cellStyle name="SAPBEXaggItem 2 9 4" xfId="33768"/>
    <cellStyle name="SAPBEXaggItem 3" xfId="1618"/>
    <cellStyle name="SAPBEXaggItem 3 10" xfId="8347"/>
    <cellStyle name="SAPBEXaggItem 3 10 2" xfId="19007"/>
    <cellStyle name="SAPBEXaggItem 3 10 2 2" xfId="45421"/>
    <cellStyle name="SAPBEXaggItem 3 10 3" xfId="12179"/>
    <cellStyle name="SAPBEXaggItem 3 10 3 2" xfId="38600"/>
    <cellStyle name="SAPBEXaggItem 3 10 4" xfId="34843"/>
    <cellStyle name="SAPBEXaggItem 3 11" xfId="11945"/>
    <cellStyle name="SAPBEXaggItem 3 11 2" xfId="38366"/>
    <cellStyle name="SAPBEXaggItem 3 12" xfId="26466"/>
    <cellStyle name="SAPBEXaggItem 3 12 2" xfId="52880"/>
    <cellStyle name="SAPBEXaggItem 3 2" xfId="3611"/>
    <cellStyle name="SAPBEXaggItem 3 2 2" xfId="9069"/>
    <cellStyle name="SAPBEXaggItem 3 2 2 2" xfId="19729"/>
    <cellStyle name="SAPBEXaggItem 3 2 2 2 2" xfId="46143"/>
    <cellStyle name="SAPBEXaggItem 3 2 2 3" xfId="11786"/>
    <cellStyle name="SAPBEXaggItem 3 2 2 3 2" xfId="38207"/>
    <cellStyle name="SAPBEXaggItem 3 2 2 4" xfId="35565"/>
    <cellStyle name="SAPBEXaggItem 3 2 3" xfId="10222"/>
    <cellStyle name="SAPBEXaggItem 3 2 3 2" xfId="20882"/>
    <cellStyle name="SAPBEXaggItem 3 2 3 2 2" xfId="47296"/>
    <cellStyle name="SAPBEXaggItem 3 2 3 3" xfId="13067"/>
    <cellStyle name="SAPBEXaggItem 3 2 3 3 2" xfId="39488"/>
    <cellStyle name="SAPBEXaggItem 3 2 3 4" xfId="36718"/>
    <cellStyle name="SAPBEXaggItem 3 2 4" xfId="10884"/>
    <cellStyle name="SAPBEXaggItem 3 2 4 2" xfId="21529"/>
    <cellStyle name="SAPBEXaggItem 3 2 4 2 2" xfId="47943"/>
    <cellStyle name="SAPBEXaggItem 3 2 4 3" xfId="28618"/>
    <cellStyle name="SAPBEXaggItem 3 2 4 3 2" xfId="55032"/>
    <cellStyle name="SAPBEXaggItem 3 2 4 4" xfId="37305"/>
    <cellStyle name="SAPBEXaggItem 3 2 5" xfId="8654"/>
    <cellStyle name="SAPBEXaggItem 3 2 5 2" xfId="19314"/>
    <cellStyle name="SAPBEXaggItem 3 2 5 2 2" xfId="45728"/>
    <cellStyle name="SAPBEXaggItem 3 2 5 3" xfId="14106"/>
    <cellStyle name="SAPBEXaggItem 3 2 5 3 2" xfId="40526"/>
    <cellStyle name="SAPBEXaggItem 3 2 5 4" xfId="35150"/>
    <cellStyle name="SAPBEXaggItem 3 2 6" xfId="14396"/>
    <cellStyle name="SAPBEXaggItem 3 2 6 2" xfId="40816"/>
    <cellStyle name="SAPBEXaggItem 3 2 7" xfId="27040"/>
    <cellStyle name="SAPBEXaggItem 3 2 7 2" xfId="53454"/>
    <cellStyle name="SAPBEXaggItem 3 2 8" xfId="30281"/>
    <cellStyle name="SAPBEXaggItem 3 3" xfId="2710"/>
    <cellStyle name="SAPBEXaggItem 3 3 2" xfId="9438"/>
    <cellStyle name="SAPBEXaggItem 3 3 2 2" xfId="20098"/>
    <cellStyle name="SAPBEXaggItem 3 3 2 2 2" xfId="46512"/>
    <cellStyle name="SAPBEXaggItem 3 3 2 3" xfId="27856"/>
    <cellStyle name="SAPBEXaggItem 3 3 2 3 2" xfId="54270"/>
    <cellStyle name="SAPBEXaggItem 3 3 2 4" xfId="35934"/>
    <cellStyle name="SAPBEXaggItem 3 3 3" xfId="13502"/>
    <cellStyle name="SAPBEXaggItem 3 3 3 2" xfId="39922"/>
    <cellStyle name="SAPBEXaggItem 3 3 4" xfId="23438"/>
    <cellStyle name="SAPBEXaggItem 3 3 4 2" xfId="49852"/>
    <cellStyle name="SAPBEXaggItem 3 3 5" xfId="29380"/>
    <cellStyle name="SAPBEXaggItem 3 4" xfId="5033"/>
    <cellStyle name="SAPBEXaggItem 3 4 2" xfId="10287"/>
    <cellStyle name="SAPBEXaggItem 3 4 2 2" xfId="20947"/>
    <cellStyle name="SAPBEXaggItem 3 4 2 2 2" xfId="47361"/>
    <cellStyle name="SAPBEXaggItem 3 4 2 3" xfId="13193"/>
    <cellStyle name="SAPBEXaggItem 3 4 2 3 2" xfId="39613"/>
    <cellStyle name="SAPBEXaggItem 3 4 2 4" xfId="36783"/>
    <cellStyle name="SAPBEXaggItem 3 4 3" xfId="15810"/>
    <cellStyle name="SAPBEXaggItem 3 4 3 2" xfId="42229"/>
    <cellStyle name="SAPBEXaggItem 3 4 4" xfId="24174"/>
    <cellStyle name="SAPBEXaggItem 3 4 4 2" xfId="50588"/>
    <cellStyle name="SAPBEXaggItem 3 4 5" xfId="31703"/>
    <cellStyle name="SAPBEXaggItem 3 5" xfId="5456"/>
    <cellStyle name="SAPBEXaggItem 3 5 2" xfId="10776"/>
    <cellStyle name="SAPBEXaggItem 3 5 2 2" xfId="21421"/>
    <cellStyle name="SAPBEXaggItem 3 5 2 2 2" xfId="47835"/>
    <cellStyle name="SAPBEXaggItem 3 5 2 3" xfId="28510"/>
    <cellStyle name="SAPBEXaggItem 3 5 2 3 2" xfId="54924"/>
    <cellStyle name="SAPBEXaggItem 3 5 2 4" xfId="37197"/>
    <cellStyle name="SAPBEXaggItem 3 5 3" xfId="16229"/>
    <cellStyle name="SAPBEXaggItem 3 5 3 2" xfId="42648"/>
    <cellStyle name="SAPBEXaggItem 3 5 4" xfId="21969"/>
    <cellStyle name="SAPBEXaggItem 3 5 4 2" xfId="48383"/>
    <cellStyle name="SAPBEXaggItem 3 5 5" xfId="32126"/>
    <cellStyle name="SAPBEXaggItem 3 6" xfId="5509"/>
    <cellStyle name="SAPBEXaggItem 3 6 2" xfId="16280"/>
    <cellStyle name="SAPBEXaggItem 3 6 2 2" xfId="42699"/>
    <cellStyle name="SAPBEXaggItem 3 6 3" xfId="26820"/>
    <cellStyle name="SAPBEXaggItem 3 6 3 2" xfId="53234"/>
    <cellStyle name="SAPBEXaggItem 3 6 4" xfId="32179"/>
    <cellStyle name="SAPBEXaggItem 3 7" xfId="6123"/>
    <cellStyle name="SAPBEXaggItem 3 7 2" xfId="22602"/>
    <cellStyle name="SAPBEXaggItem 3 7 2 2" xfId="49016"/>
    <cellStyle name="SAPBEXaggItem 3 7 3" xfId="32793"/>
    <cellStyle name="SAPBEXaggItem 3 8" xfId="5929"/>
    <cellStyle name="SAPBEXaggItem 3 8 2" xfId="16681"/>
    <cellStyle name="SAPBEXaggItem 3 8 2 2" xfId="43099"/>
    <cellStyle name="SAPBEXaggItem 3 8 3" xfId="22192"/>
    <cellStyle name="SAPBEXaggItem 3 8 3 2" xfId="48606"/>
    <cellStyle name="SAPBEXaggItem 3 8 4" xfId="32599"/>
    <cellStyle name="SAPBEXaggItem 3 9" xfId="6944"/>
    <cellStyle name="SAPBEXaggItem 3 9 2" xfId="17649"/>
    <cellStyle name="SAPBEXaggItem 3 9 2 2" xfId="44066"/>
    <cellStyle name="SAPBEXaggItem 3 9 3" xfId="13340"/>
    <cellStyle name="SAPBEXaggItem 3 9 3 2" xfId="39760"/>
    <cellStyle name="SAPBEXaggItem 3 9 4" xfId="33614"/>
    <cellStyle name="SAPBEXaggItem 4" xfId="1877"/>
    <cellStyle name="SAPBEXaggItem 4 10" xfId="8392"/>
    <cellStyle name="SAPBEXaggItem 4 10 2" xfId="19052"/>
    <cellStyle name="SAPBEXaggItem 4 10 2 2" xfId="45466"/>
    <cellStyle name="SAPBEXaggItem 4 10 3" xfId="17809"/>
    <cellStyle name="SAPBEXaggItem 4 10 3 2" xfId="44226"/>
    <cellStyle name="SAPBEXaggItem 4 10 4" xfId="34888"/>
    <cellStyle name="SAPBEXaggItem 4 11" xfId="11703"/>
    <cellStyle name="SAPBEXaggItem 4 11 2" xfId="38124"/>
    <cellStyle name="SAPBEXaggItem 4 12" xfId="24797"/>
    <cellStyle name="SAPBEXaggItem 4 12 2" xfId="51211"/>
    <cellStyle name="SAPBEXaggItem 4 2" xfId="3854"/>
    <cellStyle name="SAPBEXaggItem 4 2 2" xfId="9026"/>
    <cellStyle name="SAPBEXaggItem 4 2 2 2" xfId="19686"/>
    <cellStyle name="SAPBEXaggItem 4 2 2 2 2" xfId="46100"/>
    <cellStyle name="SAPBEXaggItem 4 2 2 3" xfId="24527"/>
    <cellStyle name="SAPBEXaggItem 4 2 2 3 2" xfId="50941"/>
    <cellStyle name="SAPBEXaggItem 4 2 2 4" xfId="35522"/>
    <cellStyle name="SAPBEXaggItem 4 2 3" xfId="9679"/>
    <cellStyle name="SAPBEXaggItem 4 2 3 2" xfId="20339"/>
    <cellStyle name="SAPBEXaggItem 4 2 3 2 2" xfId="46753"/>
    <cellStyle name="SAPBEXaggItem 4 2 3 3" xfId="11838"/>
    <cellStyle name="SAPBEXaggItem 4 2 3 3 2" xfId="38259"/>
    <cellStyle name="SAPBEXaggItem 4 2 3 4" xfId="36175"/>
    <cellStyle name="SAPBEXaggItem 4 2 4" xfId="10924"/>
    <cellStyle name="SAPBEXaggItem 4 2 4 2" xfId="21569"/>
    <cellStyle name="SAPBEXaggItem 4 2 4 2 2" xfId="47983"/>
    <cellStyle name="SAPBEXaggItem 4 2 4 3" xfId="28658"/>
    <cellStyle name="SAPBEXaggItem 4 2 4 3 2" xfId="55072"/>
    <cellStyle name="SAPBEXaggItem 4 2 4 4" xfId="37345"/>
    <cellStyle name="SAPBEXaggItem 4 2 5" xfId="8699"/>
    <cellStyle name="SAPBEXaggItem 4 2 5 2" xfId="19359"/>
    <cellStyle name="SAPBEXaggItem 4 2 5 2 2" xfId="45773"/>
    <cellStyle name="SAPBEXaggItem 4 2 5 3" xfId="16868"/>
    <cellStyle name="SAPBEXaggItem 4 2 5 3 2" xfId="43286"/>
    <cellStyle name="SAPBEXaggItem 4 2 5 4" xfId="35195"/>
    <cellStyle name="SAPBEXaggItem 4 2 6" xfId="14637"/>
    <cellStyle name="SAPBEXaggItem 4 2 6 2" xfId="41057"/>
    <cellStyle name="SAPBEXaggItem 4 2 7" xfId="27927"/>
    <cellStyle name="SAPBEXaggItem 4 2 7 2" xfId="54341"/>
    <cellStyle name="SAPBEXaggItem 4 2 8" xfId="30524"/>
    <cellStyle name="SAPBEXaggItem 4 3" xfId="4581"/>
    <cellStyle name="SAPBEXaggItem 4 3 2" xfId="9394"/>
    <cellStyle name="SAPBEXaggItem 4 3 2 2" xfId="20054"/>
    <cellStyle name="SAPBEXaggItem 4 3 2 2 2" xfId="46468"/>
    <cellStyle name="SAPBEXaggItem 4 3 2 3" xfId="11812"/>
    <cellStyle name="SAPBEXaggItem 4 3 2 3 2" xfId="38233"/>
    <cellStyle name="SAPBEXaggItem 4 3 2 4" xfId="35890"/>
    <cellStyle name="SAPBEXaggItem 4 3 3" xfId="15359"/>
    <cellStyle name="SAPBEXaggItem 4 3 3 2" xfId="41779"/>
    <cellStyle name="SAPBEXaggItem 4 3 4" xfId="22765"/>
    <cellStyle name="SAPBEXaggItem 4 3 4 2" xfId="49179"/>
    <cellStyle name="SAPBEXaggItem 4 3 5" xfId="31251"/>
    <cellStyle name="SAPBEXaggItem 4 4" xfId="4422"/>
    <cellStyle name="SAPBEXaggItem 4 4 2" xfId="10445"/>
    <cellStyle name="SAPBEXaggItem 4 4 2 2" xfId="21105"/>
    <cellStyle name="SAPBEXaggItem 4 4 2 2 2" xfId="47519"/>
    <cellStyle name="SAPBEXaggItem 4 4 2 3" xfId="28369"/>
    <cellStyle name="SAPBEXaggItem 4 4 2 3 2" xfId="54783"/>
    <cellStyle name="SAPBEXaggItem 4 4 2 4" xfId="36941"/>
    <cellStyle name="SAPBEXaggItem 4 4 3" xfId="15200"/>
    <cellStyle name="SAPBEXaggItem 4 4 3 2" xfId="41620"/>
    <cellStyle name="SAPBEXaggItem 4 4 4" xfId="26804"/>
    <cellStyle name="SAPBEXaggItem 4 4 4 2" xfId="53218"/>
    <cellStyle name="SAPBEXaggItem 4 4 5" xfId="31092"/>
    <cellStyle name="SAPBEXaggItem 4 5" xfId="5084"/>
    <cellStyle name="SAPBEXaggItem 4 5 2" xfId="10805"/>
    <cellStyle name="SAPBEXaggItem 4 5 2 2" xfId="21450"/>
    <cellStyle name="SAPBEXaggItem 4 5 2 2 2" xfId="47864"/>
    <cellStyle name="SAPBEXaggItem 4 5 2 3" xfId="28539"/>
    <cellStyle name="SAPBEXaggItem 4 5 2 3 2" xfId="54953"/>
    <cellStyle name="SAPBEXaggItem 4 5 2 4" xfId="37226"/>
    <cellStyle name="SAPBEXaggItem 4 5 3" xfId="15861"/>
    <cellStyle name="SAPBEXaggItem 4 5 3 2" xfId="42280"/>
    <cellStyle name="SAPBEXaggItem 4 5 4" xfId="22203"/>
    <cellStyle name="SAPBEXaggItem 4 5 4 2" xfId="48617"/>
    <cellStyle name="SAPBEXaggItem 4 5 5" xfId="31754"/>
    <cellStyle name="SAPBEXaggItem 4 6" xfId="6378"/>
    <cellStyle name="SAPBEXaggItem 4 6 2" xfId="17114"/>
    <cellStyle name="SAPBEXaggItem 4 6 2 2" xfId="43532"/>
    <cellStyle name="SAPBEXaggItem 4 6 3" xfId="24892"/>
    <cellStyle name="SAPBEXaggItem 4 6 3 2" xfId="51306"/>
    <cellStyle name="SAPBEXaggItem 4 6 4" xfId="33048"/>
    <cellStyle name="SAPBEXaggItem 4 7" xfId="6993"/>
    <cellStyle name="SAPBEXaggItem 4 7 2" xfId="22008"/>
    <cellStyle name="SAPBEXaggItem 4 7 2 2" xfId="48422"/>
    <cellStyle name="SAPBEXaggItem 4 7 3" xfId="33663"/>
    <cellStyle name="SAPBEXaggItem 4 8" xfId="7540"/>
    <cellStyle name="SAPBEXaggItem 4 8 2" xfId="18207"/>
    <cellStyle name="SAPBEXaggItem 4 8 2 2" xfId="44623"/>
    <cellStyle name="SAPBEXaggItem 4 8 3" xfId="22050"/>
    <cellStyle name="SAPBEXaggItem 4 8 3 2" xfId="48464"/>
    <cellStyle name="SAPBEXaggItem 4 8 4" xfId="34210"/>
    <cellStyle name="SAPBEXaggItem 4 9" xfId="7253"/>
    <cellStyle name="SAPBEXaggItem 4 9 2" xfId="17920"/>
    <cellStyle name="SAPBEXaggItem 4 9 2 2" xfId="44337"/>
    <cellStyle name="SAPBEXaggItem 4 9 3" xfId="25369"/>
    <cellStyle name="SAPBEXaggItem 4 9 3 2" xfId="51783"/>
    <cellStyle name="SAPBEXaggItem 4 9 4" xfId="33923"/>
    <cellStyle name="SAPBEXaggItem 5" xfId="2063"/>
    <cellStyle name="SAPBEXaggItem 5 10" xfId="8530"/>
    <cellStyle name="SAPBEXaggItem 5 10 2" xfId="19190"/>
    <cellStyle name="SAPBEXaggItem 5 10 2 2" xfId="45604"/>
    <cellStyle name="SAPBEXaggItem 5 10 3" xfId="16883"/>
    <cellStyle name="SAPBEXaggItem 5 10 3 2" xfId="43301"/>
    <cellStyle name="SAPBEXaggItem 5 10 4" xfId="35026"/>
    <cellStyle name="SAPBEXaggItem 5 11" xfId="11537"/>
    <cellStyle name="SAPBEXaggItem 5 11 2" xfId="37958"/>
    <cellStyle name="SAPBEXaggItem 5 12" xfId="23609"/>
    <cellStyle name="SAPBEXaggItem 5 12 2" xfId="50023"/>
    <cellStyle name="SAPBEXaggItem 5 2" xfId="4028"/>
    <cellStyle name="SAPBEXaggItem 5 2 2" xfId="9271"/>
    <cellStyle name="SAPBEXaggItem 5 2 2 2" xfId="19931"/>
    <cellStyle name="SAPBEXaggItem 5 2 2 2 2" xfId="46345"/>
    <cellStyle name="SAPBEXaggItem 5 2 2 3" xfId="28234"/>
    <cellStyle name="SAPBEXaggItem 5 2 2 3 2" xfId="54648"/>
    <cellStyle name="SAPBEXaggItem 5 2 2 4" xfId="35767"/>
    <cellStyle name="SAPBEXaggItem 5 2 3" xfId="14810"/>
    <cellStyle name="SAPBEXaggItem 5 2 3 2" xfId="41230"/>
    <cellStyle name="SAPBEXaggItem 5 2 4" xfId="26322"/>
    <cellStyle name="SAPBEXaggItem 5 2 4 2" xfId="52736"/>
    <cellStyle name="SAPBEXaggItem 5 2 5" xfId="30698"/>
    <cellStyle name="SAPBEXaggItem 5 3" xfId="4756"/>
    <cellStyle name="SAPBEXaggItem 5 3 2" xfId="10429"/>
    <cellStyle name="SAPBEXaggItem 5 3 2 2" xfId="21089"/>
    <cellStyle name="SAPBEXaggItem 5 3 2 2 2" xfId="47503"/>
    <cellStyle name="SAPBEXaggItem 5 3 2 3" xfId="28353"/>
    <cellStyle name="SAPBEXaggItem 5 3 2 3 2" xfId="54767"/>
    <cellStyle name="SAPBEXaggItem 5 3 2 4" xfId="36925"/>
    <cellStyle name="SAPBEXaggItem 5 3 3" xfId="15533"/>
    <cellStyle name="SAPBEXaggItem 5 3 3 2" xfId="41953"/>
    <cellStyle name="SAPBEXaggItem 5 3 4" xfId="23408"/>
    <cellStyle name="SAPBEXaggItem 5 3 4 2" xfId="49822"/>
    <cellStyle name="SAPBEXaggItem 5 3 5" xfId="31426"/>
    <cellStyle name="SAPBEXaggItem 5 4" xfId="5336"/>
    <cellStyle name="SAPBEXaggItem 5 4 2" xfId="10851"/>
    <cellStyle name="SAPBEXaggItem 5 4 2 2" xfId="21496"/>
    <cellStyle name="SAPBEXaggItem 5 4 2 2 2" xfId="47910"/>
    <cellStyle name="SAPBEXaggItem 5 4 2 3" xfId="28585"/>
    <cellStyle name="SAPBEXaggItem 5 4 2 3 2" xfId="54999"/>
    <cellStyle name="SAPBEXaggItem 5 4 2 4" xfId="37272"/>
    <cellStyle name="SAPBEXaggItem 5 4 3" xfId="16109"/>
    <cellStyle name="SAPBEXaggItem 5 4 3 2" xfId="42528"/>
    <cellStyle name="SAPBEXaggItem 5 4 4" xfId="24294"/>
    <cellStyle name="SAPBEXaggItem 5 4 4 2" xfId="50708"/>
    <cellStyle name="SAPBEXaggItem 5 4 5" xfId="32006"/>
    <cellStyle name="SAPBEXaggItem 5 5" xfId="5943"/>
    <cellStyle name="SAPBEXaggItem 5 5 2" xfId="16695"/>
    <cellStyle name="SAPBEXaggItem 5 5 2 2" xfId="43113"/>
    <cellStyle name="SAPBEXaggItem 5 5 3" xfId="24728"/>
    <cellStyle name="SAPBEXaggItem 5 5 3 2" xfId="51142"/>
    <cellStyle name="SAPBEXaggItem 5 5 4" xfId="32613"/>
    <cellStyle name="SAPBEXaggItem 5 6" xfId="6543"/>
    <cellStyle name="SAPBEXaggItem 5 6 2" xfId="17268"/>
    <cellStyle name="SAPBEXaggItem 5 6 2 2" xfId="43686"/>
    <cellStyle name="SAPBEXaggItem 5 6 3" xfId="22059"/>
    <cellStyle name="SAPBEXaggItem 5 6 3 2" xfId="48473"/>
    <cellStyle name="SAPBEXaggItem 5 6 4" xfId="33213"/>
    <cellStyle name="SAPBEXaggItem 5 7" xfId="7115"/>
    <cellStyle name="SAPBEXaggItem 5 7 2" xfId="26520"/>
    <cellStyle name="SAPBEXaggItem 5 7 2 2" xfId="52934"/>
    <cellStyle name="SAPBEXaggItem 5 7 3" xfId="33785"/>
    <cellStyle name="SAPBEXaggItem 5 8" xfId="7674"/>
    <cellStyle name="SAPBEXaggItem 5 8 2" xfId="18341"/>
    <cellStyle name="SAPBEXaggItem 5 8 2 2" xfId="44757"/>
    <cellStyle name="SAPBEXaggItem 5 8 3" xfId="23919"/>
    <cellStyle name="SAPBEXaggItem 5 8 3 2" xfId="50333"/>
    <cellStyle name="SAPBEXaggItem 5 8 4" xfId="34344"/>
    <cellStyle name="SAPBEXaggItem 5 9" xfId="7826"/>
    <cellStyle name="SAPBEXaggItem 5 9 2" xfId="18493"/>
    <cellStyle name="SAPBEXaggItem 5 9 2 2" xfId="44908"/>
    <cellStyle name="SAPBEXaggItem 5 9 3" xfId="27995"/>
    <cellStyle name="SAPBEXaggItem 5 9 3 2" xfId="54409"/>
    <cellStyle name="SAPBEXaggItem 5 9 4" xfId="34496"/>
    <cellStyle name="SAPBEXaggItem 6" xfId="2357"/>
    <cellStyle name="SAPBEXaggItem 6 10" xfId="13030"/>
    <cellStyle name="SAPBEXaggItem 6 10 2" xfId="39451"/>
    <cellStyle name="SAPBEXaggItem 6 11" xfId="24507"/>
    <cellStyle name="SAPBEXaggItem 6 11 2" xfId="50921"/>
    <cellStyle name="SAPBEXaggItem 6 2" xfId="4264"/>
    <cellStyle name="SAPBEXaggItem 6 2 2" xfId="9879"/>
    <cellStyle name="SAPBEXaggItem 6 2 2 2" xfId="20539"/>
    <cellStyle name="SAPBEXaggItem 6 2 2 2 2" xfId="46953"/>
    <cellStyle name="SAPBEXaggItem 6 2 2 3" xfId="23219"/>
    <cellStyle name="SAPBEXaggItem 6 2 2 3 2" xfId="49633"/>
    <cellStyle name="SAPBEXaggItem 6 2 2 4" xfId="36375"/>
    <cellStyle name="SAPBEXaggItem 6 2 3" xfId="15043"/>
    <cellStyle name="SAPBEXaggItem 6 2 3 2" xfId="41463"/>
    <cellStyle name="SAPBEXaggItem 6 2 4" xfId="24551"/>
    <cellStyle name="SAPBEXaggItem 6 2 4 2" xfId="50965"/>
    <cellStyle name="SAPBEXaggItem 6 2 5" xfId="30934"/>
    <cellStyle name="SAPBEXaggItem 6 3" xfId="4992"/>
    <cellStyle name="SAPBEXaggItem 6 3 2" xfId="9734"/>
    <cellStyle name="SAPBEXaggItem 6 3 2 2" xfId="20394"/>
    <cellStyle name="SAPBEXaggItem 6 3 2 2 2" xfId="46808"/>
    <cellStyle name="SAPBEXaggItem 6 3 2 3" xfId="11845"/>
    <cellStyle name="SAPBEXaggItem 6 3 2 3 2" xfId="38266"/>
    <cellStyle name="SAPBEXaggItem 6 3 2 4" xfId="36230"/>
    <cellStyle name="SAPBEXaggItem 6 3 3" xfId="15769"/>
    <cellStyle name="SAPBEXaggItem 6 3 3 2" xfId="42189"/>
    <cellStyle name="SAPBEXaggItem 6 3 4" xfId="21847"/>
    <cellStyle name="SAPBEXaggItem 6 3 4 2" xfId="48261"/>
    <cellStyle name="SAPBEXaggItem 6 3 5" xfId="31662"/>
    <cellStyle name="SAPBEXaggItem 6 4" xfId="6185"/>
    <cellStyle name="SAPBEXaggItem 6 4 2" xfId="10991"/>
    <cellStyle name="SAPBEXaggItem 6 4 2 2" xfId="21636"/>
    <cellStyle name="SAPBEXaggItem 6 4 2 2 2" xfId="48050"/>
    <cellStyle name="SAPBEXaggItem 6 4 2 3" xfId="28725"/>
    <cellStyle name="SAPBEXaggItem 6 4 2 3 2" xfId="55139"/>
    <cellStyle name="SAPBEXaggItem 6 4 2 4" xfId="37412"/>
    <cellStyle name="SAPBEXaggItem 6 4 3" xfId="16926"/>
    <cellStyle name="SAPBEXaggItem 6 4 3 2" xfId="43344"/>
    <cellStyle name="SAPBEXaggItem 6 4 4" xfId="25786"/>
    <cellStyle name="SAPBEXaggItem 6 4 4 2" xfId="52200"/>
    <cellStyle name="SAPBEXaggItem 6 4 5" xfId="32855"/>
    <cellStyle name="SAPBEXaggItem 6 5" xfId="6766"/>
    <cellStyle name="SAPBEXaggItem 6 5 2" xfId="17478"/>
    <cellStyle name="SAPBEXaggItem 6 5 2 2" xfId="43896"/>
    <cellStyle name="SAPBEXaggItem 6 5 3" xfId="24864"/>
    <cellStyle name="SAPBEXaggItem 6 5 3 2" xfId="51278"/>
    <cellStyle name="SAPBEXaggItem 6 5 4" xfId="33436"/>
    <cellStyle name="SAPBEXaggItem 6 6" xfId="7327"/>
    <cellStyle name="SAPBEXaggItem 6 6 2" xfId="17994"/>
    <cellStyle name="SAPBEXaggItem 6 6 2 2" xfId="44411"/>
    <cellStyle name="SAPBEXaggItem 6 6 3" xfId="22124"/>
    <cellStyle name="SAPBEXaggItem 6 6 3 2" xfId="48538"/>
    <cellStyle name="SAPBEXaggItem 6 6 4" xfId="33997"/>
    <cellStyle name="SAPBEXaggItem 6 7" xfId="7971"/>
    <cellStyle name="SAPBEXaggItem 6 7 2" xfId="18638"/>
    <cellStyle name="SAPBEXaggItem 6 7 2 2" xfId="45053"/>
    <cellStyle name="SAPBEXaggItem 6 7 3" xfId="17217"/>
    <cellStyle name="SAPBEXaggItem 6 7 3 2" xfId="43635"/>
    <cellStyle name="SAPBEXaggItem 6 7 4" xfId="34577"/>
    <cellStyle name="SAPBEXaggItem 6 8" xfId="8891"/>
    <cellStyle name="SAPBEXaggItem 6 8 2" xfId="19551"/>
    <cellStyle name="SAPBEXaggItem 6 8 2 2" xfId="45965"/>
    <cellStyle name="SAPBEXaggItem 6 8 3" xfId="11173"/>
    <cellStyle name="SAPBEXaggItem 6 8 3 2" xfId="37594"/>
    <cellStyle name="SAPBEXaggItem 6 8 4" xfId="35387"/>
    <cellStyle name="SAPBEXaggItem 6 9" xfId="13157"/>
    <cellStyle name="SAPBEXaggItem 6 9 2" xfId="39578"/>
    <cellStyle name="SAPBEXaggItem 7" xfId="3212"/>
    <cellStyle name="SAPBEXaggItem 7 2" xfId="9580"/>
    <cellStyle name="SAPBEXaggItem 7 2 2" xfId="20240"/>
    <cellStyle name="SAPBEXaggItem 7 2 2 2" xfId="46654"/>
    <cellStyle name="SAPBEXaggItem 7 2 3" xfId="12809"/>
    <cellStyle name="SAPBEXaggItem 7 2 3 2" xfId="39230"/>
    <cellStyle name="SAPBEXaggItem 7 2 4" xfId="36076"/>
    <cellStyle name="SAPBEXaggItem 7 3" xfId="14002"/>
    <cellStyle name="SAPBEXaggItem 7 3 2" xfId="40422"/>
    <cellStyle name="SAPBEXaggItem 7 4" xfId="22291"/>
    <cellStyle name="SAPBEXaggItem 7 4 2" xfId="48705"/>
    <cellStyle name="SAPBEXaggItem 7 5" xfId="29882"/>
    <cellStyle name="SAPBEXaggItem 8" xfId="4894"/>
    <cellStyle name="SAPBEXaggItem 8 2" xfId="10270"/>
    <cellStyle name="SAPBEXaggItem 8 2 2" xfId="20930"/>
    <cellStyle name="SAPBEXaggItem 8 2 2 2" xfId="47344"/>
    <cellStyle name="SAPBEXaggItem 8 2 3" xfId="12507"/>
    <cellStyle name="SAPBEXaggItem 8 2 3 2" xfId="38928"/>
    <cellStyle name="SAPBEXaggItem 8 2 4" xfId="36766"/>
    <cellStyle name="SAPBEXaggItem 8 3" xfId="15671"/>
    <cellStyle name="SAPBEXaggItem 8 3 2" xfId="42091"/>
    <cellStyle name="SAPBEXaggItem 8 4" xfId="25277"/>
    <cellStyle name="SAPBEXaggItem 8 4 2" xfId="51691"/>
    <cellStyle name="SAPBEXaggItem 8 5" xfId="31564"/>
    <cellStyle name="SAPBEXaggItem 9" xfId="5188"/>
    <cellStyle name="SAPBEXaggItem 9 2" xfId="10477"/>
    <cellStyle name="SAPBEXaggItem 9 2 2" xfId="21137"/>
    <cellStyle name="SAPBEXaggItem 9 2 2 2" xfId="47551"/>
    <cellStyle name="SAPBEXaggItem 9 2 3" xfId="28398"/>
    <cellStyle name="SAPBEXaggItem 9 2 3 2" xfId="54812"/>
    <cellStyle name="SAPBEXaggItem 9 2 4" xfId="36973"/>
    <cellStyle name="SAPBEXaggItem 9 3" xfId="15963"/>
    <cellStyle name="SAPBEXaggItem 9 3 2" xfId="42382"/>
    <cellStyle name="SAPBEXaggItem 9 4" xfId="25089"/>
    <cellStyle name="SAPBEXaggItem 9 4 2" xfId="51503"/>
    <cellStyle name="SAPBEXaggItem 9 5" xfId="31858"/>
    <cellStyle name="SAPBEXaggItemX" xfId="1185"/>
    <cellStyle name="SAPBEXaggItemX 10" xfId="5468"/>
    <cellStyle name="SAPBEXaggItemX 10 2" xfId="16241"/>
    <cellStyle name="SAPBEXaggItemX 10 2 2" xfId="42660"/>
    <cellStyle name="SAPBEXaggItemX 10 3" xfId="27144"/>
    <cellStyle name="SAPBEXaggItemX 10 3 2" xfId="53558"/>
    <cellStyle name="SAPBEXaggItemX 10 4" xfId="32138"/>
    <cellStyle name="SAPBEXaggItemX 11" xfId="6847"/>
    <cellStyle name="SAPBEXaggItemX 11 2" xfId="22634"/>
    <cellStyle name="SAPBEXaggItemX 11 2 2" xfId="49048"/>
    <cellStyle name="SAPBEXaggItemX 11 3" xfId="33517"/>
    <cellStyle name="SAPBEXaggItemX 12" xfId="5415"/>
    <cellStyle name="SAPBEXaggItemX 12 2" xfId="16188"/>
    <cellStyle name="SAPBEXaggItemX 12 2 2" xfId="42607"/>
    <cellStyle name="SAPBEXaggItemX 12 3" xfId="24293"/>
    <cellStyle name="SAPBEXaggItemX 12 3 2" xfId="50707"/>
    <cellStyle name="SAPBEXaggItemX 12 4" xfId="32085"/>
    <cellStyle name="SAPBEXaggItemX 13" xfId="8255"/>
    <cellStyle name="SAPBEXaggItemX 13 2" xfId="18916"/>
    <cellStyle name="SAPBEXaggItemX 13 2 2" xfId="45330"/>
    <cellStyle name="SAPBEXaggItemX 13 3" xfId="12709"/>
    <cellStyle name="SAPBEXaggItemX 13 3 2" xfId="39130"/>
    <cellStyle name="SAPBEXaggItemX 13 4" xfId="34768"/>
    <cellStyle name="SAPBEXaggItemX 14" xfId="13103"/>
    <cellStyle name="SAPBEXaggItemX 14 2" xfId="39524"/>
    <cellStyle name="SAPBEXaggItemX 15" xfId="25860"/>
    <cellStyle name="SAPBEXaggItemX 15 2" xfId="52274"/>
    <cellStyle name="SAPBEXaggItemX 2" xfId="1506"/>
    <cellStyle name="SAPBEXaggItemX 2 10" xfId="8404"/>
    <cellStyle name="SAPBEXaggItemX 2 10 2" xfId="19064"/>
    <cellStyle name="SAPBEXaggItemX 2 10 2 2" xfId="45478"/>
    <cellStyle name="SAPBEXaggItemX 2 10 3" xfId="17810"/>
    <cellStyle name="SAPBEXaggItemX 2 10 3 2" xfId="44227"/>
    <cellStyle name="SAPBEXaggItemX 2 10 4" xfId="34900"/>
    <cellStyle name="SAPBEXaggItemX 2 11" xfId="12280"/>
    <cellStyle name="SAPBEXaggItemX 2 11 2" xfId="38701"/>
    <cellStyle name="SAPBEXaggItemX 2 12" xfId="23140"/>
    <cellStyle name="SAPBEXaggItemX 2 12 2" xfId="49554"/>
    <cellStyle name="SAPBEXaggItemX 2 2" xfId="3500"/>
    <cellStyle name="SAPBEXaggItemX 2 2 2" xfId="9020"/>
    <cellStyle name="SAPBEXaggItemX 2 2 2 2" xfId="19680"/>
    <cellStyle name="SAPBEXaggItemX 2 2 2 2 2" xfId="46094"/>
    <cellStyle name="SAPBEXaggItemX 2 2 2 3" xfId="13363"/>
    <cellStyle name="SAPBEXaggItemX 2 2 2 3 2" xfId="39783"/>
    <cellStyle name="SAPBEXaggItemX 2 2 2 4" xfId="35516"/>
    <cellStyle name="SAPBEXaggItemX 2 2 3" xfId="10467"/>
    <cellStyle name="SAPBEXaggItemX 2 2 3 2" xfId="21127"/>
    <cellStyle name="SAPBEXaggItemX 2 2 3 2 2" xfId="47541"/>
    <cellStyle name="SAPBEXaggItemX 2 2 3 3" xfId="28391"/>
    <cellStyle name="SAPBEXaggItemX 2 2 3 3 2" xfId="54805"/>
    <cellStyle name="SAPBEXaggItemX 2 2 3 4" xfId="36963"/>
    <cellStyle name="SAPBEXaggItemX 2 2 4" xfId="8711"/>
    <cellStyle name="SAPBEXaggItemX 2 2 4 2" xfId="19371"/>
    <cellStyle name="SAPBEXaggItemX 2 2 4 2 2" xfId="45785"/>
    <cellStyle name="SAPBEXaggItemX 2 2 4 3" xfId="16370"/>
    <cellStyle name="SAPBEXaggItemX 2 2 4 3 2" xfId="42789"/>
    <cellStyle name="SAPBEXaggItemX 2 2 4 4" xfId="35207"/>
    <cellStyle name="SAPBEXaggItemX 2 2 5" xfId="14285"/>
    <cellStyle name="SAPBEXaggItemX 2 2 5 2" xfId="40705"/>
    <cellStyle name="SAPBEXaggItemX 2 2 6" xfId="25605"/>
    <cellStyle name="SAPBEXaggItemX 2 2 6 2" xfId="52019"/>
    <cellStyle name="SAPBEXaggItemX 2 2 7" xfId="30170"/>
    <cellStyle name="SAPBEXaggItemX 2 3" xfId="2802"/>
    <cellStyle name="SAPBEXaggItemX 2 3 2" xfId="9382"/>
    <cellStyle name="SAPBEXaggItemX 2 3 2 2" xfId="20042"/>
    <cellStyle name="SAPBEXaggItemX 2 3 2 2 2" xfId="46456"/>
    <cellStyle name="SAPBEXaggItemX 2 3 2 3" xfId="11573"/>
    <cellStyle name="SAPBEXaggItemX 2 3 2 3 2" xfId="37994"/>
    <cellStyle name="SAPBEXaggItemX 2 3 2 4" xfId="35878"/>
    <cellStyle name="SAPBEXaggItemX 2 3 3" xfId="13594"/>
    <cellStyle name="SAPBEXaggItemX 2 3 3 2" xfId="40014"/>
    <cellStyle name="SAPBEXaggItemX 2 3 4" xfId="24605"/>
    <cellStyle name="SAPBEXaggItemX 2 3 4 2" xfId="51019"/>
    <cellStyle name="SAPBEXaggItemX 2 3 5" xfId="29472"/>
    <cellStyle name="SAPBEXaggItemX 2 4" xfId="3328"/>
    <cellStyle name="SAPBEXaggItemX 2 4 2" xfId="10294"/>
    <cellStyle name="SAPBEXaggItemX 2 4 2 2" xfId="20954"/>
    <cellStyle name="SAPBEXaggItemX 2 4 2 2 2" xfId="47368"/>
    <cellStyle name="SAPBEXaggItemX 2 4 2 3" xfId="12597"/>
    <cellStyle name="SAPBEXaggItemX 2 4 2 3 2" xfId="39018"/>
    <cellStyle name="SAPBEXaggItemX 2 4 2 4" xfId="36790"/>
    <cellStyle name="SAPBEXaggItemX 2 4 3" xfId="14116"/>
    <cellStyle name="SAPBEXaggItemX 2 4 3 2" xfId="40536"/>
    <cellStyle name="SAPBEXaggItemX 2 4 4" xfId="27609"/>
    <cellStyle name="SAPBEXaggItemX 2 4 4 2" xfId="54023"/>
    <cellStyle name="SAPBEXaggItemX 2 4 5" xfId="29998"/>
    <cellStyle name="SAPBEXaggItemX 2 5" xfId="5076"/>
    <cellStyle name="SAPBEXaggItemX 2 5 2" xfId="15853"/>
    <cellStyle name="SAPBEXaggItemX 2 5 2 2" xfId="42272"/>
    <cellStyle name="SAPBEXaggItemX 2 5 3" xfId="26040"/>
    <cellStyle name="SAPBEXaggItemX 2 5 3 2" xfId="52454"/>
    <cellStyle name="SAPBEXaggItemX 2 5 4" xfId="31746"/>
    <cellStyle name="SAPBEXaggItemX 2 6" xfId="3708"/>
    <cellStyle name="SAPBEXaggItemX 2 6 2" xfId="14492"/>
    <cellStyle name="SAPBEXaggItemX 2 6 2 2" xfId="40912"/>
    <cellStyle name="SAPBEXaggItemX 2 6 3" xfId="23424"/>
    <cellStyle name="SAPBEXaggItemX 2 6 3 2" xfId="49838"/>
    <cellStyle name="SAPBEXaggItemX 2 6 4" xfId="30378"/>
    <cellStyle name="SAPBEXaggItemX 2 7" xfId="3728"/>
    <cellStyle name="SAPBEXaggItemX 2 7 2" xfId="27487"/>
    <cellStyle name="SAPBEXaggItemX 2 7 2 2" xfId="53901"/>
    <cellStyle name="SAPBEXaggItemX 2 7 3" xfId="30398"/>
    <cellStyle name="SAPBEXaggItemX 2 8" xfId="3774"/>
    <cellStyle name="SAPBEXaggItemX 2 8 2" xfId="14557"/>
    <cellStyle name="SAPBEXaggItemX 2 8 2 2" xfId="40977"/>
    <cellStyle name="SAPBEXaggItemX 2 8 3" xfId="27050"/>
    <cellStyle name="SAPBEXaggItemX 2 8 3 2" xfId="53464"/>
    <cellStyle name="SAPBEXaggItemX 2 8 4" xfId="30444"/>
    <cellStyle name="SAPBEXaggItemX 2 9" xfId="6026"/>
    <cellStyle name="SAPBEXaggItemX 2 9 2" xfId="16777"/>
    <cellStyle name="SAPBEXaggItemX 2 9 2 2" xfId="43195"/>
    <cellStyle name="SAPBEXaggItemX 2 9 3" xfId="27087"/>
    <cellStyle name="SAPBEXaggItemX 2 9 3 2" xfId="53501"/>
    <cellStyle name="SAPBEXaggItemX 2 9 4" xfId="32696"/>
    <cellStyle name="SAPBEXaggItemX 3" xfId="1619"/>
    <cellStyle name="SAPBEXaggItemX 3 10" xfId="8346"/>
    <cellStyle name="SAPBEXaggItemX 3 10 2" xfId="19006"/>
    <cellStyle name="SAPBEXaggItemX 3 10 2 2" xfId="45420"/>
    <cellStyle name="SAPBEXaggItemX 3 10 3" xfId="17803"/>
    <cellStyle name="SAPBEXaggItemX 3 10 3 2" xfId="44220"/>
    <cellStyle name="SAPBEXaggItemX 3 10 4" xfId="34842"/>
    <cellStyle name="SAPBEXaggItemX 3 11" xfId="11944"/>
    <cellStyle name="SAPBEXaggItemX 3 11 2" xfId="38365"/>
    <cellStyle name="SAPBEXaggItemX 3 12" xfId="27638"/>
    <cellStyle name="SAPBEXaggItemX 3 12 2" xfId="54052"/>
    <cellStyle name="SAPBEXaggItemX 3 2" xfId="3612"/>
    <cellStyle name="SAPBEXaggItemX 3 2 2" xfId="9070"/>
    <cellStyle name="SAPBEXaggItemX 3 2 2 2" xfId="19730"/>
    <cellStyle name="SAPBEXaggItemX 3 2 2 2 2" xfId="46144"/>
    <cellStyle name="SAPBEXaggItemX 3 2 2 3" xfId="26792"/>
    <cellStyle name="SAPBEXaggItemX 3 2 2 3 2" xfId="53206"/>
    <cellStyle name="SAPBEXaggItemX 3 2 2 4" xfId="35566"/>
    <cellStyle name="SAPBEXaggItemX 3 2 3" xfId="9963"/>
    <cellStyle name="SAPBEXaggItemX 3 2 3 2" xfId="20623"/>
    <cellStyle name="SAPBEXaggItemX 3 2 3 2 2" xfId="47037"/>
    <cellStyle name="SAPBEXaggItemX 3 2 3 3" xfId="28030"/>
    <cellStyle name="SAPBEXaggItemX 3 2 3 3 2" xfId="54444"/>
    <cellStyle name="SAPBEXaggItemX 3 2 3 4" xfId="36459"/>
    <cellStyle name="SAPBEXaggItemX 3 2 4" xfId="8653"/>
    <cellStyle name="SAPBEXaggItemX 3 2 4 2" xfId="19313"/>
    <cellStyle name="SAPBEXaggItemX 3 2 4 2 2" xfId="45727"/>
    <cellStyle name="SAPBEXaggItemX 3 2 4 3" xfId="17669"/>
    <cellStyle name="SAPBEXaggItemX 3 2 4 3 2" xfId="44086"/>
    <cellStyle name="SAPBEXaggItemX 3 2 4 4" xfId="35149"/>
    <cellStyle name="SAPBEXaggItemX 3 2 5" xfId="14397"/>
    <cellStyle name="SAPBEXaggItemX 3 2 5 2" xfId="40817"/>
    <cellStyle name="SAPBEXaggItemX 3 2 6" xfId="22223"/>
    <cellStyle name="SAPBEXaggItemX 3 2 6 2" xfId="48637"/>
    <cellStyle name="SAPBEXaggItemX 3 2 7" xfId="30282"/>
    <cellStyle name="SAPBEXaggItemX 3 3" xfId="2709"/>
    <cellStyle name="SAPBEXaggItemX 3 3 2" xfId="9439"/>
    <cellStyle name="SAPBEXaggItemX 3 3 2 2" xfId="20099"/>
    <cellStyle name="SAPBEXaggItemX 3 3 2 2 2" xfId="46513"/>
    <cellStyle name="SAPBEXaggItemX 3 3 2 3" xfId="11817"/>
    <cellStyle name="SAPBEXaggItemX 3 3 2 3 2" xfId="38238"/>
    <cellStyle name="SAPBEXaggItemX 3 3 2 4" xfId="35935"/>
    <cellStyle name="SAPBEXaggItemX 3 3 3" xfId="13501"/>
    <cellStyle name="SAPBEXaggItemX 3 3 3 2" xfId="39921"/>
    <cellStyle name="SAPBEXaggItemX 3 3 4" xfId="27444"/>
    <cellStyle name="SAPBEXaggItemX 3 3 4 2" xfId="53858"/>
    <cellStyle name="SAPBEXaggItemX 3 3 5" xfId="29379"/>
    <cellStyle name="SAPBEXaggItemX 3 4" xfId="2622"/>
    <cellStyle name="SAPBEXaggItemX 3 4 2" xfId="10032"/>
    <cellStyle name="SAPBEXaggItemX 3 4 2 2" xfId="20692"/>
    <cellStyle name="SAPBEXaggItemX 3 4 2 2 2" xfId="47106"/>
    <cellStyle name="SAPBEXaggItemX 3 4 2 3" xfId="12221"/>
    <cellStyle name="SAPBEXaggItemX 3 4 2 3 2" xfId="38642"/>
    <cellStyle name="SAPBEXaggItemX 3 4 2 4" xfId="36528"/>
    <cellStyle name="SAPBEXaggItemX 3 4 3" xfId="13414"/>
    <cellStyle name="SAPBEXaggItemX 3 4 3 2" xfId="39834"/>
    <cellStyle name="SAPBEXaggItemX 3 4 4" xfId="26446"/>
    <cellStyle name="SAPBEXaggItemX 3 4 4 2" xfId="52860"/>
    <cellStyle name="SAPBEXaggItemX 3 4 5" xfId="29292"/>
    <cellStyle name="SAPBEXaggItemX 3 5" xfId="3119"/>
    <cellStyle name="SAPBEXaggItemX 3 5 2" xfId="13910"/>
    <cellStyle name="SAPBEXaggItemX 3 5 2 2" xfId="40330"/>
    <cellStyle name="SAPBEXaggItemX 3 5 3" xfId="21884"/>
    <cellStyle name="SAPBEXaggItemX 3 5 3 2" xfId="48298"/>
    <cellStyle name="SAPBEXaggItemX 3 5 4" xfId="29789"/>
    <cellStyle name="SAPBEXaggItemX 3 6" xfId="3012"/>
    <cellStyle name="SAPBEXaggItemX 3 6 2" xfId="13804"/>
    <cellStyle name="SAPBEXaggItemX 3 6 2 2" xfId="40224"/>
    <cellStyle name="SAPBEXaggItemX 3 6 3" xfId="23871"/>
    <cellStyle name="SAPBEXaggItemX 3 6 3 2" xfId="50285"/>
    <cellStyle name="SAPBEXaggItemX 3 6 4" xfId="29682"/>
    <cellStyle name="SAPBEXaggItemX 3 7" xfId="6645"/>
    <cellStyle name="SAPBEXaggItemX 3 7 2" xfId="22401"/>
    <cellStyle name="SAPBEXaggItemX 3 7 2 2" xfId="48815"/>
    <cellStyle name="SAPBEXaggItemX 3 7 3" xfId="33315"/>
    <cellStyle name="SAPBEXaggItemX 3 8" xfId="3017"/>
    <cellStyle name="SAPBEXaggItemX 3 8 2" xfId="13809"/>
    <cellStyle name="SAPBEXaggItemX 3 8 2 2" xfId="40229"/>
    <cellStyle name="SAPBEXaggItemX 3 8 3" xfId="26487"/>
    <cellStyle name="SAPBEXaggItemX 3 8 3 2" xfId="52901"/>
    <cellStyle name="SAPBEXaggItemX 3 8 4" xfId="29687"/>
    <cellStyle name="SAPBEXaggItemX 3 9" xfId="5086"/>
    <cellStyle name="SAPBEXaggItemX 3 9 2" xfId="15863"/>
    <cellStyle name="SAPBEXaggItemX 3 9 2 2" xfId="42282"/>
    <cellStyle name="SAPBEXaggItemX 3 9 3" xfId="25802"/>
    <cellStyle name="SAPBEXaggItemX 3 9 3 2" xfId="52216"/>
    <cellStyle name="SAPBEXaggItemX 3 9 4" xfId="31756"/>
    <cellStyle name="SAPBEXaggItemX 4" xfId="1878"/>
    <cellStyle name="SAPBEXaggItemX 4 10" xfId="8531"/>
    <cellStyle name="SAPBEXaggItemX 4 10 2" xfId="19191"/>
    <cellStyle name="SAPBEXaggItemX 4 10 2 2" xfId="45605"/>
    <cellStyle name="SAPBEXaggItemX 4 10 3" xfId="12786"/>
    <cellStyle name="SAPBEXaggItemX 4 10 3 2" xfId="39207"/>
    <cellStyle name="SAPBEXaggItemX 4 10 4" xfId="35027"/>
    <cellStyle name="SAPBEXaggItemX 4 11" xfId="11702"/>
    <cellStyle name="SAPBEXaggItemX 4 11 2" xfId="38123"/>
    <cellStyle name="SAPBEXaggItemX 4 12" xfId="23991"/>
    <cellStyle name="SAPBEXaggItemX 4 12 2" xfId="50405"/>
    <cellStyle name="SAPBEXaggItemX 4 2" xfId="3855"/>
    <cellStyle name="SAPBEXaggItemX 4 2 2" xfId="9270"/>
    <cellStyle name="SAPBEXaggItemX 4 2 2 2" xfId="19930"/>
    <cellStyle name="SAPBEXaggItemX 4 2 2 2 2" xfId="46344"/>
    <cellStyle name="SAPBEXaggItemX 4 2 2 3" xfId="25958"/>
    <cellStyle name="SAPBEXaggItemX 4 2 2 3 2" xfId="52372"/>
    <cellStyle name="SAPBEXaggItemX 4 2 2 4" xfId="35766"/>
    <cellStyle name="SAPBEXaggItemX 4 2 3" xfId="14638"/>
    <cellStyle name="SAPBEXaggItemX 4 2 3 2" xfId="41058"/>
    <cellStyle name="SAPBEXaggItemX 4 2 4" xfId="22674"/>
    <cellStyle name="SAPBEXaggItemX 4 2 4 2" xfId="49088"/>
    <cellStyle name="SAPBEXaggItemX 4 2 5" xfId="30525"/>
    <cellStyle name="SAPBEXaggItemX 4 3" xfId="4582"/>
    <cellStyle name="SAPBEXaggItemX 4 3 2" xfId="9509"/>
    <cellStyle name="SAPBEXaggItemX 4 3 2 2" xfId="20169"/>
    <cellStyle name="SAPBEXaggItemX 4 3 2 2 2" xfId="46583"/>
    <cellStyle name="SAPBEXaggItemX 4 3 2 3" xfId="17364"/>
    <cellStyle name="SAPBEXaggItemX 4 3 2 3 2" xfId="43782"/>
    <cellStyle name="SAPBEXaggItemX 4 3 2 4" xfId="36005"/>
    <cellStyle name="SAPBEXaggItemX 4 3 3" xfId="15360"/>
    <cellStyle name="SAPBEXaggItemX 4 3 3 2" xfId="41780"/>
    <cellStyle name="SAPBEXaggItemX 4 3 4" xfId="26330"/>
    <cellStyle name="SAPBEXaggItemX 4 3 4 2" xfId="52744"/>
    <cellStyle name="SAPBEXaggItemX 4 3 5" xfId="31252"/>
    <cellStyle name="SAPBEXaggItemX 4 4" xfId="3283"/>
    <cellStyle name="SAPBEXaggItemX 4 4 2" xfId="14073"/>
    <cellStyle name="SAPBEXaggItemX 4 4 2 2" xfId="40493"/>
    <cellStyle name="SAPBEXaggItemX 4 4 3" xfId="23251"/>
    <cellStyle name="SAPBEXaggItemX 4 4 3 2" xfId="49665"/>
    <cellStyle name="SAPBEXaggItemX 4 4 4" xfId="29953"/>
    <cellStyle name="SAPBEXaggItemX 4 5" xfId="5426"/>
    <cellStyle name="SAPBEXaggItemX 4 5 2" xfId="16199"/>
    <cellStyle name="SAPBEXaggItemX 4 5 2 2" xfId="42618"/>
    <cellStyle name="SAPBEXaggItemX 4 5 3" xfId="24615"/>
    <cellStyle name="SAPBEXaggItemX 4 5 3 2" xfId="51029"/>
    <cellStyle name="SAPBEXaggItemX 4 5 4" xfId="32096"/>
    <cellStyle name="SAPBEXaggItemX 4 6" xfId="6379"/>
    <cellStyle name="SAPBEXaggItemX 4 6 2" xfId="17115"/>
    <cellStyle name="SAPBEXaggItemX 4 6 2 2" xfId="43533"/>
    <cellStyle name="SAPBEXaggItemX 4 6 3" xfId="23565"/>
    <cellStyle name="SAPBEXaggItemX 4 6 3 2" xfId="49979"/>
    <cellStyle name="SAPBEXaggItemX 4 6 4" xfId="33049"/>
    <cellStyle name="SAPBEXaggItemX 4 7" xfId="6994"/>
    <cellStyle name="SAPBEXaggItemX 4 7 2" xfId="25733"/>
    <cellStyle name="SAPBEXaggItemX 4 7 2 2" xfId="52147"/>
    <cellStyle name="SAPBEXaggItemX 4 7 3" xfId="33664"/>
    <cellStyle name="SAPBEXaggItemX 4 8" xfId="7541"/>
    <cellStyle name="SAPBEXaggItemX 4 8 2" xfId="18208"/>
    <cellStyle name="SAPBEXaggItemX 4 8 2 2" xfId="44624"/>
    <cellStyle name="SAPBEXaggItemX 4 8 3" xfId="26917"/>
    <cellStyle name="SAPBEXaggItemX 4 8 3 2" xfId="53331"/>
    <cellStyle name="SAPBEXaggItemX 4 8 4" xfId="34211"/>
    <cellStyle name="SAPBEXaggItemX 4 9" xfId="7758"/>
    <cellStyle name="SAPBEXaggItemX 4 9 2" xfId="18425"/>
    <cellStyle name="SAPBEXaggItemX 4 9 2 2" xfId="44841"/>
    <cellStyle name="SAPBEXaggItemX 4 9 3" xfId="26639"/>
    <cellStyle name="SAPBEXaggItemX 4 9 3 2" xfId="53053"/>
    <cellStyle name="SAPBEXaggItemX 4 9 4" xfId="34428"/>
    <cellStyle name="SAPBEXaggItemX 5" xfId="2064"/>
    <cellStyle name="SAPBEXaggItemX 5 10" xfId="8890"/>
    <cellStyle name="SAPBEXaggItemX 5 10 2" xfId="19550"/>
    <cellStyle name="SAPBEXaggItemX 5 10 2 2" xfId="45964"/>
    <cellStyle name="SAPBEXaggItemX 5 10 3" xfId="25874"/>
    <cellStyle name="SAPBEXaggItemX 5 10 3 2" xfId="52288"/>
    <cellStyle name="SAPBEXaggItemX 5 10 4" xfId="35386"/>
    <cellStyle name="SAPBEXaggItemX 5 11" xfId="11536"/>
    <cellStyle name="SAPBEXaggItemX 5 11 2" xfId="37957"/>
    <cellStyle name="SAPBEXaggItemX 5 12" xfId="23039"/>
    <cellStyle name="SAPBEXaggItemX 5 12 2" xfId="49453"/>
    <cellStyle name="SAPBEXaggItemX 5 2" xfId="4029"/>
    <cellStyle name="SAPBEXaggItemX 5 2 2" xfId="9878"/>
    <cellStyle name="SAPBEXaggItemX 5 2 2 2" xfId="20538"/>
    <cellStyle name="SAPBEXaggItemX 5 2 2 2 2" xfId="46952"/>
    <cellStyle name="SAPBEXaggItemX 5 2 2 3" xfId="27725"/>
    <cellStyle name="SAPBEXaggItemX 5 2 2 3 2" xfId="54139"/>
    <cellStyle name="SAPBEXaggItemX 5 2 2 4" xfId="36374"/>
    <cellStyle name="SAPBEXaggItemX 5 2 3" xfId="14811"/>
    <cellStyle name="SAPBEXaggItemX 5 2 3 2" xfId="41231"/>
    <cellStyle name="SAPBEXaggItemX 5 2 4" xfId="27518"/>
    <cellStyle name="SAPBEXaggItemX 5 2 4 2" xfId="53932"/>
    <cellStyle name="SAPBEXaggItemX 5 2 5" xfId="30699"/>
    <cellStyle name="SAPBEXaggItemX 5 3" xfId="4757"/>
    <cellStyle name="SAPBEXaggItemX 5 3 2" xfId="10215"/>
    <cellStyle name="SAPBEXaggItemX 5 3 2 2" xfId="20875"/>
    <cellStyle name="SAPBEXaggItemX 5 3 2 2 2" xfId="47289"/>
    <cellStyle name="SAPBEXaggItemX 5 3 2 3" xfId="12267"/>
    <cellStyle name="SAPBEXaggItemX 5 3 2 3 2" xfId="38688"/>
    <cellStyle name="SAPBEXaggItemX 5 3 2 4" xfId="36711"/>
    <cellStyle name="SAPBEXaggItemX 5 3 3" xfId="15534"/>
    <cellStyle name="SAPBEXaggItemX 5 3 3 2" xfId="41954"/>
    <cellStyle name="SAPBEXaggItemX 5 3 4" xfId="26810"/>
    <cellStyle name="SAPBEXaggItemX 5 3 4 2" xfId="53224"/>
    <cellStyle name="SAPBEXaggItemX 5 3 5" xfId="31427"/>
    <cellStyle name="SAPBEXaggItemX 5 4" xfId="5337"/>
    <cellStyle name="SAPBEXaggItemX 5 4 2" xfId="16110"/>
    <cellStyle name="SAPBEXaggItemX 5 4 2 2" xfId="42529"/>
    <cellStyle name="SAPBEXaggItemX 5 4 3" xfId="28051"/>
    <cellStyle name="SAPBEXaggItemX 5 4 3 2" xfId="54465"/>
    <cellStyle name="SAPBEXaggItemX 5 4 4" xfId="32007"/>
    <cellStyle name="SAPBEXaggItemX 5 5" xfId="5944"/>
    <cellStyle name="SAPBEXaggItemX 5 5 2" xfId="16696"/>
    <cellStyle name="SAPBEXaggItemX 5 5 2 2" xfId="43114"/>
    <cellStyle name="SAPBEXaggItemX 5 5 3" xfId="24286"/>
    <cellStyle name="SAPBEXaggItemX 5 5 3 2" xfId="50700"/>
    <cellStyle name="SAPBEXaggItemX 5 5 4" xfId="32614"/>
    <cellStyle name="SAPBEXaggItemX 5 6" xfId="6544"/>
    <cellStyle name="SAPBEXaggItemX 5 6 2" xfId="17269"/>
    <cellStyle name="SAPBEXaggItemX 5 6 2 2" xfId="43687"/>
    <cellStyle name="SAPBEXaggItemX 5 6 3" xfId="22409"/>
    <cellStyle name="SAPBEXaggItemX 5 6 3 2" xfId="48823"/>
    <cellStyle name="SAPBEXaggItemX 5 6 4" xfId="33214"/>
    <cellStyle name="SAPBEXaggItemX 5 7" xfId="7116"/>
    <cellStyle name="SAPBEXaggItemX 5 7 2" xfId="24002"/>
    <cellStyle name="SAPBEXaggItemX 5 7 2 2" xfId="50416"/>
    <cellStyle name="SAPBEXaggItemX 5 7 3" xfId="33786"/>
    <cellStyle name="SAPBEXaggItemX 5 8" xfId="7675"/>
    <cellStyle name="SAPBEXaggItemX 5 8 2" xfId="18342"/>
    <cellStyle name="SAPBEXaggItemX 5 8 2 2" xfId="44758"/>
    <cellStyle name="SAPBEXaggItemX 5 8 3" xfId="27369"/>
    <cellStyle name="SAPBEXaggItemX 5 8 3 2" xfId="53783"/>
    <cellStyle name="SAPBEXaggItemX 5 8 4" xfId="34345"/>
    <cellStyle name="SAPBEXaggItemX 5 9" xfId="7827"/>
    <cellStyle name="SAPBEXaggItemX 5 9 2" xfId="18494"/>
    <cellStyle name="SAPBEXaggItemX 5 9 2 2" xfId="44909"/>
    <cellStyle name="SAPBEXaggItemX 5 9 3" xfId="22034"/>
    <cellStyle name="SAPBEXaggItemX 5 9 3 2" xfId="48448"/>
    <cellStyle name="SAPBEXaggItemX 5 9 4" xfId="34497"/>
    <cellStyle name="SAPBEXaggItemX 6" xfId="1810"/>
    <cellStyle name="SAPBEXaggItemX 6 10" xfId="9579"/>
    <cellStyle name="SAPBEXaggItemX 6 10 2" xfId="20239"/>
    <cellStyle name="SAPBEXaggItemX 6 10 2 2" xfId="46653"/>
    <cellStyle name="SAPBEXaggItemX 6 10 3" xfId="16895"/>
    <cellStyle name="SAPBEXaggItemX 6 10 3 2" xfId="43313"/>
    <cellStyle name="SAPBEXaggItemX 6 10 4" xfId="36075"/>
    <cellStyle name="SAPBEXaggItemX 6 11" xfId="11770"/>
    <cellStyle name="SAPBEXaggItemX 6 11 2" xfId="38191"/>
    <cellStyle name="SAPBEXaggItemX 6 12" xfId="25308"/>
    <cellStyle name="SAPBEXaggItemX 6 12 2" xfId="51722"/>
    <cellStyle name="SAPBEXaggItemX 6 2" xfId="3787"/>
    <cellStyle name="SAPBEXaggItemX 6 2 2" xfId="10704"/>
    <cellStyle name="SAPBEXaggItemX 6 2 2 2" xfId="21349"/>
    <cellStyle name="SAPBEXaggItemX 6 2 2 2 2" xfId="47763"/>
    <cellStyle name="SAPBEXaggItemX 6 2 2 3" xfId="28447"/>
    <cellStyle name="SAPBEXaggItemX 6 2 2 3 2" xfId="54861"/>
    <cellStyle name="SAPBEXaggItemX 6 2 2 4" xfId="37128"/>
    <cellStyle name="SAPBEXaggItemX 6 2 3" xfId="14570"/>
    <cellStyle name="SAPBEXaggItemX 6 2 3 2" xfId="40990"/>
    <cellStyle name="SAPBEXaggItemX 6 2 4" xfId="25496"/>
    <cellStyle name="SAPBEXaggItemX 6 2 4 2" xfId="51910"/>
    <cellStyle name="SAPBEXaggItemX 6 2 5" xfId="30457"/>
    <cellStyle name="SAPBEXaggItemX 6 3" xfId="4514"/>
    <cellStyle name="SAPBEXaggItemX 6 3 2" xfId="15292"/>
    <cellStyle name="SAPBEXaggItemX 6 3 2 2" xfId="41712"/>
    <cellStyle name="SAPBEXaggItemX 6 3 3" xfId="26665"/>
    <cellStyle name="SAPBEXaggItemX 6 3 3 2" xfId="53079"/>
    <cellStyle name="SAPBEXaggItemX 6 3 4" xfId="31184"/>
    <cellStyle name="SAPBEXaggItemX 6 4" xfId="4210"/>
    <cellStyle name="SAPBEXaggItemX 6 4 2" xfId="14989"/>
    <cellStyle name="SAPBEXaggItemX 6 4 2 2" xfId="41409"/>
    <cellStyle name="SAPBEXaggItemX 6 4 3" xfId="24753"/>
    <cellStyle name="SAPBEXaggItemX 6 4 3 2" xfId="51167"/>
    <cellStyle name="SAPBEXaggItemX 6 4 4" xfId="30880"/>
    <cellStyle name="SAPBEXaggItemX 6 5" xfId="2873"/>
    <cellStyle name="SAPBEXaggItemX 6 5 2" xfId="13665"/>
    <cellStyle name="SAPBEXaggItemX 6 5 2 2" xfId="40085"/>
    <cellStyle name="SAPBEXaggItemX 6 5 3" xfId="25643"/>
    <cellStyle name="SAPBEXaggItemX 6 5 3 2" xfId="52057"/>
    <cellStyle name="SAPBEXaggItemX 6 5 4" xfId="29543"/>
    <cellStyle name="SAPBEXaggItemX 6 6" xfId="5615"/>
    <cellStyle name="SAPBEXaggItemX 6 6 2" xfId="16379"/>
    <cellStyle name="SAPBEXaggItemX 6 6 2 2" xfId="42797"/>
    <cellStyle name="SAPBEXaggItemX 6 6 3" xfId="26163"/>
    <cellStyle name="SAPBEXaggItemX 6 6 3 2" xfId="52577"/>
    <cellStyle name="SAPBEXaggItemX 6 6 4" xfId="32285"/>
    <cellStyle name="SAPBEXaggItemX 6 7" xfId="4186"/>
    <cellStyle name="SAPBEXaggItemX 6 7 2" xfId="26177"/>
    <cellStyle name="SAPBEXaggItemX 6 7 2 2" xfId="52591"/>
    <cellStyle name="SAPBEXaggItemX 6 7 3" xfId="30856"/>
    <cellStyle name="SAPBEXaggItemX 6 8" xfId="7473"/>
    <cellStyle name="SAPBEXaggItemX 6 8 2" xfId="18140"/>
    <cellStyle name="SAPBEXaggItemX 6 8 2 2" xfId="44556"/>
    <cellStyle name="SAPBEXaggItemX 6 8 3" xfId="24835"/>
    <cellStyle name="SAPBEXaggItemX 6 8 3 2" xfId="51249"/>
    <cellStyle name="SAPBEXaggItemX 6 8 4" xfId="34143"/>
    <cellStyle name="SAPBEXaggItemX 6 9" xfId="7196"/>
    <cellStyle name="SAPBEXaggItemX 6 9 2" xfId="17863"/>
    <cellStyle name="SAPBEXaggItemX 6 9 2 2" xfId="44280"/>
    <cellStyle name="SAPBEXaggItemX 6 9 3" xfId="22668"/>
    <cellStyle name="SAPBEXaggItemX 6 9 3 2" xfId="49082"/>
    <cellStyle name="SAPBEXaggItemX 6 9 4" xfId="33866"/>
    <cellStyle name="SAPBEXaggItemX 7" xfId="2358"/>
    <cellStyle name="SAPBEXaggItemX 7 10" xfId="11290"/>
    <cellStyle name="SAPBEXaggItemX 7 10 2" xfId="37711"/>
    <cellStyle name="SAPBEXaggItemX 7 11" xfId="25465"/>
    <cellStyle name="SAPBEXaggItemX 7 11 2" xfId="51879"/>
    <cellStyle name="SAPBEXaggItemX 7 2" xfId="4265"/>
    <cellStyle name="SAPBEXaggItemX 7 2 2" xfId="15044"/>
    <cellStyle name="SAPBEXaggItemX 7 2 2 2" xfId="41464"/>
    <cellStyle name="SAPBEXaggItemX 7 2 3" xfId="23684"/>
    <cellStyle name="SAPBEXaggItemX 7 2 3 2" xfId="50098"/>
    <cellStyle name="SAPBEXaggItemX 7 2 4" xfId="30935"/>
    <cellStyle name="SAPBEXaggItemX 7 3" xfId="4993"/>
    <cellStyle name="SAPBEXaggItemX 7 3 2" xfId="15770"/>
    <cellStyle name="SAPBEXaggItemX 7 3 2 2" xfId="42190"/>
    <cellStyle name="SAPBEXaggItemX 7 3 3" xfId="26411"/>
    <cellStyle name="SAPBEXaggItemX 7 3 3 2" xfId="52825"/>
    <cellStyle name="SAPBEXaggItemX 7 3 4" xfId="31663"/>
    <cellStyle name="SAPBEXaggItemX 7 4" xfId="6186"/>
    <cellStyle name="SAPBEXaggItemX 7 4 2" xfId="16927"/>
    <cellStyle name="SAPBEXaggItemX 7 4 2 2" xfId="43345"/>
    <cellStyle name="SAPBEXaggItemX 7 4 3" xfId="24907"/>
    <cellStyle name="SAPBEXaggItemX 7 4 3 2" xfId="51321"/>
    <cellStyle name="SAPBEXaggItemX 7 4 4" xfId="32856"/>
    <cellStyle name="SAPBEXaggItemX 7 5" xfId="6767"/>
    <cellStyle name="SAPBEXaggItemX 7 5 2" xfId="17479"/>
    <cellStyle name="SAPBEXaggItemX 7 5 2 2" xfId="43897"/>
    <cellStyle name="SAPBEXaggItemX 7 5 3" xfId="23537"/>
    <cellStyle name="SAPBEXaggItemX 7 5 3 2" xfId="49951"/>
    <cellStyle name="SAPBEXaggItemX 7 5 4" xfId="33437"/>
    <cellStyle name="SAPBEXaggItemX 7 6" xfId="7328"/>
    <cellStyle name="SAPBEXaggItemX 7 6 2" xfId="17995"/>
    <cellStyle name="SAPBEXaggItemX 7 6 2 2" xfId="44412"/>
    <cellStyle name="SAPBEXaggItemX 7 6 3" xfId="25824"/>
    <cellStyle name="SAPBEXaggItemX 7 6 3 2" xfId="52238"/>
    <cellStyle name="SAPBEXaggItemX 7 6 4" xfId="33998"/>
    <cellStyle name="SAPBEXaggItemX 7 7" xfId="7972"/>
    <cellStyle name="SAPBEXaggItemX 7 7 2" xfId="18639"/>
    <cellStyle name="SAPBEXaggItemX 7 7 2 2" xfId="45054"/>
    <cellStyle name="SAPBEXaggItemX 7 7 3" xfId="12431"/>
    <cellStyle name="SAPBEXaggItemX 7 7 3 2" xfId="38852"/>
    <cellStyle name="SAPBEXaggItemX 7 7 4" xfId="34578"/>
    <cellStyle name="SAPBEXaggItemX 7 8" xfId="10140"/>
    <cellStyle name="SAPBEXaggItemX 7 8 2" xfId="20800"/>
    <cellStyle name="SAPBEXaggItemX 7 8 2 2" xfId="47214"/>
    <cellStyle name="SAPBEXaggItemX 7 8 3" xfId="12826"/>
    <cellStyle name="SAPBEXaggItemX 7 8 3 2" xfId="39247"/>
    <cellStyle name="SAPBEXaggItemX 7 8 4" xfId="36636"/>
    <cellStyle name="SAPBEXaggItemX 7 9" xfId="13158"/>
    <cellStyle name="SAPBEXaggItemX 7 9 2" xfId="39579"/>
    <cellStyle name="SAPBEXaggItemX 8" xfId="3213"/>
    <cellStyle name="SAPBEXaggItemX 8 2" xfId="14003"/>
    <cellStyle name="SAPBEXaggItemX 8 2 2" xfId="40423"/>
    <cellStyle name="SAPBEXaggItemX 8 3" xfId="23252"/>
    <cellStyle name="SAPBEXaggItemX 8 3 2" xfId="49666"/>
    <cellStyle name="SAPBEXaggItemX 8 4" xfId="29883"/>
    <cellStyle name="SAPBEXaggItemX 9" xfId="2640"/>
    <cellStyle name="SAPBEXaggItemX 9 2" xfId="13432"/>
    <cellStyle name="SAPBEXaggItemX 9 2 2" xfId="39852"/>
    <cellStyle name="SAPBEXaggItemX 9 3" xfId="25463"/>
    <cellStyle name="SAPBEXaggItemX 9 3 2" xfId="51877"/>
    <cellStyle name="SAPBEXaggItemX 9 4" xfId="29310"/>
    <cellStyle name="SAPBEXchaText" xfId="1186"/>
    <cellStyle name="SAPBEXchaText 10" xfId="5708"/>
    <cellStyle name="SAPBEXchaText 10 2" xfId="13029"/>
    <cellStyle name="SAPBEXchaText 10 2 2" xfId="39450"/>
    <cellStyle name="SAPBEXchaText 10 3" xfId="32378"/>
    <cellStyle name="SAPBEXchaText 11" xfId="5487"/>
    <cellStyle name="SAPBEXchaText 11 2" xfId="16259"/>
    <cellStyle name="SAPBEXchaText 11 2 2" xfId="42678"/>
    <cellStyle name="SAPBEXchaText 11 3" xfId="23077"/>
    <cellStyle name="SAPBEXchaText 11 3 2" xfId="49491"/>
    <cellStyle name="SAPBEXchaText 11 4" xfId="32157"/>
    <cellStyle name="SAPBEXchaText 12" xfId="8256"/>
    <cellStyle name="SAPBEXchaText 12 2" xfId="18917"/>
    <cellStyle name="SAPBEXchaText 12 2 2" xfId="45331"/>
    <cellStyle name="SAPBEXchaText 12 3" xfId="17353"/>
    <cellStyle name="SAPBEXchaText 12 3 2" xfId="43771"/>
    <cellStyle name="SAPBEXchaText 12 4" xfId="34769"/>
    <cellStyle name="SAPBEXchaText 13" xfId="13104"/>
    <cellStyle name="SAPBEXchaText 13 2" xfId="39525"/>
    <cellStyle name="SAPBEXchaText 14" xfId="25666"/>
    <cellStyle name="SAPBEXchaText 14 2" xfId="52080"/>
    <cellStyle name="SAPBEXchaText 2" xfId="1507"/>
    <cellStyle name="SAPBEXchaText 2 10" xfId="8405"/>
    <cellStyle name="SAPBEXchaText 2 10 2" xfId="19065"/>
    <cellStyle name="SAPBEXchaText 2 10 2 2" xfId="45479"/>
    <cellStyle name="SAPBEXchaText 2 10 3" xfId="12723"/>
    <cellStyle name="SAPBEXchaText 2 10 3 2" xfId="39144"/>
    <cellStyle name="SAPBEXchaText 2 10 4" xfId="34901"/>
    <cellStyle name="SAPBEXchaText 2 11" xfId="13078"/>
    <cellStyle name="SAPBEXchaText 2 11 2" xfId="39499"/>
    <cellStyle name="SAPBEXchaText 2 12" xfId="25410"/>
    <cellStyle name="SAPBEXchaText 2 12 2" xfId="51824"/>
    <cellStyle name="SAPBEXchaText 2 2" xfId="3501"/>
    <cellStyle name="SAPBEXchaText 2 2 2" xfId="9019"/>
    <cellStyle name="SAPBEXchaText 2 2 2 2" xfId="19679"/>
    <cellStyle name="SAPBEXchaText 2 2 2 2 2" xfId="46093"/>
    <cellStyle name="SAPBEXchaText 2 2 2 3" xfId="11549"/>
    <cellStyle name="SAPBEXchaText 2 2 2 3 2" xfId="37970"/>
    <cellStyle name="SAPBEXchaText 2 2 2 4" xfId="35515"/>
    <cellStyle name="SAPBEXchaText 2 2 3" xfId="9648"/>
    <cellStyle name="SAPBEXchaText 2 2 3 2" xfId="20308"/>
    <cellStyle name="SAPBEXchaText 2 2 3 2 2" xfId="46722"/>
    <cellStyle name="SAPBEXchaText 2 2 3 3" xfId="25919"/>
    <cellStyle name="SAPBEXchaText 2 2 3 3 2" xfId="52333"/>
    <cellStyle name="SAPBEXchaText 2 2 3 4" xfId="36144"/>
    <cellStyle name="SAPBEXchaText 2 2 4" xfId="10936"/>
    <cellStyle name="SAPBEXchaText 2 2 4 2" xfId="21581"/>
    <cellStyle name="SAPBEXchaText 2 2 4 2 2" xfId="47995"/>
    <cellStyle name="SAPBEXchaText 2 2 4 3" xfId="28670"/>
    <cellStyle name="SAPBEXchaText 2 2 4 3 2" xfId="55084"/>
    <cellStyle name="SAPBEXchaText 2 2 4 4" xfId="37357"/>
    <cellStyle name="SAPBEXchaText 2 2 5" xfId="8712"/>
    <cellStyle name="SAPBEXchaText 2 2 5 2" xfId="19372"/>
    <cellStyle name="SAPBEXchaText 2 2 5 2 2" xfId="45786"/>
    <cellStyle name="SAPBEXchaText 2 2 5 3" xfId="12257"/>
    <cellStyle name="SAPBEXchaText 2 2 5 3 2" xfId="38678"/>
    <cellStyle name="SAPBEXchaText 2 2 5 4" xfId="35208"/>
    <cellStyle name="SAPBEXchaText 2 2 6" xfId="14286"/>
    <cellStyle name="SAPBEXchaText 2 2 6 2" xfId="40706"/>
    <cellStyle name="SAPBEXchaText 2 2 7" xfId="25196"/>
    <cellStyle name="SAPBEXchaText 2 2 7 2" xfId="51610"/>
    <cellStyle name="SAPBEXchaText 2 2 8" xfId="30171"/>
    <cellStyle name="SAPBEXchaText 2 3" xfId="2801"/>
    <cellStyle name="SAPBEXchaText 2 3 2" xfId="9381"/>
    <cellStyle name="SAPBEXchaText 2 3 2 2" xfId="20041"/>
    <cellStyle name="SAPBEXchaText 2 3 2 2 2" xfId="46455"/>
    <cellStyle name="SAPBEXchaText 2 3 2 3" xfId="26769"/>
    <cellStyle name="SAPBEXchaText 2 3 2 3 2" xfId="53183"/>
    <cellStyle name="SAPBEXchaText 2 3 2 4" xfId="35877"/>
    <cellStyle name="SAPBEXchaText 2 3 3" xfId="13593"/>
    <cellStyle name="SAPBEXchaText 2 3 3 2" xfId="40013"/>
    <cellStyle name="SAPBEXchaText 2 3 4" xfId="23181"/>
    <cellStyle name="SAPBEXchaText 2 3 4 2" xfId="49595"/>
    <cellStyle name="SAPBEXchaText 2 3 5" xfId="29471"/>
    <cellStyle name="SAPBEXchaText 2 4" xfId="5054"/>
    <cellStyle name="SAPBEXchaText 2 4 2" xfId="9995"/>
    <cellStyle name="SAPBEXchaText 2 4 2 2" xfId="20655"/>
    <cellStyle name="SAPBEXchaText 2 4 2 2 2" xfId="47069"/>
    <cellStyle name="SAPBEXchaText 2 4 2 3" xfId="27816"/>
    <cellStyle name="SAPBEXchaText 2 4 2 3 2" xfId="54230"/>
    <cellStyle name="SAPBEXchaText 2 4 2 4" xfId="36491"/>
    <cellStyle name="SAPBEXchaText 2 4 3" xfId="15831"/>
    <cellStyle name="SAPBEXchaText 2 4 3 2" xfId="42250"/>
    <cellStyle name="SAPBEXchaText 2 4 4" xfId="26337"/>
    <cellStyle name="SAPBEXchaText 2 4 4 2" xfId="52751"/>
    <cellStyle name="SAPBEXchaText 2 4 5" xfId="31724"/>
    <cellStyle name="SAPBEXchaText 2 5" xfId="4309"/>
    <cellStyle name="SAPBEXchaText 2 5 2" xfId="10726"/>
    <cellStyle name="SAPBEXchaText 2 5 2 2" xfId="21371"/>
    <cellStyle name="SAPBEXchaText 2 5 2 2 2" xfId="47785"/>
    <cellStyle name="SAPBEXchaText 2 5 2 3" xfId="28466"/>
    <cellStyle name="SAPBEXchaText 2 5 2 3 2" xfId="54880"/>
    <cellStyle name="SAPBEXchaText 2 5 2 4" xfId="37147"/>
    <cellStyle name="SAPBEXchaText 2 5 3" xfId="15088"/>
    <cellStyle name="SAPBEXchaText 2 5 3 2" xfId="41508"/>
    <cellStyle name="SAPBEXchaText 2 5 4" xfId="27626"/>
    <cellStyle name="SAPBEXchaText 2 5 4 2" xfId="54040"/>
    <cellStyle name="SAPBEXchaText 2 5 5" xfId="30979"/>
    <cellStyle name="SAPBEXchaText 2 6" xfId="5880"/>
    <cellStyle name="SAPBEXchaText 2 6 2" xfId="16635"/>
    <cellStyle name="SAPBEXchaText 2 6 2 2" xfId="43053"/>
    <cellStyle name="SAPBEXchaText 2 6 3" xfId="23143"/>
    <cellStyle name="SAPBEXchaText 2 6 3 2" xfId="49557"/>
    <cellStyle name="SAPBEXchaText 2 6 4" xfId="32550"/>
    <cellStyle name="SAPBEXchaText 2 7" xfId="4017"/>
    <cellStyle name="SAPBEXchaText 2 7 2" xfId="22725"/>
    <cellStyle name="SAPBEXchaText 2 7 2 2" xfId="49139"/>
    <cellStyle name="SAPBEXchaText 2 7 3" xfId="30687"/>
    <cellStyle name="SAPBEXchaText 2 8" xfId="5419"/>
    <cellStyle name="SAPBEXchaText 2 8 2" xfId="16192"/>
    <cellStyle name="SAPBEXchaText 2 8 2 2" xfId="42611"/>
    <cellStyle name="SAPBEXchaText 2 8 3" xfId="23399"/>
    <cellStyle name="SAPBEXchaText 2 8 3 2" xfId="49813"/>
    <cellStyle name="SAPBEXchaText 2 8 4" xfId="32089"/>
    <cellStyle name="SAPBEXchaText 2 9" xfId="7804"/>
    <cellStyle name="SAPBEXchaText 2 9 2" xfId="18471"/>
    <cellStyle name="SAPBEXchaText 2 9 2 2" xfId="44886"/>
    <cellStyle name="SAPBEXchaText 2 9 3" xfId="22578"/>
    <cellStyle name="SAPBEXchaText 2 9 3 2" xfId="48992"/>
    <cellStyle name="SAPBEXchaText 2 9 4" xfId="34474"/>
    <cellStyle name="SAPBEXchaText 3" xfId="1620"/>
    <cellStyle name="SAPBEXchaText 3 10" xfId="8345"/>
    <cellStyle name="SAPBEXchaText 3 10 2" xfId="19005"/>
    <cellStyle name="SAPBEXchaText 3 10 2 2" xfId="45419"/>
    <cellStyle name="SAPBEXchaText 3 10 3" xfId="12935"/>
    <cellStyle name="SAPBEXchaText 3 10 3 2" xfId="39356"/>
    <cellStyle name="SAPBEXchaText 3 10 4" xfId="34841"/>
    <cellStyle name="SAPBEXchaText 3 11" xfId="11943"/>
    <cellStyle name="SAPBEXchaText 3 11 2" xfId="38364"/>
    <cellStyle name="SAPBEXchaText 3 12" xfId="26542"/>
    <cellStyle name="SAPBEXchaText 3 12 2" xfId="52956"/>
    <cellStyle name="SAPBEXchaText 3 2" xfId="3613"/>
    <cellStyle name="SAPBEXchaText 3 2 2" xfId="9071"/>
    <cellStyle name="SAPBEXchaText 3 2 2 2" xfId="19731"/>
    <cellStyle name="SAPBEXchaText 3 2 2 2 2" xfId="46145"/>
    <cellStyle name="SAPBEXchaText 3 2 2 3" xfId="11551"/>
    <cellStyle name="SAPBEXchaText 3 2 2 3 2" xfId="37972"/>
    <cellStyle name="SAPBEXchaText 3 2 2 4" xfId="35567"/>
    <cellStyle name="SAPBEXchaText 3 2 3" xfId="10328"/>
    <cellStyle name="SAPBEXchaText 3 2 3 2" xfId="20988"/>
    <cellStyle name="SAPBEXchaText 3 2 3 2 2" xfId="47402"/>
    <cellStyle name="SAPBEXchaText 3 2 3 3" xfId="16907"/>
    <cellStyle name="SAPBEXchaText 3 2 3 3 2" xfId="43325"/>
    <cellStyle name="SAPBEXchaText 3 2 3 4" xfId="36824"/>
    <cellStyle name="SAPBEXchaText 3 2 4" xfId="10883"/>
    <cellStyle name="SAPBEXchaText 3 2 4 2" xfId="21528"/>
    <cellStyle name="SAPBEXchaText 3 2 4 2 2" xfId="47942"/>
    <cellStyle name="SAPBEXchaText 3 2 4 3" xfId="28617"/>
    <cellStyle name="SAPBEXchaText 3 2 4 3 2" xfId="55031"/>
    <cellStyle name="SAPBEXchaText 3 2 4 4" xfId="37304"/>
    <cellStyle name="SAPBEXchaText 3 2 5" xfId="8652"/>
    <cellStyle name="SAPBEXchaText 3 2 5 2" xfId="19312"/>
    <cellStyle name="SAPBEXchaText 3 2 5 2 2" xfId="45726"/>
    <cellStyle name="SAPBEXchaText 3 2 5 3" xfId="12739"/>
    <cellStyle name="SAPBEXchaText 3 2 5 3 2" xfId="39160"/>
    <cellStyle name="SAPBEXchaText 3 2 5 4" xfId="35148"/>
    <cellStyle name="SAPBEXchaText 3 2 6" xfId="14398"/>
    <cellStyle name="SAPBEXchaText 3 2 6 2" xfId="40818"/>
    <cellStyle name="SAPBEXchaText 3 2 7" xfId="26495"/>
    <cellStyle name="SAPBEXchaText 3 2 7 2" xfId="52909"/>
    <cellStyle name="SAPBEXchaText 3 2 8" xfId="30283"/>
    <cellStyle name="SAPBEXchaText 3 3" xfId="2592"/>
    <cellStyle name="SAPBEXchaText 3 3 2" xfId="9440"/>
    <cellStyle name="SAPBEXchaText 3 3 2 2" xfId="20100"/>
    <cellStyle name="SAPBEXchaText 3 3 2 2 2" xfId="46514"/>
    <cellStyle name="SAPBEXchaText 3 3 2 3" xfId="26763"/>
    <cellStyle name="SAPBEXchaText 3 3 2 3 2" xfId="53177"/>
    <cellStyle name="SAPBEXchaText 3 3 2 4" xfId="35936"/>
    <cellStyle name="SAPBEXchaText 3 3 3" xfId="13384"/>
    <cellStyle name="SAPBEXchaText 3 3 3 2" xfId="39804"/>
    <cellStyle name="SAPBEXchaText 3 3 4" xfId="24210"/>
    <cellStyle name="SAPBEXchaText 3 3 4 2" xfId="50624"/>
    <cellStyle name="SAPBEXchaText 3 3 5" xfId="29262"/>
    <cellStyle name="SAPBEXchaText 3 4" xfId="4678"/>
    <cellStyle name="SAPBEXchaText 3 4 2" xfId="9786"/>
    <cellStyle name="SAPBEXchaText 3 4 2 2" xfId="20446"/>
    <cellStyle name="SAPBEXchaText 3 4 2 2 2" xfId="46860"/>
    <cellStyle name="SAPBEXchaText 3 4 2 3" xfId="27732"/>
    <cellStyle name="SAPBEXchaText 3 4 2 3 2" xfId="54146"/>
    <cellStyle name="SAPBEXchaText 3 4 2 4" xfId="36282"/>
    <cellStyle name="SAPBEXchaText 3 4 3" xfId="15456"/>
    <cellStyle name="SAPBEXchaText 3 4 3 2" xfId="41876"/>
    <cellStyle name="SAPBEXchaText 3 4 4" xfId="22156"/>
    <cellStyle name="SAPBEXchaText 3 4 4 2" xfId="48570"/>
    <cellStyle name="SAPBEXchaText 3 4 5" xfId="31348"/>
    <cellStyle name="SAPBEXchaText 3 5" xfId="5253"/>
    <cellStyle name="SAPBEXchaText 3 5 2" xfId="10775"/>
    <cellStyle name="SAPBEXchaText 3 5 2 2" xfId="21420"/>
    <cellStyle name="SAPBEXchaText 3 5 2 2 2" xfId="47834"/>
    <cellStyle name="SAPBEXchaText 3 5 2 3" xfId="28509"/>
    <cellStyle name="SAPBEXchaText 3 5 2 3 2" xfId="54923"/>
    <cellStyle name="SAPBEXchaText 3 5 2 4" xfId="37196"/>
    <cellStyle name="SAPBEXchaText 3 5 3" xfId="16028"/>
    <cellStyle name="SAPBEXchaText 3 5 3 2" xfId="42447"/>
    <cellStyle name="SAPBEXchaText 3 5 4" xfId="25683"/>
    <cellStyle name="SAPBEXchaText 3 5 4 2" xfId="52097"/>
    <cellStyle name="SAPBEXchaText 3 5 5" xfId="31923"/>
    <cellStyle name="SAPBEXchaText 3 6" xfId="5512"/>
    <cellStyle name="SAPBEXchaText 3 6 2" xfId="16283"/>
    <cellStyle name="SAPBEXchaText 3 6 2 2" xfId="42702"/>
    <cellStyle name="SAPBEXchaText 3 6 3" xfId="24386"/>
    <cellStyle name="SAPBEXchaText 3 6 3 2" xfId="50800"/>
    <cellStyle name="SAPBEXchaText 3 6 4" xfId="32182"/>
    <cellStyle name="SAPBEXchaText 3 7" xfId="4687"/>
    <cellStyle name="SAPBEXchaText 3 7 2" xfId="27644"/>
    <cellStyle name="SAPBEXchaText 3 7 2 2" xfId="54058"/>
    <cellStyle name="SAPBEXchaText 3 7 3" xfId="31357"/>
    <cellStyle name="SAPBEXchaText 3 8" xfId="5304"/>
    <cellStyle name="SAPBEXchaText 3 8 2" xfId="16078"/>
    <cellStyle name="SAPBEXchaText 3 8 2 2" xfId="42497"/>
    <cellStyle name="SAPBEXchaText 3 8 3" xfId="22281"/>
    <cellStyle name="SAPBEXchaText 3 8 3 2" xfId="48695"/>
    <cellStyle name="SAPBEXchaText 3 8 4" xfId="31974"/>
    <cellStyle name="SAPBEXchaText 3 9" xfId="7787"/>
    <cellStyle name="SAPBEXchaText 3 9 2" xfId="18454"/>
    <cellStyle name="SAPBEXchaText 3 9 2 2" xfId="44869"/>
    <cellStyle name="SAPBEXchaText 3 9 3" xfId="24990"/>
    <cellStyle name="SAPBEXchaText 3 9 3 2" xfId="51404"/>
    <cellStyle name="SAPBEXchaText 3 9 4" xfId="34457"/>
    <cellStyle name="SAPBEXchaText 4" xfId="1879"/>
    <cellStyle name="SAPBEXchaText 4 10" xfId="8393"/>
    <cellStyle name="SAPBEXchaText 4 10 2" xfId="19053"/>
    <cellStyle name="SAPBEXchaText 4 10 2 2" xfId="45467"/>
    <cellStyle name="SAPBEXchaText 4 10 3" xfId="12602"/>
    <cellStyle name="SAPBEXchaText 4 10 3 2" xfId="39023"/>
    <cellStyle name="SAPBEXchaText 4 10 4" xfId="34889"/>
    <cellStyle name="SAPBEXchaText 4 11" xfId="11701"/>
    <cellStyle name="SAPBEXchaText 4 11 2" xfId="38122"/>
    <cellStyle name="SAPBEXchaText 4 12" xfId="23164"/>
    <cellStyle name="SAPBEXchaText 4 12 2" xfId="49578"/>
    <cellStyle name="SAPBEXchaText 4 2" xfId="3856"/>
    <cellStyle name="SAPBEXchaText 4 2 2" xfId="9025"/>
    <cellStyle name="SAPBEXchaText 4 2 2 2" xfId="19685"/>
    <cellStyle name="SAPBEXchaText 4 2 2 2 2" xfId="46099"/>
    <cellStyle name="SAPBEXchaText 4 2 2 3" xfId="24697"/>
    <cellStyle name="SAPBEXchaText 4 2 2 3 2" xfId="51111"/>
    <cellStyle name="SAPBEXchaText 4 2 2 4" xfId="35521"/>
    <cellStyle name="SAPBEXchaText 4 2 3" xfId="9505"/>
    <cellStyle name="SAPBEXchaText 4 2 3 2" xfId="20165"/>
    <cellStyle name="SAPBEXchaText 4 2 3 2 2" xfId="46579"/>
    <cellStyle name="SAPBEXchaText 4 2 3 3" xfId="27849"/>
    <cellStyle name="SAPBEXchaText 4 2 3 3 2" xfId="54263"/>
    <cellStyle name="SAPBEXchaText 4 2 3 4" xfId="36001"/>
    <cellStyle name="SAPBEXchaText 4 2 4" xfId="10925"/>
    <cellStyle name="SAPBEXchaText 4 2 4 2" xfId="21570"/>
    <cellStyle name="SAPBEXchaText 4 2 4 2 2" xfId="47984"/>
    <cellStyle name="SAPBEXchaText 4 2 4 3" xfId="28659"/>
    <cellStyle name="SAPBEXchaText 4 2 4 3 2" xfId="55073"/>
    <cellStyle name="SAPBEXchaText 4 2 4 4" xfId="37346"/>
    <cellStyle name="SAPBEXchaText 4 2 5" xfId="8700"/>
    <cellStyle name="SAPBEXchaText 4 2 5 2" xfId="19360"/>
    <cellStyle name="SAPBEXchaText 4 2 5 2 2" xfId="45774"/>
    <cellStyle name="SAPBEXchaText 4 2 5 3" xfId="16247"/>
    <cellStyle name="SAPBEXchaText 4 2 5 3 2" xfId="42666"/>
    <cellStyle name="SAPBEXchaText 4 2 5 4" xfId="35196"/>
    <cellStyle name="SAPBEXchaText 4 2 6" xfId="14639"/>
    <cellStyle name="SAPBEXchaText 4 2 6 2" xfId="41059"/>
    <cellStyle name="SAPBEXchaText 4 2 7" xfId="27041"/>
    <cellStyle name="SAPBEXchaText 4 2 7 2" xfId="53455"/>
    <cellStyle name="SAPBEXchaText 4 2 8" xfId="30526"/>
    <cellStyle name="SAPBEXchaText 4 3" xfId="4583"/>
    <cellStyle name="SAPBEXchaText 4 3 2" xfId="9393"/>
    <cellStyle name="SAPBEXchaText 4 3 2 2" xfId="20053"/>
    <cellStyle name="SAPBEXchaText 4 3 2 2 2" xfId="46467"/>
    <cellStyle name="SAPBEXchaText 4 3 2 3" xfId="27861"/>
    <cellStyle name="SAPBEXchaText 4 3 2 3 2" xfId="54275"/>
    <cellStyle name="SAPBEXchaText 4 3 2 4" xfId="35889"/>
    <cellStyle name="SAPBEXchaText 4 3 3" xfId="15361"/>
    <cellStyle name="SAPBEXchaText 4 3 3 2" xfId="41781"/>
    <cellStyle name="SAPBEXchaText 4 3 4" xfId="27693"/>
    <cellStyle name="SAPBEXchaText 4 3 4 2" xfId="54107"/>
    <cellStyle name="SAPBEXchaText 4 3 5" xfId="31253"/>
    <cellStyle name="SAPBEXchaText 4 4" xfId="3922"/>
    <cellStyle name="SAPBEXchaText 4 4 2" xfId="9716"/>
    <cellStyle name="SAPBEXchaText 4 4 2 2" xfId="20376"/>
    <cellStyle name="SAPBEXchaText 4 4 2 2 2" xfId="46790"/>
    <cellStyle name="SAPBEXchaText 4 4 2 3" xfId="11843"/>
    <cellStyle name="SAPBEXchaText 4 4 2 3 2" xfId="38264"/>
    <cellStyle name="SAPBEXchaText 4 4 2 4" xfId="36212"/>
    <cellStyle name="SAPBEXchaText 4 4 3" xfId="14705"/>
    <cellStyle name="SAPBEXchaText 4 4 3 2" xfId="41125"/>
    <cellStyle name="SAPBEXchaText 4 4 4" xfId="22172"/>
    <cellStyle name="SAPBEXchaText 4 4 4 2" xfId="48586"/>
    <cellStyle name="SAPBEXchaText 4 4 5" xfId="30592"/>
    <cellStyle name="SAPBEXchaText 4 5" xfId="2861"/>
    <cellStyle name="SAPBEXchaText 4 5 2" xfId="10806"/>
    <cellStyle name="SAPBEXchaText 4 5 2 2" xfId="21451"/>
    <cellStyle name="SAPBEXchaText 4 5 2 2 2" xfId="47865"/>
    <cellStyle name="SAPBEXchaText 4 5 2 3" xfId="28540"/>
    <cellStyle name="SAPBEXchaText 4 5 2 3 2" xfId="54954"/>
    <cellStyle name="SAPBEXchaText 4 5 2 4" xfId="37227"/>
    <cellStyle name="SAPBEXchaText 4 5 3" xfId="13653"/>
    <cellStyle name="SAPBEXchaText 4 5 3 2" xfId="40073"/>
    <cellStyle name="SAPBEXchaText 4 5 4" xfId="26486"/>
    <cellStyle name="SAPBEXchaText 4 5 4 2" xfId="52900"/>
    <cellStyle name="SAPBEXchaText 4 5 5" xfId="29531"/>
    <cellStyle name="SAPBEXchaText 4 6" xfId="6380"/>
    <cellStyle name="SAPBEXchaText 4 6 2" xfId="17116"/>
    <cellStyle name="SAPBEXchaText 4 6 2 2" xfId="43534"/>
    <cellStyle name="SAPBEXchaText 4 6 3" xfId="23000"/>
    <cellStyle name="SAPBEXchaText 4 6 3 2" xfId="49414"/>
    <cellStyle name="SAPBEXchaText 4 6 4" xfId="33050"/>
    <cellStyle name="SAPBEXchaText 4 7" xfId="6995"/>
    <cellStyle name="SAPBEXchaText 4 7 2" xfId="24853"/>
    <cellStyle name="SAPBEXchaText 4 7 2 2" xfId="51267"/>
    <cellStyle name="SAPBEXchaText 4 7 3" xfId="33665"/>
    <cellStyle name="SAPBEXchaText 4 8" xfId="7542"/>
    <cellStyle name="SAPBEXchaText 4 8 2" xfId="18209"/>
    <cellStyle name="SAPBEXchaText 4 8 2 2" xfId="44625"/>
    <cellStyle name="SAPBEXchaText 4 8 3" xfId="22590"/>
    <cellStyle name="SAPBEXchaText 4 8 3 2" xfId="49004"/>
    <cellStyle name="SAPBEXchaText 4 8 4" xfId="34212"/>
    <cellStyle name="SAPBEXchaText 4 9" xfId="7256"/>
    <cellStyle name="SAPBEXchaText 4 9 2" xfId="17923"/>
    <cellStyle name="SAPBEXchaText 4 9 2 2" xfId="44340"/>
    <cellStyle name="SAPBEXchaText 4 9 3" xfId="24544"/>
    <cellStyle name="SAPBEXchaText 4 9 3 2" xfId="50958"/>
    <cellStyle name="SAPBEXchaText 4 9 4" xfId="33926"/>
    <cellStyle name="SAPBEXchaText 5" xfId="2065"/>
    <cellStyle name="SAPBEXchaText 5 10" xfId="8532"/>
    <cellStyle name="SAPBEXchaText 5 10 2" xfId="19192"/>
    <cellStyle name="SAPBEXchaText 5 10 2 2" xfId="45606"/>
    <cellStyle name="SAPBEXchaText 5 10 3" xfId="17718"/>
    <cellStyle name="SAPBEXchaText 5 10 3 2" xfId="44135"/>
    <cellStyle name="SAPBEXchaText 5 10 4" xfId="35028"/>
    <cellStyle name="SAPBEXchaText 5 11" xfId="11535"/>
    <cellStyle name="SAPBEXchaText 5 11 2" xfId="37956"/>
    <cellStyle name="SAPBEXchaText 5 12" xfId="25631"/>
    <cellStyle name="SAPBEXchaText 5 12 2" xfId="52045"/>
    <cellStyle name="SAPBEXchaText 5 2" xfId="4030"/>
    <cellStyle name="SAPBEXchaText 5 2 2" xfId="9269"/>
    <cellStyle name="SAPBEXchaText 5 2 2 2" xfId="19929"/>
    <cellStyle name="SAPBEXchaText 5 2 2 2 2" xfId="46343"/>
    <cellStyle name="SAPBEXchaText 5 2 2 3" xfId="17736"/>
    <cellStyle name="SAPBEXchaText 5 2 2 3 2" xfId="44153"/>
    <cellStyle name="SAPBEXchaText 5 2 2 4" xfId="35765"/>
    <cellStyle name="SAPBEXchaText 5 2 3" xfId="14812"/>
    <cellStyle name="SAPBEXchaText 5 2 3 2" xfId="41232"/>
    <cellStyle name="SAPBEXchaText 5 2 4" xfId="26674"/>
    <cellStyle name="SAPBEXchaText 5 2 4 2" xfId="53088"/>
    <cellStyle name="SAPBEXchaText 5 2 5" xfId="30700"/>
    <cellStyle name="SAPBEXchaText 5 3" xfId="4758"/>
    <cellStyle name="SAPBEXchaText 5 3 2" xfId="10269"/>
    <cellStyle name="SAPBEXchaText 5 3 2 2" xfId="20929"/>
    <cellStyle name="SAPBEXchaText 5 3 2 2 2" xfId="47343"/>
    <cellStyle name="SAPBEXchaText 5 3 2 3" xfId="12242"/>
    <cellStyle name="SAPBEXchaText 5 3 2 3 2" xfId="38663"/>
    <cellStyle name="SAPBEXchaText 5 3 2 4" xfId="36765"/>
    <cellStyle name="SAPBEXchaText 5 3 3" xfId="15535"/>
    <cellStyle name="SAPBEXchaText 5 3 3 2" xfId="41955"/>
    <cellStyle name="SAPBEXchaText 5 3 4" xfId="22849"/>
    <cellStyle name="SAPBEXchaText 5 3 4 2" xfId="49263"/>
    <cellStyle name="SAPBEXchaText 5 3 5" xfId="31428"/>
    <cellStyle name="SAPBEXchaText 5 4" xfId="5338"/>
    <cellStyle name="SAPBEXchaText 5 4 2" xfId="10852"/>
    <cellStyle name="SAPBEXchaText 5 4 2 2" xfId="21497"/>
    <cellStyle name="SAPBEXchaText 5 4 2 2 2" xfId="47911"/>
    <cellStyle name="SAPBEXchaText 5 4 2 3" xfId="28586"/>
    <cellStyle name="SAPBEXchaText 5 4 2 3 2" xfId="55000"/>
    <cellStyle name="SAPBEXchaText 5 4 2 4" xfId="37273"/>
    <cellStyle name="SAPBEXchaText 5 4 3" xfId="16111"/>
    <cellStyle name="SAPBEXchaText 5 4 3 2" xfId="42530"/>
    <cellStyle name="SAPBEXchaText 5 4 4" xfId="23837"/>
    <cellStyle name="SAPBEXchaText 5 4 4 2" xfId="50251"/>
    <cellStyle name="SAPBEXchaText 5 4 5" xfId="32008"/>
    <cellStyle name="SAPBEXchaText 5 5" xfId="5945"/>
    <cellStyle name="SAPBEXchaText 5 5 2" xfId="16697"/>
    <cellStyle name="SAPBEXchaText 5 5 2 2" xfId="43115"/>
    <cellStyle name="SAPBEXchaText 5 5 3" xfId="28045"/>
    <cellStyle name="SAPBEXchaText 5 5 3 2" xfId="54459"/>
    <cellStyle name="SAPBEXchaText 5 5 4" xfId="32615"/>
    <cellStyle name="SAPBEXchaText 5 6" xfId="6545"/>
    <cellStyle name="SAPBEXchaText 5 6 2" xfId="17270"/>
    <cellStyle name="SAPBEXchaText 5 6 2 2" xfId="43688"/>
    <cellStyle name="SAPBEXchaText 5 6 3" xfId="12048"/>
    <cellStyle name="SAPBEXchaText 5 6 3 2" xfId="38469"/>
    <cellStyle name="SAPBEXchaText 5 6 4" xfId="33215"/>
    <cellStyle name="SAPBEXchaText 5 7" xfId="7117"/>
    <cellStyle name="SAPBEXchaText 5 7 2" xfId="25445"/>
    <cellStyle name="SAPBEXchaText 5 7 2 2" xfId="51859"/>
    <cellStyle name="SAPBEXchaText 5 7 3" xfId="33787"/>
    <cellStyle name="SAPBEXchaText 5 8" xfId="7676"/>
    <cellStyle name="SAPBEXchaText 5 8 2" xfId="18343"/>
    <cellStyle name="SAPBEXchaText 5 8 2 2" xfId="44759"/>
    <cellStyle name="SAPBEXchaText 5 8 3" xfId="23618"/>
    <cellStyle name="SAPBEXchaText 5 8 3 2" xfId="50032"/>
    <cellStyle name="SAPBEXchaText 5 8 4" xfId="34346"/>
    <cellStyle name="SAPBEXchaText 5 9" xfId="7828"/>
    <cellStyle name="SAPBEXchaText 5 9 2" xfId="18495"/>
    <cellStyle name="SAPBEXchaText 5 9 2 2" xfId="44910"/>
    <cellStyle name="SAPBEXchaText 5 9 3" xfId="27390"/>
    <cellStyle name="SAPBEXchaText 5 9 3 2" xfId="53804"/>
    <cellStyle name="SAPBEXchaText 5 9 4" xfId="34498"/>
    <cellStyle name="SAPBEXchaText 6" xfId="2359"/>
    <cellStyle name="SAPBEXchaText 6 2" xfId="9877"/>
    <cellStyle name="SAPBEXchaText 6 2 2" xfId="20537"/>
    <cellStyle name="SAPBEXchaText 6 2 2 2" xfId="46951"/>
    <cellStyle name="SAPBEXchaText 6 2 3" xfId="22969"/>
    <cellStyle name="SAPBEXchaText 6 2 3 2" xfId="49383"/>
    <cellStyle name="SAPBEXchaText 6 2 4" xfId="36373"/>
    <cellStyle name="SAPBEXchaText 6 3" xfId="10384"/>
    <cellStyle name="SAPBEXchaText 6 3 2" xfId="21044"/>
    <cellStyle name="SAPBEXchaText 6 3 2 2" xfId="47458"/>
    <cellStyle name="SAPBEXchaText 6 3 3" xfId="28309"/>
    <cellStyle name="SAPBEXchaText 6 3 3 2" xfId="54723"/>
    <cellStyle name="SAPBEXchaText 6 3 4" xfId="36880"/>
    <cellStyle name="SAPBEXchaText 6 4" xfId="10990"/>
    <cellStyle name="SAPBEXchaText 6 4 2" xfId="21635"/>
    <cellStyle name="SAPBEXchaText 6 4 2 2" xfId="48049"/>
    <cellStyle name="SAPBEXchaText 6 4 3" xfId="28724"/>
    <cellStyle name="SAPBEXchaText 6 4 3 2" xfId="55138"/>
    <cellStyle name="SAPBEXchaText 6 4 4" xfId="37411"/>
    <cellStyle name="SAPBEXchaText 6 5" xfId="8889"/>
    <cellStyle name="SAPBEXchaText 6 5 2" xfId="19549"/>
    <cellStyle name="SAPBEXchaText 6 5 2 2" xfId="45963"/>
    <cellStyle name="SAPBEXchaText 6 5 3" xfId="25042"/>
    <cellStyle name="SAPBEXchaText 6 5 3 2" xfId="51456"/>
    <cellStyle name="SAPBEXchaText 6 5 4" xfId="35385"/>
    <cellStyle name="SAPBEXchaText 7" xfId="3214"/>
    <cellStyle name="SAPBEXchaText 7 2" xfId="9578"/>
    <cellStyle name="SAPBEXchaText 7 2 2" xfId="20238"/>
    <cellStyle name="SAPBEXchaText 7 2 2 2" xfId="46652"/>
    <cellStyle name="SAPBEXchaText 7 2 3" xfId="12391"/>
    <cellStyle name="SAPBEXchaText 7 2 3 2" xfId="38812"/>
    <cellStyle name="SAPBEXchaText 7 2 4" xfId="36074"/>
    <cellStyle name="SAPBEXchaText 7 3" xfId="14004"/>
    <cellStyle name="SAPBEXchaText 7 3 2" xfId="40424"/>
    <cellStyle name="SAPBEXchaText 7 4" xfId="27919"/>
    <cellStyle name="SAPBEXchaText 7 4 2" xfId="54333"/>
    <cellStyle name="SAPBEXchaText 7 5" xfId="29884"/>
    <cellStyle name="SAPBEXchaText 8" xfId="4674"/>
    <cellStyle name="SAPBEXchaText 8 2" xfId="10463"/>
    <cellStyle name="SAPBEXchaText 8 2 2" xfId="21123"/>
    <cellStyle name="SAPBEXchaText 8 2 2 2" xfId="47537"/>
    <cellStyle name="SAPBEXchaText 8 2 3" xfId="28387"/>
    <cellStyle name="SAPBEXchaText 8 2 3 2" xfId="54801"/>
    <cellStyle name="SAPBEXchaText 8 2 4" xfId="36959"/>
    <cellStyle name="SAPBEXchaText 8 3" xfId="15452"/>
    <cellStyle name="SAPBEXchaText 8 3 2" xfId="41872"/>
    <cellStyle name="SAPBEXchaText 8 4" xfId="25430"/>
    <cellStyle name="SAPBEXchaText 8 4 2" xfId="51844"/>
    <cellStyle name="SAPBEXchaText 8 5" xfId="31344"/>
    <cellStyle name="SAPBEXchaText 9" xfId="3162"/>
    <cellStyle name="SAPBEXchaText 9 2" xfId="10479"/>
    <cellStyle name="SAPBEXchaText 9 2 2" xfId="21139"/>
    <cellStyle name="SAPBEXchaText 9 2 2 2" xfId="47553"/>
    <cellStyle name="SAPBEXchaText 9 2 3" xfId="28400"/>
    <cellStyle name="SAPBEXchaText 9 2 3 2" xfId="54814"/>
    <cellStyle name="SAPBEXchaText 9 2 4" xfId="36975"/>
    <cellStyle name="SAPBEXchaText 9 3" xfId="13952"/>
    <cellStyle name="SAPBEXchaText 9 3 2" xfId="40372"/>
    <cellStyle name="SAPBEXchaText 9 4" xfId="24202"/>
    <cellStyle name="SAPBEXchaText 9 4 2" xfId="50616"/>
    <cellStyle name="SAPBEXchaText 9 5" xfId="29832"/>
    <cellStyle name="SAPBEXexcBad7" xfId="1187"/>
    <cellStyle name="SAPBEXexcBad7 10" xfId="6521"/>
    <cellStyle name="SAPBEXexcBad7 10 2" xfId="24884"/>
    <cellStyle name="SAPBEXexcBad7 10 2 2" xfId="51298"/>
    <cellStyle name="SAPBEXexcBad7 10 3" xfId="33191"/>
    <cellStyle name="SAPBEXexcBad7 11" xfId="7380"/>
    <cellStyle name="SAPBEXexcBad7 11 2" xfId="18047"/>
    <cellStyle name="SAPBEXexcBad7 11 2 2" xfId="44463"/>
    <cellStyle name="SAPBEXexcBad7 11 3" xfId="26113"/>
    <cellStyle name="SAPBEXexcBad7 11 3 2" xfId="52527"/>
    <cellStyle name="SAPBEXexcBad7 11 4" xfId="34050"/>
    <cellStyle name="SAPBEXexcBad7 12" xfId="8257"/>
    <cellStyle name="SAPBEXexcBad7 12 2" xfId="18918"/>
    <cellStyle name="SAPBEXexcBad7 12 2 2" xfId="45332"/>
    <cellStyle name="SAPBEXexcBad7 12 3" xfId="12173"/>
    <cellStyle name="SAPBEXexcBad7 12 3 2" xfId="38594"/>
    <cellStyle name="SAPBEXexcBad7 12 4" xfId="34770"/>
    <cellStyle name="SAPBEXexcBad7 13" xfId="12131"/>
    <cellStyle name="SAPBEXexcBad7 13 2" xfId="38552"/>
    <cellStyle name="SAPBEXexcBad7 14" xfId="25403"/>
    <cellStyle name="SAPBEXexcBad7 14 2" xfId="51817"/>
    <cellStyle name="SAPBEXexcBad7 2" xfId="1508"/>
    <cellStyle name="SAPBEXexcBad7 2 10" xfId="8406"/>
    <cellStyle name="SAPBEXexcBad7 2 10 2" xfId="19066"/>
    <cellStyle name="SAPBEXexcBad7 2 10 2 2" xfId="45480"/>
    <cellStyle name="SAPBEXexcBad7 2 10 3" xfId="15783"/>
    <cellStyle name="SAPBEXexcBad7 2 10 3 2" xfId="42202"/>
    <cellStyle name="SAPBEXexcBad7 2 10 4" xfId="34902"/>
    <cellStyle name="SAPBEXexcBad7 2 11" xfId="13269"/>
    <cellStyle name="SAPBEXexcBad7 2 11 2" xfId="39689"/>
    <cellStyle name="SAPBEXexcBad7 2 12" xfId="25471"/>
    <cellStyle name="SAPBEXexcBad7 2 12 2" xfId="51885"/>
    <cellStyle name="SAPBEXexcBad7 2 2" xfId="3502"/>
    <cellStyle name="SAPBEXexcBad7 2 2 2" xfId="9018"/>
    <cellStyle name="SAPBEXexcBad7 2 2 2 2" xfId="19678"/>
    <cellStyle name="SAPBEXexcBad7 2 2 2 2 2" xfId="46092"/>
    <cellStyle name="SAPBEXexcBad7 2 2 2 3" xfId="26794"/>
    <cellStyle name="SAPBEXexcBad7 2 2 2 3 2" xfId="53208"/>
    <cellStyle name="SAPBEXexcBad7 2 2 2 4" xfId="35514"/>
    <cellStyle name="SAPBEXexcBad7 2 2 3" xfId="9698"/>
    <cellStyle name="SAPBEXexcBad7 2 2 3 2" xfId="20358"/>
    <cellStyle name="SAPBEXexcBad7 2 2 3 2 2" xfId="46772"/>
    <cellStyle name="SAPBEXexcBad7 2 2 3 3" xfId="11841"/>
    <cellStyle name="SAPBEXexcBad7 2 2 3 3 2" xfId="38262"/>
    <cellStyle name="SAPBEXexcBad7 2 2 3 4" xfId="36194"/>
    <cellStyle name="SAPBEXexcBad7 2 2 4" xfId="10937"/>
    <cellStyle name="SAPBEXexcBad7 2 2 4 2" xfId="21582"/>
    <cellStyle name="SAPBEXexcBad7 2 2 4 2 2" xfId="47996"/>
    <cellStyle name="SAPBEXexcBad7 2 2 4 3" xfId="28671"/>
    <cellStyle name="SAPBEXexcBad7 2 2 4 3 2" xfId="55085"/>
    <cellStyle name="SAPBEXexcBad7 2 2 4 4" xfId="37358"/>
    <cellStyle name="SAPBEXexcBad7 2 2 5" xfId="8713"/>
    <cellStyle name="SAPBEXexcBad7 2 2 5 2" xfId="19373"/>
    <cellStyle name="SAPBEXexcBad7 2 2 5 2 2" xfId="45787"/>
    <cellStyle name="SAPBEXexcBad7 2 2 5 3" xfId="25862"/>
    <cellStyle name="SAPBEXexcBad7 2 2 5 3 2" xfId="52276"/>
    <cellStyle name="SAPBEXexcBad7 2 2 5 4" xfId="35209"/>
    <cellStyle name="SAPBEXexcBad7 2 2 6" xfId="14287"/>
    <cellStyle name="SAPBEXexcBad7 2 2 6 2" xfId="40707"/>
    <cellStyle name="SAPBEXexcBad7 2 2 7" xfId="24763"/>
    <cellStyle name="SAPBEXexcBad7 2 2 7 2" xfId="51177"/>
    <cellStyle name="SAPBEXexcBad7 2 2 8" xfId="30172"/>
    <cellStyle name="SAPBEXexcBad7 2 3" xfId="2800"/>
    <cellStyle name="SAPBEXexcBad7 2 3 2" xfId="9380"/>
    <cellStyle name="SAPBEXexcBad7 2 3 2 2" xfId="20040"/>
    <cellStyle name="SAPBEXexcBad7 2 3 2 2 2" xfId="46454"/>
    <cellStyle name="SAPBEXexcBad7 2 3 2 3" xfId="11811"/>
    <cellStyle name="SAPBEXexcBad7 2 3 2 3 2" xfId="38232"/>
    <cellStyle name="SAPBEXexcBad7 2 3 2 4" xfId="35876"/>
    <cellStyle name="SAPBEXexcBad7 2 3 3" xfId="13592"/>
    <cellStyle name="SAPBEXexcBad7 2 3 3 2" xfId="40012"/>
    <cellStyle name="SAPBEXexcBad7 2 3 4" xfId="26208"/>
    <cellStyle name="SAPBEXexcBad7 2 3 4 2" xfId="52622"/>
    <cellStyle name="SAPBEXexcBad7 2 3 5" xfId="29470"/>
    <cellStyle name="SAPBEXexcBad7 2 4" xfId="4110"/>
    <cellStyle name="SAPBEXexcBad7 2 4 2" xfId="10252"/>
    <cellStyle name="SAPBEXexcBad7 2 4 2 2" xfId="20912"/>
    <cellStyle name="SAPBEXexcBad7 2 4 2 2 2" xfId="47326"/>
    <cellStyle name="SAPBEXexcBad7 2 4 2 3" xfId="17855"/>
    <cellStyle name="SAPBEXexcBad7 2 4 2 3 2" xfId="44272"/>
    <cellStyle name="SAPBEXexcBad7 2 4 2 4" xfId="36748"/>
    <cellStyle name="SAPBEXexcBad7 2 4 3" xfId="14892"/>
    <cellStyle name="SAPBEXexcBad7 2 4 3 2" xfId="41312"/>
    <cellStyle name="SAPBEXexcBad7 2 4 4" xfId="26874"/>
    <cellStyle name="SAPBEXexcBad7 2 4 4 2" xfId="53288"/>
    <cellStyle name="SAPBEXexcBad7 2 4 5" xfId="30780"/>
    <cellStyle name="SAPBEXexcBad7 2 5" xfId="5650"/>
    <cellStyle name="SAPBEXexcBad7 2 5 2" xfId="10727"/>
    <cellStyle name="SAPBEXexcBad7 2 5 2 2" xfId="21372"/>
    <cellStyle name="SAPBEXexcBad7 2 5 2 2 2" xfId="47786"/>
    <cellStyle name="SAPBEXexcBad7 2 5 2 3" xfId="28467"/>
    <cellStyle name="SAPBEXexcBad7 2 5 2 3 2" xfId="54881"/>
    <cellStyle name="SAPBEXexcBad7 2 5 2 4" xfId="37148"/>
    <cellStyle name="SAPBEXexcBad7 2 5 3" xfId="16414"/>
    <cellStyle name="SAPBEXexcBad7 2 5 3 2" xfId="42832"/>
    <cellStyle name="SAPBEXexcBad7 2 5 4" xfId="24612"/>
    <cellStyle name="SAPBEXexcBad7 2 5 4 2" xfId="51026"/>
    <cellStyle name="SAPBEXexcBad7 2 5 5" xfId="32320"/>
    <cellStyle name="SAPBEXexcBad7 2 6" xfId="5072"/>
    <cellStyle name="SAPBEXexcBad7 2 6 2" xfId="15849"/>
    <cellStyle name="SAPBEXexcBad7 2 6 2 2" xfId="42268"/>
    <cellStyle name="SAPBEXexcBad7 2 6 3" xfId="27461"/>
    <cellStyle name="SAPBEXexcBad7 2 6 3 2" xfId="53875"/>
    <cellStyle name="SAPBEXexcBad7 2 6 4" xfId="31742"/>
    <cellStyle name="SAPBEXexcBad7 2 7" xfId="6813"/>
    <cellStyle name="SAPBEXexcBad7 2 7 2" xfId="25146"/>
    <cellStyle name="SAPBEXexcBad7 2 7 2 2" xfId="51560"/>
    <cellStyle name="SAPBEXexcBad7 2 7 3" xfId="33483"/>
    <cellStyle name="SAPBEXexcBad7 2 8" xfId="6625"/>
    <cellStyle name="SAPBEXexcBad7 2 8 2" xfId="17349"/>
    <cellStyle name="SAPBEXexcBad7 2 8 2 2" xfId="43767"/>
    <cellStyle name="SAPBEXexcBad7 2 8 3" xfId="22360"/>
    <cellStyle name="SAPBEXexcBad7 2 8 3 2" xfId="48774"/>
    <cellStyle name="SAPBEXexcBad7 2 8 4" xfId="33295"/>
    <cellStyle name="SAPBEXexcBad7 2 9" xfId="2905"/>
    <cellStyle name="SAPBEXexcBad7 2 9 2" xfId="13697"/>
    <cellStyle name="SAPBEXexcBad7 2 9 2 2" xfId="40117"/>
    <cellStyle name="SAPBEXexcBad7 2 9 3" xfId="24972"/>
    <cellStyle name="SAPBEXexcBad7 2 9 3 2" xfId="51386"/>
    <cellStyle name="SAPBEXexcBad7 2 9 4" xfId="29575"/>
    <cellStyle name="SAPBEXexcBad7 3" xfId="1621"/>
    <cellStyle name="SAPBEXexcBad7 3 10" xfId="8344"/>
    <cellStyle name="SAPBEXexcBad7 3 10 2" xfId="19004"/>
    <cellStyle name="SAPBEXexcBad7 3 10 2 2" xfId="45418"/>
    <cellStyle name="SAPBEXexcBad7 3 10 3" xfId="17701"/>
    <cellStyle name="SAPBEXexcBad7 3 10 3 2" xfId="44118"/>
    <cellStyle name="SAPBEXexcBad7 3 10 4" xfId="34840"/>
    <cellStyle name="SAPBEXexcBad7 3 11" xfId="11942"/>
    <cellStyle name="SAPBEXexcBad7 3 11 2" xfId="38363"/>
    <cellStyle name="SAPBEXexcBad7 3 12" xfId="22564"/>
    <cellStyle name="SAPBEXexcBad7 3 12 2" xfId="48978"/>
    <cellStyle name="SAPBEXexcBad7 3 2" xfId="3614"/>
    <cellStyle name="SAPBEXexcBad7 3 2 2" xfId="9072"/>
    <cellStyle name="SAPBEXexcBad7 3 2 2 2" xfId="19732"/>
    <cellStyle name="SAPBEXexcBad7 3 2 2 2 2" xfId="46146"/>
    <cellStyle name="SAPBEXexcBad7 3 2 2 3" xfId="12281"/>
    <cellStyle name="SAPBEXexcBad7 3 2 2 3 2" xfId="38702"/>
    <cellStyle name="SAPBEXexcBad7 3 2 2 4" xfId="35568"/>
    <cellStyle name="SAPBEXexcBad7 3 2 3" xfId="10072"/>
    <cellStyle name="SAPBEXexcBad7 3 2 3 2" xfId="20732"/>
    <cellStyle name="SAPBEXexcBad7 3 2 3 2 2" xfId="47146"/>
    <cellStyle name="SAPBEXexcBad7 3 2 3 3" xfId="27765"/>
    <cellStyle name="SAPBEXexcBad7 3 2 3 3 2" xfId="54179"/>
    <cellStyle name="SAPBEXexcBad7 3 2 3 4" xfId="36568"/>
    <cellStyle name="SAPBEXexcBad7 3 2 4" xfId="10882"/>
    <cellStyle name="SAPBEXexcBad7 3 2 4 2" xfId="21527"/>
    <cellStyle name="SAPBEXexcBad7 3 2 4 2 2" xfId="47941"/>
    <cellStyle name="SAPBEXexcBad7 3 2 4 3" xfId="28616"/>
    <cellStyle name="SAPBEXexcBad7 3 2 4 3 2" xfId="55030"/>
    <cellStyle name="SAPBEXexcBad7 3 2 4 4" xfId="37303"/>
    <cellStyle name="SAPBEXexcBad7 3 2 5" xfId="8651"/>
    <cellStyle name="SAPBEXexcBad7 3 2 5 2" xfId="19311"/>
    <cellStyle name="SAPBEXexcBad7 3 2 5 2 2" xfId="45725"/>
    <cellStyle name="SAPBEXexcBad7 3 2 5 3" xfId="17830"/>
    <cellStyle name="SAPBEXexcBad7 3 2 5 3 2" xfId="44247"/>
    <cellStyle name="SAPBEXexcBad7 3 2 5 4" xfId="35147"/>
    <cellStyle name="SAPBEXexcBad7 3 2 6" xfId="14399"/>
    <cellStyle name="SAPBEXexcBad7 3 2 6 2" xfId="40819"/>
    <cellStyle name="SAPBEXexcBad7 3 2 7" xfId="25808"/>
    <cellStyle name="SAPBEXexcBad7 3 2 7 2" xfId="52222"/>
    <cellStyle name="SAPBEXexcBad7 3 2 8" xfId="30284"/>
    <cellStyle name="SAPBEXexcBad7 3 3" xfId="2708"/>
    <cellStyle name="SAPBEXexcBad7 3 3 2" xfId="9441"/>
    <cellStyle name="SAPBEXexcBad7 3 3 2 2" xfId="20101"/>
    <cellStyle name="SAPBEXexcBad7 3 3 2 2 2" xfId="46515"/>
    <cellStyle name="SAPBEXexcBad7 3 3 2 3" xfId="11579"/>
    <cellStyle name="SAPBEXexcBad7 3 3 2 3 2" xfId="38000"/>
    <cellStyle name="SAPBEXexcBad7 3 3 2 4" xfId="35937"/>
    <cellStyle name="SAPBEXexcBad7 3 3 3" xfId="13500"/>
    <cellStyle name="SAPBEXexcBad7 3 3 3 2" xfId="39920"/>
    <cellStyle name="SAPBEXexcBad7 3 3 4" xfId="23875"/>
    <cellStyle name="SAPBEXexcBad7 3 3 4 2" xfId="50289"/>
    <cellStyle name="SAPBEXexcBad7 3 3 5" xfId="29378"/>
    <cellStyle name="SAPBEXexcBad7 3 4" xfId="2845"/>
    <cellStyle name="SAPBEXexcBad7 3 4 2" xfId="10450"/>
    <cellStyle name="SAPBEXexcBad7 3 4 2 2" xfId="21110"/>
    <cellStyle name="SAPBEXexcBad7 3 4 2 2 2" xfId="47524"/>
    <cellStyle name="SAPBEXexcBad7 3 4 2 3" xfId="28374"/>
    <cellStyle name="SAPBEXexcBad7 3 4 2 3 2" xfId="54788"/>
    <cellStyle name="SAPBEXexcBad7 3 4 2 4" xfId="36946"/>
    <cellStyle name="SAPBEXexcBad7 3 4 3" xfId="13637"/>
    <cellStyle name="SAPBEXexcBad7 3 4 3 2" xfId="40057"/>
    <cellStyle name="SAPBEXexcBad7 3 4 4" xfId="22610"/>
    <cellStyle name="SAPBEXexcBad7 3 4 4 2" xfId="49024"/>
    <cellStyle name="SAPBEXexcBad7 3 4 5" xfId="29515"/>
    <cellStyle name="SAPBEXexcBad7 3 5" xfId="4724"/>
    <cellStyle name="SAPBEXexcBad7 3 5 2" xfId="10774"/>
    <cellStyle name="SAPBEXexcBad7 3 5 2 2" xfId="21419"/>
    <cellStyle name="SAPBEXexcBad7 3 5 2 2 2" xfId="47833"/>
    <cellStyle name="SAPBEXexcBad7 3 5 2 3" xfId="28508"/>
    <cellStyle name="SAPBEXexcBad7 3 5 2 3 2" xfId="54922"/>
    <cellStyle name="SAPBEXexcBad7 3 5 2 4" xfId="37195"/>
    <cellStyle name="SAPBEXexcBad7 3 5 3" xfId="15501"/>
    <cellStyle name="SAPBEXexcBad7 3 5 3 2" xfId="41921"/>
    <cellStyle name="SAPBEXexcBad7 3 5 4" xfId="27436"/>
    <cellStyle name="SAPBEXexcBad7 3 5 4 2" xfId="53850"/>
    <cellStyle name="SAPBEXexcBad7 3 5 5" xfId="31394"/>
    <cellStyle name="SAPBEXexcBad7 3 6" xfId="5511"/>
    <cellStyle name="SAPBEXexcBad7 3 6 2" xfId="16282"/>
    <cellStyle name="SAPBEXexcBad7 3 6 2 2" xfId="42701"/>
    <cellStyle name="SAPBEXexcBad7 3 6 3" xfId="24025"/>
    <cellStyle name="SAPBEXexcBad7 3 6 3 2" xfId="50439"/>
    <cellStyle name="SAPBEXexcBad7 3 6 4" xfId="32181"/>
    <cellStyle name="SAPBEXexcBad7 3 7" xfId="6124"/>
    <cellStyle name="SAPBEXexcBad7 3 7 2" xfId="22427"/>
    <cellStyle name="SAPBEXexcBad7 3 7 2 2" xfId="48841"/>
    <cellStyle name="SAPBEXexcBad7 3 7 3" xfId="32794"/>
    <cellStyle name="SAPBEXexcBad7 3 8" xfId="6261"/>
    <cellStyle name="SAPBEXexcBad7 3 8 2" xfId="17000"/>
    <cellStyle name="SAPBEXexcBad7 3 8 2 2" xfId="43418"/>
    <cellStyle name="SAPBEXexcBad7 3 8 3" xfId="12411"/>
    <cellStyle name="SAPBEXexcBad7 3 8 3 2" xfId="38832"/>
    <cellStyle name="SAPBEXexcBad7 3 8 4" xfId="32931"/>
    <cellStyle name="SAPBEXexcBad7 3 9" xfId="7201"/>
    <cellStyle name="SAPBEXexcBad7 3 9 2" xfId="17868"/>
    <cellStyle name="SAPBEXexcBad7 3 9 2 2" xfId="44285"/>
    <cellStyle name="SAPBEXexcBad7 3 9 3" xfId="23956"/>
    <cellStyle name="SAPBEXexcBad7 3 9 3 2" xfId="50370"/>
    <cellStyle name="SAPBEXexcBad7 3 9 4" xfId="33871"/>
    <cellStyle name="SAPBEXexcBad7 4" xfId="1880"/>
    <cellStyle name="SAPBEXexcBad7 4 10" xfId="8394"/>
    <cellStyle name="SAPBEXexcBad7 4 10 2" xfId="19054"/>
    <cellStyle name="SAPBEXexcBad7 4 10 2 2" xfId="45468"/>
    <cellStyle name="SAPBEXexcBad7 4 10 3" xfId="14943"/>
    <cellStyle name="SAPBEXexcBad7 4 10 3 2" xfId="41363"/>
    <cellStyle name="SAPBEXexcBad7 4 10 4" xfId="34890"/>
    <cellStyle name="SAPBEXexcBad7 4 11" xfId="11700"/>
    <cellStyle name="SAPBEXexcBad7 4 11 2" xfId="38121"/>
    <cellStyle name="SAPBEXexcBad7 4 12" xfId="27707"/>
    <cellStyle name="SAPBEXexcBad7 4 12 2" xfId="54121"/>
    <cellStyle name="SAPBEXexcBad7 4 2" xfId="3857"/>
    <cellStyle name="SAPBEXexcBad7 4 2 2" xfId="9024"/>
    <cellStyle name="SAPBEXexcBad7 4 2 2 2" xfId="19684"/>
    <cellStyle name="SAPBEXexcBad7 4 2 2 2 2" xfId="46098"/>
    <cellStyle name="SAPBEXexcBad7 4 2 2 3" xfId="23187"/>
    <cellStyle name="SAPBEXexcBad7 4 2 2 3 2" xfId="49601"/>
    <cellStyle name="SAPBEXexcBad7 4 2 2 4" xfId="35520"/>
    <cellStyle name="SAPBEXexcBad7 4 2 3" xfId="9663"/>
    <cellStyle name="SAPBEXexcBad7 4 2 3 2" xfId="20323"/>
    <cellStyle name="SAPBEXexcBad7 4 2 3 2 2" xfId="46737"/>
    <cellStyle name="SAPBEXexcBad7 4 2 3 3" xfId="11601"/>
    <cellStyle name="SAPBEXexcBad7 4 2 3 3 2" xfId="38022"/>
    <cellStyle name="SAPBEXexcBad7 4 2 3 4" xfId="36159"/>
    <cellStyle name="SAPBEXexcBad7 4 2 4" xfId="10926"/>
    <cellStyle name="SAPBEXexcBad7 4 2 4 2" xfId="21571"/>
    <cellStyle name="SAPBEXexcBad7 4 2 4 2 2" xfId="47985"/>
    <cellStyle name="SAPBEXexcBad7 4 2 4 3" xfId="28660"/>
    <cellStyle name="SAPBEXexcBad7 4 2 4 3 2" xfId="55074"/>
    <cellStyle name="SAPBEXexcBad7 4 2 4 4" xfId="37347"/>
    <cellStyle name="SAPBEXexcBad7 4 2 5" xfId="8701"/>
    <cellStyle name="SAPBEXexcBad7 4 2 5 2" xfId="19361"/>
    <cellStyle name="SAPBEXexcBad7 4 2 5 2 2" xfId="45775"/>
    <cellStyle name="SAPBEXexcBad7 4 2 5 3" xfId="12742"/>
    <cellStyle name="SAPBEXexcBad7 4 2 5 3 2" xfId="39163"/>
    <cellStyle name="SAPBEXexcBad7 4 2 5 4" xfId="35197"/>
    <cellStyle name="SAPBEXexcBad7 4 2 6" xfId="14640"/>
    <cellStyle name="SAPBEXexcBad7 4 2 6 2" xfId="41060"/>
    <cellStyle name="SAPBEXexcBad7 4 2 7" xfId="25703"/>
    <cellStyle name="SAPBEXexcBad7 4 2 7 2" xfId="52117"/>
    <cellStyle name="SAPBEXexcBad7 4 2 8" xfId="30527"/>
    <cellStyle name="SAPBEXexcBad7 4 3" xfId="4584"/>
    <cellStyle name="SAPBEXexcBad7 4 3 2" xfId="9392"/>
    <cellStyle name="SAPBEXexcBad7 4 3 2 2" xfId="20052"/>
    <cellStyle name="SAPBEXexcBad7 4 3 2 2 2" xfId="46466"/>
    <cellStyle name="SAPBEXexcBad7 4 3 2 3" xfId="21170"/>
    <cellStyle name="SAPBEXexcBad7 4 3 2 3 2" xfId="47584"/>
    <cellStyle name="SAPBEXexcBad7 4 3 2 4" xfId="35888"/>
    <cellStyle name="SAPBEXexcBad7 4 3 3" xfId="15362"/>
    <cellStyle name="SAPBEXexcBad7 4 3 3 2" xfId="41782"/>
    <cellStyle name="SAPBEXexcBad7 4 3 4" xfId="26666"/>
    <cellStyle name="SAPBEXexcBad7 4 3 4 2" xfId="53080"/>
    <cellStyle name="SAPBEXexcBad7 4 3 5" xfId="31254"/>
    <cellStyle name="SAPBEXexcBad7 4 4" xfId="4849"/>
    <cellStyle name="SAPBEXexcBad7 4 4 2" xfId="9776"/>
    <cellStyle name="SAPBEXexcBad7 4 4 2 2" xfId="20436"/>
    <cellStyle name="SAPBEXexcBad7 4 4 2 2 2" xfId="46850"/>
    <cellStyle name="SAPBEXexcBad7 4 4 2 3" xfId="25904"/>
    <cellStyle name="SAPBEXexcBad7 4 4 2 3 2" xfId="52318"/>
    <cellStyle name="SAPBEXexcBad7 4 4 2 4" xfId="36272"/>
    <cellStyle name="SAPBEXexcBad7 4 4 3" xfId="15626"/>
    <cellStyle name="SAPBEXexcBad7 4 4 3 2" xfId="42046"/>
    <cellStyle name="SAPBEXexcBad7 4 4 4" xfId="23482"/>
    <cellStyle name="SAPBEXexcBad7 4 4 4 2" xfId="49896"/>
    <cellStyle name="SAPBEXexcBad7 4 4 5" xfId="31519"/>
    <cellStyle name="SAPBEXexcBad7 4 5" xfId="5028"/>
    <cellStyle name="SAPBEXexcBad7 4 5 2" xfId="10807"/>
    <cellStyle name="SAPBEXexcBad7 4 5 2 2" xfId="21452"/>
    <cellStyle name="SAPBEXexcBad7 4 5 2 2 2" xfId="47866"/>
    <cellStyle name="SAPBEXexcBad7 4 5 2 3" xfId="28541"/>
    <cellStyle name="SAPBEXexcBad7 4 5 2 3 2" xfId="54955"/>
    <cellStyle name="SAPBEXexcBad7 4 5 2 4" xfId="37228"/>
    <cellStyle name="SAPBEXexcBad7 4 5 3" xfId="15805"/>
    <cellStyle name="SAPBEXexcBad7 4 5 3 2" xfId="42224"/>
    <cellStyle name="SAPBEXexcBad7 4 5 4" xfId="24698"/>
    <cellStyle name="SAPBEXexcBad7 4 5 4 2" xfId="51112"/>
    <cellStyle name="SAPBEXexcBad7 4 5 5" xfId="31698"/>
    <cellStyle name="SAPBEXexcBad7 4 6" xfId="6381"/>
    <cellStyle name="SAPBEXexcBad7 4 6 2" xfId="17117"/>
    <cellStyle name="SAPBEXexcBad7 4 6 2 2" xfId="43535"/>
    <cellStyle name="SAPBEXexcBad7 4 6 3" xfId="11296"/>
    <cellStyle name="SAPBEXexcBad7 4 6 3 2" xfId="37717"/>
    <cellStyle name="SAPBEXexcBad7 4 6 4" xfId="33051"/>
    <cellStyle name="SAPBEXexcBad7 4 7" xfId="6996"/>
    <cellStyle name="SAPBEXexcBad7 4 7 2" xfId="23523"/>
    <cellStyle name="SAPBEXexcBad7 4 7 2 2" xfId="49937"/>
    <cellStyle name="SAPBEXexcBad7 4 7 3" xfId="33666"/>
    <cellStyle name="SAPBEXexcBad7 4 8" xfId="7543"/>
    <cellStyle name="SAPBEXexcBad7 4 8 2" xfId="18210"/>
    <cellStyle name="SAPBEXexcBad7 4 8 2 2" xfId="44626"/>
    <cellStyle name="SAPBEXexcBad7 4 8 3" xfId="26382"/>
    <cellStyle name="SAPBEXexcBad7 4 8 3 2" xfId="52796"/>
    <cellStyle name="SAPBEXexcBad7 4 8 4" xfId="34213"/>
    <cellStyle name="SAPBEXexcBad7 4 9" xfId="7255"/>
    <cellStyle name="SAPBEXexcBad7 4 9 2" xfId="17922"/>
    <cellStyle name="SAPBEXexcBad7 4 9 2 2" xfId="44339"/>
    <cellStyle name="SAPBEXexcBad7 4 9 3" xfId="28162"/>
    <cellStyle name="SAPBEXexcBad7 4 9 3 2" xfId="54576"/>
    <cellStyle name="SAPBEXexcBad7 4 9 4" xfId="33925"/>
    <cellStyle name="SAPBEXexcBad7 5" xfId="2066"/>
    <cellStyle name="SAPBEXexcBad7 5 10" xfId="8533"/>
    <cellStyle name="SAPBEXexcBad7 5 10 2" xfId="19193"/>
    <cellStyle name="SAPBEXexcBad7 5 10 2 2" xfId="45607"/>
    <cellStyle name="SAPBEXexcBad7 5 10 3" xfId="12953"/>
    <cellStyle name="SAPBEXexcBad7 5 10 3 2" xfId="39374"/>
    <cellStyle name="SAPBEXexcBad7 5 10 4" xfId="35029"/>
    <cellStyle name="SAPBEXexcBad7 5 11" xfId="11534"/>
    <cellStyle name="SAPBEXexcBad7 5 11 2" xfId="37955"/>
    <cellStyle name="SAPBEXexcBad7 5 12" xfId="25462"/>
    <cellStyle name="SAPBEXexcBad7 5 12 2" xfId="51876"/>
    <cellStyle name="SAPBEXexcBad7 5 2" xfId="4031"/>
    <cellStyle name="SAPBEXexcBad7 5 2 2" xfId="9268"/>
    <cellStyle name="SAPBEXexcBad7 5 2 2 2" xfId="19928"/>
    <cellStyle name="SAPBEXexcBad7 5 2 2 2 2" xfId="46342"/>
    <cellStyle name="SAPBEXexcBad7 5 2 2 3" xfId="12095"/>
    <cellStyle name="SAPBEXexcBad7 5 2 2 3 2" xfId="38516"/>
    <cellStyle name="SAPBEXexcBad7 5 2 2 4" xfId="35764"/>
    <cellStyle name="SAPBEXexcBad7 5 2 3" xfId="14813"/>
    <cellStyle name="SAPBEXexcBad7 5 2 3 2" xfId="41233"/>
    <cellStyle name="SAPBEXexcBad7 5 2 4" xfId="22539"/>
    <cellStyle name="SAPBEXexcBad7 5 2 4 2" xfId="48953"/>
    <cellStyle name="SAPBEXexcBad7 5 2 5" xfId="30701"/>
    <cellStyle name="SAPBEXexcBad7 5 3" xfId="4759"/>
    <cellStyle name="SAPBEXexcBad7 5 3 2" xfId="9604"/>
    <cellStyle name="SAPBEXexcBad7 5 3 2 2" xfId="20264"/>
    <cellStyle name="SAPBEXexcBad7 5 3 2 2 2" xfId="46678"/>
    <cellStyle name="SAPBEXexcBad7 5 3 2 3" xfId="28200"/>
    <cellStyle name="SAPBEXexcBad7 5 3 2 3 2" xfId="54614"/>
    <cellStyle name="SAPBEXexcBad7 5 3 2 4" xfId="36100"/>
    <cellStyle name="SAPBEXexcBad7 5 3 3" xfId="15536"/>
    <cellStyle name="SAPBEXexcBad7 5 3 3 2" xfId="41956"/>
    <cellStyle name="SAPBEXexcBad7 5 3 4" xfId="26256"/>
    <cellStyle name="SAPBEXexcBad7 5 3 4 2" xfId="52670"/>
    <cellStyle name="SAPBEXexcBad7 5 3 5" xfId="31429"/>
    <cellStyle name="SAPBEXexcBad7 5 4" xfId="5339"/>
    <cellStyle name="SAPBEXexcBad7 5 4 2" xfId="10853"/>
    <cellStyle name="SAPBEXexcBad7 5 4 2 2" xfId="21498"/>
    <cellStyle name="SAPBEXexcBad7 5 4 2 2 2" xfId="47912"/>
    <cellStyle name="SAPBEXexcBad7 5 4 2 3" xfId="28587"/>
    <cellStyle name="SAPBEXexcBad7 5 4 2 3 2" xfId="55001"/>
    <cellStyle name="SAPBEXexcBad7 5 4 2 4" xfId="37274"/>
    <cellStyle name="SAPBEXexcBad7 5 4 3" xfId="16112"/>
    <cellStyle name="SAPBEXexcBad7 5 4 3 2" xfId="42531"/>
    <cellStyle name="SAPBEXexcBad7 5 4 4" xfId="27088"/>
    <cellStyle name="SAPBEXexcBad7 5 4 4 2" xfId="53502"/>
    <cellStyle name="SAPBEXexcBad7 5 4 5" xfId="32009"/>
    <cellStyle name="SAPBEXexcBad7 5 5" xfId="5946"/>
    <cellStyle name="SAPBEXexcBad7 5 5 2" xfId="16698"/>
    <cellStyle name="SAPBEXexcBad7 5 5 2 2" xfId="43116"/>
    <cellStyle name="SAPBEXexcBad7 5 5 3" xfId="23830"/>
    <cellStyle name="SAPBEXexcBad7 5 5 3 2" xfId="50244"/>
    <cellStyle name="SAPBEXexcBad7 5 5 4" xfId="32616"/>
    <cellStyle name="SAPBEXexcBad7 5 6" xfId="6546"/>
    <cellStyle name="SAPBEXexcBad7 5 6 2" xfId="17271"/>
    <cellStyle name="SAPBEXexcBad7 5 6 2 2" xfId="43689"/>
    <cellStyle name="SAPBEXexcBad7 5 6 3" xfId="16641"/>
    <cellStyle name="SAPBEXexcBad7 5 6 3 2" xfId="43059"/>
    <cellStyle name="SAPBEXexcBad7 5 6 4" xfId="33216"/>
    <cellStyle name="SAPBEXexcBad7 5 7" xfId="7118"/>
    <cellStyle name="SAPBEXexcBad7 5 7 2" xfId="23809"/>
    <cellStyle name="SAPBEXexcBad7 5 7 2 2" xfId="50223"/>
    <cellStyle name="SAPBEXexcBad7 5 7 3" xfId="33788"/>
    <cellStyle name="SAPBEXexcBad7 5 8" xfId="7677"/>
    <cellStyle name="SAPBEXexcBad7 5 8 2" xfId="18344"/>
    <cellStyle name="SAPBEXexcBad7 5 8 2 2" xfId="44760"/>
    <cellStyle name="SAPBEXexcBad7 5 8 3" xfId="26941"/>
    <cellStyle name="SAPBEXexcBad7 5 8 3 2" xfId="53355"/>
    <cellStyle name="SAPBEXexcBad7 5 8 4" xfId="34347"/>
    <cellStyle name="SAPBEXexcBad7 5 9" xfId="7829"/>
    <cellStyle name="SAPBEXexcBad7 5 9 2" xfId="18496"/>
    <cellStyle name="SAPBEXexcBad7 5 9 2 2" xfId="44911"/>
    <cellStyle name="SAPBEXexcBad7 5 9 3" xfId="21889"/>
    <cellStyle name="SAPBEXexcBad7 5 9 3 2" xfId="48303"/>
    <cellStyle name="SAPBEXexcBad7 5 9 4" xfId="34499"/>
    <cellStyle name="SAPBEXexcBad7 6" xfId="2360"/>
    <cellStyle name="SAPBEXexcBad7 6 10" xfId="11289"/>
    <cellStyle name="SAPBEXexcBad7 6 10 2" xfId="37710"/>
    <cellStyle name="SAPBEXexcBad7 6 11" xfId="24050"/>
    <cellStyle name="SAPBEXexcBad7 6 11 2" xfId="50464"/>
    <cellStyle name="SAPBEXexcBad7 6 2" xfId="4267"/>
    <cellStyle name="SAPBEXexcBad7 6 2 2" xfId="9876"/>
    <cellStyle name="SAPBEXexcBad7 6 2 2 2" xfId="20536"/>
    <cellStyle name="SAPBEXexcBad7 6 2 2 2 2" xfId="46950"/>
    <cellStyle name="SAPBEXexcBad7 6 2 2 3" xfId="28032"/>
    <cellStyle name="SAPBEXexcBad7 6 2 2 3 2" xfId="54446"/>
    <cellStyle name="SAPBEXexcBad7 6 2 2 4" xfId="36372"/>
    <cellStyle name="SAPBEXexcBad7 6 2 3" xfId="15046"/>
    <cellStyle name="SAPBEXexcBad7 6 2 3 2" xfId="41466"/>
    <cellStyle name="SAPBEXexcBad7 6 2 4" xfId="24722"/>
    <cellStyle name="SAPBEXexcBad7 6 2 4 2" xfId="51136"/>
    <cellStyle name="SAPBEXexcBad7 6 2 5" xfId="30937"/>
    <cellStyle name="SAPBEXexcBad7 6 3" xfId="4995"/>
    <cellStyle name="SAPBEXexcBad7 6 3 2" xfId="10129"/>
    <cellStyle name="SAPBEXexcBad7 6 3 2 2" xfId="20789"/>
    <cellStyle name="SAPBEXexcBad7 6 3 2 2 2" xfId="47203"/>
    <cellStyle name="SAPBEXexcBad7 6 3 2 3" xfId="27799"/>
    <cellStyle name="SAPBEXexcBad7 6 3 2 3 2" xfId="54213"/>
    <cellStyle name="SAPBEXexcBad7 6 3 2 4" xfId="36625"/>
    <cellStyle name="SAPBEXexcBad7 6 3 3" xfId="15772"/>
    <cellStyle name="SAPBEXexcBad7 6 3 3 2" xfId="42192"/>
    <cellStyle name="SAPBEXexcBad7 6 3 4" xfId="26595"/>
    <cellStyle name="SAPBEXexcBad7 6 3 4 2" xfId="53009"/>
    <cellStyle name="SAPBEXexcBad7 6 3 5" xfId="31665"/>
    <cellStyle name="SAPBEXexcBad7 6 4" xfId="6188"/>
    <cellStyle name="SAPBEXexcBad7 6 4 2" xfId="10989"/>
    <cellStyle name="SAPBEXexcBad7 6 4 2 2" xfId="21634"/>
    <cellStyle name="SAPBEXexcBad7 6 4 2 2 2" xfId="48048"/>
    <cellStyle name="SAPBEXexcBad7 6 4 2 3" xfId="28723"/>
    <cellStyle name="SAPBEXexcBad7 6 4 2 3 2" xfId="55137"/>
    <cellStyle name="SAPBEXexcBad7 6 4 2 4" xfId="37410"/>
    <cellStyle name="SAPBEXexcBad7 6 4 3" xfId="16929"/>
    <cellStyle name="SAPBEXexcBad7 6 4 3 2" xfId="43347"/>
    <cellStyle name="SAPBEXexcBad7 6 4 4" xfId="23015"/>
    <cellStyle name="SAPBEXexcBad7 6 4 4 2" xfId="49429"/>
    <cellStyle name="SAPBEXexcBad7 6 4 5" xfId="32858"/>
    <cellStyle name="SAPBEXexcBad7 6 5" xfId="6769"/>
    <cellStyle name="SAPBEXexcBad7 6 5 2" xfId="17481"/>
    <cellStyle name="SAPBEXexcBad7 6 5 2 2" xfId="43899"/>
    <cellStyle name="SAPBEXexcBad7 6 5 3" xfId="11410"/>
    <cellStyle name="SAPBEXexcBad7 6 5 3 2" xfId="37831"/>
    <cellStyle name="SAPBEXexcBad7 6 5 4" xfId="33439"/>
    <cellStyle name="SAPBEXexcBad7 6 6" xfId="7329"/>
    <cellStyle name="SAPBEXexcBad7 6 6 2" xfId="17996"/>
    <cellStyle name="SAPBEXexcBad7 6 6 2 2" xfId="44413"/>
    <cellStyle name="SAPBEXexcBad7 6 6 3" xfId="25368"/>
    <cellStyle name="SAPBEXexcBad7 6 6 3 2" xfId="51782"/>
    <cellStyle name="SAPBEXexcBad7 6 6 4" xfId="33999"/>
    <cellStyle name="SAPBEXexcBad7 6 7" xfId="7973"/>
    <cellStyle name="SAPBEXexcBad7 6 7 2" xfId="18640"/>
    <cellStyle name="SAPBEXexcBad7 6 7 2 2" xfId="45055"/>
    <cellStyle name="SAPBEXexcBad7 6 7 3" xfId="16070"/>
    <cellStyle name="SAPBEXexcBad7 6 7 3 2" xfId="42489"/>
    <cellStyle name="SAPBEXexcBad7 6 7 4" xfId="34579"/>
    <cellStyle name="SAPBEXexcBad7 6 8" xfId="8888"/>
    <cellStyle name="SAPBEXexcBad7 6 8 2" xfId="19548"/>
    <cellStyle name="SAPBEXexcBad7 6 8 2 2" xfId="45962"/>
    <cellStyle name="SAPBEXexcBad7 6 8 3" xfId="27758"/>
    <cellStyle name="SAPBEXexcBad7 6 8 3 2" xfId="54172"/>
    <cellStyle name="SAPBEXexcBad7 6 8 4" xfId="35384"/>
    <cellStyle name="SAPBEXexcBad7 6 9" xfId="13159"/>
    <cellStyle name="SAPBEXexcBad7 6 9 2" xfId="39580"/>
    <cellStyle name="SAPBEXexcBad7 7" xfId="3215"/>
    <cellStyle name="SAPBEXexcBad7 7 2" xfId="9577"/>
    <cellStyle name="SAPBEXexcBad7 7 2 2" xfId="20237"/>
    <cellStyle name="SAPBEXexcBad7 7 2 2 2" xfId="46651"/>
    <cellStyle name="SAPBEXexcBad7 7 2 3" xfId="11593"/>
    <cellStyle name="SAPBEXexcBad7 7 2 3 2" xfId="38014"/>
    <cellStyle name="SAPBEXexcBad7 7 2 4" xfId="36073"/>
    <cellStyle name="SAPBEXexcBad7 7 3" xfId="14005"/>
    <cellStyle name="SAPBEXexcBad7 7 3 2" xfId="40425"/>
    <cellStyle name="SAPBEXexcBad7 7 4" xfId="22681"/>
    <cellStyle name="SAPBEXexcBad7 7 4 2" xfId="49095"/>
    <cellStyle name="SAPBEXexcBad7 7 5" xfId="29885"/>
    <cellStyle name="SAPBEXexcBad7 8" xfId="4327"/>
    <cellStyle name="SAPBEXexcBad7 8 2" xfId="9724"/>
    <cellStyle name="SAPBEXexcBad7 8 2 2" xfId="20384"/>
    <cellStyle name="SAPBEXexcBad7 8 2 2 2" xfId="46798"/>
    <cellStyle name="SAPBEXexcBad7 8 2 3" xfId="27827"/>
    <cellStyle name="SAPBEXexcBad7 8 2 3 2" xfId="54241"/>
    <cellStyle name="SAPBEXexcBad7 8 2 4" xfId="36220"/>
    <cellStyle name="SAPBEXexcBad7 8 3" xfId="15105"/>
    <cellStyle name="SAPBEXexcBad7 8 3 2" xfId="41525"/>
    <cellStyle name="SAPBEXexcBad7 8 4" xfId="25045"/>
    <cellStyle name="SAPBEXexcBad7 8 4 2" xfId="51459"/>
    <cellStyle name="SAPBEXexcBad7 8 5" xfId="30997"/>
    <cellStyle name="SAPBEXexcBad7 9" xfId="5320"/>
    <cellStyle name="SAPBEXexcBad7 9 2" xfId="9754"/>
    <cellStyle name="SAPBEXexcBad7 9 2 2" xfId="20414"/>
    <cellStyle name="SAPBEXexcBad7 9 2 2 2" xfId="46828"/>
    <cellStyle name="SAPBEXexcBad7 9 2 3" xfId="11611"/>
    <cellStyle name="SAPBEXexcBad7 9 2 3 2" xfId="38032"/>
    <cellStyle name="SAPBEXexcBad7 9 2 4" xfId="36250"/>
    <cellStyle name="SAPBEXexcBad7 9 3" xfId="16094"/>
    <cellStyle name="SAPBEXexcBad7 9 3 2" xfId="42513"/>
    <cellStyle name="SAPBEXexcBad7 9 4" xfId="27056"/>
    <cellStyle name="SAPBEXexcBad7 9 4 2" xfId="53470"/>
    <cellStyle name="SAPBEXexcBad7 9 5" xfId="31990"/>
    <cellStyle name="SAPBEXexcBad8" xfId="1188"/>
    <cellStyle name="SAPBEXexcBad8 10" xfId="5894"/>
    <cellStyle name="SAPBEXexcBad8 10 2" xfId="23917"/>
    <cellStyle name="SAPBEXexcBad8 10 2 2" xfId="50331"/>
    <cellStyle name="SAPBEXexcBad8 10 3" xfId="32564"/>
    <cellStyle name="SAPBEXexcBad8 11" xfId="6182"/>
    <cellStyle name="SAPBEXexcBad8 11 2" xfId="16923"/>
    <cellStyle name="SAPBEXexcBad8 11 2 2" xfId="43341"/>
    <cellStyle name="SAPBEXexcBad8 11 3" xfId="23353"/>
    <cellStyle name="SAPBEXexcBad8 11 3 2" xfId="49767"/>
    <cellStyle name="SAPBEXexcBad8 11 4" xfId="32852"/>
    <cellStyle name="SAPBEXexcBad8 12" xfId="8258"/>
    <cellStyle name="SAPBEXexcBad8 12 2" xfId="18919"/>
    <cellStyle name="SAPBEXexcBad8 12 2 2" xfId="45333"/>
    <cellStyle name="SAPBEXexcBad8 12 3" xfId="15128"/>
    <cellStyle name="SAPBEXexcBad8 12 3 2" xfId="41548"/>
    <cellStyle name="SAPBEXexcBad8 12 4" xfId="34771"/>
    <cellStyle name="SAPBEXexcBad8 13" xfId="12130"/>
    <cellStyle name="SAPBEXexcBad8 13 2" xfId="38551"/>
    <cellStyle name="SAPBEXexcBad8 14" xfId="25032"/>
    <cellStyle name="SAPBEXexcBad8 14 2" xfId="51446"/>
    <cellStyle name="SAPBEXexcBad8 2" xfId="1509"/>
    <cellStyle name="SAPBEXexcBad8 2 10" xfId="8407"/>
    <cellStyle name="SAPBEXexcBad8 2 10 2" xfId="19067"/>
    <cellStyle name="SAPBEXexcBad8 2 10 2 2" xfId="45481"/>
    <cellStyle name="SAPBEXexcBad8 2 10 3" xfId="12185"/>
    <cellStyle name="SAPBEXexcBad8 2 10 3 2" xfId="38606"/>
    <cellStyle name="SAPBEXexcBad8 2 10 4" xfId="34903"/>
    <cellStyle name="SAPBEXexcBad8 2 11" xfId="12999"/>
    <cellStyle name="SAPBEXexcBad8 2 11 2" xfId="39420"/>
    <cellStyle name="SAPBEXexcBad8 2 12" xfId="25075"/>
    <cellStyle name="SAPBEXexcBad8 2 12 2" xfId="51489"/>
    <cellStyle name="SAPBEXexcBad8 2 2" xfId="3503"/>
    <cellStyle name="SAPBEXexcBad8 2 2 2" xfId="9017"/>
    <cellStyle name="SAPBEXexcBad8 2 2 2 2" xfId="19677"/>
    <cellStyle name="SAPBEXexcBad8 2 2 2 2 2" xfId="46091"/>
    <cellStyle name="SAPBEXexcBad8 2 2 2 3" xfId="11784"/>
    <cellStyle name="SAPBEXexcBad8 2 2 2 3 2" xfId="38205"/>
    <cellStyle name="SAPBEXexcBad8 2 2 2 4" xfId="35513"/>
    <cellStyle name="SAPBEXexcBad8 2 2 3" xfId="10078"/>
    <cellStyle name="SAPBEXexcBad8 2 2 3 2" xfId="20738"/>
    <cellStyle name="SAPBEXexcBad8 2 2 3 2 2" xfId="47152"/>
    <cellStyle name="SAPBEXexcBad8 2 2 3 3" xfId="17838"/>
    <cellStyle name="SAPBEXexcBad8 2 2 3 3 2" xfId="44255"/>
    <cellStyle name="SAPBEXexcBad8 2 2 3 4" xfId="36574"/>
    <cellStyle name="SAPBEXexcBad8 2 2 4" xfId="10938"/>
    <cellStyle name="SAPBEXexcBad8 2 2 4 2" xfId="21583"/>
    <cellStyle name="SAPBEXexcBad8 2 2 4 2 2" xfId="47997"/>
    <cellStyle name="SAPBEXexcBad8 2 2 4 3" xfId="28672"/>
    <cellStyle name="SAPBEXexcBad8 2 2 4 3 2" xfId="55086"/>
    <cellStyle name="SAPBEXexcBad8 2 2 4 4" xfId="37359"/>
    <cellStyle name="SAPBEXexcBad8 2 2 5" xfId="8714"/>
    <cellStyle name="SAPBEXexcBad8 2 2 5 2" xfId="19374"/>
    <cellStyle name="SAPBEXexcBad8 2 2 5 2 2" xfId="45788"/>
    <cellStyle name="SAPBEXexcBad8 2 2 5 3" xfId="11456"/>
    <cellStyle name="SAPBEXexcBad8 2 2 5 3 2" xfId="37877"/>
    <cellStyle name="SAPBEXexcBad8 2 2 5 4" xfId="35210"/>
    <cellStyle name="SAPBEXexcBad8 2 2 6" xfId="14288"/>
    <cellStyle name="SAPBEXexcBad8 2 2 6 2" xfId="40708"/>
    <cellStyle name="SAPBEXexcBad8 2 2 7" xfId="24321"/>
    <cellStyle name="SAPBEXexcBad8 2 2 7 2" xfId="50735"/>
    <cellStyle name="SAPBEXexcBad8 2 2 8" xfId="30173"/>
    <cellStyle name="SAPBEXexcBad8 2 3" xfId="2799"/>
    <cellStyle name="SAPBEXexcBad8 2 3 2" xfId="9379"/>
    <cellStyle name="SAPBEXexcBad8 2 3 2 2" xfId="20039"/>
    <cellStyle name="SAPBEXexcBad8 2 3 2 2 2" xfId="46453"/>
    <cellStyle name="SAPBEXexcBad8 2 3 2 3" xfId="27862"/>
    <cellStyle name="SAPBEXexcBad8 2 3 2 3 2" xfId="54276"/>
    <cellStyle name="SAPBEXexcBad8 2 3 2 4" xfId="35875"/>
    <cellStyle name="SAPBEXexcBad8 2 3 3" xfId="13591"/>
    <cellStyle name="SAPBEXexcBad8 2 3 3 2" xfId="40011"/>
    <cellStyle name="SAPBEXexcBad8 2 3 4" xfId="22740"/>
    <cellStyle name="SAPBEXexcBad8 2 3 4 2" xfId="49154"/>
    <cellStyle name="SAPBEXexcBad8 2 3 5" xfId="29469"/>
    <cellStyle name="SAPBEXexcBad8 2 4" xfId="4367"/>
    <cellStyle name="SAPBEXexcBad8 2 4 2" xfId="10156"/>
    <cellStyle name="SAPBEXexcBad8 2 4 2 2" xfId="20816"/>
    <cellStyle name="SAPBEXexcBad8 2 4 2 2 2" xfId="47230"/>
    <cellStyle name="SAPBEXexcBad8 2 4 2 3" xfId="25891"/>
    <cellStyle name="SAPBEXexcBad8 2 4 2 3 2" xfId="52305"/>
    <cellStyle name="SAPBEXexcBad8 2 4 2 4" xfId="36652"/>
    <cellStyle name="SAPBEXexcBad8 2 4 3" xfId="15145"/>
    <cellStyle name="SAPBEXexcBad8 2 4 3 2" xfId="41565"/>
    <cellStyle name="SAPBEXexcBad8 2 4 4" xfId="23291"/>
    <cellStyle name="SAPBEXexcBad8 2 4 4 2" xfId="49705"/>
    <cellStyle name="SAPBEXexcBad8 2 4 5" xfId="31037"/>
    <cellStyle name="SAPBEXexcBad8 2 5" xfId="4439"/>
    <cellStyle name="SAPBEXexcBad8 2 5 2" xfId="10728"/>
    <cellStyle name="SAPBEXexcBad8 2 5 2 2" xfId="21373"/>
    <cellStyle name="SAPBEXexcBad8 2 5 2 2 2" xfId="47787"/>
    <cellStyle name="SAPBEXexcBad8 2 5 2 3" xfId="28468"/>
    <cellStyle name="SAPBEXexcBad8 2 5 2 3 2" xfId="54882"/>
    <cellStyle name="SAPBEXexcBad8 2 5 2 4" xfId="37149"/>
    <cellStyle name="SAPBEXexcBad8 2 5 3" xfId="15217"/>
    <cellStyle name="SAPBEXexcBad8 2 5 3 2" xfId="41637"/>
    <cellStyle name="SAPBEXexcBad8 2 5 4" xfId="24267"/>
    <cellStyle name="SAPBEXexcBad8 2 5 4 2" xfId="50681"/>
    <cellStyle name="SAPBEXexcBad8 2 5 5" xfId="31109"/>
    <cellStyle name="SAPBEXexcBad8 2 6" xfId="5763"/>
    <cellStyle name="SAPBEXexcBad8 2 6 2" xfId="16523"/>
    <cellStyle name="SAPBEXexcBad8 2 6 2 2" xfId="42941"/>
    <cellStyle name="SAPBEXexcBad8 2 6 3" xfId="26402"/>
    <cellStyle name="SAPBEXexcBad8 2 6 3 2" xfId="52816"/>
    <cellStyle name="SAPBEXexcBad8 2 6 4" xfId="32433"/>
    <cellStyle name="SAPBEXexcBad8 2 7" xfId="5581"/>
    <cellStyle name="SAPBEXexcBad8 2 7 2" xfId="27138"/>
    <cellStyle name="SAPBEXexcBad8 2 7 2 2" xfId="53552"/>
    <cellStyle name="SAPBEXexcBad8 2 7 3" xfId="32251"/>
    <cellStyle name="SAPBEXexcBad8 2 8" xfId="6927"/>
    <cellStyle name="SAPBEXexcBad8 2 8 2" xfId="17632"/>
    <cellStyle name="SAPBEXexcBad8 2 8 2 2" xfId="44049"/>
    <cellStyle name="SAPBEXexcBad8 2 8 3" xfId="22138"/>
    <cellStyle name="SAPBEXexcBad8 2 8 3 2" xfId="48552"/>
    <cellStyle name="SAPBEXexcBad8 2 8 4" xfId="33597"/>
    <cellStyle name="SAPBEXexcBad8 2 9" xfId="7803"/>
    <cellStyle name="SAPBEXexcBad8 2 9 2" xfId="18470"/>
    <cellStyle name="SAPBEXexcBad8 2 9 2 2" xfId="44885"/>
    <cellStyle name="SAPBEXexcBad8 2 9 3" xfId="27228"/>
    <cellStyle name="SAPBEXexcBad8 2 9 3 2" xfId="53642"/>
    <cellStyle name="SAPBEXexcBad8 2 9 4" xfId="34473"/>
    <cellStyle name="SAPBEXexcBad8 3" xfId="1622"/>
    <cellStyle name="SAPBEXexcBad8 3 10" xfId="8343"/>
    <cellStyle name="SAPBEXexcBad8 3 10 2" xfId="19003"/>
    <cellStyle name="SAPBEXexcBad8 3 10 2 2" xfId="45417"/>
    <cellStyle name="SAPBEXexcBad8 3 10 3" xfId="12768"/>
    <cellStyle name="SAPBEXexcBad8 3 10 3 2" xfId="39189"/>
    <cellStyle name="SAPBEXexcBad8 3 10 4" xfId="34839"/>
    <cellStyle name="SAPBEXexcBad8 3 11" xfId="11941"/>
    <cellStyle name="SAPBEXexcBad8 3 11 2" xfId="38362"/>
    <cellStyle name="SAPBEXexcBad8 3 12" xfId="26222"/>
    <cellStyle name="SAPBEXexcBad8 3 12 2" xfId="52636"/>
    <cellStyle name="SAPBEXexcBad8 3 2" xfId="3615"/>
    <cellStyle name="SAPBEXexcBad8 3 2 2" xfId="9073"/>
    <cellStyle name="SAPBEXexcBad8 3 2 2 2" xfId="19733"/>
    <cellStyle name="SAPBEXexcBad8 3 2 2 2 2" xfId="46147"/>
    <cellStyle name="SAPBEXexcBad8 3 2 2 3" xfId="12475"/>
    <cellStyle name="SAPBEXexcBad8 3 2 2 3 2" xfId="38896"/>
    <cellStyle name="SAPBEXexcBad8 3 2 2 4" xfId="35569"/>
    <cellStyle name="SAPBEXexcBad8 3 2 3" xfId="9647"/>
    <cellStyle name="SAPBEXexcBad8 3 2 3 2" xfId="20307"/>
    <cellStyle name="SAPBEXexcBad8 3 2 3 2 2" xfId="46721"/>
    <cellStyle name="SAPBEXexcBad8 3 2 3 3" xfId="16080"/>
    <cellStyle name="SAPBEXexcBad8 3 2 3 3 2" xfId="42499"/>
    <cellStyle name="SAPBEXexcBad8 3 2 3 4" xfId="36143"/>
    <cellStyle name="SAPBEXexcBad8 3 2 4" xfId="10881"/>
    <cellStyle name="SAPBEXexcBad8 3 2 4 2" xfId="21526"/>
    <cellStyle name="SAPBEXexcBad8 3 2 4 2 2" xfId="47940"/>
    <cellStyle name="SAPBEXexcBad8 3 2 4 3" xfId="28615"/>
    <cellStyle name="SAPBEXexcBad8 3 2 4 3 2" xfId="55029"/>
    <cellStyle name="SAPBEXexcBad8 3 2 4 4" xfId="37302"/>
    <cellStyle name="SAPBEXexcBad8 3 2 5" xfId="8650"/>
    <cellStyle name="SAPBEXexcBad8 3 2 5 2" xfId="19310"/>
    <cellStyle name="SAPBEXexcBad8 3 2 5 2 2" xfId="45724"/>
    <cellStyle name="SAPBEXexcBad8 3 2 5 3" xfId="12962"/>
    <cellStyle name="SAPBEXexcBad8 3 2 5 3 2" xfId="39383"/>
    <cellStyle name="SAPBEXexcBad8 3 2 5 4" xfId="35146"/>
    <cellStyle name="SAPBEXexcBad8 3 2 6" xfId="14400"/>
    <cellStyle name="SAPBEXexcBad8 3 2 6 2" xfId="40820"/>
    <cellStyle name="SAPBEXexcBad8 3 2 7" xfId="25333"/>
    <cellStyle name="SAPBEXexcBad8 3 2 7 2" xfId="51747"/>
    <cellStyle name="SAPBEXexcBad8 3 2 8" xfId="30285"/>
    <cellStyle name="SAPBEXexcBad8 3 3" xfId="2707"/>
    <cellStyle name="SAPBEXexcBad8 3 3 2" xfId="9442"/>
    <cellStyle name="SAPBEXexcBad8 3 3 2 2" xfId="20102"/>
    <cellStyle name="SAPBEXexcBad8 3 3 2 2 2" xfId="46516"/>
    <cellStyle name="SAPBEXexcBad8 3 3 2 3" xfId="17356"/>
    <cellStyle name="SAPBEXexcBad8 3 3 2 3 2" xfId="43774"/>
    <cellStyle name="SAPBEXexcBad8 3 3 2 4" xfId="35938"/>
    <cellStyle name="SAPBEXexcBad8 3 3 3" xfId="13499"/>
    <cellStyle name="SAPBEXexcBad8 3 3 3 2" xfId="39919"/>
    <cellStyle name="SAPBEXexcBad8 3 3 4" xfId="24332"/>
    <cellStyle name="SAPBEXexcBad8 3 3 4 2" xfId="50746"/>
    <cellStyle name="SAPBEXexcBad8 3 3 5" xfId="29377"/>
    <cellStyle name="SAPBEXexcBad8 3 4" xfId="3077"/>
    <cellStyle name="SAPBEXexcBad8 3 4 2" xfId="10148"/>
    <cellStyle name="SAPBEXexcBad8 3 4 2 2" xfId="20808"/>
    <cellStyle name="SAPBEXexcBad8 3 4 2 2 2" xfId="47222"/>
    <cellStyle name="SAPBEXexcBad8 3 4 2 3" xfId="27782"/>
    <cellStyle name="SAPBEXexcBad8 3 4 2 3 2" xfId="54196"/>
    <cellStyle name="SAPBEXexcBad8 3 4 2 4" xfId="36644"/>
    <cellStyle name="SAPBEXexcBad8 3 4 3" xfId="13869"/>
    <cellStyle name="SAPBEXexcBad8 3 4 3 2" xfId="40289"/>
    <cellStyle name="SAPBEXexcBad8 3 4 4" xfId="25714"/>
    <cellStyle name="SAPBEXexcBad8 3 4 4 2" xfId="52128"/>
    <cellStyle name="SAPBEXexcBad8 3 4 5" xfId="29747"/>
    <cellStyle name="SAPBEXexcBad8 3 5" xfId="2891"/>
    <cellStyle name="SAPBEXexcBad8 3 5 2" xfId="10773"/>
    <cellStyle name="SAPBEXexcBad8 3 5 2 2" xfId="21418"/>
    <cellStyle name="SAPBEXexcBad8 3 5 2 2 2" xfId="47832"/>
    <cellStyle name="SAPBEXexcBad8 3 5 2 3" xfId="28507"/>
    <cellStyle name="SAPBEXexcBad8 3 5 2 3 2" xfId="54921"/>
    <cellStyle name="SAPBEXexcBad8 3 5 2 4" xfId="37194"/>
    <cellStyle name="SAPBEXexcBad8 3 5 3" xfId="13683"/>
    <cellStyle name="SAPBEXexcBad8 3 5 3 2" xfId="40103"/>
    <cellStyle name="SAPBEXexcBad8 3 5 4" xfId="23048"/>
    <cellStyle name="SAPBEXexcBad8 3 5 4 2" xfId="49462"/>
    <cellStyle name="SAPBEXexcBad8 3 5 5" xfId="29561"/>
    <cellStyle name="SAPBEXexcBad8 3 6" xfId="5513"/>
    <cellStyle name="SAPBEXexcBad8 3 6 2" xfId="16284"/>
    <cellStyle name="SAPBEXexcBad8 3 6 2 2" xfId="42703"/>
    <cellStyle name="SAPBEXexcBad8 3 6 3" xfId="24803"/>
    <cellStyle name="SAPBEXexcBad8 3 6 3 2" xfId="51217"/>
    <cellStyle name="SAPBEXexcBad8 3 6 4" xfId="32183"/>
    <cellStyle name="SAPBEXexcBad8 3 7" xfId="5693"/>
    <cellStyle name="SAPBEXexcBad8 3 7 2" xfId="22435"/>
    <cellStyle name="SAPBEXexcBad8 3 7 2 2" xfId="48849"/>
    <cellStyle name="SAPBEXexcBad8 3 7 3" xfId="32363"/>
    <cellStyle name="SAPBEXexcBad8 3 8" xfId="2945"/>
    <cellStyle name="SAPBEXexcBad8 3 8 2" xfId="13737"/>
    <cellStyle name="SAPBEXexcBad8 3 8 2 2" xfId="40157"/>
    <cellStyle name="SAPBEXexcBad8 3 8 3" xfId="22730"/>
    <cellStyle name="SAPBEXexcBad8 3 8 3 2" xfId="49144"/>
    <cellStyle name="SAPBEXexcBad8 3 8 4" xfId="29615"/>
    <cellStyle name="SAPBEXexcBad8 3 9" xfId="7648"/>
    <cellStyle name="SAPBEXexcBad8 3 9 2" xfId="18315"/>
    <cellStyle name="SAPBEXexcBad8 3 9 2 2" xfId="44731"/>
    <cellStyle name="SAPBEXexcBad8 3 9 3" xfId="27007"/>
    <cellStyle name="SAPBEXexcBad8 3 9 3 2" xfId="53421"/>
    <cellStyle name="SAPBEXexcBad8 3 9 4" xfId="34318"/>
    <cellStyle name="SAPBEXexcBad8 4" xfId="1881"/>
    <cellStyle name="SAPBEXexcBad8 4 10" xfId="8395"/>
    <cellStyle name="SAPBEXexcBad8 4 10 2" xfId="19055"/>
    <cellStyle name="SAPBEXexcBad8 4 10 2 2" xfId="45469"/>
    <cellStyle name="SAPBEXexcBad8 4 10 3" xfId="12184"/>
    <cellStyle name="SAPBEXexcBad8 4 10 3 2" xfId="38605"/>
    <cellStyle name="SAPBEXexcBad8 4 10 4" xfId="34891"/>
    <cellStyle name="SAPBEXexcBad8 4 11" xfId="11699"/>
    <cellStyle name="SAPBEXexcBad8 4 11 2" xfId="38120"/>
    <cellStyle name="SAPBEXexcBad8 4 12" xfId="23478"/>
    <cellStyle name="SAPBEXexcBad8 4 12 2" xfId="49892"/>
    <cellStyle name="SAPBEXexcBad8 4 2" xfId="3858"/>
    <cellStyle name="SAPBEXexcBad8 4 2 2" xfId="9667"/>
    <cellStyle name="SAPBEXexcBad8 4 2 2 2" xfId="20327"/>
    <cellStyle name="SAPBEXexcBad8 4 2 2 2 2" xfId="46741"/>
    <cellStyle name="SAPBEXexcBad8 4 2 2 3" xfId="28193"/>
    <cellStyle name="SAPBEXexcBad8 4 2 2 3 2" xfId="54607"/>
    <cellStyle name="SAPBEXexcBad8 4 2 2 4" xfId="36163"/>
    <cellStyle name="SAPBEXexcBad8 4 2 3" xfId="10193"/>
    <cellStyle name="SAPBEXexcBad8 4 2 3 2" xfId="20853"/>
    <cellStyle name="SAPBEXexcBad8 4 2 3 2 2" xfId="47267"/>
    <cellStyle name="SAPBEXexcBad8 4 2 3 3" xfId="12828"/>
    <cellStyle name="SAPBEXexcBad8 4 2 3 3 2" xfId="39249"/>
    <cellStyle name="SAPBEXexcBad8 4 2 3 4" xfId="36689"/>
    <cellStyle name="SAPBEXexcBad8 4 2 4" xfId="10927"/>
    <cellStyle name="SAPBEXexcBad8 4 2 4 2" xfId="21572"/>
    <cellStyle name="SAPBEXexcBad8 4 2 4 2 2" xfId="47986"/>
    <cellStyle name="SAPBEXexcBad8 4 2 4 3" xfId="28661"/>
    <cellStyle name="SAPBEXexcBad8 4 2 4 3 2" xfId="55075"/>
    <cellStyle name="SAPBEXexcBad8 4 2 4 4" xfId="37348"/>
    <cellStyle name="SAPBEXexcBad8 4 2 5" xfId="8702"/>
    <cellStyle name="SAPBEXexcBad8 4 2 5 2" xfId="19362"/>
    <cellStyle name="SAPBEXexcBad8 4 2 5 2 2" xfId="45776"/>
    <cellStyle name="SAPBEXexcBad8 4 2 5 3" xfId="21159"/>
    <cellStyle name="SAPBEXexcBad8 4 2 5 3 2" xfId="47573"/>
    <cellStyle name="SAPBEXexcBad8 4 2 5 4" xfId="35198"/>
    <cellStyle name="SAPBEXexcBad8 4 2 6" xfId="14641"/>
    <cellStyle name="SAPBEXexcBad8 4 2 6 2" xfId="41061"/>
    <cellStyle name="SAPBEXexcBad8 4 2 7" xfId="25600"/>
    <cellStyle name="SAPBEXexcBad8 4 2 7 2" xfId="52014"/>
    <cellStyle name="SAPBEXexcBad8 4 2 8" xfId="30528"/>
    <cellStyle name="SAPBEXexcBad8 4 3" xfId="4585"/>
    <cellStyle name="SAPBEXexcBad8 4 3 2" xfId="9391"/>
    <cellStyle name="SAPBEXexcBad8 4 3 2 2" xfId="20051"/>
    <cellStyle name="SAPBEXexcBad8 4 3 2 2 2" xfId="46465"/>
    <cellStyle name="SAPBEXexcBad8 4 3 2 3" xfId="28221"/>
    <cellStyle name="SAPBEXexcBad8 4 3 2 3 2" xfId="54635"/>
    <cellStyle name="SAPBEXexcBad8 4 3 2 4" xfId="35887"/>
    <cellStyle name="SAPBEXexcBad8 4 3 3" xfId="15363"/>
    <cellStyle name="SAPBEXexcBad8 4 3 3 2" xfId="41783"/>
    <cellStyle name="SAPBEXexcBad8 4 3 4" xfId="22531"/>
    <cellStyle name="SAPBEXexcBad8 4 3 4 2" xfId="48945"/>
    <cellStyle name="SAPBEXexcBad8 4 3 5" xfId="31255"/>
    <cellStyle name="SAPBEXexcBad8 4 4" xfId="4423"/>
    <cellStyle name="SAPBEXexcBad8 4 4 2" xfId="10038"/>
    <cellStyle name="SAPBEXexcBad8 4 4 2 2" xfId="20698"/>
    <cellStyle name="SAPBEXexcBad8 4 4 2 2 2" xfId="47112"/>
    <cellStyle name="SAPBEXexcBad8 4 4 2 3" xfId="16189"/>
    <cellStyle name="SAPBEXexcBad8 4 4 2 3 2" xfId="42608"/>
    <cellStyle name="SAPBEXexcBad8 4 4 2 4" xfId="36534"/>
    <cellStyle name="SAPBEXexcBad8 4 4 3" xfId="15201"/>
    <cellStyle name="SAPBEXexcBad8 4 4 3 2" xfId="41621"/>
    <cellStyle name="SAPBEXexcBad8 4 4 4" xfId="22719"/>
    <cellStyle name="SAPBEXexcBad8 4 4 4 2" xfId="49133"/>
    <cellStyle name="SAPBEXexcBad8 4 4 5" xfId="31093"/>
    <cellStyle name="SAPBEXexcBad8 4 5" xfId="2860"/>
    <cellStyle name="SAPBEXexcBad8 4 5 2" xfId="10808"/>
    <cellStyle name="SAPBEXexcBad8 4 5 2 2" xfId="21453"/>
    <cellStyle name="SAPBEXexcBad8 4 5 2 2 2" xfId="47867"/>
    <cellStyle name="SAPBEXexcBad8 4 5 2 3" xfId="28542"/>
    <cellStyle name="SAPBEXexcBad8 4 5 2 3 2" xfId="54956"/>
    <cellStyle name="SAPBEXexcBad8 4 5 2 4" xfId="37229"/>
    <cellStyle name="SAPBEXexcBad8 4 5 3" xfId="13652"/>
    <cellStyle name="SAPBEXexcBad8 4 5 3 2" xfId="40072"/>
    <cellStyle name="SAPBEXexcBad8 4 5 4" xfId="22877"/>
    <cellStyle name="SAPBEXexcBad8 4 5 4 2" xfId="49291"/>
    <cellStyle name="SAPBEXexcBad8 4 5 5" xfId="29530"/>
    <cellStyle name="SAPBEXexcBad8 4 6" xfId="6382"/>
    <cellStyle name="SAPBEXexcBad8 4 6 2" xfId="17118"/>
    <cellStyle name="SAPBEXexcBad8 4 6 2 2" xfId="43536"/>
    <cellStyle name="SAPBEXexcBad8 4 6 3" xfId="21962"/>
    <cellStyle name="SAPBEXexcBad8 4 6 3 2" xfId="48376"/>
    <cellStyle name="SAPBEXexcBad8 4 6 4" xfId="33052"/>
    <cellStyle name="SAPBEXexcBad8 4 7" xfId="6997"/>
    <cellStyle name="SAPBEXexcBad8 4 7 2" xfId="22959"/>
    <cellStyle name="SAPBEXexcBad8 4 7 2 2" xfId="49373"/>
    <cellStyle name="SAPBEXexcBad8 4 7 3" xfId="33667"/>
    <cellStyle name="SAPBEXexcBad8 4 8" xfId="7544"/>
    <cellStyle name="SAPBEXexcBad8 4 8 2" xfId="18211"/>
    <cellStyle name="SAPBEXexcBad8 4 8 2 2" xfId="44627"/>
    <cellStyle name="SAPBEXexcBad8 4 8 3" xfId="28106"/>
    <cellStyle name="SAPBEXexcBad8 4 8 3 2" xfId="54520"/>
    <cellStyle name="SAPBEXexcBad8 4 8 4" xfId="34214"/>
    <cellStyle name="SAPBEXexcBad8 4 9" xfId="7760"/>
    <cellStyle name="SAPBEXexcBad8 4 9 2" xfId="18427"/>
    <cellStyle name="SAPBEXexcBad8 4 9 2 2" xfId="44843"/>
    <cellStyle name="SAPBEXexcBad8 4 9 3" xfId="26117"/>
    <cellStyle name="SAPBEXexcBad8 4 9 3 2" xfId="52531"/>
    <cellStyle name="SAPBEXexcBad8 4 9 4" xfId="34430"/>
    <cellStyle name="SAPBEXexcBad8 5" xfId="2067"/>
    <cellStyle name="SAPBEXexcBad8 5 10" xfId="8534"/>
    <cellStyle name="SAPBEXexcBad8 5 10 2" xfId="19194"/>
    <cellStyle name="SAPBEXexcBad8 5 10 2 2" xfId="45608"/>
    <cellStyle name="SAPBEXexcBad8 5 10 3" xfId="17821"/>
    <cellStyle name="SAPBEXexcBad8 5 10 3 2" xfId="44238"/>
    <cellStyle name="SAPBEXexcBad8 5 10 4" xfId="35030"/>
    <cellStyle name="SAPBEXexcBad8 5 11" xfId="11533"/>
    <cellStyle name="SAPBEXexcBad8 5 11 2" xfId="37954"/>
    <cellStyle name="SAPBEXexcBad8 5 12" xfId="25068"/>
    <cellStyle name="SAPBEXexcBad8 5 12 2" xfId="51482"/>
    <cellStyle name="SAPBEXexcBad8 5 2" xfId="4032"/>
    <cellStyle name="SAPBEXexcBad8 5 2 2" xfId="9267"/>
    <cellStyle name="SAPBEXexcBad8 5 2 2 2" xfId="19927"/>
    <cellStyle name="SAPBEXexcBad8 5 2 2 2 2" xfId="46341"/>
    <cellStyle name="SAPBEXexcBad8 5 2 2 3" xfId="11561"/>
    <cellStyle name="SAPBEXexcBad8 5 2 2 3 2" xfId="37982"/>
    <cellStyle name="SAPBEXexcBad8 5 2 2 4" xfId="35763"/>
    <cellStyle name="SAPBEXexcBad8 5 2 3" xfId="14814"/>
    <cellStyle name="SAPBEXexcBad8 5 2 3 2" xfId="41234"/>
    <cellStyle name="SAPBEXexcBad8 5 2 4" xfId="26087"/>
    <cellStyle name="SAPBEXexcBad8 5 2 4 2" xfId="52501"/>
    <cellStyle name="SAPBEXexcBad8 5 2 5" xfId="30702"/>
    <cellStyle name="SAPBEXexcBad8 5 3" xfId="4760"/>
    <cellStyle name="SAPBEXexcBad8 5 3 2" xfId="9622"/>
    <cellStyle name="SAPBEXexcBad8 5 3 2 2" xfId="20282"/>
    <cellStyle name="SAPBEXexcBad8 5 3 2 2 2" xfId="46696"/>
    <cellStyle name="SAPBEXexcBad8 5 3 2 3" xfId="28198"/>
    <cellStyle name="SAPBEXexcBad8 5 3 2 3 2" xfId="54612"/>
    <cellStyle name="SAPBEXexcBad8 5 3 2 4" xfId="36118"/>
    <cellStyle name="SAPBEXexcBad8 5 3 3" xfId="15537"/>
    <cellStyle name="SAPBEXexcBad8 5 3 3 2" xfId="41957"/>
    <cellStyle name="SAPBEXexcBad8 5 3 4" xfId="24699"/>
    <cellStyle name="SAPBEXexcBad8 5 3 4 2" xfId="51113"/>
    <cellStyle name="SAPBEXexcBad8 5 3 5" xfId="31430"/>
    <cellStyle name="SAPBEXexcBad8 5 4" xfId="5340"/>
    <cellStyle name="SAPBEXexcBad8 5 4 2" xfId="10854"/>
    <cellStyle name="SAPBEXexcBad8 5 4 2 2" xfId="21499"/>
    <cellStyle name="SAPBEXexcBad8 5 4 2 2 2" xfId="47913"/>
    <cellStyle name="SAPBEXexcBad8 5 4 2 3" xfId="28588"/>
    <cellStyle name="SAPBEXexcBad8 5 4 2 3 2" xfId="55002"/>
    <cellStyle name="SAPBEXexcBad8 5 4 2 4" xfId="37275"/>
    <cellStyle name="SAPBEXexcBad8 5 4 3" xfId="16113"/>
    <cellStyle name="SAPBEXexcBad8 5 4 3 2" xfId="42532"/>
    <cellStyle name="SAPBEXexcBad8 5 4 4" xfId="23400"/>
    <cellStyle name="SAPBEXexcBad8 5 4 4 2" xfId="49814"/>
    <cellStyle name="SAPBEXexcBad8 5 4 5" xfId="32010"/>
    <cellStyle name="SAPBEXexcBad8 5 5" xfId="5947"/>
    <cellStyle name="SAPBEXexcBad8 5 5 2" xfId="16699"/>
    <cellStyle name="SAPBEXexcBad8 5 5 2 2" xfId="43117"/>
    <cellStyle name="SAPBEXexcBad8 5 5 3" xfId="27133"/>
    <cellStyle name="SAPBEXexcBad8 5 5 3 2" xfId="53547"/>
    <cellStyle name="SAPBEXexcBad8 5 5 4" xfId="32617"/>
    <cellStyle name="SAPBEXexcBad8 5 6" xfId="6547"/>
    <cellStyle name="SAPBEXexcBad8 5 6 2" xfId="17272"/>
    <cellStyle name="SAPBEXexcBad8 5 6 2 2" xfId="43690"/>
    <cellStyle name="SAPBEXexcBad8 5 6 3" xfId="16358"/>
    <cellStyle name="SAPBEXexcBad8 5 6 3 2" xfId="42777"/>
    <cellStyle name="SAPBEXexcBad8 5 6 4" xfId="33217"/>
    <cellStyle name="SAPBEXexcBad8 5 7" xfId="7119"/>
    <cellStyle name="SAPBEXexcBad8 5 7 2" xfId="24146"/>
    <cellStyle name="SAPBEXexcBad8 5 7 2 2" xfId="50560"/>
    <cellStyle name="SAPBEXexcBad8 5 7 3" xfId="33789"/>
    <cellStyle name="SAPBEXexcBad8 5 8" xfId="7678"/>
    <cellStyle name="SAPBEXexcBad8 5 8 2" xfId="18345"/>
    <cellStyle name="SAPBEXexcBad8 5 8 2 2" xfId="44761"/>
    <cellStyle name="SAPBEXexcBad8 5 8 3" xfId="21804"/>
    <cellStyle name="SAPBEXexcBad8 5 8 3 2" xfId="48218"/>
    <cellStyle name="SAPBEXexcBad8 5 8 4" xfId="34348"/>
    <cellStyle name="SAPBEXexcBad8 5 9" xfId="7830"/>
    <cellStyle name="SAPBEXexcBad8 5 9 2" xfId="18497"/>
    <cellStyle name="SAPBEXexcBad8 5 9 2 2" xfId="44912"/>
    <cellStyle name="SAPBEXexcBad8 5 9 3" xfId="26939"/>
    <cellStyle name="SAPBEXexcBad8 5 9 3 2" xfId="53353"/>
    <cellStyle name="SAPBEXexcBad8 5 9 4" xfId="34500"/>
    <cellStyle name="SAPBEXexcBad8 6" xfId="2361"/>
    <cellStyle name="SAPBEXexcBad8 6 10" xfId="18770"/>
    <cellStyle name="SAPBEXexcBad8 6 10 2" xfId="45184"/>
    <cellStyle name="SAPBEXexcBad8 6 11" xfId="23070"/>
    <cellStyle name="SAPBEXexcBad8 6 11 2" xfId="49484"/>
    <cellStyle name="SAPBEXexcBad8 6 2" xfId="4268"/>
    <cellStyle name="SAPBEXexcBad8 6 2 2" xfId="9875"/>
    <cellStyle name="SAPBEXexcBad8 6 2 2 2" xfId="20535"/>
    <cellStyle name="SAPBEXexcBad8 6 2 2 2 2" xfId="46949"/>
    <cellStyle name="SAPBEXexcBad8 6 2 2 3" xfId="22617"/>
    <cellStyle name="SAPBEXexcBad8 6 2 2 3 2" xfId="49031"/>
    <cellStyle name="SAPBEXexcBad8 6 2 2 4" xfId="36371"/>
    <cellStyle name="SAPBEXexcBad8 6 2 3" xfId="15047"/>
    <cellStyle name="SAPBEXexcBad8 6 2 3 2" xfId="41467"/>
    <cellStyle name="SAPBEXexcBad8 6 2 4" xfId="25434"/>
    <cellStyle name="SAPBEXexcBad8 6 2 4 2" xfId="51848"/>
    <cellStyle name="SAPBEXexcBad8 6 2 5" xfId="30938"/>
    <cellStyle name="SAPBEXexcBad8 6 3" xfId="4996"/>
    <cellStyle name="SAPBEXexcBad8 6 3 2" xfId="10354"/>
    <cellStyle name="SAPBEXexcBad8 6 3 2 2" xfId="21014"/>
    <cellStyle name="SAPBEXexcBad8 6 3 2 2 2" xfId="47428"/>
    <cellStyle name="SAPBEXexcBad8 6 3 2 3" xfId="28279"/>
    <cellStyle name="SAPBEXexcBad8 6 3 2 3 2" xfId="54693"/>
    <cellStyle name="SAPBEXexcBad8 6 3 2 4" xfId="36850"/>
    <cellStyle name="SAPBEXexcBad8 6 3 3" xfId="15773"/>
    <cellStyle name="SAPBEXexcBad8 6 3 3 2" xfId="42193"/>
    <cellStyle name="SAPBEXexcBad8 6 3 4" xfId="22443"/>
    <cellStyle name="SAPBEXexcBad8 6 3 4 2" xfId="48857"/>
    <cellStyle name="SAPBEXexcBad8 6 3 5" xfId="31666"/>
    <cellStyle name="SAPBEXexcBad8 6 4" xfId="6189"/>
    <cellStyle name="SAPBEXexcBad8 6 4 2" xfId="10988"/>
    <cellStyle name="SAPBEXexcBad8 6 4 2 2" xfId="21633"/>
    <cellStyle name="SAPBEXexcBad8 6 4 2 2 2" xfId="48047"/>
    <cellStyle name="SAPBEXexcBad8 6 4 2 3" xfId="28722"/>
    <cellStyle name="SAPBEXexcBad8 6 4 2 3 2" xfId="55136"/>
    <cellStyle name="SAPBEXexcBad8 6 4 2 4" xfId="37409"/>
    <cellStyle name="SAPBEXexcBad8 6 4 3" xfId="16930"/>
    <cellStyle name="SAPBEXexcBad8 6 4 3 2" xfId="43348"/>
    <cellStyle name="SAPBEXexcBad8 6 4 4" xfId="11294"/>
    <cellStyle name="SAPBEXexcBad8 6 4 4 2" xfId="37715"/>
    <cellStyle name="SAPBEXexcBad8 6 4 5" xfId="32859"/>
    <cellStyle name="SAPBEXexcBad8 6 5" xfId="6770"/>
    <cellStyle name="SAPBEXexcBad8 6 5 2" xfId="17482"/>
    <cellStyle name="SAPBEXexcBad8 6 5 2 2" xfId="43900"/>
    <cellStyle name="SAPBEXexcBad8 6 5 3" xfId="25341"/>
    <cellStyle name="SAPBEXexcBad8 6 5 3 2" xfId="51755"/>
    <cellStyle name="SAPBEXexcBad8 6 5 4" xfId="33440"/>
    <cellStyle name="SAPBEXexcBad8 6 6" xfId="7330"/>
    <cellStyle name="SAPBEXexcBad8 6 6 2" xfId="17997"/>
    <cellStyle name="SAPBEXexcBad8 6 6 2 2" xfId="44414"/>
    <cellStyle name="SAPBEXexcBad8 6 6 3" xfId="24996"/>
    <cellStyle name="SAPBEXexcBad8 6 6 3 2" xfId="51410"/>
    <cellStyle name="SAPBEXexcBad8 6 6 4" xfId="34000"/>
    <cellStyle name="SAPBEXexcBad8 6 7" xfId="7974"/>
    <cellStyle name="SAPBEXexcBad8 6 7 2" xfId="18641"/>
    <cellStyle name="SAPBEXexcBad8 6 7 2 2" xfId="45056"/>
    <cellStyle name="SAPBEXexcBad8 6 7 3" xfId="16355"/>
    <cellStyle name="SAPBEXexcBad8 6 7 3 2" xfId="42774"/>
    <cellStyle name="SAPBEXexcBad8 6 7 4" xfId="34580"/>
    <cellStyle name="SAPBEXexcBad8 6 8" xfId="8887"/>
    <cellStyle name="SAPBEXexcBad8 6 8 2" xfId="19547"/>
    <cellStyle name="SAPBEXexcBad8 6 8 2 2" xfId="45961"/>
    <cellStyle name="SAPBEXexcBad8 6 8 3" xfId="26122"/>
    <cellStyle name="SAPBEXexcBad8 6 8 3 2" xfId="52536"/>
    <cellStyle name="SAPBEXexcBad8 6 8 4" xfId="35383"/>
    <cellStyle name="SAPBEXexcBad8 6 9" xfId="13160"/>
    <cellStyle name="SAPBEXexcBad8 6 9 2" xfId="39581"/>
    <cellStyle name="SAPBEXexcBad8 7" xfId="3216"/>
    <cellStyle name="SAPBEXexcBad8 7 2" xfId="9576"/>
    <cellStyle name="SAPBEXexcBad8 7 2 2" xfId="20236"/>
    <cellStyle name="SAPBEXexcBad8 7 2 2 2" xfId="46650"/>
    <cellStyle name="SAPBEXexcBad8 7 2 3" xfId="26735"/>
    <cellStyle name="SAPBEXexcBad8 7 2 3 2" xfId="53149"/>
    <cellStyle name="SAPBEXexcBad8 7 2 4" xfId="36072"/>
    <cellStyle name="SAPBEXexcBad8 7 3" xfId="14006"/>
    <cellStyle name="SAPBEXexcBad8 7 3 2" xfId="40426"/>
    <cellStyle name="SAPBEXexcBad8 7 4" xfId="27032"/>
    <cellStyle name="SAPBEXexcBad8 7 4 2" xfId="53446"/>
    <cellStyle name="SAPBEXexcBad8 7 5" xfId="29886"/>
    <cellStyle name="SAPBEXexcBad8 8" xfId="4303"/>
    <cellStyle name="SAPBEXexcBad8 8 2" xfId="10017"/>
    <cellStyle name="SAPBEXexcBad8 8 2 2" xfId="20677"/>
    <cellStyle name="SAPBEXexcBad8 8 2 2 2" xfId="47091"/>
    <cellStyle name="SAPBEXexcBad8 8 2 3" xfId="27785"/>
    <cellStyle name="SAPBEXexcBad8 8 2 3 2" xfId="54199"/>
    <cellStyle name="SAPBEXexcBad8 8 2 4" xfId="36513"/>
    <cellStyle name="SAPBEXexcBad8 8 3" xfId="15082"/>
    <cellStyle name="SAPBEXexcBad8 8 3 2" xfId="41502"/>
    <cellStyle name="SAPBEXexcBad8 8 4" xfId="22629"/>
    <cellStyle name="SAPBEXexcBad8 8 4 2" xfId="49043"/>
    <cellStyle name="SAPBEXexcBad8 8 5" xfId="30973"/>
    <cellStyle name="SAPBEXexcBad8 9" xfId="5067"/>
    <cellStyle name="SAPBEXexcBad8 9 2" xfId="9599"/>
    <cellStyle name="SAPBEXexcBad8 9 2 2" xfId="20259"/>
    <cellStyle name="SAPBEXexcBad8 9 2 2 2" xfId="46673"/>
    <cellStyle name="SAPBEXexcBad8 9 2 3" xfId="17741"/>
    <cellStyle name="SAPBEXexcBad8 9 2 3 2" xfId="44158"/>
    <cellStyle name="SAPBEXexcBad8 9 2 4" xfId="36095"/>
    <cellStyle name="SAPBEXexcBad8 9 3" xfId="15844"/>
    <cellStyle name="SAPBEXexcBad8 9 3 2" xfId="42263"/>
    <cellStyle name="SAPBEXexcBad8 9 4" xfId="22068"/>
    <cellStyle name="SAPBEXexcBad8 9 4 2" xfId="48482"/>
    <cellStyle name="SAPBEXexcBad8 9 5" xfId="31737"/>
    <cellStyle name="SAPBEXexcBad9" xfId="1189"/>
    <cellStyle name="SAPBEXexcBad9 10" xfId="5691"/>
    <cellStyle name="SAPBEXexcBad9 10 2" xfId="16455"/>
    <cellStyle name="SAPBEXexcBad9 10 2 2" xfId="42873"/>
    <cellStyle name="SAPBEXexcBad9 10 3" xfId="27162"/>
    <cellStyle name="SAPBEXexcBad9 10 3 2" xfId="53576"/>
    <cellStyle name="SAPBEXexcBad9 10 4" xfId="32361"/>
    <cellStyle name="SAPBEXexcBad9 11" xfId="4168"/>
    <cellStyle name="SAPBEXexcBad9 11 2" xfId="26324"/>
    <cellStyle name="SAPBEXexcBad9 11 2 2" xfId="52738"/>
    <cellStyle name="SAPBEXexcBad9 11 3" xfId="30838"/>
    <cellStyle name="SAPBEXexcBad9 12" xfId="7108"/>
    <cellStyle name="SAPBEXexcBad9 12 2" xfId="17796"/>
    <cellStyle name="SAPBEXexcBad9 12 2 2" xfId="44213"/>
    <cellStyle name="SAPBEXexcBad9 12 3" xfId="24726"/>
    <cellStyle name="SAPBEXexcBad9 12 3 2" xfId="51140"/>
    <cellStyle name="SAPBEXexcBad9 12 4" xfId="33778"/>
    <cellStyle name="SAPBEXexcBad9 13" xfId="13102"/>
    <cellStyle name="SAPBEXexcBad9 13 2" xfId="39523"/>
    <cellStyle name="SAPBEXexcBad9 14" xfId="24149"/>
    <cellStyle name="SAPBEXexcBad9 14 2" xfId="50563"/>
    <cellStyle name="SAPBEXexcBad9 2" xfId="1510"/>
    <cellStyle name="SAPBEXexcBad9 2 10" xfId="12279"/>
    <cellStyle name="SAPBEXexcBad9 2 10 2" xfId="38700"/>
    <cellStyle name="SAPBEXexcBad9 2 11" xfId="22144"/>
    <cellStyle name="SAPBEXexcBad9 2 11 2" xfId="48558"/>
    <cellStyle name="SAPBEXexcBad9 2 2" xfId="3504"/>
    <cellStyle name="SAPBEXexcBad9 2 2 2" xfId="9016"/>
    <cellStyle name="SAPBEXexcBad9 2 2 2 2" xfId="19676"/>
    <cellStyle name="SAPBEXexcBad9 2 2 2 2 2" xfId="46090"/>
    <cellStyle name="SAPBEXexcBad9 2 2 2 3" xfId="27889"/>
    <cellStyle name="SAPBEXexcBad9 2 2 2 3 2" xfId="54303"/>
    <cellStyle name="SAPBEXexcBad9 2 2 2 4" xfId="35512"/>
    <cellStyle name="SAPBEXexcBad9 2 2 3" xfId="10334"/>
    <cellStyle name="SAPBEXexcBad9 2 2 3 2" xfId="20994"/>
    <cellStyle name="SAPBEXexcBad9 2 2 3 2 2" xfId="47408"/>
    <cellStyle name="SAPBEXexcBad9 2 2 3 3" xfId="11449"/>
    <cellStyle name="SAPBEXexcBad9 2 2 3 3 2" xfId="37870"/>
    <cellStyle name="SAPBEXexcBad9 2 2 3 4" xfId="36830"/>
    <cellStyle name="SAPBEXexcBad9 2 2 4" xfId="8715"/>
    <cellStyle name="SAPBEXexcBad9 2 2 4 2" xfId="19375"/>
    <cellStyle name="SAPBEXexcBad9 2 2 4 2 2" xfId="45789"/>
    <cellStyle name="SAPBEXexcBad9 2 2 4 3" xfId="12481"/>
    <cellStyle name="SAPBEXexcBad9 2 2 4 3 2" xfId="38902"/>
    <cellStyle name="SAPBEXexcBad9 2 2 4 4" xfId="35211"/>
    <cellStyle name="SAPBEXexcBad9 2 2 5" xfId="14289"/>
    <cellStyle name="SAPBEXexcBad9 2 2 5 2" xfId="40709"/>
    <cellStyle name="SAPBEXexcBad9 2 2 6" xfId="23864"/>
    <cellStyle name="SAPBEXexcBad9 2 2 6 2" xfId="50278"/>
    <cellStyle name="SAPBEXexcBad9 2 2 7" xfId="30174"/>
    <cellStyle name="SAPBEXexcBad9 2 3" xfId="2798"/>
    <cellStyle name="SAPBEXexcBad9 2 3 2" xfId="9378"/>
    <cellStyle name="SAPBEXexcBad9 2 3 2 2" xfId="20038"/>
    <cellStyle name="SAPBEXexcBad9 2 3 2 2 2" xfId="46452"/>
    <cellStyle name="SAPBEXexcBad9 2 3 2 3" xfId="21201"/>
    <cellStyle name="SAPBEXexcBad9 2 3 2 3 2" xfId="47615"/>
    <cellStyle name="SAPBEXexcBad9 2 3 2 4" xfId="35874"/>
    <cellStyle name="SAPBEXexcBad9 2 3 3" xfId="13590"/>
    <cellStyle name="SAPBEXexcBad9 2 3 3 2" xfId="40010"/>
    <cellStyle name="SAPBEXexcBad9 2 3 4" xfId="26554"/>
    <cellStyle name="SAPBEXexcBad9 2 3 4 2" xfId="52968"/>
    <cellStyle name="SAPBEXexcBad9 2 3 5" xfId="29468"/>
    <cellStyle name="SAPBEXexcBad9 2 4" xfId="4698"/>
    <cellStyle name="SAPBEXexcBad9 2 4 2" xfId="10443"/>
    <cellStyle name="SAPBEXexcBad9 2 4 2 2" xfId="21103"/>
    <cellStyle name="SAPBEXexcBad9 2 4 2 2 2" xfId="47517"/>
    <cellStyle name="SAPBEXexcBad9 2 4 2 3" xfId="28367"/>
    <cellStyle name="SAPBEXexcBad9 2 4 2 3 2" xfId="54781"/>
    <cellStyle name="SAPBEXexcBad9 2 4 2 4" xfId="36939"/>
    <cellStyle name="SAPBEXexcBad9 2 4 3" xfId="15475"/>
    <cellStyle name="SAPBEXexcBad9 2 4 3 2" xfId="41895"/>
    <cellStyle name="SAPBEXexcBad9 2 4 4" xfId="23285"/>
    <cellStyle name="SAPBEXexcBad9 2 4 4 2" xfId="49699"/>
    <cellStyle name="SAPBEXexcBad9 2 4 5" xfId="31368"/>
    <cellStyle name="SAPBEXexcBad9 2 5" xfId="5273"/>
    <cellStyle name="SAPBEXexcBad9 2 5 2" xfId="16048"/>
    <cellStyle name="SAPBEXexcBad9 2 5 2 2" xfId="42467"/>
    <cellStyle name="SAPBEXexcBad9 2 5 3" xfId="26906"/>
    <cellStyle name="SAPBEXexcBad9 2 5 3 2" xfId="53320"/>
    <cellStyle name="SAPBEXexcBad9 2 5 4" xfId="31943"/>
    <cellStyle name="SAPBEXexcBad9 2 6" xfId="6235"/>
    <cellStyle name="SAPBEXexcBad9 2 6 2" xfId="16976"/>
    <cellStyle name="SAPBEXexcBad9 2 6 2 2" xfId="43394"/>
    <cellStyle name="SAPBEXexcBad9 2 6 3" xfId="16913"/>
    <cellStyle name="SAPBEXexcBad9 2 6 3 2" xfId="43331"/>
    <cellStyle name="SAPBEXexcBad9 2 6 4" xfId="32905"/>
    <cellStyle name="SAPBEXexcBad9 2 7" xfId="6482"/>
    <cellStyle name="SAPBEXexcBad9 2 7 2" xfId="23922"/>
    <cellStyle name="SAPBEXexcBad9 2 7 2 2" xfId="50336"/>
    <cellStyle name="SAPBEXexcBad9 2 7 3" xfId="33152"/>
    <cellStyle name="SAPBEXexcBad9 2 8" xfId="2934"/>
    <cellStyle name="SAPBEXexcBad9 2 8 2" xfId="13726"/>
    <cellStyle name="SAPBEXexcBad9 2 8 2 2" xfId="40146"/>
    <cellStyle name="SAPBEXexcBad9 2 8 3" xfId="22866"/>
    <cellStyle name="SAPBEXexcBad9 2 8 3 2" xfId="49280"/>
    <cellStyle name="SAPBEXexcBad9 2 8 4" xfId="29604"/>
    <cellStyle name="SAPBEXexcBad9 2 9" xfId="6804"/>
    <cellStyle name="SAPBEXexcBad9 2 9 2" xfId="17516"/>
    <cellStyle name="SAPBEXexcBad9 2 9 2 2" xfId="43933"/>
    <cellStyle name="SAPBEXexcBad9 2 9 3" xfId="22392"/>
    <cellStyle name="SAPBEXexcBad9 2 9 3 2" xfId="48806"/>
    <cellStyle name="SAPBEXexcBad9 2 9 4" xfId="33474"/>
    <cellStyle name="SAPBEXexcBad9 3" xfId="1623"/>
    <cellStyle name="SAPBEXexcBad9 3 10" xfId="11940"/>
    <cellStyle name="SAPBEXexcBad9 3 10 2" xfId="38361"/>
    <cellStyle name="SAPBEXexcBad9 3 11" xfId="21985"/>
    <cellStyle name="SAPBEXexcBad9 3 11 2" xfId="48399"/>
    <cellStyle name="SAPBEXexcBad9 3 2" xfId="3616"/>
    <cellStyle name="SAPBEXexcBad9 3 2 2" xfId="9074"/>
    <cellStyle name="SAPBEXexcBad9 3 2 2 2" xfId="19734"/>
    <cellStyle name="SAPBEXexcBad9 3 2 2 2 2" xfId="46148"/>
    <cellStyle name="SAPBEXexcBad9 3 2 2 3" xfId="25968"/>
    <cellStyle name="SAPBEXexcBad9 3 2 2 3 2" xfId="52382"/>
    <cellStyle name="SAPBEXexcBad9 3 2 2 4" xfId="35570"/>
    <cellStyle name="SAPBEXexcBad9 3 2 3" xfId="10391"/>
    <cellStyle name="SAPBEXexcBad9 3 2 3 2" xfId="21051"/>
    <cellStyle name="SAPBEXexcBad9 3 2 3 2 2" xfId="47465"/>
    <cellStyle name="SAPBEXexcBad9 3 2 3 3" xfId="28316"/>
    <cellStyle name="SAPBEXexcBad9 3 2 3 3 2" xfId="54730"/>
    <cellStyle name="SAPBEXexcBad9 3 2 3 4" xfId="36887"/>
    <cellStyle name="SAPBEXexcBad9 3 2 4" xfId="8649"/>
    <cellStyle name="SAPBEXexcBad9 3 2 4 2" xfId="19309"/>
    <cellStyle name="SAPBEXexcBad9 3 2 4 2 2" xfId="45723"/>
    <cellStyle name="SAPBEXexcBad9 3 2 4 3" xfId="17728"/>
    <cellStyle name="SAPBEXexcBad9 3 2 4 3 2" xfId="44145"/>
    <cellStyle name="SAPBEXexcBad9 3 2 4 4" xfId="35145"/>
    <cellStyle name="SAPBEXexcBad9 3 2 5" xfId="14401"/>
    <cellStyle name="SAPBEXexcBad9 3 2 5 2" xfId="40821"/>
    <cellStyle name="SAPBEXexcBad9 3 2 6" xfId="24934"/>
    <cellStyle name="SAPBEXexcBad9 3 2 6 2" xfId="51348"/>
    <cellStyle name="SAPBEXexcBad9 3 2 7" xfId="30286"/>
    <cellStyle name="SAPBEXexcBad9 3 3" xfId="2706"/>
    <cellStyle name="SAPBEXexcBad9 3 3 2" xfId="9443"/>
    <cellStyle name="SAPBEXexcBad9 3 3 2 2" xfId="20103"/>
    <cellStyle name="SAPBEXexcBad9 3 3 2 2 2" xfId="46517"/>
    <cellStyle name="SAPBEXexcBad9 3 3 2 3" xfId="12578"/>
    <cellStyle name="SAPBEXexcBad9 3 3 2 3 2" xfId="38999"/>
    <cellStyle name="SAPBEXexcBad9 3 3 2 4" xfId="35939"/>
    <cellStyle name="SAPBEXexcBad9 3 3 3" xfId="13498"/>
    <cellStyle name="SAPBEXexcBad9 3 3 3 2" xfId="39918"/>
    <cellStyle name="SAPBEXexcBad9 3 3 4" xfId="24774"/>
    <cellStyle name="SAPBEXexcBad9 3 3 4 2" xfId="51188"/>
    <cellStyle name="SAPBEXexcBad9 3 3 5" xfId="29376"/>
    <cellStyle name="SAPBEXexcBad9 3 4" xfId="3078"/>
    <cellStyle name="SAPBEXexcBad9 3 4 2" xfId="10364"/>
    <cellStyle name="SAPBEXexcBad9 3 4 2 2" xfId="21024"/>
    <cellStyle name="SAPBEXexcBad9 3 4 2 2 2" xfId="47438"/>
    <cellStyle name="SAPBEXexcBad9 3 4 2 3" xfId="28289"/>
    <cellStyle name="SAPBEXexcBad9 3 4 2 3 2" xfId="54703"/>
    <cellStyle name="SAPBEXexcBad9 3 4 2 4" xfId="36860"/>
    <cellStyle name="SAPBEXexcBad9 3 4 3" xfId="13870"/>
    <cellStyle name="SAPBEXexcBad9 3 4 3 2" xfId="40290"/>
    <cellStyle name="SAPBEXexcBad9 3 4 4" xfId="25611"/>
    <cellStyle name="SAPBEXexcBad9 3 4 4 2" xfId="52025"/>
    <cellStyle name="SAPBEXexcBad9 3 4 5" xfId="29748"/>
    <cellStyle name="SAPBEXexcBad9 3 5" xfId="2890"/>
    <cellStyle name="SAPBEXexcBad9 3 5 2" xfId="13682"/>
    <cellStyle name="SAPBEXexcBad9 3 5 2 2" xfId="40102"/>
    <cellStyle name="SAPBEXexcBad9 3 5 3" xfId="24235"/>
    <cellStyle name="SAPBEXexcBad9 3 5 3 2" xfId="50649"/>
    <cellStyle name="SAPBEXexcBad9 3 5 4" xfId="29560"/>
    <cellStyle name="SAPBEXexcBad9 3 6" xfId="2858"/>
    <cellStyle name="SAPBEXexcBad9 3 6 2" xfId="13650"/>
    <cellStyle name="SAPBEXexcBad9 3 6 2 2" xfId="40070"/>
    <cellStyle name="SAPBEXexcBad9 3 6 3" xfId="23436"/>
    <cellStyle name="SAPBEXexcBad9 3 6 3 2" xfId="49850"/>
    <cellStyle name="SAPBEXexcBad9 3 6 4" xfId="29528"/>
    <cellStyle name="SAPBEXexcBad9 3 7" xfId="6644"/>
    <cellStyle name="SAPBEXexcBad9 3 7 2" xfId="11155"/>
    <cellStyle name="SAPBEXexcBad9 3 7 2 2" xfId="37576"/>
    <cellStyle name="SAPBEXexcBad9 3 7 3" xfId="33314"/>
    <cellStyle name="SAPBEXexcBad9 3 8" xfId="6074"/>
    <cellStyle name="SAPBEXexcBad9 3 8 2" xfId="16825"/>
    <cellStyle name="SAPBEXexcBad9 3 8 2 2" xfId="43243"/>
    <cellStyle name="SAPBEXexcBad9 3 8 3" xfId="28121"/>
    <cellStyle name="SAPBEXexcBad9 3 8 3 2" xfId="54535"/>
    <cellStyle name="SAPBEXexcBad9 3 8 4" xfId="32744"/>
    <cellStyle name="SAPBEXexcBad9 3 9" xfId="5595"/>
    <cellStyle name="SAPBEXexcBad9 3 9 2" xfId="16362"/>
    <cellStyle name="SAPBEXexcBad9 3 9 2 2" xfId="42781"/>
    <cellStyle name="SAPBEXexcBad9 3 9 3" xfId="28072"/>
    <cellStyle name="SAPBEXexcBad9 3 9 3 2" xfId="54486"/>
    <cellStyle name="SAPBEXexcBad9 3 9 4" xfId="32265"/>
    <cellStyle name="SAPBEXexcBad9 4" xfId="1882"/>
    <cellStyle name="SAPBEXexcBad9 4 10" xfId="11698"/>
    <cellStyle name="SAPBEXexcBad9 4 10 2" xfId="38119"/>
    <cellStyle name="SAPBEXexcBad9 4 11" xfId="26833"/>
    <cellStyle name="SAPBEXexcBad9 4 11 2" xfId="53247"/>
    <cellStyle name="SAPBEXexcBad9 4 2" xfId="3859"/>
    <cellStyle name="SAPBEXexcBad9 4 2 2" xfId="9266"/>
    <cellStyle name="SAPBEXexcBad9 4 2 2 2" xfId="19926"/>
    <cellStyle name="SAPBEXexcBad9 4 2 2 2 2" xfId="46340"/>
    <cellStyle name="SAPBEXexcBad9 4 2 2 3" xfId="26782"/>
    <cellStyle name="SAPBEXexcBad9 4 2 2 3 2" xfId="53196"/>
    <cellStyle name="SAPBEXexcBad9 4 2 2 4" xfId="35762"/>
    <cellStyle name="SAPBEXexcBad9 4 2 3" xfId="14642"/>
    <cellStyle name="SAPBEXexcBad9 4 2 3 2" xfId="41062"/>
    <cellStyle name="SAPBEXexcBad9 4 2 4" xfId="25191"/>
    <cellStyle name="SAPBEXexcBad9 4 2 4 2" xfId="51605"/>
    <cellStyle name="SAPBEXexcBad9 4 2 5" xfId="30529"/>
    <cellStyle name="SAPBEXexcBad9 4 3" xfId="4586"/>
    <cellStyle name="SAPBEXexcBad9 4 3 2" xfId="9601"/>
    <cellStyle name="SAPBEXexcBad9 4 3 2 2" xfId="20261"/>
    <cellStyle name="SAPBEXexcBad9 4 3 2 2 2" xfId="46675"/>
    <cellStyle name="SAPBEXexcBad9 4 3 2 3" xfId="17842"/>
    <cellStyle name="SAPBEXexcBad9 4 3 2 3 2" xfId="44259"/>
    <cellStyle name="SAPBEXexcBad9 4 3 2 4" xfId="36097"/>
    <cellStyle name="SAPBEXexcBad9 4 3 3" xfId="15364"/>
    <cellStyle name="SAPBEXexcBad9 4 3 3 2" xfId="41784"/>
    <cellStyle name="SAPBEXexcBad9 4 3 4" xfId="26095"/>
    <cellStyle name="SAPBEXexcBad9 4 3 4 2" xfId="52509"/>
    <cellStyle name="SAPBEXexcBad9 4 3 5" xfId="31256"/>
    <cellStyle name="SAPBEXexcBad9 4 4" xfId="4848"/>
    <cellStyle name="SAPBEXexcBad9 4 4 2" xfId="15625"/>
    <cellStyle name="SAPBEXexcBad9 4 4 2 2" xfId="42045"/>
    <cellStyle name="SAPBEXexcBad9 4 4 3" xfId="27586"/>
    <cellStyle name="SAPBEXexcBad9 4 4 3 2" xfId="54000"/>
    <cellStyle name="SAPBEXexcBad9 4 4 4" xfId="31518"/>
    <cellStyle name="SAPBEXexcBad9 4 5" xfId="4435"/>
    <cellStyle name="SAPBEXexcBad9 4 5 2" xfId="15213"/>
    <cellStyle name="SAPBEXexcBad9 4 5 2 2" xfId="41633"/>
    <cellStyle name="SAPBEXexcBad9 4 5 3" xfId="27547"/>
    <cellStyle name="SAPBEXexcBad9 4 5 3 2" xfId="53961"/>
    <cellStyle name="SAPBEXexcBad9 4 5 4" xfId="31105"/>
    <cellStyle name="SAPBEXexcBad9 4 6" xfId="6383"/>
    <cellStyle name="SAPBEXexcBad9 4 6 2" xfId="17119"/>
    <cellStyle name="SAPBEXexcBad9 4 6 2 2" xfId="43537"/>
    <cellStyle name="SAPBEXexcBad9 4 6 3" xfId="21939"/>
    <cellStyle name="SAPBEXexcBad9 4 6 3 2" xfId="48353"/>
    <cellStyle name="SAPBEXexcBad9 4 6 4" xfId="33053"/>
    <cellStyle name="SAPBEXexcBad9 4 7" xfId="6998"/>
    <cellStyle name="SAPBEXexcBad9 4 7 2" xfId="11418"/>
    <cellStyle name="SAPBEXexcBad9 4 7 2 2" xfId="37839"/>
    <cellStyle name="SAPBEXexcBad9 4 7 3" xfId="33668"/>
    <cellStyle name="SAPBEXexcBad9 4 8" xfId="7545"/>
    <cellStyle name="SAPBEXexcBad9 4 8 2" xfId="18212"/>
    <cellStyle name="SAPBEXexcBad9 4 8 2 2" xfId="44628"/>
    <cellStyle name="SAPBEXexcBad9 4 8 3" xfId="27542"/>
    <cellStyle name="SAPBEXexcBad9 4 8 3 2" xfId="53956"/>
    <cellStyle name="SAPBEXexcBad9 4 8 4" xfId="34215"/>
    <cellStyle name="SAPBEXexcBad9 4 9" xfId="7257"/>
    <cellStyle name="SAPBEXexcBad9 4 9 2" xfId="17924"/>
    <cellStyle name="SAPBEXexcBad9 4 9 2 2" xfId="44341"/>
    <cellStyle name="SAPBEXexcBad9 4 9 3" xfId="27322"/>
    <cellStyle name="SAPBEXexcBad9 4 9 3 2" xfId="53736"/>
    <cellStyle name="SAPBEXexcBad9 4 9 4" xfId="33927"/>
    <cellStyle name="SAPBEXexcBad9 5" xfId="2068"/>
    <cellStyle name="SAPBEXexcBad9 5 10" xfId="11532"/>
    <cellStyle name="SAPBEXexcBad9 5 10 2" xfId="37953"/>
    <cellStyle name="SAPBEXexcBad9 5 11" xfId="24349"/>
    <cellStyle name="SAPBEXexcBad9 5 11 2" xfId="50763"/>
    <cellStyle name="SAPBEXexcBad9 5 2" xfId="4033"/>
    <cellStyle name="SAPBEXexcBad9 5 2 2" xfId="9874"/>
    <cellStyle name="SAPBEXexcBad9 5 2 2 2" xfId="20534"/>
    <cellStyle name="SAPBEXexcBad9 5 2 2 2 2" xfId="46948"/>
    <cellStyle name="SAPBEXexcBad9 5 2 2 3" xfId="24127"/>
    <cellStyle name="SAPBEXexcBad9 5 2 2 3 2" xfId="50541"/>
    <cellStyle name="SAPBEXexcBad9 5 2 2 4" xfId="36370"/>
    <cellStyle name="SAPBEXexcBad9 5 2 3" xfId="14815"/>
    <cellStyle name="SAPBEXexcBad9 5 2 3 2" xfId="41235"/>
    <cellStyle name="SAPBEXexcBad9 5 2 4" xfId="25560"/>
    <cellStyle name="SAPBEXexcBad9 5 2 4 2" xfId="51974"/>
    <cellStyle name="SAPBEXexcBad9 5 2 5" xfId="30703"/>
    <cellStyle name="SAPBEXexcBad9 5 3" xfId="4761"/>
    <cellStyle name="SAPBEXexcBad9 5 3 2" xfId="10098"/>
    <cellStyle name="SAPBEXexcBad9 5 3 2 2" xfId="20758"/>
    <cellStyle name="SAPBEXexcBad9 5 3 2 2 2" xfId="47172"/>
    <cellStyle name="SAPBEXexcBad9 5 3 2 3" xfId="14948"/>
    <cellStyle name="SAPBEXexcBad9 5 3 2 3 2" xfId="41368"/>
    <cellStyle name="SAPBEXexcBad9 5 3 2 4" xfId="36594"/>
    <cellStyle name="SAPBEXexcBad9 5 3 3" xfId="15538"/>
    <cellStyle name="SAPBEXexcBad9 5 3 3 2" xfId="41958"/>
    <cellStyle name="SAPBEXexcBad9 5 3 4" xfId="25491"/>
    <cellStyle name="SAPBEXexcBad9 5 3 4 2" xfId="51905"/>
    <cellStyle name="SAPBEXexcBad9 5 3 5" xfId="31431"/>
    <cellStyle name="SAPBEXexcBad9 5 4" xfId="5341"/>
    <cellStyle name="SAPBEXexcBad9 5 4 2" xfId="16114"/>
    <cellStyle name="SAPBEXexcBad9 5 4 2 2" xfId="42533"/>
    <cellStyle name="SAPBEXexcBad9 5 4 3" xfId="26818"/>
    <cellStyle name="SAPBEXexcBad9 5 4 3 2" xfId="53232"/>
    <cellStyle name="SAPBEXexcBad9 5 4 4" xfId="32011"/>
    <cellStyle name="SAPBEXexcBad9 5 5" xfId="5948"/>
    <cellStyle name="SAPBEXexcBad9 5 5 2" xfId="16700"/>
    <cellStyle name="SAPBEXexcBad9 5 5 2 2" xfId="43118"/>
    <cellStyle name="SAPBEXexcBad9 5 5 3" xfId="23392"/>
    <cellStyle name="SAPBEXexcBad9 5 5 3 2" xfId="49806"/>
    <cellStyle name="SAPBEXexcBad9 5 5 4" xfId="32618"/>
    <cellStyle name="SAPBEXexcBad9 5 6" xfId="6548"/>
    <cellStyle name="SAPBEXexcBad9 5 6 2" xfId="17273"/>
    <cellStyle name="SAPBEXexcBad9 5 6 2 2" xfId="43691"/>
    <cellStyle name="SAPBEXexcBad9 5 6 3" xfId="24824"/>
    <cellStyle name="SAPBEXexcBad9 5 6 3 2" xfId="51238"/>
    <cellStyle name="SAPBEXexcBad9 5 6 4" xfId="33218"/>
    <cellStyle name="SAPBEXexcBad9 5 7" xfId="7120"/>
    <cellStyle name="SAPBEXexcBad9 5 7 2" xfId="22613"/>
    <cellStyle name="SAPBEXexcBad9 5 7 2 2" xfId="49027"/>
    <cellStyle name="SAPBEXexcBad9 5 7 3" xfId="33790"/>
    <cellStyle name="SAPBEXexcBad9 5 8" xfId="7679"/>
    <cellStyle name="SAPBEXexcBad9 5 8 2" xfId="18346"/>
    <cellStyle name="SAPBEXexcBad9 5 8 2 2" xfId="44762"/>
    <cellStyle name="SAPBEXexcBad9 5 8 3" xfId="26357"/>
    <cellStyle name="SAPBEXexcBad9 5 8 3 2" xfId="52771"/>
    <cellStyle name="SAPBEXexcBad9 5 8 4" xfId="34349"/>
    <cellStyle name="SAPBEXexcBad9 5 9" xfId="7831"/>
    <cellStyle name="SAPBEXexcBad9 5 9 2" xfId="18498"/>
    <cellStyle name="SAPBEXexcBad9 5 9 2 2" xfId="44913"/>
    <cellStyle name="SAPBEXexcBad9 5 9 3" xfId="21806"/>
    <cellStyle name="SAPBEXexcBad9 5 9 3 2" xfId="48220"/>
    <cellStyle name="SAPBEXexcBad9 5 9 4" xfId="34501"/>
    <cellStyle name="SAPBEXexcBad9 6" xfId="1811"/>
    <cellStyle name="SAPBEXexcBad9 6 10" xfId="11769"/>
    <cellStyle name="SAPBEXexcBad9 6 10 2" xfId="38190"/>
    <cellStyle name="SAPBEXexcBad9 6 11" xfId="25530"/>
    <cellStyle name="SAPBEXexcBad9 6 11 2" xfId="51944"/>
    <cellStyle name="SAPBEXexcBad9 6 2" xfId="3788"/>
    <cellStyle name="SAPBEXexcBad9 6 2 2" xfId="14571"/>
    <cellStyle name="SAPBEXexcBad9 6 2 2 2" xfId="40991"/>
    <cellStyle name="SAPBEXexcBad9 6 2 3" xfId="25099"/>
    <cellStyle name="SAPBEXexcBad9 6 2 3 2" xfId="51513"/>
    <cellStyle name="SAPBEXexcBad9 6 2 4" xfId="30458"/>
    <cellStyle name="SAPBEXexcBad9 6 3" xfId="4515"/>
    <cellStyle name="SAPBEXexcBad9 6 3 2" xfId="15293"/>
    <cellStyle name="SAPBEXexcBad9 6 3 2 2" xfId="41713"/>
    <cellStyle name="SAPBEXexcBad9 6 3 3" xfId="22530"/>
    <cellStyle name="SAPBEXexcBad9 6 3 3 2" xfId="48944"/>
    <cellStyle name="SAPBEXexcBad9 6 3 4" xfId="31185"/>
    <cellStyle name="SAPBEXexcBad9 6 4" xfId="4209"/>
    <cellStyle name="SAPBEXexcBad9 6 4 2" xfId="14988"/>
    <cellStyle name="SAPBEXexcBad9 6 4 2 2" xfId="41408"/>
    <cellStyle name="SAPBEXexcBad9 6 4 3" xfId="25186"/>
    <cellStyle name="SAPBEXexcBad9 6 4 3 2" xfId="51600"/>
    <cellStyle name="SAPBEXexcBad9 6 4 4" xfId="30879"/>
    <cellStyle name="SAPBEXexcBad9 6 5" xfId="4342"/>
    <cellStyle name="SAPBEXexcBad9 6 5 2" xfId="15120"/>
    <cellStyle name="SAPBEXexcBad9 6 5 2 2" xfId="41540"/>
    <cellStyle name="SAPBEXexcBad9 6 5 3" xfId="24136"/>
    <cellStyle name="SAPBEXexcBad9 6 5 3 2" xfId="50550"/>
    <cellStyle name="SAPBEXexcBad9 6 5 4" xfId="31012"/>
    <cellStyle name="SAPBEXexcBad9 6 6" xfId="5728"/>
    <cellStyle name="SAPBEXexcBad9 6 6 2" xfId="16490"/>
    <cellStyle name="SAPBEXexcBad9 6 6 2 2" xfId="42908"/>
    <cellStyle name="SAPBEXexcBad9 6 6 3" xfId="22756"/>
    <cellStyle name="SAPBEXexcBad9 6 6 3 2" xfId="49170"/>
    <cellStyle name="SAPBEXexcBad9 6 6 4" xfId="32398"/>
    <cellStyle name="SAPBEXexcBad9 6 7" xfId="6630"/>
    <cellStyle name="SAPBEXexcBad9 6 7 2" xfId="12053"/>
    <cellStyle name="SAPBEXexcBad9 6 7 2 2" xfId="38474"/>
    <cellStyle name="SAPBEXexcBad9 6 7 3" xfId="33300"/>
    <cellStyle name="SAPBEXexcBad9 6 8" xfId="7474"/>
    <cellStyle name="SAPBEXexcBad9 6 8 2" xfId="18141"/>
    <cellStyle name="SAPBEXexcBad9 6 8 2 2" xfId="44557"/>
    <cellStyle name="SAPBEXexcBad9 6 8 3" xfId="27225"/>
    <cellStyle name="SAPBEXexcBad9 6 8 3 2" xfId="53639"/>
    <cellStyle name="SAPBEXexcBad9 6 8 4" xfId="34144"/>
    <cellStyle name="SAPBEXexcBad9 6 9" xfId="3407"/>
    <cellStyle name="SAPBEXexcBad9 6 9 2" xfId="14193"/>
    <cellStyle name="SAPBEXexcBad9 6 9 2 2" xfId="40613"/>
    <cellStyle name="SAPBEXexcBad9 6 9 3" xfId="22622"/>
    <cellStyle name="SAPBEXexcBad9 6 9 3 2" xfId="49036"/>
    <cellStyle name="SAPBEXexcBad9 6 9 4" xfId="30077"/>
    <cellStyle name="SAPBEXexcBad9 7" xfId="2362"/>
    <cellStyle name="SAPBEXexcBad9 7 10" xfId="11288"/>
    <cellStyle name="SAPBEXexcBad9 7 10 2" xfId="37709"/>
    <cellStyle name="SAPBEXexcBad9 7 11" xfId="22185"/>
    <cellStyle name="SAPBEXexcBad9 7 11 2" xfId="48599"/>
    <cellStyle name="SAPBEXexcBad9 7 2" xfId="4269"/>
    <cellStyle name="SAPBEXexcBad9 7 2 2" xfId="15048"/>
    <cellStyle name="SAPBEXexcBad9 7 2 2 2" xfId="41468"/>
    <cellStyle name="SAPBEXexcBad9 7 2 3" xfId="24483"/>
    <cellStyle name="SAPBEXexcBad9 7 2 3 2" xfId="50897"/>
    <cellStyle name="SAPBEXexcBad9 7 2 4" xfId="30939"/>
    <cellStyle name="SAPBEXexcBad9 7 3" xfId="4997"/>
    <cellStyle name="SAPBEXexcBad9 7 3 2" xfId="15774"/>
    <cellStyle name="SAPBEXexcBad9 7 3 2 2" xfId="42194"/>
    <cellStyle name="SAPBEXexcBad9 7 3 3" xfId="24345"/>
    <cellStyle name="SAPBEXexcBad9 7 3 3 2" xfId="50759"/>
    <cellStyle name="SAPBEXexcBad9 7 3 4" xfId="31667"/>
    <cellStyle name="SAPBEXexcBad9 7 4" xfId="6190"/>
    <cellStyle name="SAPBEXexcBad9 7 4 2" xfId="16931"/>
    <cellStyle name="SAPBEXexcBad9 7 4 2 2" xfId="43349"/>
    <cellStyle name="SAPBEXexcBad9 7 4 3" xfId="24603"/>
    <cellStyle name="SAPBEXexcBad9 7 4 3 2" xfId="51017"/>
    <cellStyle name="SAPBEXexcBad9 7 4 4" xfId="32860"/>
    <cellStyle name="SAPBEXexcBad9 7 5" xfId="6771"/>
    <cellStyle name="SAPBEXexcBad9 7 5 2" xfId="17483"/>
    <cellStyle name="SAPBEXexcBad9 7 5 2 2" xfId="43901"/>
    <cellStyle name="SAPBEXexcBad9 7 5 3" xfId="24021"/>
    <cellStyle name="SAPBEXexcBad9 7 5 3 2" xfId="50435"/>
    <cellStyle name="SAPBEXexcBad9 7 5 4" xfId="33441"/>
    <cellStyle name="SAPBEXexcBad9 7 6" xfId="7331"/>
    <cellStyle name="SAPBEXexcBad9 7 6 2" xfId="17998"/>
    <cellStyle name="SAPBEXexcBad9 7 6 2 2" xfId="44415"/>
    <cellStyle name="SAPBEXexcBad9 7 6 3" xfId="28172"/>
    <cellStyle name="SAPBEXexcBad9 7 6 3 2" xfId="54586"/>
    <cellStyle name="SAPBEXexcBad9 7 6 4" xfId="34001"/>
    <cellStyle name="SAPBEXexcBad9 7 7" xfId="7975"/>
    <cellStyle name="SAPBEXexcBad9 7 7 2" xfId="18642"/>
    <cellStyle name="SAPBEXexcBad9 7 7 2 2" xfId="45057"/>
    <cellStyle name="SAPBEXexcBad9 7 7 3" xfId="12160"/>
    <cellStyle name="SAPBEXexcBad9 7 7 3 2" xfId="38581"/>
    <cellStyle name="SAPBEXexcBad9 7 7 4" xfId="34581"/>
    <cellStyle name="SAPBEXexcBad9 7 8" xfId="10273"/>
    <cellStyle name="SAPBEXexcBad9 7 8 2" xfId="20933"/>
    <cellStyle name="SAPBEXexcBad9 7 8 2 2" xfId="47347"/>
    <cellStyle name="SAPBEXexcBad9 7 8 3" xfId="12243"/>
    <cellStyle name="SAPBEXexcBad9 7 8 3 2" xfId="38664"/>
    <cellStyle name="SAPBEXexcBad9 7 8 4" xfId="36769"/>
    <cellStyle name="SAPBEXexcBad9 7 9" xfId="13161"/>
    <cellStyle name="SAPBEXexcBad9 7 9 2" xfId="39582"/>
    <cellStyle name="SAPBEXexcBad9 8" xfId="3217"/>
    <cellStyle name="SAPBEXexcBad9 8 2" xfId="14007"/>
    <cellStyle name="SAPBEXexcBad9 8 2 2" xfId="40427"/>
    <cellStyle name="SAPBEXexcBad9 8 3" xfId="25712"/>
    <cellStyle name="SAPBEXexcBad9 8 3 2" xfId="52126"/>
    <cellStyle name="SAPBEXexcBad9 8 4" xfId="29887"/>
    <cellStyle name="SAPBEXexcBad9 9" xfId="4893"/>
    <cellStyle name="SAPBEXexcBad9 9 2" xfId="15670"/>
    <cellStyle name="SAPBEXexcBad9 9 2 2" xfId="42090"/>
    <cellStyle name="SAPBEXexcBad9 9 3" xfId="22847"/>
    <cellStyle name="SAPBEXexcBad9 9 3 2" xfId="49261"/>
    <cellStyle name="SAPBEXexcBad9 9 4" xfId="31563"/>
    <cellStyle name="SAPBEXexcCritical4" xfId="1190"/>
    <cellStyle name="SAPBEXexcCritical4 10" xfId="6664"/>
    <cellStyle name="SAPBEXexcCritical4 10 2" xfId="22018"/>
    <cellStyle name="SAPBEXexcCritical4 10 2 2" xfId="48432"/>
    <cellStyle name="SAPBEXexcCritical4 10 3" xfId="33334"/>
    <cellStyle name="SAPBEXexcCritical4 11" xfId="6497"/>
    <cellStyle name="SAPBEXexcCritical4 11 2" xfId="17227"/>
    <cellStyle name="SAPBEXexcCritical4 11 2 2" xfId="43645"/>
    <cellStyle name="SAPBEXexcCritical4 11 3" xfId="24247"/>
    <cellStyle name="SAPBEXexcCritical4 11 3 2" xfId="50661"/>
    <cellStyle name="SAPBEXexcCritical4 11 4" xfId="33167"/>
    <cellStyle name="SAPBEXexcCritical4 12" xfId="8259"/>
    <cellStyle name="SAPBEXexcCritical4 12 2" xfId="18920"/>
    <cellStyle name="SAPBEXexcCritical4 12 2 2" xfId="45334"/>
    <cellStyle name="SAPBEXexcCritical4 12 3" xfId="12446"/>
    <cellStyle name="SAPBEXexcCritical4 12 3 2" xfId="38867"/>
    <cellStyle name="SAPBEXexcCritical4 12 4" xfId="34772"/>
    <cellStyle name="SAPBEXexcCritical4 13" xfId="12129"/>
    <cellStyle name="SAPBEXexcCritical4 13 2" xfId="38550"/>
    <cellStyle name="SAPBEXexcCritical4 14" xfId="23714"/>
    <cellStyle name="SAPBEXexcCritical4 14 2" xfId="50128"/>
    <cellStyle name="SAPBEXexcCritical4 2" xfId="1511"/>
    <cellStyle name="SAPBEXexcCritical4 2 10" xfId="8408"/>
    <cellStyle name="SAPBEXexcCritical4 2 10 2" xfId="19068"/>
    <cellStyle name="SAPBEXexcCritical4 2 10 2 2" xfId="45482"/>
    <cellStyle name="SAPBEXexcCritical4 2 10 3" xfId="16345"/>
    <cellStyle name="SAPBEXexcCritical4 2 10 3 2" xfId="42764"/>
    <cellStyle name="SAPBEXexcCritical4 2 10 4" xfId="34904"/>
    <cellStyle name="SAPBEXexcCritical4 2 11" xfId="12278"/>
    <cellStyle name="SAPBEXexcCritical4 2 11 2" xfId="38699"/>
    <cellStyle name="SAPBEXexcCritical4 2 12" xfId="23894"/>
    <cellStyle name="SAPBEXexcCritical4 2 12 2" xfId="50308"/>
    <cellStyle name="SAPBEXexcCritical4 2 2" xfId="3505"/>
    <cellStyle name="SAPBEXexcCritical4 2 2 2" xfId="9674"/>
    <cellStyle name="SAPBEXexcCritical4 2 2 2 2" xfId="20334"/>
    <cellStyle name="SAPBEXexcCritical4 2 2 2 2 2" xfId="46748"/>
    <cellStyle name="SAPBEXexcCritical4 2 2 2 3" xfId="12811"/>
    <cellStyle name="SAPBEXexcCritical4 2 2 2 3 2" xfId="39232"/>
    <cellStyle name="SAPBEXexcCritical4 2 2 2 4" xfId="36170"/>
    <cellStyle name="SAPBEXexcCritical4 2 2 3" xfId="10110"/>
    <cellStyle name="SAPBEXexcCritical4 2 2 3 2" xfId="20770"/>
    <cellStyle name="SAPBEXexcCritical4 2 2 3 2 2" xfId="47184"/>
    <cellStyle name="SAPBEXexcCritical4 2 2 3 3" xfId="27803"/>
    <cellStyle name="SAPBEXexcCritical4 2 2 3 3 2" xfId="54217"/>
    <cellStyle name="SAPBEXexcCritical4 2 2 3 4" xfId="36606"/>
    <cellStyle name="SAPBEXexcCritical4 2 2 4" xfId="10939"/>
    <cellStyle name="SAPBEXexcCritical4 2 2 4 2" xfId="21584"/>
    <cellStyle name="SAPBEXexcCritical4 2 2 4 2 2" xfId="47998"/>
    <cellStyle name="SAPBEXexcCritical4 2 2 4 3" xfId="28673"/>
    <cellStyle name="SAPBEXexcCritical4 2 2 4 3 2" xfId="55087"/>
    <cellStyle name="SAPBEXexcCritical4 2 2 4 4" xfId="37360"/>
    <cellStyle name="SAPBEXexcCritical4 2 2 5" xfId="8716"/>
    <cellStyle name="SAPBEXexcCritical4 2 2 5 2" xfId="19376"/>
    <cellStyle name="SAPBEXexcCritical4 2 2 5 2 2" xfId="45790"/>
    <cellStyle name="SAPBEXexcCritical4 2 2 5 3" xfId="25861"/>
    <cellStyle name="SAPBEXexcCritical4 2 2 5 3 2" xfId="52275"/>
    <cellStyle name="SAPBEXexcCritical4 2 2 5 4" xfId="35212"/>
    <cellStyle name="SAPBEXexcCritical4 2 2 6" xfId="14290"/>
    <cellStyle name="SAPBEXexcCritical4 2 2 6 2" xfId="40710"/>
    <cellStyle name="SAPBEXexcCritical4 2 2 7" xfId="27642"/>
    <cellStyle name="SAPBEXexcCritical4 2 2 7 2" xfId="54056"/>
    <cellStyle name="SAPBEXexcCritical4 2 2 8" xfId="30175"/>
    <cellStyle name="SAPBEXexcCritical4 2 3" xfId="2797"/>
    <cellStyle name="SAPBEXexcCritical4 2 3 2" xfId="9377"/>
    <cellStyle name="SAPBEXexcCritical4 2 3 2 2" xfId="20037"/>
    <cellStyle name="SAPBEXexcCritical4 2 3 2 2 2" xfId="46451"/>
    <cellStyle name="SAPBEXexcCritical4 2 3 2 3" xfId="28222"/>
    <cellStyle name="SAPBEXexcCritical4 2 3 2 3 2" xfId="54636"/>
    <cellStyle name="SAPBEXexcCritical4 2 3 2 4" xfId="35873"/>
    <cellStyle name="SAPBEXexcCritical4 2 3 3" xfId="13589"/>
    <cellStyle name="SAPBEXexcCritical4 2 3 3 2" xfId="40009"/>
    <cellStyle name="SAPBEXexcCritical4 2 3 4" xfId="27434"/>
    <cellStyle name="SAPBEXexcCritical4 2 3 4 2" xfId="53848"/>
    <cellStyle name="SAPBEXexcCritical4 2 3 5" xfId="29467"/>
    <cellStyle name="SAPBEXexcCritical4 2 4" xfId="4325"/>
    <cellStyle name="SAPBEXexcCritical4 2 4 2" xfId="9759"/>
    <cellStyle name="SAPBEXexcCritical4 2 4 2 2" xfId="20419"/>
    <cellStyle name="SAPBEXexcCritical4 2 4 2 2 2" xfId="46833"/>
    <cellStyle name="SAPBEXexcCritical4 2 4 2 3" xfId="28182"/>
    <cellStyle name="SAPBEXexcCritical4 2 4 2 3 2" xfId="54596"/>
    <cellStyle name="SAPBEXexcCritical4 2 4 2 4" xfId="36255"/>
    <cellStyle name="SAPBEXexcCritical4 2 4 3" xfId="15103"/>
    <cellStyle name="SAPBEXexcCritical4 2 4 3 2" xfId="41523"/>
    <cellStyle name="SAPBEXexcCritical4 2 4 4" xfId="22454"/>
    <cellStyle name="SAPBEXexcCritical4 2 4 4 2" xfId="48868"/>
    <cellStyle name="SAPBEXexcCritical4 2 4 5" xfId="30995"/>
    <cellStyle name="SAPBEXexcCritical4 2 5" xfId="4451"/>
    <cellStyle name="SAPBEXexcCritical4 2 5 2" xfId="10729"/>
    <cellStyle name="SAPBEXexcCritical4 2 5 2 2" xfId="21374"/>
    <cellStyle name="SAPBEXexcCritical4 2 5 2 2 2" xfId="47788"/>
    <cellStyle name="SAPBEXexcCritical4 2 5 2 3" xfId="28469"/>
    <cellStyle name="SAPBEXexcCritical4 2 5 2 3 2" xfId="54883"/>
    <cellStyle name="SAPBEXexcCritical4 2 5 2 4" xfId="37150"/>
    <cellStyle name="SAPBEXexcCritical4 2 5 3" xfId="15229"/>
    <cellStyle name="SAPBEXexcCritical4 2 5 3 2" xfId="41649"/>
    <cellStyle name="SAPBEXexcCritical4 2 5 4" xfId="22452"/>
    <cellStyle name="SAPBEXexcCritical4 2 5 4 2" xfId="48866"/>
    <cellStyle name="SAPBEXexcCritical4 2 5 5" xfId="31121"/>
    <cellStyle name="SAPBEXexcCritical4 2 6" xfId="3948"/>
    <cellStyle name="SAPBEXexcCritical4 2 6 2" xfId="14731"/>
    <cellStyle name="SAPBEXexcCritical4 2 6 2 2" xfId="41151"/>
    <cellStyle name="SAPBEXexcCritical4 2 6 3" xfId="26267"/>
    <cellStyle name="SAPBEXexcCritical4 2 6 3 2" xfId="52681"/>
    <cellStyle name="SAPBEXexcCritical4 2 6 4" xfId="30618"/>
    <cellStyle name="SAPBEXexcCritical4 2 7" xfId="5901"/>
    <cellStyle name="SAPBEXexcCritical4 2 7 2" xfId="27544"/>
    <cellStyle name="SAPBEXexcCritical4 2 7 2 2" xfId="53958"/>
    <cellStyle name="SAPBEXexcCritical4 2 7 3" xfId="32571"/>
    <cellStyle name="SAPBEXexcCritical4 2 8" xfId="2935"/>
    <cellStyle name="SAPBEXexcCritical4 2 8 2" xfId="13727"/>
    <cellStyle name="SAPBEXexcCritical4 2 8 2 2" xfId="40147"/>
    <cellStyle name="SAPBEXexcCritical4 2 8 3" xfId="26493"/>
    <cellStyle name="SAPBEXexcCritical4 2 8 3 2" xfId="52907"/>
    <cellStyle name="SAPBEXexcCritical4 2 8 4" xfId="29605"/>
    <cellStyle name="SAPBEXexcCritical4 2 9" xfId="4472"/>
    <cellStyle name="SAPBEXexcCritical4 2 9 2" xfId="15250"/>
    <cellStyle name="SAPBEXexcCritical4 2 9 2 2" xfId="41670"/>
    <cellStyle name="SAPBEXexcCritical4 2 9 3" xfId="23034"/>
    <cellStyle name="SAPBEXexcCritical4 2 9 3 2" xfId="49448"/>
    <cellStyle name="SAPBEXexcCritical4 2 9 4" xfId="31142"/>
    <cellStyle name="SAPBEXexcCritical4 3" xfId="1624"/>
    <cellStyle name="SAPBEXexcCritical4 3 10" xfId="8342"/>
    <cellStyle name="SAPBEXexcCritical4 3 10 2" xfId="19002"/>
    <cellStyle name="SAPBEXexcCritical4 3 10 2 2" xfId="45416"/>
    <cellStyle name="SAPBEXexcCritical4 3 10 3" xfId="16871"/>
    <cellStyle name="SAPBEXexcCritical4 3 10 3 2" xfId="43289"/>
    <cellStyle name="SAPBEXexcCritical4 3 10 4" xfId="34838"/>
    <cellStyle name="SAPBEXexcCritical4 3 11" xfId="11939"/>
    <cellStyle name="SAPBEXexcCritical4 3 11 2" xfId="38360"/>
    <cellStyle name="SAPBEXexcCritical4 3 12" xfId="21974"/>
    <cellStyle name="SAPBEXexcCritical4 3 12 2" xfId="48388"/>
    <cellStyle name="SAPBEXexcCritical4 3 2" xfId="3617"/>
    <cellStyle name="SAPBEXexcCritical4 3 2 2" xfId="9075"/>
    <cellStyle name="SAPBEXexcCritical4 3 2 2 2" xfId="19735"/>
    <cellStyle name="SAPBEXexcCritical4 3 2 2 2 2" xfId="46149"/>
    <cellStyle name="SAPBEXexcCritical4 3 2 2 3" xfId="28245"/>
    <cellStyle name="SAPBEXexcCritical4 3 2 2 3 2" xfId="54659"/>
    <cellStyle name="SAPBEXexcCritical4 3 2 2 4" xfId="35571"/>
    <cellStyle name="SAPBEXexcCritical4 3 2 3" xfId="10189"/>
    <cellStyle name="SAPBEXexcCritical4 3 2 3 2" xfId="20849"/>
    <cellStyle name="SAPBEXexcCritical4 3 2 3 2 2" xfId="47263"/>
    <cellStyle name="SAPBEXexcCritical4 3 2 3 3" xfId="14969"/>
    <cellStyle name="SAPBEXexcCritical4 3 2 3 3 2" xfId="41389"/>
    <cellStyle name="SAPBEXexcCritical4 3 2 3 4" xfId="36685"/>
    <cellStyle name="SAPBEXexcCritical4 3 2 4" xfId="10880"/>
    <cellStyle name="SAPBEXexcCritical4 3 2 4 2" xfId="21525"/>
    <cellStyle name="SAPBEXexcCritical4 3 2 4 2 2" xfId="47939"/>
    <cellStyle name="SAPBEXexcCritical4 3 2 4 3" xfId="28614"/>
    <cellStyle name="SAPBEXexcCritical4 3 2 4 3 2" xfId="55028"/>
    <cellStyle name="SAPBEXexcCritical4 3 2 4 4" xfId="37301"/>
    <cellStyle name="SAPBEXexcCritical4 3 2 5" xfId="8648"/>
    <cellStyle name="SAPBEXexcCritical4 3 2 5 2" xfId="19308"/>
    <cellStyle name="SAPBEXexcCritical4 3 2 5 2 2" xfId="45722"/>
    <cellStyle name="SAPBEXexcCritical4 3 2 5 3" xfId="12796"/>
    <cellStyle name="SAPBEXexcCritical4 3 2 5 3 2" xfId="39217"/>
    <cellStyle name="SAPBEXexcCritical4 3 2 5 4" xfId="35144"/>
    <cellStyle name="SAPBEXexcCritical4 3 2 6" xfId="14402"/>
    <cellStyle name="SAPBEXexcCritical4 3 2 6 2" xfId="40822"/>
    <cellStyle name="SAPBEXexcCritical4 3 2 7" xfId="28148"/>
    <cellStyle name="SAPBEXexcCritical4 3 2 7 2" xfId="54562"/>
    <cellStyle name="SAPBEXexcCritical4 3 2 8" xfId="30287"/>
    <cellStyle name="SAPBEXexcCritical4 3 3" xfId="2705"/>
    <cellStyle name="SAPBEXexcCritical4 3 3 2" xfId="9444"/>
    <cellStyle name="SAPBEXexcCritical4 3 3 2 2" xfId="20104"/>
    <cellStyle name="SAPBEXexcCritical4 3 3 2 2 2" xfId="46518"/>
    <cellStyle name="SAPBEXexcCritical4 3 3 2 3" xfId="25939"/>
    <cellStyle name="SAPBEXexcCritical4 3 3 2 3 2" xfId="52353"/>
    <cellStyle name="SAPBEXexcCritical4 3 3 2 4" xfId="35940"/>
    <cellStyle name="SAPBEXexcCritical4 3 3 3" xfId="13497"/>
    <cellStyle name="SAPBEXexcCritical4 3 3 3 2" xfId="39917"/>
    <cellStyle name="SAPBEXexcCritical4 3 3 4" xfId="25207"/>
    <cellStyle name="SAPBEXexcCritical4 3 3 4 2" xfId="51621"/>
    <cellStyle name="SAPBEXexcCritical4 3 3 5" xfId="29375"/>
    <cellStyle name="SAPBEXexcCritical4 3 4" xfId="5192"/>
    <cellStyle name="SAPBEXexcCritical4 3 4 2" xfId="10109"/>
    <cellStyle name="SAPBEXexcCritical4 3 4 2 2" xfId="20769"/>
    <cellStyle name="SAPBEXexcCritical4 3 4 2 2 2" xfId="47183"/>
    <cellStyle name="SAPBEXexcCritical4 3 4 2 3" xfId="27768"/>
    <cellStyle name="SAPBEXexcCritical4 3 4 2 3 2" xfId="54182"/>
    <cellStyle name="SAPBEXexcCritical4 3 4 2 4" xfId="36605"/>
    <cellStyle name="SAPBEXexcCritical4 3 4 3" xfId="15967"/>
    <cellStyle name="SAPBEXexcCritical4 3 4 3 2" xfId="42386"/>
    <cellStyle name="SAPBEXexcCritical4 3 4 4" xfId="27499"/>
    <cellStyle name="SAPBEXexcCritical4 3 4 4 2" xfId="53913"/>
    <cellStyle name="SAPBEXexcCritical4 3 4 5" xfId="31862"/>
    <cellStyle name="SAPBEXexcCritical4 3 5" xfId="4938"/>
    <cellStyle name="SAPBEXexcCritical4 3 5 2" xfId="10772"/>
    <cellStyle name="SAPBEXexcCritical4 3 5 2 2" xfId="21417"/>
    <cellStyle name="SAPBEXexcCritical4 3 5 2 2 2" xfId="47831"/>
    <cellStyle name="SAPBEXexcCritical4 3 5 2 3" xfId="28506"/>
    <cellStyle name="SAPBEXexcCritical4 3 5 2 3 2" xfId="54920"/>
    <cellStyle name="SAPBEXexcCritical4 3 5 2 4" xfId="37193"/>
    <cellStyle name="SAPBEXexcCritical4 3 5 3" xfId="15715"/>
    <cellStyle name="SAPBEXexcCritical4 3 5 3 2" xfId="42135"/>
    <cellStyle name="SAPBEXexcCritical4 3 5 4" xfId="25329"/>
    <cellStyle name="SAPBEXexcCritical4 3 5 4 2" xfId="51743"/>
    <cellStyle name="SAPBEXexcCritical4 3 5 5" xfId="31608"/>
    <cellStyle name="SAPBEXexcCritical4 3 6" xfId="5082"/>
    <cellStyle name="SAPBEXexcCritical4 3 6 2" xfId="15859"/>
    <cellStyle name="SAPBEXexcCritical4 3 6 2 2" xfId="42278"/>
    <cellStyle name="SAPBEXexcCritical4 3 6 3" xfId="23495"/>
    <cellStyle name="SAPBEXexcCritical4 3 6 3 2" xfId="49909"/>
    <cellStyle name="SAPBEXexcCritical4 3 6 4" xfId="31752"/>
    <cellStyle name="SAPBEXexcCritical4 3 7" xfId="3334"/>
    <cellStyle name="SAPBEXexcCritical4 3 7 2" xfId="26572"/>
    <cellStyle name="SAPBEXexcCritical4 3 7 2 2" xfId="52986"/>
    <cellStyle name="SAPBEXexcCritical4 3 7 3" xfId="30004"/>
    <cellStyle name="SAPBEXexcCritical4 3 8" xfId="3753"/>
    <cellStyle name="SAPBEXexcCritical4 3 8 2" xfId="14536"/>
    <cellStyle name="SAPBEXexcCritical4 3 8 2 2" xfId="40956"/>
    <cellStyle name="SAPBEXexcCritical4 3 8 3" xfId="26043"/>
    <cellStyle name="SAPBEXexcCritical4 3 8 3 2" xfId="52457"/>
    <cellStyle name="SAPBEXexcCritical4 3 8 4" xfId="30423"/>
    <cellStyle name="SAPBEXexcCritical4 3 9" xfId="4911"/>
    <cellStyle name="SAPBEXexcCritical4 3 9 2" xfId="15688"/>
    <cellStyle name="SAPBEXexcCritical4 3 9 2 2" xfId="42108"/>
    <cellStyle name="SAPBEXexcCritical4 3 9 3" xfId="26962"/>
    <cellStyle name="SAPBEXexcCritical4 3 9 3 2" xfId="53376"/>
    <cellStyle name="SAPBEXexcCritical4 3 9 4" xfId="31581"/>
    <cellStyle name="SAPBEXexcCritical4 4" xfId="1883"/>
    <cellStyle name="SAPBEXexcCritical4 4 10" xfId="8480"/>
    <cellStyle name="SAPBEXexcCritical4 4 10 2" xfId="19140"/>
    <cellStyle name="SAPBEXexcCritical4 4 10 2 2" xfId="45554"/>
    <cellStyle name="SAPBEXexcCritical4 4 10 3" xfId="17657"/>
    <cellStyle name="SAPBEXexcCritical4 4 10 3 2" xfId="44074"/>
    <cellStyle name="SAPBEXexcCritical4 4 10 4" xfId="34976"/>
    <cellStyle name="SAPBEXexcCritical4 4 11" xfId="11697"/>
    <cellStyle name="SAPBEXexcCritical4 4 11 2" xfId="38118"/>
    <cellStyle name="SAPBEXexcCritical4 4 12" xfId="21757"/>
    <cellStyle name="SAPBEXexcCritical4 4 12 2" xfId="48171"/>
    <cellStyle name="SAPBEXexcCritical4 4 2" xfId="3860"/>
    <cellStyle name="SAPBEXexcCritical4 4 2 2" xfId="8940"/>
    <cellStyle name="SAPBEXexcCritical4 4 2 2 2" xfId="19600"/>
    <cellStyle name="SAPBEXexcCritical4 4 2 2 2 2" xfId="46014"/>
    <cellStyle name="SAPBEXexcCritical4 4 2 2 3" xfId="12211"/>
    <cellStyle name="SAPBEXexcCritical4 4 2 2 3 2" xfId="38632"/>
    <cellStyle name="SAPBEXexcCritical4 4 2 2 4" xfId="35436"/>
    <cellStyle name="SAPBEXexcCritical4 4 2 3" xfId="9913"/>
    <cellStyle name="SAPBEXexcCritical4 4 2 3 2" xfId="20573"/>
    <cellStyle name="SAPBEXexcCritical4 4 2 3 2 2" xfId="46987"/>
    <cellStyle name="SAPBEXexcCritical4 4 2 3 3" xfId="22368"/>
    <cellStyle name="SAPBEXexcCritical4 4 2 3 3 2" xfId="48782"/>
    <cellStyle name="SAPBEXexcCritical4 4 2 3 4" xfId="36409"/>
    <cellStyle name="SAPBEXexcCritical4 4 2 4" xfId="10957"/>
    <cellStyle name="SAPBEXexcCritical4 4 2 4 2" xfId="21602"/>
    <cellStyle name="SAPBEXexcCritical4 4 2 4 2 2" xfId="48016"/>
    <cellStyle name="SAPBEXexcCritical4 4 2 4 3" xfId="28691"/>
    <cellStyle name="SAPBEXexcCritical4 4 2 4 3 2" xfId="55105"/>
    <cellStyle name="SAPBEXexcCritical4 4 2 4 4" xfId="37378"/>
    <cellStyle name="SAPBEXexcCritical4 4 2 5" xfId="8796"/>
    <cellStyle name="SAPBEXexcCritical4 4 2 5 2" xfId="19456"/>
    <cellStyle name="SAPBEXexcCritical4 4 2 5 2 2" xfId="45870"/>
    <cellStyle name="SAPBEXexcCritical4 4 2 5 3" xfId="24696"/>
    <cellStyle name="SAPBEXexcCritical4 4 2 5 3 2" xfId="51110"/>
    <cellStyle name="SAPBEXexcCritical4 4 2 5 4" xfId="35292"/>
    <cellStyle name="SAPBEXexcCritical4 4 2 6" xfId="14643"/>
    <cellStyle name="SAPBEXexcCritical4 4 2 6 2" xfId="41063"/>
    <cellStyle name="SAPBEXexcCritical4 4 2 7" xfId="24758"/>
    <cellStyle name="SAPBEXexcCritical4 4 2 7 2" xfId="51172"/>
    <cellStyle name="SAPBEXexcCritical4 4 2 8" xfId="30530"/>
    <cellStyle name="SAPBEXexcCritical4 4 3" xfId="4587"/>
    <cellStyle name="SAPBEXexcCritical4 4 3 2" xfId="9297"/>
    <cellStyle name="SAPBEXexcCritical4 4 3 2 2" xfId="19957"/>
    <cellStyle name="SAPBEXexcCritical4 4 3 2 2 2" xfId="46371"/>
    <cellStyle name="SAPBEXexcCritical4 4 3 2 3" xfId="25955"/>
    <cellStyle name="SAPBEXexcCritical4 4 3 2 3 2" xfId="52369"/>
    <cellStyle name="SAPBEXexcCritical4 4 3 2 4" xfId="35793"/>
    <cellStyle name="SAPBEXexcCritical4 4 3 3" xfId="15365"/>
    <cellStyle name="SAPBEXexcCritical4 4 3 3 2" xfId="41785"/>
    <cellStyle name="SAPBEXexcCritical4 4 3 4" xfId="22940"/>
    <cellStyle name="SAPBEXexcCritical4 4 3 4 2" xfId="49354"/>
    <cellStyle name="SAPBEXexcCritical4 4 3 5" xfId="31257"/>
    <cellStyle name="SAPBEXexcCritical4 4 4" xfId="3383"/>
    <cellStyle name="SAPBEXexcCritical4 4 4 2" xfId="10042"/>
    <cellStyle name="SAPBEXexcCritical4 4 4 2 2" xfId="20702"/>
    <cellStyle name="SAPBEXexcCritical4 4 4 2 2 2" xfId="47116"/>
    <cellStyle name="SAPBEXexcCritical4 4 4 2 3" xfId="13062"/>
    <cellStyle name="SAPBEXexcCritical4 4 4 2 3 2" xfId="39483"/>
    <cellStyle name="SAPBEXexcCritical4 4 4 2 4" xfId="36538"/>
    <cellStyle name="SAPBEXexcCritical4 4 4 3" xfId="14170"/>
    <cellStyle name="SAPBEXexcCritical4 4 4 3 2" xfId="40590"/>
    <cellStyle name="SAPBEXexcCritical4 4 4 4" xfId="23911"/>
    <cellStyle name="SAPBEXexcCritical4 4 4 4 2" xfId="50325"/>
    <cellStyle name="SAPBEXexcCritical4 4 4 5" xfId="30053"/>
    <cellStyle name="SAPBEXexcCritical4 4 5" xfId="2859"/>
    <cellStyle name="SAPBEXexcCritical4 4 5 2" xfId="10820"/>
    <cellStyle name="SAPBEXexcCritical4 4 5 2 2" xfId="21465"/>
    <cellStyle name="SAPBEXexcCritical4 4 5 2 2 2" xfId="47879"/>
    <cellStyle name="SAPBEXexcCritical4 4 5 2 3" xfId="28554"/>
    <cellStyle name="SAPBEXexcCritical4 4 5 2 3 2" xfId="54968"/>
    <cellStyle name="SAPBEXexcCritical4 4 5 2 4" xfId="37241"/>
    <cellStyle name="SAPBEXexcCritical4 4 5 3" xfId="13651"/>
    <cellStyle name="SAPBEXexcCritical4 4 5 3 2" xfId="40071"/>
    <cellStyle name="SAPBEXexcCritical4 4 5 4" xfId="27247"/>
    <cellStyle name="SAPBEXexcCritical4 4 5 4 2" xfId="53661"/>
    <cellStyle name="SAPBEXexcCritical4 4 5 5" xfId="29529"/>
    <cellStyle name="SAPBEXexcCritical4 4 6" xfId="6384"/>
    <cellStyle name="SAPBEXexcCritical4 4 6 2" xfId="17120"/>
    <cellStyle name="SAPBEXexcCritical4 4 6 2 2" xfId="43538"/>
    <cellStyle name="SAPBEXexcCritical4 4 6 3" xfId="23585"/>
    <cellStyle name="SAPBEXexcCritical4 4 6 3 2" xfId="49999"/>
    <cellStyle name="SAPBEXexcCritical4 4 6 4" xfId="33054"/>
    <cellStyle name="SAPBEXexcCritical4 4 7" xfId="6999"/>
    <cellStyle name="SAPBEXexcCritical4 4 7 2" xfId="24402"/>
    <cellStyle name="SAPBEXexcCritical4 4 7 2 2" xfId="50816"/>
    <cellStyle name="SAPBEXexcCritical4 4 7 3" xfId="33669"/>
    <cellStyle name="SAPBEXexcCritical4 4 8" xfId="7546"/>
    <cellStyle name="SAPBEXexcCritical4 4 8 2" xfId="18213"/>
    <cellStyle name="SAPBEXexcCritical4 4 8 2 2" xfId="44629"/>
    <cellStyle name="SAPBEXexcCritical4 4 8 3" xfId="26616"/>
    <cellStyle name="SAPBEXexcCritical4 4 8 3 2" xfId="53030"/>
    <cellStyle name="SAPBEXexcCritical4 4 8 4" xfId="34216"/>
    <cellStyle name="SAPBEXexcCritical4 4 9" xfId="7259"/>
    <cellStyle name="SAPBEXexcCritical4 4 9 2" xfId="17926"/>
    <cellStyle name="SAPBEXexcCritical4 4 9 2 2" xfId="44343"/>
    <cellStyle name="SAPBEXexcCritical4 4 9 3" xfId="27290"/>
    <cellStyle name="SAPBEXexcCritical4 4 9 3 2" xfId="53704"/>
    <cellStyle name="SAPBEXexcCritical4 4 9 4" xfId="33929"/>
    <cellStyle name="SAPBEXexcCritical4 5" xfId="2069"/>
    <cellStyle name="SAPBEXexcCritical4 5 10" xfId="8535"/>
    <cellStyle name="SAPBEXexcCritical4 5 10 2" xfId="19195"/>
    <cellStyle name="SAPBEXexcCritical4 5 10 2 2" xfId="45609"/>
    <cellStyle name="SAPBEXexcCritical4 5 10 3" xfId="12732"/>
    <cellStyle name="SAPBEXexcCritical4 5 10 3 2" xfId="39153"/>
    <cellStyle name="SAPBEXexcCritical4 5 10 4" xfId="35031"/>
    <cellStyle name="SAPBEXexcCritical4 5 11" xfId="11531"/>
    <cellStyle name="SAPBEXexcCritical4 5 11 2" xfId="37952"/>
    <cellStyle name="SAPBEXexcCritical4 5 12" xfId="23897"/>
    <cellStyle name="SAPBEXexcCritical4 5 12 2" xfId="50311"/>
    <cellStyle name="SAPBEXexcCritical4 5 2" xfId="4034"/>
    <cellStyle name="SAPBEXexcCritical4 5 2 2" xfId="9265"/>
    <cellStyle name="SAPBEXexcCritical4 5 2 2 2" xfId="19925"/>
    <cellStyle name="SAPBEXexcCritical4 5 2 2 2 2" xfId="46339"/>
    <cellStyle name="SAPBEXexcCritical4 5 2 2 3" xfId="13071"/>
    <cellStyle name="SAPBEXexcCritical4 5 2 2 3 2" xfId="39492"/>
    <cellStyle name="SAPBEXexcCritical4 5 2 2 4" xfId="35761"/>
    <cellStyle name="SAPBEXexcCritical4 5 2 3" xfId="14816"/>
    <cellStyle name="SAPBEXexcCritical4 5 2 3 2" xfId="41236"/>
    <cellStyle name="SAPBEXexcCritical4 5 2 4" xfId="25245"/>
    <cellStyle name="SAPBEXexcCritical4 5 2 4 2" xfId="51659"/>
    <cellStyle name="SAPBEXexcCritical4 5 2 5" xfId="30704"/>
    <cellStyle name="SAPBEXexcCritical4 5 3" xfId="4762"/>
    <cellStyle name="SAPBEXexcCritical4 5 3 2" xfId="9619"/>
    <cellStyle name="SAPBEXexcCritical4 5 3 2 2" xfId="20279"/>
    <cellStyle name="SAPBEXexcCritical4 5 3 2 2 2" xfId="46693"/>
    <cellStyle name="SAPBEXexcCritical4 5 3 2 3" xfId="16100"/>
    <cellStyle name="SAPBEXexcCritical4 5 3 2 3 2" xfId="42519"/>
    <cellStyle name="SAPBEXexcCritical4 5 3 2 4" xfId="36115"/>
    <cellStyle name="SAPBEXexcCritical4 5 3 3" xfId="15539"/>
    <cellStyle name="SAPBEXexcCritical4 5 3 3 2" xfId="41959"/>
    <cellStyle name="SAPBEXexcCritical4 5 3 4" xfId="25095"/>
    <cellStyle name="SAPBEXexcCritical4 5 3 4 2" xfId="51509"/>
    <cellStyle name="SAPBEXexcCritical4 5 3 5" xfId="31432"/>
    <cellStyle name="SAPBEXexcCritical4 5 4" xfId="5342"/>
    <cellStyle name="SAPBEXexcCritical4 5 4 2" xfId="10855"/>
    <cellStyle name="SAPBEXexcCritical4 5 4 2 2" xfId="21500"/>
    <cellStyle name="SAPBEXexcCritical4 5 4 2 2 2" xfId="47914"/>
    <cellStyle name="SAPBEXexcCritical4 5 4 2 3" xfId="28589"/>
    <cellStyle name="SAPBEXexcCritical4 5 4 2 3 2" xfId="55003"/>
    <cellStyle name="SAPBEXexcCritical4 5 4 2 4" xfId="37276"/>
    <cellStyle name="SAPBEXexcCritical4 5 4 3" xfId="16115"/>
    <cellStyle name="SAPBEXexcCritical4 5 4 3 2" xfId="42534"/>
    <cellStyle name="SAPBEXexcCritical4 5 4 4" xfId="22841"/>
    <cellStyle name="SAPBEXexcCritical4 5 4 4 2" xfId="49255"/>
    <cellStyle name="SAPBEXexcCritical4 5 4 5" xfId="32012"/>
    <cellStyle name="SAPBEXexcCritical4 5 5" xfId="5949"/>
    <cellStyle name="SAPBEXexcCritical4 5 5 2" xfId="16701"/>
    <cellStyle name="SAPBEXexcCritical4 5 5 2 2" xfId="43119"/>
    <cellStyle name="SAPBEXexcCritical4 5 5 3" xfId="26826"/>
    <cellStyle name="SAPBEXexcCritical4 5 5 3 2" xfId="53240"/>
    <cellStyle name="SAPBEXexcCritical4 5 5 4" xfId="32619"/>
    <cellStyle name="SAPBEXexcCritical4 5 6" xfId="6549"/>
    <cellStyle name="SAPBEXexcCritical4 5 6 2" xfId="17274"/>
    <cellStyle name="SAPBEXexcCritical4 5 6 2 2" xfId="43692"/>
    <cellStyle name="SAPBEXexcCritical4 5 6 3" xfId="23372"/>
    <cellStyle name="SAPBEXexcCritical4 5 6 3 2" xfId="49786"/>
    <cellStyle name="SAPBEXexcCritical4 5 6 4" xfId="33219"/>
    <cellStyle name="SAPBEXexcCritical4 5 7" xfId="7121"/>
    <cellStyle name="SAPBEXexcCritical4 5 7 2" xfId="22287"/>
    <cellStyle name="SAPBEXexcCritical4 5 7 2 2" xfId="48701"/>
    <cellStyle name="SAPBEXexcCritical4 5 7 3" xfId="33791"/>
    <cellStyle name="SAPBEXexcCritical4 5 8" xfId="7680"/>
    <cellStyle name="SAPBEXexcCritical4 5 8 2" xfId="18347"/>
    <cellStyle name="SAPBEXexcCritical4 5 8 2 2" xfId="44763"/>
    <cellStyle name="SAPBEXexcCritical4 5 8 3" xfId="28082"/>
    <cellStyle name="SAPBEXexcCritical4 5 8 3 2" xfId="54496"/>
    <cellStyle name="SAPBEXexcCritical4 5 8 4" xfId="34350"/>
    <cellStyle name="SAPBEXexcCritical4 5 9" xfId="7832"/>
    <cellStyle name="SAPBEXexcCritical4 5 9 2" xfId="18499"/>
    <cellStyle name="SAPBEXexcCritical4 5 9 2 2" xfId="44914"/>
    <cellStyle name="SAPBEXexcCritical4 5 9 3" xfId="26359"/>
    <cellStyle name="SAPBEXexcCritical4 5 9 3 2" xfId="52773"/>
    <cellStyle name="SAPBEXexcCritical4 5 9 4" xfId="34502"/>
    <cellStyle name="SAPBEXexcCritical4 6" xfId="2363"/>
    <cellStyle name="SAPBEXexcCritical4 6 10" xfId="21179"/>
    <cellStyle name="SAPBEXexcCritical4 6 10 2" xfId="47593"/>
    <cellStyle name="SAPBEXexcCritical4 6 11" xfId="23260"/>
    <cellStyle name="SAPBEXexcCritical4 6 11 2" xfId="49674"/>
    <cellStyle name="SAPBEXexcCritical4 6 2" xfId="4270"/>
    <cellStyle name="SAPBEXexcCritical4 6 2 2" xfId="9873"/>
    <cellStyle name="SAPBEXexcCritical4 6 2 2 2" xfId="20533"/>
    <cellStyle name="SAPBEXexcCritical4 6 2 2 2 2" xfId="46947"/>
    <cellStyle name="SAPBEXexcCritical4 6 2 2 3" xfId="23945"/>
    <cellStyle name="SAPBEXexcCritical4 6 2 2 3 2" xfId="50359"/>
    <cellStyle name="SAPBEXexcCritical4 6 2 2 4" xfId="36369"/>
    <cellStyle name="SAPBEXexcCritical4 6 2 3" xfId="15049"/>
    <cellStyle name="SAPBEXexcCritical4 6 2 3 2" xfId="41469"/>
    <cellStyle name="SAPBEXexcCritical4 6 2 4" xfId="24137"/>
    <cellStyle name="SAPBEXexcCritical4 6 2 4 2" xfId="50551"/>
    <cellStyle name="SAPBEXexcCritical4 6 2 5" xfId="30940"/>
    <cellStyle name="SAPBEXexcCritical4 6 3" xfId="4998"/>
    <cellStyle name="SAPBEXexcCritical4 6 3 2" xfId="9931"/>
    <cellStyle name="SAPBEXexcCritical4 6 3 2 2" xfId="20591"/>
    <cellStyle name="SAPBEXexcCritical4 6 3 2 2 2" xfId="47005"/>
    <cellStyle name="SAPBEXexcCritical4 6 3 2 3" xfId="24394"/>
    <cellStyle name="SAPBEXexcCritical4 6 3 2 3 2" xfId="50808"/>
    <cellStyle name="SAPBEXexcCritical4 6 3 2 4" xfId="36427"/>
    <cellStyle name="SAPBEXexcCritical4 6 3 3" xfId="15775"/>
    <cellStyle name="SAPBEXexcCritical4 6 3 3 2" xfId="42195"/>
    <cellStyle name="SAPBEXexcCritical4 6 3 4" xfId="24708"/>
    <cellStyle name="SAPBEXexcCritical4 6 3 4 2" xfId="51122"/>
    <cellStyle name="SAPBEXexcCritical4 6 3 5" xfId="31668"/>
    <cellStyle name="SAPBEXexcCritical4 6 4" xfId="6191"/>
    <cellStyle name="SAPBEXexcCritical4 6 4 2" xfId="10987"/>
    <cellStyle name="SAPBEXexcCritical4 6 4 2 2" xfId="21632"/>
    <cellStyle name="SAPBEXexcCritical4 6 4 2 2 2" xfId="48046"/>
    <cellStyle name="SAPBEXexcCritical4 6 4 2 3" xfId="28721"/>
    <cellStyle name="SAPBEXexcCritical4 6 4 2 3 2" xfId="55135"/>
    <cellStyle name="SAPBEXexcCritical4 6 4 2 4" xfId="37408"/>
    <cellStyle name="SAPBEXexcCritical4 6 4 3" xfId="16932"/>
    <cellStyle name="SAPBEXexcCritical4 6 4 3 2" xfId="43350"/>
    <cellStyle name="SAPBEXexcCritical4 6 4 4" xfId="24809"/>
    <cellStyle name="SAPBEXexcCritical4 6 4 4 2" xfId="51223"/>
    <cellStyle name="SAPBEXexcCritical4 6 4 5" xfId="32861"/>
    <cellStyle name="SAPBEXexcCritical4 6 5" xfId="6772"/>
    <cellStyle name="SAPBEXexcCritical4 6 5 2" xfId="17484"/>
    <cellStyle name="SAPBEXexcCritical4 6 5 2 2" xfId="43902"/>
    <cellStyle name="SAPBEXexcCritical4 6 5 3" xfId="24154"/>
    <cellStyle name="SAPBEXexcCritical4 6 5 3 2" xfId="50568"/>
    <cellStyle name="SAPBEXexcCritical4 6 5 4" xfId="33442"/>
    <cellStyle name="SAPBEXexcCritical4 6 6" xfId="7332"/>
    <cellStyle name="SAPBEXexcCritical4 6 6 2" xfId="17999"/>
    <cellStyle name="SAPBEXexcCritical4 6 6 2 2" xfId="44416"/>
    <cellStyle name="SAPBEXexcCritical4 6 6 3" xfId="24543"/>
    <cellStyle name="SAPBEXexcCritical4 6 6 3 2" xfId="50957"/>
    <cellStyle name="SAPBEXexcCritical4 6 6 4" xfId="34002"/>
    <cellStyle name="SAPBEXexcCritical4 6 7" xfId="7976"/>
    <cellStyle name="SAPBEXexcCritical4 6 7 2" xfId="18643"/>
    <cellStyle name="SAPBEXexcCritical4 6 7 2 2" xfId="45058"/>
    <cellStyle name="SAPBEXexcCritical4 6 7 3" xfId="12161"/>
    <cellStyle name="SAPBEXexcCritical4 6 7 3 2" xfId="38582"/>
    <cellStyle name="SAPBEXexcCritical4 6 7 4" xfId="34582"/>
    <cellStyle name="SAPBEXexcCritical4 6 8" xfId="8886"/>
    <cellStyle name="SAPBEXexcCritical4 6 8 2" xfId="19546"/>
    <cellStyle name="SAPBEXexcCritical4 6 8 2 2" xfId="45960"/>
    <cellStyle name="SAPBEXexcCritical4 6 8 3" xfId="22364"/>
    <cellStyle name="SAPBEXexcCritical4 6 8 3 2" xfId="48778"/>
    <cellStyle name="SAPBEXexcCritical4 6 8 4" xfId="35382"/>
    <cellStyle name="SAPBEXexcCritical4 6 9" xfId="13162"/>
    <cellStyle name="SAPBEXexcCritical4 6 9 2" xfId="39583"/>
    <cellStyle name="SAPBEXexcCritical4 7" xfId="3218"/>
    <cellStyle name="SAPBEXexcCritical4 7 2" xfId="9575"/>
    <cellStyle name="SAPBEXexcCritical4 7 2 2" xfId="20235"/>
    <cellStyle name="SAPBEXexcCritical4 7 2 2 2" xfId="46649"/>
    <cellStyle name="SAPBEXexcCritical4 7 2 3" xfId="11831"/>
    <cellStyle name="SAPBEXexcCritical4 7 2 3 2" xfId="38252"/>
    <cellStyle name="SAPBEXexcCritical4 7 2 4" xfId="36071"/>
    <cellStyle name="SAPBEXexcCritical4 7 3" xfId="14008"/>
    <cellStyle name="SAPBEXexcCritical4 7 3 2" xfId="40428"/>
    <cellStyle name="SAPBEXexcCritical4 7 4" xfId="25609"/>
    <cellStyle name="SAPBEXexcCritical4 7 4 2" xfId="52023"/>
    <cellStyle name="SAPBEXexcCritical4 7 5" xfId="29888"/>
    <cellStyle name="SAPBEXexcCritical4 8" xfId="4501"/>
    <cellStyle name="SAPBEXexcCritical4 8 2" xfId="10010"/>
    <cellStyle name="SAPBEXexcCritical4 8 2 2" xfId="20670"/>
    <cellStyle name="SAPBEXexcCritical4 8 2 2 2" xfId="47084"/>
    <cellStyle name="SAPBEXexcCritical4 8 2 3" xfId="25876"/>
    <cellStyle name="SAPBEXexcCritical4 8 2 3 2" xfId="52290"/>
    <cellStyle name="SAPBEXexcCritical4 8 2 4" xfId="36506"/>
    <cellStyle name="SAPBEXexcCritical4 8 3" xfId="15279"/>
    <cellStyle name="SAPBEXexcCritical4 8 3 2" xfId="41699"/>
    <cellStyle name="SAPBEXexcCritical4 8 4" xfId="25228"/>
    <cellStyle name="SAPBEXexcCritical4 8 4 2" xfId="51642"/>
    <cellStyle name="SAPBEXexcCritical4 8 5" xfId="31171"/>
    <cellStyle name="SAPBEXexcCritical4 9" xfId="3163"/>
    <cellStyle name="SAPBEXexcCritical4 9 2" xfId="10483"/>
    <cellStyle name="SAPBEXexcCritical4 9 2 2" xfId="21143"/>
    <cellStyle name="SAPBEXexcCritical4 9 2 2 2" xfId="47557"/>
    <cellStyle name="SAPBEXexcCritical4 9 2 3" xfId="28403"/>
    <cellStyle name="SAPBEXexcCritical4 9 2 3 2" xfId="54817"/>
    <cellStyle name="SAPBEXexcCritical4 9 2 4" xfId="36979"/>
    <cellStyle name="SAPBEXexcCritical4 9 3" xfId="13953"/>
    <cellStyle name="SAPBEXexcCritical4 9 3 2" xfId="40373"/>
    <cellStyle name="SAPBEXexcCritical4 9 4" xfId="23741"/>
    <cellStyle name="SAPBEXexcCritical4 9 4 2" xfId="50155"/>
    <cellStyle name="SAPBEXexcCritical4 9 5" xfId="29833"/>
    <cellStyle name="SAPBEXexcCritical5" xfId="1191"/>
    <cellStyle name="SAPBEXexcCritical5 10" xfId="5174"/>
    <cellStyle name="SAPBEXexcCritical5 10 2" xfId="25684"/>
    <cellStyle name="SAPBEXexcCritical5 10 2 2" xfId="52098"/>
    <cellStyle name="SAPBEXexcCritical5 10 3" xfId="31844"/>
    <cellStyle name="SAPBEXexcCritical5 11" xfId="2912"/>
    <cellStyle name="SAPBEXexcCritical5 11 2" xfId="13704"/>
    <cellStyle name="SAPBEXexcCritical5 11 2 2" xfId="40124"/>
    <cellStyle name="SAPBEXexcCritical5 11 3" xfId="24478"/>
    <cellStyle name="SAPBEXexcCritical5 11 3 2" xfId="50892"/>
    <cellStyle name="SAPBEXexcCritical5 11 4" xfId="29582"/>
    <cellStyle name="SAPBEXexcCritical5 12" xfId="8260"/>
    <cellStyle name="SAPBEXexcCritical5 12 2" xfId="18921"/>
    <cellStyle name="SAPBEXexcCritical5 12 2 2" xfId="45335"/>
    <cellStyle name="SAPBEXexcCritical5 12 3" xfId="17523"/>
    <cellStyle name="SAPBEXexcCritical5 12 3 2" xfId="43940"/>
    <cellStyle name="SAPBEXexcCritical5 12 4" xfId="34773"/>
    <cellStyle name="SAPBEXexcCritical5 13" xfId="17532"/>
    <cellStyle name="SAPBEXexcCritical5 13 2" xfId="43949"/>
    <cellStyle name="SAPBEXexcCritical5 14" xfId="12995"/>
    <cellStyle name="SAPBEXexcCritical5 14 2" xfId="39416"/>
    <cellStyle name="SAPBEXexcCritical5 2" xfId="1512"/>
    <cellStyle name="SAPBEXexcCritical5 2 10" xfId="8409"/>
    <cellStyle name="SAPBEXexcCritical5 2 10 2" xfId="19069"/>
    <cellStyle name="SAPBEXexcCritical5 2 10 2 2" xfId="45483"/>
    <cellStyle name="SAPBEXexcCritical5 2 10 3" xfId="12457"/>
    <cellStyle name="SAPBEXexcCritical5 2 10 3 2" xfId="38878"/>
    <cellStyle name="SAPBEXexcCritical5 2 10 4" xfId="34905"/>
    <cellStyle name="SAPBEXexcCritical5 2 11" xfId="12028"/>
    <cellStyle name="SAPBEXexcCritical5 2 11 2" xfId="38449"/>
    <cellStyle name="SAPBEXexcCritical5 2 12" xfId="22293"/>
    <cellStyle name="SAPBEXexcCritical5 2 12 2" xfId="48707"/>
    <cellStyle name="SAPBEXexcCritical5 2 2" xfId="3506"/>
    <cellStyle name="SAPBEXexcCritical5 2 2 2" xfId="8917"/>
    <cellStyle name="SAPBEXexcCritical5 2 2 2 2" xfId="19577"/>
    <cellStyle name="SAPBEXexcCritical5 2 2 2 2 2" xfId="45991"/>
    <cellStyle name="SAPBEXexcCritical5 2 2 2 3" xfId="17674"/>
    <cellStyle name="SAPBEXexcCritical5 2 2 2 3 2" xfId="44091"/>
    <cellStyle name="SAPBEXexcCritical5 2 2 2 4" xfId="35413"/>
    <cellStyle name="SAPBEXexcCritical5 2 2 3" xfId="10365"/>
    <cellStyle name="SAPBEXexcCritical5 2 2 3 2" xfId="21025"/>
    <cellStyle name="SAPBEXexcCritical5 2 2 3 2 2" xfId="47439"/>
    <cellStyle name="SAPBEXexcCritical5 2 2 3 3" xfId="28290"/>
    <cellStyle name="SAPBEXexcCritical5 2 2 3 3 2" xfId="54704"/>
    <cellStyle name="SAPBEXexcCritical5 2 2 3 4" xfId="36861"/>
    <cellStyle name="SAPBEXexcCritical5 2 2 4" xfId="10940"/>
    <cellStyle name="SAPBEXexcCritical5 2 2 4 2" xfId="21585"/>
    <cellStyle name="SAPBEXexcCritical5 2 2 4 2 2" xfId="47999"/>
    <cellStyle name="SAPBEXexcCritical5 2 2 4 3" xfId="28674"/>
    <cellStyle name="SAPBEXexcCritical5 2 2 4 3 2" xfId="55088"/>
    <cellStyle name="SAPBEXexcCritical5 2 2 4 4" xfId="37361"/>
    <cellStyle name="SAPBEXexcCritical5 2 2 5" xfId="8717"/>
    <cellStyle name="SAPBEXexcCritical5 2 2 5 2" xfId="19377"/>
    <cellStyle name="SAPBEXexcCritical5 2 2 5 2 2" xfId="45791"/>
    <cellStyle name="SAPBEXexcCritical5 2 2 5 3" xfId="12265"/>
    <cellStyle name="SAPBEXexcCritical5 2 2 5 3 2" xfId="38686"/>
    <cellStyle name="SAPBEXexcCritical5 2 2 5 4" xfId="35213"/>
    <cellStyle name="SAPBEXexcCritical5 2 2 6" xfId="14291"/>
    <cellStyle name="SAPBEXexcCritical5 2 2 6 2" xfId="40711"/>
    <cellStyle name="SAPBEXexcCritical5 2 2 7" xfId="23427"/>
    <cellStyle name="SAPBEXexcCritical5 2 2 7 2" xfId="49841"/>
    <cellStyle name="SAPBEXexcCritical5 2 2 8" xfId="30176"/>
    <cellStyle name="SAPBEXexcCritical5 2 3" xfId="2796"/>
    <cellStyle name="SAPBEXexcCritical5 2 3 2" xfId="9376"/>
    <cellStyle name="SAPBEXexcCritical5 2 3 2 2" xfId="20036"/>
    <cellStyle name="SAPBEXexcCritical5 2 3 2 2 2" xfId="46450"/>
    <cellStyle name="SAPBEXexcCritical5 2 3 2 3" xfId="25946"/>
    <cellStyle name="SAPBEXexcCritical5 2 3 2 3 2" xfId="52360"/>
    <cellStyle name="SAPBEXexcCritical5 2 3 2 4" xfId="35872"/>
    <cellStyle name="SAPBEXexcCritical5 2 3 3" xfId="13588"/>
    <cellStyle name="SAPBEXexcCritical5 2 3 3 2" xfId="40008"/>
    <cellStyle name="SAPBEXexcCritical5 2 3 4" xfId="28136"/>
    <cellStyle name="SAPBEXexcCritical5 2 3 4 2" xfId="54550"/>
    <cellStyle name="SAPBEXexcCritical5 2 3 5" xfId="29466"/>
    <cellStyle name="SAPBEXexcCritical5 2 4" xfId="4179"/>
    <cellStyle name="SAPBEXexcCritical5 2 4 2" xfId="9707"/>
    <cellStyle name="SAPBEXexcCritical5 2 4 2 2" xfId="20367"/>
    <cellStyle name="SAPBEXexcCritical5 2 4 2 2 2" xfId="46781"/>
    <cellStyle name="SAPBEXexcCritical5 2 4 2 3" xfId="11842"/>
    <cellStyle name="SAPBEXexcCritical5 2 4 2 3 2" xfId="38263"/>
    <cellStyle name="SAPBEXexcCritical5 2 4 2 4" xfId="36203"/>
    <cellStyle name="SAPBEXexcCritical5 2 4 3" xfId="14959"/>
    <cellStyle name="SAPBEXexcCritical5 2 4 3 2" xfId="41379"/>
    <cellStyle name="SAPBEXexcCritical5 2 4 4" xfId="21881"/>
    <cellStyle name="SAPBEXexcCritical5 2 4 4 2" xfId="48295"/>
    <cellStyle name="SAPBEXexcCritical5 2 4 5" xfId="30849"/>
    <cellStyle name="SAPBEXexcCritical5 2 5" xfId="4009"/>
    <cellStyle name="SAPBEXexcCritical5 2 5 2" xfId="10730"/>
    <cellStyle name="SAPBEXexcCritical5 2 5 2 2" xfId="21375"/>
    <cellStyle name="SAPBEXexcCritical5 2 5 2 2 2" xfId="47789"/>
    <cellStyle name="SAPBEXexcCritical5 2 5 2 3" xfId="28470"/>
    <cellStyle name="SAPBEXexcCritical5 2 5 2 3 2" xfId="54884"/>
    <cellStyle name="SAPBEXexcCritical5 2 5 2 4" xfId="37151"/>
    <cellStyle name="SAPBEXexcCritical5 2 5 3" xfId="14792"/>
    <cellStyle name="SAPBEXexcCritical5 2 5 3 2" xfId="41212"/>
    <cellStyle name="SAPBEXexcCritical5 2 5 4" xfId="25503"/>
    <cellStyle name="SAPBEXexcCritical5 2 5 4 2" xfId="51917"/>
    <cellStyle name="SAPBEXexcCritical5 2 5 5" xfId="30679"/>
    <cellStyle name="SAPBEXexcCritical5 2 6" xfId="5879"/>
    <cellStyle name="SAPBEXexcCritical5 2 6 2" xfId="16634"/>
    <cellStyle name="SAPBEXexcCritical5 2 6 2 2" xfId="43052"/>
    <cellStyle name="SAPBEXexcCritical5 2 6 3" xfId="27711"/>
    <cellStyle name="SAPBEXexcCritical5 2 6 3 2" xfId="54125"/>
    <cellStyle name="SAPBEXexcCritical5 2 6 4" xfId="32549"/>
    <cellStyle name="SAPBEXexcCritical5 2 7" xfId="3424"/>
    <cellStyle name="SAPBEXexcCritical5 2 7 2" xfId="27922"/>
    <cellStyle name="SAPBEXexcCritical5 2 7 2 2" xfId="54336"/>
    <cellStyle name="SAPBEXexcCritical5 2 7 3" xfId="30094"/>
    <cellStyle name="SAPBEXexcCritical5 2 8" xfId="6691"/>
    <cellStyle name="SAPBEXexcCritical5 2 8 2" xfId="17403"/>
    <cellStyle name="SAPBEXexcCritical5 2 8 2 2" xfId="43821"/>
    <cellStyle name="SAPBEXexcCritical5 2 8 3" xfId="24874"/>
    <cellStyle name="SAPBEXexcCritical5 2 8 3 2" xfId="51288"/>
    <cellStyle name="SAPBEXexcCritical5 2 8 4" xfId="33361"/>
    <cellStyle name="SAPBEXexcCritical5 2 9" xfId="4447"/>
    <cellStyle name="SAPBEXexcCritical5 2 9 2" xfId="15225"/>
    <cellStyle name="SAPBEXexcCritical5 2 9 2 2" xfId="41645"/>
    <cellStyle name="SAPBEXexcCritical5 2 9 3" xfId="21841"/>
    <cellStyle name="SAPBEXexcCritical5 2 9 3 2" xfId="48255"/>
    <cellStyle name="SAPBEXexcCritical5 2 9 4" xfId="31117"/>
    <cellStyle name="SAPBEXexcCritical5 3" xfId="1625"/>
    <cellStyle name="SAPBEXexcCritical5 3 10" xfId="8341"/>
    <cellStyle name="SAPBEXexcCritical5 3 10 2" xfId="19001"/>
    <cellStyle name="SAPBEXexcCritical5 3 10 2 2" xfId="45415"/>
    <cellStyle name="SAPBEXexcCritical5 3 10 3" xfId="12542"/>
    <cellStyle name="SAPBEXexcCritical5 3 10 3 2" xfId="38963"/>
    <cellStyle name="SAPBEXexcCritical5 3 10 4" xfId="34837"/>
    <cellStyle name="SAPBEXexcCritical5 3 11" xfId="11938"/>
    <cellStyle name="SAPBEXexcCritical5 3 11 2" xfId="38359"/>
    <cellStyle name="SAPBEXexcCritical5 3 12" xfId="23807"/>
    <cellStyle name="SAPBEXexcCritical5 3 12 2" xfId="50221"/>
    <cellStyle name="SAPBEXexcCritical5 3 2" xfId="3618"/>
    <cellStyle name="SAPBEXexcCritical5 3 2 2" xfId="9076"/>
    <cellStyle name="SAPBEXexcCritical5 3 2 2 2" xfId="19736"/>
    <cellStyle name="SAPBEXexcCritical5 3 2 2 2 2" xfId="46150"/>
    <cellStyle name="SAPBEXexcCritical5 3 2 2 3" xfId="13059"/>
    <cellStyle name="SAPBEXexcCritical5 3 2 2 3 2" xfId="39480"/>
    <cellStyle name="SAPBEXexcCritical5 3 2 2 4" xfId="35572"/>
    <cellStyle name="SAPBEXexcCritical5 3 2 3" xfId="10223"/>
    <cellStyle name="SAPBEXexcCritical5 3 2 3 2" xfId="20883"/>
    <cellStyle name="SAPBEXexcCritical5 3 2 3 2 2" xfId="47297"/>
    <cellStyle name="SAPBEXexcCritical5 3 2 3 3" xfId="12512"/>
    <cellStyle name="SAPBEXexcCritical5 3 2 3 3 2" xfId="38933"/>
    <cellStyle name="SAPBEXexcCritical5 3 2 3 4" xfId="36719"/>
    <cellStyle name="SAPBEXexcCritical5 3 2 4" xfId="10879"/>
    <cellStyle name="SAPBEXexcCritical5 3 2 4 2" xfId="21524"/>
    <cellStyle name="SAPBEXexcCritical5 3 2 4 2 2" xfId="47938"/>
    <cellStyle name="SAPBEXexcCritical5 3 2 4 3" xfId="28613"/>
    <cellStyle name="SAPBEXexcCritical5 3 2 4 3 2" xfId="55027"/>
    <cellStyle name="SAPBEXexcCritical5 3 2 4 4" xfId="37300"/>
    <cellStyle name="SAPBEXexcCritical5 3 2 5" xfId="8647"/>
    <cellStyle name="SAPBEXexcCritical5 3 2 5 2" xfId="19307"/>
    <cellStyle name="SAPBEXexcCritical5 3 2 5 2 2" xfId="45721"/>
    <cellStyle name="SAPBEXexcCritical5 3 2 5 3" xfId="15253"/>
    <cellStyle name="SAPBEXexcCritical5 3 2 5 3 2" xfId="41673"/>
    <cellStyle name="SAPBEXexcCritical5 3 2 5 4" xfId="35143"/>
    <cellStyle name="SAPBEXexcCritical5 3 2 6" xfId="14403"/>
    <cellStyle name="SAPBEXexcCritical5 3 2 6 2" xfId="40823"/>
    <cellStyle name="SAPBEXexcCritical5 3 2 7" xfId="24477"/>
    <cellStyle name="SAPBEXexcCritical5 3 2 7 2" xfId="50891"/>
    <cellStyle name="SAPBEXexcCritical5 3 2 8" xfId="30288"/>
    <cellStyle name="SAPBEXexcCritical5 3 3" xfId="2704"/>
    <cellStyle name="SAPBEXexcCritical5 3 3 2" xfId="9445"/>
    <cellStyle name="SAPBEXexcCritical5 3 3 2 2" xfId="20105"/>
    <cellStyle name="SAPBEXexcCritical5 3 3 2 2 2" xfId="46519"/>
    <cellStyle name="SAPBEXexcCritical5 3 3 2 3" xfId="28215"/>
    <cellStyle name="SAPBEXexcCritical5 3 3 2 3 2" xfId="54629"/>
    <cellStyle name="SAPBEXexcCritical5 3 3 2 4" xfId="35941"/>
    <cellStyle name="SAPBEXexcCritical5 3 3 3" xfId="13496"/>
    <cellStyle name="SAPBEXexcCritical5 3 3 3 2" xfId="39916"/>
    <cellStyle name="SAPBEXexcCritical5 3 3 4" xfId="25615"/>
    <cellStyle name="SAPBEXexcCritical5 3 3 4 2" xfId="52029"/>
    <cellStyle name="SAPBEXexcCritical5 3 3 5" xfId="29374"/>
    <cellStyle name="SAPBEXexcCritical5 3 4" xfId="5173"/>
    <cellStyle name="SAPBEXexcCritical5 3 4 2" xfId="10260"/>
    <cellStyle name="SAPBEXexcCritical5 3 4 2 2" xfId="20920"/>
    <cellStyle name="SAPBEXexcCritical5 3 4 2 2 2" xfId="47334"/>
    <cellStyle name="SAPBEXexcCritical5 3 4 2 3" xfId="13823"/>
    <cellStyle name="SAPBEXexcCritical5 3 4 2 3 2" xfId="40243"/>
    <cellStyle name="SAPBEXexcCritical5 3 4 2 4" xfId="36756"/>
    <cellStyle name="SAPBEXexcCritical5 3 4 3" xfId="15950"/>
    <cellStyle name="SAPBEXexcCritical5 3 4 3 2" xfId="42369"/>
    <cellStyle name="SAPBEXexcCritical5 3 4 4" xfId="23030"/>
    <cellStyle name="SAPBEXexcCritical5 3 4 4 2" xfId="49444"/>
    <cellStyle name="SAPBEXexcCritical5 3 4 5" xfId="31843"/>
    <cellStyle name="SAPBEXexcCritical5 3 5" xfId="4937"/>
    <cellStyle name="SAPBEXexcCritical5 3 5 2" xfId="10771"/>
    <cellStyle name="SAPBEXexcCritical5 3 5 2 2" xfId="21416"/>
    <cellStyle name="SAPBEXexcCritical5 3 5 2 2 2" xfId="47830"/>
    <cellStyle name="SAPBEXexcCritical5 3 5 2 3" xfId="28505"/>
    <cellStyle name="SAPBEXexcCritical5 3 5 2 3 2" xfId="54919"/>
    <cellStyle name="SAPBEXexcCritical5 3 5 2 4" xfId="37192"/>
    <cellStyle name="SAPBEXexcCritical5 3 5 3" xfId="15714"/>
    <cellStyle name="SAPBEXexcCritical5 3 5 3 2" xfId="42134"/>
    <cellStyle name="SAPBEXexcCritical5 3 5 4" xfId="25639"/>
    <cellStyle name="SAPBEXexcCritical5 3 5 4 2" xfId="52053"/>
    <cellStyle name="SAPBEXexcCritical5 3 5 5" xfId="31607"/>
    <cellStyle name="SAPBEXexcCritical5 3 6" xfId="5516"/>
    <cellStyle name="SAPBEXexcCritical5 3 6 2" xfId="16287"/>
    <cellStyle name="SAPBEXexcCritical5 3 6 2 2" xfId="42706"/>
    <cellStyle name="SAPBEXexcCritical5 3 6 3" xfId="27653"/>
    <cellStyle name="SAPBEXexcCritical5 3 6 3 2" xfId="54067"/>
    <cellStyle name="SAPBEXexcCritical5 3 6 4" xfId="32186"/>
    <cellStyle name="SAPBEXexcCritical5 3 7" xfId="6643"/>
    <cellStyle name="SAPBEXexcCritical5 3 7 2" xfId="22929"/>
    <cellStyle name="SAPBEXexcCritical5 3 7 2 2" xfId="49343"/>
    <cellStyle name="SAPBEXexcCritical5 3 7 3" xfId="33313"/>
    <cellStyle name="SAPBEXexcCritical5 3 8" xfId="5926"/>
    <cellStyle name="SAPBEXexcCritical5 3 8 2" xfId="16678"/>
    <cellStyle name="SAPBEXexcCritical5 3 8 2 2" xfId="43096"/>
    <cellStyle name="SAPBEXexcCritical5 3 8 3" xfId="27382"/>
    <cellStyle name="SAPBEXexcCritical5 3 8 3 2" xfId="53796"/>
    <cellStyle name="SAPBEXexcCritical5 3 8 4" xfId="32596"/>
    <cellStyle name="SAPBEXexcCritical5 3 9" xfId="7786"/>
    <cellStyle name="SAPBEXexcCritical5 3 9 2" xfId="18453"/>
    <cellStyle name="SAPBEXexcCritical5 3 9 2 2" xfId="44868"/>
    <cellStyle name="SAPBEXexcCritical5 3 9 3" xfId="25362"/>
    <cellStyle name="SAPBEXexcCritical5 3 9 3 2" xfId="51776"/>
    <cellStyle name="SAPBEXexcCritical5 3 9 4" xfId="34456"/>
    <cellStyle name="SAPBEXexcCritical5 4" xfId="1884"/>
    <cellStyle name="SAPBEXexcCritical5 4 10" xfId="8481"/>
    <cellStyle name="SAPBEXexcCritical5 4 10 2" xfId="19141"/>
    <cellStyle name="SAPBEXexcCritical5 4 10 2 2" xfId="45555"/>
    <cellStyle name="SAPBEXexcCritical5 4 10 3" xfId="12461"/>
    <cellStyle name="SAPBEXexcCritical5 4 10 3 2" xfId="38882"/>
    <cellStyle name="SAPBEXexcCritical5 4 10 4" xfId="34977"/>
    <cellStyle name="SAPBEXexcCritical5 4 11" xfId="11696"/>
    <cellStyle name="SAPBEXexcCritical5 4 11 2" xfId="38117"/>
    <cellStyle name="SAPBEXexcCritical5 4 12" xfId="26463"/>
    <cellStyle name="SAPBEXexcCritical5 4 12 2" xfId="52877"/>
    <cellStyle name="SAPBEXexcCritical5 4 2" xfId="3861"/>
    <cellStyle name="SAPBEXexcCritical5 4 2 2" xfId="9657"/>
    <cellStyle name="SAPBEXexcCritical5 4 2 2 2" xfId="20317"/>
    <cellStyle name="SAPBEXexcCritical5 4 2 2 2 2" xfId="46731"/>
    <cellStyle name="SAPBEXexcCritical5 4 2 2 3" xfId="25918"/>
    <cellStyle name="SAPBEXexcCritical5 4 2 2 3 2" xfId="52332"/>
    <cellStyle name="SAPBEXexcCritical5 4 2 2 4" xfId="36153"/>
    <cellStyle name="SAPBEXexcCritical5 4 2 3" xfId="9956"/>
    <cellStyle name="SAPBEXexcCritical5 4 2 3 2" xfId="20616"/>
    <cellStyle name="SAPBEXexcCritical5 4 2 3 2 2" xfId="47030"/>
    <cellStyle name="SAPBEXexcCritical5 4 2 3 3" xfId="27151"/>
    <cellStyle name="SAPBEXexcCritical5 4 2 3 3 2" xfId="53565"/>
    <cellStyle name="SAPBEXexcCritical5 4 2 3 4" xfId="36452"/>
    <cellStyle name="SAPBEXexcCritical5 4 2 4" xfId="10958"/>
    <cellStyle name="SAPBEXexcCritical5 4 2 4 2" xfId="21603"/>
    <cellStyle name="SAPBEXexcCritical5 4 2 4 2 2" xfId="48017"/>
    <cellStyle name="SAPBEXexcCritical5 4 2 4 3" xfId="28692"/>
    <cellStyle name="SAPBEXexcCritical5 4 2 4 3 2" xfId="55106"/>
    <cellStyle name="SAPBEXexcCritical5 4 2 4 4" xfId="37379"/>
    <cellStyle name="SAPBEXexcCritical5 4 2 5" xfId="8797"/>
    <cellStyle name="SAPBEXexcCritical5 4 2 5 2" xfId="19457"/>
    <cellStyle name="SAPBEXexcCritical5 4 2 5 2 2" xfId="45871"/>
    <cellStyle name="SAPBEXexcCritical5 4 2 5 3" xfId="22640"/>
    <cellStyle name="SAPBEXexcCritical5 4 2 5 3 2" xfId="49054"/>
    <cellStyle name="SAPBEXexcCritical5 4 2 5 4" xfId="35293"/>
    <cellStyle name="SAPBEXexcCritical5 4 2 6" xfId="14644"/>
    <cellStyle name="SAPBEXexcCritical5 4 2 6 2" xfId="41064"/>
    <cellStyle name="SAPBEXexcCritical5 4 2 7" xfId="24316"/>
    <cellStyle name="SAPBEXexcCritical5 4 2 7 2" xfId="50730"/>
    <cellStyle name="SAPBEXexcCritical5 4 2 8" xfId="30531"/>
    <cellStyle name="SAPBEXexcCritical5 4 3" xfId="4588"/>
    <cellStyle name="SAPBEXexcCritical5 4 3 2" xfId="9296"/>
    <cellStyle name="SAPBEXexcCritical5 4 3 2 2" xfId="19956"/>
    <cellStyle name="SAPBEXexcCritical5 4 3 2 2 2" xfId="46370"/>
    <cellStyle name="SAPBEXexcCritical5 4 3 2 3" xfId="12606"/>
    <cellStyle name="SAPBEXexcCritical5 4 3 2 3 2" xfId="39027"/>
    <cellStyle name="SAPBEXexcCritical5 4 3 2 4" xfId="35792"/>
    <cellStyle name="SAPBEXexcCritical5 4 3 3" xfId="15366"/>
    <cellStyle name="SAPBEXexcCritical5 4 3 3 2" xfId="41786"/>
    <cellStyle name="SAPBEXexcCritical5 4 3 4" xfId="25248"/>
    <cellStyle name="SAPBEXexcCritical5 4 3 4 2" xfId="51662"/>
    <cellStyle name="SAPBEXexcCritical5 4 3 5" xfId="31258"/>
    <cellStyle name="SAPBEXexcCritical5 4 4" xfId="4847"/>
    <cellStyle name="SAPBEXexcCritical5 4 4 2" xfId="10297"/>
    <cellStyle name="SAPBEXexcCritical5 4 4 2 2" xfId="20957"/>
    <cellStyle name="SAPBEXexcCritical5 4 4 2 2 2" xfId="47371"/>
    <cellStyle name="SAPBEXexcCritical5 4 4 2 3" xfId="12835"/>
    <cellStyle name="SAPBEXexcCritical5 4 4 2 3 2" xfId="39256"/>
    <cellStyle name="SAPBEXexcCritical5 4 4 2 4" xfId="36793"/>
    <cellStyle name="SAPBEXexcCritical5 4 4 3" xfId="15624"/>
    <cellStyle name="SAPBEXexcCritical5 4 4 3 2" xfId="42044"/>
    <cellStyle name="SAPBEXexcCritical5 4 4 4" xfId="22304"/>
    <cellStyle name="SAPBEXexcCritical5 4 4 4 2" xfId="48718"/>
    <cellStyle name="SAPBEXexcCritical5 4 4 5" xfId="31517"/>
    <cellStyle name="SAPBEXexcCritical5 4 5" xfId="5030"/>
    <cellStyle name="SAPBEXexcCritical5 4 5 2" xfId="10821"/>
    <cellStyle name="SAPBEXexcCritical5 4 5 2 2" xfId="21466"/>
    <cellStyle name="SAPBEXexcCritical5 4 5 2 2 2" xfId="47880"/>
    <cellStyle name="SAPBEXexcCritical5 4 5 2 3" xfId="28555"/>
    <cellStyle name="SAPBEXexcCritical5 4 5 2 3 2" xfId="54969"/>
    <cellStyle name="SAPBEXexcCritical5 4 5 2 4" xfId="37242"/>
    <cellStyle name="SAPBEXexcCritical5 4 5 3" xfId="15807"/>
    <cellStyle name="SAPBEXexcCritical5 4 5 3 2" xfId="42226"/>
    <cellStyle name="SAPBEXexcCritical5 4 5 4" xfId="25091"/>
    <cellStyle name="SAPBEXexcCritical5 4 5 4 2" xfId="51505"/>
    <cellStyle name="SAPBEXexcCritical5 4 5 5" xfId="31700"/>
    <cellStyle name="SAPBEXexcCritical5 4 6" xfId="6385"/>
    <cellStyle name="SAPBEXexcCritical5 4 6 2" xfId="17121"/>
    <cellStyle name="SAPBEXexcCritical5 4 6 2 2" xfId="43539"/>
    <cellStyle name="SAPBEXexcCritical5 4 6 3" xfId="23517"/>
    <cellStyle name="SAPBEXexcCritical5 4 6 3 2" xfId="49931"/>
    <cellStyle name="SAPBEXexcCritical5 4 6 4" xfId="33055"/>
    <cellStyle name="SAPBEXexcCritical5 4 7" xfId="7000"/>
    <cellStyle name="SAPBEXexcCritical5 4 7 2" xfId="24583"/>
    <cellStyle name="SAPBEXexcCritical5 4 7 2 2" xfId="50997"/>
    <cellStyle name="SAPBEXexcCritical5 4 7 3" xfId="33670"/>
    <cellStyle name="SAPBEXexcCritical5 4 8" xfId="7547"/>
    <cellStyle name="SAPBEXexcCritical5 4 8 2" xfId="18214"/>
    <cellStyle name="SAPBEXexcCritical5 4 8 2 2" xfId="44630"/>
    <cellStyle name="SAPBEXexcCritical5 4 8 3" xfId="22375"/>
    <cellStyle name="SAPBEXexcCritical5 4 8 3 2" xfId="48789"/>
    <cellStyle name="SAPBEXexcCritical5 4 8 4" xfId="34217"/>
    <cellStyle name="SAPBEXexcCritical5 4 9" xfId="7258"/>
    <cellStyle name="SAPBEXexcCritical5 4 9 2" xfId="17925"/>
    <cellStyle name="SAPBEXexcCritical5 4 9 2 2" xfId="44342"/>
    <cellStyle name="SAPBEXexcCritical5 4 9 3" xfId="23677"/>
    <cellStyle name="SAPBEXexcCritical5 4 9 3 2" xfId="50091"/>
    <cellStyle name="SAPBEXexcCritical5 4 9 4" xfId="33928"/>
    <cellStyle name="SAPBEXexcCritical5 5" xfId="2070"/>
    <cellStyle name="SAPBEXexcCritical5 5 10" xfId="8536"/>
    <cellStyle name="SAPBEXexcCritical5 5 10 2" xfId="19196"/>
    <cellStyle name="SAPBEXexcCritical5 5 10 2 2" xfId="45610"/>
    <cellStyle name="SAPBEXexcCritical5 5 10 3" xfId="17661"/>
    <cellStyle name="SAPBEXexcCritical5 5 10 3 2" xfId="44078"/>
    <cellStyle name="SAPBEXexcCritical5 5 10 4" xfId="35032"/>
    <cellStyle name="SAPBEXexcCritical5 5 11" xfId="11530"/>
    <cellStyle name="SAPBEXexcCritical5 5 11 2" xfId="37951"/>
    <cellStyle name="SAPBEXexcCritical5 5 12" xfId="22182"/>
    <cellStyle name="SAPBEXexcCritical5 5 12 2" xfId="48596"/>
    <cellStyle name="SAPBEXexcCritical5 5 2" xfId="4035"/>
    <cellStyle name="SAPBEXexcCritical5 5 2 2" xfId="9264"/>
    <cellStyle name="SAPBEXexcCritical5 5 2 2 2" xfId="19924"/>
    <cellStyle name="SAPBEXexcCritical5 5 2 2 2 2" xfId="46338"/>
    <cellStyle name="SAPBEXexcCritical5 5 2 2 3" xfId="27875"/>
    <cellStyle name="SAPBEXexcCritical5 5 2 2 3 2" xfId="54289"/>
    <cellStyle name="SAPBEXexcCritical5 5 2 2 4" xfId="35760"/>
    <cellStyle name="SAPBEXexcCritical5 5 2 3" xfId="14817"/>
    <cellStyle name="SAPBEXexcCritical5 5 2 3 2" xfId="41237"/>
    <cellStyle name="SAPBEXexcCritical5 5 2 4" xfId="24170"/>
    <cellStyle name="SAPBEXexcCritical5 5 2 4 2" xfId="50584"/>
    <cellStyle name="SAPBEXexcCritical5 5 2 5" xfId="30705"/>
    <cellStyle name="SAPBEXexcCritical5 5 3" xfId="4763"/>
    <cellStyle name="SAPBEXexcCritical5 5 3 2" xfId="9606"/>
    <cellStyle name="SAPBEXexcCritical5 5 3 2 2" xfId="20266"/>
    <cellStyle name="SAPBEXexcCritical5 5 3 2 2 2" xfId="46680"/>
    <cellStyle name="SAPBEXexcCritical5 5 3 2 3" xfId="27840"/>
    <cellStyle name="SAPBEXexcCritical5 5 3 2 3 2" xfId="54254"/>
    <cellStyle name="SAPBEXexcCritical5 5 3 2 4" xfId="36102"/>
    <cellStyle name="SAPBEXexcCritical5 5 3 3" xfId="15540"/>
    <cellStyle name="SAPBEXexcCritical5 5 3 3 2" xfId="41960"/>
    <cellStyle name="SAPBEXexcCritical5 5 3 4" xfId="24624"/>
    <cellStyle name="SAPBEXexcCritical5 5 3 4 2" xfId="51038"/>
    <cellStyle name="SAPBEXexcCritical5 5 3 5" xfId="31433"/>
    <cellStyle name="SAPBEXexcCritical5 5 4" xfId="5343"/>
    <cellStyle name="SAPBEXexcCritical5 5 4 2" xfId="10856"/>
    <cellStyle name="SAPBEXexcCritical5 5 4 2 2" xfId="21501"/>
    <cellStyle name="SAPBEXexcCritical5 5 4 2 2 2" xfId="47915"/>
    <cellStyle name="SAPBEXexcCritical5 5 4 2 3" xfId="28590"/>
    <cellStyle name="SAPBEXexcCritical5 5 4 2 3 2" xfId="55004"/>
    <cellStyle name="SAPBEXexcCritical5 5 4 2 4" xfId="37277"/>
    <cellStyle name="SAPBEXexcCritical5 5 4 3" xfId="16116"/>
    <cellStyle name="SAPBEXexcCritical5 5 4 3 2" xfId="42535"/>
    <cellStyle name="SAPBEXexcCritical5 5 4 4" xfId="26251"/>
    <cellStyle name="SAPBEXexcCritical5 5 4 4 2" xfId="52665"/>
    <cellStyle name="SAPBEXexcCritical5 5 4 5" xfId="32013"/>
    <cellStyle name="SAPBEXexcCritical5 5 5" xfId="5950"/>
    <cellStyle name="SAPBEXexcCritical5 5 5 2" xfId="16702"/>
    <cellStyle name="SAPBEXexcCritical5 5 5 2 2" xfId="43120"/>
    <cellStyle name="SAPBEXexcCritical5 5 5 3" xfId="22833"/>
    <cellStyle name="SAPBEXexcCritical5 5 5 3 2" xfId="49247"/>
    <cellStyle name="SAPBEXexcCritical5 5 5 4" xfId="32620"/>
    <cellStyle name="SAPBEXexcCritical5 5 6" xfId="6550"/>
    <cellStyle name="SAPBEXexcCritical5 5 6 2" xfId="17275"/>
    <cellStyle name="SAPBEXexcCritical5 5 6 2 2" xfId="43693"/>
    <cellStyle name="SAPBEXexcCritical5 5 6 3" xfId="12140"/>
    <cellStyle name="SAPBEXexcCritical5 5 6 3 2" xfId="38561"/>
    <cellStyle name="SAPBEXexcCritical5 5 6 4" xfId="33220"/>
    <cellStyle name="SAPBEXexcCritical5 5 7" xfId="7122"/>
    <cellStyle name="SAPBEXexcCritical5 5 7 2" xfId="27102"/>
    <cellStyle name="SAPBEXexcCritical5 5 7 2 2" xfId="53516"/>
    <cellStyle name="SAPBEXexcCritical5 5 7 3" xfId="33792"/>
    <cellStyle name="SAPBEXexcCritical5 5 8" xfId="7681"/>
    <cellStyle name="SAPBEXexcCritical5 5 8 2" xfId="18348"/>
    <cellStyle name="SAPBEXexcCritical5 5 8 2 2" xfId="44764"/>
    <cellStyle name="SAPBEXexcCritical5 5 8 3" xfId="27164"/>
    <cellStyle name="SAPBEXexcCritical5 5 8 3 2" xfId="53578"/>
    <cellStyle name="SAPBEXexcCritical5 5 8 4" xfId="34351"/>
    <cellStyle name="SAPBEXexcCritical5 5 9" xfId="7833"/>
    <cellStyle name="SAPBEXexcCritical5 5 9 2" xfId="18500"/>
    <cellStyle name="SAPBEXexcCritical5 5 9 2 2" xfId="44915"/>
    <cellStyle name="SAPBEXexcCritical5 5 9 3" xfId="28084"/>
    <cellStyle name="SAPBEXexcCritical5 5 9 3 2" xfId="54498"/>
    <cellStyle name="SAPBEXexcCritical5 5 9 4" xfId="34503"/>
    <cellStyle name="SAPBEXexcCritical5 6" xfId="2364"/>
    <cellStyle name="SAPBEXexcCritical5 6 10" xfId="21209"/>
    <cellStyle name="SAPBEXexcCritical5 6 10 2" xfId="47623"/>
    <cellStyle name="SAPBEXexcCritical5 6 11" xfId="27910"/>
    <cellStyle name="SAPBEXexcCritical5 6 11 2" xfId="54324"/>
    <cellStyle name="SAPBEXexcCritical5 6 2" xfId="4271"/>
    <cellStyle name="SAPBEXexcCritical5 6 2 2" xfId="9872"/>
    <cellStyle name="SAPBEXexcCritical5 6 2 2 2" xfId="20532"/>
    <cellStyle name="SAPBEXexcCritical5 6 2 2 2 2" xfId="46946"/>
    <cellStyle name="SAPBEXexcCritical5 6 2 2 3" xfId="25423"/>
    <cellStyle name="SAPBEXexcCritical5 6 2 2 3 2" xfId="51837"/>
    <cellStyle name="SAPBEXexcCritical5 6 2 2 4" xfId="36368"/>
    <cellStyle name="SAPBEXexcCritical5 6 2 3" xfId="15050"/>
    <cellStyle name="SAPBEXexcCritical5 6 2 3 2" xfId="41470"/>
    <cellStyle name="SAPBEXexcCritical5 6 2 4" xfId="22337"/>
    <cellStyle name="SAPBEXexcCritical5 6 2 4 2" xfId="48751"/>
    <cellStyle name="SAPBEXexcCritical5 6 2 5" xfId="30941"/>
    <cellStyle name="SAPBEXexcCritical5 6 3" xfId="4999"/>
    <cellStyle name="SAPBEXexcCritical5 6 3 2" xfId="9930"/>
    <cellStyle name="SAPBEXexcCritical5 6 3 2 2" xfId="20590"/>
    <cellStyle name="SAPBEXexcCritical5 6 3 2 2 2" xfId="47004"/>
    <cellStyle name="SAPBEXexcCritical5 6 3 2 3" xfId="26121"/>
    <cellStyle name="SAPBEXexcCritical5 6 3 2 3 2" xfId="52535"/>
    <cellStyle name="SAPBEXexcCritical5 6 3 2 4" xfId="36426"/>
    <cellStyle name="SAPBEXexcCritical5 6 3 3" xfId="15776"/>
    <cellStyle name="SAPBEXexcCritical5 6 3 3 2" xfId="42196"/>
    <cellStyle name="SAPBEXexcCritical5 6 3 4" xfId="23819"/>
    <cellStyle name="SAPBEXexcCritical5 6 3 4 2" xfId="50233"/>
    <cellStyle name="SAPBEXexcCritical5 6 3 5" xfId="31669"/>
    <cellStyle name="SAPBEXexcCritical5 6 4" xfId="6192"/>
    <cellStyle name="SAPBEXexcCritical5 6 4 2" xfId="10986"/>
    <cellStyle name="SAPBEXexcCritical5 6 4 2 2" xfId="21631"/>
    <cellStyle name="SAPBEXexcCritical5 6 4 2 2 2" xfId="48045"/>
    <cellStyle name="SAPBEXexcCritical5 6 4 2 3" xfId="28720"/>
    <cellStyle name="SAPBEXexcCritical5 6 4 2 3 2" xfId="55134"/>
    <cellStyle name="SAPBEXexcCritical5 6 4 2 4" xfId="37407"/>
    <cellStyle name="SAPBEXexcCritical5 6 4 3" xfId="16933"/>
    <cellStyle name="SAPBEXexcCritical5 6 4 3 2" xfId="43351"/>
    <cellStyle name="SAPBEXexcCritical5 6 4 4" xfId="22142"/>
    <cellStyle name="SAPBEXexcCritical5 6 4 4 2" xfId="48556"/>
    <cellStyle name="SAPBEXexcCritical5 6 4 5" xfId="32862"/>
    <cellStyle name="SAPBEXexcCritical5 6 5" xfId="6773"/>
    <cellStyle name="SAPBEXexcCritical5 6 5 2" xfId="17485"/>
    <cellStyle name="SAPBEXexcCritical5 6 5 2 2" xfId="43903"/>
    <cellStyle name="SAPBEXexcCritical5 6 5 3" xfId="24069"/>
    <cellStyle name="SAPBEXexcCritical5 6 5 3 2" xfId="50483"/>
    <cellStyle name="SAPBEXexcCritical5 6 5 4" xfId="33443"/>
    <cellStyle name="SAPBEXexcCritical5 6 6" xfId="7333"/>
    <cellStyle name="SAPBEXexcCritical5 6 6 2" xfId="18000"/>
    <cellStyle name="SAPBEXexcCritical5 6 6 2 2" xfId="44417"/>
    <cellStyle name="SAPBEXexcCritical5 6 6 3" xfId="27679"/>
    <cellStyle name="SAPBEXexcCritical5 6 6 3 2" xfId="54093"/>
    <cellStyle name="SAPBEXexcCritical5 6 6 4" xfId="34003"/>
    <cellStyle name="SAPBEXexcCritical5 6 7" xfId="7977"/>
    <cellStyle name="SAPBEXexcCritical5 6 7 2" xfId="18644"/>
    <cellStyle name="SAPBEXexcCritical5 6 7 2 2" xfId="45059"/>
    <cellStyle name="SAPBEXexcCritical5 6 7 3" xfId="12289"/>
    <cellStyle name="SAPBEXexcCritical5 6 7 3 2" xfId="38710"/>
    <cellStyle name="SAPBEXexcCritical5 6 7 4" xfId="34583"/>
    <cellStyle name="SAPBEXexcCritical5 6 8" xfId="8885"/>
    <cellStyle name="SAPBEXexcCritical5 6 8 2" xfId="19545"/>
    <cellStyle name="SAPBEXexcCritical5 6 8 2 2" xfId="45959"/>
    <cellStyle name="SAPBEXexcCritical5 6 8 3" xfId="26634"/>
    <cellStyle name="SAPBEXexcCritical5 6 8 3 2" xfId="53048"/>
    <cellStyle name="SAPBEXexcCritical5 6 8 4" xfId="35381"/>
    <cellStyle name="SAPBEXexcCritical5 6 9" xfId="13163"/>
    <cellStyle name="SAPBEXexcCritical5 6 9 2" xfId="39584"/>
    <cellStyle name="SAPBEXexcCritical5 7" xfId="3219"/>
    <cellStyle name="SAPBEXexcCritical5 7 2" xfId="9574"/>
    <cellStyle name="SAPBEXexcCritical5 7 2 2" xfId="20234"/>
    <cellStyle name="SAPBEXexcCritical5 7 2 2 2" xfId="46648"/>
    <cellStyle name="SAPBEXexcCritical5 7 2 3" xfId="27842"/>
    <cellStyle name="SAPBEXexcCritical5 7 2 3 2" xfId="54256"/>
    <cellStyle name="SAPBEXexcCritical5 7 2 4" xfId="36070"/>
    <cellStyle name="SAPBEXexcCritical5 7 3" xfId="14009"/>
    <cellStyle name="SAPBEXexcCritical5 7 3 2" xfId="40429"/>
    <cellStyle name="SAPBEXexcCritical5 7 4" xfId="25200"/>
    <cellStyle name="SAPBEXexcCritical5 7 4 2" xfId="51614"/>
    <cellStyle name="SAPBEXexcCritical5 7 5" xfId="29889"/>
    <cellStyle name="SAPBEXexcCritical5 8" xfId="4744"/>
    <cellStyle name="SAPBEXexcCritical5 8 2" xfId="10267"/>
    <cellStyle name="SAPBEXexcCritical5 8 2 2" xfId="20927"/>
    <cellStyle name="SAPBEXexcCritical5 8 2 2 2" xfId="47341"/>
    <cellStyle name="SAPBEXexcCritical5 8 2 3" xfId="13189"/>
    <cellStyle name="SAPBEXexcCritical5 8 2 3 2" xfId="39609"/>
    <cellStyle name="SAPBEXexcCritical5 8 2 4" xfId="36763"/>
    <cellStyle name="SAPBEXexcCritical5 8 3" xfId="15521"/>
    <cellStyle name="SAPBEXexcCritical5 8 3 2" xfId="41941"/>
    <cellStyle name="SAPBEXexcCritical5 8 4" xfId="27472"/>
    <cellStyle name="SAPBEXexcCritical5 8 4 2" xfId="53886"/>
    <cellStyle name="SAPBEXexcCritical5 8 5" xfId="31414"/>
    <cellStyle name="SAPBEXexcCritical5 9" xfId="5322"/>
    <cellStyle name="SAPBEXexcCritical5 9 2" xfId="9630"/>
    <cellStyle name="SAPBEXexcCritical5 9 2 2" xfId="20290"/>
    <cellStyle name="SAPBEXexcCritical5 9 2 2 2" xfId="46704"/>
    <cellStyle name="SAPBEXexcCritical5 9 2 3" xfId="25921"/>
    <cellStyle name="SAPBEXexcCritical5 9 2 3 2" xfId="52335"/>
    <cellStyle name="SAPBEXexcCritical5 9 2 4" xfId="36126"/>
    <cellStyle name="SAPBEXexcCritical5 9 3" xfId="16096"/>
    <cellStyle name="SAPBEXexcCritical5 9 3 2" xfId="42515"/>
    <cellStyle name="SAPBEXexcCritical5 9 4" xfId="26511"/>
    <cellStyle name="SAPBEXexcCritical5 9 4 2" xfId="52925"/>
    <cellStyle name="SAPBEXexcCritical5 9 5" xfId="31992"/>
    <cellStyle name="SAPBEXexcCritical6" xfId="1192"/>
    <cellStyle name="SAPBEXexcCritical6 10" xfId="6519"/>
    <cellStyle name="SAPBEXexcCritical6 10 2" xfId="23500"/>
    <cellStyle name="SAPBEXexcCritical6 10 2 2" xfId="49914"/>
    <cellStyle name="SAPBEXexcCritical6 10 3" xfId="33189"/>
    <cellStyle name="SAPBEXexcCritical6 11" xfId="7379"/>
    <cellStyle name="SAPBEXexcCritical6 11 2" xfId="18046"/>
    <cellStyle name="SAPBEXexcCritical6 11 2 2" xfId="44462"/>
    <cellStyle name="SAPBEXexcCritical6 11 3" xfId="22509"/>
    <cellStyle name="SAPBEXexcCritical6 11 3 2" xfId="48923"/>
    <cellStyle name="SAPBEXexcCritical6 11 4" xfId="34049"/>
    <cellStyle name="SAPBEXexcCritical6 12" xfId="8261"/>
    <cellStyle name="SAPBEXexcCritical6 12 2" xfId="18922"/>
    <cellStyle name="SAPBEXexcCritical6 12 2 2" xfId="45336"/>
    <cellStyle name="SAPBEXexcCritical6 12 3" xfId="12538"/>
    <cellStyle name="SAPBEXexcCritical6 12 3 2" xfId="38959"/>
    <cellStyle name="SAPBEXexcCritical6 12 4" xfId="34774"/>
    <cellStyle name="SAPBEXexcCritical6 13" xfId="16643"/>
    <cellStyle name="SAPBEXexcCritical6 13 2" xfId="43061"/>
    <cellStyle name="SAPBEXexcCritical6 14" xfId="12111"/>
    <cellStyle name="SAPBEXexcCritical6 14 2" xfId="38532"/>
    <cellStyle name="SAPBEXexcCritical6 2" xfId="1513"/>
    <cellStyle name="SAPBEXexcCritical6 2 10" xfId="8410"/>
    <cellStyle name="SAPBEXexcCritical6 2 10 2" xfId="19070"/>
    <cellStyle name="SAPBEXexcCritical6 2 10 2 2" xfId="45484"/>
    <cellStyle name="SAPBEXexcCritical6 2 10 3" xfId="15139"/>
    <cellStyle name="SAPBEXexcCritical6 2 10 3 2" xfId="41559"/>
    <cellStyle name="SAPBEXexcCritical6 2 10 4" xfId="34906"/>
    <cellStyle name="SAPBEXexcCritical6 2 11" xfId="12027"/>
    <cellStyle name="SAPBEXexcCritical6 2 11 2" xfId="38448"/>
    <cellStyle name="SAPBEXexcCritical6 2 12" xfId="23265"/>
    <cellStyle name="SAPBEXexcCritical6 2 12 2" xfId="49679"/>
    <cellStyle name="SAPBEXexcCritical6 2 2" xfId="3507"/>
    <cellStyle name="SAPBEXexcCritical6 2 2 2" xfId="9015"/>
    <cellStyle name="SAPBEXexcCritical6 2 2 2 2" xfId="19675"/>
    <cellStyle name="SAPBEXexcCritical6 2 2 2 2 2" xfId="46089"/>
    <cellStyle name="SAPBEXexcCritical6 2 2 2 3" xfId="12706"/>
    <cellStyle name="SAPBEXexcCritical6 2 2 2 3 2" xfId="39127"/>
    <cellStyle name="SAPBEXexcCritical6 2 2 2 4" xfId="35511"/>
    <cellStyle name="SAPBEXexcCritical6 2 2 3" xfId="10196"/>
    <cellStyle name="SAPBEXexcCritical6 2 2 3 2" xfId="20856"/>
    <cellStyle name="SAPBEXexcCritical6 2 2 3 2 2" xfId="47270"/>
    <cellStyle name="SAPBEXexcCritical6 2 2 3 3" xfId="17851"/>
    <cellStyle name="SAPBEXexcCritical6 2 2 3 3 2" xfId="44268"/>
    <cellStyle name="SAPBEXexcCritical6 2 2 3 4" xfId="36692"/>
    <cellStyle name="SAPBEXexcCritical6 2 2 4" xfId="10941"/>
    <cellStyle name="SAPBEXexcCritical6 2 2 4 2" xfId="21586"/>
    <cellStyle name="SAPBEXexcCritical6 2 2 4 2 2" xfId="48000"/>
    <cellStyle name="SAPBEXexcCritical6 2 2 4 3" xfId="28675"/>
    <cellStyle name="SAPBEXexcCritical6 2 2 4 3 2" xfId="55089"/>
    <cellStyle name="SAPBEXexcCritical6 2 2 4 4" xfId="37362"/>
    <cellStyle name="SAPBEXexcCritical6 2 2 5" xfId="8718"/>
    <cellStyle name="SAPBEXexcCritical6 2 2 5 2" xfId="19378"/>
    <cellStyle name="SAPBEXexcCritical6 2 2 5 2 2" xfId="45792"/>
    <cellStyle name="SAPBEXexcCritical6 2 2 5 3" xfId="27743"/>
    <cellStyle name="SAPBEXexcCritical6 2 2 5 3 2" xfId="54157"/>
    <cellStyle name="SAPBEXexcCritical6 2 2 5 4" xfId="35214"/>
    <cellStyle name="SAPBEXexcCritical6 2 2 6" xfId="14292"/>
    <cellStyle name="SAPBEXexcCritical6 2 2 6 2" xfId="40712"/>
    <cellStyle name="SAPBEXexcCritical6 2 2 7" xfId="27254"/>
    <cellStyle name="SAPBEXexcCritical6 2 2 7 2" xfId="53668"/>
    <cellStyle name="SAPBEXexcCritical6 2 2 8" xfId="30177"/>
    <cellStyle name="SAPBEXexcCritical6 2 3" xfId="2795"/>
    <cellStyle name="SAPBEXexcCritical6 2 3 2" xfId="9375"/>
    <cellStyle name="SAPBEXexcCritical6 2 3 2 2" xfId="20035"/>
    <cellStyle name="SAPBEXexcCritical6 2 3 2 2 2" xfId="46449"/>
    <cellStyle name="SAPBEXexcCritical6 2 3 2 3" xfId="17836"/>
    <cellStyle name="SAPBEXexcCritical6 2 3 2 3 2" xfId="44253"/>
    <cellStyle name="SAPBEXexcCritical6 2 3 2 4" xfId="35871"/>
    <cellStyle name="SAPBEXexcCritical6 2 3 3" xfId="13587"/>
    <cellStyle name="SAPBEXexcCritical6 2 3 3 2" xfId="40007"/>
    <cellStyle name="SAPBEXexcCritical6 2 3 4" xfId="26453"/>
    <cellStyle name="SAPBEXexcCritical6 2 3 4 2" xfId="52867"/>
    <cellStyle name="SAPBEXexcCritical6 2 3 5" xfId="29465"/>
    <cellStyle name="SAPBEXexcCritical6 2 4" xfId="3329"/>
    <cellStyle name="SAPBEXexcCritical6 2 4 2" xfId="10041"/>
    <cellStyle name="SAPBEXexcCritical6 2 4 2 2" xfId="20701"/>
    <cellStyle name="SAPBEXexcCritical6 2 4 2 2 2" xfId="47115"/>
    <cellStyle name="SAPBEXexcCritical6 2 4 2 3" xfId="12586"/>
    <cellStyle name="SAPBEXexcCritical6 2 4 2 3 2" xfId="39007"/>
    <cellStyle name="SAPBEXexcCritical6 2 4 2 4" xfId="36537"/>
    <cellStyle name="SAPBEXexcCritical6 2 4 3" xfId="14117"/>
    <cellStyle name="SAPBEXexcCritical6 2 4 3 2" xfId="40537"/>
    <cellStyle name="SAPBEXexcCritical6 2 4 4" xfId="23626"/>
    <cellStyle name="SAPBEXexcCritical6 2 4 4 2" xfId="50040"/>
    <cellStyle name="SAPBEXexcCritical6 2 4 5" xfId="29999"/>
    <cellStyle name="SAPBEXexcCritical6 2 5" xfId="5649"/>
    <cellStyle name="SAPBEXexcCritical6 2 5 2" xfId="10731"/>
    <cellStyle name="SAPBEXexcCritical6 2 5 2 2" xfId="21376"/>
    <cellStyle name="SAPBEXexcCritical6 2 5 2 2 2" xfId="47790"/>
    <cellStyle name="SAPBEXexcCritical6 2 5 2 3" xfId="28471"/>
    <cellStyle name="SAPBEXexcCritical6 2 5 2 3 2" xfId="54885"/>
    <cellStyle name="SAPBEXexcCritical6 2 5 2 4" xfId="37152"/>
    <cellStyle name="SAPBEXexcCritical6 2 5 3" xfId="16413"/>
    <cellStyle name="SAPBEXexcCritical6 2 5 3 2" xfId="42831"/>
    <cellStyle name="SAPBEXexcCritical6 2 5 4" xfId="25083"/>
    <cellStyle name="SAPBEXexcCritical6 2 5 4 2" xfId="51497"/>
    <cellStyle name="SAPBEXexcCritical6 2 5 5" xfId="32319"/>
    <cellStyle name="SAPBEXexcCritical6 2 6" xfId="5297"/>
    <cellStyle name="SAPBEXexcCritical6 2 6 2" xfId="16071"/>
    <cellStyle name="SAPBEXexcCritical6 2 6 2 2" xfId="42490"/>
    <cellStyle name="SAPBEXexcCritical6 2 6 3" xfId="22344"/>
    <cellStyle name="SAPBEXexcCritical6 2 6 3 2" xfId="48758"/>
    <cellStyle name="SAPBEXexcCritical6 2 6 4" xfId="31967"/>
    <cellStyle name="SAPBEXexcCritical6 2 7" xfId="6812"/>
    <cellStyle name="SAPBEXexcCritical6 2 7 2" xfId="11108"/>
    <cellStyle name="SAPBEXexcCritical6 2 7 2 2" xfId="37529"/>
    <cellStyle name="SAPBEXexcCritical6 2 7 3" xfId="33482"/>
    <cellStyle name="SAPBEXexcCritical6 2 8" xfId="2936"/>
    <cellStyle name="SAPBEXexcCritical6 2 8 2" xfId="13728"/>
    <cellStyle name="SAPBEXexcCritical6 2 8 2 2" xfId="40148"/>
    <cellStyle name="SAPBEXexcCritical6 2 8 3" xfId="25270"/>
    <cellStyle name="SAPBEXexcCritical6 2 8 3 2" xfId="51684"/>
    <cellStyle name="SAPBEXexcCritical6 2 8 4" xfId="29606"/>
    <cellStyle name="SAPBEXexcCritical6 2 9" xfId="3404"/>
    <cellStyle name="SAPBEXexcCritical6 2 9 2" xfId="14190"/>
    <cellStyle name="SAPBEXexcCritical6 2 9 2 2" xfId="40610"/>
    <cellStyle name="SAPBEXexcCritical6 2 9 3" xfId="26573"/>
    <cellStyle name="SAPBEXexcCritical6 2 9 3 2" xfId="52987"/>
    <cellStyle name="SAPBEXexcCritical6 2 9 4" xfId="30074"/>
    <cellStyle name="SAPBEXexcCritical6 3" xfId="1626"/>
    <cellStyle name="SAPBEXexcCritical6 3 10" xfId="8340"/>
    <cellStyle name="SAPBEXexcCritical6 3 10 2" xfId="19000"/>
    <cellStyle name="SAPBEXexcCritical6 3 10 2 2" xfId="45414"/>
    <cellStyle name="SAPBEXexcCritical6 3 10 3" xfId="17522"/>
    <cellStyle name="SAPBEXexcCritical6 3 10 3 2" xfId="43939"/>
    <cellStyle name="SAPBEXexcCritical6 3 10 4" xfId="34836"/>
    <cellStyle name="SAPBEXexcCritical6 3 11" xfId="11937"/>
    <cellStyle name="SAPBEXexcCritical6 3 11 2" xfId="38358"/>
    <cellStyle name="SAPBEXexcCritical6 3 12" xfId="24490"/>
    <cellStyle name="SAPBEXexcCritical6 3 12 2" xfId="50904"/>
    <cellStyle name="SAPBEXexcCritical6 3 2" xfId="3619"/>
    <cellStyle name="SAPBEXexcCritical6 3 2 2" xfId="9077"/>
    <cellStyle name="SAPBEXexcCritical6 3 2 2 2" xfId="19737"/>
    <cellStyle name="SAPBEXexcCritical6 3 2 2 2 2" xfId="46151"/>
    <cellStyle name="SAPBEXexcCritical6 3 2 2 3" xfId="27886"/>
    <cellStyle name="SAPBEXexcCritical6 3 2 2 3 2" xfId="54300"/>
    <cellStyle name="SAPBEXexcCritical6 3 2 2 4" xfId="35573"/>
    <cellStyle name="SAPBEXexcCritical6 3 2 3" xfId="9964"/>
    <cellStyle name="SAPBEXexcCritical6 3 2 3 2" xfId="20624"/>
    <cellStyle name="SAPBEXexcCritical6 3 2 3 2 2" xfId="47038"/>
    <cellStyle name="SAPBEXexcCritical6 3 2 3 3" xfId="23086"/>
    <cellStyle name="SAPBEXexcCritical6 3 2 3 3 2" xfId="49500"/>
    <cellStyle name="SAPBEXexcCritical6 3 2 3 4" xfId="36460"/>
    <cellStyle name="SAPBEXexcCritical6 3 2 4" xfId="10878"/>
    <cellStyle name="SAPBEXexcCritical6 3 2 4 2" xfId="21523"/>
    <cellStyle name="SAPBEXexcCritical6 3 2 4 2 2" xfId="47937"/>
    <cellStyle name="SAPBEXexcCritical6 3 2 4 3" xfId="28612"/>
    <cellStyle name="SAPBEXexcCritical6 3 2 4 3 2" xfId="55026"/>
    <cellStyle name="SAPBEXexcCritical6 3 2 4 4" xfId="37299"/>
    <cellStyle name="SAPBEXexcCritical6 3 2 5" xfId="8646"/>
    <cellStyle name="SAPBEXexcCritical6 3 2 5 2" xfId="19306"/>
    <cellStyle name="SAPBEXexcCritical6 3 2 5 2 2" xfId="45720"/>
    <cellStyle name="SAPBEXexcCritical6 3 2 5 3" xfId="12568"/>
    <cellStyle name="SAPBEXexcCritical6 3 2 5 3 2" xfId="38989"/>
    <cellStyle name="SAPBEXexcCritical6 3 2 5 4" xfId="35142"/>
    <cellStyle name="SAPBEXexcCritical6 3 2 6" xfId="14404"/>
    <cellStyle name="SAPBEXexcCritical6 3 2 6 2" xfId="40824"/>
    <cellStyle name="SAPBEXexcCritical6 3 2 7" xfId="27536"/>
    <cellStyle name="SAPBEXexcCritical6 3 2 7 2" xfId="53950"/>
    <cellStyle name="SAPBEXexcCritical6 3 2 8" xfId="30289"/>
    <cellStyle name="SAPBEXexcCritical6 3 3" xfId="2703"/>
    <cellStyle name="SAPBEXexcCritical6 3 3 2" xfId="9446"/>
    <cellStyle name="SAPBEXexcCritical6 3 3 2 2" xfId="20106"/>
    <cellStyle name="SAPBEXexcCritical6 3 3 2 2 2" xfId="46520"/>
    <cellStyle name="SAPBEXexcCritical6 3 3 2 3" xfId="11258"/>
    <cellStyle name="SAPBEXexcCritical6 3 3 2 3 2" xfId="37679"/>
    <cellStyle name="SAPBEXexcCritical6 3 3 2 4" xfId="35942"/>
    <cellStyle name="SAPBEXexcCritical6 3 3 3" xfId="13495"/>
    <cellStyle name="SAPBEXexcCritical6 3 3 3 2" xfId="39915"/>
    <cellStyle name="SAPBEXexcCritical6 3 3 4" xfId="25718"/>
    <cellStyle name="SAPBEXexcCritical6 3 3 4 2" xfId="52132"/>
    <cellStyle name="SAPBEXexcCritical6 3 3 5" xfId="29373"/>
    <cellStyle name="SAPBEXexcCritical6 3 4" xfId="4880"/>
    <cellStyle name="SAPBEXexcCritical6 3 4 2" xfId="10003"/>
    <cellStyle name="SAPBEXexcCritical6 3 4 2 2" xfId="20663"/>
    <cellStyle name="SAPBEXexcCritical6 3 4 2 2 2" xfId="47077"/>
    <cellStyle name="SAPBEXexcCritical6 3 4 2 3" xfId="28086"/>
    <cellStyle name="SAPBEXexcCritical6 3 4 2 3 2" xfId="54500"/>
    <cellStyle name="SAPBEXexcCritical6 3 4 2 4" xfId="36499"/>
    <cellStyle name="SAPBEXexcCritical6 3 4 3" xfId="15657"/>
    <cellStyle name="SAPBEXexcCritical6 3 4 3 2" xfId="42077"/>
    <cellStyle name="SAPBEXexcCritical6 3 4 4" xfId="22804"/>
    <cellStyle name="SAPBEXexcCritical6 3 4 4 2" xfId="49218"/>
    <cellStyle name="SAPBEXexcCritical6 3 4 5" xfId="31550"/>
    <cellStyle name="SAPBEXexcCritical6 3 5" xfId="4459"/>
    <cellStyle name="SAPBEXexcCritical6 3 5 2" xfId="10770"/>
    <cellStyle name="SAPBEXexcCritical6 3 5 2 2" xfId="21415"/>
    <cellStyle name="SAPBEXexcCritical6 3 5 2 2 2" xfId="47829"/>
    <cellStyle name="SAPBEXexcCritical6 3 5 2 3" xfId="28504"/>
    <cellStyle name="SAPBEXexcCritical6 3 5 2 3 2" xfId="54918"/>
    <cellStyle name="SAPBEXexcCritical6 3 5 2 4" xfId="37191"/>
    <cellStyle name="SAPBEXexcCritical6 3 5 3" xfId="15237"/>
    <cellStyle name="SAPBEXexcCritical6 3 5 3 2" xfId="41657"/>
    <cellStyle name="SAPBEXexcCritical6 3 5 4" xfId="27386"/>
    <cellStyle name="SAPBEXexcCritical6 3 5 4 2" xfId="53800"/>
    <cellStyle name="SAPBEXexcCritical6 3 5 5" xfId="31129"/>
    <cellStyle name="SAPBEXexcCritical6 3 6" xfId="5515"/>
    <cellStyle name="SAPBEXexcCritical6 3 6 2" xfId="16286"/>
    <cellStyle name="SAPBEXexcCritical6 3 6 2 2" xfId="42705"/>
    <cellStyle name="SAPBEXexcCritical6 3 6 3" xfId="21930"/>
    <cellStyle name="SAPBEXexcCritical6 3 6 3 2" xfId="48344"/>
    <cellStyle name="SAPBEXexcCritical6 3 6 4" xfId="32185"/>
    <cellStyle name="SAPBEXexcCritical6 3 7" xfId="6126"/>
    <cellStyle name="SAPBEXexcCritical6 3 7 2" xfId="24977"/>
    <cellStyle name="SAPBEXexcCritical6 3 7 2 2" xfId="51391"/>
    <cellStyle name="SAPBEXexcCritical6 3 7 3" xfId="32796"/>
    <cellStyle name="SAPBEXexcCritical6 3 8" xfId="3332"/>
    <cellStyle name="SAPBEXexcCritical6 3 8 2" xfId="14120"/>
    <cellStyle name="SAPBEXexcCritical6 3 8 2 2" xfId="40540"/>
    <cellStyle name="SAPBEXexcCritical6 3 8 3" xfId="26436"/>
    <cellStyle name="SAPBEXexcCritical6 3 8 3 2" xfId="52850"/>
    <cellStyle name="SAPBEXexcCritical6 3 8 4" xfId="30002"/>
    <cellStyle name="SAPBEXexcCritical6 3 9" xfId="4839"/>
    <cellStyle name="SAPBEXexcCritical6 3 9 2" xfId="15616"/>
    <cellStyle name="SAPBEXexcCritical6 3 9 2 2" xfId="42036"/>
    <cellStyle name="SAPBEXexcCritical6 3 9 3" xfId="27508"/>
    <cellStyle name="SAPBEXexcCritical6 3 9 3 2" xfId="53922"/>
    <cellStyle name="SAPBEXexcCritical6 3 9 4" xfId="31509"/>
    <cellStyle name="SAPBEXexcCritical6 4" xfId="1885"/>
    <cellStyle name="SAPBEXexcCritical6 4 10" xfId="8396"/>
    <cellStyle name="SAPBEXexcCritical6 4 10 2" xfId="19056"/>
    <cellStyle name="SAPBEXexcCritical6 4 10 2 2" xfId="45470"/>
    <cellStyle name="SAPBEXexcCritical6 4 10 3" xfId="17377"/>
    <cellStyle name="SAPBEXexcCritical6 4 10 3 2" xfId="43795"/>
    <cellStyle name="SAPBEXexcCritical6 4 10 4" xfId="34892"/>
    <cellStyle name="SAPBEXexcCritical6 4 11" xfId="11695"/>
    <cellStyle name="SAPBEXexcCritical6 4 11 2" xfId="38116"/>
    <cellStyle name="SAPBEXexcCritical6 4 12" xfId="27332"/>
    <cellStyle name="SAPBEXexcCritical6 4 12 2" xfId="53746"/>
    <cellStyle name="SAPBEXexcCritical6 4 2" xfId="3862"/>
    <cellStyle name="SAPBEXexcCritical6 4 2 2" xfId="9666"/>
    <cellStyle name="SAPBEXexcCritical6 4 2 2 2" xfId="20326"/>
    <cellStyle name="SAPBEXexcCritical6 4 2 2 2 2" xfId="46740"/>
    <cellStyle name="SAPBEXexcCritical6 4 2 2 3" xfId="25917"/>
    <cellStyle name="SAPBEXexcCritical6 4 2 2 3 2" xfId="52331"/>
    <cellStyle name="SAPBEXexcCritical6 4 2 2 4" xfId="36162"/>
    <cellStyle name="SAPBEXexcCritical6 4 2 3" xfId="9584"/>
    <cellStyle name="SAPBEXexcCritical6 4 2 3 2" xfId="20244"/>
    <cellStyle name="SAPBEXexcCritical6 4 2 3 2 2" xfId="46658"/>
    <cellStyle name="SAPBEXexcCritical6 4 2 3 3" xfId="12750"/>
    <cellStyle name="SAPBEXexcCritical6 4 2 3 3 2" xfId="39171"/>
    <cellStyle name="SAPBEXexcCritical6 4 2 3 4" xfId="36080"/>
    <cellStyle name="SAPBEXexcCritical6 4 2 4" xfId="10928"/>
    <cellStyle name="SAPBEXexcCritical6 4 2 4 2" xfId="21573"/>
    <cellStyle name="SAPBEXexcCritical6 4 2 4 2 2" xfId="47987"/>
    <cellStyle name="SAPBEXexcCritical6 4 2 4 3" xfId="28662"/>
    <cellStyle name="SAPBEXexcCritical6 4 2 4 3 2" xfId="55076"/>
    <cellStyle name="SAPBEXexcCritical6 4 2 4 4" xfId="37349"/>
    <cellStyle name="SAPBEXexcCritical6 4 2 5" xfId="8703"/>
    <cellStyle name="SAPBEXexcCritical6 4 2 5 2" xfId="19363"/>
    <cellStyle name="SAPBEXexcCritical6 4 2 5 2 2" xfId="45777"/>
    <cellStyle name="SAPBEXexcCritical6 4 2 5 3" xfId="15961"/>
    <cellStyle name="SAPBEXexcCritical6 4 2 5 3 2" xfId="42380"/>
    <cellStyle name="SAPBEXexcCritical6 4 2 5 4" xfId="35199"/>
    <cellStyle name="SAPBEXexcCritical6 4 2 6" xfId="14645"/>
    <cellStyle name="SAPBEXexcCritical6 4 2 6 2" xfId="41065"/>
    <cellStyle name="SAPBEXexcCritical6 4 2 7" xfId="23859"/>
    <cellStyle name="SAPBEXexcCritical6 4 2 7 2" xfId="50273"/>
    <cellStyle name="SAPBEXexcCritical6 4 2 8" xfId="30532"/>
    <cellStyle name="SAPBEXexcCritical6 4 3" xfId="4589"/>
    <cellStyle name="SAPBEXexcCritical6 4 3 2" xfId="9390"/>
    <cellStyle name="SAPBEXexcCritical6 4 3 2 2" xfId="20050"/>
    <cellStyle name="SAPBEXexcCritical6 4 3 2 2 2" xfId="46464"/>
    <cellStyle name="SAPBEXexcCritical6 4 3 2 3" xfId="25945"/>
    <cellStyle name="SAPBEXexcCritical6 4 3 2 3 2" xfId="52359"/>
    <cellStyle name="SAPBEXexcCritical6 4 3 2 4" xfId="35886"/>
    <cellStyle name="SAPBEXexcCritical6 4 3 3" xfId="15367"/>
    <cellStyle name="SAPBEXexcCritical6 4 3 3 2" xfId="41787"/>
    <cellStyle name="SAPBEXexcCritical6 4 3 4" xfId="24109"/>
    <cellStyle name="SAPBEXexcCritical6 4 3 4 2" xfId="50523"/>
    <cellStyle name="SAPBEXexcCritical6 4 3 5" xfId="31259"/>
    <cellStyle name="SAPBEXexcCritical6 4 4" xfId="3284"/>
    <cellStyle name="SAPBEXexcCritical6 4 4 2" xfId="10293"/>
    <cellStyle name="SAPBEXexcCritical6 4 4 2 2" xfId="20953"/>
    <cellStyle name="SAPBEXexcCritical6 4 4 2 2 2" xfId="47367"/>
    <cellStyle name="SAPBEXexcCritical6 4 4 2 3" xfId="13691"/>
    <cellStyle name="SAPBEXexcCritical6 4 4 2 3 2" xfId="40111"/>
    <cellStyle name="SAPBEXexcCritical6 4 4 2 4" xfId="36789"/>
    <cellStyle name="SAPBEXexcCritical6 4 4 3" xfId="14074"/>
    <cellStyle name="SAPBEXexcCritical6 4 4 3 2" xfId="40494"/>
    <cellStyle name="SAPBEXexcCritical6 4 4 4" xfId="27920"/>
    <cellStyle name="SAPBEXexcCritical6 4 4 4 2" xfId="54334"/>
    <cellStyle name="SAPBEXexcCritical6 4 4 5" xfId="29954"/>
    <cellStyle name="SAPBEXexcCritical6 4 5" xfId="5423"/>
    <cellStyle name="SAPBEXexcCritical6 4 5 2" xfId="10809"/>
    <cellStyle name="SAPBEXexcCritical6 4 5 2 2" xfId="21454"/>
    <cellStyle name="SAPBEXexcCritical6 4 5 2 2 2" xfId="47868"/>
    <cellStyle name="SAPBEXexcCritical6 4 5 2 3" xfId="28543"/>
    <cellStyle name="SAPBEXexcCritical6 4 5 2 3 2" xfId="54957"/>
    <cellStyle name="SAPBEXexcCritical6 4 5 2 4" xfId="37230"/>
    <cellStyle name="SAPBEXexcCritical6 4 5 3" xfId="16196"/>
    <cellStyle name="SAPBEXexcCritical6 4 5 3 2" xfId="42615"/>
    <cellStyle name="SAPBEXexcCritical6 4 5 4" xfId="25275"/>
    <cellStyle name="SAPBEXexcCritical6 4 5 4 2" xfId="51689"/>
    <cellStyle name="SAPBEXexcCritical6 4 5 5" xfId="32093"/>
    <cellStyle name="SAPBEXexcCritical6 4 6" xfId="6386"/>
    <cellStyle name="SAPBEXexcCritical6 4 6 2" xfId="17122"/>
    <cellStyle name="SAPBEXexcCritical6 4 6 2 2" xfId="43540"/>
    <cellStyle name="SAPBEXexcCritical6 4 6 3" xfId="22060"/>
    <cellStyle name="SAPBEXexcCritical6 4 6 3 2" xfId="48474"/>
    <cellStyle name="SAPBEXexcCritical6 4 6 4" xfId="33056"/>
    <cellStyle name="SAPBEXexcCritical6 4 7" xfId="7001"/>
    <cellStyle name="SAPBEXexcCritical6 4 7 2" xfId="21923"/>
    <cellStyle name="SAPBEXexcCritical6 4 7 2 2" xfId="48337"/>
    <cellStyle name="SAPBEXexcCritical6 4 7 3" xfId="33671"/>
    <cellStyle name="SAPBEXexcCritical6 4 8" xfId="7548"/>
    <cellStyle name="SAPBEXexcCritical6 4 8 2" xfId="18215"/>
    <cellStyle name="SAPBEXexcCritical6 4 8 2 2" xfId="44631"/>
    <cellStyle name="SAPBEXexcCritical6 4 8 3" xfId="26140"/>
    <cellStyle name="SAPBEXexcCritical6 4 8 3 2" xfId="52554"/>
    <cellStyle name="SAPBEXexcCritical6 4 8 4" xfId="34218"/>
    <cellStyle name="SAPBEXexcCritical6 4 9" xfId="7759"/>
    <cellStyle name="SAPBEXexcCritical6 4 9 2" xfId="18426"/>
    <cellStyle name="SAPBEXexcCritical6 4 9 2 2" xfId="44842"/>
    <cellStyle name="SAPBEXexcCritical6 4 9 3" xfId="22505"/>
    <cellStyle name="SAPBEXexcCritical6 4 9 3 2" xfId="48919"/>
    <cellStyle name="SAPBEXexcCritical6 4 9 4" xfId="34429"/>
    <cellStyle name="SAPBEXexcCritical6 5" xfId="2071"/>
    <cellStyle name="SAPBEXexcCritical6 5 10" xfId="8537"/>
    <cellStyle name="SAPBEXexcCritical6 5 10 2" xfId="19197"/>
    <cellStyle name="SAPBEXexcCritical6 5 10 2 2" xfId="45611"/>
    <cellStyle name="SAPBEXexcCritical6 5 10 3" xfId="12196"/>
    <cellStyle name="SAPBEXexcCritical6 5 10 3 2" xfId="38617"/>
    <cellStyle name="SAPBEXexcCritical6 5 10 4" xfId="35033"/>
    <cellStyle name="SAPBEXexcCritical6 5 11" xfId="11529"/>
    <cellStyle name="SAPBEXexcCritical6 5 11 2" xfId="37950"/>
    <cellStyle name="SAPBEXexcCritical6 5 12" xfId="23257"/>
    <cellStyle name="SAPBEXexcCritical6 5 12 2" xfId="49671"/>
    <cellStyle name="SAPBEXexcCritical6 5 2" xfId="4036"/>
    <cellStyle name="SAPBEXexcCritical6 5 2 2" xfId="9263"/>
    <cellStyle name="SAPBEXexcCritical6 5 2 2 2" xfId="19923"/>
    <cellStyle name="SAPBEXexcCritical6 5 2 2 2 2" xfId="46337"/>
    <cellStyle name="SAPBEXexcCritical6 5 2 2 3" xfId="11249"/>
    <cellStyle name="SAPBEXexcCritical6 5 2 2 3 2" xfId="37670"/>
    <cellStyle name="SAPBEXexcCritical6 5 2 2 4" xfId="35759"/>
    <cellStyle name="SAPBEXexcCritical6 5 2 3" xfId="14818"/>
    <cellStyle name="SAPBEXexcCritical6 5 2 3 2" xfId="41238"/>
    <cellStyle name="SAPBEXexcCritical6 5 2 4" xfId="23085"/>
    <cellStyle name="SAPBEXexcCritical6 5 2 4 2" xfId="49499"/>
    <cellStyle name="SAPBEXexcCritical6 5 2 5" xfId="30706"/>
    <cellStyle name="SAPBEXexcCritical6 5 3" xfId="4764"/>
    <cellStyle name="SAPBEXexcCritical6 5 3 2" xfId="8920"/>
    <cellStyle name="SAPBEXexcCritical6 5 3 2 2" xfId="19580"/>
    <cellStyle name="SAPBEXexcCritical6 5 3 2 2 2" xfId="45994"/>
    <cellStyle name="SAPBEXexcCritical6 5 3 2 3" xfId="12483"/>
    <cellStyle name="SAPBEXexcCritical6 5 3 2 3 2" xfId="38904"/>
    <cellStyle name="SAPBEXexcCritical6 5 3 2 4" xfId="35416"/>
    <cellStyle name="SAPBEXexcCritical6 5 3 3" xfId="15541"/>
    <cellStyle name="SAPBEXexcCritical6 5 3 3 2" xfId="41961"/>
    <cellStyle name="SAPBEXexcCritical6 5 3 4" xfId="28020"/>
    <cellStyle name="SAPBEXexcCritical6 5 3 4 2" xfId="54434"/>
    <cellStyle name="SAPBEXexcCritical6 5 3 5" xfId="31434"/>
    <cellStyle name="SAPBEXexcCritical6 5 4" xfId="5344"/>
    <cellStyle name="SAPBEXexcCritical6 5 4 2" xfId="10857"/>
    <cellStyle name="SAPBEXexcCritical6 5 4 2 2" xfId="21502"/>
    <cellStyle name="SAPBEXexcCritical6 5 4 2 2 2" xfId="47916"/>
    <cellStyle name="SAPBEXexcCritical6 5 4 2 3" xfId="28591"/>
    <cellStyle name="SAPBEXexcCritical6 5 4 2 3 2" xfId="55005"/>
    <cellStyle name="SAPBEXexcCritical6 5 4 2 4" xfId="37278"/>
    <cellStyle name="SAPBEXexcCritical6 5 4 3" xfId="16117"/>
    <cellStyle name="SAPBEXexcCritical6 5 4 3 2" xfId="42536"/>
    <cellStyle name="SAPBEXexcCritical6 5 4 4" xfId="25274"/>
    <cellStyle name="SAPBEXexcCritical6 5 4 4 2" xfId="51688"/>
    <cellStyle name="SAPBEXexcCritical6 5 4 5" xfId="32014"/>
    <cellStyle name="SAPBEXexcCritical6 5 5" xfId="5951"/>
    <cellStyle name="SAPBEXexcCritical6 5 5 2" xfId="16703"/>
    <cellStyle name="SAPBEXexcCritical6 5 5 2 2" xfId="43121"/>
    <cellStyle name="SAPBEXexcCritical6 5 5 3" xfId="26244"/>
    <cellStyle name="SAPBEXexcCritical6 5 5 3 2" xfId="52658"/>
    <cellStyle name="SAPBEXexcCritical6 5 5 4" xfId="32621"/>
    <cellStyle name="SAPBEXexcCritical6 5 6" xfId="6551"/>
    <cellStyle name="SAPBEXexcCritical6 5 6 2" xfId="17276"/>
    <cellStyle name="SAPBEXexcCritical6 5 6 2 2" xfId="43694"/>
    <cellStyle name="SAPBEXexcCritical6 5 6 3" xfId="24825"/>
    <cellStyle name="SAPBEXexcCritical6 5 6 3 2" xfId="51239"/>
    <cellStyle name="SAPBEXexcCritical6 5 6 4" xfId="33221"/>
    <cellStyle name="SAPBEXexcCritical6 5 7" xfId="7123"/>
    <cellStyle name="SAPBEXexcCritical6 5 7 2" xfId="23240"/>
    <cellStyle name="SAPBEXexcCritical6 5 7 2 2" xfId="49654"/>
    <cellStyle name="SAPBEXexcCritical6 5 7 3" xfId="33793"/>
    <cellStyle name="SAPBEXexcCritical6 5 8" xfId="7682"/>
    <cellStyle name="SAPBEXexcCritical6 5 8 2" xfId="18349"/>
    <cellStyle name="SAPBEXexcCritical6 5 8 2 2" xfId="44765"/>
    <cellStyle name="SAPBEXexcCritical6 5 8 3" xfId="26640"/>
    <cellStyle name="SAPBEXexcCritical6 5 8 3 2" xfId="53054"/>
    <cellStyle name="SAPBEXexcCritical6 5 8 4" xfId="34352"/>
    <cellStyle name="SAPBEXexcCritical6 5 9" xfId="7834"/>
    <cellStyle name="SAPBEXexcCritical6 5 9 2" xfId="18501"/>
    <cellStyle name="SAPBEXexcCritical6 5 9 2 2" xfId="44916"/>
    <cellStyle name="SAPBEXexcCritical6 5 9 3" xfId="27630"/>
    <cellStyle name="SAPBEXexcCritical6 5 9 3 2" xfId="54044"/>
    <cellStyle name="SAPBEXexcCritical6 5 9 4" xfId="34504"/>
    <cellStyle name="SAPBEXexcCritical6 6" xfId="2365"/>
    <cellStyle name="SAPBEXexcCritical6 6 10" xfId="11287"/>
    <cellStyle name="SAPBEXexcCritical6 6 10 2" xfId="37708"/>
    <cellStyle name="SAPBEXexcCritical6 6 11" xfId="22689"/>
    <cellStyle name="SAPBEXexcCritical6 6 11 2" xfId="49103"/>
    <cellStyle name="SAPBEXexcCritical6 6 2" xfId="4272"/>
    <cellStyle name="SAPBEXexcCritical6 6 2 2" xfId="9871"/>
    <cellStyle name="SAPBEXexcCritical6 6 2 2 2" xfId="20531"/>
    <cellStyle name="SAPBEXexcCritical6 6 2 2 2 2" xfId="46945"/>
    <cellStyle name="SAPBEXexcCritical6 6 2 2 3" xfId="24720"/>
    <cellStyle name="SAPBEXexcCritical6 6 2 2 3 2" xfId="51134"/>
    <cellStyle name="SAPBEXexcCritical6 6 2 2 4" xfId="36367"/>
    <cellStyle name="SAPBEXexcCritical6 6 2 3" xfId="15051"/>
    <cellStyle name="SAPBEXexcCritical6 6 2 3 2" xfId="41471"/>
    <cellStyle name="SAPBEXexcCritical6 6 2 4" xfId="22160"/>
    <cellStyle name="SAPBEXexcCritical6 6 2 4 2" xfId="48574"/>
    <cellStyle name="SAPBEXexcCritical6 6 2 5" xfId="30942"/>
    <cellStyle name="SAPBEXexcCritical6 6 3" xfId="5000"/>
    <cellStyle name="SAPBEXexcCritical6 6 3 2" xfId="9929"/>
    <cellStyle name="SAPBEXexcCritical6 6 3 2 2" xfId="20589"/>
    <cellStyle name="SAPBEXexcCritical6 6 3 2 2 2" xfId="47003"/>
    <cellStyle name="SAPBEXexcCritical6 6 3 2 3" xfId="22298"/>
    <cellStyle name="SAPBEXexcCritical6 6 3 2 3 2" xfId="48712"/>
    <cellStyle name="SAPBEXexcCritical6 6 3 2 4" xfId="36425"/>
    <cellStyle name="SAPBEXexcCritical6 6 3 3" xfId="15777"/>
    <cellStyle name="SAPBEXexcCritical6 6 3 3 2" xfId="42197"/>
    <cellStyle name="SAPBEXexcCritical6 6 3 4" xfId="27189"/>
    <cellStyle name="SAPBEXexcCritical6 6 3 4 2" xfId="53603"/>
    <cellStyle name="SAPBEXexcCritical6 6 3 5" xfId="31670"/>
    <cellStyle name="SAPBEXexcCritical6 6 4" xfId="6193"/>
    <cellStyle name="SAPBEXexcCritical6 6 4 2" xfId="10985"/>
    <cellStyle name="SAPBEXexcCritical6 6 4 2 2" xfId="21630"/>
    <cellStyle name="SAPBEXexcCritical6 6 4 2 2 2" xfId="48044"/>
    <cellStyle name="SAPBEXexcCritical6 6 4 2 3" xfId="28719"/>
    <cellStyle name="SAPBEXexcCritical6 6 4 2 3 2" xfId="55133"/>
    <cellStyle name="SAPBEXexcCritical6 6 4 2 4" xfId="37406"/>
    <cellStyle name="SAPBEXexcCritical6 6 4 3" xfId="16934"/>
    <cellStyle name="SAPBEXexcCritical6 6 4 3 2" xfId="43352"/>
    <cellStyle name="SAPBEXexcCritical6 6 4 4" xfId="23920"/>
    <cellStyle name="SAPBEXexcCritical6 6 4 4 2" xfId="50334"/>
    <cellStyle name="SAPBEXexcCritical6 6 4 5" xfId="32863"/>
    <cellStyle name="SAPBEXexcCritical6 6 5" xfId="6774"/>
    <cellStyle name="SAPBEXexcCritical6 6 5 2" xfId="17486"/>
    <cellStyle name="SAPBEXexcCritical6 6 5 2 2" xfId="43904"/>
    <cellStyle name="SAPBEXexcCritical6 6 5 3" xfId="11156"/>
    <cellStyle name="SAPBEXexcCritical6 6 5 3 2" xfId="37577"/>
    <cellStyle name="SAPBEXexcCritical6 6 5 4" xfId="33444"/>
    <cellStyle name="SAPBEXexcCritical6 6 6" xfId="7334"/>
    <cellStyle name="SAPBEXexcCritical6 6 6 2" xfId="18001"/>
    <cellStyle name="SAPBEXexcCritical6 6 6 2 2" xfId="44418"/>
    <cellStyle name="SAPBEXexcCritical6 6 6 3" xfId="23676"/>
    <cellStyle name="SAPBEXexcCritical6 6 6 3 2" xfId="50090"/>
    <cellStyle name="SAPBEXexcCritical6 6 6 4" xfId="34004"/>
    <cellStyle name="SAPBEXexcCritical6 6 7" xfId="7978"/>
    <cellStyle name="SAPBEXexcCritical6 6 7 2" xfId="18645"/>
    <cellStyle name="SAPBEXexcCritical6 6 7 2 2" xfId="45060"/>
    <cellStyle name="SAPBEXexcCritical6 6 7 3" xfId="12524"/>
    <cellStyle name="SAPBEXexcCritical6 6 7 3 2" xfId="38945"/>
    <cellStyle name="SAPBEXexcCritical6 6 7 4" xfId="34584"/>
    <cellStyle name="SAPBEXexcCritical6 6 8" xfId="8884"/>
    <cellStyle name="SAPBEXexcCritical6 6 8 2" xfId="19544"/>
    <cellStyle name="SAPBEXexcCritical6 6 8 2 2" xfId="45958"/>
    <cellStyle name="SAPBEXexcCritical6 6 8 3" xfId="27728"/>
    <cellStyle name="SAPBEXexcCritical6 6 8 3 2" xfId="54142"/>
    <cellStyle name="SAPBEXexcCritical6 6 8 4" xfId="35380"/>
    <cellStyle name="SAPBEXexcCritical6 6 9" xfId="13164"/>
    <cellStyle name="SAPBEXexcCritical6 6 9 2" xfId="39585"/>
    <cellStyle name="SAPBEXexcCritical6 7" xfId="3220"/>
    <cellStyle name="SAPBEXexcCritical6 7 2" xfId="9573"/>
    <cellStyle name="SAPBEXexcCritical6 7 2 2" xfId="20233"/>
    <cellStyle name="SAPBEXexcCritical6 7 2 2 2" xfId="46647"/>
    <cellStyle name="SAPBEXexcCritical6 7 2 3" xfId="12580"/>
    <cellStyle name="SAPBEXexcCritical6 7 2 3 2" xfId="39001"/>
    <cellStyle name="SAPBEXexcCritical6 7 2 4" xfId="36069"/>
    <cellStyle name="SAPBEXexcCritical6 7 3" xfId="14010"/>
    <cellStyle name="SAPBEXexcCritical6 7 3 2" xfId="40430"/>
    <cellStyle name="SAPBEXexcCritical6 7 4" xfId="24767"/>
    <cellStyle name="SAPBEXexcCritical6 7 4 2" xfId="51181"/>
    <cellStyle name="SAPBEXexcCritical6 7 5" xfId="29890"/>
    <cellStyle name="SAPBEXexcCritical6 8" xfId="2817"/>
    <cellStyle name="SAPBEXexcCritical6 8 2" xfId="10015"/>
    <cellStyle name="SAPBEXexcCritical6 8 2 2" xfId="20675"/>
    <cellStyle name="SAPBEXexcCritical6 8 2 2 2" xfId="47089"/>
    <cellStyle name="SAPBEXexcCritical6 8 2 3" xfId="25873"/>
    <cellStyle name="SAPBEXexcCritical6 8 2 3 2" xfId="52287"/>
    <cellStyle name="SAPBEXexcCritical6 8 2 4" xfId="36511"/>
    <cellStyle name="SAPBEXexcCritical6 8 3" xfId="13609"/>
    <cellStyle name="SAPBEXexcCritical6 8 3 2" xfId="40029"/>
    <cellStyle name="SAPBEXexcCritical6 8 4" xfId="25557"/>
    <cellStyle name="SAPBEXexcCritical6 8 4 2" xfId="51971"/>
    <cellStyle name="SAPBEXexcCritical6 8 5" xfId="29487"/>
    <cellStyle name="SAPBEXexcCritical6 9" xfId="5066"/>
    <cellStyle name="SAPBEXexcCritical6 9 2" xfId="9520"/>
    <cellStyle name="SAPBEXexcCritical6 9 2 2" xfId="20180"/>
    <cellStyle name="SAPBEXexcCritical6 9 2 2 2" xfId="46594"/>
    <cellStyle name="SAPBEXexcCritical6 9 2 3" xfId="17840"/>
    <cellStyle name="SAPBEXexcCritical6 9 2 3 2" xfId="44257"/>
    <cellStyle name="SAPBEXexcCritical6 9 2 4" xfId="36016"/>
    <cellStyle name="SAPBEXexcCritical6 9 3" xfId="15843"/>
    <cellStyle name="SAPBEXexcCritical6 9 3 2" xfId="42262"/>
    <cellStyle name="SAPBEXexcCritical6 9 4" xfId="27563"/>
    <cellStyle name="SAPBEXexcCritical6 9 4 2" xfId="53977"/>
    <cellStyle name="SAPBEXexcCritical6 9 5" xfId="31736"/>
    <cellStyle name="SAPBEXexcGood1" xfId="1193"/>
    <cellStyle name="SAPBEXexcGood1 10" xfId="3319"/>
    <cellStyle name="SAPBEXexcGood1 10 2" xfId="27346"/>
    <cellStyle name="SAPBEXexcGood1 10 2 2" xfId="53760"/>
    <cellStyle name="SAPBEXexcGood1 10 3" xfId="29989"/>
    <cellStyle name="SAPBEXexcGood1 11" xfId="6181"/>
    <cellStyle name="SAPBEXexcGood1 11 2" xfId="16922"/>
    <cellStyle name="SAPBEXexcGood1 11 2 2" xfId="43340"/>
    <cellStyle name="SAPBEXexcGood1 11 3" xfId="22130"/>
    <cellStyle name="SAPBEXexcGood1 11 3 2" xfId="48544"/>
    <cellStyle name="SAPBEXexcGood1 11 4" xfId="32851"/>
    <cellStyle name="SAPBEXexcGood1 12" xfId="8262"/>
    <cellStyle name="SAPBEXexcGood1 12 2" xfId="18923"/>
    <cellStyle name="SAPBEXexcGood1 12 2 2" xfId="45337"/>
    <cellStyle name="SAPBEXexcGood1 12 3" xfId="17361"/>
    <cellStyle name="SAPBEXexcGood1 12 3 2" xfId="43779"/>
    <cellStyle name="SAPBEXexcGood1 12 4" xfId="34775"/>
    <cellStyle name="SAPBEXexcGood1 13" xfId="12398"/>
    <cellStyle name="SAPBEXexcGood1 13 2" xfId="38819"/>
    <cellStyle name="SAPBEXexcGood1 14" xfId="25859"/>
    <cellStyle name="SAPBEXexcGood1 14 2" xfId="52273"/>
    <cellStyle name="SAPBEXexcGood1 2" xfId="1514"/>
    <cellStyle name="SAPBEXexcGood1 2 10" xfId="8411"/>
    <cellStyle name="SAPBEXexcGood1 2 10 2" xfId="19071"/>
    <cellStyle name="SAPBEXexcGood1 2 10 2 2" xfId="45485"/>
    <cellStyle name="SAPBEXexcGood1 2 10 3" xfId="12550"/>
    <cellStyle name="SAPBEXexcGood1 2 10 3 2" xfId="38971"/>
    <cellStyle name="SAPBEXexcGood1 2 10 4" xfId="34907"/>
    <cellStyle name="SAPBEXexcGood1 2 11" xfId="13076"/>
    <cellStyle name="SAPBEXexcGood1 2 11 2" xfId="39497"/>
    <cellStyle name="SAPBEXexcGood1 2 12" xfId="27965"/>
    <cellStyle name="SAPBEXexcGood1 2 12 2" xfId="54379"/>
    <cellStyle name="SAPBEXexcGood1 2 2" xfId="3508"/>
    <cellStyle name="SAPBEXexcGood1 2 2 2" xfId="9014"/>
    <cellStyle name="SAPBEXexcGood1 2 2 2 2" xfId="19674"/>
    <cellStyle name="SAPBEXexcGood1 2 2 2 2 2" xfId="46088"/>
    <cellStyle name="SAPBEXexcGood1 2 2 2 3" xfId="28248"/>
    <cellStyle name="SAPBEXexcGood1 2 2 2 3 2" xfId="54662"/>
    <cellStyle name="SAPBEXexcGood1 2 2 2 4" xfId="35510"/>
    <cellStyle name="SAPBEXexcGood1 2 2 3" xfId="10415"/>
    <cellStyle name="SAPBEXexcGood1 2 2 3 2" xfId="21075"/>
    <cellStyle name="SAPBEXexcGood1 2 2 3 2 2" xfId="47489"/>
    <cellStyle name="SAPBEXexcGood1 2 2 3 3" xfId="28340"/>
    <cellStyle name="SAPBEXexcGood1 2 2 3 3 2" xfId="54754"/>
    <cellStyle name="SAPBEXexcGood1 2 2 3 4" xfId="36911"/>
    <cellStyle name="SAPBEXexcGood1 2 2 4" xfId="10942"/>
    <cellStyle name="SAPBEXexcGood1 2 2 4 2" xfId="21587"/>
    <cellStyle name="SAPBEXexcGood1 2 2 4 2 2" xfId="48001"/>
    <cellStyle name="SAPBEXexcGood1 2 2 4 3" xfId="28676"/>
    <cellStyle name="SAPBEXexcGood1 2 2 4 3 2" xfId="55090"/>
    <cellStyle name="SAPBEXexcGood1 2 2 4 4" xfId="37363"/>
    <cellStyle name="SAPBEXexcGood1 2 2 5" xfId="8719"/>
    <cellStyle name="SAPBEXexcGood1 2 2 5 2" xfId="19379"/>
    <cellStyle name="SAPBEXexcGood1 2 2 5 2 2" xfId="45793"/>
    <cellStyle name="SAPBEXexcGood1 2 2 5 3" xfId="13815"/>
    <cellStyle name="SAPBEXexcGood1 2 2 5 3 2" xfId="40235"/>
    <cellStyle name="SAPBEXexcGood1 2 2 5 4" xfId="35215"/>
    <cellStyle name="SAPBEXexcGood1 2 2 6" xfId="14293"/>
    <cellStyle name="SAPBEXexcGood1 2 2 6 2" xfId="40713"/>
    <cellStyle name="SAPBEXexcGood1 2 2 7" xfId="22868"/>
    <cellStyle name="SAPBEXexcGood1 2 2 7 2" xfId="49282"/>
    <cellStyle name="SAPBEXexcGood1 2 2 8" xfId="30178"/>
    <cellStyle name="SAPBEXexcGood1 2 3" xfId="2794"/>
    <cellStyle name="SAPBEXexcGood1 2 3 2" xfId="9374"/>
    <cellStyle name="SAPBEXexcGood1 2 3 2 2" xfId="20034"/>
    <cellStyle name="SAPBEXexcGood1 2 3 2 2 2" xfId="46448"/>
    <cellStyle name="SAPBEXexcGood1 2 3 2 3" xfId="15631"/>
    <cellStyle name="SAPBEXexcGood1 2 3 2 3 2" xfId="42051"/>
    <cellStyle name="SAPBEXexcGood1 2 3 2 4" xfId="35870"/>
    <cellStyle name="SAPBEXexcGood1 2 3 3" xfId="13586"/>
    <cellStyle name="SAPBEXexcGood1 2 3 3 2" xfId="40006"/>
    <cellStyle name="SAPBEXexcGood1 2 3 4" xfId="23311"/>
    <cellStyle name="SAPBEXexcGood1 2 3 4 2" xfId="49725"/>
    <cellStyle name="SAPBEXexcGood1 2 3 5" xfId="29464"/>
    <cellStyle name="SAPBEXexcGood1 2 4" xfId="4178"/>
    <cellStyle name="SAPBEXexcGood1 2 4 2" xfId="10296"/>
    <cellStyle name="SAPBEXexcGood1 2 4 2 2" xfId="20956"/>
    <cellStyle name="SAPBEXexcGood1 2 4 2 2 2" xfId="47370"/>
    <cellStyle name="SAPBEXexcGood1 2 4 2 3" xfId="11441"/>
    <cellStyle name="SAPBEXexcGood1 2 4 2 3 2" xfId="37862"/>
    <cellStyle name="SAPBEXexcGood1 2 4 2 4" xfId="36792"/>
    <cellStyle name="SAPBEXexcGood1 2 4 3" xfId="14958"/>
    <cellStyle name="SAPBEXexcGood1 2 4 3 2" xfId="41378"/>
    <cellStyle name="SAPBEXexcGood1 2 4 4" xfId="27607"/>
    <cellStyle name="SAPBEXexcGood1 2 4 4 2" xfId="54021"/>
    <cellStyle name="SAPBEXexcGood1 2 4 5" xfId="30848"/>
    <cellStyle name="SAPBEXexcGood1 2 5" xfId="4113"/>
    <cellStyle name="SAPBEXexcGood1 2 5 2" xfId="10732"/>
    <cellStyle name="SAPBEXexcGood1 2 5 2 2" xfId="21377"/>
    <cellStyle name="SAPBEXexcGood1 2 5 2 2 2" xfId="47791"/>
    <cellStyle name="SAPBEXexcGood1 2 5 2 3" xfId="28472"/>
    <cellStyle name="SAPBEXexcGood1 2 5 2 3 2" xfId="54886"/>
    <cellStyle name="SAPBEXexcGood1 2 5 2 4" xfId="37153"/>
    <cellStyle name="SAPBEXexcGood1 2 5 3" xfId="14895"/>
    <cellStyle name="SAPBEXexcGood1 2 5 3 2" xfId="41315"/>
    <cellStyle name="SAPBEXexcGood1 2 5 4" xfId="27657"/>
    <cellStyle name="SAPBEXexcGood1 2 5 4 2" xfId="54071"/>
    <cellStyle name="SAPBEXexcGood1 2 5 5" xfId="30783"/>
    <cellStyle name="SAPBEXexcGood1 2 6" xfId="2969"/>
    <cellStyle name="SAPBEXexcGood1 2 6 2" xfId="13761"/>
    <cellStyle name="SAPBEXexcGood1 2 6 2 2" xfId="40181"/>
    <cellStyle name="SAPBEXexcGood1 2 6 3" xfId="22916"/>
    <cellStyle name="SAPBEXexcGood1 2 6 3 2" xfId="49330"/>
    <cellStyle name="SAPBEXexcGood1 2 6 4" xfId="29639"/>
    <cellStyle name="SAPBEXexcGood1 2 7" xfId="5183"/>
    <cellStyle name="SAPBEXexcGood1 2 7 2" xfId="26816"/>
    <cellStyle name="SAPBEXexcGood1 2 7 2 2" xfId="53230"/>
    <cellStyle name="SAPBEXexcGood1 2 7 3" xfId="31853"/>
    <cellStyle name="SAPBEXexcGood1 2 8" xfId="7234"/>
    <cellStyle name="SAPBEXexcGood1 2 8 2" xfId="17901"/>
    <cellStyle name="SAPBEXexcGood1 2 8 2 2" xfId="44318"/>
    <cellStyle name="SAPBEXexcGood1 2 8 3" xfId="27944"/>
    <cellStyle name="SAPBEXexcGood1 2 8 3 2" xfId="54358"/>
    <cellStyle name="SAPBEXexcGood1 2 8 4" xfId="33904"/>
    <cellStyle name="SAPBEXexcGood1 2 9" xfId="7641"/>
    <cellStyle name="SAPBEXexcGood1 2 9 2" xfId="18308"/>
    <cellStyle name="SAPBEXexcGood1 2 9 2 2" xfId="44724"/>
    <cellStyle name="SAPBEXexcGood1 2 9 3" xfId="25668"/>
    <cellStyle name="SAPBEXexcGood1 2 9 3 2" xfId="52082"/>
    <cellStyle name="SAPBEXexcGood1 2 9 4" xfId="34311"/>
    <cellStyle name="SAPBEXexcGood1 3" xfId="1627"/>
    <cellStyle name="SAPBEXexcGood1 3 10" xfId="8339"/>
    <cellStyle name="SAPBEXexcGood1 3 10 2" xfId="18999"/>
    <cellStyle name="SAPBEXexcGood1 3 10 2 2" xfId="45413"/>
    <cellStyle name="SAPBEXexcGood1 3 10 3" xfId="12449"/>
    <cellStyle name="SAPBEXexcGood1 3 10 3 2" xfId="38870"/>
    <cellStyle name="SAPBEXexcGood1 3 10 4" xfId="34835"/>
    <cellStyle name="SAPBEXexcGood1 3 11" xfId="11936"/>
    <cellStyle name="SAPBEXexcGood1 3 11 2" xfId="38357"/>
    <cellStyle name="SAPBEXexcGood1 3 12" xfId="23770"/>
    <cellStyle name="SAPBEXexcGood1 3 12 2" xfId="50184"/>
    <cellStyle name="SAPBEXexcGood1 3 2" xfId="3620"/>
    <cellStyle name="SAPBEXexcGood1 3 2 2" xfId="9078"/>
    <cellStyle name="SAPBEXexcGood1 3 2 2 2" xfId="19738"/>
    <cellStyle name="SAPBEXexcGood1 3 2 2 2 2" xfId="46152"/>
    <cellStyle name="SAPBEXexcGood1 3 2 2 3" xfId="11787"/>
    <cellStyle name="SAPBEXexcGood1 3 2 2 3 2" xfId="38208"/>
    <cellStyle name="SAPBEXexcGood1 3 2 2 4" xfId="35574"/>
    <cellStyle name="SAPBEXexcGood1 3 2 3" xfId="10327"/>
    <cellStyle name="SAPBEXexcGood1 3 2 3 2" xfId="20987"/>
    <cellStyle name="SAPBEXexcGood1 3 2 3 2 2" xfId="47401"/>
    <cellStyle name="SAPBEXexcGood1 3 2 3 3" xfId="11446"/>
    <cellStyle name="SAPBEXexcGood1 3 2 3 3 2" xfId="37867"/>
    <cellStyle name="SAPBEXexcGood1 3 2 3 4" xfId="36823"/>
    <cellStyle name="SAPBEXexcGood1 3 2 4" xfId="10877"/>
    <cellStyle name="SAPBEXexcGood1 3 2 4 2" xfId="21522"/>
    <cellStyle name="SAPBEXexcGood1 3 2 4 2 2" xfId="47936"/>
    <cellStyle name="SAPBEXexcGood1 3 2 4 3" xfId="28611"/>
    <cellStyle name="SAPBEXexcGood1 3 2 4 3 2" xfId="55025"/>
    <cellStyle name="SAPBEXexcGood1 3 2 4 4" xfId="37298"/>
    <cellStyle name="SAPBEXexcGood1 3 2 5" xfId="8645"/>
    <cellStyle name="SAPBEXexcGood1 3 2 5 2" xfId="19305"/>
    <cellStyle name="SAPBEXexcGood1 3 2 5 2 2" xfId="45719"/>
    <cellStyle name="SAPBEXexcGood1 3 2 5 3" xfId="12205"/>
    <cellStyle name="SAPBEXexcGood1 3 2 5 3 2" xfId="38626"/>
    <cellStyle name="SAPBEXexcGood1 3 2 5 4" xfId="35141"/>
    <cellStyle name="SAPBEXexcGood1 3 2 6" xfId="14405"/>
    <cellStyle name="SAPBEXexcGood1 3 2 6 2" xfId="40825"/>
    <cellStyle name="SAPBEXexcGood1 3 2 7" xfId="23606"/>
    <cellStyle name="SAPBEXexcGood1 3 2 7 2" xfId="50020"/>
    <cellStyle name="SAPBEXexcGood1 3 2 8" xfId="30290"/>
    <cellStyle name="SAPBEXexcGood1 3 3" xfId="2702"/>
    <cellStyle name="SAPBEXexcGood1 3 3 2" xfId="9447"/>
    <cellStyle name="SAPBEXexcGood1 3 3 2 2" xfId="20107"/>
    <cellStyle name="SAPBEXexcGood1 3 3 2 2 2" xfId="46521"/>
    <cellStyle name="SAPBEXexcGood1 3 3 2 3" xfId="17359"/>
    <cellStyle name="SAPBEXexcGood1 3 3 2 3 2" xfId="43777"/>
    <cellStyle name="SAPBEXexcGood1 3 3 2 4" xfId="35943"/>
    <cellStyle name="SAPBEXexcGood1 3 3 3" xfId="13494"/>
    <cellStyle name="SAPBEXexcGood1 3 3 3 2" xfId="39914"/>
    <cellStyle name="SAPBEXexcGood1 3 3 4" xfId="27026"/>
    <cellStyle name="SAPBEXexcGood1 3 3 4 2" xfId="53440"/>
    <cellStyle name="SAPBEXexcGood1 3 3 5" xfId="29372"/>
    <cellStyle name="SAPBEXexcGood1 3 4" xfId="4879"/>
    <cellStyle name="SAPBEXexcGood1 3 4 2" xfId="10286"/>
    <cellStyle name="SAPBEXexcGood1 3 4 2 2" xfId="20946"/>
    <cellStyle name="SAPBEXexcGood1 3 4 2 2 2" xfId="47360"/>
    <cellStyle name="SAPBEXexcGood1 3 4 2 3" xfId="12246"/>
    <cellStyle name="SAPBEXexcGood1 3 4 2 3 2" xfId="38667"/>
    <cellStyle name="SAPBEXexcGood1 3 4 2 4" xfId="36782"/>
    <cellStyle name="SAPBEXexcGood1 3 4 3" xfId="15656"/>
    <cellStyle name="SAPBEXexcGood1 3 4 3 2" xfId="42076"/>
    <cellStyle name="SAPBEXexcGood1 3 4 4" xfId="24131"/>
    <cellStyle name="SAPBEXexcGood1 3 4 4 2" xfId="50545"/>
    <cellStyle name="SAPBEXexcGood1 3 4 5" xfId="31549"/>
    <cellStyle name="SAPBEXexcGood1 3 5" xfId="4457"/>
    <cellStyle name="SAPBEXexcGood1 3 5 2" xfId="10769"/>
    <cellStyle name="SAPBEXexcGood1 3 5 2 2" xfId="21414"/>
    <cellStyle name="SAPBEXexcGood1 3 5 2 2 2" xfId="47828"/>
    <cellStyle name="SAPBEXexcGood1 3 5 2 3" xfId="28503"/>
    <cellStyle name="SAPBEXexcGood1 3 5 2 3 2" xfId="54917"/>
    <cellStyle name="SAPBEXexcGood1 3 5 2 4" xfId="37190"/>
    <cellStyle name="SAPBEXexcGood1 3 5 3" xfId="15235"/>
    <cellStyle name="SAPBEXexcGood1 3 5 3 2" xfId="41655"/>
    <cellStyle name="SAPBEXexcGood1 3 5 4" xfId="23494"/>
    <cellStyle name="SAPBEXexcGood1 3 5 4 2" xfId="49908"/>
    <cellStyle name="SAPBEXexcGood1 3 5 5" xfId="31127"/>
    <cellStyle name="SAPBEXexcGood1 3 6" xfId="6058"/>
    <cellStyle name="SAPBEXexcGood1 3 6 2" xfId="16809"/>
    <cellStyle name="SAPBEXexcGood1 3 6 2 2" xfId="43227"/>
    <cellStyle name="SAPBEXexcGood1 3 6 3" xfId="28076"/>
    <cellStyle name="SAPBEXexcGood1 3 6 3 2" xfId="54490"/>
    <cellStyle name="SAPBEXexcGood1 3 6 4" xfId="32728"/>
    <cellStyle name="SAPBEXexcGood1 3 7" xfId="6642"/>
    <cellStyle name="SAPBEXexcGood1 3 7 2" xfId="12254"/>
    <cellStyle name="SAPBEXexcGood1 3 7 2 2" xfId="38675"/>
    <cellStyle name="SAPBEXexcGood1 3 7 3" xfId="33312"/>
    <cellStyle name="SAPBEXexcGood1 3 8" xfId="3401"/>
    <cellStyle name="SAPBEXexcGood1 3 8 2" xfId="14187"/>
    <cellStyle name="SAPBEXexcGood1 3 8 2 2" xfId="40607"/>
    <cellStyle name="SAPBEXexcGood1 3 8 3" xfId="22914"/>
    <cellStyle name="SAPBEXexcGood1 3 8 3 2" xfId="49328"/>
    <cellStyle name="SAPBEXexcGood1 3 8 4" xfId="30071"/>
    <cellStyle name="SAPBEXexcGood1 3 9" xfId="7647"/>
    <cellStyle name="SAPBEXexcGood1 3 9 2" xfId="18314"/>
    <cellStyle name="SAPBEXexcGood1 3 9 2 2" xfId="44730"/>
    <cellStyle name="SAPBEXexcGood1 3 9 3" xfId="23472"/>
    <cellStyle name="SAPBEXexcGood1 3 9 3 2" xfId="49886"/>
    <cellStyle name="SAPBEXexcGood1 3 9 4" xfId="34317"/>
    <cellStyle name="SAPBEXexcGood1 4" xfId="1886"/>
    <cellStyle name="SAPBEXexcGood1 4 10" xfId="8484"/>
    <cellStyle name="SAPBEXexcGood1 4 10 2" xfId="19144"/>
    <cellStyle name="SAPBEXexcGood1 4 10 2 2" xfId="45558"/>
    <cellStyle name="SAPBEXexcGood1 4 10 3" xfId="13690"/>
    <cellStyle name="SAPBEXexcGood1 4 10 3 2" xfId="40110"/>
    <cellStyle name="SAPBEXexcGood1 4 10 4" xfId="34980"/>
    <cellStyle name="SAPBEXexcGood1 4 11" xfId="11694"/>
    <cellStyle name="SAPBEXexcGood1 4 11 2" xfId="38115"/>
    <cellStyle name="SAPBEXexcGood1 4 12" xfId="26545"/>
    <cellStyle name="SAPBEXexcGood1 4 12 2" xfId="52959"/>
    <cellStyle name="SAPBEXexcGood1 4 2" xfId="3863"/>
    <cellStyle name="SAPBEXexcGood1 4 2 2" xfId="9656"/>
    <cellStyle name="SAPBEXexcGood1 4 2 2 2" xfId="20316"/>
    <cellStyle name="SAPBEXexcGood1 4 2 2 2 2" xfId="46730"/>
    <cellStyle name="SAPBEXexcGood1 4 2 2 3" xfId="12582"/>
    <cellStyle name="SAPBEXexcGood1 4 2 2 3 2" xfId="39003"/>
    <cellStyle name="SAPBEXexcGood1 4 2 2 4" xfId="36152"/>
    <cellStyle name="SAPBEXexcGood1 4 2 3" xfId="9950"/>
    <cellStyle name="SAPBEXexcGood1 4 2 3 2" xfId="20610"/>
    <cellStyle name="SAPBEXexcGood1 4 2 3 2 2" xfId="47024"/>
    <cellStyle name="SAPBEXexcGood1 4 2 3 3" xfId="24003"/>
    <cellStyle name="SAPBEXexcGood1 4 2 3 3 2" xfId="50417"/>
    <cellStyle name="SAPBEXexcGood1 4 2 3 4" xfId="36446"/>
    <cellStyle name="SAPBEXexcGood1 4 2 4" xfId="10960"/>
    <cellStyle name="SAPBEXexcGood1 4 2 4 2" xfId="21605"/>
    <cellStyle name="SAPBEXexcGood1 4 2 4 2 2" xfId="48019"/>
    <cellStyle name="SAPBEXexcGood1 4 2 4 3" xfId="28694"/>
    <cellStyle name="SAPBEXexcGood1 4 2 4 3 2" xfId="55108"/>
    <cellStyle name="SAPBEXexcGood1 4 2 4 4" xfId="37381"/>
    <cellStyle name="SAPBEXexcGood1 4 2 5" xfId="8800"/>
    <cellStyle name="SAPBEXexcGood1 4 2 5 2" xfId="19460"/>
    <cellStyle name="SAPBEXexcGood1 4 2 5 2 2" xfId="45874"/>
    <cellStyle name="SAPBEXexcGood1 4 2 5 3" xfId="23649"/>
    <cellStyle name="SAPBEXexcGood1 4 2 5 3 2" xfId="50063"/>
    <cellStyle name="SAPBEXexcGood1 4 2 5 4" xfId="35296"/>
    <cellStyle name="SAPBEXexcGood1 4 2 6" xfId="14646"/>
    <cellStyle name="SAPBEXexcGood1 4 2 6 2" xfId="41066"/>
    <cellStyle name="SAPBEXexcGood1 4 2 7" xfId="27669"/>
    <cellStyle name="SAPBEXexcGood1 4 2 7 2" xfId="54083"/>
    <cellStyle name="SAPBEXexcGood1 4 2 8" xfId="30533"/>
    <cellStyle name="SAPBEXexcGood1 4 3" xfId="4590"/>
    <cellStyle name="SAPBEXexcGood1 4 3 2" xfId="9293"/>
    <cellStyle name="SAPBEXexcGood1 4 3 2 2" xfId="19953"/>
    <cellStyle name="SAPBEXexcGood1 4 3 2 2 2" xfId="46367"/>
    <cellStyle name="SAPBEXexcGood1 4 3 2 3" xfId="26779"/>
    <cellStyle name="SAPBEXexcGood1 4 3 2 3 2" xfId="53193"/>
    <cellStyle name="SAPBEXexcGood1 4 3 2 4" xfId="35789"/>
    <cellStyle name="SAPBEXexcGood1 4 3 3" xfId="15368"/>
    <cellStyle name="SAPBEXexcGood1 4 3 3 2" xfId="41788"/>
    <cellStyle name="SAPBEXexcGood1 4 3 4" xfId="23715"/>
    <cellStyle name="SAPBEXexcGood1 4 3 4 2" xfId="50129"/>
    <cellStyle name="SAPBEXexcGood1 4 3 5" xfId="31260"/>
    <cellStyle name="SAPBEXexcGood1 4 4" xfId="3923"/>
    <cellStyle name="SAPBEXexcGood1 4 4 2" xfId="10159"/>
    <cellStyle name="SAPBEXexcGood1 4 4 2 2" xfId="20819"/>
    <cellStyle name="SAPBEXexcGood1 4 4 2 2 2" xfId="47233"/>
    <cellStyle name="SAPBEXexcGood1 4 4 2 3" xfId="27794"/>
    <cellStyle name="SAPBEXexcGood1 4 4 2 3 2" xfId="54208"/>
    <cellStyle name="SAPBEXexcGood1 4 4 2 4" xfId="36655"/>
    <cellStyle name="SAPBEXexcGood1 4 4 3" xfId="14706"/>
    <cellStyle name="SAPBEXexcGood1 4 4 3 2" xfId="41126"/>
    <cellStyle name="SAPBEXexcGood1 4 4 4" xfId="23244"/>
    <cellStyle name="SAPBEXexcGood1 4 4 4 2" xfId="49658"/>
    <cellStyle name="SAPBEXexcGood1 4 4 5" xfId="30593"/>
    <cellStyle name="SAPBEXexcGood1 4 5" xfId="5784"/>
    <cellStyle name="SAPBEXexcGood1 4 5 2" xfId="10823"/>
    <cellStyle name="SAPBEXexcGood1 4 5 2 2" xfId="21468"/>
    <cellStyle name="SAPBEXexcGood1 4 5 2 2 2" xfId="47882"/>
    <cellStyle name="SAPBEXexcGood1 4 5 2 3" xfId="28557"/>
    <cellStyle name="SAPBEXexcGood1 4 5 2 3 2" xfId="54971"/>
    <cellStyle name="SAPBEXexcGood1 4 5 2 4" xfId="37244"/>
    <cellStyle name="SAPBEXexcGood1 4 5 3" xfId="16543"/>
    <cellStyle name="SAPBEXexcGood1 4 5 3 2" xfId="42961"/>
    <cellStyle name="SAPBEXexcGood1 4 5 4" xfId="24041"/>
    <cellStyle name="SAPBEXexcGood1 4 5 4 2" xfId="50455"/>
    <cellStyle name="SAPBEXexcGood1 4 5 5" xfId="32454"/>
    <cellStyle name="SAPBEXexcGood1 4 6" xfId="6387"/>
    <cellStyle name="SAPBEXexcGood1 4 6 2" xfId="17123"/>
    <cellStyle name="SAPBEXexcGood1 4 6 2 2" xfId="43541"/>
    <cellStyle name="SAPBEXexcGood1 4 6 3" xfId="22414"/>
    <cellStyle name="SAPBEXexcGood1 4 6 3 2" xfId="48828"/>
    <cellStyle name="SAPBEXexcGood1 4 6 4" xfId="33057"/>
    <cellStyle name="SAPBEXexcGood1 4 7" xfId="7002"/>
    <cellStyle name="SAPBEXexcGood1 4 7 2" xfId="23368"/>
    <cellStyle name="SAPBEXexcGood1 4 7 2 2" xfId="49782"/>
    <cellStyle name="SAPBEXexcGood1 4 7 3" xfId="33672"/>
    <cellStyle name="SAPBEXexcGood1 4 8" xfId="7549"/>
    <cellStyle name="SAPBEXexcGood1 4 8 2" xfId="18216"/>
    <cellStyle name="SAPBEXexcGood1 4 8 2 2" xfId="44632"/>
    <cellStyle name="SAPBEXexcGood1 4 8 3" xfId="22768"/>
    <cellStyle name="SAPBEXexcGood1 4 8 3 2" xfId="49182"/>
    <cellStyle name="SAPBEXexcGood1 4 8 4" xfId="34219"/>
    <cellStyle name="SAPBEXexcGood1 4 9" xfId="7260"/>
    <cellStyle name="SAPBEXexcGood1 4 9 2" xfId="17927"/>
    <cellStyle name="SAPBEXexcGood1 4 9 2 2" xfId="44344"/>
    <cellStyle name="SAPBEXexcGood1 4 9 3" xfId="23106"/>
    <cellStyle name="SAPBEXexcGood1 4 9 3 2" xfId="49520"/>
    <cellStyle name="SAPBEXexcGood1 4 9 4" xfId="33930"/>
    <cellStyle name="SAPBEXexcGood1 5" xfId="2072"/>
    <cellStyle name="SAPBEXexcGood1 5 10" xfId="8538"/>
    <cellStyle name="SAPBEXexcGood1 5 10 2" xfId="19198"/>
    <cellStyle name="SAPBEXexcGood1 5 10 2 2" xfId="45612"/>
    <cellStyle name="SAPBEXexcGood1 5 10 3" xfId="16253"/>
    <cellStyle name="SAPBEXexcGood1 5 10 3 2" xfId="42672"/>
    <cellStyle name="SAPBEXexcGood1 5 10 4" xfId="35034"/>
    <cellStyle name="SAPBEXexcGood1 5 11" xfId="11528"/>
    <cellStyle name="SAPBEXexcGood1 5 11 2" xfId="37949"/>
    <cellStyle name="SAPBEXexcGood1 5 12" xfId="27914"/>
    <cellStyle name="SAPBEXexcGood1 5 12 2" xfId="54328"/>
    <cellStyle name="SAPBEXexcGood1 5 2" xfId="4037"/>
    <cellStyle name="SAPBEXexcGood1 5 2 2" xfId="9262"/>
    <cellStyle name="SAPBEXexcGood1 5 2 2 2" xfId="19922"/>
    <cellStyle name="SAPBEXexcGood1 5 2 2 2 2" xfId="46336"/>
    <cellStyle name="SAPBEXexcGood1 5 2 2 3" xfId="28235"/>
    <cellStyle name="SAPBEXexcGood1 5 2 2 3 2" xfId="54649"/>
    <cellStyle name="SAPBEXexcGood1 5 2 2 4" xfId="35758"/>
    <cellStyle name="SAPBEXexcGood1 5 2 3" xfId="14819"/>
    <cellStyle name="SAPBEXexcGood1 5 2 3 2" xfId="41239"/>
    <cellStyle name="SAPBEXexcGood1 5 2 4" xfId="22931"/>
    <cellStyle name="SAPBEXexcGood1 5 2 4 2" xfId="49345"/>
    <cellStyle name="SAPBEXexcGood1 5 2 5" xfId="30707"/>
    <cellStyle name="SAPBEXexcGood1 5 3" xfId="4765"/>
    <cellStyle name="SAPBEXexcGood1 5 3 2" xfId="9728"/>
    <cellStyle name="SAPBEXexcGood1 5 3 2 2" xfId="20388"/>
    <cellStyle name="SAPBEXexcGood1 5 3 2 2 2" xfId="46802"/>
    <cellStyle name="SAPBEXexcGood1 5 3 2 3" xfId="12612"/>
    <cellStyle name="SAPBEXexcGood1 5 3 2 3 2" xfId="39033"/>
    <cellStyle name="SAPBEXexcGood1 5 3 2 4" xfId="36224"/>
    <cellStyle name="SAPBEXexcGood1 5 3 3" xfId="15542"/>
    <cellStyle name="SAPBEXexcGood1 5 3 3 2" xfId="41962"/>
    <cellStyle name="SAPBEXexcGood1 5 3 4" xfId="24178"/>
    <cellStyle name="SAPBEXexcGood1 5 3 4 2" xfId="50592"/>
    <cellStyle name="SAPBEXexcGood1 5 3 5" xfId="31435"/>
    <cellStyle name="SAPBEXexcGood1 5 4" xfId="5345"/>
    <cellStyle name="SAPBEXexcGood1 5 4 2" xfId="10858"/>
    <cellStyle name="SAPBEXexcGood1 5 4 2 2" xfId="21503"/>
    <cellStyle name="SAPBEXexcGood1 5 4 2 2 2" xfId="47917"/>
    <cellStyle name="SAPBEXexcGood1 5 4 2 3" xfId="28592"/>
    <cellStyle name="SAPBEXexcGood1 5 4 2 3 2" xfId="55006"/>
    <cellStyle name="SAPBEXexcGood1 5 4 2 4" xfId="37279"/>
    <cellStyle name="SAPBEXexcGood1 5 4 3" xfId="16118"/>
    <cellStyle name="SAPBEXexcGood1 5 4 3 2" xfId="42537"/>
    <cellStyle name="SAPBEXexcGood1 5 4 4" xfId="25483"/>
    <cellStyle name="SAPBEXexcGood1 5 4 4 2" xfId="51897"/>
    <cellStyle name="SAPBEXexcGood1 5 4 5" xfId="32015"/>
    <cellStyle name="SAPBEXexcGood1 5 5" xfId="5952"/>
    <cellStyle name="SAPBEXexcGood1 5 5 2" xfId="16704"/>
    <cellStyle name="SAPBEXexcGood1 5 5 2 2" xfId="43122"/>
    <cellStyle name="SAPBEXexcGood1 5 5 3" xfId="25268"/>
    <cellStyle name="SAPBEXexcGood1 5 5 3 2" xfId="51682"/>
    <cellStyle name="SAPBEXexcGood1 5 5 4" xfId="32622"/>
    <cellStyle name="SAPBEXexcGood1 5 6" xfId="6552"/>
    <cellStyle name="SAPBEXexcGood1 5 6 2" xfId="17277"/>
    <cellStyle name="SAPBEXexcGood1 5 6 2 2" xfId="43695"/>
    <cellStyle name="SAPBEXexcGood1 5 6 3" xfId="23718"/>
    <cellStyle name="SAPBEXexcGood1 5 6 3 2" xfId="50132"/>
    <cellStyle name="SAPBEXexcGood1 5 6 4" xfId="33222"/>
    <cellStyle name="SAPBEXexcGood1 5 7" xfId="7124"/>
    <cellStyle name="SAPBEXexcGood1 5 7 2" xfId="26828"/>
    <cellStyle name="SAPBEXexcGood1 5 7 2 2" xfId="53242"/>
    <cellStyle name="SAPBEXexcGood1 5 7 3" xfId="33794"/>
    <cellStyle name="SAPBEXexcGood1 5 8" xfId="7683"/>
    <cellStyle name="SAPBEXexcGood1 5 8 2" xfId="18350"/>
    <cellStyle name="SAPBEXexcGood1 5 8 2 2" xfId="44766"/>
    <cellStyle name="SAPBEXexcGood1 5 8 3" xfId="22506"/>
    <cellStyle name="SAPBEXexcGood1 5 8 3 2" xfId="48920"/>
    <cellStyle name="SAPBEXexcGood1 5 8 4" xfId="34353"/>
    <cellStyle name="SAPBEXexcGood1 5 9" xfId="7835"/>
    <cellStyle name="SAPBEXexcGood1 5 9 2" xfId="18502"/>
    <cellStyle name="SAPBEXexcGood1 5 9 2 2" xfId="44917"/>
    <cellStyle name="SAPBEXexcGood1 5 9 3" xfId="26638"/>
    <cellStyle name="SAPBEXexcGood1 5 9 3 2" xfId="53052"/>
    <cellStyle name="SAPBEXexcGood1 5 9 4" xfId="34505"/>
    <cellStyle name="SAPBEXexcGood1 6" xfId="2366"/>
    <cellStyle name="SAPBEXexcGood1 6 10" xfId="13028"/>
    <cellStyle name="SAPBEXexcGood1 6 10 2" xfId="39449"/>
    <cellStyle name="SAPBEXexcGood1 6 11" xfId="27023"/>
    <cellStyle name="SAPBEXexcGood1 6 11 2" xfId="53437"/>
    <cellStyle name="SAPBEXexcGood1 6 2" xfId="4273"/>
    <cellStyle name="SAPBEXexcGood1 6 2 2" xfId="9870"/>
    <cellStyle name="SAPBEXexcGood1 6 2 2 2" xfId="20530"/>
    <cellStyle name="SAPBEXexcGood1 6 2 2 2 2" xfId="46944"/>
    <cellStyle name="SAPBEXexcGood1 6 2 2 3" xfId="23045"/>
    <cellStyle name="SAPBEXexcGood1 6 2 2 3 2" xfId="49459"/>
    <cellStyle name="SAPBEXexcGood1 6 2 2 4" xfId="36366"/>
    <cellStyle name="SAPBEXexcGood1 6 2 3" xfId="15052"/>
    <cellStyle name="SAPBEXexcGood1 6 2 3 2" xfId="41472"/>
    <cellStyle name="SAPBEXexcGood1 6 2 4" xfId="23230"/>
    <cellStyle name="SAPBEXexcGood1 6 2 4 2" xfId="49644"/>
    <cellStyle name="SAPBEXexcGood1 6 2 5" xfId="30943"/>
    <cellStyle name="SAPBEXexcGood1 6 3" xfId="5001"/>
    <cellStyle name="SAPBEXexcGood1 6 3 2" xfId="9928"/>
    <cellStyle name="SAPBEXexcGood1 6 3 2 2" xfId="20588"/>
    <cellStyle name="SAPBEXexcGood1 6 3 2 2 2" xfId="47002"/>
    <cellStyle name="SAPBEXexcGood1 6 3 2 3" xfId="26635"/>
    <cellStyle name="SAPBEXexcGood1 6 3 2 3 2" xfId="53049"/>
    <cellStyle name="SAPBEXexcGood1 6 3 2 4" xfId="36424"/>
    <cellStyle name="SAPBEXexcGood1 6 3 3" xfId="15778"/>
    <cellStyle name="SAPBEXexcGood1 6 3 3 2" xfId="42198"/>
    <cellStyle name="SAPBEXexcGood1 6 3 4" xfId="23466"/>
    <cellStyle name="SAPBEXexcGood1 6 3 4 2" xfId="49880"/>
    <cellStyle name="SAPBEXexcGood1 6 3 5" xfId="31671"/>
    <cellStyle name="SAPBEXexcGood1 6 4" xfId="6194"/>
    <cellStyle name="SAPBEXexcGood1 6 4 2" xfId="10984"/>
    <cellStyle name="SAPBEXexcGood1 6 4 2 2" xfId="21629"/>
    <cellStyle name="SAPBEXexcGood1 6 4 2 2 2" xfId="48043"/>
    <cellStyle name="SAPBEXexcGood1 6 4 2 3" xfId="28718"/>
    <cellStyle name="SAPBEXexcGood1 6 4 2 3 2" xfId="55132"/>
    <cellStyle name="SAPBEXexcGood1 6 4 2 4" xfId="37405"/>
    <cellStyle name="SAPBEXexcGood1 6 4 3" xfId="16935"/>
    <cellStyle name="SAPBEXexcGood1 6 4 3 2" xfId="43353"/>
    <cellStyle name="SAPBEXexcGood1 6 4 4" xfId="23619"/>
    <cellStyle name="SAPBEXexcGood1 6 4 4 2" xfId="50033"/>
    <cellStyle name="SAPBEXexcGood1 6 4 5" xfId="32864"/>
    <cellStyle name="SAPBEXexcGood1 6 5" xfId="6775"/>
    <cellStyle name="SAPBEXexcGood1 6 5 2" xfId="17487"/>
    <cellStyle name="SAPBEXexcGood1 6 5 2 2" xfId="43905"/>
    <cellStyle name="SAPBEXexcGood1 6 5 3" xfId="22391"/>
    <cellStyle name="SAPBEXexcGood1 6 5 3 2" xfId="48805"/>
    <cellStyle name="SAPBEXexcGood1 6 5 4" xfId="33445"/>
    <cellStyle name="SAPBEXexcGood1 6 6" xfId="7335"/>
    <cellStyle name="SAPBEXexcGood1 6 6 2" xfId="18002"/>
    <cellStyle name="SAPBEXexcGood1 6 6 2 2" xfId="44419"/>
    <cellStyle name="SAPBEXexcGood1 6 6 3" xfId="27303"/>
    <cellStyle name="SAPBEXexcGood1 6 6 3 2" xfId="53717"/>
    <cellStyle name="SAPBEXexcGood1 6 6 4" xfId="34005"/>
    <cellStyle name="SAPBEXexcGood1 6 7" xfId="7979"/>
    <cellStyle name="SAPBEXexcGood1 6 7 2" xfId="18646"/>
    <cellStyle name="SAPBEXexcGood1 6 7 2 2" xfId="45061"/>
    <cellStyle name="SAPBEXexcGood1 6 7 3" xfId="14544"/>
    <cellStyle name="SAPBEXexcGood1 6 7 3 2" xfId="40964"/>
    <cellStyle name="SAPBEXexcGood1 6 7 4" xfId="34585"/>
    <cellStyle name="SAPBEXexcGood1 6 8" xfId="8883"/>
    <cellStyle name="SAPBEXexcGood1 6 8 2" xfId="19543"/>
    <cellStyle name="SAPBEXexcGood1 6 8 2 2" xfId="45957"/>
    <cellStyle name="SAPBEXexcGood1 6 8 3" xfId="28088"/>
    <cellStyle name="SAPBEXexcGood1 6 8 3 2" xfId="54502"/>
    <cellStyle name="SAPBEXexcGood1 6 8 4" xfId="35379"/>
    <cellStyle name="SAPBEXexcGood1 6 9" xfId="13165"/>
    <cellStyle name="SAPBEXexcGood1 6 9 2" xfId="39586"/>
    <cellStyle name="SAPBEXexcGood1 7" xfId="3221"/>
    <cellStyle name="SAPBEXexcGood1 7 2" xfId="9572"/>
    <cellStyle name="SAPBEXexcGood1 7 2 2" xfId="20232"/>
    <cellStyle name="SAPBEXexcGood1 7 2 2 2" xfId="46646"/>
    <cellStyle name="SAPBEXexcGood1 7 2 3" xfId="17206"/>
    <cellStyle name="SAPBEXexcGood1 7 2 3 2" xfId="43624"/>
    <cellStyle name="SAPBEXexcGood1 7 2 4" xfId="36068"/>
    <cellStyle name="SAPBEXexcGood1 7 3" xfId="14011"/>
    <cellStyle name="SAPBEXexcGood1 7 3 2" xfId="40431"/>
    <cellStyle name="SAPBEXexcGood1 7 4" xfId="24325"/>
    <cellStyle name="SAPBEXexcGood1 7 4 2" xfId="50739"/>
    <cellStyle name="SAPBEXexcGood1 7 5" xfId="29891"/>
    <cellStyle name="SAPBEXexcGood1 8" xfId="3000"/>
    <cellStyle name="SAPBEXexcGood1 8 2" xfId="10271"/>
    <cellStyle name="SAPBEXexcGood1 8 2 2" xfId="20931"/>
    <cellStyle name="SAPBEXexcGood1 8 2 2 2" xfId="47345"/>
    <cellStyle name="SAPBEXexcGood1 8 2 3" xfId="17103"/>
    <cellStyle name="SAPBEXexcGood1 8 2 3 2" xfId="43521"/>
    <cellStyle name="SAPBEXexcGood1 8 2 4" xfId="36767"/>
    <cellStyle name="SAPBEXexcGood1 8 3" xfId="13792"/>
    <cellStyle name="SAPBEXexcGood1 8 3 2" xfId="40212"/>
    <cellStyle name="SAPBEXexcGood1 8 4" xfId="24048"/>
    <cellStyle name="SAPBEXexcGood1 8 4 2" xfId="50462"/>
    <cellStyle name="SAPBEXexcGood1 8 5" xfId="29670"/>
    <cellStyle name="SAPBEXexcGood1 9" xfId="5187"/>
    <cellStyle name="SAPBEXexcGood1 9 2" xfId="10480"/>
    <cellStyle name="SAPBEXexcGood1 9 2 2" xfId="21140"/>
    <cellStyle name="SAPBEXexcGood1 9 2 2 2" xfId="47554"/>
    <cellStyle name="SAPBEXexcGood1 9 2 3" xfId="28401"/>
    <cellStyle name="SAPBEXexcGood1 9 2 3 2" xfId="54815"/>
    <cellStyle name="SAPBEXexcGood1 9 2 4" xfId="36976"/>
    <cellStyle name="SAPBEXexcGood1 9 3" xfId="15962"/>
    <cellStyle name="SAPBEXexcGood1 9 3 2" xfId="42381"/>
    <cellStyle name="SAPBEXexcGood1 9 4" xfId="25485"/>
    <cellStyle name="SAPBEXexcGood1 9 4 2" xfId="51899"/>
    <cellStyle name="SAPBEXexcGood1 9 5" xfId="31857"/>
    <cellStyle name="SAPBEXexcGood2" xfId="1194"/>
    <cellStyle name="SAPBEXexcGood2 10" xfId="6846"/>
    <cellStyle name="SAPBEXexcGood2 10 2" xfId="24250"/>
    <cellStyle name="SAPBEXexcGood2 10 2 2" xfId="50664"/>
    <cellStyle name="SAPBEXexcGood2 10 3" xfId="33516"/>
    <cellStyle name="SAPBEXexcGood2 11" xfId="7107"/>
    <cellStyle name="SAPBEXexcGood2 11 2" xfId="17795"/>
    <cellStyle name="SAPBEXexcGood2 11 2 2" xfId="44212"/>
    <cellStyle name="SAPBEXexcGood2 11 3" xfId="25159"/>
    <cellStyle name="SAPBEXexcGood2 11 3 2" xfId="51573"/>
    <cellStyle name="SAPBEXexcGood2 11 4" xfId="33777"/>
    <cellStyle name="SAPBEXexcGood2 12" xfId="8263"/>
    <cellStyle name="SAPBEXexcGood2 12 2" xfId="18924"/>
    <cellStyle name="SAPBEXexcGood2 12 2 2" xfId="45338"/>
    <cellStyle name="SAPBEXexcGood2 12 3" xfId="12765"/>
    <cellStyle name="SAPBEXexcGood2 12 3 2" xfId="39186"/>
    <cellStyle name="SAPBEXexcGood2 12 4" xfId="34776"/>
    <cellStyle name="SAPBEXexcGood2 13" xfId="16250"/>
    <cellStyle name="SAPBEXexcGood2 13 2" xfId="42669"/>
    <cellStyle name="SAPBEXexcGood2 14" xfId="25031"/>
    <cellStyle name="SAPBEXexcGood2 14 2" xfId="51445"/>
    <cellStyle name="SAPBEXexcGood2 2" xfId="1515"/>
    <cellStyle name="SAPBEXexcGood2 2 10" xfId="8412"/>
    <cellStyle name="SAPBEXexcGood2 2 10 2" xfId="19072"/>
    <cellStyle name="SAPBEXexcGood2 2 10 2 2" xfId="45486"/>
    <cellStyle name="SAPBEXexcGood2 2 10 3" xfId="14111"/>
    <cellStyle name="SAPBEXexcGood2 2 10 3 2" xfId="40531"/>
    <cellStyle name="SAPBEXexcGood2 2 10 4" xfId="34908"/>
    <cellStyle name="SAPBEXexcGood2 2 11" xfId="12026"/>
    <cellStyle name="SAPBEXexcGood2 2 11 2" xfId="38447"/>
    <cellStyle name="SAPBEXexcGood2 2 12" xfId="22694"/>
    <cellStyle name="SAPBEXexcGood2 2 12 2" xfId="49108"/>
    <cellStyle name="SAPBEXexcGood2 2 2" xfId="3509"/>
    <cellStyle name="SAPBEXexcGood2 2 2 2" xfId="9013"/>
    <cellStyle name="SAPBEXexcGood2 2 2 2 2" xfId="19673"/>
    <cellStyle name="SAPBEXexcGood2 2 2 2 2 2" xfId="46087"/>
    <cellStyle name="SAPBEXexcGood2 2 2 2 3" xfId="25971"/>
    <cellStyle name="SAPBEXexcGood2 2 2 2 3 2" xfId="52385"/>
    <cellStyle name="SAPBEXexcGood2 2 2 2 4" xfId="35509"/>
    <cellStyle name="SAPBEXexcGood2 2 2 3" xfId="9496"/>
    <cellStyle name="SAPBEXexcGood2 2 2 3 2" xfId="20156"/>
    <cellStyle name="SAPBEXexcGood2 2 2 3 2 2" xfId="46570"/>
    <cellStyle name="SAPBEXexcGood2 2 2 3 3" xfId="27850"/>
    <cellStyle name="SAPBEXexcGood2 2 2 3 3 2" xfId="54264"/>
    <cellStyle name="SAPBEXexcGood2 2 2 3 4" xfId="35992"/>
    <cellStyle name="SAPBEXexcGood2 2 2 4" xfId="10943"/>
    <cellStyle name="SAPBEXexcGood2 2 2 4 2" xfId="21588"/>
    <cellStyle name="SAPBEXexcGood2 2 2 4 2 2" xfId="48002"/>
    <cellStyle name="SAPBEXexcGood2 2 2 4 3" xfId="28677"/>
    <cellStyle name="SAPBEXexcGood2 2 2 4 3 2" xfId="55091"/>
    <cellStyle name="SAPBEXexcGood2 2 2 4 4" xfId="37364"/>
    <cellStyle name="SAPBEXexcGood2 2 2 5" xfId="8720"/>
    <cellStyle name="SAPBEXexcGood2 2 2 5 2" xfId="19380"/>
    <cellStyle name="SAPBEXexcGood2 2 2 5 2 2" xfId="45794"/>
    <cellStyle name="SAPBEXexcGood2 2 2 5 3" xfId="27757"/>
    <cellStyle name="SAPBEXexcGood2 2 2 5 3 2" xfId="54171"/>
    <cellStyle name="SAPBEXexcGood2 2 2 5 4" xfId="35216"/>
    <cellStyle name="SAPBEXexcGood2 2 2 6" xfId="14294"/>
    <cellStyle name="SAPBEXexcGood2 2 2 6 2" xfId="40714"/>
    <cellStyle name="SAPBEXexcGood2 2 2 7" xfId="26492"/>
    <cellStyle name="SAPBEXexcGood2 2 2 7 2" xfId="52906"/>
    <cellStyle name="SAPBEXexcGood2 2 2 8" xfId="30179"/>
    <cellStyle name="SAPBEXexcGood2 2 3" xfId="2793"/>
    <cellStyle name="SAPBEXexcGood2 2 3 2" xfId="9373"/>
    <cellStyle name="SAPBEXexcGood2 2 3 2 2" xfId="20033"/>
    <cellStyle name="SAPBEXexcGood2 2 3 2 2 2" xfId="46447"/>
    <cellStyle name="SAPBEXexcGood2 2 3 2 3" xfId="11572"/>
    <cellStyle name="SAPBEXexcGood2 2 3 2 3 2" xfId="37993"/>
    <cellStyle name="SAPBEXexcGood2 2 3 2 4" xfId="35869"/>
    <cellStyle name="SAPBEXexcGood2 2 3 3" xfId="13585"/>
    <cellStyle name="SAPBEXexcGood2 2 3 3 2" xfId="40005"/>
    <cellStyle name="SAPBEXexcGood2 2 3 4" xfId="26844"/>
    <cellStyle name="SAPBEXexcGood2 2 3 4 2" xfId="53258"/>
    <cellStyle name="SAPBEXexcGood2 2 3 5" xfId="29463"/>
    <cellStyle name="SAPBEXexcGood2 2 4" xfId="3053"/>
    <cellStyle name="SAPBEXexcGood2 2 4 2" xfId="9993"/>
    <cellStyle name="SAPBEXexcGood2 2 4 2 2" xfId="20653"/>
    <cellStyle name="SAPBEXexcGood2 2 4 2 2 2" xfId="47067"/>
    <cellStyle name="SAPBEXexcGood2 2 4 2 3" xfId="24027"/>
    <cellStyle name="SAPBEXexcGood2 2 4 2 3 2" xfId="50441"/>
    <cellStyle name="SAPBEXexcGood2 2 4 2 4" xfId="36489"/>
    <cellStyle name="SAPBEXexcGood2 2 4 3" xfId="13845"/>
    <cellStyle name="SAPBEXexcGood2 2 4 3 2" xfId="40265"/>
    <cellStyle name="SAPBEXexcGood2 2 4 4" xfId="27532"/>
    <cellStyle name="SAPBEXexcGood2 2 4 4 2" xfId="53946"/>
    <cellStyle name="SAPBEXexcGood2 2 4 5" xfId="29723"/>
    <cellStyle name="SAPBEXexcGood2 2 5" xfId="5272"/>
    <cellStyle name="SAPBEXexcGood2 2 5 2" xfId="10733"/>
    <cellStyle name="SAPBEXexcGood2 2 5 2 2" xfId="21378"/>
    <cellStyle name="SAPBEXexcGood2 2 5 2 2 2" xfId="47792"/>
    <cellStyle name="SAPBEXexcGood2 2 5 2 3" xfId="28473"/>
    <cellStyle name="SAPBEXexcGood2 2 5 2 3 2" xfId="54887"/>
    <cellStyle name="SAPBEXexcGood2 2 5 2 4" xfId="37154"/>
    <cellStyle name="SAPBEXexcGood2 2 5 3" xfId="16047"/>
    <cellStyle name="SAPBEXexcGood2 2 5 3 2" xfId="42466"/>
    <cellStyle name="SAPBEXexcGood2 2 5 4" xfId="22252"/>
    <cellStyle name="SAPBEXexcGood2 2 5 4 2" xfId="48666"/>
    <cellStyle name="SAPBEXexcGood2 2 5 5" xfId="31942"/>
    <cellStyle name="SAPBEXexcGood2 2 6" xfId="6234"/>
    <cellStyle name="SAPBEXexcGood2 2 6 2" xfId="16975"/>
    <cellStyle name="SAPBEXexcGood2 2 6 2 2" xfId="43393"/>
    <cellStyle name="SAPBEXexcGood2 2 6 3" xfId="23009"/>
    <cellStyle name="SAPBEXexcGood2 2 6 3 2" xfId="49423"/>
    <cellStyle name="SAPBEXexcGood2 2 6 4" xfId="32904"/>
    <cellStyle name="SAPBEXexcGood2 2 7" xfId="6481"/>
    <cellStyle name="SAPBEXexcGood2 2 7 2" xfId="23058"/>
    <cellStyle name="SAPBEXexcGood2 2 7 2 2" xfId="49472"/>
    <cellStyle name="SAPBEXexcGood2 2 7 3" xfId="33151"/>
    <cellStyle name="SAPBEXexcGood2 2 8" xfId="2937"/>
    <cellStyle name="SAPBEXexcGood2 2 8 2" xfId="13729"/>
    <cellStyle name="SAPBEXexcGood2 2 8 2 2" xfId="40149"/>
    <cellStyle name="SAPBEXexcGood2 2 8 3" xfId="25508"/>
    <cellStyle name="SAPBEXexcGood2 2 8 3 2" xfId="51922"/>
    <cellStyle name="SAPBEXexcGood2 2 8 4" xfId="29607"/>
    <cellStyle name="SAPBEXexcGood2 2 9" xfId="2919"/>
    <cellStyle name="SAPBEXexcGood2 2 9 2" xfId="13711"/>
    <cellStyle name="SAPBEXexcGood2 2 9 2 2" xfId="40131"/>
    <cellStyle name="SAPBEXexcGood2 2 9 3" xfId="22334"/>
    <cellStyle name="SAPBEXexcGood2 2 9 3 2" xfId="48748"/>
    <cellStyle name="SAPBEXexcGood2 2 9 4" xfId="29589"/>
    <cellStyle name="SAPBEXexcGood2 3" xfId="1628"/>
    <cellStyle name="SAPBEXexcGood2 3 10" xfId="8338"/>
    <cellStyle name="SAPBEXexcGood2 3 10 2" xfId="18998"/>
    <cellStyle name="SAPBEXexcGood2 3 10 2 2" xfId="45412"/>
    <cellStyle name="SAPBEXexcGood2 3 10 3" xfId="16600"/>
    <cellStyle name="SAPBEXexcGood2 3 10 3 2" xfId="43018"/>
    <cellStyle name="SAPBEXexcGood2 3 10 4" xfId="34834"/>
    <cellStyle name="SAPBEXexcGood2 3 11" xfId="11935"/>
    <cellStyle name="SAPBEXexcGood2 3 11 2" xfId="38356"/>
    <cellStyle name="SAPBEXexcGood2 3 12" xfId="27504"/>
    <cellStyle name="SAPBEXexcGood2 3 12 2" xfId="53918"/>
    <cellStyle name="SAPBEXexcGood2 3 2" xfId="3621"/>
    <cellStyle name="SAPBEXexcGood2 3 2 2" xfId="9079"/>
    <cellStyle name="SAPBEXexcGood2 3 2 2 2" xfId="19739"/>
    <cellStyle name="SAPBEXexcGood2 3 2 2 2 2" xfId="46153"/>
    <cellStyle name="SAPBEXexcGood2 3 2 2 3" xfId="26791"/>
    <cellStyle name="SAPBEXexcGood2 3 2 2 3 2" xfId="53205"/>
    <cellStyle name="SAPBEXexcGood2 3 2 2 4" xfId="35575"/>
    <cellStyle name="SAPBEXexcGood2 3 2 3" xfId="10071"/>
    <cellStyle name="SAPBEXexcGood2 3 2 3 2" xfId="20731"/>
    <cellStyle name="SAPBEXexcGood2 3 2 3 2 2" xfId="47145"/>
    <cellStyle name="SAPBEXexcGood2 3 2 3 3" xfId="12806"/>
    <cellStyle name="SAPBEXexcGood2 3 2 3 3 2" xfId="39227"/>
    <cellStyle name="SAPBEXexcGood2 3 2 3 4" xfId="36567"/>
    <cellStyle name="SAPBEXexcGood2 3 2 4" xfId="10876"/>
    <cellStyle name="SAPBEXexcGood2 3 2 4 2" xfId="21521"/>
    <cellStyle name="SAPBEXexcGood2 3 2 4 2 2" xfId="47935"/>
    <cellStyle name="SAPBEXexcGood2 3 2 4 3" xfId="28610"/>
    <cellStyle name="SAPBEXexcGood2 3 2 4 3 2" xfId="55024"/>
    <cellStyle name="SAPBEXexcGood2 3 2 4 4" xfId="37297"/>
    <cellStyle name="SAPBEXexcGood2 3 2 5" xfId="8644"/>
    <cellStyle name="SAPBEXexcGood2 3 2 5 2" xfId="19304"/>
    <cellStyle name="SAPBEXexcGood2 3 2 5 2 2" xfId="45718"/>
    <cellStyle name="SAPBEXexcGood2 3 2 5 3" xfId="16909"/>
    <cellStyle name="SAPBEXexcGood2 3 2 5 3 2" xfId="43327"/>
    <cellStyle name="SAPBEXexcGood2 3 2 5 4" xfId="35140"/>
    <cellStyle name="SAPBEXexcGood2 3 2 6" xfId="14406"/>
    <cellStyle name="SAPBEXexcGood2 3 2 6 2" xfId="40826"/>
    <cellStyle name="SAPBEXexcGood2 3 2 7" xfId="27257"/>
    <cellStyle name="SAPBEXexcGood2 3 2 7 2" xfId="53671"/>
    <cellStyle name="SAPBEXexcGood2 3 2 8" xfId="30291"/>
    <cellStyle name="SAPBEXexcGood2 3 3" xfId="2701"/>
    <cellStyle name="SAPBEXexcGood2 3 3 2" xfId="9448"/>
    <cellStyle name="SAPBEXexcGood2 3 3 2 2" xfId="20108"/>
    <cellStyle name="SAPBEXexcGood2 3 3 2 2 2" xfId="46522"/>
    <cellStyle name="SAPBEXexcGood2 3 3 2 3" xfId="25938"/>
    <cellStyle name="SAPBEXexcGood2 3 3 2 3 2" xfId="52352"/>
    <cellStyle name="SAPBEXexcGood2 3 3 2 4" xfId="35944"/>
    <cellStyle name="SAPBEXexcGood2 3 3 3" xfId="13493"/>
    <cellStyle name="SAPBEXexcGood2 3 3 3 2" xfId="39913"/>
    <cellStyle name="SAPBEXexcGood2 3 3 4" xfId="22569"/>
    <cellStyle name="SAPBEXexcGood2 3 3 4 2" xfId="48983"/>
    <cellStyle name="SAPBEXexcGood2 3 3 5" xfId="29371"/>
    <cellStyle name="SAPBEXexcGood2 3 4" xfId="5177"/>
    <cellStyle name="SAPBEXexcGood2 3 4 2" xfId="10031"/>
    <cellStyle name="SAPBEXexcGood2 3 4 2 2" xfId="20691"/>
    <cellStyle name="SAPBEXexcGood2 3 4 2 2 2" xfId="47105"/>
    <cellStyle name="SAPBEXexcGood2 3 4 2 3" xfId="18739"/>
    <cellStyle name="SAPBEXexcGood2 3 4 2 3 2" xfId="45153"/>
    <cellStyle name="SAPBEXexcGood2 3 4 2 4" xfId="36527"/>
    <cellStyle name="SAPBEXexcGood2 3 4 3" xfId="15953"/>
    <cellStyle name="SAPBEXexcGood2 3 4 3 2" xfId="42372"/>
    <cellStyle name="SAPBEXexcGood2 3 4 4" xfId="24738"/>
    <cellStyle name="SAPBEXexcGood2 3 4 4 2" xfId="51152"/>
    <cellStyle name="SAPBEXexcGood2 3 4 5" xfId="31847"/>
    <cellStyle name="SAPBEXexcGood2 3 5" xfId="4307"/>
    <cellStyle name="SAPBEXexcGood2 3 5 2" xfId="10768"/>
    <cellStyle name="SAPBEXexcGood2 3 5 2 2" xfId="21413"/>
    <cellStyle name="SAPBEXexcGood2 3 5 2 2 2" xfId="47827"/>
    <cellStyle name="SAPBEXexcGood2 3 5 2 3" xfId="28502"/>
    <cellStyle name="SAPBEXexcGood2 3 5 2 3 2" xfId="54916"/>
    <cellStyle name="SAPBEXexcGood2 3 5 2 4" xfId="37189"/>
    <cellStyle name="SAPBEXexcGood2 3 5 3" xfId="15086"/>
    <cellStyle name="SAPBEXexcGood2 3 5 3 2" xfId="41506"/>
    <cellStyle name="SAPBEXexcGood2 3 5 4" xfId="21779"/>
    <cellStyle name="SAPBEXexcGood2 3 5 4 2" xfId="48193"/>
    <cellStyle name="SAPBEXexcGood2 3 5 5" xfId="30977"/>
    <cellStyle name="SAPBEXexcGood2 3 6" xfId="5517"/>
    <cellStyle name="SAPBEXexcGood2 3 6 2" xfId="16288"/>
    <cellStyle name="SAPBEXexcGood2 3 6 2 2" xfId="42707"/>
    <cellStyle name="SAPBEXexcGood2 3 6 3" xfId="22086"/>
    <cellStyle name="SAPBEXexcGood2 3 6 3 2" xfId="48500"/>
    <cellStyle name="SAPBEXexcGood2 3 6 4" xfId="32187"/>
    <cellStyle name="SAPBEXexcGood2 3 7" xfId="6125"/>
    <cellStyle name="SAPBEXexcGood2 3 7 2" xfId="12032"/>
    <cellStyle name="SAPBEXexcGood2 3 7 2 2" xfId="38453"/>
    <cellStyle name="SAPBEXexcGood2 3 7 3" xfId="32795"/>
    <cellStyle name="SAPBEXexcGood2 3 8" xfId="7195"/>
    <cellStyle name="SAPBEXexcGood2 3 8 2" xfId="17862"/>
    <cellStyle name="SAPBEXexcGood2 3 8 2 2" xfId="44279"/>
    <cellStyle name="SAPBEXexcGood2 3 8 3" xfId="26829"/>
    <cellStyle name="SAPBEXexcGood2 3 8 3 2" xfId="53243"/>
    <cellStyle name="SAPBEXexcGood2 3 8 4" xfId="33865"/>
    <cellStyle name="SAPBEXexcGood2 3 9" xfId="7101"/>
    <cellStyle name="SAPBEXexcGood2 3 9 2" xfId="17789"/>
    <cellStyle name="SAPBEXexcGood2 3 9 2 2" xfId="44206"/>
    <cellStyle name="SAPBEXexcGood2 3 9 3" xfId="23221"/>
    <cellStyle name="SAPBEXexcGood2 3 9 3 2" xfId="49635"/>
    <cellStyle name="SAPBEXexcGood2 3 9 4" xfId="33771"/>
    <cellStyle name="SAPBEXexcGood2 4" xfId="1887"/>
    <cellStyle name="SAPBEXexcGood2 4 10" xfId="8397"/>
    <cellStyle name="SAPBEXexcGood2 4 10 2" xfId="19057"/>
    <cellStyle name="SAPBEXexcGood2 4 10 2 2" xfId="45471"/>
    <cellStyle name="SAPBEXexcGood2 4 10 3" xfId="12456"/>
    <cellStyle name="SAPBEXexcGood2 4 10 3 2" xfId="38877"/>
    <cellStyle name="SAPBEXexcGood2 4 10 4" xfId="34893"/>
    <cellStyle name="SAPBEXexcGood2 4 11" xfId="11693"/>
    <cellStyle name="SAPBEXexcGood2 4 11 2" xfId="38114"/>
    <cellStyle name="SAPBEXexcGood2 4 12" xfId="22561"/>
    <cellStyle name="SAPBEXexcGood2 4 12 2" xfId="48975"/>
    <cellStyle name="SAPBEXexcGood2 4 2" xfId="3864"/>
    <cellStyle name="SAPBEXexcGood2 4 2 2" xfId="9668"/>
    <cellStyle name="SAPBEXexcGood2 4 2 2 2" xfId="20328"/>
    <cellStyle name="SAPBEXexcGood2 4 2 2 2 2" xfId="46742"/>
    <cellStyle name="SAPBEXexcGood2 4 2 2 3" xfId="11267"/>
    <cellStyle name="SAPBEXexcGood2 4 2 2 3 2" xfId="37688"/>
    <cellStyle name="SAPBEXexcGood2 4 2 2 4" xfId="36164"/>
    <cellStyle name="SAPBEXexcGood2 4 2 3" xfId="10457"/>
    <cellStyle name="SAPBEXexcGood2 4 2 3 2" xfId="21117"/>
    <cellStyle name="SAPBEXexcGood2 4 2 3 2 2" xfId="47531"/>
    <cellStyle name="SAPBEXexcGood2 4 2 3 3" xfId="28381"/>
    <cellStyle name="SAPBEXexcGood2 4 2 3 3 2" xfId="54795"/>
    <cellStyle name="SAPBEXexcGood2 4 2 3 4" xfId="36953"/>
    <cellStyle name="SAPBEXexcGood2 4 2 4" xfId="10929"/>
    <cellStyle name="SAPBEXexcGood2 4 2 4 2" xfId="21574"/>
    <cellStyle name="SAPBEXexcGood2 4 2 4 2 2" xfId="47988"/>
    <cellStyle name="SAPBEXexcGood2 4 2 4 3" xfId="28663"/>
    <cellStyle name="SAPBEXexcGood2 4 2 4 3 2" xfId="55077"/>
    <cellStyle name="SAPBEXexcGood2 4 2 4 4" xfId="37350"/>
    <cellStyle name="SAPBEXexcGood2 4 2 5" xfId="8704"/>
    <cellStyle name="SAPBEXexcGood2 4 2 5 2" xfId="19364"/>
    <cellStyle name="SAPBEXexcGood2 4 2 5 2 2" xfId="45778"/>
    <cellStyle name="SAPBEXexcGood2 4 2 5 3" xfId="12383"/>
    <cellStyle name="SAPBEXexcGood2 4 2 5 3 2" xfId="38804"/>
    <cellStyle name="SAPBEXexcGood2 4 2 5 4" xfId="35200"/>
    <cellStyle name="SAPBEXexcGood2 4 2 6" xfId="14647"/>
    <cellStyle name="SAPBEXexcGood2 4 2 6 2" xfId="41067"/>
    <cellStyle name="SAPBEXexcGood2 4 2 7" xfId="23422"/>
    <cellStyle name="SAPBEXexcGood2 4 2 7 2" xfId="49836"/>
    <cellStyle name="SAPBEXexcGood2 4 2 8" xfId="30534"/>
    <cellStyle name="SAPBEXexcGood2 4 3" xfId="4591"/>
    <cellStyle name="SAPBEXexcGood2 4 3 2" xfId="9389"/>
    <cellStyle name="SAPBEXexcGood2 4 3 2 2" xfId="20049"/>
    <cellStyle name="SAPBEXexcGood2 4 3 2 2 2" xfId="46463"/>
    <cellStyle name="SAPBEXexcGood2 4 3 2 3" xfId="16482"/>
    <cellStyle name="SAPBEXexcGood2 4 3 2 3 2" xfId="42900"/>
    <cellStyle name="SAPBEXexcGood2 4 3 2 4" xfId="35885"/>
    <cellStyle name="SAPBEXexcGood2 4 3 3" xfId="15369"/>
    <cellStyle name="SAPBEXexcGood2 4 3 3 2" xfId="41789"/>
    <cellStyle name="SAPBEXexcGood2 4 3 4" xfId="17683"/>
    <cellStyle name="SAPBEXexcGood2 4 3 4 2" xfId="44100"/>
    <cellStyle name="SAPBEXexcGood2 4 3 5" xfId="31261"/>
    <cellStyle name="SAPBEXexcGood2 4 4" xfId="3978"/>
    <cellStyle name="SAPBEXexcGood2 4 4 2" xfId="9996"/>
    <cellStyle name="SAPBEXexcGood2 4 4 2 2" xfId="20656"/>
    <cellStyle name="SAPBEXexcGood2 4 4 2 2 2" xfId="47070"/>
    <cellStyle name="SAPBEXexcGood2 4 4 2 3" xfId="24083"/>
    <cellStyle name="SAPBEXexcGood2 4 4 2 3 2" xfId="50497"/>
    <cellStyle name="SAPBEXexcGood2 4 4 2 4" xfId="36492"/>
    <cellStyle name="SAPBEXexcGood2 4 4 3" xfId="14761"/>
    <cellStyle name="SAPBEXexcGood2 4 4 3 2" xfId="41181"/>
    <cellStyle name="SAPBEXexcGood2 4 4 4" xfId="21816"/>
    <cellStyle name="SAPBEXexcGood2 4 4 4 2" xfId="48230"/>
    <cellStyle name="SAPBEXexcGood2 4 4 5" xfId="30648"/>
    <cellStyle name="SAPBEXexcGood2 4 5" xfId="5785"/>
    <cellStyle name="SAPBEXexcGood2 4 5 2" xfId="10810"/>
    <cellStyle name="SAPBEXexcGood2 4 5 2 2" xfId="21455"/>
    <cellStyle name="SAPBEXexcGood2 4 5 2 2 2" xfId="47869"/>
    <cellStyle name="SAPBEXexcGood2 4 5 2 3" xfId="28544"/>
    <cellStyle name="SAPBEXexcGood2 4 5 2 3 2" xfId="54958"/>
    <cellStyle name="SAPBEXexcGood2 4 5 2 4" xfId="37231"/>
    <cellStyle name="SAPBEXexcGood2 4 5 3" xfId="16544"/>
    <cellStyle name="SAPBEXexcGood2 4 5 3 2" xfId="42962"/>
    <cellStyle name="SAPBEXexcGood2 4 5 4" xfId="21915"/>
    <cellStyle name="SAPBEXexcGood2 4 5 4 2" xfId="48329"/>
    <cellStyle name="SAPBEXexcGood2 4 5 5" xfId="32455"/>
    <cellStyle name="SAPBEXexcGood2 4 6" xfId="6388"/>
    <cellStyle name="SAPBEXexcGood2 4 6 2" xfId="17124"/>
    <cellStyle name="SAPBEXexcGood2 4 6 2 2" xfId="43542"/>
    <cellStyle name="SAPBEXexcGood2 4 6 3" xfId="12044"/>
    <cellStyle name="SAPBEXexcGood2 4 6 3 2" xfId="38465"/>
    <cellStyle name="SAPBEXexcGood2 4 6 4" xfId="33058"/>
    <cellStyle name="SAPBEXexcGood2 4 7" xfId="7003"/>
    <cellStyle name="SAPBEXexcGood2 4 7 2" xfId="22052"/>
    <cellStyle name="SAPBEXexcGood2 4 7 2 2" xfId="48466"/>
    <cellStyle name="SAPBEXexcGood2 4 7 3" xfId="33673"/>
    <cellStyle name="SAPBEXexcGood2 4 8" xfId="7550"/>
    <cellStyle name="SAPBEXexcGood2 4 8 2" xfId="18217"/>
    <cellStyle name="SAPBEXexcGood2 4 8 2 2" xfId="44633"/>
    <cellStyle name="SAPBEXexcGood2 4 8 3" xfId="27080"/>
    <cellStyle name="SAPBEXexcGood2 4 8 3 2" xfId="53494"/>
    <cellStyle name="SAPBEXexcGood2 4 8 4" xfId="34220"/>
    <cellStyle name="SAPBEXexcGood2 4 9" xfId="7757"/>
    <cellStyle name="SAPBEXexcGood2 4 9 2" xfId="18424"/>
    <cellStyle name="SAPBEXexcGood2 4 9 2 2" xfId="44840"/>
    <cellStyle name="SAPBEXexcGood2 4 9 3" xfId="27431"/>
    <cellStyle name="SAPBEXexcGood2 4 9 3 2" xfId="53845"/>
    <cellStyle name="SAPBEXexcGood2 4 9 4" xfId="34427"/>
    <cellStyle name="SAPBEXexcGood2 5" xfId="2073"/>
    <cellStyle name="SAPBEXexcGood2 5 10" xfId="8539"/>
    <cellStyle name="SAPBEXexcGood2 5 10 2" xfId="19199"/>
    <cellStyle name="SAPBEXexcGood2 5 10 2 2" xfId="45613"/>
    <cellStyle name="SAPBEXexcGood2 5 10 3" xfId="12468"/>
    <cellStyle name="SAPBEXexcGood2 5 10 3 2" xfId="38889"/>
    <cellStyle name="SAPBEXexcGood2 5 10 4" xfId="35035"/>
    <cellStyle name="SAPBEXexcGood2 5 11" xfId="11527"/>
    <cellStyle name="SAPBEXexcGood2 5 11 2" xfId="37948"/>
    <cellStyle name="SAPBEXexcGood2 5 12" xfId="22686"/>
    <cellStyle name="SAPBEXexcGood2 5 12 2" xfId="49100"/>
    <cellStyle name="SAPBEXexcGood2 5 2" xfId="4038"/>
    <cellStyle name="SAPBEXexcGood2 5 2 2" xfId="9261"/>
    <cellStyle name="SAPBEXexcGood2 5 2 2 2" xfId="19921"/>
    <cellStyle name="SAPBEXexcGood2 5 2 2 2 2" xfId="46335"/>
    <cellStyle name="SAPBEXexcGood2 5 2 2 3" xfId="25959"/>
    <cellStyle name="SAPBEXexcGood2 5 2 2 3 2" xfId="52373"/>
    <cellStyle name="SAPBEXexcGood2 5 2 2 4" xfId="35757"/>
    <cellStyle name="SAPBEXexcGood2 5 2 3" xfId="14820"/>
    <cellStyle name="SAPBEXexcGood2 5 2 3 2" xfId="41240"/>
    <cellStyle name="SAPBEXexcGood2 5 2 4" xfId="27561"/>
    <cellStyle name="SAPBEXexcGood2 5 2 4 2" xfId="53975"/>
    <cellStyle name="SAPBEXexcGood2 5 2 5" xfId="30708"/>
    <cellStyle name="SAPBEXexcGood2 5 3" xfId="4766"/>
    <cellStyle name="SAPBEXexcGood2 5 3 2" xfId="10057"/>
    <cellStyle name="SAPBEXexcGood2 5 3 2 2" xfId="20717"/>
    <cellStyle name="SAPBEXexcGood2 5 3 2 2 2" xfId="47131"/>
    <cellStyle name="SAPBEXexcGood2 5 3 2 3" xfId="11439"/>
    <cellStyle name="SAPBEXexcGood2 5 3 2 3 2" xfId="37860"/>
    <cellStyle name="SAPBEXexcGood2 5 3 2 4" xfId="36553"/>
    <cellStyle name="SAPBEXexcGood2 5 3 3" xfId="15543"/>
    <cellStyle name="SAPBEXexcGood2 5 3 3 2" xfId="41963"/>
    <cellStyle name="SAPBEXexcGood2 5 3 4" xfId="27496"/>
    <cellStyle name="SAPBEXexcGood2 5 3 4 2" xfId="53910"/>
    <cellStyle name="SAPBEXexcGood2 5 3 5" xfId="31436"/>
    <cellStyle name="SAPBEXexcGood2 5 4" xfId="5346"/>
    <cellStyle name="SAPBEXexcGood2 5 4 2" xfId="10859"/>
    <cellStyle name="SAPBEXexcGood2 5 4 2 2" xfId="21504"/>
    <cellStyle name="SAPBEXexcGood2 5 4 2 2 2" xfId="47918"/>
    <cellStyle name="SAPBEXexcGood2 5 4 2 3" xfId="28593"/>
    <cellStyle name="SAPBEXexcGood2 5 4 2 3 2" xfId="55007"/>
    <cellStyle name="SAPBEXexcGood2 5 4 2 4" xfId="37280"/>
    <cellStyle name="SAPBEXexcGood2 5 4 3" xfId="16119"/>
    <cellStyle name="SAPBEXexcGood2 5 4 3 2" xfId="42538"/>
    <cellStyle name="SAPBEXexcGood2 5 4 4" xfId="25087"/>
    <cellStyle name="SAPBEXexcGood2 5 4 4 2" xfId="51501"/>
    <cellStyle name="SAPBEXexcGood2 5 4 5" xfId="32016"/>
    <cellStyle name="SAPBEXexcGood2 5 5" xfId="5953"/>
    <cellStyle name="SAPBEXexcGood2 5 5 2" xfId="16705"/>
    <cellStyle name="SAPBEXexcGood2 5 5 2 2" xfId="43123"/>
    <cellStyle name="SAPBEXexcGood2 5 5 3" xfId="25475"/>
    <cellStyle name="SAPBEXexcGood2 5 5 3 2" xfId="51889"/>
    <cellStyle name="SAPBEXexcGood2 5 5 4" xfId="32623"/>
    <cellStyle name="SAPBEXexcGood2 5 6" xfId="6553"/>
    <cellStyle name="SAPBEXexcGood2 5 6 2" xfId="17278"/>
    <cellStyle name="SAPBEXexcGood2 5 6 2 2" xfId="43696"/>
    <cellStyle name="SAPBEXexcGood2 5 6 3" xfId="22628"/>
    <cellStyle name="SAPBEXexcGood2 5 6 3 2" xfId="49042"/>
    <cellStyle name="SAPBEXexcGood2 5 6 4" xfId="33223"/>
    <cellStyle name="SAPBEXexcGood2 5 7" xfId="7125"/>
    <cellStyle name="SAPBEXexcGood2 5 7 2" xfId="22669"/>
    <cellStyle name="SAPBEXexcGood2 5 7 2 2" xfId="49083"/>
    <cellStyle name="SAPBEXexcGood2 5 7 3" xfId="33795"/>
    <cellStyle name="SAPBEXexcGood2 5 8" xfId="7684"/>
    <cellStyle name="SAPBEXexcGood2 5 8 2" xfId="18351"/>
    <cellStyle name="SAPBEXexcGood2 5 8 2 2" xfId="44767"/>
    <cellStyle name="SAPBEXexcGood2 5 8 3" xfId="26116"/>
    <cellStyle name="SAPBEXexcGood2 5 8 3 2" xfId="52530"/>
    <cellStyle name="SAPBEXexcGood2 5 8 4" xfId="34354"/>
    <cellStyle name="SAPBEXexcGood2 5 9" xfId="7836"/>
    <cellStyle name="SAPBEXexcGood2 5 9 2" xfId="18503"/>
    <cellStyle name="SAPBEXexcGood2 5 9 2 2" xfId="44918"/>
    <cellStyle name="SAPBEXexcGood2 5 9 3" xfId="22504"/>
    <cellStyle name="SAPBEXexcGood2 5 9 3 2" xfId="48918"/>
    <cellStyle name="SAPBEXexcGood2 5 9 4" xfId="34506"/>
    <cellStyle name="SAPBEXexcGood2 6" xfId="2367"/>
    <cellStyle name="SAPBEXexcGood2 6 10" xfId="11286"/>
    <cellStyle name="SAPBEXexcGood2 6 10 2" xfId="37707"/>
    <cellStyle name="SAPBEXexcGood2 6 11" xfId="25721"/>
    <cellStyle name="SAPBEXexcGood2 6 11 2" xfId="52135"/>
    <cellStyle name="SAPBEXexcGood2 6 2" xfId="4274"/>
    <cellStyle name="SAPBEXexcGood2 6 2 2" xfId="9869"/>
    <cellStyle name="SAPBEXexcGood2 6 2 2 2" xfId="20529"/>
    <cellStyle name="SAPBEXexcGood2 6 2 2 2 2" xfId="46943"/>
    <cellStyle name="SAPBEXexcGood2 6 2 2 3" xfId="27299"/>
    <cellStyle name="SAPBEXexcGood2 6 2 2 3 2" xfId="53713"/>
    <cellStyle name="SAPBEXexcGood2 6 2 2 4" xfId="36365"/>
    <cellStyle name="SAPBEXexcGood2 6 2 3" xfId="15053"/>
    <cellStyle name="SAPBEXexcGood2 6 2 3 2" xfId="41473"/>
    <cellStyle name="SAPBEXexcGood2 6 2 4" xfId="27933"/>
    <cellStyle name="SAPBEXexcGood2 6 2 4 2" xfId="54347"/>
    <cellStyle name="SAPBEXexcGood2 6 2 5" xfId="30944"/>
    <cellStyle name="SAPBEXexcGood2 6 3" xfId="5002"/>
    <cellStyle name="SAPBEXexcGood2 6 3 2" xfId="10402"/>
    <cellStyle name="SAPBEXexcGood2 6 3 2 2" xfId="21062"/>
    <cellStyle name="SAPBEXexcGood2 6 3 2 2 2" xfId="47476"/>
    <cellStyle name="SAPBEXexcGood2 6 3 2 3" xfId="28327"/>
    <cellStyle name="SAPBEXexcGood2 6 3 2 3 2" xfId="54741"/>
    <cellStyle name="SAPBEXexcGood2 6 3 2 4" xfId="36898"/>
    <cellStyle name="SAPBEXexcGood2 6 3 3" xfId="15779"/>
    <cellStyle name="SAPBEXexcGood2 6 3 3 2" xfId="42199"/>
    <cellStyle name="SAPBEXexcGood2 6 3 4" xfId="27721"/>
    <cellStyle name="SAPBEXexcGood2 6 3 4 2" xfId="54135"/>
    <cellStyle name="SAPBEXexcGood2 6 3 5" xfId="31672"/>
    <cellStyle name="SAPBEXexcGood2 6 4" xfId="6195"/>
    <cellStyle name="SAPBEXexcGood2 6 4 2" xfId="10983"/>
    <cellStyle name="SAPBEXexcGood2 6 4 2 2" xfId="21628"/>
    <cellStyle name="SAPBEXexcGood2 6 4 2 2 2" xfId="48042"/>
    <cellStyle name="SAPBEXexcGood2 6 4 2 3" xfId="28717"/>
    <cellStyle name="SAPBEXexcGood2 6 4 2 3 2" xfId="55131"/>
    <cellStyle name="SAPBEXexcGood2 6 4 2 4" xfId="37404"/>
    <cellStyle name="SAPBEXexcGood2 6 4 3" xfId="16936"/>
    <cellStyle name="SAPBEXexcGood2 6 4 3 2" xfId="43354"/>
    <cellStyle name="SAPBEXexcGood2 6 4 4" xfId="22501"/>
    <cellStyle name="SAPBEXexcGood2 6 4 4 2" xfId="48915"/>
    <cellStyle name="SAPBEXexcGood2 6 4 5" xfId="32865"/>
    <cellStyle name="SAPBEXexcGood2 6 5" xfId="6776"/>
    <cellStyle name="SAPBEXexcGood2 6 5 2" xfId="17488"/>
    <cellStyle name="SAPBEXexcGood2 6 5 2 2" xfId="43906"/>
    <cellStyle name="SAPBEXexcGood2 6 5 3" xfId="12065"/>
    <cellStyle name="SAPBEXexcGood2 6 5 3 2" xfId="38486"/>
    <cellStyle name="SAPBEXexcGood2 6 5 4" xfId="33446"/>
    <cellStyle name="SAPBEXexcGood2 6 6" xfId="7336"/>
    <cellStyle name="SAPBEXexcGood2 6 6 2" xfId="18003"/>
    <cellStyle name="SAPBEXexcGood2 6 6 2 2" xfId="44420"/>
    <cellStyle name="SAPBEXexcGood2 6 6 3" xfId="23105"/>
    <cellStyle name="SAPBEXexcGood2 6 6 3 2" xfId="49519"/>
    <cellStyle name="SAPBEXexcGood2 6 6 4" xfId="34006"/>
    <cellStyle name="SAPBEXexcGood2 6 7" xfId="7980"/>
    <cellStyle name="SAPBEXexcGood2 6 7 2" xfId="18647"/>
    <cellStyle name="SAPBEXexcGood2 6 7 2 2" xfId="45062"/>
    <cellStyle name="SAPBEXexcGood2 6 7 3" xfId="17366"/>
    <cellStyle name="SAPBEXexcGood2 6 7 3 2" xfId="43784"/>
    <cellStyle name="SAPBEXexcGood2 6 7 4" xfId="34586"/>
    <cellStyle name="SAPBEXexcGood2 6 8" xfId="8882"/>
    <cellStyle name="SAPBEXexcGood2 6 8 2" xfId="19542"/>
    <cellStyle name="SAPBEXexcGood2 6 8 2 2" xfId="45956"/>
    <cellStyle name="SAPBEXexcGood2 6 8 3" xfId="26363"/>
    <cellStyle name="SAPBEXexcGood2 6 8 3 2" xfId="52777"/>
    <cellStyle name="SAPBEXexcGood2 6 8 4" xfId="35378"/>
    <cellStyle name="SAPBEXexcGood2 6 9" xfId="13166"/>
    <cellStyle name="SAPBEXexcGood2 6 9 2" xfId="39587"/>
    <cellStyle name="SAPBEXexcGood2 7" xfId="3222"/>
    <cellStyle name="SAPBEXexcGood2 7 2" xfId="9571"/>
    <cellStyle name="SAPBEXexcGood2 7 2 2" xfId="20231"/>
    <cellStyle name="SAPBEXexcGood2 7 2 2 2" xfId="46645"/>
    <cellStyle name="SAPBEXexcGood2 7 2 3" xfId="16647"/>
    <cellStyle name="SAPBEXexcGood2 7 2 3 2" xfId="43065"/>
    <cellStyle name="SAPBEXexcGood2 7 2 4" xfId="36067"/>
    <cellStyle name="SAPBEXexcGood2 7 3" xfId="14012"/>
    <cellStyle name="SAPBEXexcGood2 7 3 2" xfId="40432"/>
    <cellStyle name="SAPBEXexcGood2 7 4" xfId="23868"/>
    <cellStyle name="SAPBEXexcGood2 7 4 2" xfId="50282"/>
    <cellStyle name="SAPBEXexcGood2 7 5" xfId="29892"/>
    <cellStyle name="SAPBEXexcGood2 8" xfId="4892"/>
    <cellStyle name="SAPBEXexcGood2 8 2" xfId="10141"/>
    <cellStyle name="SAPBEXexcGood2 8 2 2" xfId="20801"/>
    <cellStyle name="SAPBEXexcGood2 8 2 2 2" xfId="47215"/>
    <cellStyle name="SAPBEXexcGood2 8 2 3" xfId="25883"/>
    <cellStyle name="SAPBEXexcGood2 8 2 3 2" xfId="52297"/>
    <cellStyle name="SAPBEXexcGood2 8 2 4" xfId="36637"/>
    <cellStyle name="SAPBEXexcGood2 8 3" xfId="15669"/>
    <cellStyle name="SAPBEXexcGood2 8 3 2" xfId="42089"/>
    <cellStyle name="SAPBEXexcGood2 8 4" xfId="27272"/>
    <cellStyle name="SAPBEXexcGood2 8 4 2" xfId="53686"/>
    <cellStyle name="SAPBEXexcGood2 8 5" xfId="31562"/>
    <cellStyle name="SAPBEXexcGood2 9" xfId="5469"/>
    <cellStyle name="SAPBEXexcGood2 9 2" xfId="9583"/>
    <cellStyle name="SAPBEXexcGood2 9 2 2" xfId="20243"/>
    <cellStyle name="SAPBEXexcGood2 9 2 2 2" xfId="46657"/>
    <cellStyle name="SAPBEXexcGood2 9 2 3" xfId="17841"/>
    <cellStyle name="SAPBEXexcGood2 9 2 3 2" xfId="44258"/>
    <cellStyle name="SAPBEXexcGood2 9 2 4" xfId="36079"/>
    <cellStyle name="SAPBEXexcGood2 9 3" xfId="16242"/>
    <cellStyle name="SAPBEXexcGood2 9 3 2" xfId="42661"/>
    <cellStyle name="SAPBEXexcGood2 9 4" xfId="22438"/>
    <cellStyle name="SAPBEXexcGood2 9 4 2" xfId="48852"/>
    <cellStyle name="SAPBEXexcGood2 9 5" xfId="32139"/>
    <cellStyle name="SAPBEXexcGood3" xfId="1195"/>
    <cellStyle name="SAPBEXexcGood3 10" xfId="5610"/>
    <cellStyle name="SAPBEXexcGood3 10 2" xfId="26404"/>
    <cellStyle name="SAPBEXexcGood3 10 2 2" xfId="52818"/>
    <cellStyle name="SAPBEXexcGood3 10 3" xfId="32280"/>
    <cellStyle name="SAPBEXexcGood3 11" xfId="3024"/>
    <cellStyle name="SAPBEXexcGood3 11 2" xfId="13816"/>
    <cellStyle name="SAPBEXexcGood3 11 2 2" xfId="40236"/>
    <cellStyle name="SAPBEXexcGood3 11 3" xfId="27454"/>
    <cellStyle name="SAPBEXexcGood3 11 3 2" xfId="53868"/>
    <cellStyle name="SAPBEXexcGood3 11 4" xfId="29694"/>
    <cellStyle name="SAPBEXexcGood3 12" xfId="8264"/>
    <cellStyle name="SAPBEXexcGood3 12 2" xfId="18925"/>
    <cellStyle name="SAPBEXexcGood3 12 2 2" xfId="45339"/>
    <cellStyle name="SAPBEXexcGood3 12 3" xfId="17697"/>
    <cellStyle name="SAPBEXexcGood3 12 3 2" xfId="44114"/>
    <cellStyle name="SAPBEXexcGood3 12 4" xfId="34777"/>
    <cellStyle name="SAPBEXexcGood3 13" xfId="13755"/>
    <cellStyle name="SAPBEXexcGood3 13 2" xfId="40175"/>
    <cellStyle name="SAPBEXexcGood3 14" xfId="23713"/>
    <cellStyle name="SAPBEXexcGood3 14 2" xfId="50127"/>
    <cellStyle name="SAPBEXexcGood3 2" xfId="1516"/>
    <cellStyle name="SAPBEXexcGood3 2 10" xfId="8413"/>
    <cellStyle name="SAPBEXexcGood3 2 10 2" xfId="19073"/>
    <cellStyle name="SAPBEXexcGood3 2 10 2 2" xfId="45487"/>
    <cellStyle name="SAPBEXexcGood3 2 10 3" xfId="12776"/>
    <cellStyle name="SAPBEXexcGood3 2 10 3 2" xfId="39197"/>
    <cellStyle name="SAPBEXexcGood3 2 10 4" xfId="34909"/>
    <cellStyle name="SAPBEXexcGood3 2 11" xfId="12025"/>
    <cellStyle name="SAPBEXexcGood3 2 11 2" xfId="38446"/>
    <cellStyle name="SAPBEXexcGood3 2 12" xfId="27016"/>
    <cellStyle name="SAPBEXexcGood3 2 12 2" xfId="53430"/>
    <cellStyle name="SAPBEXexcGood3 2 2" xfId="3510"/>
    <cellStyle name="SAPBEXexcGood3 2 2 2" xfId="9012"/>
    <cellStyle name="SAPBEXexcGood3 2 2 2 2" xfId="19672"/>
    <cellStyle name="SAPBEXexcGood3 2 2 2 2 2" xfId="46086"/>
    <cellStyle name="SAPBEXexcGood3 2 2 2 3" xfId="12746"/>
    <cellStyle name="SAPBEXexcGood3 2 2 2 3 2" xfId="39167"/>
    <cellStyle name="SAPBEXexcGood3 2 2 2 4" xfId="35508"/>
    <cellStyle name="SAPBEXexcGood3 2 2 3" xfId="10111"/>
    <cellStyle name="SAPBEXexcGood3 2 2 3 2" xfId="20771"/>
    <cellStyle name="SAPBEXexcGood3 2 2 3 2 2" xfId="47185"/>
    <cellStyle name="SAPBEXexcGood3 2 2 3 3" xfId="12825"/>
    <cellStyle name="SAPBEXexcGood3 2 2 3 3 2" xfId="39246"/>
    <cellStyle name="SAPBEXexcGood3 2 2 3 4" xfId="36607"/>
    <cellStyle name="SAPBEXexcGood3 2 2 4" xfId="10944"/>
    <cellStyle name="SAPBEXexcGood3 2 2 4 2" xfId="21589"/>
    <cellStyle name="SAPBEXexcGood3 2 2 4 2 2" xfId="48003"/>
    <cellStyle name="SAPBEXexcGood3 2 2 4 3" xfId="28678"/>
    <cellStyle name="SAPBEXexcGood3 2 2 4 3 2" xfId="55092"/>
    <cellStyle name="SAPBEXexcGood3 2 2 4 4" xfId="37365"/>
    <cellStyle name="SAPBEXexcGood3 2 2 5" xfId="8721"/>
    <cellStyle name="SAPBEXexcGood3 2 2 5 2" xfId="19381"/>
    <cellStyle name="SAPBEXexcGood3 2 2 5 2 2" xfId="45795"/>
    <cellStyle name="SAPBEXexcGood3 2 2 5 3" xfId="27904"/>
    <cellStyle name="SAPBEXexcGood3 2 2 5 3 2" xfId="54318"/>
    <cellStyle name="SAPBEXexcGood3 2 2 5 4" xfId="35217"/>
    <cellStyle name="SAPBEXexcGood3 2 2 6" xfId="14295"/>
    <cellStyle name="SAPBEXexcGood3 2 2 6 2" xfId="40715"/>
    <cellStyle name="SAPBEXexcGood3 2 2 7" xfId="24982"/>
    <cellStyle name="SAPBEXexcGood3 2 2 7 2" xfId="51396"/>
    <cellStyle name="SAPBEXexcGood3 2 2 8" xfId="30180"/>
    <cellStyle name="SAPBEXexcGood3 2 3" xfId="2792"/>
    <cellStyle name="SAPBEXexcGood3 2 3 2" xfId="9372"/>
    <cellStyle name="SAPBEXexcGood3 2 3 2 2" xfId="20032"/>
    <cellStyle name="SAPBEXexcGood3 2 3 2 2 2" xfId="46446"/>
    <cellStyle name="SAPBEXexcGood3 2 3 2 3" xfId="26770"/>
    <cellStyle name="SAPBEXexcGood3 2 3 2 3 2" xfId="53184"/>
    <cellStyle name="SAPBEXexcGood3 2 3 2 4" xfId="35868"/>
    <cellStyle name="SAPBEXexcGood3 2 3 3" xfId="13584"/>
    <cellStyle name="SAPBEXexcGood3 2 3 3 2" xfId="40004"/>
    <cellStyle name="SAPBEXexcGood3 2 3 4" xfId="23744"/>
    <cellStyle name="SAPBEXexcGood3 2 3 4 2" xfId="50158"/>
    <cellStyle name="SAPBEXexcGood3 2 3 5" xfId="29462"/>
    <cellStyle name="SAPBEXexcGood3 2 4" xfId="3054"/>
    <cellStyle name="SAPBEXexcGood3 2 4 2" xfId="10250"/>
    <cellStyle name="SAPBEXexcGood3 2 4 2 2" xfId="20910"/>
    <cellStyle name="SAPBEXexcGood3 2 4 2 2 2" xfId="47324"/>
    <cellStyle name="SAPBEXexcGood3 2 4 2 3" xfId="17763"/>
    <cellStyle name="SAPBEXexcGood3 2 4 2 3 2" xfId="44180"/>
    <cellStyle name="SAPBEXexcGood3 2 4 2 4" xfId="36746"/>
    <cellStyle name="SAPBEXexcGood3 2 4 3" xfId="13846"/>
    <cellStyle name="SAPBEXexcGood3 2 4 3 2" xfId="40266"/>
    <cellStyle name="SAPBEXexcGood3 2 4 4" xfId="26568"/>
    <cellStyle name="SAPBEXexcGood3 2 4 4 2" xfId="52982"/>
    <cellStyle name="SAPBEXexcGood3 2 4 5" xfId="29724"/>
    <cellStyle name="SAPBEXexcGood3 2 5" xfId="4320"/>
    <cellStyle name="SAPBEXexcGood3 2 5 2" xfId="10734"/>
    <cellStyle name="SAPBEXexcGood3 2 5 2 2" xfId="21379"/>
    <cellStyle name="SAPBEXexcGood3 2 5 2 2 2" xfId="47793"/>
    <cellStyle name="SAPBEXexcGood3 2 5 2 3" xfId="28474"/>
    <cellStyle name="SAPBEXexcGood3 2 5 2 3 2" xfId="54888"/>
    <cellStyle name="SAPBEXexcGood3 2 5 2 4" xfId="37155"/>
    <cellStyle name="SAPBEXexcGood3 2 5 3" xfId="15098"/>
    <cellStyle name="SAPBEXexcGood3 2 5 3 2" xfId="41518"/>
    <cellStyle name="SAPBEXexcGood3 2 5 4" xfId="26877"/>
    <cellStyle name="SAPBEXexcGood3 2 5 4 2" xfId="53291"/>
    <cellStyle name="SAPBEXexcGood3 2 5 5" xfId="30990"/>
    <cellStyle name="SAPBEXexcGood3 2 6" xfId="2722"/>
    <cellStyle name="SAPBEXexcGood3 2 6 2" xfId="13514"/>
    <cellStyle name="SAPBEXexcGood3 2 6 2 2" xfId="39934"/>
    <cellStyle name="SAPBEXexcGood3 2 6 3" xfId="26731"/>
    <cellStyle name="SAPBEXexcGood3 2 6 3 2" xfId="53145"/>
    <cellStyle name="SAPBEXexcGood3 2 6 4" xfId="29392"/>
    <cellStyle name="SAPBEXexcGood3 2 7" xfId="4319"/>
    <cellStyle name="SAPBEXexcGood3 2 7 2" xfId="22272"/>
    <cellStyle name="SAPBEXexcGood3 2 7 2 2" xfId="48686"/>
    <cellStyle name="SAPBEXexcGood3 2 7 3" xfId="30989"/>
    <cellStyle name="SAPBEXexcGood3 2 8" xfId="7233"/>
    <cellStyle name="SAPBEXexcGood3 2 8 2" xfId="17900"/>
    <cellStyle name="SAPBEXexcGood3 2 8 2 2" xfId="44317"/>
    <cellStyle name="SAPBEXexcGood3 2 8 3" xfId="24252"/>
    <cellStyle name="SAPBEXexcGood3 2 8 3 2" xfId="50666"/>
    <cellStyle name="SAPBEXexcGood3 2 8 4" xfId="33903"/>
    <cellStyle name="SAPBEXexcGood3 2 9" xfId="4469"/>
    <cellStyle name="SAPBEXexcGood3 2 9 2" xfId="15247"/>
    <cellStyle name="SAPBEXexcGood3 2 9 2 2" xfId="41667"/>
    <cellStyle name="SAPBEXexcGood3 2 9 3" xfId="27315"/>
    <cellStyle name="SAPBEXexcGood3 2 9 3 2" xfId="53729"/>
    <cellStyle name="SAPBEXexcGood3 2 9 4" xfId="31139"/>
    <cellStyle name="SAPBEXexcGood3 3" xfId="1629"/>
    <cellStyle name="SAPBEXexcGood3 3 10" xfId="8337"/>
    <cellStyle name="SAPBEXexcGood3 3 10 2" xfId="18997"/>
    <cellStyle name="SAPBEXexcGood3 3 10 2 2" xfId="45411"/>
    <cellStyle name="SAPBEXexcGood3 3 10 3" xfId="12712"/>
    <cellStyle name="SAPBEXexcGood3 3 10 3 2" xfId="39133"/>
    <cellStyle name="SAPBEXexcGood3 3 10 4" xfId="34833"/>
    <cellStyle name="SAPBEXexcGood3 3 11" xfId="11934"/>
    <cellStyle name="SAPBEXexcGood3 3 11 2" xfId="38355"/>
    <cellStyle name="SAPBEXexcGood3 3 12" xfId="22078"/>
    <cellStyle name="SAPBEXexcGood3 3 12 2" xfId="48492"/>
    <cellStyle name="SAPBEXexcGood3 3 2" xfId="3622"/>
    <cellStyle name="SAPBEXexcGood3 3 2 2" xfId="9080"/>
    <cellStyle name="SAPBEXexcGood3 3 2 2 2" xfId="19740"/>
    <cellStyle name="SAPBEXexcGood3 3 2 2 2 2" xfId="46154"/>
    <cellStyle name="SAPBEXexcGood3 3 2 2 3" xfId="11552"/>
    <cellStyle name="SAPBEXexcGood3 3 2 2 3 2" xfId="37973"/>
    <cellStyle name="SAPBEXexcGood3 3 2 2 4" xfId="35576"/>
    <cellStyle name="SAPBEXexcGood3 3 2 3" xfId="9646"/>
    <cellStyle name="SAPBEXexcGood3 3 2 3 2" xfId="20306"/>
    <cellStyle name="SAPBEXexcGood3 3 2 3 2 2" xfId="46720"/>
    <cellStyle name="SAPBEXexcGood3 3 2 3 3" xfId="12613"/>
    <cellStyle name="SAPBEXexcGood3 3 2 3 3 2" xfId="39034"/>
    <cellStyle name="SAPBEXexcGood3 3 2 3 4" xfId="36142"/>
    <cellStyle name="SAPBEXexcGood3 3 2 4" xfId="10875"/>
    <cellStyle name="SAPBEXexcGood3 3 2 4 2" xfId="21520"/>
    <cellStyle name="SAPBEXexcGood3 3 2 4 2 2" xfId="47934"/>
    <cellStyle name="SAPBEXexcGood3 3 2 4 3" xfId="28609"/>
    <cellStyle name="SAPBEXexcGood3 3 2 4 3 2" xfId="55023"/>
    <cellStyle name="SAPBEXexcGood3 3 2 4 4" xfId="37296"/>
    <cellStyle name="SAPBEXexcGood3 3 2 5" xfId="8643"/>
    <cellStyle name="SAPBEXexcGood3 3 2 5 2" xfId="19303"/>
    <cellStyle name="SAPBEXexcGood3 3 2 5 2 2" xfId="45717"/>
    <cellStyle name="SAPBEXexcGood3 3 2 5 3" xfId="12604"/>
    <cellStyle name="SAPBEXexcGood3 3 2 5 3 2" xfId="39025"/>
    <cellStyle name="SAPBEXexcGood3 3 2 5 4" xfId="35139"/>
    <cellStyle name="SAPBEXexcGood3 3 2 6" xfId="14407"/>
    <cellStyle name="SAPBEXexcGood3 3 2 6 2" xfId="40827"/>
    <cellStyle name="SAPBEXexcGood3 3 2 7" xfId="23036"/>
    <cellStyle name="SAPBEXexcGood3 3 2 7 2" xfId="49450"/>
    <cellStyle name="SAPBEXexcGood3 3 2 8" xfId="30292"/>
    <cellStyle name="SAPBEXexcGood3 3 3" xfId="2700"/>
    <cellStyle name="SAPBEXexcGood3 3 3 2" xfId="9449"/>
    <cellStyle name="SAPBEXexcGood3 3 3 2 2" xfId="20109"/>
    <cellStyle name="SAPBEXexcGood3 3 3 2 2 2" xfId="46523"/>
    <cellStyle name="SAPBEXexcGood3 3 3 2 3" xfId="28214"/>
    <cellStyle name="SAPBEXexcGood3 3 3 2 3 2" xfId="54628"/>
    <cellStyle name="SAPBEXexcGood3 3 3 2 4" xfId="35945"/>
    <cellStyle name="SAPBEXexcGood3 3 3 3" xfId="13492"/>
    <cellStyle name="SAPBEXexcGood3 3 3 3 2" xfId="39912"/>
    <cellStyle name="SAPBEXexcGood3 3 3 4" xfId="27913"/>
    <cellStyle name="SAPBEXexcGood3 3 3 4 2" xfId="54327"/>
    <cellStyle name="SAPBEXexcGood3 3 3 5" xfId="29370"/>
    <cellStyle name="SAPBEXexcGood3 3 4" xfId="2644"/>
    <cellStyle name="SAPBEXexcGood3 3 4 2" xfId="9725"/>
    <cellStyle name="SAPBEXexcGood3 3 4 2 2" xfId="20385"/>
    <cellStyle name="SAPBEXexcGood3 3 4 2 2 2" xfId="46799"/>
    <cellStyle name="SAPBEXexcGood3 3 4 2 3" xfId="11844"/>
    <cellStyle name="SAPBEXexcGood3 3 4 2 3 2" xfId="38265"/>
    <cellStyle name="SAPBEXexcGood3 3 4 2 4" xfId="36221"/>
    <cellStyle name="SAPBEXexcGood3 3 4 3" xfId="13436"/>
    <cellStyle name="SAPBEXexcGood3 3 4 3 2" xfId="39856"/>
    <cellStyle name="SAPBEXexcGood3 3 4 4" xfId="22183"/>
    <cellStyle name="SAPBEXexcGood3 3 4 4 2" xfId="48597"/>
    <cellStyle name="SAPBEXexcGood3 3 4 5" xfId="29314"/>
    <cellStyle name="SAPBEXexcGood3 3 5" xfId="2810"/>
    <cellStyle name="SAPBEXexcGood3 3 5 2" xfId="10767"/>
    <cellStyle name="SAPBEXexcGood3 3 5 2 2" xfId="21412"/>
    <cellStyle name="SAPBEXexcGood3 3 5 2 2 2" xfId="47826"/>
    <cellStyle name="SAPBEXexcGood3 3 5 2 3" xfId="28501"/>
    <cellStyle name="SAPBEXexcGood3 3 5 2 3 2" xfId="54915"/>
    <cellStyle name="SAPBEXexcGood3 3 5 2 4" xfId="37188"/>
    <cellStyle name="SAPBEXexcGood3 3 5 3" xfId="13602"/>
    <cellStyle name="SAPBEXexcGood3 3 5 3 2" xfId="40022"/>
    <cellStyle name="SAPBEXexcGood3 3 5 4" xfId="21766"/>
    <cellStyle name="SAPBEXexcGood3 3 5 4 2" xfId="48180"/>
    <cellStyle name="SAPBEXexcGood3 3 5 5" xfId="29480"/>
    <cellStyle name="SAPBEXexcGood3 3 6" xfId="6057"/>
    <cellStyle name="SAPBEXexcGood3 3 6 2" xfId="16808"/>
    <cellStyle name="SAPBEXexcGood3 3 6 2 2" xfId="43226"/>
    <cellStyle name="SAPBEXexcGood3 3 6 3" xfId="26350"/>
    <cellStyle name="SAPBEXexcGood3 3 6 3 2" xfId="52764"/>
    <cellStyle name="SAPBEXexcGood3 3 6 4" xfId="32727"/>
    <cellStyle name="SAPBEXexcGood3 3 7" xfId="5328"/>
    <cellStyle name="SAPBEXexcGood3 3 7 2" xfId="27318"/>
    <cellStyle name="SAPBEXexcGood3 3 7 2 2" xfId="53732"/>
    <cellStyle name="SAPBEXexcGood3 3 7 3" xfId="31998"/>
    <cellStyle name="SAPBEXexcGood3 3 8" xfId="7194"/>
    <cellStyle name="SAPBEXexcGood3 3 8 2" xfId="17861"/>
    <cellStyle name="SAPBEXexcGood3 3 8 2 2" xfId="44278"/>
    <cellStyle name="SAPBEXexcGood3 3 8 3" xfId="23239"/>
    <cellStyle name="SAPBEXexcGood3 3 8 3 2" xfId="49653"/>
    <cellStyle name="SAPBEXexcGood3 3 8 4" xfId="33864"/>
    <cellStyle name="SAPBEXexcGood3 3 9" xfId="6093"/>
    <cellStyle name="SAPBEXexcGood3 3 9 2" xfId="16843"/>
    <cellStyle name="SAPBEXexcGood3 3 9 2 2" xfId="43261"/>
    <cellStyle name="SAPBEXexcGood3 3 9 3" xfId="22131"/>
    <cellStyle name="SAPBEXexcGood3 3 9 3 2" xfId="48545"/>
    <cellStyle name="SAPBEXexcGood3 3 9 4" xfId="32763"/>
    <cellStyle name="SAPBEXexcGood3 4" xfId="1888"/>
    <cellStyle name="SAPBEXexcGood3 4 10" xfId="8398"/>
    <cellStyle name="SAPBEXexcGood3 4 10 2" xfId="19058"/>
    <cellStyle name="SAPBEXexcGood3 4 10 2 2" xfId="45472"/>
    <cellStyle name="SAPBEXexcGood3 4 10 3" xfId="17212"/>
    <cellStyle name="SAPBEXexcGood3 4 10 3 2" xfId="43630"/>
    <cellStyle name="SAPBEXexcGood3 4 10 4" xfId="34894"/>
    <cellStyle name="SAPBEXexcGood3 4 11" xfId="11692"/>
    <cellStyle name="SAPBEXexcGood3 4 11 2" xfId="38113"/>
    <cellStyle name="SAPBEXexcGood3 4 12" xfId="26219"/>
    <cellStyle name="SAPBEXexcGood3 4 12 2" xfId="52633"/>
    <cellStyle name="SAPBEXexcGood3 4 2" xfId="3865"/>
    <cellStyle name="SAPBEXexcGood3 4 2 2" xfId="9665"/>
    <cellStyle name="SAPBEXexcGood3 4 2 2 2" xfId="20325"/>
    <cellStyle name="SAPBEXexcGood3 4 2 2 2 2" xfId="46739"/>
    <cellStyle name="SAPBEXexcGood3 4 2 2 3" xfId="16027"/>
    <cellStyle name="SAPBEXexcGood3 4 2 2 3 2" xfId="42446"/>
    <cellStyle name="SAPBEXexcGood3 4 2 2 4" xfId="36161"/>
    <cellStyle name="SAPBEXexcGood3 4 2 3" xfId="9506"/>
    <cellStyle name="SAPBEXexcGood3 4 2 3 2" xfId="20166"/>
    <cellStyle name="SAPBEXexcGood3 4 2 3 2 2" xfId="46580"/>
    <cellStyle name="SAPBEXexcGood3 4 2 3 3" xfId="11824"/>
    <cellStyle name="SAPBEXexcGood3 4 2 3 3 2" xfId="38245"/>
    <cellStyle name="SAPBEXexcGood3 4 2 3 4" xfId="36002"/>
    <cellStyle name="SAPBEXexcGood3 4 2 4" xfId="10930"/>
    <cellStyle name="SAPBEXexcGood3 4 2 4 2" xfId="21575"/>
    <cellStyle name="SAPBEXexcGood3 4 2 4 2 2" xfId="47989"/>
    <cellStyle name="SAPBEXexcGood3 4 2 4 3" xfId="28664"/>
    <cellStyle name="SAPBEXexcGood3 4 2 4 3 2" xfId="55078"/>
    <cellStyle name="SAPBEXexcGood3 4 2 4 4" xfId="37351"/>
    <cellStyle name="SAPBEXexcGood3 4 2 5" xfId="8705"/>
    <cellStyle name="SAPBEXexcGood3 4 2 5 2" xfId="19365"/>
    <cellStyle name="SAPBEXexcGood3 4 2 5 2 2" xfId="45779"/>
    <cellStyle name="SAPBEXexcGood3 4 2 5 3" xfId="17672"/>
    <cellStyle name="SAPBEXexcGood3 4 2 5 3 2" xfId="44089"/>
    <cellStyle name="SAPBEXexcGood3 4 2 5 4" xfId="35201"/>
    <cellStyle name="SAPBEXexcGood3 4 2 6" xfId="14648"/>
    <cellStyle name="SAPBEXexcGood3 4 2 6 2" xfId="41068"/>
    <cellStyle name="SAPBEXexcGood3 4 2 7" xfId="27302"/>
    <cellStyle name="SAPBEXexcGood3 4 2 7 2" xfId="53716"/>
    <cellStyle name="SAPBEXexcGood3 4 2 8" xfId="30535"/>
    <cellStyle name="SAPBEXexcGood3 4 3" xfId="4592"/>
    <cellStyle name="SAPBEXexcGood3 4 3 2" xfId="9388"/>
    <cellStyle name="SAPBEXexcGood3 4 3 2 2" xfId="20048"/>
    <cellStyle name="SAPBEXexcGood3 4 3 2 2 2" xfId="46462"/>
    <cellStyle name="SAPBEXexcGood3 4 3 2 3" xfId="11580"/>
    <cellStyle name="SAPBEXexcGood3 4 3 2 3 2" xfId="38001"/>
    <cellStyle name="SAPBEXexcGood3 4 3 2 4" xfId="35884"/>
    <cellStyle name="SAPBEXexcGood3 4 3 3" xfId="15370"/>
    <cellStyle name="SAPBEXexcGood3 4 3 3 2" xfId="41790"/>
    <cellStyle name="SAPBEXexcGood3 4 3 4" xfId="27589"/>
    <cellStyle name="SAPBEXexcGood3 4 3 4 2" xfId="54003"/>
    <cellStyle name="SAPBEXexcGood3 4 3 5" xfId="31262"/>
    <cellStyle name="SAPBEXexcGood3 4 4" xfId="4424"/>
    <cellStyle name="SAPBEXexcGood3 4 4 2" xfId="10253"/>
    <cellStyle name="SAPBEXexcGood3 4 4 2 2" xfId="20913"/>
    <cellStyle name="SAPBEXexcGood3 4 4 2 2 2" xfId="47327"/>
    <cellStyle name="SAPBEXexcGood3 4 4 2 3" xfId="12761"/>
    <cellStyle name="SAPBEXexcGood3 4 4 2 3 2" xfId="39182"/>
    <cellStyle name="SAPBEXexcGood3 4 4 2 4" xfId="36749"/>
    <cellStyle name="SAPBEXexcGood3 4 4 3" xfId="15202"/>
    <cellStyle name="SAPBEXexcGood3 4 4 3 2" xfId="41622"/>
    <cellStyle name="SAPBEXexcGood3 4 4 4" xfId="26260"/>
    <cellStyle name="SAPBEXexcGood3 4 4 4 2" xfId="52674"/>
    <cellStyle name="SAPBEXexcGood3 4 4 5" xfId="31094"/>
    <cellStyle name="SAPBEXexcGood3 4 5" xfId="5786"/>
    <cellStyle name="SAPBEXexcGood3 4 5 2" xfId="10811"/>
    <cellStyle name="SAPBEXexcGood3 4 5 2 2" xfId="21456"/>
    <cellStyle name="SAPBEXexcGood3 4 5 2 2 2" xfId="47870"/>
    <cellStyle name="SAPBEXexcGood3 4 5 2 3" xfId="28545"/>
    <cellStyle name="SAPBEXexcGood3 4 5 2 3 2" xfId="54959"/>
    <cellStyle name="SAPBEXexcGood3 4 5 2 4" xfId="37232"/>
    <cellStyle name="SAPBEXexcGood3 4 5 3" xfId="16545"/>
    <cellStyle name="SAPBEXexcGood3 4 5 3 2" xfId="42963"/>
    <cellStyle name="SAPBEXexcGood3 4 5 4" xfId="22971"/>
    <cellStyle name="SAPBEXexcGood3 4 5 4 2" xfId="49385"/>
    <cellStyle name="SAPBEXexcGood3 4 5 5" xfId="32456"/>
    <cellStyle name="SAPBEXexcGood3 4 6" xfId="6389"/>
    <cellStyle name="SAPBEXexcGood3 4 6 2" xfId="17125"/>
    <cellStyle name="SAPBEXexcGood3 4 6 2 2" xfId="43543"/>
    <cellStyle name="SAPBEXexcGood3 4 6 3" xfId="24113"/>
    <cellStyle name="SAPBEXexcGood3 4 6 3 2" xfId="50527"/>
    <cellStyle name="SAPBEXexcGood3 4 6 4" xfId="33059"/>
    <cellStyle name="SAPBEXexcGood3 4 7" xfId="7004"/>
    <cellStyle name="SAPBEXexcGood3 4 7 2" xfId="22385"/>
    <cellStyle name="SAPBEXexcGood3 4 7 2 2" xfId="48799"/>
    <cellStyle name="SAPBEXexcGood3 4 7 3" xfId="33674"/>
    <cellStyle name="SAPBEXexcGood3 4 8" xfId="7551"/>
    <cellStyle name="SAPBEXexcGood3 4 8 2" xfId="18218"/>
    <cellStyle name="SAPBEXexcGood3 4 8 2 2" xfId="44634"/>
    <cellStyle name="SAPBEXexcGood3 4 8 3" xfId="22361"/>
    <cellStyle name="SAPBEXexcGood3 4 8 3 2" xfId="48775"/>
    <cellStyle name="SAPBEXexcGood3 4 8 4" xfId="34221"/>
    <cellStyle name="SAPBEXexcGood3 4 9" xfId="6502"/>
    <cellStyle name="SAPBEXexcGood3 4 9 2" xfId="17232"/>
    <cellStyle name="SAPBEXexcGood3 4 9 2 2" xfId="43650"/>
    <cellStyle name="SAPBEXexcGood3 4 9 3" xfId="24713"/>
    <cellStyle name="SAPBEXexcGood3 4 9 3 2" xfId="51127"/>
    <cellStyle name="SAPBEXexcGood3 4 9 4" xfId="33172"/>
    <cellStyle name="SAPBEXexcGood3 5" xfId="2074"/>
    <cellStyle name="SAPBEXexcGood3 5 10" xfId="8540"/>
    <cellStyle name="SAPBEXexcGood3 5 10 2" xfId="19200"/>
    <cellStyle name="SAPBEXexcGood3 5 10 2 2" xfId="45614"/>
    <cellStyle name="SAPBEXexcGood3 5 10 3" xfId="16850"/>
    <cellStyle name="SAPBEXexcGood3 5 10 3 2" xfId="43268"/>
    <cellStyle name="SAPBEXexcGood3 5 10 4" xfId="35036"/>
    <cellStyle name="SAPBEXexcGood3 5 11" xfId="11526"/>
    <cellStyle name="SAPBEXexcGood3 5 11 2" xfId="37947"/>
    <cellStyle name="SAPBEXexcGood3 5 12" xfId="27027"/>
    <cellStyle name="SAPBEXexcGood3 5 12 2" xfId="53441"/>
    <cellStyle name="SAPBEXexcGood3 5 2" xfId="4039"/>
    <cellStyle name="SAPBEXexcGood3 5 2 2" xfId="9260"/>
    <cellStyle name="SAPBEXexcGood3 5 2 2 2" xfId="19920"/>
    <cellStyle name="SAPBEXexcGood3 5 2 2 2 2" xfId="46334"/>
    <cellStyle name="SAPBEXexcGood3 5 2 2 3" xfId="16065"/>
    <cellStyle name="SAPBEXexcGood3 5 2 2 3 2" xfId="42484"/>
    <cellStyle name="SAPBEXexcGood3 5 2 2 4" xfId="35756"/>
    <cellStyle name="SAPBEXexcGood3 5 2 3" xfId="14821"/>
    <cellStyle name="SAPBEXexcGood3 5 2 3 2" xfId="41241"/>
    <cellStyle name="SAPBEXexcGood3 5 2 4" xfId="23628"/>
    <cellStyle name="SAPBEXexcGood3 5 2 4 2" xfId="50042"/>
    <cellStyle name="SAPBEXexcGood3 5 2 5" xfId="30709"/>
    <cellStyle name="SAPBEXexcGood3 5 3" xfId="4767"/>
    <cellStyle name="SAPBEXexcGood3 5 3 2" xfId="10312"/>
    <cellStyle name="SAPBEXexcGood3 5 3 2 2" xfId="20972"/>
    <cellStyle name="SAPBEXexcGood3 5 3 2 2 2" xfId="47386"/>
    <cellStyle name="SAPBEXexcGood3 5 3 2 3" xfId="11444"/>
    <cellStyle name="SAPBEXexcGood3 5 3 2 3 2" xfId="37865"/>
    <cellStyle name="SAPBEXexcGood3 5 3 2 4" xfId="36808"/>
    <cellStyle name="SAPBEXexcGood3 5 3 3" xfId="15544"/>
    <cellStyle name="SAPBEXexcGood3 5 3 3 2" xfId="41964"/>
    <cellStyle name="SAPBEXexcGood3 5 3 4" xfId="23461"/>
    <cellStyle name="SAPBEXexcGood3 5 3 4 2" xfId="49875"/>
    <cellStyle name="SAPBEXexcGood3 5 3 5" xfId="31437"/>
    <cellStyle name="SAPBEXexcGood3 5 4" xfId="5347"/>
    <cellStyle name="SAPBEXexcGood3 5 4 2" xfId="10860"/>
    <cellStyle name="SAPBEXexcGood3 5 4 2 2" xfId="21505"/>
    <cellStyle name="SAPBEXexcGood3 5 4 2 2 2" xfId="47919"/>
    <cellStyle name="SAPBEXexcGood3 5 4 2 3" xfId="28594"/>
    <cellStyle name="SAPBEXexcGood3 5 4 2 3 2" xfId="55008"/>
    <cellStyle name="SAPBEXexcGood3 5 4 2 4" xfId="37281"/>
    <cellStyle name="SAPBEXexcGood3 5 4 3" xfId="16120"/>
    <cellStyle name="SAPBEXexcGood3 5 4 3 2" xfId="42539"/>
    <cellStyle name="SAPBEXexcGood3 5 4 4" xfId="24616"/>
    <cellStyle name="SAPBEXexcGood3 5 4 4 2" xfId="51030"/>
    <cellStyle name="SAPBEXexcGood3 5 4 5" xfId="32017"/>
    <cellStyle name="SAPBEXexcGood3 5 5" xfId="5954"/>
    <cellStyle name="SAPBEXexcGood3 5 5 2" xfId="16706"/>
    <cellStyle name="SAPBEXexcGood3 5 5 2 2" xfId="43124"/>
    <cellStyle name="SAPBEXexcGood3 5 5 3" xfId="25079"/>
    <cellStyle name="SAPBEXexcGood3 5 5 3 2" xfId="51493"/>
    <cellStyle name="SAPBEXexcGood3 5 5 4" xfId="32624"/>
    <cellStyle name="SAPBEXexcGood3 5 6" xfId="6554"/>
    <cellStyle name="SAPBEXexcGood3 5 6 2" xfId="17279"/>
    <cellStyle name="SAPBEXexcGood3 5 6 2 2" xfId="43697"/>
    <cellStyle name="SAPBEXexcGood3 5 6 3" xfId="12414"/>
    <cellStyle name="SAPBEXexcGood3 5 6 3 2" xfId="38835"/>
    <cellStyle name="SAPBEXexcGood3 5 6 4" xfId="33224"/>
    <cellStyle name="SAPBEXexcGood3 5 7" xfId="7126"/>
    <cellStyle name="SAPBEXexcGood3 5 7 2" xfId="26242"/>
    <cellStyle name="SAPBEXexcGood3 5 7 2 2" xfId="52656"/>
    <cellStyle name="SAPBEXexcGood3 5 7 3" xfId="33796"/>
    <cellStyle name="SAPBEXexcGood3 5 8" xfId="7685"/>
    <cellStyle name="SAPBEXexcGood3 5 8 2" xfId="18352"/>
    <cellStyle name="SAPBEXexcGood3 5 8 2 2" xfId="44768"/>
    <cellStyle name="SAPBEXexcGood3 5 8 3" xfId="25662"/>
    <cellStyle name="SAPBEXexcGood3 5 8 3 2" xfId="52076"/>
    <cellStyle name="SAPBEXexcGood3 5 8 4" xfId="34355"/>
    <cellStyle name="SAPBEXexcGood3 5 9" xfId="7837"/>
    <cellStyle name="SAPBEXexcGood3 5 9 2" xfId="18504"/>
    <cellStyle name="SAPBEXexcGood3 5 9 2 2" xfId="44919"/>
    <cellStyle name="SAPBEXexcGood3 5 9 3" xfId="26118"/>
    <cellStyle name="SAPBEXexcGood3 5 9 3 2" xfId="52532"/>
    <cellStyle name="SAPBEXexcGood3 5 9 4" xfId="34507"/>
    <cellStyle name="SAPBEXexcGood3 6" xfId="2368"/>
    <cellStyle name="SAPBEXexcGood3 6 10" xfId="13027"/>
    <cellStyle name="SAPBEXexcGood3 6 10 2" xfId="39448"/>
    <cellStyle name="SAPBEXexcGood3 6 11" xfId="25618"/>
    <cellStyle name="SAPBEXexcGood3 6 11 2" xfId="52032"/>
    <cellStyle name="SAPBEXexcGood3 6 2" xfId="4275"/>
    <cellStyle name="SAPBEXexcGood3 6 2 2" xfId="9868"/>
    <cellStyle name="SAPBEXexcGood3 6 2 2 2" xfId="20528"/>
    <cellStyle name="SAPBEXexcGood3 6 2 2 2 2" xfId="46942"/>
    <cellStyle name="SAPBEXexcGood3 6 2 2 3" xfId="23615"/>
    <cellStyle name="SAPBEXexcGood3 6 2 2 3 2" xfId="50029"/>
    <cellStyle name="SAPBEXexcGood3 6 2 2 4" xfId="36364"/>
    <cellStyle name="SAPBEXexcGood3 6 2 3" xfId="15054"/>
    <cellStyle name="SAPBEXexcGood3 6 2 3 2" xfId="41474"/>
    <cellStyle name="SAPBEXexcGood3 6 2 4" xfId="22659"/>
    <cellStyle name="SAPBEXexcGood3 6 2 4 2" xfId="49073"/>
    <cellStyle name="SAPBEXexcGood3 6 2 5" xfId="30945"/>
    <cellStyle name="SAPBEXexcGood3 6 3" xfId="5003"/>
    <cellStyle name="SAPBEXexcGood3 6 3 2" xfId="10214"/>
    <cellStyle name="SAPBEXexcGood3 6 3 2 2" xfId="20874"/>
    <cellStyle name="SAPBEXexcGood3 6 3 2 2 2" xfId="47288"/>
    <cellStyle name="SAPBEXexcGood3 6 3 2 3" xfId="12986"/>
    <cellStyle name="SAPBEXexcGood3 6 3 2 3 2" xfId="39407"/>
    <cellStyle name="SAPBEXexcGood3 6 3 2 4" xfId="36710"/>
    <cellStyle name="SAPBEXexcGood3 6 3 3" xfId="15780"/>
    <cellStyle name="SAPBEXexcGood3 6 3 3 2" xfId="42200"/>
    <cellStyle name="SAPBEXexcGood3 6 3 4" xfId="23208"/>
    <cellStyle name="SAPBEXexcGood3 6 3 4 2" xfId="49622"/>
    <cellStyle name="SAPBEXexcGood3 6 3 5" xfId="31673"/>
    <cellStyle name="SAPBEXexcGood3 6 4" xfId="6196"/>
    <cellStyle name="SAPBEXexcGood3 6 4 2" xfId="10982"/>
    <cellStyle name="SAPBEXexcGood3 6 4 2 2" xfId="21627"/>
    <cellStyle name="SAPBEXexcGood3 6 4 2 2 2" xfId="48041"/>
    <cellStyle name="SAPBEXexcGood3 6 4 2 3" xfId="28716"/>
    <cellStyle name="SAPBEXexcGood3 6 4 2 3 2" xfId="55130"/>
    <cellStyle name="SAPBEXexcGood3 6 4 2 4" xfId="37403"/>
    <cellStyle name="SAPBEXexcGood3 6 4 3" xfId="16937"/>
    <cellStyle name="SAPBEXexcGood3 6 4 3 2" xfId="43355"/>
    <cellStyle name="SAPBEXexcGood3 6 4 4" xfId="11959"/>
    <cellStyle name="SAPBEXexcGood3 6 4 4 2" xfId="38380"/>
    <cellStyle name="SAPBEXexcGood3 6 4 5" xfId="32866"/>
    <cellStyle name="SAPBEXexcGood3 6 5" xfId="6777"/>
    <cellStyle name="SAPBEXexcGood3 6 5 2" xfId="17489"/>
    <cellStyle name="SAPBEXexcGood3 6 5 2 2" xfId="43907"/>
    <cellStyle name="SAPBEXexcGood3 6 5 3" xfId="24715"/>
    <cellStyle name="SAPBEXexcGood3 6 5 3 2" xfId="51129"/>
    <cellStyle name="SAPBEXexcGood3 6 5 4" xfId="33447"/>
    <cellStyle name="SAPBEXexcGood3 6 6" xfId="7337"/>
    <cellStyle name="SAPBEXexcGood3 6 6 2" xfId="18004"/>
    <cellStyle name="SAPBEXexcGood3 6 6 2 2" xfId="44421"/>
    <cellStyle name="SAPBEXexcGood3 6 6 3" xfId="25669"/>
    <cellStyle name="SAPBEXexcGood3 6 6 3 2" xfId="52083"/>
    <cellStyle name="SAPBEXexcGood3 6 6 4" xfId="34007"/>
    <cellStyle name="SAPBEXexcGood3 6 7" xfId="7981"/>
    <cellStyle name="SAPBEXexcGood3 6 7 2" xfId="18648"/>
    <cellStyle name="SAPBEXexcGood3 6 7 2 2" xfId="45063"/>
    <cellStyle name="SAPBEXexcGood3 6 7 3" xfId="12434"/>
    <cellStyle name="SAPBEXexcGood3 6 7 3 2" xfId="38855"/>
    <cellStyle name="SAPBEXexcGood3 6 7 4" xfId="34587"/>
    <cellStyle name="SAPBEXexcGood3 6 8" xfId="8881"/>
    <cellStyle name="SAPBEXexcGood3 6 8 2" xfId="19541"/>
    <cellStyle name="SAPBEXexcGood3 6 8 2 2" xfId="45955"/>
    <cellStyle name="SAPBEXexcGood3 6 8 3" xfId="23053"/>
    <cellStyle name="SAPBEXexcGood3 6 8 3 2" xfId="49467"/>
    <cellStyle name="SAPBEXexcGood3 6 8 4" xfId="35377"/>
    <cellStyle name="SAPBEXexcGood3 6 9" xfId="13167"/>
    <cellStyle name="SAPBEXexcGood3 6 9 2" xfId="39588"/>
    <cellStyle name="SAPBEXexcGood3 7" xfId="3223"/>
    <cellStyle name="SAPBEXexcGood3 7 2" xfId="9570"/>
    <cellStyle name="SAPBEXexcGood3 7 2 2" xfId="20230"/>
    <cellStyle name="SAPBEXexcGood3 7 2 2 2" xfId="46644"/>
    <cellStyle name="SAPBEXexcGood3 7 2 3" xfId="11592"/>
    <cellStyle name="SAPBEXexcGood3 7 2 3 2" xfId="38013"/>
    <cellStyle name="SAPBEXexcGood3 7 2 4" xfId="36066"/>
    <cellStyle name="SAPBEXexcGood3 7 3" xfId="14013"/>
    <cellStyle name="SAPBEXexcGood3 7 3 2" xfId="40433"/>
    <cellStyle name="SAPBEXexcGood3 7 4" xfId="27535"/>
    <cellStyle name="SAPBEXexcGood3 7 4 2" xfId="53949"/>
    <cellStyle name="SAPBEXexcGood3 7 5" xfId="29893"/>
    <cellStyle name="SAPBEXexcGood3 8" xfId="4500"/>
    <cellStyle name="SAPBEXexcGood3 8 2" xfId="10456"/>
    <cellStyle name="SAPBEXexcGood3 8 2 2" xfId="21116"/>
    <cellStyle name="SAPBEXexcGood3 8 2 2 2" xfId="47530"/>
    <cellStyle name="SAPBEXexcGood3 8 2 3" xfId="28380"/>
    <cellStyle name="SAPBEXexcGood3 8 2 3 2" xfId="54794"/>
    <cellStyle name="SAPBEXexcGood3 8 2 4" xfId="36952"/>
    <cellStyle name="SAPBEXexcGood3 8 3" xfId="15278"/>
    <cellStyle name="SAPBEXexcGood3 8 3 2" xfId="41698"/>
    <cellStyle name="SAPBEXexcGood3 8 4" xfId="26156"/>
    <cellStyle name="SAPBEXexcGood3 8 4 2" xfId="52570"/>
    <cellStyle name="SAPBEXexcGood3 8 5" xfId="31170"/>
    <cellStyle name="SAPBEXexcGood3 9" xfId="4852"/>
    <cellStyle name="SAPBEXexcGood3 9 2" xfId="9736"/>
    <cellStyle name="SAPBEXexcGood3 9 2 2" xfId="20396"/>
    <cellStyle name="SAPBEXexcGood3 9 2 2 2" xfId="46810"/>
    <cellStyle name="SAPBEXexcGood3 9 2 3" xfId="11609"/>
    <cellStyle name="SAPBEXexcGood3 9 2 3 2" xfId="38030"/>
    <cellStyle name="SAPBEXexcGood3 9 2 4" xfId="36232"/>
    <cellStyle name="SAPBEXexcGood3 9 3" xfId="15629"/>
    <cellStyle name="SAPBEXexcGood3 9 3 2" xfId="42049"/>
    <cellStyle name="SAPBEXexcGood3 9 4" xfId="26334"/>
    <cellStyle name="SAPBEXexcGood3 9 4 2" xfId="52748"/>
    <cellStyle name="SAPBEXexcGood3 9 5" xfId="31522"/>
    <cellStyle name="SAPBEXfilterDrill" xfId="1196"/>
    <cellStyle name="SAPBEXfilterDrill 10" xfId="5321"/>
    <cellStyle name="SAPBEXfilterDrill 10 2" xfId="16095"/>
    <cellStyle name="SAPBEXfilterDrill 10 2 2" xfId="42514"/>
    <cellStyle name="SAPBEXfilterDrill 10 3" xfId="22200"/>
    <cellStyle name="SAPBEXfilterDrill 10 3 2" xfId="48614"/>
    <cellStyle name="SAPBEXfilterDrill 10 4" xfId="31991"/>
    <cellStyle name="SAPBEXfilterDrill 11" xfId="6520"/>
    <cellStyle name="SAPBEXfilterDrill 11 2" xfId="25763"/>
    <cellStyle name="SAPBEXfilterDrill 11 2 2" xfId="52177"/>
    <cellStyle name="SAPBEXfilterDrill 11 3" xfId="33190"/>
    <cellStyle name="SAPBEXfilterDrill 12" xfId="6025"/>
    <cellStyle name="SAPBEXfilterDrill 12 2" xfId="16776"/>
    <cellStyle name="SAPBEXfilterDrill 12 2 2" xfId="43194"/>
    <cellStyle name="SAPBEXfilterDrill 12 3" xfId="23829"/>
    <cellStyle name="SAPBEXfilterDrill 12 3 2" xfId="50243"/>
    <cellStyle name="SAPBEXfilterDrill 12 4" xfId="32695"/>
    <cellStyle name="SAPBEXfilterDrill 13" xfId="12407"/>
    <cellStyle name="SAPBEXfilterDrill 13 2" xfId="38828"/>
    <cellStyle name="SAPBEXfilterDrill 14" xfId="23142"/>
    <cellStyle name="SAPBEXfilterDrill 14 2" xfId="49556"/>
    <cellStyle name="SAPBEXfilterDrill 2" xfId="1517"/>
    <cellStyle name="SAPBEXfilterDrill 2 10" xfId="12024"/>
    <cellStyle name="SAPBEXfilterDrill 2 10 2" xfId="38445"/>
    <cellStyle name="SAPBEXfilterDrill 2 11" xfId="25727"/>
    <cellStyle name="SAPBEXfilterDrill 2 11 2" xfId="52141"/>
    <cellStyle name="SAPBEXfilterDrill 2 2" xfId="3511"/>
    <cellStyle name="SAPBEXfilterDrill 2 2 2" xfId="9011"/>
    <cellStyle name="SAPBEXfilterDrill 2 2 2 2" xfId="19671"/>
    <cellStyle name="SAPBEXfilterDrill 2 2 2 2 2" xfId="46085"/>
    <cellStyle name="SAPBEXfilterDrill 2 2 2 3" xfId="13367"/>
    <cellStyle name="SAPBEXfilterDrill 2 2 2 3 2" xfId="39787"/>
    <cellStyle name="SAPBEXfilterDrill 2 2 2 4" xfId="35507"/>
    <cellStyle name="SAPBEXfilterDrill 2 2 3" xfId="10366"/>
    <cellStyle name="SAPBEXfilterDrill 2 2 3 2" xfId="21026"/>
    <cellStyle name="SAPBEXfilterDrill 2 2 3 2 2" xfId="47440"/>
    <cellStyle name="SAPBEXfilterDrill 2 2 3 3" xfId="28291"/>
    <cellStyle name="SAPBEXfilterDrill 2 2 3 3 2" xfId="54705"/>
    <cellStyle name="SAPBEXfilterDrill 2 2 3 4" xfId="36862"/>
    <cellStyle name="SAPBEXfilterDrill 2 2 4" xfId="8722"/>
    <cellStyle name="SAPBEXfilterDrill 2 2 4 2" xfId="19382"/>
    <cellStyle name="SAPBEXfilterDrill 2 2 4 2 2" xfId="45796"/>
    <cellStyle name="SAPBEXfilterDrill 2 2 4 3" xfId="12572"/>
    <cellStyle name="SAPBEXfilterDrill 2 2 4 3 2" xfId="38993"/>
    <cellStyle name="SAPBEXfilterDrill 2 2 4 4" xfId="35218"/>
    <cellStyle name="SAPBEXfilterDrill 2 2 5" xfId="14296"/>
    <cellStyle name="SAPBEXfilterDrill 2 2 5 2" xfId="40716"/>
    <cellStyle name="SAPBEXfilterDrill 2 2 6" xfId="25510"/>
    <cellStyle name="SAPBEXfilterDrill 2 2 6 2" xfId="51924"/>
    <cellStyle name="SAPBEXfilterDrill 2 2 7" xfId="30181"/>
    <cellStyle name="SAPBEXfilterDrill 2 3" xfId="2789"/>
    <cellStyle name="SAPBEXfilterDrill 2 3 2" xfId="9371"/>
    <cellStyle name="SAPBEXfilterDrill 2 3 2 2" xfId="20031"/>
    <cellStyle name="SAPBEXfilterDrill 2 3 2 2 2" xfId="46445"/>
    <cellStyle name="SAPBEXfilterDrill 2 3 2 3" xfId="11810"/>
    <cellStyle name="SAPBEXfilterDrill 2 3 2 3 2" xfId="38231"/>
    <cellStyle name="SAPBEXfilterDrill 2 3 2 4" xfId="35867"/>
    <cellStyle name="SAPBEXfilterDrill 2 3 3" xfId="13581"/>
    <cellStyle name="SAPBEXfilterDrill 2 3 3 2" xfId="40001"/>
    <cellStyle name="SAPBEXfilterDrill 2 3 4" xfId="28022"/>
    <cellStyle name="SAPBEXfilterDrill 2 3 4 2" xfId="54436"/>
    <cellStyle name="SAPBEXfilterDrill 2 3 5" xfId="29459"/>
    <cellStyle name="SAPBEXfilterDrill 2 4" xfId="4180"/>
    <cellStyle name="SAPBEXfilterDrill 2 4 2" xfId="10158"/>
    <cellStyle name="SAPBEXfilterDrill 2 4 2 2" xfId="20818"/>
    <cellStyle name="SAPBEXfilterDrill 2 4 2 2 2" xfId="47232"/>
    <cellStyle name="SAPBEXfilterDrill 2 4 2 3" xfId="27774"/>
    <cellStyle name="SAPBEXfilterDrill 2 4 2 3 2" xfId="54188"/>
    <cellStyle name="SAPBEXfilterDrill 2 4 2 4" xfId="36654"/>
    <cellStyle name="SAPBEXfilterDrill 2 4 3" xfId="14960"/>
    <cellStyle name="SAPBEXfilterDrill 2 4 3 2" xfId="41380"/>
    <cellStyle name="SAPBEXfilterDrill 2 4 4" xfId="26875"/>
    <cellStyle name="SAPBEXfilterDrill 2 4 4 2" xfId="53289"/>
    <cellStyle name="SAPBEXfilterDrill 2 4 5" xfId="30850"/>
    <cellStyle name="SAPBEXfilterDrill 2 5" xfId="3415"/>
    <cellStyle name="SAPBEXfilterDrill 2 5 2" xfId="14201"/>
    <cellStyle name="SAPBEXfilterDrill 2 5 2 2" xfId="40621"/>
    <cellStyle name="SAPBEXfilterDrill 2 5 3" xfId="23694"/>
    <cellStyle name="SAPBEXfilterDrill 2 5 3 2" xfId="50108"/>
    <cellStyle name="SAPBEXfilterDrill 2 5 4" xfId="30085"/>
    <cellStyle name="SAPBEXfilterDrill 2 6" xfId="5878"/>
    <cellStyle name="SAPBEXfilterDrill 2 6 2" xfId="16633"/>
    <cellStyle name="SAPBEXfilterDrill 2 6 2 2" xfId="43051"/>
    <cellStyle name="SAPBEXfilterDrill 2 6 3" xfId="23657"/>
    <cellStyle name="SAPBEXfilterDrill 2 6 3 2" xfId="50071"/>
    <cellStyle name="SAPBEXfilterDrill 2 6 4" xfId="32548"/>
    <cellStyle name="SAPBEXfilterDrill 2 7" xfId="6357"/>
    <cellStyle name="SAPBEXfilterDrill 2 7 2" xfId="22416"/>
    <cellStyle name="SAPBEXfilterDrill 2 7 2 2" xfId="48830"/>
    <cellStyle name="SAPBEXfilterDrill 2 7 3" xfId="33027"/>
    <cellStyle name="SAPBEXfilterDrill 2 8" xfId="2938"/>
    <cellStyle name="SAPBEXfilterDrill 2 8 2" xfId="13730"/>
    <cellStyle name="SAPBEXfilterDrill 2 8 2 2" xfId="40150"/>
    <cellStyle name="SAPBEXfilterDrill 2 8 3" xfId="25111"/>
    <cellStyle name="SAPBEXfilterDrill 2 8 3 2" xfId="51525"/>
    <cellStyle name="SAPBEXfilterDrill 2 8 4" xfId="29608"/>
    <cellStyle name="SAPBEXfilterDrill 2 9" xfId="4440"/>
    <cellStyle name="SAPBEXfilterDrill 2 9 2" xfId="15218"/>
    <cellStyle name="SAPBEXfilterDrill 2 9 2 2" xfId="41638"/>
    <cellStyle name="SAPBEXfilterDrill 2 9 3" xfId="25247"/>
    <cellStyle name="SAPBEXfilterDrill 2 9 3 2" xfId="51661"/>
    <cellStyle name="SAPBEXfilterDrill 2 9 4" xfId="31110"/>
    <cellStyle name="SAPBEXfilterDrill 3" xfId="1630"/>
    <cellStyle name="SAPBEXfilterDrill 3 10" xfId="11933"/>
    <cellStyle name="SAPBEXfilterDrill 3 10 2" xfId="38354"/>
    <cellStyle name="SAPBEXfilterDrill 3 11" xfId="26847"/>
    <cellStyle name="SAPBEXfilterDrill 3 11 2" xfId="53261"/>
    <cellStyle name="SAPBEXfilterDrill 3 2" xfId="3623"/>
    <cellStyle name="SAPBEXfilterDrill 3 2 2" xfId="9081"/>
    <cellStyle name="SAPBEXfilterDrill 3 2 2 2" xfId="19741"/>
    <cellStyle name="SAPBEXfilterDrill 3 2 2 2 2" xfId="46155"/>
    <cellStyle name="SAPBEXfilterDrill 3 2 2 3" xfId="12093"/>
    <cellStyle name="SAPBEXfilterDrill 3 2 2 3 2" xfId="38514"/>
    <cellStyle name="SAPBEXfilterDrill 3 2 2 4" xfId="35577"/>
    <cellStyle name="SAPBEXfilterDrill 3 2 3" xfId="10418"/>
    <cellStyle name="SAPBEXfilterDrill 3 2 3 2" xfId="21078"/>
    <cellStyle name="SAPBEXfilterDrill 3 2 3 2 2" xfId="47492"/>
    <cellStyle name="SAPBEXfilterDrill 3 2 3 3" xfId="28343"/>
    <cellStyle name="SAPBEXfilterDrill 3 2 3 3 2" xfId="54757"/>
    <cellStyle name="SAPBEXfilterDrill 3 2 3 4" xfId="36914"/>
    <cellStyle name="SAPBEXfilterDrill 3 2 4" xfId="8642"/>
    <cellStyle name="SAPBEXfilterDrill 3 2 4 2" xfId="19302"/>
    <cellStyle name="SAPBEXfilterDrill 3 2 4 2 2" xfId="45716"/>
    <cellStyle name="SAPBEXfilterDrill 3 2 4 3" xfId="17829"/>
    <cellStyle name="SAPBEXfilterDrill 3 2 4 3 2" xfId="44246"/>
    <cellStyle name="SAPBEXfilterDrill 3 2 4 4" xfId="35138"/>
    <cellStyle name="SAPBEXfilterDrill 3 2 5" xfId="14408"/>
    <cellStyle name="SAPBEXfilterDrill 3 2 5 2" xfId="40828"/>
    <cellStyle name="SAPBEXfilterDrill 3 2 6" xfId="25704"/>
    <cellStyle name="SAPBEXfilterDrill 3 2 6 2" xfId="52118"/>
    <cellStyle name="SAPBEXfilterDrill 3 2 7" xfId="30293"/>
    <cellStyle name="SAPBEXfilterDrill 3 3" xfId="2699"/>
    <cellStyle name="SAPBEXfilterDrill 3 3 2" xfId="9450"/>
    <cellStyle name="SAPBEXfilterDrill 3 3 2 2" xfId="20110"/>
    <cellStyle name="SAPBEXfilterDrill 3 3 2 2 2" xfId="46524"/>
    <cellStyle name="SAPBEXfilterDrill 3 3 2 3" xfId="21148"/>
    <cellStyle name="SAPBEXfilterDrill 3 3 2 3 2" xfId="47562"/>
    <cellStyle name="SAPBEXfilterDrill 3 3 2 4" xfId="35946"/>
    <cellStyle name="SAPBEXfilterDrill 3 3 3" xfId="13491"/>
    <cellStyle name="SAPBEXfilterDrill 3 3 3 2" xfId="39911"/>
    <cellStyle name="SAPBEXfilterDrill 3 3 4" xfId="11135"/>
    <cellStyle name="SAPBEXfilterDrill 3 3 4 2" xfId="37556"/>
    <cellStyle name="SAPBEXfilterDrill 3 3 5" xfId="29369"/>
    <cellStyle name="SAPBEXfilterDrill 3 4" xfId="4878"/>
    <cellStyle name="SAPBEXfilterDrill 3 4 2" xfId="10451"/>
    <cellStyle name="SAPBEXfilterDrill 3 4 2 2" xfId="21111"/>
    <cellStyle name="SAPBEXfilterDrill 3 4 2 2 2" xfId="47525"/>
    <cellStyle name="SAPBEXfilterDrill 3 4 2 3" xfId="28375"/>
    <cellStyle name="SAPBEXfilterDrill 3 4 2 3 2" xfId="54789"/>
    <cellStyle name="SAPBEXfilterDrill 3 4 2 4" xfId="36947"/>
    <cellStyle name="SAPBEXfilterDrill 3 4 3" xfId="15655"/>
    <cellStyle name="SAPBEXfilterDrill 3 4 3 2" xfId="42075"/>
    <cellStyle name="SAPBEXfilterDrill 3 4 4" xfId="23810"/>
    <cellStyle name="SAPBEXfilterDrill 3 4 4 2" xfId="50224"/>
    <cellStyle name="SAPBEXfilterDrill 3 4 5" xfId="31548"/>
    <cellStyle name="SAPBEXfilterDrill 3 5" xfId="4437"/>
    <cellStyle name="SAPBEXfilterDrill 3 5 2" xfId="15215"/>
    <cellStyle name="SAPBEXfilterDrill 3 5 2 2" xfId="41635"/>
    <cellStyle name="SAPBEXfilterDrill 3 5 3" xfId="22533"/>
    <cellStyle name="SAPBEXfilterDrill 3 5 3 2" xfId="48947"/>
    <cellStyle name="SAPBEXfilterDrill 3 5 4" xfId="31107"/>
    <cellStyle name="SAPBEXfilterDrill 3 6" xfId="4484"/>
    <cellStyle name="SAPBEXfilterDrill 3 6 2" xfId="15262"/>
    <cellStyle name="SAPBEXfilterDrill 3 6 2 2" xfId="41682"/>
    <cellStyle name="SAPBEXfilterDrill 3 6 3" xfId="26257"/>
    <cellStyle name="SAPBEXfilterDrill 3 6 3 2" xfId="52671"/>
    <cellStyle name="SAPBEXfilterDrill 3 6 4" xfId="31154"/>
    <cellStyle name="SAPBEXfilterDrill 3 7" xfId="6127"/>
    <cellStyle name="SAPBEXfilterDrill 3 7 2" xfId="23210"/>
    <cellStyle name="SAPBEXfilterDrill 3 7 2 2" xfId="49624"/>
    <cellStyle name="SAPBEXfilterDrill 3 7 3" xfId="32797"/>
    <cellStyle name="SAPBEXfilterDrill 3 8" xfId="7081"/>
    <cellStyle name="SAPBEXfilterDrill 3 8 2" xfId="17769"/>
    <cellStyle name="SAPBEXfilterDrill 3 8 2 2" xfId="44186"/>
    <cellStyle name="SAPBEXfilterDrill 3 8 3" xfId="12423"/>
    <cellStyle name="SAPBEXfilterDrill 3 8 3 2" xfId="38844"/>
    <cellStyle name="SAPBEXfilterDrill 3 8 4" xfId="33751"/>
    <cellStyle name="SAPBEXfilterDrill 3 9" xfId="7785"/>
    <cellStyle name="SAPBEXfilterDrill 3 9 2" xfId="18452"/>
    <cellStyle name="SAPBEXfilterDrill 3 9 2 2" xfId="44867"/>
    <cellStyle name="SAPBEXfilterDrill 3 9 3" xfId="25819"/>
    <cellStyle name="SAPBEXfilterDrill 3 9 3 2" xfId="52233"/>
    <cellStyle name="SAPBEXfilterDrill 3 9 4" xfId="34455"/>
    <cellStyle name="SAPBEXfilterDrill 4" xfId="1889"/>
    <cellStyle name="SAPBEXfilterDrill 4 10" xfId="11691"/>
    <cellStyle name="SAPBEXfilterDrill 4 10 2" xfId="38112"/>
    <cellStyle name="SAPBEXfilterDrill 4 11" xfId="25555"/>
    <cellStyle name="SAPBEXfilterDrill 4 11 2" xfId="51969"/>
    <cellStyle name="SAPBEXfilterDrill 4 2" xfId="3866"/>
    <cellStyle name="SAPBEXfilterDrill 4 2 2" xfId="9259"/>
    <cellStyle name="SAPBEXfilterDrill 4 2 2 2" xfId="19919"/>
    <cellStyle name="SAPBEXfilterDrill 4 2 2 2 2" xfId="46333"/>
    <cellStyle name="SAPBEXfilterDrill 4 2 2 3" xfId="11566"/>
    <cellStyle name="SAPBEXfilterDrill 4 2 2 3 2" xfId="37987"/>
    <cellStyle name="SAPBEXfilterDrill 4 2 2 4" xfId="35755"/>
    <cellStyle name="SAPBEXfilterDrill 4 2 3" xfId="14649"/>
    <cellStyle name="SAPBEXfilterDrill 4 2 3 2" xfId="41069"/>
    <cellStyle name="SAPBEXfilterDrill 4 2 4" xfId="22863"/>
    <cellStyle name="SAPBEXfilterDrill 4 2 4 2" xfId="49277"/>
    <cellStyle name="SAPBEXfilterDrill 4 2 5" xfId="30536"/>
    <cellStyle name="SAPBEXfilterDrill 4 3" xfId="4593"/>
    <cellStyle name="SAPBEXfilterDrill 4 3 2" xfId="9977"/>
    <cellStyle name="SAPBEXfilterDrill 4 3 2 2" xfId="20637"/>
    <cellStyle name="SAPBEXfilterDrill 4 3 2 2 2" xfId="47051"/>
    <cellStyle name="SAPBEXfilterDrill 4 3 2 3" xfId="23935"/>
    <cellStyle name="SAPBEXfilterDrill 4 3 2 3 2" xfId="50349"/>
    <cellStyle name="SAPBEXfilterDrill 4 3 2 4" xfId="36473"/>
    <cellStyle name="SAPBEXfilterDrill 4 3 3" xfId="15371"/>
    <cellStyle name="SAPBEXfilterDrill 4 3 3 2" xfId="41791"/>
    <cellStyle name="SAPBEXfilterDrill 4 3 4" xfId="23351"/>
    <cellStyle name="SAPBEXfilterDrill 4 3 4 2" xfId="49765"/>
    <cellStyle name="SAPBEXfilterDrill 4 3 5" xfId="31263"/>
    <cellStyle name="SAPBEXfilterDrill 4 4" xfId="3285"/>
    <cellStyle name="SAPBEXfilterDrill 4 4 2" xfId="14075"/>
    <cellStyle name="SAPBEXfilterDrill 4 4 2 2" xfId="40495"/>
    <cellStyle name="SAPBEXfilterDrill 4 4 3" xfId="22680"/>
    <cellStyle name="SAPBEXfilterDrill 4 4 3 2" xfId="49094"/>
    <cellStyle name="SAPBEXfilterDrill 4 4 4" xfId="29955"/>
    <cellStyle name="SAPBEXfilterDrill 4 5" xfId="5787"/>
    <cellStyle name="SAPBEXfilterDrill 4 5 2" xfId="16546"/>
    <cellStyle name="SAPBEXfilterDrill 4 5 2 2" xfId="42964"/>
    <cellStyle name="SAPBEXfilterDrill 4 5 3" xfId="23222"/>
    <cellStyle name="SAPBEXfilterDrill 4 5 3 2" xfId="49636"/>
    <cellStyle name="SAPBEXfilterDrill 4 5 4" xfId="32457"/>
    <cellStyle name="SAPBEXfilterDrill 4 6" xfId="6390"/>
    <cellStyle name="SAPBEXfilterDrill 4 6 2" xfId="17126"/>
    <cellStyle name="SAPBEXfilterDrill 4 6 2 2" xfId="43544"/>
    <cellStyle name="SAPBEXfilterDrill 4 6 3" xfId="23384"/>
    <cellStyle name="SAPBEXfilterDrill 4 6 3 2" xfId="49798"/>
    <cellStyle name="SAPBEXfilterDrill 4 6 4" xfId="33060"/>
    <cellStyle name="SAPBEXfilterDrill 4 7" xfId="7005"/>
    <cellStyle name="SAPBEXfilterDrill 4 7 2" xfId="12071"/>
    <cellStyle name="SAPBEXfilterDrill 4 7 2 2" xfId="38492"/>
    <cellStyle name="SAPBEXfilterDrill 4 7 3" xfId="33675"/>
    <cellStyle name="SAPBEXfilterDrill 4 8" xfId="7552"/>
    <cellStyle name="SAPBEXfilterDrill 4 8 2" xfId="18219"/>
    <cellStyle name="SAPBEXfilterDrill 4 8 2 2" xfId="44635"/>
    <cellStyle name="SAPBEXfilterDrill 4 8 3" xfId="27111"/>
    <cellStyle name="SAPBEXfilterDrill 4 8 3 2" xfId="53525"/>
    <cellStyle name="SAPBEXfilterDrill 4 8 4" xfId="34222"/>
    <cellStyle name="SAPBEXfilterDrill 4 9" xfId="7262"/>
    <cellStyle name="SAPBEXfilterDrill 4 9 2" xfId="17929"/>
    <cellStyle name="SAPBEXfilterDrill 4 9 2 2" xfId="44346"/>
    <cellStyle name="SAPBEXfilterDrill 4 9 3" xfId="25567"/>
    <cellStyle name="SAPBEXfilterDrill 4 9 3 2" xfId="51981"/>
    <cellStyle name="SAPBEXfilterDrill 4 9 4" xfId="33932"/>
    <cellStyle name="SAPBEXfilterDrill 5" xfId="2075"/>
    <cellStyle name="SAPBEXfilterDrill 5 10" xfId="11525"/>
    <cellStyle name="SAPBEXfilterDrill 5 10 2" xfId="37946"/>
    <cellStyle name="SAPBEXfilterDrill 5 11" xfId="25717"/>
    <cellStyle name="SAPBEXfilterDrill 5 11 2" xfId="52131"/>
    <cellStyle name="SAPBEXfilterDrill 5 2" xfId="4040"/>
    <cellStyle name="SAPBEXfilterDrill 5 2 2" xfId="9867"/>
    <cellStyle name="SAPBEXfilterDrill 5 2 2 2" xfId="20527"/>
    <cellStyle name="SAPBEXfilterDrill 5 2 2 2 2" xfId="46941"/>
    <cellStyle name="SAPBEXfilterDrill 5 2 2 3" xfId="27451"/>
    <cellStyle name="SAPBEXfilterDrill 5 2 2 3 2" xfId="53865"/>
    <cellStyle name="SAPBEXfilterDrill 5 2 2 4" xfId="36363"/>
    <cellStyle name="SAPBEXfilterDrill 5 2 3" xfId="14822"/>
    <cellStyle name="SAPBEXfilterDrill 5 2 3 2" xfId="41242"/>
    <cellStyle name="SAPBEXfilterDrill 5 2 4" xfId="26873"/>
    <cellStyle name="SAPBEXfilterDrill 5 2 4 2" xfId="53287"/>
    <cellStyle name="SAPBEXfilterDrill 5 2 5" xfId="30710"/>
    <cellStyle name="SAPBEXfilterDrill 5 3" xfId="4768"/>
    <cellStyle name="SAPBEXfilterDrill 5 3 2" xfId="10390"/>
    <cellStyle name="SAPBEXfilterDrill 5 3 2 2" xfId="21050"/>
    <cellStyle name="SAPBEXfilterDrill 5 3 2 2 2" xfId="47464"/>
    <cellStyle name="SAPBEXfilterDrill 5 3 2 3" xfId="28315"/>
    <cellStyle name="SAPBEXfilterDrill 5 3 2 3 2" xfId="54729"/>
    <cellStyle name="SAPBEXfilterDrill 5 3 2 4" xfId="36886"/>
    <cellStyle name="SAPBEXfilterDrill 5 3 3" xfId="15545"/>
    <cellStyle name="SAPBEXfilterDrill 5 3 3 2" xfId="41965"/>
    <cellStyle name="SAPBEXfilterDrill 5 3 4" xfId="26903"/>
    <cellStyle name="SAPBEXfilterDrill 5 3 4 2" xfId="53317"/>
    <cellStyle name="SAPBEXfilterDrill 5 3 5" xfId="31438"/>
    <cellStyle name="SAPBEXfilterDrill 5 4" xfId="5348"/>
    <cellStyle name="SAPBEXfilterDrill 5 4 2" xfId="16121"/>
    <cellStyle name="SAPBEXfilterDrill 5 4 2 2" xfId="42540"/>
    <cellStyle name="SAPBEXfilterDrill 5 4 3" xfId="28025"/>
    <cellStyle name="SAPBEXfilterDrill 5 4 3 2" xfId="54439"/>
    <cellStyle name="SAPBEXfilterDrill 5 4 4" xfId="32018"/>
    <cellStyle name="SAPBEXfilterDrill 5 5" xfId="5955"/>
    <cellStyle name="SAPBEXfilterDrill 5 5 2" xfId="16707"/>
    <cellStyle name="SAPBEXfilterDrill 5 5 2 2" xfId="43125"/>
    <cellStyle name="SAPBEXfilterDrill 5 5 3" xfId="24608"/>
    <cellStyle name="SAPBEXfilterDrill 5 5 3 2" xfId="51022"/>
    <cellStyle name="SAPBEXfilterDrill 5 5 4" xfId="32625"/>
    <cellStyle name="SAPBEXfilterDrill 5 6" xfId="6555"/>
    <cellStyle name="SAPBEXfilterDrill 5 6 2" xfId="17280"/>
    <cellStyle name="SAPBEXfilterDrill 5 6 2 2" xfId="43698"/>
    <cellStyle name="SAPBEXfilterDrill 5 6 3" xfId="21959"/>
    <cellStyle name="SAPBEXfilterDrill 5 6 3 2" xfId="48373"/>
    <cellStyle name="SAPBEXfilterDrill 5 6 4" xfId="33225"/>
    <cellStyle name="SAPBEXfilterDrill 5 7" xfId="7127"/>
    <cellStyle name="SAPBEXfilterDrill 5 7 2" xfId="25652"/>
    <cellStyle name="SAPBEXfilterDrill 5 7 2 2" xfId="52066"/>
    <cellStyle name="SAPBEXfilterDrill 5 7 3" xfId="33797"/>
    <cellStyle name="SAPBEXfilterDrill 5 8" xfId="7686"/>
    <cellStyle name="SAPBEXfilterDrill 5 8 2" xfId="18353"/>
    <cellStyle name="SAPBEXfilterDrill 5 8 2 2" xfId="44769"/>
    <cellStyle name="SAPBEXfilterDrill 5 8 3" xfId="24454"/>
    <cellStyle name="SAPBEXfilterDrill 5 8 3 2" xfId="50868"/>
    <cellStyle name="SAPBEXfilterDrill 5 8 4" xfId="34356"/>
    <cellStyle name="SAPBEXfilterDrill 5 9" xfId="7838"/>
    <cellStyle name="SAPBEXfilterDrill 5 9 2" xfId="18505"/>
    <cellStyle name="SAPBEXfilterDrill 5 9 2 2" xfId="44920"/>
    <cellStyle name="SAPBEXfilterDrill 5 9 3" xfId="27226"/>
    <cellStyle name="SAPBEXfilterDrill 5 9 3 2" xfId="53640"/>
    <cellStyle name="SAPBEXfilterDrill 5 9 4" xfId="34508"/>
    <cellStyle name="SAPBEXfilterDrill 6" xfId="1812"/>
    <cellStyle name="SAPBEXfilterDrill 6 10" xfId="11768"/>
    <cellStyle name="SAPBEXfilterDrill 6 10 2" xfId="38189"/>
    <cellStyle name="SAPBEXfilterDrill 6 11" xfId="25132"/>
    <cellStyle name="SAPBEXfilterDrill 6 11 2" xfId="51546"/>
    <cellStyle name="SAPBEXfilterDrill 6 2" xfId="3789"/>
    <cellStyle name="SAPBEXfilterDrill 6 2 2" xfId="14572"/>
    <cellStyle name="SAPBEXfilterDrill 6 2 2 2" xfId="40992"/>
    <cellStyle name="SAPBEXfilterDrill 6 2 3" xfId="24629"/>
    <cellStyle name="SAPBEXfilterDrill 6 2 3 2" xfId="51043"/>
    <cellStyle name="SAPBEXfilterDrill 6 2 4" xfId="30459"/>
    <cellStyle name="SAPBEXfilterDrill 6 3" xfId="4516"/>
    <cellStyle name="SAPBEXfilterDrill 6 3 2" xfId="15294"/>
    <cellStyle name="SAPBEXfilterDrill 6 3 2 2" xfId="41714"/>
    <cellStyle name="SAPBEXfilterDrill 6 3 3" xfId="26096"/>
    <cellStyle name="SAPBEXfilterDrill 6 3 3 2" xfId="52510"/>
    <cellStyle name="SAPBEXfilterDrill 6 3 4" xfId="31186"/>
    <cellStyle name="SAPBEXfilterDrill 6 4" xfId="3169"/>
    <cellStyle name="SAPBEXfilterDrill 6 4 2" xfId="13959"/>
    <cellStyle name="SAPBEXfilterDrill 6 4 2 2" xfId="40379"/>
    <cellStyle name="SAPBEXfilterDrill 6 4 3" xfId="24700"/>
    <cellStyle name="SAPBEXfilterDrill 6 4 3 2" xfId="51114"/>
    <cellStyle name="SAPBEXfilterDrill 6 4 4" xfId="29839"/>
    <cellStyle name="SAPBEXfilterDrill 6 5" xfId="3750"/>
    <cellStyle name="SAPBEXfilterDrill 6 5 2" xfId="14533"/>
    <cellStyle name="SAPBEXfilterDrill 6 5 2 2" xfId="40953"/>
    <cellStyle name="SAPBEXfilterDrill 6 5 3" xfId="26183"/>
    <cellStyle name="SAPBEXfilterDrill 6 5 3 2" xfId="52597"/>
    <cellStyle name="SAPBEXfilterDrill 6 5 4" xfId="30420"/>
    <cellStyle name="SAPBEXfilterDrill 6 6" xfId="5729"/>
    <cellStyle name="SAPBEXfilterDrill 6 6 2" xfId="16491"/>
    <cellStyle name="SAPBEXfilterDrill 6 6 2 2" xfId="42909"/>
    <cellStyle name="SAPBEXfilterDrill 6 6 3" xfId="26909"/>
    <cellStyle name="SAPBEXfilterDrill 6 6 3 2" xfId="53323"/>
    <cellStyle name="SAPBEXfilterDrill 6 6 4" xfId="32399"/>
    <cellStyle name="SAPBEXfilterDrill 6 7" xfId="6631"/>
    <cellStyle name="SAPBEXfilterDrill 6 7 2" xfId="15638"/>
    <cellStyle name="SAPBEXfilterDrill 6 7 2 2" xfId="42058"/>
    <cellStyle name="SAPBEXfilterDrill 6 7 3" xfId="33301"/>
    <cellStyle name="SAPBEXfilterDrill 6 8" xfId="7475"/>
    <cellStyle name="SAPBEXfilterDrill 6 8 2" xfId="18142"/>
    <cellStyle name="SAPBEXfilterDrill 6 8 2 2" xfId="44558"/>
    <cellStyle name="SAPBEXfilterDrill 6 8 3" xfId="22937"/>
    <cellStyle name="SAPBEXfilterDrill 6 8 3 2" xfId="49351"/>
    <cellStyle name="SAPBEXfilterDrill 6 8 4" xfId="34145"/>
    <cellStyle name="SAPBEXfilterDrill 6 9" xfId="3312"/>
    <cellStyle name="SAPBEXfilterDrill 6 9 2" xfId="14102"/>
    <cellStyle name="SAPBEXfilterDrill 6 9 2 2" xfId="40522"/>
    <cellStyle name="SAPBEXfilterDrill 6 9 3" xfId="24361"/>
    <cellStyle name="SAPBEXfilterDrill 6 9 3 2" xfId="50775"/>
    <cellStyle name="SAPBEXfilterDrill 6 9 4" xfId="29982"/>
    <cellStyle name="SAPBEXfilterDrill 7" xfId="2369"/>
    <cellStyle name="SAPBEXfilterDrill 7 10" xfId="29155"/>
    <cellStyle name="SAPBEXfilterDrill 7 2" xfId="5004"/>
    <cellStyle name="SAPBEXfilterDrill 7 2 2" xfId="15781"/>
    <cellStyle name="SAPBEXfilterDrill 7 2 3" xfId="31674"/>
    <cellStyle name="SAPBEXfilterDrill 7 3" xfId="5606"/>
    <cellStyle name="SAPBEXfilterDrill 7 3 2" xfId="16372"/>
    <cellStyle name="SAPBEXfilterDrill 7 3 3" xfId="32276"/>
    <cellStyle name="SAPBEXfilterDrill 7 4" xfId="6778"/>
    <cellStyle name="SAPBEXfilterDrill 7 4 2" xfId="17490"/>
    <cellStyle name="SAPBEXfilterDrill 7 4 3" xfId="33448"/>
    <cellStyle name="SAPBEXfilterDrill 7 5" xfId="7338"/>
    <cellStyle name="SAPBEXfilterDrill 7 5 2" xfId="18005"/>
    <cellStyle name="SAPBEXfilterDrill 7 5 3" xfId="34008"/>
    <cellStyle name="SAPBEXfilterDrill 7 6" xfId="7770"/>
    <cellStyle name="SAPBEXfilterDrill 7 6 2" xfId="18437"/>
    <cellStyle name="SAPBEXfilterDrill 7 6 3" xfId="34440"/>
    <cellStyle name="SAPBEXfilterDrill 7 7" xfId="7982"/>
    <cellStyle name="SAPBEXfilterDrill 7 7 2" xfId="18649"/>
    <cellStyle name="SAPBEXfilterDrill 7 7 3" xfId="34588"/>
    <cellStyle name="SAPBEXfilterDrill 7 8" xfId="10016"/>
    <cellStyle name="SAPBEXfilterDrill 7 8 2" xfId="20676"/>
    <cellStyle name="SAPBEXfilterDrill 7 8 2 2" xfId="47090"/>
    <cellStyle name="SAPBEXfilterDrill 7 8 3" xfId="17358"/>
    <cellStyle name="SAPBEXfilterDrill 7 8 3 2" xfId="43776"/>
    <cellStyle name="SAPBEXfilterDrill 7 8 4" xfId="36512"/>
    <cellStyle name="SAPBEXfilterDrill 7 9" xfId="13168"/>
    <cellStyle name="SAPBEXfilterDrill 8" xfId="3224"/>
    <cellStyle name="SAPBEXfilterDrill 8 2" xfId="14014"/>
    <cellStyle name="SAPBEXfilterDrill 8 2 2" xfId="40434"/>
    <cellStyle name="SAPBEXfilterDrill 8 3" xfId="23431"/>
    <cellStyle name="SAPBEXfilterDrill 8 3 2" xfId="49845"/>
    <cellStyle name="SAPBEXfilterDrill 8 4" xfId="29894"/>
    <cellStyle name="SAPBEXfilterDrill 9" xfId="4743"/>
    <cellStyle name="SAPBEXfilterDrill 9 2" xfId="15520"/>
    <cellStyle name="SAPBEXfilterDrill 9 2 2" xfId="41940"/>
    <cellStyle name="SAPBEXfilterDrill 9 3" xfId="24474"/>
    <cellStyle name="SAPBEXfilterDrill 9 3 2" xfId="50888"/>
    <cellStyle name="SAPBEXfilterDrill 9 4" xfId="31413"/>
    <cellStyle name="SAPBEXfilterItem" xfId="1197"/>
    <cellStyle name="SAPBEXfilterItem 10" xfId="3029"/>
    <cellStyle name="SAPBEXfilterItem 10 2" xfId="13821"/>
    <cellStyle name="SAPBEXfilterItem 10 2 2" xfId="40241"/>
    <cellStyle name="SAPBEXfilterItem 10 3" xfId="21953"/>
    <cellStyle name="SAPBEXfilterItem 10 3 2" xfId="48367"/>
    <cellStyle name="SAPBEXfilterItem 10 4" xfId="29699"/>
    <cellStyle name="SAPBEXfilterItem 11" xfId="4350"/>
    <cellStyle name="SAPBEXfilterItem 11 2" xfId="25593"/>
    <cellStyle name="SAPBEXfilterItem 11 2 2" xfId="52007"/>
    <cellStyle name="SAPBEXfilterItem 11 3" xfId="31020"/>
    <cellStyle name="SAPBEXfilterItem 12" xfId="7378"/>
    <cellStyle name="SAPBEXfilterItem 12 2" xfId="18045"/>
    <cellStyle name="SAPBEXfilterItem 12 2 2" xfId="44461"/>
    <cellStyle name="SAPBEXfilterItem 12 3" xfId="26643"/>
    <cellStyle name="SAPBEXfilterItem 12 3 2" xfId="53057"/>
    <cellStyle name="SAPBEXfilterItem 12 4" xfId="34048"/>
    <cellStyle name="SAPBEXfilterItem 13" xfId="17368"/>
    <cellStyle name="SAPBEXfilterItem 13 2" xfId="43786"/>
    <cellStyle name="SAPBEXfilterItem 14" xfId="11205"/>
    <cellStyle name="SAPBEXfilterItem 14 2" xfId="37626"/>
    <cellStyle name="SAPBEXfilterItem 2" xfId="1518"/>
    <cellStyle name="SAPBEXfilterItem 2 10" xfId="12023"/>
    <cellStyle name="SAPBEXfilterItem 2 10 2" xfId="38444"/>
    <cellStyle name="SAPBEXfilterItem 2 11" xfId="25625"/>
    <cellStyle name="SAPBEXfilterItem 2 11 2" xfId="52039"/>
    <cellStyle name="SAPBEXfilterItem 2 2" xfId="3512"/>
    <cellStyle name="SAPBEXfilterItem 2 2 2" xfId="9010"/>
    <cellStyle name="SAPBEXfilterItem 2 2 2 2" xfId="19670"/>
    <cellStyle name="SAPBEXfilterItem 2 2 2 2 2" xfId="46084"/>
    <cellStyle name="SAPBEXfilterItem 2 2 2 3" xfId="11548"/>
    <cellStyle name="SAPBEXfilterItem 2 2 2 3 2" xfId="37969"/>
    <cellStyle name="SAPBEXfilterItem 2 2 2 4" xfId="35506"/>
    <cellStyle name="SAPBEXfilterItem 2 2 3" xfId="10197"/>
    <cellStyle name="SAPBEXfilterItem 2 2 3 2" xfId="20857"/>
    <cellStyle name="SAPBEXfilterItem 2 2 3 2 2" xfId="47271"/>
    <cellStyle name="SAPBEXfilterItem 2 2 3 3" xfId="12760"/>
    <cellStyle name="SAPBEXfilterItem 2 2 3 3 2" xfId="39181"/>
    <cellStyle name="SAPBEXfilterItem 2 2 3 4" xfId="36693"/>
    <cellStyle name="SAPBEXfilterItem 2 2 4" xfId="8723"/>
    <cellStyle name="SAPBEXfilterItem 2 2 4 2" xfId="19383"/>
    <cellStyle name="SAPBEXfilterItem 2 2 4 2 2" xfId="45797"/>
    <cellStyle name="SAPBEXfilterItem 2 2 4 3" xfId="16891"/>
    <cellStyle name="SAPBEXfilterItem 2 2 4 3 2" xfId="43309"/>
    <cellStyle name="SAPBEXfilterItem 2 2 4 4" xfId="35219"/>
    <cellStyle name="SAPBEXfilterItem 2 2 5" xfId="14297"/>
    <cellStyle name="SAPBEXfilterItem 2 2 5 2" xfId="40717"/>
    <cellStyle name="SAPBEXfilterItem 2 2 6" xfId="25113"/>
    <cellStyle name="SAPBEXfilterItem 2 2 6 2" xfId="51527"/>
    <cellStyle name="SAPBEXfilterItem 2 2 7" xfId="30182"/>
    <cellStyle name="SAPBEXfilterItem 2 3" xfId="2788"/>
    <cellStyle name="SAPBEXfilterItem 2 3 2" xfId="9370"/>
    <cellStyle name="SAPBEXfilterItem 2 3 2 2" xfId="20030"/>
    <cellStyle name="SAPBEXfilterItem 2 3 2 2 2" xfId="46444"/>
    <cellStyle name="SAPBEXfilterItem 2 3 2 3" xfId="27863"/>
    <cellStyle name="SAPBEXfilterItem 2 3 2 3 2" xfId="54277"/>
    <cellStyle name="SAPBEXfilterItem 2 3 2 4" xfId="35866"/>
    <cellStyle name="SAPBEXfilterItem 2 3 3" xfId="13580"/>
    <cellStyle name="SAPBEXfilterItem 2 3 3 2" xfId="40000"/>
    <cellStyle name="SAPBEXfilterItem 2 3 4" xfId="24651"/>
    <cellStyle name="SAPBEXfilterItem 2 3 4 2" xfId="51065"/>
    <cellStyle name="SAPBEXfilterItem 2 3 5" xfId="29458"/>
    <cellStyle name="SAPBEXfilterItem 2 4" xfId="3055"/>
    <cellStyle name="SAPBEXfilterItem 2 4 2" xfId="10441"/>
    <cellStyle name="SAPBEXfilterItem 2 4 2 2" xfId="21101"/>
    <cellStyle name="SAPBEXfilterItem 2 4 2 2 2" xfId="47515"/>
    <cellStyle name="SAPBEXfilterItem 2 4 2 3" xfId="28365"/>
    <cellStyle name="SAPBEXfilterItem 2 4 2 3 2" xfId="54779"/>
    <cellStyle name="SAPBEXfilterItem 2 4 2 4" xfId="36937"/>
    <cellStyle name="SAPBEXfilterItem 2 4 3" xfId="13847"/>
    <cellStyle name="SAPBEXfilterItem 2 4 3 2" xfId="40267"/>
    <cellStyle name="SAPBEXfilterItem 2 4 4" xfId="22472"/>
    <cellStyle name="SAPBEXfilterItem 2 4 4 2" xfId="48886"/>
    <cellStyle name="SAPBEXfilterItem 2 4 5" xfId="29725"/>
    <cellStyle name="SAPBEXfilterItem 2 5" xfId="5648"/>
    <cellStyle name="SAPBEXfilterItem 2 5 2" xfId="16412"/>
    <cellStyle name="SAPBEXfilterItem 2 5 2 2" xfId="42830"/>
    <cellStyle name="SAPBEXfilterItem 2 5 3" xfId="25479"/>
    <cellStyle name="SAPBEXfilterItem 2 5 3 2" xfId="51893"/>
    <cellStyle name="SAPBEXfilterItem 2 5 4" xfId="32318"/>
    <cellStyle name="SAPBEXfilterItem 2 6" xfId="4855"/>
    <cellStyle name="SAPBEXfilterItem 2 6 2" xfId="15632"/>
    <cellStyle name="SAPBEXfilterItem 2 6 2 2" xfId="42052"/>
    <cellStyle name="SAPBEXfilterItem 2 6 3" xfId="22527"/>
    <cellStyle name="SAPBEXfilterItem 2 6 3 2" xfId="48941"/>
    <cellStyle name="SAPBEXfilterItem 2 6 4" xfId="31525"/>
    <cellStyle name="SAPBEXfilterItem 2 7" xfId="6811"/>
    <cellStyle name="SAPBEXfilterItem 2 7 2" xfId="22975"/>
    <cellStyle name="SAPBEXfilterItem 2 7 2 2" xfId="49389"/>
    <cellStyle name="SAPBEXfilterItem 2 7 3" xfId="33481"/>
    <cellStyle name="SAPBEXfilterItem 2 8" xfId="7232"/>
    <cellStyle name="SAPBEXfilterItem 2 8 2" xfId="17899"/>
    <cellStyle name="SAPBEXfilterItem 2 8 2 2" xfId="44316"/>
    <cellStyle name="SAPBEXfilterItem 2 8 3" xfId="24963"/>
    <cellStyle name="SAPBEXfilterItem 2 8 3 2" xfId="51377"/>
    <cellStyle name="SAPBEXfilterItem 2 8 4" xfId="33902"/>
    <cellStyle name="SAPBEXfilterItem 2 9" xfId="16"/>
    <cellStyle name="SAPBEXfilterItem 2 9 2" xfId="11120"/>
    <cellStyle name="SAPBEXfilterItem 2 9 2 2" xfId="37541"/>
    <cellStyle name="SAPBEXfilterItem 2 9 3" xfId="24606"/>
    <cellStyle name="SAPBEXfilterItem 2 9 3 2" xfId="51020"/>
    <cellStyle name="SAPBEXfilterItem 2 9 4" xfId="28748"/>
    <cellStyle name="SAPBEXfilterItem 3" xfId="1631"/>
    <cellStyle name="SAPBEXfilterItem 3 10" xfId="11932"/>
    <cellStyle name="SAPBEXfilterItem 3 10 2" xfId="38353"/>
    <cellStyle name="SAPBEXfilterItem 3 11" xfId="21820"/>
    <cellStyle name="SAPBEXfilterItem 3 11 2" xfId="48234"/>
    <cellStyle name="SAPBEXfilterItem 3 2" xfId="3624"/>
    <cellStyle name="SAPBEXfilterItem 3 2 2" xfId="9082"/>
    <cellStyle name="SAPBEXfilterItem 3 2 2 2" xfId="19742"/>
    <cellStyle name="SAPBEXfilterItem 3 2 2 2 2" xfId="46156"/>
    <cellStyle name="SAPBEXfilterItem 3 2 2 3" xfId="16334"/>
    <cellStyle name="SAPBEXfilterItem 3 2 2 3 2" xfId="42753"/>
    <cellStyle name="SAPBEXfilterItem 3 2 2 4" xfId="35578"/>
    <cellStyle name="SAPBEXfilterItem 3 2 3" xfId="10188"/>
    <cellStyle name="SAPBEXfilterItem 3 2 3 2" xfId="20848"/>
    <cellStyle name="SAPBEXfilterItem 3 2 3 2 2" xfId="47262"/>
    <cellStyle name="SAPBEXfilterItem 3 2 3 3" xfId="12501"/>
    <cellStyle name="SAPBEXfilterItem 3 2 3 3 2" xfId="38922"/>
    <cellStyle name="SAPBEXfilterItem 3 2 3 4" xfId="36684"/>
    <cellStyle name="SAPBEXfilterItem 3 2 4" xfId="8641"/>
    <cellStyle name="SAPBEXfilterItem 3 2 4 2" xfId="19301"/>
    <cellStyle name="SAPBEXfilterItem 3 2 4 2 2" xfId="45715"/>
    <cellStyle name="SAPBEXfilterItem 3 2 4 3" xfId="12961"/>
    <cellStyle name="SAPBEXfilterItem 3 2 4 3 2" xfId="39382"/>
    <cellStyle name="SAPBEXfilterItem 3 2 4 4" xfId="35137"/>
    <cellStyle name="SAPBEXfilterItem 3 2 5" xfId="14409"/>
    <cellStyle name="SAPBEXfilterItem 3 2 5 2" xfId="40829"/>
    <cellStyle name="SAPBEXfilterItem 3 2 6" xfId="25601"/>
    <cellStyle name="SAPBEXfilterItem 3 2 6 2" xfId="52015"/>
    <cellStyle name="SAPBEXfilterItem 3 2 7" xfId="30294"/>
    <cellStyle name="SAPBEXfilterItem 3 3" xfId="2698"/>
    <cellStyle name="SAPBEXfilterItem 3 3 2" xfId="9451"/>
    <cellStyle name="SAPBEXfilterItem 3 3 2 2" xfId="20111"/>
    <cellStyle name="SAPBEXfilterItem 3 3 2 2 2" xfId="46525"/>
    <cellStyle name="SAPBEXfilterItem 3 3 2 3" xfId="27854"/>
    <cellStyle name="SAPBEXfilterItem 3 3 2 3 2" xfId="54268"/>
    <cellStyle name="SAPBEXfilterItem 3 3 2 4" xfId="35947"/>
    <cellStyle name="SAPBEXfilterItem 3 3 3" xfId="13490"/>
    <cellStyle name="SAPBEXfilterItem 3 3 3 2" xfId="39910"/>
    <cellStyle name="SAPBEXfilterItem 3 3 4" xfId="22109"/>
    <cellStyle name="SAPBEXfilterItem 3 3 4 2" xfId="48523"/>
    <cellStyle name="SAPBEXfilterItem 3 3 5" xfId="29368"/>
    <cellStyle name="SAPBEXfilterItem 3 4" xfId="2735"/>
    <cellStyle name="SAPBEXfilterItem 3 4 2" xfId="10147"/>
    <cellStyle name="SAPBEXfilterItem 3 4 2 2" xfId="20807"/>
    <cellStyle name="SAPBEXfilterItem 3 4 2 2 2" xfId="47221"/>
    <cellStyle name="SAPBEXfilterItem 3 4 2 3" xfId="17849"/>
    <cellStyle name="SAPBEXfilterItem 3 4 2 3 2" xfId="44266"/>
    <cellStyle name="SAPBEXfilterItem 3 4 2 4" xfId="36643"/>
    <cellStyle name="SAPBEXfilterItem 3 4 3" xfId="13527"/>
    <cellStyle name="SAPBEXfilterItem 3 4 3 2" xfId="39947"/>
    <cellStyle name="SAPBEXfilterItem 3 4 4" xfId="27424"/>
    <cellStyle name="SAPBEXfilterItem 3 4 4 2" xfId="53838"/>
    <cellStyle name="SAPBEXfilterItem 3 4 5" xfId="29405"/>
    <cellStyle name="SAPBEXfilterItem 3 5" xfId="3713"/>
    <cellStyle name="SAPBEXfilterItem 3 5 2" xfId="14497"/>
    <cellStyle name="SAPBEXfilterItem 3 5 2 2" xfId="40917"/>
    <cellStyle name="SAPBEXfilterItem 3 5 3" xfId="25507"/>
    <cellStyle name="SAPBEXfilterItem 3 5 3 2" xfId="51921"/>
    <cellStyle name="SAPBEXfilterItem 3 5 4" xfId="30383"/>
    <cellStyle name="SAPBEXfilterItem 3 6" xfId="6056"/>
    <cellStyle name="SAPBEXfilterItem 3 6 2" xfId="16807"/>
    <cellStyle name="SAPBEXfilterItem 3 6 2 2" xfId="43225"/>
    <cellStyle name="SAPBEXfilterItem 3 6 3" xfId="21797"/>
    <cellStyle name="SAPBEXfilterItem 3 6 3 2" xfId="48211"/>
    <cellStyle name="SAPBEXfilterItem 3 6 4" xfId="32726"/>
    <cellStyle name="SAPBEXfilterItem 3 7" xfId="6641"/>
    <cellStyle name="SAPBEXfilterItem 3 7 2" xfId="22032"/>
    <cellStyle name="SAPBEXfilterItem 3 7 2 2" xfId="48446"/>
    <cellStyle name="SAPBEXfilterItem 3 7 3" xfId="33311"/>
    <cellStyle name="SAPBEXfilterItem 3 8" xfId="6169"/>
    <cellStyle name="SAPBEXfilterItem 3 8 2" xfId="16910"/>
    <cellStyle name="SAPBEXfilterItem 3 8 2 2" xfId="43328"/>
    <cellStyle name="SAPBEXfilterItem 3 8 3" xfId="22424"/>
    <cellStyle name="SAPBEXfilterItem 3 8 3 2" xfId="48838"/>
    <cellStyle name="SAPBEXfilterItem 3 8 4" xfId="32839"/>
    <cellStyle name="SAPBEXfilterItem 3 9" xfId="2595"/>
    <cellStyle name="SAPBEXfilterItem 3 9 2" xfId="13387"/>
    <cellStyle name="SAPBEXfilterItem 3 9 2 2" xfId="39807"/>
    <cellStyle name="SAPBEXfilterItem 3 9 3" xfId="23316"/>
    <cellStyle name="SAPBEXfilterItem 3 9 3 2" xfId="49730"/>
    <cellStyle name="SAPBEXfilterItem 3 9 4" xfId="29265"/>
    <cellStyle name="SAPBEXfilterItem 4" xfId="1890"/>
    <cellStyle name="SAPBEXfilterItem 4 10" xfId="11690"/>
    <cellStyle name="SAPBEXfilterItem 4 10 2" xfId="38111"/>
    <cellStyle name="SAPBEXfilterItem 4 11" xfId="24847"/>
    <cellStyle name="SAPBEXfilterItem 4 11 2" xfId="51261"/>
    <cellStyle name="SAPBEXfilterItem 4 2" xfId="3867"/>
    <cellStyle name="SAPBEXfilterItem 4 2 2" xfId="9258"/>
    <cellStyle name="SAPBEXfilterItem 4 2 2 2" xfId="19918"/>
    <cellStyle name="SAPBEXfilterItem 4 2 2 2 2" xfId="46332"/>
    <cellStyle name="SAPBEXfilterItem 4 2 2 3" xfId="26776"/>
    <cellStyle name="SAPBEXfilterItem 4 2 2 3 2" xfId="53190"/>
    <cellStyle name="SAPBEXfilterItem 4 2 2 4" xfId="35754"/>
    <cellStyle name="SAPBEXfilterItem 4 2 3" xfId="14650"/>
    <cellStyle name="SAPBEXfilterItem 4 2 3 2" xfId="41070"/>
    <cellStyle name="SAPBEXfilterItem 4 2 4" xfId="26524"/>
    <cellStyle name="SAPBEXfilterItem 4 2 4 2" xfId="52938"/>
    <cellStyle name="SAPBEXfilterItem 4 2 5" xfId="30537"/>
    <cellStyle name="SAPBEXfilterItem 4 3" xfId="4594"/>
    <cellStyle name="SAPBEXfilterItem 4 3 2" xfId="10235"/>
    <cellStyle name="SAPBEXfilterItem 4 3 2 2" xfId="20895"/>
    <cellStyle name="SAPBEXfilterItem 4 3 2 2 2" xfId="47309"/>
    <cellStyle name="SAPBEXfilterItem 4 3 2 3" xfId="12504"/>
    <cellStyle name="SAPBEXfilterItem 4 3 2 3 2" xfId="38925"/>
    <cellStyle name="SAPBEXfilterItem 4 3 2 4" xfId="36731"/>
    <cellStyle name="SAPBEXfilterItem 4 3 3" xfId="15372"/>
    <cellStyle name="SAPBEXfilterItem 4 3 3 2" xfId="41792"/>
    <cellStyle name="SAPBEXfilterItem 4 3 4" xfId="26881"/>
    <cellStyle name="SAPBEXfilterItem 4 3 4 2" xfId="53295"/>
    <cellStyle name="SAPBEXfilterItem 4 3 5" xfId="31264"/>
    <cellStyle name="SAPBEXfilterItem 4 4" xfId="3738"/>
    <cellStyle name="SAPBEXfilterItem 4 4 2" xfId="14521"/>
    <cellStyle name="SAPBEXfilterItem 4 4 2 2" xfId="40941"/>
    <cellStyle name="SAPBEXfilterItem 4 4 3" xfId="24393"/>
    <cellStyle name="SAPBEXfilterItem 4 4 3 2" xfId="50807"/>
    <cellStyle name="SAPBEXfilterItem 4 4 4" xfId="30408"/>
    <cellStyle name="SAPBEXfilterItem 4 5" xfId="5788"/>
    <cellStyle name="SAPBEXfilterItem 4 5 2" xfId="16547"/>
    <cellStyle name="SAPBEXfilterItem 4 5 2 2" xfId="42965"/>
    <cellStyle name="SAPBEXfilterItem 4 5 3" xfId="27938"/>
    <cellStyle name="SAPBEXfilterItem 4 5 3 2" xfId="54352"/>
    <cellStyle name="SAPBEXfilterItem 4 5 4" xfId="32458"/>
    <cellStyle name="SAPBEXfilterItem 4 6" xfId="6391"/>
    <cellStyle name="SAPBEXfilterItem 4 6 2" xfId="17127"/>
    <cellStyle name="SAPBEXfilterItem 4 6 2 2" xfId="43545"/>
    <cellStyle name="SAPBEXfilterItem 4 6 3" xfId="25772"/>
    <cellStyle name="SAPBEXfilterItem 4 6 3 2" xfId="52186"/>
    <cellStyle name="SAPBEXfilterItem 4 6 4" xfId="33061"/>
    <cellStyle name="SAPBEXfilterItem 4 7" xfId="7006"/>
    <cellStyle name="SAPBEXfilterItem 4 7 2" xfId="11116"/>
    <cellStyle name="SAPBEXfilterItem 4 7 2 2" xfId="37537"/>
    <cellStyle name="SAPBEXfilterItem 4 7 3" xfId="33676"/>
    <cellStyle name="SAPBEXfilterItem 4 8" xfId="7553"/>
    <cellStyle name="SAPBEXfilterItem 4 8 2" xfId="18220"/>
    <cellStyle name="SAPBEXfilterItem 4 8 2 2" xfId="44636"/>
    <cellStyle name="SAPBEXfilterItem 4 8 3" xfId="23506"/>
    <cellStyle name="SAPBEXfilterItem 4 8 3 2" xfId="49920"/>
    <cellStyle name="SAPBEXfilterItem 4 8 4" xfId="34223"/>
    <cellStyle name="SAPBEXfilterItem 4 9" xfId="7261"/>
    <cellStyle name="SAPBEXfilterItem 4 9 2" xfId="17928"/>
    <cellStyle name="SAPBEXfilterItem 4 9 2 2" xfId="44345"/>
    <cellStyle name="SAPBEXfilterItem 4 9 3" xfId="25670"/>
    <cellStyle name="SAPBEXfilterItem 4 9 3 2" xfId="52084"/>
    <cellStyle name="SAPBEXfilterItem 4 9 4" xfId="33931"/>
    <cellStyle name="SAPBEXfilterItem 5" xfId="2076"/>
    <cellStyle name="SAPBEXfilterItem 5 10" xfId="11524"/>
    <cellStyle name="SAPBEXfilterItem 5 10 2" xfId="37945"/>
    <cellStyle name="SAPBEXfilterItem 5 11" xfId="25614"/>
    <cellStyle name="SAPBEXfilterItem 5 11 2" xfId="52028"/>
    <cellStyle name="SAPBEXfilterItem 5 2" xfId="4041"/>
    <cellStyle name="SAPBEXfilterItem 5 2 2" xfId="9866"/>
    <cellStyle name="SAPBEXfilterItem 5 2 2 2" xfId="20526"/>
    <cellStyle name="SAPBEXfilterItem 5 2 2 2 2" xfId="46940"/>
    <cellStyle name="SAPBEXfilterItem 5 2 2 3" xfId="24488"/>
    <cellStyle name="SAPBEXfilterItem 5 2 2 3 2" xfId="50902"/>
    <cellStyle name="SAPBEXfilterItem 5 2 2 4" xfId="36362"/>
    <cellStyle name="SAPBEXfilterItem 5 2 3" xfId="14823"/>
    <cellStyle name="SAPBEXfilterItem 5 2 3 2" xfId="41243"/>
    <cellStyle name="SAPBEXfilterItem 5 2 4" xfId="21837"/>
    <cellStyle name="SAPBEXfilterItem 5 2 4 2" xfId="48251"/>
    <cellStyle name="SAPBEXfilterItem 5 2 5" xfId="30711"/>
    <cellStyle name="SAPBEXfilterItem 5 3" xfId="4769"/>
    <cellStyle name="SAPBEXfilterItem 5 3 2" xfId="10137"/>
    <cellStyle name="SAPBEXfilterItem 5 3 2 2" xfId="20797"/>
    <cellStyle name="SAPBEXfilterItem 5 3 2 2 2" xfId="47211"/>
    <cellStyle name="SAPBEXfilterItem 5 3 2 3" xfId="16901"/>
    <cellStyle name="SAPBEXfilterItem 5 3 2 3 2" xfId="43319"/>
    <cellStyle name="SAPBEXfilterItem 5 3 2 4" xfId="36633"/>
    <cellStyle name="SAPBEXfilterItem 5 3 3" xfId="15546"/>
    <cellStyle name="SAPBEXfilterItem 5 3 3 2" xfId="41966"/>
    <cellStyle name="SAPBEXfilterItem 5 3 4" xfId="23284"/>
    <cellStyle name="SAPBEXfilterItem 5 3 4 2" xfId="49698"/>
    <cellStyle name="SAPBEXfilterItem 5 3 5" xfId="31439"/>
    <cellStyle name="SAPBEXfilterItem 5 4" xfId="5349"/>
    <cellStyle name="SAPBEXfilterItem 5 4 2" xfId="16122"/>
    <cellStyle name="SAPBEXfilterItem 5 4 2 2" xfId="42541"/>
    <cellStyle name="SAPBEXfilterItem 5 4 3" xfId="23614"/>
    <cellStyle name="SAPBEXfilterItem 5 4 3 2" xfId="50028"/>
    <cellStyle name="SAPBEXfilterItem 5 4 4" xfId="32019"/>
    <cellStyle name="SAPBEXfilterItem 5 5" xfId="5956"/>
    <cellStyle name="SAPBEXfilterItem 5 5 2" xfId="16708"/>
    <cellStyle name="SAPBEXfilterItem 5 5 2 2" xfId="43126"/>
    <cellStyle name="SAPBEXfilterItem 5 5 3" xfId="28012"/>
    <cellStyle name="SAPBEXfilterItem 5 5 3 2" xfId="54426"/>
    <cellStyle name="SAPBEXfilterItem 5 5 4" xfId="32626"/>
    <cellStyle name="SAPBEXfilterItem 5 6" xfId="6556"/>
    <cellStyle name="SAPBEXfilterItem 5 6 2" xfId="17281"/>
    <cellStyle name="SAPBEXfilterItem 5 6 2 2" xfId="43699"/>
    <cellStyle name="SAPBEXfilterItem 5 6 3" xfId="24959"/>
    <cellStyle name="SAPBEXfilterItem 5 6 3 2" xfId="51373"/>
    <cellStyle name="SAPBEXfilterItem 5 6 4" xfId="33226"/>
    <cellStyle name="SAPBEXfilterItem 5 7" xfId="7128"/>
    <cellStyle name="SAPBEXfilterItem 5 7 2" xfId="21918"/>
    <cellStyle name="SAPBEXfilterItem 5 7 2 2" xfId="48332"/>
    <cellStyle name="SAPBEXfilterItem 5 7 3" xfId="33798"/>
    <cellStyle name="SAPBEXfilterItem 5 8" xfId="7687"/>
    <cellStyle name="SAPBEXfilterItem 5 8 2" xfId="18354"/>
    <cellStyle name="SAPBEXfilterItem 5 8 2 2" xfId="44770"/>
    <cellStyle name="SAPBEXfilterItem 5 8 3" xfId="24694"/>
    <cellStyle name="SAPBEXfilterItem 5 8 3 2" xfId="51108"/>
    <cellStyle name="SAPBEXfilterItem 5 8 4" xfId="34357"/>
    <cellStyle name="SAPBEXfilterItem 5 9" xfId="7839"/>
    <cellStyle name="SAPBEXfilterItem 5 9 2" xfId="18506"/>
    <cellStyle name="SAPBEXfilterItem 5 9 2 2" xfId="44921"/>
    <cellStyle name="SAPBEXfilterItem 5 9 3" xfId="22824"/>
    <cellStyle name="SAPBEXfilterItem 5 9 3 2" xfId="49238"/>
    <cellStyle name="SAPBEXfilterItem 5 9 4" xfId="34509"/>
    <cellStyle name="SAPBEXfilterItem 6" xfId="1813"/>
    <cellStyle name="SAPBEXfilterItem 6 10" xfId="11767"/>
    <cellStyle name="SAPBEXfilterItem 6 10 2" xfId="38188"/>
    <cellStyle name="SAPBEXfilterItem 6 11" xfId="24663"/>
    <cellStyle name="SAPBEXfilterItem 6 11 2" xfId="51077"/>
    <cellStyle name="SAPBEXfilterItem 6 2" xfId="3790"/>
    <cellStyle name="SAPBEXfilterItem 6 2 2" xfId="14573"/>
    <cellStyle name="SAPBEXfilterItem 6 2 2 2" xfId="40993"/>
    <cellStyle name="SAPBEXfilterItem 6 2 3" xfId="24183"/>
    <cellStyle name="SAPBEXfilterItem 6 2 3 2" xfId="50597"/>
    <cellStyle name="SAPBEXfilterItem 6 2 4" xfId="30460"/>
    <cellStyle name="SAPBEXfilterItem 6 3" xfId="4517"/>
    <cellStyle name="SAPBEXfilterItem 6 3 2" xfId="15295"/>
    <cellStyle name="SAPBEXfilterItem 6 3 2 2" xfId="41715"/>
    <cellStyle name="SAPBEXfilterItem 6 3 3" xfId="23514"/>
    <cellStyle name="SAPBEXfilterItem 6 3 3 2" xfId="49928"/>
    <cellStyle name="SAPBEXfilterItem 6 3 4" xfId="31187"/>
    <cellStyle name="SAPBEXfilterItem 6 4" xfId="3303"/>
    <cellStyle name="SAPBEXfilterItem 6 4 2" xfId="14093"/>
    <cellStyle name="SAPBEXfilterItem 6 4 2 2" xfId="40513"/>
    <cellStyle name="SAPBEXfilterItem 6 4 3" xfId="23456"/>
    <cellStyle name="SAPBEXfilterItem 6 4 3 2" xfId="49870"/>
    <cellStyle name="SAPBEXfilterItem 6 4 4" xfId="29973"/>
    <cellStyle name="SAPBEXfilterItem 6 5" xfId="3992"/>
    <cellStyle name="SAPBEXfilterItem 6 5 2" xfId="14775"/>
    <cellStyle name="SAPBEXfilterItem 6 5 2 2" xfId="41195"/>
    <cellStyle name="SAPBEXfilterItem 6 5 3" xfId="22171"/>
    <cellStyle name="SAPBEXfilterItem 6 5 3 2" xfId="48585"/>
    <cellStyle name="SAPBEXfilterItem 6 5 4" xfId="30662"/>
    <cellStyle name="SAPBEXfilterItem 6 6" xfId="5730"/>
    <cellStyle name="SAPBEXfilterItem 6 6 2" xfId="16492"/>
    <cellStyle name="SAPBEXfilterItem 6 6 2 2" xfId="42910"/>
    <cellStyle name="SAPBEXfilterItem 6 6 3" xfId="23271"/>
    <cellStyle name="SAPBEXfilterItem 6 6 3 2" xfId="49685"/>
    <cellStyle name="SAPBEXfilterItem 6 6 4" xfId="32400"/>
    <cellStyle name="SAPBEXfilterItem 6 7" xfId="5311"/>
    <cellStyle name="SAPBEXfilterItem 6 7 2" xfId="22440"/>
    <cellStyle name="SAPBEXfilterItem 6 7 2 2" xfId="48854"/>
    <cellStyle name="SAPBEXfilterItem 6 7 3" xfId="31981"/>
    <cellStyle name="SAPBEXfilterItem 6 8" xfId="7476"/>
    <cellStyle name="SAPBEXfilterItem 6 8 2" xfId="18143"/>
    <cellStyle name="SAPBEXfilterItem 6 8 2 2" xfId="44559"/>
    <cellStyle name="SAPBEXfilterItem 6 8 3" xfId="27157"/>
    <cellStyle name="SAPBEXfilterItem 6 8 3 2" xfId="53571"/>
    <cellStyle name="SAPBEXfilterItem 6 8 4" xfId="34146"/>
    <cellStyle name="SAPBEXfilterItem 6 9" xfId="7384"/>
    <cellStyle name="SAPBEXfilterItem 6 9 2" xfId="18051"/>
    <cellStyle name="SAPBEXfilterItem 6 9 2 2" xfId="44467"/>
    <cellStyle name="SAPBEXfilterItem 6 9 3" xfId="23799"/>
    <cellStyle name="SAPBEXfilterItem 6 9 3 2" xfId="50213"/>
    <cellStyle name="SAPBEXfilterItem 6 9 4" xfId="34054"/>
    <cellStyle name="SAPBEXfilterItem 7" xfId="2370"/>
    <cellStyle name="SAPBEXfilterItem 7 2" xfId="10272"/>
    <cellStyle name="SAPBEXfilterItem 7 2 2" xfId="20932"/>
    <cellStyle name="SAPBEXfilterItem 7 2 2 2" xfId="47346"/>
    <cellStyle name="SAPBEXfilterItem 7 2 3" xfId="16858"/>
    <cellStyle name="SAPBEXfilterItem 7 2 3 2" xfId="43276"/>
    <cellStyle name="SAPBEXfilterItem 7 2 4" xfId="36768"/>
    <cellStyle name="SAPBEXfilterItem 8" xfId="3225"/>
    <cellStyle name="SAPBEXfilterItem 8 2" xfId="14015"/>
    <cellStyle name="SAPBEXfilterItem 8 2 2" xfId="40435"/>
    <cellStyle name="SAPBEXfilterItem 8 3" xfId="27250"/>
    <cellStyle name="SAPBEXfilterItem 8 3 2" xfId="53664"/>
    <cellStyle name="SAPBEXfilterItem 8 4" xfId="29895"/>
    <cellStyle name="SAPBEXfilterItem 9" xfId="3364"/>
    <cellStyle name="SAPBEXfilterItem 9 2" xfId="14151"/>
    <cellStyle name="SAPBEXfilterItem 9 2 2" xfId="40571"/>
    <cellStyle name="SAPBEXfilterItem 9 3" xfId="23429"/>
    <cellStyle name="SAPBEXfilterItem 9 3 2" xfId="49843"/>
    <cellStyle name="SAPBEXfilterItem 9 4" xfId="30034"/>
    <cellStyle name="SAPBEXfilterText" xfId="1198"/>
    <cellStyle name="SAPBEXfilterText 10" xfId="4161"/>
    <cellStyle name="SAPBEXfilterText 10 2" xfId="14942"/>
    <cellStyle name="SAPBEXfilterText 10 2 2" xfId="41362"/>
    <cellStyle name="SAPBEXfilterText 10 3" xfId="22321"/>
    <cellStyle name="SAPBEXfilterText 10 3 2" xfId="48735"/>
    <cellStyle name="SAPBEXfilterText 10 4" xfId="30831"/>
    <cellStyle name="SAPBEXfilterText 11" xfId="5484"/>
    <cellStyle name="SAPBEXfilterText 11 2" xfId="25426"/>
    <cellStyle name="SAPBEXfilterText 11 2 2" xfId="51840"/>
    <cellStyle name="SAPBEXfilterText 11 3" xfId="32154"/>
    <cellStyle name="SAPBEXfilterText 12" xfId="4462"/>
    <cellStyle name="SAPBEXfilterText 12 2" xfId="15240"/>
    <cellStyle name="SAPBEXfilterText 12 2 2" xfId="41660"/>
    <cellStyle name="SAPBEXfilterText 12 3" xfId="22211"/>
    <cellStyle name="SAPBEXfilterText 12 3 2" xfId="48625"/>
    <cellStyle name="SAPBEXfilterText 12 4" xfId="31132"/>
    <cellStyle name="SAPBEXfilterText 13" xfId="16812"/>
    <cellStyle name="SAPBEXfilterText 13 2" xfId="43230"/>
    <cellStyle name="SAPBEXfilterText 14" xfId="21975"/>
    <cellStyle name="SAPBEXfilterText 14 2" xfId="48389"/>
    <cellStyle name="SAPBEXfilterText 2" xfId="1519"/>
    <cellStyle name="SAPBEXfilterText 2 10" xfId="12022"/>
    <cellStyle name="SAPBEXfilterText 2 10 2" xfId="38443"/>
    <cellStyle name="SAPBEXfilterText 2 11" xfId="25215"/>
    <cellStyle name="SAPBEXfilterText 2 11 2" xfId="51629"/>
    <cellStyle name="SAPBEXfilterText 2 2" xfId="3513"/>
    <cellStyle name="SAPBEXfilterText 2 2 2" xfId="9009"/>
    <cellStyle name="SAPBEXfilterText 2 2 2 2" xfId="19669"/>
    <cellStyle name="SAPBEXfilterText 2 2 2 2 2" xfId="46083"/>
    <cellStyle name="SAPBEXfilterText 2 2 2 3" xfId="26795"/>
    <cellStyle name="SAPBEXfilterText 2 2 2 3 2" xfId="53209"/>
    <cellStyle name="SAPBEXfilterText 2 2 2 4" xfId="35505"/>
    <cellStyle name="SAPBEXfilterText 2 2 3" xfId="10414"/>
    <cellStyle name="SAPBEXfilterText 2 2 3 2" xfId="21074"/>
    <cellStyle name="SAPBEXfilterText 2 2 3 2 2" xfId="47488"/>
    <cellStyle name="SAPBEXfilterText 2 2 3 3" xfId="28339"/>
    <cellStyle name="SAPBEXfilterText 2 2 3 3 2" xfId="54753"/>
    <cellStyle name="SAPBEXfilterText 2 2 3 4" xfId="36910"/>
    <cellStyle name="SAPBEXfilterText 2 2 4" xfId="8724"/>
    <cellStyle name="SAPBEXfilterText 2 2 4 2" xfId="19384"/>
    <cellStyle name="SAPBEXfilterText 2 2 4 2 2" xfId="45798"/>
    <cellStyle name="SAPBEXfilterText 2 2 4 3" xfId="12800"/>
    <cellStyle name="SAPBEXfilterText 2 2 4 3 2" xfId="39221"/>
    <cellStyle name="SAPBEXfilterText 2 2 4 4" xfId="35220"/>
    <cellStyle name="SAPBEXfilterText 2 2 5" xfId="14298"/>
    <cellStyle name="SAPBEXfilterText 2 2 5 2" xfId="40718"/>
    <cellStyle name="SAPBEXfilterText 2 2 6" xfId="24643"/>
    <cellStyle name="SAPBEXfilterText 2 2 6 2" xfId="51057"/>
    <cellStyle name="SAPBEXfilterText 2 2 7" xfId="30183"/>
    <cellStyle name="SAPBEXfilterText 2 3" xfId="2787"/>
    <cellStyle name="SAPBEXfilterText 2 3 2" xfId="9369"/>
    <cellStyle name="SAPBEXfilterText 2 3 2 2" xfId="20029"/>
    <cellStyle name="SAPBEXfilterText 2 3 2 2 2" xfId="46443"/>
    <cellStyle name="SAPBEXfilterText 2 3 2 3" xfId="11255"/>
    <cellStyle name="SAPBEXfilterText 2 3 2 3 2" xfId="37676"/>
    <cellStyle name="SAPBEXfilterText 2 3 2 4" xfId="35865"/>
    <cellStyle name="SAPBEXfilterText 2 3 3" xfId="13579"/>
    <cellStyle name="SAPBEXfilterText 2 3 3 2" xfId="39999"/>
    <cellStyle name="SAPBEXfilterText 2 3 4" xfId="25121"/>
    <cellStyle name="SAPBEXfilterText 2 3 4 2" xfId="51535"/>
    <cellStyle name="SAPBEXfilterText 2 3 5" xfId="29457"/>
    <cellStyle name="SAPBEXfilterText 2 4" xfId="3056"/>
    <cellStyle name="SAPBEXfilterText 2 4 2" xfId="10040"/>
    <cellStyle name="SAPBEXfilterText 2 4 2 2" xfId="20700"/>
    <cellStyle name="SAPBEXfilterText 2 4 2 2 2" xfId="47114"/>
    <cellStyle name="SAPBEXfilterText 2 4 2 3" xfId="27812"/>
    <cellStyle name="SAPBEXfilterText 2 4 2 3 2" xfId="54226"/>
    <cellStyle name="SAPBEXfilterText 2 4 2 4" xfId="36536"/>
    <cellStyle name="SAPBEXfilterText 2 4 3" xfId="13848"/>
    <cellStyle name="SAPBEXfilterText 2 4 3 2" xfId="40268"/>
    <cellStyle name="SAPBEXfilterText 2 4 4" xfId="26193"/>
    <cellStyle name="SAPBEXfilterText 2 4 4 2" xfId="52607"/>
    <cellStyle name="SAPBEXfilterText 2 4 5" xfId="29726"/>
    <cellStyle name="SAPBEXfilterText 2 5" xfId="3136"/>
    <cellStyle name="SAPBEXfilterText 2 5 2" xfId="13927"/>
    <cellStyle name="SAPBEXfilterText 2 5 2 2" xfId="40347"/>
    <cellStyle name="SAPBEXfilterText 2 5 3" xfId="23127"/>
    <cellStyle name="SAPBEXfilterText 2 5 3 2" xfId="49541"/>
    <cellStyle name="SAPBEXfilterText 2 5 4" xfId="29806"/>
    <cellStyle name="SAPBEXfilterText 2 6" xfId="2638"/>
    <cellStyle name="SAPBEXfilterText 2 6 2" xfId="13430"/>
    <cellStyle name="SAPBEXfilterText 2 6 2 2" xfId="39850"/>
    <cellStyle name="SAPBEXfilterText 2 6 3" xfId="23132"/>
    <cellStyle name="SAPBEXfilterText 2 6 3 2" xfId="49546"/>
    <cellStyle name="SAPBEXfilterText 2 6 4" xfId="29308"/>
    <cellStyle name="SAPBEXfilterText 2 7" xfId="5554"/>
    <cellStyle name="SAPBEXfilterText 2 7 2" xfId="27281"/>
    <cellStyle name="SAPBEXfilterText 2 7 2 2" xfId="53695"/>
    <cellStyle name="SAPBEXfilterText 2 7 3" xfId="32224"/>
    <cellStyle name="SAPBEXfilterText 2 8" xfId="6263"/>
    <cellStyle name="SAPBEXfilterText 2 8 2" xfId="17002"/>
    <cellStyle name="SAPBEXfilterText 2 8 2 2" xfId="43420"/>
    <cellStyle name="SAPBEXfilterText 2 8 3" xfId="24882"/>
    <cellStyle name="SAPBEXfilterText 2 8 3 2" xfId="51296"/>
    <cellStyle name="SAPBEXfilterText 2 8 4" xfId="32933"/>
    <cellStyle name="SAPBEXfilterText 2 9" xfId="6624"/>
    <cellStyle name="SAPBEXfilterText 2 9 2" xfId="17348"/>
    <cellStyle name="SAPBEXfilterText 2 9 2 2" xfId="43766"/>
    <cellStyle name="SAPBEXfilterText 2 9 3" xfId="11164"/>
    <cellStyle name="SAPBEXfilterText 2 9 3 2" xfId="37585"/>
    <cellStyle name="SAPBEXfilterText 2 9 4" xfId="33294"/>
    <cellStyle name="SAPBEXfilterText 3" xfId="1632"/>
    <cellStyle name="SAPBEXfilterText 3 10" xfId="11931"/>
    <cellStyle name="SAPBEXfilterText 3 10 2" xfId="38352"/>
    <cellStyle name="SAPBEXfilterText 3 11" xfId="26450"/>
    <cellStyle name="SAPBEXfilterText 3 11 2" xfId="52864"/>
    <cellStyle name="SAPBEXfilterText 3 2" xfId="3625"/>
    <cellStyle name="SAPBEXfilterText 3 2 2" xfId="9083"/>
    <cellStyle name="SAPBEXfilterText 3 2 2 2" xfId="19743"/>
    <cellStyle name="SAPBEXfilterText 3 2 2 2 2" xfId="46157"/>
    <cellStyle name="SAPBEXfilterText 3 2 2 3" xfId="12566"/>
    <cellStyle name="SAPBEXfilterText 3 2 2 3 2" xfId="38987"/>
    <cellStyle name="SAPBEXfilterText 3 2 2 4" xfId="35579"/>
    <cellStyle name="SAPBEXfilterText 3 2 3" xfId="10224"/>
    <cellStyle name="SAPBEXfilterText 3 2 3 2" xfId="20884"/>
    <cellStyle name="SAPBEXfilterText 3 2 3 2 2" xfId="47298"/>
    <cellStyle name="SAPBEXfilterText 3 2 3 3" xfId="15628"/>
    <cellStyle name="SAPBEXfilterText 3 2 3 3 2" xfId="42048"/>
    <cellStyle name="SAPBEXfilterText 3 2 3 4" xfId="36720"/>
    <cellStyle name="SAPBEXfilterText 3 2 4" xfId="8640"/>
    <cellStyle name="SAPBEXfilterText 3 2 4 2" xfId="19300"/>
    <cellStyle name="SAPBEXfilterText 3 2 4 2 2" xfId="45714"/>
    <cellStyle name="SAPBEXfilterText 3 2 4 3" xfId="17727"/>
    <cellStyle name="SAPBEXfilterText 3 2 4 3 2" xfId="44144"/>
    <cellStyle name="SAPBEXfilterText 3 2 4 4" xfId="35136"/>
    <cellStyle name="SAPBEXfilterText 3 2 5" xfId="14410"/>
    <cellStyle name="SAPBEXfilterText 3 2 5 2" xfId="40830"/>
    <cellStyle name="SAPBEXfilterText 3 2 6" xfId="25192"/>
    <cellStyle name="SAPBEXfilterText 3 2 6 2" xfId="51606"/>
    <cellStyle name="SAPBEXfilterText 3 2 7" xfId="30295"/>
    <cellStyle name="SAPBEXfilterText 3 3" xfId="2697"/>
    <cellStyle name="SAPBEXfilterText 3 3 2" xfId="9452"/>
    <cellStyle name="SAPBEXfilterText 3 3 2 2" xfId="20112"/>
    <cellStyle name="SAPBEXfilterText 3 3 2 2 2" xfId="46526"/>
    <cellStyle name="SAPBEXfilterText 3 3 2 3" xfId="11819"/>
    <cellStyle name="SAPBEXfilterText 3 3 2 3 2" xfId="38240"/>
    <cellStyle name="SAPBEXfilterText 3 3 2 4" xfId="35948"/>
    <cellStyle name="SAPBEXfilterText 3 3 3" xfId="13489"/>
    <cellStyle name="SAPBEXfilterText 3 3 3 2" xfId="39909"/>
    <cellStyle name="SAPBEXfilterText 3 3 4" xfId="22815"/>
    <cellStyle name="SAPBEXfilterText 3 3 4 2" xfId="49229"/>
    <cellStyle name="SAPBEXfilterText 3 3 5" xfId="29367"/>
    <cellStyle name="SAPBEXfilterText 3 4" xfId="4877"/>
    <cellStyle name="SAPBEXfilterText 3 4 2" xfId="10276"/>
    <cellStyle name="SAPBEXfilterText 3 4 2 2" xfId="20936"/>
    <cellStyle name="SAPBEXfilterText 3 4 2 2 2" xfId="47350"/>
    <cellStyle name="SAPBEXfilterText 3 4 2 3" xfId="13825"/>
    <cellStyle name="SAPBEXfilterText 3 4 2 3 2" xfId="40245"/>
    <cellStyle name="SAPBEXfilterText 3 4 2 4" xfId="36772"/>
    <cellStyle name="SAPBEXfilterText 3 4 3" xfId="15654"/>
    <cellStyle name="SAPBEXfilterText 3 4 3 2" xfId="42074"/>
    <cellStyle name="SAPBEXfilterText 3 4 4" xfId="25428"/>
    <cellStyle name="SAPBEXfilterText 3 4 4 2" xfId="51842"/>
    <cellStyle name="SAPBEXfilterText 3 4 5" xfId="31547"/>
    <cellStyle name="SAPBEXfilterText 3 5" xfId="3357"/>
    <cellStyle name="SAPBEXfilterText 3 5 2" xfId="14144"/>
    <cellStyle name="SAPBEXfilterText 3 5 2 2" xfId="40564"/>
    <cellStyle name="SAPBEXfilterText 3 5 3" xfId="25710"/>
    <cellStyle name="SAPBEXfilterText 3 5 3 2" xfId="52124"/>
    <cellStyle name="SAPBEXfilterText 3 5 4" xfId="30027"/>
    <cellStyle name="SAPBEXfilterText 3 6" xfId="5519"/>
    <cellStyle name="SAPBEXfilterText 3 6 2" xfId="16290"/>
    <cellStyle name="SAPBEXfilterText 3 6 2 2" xfId="42709"/>
    <cellStyle name="SAPBEXfilterText 3 6 3" xfId="21791"/>
    <cellStyle name="SAPBEXfilterText 3 6 3 2" xfId="48205"/>
    <cellStyle name="SAPBEXfilterText 3 6 4" xfId="32189"/>
    <cellStyle name="SAPBEXfilterText 3 7" xfId="3584"/>
    <cellStyle name="SAPBEXfilterText 3 7 2" xfId="26316"/>
    <cellStyle name="SAPBEXfilterText 3 7 2 2" xfId="52730"/>
    <cellStyle name="SAPBEXfilterText 3 7 3" xfId="30254"/>
    <cellStyle name="SAPBEXfilterText 3 8" xfId="6111"/>
    <cellStyle name="SAPBEXfilterText 3 8 2" xfId="16860"/>
    <cellStyle name="SAPBEXfilterText 3 8 2 2" xfId="43278"/>
    <cellStyle name="SAPBEXfilterText 3 8 3" xfId="12135"/>
    <cellStyle name="SAPBEXfilterText 3 8 3 2" xfId="38556"/>
    <cellStyle name="SAPBEXfilterText 3 8 4" xfId="32781"/>
    <cellStyle name="SAPBEXfilterText 3 9" xfId="7646"/>
    <cellStyle name="SAPBEXfilterText 3 9 2" xfId="18313"/>
    <cellStyle name="SAPBEXfilterText 3 9 2 2" xfId="44729"/>
    <cellStyle name="SAPBEXfilterText 3 9 3" xfId="28038"/>
    <cellStyle name="SAPBEXfilterText 3 9 3 2" xfId="54452"/>
    <cellStyle name="SAPBEXfilterText 3 9 4" xfId="34316"/>
    <cellStyle name="SAPBEXfilterText 4" xfId="1891"/>
    <cellStyle name="SAPBEXfilterText 4 10" xfId="11689"/>
    <cellStyle name="SAPBEXfilterText 4 10 2" xfId="38110"/>
    <cellStyle name="SAPBEXfilterText 4 11" xfId="24815"/>
    <cellStyle name="SAPBEXfilterText 4 11 2" xfId="51229"/>
    <cellStyle name="SAPBEXfilterText 4 2" xfId="3868"/>
    <cellStyle name="SAPBEXfilterText 4 2 2" xfId="9257"/>
    <cellStyle name="SAPBEXfilterText 4 2 2 2" xfId="19917"/>
    <cellStyle name="SAPBEXfilterText 4 2 2 2 2" xfId="46331"/>
    <cellStyle name="SAPBEXfilterText 4 2 2 3" xfId="11804"/>
    <cellStyle name="SAPBEXfilterText 4 2 2 3 2" xfId="38225"/>
    <cellStyle name="SAPBEXfilterText 4 2 2 4" xfId="35753"/>
    <cellStyle name="SAPBEXfilterText 4 2 3" xfId="14651"/>
    <cellStyle name="SAPBEXfilterText 4 2 3 2" xfId="41071"/>
    <cellStyle name="SAPBEXfilterText 4 2 4" xfId="25289"/>
    <cellStyle name="SAPBEXfilterText 4 2 4 2" xfId="51703"/>
    <cellStyle name="SAPBEXfilterText 4 2 5" xfId="30538"/>
    <cellStyle name="SAPBEXfilterText 4 3" xfId="4595"/>
    <cellStyle name="SAPBEXfilterText 4 3 2" xfId="10174"/>
    <cellStyle name="SAPBEXfilterText 4 3 2 2" xfId="20834"/>
    <cellStyle name="SAPBEXfilterText 4 3 2 2 2" xfId="47248"/>
    <cellStyle name="SAPBEXfilterText 4 3 2 3" xfId="13267"/>
    <cellStyle name="SAPBEXfilterText 4 3 2 3 2" xfId="39687"/>
    <cellStyle name="SAPBEXfilterText 4 3 2 4" xfId="36670"/>
    <cellStyle name="SAPBEXfilterText 4 3 3" xfId="15373"/>
    <cellStyle name="SAPBEXfilterText 4 3 3 2" xfId="41793"/>
    <cellStyle name="SAPBEXfilterText 4 3 4" xfId="21842"/>
    <cellStyle name="SAPBEXfilterText 4 3 4 2" xfId="48256"/>
    <cellStyle name="SAPBEXfilterText 4 3 5" xfId="31265"/>
    <cellStyle name="SAPBEXfilterText 4 4" xfId="4845"/>
    <cellStyle name="SAPBEXfilterText 4 4 2" xfId="15622"/>
    <cellStyle name="SAPBEXfilterText 4 4 2 2" xfId="42042"/>
    <cellStyle name="SAPBEXfilterText 4 4 3" xfId="22489"/>
    <cellStyle name="SAPBEXfilterText 4 4 3 2" xfId="48903"/>
    <cellStyle name="SAPBEXfilterText 4 4 4" xfId="31515"/>
    <cellStyle name="SAPBEXfilterText 4 5" xfId="5789"/>
    <cellStyle name="SAPBEXfilterText 4 5 2" xfId="16548"/>
    <cellStyle name="SAPBEXfilterText 4 5 2 2" xfId="42966"/>
    <cellStyle name="SAPBEXfilterText 4 5 3" xfId="22650"/>
    <cellStyle name="SAPBEXfilterText 4 5 3 2" xfId="49064"/>
    <cellStyle name="SAPBEXfilterText 4 5 4" xfId="32459"/>
    <cellStyle name="SAPBEXfilterText 4 6" xfId="6392"/>
    <cellStyle name="SAPBEXfilterText 4 6 2" xfId="17128"/>
    <cellStyle name="SAPBEXfilterText 4 6 2 2" xfId="43546"/>
    <cellStyle name="SAPBEXfilterText 4 6 3" xfId="24893"/>
    <cellStyle name="SAPBEXfilterText 4 6 3 2" xfId="51307"/>
    <cellStyle name="SAPBEXfilterText 4 6 4" xfId="33062"/>
    <cellStyle name="SAPBEXfilterText 4 7" xfId="7007"/>
    <cellStyle name="SAPBEXfilterText 4 7 2" xfId="14210"/>
    <cellStyle name="SAPBEXfilterText 4 7 2 2" xfId="40630"/>
    <cellStyle name="SAPBEXfilterText 4 7 3" xfId="33677"/>
    <cellStyle name="SAPBEXfilterText 4 8" xfId="7554"/>
    <cellStyle name="SAPBEXfilterText 4 8 2" xfId="18221"/>
    <cellStyle name="SAPBEXfilterText 4 8 2 2" xfId="44637"/>
    <cellStyle name="SAPBEXfilterText 4 8 3" xfId="27075"/>
    <cellStyle name="SAPBEXfilterText 4 8 3 2" xfId="53489"/>
    <cellStyle name="SAPBEXfilterText 4 8 4" xfId="34224"/>
    <cellStyle name="SAPBEXfilterText 4 9" xfId="7263"/>
    <cellStyle name="SAPBEXfilterText 4 9 2" xfId="17930"/>
    <cellStyle name="SAPBEXfilterText 4 9 2 2" xfId="44347"/>
    <cellStyle name="SAPBEXfilterText 4 9 3" xfId="25157"/>
    <cellStyle name="SAPBEXfilterText 4 9 3 2" xfId="51571"/>
    <cellStyle name="SAPBEXfilterText 4 9 4" xfId="33933"/>
    <cellStyle name="SAPBEXfilterText 5" xfId="2077"/>
    <cellStyle name="SAPBEXfilterText 5 10" xfId="11523"/>
    <cellStyle name="SAPBEXfilterText 5 10 2" xfId="37944"/>
    <cellStyle name="SAPBEXfilterText 5 11" xfId="25206"/>
    <cellStyle name="SAPBEXfilterText 5 11 2" xfId="51620"/>
    <cellStyle name="SAPBEXfilterText 5 2" xfId="4042"/>
    <cellStyle name="SAPBEXfilterText 5 2 2" xfId="9865"/>
    <cellStyle name="SAPBEXfilterText 5 2 2 2" xfId="20525"/>
    <cellStyle name="SAPBEXfilterText 5 2 2 2 2" xfId="46939"/>
    <cellStyle name="SAPBEXfilterText 5 2 2 3" xfId="28171"/>
    <cellStyle name="SAPBEXfilterText 5 2 2 3 2" xfId="54585"/>
    <cellStyle name="SAPBEXfilterText 5 2 2 4" xfId="36361"/>
    <cellStyle name="SAPBEXfilterText 5 2 3" xfId="14824"/>
    <cellStyle name="SAPBEXfilterText 5 2 3 2" xfId="41244"/>
    <cellStyle name="SAPBEXfilterText 5 2 4" xfId="26426"/>
    <cellStyle name="SAPBEXfilterText 5 2 4 2" xfId="52840"/>
    <cellStyle name="SAPBEXfilterText 5 2 5" xfId="30712"/>
    <cellStyle name="SAPBEXfilterText 5 3" xfId="4770"/>
    <cellStyle name="SAPBEXfilterText 5 3 2" xfId="10383"/>
    <cellStyle name="SAPBEXfilterText 5 3 2 2" xfId="21043"/>
    <cellStyle name="SAPBEXfilterText 5 3 2 2 2" xfId="47457"/>
    <cellStyle name="SAPBEXfilterText 5 3 2 3" xfId="28308"/>
    <cellStyle name="SAPBEXfilterText 5 3 2 3 2" xfId="54722"/>
    <cellStyle name="SAPBEXfilterText 5 3 2 4" xfId="36879"/>
    <cellStyle name="SAPBEXfilterText 5 3 3" xfId="15547"/>
    <cellStyle name="SAPBEXfilterText 5 3 3 2" xfId="41967"/>
    <cellStyle name="SAPBEXfilterText 5 3 4" xfId="26397"/>
    <cellStyle name="SAPBEXfilterText 5 3 4 2" xfId="52811"/>
    <cellStyle name="SAPBEXfilterText 5 3 5" xfId="31440"/>
    <cellStyle name="SAPBEXfilterText 5 4" xfId="5350"/>
    <cellStyle name="SAPBEXfilterText 5 4 2" xfId="16123"/>
    <cellStyle name="SAPBEXfilterText 5 4 2 2" xfId="42542"/>
    <cellStyle name="SAPBEXfilterText 5 4 3" xfId="27606"/>
    <cellStyle name="SAPBEXfilterText 5 4 3 2" xfId="54020"/>
    <cellStyle name="SAPBEXfilterText 5 4 4" xfId="32020"/>
    <cellStyle name="SAPBEXfilterText 5 5" xfId="5957"/>
    <cellStyle name="SAPBEXfilterText 5 5 2" xfId="16709"/>
    <cellStyle name="SAPBEXfilterText 5 5 2 2" xfId="43127"/>
    <cellStyle name="SAPBEXfilterText 5 5 3" xfId="23892"/>
    <cellStyle name="SAPBEXfilterText 5 5 3 2" xfId="50306"/>
    <cellStyle name="SAPBEXfilterText 5 5 4" xfId="32627"/>
    <cellStyle name="SAPBEXfilterText 5 6" xfId="6557"/>
    <cellStyle name="SAPBEXfilterText 5 6 2" xfId="17282"/>
    <cellStyle name="SAPBEXfilterText 5 6 2 2" xfId="43700"/>
    <cellStyle name="SAPBEXfilterText 5 6 3" xfId="23890"/>
    <cellStyle name="SAPBEXfilterText 5 6 3 2" xfId="50304"/>
    <cellStyle name="SAPBEXfilterText 5 6 4" xfId="33227"/>
    <cellStyle name="SAPBEXfilterText 5 7" xfId="7129"/>
    <cellStyle name="SAPBEXfilterText 5 7 2" xfId="24806"/>
    <cellStyle name="SAPBEXfilterText 5 7 2 2" xfId="51220"/>
    <cellStyle name="SAPBEXfilterText 5 7 3" xfId="33799"/>
    <cellStyle name="SAPBEXfilterText 5 8" xfId="7688"/>
    <cellStyle name="SAPBEXfilterText 5 8 2" xfId="18355"/>
    <cellStyle name="SAPBEXfilterText 5 8 2 2" xfId="44771"/>
    <cellStyle name="SAPBEXfilterText 5 8 3" xfId="24105"/>
    <cellStyle name="SAPBEXfilterText 5 8 3 2" xfId="50519"/>
    <cellStyle name="SAPBEXfilterText 5 8 4" xfId="34358"/>
    <cellStyle name="SAPBEXfilterText 5 9" xfId="7840"/>
    <cellStyle name="SAPBEXfilterText 5 9 2" xfId="18507"/>
    <cellStyle name="SAPBEXfilterText 5 9 2 2" xfId="44922"/>
    <cellStyle name="SAPBEXfilterText 5 9 3" xfId="27165"/>
    <cellStyle name="SAPBEXfilterText 5 9 3 2" xfId="53579"/>
    <cellStyle name="SAPBEXfilterText 5 9 4" xfId="34510"/>
    <cellStyle name="SAPBEXfilterText 6" xfId="1814"/>
    <cellStyle name="SAPBEXfilterText 6 10" xfId="11766"/>
    <cellStyle name="SAPBEXfilterText 6 10 2" xfId="38187"/>
    <cellStyle name="SAPBEXfilterText 6 11" xfId="24217"/>
    <cellStyle name="SAPBEXfilterText 6 11 2" xfId="50631"/>
    <cellStyle name="SAPBEXfilterText 6 2" xfId="3791"/>
    <cellStyle name="SAPBEXfilterText 6 2 2" xfId="14574"/>
    <cellStyle name="SAPBEXfilterText 6 2 2 2" xfId="40994"/>
    <cellStyle name="SAPBEXfilterText 6 2 3" xfId="22759"/>
    <cellStyle name="SAPBEXfilterText 6 2 3 2" xfId="49173"/>
    <cellStyle name="SAPBEXfilterText 6 2 4" xfId="30461"/>
    <cellStyle name="SAPBEXfilterText 6 3" xfId="4518"/>
    <cellStyle name="SAPBEXfilterText 6 3 2" xfId="15296"/>
    <cellStyle name="SAPBEXfilterText 6 3 2 2" xfId="41716"/>
    <cellStyle name="SAPBEXfilterText 6 3 3" xfId="24602"/>
    <cellStyle name="SAPBEXfilterText 6 3 3 2" xfId="51016"/>
    <cellStyle name="SAPBEXfilterText 6 3 4" xfId="31188"/>
    <cellStyle name="SAPBEXfilterText 6 4" xfId="3293"/>
    <cellStyle name="SAPBEXfilterText 6 4 2" xfId="14083"/>
    <cellStyle name="SAPBEXfilterText 6 4 2 2" xfId="40503"/>
    <cellStyle name="SAPBEXfilterText 6 4 3" xfId="27684"/>
    <cellStyle name="SAPBEXfilterText 6 4 3 2" xfId="54098"/>
    <cellStyle name="SAPBEXfilterText 6 4 4" xfId="29963"/>
    <cellStyle name="SAPBEXfilterText 6 5" xfId="3397"/>
    <cellStyle name="SAPBEXfilterText 6 5 2" xfId="14183"/>
    <cellStyle name="SAPBEXfilterText 6 5 2 2" xfId="40603"/>
    <cellStyle name="SAPBEXfilterText 6 5 3" xfId="22597"/>
    <cellStyle name="SAPBEXfilterText 6 5 3 2" xfId="49011"/>
    <cellStyle name="SAPBEXfilterText 6 5 4" xfId="30067"/>
    <cellStyle name="SAPBEXfilterText 6 6" xfId="5731"/>
    <cellStyle name="SAPBEXfilterText 6 6 2" xfId="16493"/>
    <cellStyle name="SAPBEXfilterText 6 6 2 2" xfId="42911"/>
    <cellStyle name="SAPBEXfilterText 6 6 3" xfId="26391"/>
    <cellStyle name="SAPBEXfilterText 6 6 3 2" xfId="52805"/>
    <cellStyle name="SAPBEXfilterText 6 6 4" xfId="32401"/>
    <cellStyle name="SAPBEXfilterText 6 7" xfId="5844"/>
    <cellStyle name="SAPBEXfilterText 6 7 2" xfId="23927"/>
    <cellStyle name="SAPBEXfilterText 6 7 2 2" xfId="50341"/>
    <cellStyle name="SAPBEXfilterText 6 7 3" xfId="32514"/>
    <cellStyle name="SAPBEXfilterText 6 8" xfId="7477"/>
    <cellStyle name="SAPBEXfilterText 6 8 2" xfId="18144"/>
    <cellStyle name="SAPBEXfilterText 6 8 2 2" xfId="44560"/>
    <cellStyle name="SAPBEXfilterText 6 8 3" xfId="23507"/>
    <cellStyle name="SAPBEXfilterText 6 8 3 2" xfId="49921"/>
    <cellStyle name="SAPBEXfilterText 6 8 4" xfId="34147"/>
    <cellStyle name="SAPBEXfilterText 6 9" xfId="7456"/>
    <cellStyle name="SAPBEXfilterText 6 9 2" xfId="18123"/>
    <cellStyle name="SAPBEXfilterText 6 9 2 2" xfId="44539"/>
    <cellStyle name="SAPBEXfilterText 6 9 3" xfId="26114"/>
    <cellStyle name="SAPBEXfilterText 6 9 3 2" xfId="52528"/>
    <cellStyle name="SAPBEXfilterText 6 9 4" xfId="34126"/>
    <cellStyle name="SAPBEXfilterText 7" xfId="2371"/>
    <cellStyle name="SAPBEXfilterText 7 2" xfId="9787"/>
    <cellStyle name="SAPBEXfilterText 7 2 2" xfId="20447"/>
    <cellStyle name="SAPBEXfilterText 7 2 2 2" xfId="46861"/>
    <cellStyle name="SAPBEXfilterText 7 2 3" xfId="11178"/>
    <cellStyle name="SAPBEXfilterText 7 2 3 2" xfId="37599"/>
    <cellStyle name="SAPBEXfilterText 7 2 4" xfId="36283"/>
    <cellStyle name="SAPBEXfilterText 8" xfId="3226"/>
    <cellStyle name="SAPBEXfilterText 8 2" xfId="14016"/>
    <cellStyle name="SAPBEXfilterText 8 2 2" xfId="40436"/>
    <cellStyle name="SAPBEXfilterText 8 3" xfId="22872"/>
    <cellStyle name="SAPBEXfilterText 8 3 2" xfId="49286"/>
    <cellStyle name="SAPBEXfilterText 8 4" xfId="29896"/>
    <cellStyle name="SAPBEXfilterText 9" xfId="3001"/>
    <cellStyle name="SAPBEXfilterText 9 2" xfId="13793"/>
    <cellStyle name="SAPBEXfilterText 9 2 2" xfId="40213"/>
    <cellStyle name="SAPBEXfilterText 9 3" xfId="23071"/>
    <cellStyle name="SAPBEXfilterText 9 3 2" xfId="49485"/>
    <cellStyle name="SAPBEXfilterText 9 4" xfId="29671"/>
    <cellStyle name="SAPBEXformats" xfId="1199"/>
    <cellStyle name="SAPBEXformats 10" xfId="6665"/>
    <cellStyle name="SAPBEXformats 10 2" xfId="25751"/>
    <cellStyle name="SAPBEXformats 10 2 2" xfId="52165"/>
    <cellStyle name="SAPBEXformats 10 3" xfId="33335"/>
    <cellStyle name="SAPBEXformats 11" xfId="7377"/>
    <cellStyle name="SAPBEXformats 11 2" xfId="18044"/>
    <cellStyle name="SAPBEXformats 11 2 2" xfId="44460"/>
    <cellStyle name="SAPBEXformats 11 3" xfId="27453"/>
    <cellStyle name="SAPBEXformats 11 3 2" xfId="53867"/>
    <cellStyle name="SAPBEXformats 11 4" xfId="34047"/>
    <cellStyle name="SAPBEXformats 12" xfId="8265"/>
    <cellStyle name="SAPBEXformats 12 2" xfId="18926"/>
    <cellStyle name="SAPBEXformats 12 2 2" xfId="45340"/>
    <cellStyle name="SAPBEXformats 12 3" xfId="11185"/>
    <cellStyle name="SAPBEXformats 12 3 2" xfId="37606"/>
    <cellStyle name="SAPBEXformats 12 4" xfId="34778"/>
    <cellStyle name="SAPBEXformats 13" xfId="12519"/>
    <cellStyle name="SAPBEXformats 13 2" xfId="38940"/>
    <cellStyle name="SAPBEXformats 14" xfId="24405"/>
    <cellStyle name="SAPBEXformats 14 2" xfId="50819"/>
    <cellStyle name="SAPBEXformats 2" xfId="1520"/>
    <cellStyle name="SAPBEXformats 2 10" xfId="8414"/>
    <cellStyle name="SAPBEXformats 2 10 2" xfId="19074"/>
    <cellStyle name="SAPBEXformats 2 10 2 2" xfId="45488"/>
    <cellStyle name="SAPBEXformats 2 10 3" xfId="17709"/>
    <cellStyle name="SAPBEXformats 2 10 3 2" xfId="44126"/>
    <cellStyle name="SAPBEXformats 2 10 4" xfId="34910"/>
    <cellStyle name="SAPBEXformats 2 11" xfId="12021"/>
    <cellStyle name="SAPBEXformats 2 11 2" xfId="38442"/>
    <cellStyle name="SAPBEXformats 2 12" xfId="24781"/>
    <cellStyle name="SAPBEXformats 2 12 2" xfId="51195"/>
    <cellStyle name="SAPBEXformats 2 2" xfId="3514"/>
    <cellStyle name="SAPBEXformats 2 2 2" xfId="9008"/>
    <cellStyle name="SAPBEXformats 2 2 2 2" xfId="19668"/>
    <cellStyle name="SAPBEXformats 2 2 2 2 2" xfId="46082"/>
    <cellStyle name="SAPBEXformats 2 2 2 3" xfId="11783"/>
    <cellStyle name="SAPBEXformats 2 2 2 3 2" xfId="38204"/>
    <cellStyle name="SAPBEXformats 2 2 2 4" xfId="35504"/>
    <cellStyle name="SAPBEXformats 2 2 3" xfId="9762"/>
    <cellStyle name="SAPBEXformats 2 2 3 2" xfId="20422"/>
    <cellStyle name="SAPBEXformats 2 2 3 2 2" xfId="46836"/>
    <cellStyle name="SAPBEXformats 2 2 3 3" xfId="11848"/>
    <cellStyle name="SAPBEXformats 2 2 3 3 2" xfId="38269"/>
    <cellStyle name="SAPBEXformats 2 2 3 4" xfId="36258"/>
    <cellStyle name="SAPBEXformats 2 2 4" xfId="10945"/>
    <cellStyle name="SAPBEXformats 2 2 4 2" xfId="21590"/>
    <cellStyle name="SAPBEXformats 2 2 4 2 2" xfId="48004"/>
    <cellStyle name="SAPBEXformats 2 2 4 3" xfId="28679"/>
    <cellStyle name="SAPBEXformats 2 2 4 3 2" xfId="55093"/>
    <cellStyle name="SAPBEXformats 2 2 4 4" xfId="37366"/>
    <cellStyle name="SAPBEXformats 2 2 5" xfId="8725"/>
    <cellStyle name="SAPBEXformats 2 2 5 2" xfId="19385"/>
    <cellStyle name="SAPBEXformats 2 2 5 2 2" xfId="45799"/>
    <cellStyle name="SAPBEXformats 2 2 5 3" xfId="27761"/>
    <cellStyle name="SAPBEXformats 2 2 5 3 2" xfId="54175"/>
    <cellStyle name="SAPBEXformats 2 2 5 4" xfId="35221"/>
    <cellStyle name="SAPBEXformats 2 2 6" xfId="14299"/>
    <cellStyle name="SAPBEXformats 2 2 6 2" xfId="40719"/>
    <cellStyle name="SAPBEXformats 2 2 7" xfId="24197"/>
    <cellStyle name="SAPBEXformats 2 2 7 2" xfId="50611"/>
    <cellStyle name="SAPBEXformats 2 2 8" xfId="30184"/>
    <cellStyle name="SAPBEXformats 2 3" xfId="2786"/>
    <cellStyle name="SAPBEXformats 2 3 2" xfId="9368"/>
    <cellStyle name="SAPBEXformats 2 3 2 2" xfId="20028"/>
    <cellStyle name="SAPBEXformats 2 3 2 2 2" xfId="46442"/>
    <cellStyle name="SAPBEXformats 2 3 2 3" xfId="28223"/>
    <cellStyle name="SAPBEXformats 2 3 2 3 2" xfId="54637"/>
    <cellStyle name="SAPBEXformats 2 3 2 4" xfId="35864"/>
    <cellStyle name="SAPBEXformats 2 3 3" xfId="13578"/>
    <cellStyle name="SAPBEXformats 2 3 3 2" xfId="39998"/>
    <cellStyle name="SAPBEXformats 2 3 4" xfId="25518"/>
    <cellStyle name="SAPBEXformats 2 3 4 2" xfId="51932"/>
    <cellStyle name="SAPBEXformats 2 3 5" xfId="29456"/>
    <cellStyle name="SAPBEXformats 2 4" xfId="3057"/>
    <cellStyle name="SAPBEXformats 2 4 2" xfId="10295"/>
    <cellStyle name="SAPBEXformats 2 4 2 2" xfId="20955"/>
    <cellStyle name="SAPBEXformats 2 4 2 2 2" xfId="47369"/>
    <cellStyle name="SAPBEXformats 2 4 2 3" xfId="16906"/>
    <cellStyle name="SAPBEXformats 2 4 2 3 2" xfId="43324"/>
    <cellStyle name="SAPBEXformats 2 4 2 4" xfId="36791"/>
    <cellStyle name="SAPBEXformats 2 4 3" xfId="13849"/>
    <cellStyle name="SAPBEXformats 2 4 3 2" xfId="40269"/>
    <cellStyle name="SAPBEXformats 2 4 4" xfId="24515"/>
    <cellStyle name="SAPBEXformats 2 4 4 2" xfId="50929"/>
    <cellStyle name="SAPBEXformats 2 4 5" xfId="29727"/>
    <cellStyle name="SAPBEXformats 2 5" xfId="5271"/>
    <cellStyle name="SAPBEXformats 2 5 2" xfId="10735"/>
    <cellStyle name="SAPBEXformats 2 5 2 2" xfId="21380"/>
    <cellStyle name="SAPBEXformats 2 5 2 2 2" xfId="47794"/>
    <cellStyle name="SAPBEXformats 2 5 2 3" xfId="28475"/>
    <cellStyle name="SAPBEXformats 2 5 2 3 2" xfId="54889"/>
    <cellStyle name="SAPBEXformats 2 5 2 4" xfId="37156"/>
    <cellStyle name="SAPBEXformats 2 5 3" xfId="16046"/>
    <cellStyle name="SAPBEXformats 2 5 3 2" xfId="42465"/>
    <cellStyle name="SAPBEXformats 2 5 4" xfId="27602"/>
    <cellStyle name="SAPBEXformats 2 5 4 2" xfId="54016"/>
    <cellStyle name="SAPBEXformats 2 5 5" xfId="31941"/>
    <cellStyle name="SAPBEXformats 2 6" xfId="6233"/>
    <cellStyle name="SAPBEXformats 2 6 2" xfId="16974"/>
    <cellStyle name="SAPBEXformats 2 6 2 2" xfId="43392"/>
    <cellStyle name="SAPBEXformats 2 6 3" xfId="23574"/>
    <cellStyle name="SAPBEXformats 2 6 3 2" xfId="49988"/>
    <cellStyle name="SAPBEXformats 2 6 4" xfId="32903"/>
    <cellStyle name="SAPBEXformats 2 7" xfId="6480"/>
    <cellStyle name="SAPBEXformats 2 7 2" xfId="24411"/>
    <cellStyle name="SAPBEXformats 2 7 2 2" xfId="50825"/>
    <cellStyle name="SAPBEXformats 2 7 3" xfId="33150"/>
    <cellStyle name="SAPBEXformats 2 8" xfId="6369"/>
    <cellStyle name="SAPBEXformats 2 8 2" xfId="17105"/>
    <cellStyle name="SAPBEXformats 2 8 2 2" xfId="43523"/>
    <cellStyle name="SAPBEXformats 2 8 3" xfId="21932"/>
    <cellStyle name="SAPBEXformats 2 8 3 2" xfId="48346"/>
    <cellStyle name="SAPBEXformats 2 8 4" xfId="33039"/>
    <cellStyle name="SAPBEXformats 2 9" xfId="7802"/>
    <cellStyle name="SAPBEXformats 2 9 2" xfId="18469"/>
    <cellStyle name="SAPBEXformats 2 9 2 2" xfId="44884"/>
    <cellStyle name="SAPBEXformats 2 9 3" xfId="12271"/>
    <cellStyle name="SAPBEXformats 2 9 3 2" xfId="38692"/>
    <cellStyle name="SAPBEXformats 2 9 4" xfId="34472"/>
    <cellStyle name="SAPBEXformats 3" xfId="1633"/>
    <cellStyle name="SAPBEXformats 3 10" xfId="8336"/>
    <cellStyle name="SAPBEXformats 3 10 2" xfId="18996"/>
    <cellStyle name="SAPBEXformats 3 10 2 2" xfId="45410"/>
    <cellStyle name="SAPBEXformats 3 10 3" xfId="17804"/>
    <cellStyle name="SAPBEXformats 3 10 3 2" xfId="44221"/>
    <cellStyle name="SAPBEXformats 3 10 4" xfId="34832"/>
    <cellStyle name="SAPBEXformats 3 11" xfId="11930"/>
    <cellStyle name="SAPBEXformats 3 11 2" xfId="38351"/>
    <cellStyle name="SAPBEXformats 3 12" xfId="27661"/>
    <cellStyle name="SAPBEXformats 3 12 2" xfId="54075"/>
    <cellStyle name="SAPBEXformats 3 2" xfId="3626"/>
    <cellStyle name="SAPBEXformats 3 2 2" xfId="9084"/>
    <cellStyle name="SAPBEXformats 3 2 2 2" xfId="19744"/>
    <cellStyle name="SAPBEXformats 3 2 2 2 2" xfId="46158"/>
    <cellStyle name="SAPBEXformats 3 2 2 3" xfId="26050"/>
    <cellStyle name="SAPBEXformats 3 2 2 3 2" xfId="52464"/>
    <cellStyle name="SAPBEXformats 3 2 2 4" xfId="35580"/>
    <cellStyle name="SAPBEXformats 3 2 3" xfId="9965"/>
    <cellStyle name="SAPBEXformats 3 2 3 2" xfId="20625"/>
    <cellStyle name="SAPBEXformats 3 2 3 2 2" xfId="47039"/>
    <cellStyle name="SAPBEXformats 3 2 3 3" xfId="27175"/>
    <cellStyle name="SAPBEXformats 3 2 3 3 2" xfId="53589"/>
    <cellStyle name="SAPBEXformats 3 2 3 4" xfId="36461"/>
    <cellStyle name="SAPBEXformats 3 2 4" xfId="10874"/>
    <cellStyle name="SAPBEXformats 3 2 4 2" xfId="21519"/>
    <cellStyle name="SAPBEXformats 3 2 4 2 2" xfId="47933"/>
    <cellStyle name="SAPBEXformats 3 2 4 3" xfId="28608"/>
    <cellStyle name="SAPBEXformats 3 2 4 3 2" xfId="55022"/>
    <cellStyle name="SAPBEXformats 3 2 4 4" xfId="37295"/>
    <cellStyle name="SAPBEXformats 3 2 5" xfId="8639"/>
    <cellStyle name="SAPBEXformats 3 2 5 2" xfId="19299"/>
    <cellStyle name="SAPBEXformats 3 2 5 2 2" xfId="45713"/>
    <cellStyle name="SAPBEXformats 3 2 5 3" xfId="12795"/>
    <cellStyle name="SAPBEXformats 3 2 5 3 2" xfId="39216"/>
    <cellStyle name="SAPBEXformats 3 2 5 4" xfId="35135"/>
    <cellStyle name="SAPBEXformats 3 2 6" xfId="14411"/>
    <cellStyle name="SAPBEXformats 3 2 6 2" xfId="40831"/>
    <cellStyle name="SAPBEXformats 3 2 7" xfId="24759"/>
    <cellStyle name="SAPBEXformats 3 2 7 2" xfId="51173"/>
    <cellStyle name="SAPBEXformats 3 2 8" xfId="30296"/>
    <cellStyle name="SAPBEXformats 3 3" xfId="2696"/>
    <cellStyle name="SAPBEXformats 3 3 2" xfId="9453"/>
    <cellStyle name="SAPBEXformats 3 3 2 2" xfId="20113"/>
    <cellStyle name="SAPBEXformats 3 3 2 2 2" xfId="46527"/>
    <cellStyle name="SAPBEXformats 3 3 2 3" xfId="12807"/>
    <cellStyle name="SAPBEXformats 3 3 2 3 2" xfId="39228"/>
    <cellStyle name="SAPBEXformats 3 3 2 4" xfId="35949"/>
    <cellStyle name="SAPBEXformats 3 3 3" xfId="13488"/>
    <cellStyle name="SAPBEXformats 3 3 3 2" xfId="39908"/>
    <cellStyle name="SAPBEXformats 3 3 4" xfId="23195"/>
    <cellStyle name="SAPBEXformats 3 3 4 2" xfId="49609"/>
    <cellStyle name="SAPBEXformats 3 3 5" xfId="29366"/>
    <cellStyle name="SAPBEXformats 3 4" xfId="2624"/>
    <cellStyle name="SAPBEXformats 3 4 2" xfId="10022"/>
    <cellStyle name="SAPBEXformats 3 4 2 2" xfId="20682"/>
    <cellStyle name="SAPBEXformats 3 4 2 2 2" xfId="47096"/>
    <cellStyle name="SAPBEXformats 3 4 2 3" xfId="11437"/>
    <cellStyle name="SAPBEXformats 3 4 2 3 2" xfId="37858"/>
    <cellStyle name="SAPBEXformats 3 4 2 4" xfId="36518"/>
    <cellStyle name="SAPBEXformats 3 4 3" xfId="13416"/>
    <cellStyle name="SAPBEXformats 3 4 3 2" xfId="39836"/>
    <cellStyle name="SAPBEXformats 3 4 4" xfId="26562"/>
    <cellStyle name="SAPBEXformats 3 4 4 2" xfId="52976"/>
    <cellStyle name="SAPBEXformats 3 4 5" xfId="29294"/>
    <cellStyle name="SAPBEXformats 3 5" xfId="3711"/>
    <cellStyle name="SAPBEXformats 3 5 2" xfId="10766"/>
    <cellStyle name="SAPBEXformats 3 5 2 2" xfId="21411"/>
    <cellStyle name="SAPBEXformats 3 5 2 2 2" xfId="47825"/>
    <cellStyle name="SAPBEXformats 3 5 2 3" xfId="28500"/>
    <cellStyle name="SAPBEXformats 3 5 2 3 2" xfId="54914"/>
    <cellStyle name="SAPBEXformats 3 5 2 4" xfId="37187"/>
    <cellStyle name="SAPBEXformats 3 5 3" xfId="14495"/>
    <cellStyle name="SAPBEXformats 3 5 3 2" xfId="40915"/>
    <cellStyle name="SAPBEXformats 3 5 4" xfId="26494"/>
    <cellStyle name="SAPBEXformats 3 5 4 2" xfId="52908"/>
    <cellStyle name="SAPBEXformats 3 5 5" xfId="30381"/>
    <cellStyle name="SAPBEXformats 3 6" xfId="5518"/>
    <cellStyle name="SAPBEXformats 3 6 2" xfId="16289"/>
    <cellStyle name="SAPBEXformats 3 6 2 2" xfId="42708"/>
    <cellStyle name="SAPBEXformats 3 6 3" xfId="26955"/>
    <cellStyle name="SAPBEXformats 3 6 3 2" xfId="53369"/>
    <cellStyle name="SAPBEXformats 3 6 4" xfId="32188"/>
    <cellStyle name="SAPBEXformats 3 7" xfId="6640"/>
    <cellStyle name="SAPBEXformats 3 7 2" xfId="25408"/>
    <cellStyle name="SAPBEXformats 3 7 2 2" xfId="51822"/>
    <cellStyle name="SAPBEXformats 3 7 3" xfId="33310"/>
    <cellStyle name="SAPBEXformats 3 8" xfId="6364"/>
    <cellStyle name="SAPBEXformats 3 8 2" xfId="17100"/>
    <cellStyle name="SAPBEXformats 3 8 2 2" xfId="43518"/>
    <cellStyle name="SAPBEXformats 3 8 3" xfId="23003"/>
    <cellStyle name="SAPBEXformats 3 8 3 2" xfId="49417"/>
    <cellStyle name="SAPBEXformats 3 8 4" xfId="33034"/>
    <cellStyle name="SAPBEXformats 3 9" xfId="6156"/>
    <cellStyle name="SAPBEXformats 3 9 2" xfId="16897"/>
    <cellStyle name="SAPBEXformats 3 9 2 2" xfId="43315"/>
    <cellStyle name="SAPBEXformats 3 9 3" xfId="22044"/>
    <cellStyle name="SAPBEXformats 3 9 3 2" xfId="48458"/>
    <cellStyle name="SAPBEXformats 3 9 4" xfId="32826"/>
    <cellStyle name="SAPBEXformats 4" xfId="1892"/>
    <cellStyle name="SAPBEXformats 4 10" xfId="8399"/>
    <cellStyle name="SAPBEXformats 4 10 2" xfId="19059"/>
    <cellStyle name="SAPBEXformats 4 10 2 2" xfId="45473"/>
    <cellStyle name="SAPBEXformats 4 10 3" xfId="12549"/>
    <cellStyle name="SAPBEXformats 4 10 3 2" xfId="38970"/>
    <cellStyle name="SAPBEXformats 4 10 4" xfId="34895"/>
    <cellStyle name="SAPBEXformats 4 11" xfId="11688"/>
    <cellStyle name="SAPBEXformats 4 11 2" xfId="38109"/>
    <cellStyle name="SAPBEXformats 4 12" xfId="23902"/>
    <cellStyle name="SAPBEXformats 4 12 2" xfId="50316"/>
    <cellStyle name="SAPBEXformats 4 2" xfId="3869"/>
    <cellStyle name="SAPBEXformats 4 2 2" xfId="9672"/>
    <cellStyle name="SAPBEXformats 4 2 2 2" xfId="20332"/>
    <cellStyle name="SAPBEXformats 4 2 2 2 2" xfId="46746"/>
    <cellStyle name="SAPBEXformats 4 2 2 3" xfId="11602"/>
    <cellStyle name="SAPBEXformats 4 2 2 3 2" xfId="38023"/>
    <cellStyle name="SAPBEXformats 4 2 2 4" xfId="36168"/>
    <cellStyle name="SAPBEXformats 4 2 3" xfId="9615"/>
    <cellStyle name="SAPBEXformats 4 2 3 2" xfId="20275"/>
    <cellStyle name="SAPBEXformats 4 2 3 2 2" xfId="46689"/>
    <cellStyle name="SAPBEXformats 4 2 3 3" xfId="27839"/>
    <cellStyle name="SAPBEXformats 4 2 3 3 2" xfId="54253"/>
    <cellStyle name="SAPBEXformats 4 2 3 4" xfId="36111"/>
    <cellStyle name="SAPBEXformats 4 2 4" xfId="10931"/>
    <cellStyle name="SAPBEXformats 4 2 4 2" xfId="21576"/>
    <cellStyle name="SAPBEXformats 4 2 4 2 2" xfId="47990"/>
    <cellStyle name="SAPBEXformats 4 2 4 3" xfId="28665"/>
    <cellStyle name="SAPBEXformats 4 2 4 3 2" xfId="55079"/>
    <cellStyle name="SAPBEXformats 4 2 4 4" xfId="37352"/>
    <cellStyle name="SAPBEXformats 4 2 5" xfId="8706"/>
    <cellStyle name="SAPBEXformats 4 2 5 2" xfId="19366"/>
    <cellStyle name="SAPBEXformats 4 2 5 2 2" xfId="45780"/>
    <cellStyle name="SAPBEXformats 4 2 5 3" xfId="12209"/>
    <cellStyle name="SAPBEXformats 4 2 5 3 2" xfId="38630"/>
    <cellStyle name="SAPBEXformats 4 2 5 4" xfId="35202"/>
    <cellStyle name="SAPBEXformats 4 2 6" xfId="14652"/>
    <cellStyle name="SAPBEXformats 4 2 6 2" xfId="41072"/>
    <cellStyle name="SAPBEXformats 4 2 7" xfId="25505"/>
    <cellStyle name="SAPBEXformats 4 2 7 2" xfId="51919"/>
    <cellStyle name="SAPBEXformats 4 2 8" xfId="30539"/>
    <cellStyle name="SAPBEXformats 4 3" xfId="4596"/>
    <cellStyle name="SAPBEXformats 4 3 2" xfId="9387"/>
    <cellStyle name="SAPBEXformats 4 3 2 2" xfId="20047"/>
    <cellStyle name="SAPBEXformats 4 3 2 2 2" xfId="46461"/>
    <cellStyle name="SAPBEXformats 4 3 2 3" xfId="26762"/>
    <cellStyle name="SAPBEXformats 4 3 2 3 2" xfId="53176"/>
    <cellStyle name="SAPBEXformats 4 3 2 4" xfId="35883"/>
    <cellStyle name="SAPBEXformats 4 3 3" xfId="15374"/>
    <cellStyle name="SAPBEXformats 4 3 3 2" xfId="41794"/>
    <cellStyle name="SAPBEXformats 4 3 4" xfId="26418"/>
    <cellStyle name="SAPBEXformats 4 3 4 2" xfId="52832"/>
    <cellStyle name="SAPBEXformats 4 3 5" xfId="31266"/>
    <cellStyle name="SAPBEXformats 4 4" xfId="4846"/>
    <cellStyle name="SAPBEXformats 4 4 2" xfId="10155"/>
    <cellStyle name="SAPBEXformats 4 4 2 2" xfId="20815"/>
    <cellStyle name="SAPBEXformats 4 4 2 2 2" xfId="47229"/>
    <cellStyle name="SAPBEXformats 4 4 2 3" xfId="12234"/>
    <cellStyle name="SAPBEXformats 4 4 2 3 2" xfId="38655"/>
    <cellStyle name="SAPBEXformats 4 4 2 4" xfId="36651"/>
    <cellStyle name="SAPBEXformats 4 4 3" xfId="15623"/>
    <cellStyle name="SAPBEXformats 4 4 3 2" xfId="42043"/>
    <cellStyle name="SAPBEXformats 4 4 4" xfId="23971"/>
    <cellStyle name="SAPBEXformats 4 4 4 2" xfId="50385"/>
    <cellStyle name="SAPBEXformats 4 4 5" xfId="31516"/>
    <cellStyle name="SAPBEXformats 4 5" xfId="5790"/>
    <cellStyle name="SAPBEXformats 4 5 2" xfId="10812"/>
    <cellStyle name="SAPBEXformats 4 5 2 2" xfId="21457"/>
    <cellStyle name="SAPBEXformats 4 5 2 2 2" xfId="47871"/>
    <cellStyle name="SAPBEXformats 4 5 2 3" xfId="28546"/>
    <cellStyle name="SAPBEXformats 4 5 2 3 2" xfId="54960"/>
    <cellStyle name="SAPBEXformats 4 5 2 4" xfId="37233"/>
    <cellStyle name="SAPBEXformats 4 5 3" xfId="16549"/>
    <cellStyle name="SAPBEXformats 4 5 3 2" xfId="42967"/>
    <cellStyle name="SAPBEXformats 4 5 4" xfId="27061"/>
    <cellStyle name="SAPBEXformats 4 5 4 2" xfId="53475"/>
    <cellStyle name="SAPBEXformats 4 5 5" xfId="32460"/>
    <cellStyle name="SAPBEXformats 4 6" xfId="6393"/>
    <cellStyle name="SAPBEXformats 4 6 2" xfId="17129"/>
    <cellStyle name="SAPBEXformats 4 6 2 2" xfId="43547"/>
    <cellStyle name="SAPBEXformats 4 6 3" xfId="23566"/>
    <cellStyle name="SAPBEXformats 4 6 3 2" xfId="49980"/>
    <cellStyle name="SAPBEXformats 4 6 4" xfId="33063"/>
    <cellStyle name="SAPBEXformats 4 7" xfId="7008"/>
    <cellStyle name="SAPBEXformats 4 7 2" xfId="24831"/>
    <cellStyle name="SAPBEXformats 4 7 2 2" xfId="51245"/>
    <cellStyle name="SAPBEXformats 4 7 3" xfId="33678"/>
    <cellStyle name="SAPBEXformats 4 8" xfId="7555"/>
    <cellStyle name="SAPBEXformats 4 8 2" xfId="18222"/>
    <cellStyle name="SAPBEXformats 4 8 2 2" xfId="44638"/>
    <cellStyle name="SAPBEXformats 4 8 3" xfId="22121"/>
    <cellStyle name="SAPBEXformats 4 8 3 2" xfId="48535"/>
    <cellStyle name="SAPBEXformats 4 8 4" xfId="34225"/>
    <cellStyle name="SAPBEXformats 4 9" xfId="6504"/>
    <cellStyle name="SAPBEXformats 4 9 2" xfId="17234"/>
    <cellStyle name="SAPBEXformats 4 9 2 2" xfId="43652"/>
    <cellStyle name="SAPBEXformats 4 9 3" xfId="25766"/>
    <cellStyle name="SAPBEXformats 4 9 3 2" xfId="52180"/>
    <cellStyle name="SAPBEXformats 4 9 4" xfId="33174"/>
    <cellStyle name="SAPBEXformats 5" xfId="2078"/>
    <cellStyle name="SAPBEXformats 5 10" xfId="8541"/>
    <cellStyle name="SAPBEXformats 5 10 2" xfId="19201"/>
    <cellStyle name="SAPBEXformats 5 10 2 2" xfId="45615"/>
    <cellStyle name="SAPBEXformats 5 10 3" xfId="12559"/>
    <cellStyle name="SAPBEXformats 5 10 3 2" xfId="38980"/>
    <cellStyle name="SAPBEXformats 5 10 4" xfId="35037"/>
    <cellStyle name="SAPBEXformats 5 11" xfId="11522"/>
    <cellStyle name="SAPBEXformats 5 11 2" xfId="37943"/>
    <cellStyle name="SAPBEXformats 5 12" xfId="24773"/>
    <cellStyle name="SAPBEXformats 5 12 2" xfId="51187"/>
    <cellStyle name="SAPBEXformats 5 2" xfId="4043"/>
    <cellStyle name="SAPBEXformats 5 2 2" xfId="9256"/>
    <cellStyle name="SAPBEXformats 5 2 2 2" xfId="19916"/>
    <cellStyle name="SAPBEXformats 5 2 2 2 2" xfId="46330"/>
    <cellStyle name="SAPBEXformats 5 2 2 3" xfId="27869"/>
    <cellStyle name="SAPBEXformats 5 2 2 3 2" xfId="54283"/>
    <cellStyle name="SAPBEXformats 5 2 2 4" xfId="35752"/>
    <cellStyle name="SAPBEXformats 5 2 3" xfId="14825"/>
    <cellStyle name="SAPBEXformats 5 2 3 2" xfId="41245"/>
    <cellStyle name="SAPBEXformats 5 2 4" xfId="27530"/>
    <cellStyle name="SAPBEXformats 5 2 4 2" xfId="53944"/>
    <cellStyle name="SAPBEXformats 5 2 5" xfId="30713"/>
    <cellStyle name="SAPBEXformats 5 3" xfId="4771"/>
    <cellStyle name="SAPBEXformats 5 3 2" xfId="10428"/>
    <cellStyle name="SAPBEXformats 5 3 2 2" xfId="21088"/>
    <cellStyle name="SAPBEXformats 5 3 2 2 2" xfId="47502"/>
    <cellStyle name="SAPBEXformats 5 3 2 3" xfId="28352"/>
    <cellStyle name="SAPBEXformats 5 3 2 3 2" xfId="54766"/>
    <cellStyle name="SAPBEXformats 5 3 2 4" xfId="36924"/>
    <cellStyle name="SAPBEXformats 5 3 3" xfId="15548"/>
    <cellStyle name="SAPBEXformats 5 3 3 2" xfId="41968"/>
    <cellStyle name="SAPBEXformats 5 3 4" xfId="28119"/>
    <cellStyle name="SAPBEXformats 5 3 4 2" xfId="54533"/>
    <cellStyle name="SAPBEXformats 5 3 5" xfId="31441"/>
    <cellStyle name="SAPBEXformats 5 4" xfId="5351"/>
    <cellStyle name="SAPBEXformats 5 4 2" xfId="10861"/>
    <cellStyle name="SAPBEXformats 5 4 2 2" xfId="21506"/>
    <cellStyle name="SAPBEXformats 5 4 2 2 2" xfId="47920"/>
    <cellStyle name="SAPBEXformats 5 4 2 3" xfId="28595"/>
    <cellStyle name="SAPBEXformats 5 4 2 3 2" xfId="55009"/>
    <cellStyle name="SAPBEXformats 5 4 2 4" xfId="37282"/>
    <cellStyle name="SAPBEXformats 5 4 3" xfId="16124"/>
    <cellStyle name="SAPBEXformats 5 4 3 2" xfId="42543"/>
    <cellStyle name="SAPBEXformats 5 4 4" xfId="23462"/>
    <cellStyle name="SAPBEXformats 5 4 4 2" xfId="49876"/>
    <cellStyle name="SAPBEXformats 5 4 5" xfId="32021"/>
    <cellStyle name="SAPBEXformats 5 5" xfId="5958"/>
    <cellStyle name="SAPBEXformats 5 5 2" xfId="16710"/>
    <cellStyle name="SAPBEXformats 5 5 2 2" xfId="43128"/>
    <cellStyle name="SAPBEXformats 5 5 3" xfId="27495"/>
    <cellStyle name="SAPBEXformats 5 5 3 2" xfId="53909"/>
    <cellStyle name="SAPBEXformats 5 5 4" xfId="32628"/>
    <cellStyle name="SAPBEXformats 5 6" xfId="6558"/>
    <cellStyle name="SAPBEXformats 5 6 2" xfId="17283"/>
    <cellStyle name="SAPBEXformats 5 6 2 2" xfId="43701"/>
    <cellStyle name="SAPBEXformats 5 6 3" xfId="22354"/>
    <cellStyle name="SAPBEXformats 5 6 3 2" xfId="48768"/>
    <cellStyle name="SAPBEXformats 5 6 4" xfId="33228"/>
    <cellStyle name="SAPBEXformats 5 7" xfId="7130"/>
    <cellStyle name="SAPBEXformats 5 7 2" xfId="23958"/>
    <cellStyle name="SAPBEXformats 5 7 2 2" xfId="50372"/>
    <cellStyle name="SAPBEXformats 5 7 3" xfId="33800"/>
    <cellStyle name="SAPBEXformats 5 8" xfId="7689"/>
    <cellStyle name="SAPBEXformats 5 8 2" xfId="18356"/>
    <cellStyle name="SAPBEXformats 5 8 2 2" xfId="44772"/>
    <cellStyle name="SAPBEXformats 5 8 3" xfId="27946"/>
    <cellStyle name="SAPBEXformats 5 8 3 2" xfId="54360"/>
    <cellStyle name="SAPBEXformats 5 8 4" xfId="34359"/>
    <cellStyle name="SAPBEXformats 5 9" xfId="7841"/>
    <cellStyle name="SAPBEXformats 5 9 2" xfId="18508"/>
    <cellStyle name="SAPBEXformats 5 9 2 2" xfId="44923"/>
    <cellStyle name="SAPBEXformats 5 9 3" xfId="23510"/>
    <cellStyle name="SAPBEXformats 5 9 3 2" xfId="49924"/>
    <cellStyle name="SAPBEXformats 5 9 4" xfId="34511"/>
    <cellStyle name="SAPBEXformats 6" xfId="2372"/>
    <cellStyle name="SAPBEXformats 6 10" xfId="18767"/>
    <cellStyle name="SAPBEXformats 6 10 2" xfId="45181"/>
    <cellStyle name="SAPBEXformats 6 11" xfId="23878"/>
    <cellStyle name="SAPBEXformats 6 11 2" xfId="50292"/>
    <cellStyle name="SAPBEXformats 6 2" xfId="4279"/>
    <cellStyle name="SAPBEXformats 6 2 2" xfId="9864"/>
    <cellStyle name="SAPBEXformats 6 2 2 2" xfId="20524"/>
    <cellStyle name="SAPBEXformats 6 2 2 2 2" xfId="46938"/>
    <cellStyle name="SAPBEXformats 6 2 2 3" xfId="24943"/>
    <cellStyle name="SAPBEXformats 6 2 2 3 2" xfId="51357"/>
    <cellStyle name="SAPBEXformats 6 2 2 4" xfId="36360"/>
    <cellStyle name="SAPBEXformats 6 2 3" xfId="15058"/>
    <cellStyle name="SAPBEXformats 6 2 3 2" xfId="41478"/>
    <cellStyle name="SAPBEXformats 6 2 4" xfId="25185"/>
    <cellStyle name="SAPBEXformats 6 2 4 2" xfId="51599"/>
    <cellStyle name="SAPBEXformats 6 2 5" xfId="30949"/>
    <cellStyle name="SAPBEXformats 6 3" xfId="5007"/>
    <cellStyle name="SAPBEXformats 6 3 2" xfId="10128"/>
    <cellStyle name="SAPBEXformats 6 3 2 2" xfId="20788"/>
    <cellStyle name="SAPBEXformats 6 3 2 2 2" xfId="47202"/>
    <cellStyle name="SAPBEXformats 6 3 2 3" xfId="27775"/>
    <cellStyle name="SAPBEXformats 6 3 2 3 2" xfId="54189"/>
    <cellStyle name="SAPBEXformats 6 3 2 4" xfId="36624"/>
    <cellStyle name="SAPBEXformats 6 3 3" xfId="15784"/>
    <cellStyle name="SAPBEXformats 6 3 3 2" xfId="42203"/>
    <cellStyle name="SAPBEXformats 6 3 4" xfId="25803"/>
    <cellStyle name="SAPBEXformats 6 3 4 2" xfId="52217"/>
    <cellStyle name="SAPBEXformats 6 3 5" xfId="31677"/>
    <cellStyle name="SAPBEXformats 6 4" xfId="6197"/>
    <cellStyle name="SAPBEXformats 6 4 2" xfId="10981"/>
    <cellStyle name="SAPBEXformats 6 4 2 2" xfId="21626"/>
    <cellStyle name="SAPBEXformats 6 4 2 2 2" xfId="48040"/>
    <cellStyle name="SAPBEXformats 6 4 2 3" xfId="28715"/>
    <cellStyle name="SAPBEXformats 6 4 2 3 2" xfId="55129"/>
    <cellStyle name="SAPBEXformats 6 4 2 4" xfId="37402"/>
    <cellStyle name="SAPBEXformats 6 4 3" xfId="16938"/>
    <cellStyle name="SAPBEXformats 6 4 3 2" xfId="43356"/>
    <cellStyle name="SAPBEXformats 6 4 4" xfId="12720"/>
    <cellStyle name="SAPBEXformats 6 4 4 2" xfId="39141"/>
    <cellStyle name="SAPBEXformats 6 4 5" xfId="32867"/>
    <cellStyle name="SAPBEXformats 6 5" xfId="6781"/>
    <cellStyle name="SAPBEXformats 6 5 2" xfId="17493"/>
    <cellStyle name="SAPBEXformats 6 5 2 2" xfId="43910"/>
    <cellStyle name="SAPBEXformats 6 5 3" xfId="23540"/>
    <cellStyle name="SAPBEXformats 6 5 3 2" xfId="49954"/>
    <cellStyle name="SAPBEXformats 6 5 4" xfId="33451"/>
    <cellStyle name="SAPBEXformats 6 6" xfId="7339"/>
    <cellStyle name="SAPBEXformats 6 6 2" xfId="18006"/>
    <cellStyle name="SAPBEXformats 6 6 2 2" xfId="44422"/>
    <cellStyle name="SAPBEXformats 6 6 3" xfId="24671"/>
    <cellStyle name="SAPBEXformats 6 6 3 2" xfId="51085"/>
    <cellStyle name="SAPBEXformats 6 6 4" xfId="34009"/>
    <cellStyle name="SAPBEXformats 6 7" xfId="7983"/>
    <cellStyle name="SAPBEXformats 6 7 2" xfId="18650"/>
    <cellStyle name="SAPBEXformats 6 7 2 2" xfId="45064"/>
    <cellStyle name="SAPBEXformats 6 7 3" xfId="11454"/>
    <cellStyle name="SAPBEXformats 6 7 3 2" xfId="37875"/>
    <cellStyle name="SAPBEXformats 6 7 4" xfId="34589"/>
    <cellStyle name="SAPBEXformats 6 8" xfId="8880"/>
    <cellStyle name="SAPBEXformats 6 8 2" xfId="19540"/>
    <cellStyle name="SAPBEXformats 6 8 2 2" xfId="45954"/>
    <cellStyle name="SAPBEXformats 6 8 3" xfId="27997"/>
    <cellStyle name="SAPBEXformats 6 8 3 2" xfId="54411"/>
    <cellStyle name="SAPBEXformats 6 8 4" xfId="35376"/>
    <cellStyle name="SAPBEXformats 6 9" xfId="13169"/>
    <cellStyle name="SAPBEXformats 6 9 2" xfId="39589"/>
    <cellStyle name="SAPBEXformats 7" xfId="3227"/>
    <cellStyle name="SAPBEXformats 7 2" xfId="9569"/>
    <cellStyle name="SAPBEXformats 7 2 2" xfId="20229"/>
    <cellStyle name="SAPBEXformats 7 2 2 2" xfId="46643"/>
    <cellStyle name="SAPBEXformats 7 2 3" xfId="26743"/>
    <cellStyle name="SAPBEXformats 7 2 3 2" xfId="53157"/>
    <cellStyle name="SAPBEXformats 7 2 4" xfId="36065"/>
    <cellStyle name="SAPBEXformats 7 3" xfId="14017"/>
    <cellStyle name="SAPBEXformats 7 3 2" xfId="40437"/>
    <cellStyle name="SAPBEXformats 7 4" xfId="26489"/>
    <cellStyle name="SAPBEXformats 7 4 2" xfId="52903"/>
    <cellStyle name="SAPBEXformats 7 5" xfId="29897"/>
    <cellStyle name="SAPBEXformats 8" xfId="3002"/>
    <cellStyle name="SAPBEXformats 8 2" xfId="10018"/>
    <cellStyle name="SAPBEXformats 8 2 2" xfId="20678"/>
    <cellStyle name="SAPBEXformats 8 2 2 2" xfId="47092"/>
    <cellStyle name="SAPBEXformats 8 2 3" xfId="27814"/>
    <cellStyle name="SAPBEXformats 8 2 3 2" xfId="54228"/>
    <cellStyle name="SAPBEXformats 8 2 4" xfId="36514"/>
    <cellStyle name="SAPBEXformats 8 3" xfId="13794"/>
    <cellStyle name="SAPBEXformats 8 3 2" xfId="40214"/>
    <cellStyle name="SAPBEXformats 8 4" xfId="22180"/>
    <cellStyle name="SAPBEXformats 8 4 2" xfId="48594"/>
    <cellStyle name="SAPBEXformats 8 5" xfId="29672"/>
    <cellStyle name="SAPBEXformats 9" xfId="3382"/>
    <cellStyle name="SAPBEXformats 9 2" xfId="9618"/>
    <cellStyle name="SAPBEXformats 9 2 2" xfId="20278"/>
    <cellStyle name="SAPBEXformats 9 2 2 2" xfId="46692"/>
    <cellStyle name="SAPBEXformats 9 2 3" xfId="11596"/>
    <cellStyle name="SAPBEXformats 9 2 3 2" xfId="38017"/>
    <cellStyle name="SAPBEXformats 9 2 4" xfId="36114"/>
    <cellStyle name="SAPBEXformats 9 3" xfId="14169"/>
    <cellStyle name="SAPBEXformats 9 3 2" xfId="40589"/>
    <cellStyle name="SAPBEXformats 9 4" xfId="23981"/>
    <cellStyle name="SAPBEXformats 9 4 2" xfId="50395"/>
    <cellStyle name="SAPBEXformats 9 5" xfId="30052"/>
    <cellStyle name="SAPBEXheaderItem" xfId="1200"/>
    <cellStyle name="SAPBEXheaderItem 10" xfId="5193"/>
    <cellStyle name="SAPBEXheaderItem 10 2" xfId="15968"/>
    <cellStyle name="SAPBEXheaderItem 10 2 2" xfId="42387"/>
    <cellStyle name="SAPBEXheaderItem 10 3" xfId="22757"/>
    <cellStyle name="SAPBEXheaderItem 10 3 2" xfId="49171"/>
    <cellStyle name="SAPBEXheaderItem 10 4" xfId="31863"/>
    <cellStyle name="SAPBEXheaderItem 11" xfId="4326"/>
    <cellStyle name="SAPBEXheaderItem 11 2" xfId="15104"/>
    <cellStyle name="SAPBEXheaderItem 11 2 2" xfId="41524"/>
    <cellStyle name="SAPBEXheaderItem 11 3" xfId="26175"/>
    <cellStyle name="SAPBEXheaderItem 11 3 2" xfId="52589"/>
    <cellStyle name="SAPBEXheaderItem 11 4" xfId="30996"/>
    <cellStyle name="SAPBEXheaderItem 12" xfId="5609"/>
    <cellStyle name="SAPBEXheaderItem 12 2" xfId="21856"/>
    <cellStyle name="SAPBEXheaderItem 12 2 2" xfId="48270"/>
    <cellStyle name="SAPBEXheaderItem 12 3" xfId="32279"/>
    <cellStyle name="SAPBEXheaderItem 13" xfId="6180"/>
    <cellStyle name="SAPBEXheaderItem 13 2" xfId="16921"/>
    <cellStyle name="SAPBEXheaderItem 13 2 2" xfId="43339"/>
    <cellStyle name="SAPBEXheaderItem 13 3" xfId="21996"/>
    <cellStyle name="SAPBEXheaderItem 13 3 2" xfId="48410"/>
    <cellStyle name="SAPBEXheaderItem 13 4" xfId="32850"/>
    <cellStyle name="SAPBEXheaderItem 14" xfId="12283"/>
    <cellStyle name="SAPBEXheaderItem 14 2" xfId="38704"/>
    <cellStyle name="SAPBEXheaderItem 15" xfId="24489"/>
    <cellStyle name="SAPBEXheaderItem 15 2" xfId="50903"/>
    <cellStyle name="SAPBEXheaderItem 2" xfId="1201"/>
    <cellStyle name="SAPBEXheaderItem 3" xfId="1521"/>
    <cellStyle name="SAPBEXheaderItem 3 10" xfId="12020"/>
    <cellStyle name="SAPBEXheaderItem 3 10 2" xfId="38441"/>
    <cellStyle name="SAPBEXheaderItem 3 11" xfId="24341"/>
    <cellStyle name="SAPBEXheaderItem 3 11 2" xfId="50755"/>
    <cellStyle name="SAPBEXheaderItem 3 2" xfId="3515"/>
    <cellStyle name="SAPBEXheaderItem 3 2 2" xfId="9007"/>
    <cellStyle name="SAPBEXheaderItem 3 2 2 2" xfId="19667"/>
    <cellStyle name="SAPBEXheaderItem 3 2 2 2 2" xfId="46081"/>
    <cellStyle name="SAPBEXheaderItem 3 2 2 3" xfId="27890"/>
    <cellStyle name="SAPBEXheaderItem 3 2 2 3 2" xfId="54304"/>
    <cellStyle name="SAPBEXheaderItem 3 2 2 4" xfId="35503"/>
    <cellStyle name="SAPBEXheaderItem 3 2 3" xfId="10080"/>
    <cellStyle name="SAPBEXheaderItem 3 2 3 2" xfId="20740"/>
    <cellStyle name="SAPBEXheaderItem 3 2 3 2 2" xfId="47154"/>
    <cellStyle name="SAPBEXheaderItem 3 2 3 3" xfId="12747"/>
    <cellStyle name="SAPBEXheaderItem 3 2 3 3 2" xfId="39168"/>
    <cellStyle name="SAPBEXheaderItem 3 2 3 4" xfId="36576"/>
    <cellStyle name="SAPBEXheaderItem 3 2 4" xfId="8726"/>
    <cellStyle name="SAPBEXheaderItem 3 2 4 2" xfId="19386"/>
    <cellStyle name="SAPBEXheaderItem 3 2 4 2 2" xfId="45800"/>
    <cellStyle name="SAPBEXheaderItem 3 2 4 3" xfId="27903"/>
    <cellStyle name="SAPBEXheaderItem 3 2 4 3 2" xfId="54317"/>
    <cellStyle name="SAPBEXheaderItem 3 2 4 4" xfId="35222"/>
    <cellStyle name="SAPBEXheaderItem 3 2 5" xfId="14300"/>
    <cellStyle name="SAPBEXheaderItem 3 2 5 2" xfId="40720"/>
    <cellStyle name="SAPBEXheaderItem 3 2 6" xfId="21901"/>
    <cellStyle name="SAPBEXheaderItem 3 2 6 2" xfId="48315"/>
    <cellStyle name="SAPBEXheaderItem 3 2 7" xfId="30185"/>
    <cellStyle name="SAPBEXheaderItem 3 3" xfId="4147"/>
    <cellStyle name="SAPBEXheaderItem 3 3 2" xfId="9367"/>
    <cellStyle name="SAPBEXheaderItem 3 3 2 2" xfId="20027"/>
    <cellStyle name="SAPBEXheaderItem 3 3 2 2 2" xfId="46441"/>
    <cellStyle name="SAPBEXheaderItem 3 3 2 3" xfId="25947"/>
    <cellStyle name="SAPBEXheaderItem 3 3 2 3 2" xfId="52361"/>
    <cellStyle name="SAPBEXheaderItem 3 3 2 4" xfId="35863"/>
    <cellStyle name="SAPBEXheaderItem 3 3 3" xfId="14929"/>
    <cellStyle name="SAPBEXheaderItem 3 3 3 2" xfId="41349"/>
    <cellStyle name="SAPBEXheaderItem 3 3 4" xfId="26498"/>
    <cellStyle name="SAPBEXheaderItem 3 3 4 2" xfId="52912"/>
    <cellStyle name="SAPBEXheaderItem 3 3 5" xfId="30817"/>
    <cellStyle name="SAPBEXheaderItem 3 4" xfId="3058"/>
    <cellStyle name="SAPBEXheaderItem 3 4 2" xfId="9994"/>
    <cellStyle name="SAPBEXheaderItem 3 4 2 2" xfId="20654"/>
    <cellStyle name="SAPBEXheaderItem 3 4 2 2 2" xfId="47068"/>
    <cellStyle name="SAPBEXheaderItem 3 4 2 3" xfId="24078"/>
    <cellStyle name="SAPBEXheaderItem 3 4 2 3 2" xfId="50492"/>
    <cellStyle name="SAPBEXheaderItem 3 4 2 4" xfId="36490"/>
    <cellStyle name="SAPBEXheaderItem 3 4 3" xfId="13850"/>
    <cellStyle name="SAPBEXheaderItem 3 4 3 2" xfId="40270"/>
    <cellStyle name="SAPBEXheaderItem 3 4 4" xfId="23450"/>
    <cellStyle name="SAPBEXheaderItem 3 4 4 2" xfId="49864"/>
    <cellStyle name="SAPBEXheaderItem 3 4 5" xfId="29728"/>
    <cellStyle name="SAPBEXheaderItem 3 5" xfId="4721"/>
    <cellStyle name="SAPBEXheaderItem 3 5 2" xfId="15498"/>
    <cellStyle name="SAPBEXheaderItem 3 5 2 2" xfId="41918"/>
    <cellStyle name="SAPBEXheaderItem 3 5 3" xfId="26884"/>
    <cellStyle name="SAPBEXheaderItem 3 5 3 2" xfId="53298"/>
    <cellStyle name="SAPBEXheaderItem 3 5 4" xfId="31391"/>
    <cellStyle name="SAPBEXheaderItem 3 6" xfId="5435"/>
    <cellStyle name="SAPBEXheaderItem 3 6 2" xfId="16208"/>
    <cellStyle name="SAPBEXheaderItem 3 6 2 2" xfId="42627"/>
    <cellStyle name="SAPBEXheaderItem 3 6 3" xfId="27308"/>
    <cellStyle name="SAPBEXheaderItem 3 6 3 2" xfId="53722"/>
    <cellStyle name="SAPBEXheaderItem 3 6 4" xfId="32105"/>
    <cellStyle name="SAPBEXheaderItem 3 7" xfId="6258"/>
    <cellStyle name="SAPBEXheaderItem 3 7 2" xfId="12136"/>
    <cellStyle name="SAPBEXheaderItem 3 7 2 2" xfId="38557"/>
    <cellStyle name="SAPBEXheaderItem 3 7 3" xfId="32928"/>
    <cellStyle name="SAPBEXheaderItem 3 8" xfId="6353"/>
    <cellStyle name="SAPBEXheaderItem 3 8 2" xfId="17090"/>
    <cellStyle name="SAPBEXheaderItem 3 8 2 2" xfId="43508"/>
    <cellStyle name="SAPBEXheaderItem 3 8 3" xfId="24019"/>
    <cellStyle name="SAPBEXheaderItem 3 8 3 2" xfId="50433"/>
    <cellStyle name="SAPBEXheaderItem 3 8 4" xfId="33023"/>
    <cellStyle name="SAPBEXheaderItem 3 9" xfId="3759"/>
    <cellStyle name="SAPBEXheaderItem 3 9 2" xfId="14542"/>
    <cellStyle name="SAPBEXheaderItem 3 9 2 2" xfId="40962"/>
    <cellStyle name="SAPBEXheaderItem 3 9 3" xfId="25807"/>
    <cellStyle name="SAPBEXheaderItem 3 9 3 2" xfId="52221"/>
    <cellStyle name="SAPBEXheaderItem 3 9 4" xfId="30429"/>
    <cellStyle name="SAPBEXheaderItem 4" xfId="1634"/>
    <cellStyle name="SAPBEXheaderItem 4 10" xfId="11929"/>
    <cellStyle name="SAPBEXheaderItem 4 10 2" xfId="38350"/>
    <cellStyle name="SAPBEXheaderItem 4 11" xfId="26557"/>
    <cellStyle name="SAPBEXheaderItem 4 11 2" xfId="52971"/>
    <cellStyle name="SAPBEXheaderItem 4 2" xfId="3627"/>
    <cellStyle name="SAPBEXheaderItem 4 2 2" xfId="9085"/>
    <cellStyle name="SAPBEXheaderItem 4 2 2 2" xfId="19745"/>
    <cellStyle name="SAPBEXheaderItem 4 2 2 2 2" xfId="46159"/>
    <cellStyle name="SAPBEXheaderItem 4 2 2 3" xfId="28255"/>
    <cellStyle name="SAPBEXheaderItem 4 2 2 3 2" xfId="54669"/>
    <cellStyle name="SAPBEXheaderItem 4 2 2 4" xfId="35581"/>
    <cellStyle name="SAPBEXheaderItem 4 2 3" xfId="10326"/>
    <cellStyle name="SAPBEXheaderItem 4 2 3 2" xfId="20986"/>
    <cellStyle name="SAPBEXheaderItem 4 2 3 2 2" xfId="47400"/>
    <cellStyle name="SAPBEXheaderItem 4 2 3 3" xfId="12104"/>
    <cellStyle name="SAPBEXheaderItem 4 2 3 3 2" xfId="38525"/>
    <cellStyle name="SAPBEXheaderItem 4 2 3 4" xfId="36822"/>
    <cellStyle name="SAPBEXheaderItem 4 2 4" xfId="8638"/>
    <cellStyle name="SAPBEXheaderItem 4 2 4 2" xfId="19298"/>
    <cellStyle name="SAPBEXheaderItem 4 2 4 2 2" xfId="45712"/>
    <cellStyle name="SAPBEXheaderItem 4 2 4 3" xfId="16888"/>
    <cellStyle name="SAPBEXheaderItem 4 2 4 3 2" xfId="43306"/>
    <cellStyle name="SAPBEXheaderItem 4 2 4 4" xfId="35134"/>
    <cellStyle name="SAPBEXheaderItem 4 2 5" xfId="14412"/>
    <cellStyle name="SAPBEXheaderItem 4 2 5 2" xfId="40832"/>
    <cellStyle name="SAPBEXheaderItem 4 2 6" xfId="24317"/>
    <cellStyle name="SAPBEXheaderItem 4 2 6 2" xfId="50731"/>
    <cellStyle name="SAPBEXheaderItem 4 2 7" xfId="30297"/>
    <cellStyle name="SAPBEXheaderItem 4 3" xfId="2695"/>
    <cellStyle name="SAPBEXheaderItem 4 3 2" xfId="9454"/>
    <cellStyle name="SAPBEXheaderItem 4 3 2 2" xfId="20114"/>
    <cellStyle name="SAPBEXheaderItem 4 3 2 2 2" xfId="46528"/>
    <cellStyle name="SAPBEXheaderItem 4 3 2 3" xfId="17738"/>
    <cellStyle name="SAPBEXheaderItem 4 3 2 3 2" xfId="44155"/>
    <cellStyle name="SAPBEXheaderItem 4 3 2 4" xfId="35950"/>
    <cellStyle name="SAPBEXheaderItem 4 3 3" xfId="13487"/>
    <cellStyle name="SAPBEXheaderItem 4 3 3 2" xfId="39907"/>
    <cellStyle name="SAPBEXheaderItem 4 3 4" xfId="24448"/>
    <cellStyle name="SAPBEXheaderItem 4 3 4 2" xfId="50862"/>
    <cellStyle name="SAPBEXheaderItem 4 3 5" xfId="29365"/>
    <cellStyle name="SAPBEXheaderItem 4 4" xfId="4677"/>
    <cellStyle name="SAPBEXheaderItem 4 4 2" xfId="10261"/>
    <cellStyle name="SAPBEXheaderItem 4 4 2 2" xfId="20921"/>
    <cellStyle name="SAPBEXheaderItem 4 4 2 2 2" xfId="47335"/>
    <cellStyle name="SAPBEXheaderItem 4 4 2 3" xfId="12832"/>
    <cellStyle name="SAPBEXheaderItem 4 4 2 3 2" xfId="39253"/>
    <cellStyle name="SAPBEXheaderItem 4 4 2 4" xfId="36757"/>
    <cellStyle name="SAPBEXheaderItem 4 4 3" xfId="15455"/>
    <cellStyle name="SAPBEXheaderItem 4 4 3 2" xfId="41875"/>
    <cellStyle name="SAPBEXheaderItem 4 4 4" xfId="21914"/>
    <cellStyle name="SAPBEXheaderItem 4 4 4 2" xfId="48328"/>
    <cellStyle name="SAPBEXheaderItem 4 4 5" xfId="31347"/>
    <cellStyle name="SAPBEXheaderItem 4 5" xfId="3951"/>
    <cellStyle name="SAPBEXheaderItem 4 5 2" xfId="14734"/>
    <cellStyle name="SAPBEXheaderItem 4 5 2 2" xfId="41154"/>
    <cellStyle name="SAPBEXheaderItem 4 5 3" xfId="24430"/>
    <cellStyle name="SAPBEXheaderItem 4 5 3 2" xfId="50844"/>
    <cellStyle name="SAPBEXheaderItem 4 5 4" xfId="30621"/>
    <cellStyle name="SAPBEXheaderItem 4 6" xfId="5520"/>
    <cellStyle name="SAPBEXheaderItem 4 6 2" xfId="16291"/>
    <cellStyle name="SAPBEXheaderItem 4 6 2 2" xfId="42710"/>
    <cellStyle name="SAPBEXheaderItem 4 6 3" xfId="26343"/>
    <cellStyle name="SAPBEXheaderItem 4 6 3 2" xfId="52757"/>
    <cellStyle name="SAPBEXheaderItem 4 6 4" xfId="32190"/>
    <cellStyle name="SAPBEXheaderItem 4 7" xfId="5692"/>
    <cellStyle name="SAPBEXheaderItem 4 7 2" xfId="26600"/>
    <cellStyle name="SAPBEXheaderItem 4 7 2 2" xfId="53014"/>
    <cellStyle name="SAPBEXheaderItem 4 7 3" xfId="32362"/>
    <cellStyle name="SAPBEXheaderItem 4 8" xfId="5434"/>
    <cellStyle name="SAPBEXheaderItem 4 8 2" xfId="16207"/>
    <cellStyle name="SAPBEXheaderItem 4 8 2 2" xfId="42626"/>
    <cellStyle name="SAPBEXheaderItem 4 8 3" xfId="28139"/>
    <cellStyle name="SAPBEXheaderItem 4 8 3 2" xfId="54553"/>
    <cellStyle name="SAPBEXheaderItem 4 8 4" xfId="32104"/>
    <cellStyle name="SAPBEXheaderItem 4 9" xfId="3428"/>
    <cellStyle name="SAPBEXheaderItem 4 9 2" xfId="14213"/>
    <cellStyle name="SAPBEXheaderItem 4 9 2 2" xfId="40633"/>
    <cellStyle name="SAPBEXheaderItem 4 9 3" xfId="25606"/>
    <cellStyle name="SAPBEXheaderItem 4 9 3 2" xfId="52020"/>
    <cellStyle name="SAPBEXheaderItem 4 9 4" xfId="30098"/>
    <cellStyle name="SAPBEXheaderItem 5" xfId="1893"/>
    <cellStyle name="SAPBEXheaderItem 5 10" xfId="11687"/>
    <cellStyle name="SAPBEXheaderItem 5 10 2" xfId="38108"/>
    <cellStyle name="SAPBEXheaderItem 5 11" xfId="23364"/>
    <cellStyle name="SAPBEXheaderItem 5 11 2" xfId="49778"/>
    <cellStyle name="SAPBEXheaderItem 5 2" xfId="3870"/>
    <cellStyle name="SAPBEXheaderItem 5 2 2" xfId="9255"/>
    <cellStyle name="SAPBEXheaderItem 5 2 2 2" xfId="19915"/>
    <cellStyle name="SAPBEXheaderItem 5 2 2 2 2" xfId="46329"/>
    <cellStyle name="SAPBEXheaderItem 5 2 2 3" xfId="12805"/>
    <cellStyle name="SAPBEXheaderItem 5 2 2 3 2" xfId="39226"/>
    <cellStyle name="SAPBEXheaderItem 5 2 2 4" xfId="35751"/>
    <cellStyle name="SAPBEXheaderItem 5 2 3" xfId="14653"/>
    <cellStyle name="SAPBEXheaderItem 5 2 3 2" xfId="41073"/>
    <cellStyle name="SAPBEXheaderItem 5 2 4" xfId="25108"/>
    <cellStyle name="SAPBEXheaderItem 5 2 4 2" xfId="51522"/>
    <cellStyle name="SAPBEXheaderItem 5 2 5" xfId="30540"/>
    <cellStyle name="SAPBEXheaderItem 5 3" xfId="4597"/>
    <cellStyle name="SAPBEXheaderItem 5 3 2" xfId="9782"/>
    <cellStyle name="SAPBEXheaderItem 5 3 2 2" xfId="20442"/>
    <cellStyle name="SAPBEXheaderItem 5 3 2 2 2" xfId="46856"/>
    <cellStyle name="SAPBEXheaderItem 5 3 2 3" xfId="11614"/>
    <cellStyle name="SAPBEXheaderItem 5 3 2 3 2" xfId="38035"/>
    <cellStyle name="SAPBEXheaderItem 5 3 2 4" xfId="36278"/>
    <cellStyle name="SAPBEXheaderItem 5 3 3" xfId="15375"/>
    <cellStyle name="SAPBEXheaderItem 5 3 3 2" xfId="41795"/>
    <cellStyle name="SAPBEXheaderItem 5 3 4" xfId="27656"/>
    <cellStyle name="SAPBEXheaderItem 5 3 4 2" xfId="54070"/>
    <cellStyle name="SAPBEXheaderItem 5 3 5" xfId="31267"/>
    <cellStyle name="SAPBEXheaderItem 5 4" xfId="3924"/>
    <cellStyle name="SAPBEXheaderItem 5 4 2" xfId="14707"/>
    <cellStyle name="SAPBEXheaderItem 5 4 2 2" xfId="41127"/>
    <cellStyle name="SAPBEXheaderItem 5 4 3" xfId="27928"/>
    <cellStyle name="SAPBEXheaderItem 5 4 3 2" xfId="54342"/>
    <cellStyle name="SAPBEXheaderItem 5 4 4" xfId="30594"/>
    <cellStyle name="SAPBEXheaderItem 5 5" xfId="5791"/>
    <cellStyle name="SAPBEXheaderItem 5 5 2" xfId="16550"/>
    <cellStyle name="SAPBEXheaderItem 5 5 2 2" xfId="42968"/>
    <cellStyle name="SAPBEXheaderItem 5 5 3" xfId="25676"/>
    <cellStyle name="SAPBEXheaderItem 5 5 3 2" xfId="52090"/>
    <cellStyle name="SAPBEXheaderItem 5 5 4" xfId="32461"/>
    <cellStyle name="SAPBEXheaderItem 5 6" xfId="6394"/>
    <cellStyle name="SAPBEXheaderItem 5 6 2" xfId="17130"/>
    <cellStyle name="SAPBEXheaderItem 5 6 2 2" xfId="43548"/>
    <cellStyle name="SAPBEXheaderItem 5 6 3" xfId="23001"/>
    <cellStyle name="SAPBEXheaderItem 5 6 3 2" xfId="49415"/>
    <cellStyle name="SAPBEXheaderItem 5 6 4" xfId="33064"/>
    <cellStyle name="SAPBEXheaderItem 5 7" xfId="7009"/>
    <cellStyle name="SAPBEXheaderItem 5 7 2" xfId="22005"/>
    <cellStyle name="SAPBEXheaderItem 5 7 2 2" xfId="48419"/>
    <cellStyle name="SAPBEXheaderItem 5 7 3" xfId="33679"/>
    <cellStyle name="SAPBEXheaderItem 5 8" xfId="7556"/>
    <cellStyle name="SAPBEXheaderItem 5 8 2" xfId="18223"/>
    <cellStyle name="SAPBEXheaderItem 5 8 2 2" xfId="44639"/>
    <cellStyle name="SAPBEXheaderItem 5 8 3" xfId="25821"/>
    <cellStyle name="SAPBEXheaderItem 5 8 3 2" xfId="52235"/>
    <cellStyle name="SAPBEXheaderItem 5 8 4" xfId="34226"/>
    <cellStyle name="SAPBEXheaderItem 5 9" xfId="7266"/>
    <cellStyle name="SAPBEXheaderItem 5 9 2" xfId="17933"/>
    <cellStyle name="SAPBEXheaderItem 5 9 2 2" xfId="44350"/>
    <cellStyle name="SAPBEXheaderItem 5 9 3" xfId="28043"/>
    <cellStyle name="SAPBEXheaderItem 5 9 3 2" xfId="54457"/>
    <cellStyle name="SAPBEXheaderItem 5 9 4" xfId="33936"/>
    <cellStyle name="SAPBEXheaderItem 6" xfId="2079"/>
    <cellStyle name="SAPBEXheaderItem 6 10" xfId="11521"/>
    <cellStyle name="SAPBEXheaderItem 6 10 2" xfId="37942"/>
    <cellStyle name="SAPBEXheaderItem 6 11" xfId="24331"/>
    <cellStyle name="SAPBEXheaderItem 6 11 2" xfId="50745"/>
    <cellStyle name="SAPBEXheaderItem 6 2" xfId="4044"/>
    <cellStyle name="SAPBEXheaderItem 6 2 2" xfId="9863"/>
    <cellStyle name="SAPBEXheaderItem 6 2 2 2" xfId="20523"/>
    <cellStyle name="SAPBEXheaderItem 6 2 2 2 2" xfId="46937"/>
    <cellStyle name="SAPBEXheaderItem 6 2 2 3" xfId="25340"/>
    <cellStyle name="SAPBEXheaderItem 6 2 2 3 2" xfId="51754"/>
    <cellStyle name="SAPBEXheaderItem 6 2 2 4" xfId="36359"/>
    <cellStyle name="SAPBEXheaderItem 6 2 3" xfId="14826"/>
    <cellStyle name="SAPBEXheaderItem 6 2 3 2" xfId="41246"/>
    <cellStyle name="SAPBEXheaderItem 6 2 4" xfId="26582"/>
    <cellStyle name="SAPBEXheaderItem 6 2 4 2" xfId="52996"/>
    <cellStyle name="SAPBEXheaderItem 6 2 5" xfId="30714"/>
    <cellStyle name="SAPBEXheaderItem 6 3" xfId="4772"/>
    <cellStyle name="SAPBEXheaderItem 6 3 2" xfId="10353"/>
    <cellStyle name="SAPBEXheaderItem 6 3 2 2" xfId="21013"/>
    <cellStyle name="SAPBEXheaderItem 6 3 2 2 2" xfId="47427"/>
    <cellStyle name="SAPBEXheaderItem 6 3 2 3" xfId="28278"/>
    <cellStyle name="SAPBEXheaderItem 6 3 2 3 2" xfId="54692"/>
    <cellStyle name="SAPBEXheaderItem 6 3 2 4" xfId="36849"/>
    <cellStyle name="SAPBEXheaderItem 6 3 3" xfId="15549"/>
    <cellStyle name="SAPBEXheaderItem 6 3 3 2" xfId="41969"/>
    <cellStyle name="SAPBEXheaderItem 6 3 4" xfId="27097"/>
    <cellStyle name="SAPBEXheaderItem 6 3 4 2" xfId="53511"/>
    <cellStyle name="SAPBEXheaderItem 6 3 5" xfId="31442"/>
    <cellStyle name="SAPBEXheaderItem 6 4" xfId="5352"/>
    <cellStyle name="SAPBEXheaderItem 6 4 2" xfId="16125"/>
    <cellStyle name="SAPBEXheaderItem 6 4 2 2" xfId="42544"/>
    <cellStyle name="SAPBEXheaderItem 6 4 3" xfId="26837"/>
    <cellStyle name="SAPBEXheaderItem 6 4 3 2" xfId="53251"/>
    <cellStyle name="SAPBEXheaderItem 6 4 4" xfId="32022"/>
    <cellStyle name="SAPBEXheaderItem 6 5" xfId="5959"/>
    <cellStyle name="SAPBEXheaderItem 6 5 2" xfId="16711"/>
    <cellStyle name="SAPBEXheaderItem 6 5 2 2" xfId="43129"/>
    <cellStyle name="SAPBEXheaderItem 6 5 3" xfId="23465"/>
    <cellStyle name="SAPBEXheaderItem 6 5 3 2" xfId="49879"/>
    <cellStyle name="SAPBEXheaderItem 6 5 4" xfId="32629"/>
    <cellStyle name="SAPBEXheaderItem 6 6" xfId="6559"/>
    <cellStyle name="SAPBEXheaderItem 6 6 2" xfId="17284"/>
    <cellStyle name="SAPBEXheaderItem 6 6 2 2" xfId="43702"/>
    <cellStyle name="SAPBEXheaderItem 6 6 3" xfId="23638"/>
    <cellStyle name="SAPBEXheaderItem 6 6 3 2" xfId="50052"/>
    <cellStyle name="SAPBEXheaderItem 6 6 4" xfId="33229"/>
    <cellStyle name="SAPBEXheaderItem 6 7" xfId="7131"/>
    <cellStyle name="SAPBEXheaderItem 6 7 2" xfId="23763"/>
    <cellStyle name="SAPBEXheaderItem 6 7 2 2" xfId="50177"/>
    <cellStyle name="SAPBEXheaderItem 6 7 3" xfId="33801"/>
    <cellStyle name="SAPBEXheaderItem 6 8" xfId="7690"/>
    <cellStyle name="SAPBEXheaderItem 6 8 2" xfId="18357"/>
    <cellStyle name="SAPBEXheaderItem 6 8 2 2" xfId="44773"/>
    <cellStyle name="SAPBEXheaderItem 6 8 3" xfId="22135"/>
    <cellStyle name="SAPBEXheaderItem 6 8 3 2" xfId="48549"/>
    <cellStyle name="SAPBEXheaderItem 6 8 4" xfId="34360"/>
    <cellStyle name="SAPBEXheaderItem 6 9" xfId="7842"/>
    <cellStyle name="SAPBEXheaderItem 6 9 2" xfId="18509"/>
    <cellStyle name="SAPBEXheaderItem 6 9 2 2" xfId="44924"/>
    <cellStyle name="SAPBEXheaderItem 6 9 3" xfId="27079"/>
    <cellStyle name="SAPBEXheaderItem 6 9 3 2" xfId="53493"/>
    <cellStyle name="SAPBEXheaderItem 6 9 4" xfId="34512"/>
    <cellStyle name="SAPBEXheaderItem 7" xfId="1815"/>
    <cellStyle name="SAPBEXheaderItem 7 10" xfId="11765"/>
    <cellStyle name="SAPBEXheaderItem 7 10 2" xfId="38186"/>
    <cellStyle name="SAPBEXheaderItem 7 11" xfId="23755"/>
    <cellStyle name="SAPBEXheaderItem 7 11 2" xfId="50169"/>
    <cellStyle name="SAPBEXheaderItem 7 2" xfId="3792"/>
    <cellStyle name="SAPBEXheaderItem 7 2 2" xfId="14575"/>
    <cellStyle name="SAPBEXheaderItem 7 2 2 2" xfId="40995"/>
    <cellStyle name="SAPBEXheaderItem 7 2 3" xfId="27649"/>
    <cellStyle name="SAPBEXheaderItem 7 2 3 2" xfId="54063"/>
    <cellStyle name="SAPBEXheaderItem 7 2 4" xfId="30462"/>
    <cellStyle name="SAPBEXheaderItem 7 3" xfId="4519"/>
    <cellStyle name="SAPBEXheaderItem 7 3 2" xfId="15297"/>
    <cellStyle name="SAPBEXheaderItem 7 3 2 2" xfId="41717"/>
    <cellStyle name="SAPBEXheaderItem 7 3 3" xfId="24947"/>
    <cellStyle name="SAPBEXheaderItem 7 3 3 2" xfId="51361"/>
    <cellStyle name="SAPBEXheaderItem 7 3 4" xfId="31189"/>
    <cellStyle name="SAPBEXheaderItem 7 4" xfId="3170"/>
    <cellStyle name="SAPBEXheaderItem 7 4 2" xfId="13960"/>
    <cellStyle name="SAPBEXheaderItem 7 4 2 2" xfId="40380"/>
    <cellStyle name="SAPBEXheaderItem 7 4 3" xfId="23091"/>
    <cellStyle name="SAPBEXheaderItem 7 4 3 2" xfId="49505"/>
    <cellStyle name="SAPBEXheaderItem 7 4 4" xfId="29840"/>
    <cellStyle name="SAPBEXheaderItem 7 5" xfId="2872"/>
    <cellStyle name="SAPBEXheaderItem 7 5 2" xfId="13664"/>
    <cellStyle name="SAPBEXheaderItem 7 5 2 2" xfId="40084"/>
    <cellStyle name="SAPBEXheaderItem 7 5 3" xfId="26282"/>
    <cellStyle name="SAPBEXheaderItem 7 5 3 2" xfId="52696"/>
    <cellStyle name="SAPBEXheaderItem 7 5 4" xfId="29542"/>
    <cellStyle name="SAPBEXheaderItem 7 6" xfId="5732"/>
    <cellStyle name="SAPBEXheaderItem 7 6 2" xfId="16494"/>
    <cellStyle name="SAPBEXheaderItem 7 6 2 2" xfId="42912"/>
    <cellStyle name="SAPBEXheaderItem 7 6 3" xfId="28113"/>
    <cellStyle name="SAPBEXheaderItem 7 6 3 2" xfId="54527"/>
    <cellStyle name="SAPBEXheaderItem 7 6 4" xfId="32402"/>
    <cellStyle name="SAPBEXheaderItem 7 7" xfId="6627"/>
    <cellStyle name="SAPBEXheaderItem 7 7 2" xfId="22818"/>
    <cellStyle name="SAPBEXheaderItem 7 7 2 2" xfId="49232"/>
    <cellStyle name="SAPBEXheaderItem 7 7 3" xfId="33297"/>
    <cellStyle name="SAPBEXheaderItem 7 8" xfId="7478"/>
    <cellStyle name="SAPBEXheaderItem 7 8 2" xfId="18145"/>
    <cellStyle name="SAPBEXheaderItem 7 8 2 2" xfId="44561"/>
    <cellStyle name="SAPBEXheaderItem 7 8 3" xfId="27074"/>
    <cellStyle name="SAPBEXheaderItem 7 8 3 2" xfId="53488"/>
    <cellStyle name="SAPBEXheaderItem 7 8 4" xfId="34148"/>
    <cellStyle name="SAPBEXheaderItem 7 9" xfId="6855"/>
    <cellStyle name="SAPBEXheaderItem 7 9 2" xfId="17560"/>
    <cellStyle name="SAPBEXheaderItem 7 9 2 2" xfId="43977"/>
    <cellStyle name="SAPBEXheaderItem 7 9 3" xfId="23531"/>
    <cellStyle name="SAPBEXheaderItem 7 9 3 2" xfId="49945"/>
    <cellStyle name="SAPBEXheaderItem 7 9 4" xfId="33525"/>
    <cellStyle name="SAPBEXheaderItem 8" xfId="2373"/>
    <cellStyle name="SAPBEXheaderItem 8 2" xfId="10274"/>
    <cellStyle name="SAPBEXheaderItem 8 2 2" xfId="20934"/>
    <cellStyle name="SAPBEXheaderItem 8 2 2 2" xfId="47348"/>
    <cellStyle name="SAPBEXheaderItem 8 2 3" xfId="16994"/>
    <cellStyle name="SAPBEXheaderItem 8 2 3 2" xfId="43412"/>
    <cellStyle name="SAPBEXheaderItem 8 2 4" xfId="36770"/>
    <cellStyle name="SAPBEXheaderItem 9" xfId="3228"/>
    <cellStyle name="SAPBEXheaderItem 9 2" xfId="14018"/>
    <cellStyle name="SAPBEXheaderItem 9 2 2" xfId="40438"/>
    <cellStyle name="SAPBEXheaderItem 9 3" xfId="25294"/>
    <cellStyle name="SAPBEXheaderItem 9 3 2" xfId="51708"/>
    <cellStyle name="SAPBEXheaderItem 9 4" xfId="29898"/>
    <cellStyle name="SAPBEXheaderItem_0910 GSO Capex RRP - Final (Detail) v2 220710" xfId="1202"/>
    <cellStyle name="SAPBEXheaderText" xfId="1203"/>
    <cellStyle name="SAPBEXheaderText 10" xfId="4496"/>
    <cellStyle name="SAPBEXheaderText 10 2" xfId="15274"/>
    <cellStyle name="SAPBEXheaderText 10 2 2" xfId="41694"/>
    <cellStyle name="SAPBEXheaderText 10 3" xfId="28120"/>
    <cellStyle name="SAPBEXheaderText 10 3 2" xfId="54534"/>
    <cellStyle name="SAPBEXheaderText 10 4" xfId="31166"/>
    <cellStyle name="SAPBEXheaderText 11" xfId="5466"/>
    <cellStyle name="SAPBEXheaderText 11 2" xfId="16239"/>
    <cellStyle name="SAPBEXheaderText 11 2 2" xfId="42658"/>
    <cellStyle name="SAPBEXheaderText 11 3" xfId="28127"/>
    <cellStyle name="SAPBEXheaderText 11 3 2" xfId="54541"/>
    <cellStyle name="SAPBEXheaderText 11 4" xfId="32136"/>
    <cellStyle name="SAPBEXheaderText 12" xfId="6666"/>
    <cellStyle name="SAPBEXheaderText 12 2" xfId="24872"/>
    <cellStyle name="SAPBEXheaderText 12 2 2" xfId="51286"/>
    <cellStyle name="SAPBEXheaderText 12 3" xfId="33336"/>
    <cellStyle name="SAPBEXheaderText 13" xfId="6092"/>
    <cellStyle name="SAPBEXheaderText 13 2" xfId="16842"/>
    <cellStyle name="SAPBEXheaderText 13 2 2" xfId="43260"/>
    <cellStyle name="SAPBEXheaderText 13 3" xfId="24153"/>
    <cellStyle name="SAPBEXheaderText 13 3 2" xfId="50567"/>
    <cellStyle name="SAPBEXheaderText 13 4" xfId="32762"/>
    <cellStyle name="SAPBEXheaderText 14" xfId="16655"/>
    <cellStyle name="SAPBEXheaderText 14 2" xfId="43073"/>
    <cellStyle name="SAPBEXheaderText 15" xfId="22485"/>
    <cellStyle name="SAPBEXheaderText 15 2" xfId="48899"/>
    <cellStyle name="SAPBEXheaderText 2" xfId="1204"/>
    <cellStyle name="SAPBEXheaderText 3" xfId="1522"/>
    <cellStyle name="SAPBEXheaderText 3 10" xfId="12019"/>
    <cellStyle name="SAPBEXheaderText 3 10 2" xfId="38440"/>
    <cellStyle name="SAPBEXheaderText 3 11" xfId="23885"/>
    <cellStyle name="SAPBEXheaderText 3 11 2" xfId="50299"/>
    <cellStyle name="SAPBEXheaderText 3 2" xfId="3516"/>
    <cellStyle name="SAPBEXheaderText 3 2 2" xfId="8919"/>
    <cellStyle name="SAPBEXheaderText 3 2 2 2" xfId="19579"/>
    <cellStyle name="SAPBEXheaderText 3 2 2 2 2" xfId="45993"/>
    <cellStyle name="SAPBEXheaderText 3 2 2 3" xfId="14206"/>
    <cellStyle name="SAPBEXheaderText 3 2 2 3 2" xfId="40626"/>
    <cellStyle name="SAPBEXheaderText 3 2 2 4" xfId="35415"/>
    <cellStyle name="SAPBEXheaderText 3 2 3" xfId="10336"/>
    <cellStyle name="SAPBEXheaderText 3 2 3 2" xfId="20996"/>
    <cellStyle name="SAPBEXheaderText 3 2 3 2 2" xfId="47410"/>
    <cellStyle name="SAPBEXheaderText 3 2 3 3" xfId="28261"/>
    <cellStyle name="SAPBEXheaderText 3 2 3 3 2" xfId="54675"/>
    <cellStyle name="SAPBEXheaderText 3 2 3 4" xfId="36832"/>
    <cellStyle name="SAPBEXheaderText 3 2 4" xfId="8727"/>
    <cellStyle name="SAPBEXheaderText 3 2 4 2" xfId="19387"/>
    <cellStyle name="SAPBEXheaderText 3 2 4 2 2" xfId="45801"/>
    <cellStyle name="SAPBEXheaderText 3 2 4 3" xfId="17732"/>
    <cellStyle name="SAPBEXheaderText 3 2 4 3 2" xfId="44149"/>
    <cellStyle name="SAPBEXheaderText 3 2 4 4" xfId="35223"/>
    <cellStyle name="SAPBEXheaderText 3 2 5" xfId="14301"/>
    <cellStyle name="SAPBEXheaderText 3 2 5 2" xfId="40721"/>
    <cellStyle name="SAPBEXheaderText 3 2 6" xfId="27553"/>
    <cellStyle name="SAPBEXheaderText 3 2 6 2" xfId="53967"/>
    <cellStyle name="SAPBEXheaderText 3 2 7" xfId="30186"/>
    <cellStyle name="SAPBEXheaderText 3 3" xfId="2785"/>
    <cellStyle name="SAPBEXheaderText 3 3 2" xfId="9366"/>
    <cellStyle name="SAPBEXheaderText 3 3 2 2" xfId="20026"/>
    <cellStyle name="SAPBEXheaderText 3 3 2 2 2" xfId="46440"/>
    <cellStyle name="SAPBEXheaderText 3 3 2 3" xfId="12970"/>
    <cellStyle name="SAPBEXheaderText 3 3 2 3 2" xfId="39391"/>
    <cellStyle name="SAPBEXheaderText 3 3 2 4" xfId="35862"/>
    <cellStyle name="SAPBEXheaderText 3 3 3" xfId="13577"/>
    <cellStyle name="SAPBEXheaderText 3 3 3 2" xfId="39997"/>
    <cellStyle name="SAPBEXheaderText 3 3 4" xfId="25297"/>
    <cellStyle name="SAPBEXheaderText 3 3 4 2" xfId="51711"/>
    <cellStyle name="SAPBEXheaderText 3 3 5" xfId="29455"/>
    <cellStyle name="SAPBEXheaderText 3 4" xfId="5052"/>
    <cellStyle name="SAPBEXheaderText 3 4 2" xfId="10251"/>
    <cellStyle name="SAPBEXheaderText 3 4 2 2" xfId="20911"/>
    <cellStyle name="SAPBEXheaderText 3 4 2 2 2" xfId="47325"/>
    <cellStyle name="SAPBEXheaderText 3 4 2 3" xfId="12989"/>
    <cellStyle name="SAPBEXheaderText 3 4 2 3 2" xfId="39410"/>
    <cellStyle name="SAPBEXheaderText 3 4 2 4" xfId="36747"/>
    <cellStyle name="SAPBEXheaderText 3 4 3" xfId="15829"/>
    <cellStyle name="SAPBEXheaderText 3 4 3 2" xfId="42248"/>
    <cellStyle name="SAPBEXheaderText 3 4 4" xfId="26960"/>
    <cellStyle name="SAPBEXheaderText 3 4 4 2" xfId="53374"/>
    <cellStyle name="SAPBEXheaderText 3 4 5" xfId="31722"/>
    <cellStyle name="SAPBEXheaderText 3 5" xfId="3358"/>
    <cellStyle name="SAPBEXheaderText 3 5 2" xfId="14145"/>
    <cellStyle name="SAPBEXheaderText 3 5 2 2" xfId="40565"/>
    <cellStyle name="SAPBEXheaderText 3 5 3" xfId="25607"/>
    <cellStyle name="SAPBEXheaderText 3 5 3 2" xfId="52021"/>
    <cellStyle name="SAPBEXheaderText 3 5 4" xfId="30028"/>
    <cellStyle name="SAPBEXheaderText 3 6" xfId="5877"/>
    <cellStyle name="SAPBEXheaderText 3 6 2" xfId="16632"/>
    <cellStyle name="SAPBEXheaderText 3 6 2 2" xfId="43050"/>
    <cellStyle name="SAPBEXheaderText 3 6 3" xfId="28013"/>
    <cellStyle name="SAPBEXheaderText 3 6 3 2" xfId="54427"/>
    <cellStyle name="SAPBEXheaderText 3 6 4" xfId="32547"/>
    <cellStyle name="SAPBEXheaderText 3 7" xfId="2900"/>
    <cellStyle name="SAPBEXheaderText 3 7 2" xfId="26195"/>
    <cellStyle name="SAPBEXheaderText 3 7 2 2" xfId="52609"/>
    <cellStyle name="SAPBEXheaderText 3 7 3" xfId="29570"/>
    <cellStyle name="SAPBEXheaderText 3 8" xfId="7231"/>
    <cellStyle name="SAPBEXheaderText 3 8 2" xfId="17898"/>
    <cellStyle name="SAPBEXheaderText 3 8 2 2" xfId="44315"/>
    <cellStyle name="SAPBEXheaderText 3 8 3" xfId="24842"/>
    <cellStyle name="SAPBEXheaderText 3 8 3 2" xfId="51256"/>
    <cellStyle name="SAPBEXheaderText 3 8 4" xfId="33901"/>
    <cellStyle name="SAPBEXheaderText 3 9" xfId="7662"/>
    <cellStyle name="SAPBEXheaderText 3 9 2" xfId="18329"/>
    <cellStyle name="SAPBEXheaderText 3 9 2 2" xfId="44745"/>
    <cellStyle name="SAPBEXheaderText 3 9 3" xfId="23233"/>
    <cellStyle name="SAPBEXheaderText 3 9 3 2" xfId="49647"/>
    <cellStyle name="SAPBEXheaderText 3 9 4" xfId="34332"/>
    <cellStyle name="SAPBEXheaderText 4" xfId="1635"/>
    <cellStyle name="SAPBEXheaderText 4 10" xfId="11928"/>
    <cellStyle name="SAPBEXheaderText 4 10 2" xfId="38349"/>
    <cellStyle name="SAPBEXheaderText 4 11" xfId="22482"/>
    <cellStyle name="SAPBEXheaderText 4 11 2" xfId="48896"/>
    <cellStyle name="SAPBEXheaderText 4 2" xfId="3628"/>
    <cellStyle name="SAPBEXheaderText 4 2 2" xfId="9086"/>
    <cellStyle name="SAPBEXheaderText 4 2 2 2" xfId="19746"/>
    <cellStyle name="SAPBEXheaderText 4 2 2 2 2" xfId="46160"/>
    <cellStyle name="SAPBEXheaderText 4 2 2 3" xfId="27968"/>
    <cellStyle name="SAPBEXheaderText 4 2 2 3 2" xfId="54382"/>
    <cellStyle name="SAPBEXheaderText 4 2 2 4" xfId="35582"/>
    <cellStyle name="SAPBEXheaderText 4 2 3" xfId="10070"/>
    <cellStyle name="SAPBEXheaderText 4 2 3 2" xfId="20730"/>
    <cellStyle name="SAPBEXheaderText 4 2 3 2 2" xfId="47144"/>
    <cellStyle name="SAPBEXheaderText 4 2 3 3" xfId="25884"/>
    <cellStyle name="SAPBEXheaderText 4 2 3 3 2" xfId="52298"/>
    <cellStyle name="SAPBEXheaderText 4 2 3 4" xfId="36566"/>
    <cellStyle name="SAPBEXheaderText 4 2 4" xfId="8637"/>
    <cellStyle name="SAPBEXheaderText 4 2 4 2" xfId="19297"/>
    <cellStyle name="SAPBEXheaderText 4 2 4 2 2" xfId="45711"/>
    <cellStyle name="SAPBEXheaderText 4 2 4 3" xfId="12567"/>
    <cellStyle name="SAPBEXheaderText 4 2 4 3 2" xfId="38988"/>
    <cellStyle name="SAPBEXheaderText 4 2 4 4" xfId="35133"/>
    <cellStyle name="SAPBEXheaderText 4 2 5" xfId="14413"/>
    <cellStyle name="SAPBEXheaderText 4 2 5 2" xfId="40833"/>
    <cellStyle name="SAPBEXheaderText 4 2 6" xfId="28058"/>
    <cellStyle name="SAPBEXheaderText 4 2 6 2" xfId="54472"/>
    <cellStyle name="SAPBEXheaderText 4 2 7" xfId="30298"/>
    <cellStyle name="SAPBEXheaderText 4 3" xfId="4108"/>
    <cellStyle name="SAPBEXheaderText 4 3 2" xfId="9455"/>
    <cellStyle name="SAPBEXheaderText 4 3 2 2" xfId="20115"/>
    <cellStyle name="SAPBEXheaderText 4 3 2 2 2" xfId="46529"/>
    <cellStyle name="SAPBEXheaderText 4 3 2 3" xfId="25914"/>
    <cellStyle name="SAPBEXheaderText 4 3 2 3 2" xfId="52328"/>
    <cellStyle name="SAPBEXheaderText 4 3 2 4" xfId="35951"/>
    <cellStyle name="SAPBEXheaderText 4 3 3" xfId="14890"/>
    <cellStyle name="SAPBEXheaderText 4 3 3 2" xfId="41310"/>
    <cellStyle name="SAPBEXheaderText 4 3 4" xfId="27360"/>
    <cellStyle name="SAPBEXheaderText 4 3 4 2" xfId="53774"/>
    <cellStyle name="SAPBEXheaderText 4 3 5" xfId="30778"/>
    <cellStyle name="SAPBEXheaderText 4 4" xfId="3973"/>
    <cellStyle name="SAPBEXheaderText 4 4 2" xfId="10004"/>
    <cellStyle name="SAPBEXheaderText 4 4 2 2" xfId="20664"/>
    <cellStyle name="SAPBEXheaderText 4 4 2 2 2" xfId="47078"/>
    <cellStyle name="SAPBEXheaderText 4 4 2 3" xfId="27543"/>
    <cellStyle name="SAPBEXheaderText 4 4 2 3 2" xfId="53957"/>
    <cellStyle name="SAPBEXheaderText 4 4 2 4" xfId="36500"/>
    <cellStyle name="SAPBEXheaderText 4 4 3" xfId="14756"/>
    <cellStyle name="SAPBEXheaderText 4 4 3 2" xfId="41176"/>
    <cellStyle name="SAPBEXheaderText 4 4 4" xfId="27687"/>
    <cellStyle name="SAPBEXheaderText 4 4 4 2" xfId="54101"/>
    <cellStyle name="SAPBEXheaderText 4 4 5" xfId="30643"/>
    <cellStyle name="SAPBEXheaderText 4 5" xfId="2809"/>
    <cellStyle name="SAPBEXheaderText 4 5 2" xfId="13601"/>
    <cellStyle name="SAPBEXheaderText 4 5 2 2" xfId="40021"/>
    <cellStyle name="SAPBEXheaderText 4 5 3" xfId="26988"/>
    <cellStyle name="SAPBEXheaderText 4 5 3 2" xfId="53402"/>
    <cellStyle name="SAPBEXheaderText 4 5 4" xfId="29479"/>
    <cellStyle name="SAPBEXheaderText 4 6" xfId="6055"/>
    <cellStyle name="SAPBEXheaderText 4 6 2" xfId="16806"/>
    <cellStyle name="SAPBEXheaderText 4 6 2 2" xfId="43224"/>
    <cellStyle name="SAPBEXheaderText 4 6 3" xfId="26948"/>
    <cellStyle name="SAPBEXheaderText 4 6 3 2" xfId="53362"/>
    <cellStyle name="SAPBEXheaderText 4 6 4" xfId="32725"/>
    <cellStyle name="SAPBEXheaderText 4 7" xfId="6639"/>
    <cellStyle name="SAPBEXheaderText 4 7 2" xfId="11341"/>
    <cellStyle name="SAPBEXheaderText 4 7 2 2" xfId="37762"/>
    <cellStyle name="SAPBEXheaderText 4 7 3" xfId="33309"/>
    <cellStyle name="SAPBEXheaderText 4 8" xfId="5928"/>
    <cellStyle name="SAPBEXheaderText 4 8 2" xfId="16680"/>
    <cellStyle name="SAPBEXheaderText 4 8 2 2" xfId="43098"/>
    <cellStyle name="SAPBEXheaderText 4 8 3" xfId="27063"/>
    <cellStyle name="SAPBEXheaderText 4 8 3 2" xfId="53477"/>
    <cellStyle name="SAPBEXheaderText 4 8 4" xfId="32598"/>
    <cellStyle name="SAPBEXheaderText 4 9" xfId="7784"/>
    <cellStyle name="SAPBEXheaderText 4 9 2" xfId="18451"/>
    <cellStyle name="SAPBEXheaderText 4 9 2 2" xfId="44866"/>
    <cellStyle name="SAPBEXheaderText 4 9 3" xfId="22118"/>
    <cellStyle name="SAPBEXheaderText 4 9 3 2" xfId="48532"/>
    <cellStyle name="SAPBEXheaderText 4 9 4" xfId="34454"/>
    <cellStyle name="SAPBEXheaderText 5" xfId="1894"/>
    <cellStyle name="SAPBEXheaderText 5 10" xfId="11686"/>
    <cellStyle name="SAPBEXheaderText 5 10 2" xfId="38107"/>
    <cellStyle name="SAPBEXheaderText 5 11" xfId="27412"/>
    <cellStyle name="SAPBEXheaderText 5 11 2" xfId="53826"/>
    <cellStyle name="SAPBEXheaderText 5 2" xfId="3871"/>
    <cellStyle name="SAPBEXheaderText 5 2 2" xfId="9254"/>
    <cellStyle name="SAPBEXheaderText 5 2 2 2" xfId="19914"/>
    <cellStyle name="SAPBEXheaderText 5 2 2 2 2" xfId="46328"/>
    <cellStyle name="SAPBEXheaderText 5 2 2 3" xfId="12094"/>
    <cellStyle name="SAPBEXheaderText 5 2 2 3 2" xfId="38515"/>
    <cellStyle name="SAPBEXheaderText 5 2 2 4" xfId="35750"/>
    <cellStyle name="SAPBEXheaderText 5 2 3" xfId="14654"/>
    <cellStyle name="SAPBEXheaderText 5 2 3 2" xfId="41074"/>
    <cellStyle name="SAPBEXheaderText 5 2 4" xfId="24638"/>
    <cellStyle name="SAPBEXheaderText 5 2 4 2" xfId="51052"/>
    <cellStyle name="SAPBEXheaderText 5 2 5" xfId="30541"/>
    <cellStyle name="SAPBEXheaderText 5 3" xfId="4598"/>
    <cellStyle name="SAPBEXheaderText 5 3 2" xfId="10058"/>
    <cellStyle name="SAPBEXheaderText 5 3 2 2" xfId="20718"/>
    <cellStyle name="SAPBEXheaderText 5 3 2 2 2" xfId="47132"/>
    <cellStyle name="SAPBEXheaderText 5 3 2 3" xfId="12488"/>
    <cellStyle name="SAPBEXheaderText 5 3 2 3 2" xfId="38909"/>
    <cellStyle name="SAPBEXheaderText 5 3 2 4" xfId="36554"/>
    <cellStyle name="SAPBEXheaderText 5 3 3" xfId="15376"/>
    <cellStyle name="SAPBEXheaderText 5 3 3 2" xfId="41796"/>
    <cellStyle name="SAPBEXheaderText 5 3 4" xfId="26590"/>
    <cellStyle name="SAPBEXheaderText 5 3 4 2" xfId="53004"/>
    <cellStyle name="SAPBEXheaderText 5 3 5" xfId="31268"/>
    <cellStyle name="SAPBEXheaderText 5 4" xfId="4425"/>
    <cellStyle name="SAPBEXheaderText 5 4 2" xfId="15203"/>
    <cellStyle name="SAPBEXheaderText 5 4 2 2" xfId="41623"/>
    <cellStyle name="SAPBEXheaderText 5 4 3" xfId="25260"/>
    <cellStyle name="SAPBEXheaderText 5 4 3 2" xfId="51674"/>
    <cellStyle name="SAPBEXheaderText 5 4 4" xfId="31095"/>
    <cellStyle name="SAPBEXheaderText 5 5" xfId="5792"/>
    <cellStyle name="SAPBEXheaderText 5 5 2" xfId="16551"/>
    <cellStyle name="SAPBEXheaderText 5 5 2 2" xfId="42969"/>
    <cellStyle name="SAPBEXheaderText 5 5 3" xfId="25572"/>
    <cellStyle name="SAPBEXheaderText 5 5 3 2" xfId="51986"/>
    <cellStyle name="SAPBEXheaderText 5 5 4" xfId="32462"/>
    <cellStyle name="SAPBEXheaderText 5 6" xfId="6395"/>
    <cellStyle name="SAPBEXheaderText 5 6 2" xfId="17131"/>
    <cellStyle name="SAPBEXheaderText 5 6 2 2" xfId="43549"/>
    <cellStyle name="SAPBEXheaderText 5 6 3" xfId="18752"/>
    <cellStyle name="SAPBEXheaderText 5 6 3 2" xfId="45166"/>
    <cellStyle name="SAPBEXheaderText 5 6 4" xfId="33065"/>
    <cellStyle name="SAPBEXheaderText 5 7" xfId="7010"/>
    <cellStyle name="SAPBEXheaderText 5 7 2" xfId="25730"/>
    <cellStyle name="SAPBEXheaderText 5 7 2 2" xfId="52144"/>
    <cellStyle name="SAPBEXheaderText 5 7 3" xfId="33680"/>
    <cellStyle name="SAPBEXheaderText 5 8" xfId="7557"/>
    <cellStyle name="SAPBEXheaderText 5 8 2" xfId="18224"/>
    <cellStyle name="SAPBEXheaderText 5 8 2 2" xfId="44640"/>
    <cellStyle name="SAPBEXheaderText 5 8 3" xfId="25365"/>
    <cellStyle name="SAPBEXheaderText 5 8 3 2" xfId="51779"/>
    <cellStyle name="SAPBEXheaderText 5 8 4" xfId="34227"/>
    <cellStyle name="SAPBEXheaderText 5 9" xfId="7265"/>
    <cellStyle name="SAPBEXheaderText 5 9 2" xfId="17932"/>
    <cellStyle name="SAPBEXheaderText 5 9 2 2" xfId="44349"/>
    <cellStyle name="SAPBEXheaderText 5 9 3" xfId="24282"/>
    <cellStyle name="SAPBEXheaderText 5 9 3 2" xfId="50696"/>
    <cellStyle name="SAPBEXheaderText 5 9 4" xfId="33935"/>
    <cellStyle name="SAPBEXheaderText 6" xfId="2080"/>
    <cellStyle name="SAPBEXheaderText 6 10" xfId="11520"/>
    <cellStyle name="SAPBEXheaderText 6 10 2" xfId="37941"/>
    <cellStyle name="SAPBEXheaderText 6 11" xfId="23874"/>
    <cellStyle name="SAPBEXheaderText 6 11 2" xfId="50288"/>
    <cellStyle name="SAPBEXheaderText 6 2" xfId="4045"/>
    <cellStyle name="SAPBEXheaderText 6 2 2" xfId="9862"/>
    <cellStyle name="SAPBEXheaderText 6 2 2 2" xfId="20522"/>
    <cellStyle name="SAPBEXheaderText 6 2 2 2 2" xfId="46936"/>
    <cellStyle name="SAPBEXheaderText 6 2 2 3" xfId="25815"/>
    <cellStyle name="SAPBEXheaderText 6 2 2 3 2" xfId="52229"/>
    <cellStyle name="SAPBEXheaderText 6 2 2 4" xfId="36358"/>
    <cellStyle name="SAPBEXheaderText 6 2 3" xfId="14827"/>
    <cellStyle name="SAPBEXheaderText 6 2 3 2" xfId="41247"/>
    <cellStyle name="SAPBEXheaderText 6 2 4" xfId="22458"/>
    <cellStyle name="SAPBEXheaderText 6 2 4 2" xfId="48872"/>
    <cellStyle name="SAPBEXheaderText 6 2 5" xfId="30715"/>
    <cellStyle name="SAPBEXheaderText 6 3" xfId="4773"/>
    <cellStyle name="SAPBEXheaderText 6 3 2" xfId="10097"/>
    <cellStyle name="SAPBEXheaderText 6 3 2 2" xfId="20757"/>
    <cellStyle name="SAPBEXheaderText 6 3 2 2 2" xfId="47171"/>
    <cellStyle name="SAPBEXheaderText 6 3 2 3" xfId="27746"/>
    <cellStyle name="SAPBEXheaderText 6 3 2 3 2" xfId="54160"/>
    <cellStyle name="SAPBEXheaderText 6 3 2 4" xfId="36593"/>
    <cellStyle name="SAPBEXheaderText 6 3 3" xfId="15550"/>
    <cellStyle name="SAPBEXheaderText 6 3 3 2" xfId="41970"/>
    <cellStyle name="SAPBEXheaderText 6 3 4" xfId="27143"/>
    <cellStyle name="SAPBEXheaderText 6 3 4 2" xfId="53557"/>
    <cellStyle name="SAPBEXheaderText 6 3 5" xfId="31443"/>
    <cellStyle name="SAPBEXheaderText 6 4" xfId="5353"/>
    <cellStyle name="SAPBEXheaderText 6 4 2" xfId="16126"/>
    <cellStyle name="SAPBEXheaderText 6 4 2 2" xfId="42545"/>
    <cellStyle name="SAPBEXheaderText 6 4 3" xfId="23276"/>
    <cellStyle name="SAPBEXheaderText 6 4 3 2" xfId="49690"/>
    <cellStyle name="SAPBEXheaderText 6 4 4" xfId="32023"/>
    <cellStyle name="SAPBEXheaderText 6 5" xfId="5960"/>
    <cellStyle name="SAPBEXheaderText 6 5 2" xfId="16712"/>
    <cellStyle name="SAPBEXheaderText 6 5 2 2" xfId="43130"/>
    <cellStyle name="SAPBEXheaderText 6 5 3" xfId="26911"/>
    <cellStyle name="SAPBEXheaderText 6 5 3 2" xfId="53325"/>
    <cellStyle name="SAPBEXheaderText 6 5 4" xfId="32630"/>
    <cellStyle name="SAPBEXheaderText 6 6" xfId="6560"/>
    <cellStyle name="SAPBEXheaderText 6 6 2" xfId="17285"/>
    <cellStyle name="SAPBEXheaderText 6 6 2 2" xfId="43703"/>
    <cellStyle name="SAPBEXheaderText 6 6 3" xfId="22390"/>
    <cellStyle name="SAPBEXheaderText 6 6 3 2" xfId="48804"/>
    <cellStyle name="SAPBEXheaderText 6 6 4" xfId="33230"/>
    <cellStyle name="SAPBEXheaderText 6 7" xfId="7132"/>
    <cellStyle name="SAPBEXheaderText 6 7 2" xfId="27389"/>
    <cellStyle name="SAPBEXheaderText 6 7 2 2" xfId="53803"/>
    <cellStyle name="SAPBEXheaderText 6 7 3" xfId="33802"/>
    <cellStyle name="SAPBEXheaderText 6 8" xfId="7691"/>
    <cellStyle name="SAPBEXheaderText 6 8 2" xfId="18358"/>
    <cellStyle name="SAPBEXheaderText 6 8 2 2" xfId="44774"/>
    <cellStyle name="SAPBEXheaderText 6 8 3" xfId="27494"/>
    <cellStyle name="SAPBEXheaderText 6 8 3 2" xfId="53908"/>
    <cellStyle name="SAPBEXheaderText 6 8 4" xfId="34361"/>
    <cellStyle name="SAPBEXheaderText 6 9" xfId="7843"/>
    <cellStyle name="SAPBEXheaderText 6 9 2" xfId="18510"/>
    <cellStyle name="SAPBEXheaderText 6 9 2 2" xfId="44925"/>
    <cellStyle name="SAPBEXheaderText 6 9 3" xfId="22117"/>
    <cellStyle name="SAPBEXheaderText 6 9 3 2" xfId="48531"/>
    <cellStyle name="SAPBEXheaderText 6 9 4" xfId="34513"/>
    <cellStyle name="SAPBEXheaderText 7" xfId="1816"/>
    <cellStyle name="SAPBEXheaderText 7 10" xfId="11764"/>
    <cellStyle name="SAPBEXheaderText 7 10 2" xfId="38185"/>
    <cellStyle name="SAPBEXheaderText 7 11" xfId="27620"/>
    <cellStyle name="SAPBEXheaderText 7 11 2" xfId="54034"/>
    <cellStyle name="SAPBEXheaderText 7 2" xfId="3793"/>
    <cellStyle name="SAPBEXheaderText 7 2 2" xfId="14576"/>
    <cellStyle name="SAPBEXheaderText 7 2 2 2" xfId="40996"/>
    <cellStyle name="SAPBEXheaderText 7 2 3" xfId="23289"/>
    <cellStyle name="SAPBEXheaderText 7 2 3 2" xfId="49703"/>
    <cellStyle name="SAPBEXheaderText 7 2 4" xfId="30463"/>
    <cellStyle name="SAPBEXheaderText 7 3" xfId="4520"/>
    <cellStyle name="SAPBEXheaderText 7 3 2" xfId="15298"/>
    <cellStyle name="SAPBEXheaderText 7 3 2 2" xfId="41718"/>
    <cellStyle name="SAPBEXheaderText 7 3 3" xfId="24082"/>
    <cellStyle name="SAPBEXheaderText 7 3 3 2" xfId="50496"/>
    <cellStyle name="SAPBEXheaderText 7 3 4" xfId="31190"/>
    <cellStyle name="SAPBEXheaderText 7 4" xfId="3171"/>
    <cellStyle name="SAPBEXheaderText 7 4 2" xfId="13961"/>
    <cellStyle name="SAPBEXheaderText 7 4 2 2" xfId="40381"/>
    <cellStyle name="SAPBEXheaderText 7 4 3" xfId="24434"/>
    <cellStyle name="SAPBEXheaderText 7 4 3 2" xfId="50848"/>
    <cellStyle name="SAPBEXheaderText 7 4 4" xfId="29841"/>
    <cellStyle name="SAPBEXheaderText 7 5" xfId="4341"/>
    <cellStyle name="SAPBEXheaderText 7 5 2" xfId="15119"/>
    <cellStyle name="SAPBEXheaderText 7 5 2 2" xfId="41539"/>
    <cellStyle name="SAPBEXheaderText 7 5 3" xfId="24222"/>
    <cellStyle name="SAPBEXheaderText 7 5 3 2" xfId="50636"/>
    <cellStyle name="SAPBEXheaderText 7 5 4" xfId="31011"/>
    <cellStyle name="SAPBEXheaderText 7 6" xfId="5733"/>
    <cellStyle name="SAPBEXheaderText 7 6 2" xfId="16495"/>
    <cellStyle name="SAPBEXheaderText 7 6 2 2" xfId="42913"/>
    <cellStyle name="SAPBEXheaderText 7 6 3" xfId="27010"/>
    <cellStyle name="SAPBEXheaderText 7 6 3 2" xfId="53424"/>
    <cellStyle name="SAPBEXheaderText 7 6 4" xfId="32403"/>
    <cellStyle name="SAPBEXheaderText 7 7" xfId="6338"/>
    <cellStyle name="SAPBEXheaderText 7 7 2" xfId="23921"/>
    <cellStyle name="SAPBEXheaderText 7 7 2 2" xfId="50335"/>
    <cellStyle name="SAPBEXheaderText 7 7 3" xfId="33008"/>
    <cellStyle name="SAPBEXheaderText 7 8" xfId="7479"/>
    <cellStyle name="SAPBEXheaderText 7 8 2" xfId="18146"/>
    <cellStyle name="SAPBEXheaderText 7 8 2 2" xfId="44562"/>
    <cellStyle name="SAPBEXheaderText 7 8 3" xfId="22122"/>
    <cellStyle name="SAPBEXheaderText 7 8 3 2" xfId="48536"/>
    <cellStyle name="SAPBEXheaderText 7 8 4" xfId="34149"/>
    <cellStyle name="SAPBEXheaderText 7 9" xfId="7245"/>
    <cellStyle name="SAPBEXheaderText 7 9 2" xfId="17912"/>
    <cellStyle name="SAPBEXheaderText 7 9 2 2" xfId="44329"/>
    <cellStyle name="SAPBEXheaderText 7 9 3" xfId="26136"/>
    <cellStyle name="SAPBEXheaderText 7 9 3 2" xfId="52550"/>
    <cellStyle name="SAPBEXheaderText 7 9 4" xfId="33915"/>
    <cellStyle name="SAPBEXheaderText 8" xfId="2374"/>
    <cellStyle name="SAPBEXheaderText 8 2" xfId="10142"/>
    <cellStyle name="SAPBEXheaderText 8 2 2" xfId="20802"/>
    <cellStyle name="SAPBEXheaderText 8 2 2 2" xfId="47216"/>
    <cellStyle name="SAPBEXheaderText 8 2 3" xfId="17757"/>
    <cellStyle name="SAPBEXheaderText 8 2 3 2" xfId="44174"/>
    <cellStyle name="SAPBEXheaderText 8 2 4" xfId="36638"/>
    <cellStyle name="SAPBEXheaderText 9" xfId="3230"/>
    <cellStyle name="SAPBEXheaderText 9 2" xfId="14020"/>
    <cellStyle name="SAPBEXheaderText 9 2 2" xfId="40440"/>
    <cellStyle name="SAPBEXheaderText 9 3" xfId="25117"/>
    <cellStyle name="SAPBEXheaderText 9 3 2" xfId="51531"/>
    <cellStyle name="SAPBEXheaderText 9 4" xfId="29900"/>
    <cellStyle name="SAPBEXheaderText_0910 GSO Capex RRP - Final (Detail) v2 220710" xfId="1205"/>
    <cellStyle name="SAPBEXHLevel0" xfId="1206"/>
    <cellStyle name="SAPBEXHLevel0 10" xfId="5775"/>
    <cellStyle name="SAPBEXHLevel0 10 2" xfId="9610"/>
    <cellStyle name="SAPBEXHLevel0 10 2 2" xfId="20270"/>
    <cellStyle name="SAPBEXHLevel0 10 2 2 2" xfId="46684"/>
    <cellStyle name="SAPBEXHLevel0 10 2 3" xfId="12531"/>
    <cellStyle name="SAPBEXHLevel0 10 2 3 2" xfId="38952"/>
    <cellStyle name="SAPBEXHLevel0 10 2 4" xfId="36106"/>
    <cellStyle name="SAPBEXHLevel0 10 3" xfId="16534"/>
    <cellStyle name="SAPBEXHLevel0 10 3 2" xfId="42952"/>
    <cellStyle name="SAPBEXHLevel0 10 4" xfId="25794"/>
    <cellStyle name="SAPBEXHLevel0 10 4 2" xfId="52208"/>
    <cellStyle name="SAPBEXHLevel0 10 5" xfId="32445"/>
    <cellStyle name="SAPBEXHLevel0 11" xfId="6250"/>
    <cellStyle name="SAPBEXHLevel0 11 2" xfId="21963"/>
    <cellStyle name="SAPBEXHLevel0 11 2 2" xfId="48377"/>
    <cellStyle name="SAPBEXHLevel0 11 3" xfId="32920"/>
    <cellStyle name="SAPBEXHLevel0 12" xfId="7376"/>
    <cellStyle name="SAPBEXHLevel0 12 2" xfId="18043"/>
    <cellStyle name="SAPBEXHLevel0 12 2 2" xfId="44459"/>
    <cellStyle name="SAPBEXHLevel0 12 3" xfId="28078"/>
    <cellStyle name="SAPBEXHLevel0 12 3 2" xfId="54492"/>
    <cellStyle name="SAPBEXHLevel0 12 4" xfId="34046"/>
    <cellStyle name="SAPBEXHLevel0 13" xfId="8266"/>
    <cellStyle name="SAPBEXHLevel0 13 2" xfId="18927"/>
    <cellStyle name="SAPBEXHLevel0 13 2 2" xfId="45341"/>
    <cellStyle name="SAPBEXHLevel0 13 3" xfId="11196"/>
    <cellStyle name="SAPBEXHLevel0 13 3 2" xfId="37617"/>
    <cellStyle name="SAPBEXHLevel0 13 4" xfId="34779"/>
    <cellStyle name="SAPBEXHLevel0 14" xfId="13769"/>
    <cellStyle name="SAPBEXHLevel0 14 2" xfId="40189"/>
    <cellStyle name="SAPBEXHLevel0 15" xfId="25638"/>
    <cellStyle name="SAPBEXHLevel0 15 2" xfId="52052"/>
    <cellStyle name="SAPBEXHLevel0 2" xfId="1207"/>
    <cellStyle name="SAPBEXHLevel0 2 10" xfId="5778"/>
    <cellStyle name="SAPBEXHLevel0 2 10 2" xfId="16537"/>
    <cellStyle name="SAPBEXHLevel0 2 10 2 2" xfId="42955"/>
    <cellStyle name="SAPBEXHLevel0 2 10 3" xfId="24463"/>
    <cellStyle name="SAPBEXHLevel0 2 10 3 2" xfId="50877"/>
    <cellStyle name="SAPBEXHLevel0 2 10 4" xfId="32448"/>
    <cellStyle name="SAPBEXHLevel0 2 11" xfId="5483"/>
    <cellStyle name="SAPBEXHLevel0 2 11 2" xfId="22346"/>
    <cellStyle name="SAPBEXHLevel0 2 11 2 2" xfId="48760"/>
    <cellStyle name="SAPBEXHLevel0 2 11 3" xfId="32153"/>
    <cellStyle name="SAPBEXHLevel0 2 12" xfId="12518"/>
    <cellStyle name="SAPBEXHLevel0 2 12 2" xfId="38939"/>
    <cellStyle name="SAPBEXHLevel0 2 13" xfId="12112"/>
    <cellStyle name="SAPBEXHLevel0 2 13 2" xfId="38533"/>
    <cellStyle name="SAPBEXHLevel0 2 2" xfId="1524"/>
    <cellStyle name="SAPBEXHLevel0 2 2 10" xfId="8416"/>
    <cellStyle name="SAPBEXHLevel0 2 2 10 2" xfId="19076"/>
    <cellStyle name="SAPBEXHLevel0 2 2 10 2 2" xfId="45490"/>
    <cellStyle name="SAPBEXHLevel0 2 2 10 3" xfId="17811"/>
    <cellStyle name="SAPBEXHLevel0 2 2 10 3 2" xfId="44228"/>
    <cellStyle name="SAPBEXHLevel0 2 2 10 4" xfId="34912"/>
    <cellStyle name="SAPBEXHLevel0 2 2 11" xfId="12017"/>
    <cellStyle name="SAPBEXHLevel0 2 2 11 2" xfId="38438"/>
    <cellStyle name="SAPBEXHLevel0 2 2 12" xfId="23448"/>
    <cellStyle name="SAPBEXHLevel0 2 2 12 2" xfId="49862"/>
    <cellStyle name="SAPBEXHLevel0 2 2 2" xfId="3518"/>
    <cellStyle name="SAPBEXHLevel0 2 2 2 2" xfId="9006"/>
    <cellStyle name="SAPBEXHLevel0 2 2 2 2 2" xfId="19666"/>
    <cellStyle name="SAPBEXHLevel0 2 2 2 2 2 2" xfId="46080"/>
    <cellStyle name="SAPBEXHLevel0 2 2 2 2 3" xfId="17354"/>
    <cellStyle name="SAPBEXHLevel0 2 2 2 2 3 2" xfId="43772"/>
    <cellStyle name="SAPBEXHLevel0 2 2 2 2 4" xfId="35502"/>
    <cellStyle name="SAPBEXHLevel0 2 2 2 3" xfId="10367"/>
    <cellStyle name="SAPBEXHLevel0 2 2 2 3 2" xfId="21027"/>
    <cellStyle name="SAPBEXHLevel0 2 2 2 3 2 2" xfId="47441"/>
    <cellStyle name="SAPBEXHLevel0 2 2 2 3 3" xfId="28292"/>
    <cellStyle name="SAPBEXHLevel0 2 2 2 3 3 2" xfId="54706"/>
    <cellStyle name="SAPBEXHLevel0 2 2 2 3 4" xfId="36863"/>
    <cellStyle name="SAPBEXHLevel0 2 2 2 4" xfId="8729"/>
    <cellStyle name="SAPBEXHLevel0 2 2 2 4 2" xfId="19389"/>
    <cellStyle name="SAPBEXHLevel0 2 2 2 4 2 2" xfId="45803"/>
    <cellStyle name="SAPBEXHLevel0 2 2 2 4 3" xfId="16651"/>
    <cellStyle name="SAPBEXHLevel0 2 2 2 4 3 2" xfId="43069"/>
    <cellStyle name="SAPBEXHLevel0 2 2 2 4 4" xfId="35225"/>
    <cellStyle name="SAPBEXHLevel0 2 2 2 5" xfId="14303"/>
    <cellStyle name="SAPBEXHLevel0 2 2 2 5 2" xfId="40723"/>
    <cellStyle name="SAPBEXHLevel0 2 2 2 6" xfId="26748"/>
    <cellStyle name="SAPBEXHLevel0 2 2 2 6 2" xfId="53162"/>
    <cellStyle name="SAPBEXHLevel0 2 2 2 7" xfId="30188"/>
    <cellStyle name="SAPBEXHLevel0 2 2 3" xfId="2784"/>
    <cellStyle name="SAPBEXHLevel0 2 2 3 2" xfId="9364"/>
    <cellStyle name="SAPBEXHLevel0 2 2 3 2 2" xfId="20024"/>
    <cellStyle name="SAPBEXHLevel0 2 2 3 2 2 2" xfId="46438"/>
    <cellStyle name="SAPBEXHLevel0 2 2 3 2 3" xfId="11571"/>
    <cellStyle name="SAPBEXHLevel0 2 2 3 2 3 2" xfId="37992"/>
    <cellStyle name="SAPBEXHLevel0 2 2 3 2 4" xfId="35860"/>
    <cellStyle name="SAPBEXHLevel0 2 2 3 3" xfId="13576"/>
    <cellStyle name="SAPBEXHLevel0 2 2 3 3 2" xfId="39996"/>
    <cellStyle name="SAPBEXHLevel0 2 2 3 4" xfId="26281"/>
    <cellStyle name="SAPBEXHLevel0 2 2 3 4 2" xfId="52695"/>
    <cellStyle name="SAPBEXHLevel0 2 2 3 5" xfId="29454"/>
    <cellStyle name="SAPBEXHLevel0 2 2 4" xfId="4697"/>
    <cellStyle name="SAPBEXHLevel0 2 2 4 2" xfId="10280"/>
    <cellStyle name="SAPBEXHLevel0 2 2 4 2 2" xfId="20940"/>
    <cellStyle name="SAPBEXHLevel0 2 2 4 2 2 2" xfId="47354"/>
    <cellStyle name="SAPBEXHLevel0 2 2 4 2 3" xfId="17765"/>
    <cellStyle name="SAPBEXHLevel0 2 2 4 2 3 2" xfId="44182"/>
    <cellStyle name="SAPBEXHLevel0 2 2 4 2 4" xfId="36776"/>
    <cellStyle name="SAPBEXHLevel0 2 2 4 3" xfId="15474"/>
    <cellStyle name="SAPBEXHLevel0 2 2 4 3 2" xfId="41894"/>
    <cellStyle name="SAPBEXHLevel0 2 2 4 4" xfId="27219"/>
    <cellStyle name="SAPBEXHLevel0 2 2 4 4 2" xfId="53633"/>
    <cellStyle name="SAPBEXHLevel0 2 2 4 5" xfId="31367"/>
    <cellStyle name="SAPBEXHLevel0 2 2 5" xfId="243"/>
    <cellStyle name="SAPBEXHLevel0 2 2 5 2" xfId="11306"/>
    <cellStyle name="SAPBEXHLevel0 2 2 5 2 2" xfId="37727"/>
    <cellStyle name="SAPBEXHLevel0 2 2 5 3" xfId="23199"/>
    <cellStyle name="SAPBEXHLevel0 2 2 5 3 2" xfId="49613"/>
    <cellStyle name="SAPBEXHLevel0 2 2 5 4" xfId="28751"/>
    <cellStyle name="SAPBEXHLevel0 2 2 6" xfId="5167"/>
    <cellStyle name="SAPBEXHLevel0 2 2 6 2" xfId="15944"/>
    <cellStyle name="SAPBEXHLevel0 2 2 6 2 2" xfId="42363"/>
    <cellStyle name="SAPBEXHLevel0 2 2 6 3" xfId="24924"/>
    <cellStyle name="SAPBEXHLevel0 2 2 6 3 2" xfId="51338"/>
    <cellStyle name="SAPBEXHLevel0 2 2 6 4" xfId="31837"/>
    <cellStyle name="SAPBEXHLevel0 2 2 7" xfId="5707"/>
    <cellStyle name="SAPBEXHLevel0 2 2 7 2" xfId="27283"/>
    <cellStyle name="SAPBEXHLevel0 2 2 7 2 2" xfId="53697"/>
    <cellStyle name="SAPBEXHLevel0 2 2 7 3" xfId="32377"/>
    <cellStyle name="SAPBEXHLevel0 2 2 8" xfId="7230"/>
    <cellStyle name="SAPBEXHLevel0 2 2 8 2" xfId="17897"/>
    <cellStyle name="SAPBEXHLevel0 2 2 8 2 2" xfId="44314"/>
    <cellStyle name="SAPBEXHLevel0 2 2 8 3" xfId="25562"/>
    <cellStyle name="SAPBEXHLevel0 2 2 8 3 2" xfId="51976"/>
    <cellStyle name="SAPBEXHLevel0 2 2 8 4" xfId="33900"/>
    <cellStyle name="SAPBEXHLevel0 2 2 9" xfId="4170"/>
    <cellStyle name="SAPBEXHLevel0 2 2 9 2" xfId="14950"/>
    <cellStyle name="SAPBEXHLevel0 2 2 9 2 2" xfId="41370"/>
    <cellStyle name="SAPBEXHLevel0 2 2 9 3" xfId="26672"/>
    <cellStyle name="SAPBEXHLevel0 2 2 9 3 2" xfId="53086"/>
    <cellStyle name="SAPBEXHLevel0 2 2 9 4" xfId="30840"/>
    <cellStyle name="SAPBEXHLevel0 2 3" xfId="1637"/>
    <cellStyle name="SAPBEXHLevel0 2 3 10" xfId="8334"/>
    <cellStyle name="SAPBEXHLevel0 2 3 10 2" xfId="18994"/>
    <cellStyle name="SAPBEXHLevel0 2 3 10 2 2" xfId="45408"/>
    <cellStyle name="SAPBEXHLevel0 2 3 10 3" xfId="17702"/>
    <cellStyle name="SAPBEXHLevel0 2 3 10 3 2" xfId="44119"/>
    <cellStyle name="SAPBEXHLevel0 2 3 10 4" xfId="34830"/>
    <cellStyle name="SAPBEXHLevel0 2 3 11" xfId="11926"/>
    <cellStyle name="SAPBEXHLevel0 2 3 11 2" xfId="38347"/>
    <cellStyle name="SAPBEXHLevel0 2 3 12" xfId="22362"/>
    <cellStyle name="SAPBEXHLevel0 2 3 12 2" xfId="48776"/>
    <cellStyle name="SAPBEXHLevel0 2 3 2" xfId="3630"/>
    <cellStyle name="SAPBEXHLevel0 2 3 2 2" xfId="9088"/>
    <cellStyle name="SAPBEXHLevel0 2 3 2 2 2" xfId="19748"/>
    <cellStyle name="SAPBEXHLevel0 2 3 2 2 2 2" xfId="46162"/>
    <cellStyle name="SAPBEXHLevel0 2 3 2 2 3" xfId="12276"/>
    <cellStyle name="SAPBEXHLevel0 2 3 2 2 3 2" xfId="38697"/>
    <cellStyle name="SAPBEXHLevel0 2 3 2 2 4" xfId="35584"/>
    <cellStyle name="SAPBEXHLevel0 2 3 2 3" xfId="10419"/>
    <cellStyle name="SAPBEXHLevel0 2 3 2 3 2" xfId="21079"/>
    <cellStyle name="SAPBEXHLevel0 2 3 2 3 2 2" xfId="47493"/>
    <cellStyle name="SAPBEXHLevel0 2 3 2 3 3" xfId="28344"/>
    <cellStyle name="SAPBEXHLevel0 2 3 2 3 3 2" xfId="54758"/>
    <cellStyle name="SAPBEXHLevel0 2 3 2 3 4" xfId="36915"/>
    <cellStyle name="SAPBEXHLevel0 2 3 2 4" xfId="8635"/>
    <cellStyle name="SAPBEXHLevel0 2 3 2 4 2" xfId="19295"/>
    <cellStyle name="SAPBEXHLevel0 2 3 2 4 2 2" xfId="45709"/>
    <cellStyle name="SAPBEXHLevel0 2 3 2 4 3" xfId="12476"/>
    <cellStyle name="SAPBEXHLevel0 2 3 2 4 3 2" xfId="38897"/>
    <cellStyle name="SAPBEXHLevel0 2 3 2 4 4" xfId="35131"/>
    <cellStyle name="SAPBEXHLevel0 2 3 2 5" xfId="14415"/>
    <cellStyle name="SAPBEXHLevel0 2 3 2 5 2" xfId="40835"/>
    <cellStyle name="SAPBEXHLevel0 2 3 2 6" xfId="27117"/>
    <cellStyle name="SAPBEXHLevel0 2 3 2 6 2" xfId="53531"/>
    <cellStyle name="SAPBEXHLevel0 2 3 2 7" xfId="30300"/>
    <cellStyle name="SAPBEXHLevel0 2 3 3" xfId="3942"/>
    <cellStyle name="SAPBEXHLevel0 2 3 3 2" xfId="9457"/>
    <cellStyle name="SAPBEXHLevel0 2 3 3 2 2" xfId="20117"/>
    <cellStyle name="SAPBEXHLevel0 2 3 3 2 2 2" xfId="46531"/>
    <cellStyle name="SAPBEXHLevel0 2 3 3 2 3" xfId="27831"/>
    <cellStyle name="SAPBEXHLevel0 2 3 3 2 3 2" xfId="54245"/>
    <cellStyle name="SAPBEXHLevel0 2 3 3 2 4" xfId="35953"/>
    <cellStyle name="SAPBEXHLevel0 2 3 3 3" xfId="14725"/>
    <cellStyle name="SAPBEXHLevel0 2 3 3 3 2" xfId="41145"/>
    <cellStyle name="SAPBEXHLevel0 2 3 3 4" xfId="24191"/>
    <cellStyle name="SAPBEXHLevel0 2 3 3 4 2" xfId="50605"/>
    <cellStyle name="SAPBEXHLevel0 2 3 3 5" xfId="30612"/>
    <cellStyle name="SAPBEXHLevel0 2 3 4" xfId="4876"/>
    <cellStyle name="SAPBEXHLevel0 2 3 4 2" xfId="10030"/>
    <cellStyle name="SAPBEXHLevel0 2 3 4 2 2" xfId="20690"/>
    <cellStyle name="SAPBEXHLevel0 2 3 4 2 2 2" xfId="47104"/>
    <cellStyle name="SAPBEXHLevel0 2 3 4 2 3" xfId="17685"/>
    <cellStyle name="SAPBEXHLevel0 2 3 4 2 3 2" xfId="44102"/>
    <cellStyle name="SAPBEXHLevel0 2 3 4 2 4" xfId="36526"/>
    <cellStyle name="SAPBEXHLevel0 2 3 4 3" xfId="15653"/>
    <cellStyle name="SAPBEXHLevel0 2 3 4 3 2" xfId="42073"/>
    <cellStyle name="SAPBEXHLevel0 2 3 4 4" xfId="25360"/>
    <cellStyle name="SAPBEXHLevel0 2 3 4 4 2" xfId="51774"/>
    <cellStyle name="SAPBEXHLevel0 2 3 4 5" xfId="31546"/>
    <cellStyle name="SAPBEXHLevel0 2 3 5" xfId="5633"/>
    <cellStyle name="SAPBEXHLevel0 2 3 5 2" xfId="16397"/>
    <cellStyle name="SAPBEXHLevel0 2 3 5 2 2" xfId="42815"/>
    <cellStyle name="SAPBEXHLevel0 2 3 5 3" xfId="27282"/>
    <cellStyle name="SAPBEXHLevel0 2 3 5 3 2" xfId="53696"/>
    <cellStyle name="SAPBEXHLevel0 2 3 5 4" xfId="32303"/>
    <cellStyle name="SAPBEXHLevel0 2 3 6" xfId="6054"/>
    <cellStyle name="SAPBEXHLevel0 2 3 6 2" xfId="16805"/>
    <cellStyle name="SAPBEXHLevel0 2 3 6 2 2" xfId="43223"/>
    <cellStyle name="SAPBEXHLevel0 2 3 6 3" xfId="21891"/>
    <cellStyle name="SAPBEXHLevel0 2 3 6 3 2" xfId="48305"/>
    <cellStyle name="SAPBEXHLevel0 2 3 6 4" xfId="32724"/>
    <cellStyle name="SAPBEXHLevel0 2 3 7" xfId="6129"/>
    <cellStyle name="SAPBEXHLevel0 2 3 7 2" xfId="24909"/>
    <cellStyle name="SAPBEXHLevel0 2 3 7 2 2" xfId="51323"/>
    <cellStyle name="SAPBEXHLevel0 2 3 7 3" xfId="32799"/>
    <cellStyle name="SAPBEXHLevel0 2 3 8" xfId="5904"/>
    <cellStyle name="SAPBEXHLevel0 2 3 8 2" xfId="16656"/>
    <cellStyle name="SAPBEXHLevel0 2 3 8 2 2" xfId="43074"/>
    <cellStyle name="SAPBEXHLevel0 2 3 8 3" xfId="26107"/>
    <cellStyle name="SAPBEXHLevel0 2 3 8 3 2" xfId="52521"/>
    <cellStyle name="SAPBEXHLevel0 2 3 8 4" xfId="32574"/>
    <cellStyle name="SAPBEXHLevel0 2 3 9" xfId="7645"/>
    <cellStyle name="SAPBEXHLevel0 2 3 9 2" xfId="18312"/>
    <cellStyle name="SAPBEXHLevel0 2 3 9 2 2" xfId="44728"/>
    <cellStyle name="SAPBEXHLevel0 2 3 9 3" xfId="22300"/>
    <cellStyle name="SAPBEXHLevel0 2 3 9 3 2" xfId="48714"/>
    <cellStyle name="SAPBEXHLevel0 2 3 9 4" xfId="34315"/>
    <cellStyle name="SAPBEXHLevel0 2 4" xfId="1896"/>
    <cellStyle name="SAPBEXHLevel0 2 4 10" xfId="8543"/>
    <cellStyle name="SAPBEXHLevel0 2 4 10 2" xfId="19203"/>
    <cellStyle name="SAPBEXHLevel0 2 4 10 2 2" xfId="45617"/>
    <cellStyle name="SAPBEXHLevel0 2 4 10 3" xfId="12787"/>
    <cellStyle name="SAPBEXHLevel0 2 4 10 3 2" xfId="39208"/>
    <cellStyle name="SAPBEXHLevel0 2 4 10 4" xfId="35039"/>
    <cellStyle name="SAPBEXHLevel0 2 4 11" xfId="11684"/>
    <cellStyle name="SAPBEXHLevel0 2 4 11 2" xfId="38105"/>
    <cellStyle name="SAPBEXHLevel0 2 4 12" xfId="26849"/>
    <cellStyle name="SAPBEXHLevel0 2 4 12 2" xfId="53263"/>
    <cellStyle name="SAPBEXHLevel0 2 4 2" xfId="3873"/>
    <cellStyle name="SAPBEXHLevel0 2 4 2 2" xfId="9252"/>
    <cellStyle name="SAPBEXHLevel0 2 4 2 2 2" xfId="19912"/>
    <cellStyle name="SAPBEXHLevel0 2 4 2 2 2 2" xfId="46326"/>
    <cellStyle name="SAPBEXHLevel0 2 4 2 2 3" xfId="26783"/>
    <cellStyle name="SAPBEXHLevel0 2 4 2 2 3 2" xfId="53197"/>
    <cellStyle name="SAPBEXHLevel0 2 4 2 2 4" xfId="35748"/>
    <cellStyle name="SAPBEXHLevel0 2 4 2 3" xfId="14656"/>
    <cellStyle name="SAPBEXHLevel0 2 4 2 3 2" xfId="41076"/>
    <cellStyle name="SAPBEXHLevel0 2 4 2 4" xfId="23067"/>
    <cellStyle name="SAPBEXHLevel0 2 4 2 4 2" xfId="49481"/>
    <cellStyle name="SAPBEXHLevel0 2 4 2 5" xfId="30543"/>
    <cellStyle name="SAPBEXHLevel0 2 4 3" xfId="4600"/>
    <cellStyle name="SAPBEXHLevel0 2 4 3 2" xfId="10104"/>
    <cellStyle name="SAPBEXHLevel0 2 4 3 2 2" xfId="20764"/>
    <cellStyle name="SAPBEXHLevel0 2 4 3 2 2 2" xfId="47178"/>
    <cellStyle name="SAPBEXHLevel0 2 4 3 2 3" xfId="27772"/>
    <cellStyle name="SAPBEXHLevel0 2 4 3 2 3 2" xfId="54186"/>
    <cellStyle name="SAPBEXHLevel0 2 4 3 2 4" xfId="36600"/>
    <cellStyle name="SAPBEXHLevel0 2 4 3 3" xfId="15378"/>
    <cellStyle name="SAPBEXHLevel0 2 4 3 3 2" xfId="41798"/>
    <cellStyle name="SAPBEXHLevel0 2 4 3 4" xfId="26171"/>
    <cellStyle name="SAPBEXHLevel0 2 4 3 4 2" xfId="52585"/>
    <cellStyle name="SAPBEXHLevel0 2 4 3 5" xfId="31270"/>
    <cellStyle name="SAPBEXHLevel0 2 4 4" xfId="3286"/>
    <cellStyle name="SAPBEXHLevel0 2 4 4 2" xfId="14076"/>
    <cellStyle name="SAPBEXHLevel0 2 4 4 2 2" xfId="40496"/>
    <cellStyle name="SAPBEXHLevel0 2 4 4 3" xfId="27033"/>
    <cellStyle name="SAPBEXHLevel0 2 4 4 3 2" xfId="53447"/>
    <cellStyle name="SAPBEXHLevel0 2 4 4 4" xfId="29956"/>
    <cellStyle name="SAPBEXHLevel0 2 4 5" xfId="5794"/>
    <cellStyle name="SAPBEXHLevel0 2 4 5 2" xfId="16553"/>
    <cellStyle name="SAPBEXHLevel0 2 4 5 2 2" xfId="42971"/>
    <cellStyle name="SAPBEXHLevel0 2 4 5 3" xfId="24730"/>
    <cellStyle name="SAPBEXHLevel0 2 4 5 3 2" xfId="51144"/>
    <cellStyle name="SAPBEXHLevel0 2 4 5 4" xfId="32464"/>
    <cellStyle name="SAPBEXHLevel0 2 4 6" xfId="6397"/>
    <cellStyle name="SAPBEXHLevel0 2 4 6 2" xfId="17133"/>
    <cellStyle name="SAPBEXHLevel0 2 4 6 2 2" xfId="43551"/>
    <cellStyle name="SAPBEXHLevel0 2 4 6 3" xfId="24954"/>
    <cellStyle name="SAPBEXHLevel0 2 4 6 3 2" xfId="51368"/>
    <cellStyle name="SAPBEXHLevel0 2 4 6 4" xfId="33067"/>
    <cellStyle name="SAPBEXHLevel0 2 4 7" xfId="7012"/>
    <cellStyle name="SAPBEXHLevel0 2 4 7 2" xfId="23520"/>
    <cellStyle name="SAPBEXHLevel0 2 4 7 2 2" xfId="49934"/>
    <cellStyle name="SAPBEXHLevel0 2 4 7 3" xfId="33682"/>
    <cellStyle name="SAPBEXHLevel0 2 4 8" xfId="7559"/>
    <cellStyle name="SAPBEXHLevel0 2 4 8 2" xfId="18226"/>
    <cellStyle name="SAPBEXHLevel0 2 4 8 2 2" xfId="44642"/>
    <cellStyle name="SAPBEXHLevel0 2 4 8 3" xfId="28164"/>
    <cellStyle name="SAPBEXHLevel0 2 4 8 3 2" xfId="54578"/>
    <cellStyle name="SAPBEXHLevel0 2 4 8 4" xfId="34229"/>
    <cellStyle name="SAPBEXHLevel0 2 4 9" xfId="7264"/>
    <cellStyle name="SAPBEXHLevel0 2 4 9 2" xfId="17931"/>
    <cellStyle name="SAPBEXHLevel0 2 4 9 2 2" xfId="44348"/>
    <cellStyle name="SAPBEXHLevel0 2 4 9 3" xfId="24724"/>
    <cellStyle name="SAPBEXHLevel0 2 4 9 3 2" xfId="51138"/>
    <cellStyle name="SAPBEXHLevel0 2 4 9 4" xfId="33934"/>
    <cellStyle name="SAPBEXHLevel0 2 5" xfId="2082"/>
    <cellStyle name="SAPBEXHLevel0 2 5 10" xfId="8878"/>
    <cellStyle name="SAPBEXHLevel0 2 5 10 2" xfId="19538"/>
    <cellStyle name="SAPBEXHLevel0 2 5 10 2 2" xfId="45952"/>
    <cellStyle name="SAPBEXHLevel0 2 5 10 3" xfId="22048"/>
    <cellStyle name="SAPBEXHLevel0 2 5 10 3 2" xfId="48462"/>
    <cellStyle name="SAPBEXHLevel0 2 5 10 4" xfId="35374"/>
    <cellStyle name="SAPBEXHLevel0 2 5 11" xfId="11518"/>
    <cellStyle name="SAPBEXHLevel0 2 5 11 2" xfId="37939"/>
    <cellStyle name="SAPBEXHLevel0 2 5 12" xfId="23437"/>
    <cellStyle name="SAPBEXHLevel0 2 5 12 2" xfId="49851"/>
    <cellStyle name="SAPBEXHLevel0 2 5 2" xfId="4047"/>
    <cellStyle name="SAPBEXHLevel0 2 5 2 2" xfId="9860"/>
    <cellStyle name="SAPBEXHLevel0 2 5 2 2 2" xfId="20520"/>
    <cellStyle name="SAPBEXHLevel0 2 5 2 2 2 2" xfId="46934"/>
    <cellStyle name="SAPBEXHLevel0 2 5 2 2 3" xfId="27186"/>
    <cellStyle name="SAPBEXHLevel0 2 5 2 2 3 2" xfId="53600"/>
    <cellStyle name="SAPBEXHLevel0 2 5 2 2 4" xfId="36356"/>
    <cellStyle name="SAPBEXHLevel0 2 5 2 3" xfId="14829"/>
    <cellStyle name="SAPBEXHLevel0 2 5 2 3 2" xfId="41249"/>
    <cellStyle name="SAPBEXHLevel0 2 5 2 4" xfId="24675"/>
    <cellStyle name="SAPBEXHLevel0 2 5 2 4 2" xfId="51089"/>
    <cellStyle name="SAPBEXHLevel0 2 5 2 5" xfId="30717"/>
    <cellStyle name="SAPBEXHLevel0 2 5 3" xfId="4775"/>
    <cellStyle name="SAPBEXHLevel0 2 5 3 2" xfId="9926"/>
    <cellStyle name="SAPBEXHLevel0 2 5 3 2 2" xfId="20586"/>
    <cellStyle name="SAPBEXHLevel0 2 5 3 2 2 2" xfId="47000"/>
    <cellStyle name="SAPBEXHLevel0 2 5 3 2 3" xfId="28087"/>
    <cellStyle name="SAPBEXHLevel0 2 5 3 2 3 2" xfId="54501"/>
    <cellStyle name="SAPBEXHLevel0 2 5 3 2 4" xfId="36422"/>
    <cellStyle name="SAPBEXHLevel0 2 5 3 3" xfId="15552"/>
    <cellStyle name="SAPBEXHLevel0 2 5 3 3 2" xfId="41972"/>
    <cellStyle name="SAPBEXHLevel0 2 5 3 4" xfId="26155"/>
    <cellStyle name="SAPBEXHLevel0 2 5 3 4 2" xfId="52569"/>
    <cellStyle name="SAPBEXHLevel0 2 5 3 5" xfId="31445"/>
    <cellStyle name="SAPBEXHLevel0 2 5 4" xfId="5355"/>
    <cellStyle name="SAPBEXHLevel0 2 5 4 2" xfId="16128"/>
    <cellStyle name="SAPBEXHLevel0 2 5 4 2 2" xfId="42547"/>
    <cellStyle name="SAPBEXHLevel0 2 5 4 3" xfId="28140"/>
    <cellStyle name="SAPBEXHLevel0 2 5 4 3 2" xfId="54554"/>
    <cellStyle name="SAPBEXHLevel0 2 5 4 4" xfId="32025"/>
    <cellStyle name="SAPBEXHLevel0 2 5 5" xfId="5962"/>
    <cellStyle name="SAPBEXHLevel0 2 5 5 2" xfId="16714"/>
    <cellStyle name="SAPBEXHLevel0 2 5 5 2 2" xfId="43132"/>
    <cellStyle name="SAPBEXHLevel0 2 5 5 3" xfId="26389"/>
    <cellStyle name="SAPBEXHLevel0 2 5 5 3 2" xfId="52803"/>
    <cellStyle name="SAPBEXHLevel0 2 5 5 4" xfId="32632"/>
    <cellStyle name="SAPBEXHLevel0 2 5 6" xfId="6562"/>
    <cellStyle name="SAPBEXHLevel0 2 5 6 2" xfId="17287"/>
    <cellStyle name="SAPBEXHLevel0 2 5 6 2 2" xfId="43705"/>
    <cellStyle name="SAPBEXHLevel0 2 5 6 3" xfId="25760"/>
    <cellStyle name="SAPBEXHLevel0 2 5 6 3 2" xfId="52174"/>
    <cellStyle name="SAPBEXHLevel0 2 5 6 4" xfId="33232"/>
    <cellStyle name="SAPBEXHLevel0 2 5 7" xfId="7134"/>
    <cellStyle name="SAPBEXHLevel0 2 5 7 2" xfId="26947"/>
    <cellStyle name="SAPBEXHLevel0 2 5 7 2 2" xfId="53361"/>
    <cellStyle name="SAPBEXHLevel0 2 5 7 3" xfId="33804"/>
    <cellStyle name="SAPBEXHLevel0 2 5 8" xfId="7693"/>
    <cellStyle name="SAPBEXHLevel0 2 5 8 2" xfId="18360"/>
    <cellStyle name="SAPBEXHLevel0 2 5 8 2 2" xfId="44776"/>
    <cellStyle name="SAPBEXHLevel0 2 5 8 3" xfId="26919"/>
    <cellStyle name="SAPBEXHLevel0 2 5 8 3 2" xfId="53333"/>
    <cellStyle name="SAPBEXHLevel0 2 5 8 4" xfId="34363"/>
    <cellStyle name="SAPBEXHLevel0 2 5 9" xfId="7845"/>
    <cellStyle name="SAPBEXHLevel0 2 5 9 2" xfId="18512"/>
    <cellStyle name="SAPBEXHLevel0 2 5 9 2 2" xfId="44927"/>
    <cellStyle name="SAPBEXHLevel0 2 5 9 3" xfId="25361"/>
    <cellStyle name="SAPBEXHLevel0 2 5 9 3 2" xfId="51775"/>
    <cellStyle name="SAPBEXHLevel0 2 5 9 4" xfId="34515"/>
    <cellStyle name="SAPBEXHLevel0 2 6" xfId="1817"/>
    <cellStyle name="SAPBEXHLevel0 2 6 10" xfId="9567"/>
    <cellStyle name="SAPBEXHLevel0 2 6 10 2" xfId="20227"/>
    <cellStyle name="SAPBEXHLevel0 2 6 10 2 2" xfId="46641"/>
    <cellStyle name="SAPBEXHLevel0 2 6 10 3" xfId="27843"/>
    <cellStyle name="SAPBEXHLevel0 2 6 10 3 2" xfId="54257"/>
    <cellStyle name="SAPBEXHLevel0 2 6 10 4" xfId="36063"/>
    <cellStyle name="SAPBEXHLevel0 2 6 11" xfId="11763"/>
    <cellStyle name="SAPBEXHLevel0 2 6 11 2" xfId="38184"/>
    <cellStyle name="SAPBEXHLevel0 2 6 12" xfId="23322"/>
    <cellStyle name="SAPBEXHLevel0 2 6 12 2" xfId="49736"/>
    <cellStyle name="SAPBEXHLevel0 2 6 2" xfId="3794"/>
    <cellStyle name="SAPBEXHLevel0 2 6 2 2" xfId="10703"/>
    <cellStyle name="SAPBEXHLevel0 2 6 2 2 2" xfId="21348"/>
    <cellStyle name="SAPBEXHLevel0 2 6 2 2 2 2" xfId="47762"/>
    <cellStyle name="SAPBEXHLevel0 2 6 2 2 3" xfId="28446"/>
    <cellStyle name="SAPBEXHLevel0 2 6 2 2 3 2" xfId="54860"/>
    <cellStyle name="SAPBEXHLevel0 2 6 2 2 4" xfId="37127"/>
    <cellStyle name="SAPBEXHLevel0 2 6 2 3" xfId="14577"/>
    <cellStyle name="SAPBEXHLevel0 2 6 2 3 2" xfId="40997"/>
    <cellStyle name="SAPBEXHLevel0 2 6 2 4" xfId="26805"/>
    <cellStyle name="SAPBEXHLevel0 2 6 2 4 2" xfId="53219"/>
    <cellStyle name="SAPBEXHLevel0 2 6 2 5" xfId="30464"/>
    <cellStyle name="SAPBEXHLevel0 2 6 3" xfId="4521"/>
    <cellStyle name="SAPBEXHLevel0 2 6 3 2" xfId="15299"/>
    <cellStyle name="SAPBEXHLevel0 2 6 3 2 2" xfId="41719"/>
    <cellStyle name="SAPBEXHLevel0 2 6 3 3" xfId="27962"/>
    <cellStyle name="SAPBEXHLevel0 2 6 3 3 2" xfId="54376"/>
    <cellStyle name="SAPBEXHLevel0 2 6 3 4" xfId="31191"/>
    <cellStyle name="SAPBEXHLevel0 2 6 4" xfId="3172"/>
    <cellStyle name="SAPBEXHLevel0 2 6 4 2" xfId="13962"/>
    <cellStyle name="SAPBEXHLevel0 2 6 4 2 2" xfId="40382"/>
    <cellStyle name="SAPBEXHLevel0 2 6 4 3" xfId="23978"/>
    <cellStyle name="SAPBEXHLevel0 2 6 4 3 2" xfId="50392"/>
    <cellStyle name="SAPBEXHLevel0 2 6 4 4" xfId="29842"/>
    <cellStyle name="SAPBEXHLevel0 2 6 5" xfId="3749"/>
    <cellStyle name="SAPBEXHLevel0 2 6 5 2" xfId="14532"/>
    <cellStyle name="SAPBEXHLevel0 2 6 5 2 2" xfId="40952"/>
    <cellStyle name="SAPBEXHLevel0 2 6 5 3" xfId="22462"/>
    <cellStyle name="SAPBEXHLevel0 2 6 5 3 2" xfId="48876"/>
    <cellStyle name="SAPBEXHLevel0 2 6 5 4" xfId="30419"/>
    <cellStyle name="SAPBEXHLevel0 2 6 6" xfId="5734"/>
    <cellStyle name="SAPBEXHLevel0 2 6 6 2" xfId="16496"/>
    <cellStyle name="SAPBEXHLevel0 2 6 6 2 2" xfId="42914"/>
    <cellStyle name="SAPBEXHLevel0 2 6 6 3" xfId="26607"/>
    <cellStyle name="SAPBEXHLevel0 2 6 6 3 2" xfId="53021"/>
    <cellStyle name="SAPBEXHLevel0 2 6 6 4" xfId="32404"/>
    <cellStyle name="SAPBEXHLevel0 2 6 7" xfId="5842"/>
    <cellStyle name="SAPBEXHLevel0 2 6 7 2" xfId="23887"/>
    <cellStyle name="SAPBEXHLevel0 2 6 7 2 2" xfId="50301"/>
    <cellStyle name="SAPBEXHLevel0 2 6 7 3" xfId="32512"/>
    <cellStyle name="SAPBEXHLevel0 2 6 8" xfId="7480"/>
    <cellStyle name="SAPBEXHLevel0 2 6 8 2" xfId="18147"/>
    <cellStyle name="SAPBEXHLevel0 2 6 8 2 2" xfId="44563"/>
    <cellStyle name="SAPBEXHLevel0 2 6 8 3" xfId="25822"/>
    <cellStyle name="SAPBEXHLevel0 2 6 8 3 2" xfId="52236"/>
    <cellStyle name="SAPBEXHLevel0 2 6 8 4" xfId="34150"/>
    <cellStyle name="SAPBEXHLevel0 2 6 9" xfId="5721"/>
    <cellStyle name="SAPBEXHLevel0 2 6 9 2" xfId="16483"/>
    <cellStyle name="SAPBEXHLevel0 2 6 9 2 2" xfId="42901"/>
    <cellStyle name="SAPBEXHLevel0 2 6 9 3" xfId="25272"/>
    <cellStyle name="SAPBEXHLevel0 2 6 9 3 2" xfId="51686"/>
    <cellStyle name="SAPBEXHLevel0 2 6 9 4" xfId="32391"/>
    <cellStyle name="SAPBEXHLevel0 2 7" xfId="2486"/>
    <cellStyle name="SAPBEXHLevel0 2 7 10" xfId="26200"/>
    <cellStyle name="SAPBEXHLevel0 2 7 10 2" xfId="52614"/>
    <cellStyle name="SAPBEXHLevel0 2 7 2" xfId="4381"/>
    <cellStyle name="SAPBEXHLevel0 2 7 2 2" xfId="15159"/>
    <cellStyle name="SAPBEXHLevel0 2 7 2 2 2" xfId="41579"/>
    <cellStyle name="SAPBEXHLevel0 2 7 2 3" xfId="27344"/>
    <cellStyle name="SAPBEXHLevel0 2 7 2 3 2" xfId="53758"/>
    <cellStyle name="SAPBEXHLevel0 2 7 2 4" xfId="31051"/>
    <cellStyle name="SAPBEXHLevel0 2 7 3" xfId="5114"/>
    <cellStyle name="SAPBEXHLevel0 2 7 3 2" xfId="15891"/>
    <cellStyle name="SAPBEXHLevel0 2 7 3 2 2" xfId="42310"/>
    <cellStyle name="SAPBEXHLevel0 2 7 3 3" xfId="22791"/>
    <cellStyle name="SAPBEXHLevel0 2 7 3 3 2" xfId="49205"/>
    <cellStyle name="SAPBEXHLevel0 2 7 3 4" xfId="31784"/>
    <cellStyle name="SAPBEXHLevel0 2 7 4" xfId="6296"/>
    <cellStyle name="SAPBEXHLevel0 2 7 4 2" xfId="17035"/>
    <cellStyle name="SAPBEXHLevel0 2 7 4 2 2" xfId="43453"/>
    <cellStyle name="SAPBEXHLevel0 2 7 4 3" xfId="24245"/>
    <cellStyle name="SAPBEXHLevel0 2 7 4 3 2" xfId="50659"/>
    <cellStyle name="SAPBEXHLevel0 2 7 4 4" xfId="32966"/>
    <cellStyle name="SAPBEXHLevel0 2 7 5" xfId="6872"/>
    <cellStyle name="SAPBEXHLevel0 2 7 5 2" xfId="17577"/>
    <cellStyle name="SAPBEXHLevel0 2 7 5 2 2" xfId="43994"/>
    <cellStyle name="SAPBEXHLevel0 2 7 5 3" xfId="24375"/>
    <cellStyle name="SAPBEXHLevel0 2 7 5 3 2" xfId="50789"/>
    <cellStyle name="SAPBEXHLevel0 2 7 5 4" xfId="33542"/>
    <cellStyle name="SAPBEXHLevel0 2 7 6" xfId="7396"/>
    <cellStyle name="SAPBEXHLevel0 2 7 6 2" xfId="18063"/>
    <cellStyle name="SAPBEXHLevel0 2 7 6 2 2" xfId="44479"/>
    <cellStyle name="SAPBEXHLevel0 2 7 6 3" xfId="26142"/>
    <cellStyle name="SAPBEXHLevel0 2 7 6 3 2" xfId="52556"/>
    <cellStyle name="SAPBEXHLevel0 2 7 6 4" xfId="34066"/>
    <cellStyle name="SAPBEXHLevel0 2 7 7" xfId="8019"/>
    <cellStyle name="SAPBEXHLevel0 2 7 7 2" xfId="18686"/>
    <cellStyle name="SAPBEXHLevel0 2 7 7 2 2" xfId="45100"/>
    <cellStyle name="SAPBEXHLevel0 2 7 7 3" xfId="21195"/>
    <cellStyle name="SAPBEXHLevel0 2 7 7 3 2" xfId="47609"/>
    <cellStyle name="SAPBEXHLevel0 2 7 7 4" xfId="34623"/>
    <cellStyle name="SAPBEXHLevel0 2 7 8" xfId="13282"/>
    <cellStyle name="SAPBEXHLevel0 2 7 8 2" xfId="39702"/>
    <cellStyle name="SAPBEXHLevel0 2 7 9" xfId="18763"/>
    <cellStyle name="SAPBEXHLevel0 2 7 9 2" xfId="45177"/>
    <cellStyle name="SAPBEXHLevel0 2 8" xfId="3233"/>
    <cellStyle name="SAPBEXHLevel0 2 8 2" xfId="14023"/>
    <cellStyle name="SAPBEXHLevel0 2 8 2 2" xfId="40443"/>
    <cellStyle name="SAPBEXHLevel0 2 8 3" xfId="23740"/>
    <cellStyle name="SAPBEXHLevel0 2 8 3 2" xfId="50154"/>
    <cellStyle name="SAPBEXHLevel0 2 8 4" xfId="29903"/>
    <cellStyle name="SAPBEXHLevel0 2 9" xfId="4499"/>
    <cellStyle name="SAPBEXHLevel0 2 9 2" xfId="15277"/>
    <cellStyle name="SAPBEXHLevel0 2 9 2 2" xfId="41697"/>
    <cellStyle name="SAPBEXHLevel0 2 9 3" xfId="22716"/>
    <cellStyle name="SAPBEXHLevel0 2 9 3 2" xfId="49130"/>
    <cellStyle name="SAPBEXHLevel0 2 9 4" xfId="31169"/>
    <cellStyle name="SAPBEXHLevel0 3" xfId="1523"/>
    <cellStyle name="SAPBEXHLevel0 3 10" xfId="8415"/>
    <cellStyle name="SAPBEXHLevel0 3 10 2" xfId="19075"/>
    <cellStyle name="SAPBEXHLevel0 3 10 2 2" xfId="45489"/>
    <cellStyle name="SAPBEXHLevel0 3 10 3" xfId="12943"/>
    <cellStyle name="SAPBEXHLevel0 3 10 3 2" xfId="39364"/>
    <cellStyle name="SAPBEXHLevel0 3 10 4" xfId="34911"/>
    <cellStyle name="SAPBEXHLevel0 3 11" xfId="12018"/>
    <cellStyle name="SAPBEXHLevel0 3 11 2" xfId="38439"/>
    <cellStyle name="SAPBEXHLevel0 3 12" xfId="27445"/>
    <cellStyle name="SAPBEXHLevel0 3 12 2" xfId="53859"/>
    <cellStyle name="SAPBEXHLevel0 3 2" xfId="3517"/>
    <cellStyle name="SAPBEXHLevel0 3 2 2" xfId="8921"/>
    <cellStyle name="SAPBEXHLevel0 3 2 2 2" xfId="19581"/>
    <cellStyle name="SAPBEXHLevel0 3 2 2 2 2" xfId="45995"/>
    <cellStyle name="SAPBEXHLevel0 3 2 2 3" xfId="17372"/>
    <cellStyle name="SAPBEXHLevel0 3 2 2 3 2" xfId="43790"/>
    <cellStyle name="SAPBEXHLevel0 3 2 2 4" xfId="35417"/>
    <cellStyle name="SAPBEXHLevel0 3 2 3" xfId="10112"/>
    <cellStyle name="SAPBEXHLevel0 3 2 3 2" xfId="20772"/>
    <cellStyle name="SAPBEXHLevel0 3 2 3 2 2" xfId="47186"/>
    <cellStyle name="SAPBEXHLevel0 3 2 3 3" xfId="17756"/>
    <cellStyle name="SAPBEXHLevel0 3 2 3 3 2" xfId="44173"/>
    <cellStyle name="SAPBEXHLevel0 3 2 3 4" xfId="36608"/>
    <cellStyle name="SAPBEXHLevel0 3 2 4" xfId="10946"/>
    <cellStyle name="SAPBEXHLevel0 3 2 4 2" xfId="21591"/>
    <cellStyle name="SAPBEXHLevel0 3 2 4 2 2" xfId="48005"/>
    <cellStyle name="SAPBEXHLevel0 3 2 4 3" xfId="28680"/>
    <cellStyle name="SAPBEXHLevel0 3 2 4 3 2" xfId="55094"/>
    <cellStyle name="SAPBEXHLevel0 3 2 4 4" xfId="37367"/>
    <cellStyle name="SAPBEXHLevel0 3 2 5" xfId="8728"/>
    <cellStyle name="SAPBEXHLevel0 3 2 5 2" xfId="19388"/>
    <cellStyle name="SAPBEXHLevel0 3 2 5 2 2" xfId="45802"/>
    <cellStyle name="SAPBEXHLevel0 3 2 5 3" xfId="25877"/>
    <cellStyle name="SAPBEXHLevel0 3 2 5 3 2" xfId="52291"/>
    <cellStyle name="SAPBEXHLevel0 3 2 5 4" xfId="35224"/>
    <cellStyle name="SAPBEXHLevel0 3 2 6" xfId="14302"/>
    <cellStyle name="SAPBEXHLevel0 3 2 6 2" xfId="40722"/>
    <cellStyle name="SAPBEXHLevel0 3 2 7" xfId="23303"/>
    <cellStyle name="SAPBEXHLevel0 3 2 7 2" xfId="49717"/>
    <cellStyle name="SAPBEXHLevel0 3 2 8" xfId="30187"/>
    <cellStyle name="SAPBEXHLevel0 3 3" xfId="4146"/>
    <cellStyle name="SAPBEXHLevel0 3 3 2" xfId="9365"/>
    <cellStyle name="SAPBEXHLevel0 3 3 2 2" xfId="20025"/>
    <cellStyle name="SAPBEXHLevel0 3 3 2 2 2" xfId="46439"/>
    <cellStyle name="SAPBEXHLevel0 3 3 2 3" xfId="12616"/>
    <cellStyle name="SAPBEXHLevel0 3 3 2 3 2" xfId="39037"/>
    <cellStyle name="SAPBEXHLevel0 3 3 2 4" xfId="35861"/>
    <cellStyle name="SAPBEXHLevel0 3 3 3" xfId="14928"/>
    <cellStyle name="SAPBEXHLevel0 3 3 3 2" xfId="41348"/>
    <cellStyle name="SAPBEXHLevel0 3 3 4" xfId="22859"/>
    <cellStyle name="SAPBEXHLevel0 3 3 4 2" xfId="49273"/>
    <cellStyle name="SAPBEXHLevel0 3 3 5" xfId="30816"/>
    <cellStyle name="SAPBEXHLevel0 3 4" xfId="4117"/>
    <cellStyle name="SAPBEXHLevel0 3 4 2" xfId="10026"/>
    <cellStyle name="SAPBEXHLevel0 3 4 2 2" xfId="20686"/>
    <cellStyle name="SAPBEXHLevel0 3 4 2 2 2" xfId="47100"/>
    <cellStyle name="SAPBEXHLevel0 3 4 2 3" xfId="25896"/>
    <cellStyle name="SAPBEXHLevel0 3 4 2 3 2" xfId="52310"/>
    <cellStyle name="SAPBEXHLevel0 3 4 2 4" xfId="36522"/>
    <cellStyle name="SAPBEXHLevel0 3 4 3" xfId="14899"/>
    <cellStyle name="SAPBEXHLevel0 3 4 3 2" xfId="41319"/>
    <cellStyle name="SAPBEXHLevel0 3 4 4" xfId="24010"/>
    <cellStyle name="SAPBEXHLevel0 3 4 4 2" xfId="50424"/>
    <cellStyle name="SAPBEXHLevel0 3 4 5" xfId="30787"/>
    <cellStyle name="SAPBEXHLevel0 3 5" xfId="5647"/>
    <cellStyle name="SAPBEXHLevel0 3 5 2" xfId="10736"/>
    <cellStyle name="SAPBEXHLevel0 3 5 2 2" xfId="21381"/>
    <cellStyle name="SAPBEXHLevel0 3 5 2 2 2" xfId="47795"/>
    <cellStyle name="SAPBEXHLevel0 3 5 2 3" xfId="28476"/>
    <cellStyle name="SAPBEXHLevel0 3 5 2 3 2" xfId="54890"/>
    <cellStyle name="SAPBEXHLevel0 3 5 2 4" xfId="37157"/>
    <cellStyle name="SAPBEXHLevel0 3 5 3" xfId="16411"/>
    <cellStyle name="SAPBEXHLevel0 3 5 3 2" xfId="42829"/>
    <cellStyle name="SAPBEXHLevel0 3 5 4" xfId="25271"/>
    <cellStyle name="SAPBEXHLevel0 3 5 4 2" xfId="51685"/>
    <cellStyle name="SAPBEXHLevel0 3 5 5" xfId="32317"/>
    <cellStyle name="SAPBEXHLevel0 3 6" xfId="5672"/>
    <cellStyle name="SAPBEXHLevel0 3 6 2" xfId="16436"/>
    <cellStyle name="SAPBEXHLevel0 3 6 2 2" xfId="42854"/>
    <cellStyle name="SAPBEXHLevel0 3 6 3" xfId="21793"/>
    <cellStyle name="SAPBEXHLevel0 3 6 3 2" xfId="48207"/>
    <cellStyle name="SAPBEXHLevel0 3 6 4" xfId="32342"/>
    <cellStyle name="SAPBEXHLevel0 3 7" xfId="6810"/>
    <cellStyle name="SAPBEXHLevel0 3 7 2" xfId="23539"/>
    <cellStyle name="SAPBEXHLevel0 3 7 2 2" xfId="49953"/>
    <cellStyle name="SAPBEXHLevel0 3 7 3" xfId="33480"/>
    <cellStyle name="SAPBEXHLevel0 3 8" xfId="6366"/>
    <cellStyle name="SAPBEXHLevel0 3 8 2" xfId="17102"/>
    <cellStyle name="SAPBEXHLevel0 3 8 2 2" xfId="43520"/>
    <cellStyle name="SAPBEXHLevel0 3 8 3" xfId="25142"/>
    <cellStyle name="SAPBEXHLevel0 3 8 3 2" xfId="51556"/>
    <cellStyle name="SAPBEXHLevel0 3 8 4" xfId="33036"/>
    <cellStyle name="SAPBEXHLevel0 3 9" xfId="4917"/>
    <cellStyle name="SAPBEXHLevel0 3 9 2" xfId="15694"/>
    <cellStyle name="SAPBEXHLevel0 3 9 2 2" xfId="42114"/>
    <cellStyle name="SAPBEXHLevel0 3 9 3" xfId="12764"/>
    <cellStyle name="SAPBEXHLevel0 3 9 3 2" xfId="39185"/>
    <cellStyle name="SAPBEXHLevel0 3 9 4" xfId="31587"/>
    <cellStyle name="SAPBEXHLevel0 4" xfId="1636"/>
    <cellStyle name="SAPBEXHLevel0 4 10" xfId="8335"/>
    <cellStyle name="SAPBEXHLevel0 4 10 2" xfId="18995"/>
    <cellStyle name="SAPBEXHLevel0 4 10 2 2" xfId="45409"/>
    <cellStyle name="SAPBEXHLevel0 4 10 3" xfId="12936"/>
    <cellStyle name="SAPBEXHLevel0 4 10 3 2" xfId="39357"/>
    <cellStyle name="SAPBEXHLevel0 4 10 4" xfId="34831"/>
    <cellStyle name="SAPBEXHLevel0 4 11" xfId="11927"/>
    <cellStyle name="SAPBEXHLevel0 4 11 2" xfId="38348"/>
    <cellStyle name="SAPBEXHLevel0 4 12" xfId="26205"/>
    <cellStyle name="SAPBEXHLevel0 4 12 2" xfId="52619"/>
    <cellStyle name="SAPBEXHLevel0 4 2" xfId="3629"/>
    <cellStyle name="SAPBEXHLevel0 4 2 2" xfId="9087"/>
    <cellStyle name="SAPBEXHLevel0 4 2 2 2" xfId="19747"/>
    <cellStyle name="SAPBEXHLevel0 4 2 2 2 2" xfId="46161"/>
    <cellStyle name="SAPBEXHLevel0 4 2 2 3" xfId="27131"/>
    <cellStyle name="SAPBEXHLevel0 4 2 2 3 2" xfId="53545"/>
    <cellStyle name="SAPBEXHLevel0 4 2 2 4" xfId="35583"/>
    <cellStyle name="SAPBEXHLevel0 4 2 3" xfId="9645"/>
    <cellStyle name="SAPBEXHLevel0 4 2 3 2" xfId="20305"/>
    <cellStyle name="SAPBEXHLevel0 4 2 3 2 2" xfId="46719"/>
    <cellStyle name="SAPBEXHLevel0 4 2 3 3" xfId="11599"/>
    <cellStyle name="SAPBEXHLevel0 4 2 3 3 2" xfId="38020"/>
    <cellStyle name="SAPBEXHLevel0 4 2 3 4" xfId="36141"/>
    <cellStyle name="SAPBEXHLevel0 4 2 4" xfId="10873"/>
    <cellStyle name="SAPBEXHLevel0 4 2 4 2" xfId="21518"/>
    <cellStyle name="SAPBEXHLevel0 4 2 4 2 2" xfId="47932"/>
    <cellStyle name="SAPBEXHLevel0 4 2 4 3" xfId="28607"/>
    <cellStyle name="SAPBEXHLevel0 4 2 4 3 2" xfId="55021"/>
    <cellStyle name="SAPBEXHLevel0 4 2 4 4" xfId="37294"/>
    <cellStyle name="SAPBEXHLevel0 4 2 5" xfId="8636"/>
    <cellStyle name="SAPBEXHLevel0 4 2 5 2" xfId="19296"/>
    <cellStyle name="SAPBEXHLevel0 4 2 5 2 2" xfId="45710"/>
    <cellStyle name="SAPBEXHLevel0 4 2 5 3" xfId="17374"/>
    <cellStyle name="SAPBEXHLevel0 4 2 5 3 2" xfId="43792"/>
    <cellStyle name="SAPBEXHLevel0 4 2 5 4" xfId="35132"/>
    <cellStyle name="SAPBEXHLevel0 4 2 6" xfId="14414"/>
    <cellStyle name="SAPBEXHLevel0 4 2 6 2" xfId="40834"/>
    <cellStyle name="SAPBEXHLevel0 4 2 7" xfId="23860"/>
    <cellStyle name="SAPBEXHLevel0 4 2 7 2" xfId="50274"/>
    <cellStyle name="SAPBEXHLevel0 4 2 8" xfId="30299"/>
    <cellStyle name="SAPBEXHLevel0 4 3" xfId="4107"/>
    <cellStyle name="SAPBEXHLevel0 4 3 2" xfId="9456"/>
    <cellStyle name="SAPBEXHLevel0 4 3 2 2" xfId="20116"/>
    <cellStyle name="SAPBEXHLevel0 4 3 2 2 2" xfId="46530"/>
    <cellStyle name="SAPBEXHLevel0 4 3 2 3" xfId="28190"/>
    <cellStyle name="SAPBEXHLevel0 4 3 2 3 2" xfId="54604"/>
    <cellStyle name="SAPBEXHLevel0 4 3 2 4" xfId="35952"/>
    <cellStyle name="SAPBEXHLevel0 4 3 3" xfId="14889"/>
    <cellStyle name="SAPBEXHLevel0 4 3 3 2" xfId="41309"/>
    <cellStyle name="SAPBEXHLevel0 4 3 4" xfId="23652"/>
    <cellStyle name="SAPBEXHLevel0 4 3 4 2" xfId="50066"/>
    <cellStyle name="SAPBEXHLevel0 4 3 5" xfId="30777"/>
    <cellStyle name="SAPBEXHLevel0 4 4" xfId="3079"/>
    <cellStyle name="SAPBEXHLevel0 4 4 2" xfId="10285"/>
    <cellStyle name="SAPBEXHLevel0 4 4 2 2" xfId="20945"/>
    <cellStyle name="SAPBEXHLevel0 4 4 2 2 2" xfId="47359"/>
    <cellStyle name="SAPBEXHLevel0 4 4 2 3" xfId="12245"/>
    <cellStyle name="SAPBEXHLevel0 4 4 2 3 2" xfId="38666"/>
    <cellStyle name="SAPBEXHLevel0 4 4 2 4" xfId="36781"/>
    <cellStyle name="SAPBEXHLevel0 4 4 3" xfId="13871"/>
    <cellStyle name="SAPBEXHLevel0 4 4 3 2" xfId="40291"/>
    <cellStyle name="SAPBEXHLevel0 4 4 4" xfId="25202"/>
    <cellStyle name="SAPBEXHLevel0 4 4 4 2" xfId="51616"/>
    <cellStyle name="SAPBEXHLevel0 4 4 5" xfId="29749"/>
    <cellStyle name="SAPBEXHLevel0 4 5" xfId="5634"/>
    <cellStyle name="SAPBEXHLevel0 4 5 2" xfId="10765"/>
    <cellStyle name="SAPBEXHLevel0 4 5 2 2" xfId="21410"/>
    <cellStyle name="SAPBEXHLevel0 4 5 2 2 2" xfId="47824"/>
    <cellStyle name="SAPBEXHLevel0 4 5 2 3" xfId="28499"/>
    <cellStyle name="SAPBEXHLevel0 4 5 2 3 2" xfId="54913"/>
    <cellStyle name="SAPBEXHLevel0 4 5 2 4" xfId="37186"/>
    <cellStyle name="SAPBEXHLevel0 4 5 3" xfId="16398"/>
    <cellStyle name="SAPBEXHLevel0 4 5 3 2" xfId="42816"/>
    <cellStyle name="SAPBEXHLevel0 4 5 4" xfId="23024"/>
    <cellStyle name="SAPBEXHLevel0 4 5 4 2" xfId="49438"/>
    <cellStyle name="SAPBEXHLevel0 4 5 5" xfId="32304"/>
    <cellStyle name="SAPBEXHLevel0 4 6" xfId="5500"/>
    <cellStyle name="SAPBEXHLevel0 4 6 2" xfId="16271"/>
    <cellStyle name="SAPBEXHLevel0 4 6 2 2" xfId="42690"/>
    <cellStyle name="SAPBEXHLevel0 4 6 3" xfId="22839"/>
    <cellStyle name="SAPBEXHLevel0 4 6 3 2" xfId="49253"/>
    <cellStyle name="SAPBEXHLevel0 4 6 4" xfId="32170"/>
    <cellStyle name="SAPBEXHLevel0 4 7" xfId="6130"/>
    <cellStyle name="SAPBEXHLevel0 4 7 2" xfId="23582"/>
    <cellStyle name="SAPBEXHLevel0 4 7 2 2" xfId="49996"/>
    <cellStyle name="SAPBEXHLevel0 4 7 3" xfId="32800"/>
    <cellStyle name="SAPBEXHLevel0 4 8" xfId="7211"/>
    <cellStyle name="SAPBEXHLevel0 4 8 2" xfId="17878"/>
    <cellStyle name="SAPBEXHLevel0 4 8 2 2" xfId="44295"/>
    <cellStyle name="SAPBEXHLevel0 4 8 3" xfId="26111"/>
    <cellStyle name="SAPBEXHLevel0 4 8 3 2" xfId="52525"/>
    <cellStyle name="SAPBEXHLevel0 4 8 4" xfId="33881"/>
    <cellStyle name="SAPBEXHLevel0 4 9" xfId="7205"/>
    <cellStyle name="SAPBEXHLevel0 4 9 2" xfId="17872"/>
    <cellStyle name="SAPBEXHLevel0 4 9 2 2" xfId="44289"/>
    <cellStyle name="SAPBEXHLevel0 4 9 3" xfId="26946"/>
    <cellStyle name="SAPBEXHLevel0 4 9 3 2" xfId="53360"/>
    <cellStyle name="SAPBEXHLevel0 4 9 4" xfId="33875"/>
    <cellStyle name="SAPBEXHLevel0 5" xfId="1895"/>
    <cellStyle name="SAPBEXHLevel0 5 10" xfId="8400"/>
    <cellStyle name="SAPBEXHLevel0 5 10 2" xfId="19060"/>
    <cellStyle name="SAPBEXHLevel0 5 10 2 2" xfId="45474"/>
    <cellStyle name="SAPBEXHLevel0 5 10 3" xfId="14163"/>
    <cellStyle name="SAPBEXHLevel0 5 10 3 2" xfId="40583"/>
    <cellStyle name="SAPBEXHLevel0 5 10 4" xfId="34896"/>
    <cellStyle name="SAPBEXHLevel0 5 11" xfId="11685"/>
    <cellStyle name="SAPBEXHLevel0 5 11 2" xfId="38106"/>
    <cellStyle name="SAPBEXHLevel0 5 12" xfId="23623"/>
    <cellStyle name="SAPBEXHLevel0 5 12 2" xfId="50037"/>
    <cellStyle name="SAPBEXHLevel0 5 2" xfId="3872"/>
    <cellStyle name="SAPBEXHLevel0 5 2 2" xfId="9664"/>
    <cellStyle name="SAPBEXHLevel0 5 2 2 2" xfId="20324"/>
    <cellStyle name="SAPBEXHLevel0 5 2 2 2 2" xfId="46738"/>
    <cellStyle name="SAPBEXHLevel0 5 2 2 3" xfId="12100"/>
    <cellStyle name="SAPBEXHLevel0 5 2 2 3 2" xfId="38521"/>
    <cellStyle name="SAPBEXHLevel0 5 2 2 4" xfId="36160"/>
    <cellStyle name="SAPBEXHLevel0 5 2 3" xfId="9586"/>
    <cellStyle name="SAPBEXHLevel0 5 2 3 2" xfId="20246"/>
    <cellStyle name="SAPBEXHLevel0 5 2 3 2 2" xfId="46660"/>
    <cellStyle name="SAPBEXHLevel0 5 2 3 3" xfId="28202"/>
    <cellStyle name="SAPBEXHLevel0 5 2 3 3 2" xfId="54616"/>
    <cellStyle name="SAPBEXHLevel0 5 2 3 4" xfId="36082"/>
    <cellStyle name="SAPBEXHLevel0 5 2 4" xfId="10932"/>
    <cellStyle name="SAPBEXHLevel0 5 2 4 2" xfId="21577"/>
    <cellStyle name="SAPBEXHLevel0 5 2 4 2 2" xfId="47991"/>
    <cellStyle name="SAPBEXHLevel0 5 2 4 3" xfId="28666"/>
    <cellStyle name="SAPBEXHLevel0 5 2 4 3 2" xfId="55080"/>
    <cellStyle name="SAPBEXHLevel0 5 2 4 4" xfId="37353"/>
    <cellStyle name="SAPBEXHLevel0 5 2 5" xfId="8707"/>
    <cellStyle name="SAPBEXHLevel0 5 2 5 2" xfId="19367"/>
    <cellStyle name="SAPBEXHLevel0 5 2 5 2 2" xfId="45781"/>
    <cellStyle name="SAPBEXHLevel0 5 2 5 3" xfId="12385"/>
    <cellStyle name="SAPBEXHLevel0 5 2 5 3 2" xfId="38806"/>
    <cellStyle name="SAPBEXHLevel0 5 2 5 4" xfId="35203"/>
    <cellStyle name="SAPBEXHLevel0 5 2 6" xfId="14655"/>
    <cellStyle name="SAPBEXHLevel0 5 2 6 2" xfId="41075"/>
    <cellStyle name="SAPBEXHLevel0 5 2 7" xfId="24192"/>
    <cellStyle name="SAPBEXHLevel0 5 2 7 2" xfId="50606"/>
    <cellStyle name="SAPBEXHLevel0 5 2 8" xfId="30542"/>
    <cellStyle name="SAPBEXHLevel0 5 3" xfId="4599"/>
    <cellStyle name="SAPBEXHLevel0 5 3 2" xfId="9386"/>
    <cellStyle name="SAPBEXHLevel0 5 3 2 2" xfId="20046"/>
    <cellStyle name="SAPBEXHLevel0 5 3 2 2 2" xfId="46460"/>
    <cellStyle name="SAPBEXHLevel0 5 3 2 3" xfId="11818"/>
    <cellStyle name="SAPBEXHLevel0 5 3 2 3 2" xfId="38239"/>
    <cellStyle name="SAPBEXHLevel0 5 3 2 4" xfId="35882"/>
    <cellStyle name="SAPBEXHLevel0 5 3 3" xfId="15377"/>
    <cellStyle name="SAPBEXHLevel0 5 3 3 2" xfId="41797"/>
    <cellStyle name="SAPBEXHLevel0 5 3 4" xfId="22450"/>
    <cellStyle name="SAPBEXHLevel0 5 3 4 2" xfId="48864"/>
    <cellStyle name="SAPBEXHLevel0 5 3 5" xfId="31269"/>
    <cellStyle name="SAPBEXHLevel0 5 4" xfId="4842"/>
    <cellStyle name="SAPBEXHLevel0 5 4 2" xfId="10444"/>
    <cellStyle name="SAPBEXHLevel0 5 4 2 2" xfId="21104"/>
    <cellStyle name="SAPBEXHLevel0 5 4 2 2 2" xfId="47518"/>
    <cellStyle name="SAPBEXHLevel0 5 4 2 3" xfId="28368"/>
    <cellStyle name="SAPBEXHLevel0 5 4 2 3 2" xfId="54782"/>
    <cellStyle name="SAPBEXHLevel0 5 4 2 4" xfId="36940"/>
    <cellStyle name="SAPBEXHLevel0 5 4 3" xfId="15619"/>
    <cellStyle name="SAPBEXHLevel0 5 4 3 2" xfId="42039"/>
    <cellStyle name="SAPBEXHLevel0 5 4 4" xfId="22712"/>
    <cellStyle name="SAPBEXHLevel0 5 4 4 2" xfId="49126"/>
    <cellStyle name="SAPBEXHLevel0 5 4 5" xfId="31512"/>
    <cellStyle name="SAPBEXHLevel0 5 5" xfId="5793"/>
    <cellStyle name="SAPBEXHLevel0 5 5 2" xfId="10813"/>
    <cellStyle name="SAPBEXHLevel0 5 5 2 2" xfId="21458"/>
    <cellStyle name="SAPBEXHLevel0 5 5 2 2 2" xfId="47872"/>
    <cellStyle name="SAPBEXHLevel0 5 5 2 3" xfId="28547"/>
    <cellStyle name="SAPBEXHLevel0 5 5 2 3 2" xfId="54961"/>
    <cellStyle name="SAPBEXHLevel0 5 5 2 4" xfId="37234"/>
    <cellStyle name="SAPBEXHLevel0 5 5 3" xfId="16552"/>
    <cellStyle name="SAPBEXHLevel0 5 5 3 2" xfId="42970"/>
    <cellStyle name="SAPBEXHLevel0 5 5 4" xfId="25163"/>
    <cellStyle name="SAPBEXHLevel0 5 5 4 2" xfId="51577"/>
    <cellStyle name="SAPBEXHLevel0 5 5 5" xfId="32463"/>
    <cellStyle name="SAPBEXHLevel0 5 6" xfId="6396"/>
    <cellStyle name="SAPBEXHLevel0 5 6 2" xfId="17132"/>
    <cellStyle name="SAPBEXHLevel0 5 6 2 2" xfId="43550"/>
    <cellStyle name="SAPBEXHLevel0 5 6 3" xfId="25253"/>
    <cellStyle name="SAPBEXHLevel0 5 6 3 2" xfId="51667"/>
    <cellStyle name="SAPBEXHLevel0 5 6 4" xfId="33066"/>
    <cellStyle name="SAPBEXHLevel0 5 7" xfId="7011"/>
    <cellStyle name="SAPBEXHLevel0 5 7 2" xfId="24850"/>
    <cellStyle name="SAPBEXHLevel0 5 7 2 2" xfId="51264"/>
    <cellStyle name="SAPBEXHLevel0 5 7 3" xfId="33681"/>
    <cellStyle name="SAPBEXHLevel0 5 8" xfId="7558"/>
    <cellStyle name="SAPBEXHLevel0 5 8 2" xfId="18225"/>
    <cellStyle name="SAPBEXHLevel0 5 8 2 2" xfId="44641"/>
    <cellStyle name="SAPBEXHLevel0 5 8 3" xfId="24993"/>
    <cellStyle name="SAPBEXHLevel0 5 8 3 2" xfId="51407"/>
    <cellStyle name="SAPBEXHLevel0 5 8 4" xfId="34228"/>
    <cellStyle name="SAPBEXHLevel0 5 9" xfId="7267"/>
    <cellStyle name="SAPBEXHLevel0 5 9 2" xfId="17934"/>
    <cellStyle name="SAPBEXHLevel0 5 9 2 2" xfId="44351"/>
    <cellStyle name="SAPBEXHLevel0 5 9 3" xfId="23826"/>
    <cellStyle name="SAPBEXHLevel0 5 9 3 2" xfId="50240"/>
    <cellStyle name="SAPBEXHLevel0 5 9 4" xfId="33937"/>
    <cellStyle name="SAPBEXHLevel0 6" xfId="2081"/>
    <cellStyle name="SAPBEXHLevel0 6 10" xfId="8542"/>
    <cellStyle name="SAPBEXHLevel0 6 10 2" xfId="19202"/>
    <cellStyle name="SAPBEXHLevel0 6 10 2 2" xfId="45616"/>
    <cellStyle name="SAPBEXHLevel0 6 10 3" xfId="16882"/>
    <cellStyle name="SAPBEXHLevel0 6 10 3 2" xfId="43300"/>
    <cellStyle name="SAPBEXHLevel0 6 10 4" xfId="35038"/>
    <cellStyle name="SAPBEXHLevel0 6 11" xfId="11519"/>
    <cellStyle name="SAPBEXHLevel0 6 11 2" xfId="37940"/>
    <cellStyle name="SAPBEXHLevel0 6 12" xfId="27469"/>
    <cellStyle name="SAPBEXHLevel0 6 12 2" xfId="53883"/>
    <cellStyle name="SAPBEXHLevel0 6 2" xfId="4046"/>
    <cellStyle name="SAPBEXHLevel0 6 2 2" xfId="9253"/>
    <cellStyle name="SAPBEXHLevel0 6 2 2 2" xfId="19913"/>
    <cellStyle name="SAPBEXHLevel0 6 2 2 2 2" xfId="46327"/>
    <cellStyle name="SAPBEXHLevel0 6 2 2 3" xfId="11560"/>
    <cellStyle name="SAPBEXHLevel0 6 2 2 3 2" xfId="37981"/>
    <cellStyle name="SAPBEXHLevel0 6 2 2 4" xfId="35749"/>
    <cellStyle name="SAPBEXHLevel0 6 2 3" xfId="14828"/>
    <cellStyle name="SAPBEXHLevel0 6 2 3 2" xfId="41248"/>
    <cellStyle name="SAPBEXHLevel0 6 2 4" xfId="26179"/>
    <cellStyle name="SAPBEXHLevel0 6 2 4 2" xfId="52593"/>
    <cellStyle name="SAPBEXHLevel0 6 2 5" xfId="30716"/>
    <cellStyle name="SAPBEXHLevel0 6 3" xfId="4774"/>
    <cellStyle name="SAPBEXHLevel0 6 3 2" xfId="10313"/>
    <cellStyle name="SAPBEXHLevel0 6 3 2 2" xfId="20973"/>
    <cellStyle name="SAPBEXHLevel0 6 3 2 2 2" xfId="47387"/>
    <cellStyle name="SAPBEXHLevel0 6 3 2 3" xfId="12250"/>
    <cellStyle name="SAPBEXHLevel0 6 3 2 3 2" xfId="38671"/>
    <cellStyle name="SAPBEXHLevel0 6 3 2 4" xfId="36809"/>
    <cellStyle name="SAPBEXHLevel0 6 3 3" xfId="15551"/>
    <cellStyle name="SAPBEXHLevel0 6 3 3 2" xfId="41971"/>
    <cellStyle name="SAPBEXHLevel0 6 3 4" xfId="22713"/>
    <cellStyle name="SAPBEXHLevel0 6 3 4 2" xfId="49127"/>
    <cellStyle name="SAPBEXHLevel0 6 3 5" xfId="31444"/>
    <cellStyle name="SAPBEXHLevel0 6 4" xfId="5354"/>
    <cellStyle name="SAPBEXHLevel0 6 4 2" xfId="10862"/>
    <cellStyle name="SAPBEXHLevel0 6 4 2 2" xfId="21507"/>
    <cellStyle name="SAPBEXHLevel0 6 4 2 2 2" xfId="47921"/>
    <cellStyle name="SAPBEXHLevel0 6 4 2 3" xfId="28596"/>
    <cellStyle name="SAPBEXHLevel0 6 4 2 3 2" xfId="55010"/>
    <cellStyle name="SAPBEXHLevel0 6 4 2 4" xfId="37283"/>
    <cellStyle name="SAPBEXHLevel0 6 4 3" xfId="16127"/>
    <cellStyle name="SAPBEXHLevel0 6 4 3 2" xfId="42546"/>
    <cellStyle name="SAPBEXHLevel0 6 4 4" xfId="26459"/>
    <cellStyle name="SAPBEXHLevel0 6 4 4 2" xfId="52873"/>
    <cellStyle name="SAPBEXHLevel0 6 4 5" xfId="32024"/>
    <cellStyle name="SAPBEXHLevel0 6 5" xfId="5961"/>
    <cellStyle name="SAPBEXHLevel0 6 5 2" xfId="16713"/>
    <cellStyle name="SAPBEXHLevel0 6 5 2 2" xfId="43131"/>
    <cellStyle name="SAPBEXHLevel0 6 5 3" xfId="23268"/>
    <cellStyle name="SAPBEXHLevel0 6 5 3 2" xfId="49682"/>
    <cellStyle name="SAPBEXHLevel0 6 5 4" xfId="32631"/>
    <cellStyle name="SAPBEXHLevel0 6 6" xfId="6561"/>
    <cellStyle name="SAPBEXHLevel0 6 6 2" xfId="17286"/>
    <cellStyle name="SAPBEXHLevel0 6 6 2 2" xfId="43704"/>
    <cellStyle name="SAPBEXHLevel0 6 6 3" xfId="12066"/>
    <cellStyle name="SAPBEXHLevel0 6 6 3 2" xfId="38487"/>
    <cellStyle name="SAPBEXHLevel0 6 6 4" xfId="33231"/>
    <cellStyle name="SAPBEXHLevel0 6 7" xfId="7133"/>
    <cellStyle name="SAPBEXHLevel0 6 7 2" xfId="23338"/>
    <cellStyle name="SAPBEXHLevel0 6 7 2 2" xfId="49752"/>
    <cellStyle name="SAPBEXHLevel0 6 7 3" xfId="33803"/>
    <cellStyle name="SAPBEXHLevel0 6 8" xfId="7692"/>
    <cellStyle name="SAPBEXHLevel0 6 8 2" xfId="18359"/>
    <cellStyle name="SAPBEXHLevel0 6 8 2 2" xfId="44775"/>
    <cellStyle name="SAPBEXHLevel0 6 8 3" xfId="23362"/>
    <cellStyle name="SAPBEXHLevel0 6 8 3 2" xfId="49776"/>
    <cellStyle name="SAPBEXHLevel0 6 8 4" xfId="34362"/>
    <cellStyle name="SAPBEXHLevel0 6 9" xfId="7844"/>
    <cellStyle name="SAPBEXHLevel0 6 9 2" xfId="18511"/>
    <cellStyle name="SAPBEXHLevel0 6 9 2 2" xfId="44926"/>
    <cellStyle name="SAPBEXHLevel0 6 9 3" xfId="25818"/>
    <cellStyle name="SAPBEXHLevel0 6 9 3 2" xfId="52232"/>
    <cellStyle name="SAPBEXHLevel0 6 9 4" xfId="34514"/>
    <cellStyle name="SAPBEXHLevel0 7" xfId="2375"/>
    <cellStyle name="SAPBEXHLevel0 7 10" xfId="21208"/>
    <cellStyle name="SAPBEXHLevel0 7 10 2" xfId="47622"/>
    <cellStyle name="SAPBEXHLevel0 7 11" xfId="27232"/>
    <cellStyle name="SAPBEXHLevel0 7 11 2" xfId="53646"/>
    <cellStyle name="SAPBEXHLevel0 7 2" xfId="4282"/>
    <cellStyle name="SAPBEXHLevel0 7 2 2" xfId="9861"/>
    <cellStyle name="SAPBEXHLevel0 7 2 2 2" xfId="20521"/>
    <cellStyle name="SAPBEXHLevel0 7 2 2 2 2" xfId="46935"/>
    <cellStyle name="SAPBEXHLevel0 7 2 2 3" xfId="21849"/>
    <cellStyle name="SAPBEXHLevel0 7 2 2 3 2" xfId="48263"/>
    <cellStyle name="SAPBEXHLevel0 7 2 2 4" xfId="36357"/>
    <cellStyle name="SAPBEXHLevel0 7 2 3" xfId="15061"/>
    <cellStyle name="SAPBEXHLevel0 7 2 3 2" xfId="41481"/>
    <cellStyle name="SAPBEXHLevel0 7 2 4" xfId="23853"/>
    <cellStyle name="SAPBEXHLevel0 7 2 4 2" xfId="50267"/>
    <cellStyle name="SAPBEXHLevel0 7 2 5" xfId="30952"/>
    <cellStyle name="SAPBEXHLevel0 7 3" xfId="5009"/>
    <cellStyle name="SAPBEXHLevel0 7 3 2" xfId="9927"/>
    <cellStyle name="SAPBEXHLevel0 7 3 2 2" xfId="20587"/>
    <cellStyle name="SAPBEXHLevel0 7 3 2 2 2" xfId="47001"/>
    <cellStyle name="SAPBEXHLevel0 7 3 2 3" xfId="27524"/>
    <cellStyle name="SAPBEXHLevel0 7 3 2 3 2" xfId="53938"/>
    <cellStyle name="SAPBEXHLevel0 7 3 2 4" xfId="36423"/>
    <cellStyle name="SAPBEXHLevel0 7 3 3" xfId="15786"/>
    <cellStyle name="SAPBEXHLevel0 7 3 3 2" xfId="42205"/>
    <cellStyle name="SAPBEXHLevel0 7 3 4" xfId="24926"/>
    <cellStyle name="SAPBEXHLevel0 7 3 4 2" xfId="51340"/>
    <cellStyle name="SAPBEXHLevel0 7 3 5" xfId="31679"/>
    <cellStyle name="SAPBEXHLevel0 7 4" xfId="6198"/>
    <cellStyle name="SAPBEXHLevel0 7 4 2" xfId="10980"/>
    <cellStyle name="SAPBEXHLevel0 7 4 2 2" xfId="21625"/>
    <cellStyle name="SAPBEXHLevel0 7 4 2 2 2" xfId="48039"/>
    <cellStyle name="SAPBEXHLevel0 7 4 2 3" xfId="28714"/>
    <cellStyle name="SAPBEXHLevel0 7 4 2 3 2" xfId="55128"/>
    <cellStyle name="SAPBEXHLevel0 7 4 2 4" xfId="37401"/>
    <cellStyle name="SAPBEXHLevel0 7 4 3" xfId="16939"/>
    <cellStyle name="SAPBEXHLevel0 7 4 3 2" xfId="43357"/>
    <cellStyle name="SAPBEXHLevel0 7 4 4" xfId="16652"/>
    <cellStyle name="SAPBEXHLevel0 7 4 4 2" xfId="43070"/>
    <cellStyle name="SAPBEXHLevel0 7 4 5" xfId="32868"/>
    <cellStyle name="SAPBEXHLevel0 7 5" xfId="6784"/>
    <cellStyle name="SAPBEXHLevel0 7 5 2" xfId="17496"/>
    <cellStyle name="SAPBEXHLevel0 7 5 2 2" xfId="43913"/>
    <cellStyle name="SAPBEXHLevel0 7 5 3" xfId="23804"/>
    <cellStyle name="SAPBEXHLevel0 7 5 3 2" xfId="50218"/>
    <cellStyle name="SAPBEXHLevel0 7 5 4" xfId="33454"/>
    <cellStyle name="SAPBEXHLevel0 7 6" xfId="7340"/>
    <cellStyle name="SAPBEXHLevel0 7 6 2" xfId="18007"/>
    <cellStyle name="SAPBEXHLevel0 7 6 2 2" xfId="44423"/>
    <cellStyle name="SAPBEXHLevel0 7 6 3" xfId="24005"/>
    <cellStyle name="SAPBEXHLevel0 7 6 3 2" xfId="50419"/>
    <cellStyle name="SAPBEXHLevel0 7 6 4" xfId="34010"/>
    <cellStyle name="SAPBEXHLevel0 7 7" xfId="7984"/>
    <cellStyle name="SAPBEXHLevel0 7 7 2" xfId="18651"/>
    <cellStyle name="SAPBEXHLevel0 7 7 2 2" xfId="45065"/>
    <cellStyle name="SAPBEXHLevel0 7 7 3" xfId="14945"/>
    <cellStyle name="SAPBEXHLevel0 7 7 3 2" xfId="41365"/>
    <cellStyle name="SAPBEXHLevel0 7 7 4" xfId="34590"/>
    <cellStyle name="SAPBEXHLevel0 7 8" xfId="8879"/>
    <cellStyle name="SAPBEXHLevel0 7 8 2" xfId="19539"/>
    <cellStyle name="SAPBEXHLevel0 7 8 2 2" xfId="45953"/>
    <cellStyle name="SAPBEXHLevel0 7 8 3" xfId="26935"/>
    <cellStyle name="SAPBEXHLevel0 7 8 3 2" xfId="53349"/>
    <cellStyle name="SAPBEXHLevel0 7 8 4" xfId="35375"/>
    <cellStyle name="SAPBEXHLevel0 7 9" xfId="13172"/>
    <cellStyle name="SAPBEXHLevel0 7 9 2" xfId="39592"/>
    <cellStyle name="SAPBEXHLevel0 8" xfId="3232"/>
    <cellStyle name="SAPBEXHLevel0 8 2" xfId="9568"/>
    <cellStyle name="SAPBEXHLevel0 8 2 2" xfId="20228"/>
    <cellStyle name="SAPBEXHLevel0 8 2 2 2" xfId="46642"/>
    <cellStyle name="SAPBEXHLevel0 8 2 3" xfId="11830"/>
    <cellStyle name="SAPBEXHLevel0 8 2 3 2" xfId="38251"/>
    <cellStyle name="SAPBEXHLevel0 8 2 4" xfId="36064"/>
    <cellStyle name="SAPBEXHLevel0 8 3" xfId="14022"/>
    <cellStyle name="SAPBEXHLevel0 8 3 2" xfId="40442"/>
    <cellStyle name="SAPBEXHLevel0 8 4" xfId="24201"/>
    <cellStyle name="SAPBEXHLevel0 8 4 2" xfId="50615"/>
    <cellStyle name="SAPBEXHLevel0 8 5" xfId="29902"/>
    <cellStyle name="SAPBEXHLevel0 9" xfId="4890"/>
    <cellStyle name="SAPBEXHLevel0 9 2" xfId="10019"/>
    <cellStyle name="SAPBEXHLevel0 9 2 2" xfId="20679"/>
    <cellStyle name="SAPBEXHLevel0 9 2 2 2" xfId="47093"/>
    <cellStyle name="SAPBEXHLevel0 9 2 3" xfId="12814"/>
    <cellStyle name="SAPBEXHLevel0 9 2 3 2" xfId="39235"/>
    <cellStyle name="SAPBEXHLevel0 9 2 4" xfId="36515"/>
    <cellStyle name="SAPBEXHLevel0 9 3" xfId="15667"/>
    <cellStyle name="SAPBEXHLevel0 9 3 2" xfId="42087"/>
    <cellStyle name="SAPBEXHLevel0 9 4" xfId="27480"/>
    <cellStyle name="SAPBEXHLevel0 9 4 2" xfId="53894"/>
    <cellStyle name="SAPBEXHLevel0 9 5" xfId="31560"/>
    <cellStyle name="SAPBEXHLevel0_0910 GSO Capex RRP - Final (Detail) v2 220710" xfId="1208"/>
    <cellStyle name="SAPBEXHLevel0X" xfId="1209"/>
    <cellStyle name="SAPBEXHLevel0X 10" xfId="3234"/>
    <cellStyle name="SAPBEXHLevel0X 10 2" xfId="14024"/>
    <cellStyle name="SAPBEXHLevel0X 10 2 2" xfId="40444"/>
    <cellStyle name="SAPBEXHLevel0X 10 3" xfId="27420"/>
    <cellStyle name="SAPBEXHLevel0X 10 3 2" xfId="53834"/>
    <cellStyle name="SAPBEXHLevel0X 10 4" xfId="29904"/>
    <cellStyle name="SAPBEXHLevel0X 11" xfId="4891"/>
    <cellStyle name="SAPBEXHLevel0X 11 2" xfId="15668"/>
    <cellStyle name="SAPBEXHLevel0X 11 2 2" xfId="42088"/>
    <cellStyle name="SAPBEXHLevel0X 11 3" xfId="23406"/>
    <cellStyle name="SAPBEXHLevel0X 11 3 2" xfId="49820"/>
    <cellStyle name="SAPBEXHLevel0X 11 4" xfId="31561"/>
    <cellStyle name="SAPBEXHLevel0X 12" xfId="5465"/>
    <cellStyle name="SAPBEXHLevel0X 12 2" xfId="16238"/>
    <cellStyle name="SAPBEXHLevel0X 12 2 2" xfId="42657"/>
    <cellStyle name="SAPBEXHLevel0X 12 3" xfId="26406"/>
    <cellStyle name="SAPBEXHLevel0X 12 3 2" xfId="52820"/>
    <cellStyle name="SAPBEXHLevel0X 12 4" xfId="32135"/>
    <cellStyle name="SAPBEXHLevel0X 13" xfId="3778"/>
    <cellStyle name="SAPBEXHLevel0X 13 2" xfId="24749"/>
    <cellStyle name="SAPBEXHLevel0X 13 2 2" xfId="51163"/>
    <cellStyle name="SAPBEXHLevel0X 13 3" xfId="30448"/>
    <cellStyle name="SAPBEXHLevel0X 14" xfId="11130"/>
    <cellStyle name="SAPBEXHLevel0X 14 2" xfId="37551"/>
    <cellStyle name="SAPBEXHLevel0X 15" xfId="25813"/>
    <cellStyle name="SAPBEXHLevel0X 15 2" xfId="52227"/>
    <cellStyle name="SAPBEXHLevel0X 2" xfId="1210"/>
    <cellStyle name="SAPBEXHLevel0X 2 10" xfId="4465"/>
    <cellStyle name="SAPBEXHLevel0X 2 10 2" xfId="15243"/>
    <cellStyle name="SAPBEXHLevel0X 2 10 2 2" xfId="41663"/>
    <cellStyle name="SAPBEXHLevel0X 2 10 3" xfId="25331"/>
    <cellStyle name="SAPBEXHLevel0X 2 10 3 2" xfId="51745"/>
    <cellStyle name="SAPBEXHLevel0X 2 10 4" xfId="31135"/>
    <cellStyle name="SAPBEXHLevel0X 2 11" xfId="6946"/>
    <cellStyle name="SAPBEXHLevel0X 2 11 2" xfId="13806"/>
    <cellStyle name="SAPBEXHLevel0X 2 11 2 2" xfId="40226"/>
    <cellStyle name="SAPBEXHLevel0X 2 11 3" xfId="33616"/>
    <cellStyle name="SAPBEXHLevel0X 2 12" xfId="17223"/>
    <cellStyle name="SAPBEXHLevel0X 2 12 2" xfId="43641"/>
    <cellStyle name="SAPBEXHLevel0X 2 13" xfId="25338"/>
    <cellStyle name="SAPBEXHLevel0X 2 13 2" xfId="51752"/>
    <cellStyle name="SAPBEXHLevel0X 2 2" xfId="1526"/>
    <cellStyle name="SAPBEXHLevel0X 2 2 10" xfId="8418"/>
    <cellStyle name="SAPBEXHLevel0X 2 2 10 2" xfId="19078"/>
    <cellStyle name="SAPBEXHLevel0X 2 2 10 2 2" xfId="45492"/>
    <cellStyle name="SAPBEXHLevel0X 2 2 10 3" xfId="16960"/>
    <cellStyle name="SAPBEXHLevel0X 2 2 10 3 2" xfId="43378"/>
    <cellStyle name="SAPBEXHLevel0X 2 2 10 4" xfId="34914"/>
    <cellStyle name="SAPBEXHLevel0X 2 2 11" xfId="12015"/>
    <cellStyle name="SAPBEXHLevel0X 2 2 11 2" xfId="38436"/>
    <cellStyle name="SAPBEXHLevel0X 2 2 12" xfId="22890"/>
    <cellStyle name="SAPBEXHLevel0X 2 2 12 2" xfId="49304"/>
    <cellStyle name="SAPBEXHLevel0X 2 2 2" xfId="3520"/>
    <cellStyle name="SAPBEXHLevel0X 2 2 2 2" xfId="9004"/>
    <cellStyle name="SAPBEXHLevel0X 2 2 2 2 2" xfId="19664"/>
    <cellStyle name="SAPBEXHLevel0X 2 2 2 2 2 2" xfId="46078"/>
    <cellStyle name="SAPBEXHLevel0X 2 2 2 2 3" xfId="25972"/>
    <cellStyle name="SAPBEXHLevel0X 2 2 2 2 3 2" xfId="52386"/>
    <cellStyle name="SAPBEXHLevel0X 2 2 2 2 4" xfId="35500"/>
    <cellStyle name="SAPBEXHLevel0X 2 2 2 3" xfId="10413"/>
    <cellStyle name="SAPBEXHLevel0X 2 2 2 3 2" xfId="21073"/>
    <cellStyle name="SAPBEXHLevel0X 2 2 2 3 2 2" xfId="47487"/>
    <cellStyle name="SAPBEXHLevel0X 2 2 2 3 3" xfId="28338"/>
    <cellStyle name="SAPBEXHLevel0X 2 2 2 3 3 2" xfId="54752"/>
    <cellStyle name="SAPBEXHLevel0X 2 2 2 3 4" xfId="36909"/>
    <cellStyle name="SAPBEXHLevel0X 2 2 2 4" xfId="8731"/>
    <cellStyle name="SAPBEXHLevel0X 2 2 2 4 2" xfId="19391"/>
    <cellStyle name="SAPBEXHLevel0X 2 2 2 4 2 2" xfId="45805"/>
    <cellStyle name="SAPBEXHLevel0X 2 2 2 4 3" xfId="12260"/>
    <cellStyle name="SAPBEXHLevel0X 2 2 2 4 3 2" xfId="38681"/>
    <cellStyle name="SAPBEXHLevel0X 2 2 2 4 4" xfId="35227"/>
    <cellStyle name="SAPBEXHLevel0X 2 2 2 5" xfId="14305"/>
    <cellStyle name="SAPBEXHLevel0X 2 2 2 5 2" xfId="40725"/>
    <cellStyle name="SAPBEXHLevel0X 2 2 2 6" xfId="26273"/>
    <cellStyle name="SAPBEXHLevel0X 2 2 2 6 2" xfId="52687"/>
    <cellStyle name="SAPBEXHLevel0X 2 2 2 7" xfId="30190"/>
    <cellStyle name="SAPBEXHLevel0X 2 2 3" xfId="2783"/>
    <cellStyle name="SAPBEXHLevel0X 2 2 3 2" xfId="9362"/>
    <cellStyle name="SAPBEXHLevel0X 2 2 3 2 2" xfId="20022"/>
    <cellStyle name="SAPBEXHLevel0X 2 2 3 2 2 2" xfId="46436"/>
    <cellStyle name="SAPBEXHLevel0X 2 2 3 2 3" xfId="11809"/>
    <cellStyle name="SAPBEXHLevel0X 2 2 3 2 3 2" xfId="38230"/>
    <cellStyle name="SAPBEXHLevel0X 2 2 3 2 4" xfId="35858"/>
    <cellStyle name="SAPBEXHLevel0X 2 2 3 3" xfId="13575"/>
    <cellStyle name="SAPBEXHLevel0X 2 2 3 3 2" xfId="39995"/>
    <cellStyle name="SAPBEXHLevel0X 2 2 3 4" xfId="22876"/>
    <cellStyle name="SAPBEXHLevel0X 2 2 3 4 2" xfId="49290"/>
    <cellStyle name="SAPBEXHLevel0X 2 2 3 5" xfId="29453"/>
    <cellStyle name="SAPBEXHLevel0X 2 2 4" xfId="3059"/>
    <cellStyle name="SAPBEXHLevel0X 2 2 4 2" xfId="10442"/>
    <cellStyle name="SAPBEXHLevel0X 2 2 4 2 2" xfId="21102"/>
    <cellStyle name="SAPBEXHLevel0X 2 2 4 2 2 2" xfId="47516"/>
    <cellStyle name="SAPBEXHLevel0X 2 2 4 2 3" xfId="28366"/>
    <cellStyle name="SAPBEXHLevel0X 2 2 4 2 3 2" xfId="54780"/>
    <cellStyle name="SAPBEXHLevel0X 2 2 4 2 4" xfId="36938"/>
    <cellStyle name="SAPBEXHLevel0X 2 2 4 3" xfId="13851"/>
    <cellStyle name="SAPBEXHLevel0X 2 2 4 3 2" xfId="40271"/>
    <cellStyle name="SAPBEXHLevel0X 2 2 4 4" xfId="22028"/>
    <cellStyle name="SAPBEXHLevel0X 2 2 4 4 2" xfId="48442"/>
    <cellStyle name="SAPBEXHLevel0X 2 2 4 5" xfId="29729"/>
    <cellStyle name="SAPBEXHLevel0X 2 2 5" xfId="4478"/>
    <cellStyle name="SAPBEXHLevel0X 2 2 5 2" xfId="15256"/>
    <cellStyle name="SAPBEXHLevel0X 2 2 5 2 2" xfId="41676"/>
    <cellStyle name="SAPBEXHLevel0X 2 2 5 3" xfId="28057"/>
    <cellStyle name="SAPBEXHLevel0X 2 2 5 3 2" xfId="54471"/>
    <cellStyle name="SAPBEXHLevel0X 2 2 5 4" xfId="31148"/>
    <cellStyle name="SAPBEXHLevel0X 2 2 6" xfId="3379"/>
    <cellStyle name="SAPBEXHLevel0X 2 2 6 2" xfId="14166"/>
    <cellStyle name="SAPBEXHLevel0X 2 2 6 2 2" xfId="40586"/>
    <cellStyle name="SAPBEXHLevel0X 2 2 6 3" xfId="22637"/>
    <cellStyle name="SAPBEXHLevel0X 2 2 6 3 2" xfId="49051"/>
    <cellStyle name="SAPBEXHLevel0X 2 2 6 4" xfId="30049"/>
    <cellStyle name="SAPBEXHLevel0X 2 2 7" xfId="5491"/>
    <cellStyle name="SAPBEXHLevel0X 2 2 7 2" xfId="25680"/>
    <cellStyle name="SAPBEXHLevel0X 2 2 7 2 2" xfId="52094"/>
    <cellStyle name="SAPBEXHLevel0X 2 2 7 3" xfId="32161"/>
    <cellStyle name="SAPBEXHLevel0X 2 2 8" xfId="7229"/>
    <cellStyle name="SAPBEXHLevel0X 2 2 8 2" xfId="17896"/>
    <cellStyle name="SAPBEXHLevel0X 2 2 8 2 2" xfId="44313"/>
    <cellStyle name="SAPBEXHLevel0X 2 2 8 3" xfId="25875"/>
    <cellStyle name="SAPBEXHLevel0X 2 2 8 3 2" xfId="52289"/>
    <cellStyle name="SAPBEXHLevel0X 2 2 8 4" xfId="33899"/>
    <cellStyle name="SAPBEXHLevel0X 2 2 9" xfId="5911"/>
    <cellStyle name="SAPBEXHLevel0X 2 2 9 2" xfId="16663"/>
    <cellStyle name="SAPBEXHLevel0X 2 2 9 2 2" xfId="43081"/>
    <cellStyle name="SAPBEXHLevel0X 2 2 9 3" xfId="27404"/>
    <cellStyle name="SAPBEXHLevel0X 2 2 9 3 2" xfId="53818"/>
    <cellStyle name="SAPBEXHLevel0X 2 2 9 4" xfId="32581"/>
    <cellStyle name="SAPBEXHLevel0X 2 3" xfId="1639"/>
    <cellStyle name="SAPBEXHLevel0X 2 3 10" xfId="8332"/>
    <cellStyle name="SAPBEXHLevel0X 2 3 10 2" xfId="18992"/>
    <cellStyle name="SAPBEXHLevel0X 2 3 10 2 2" xfId="45406"/>
    <cellStyle name="SAPBEXHLevel0X 2 3 10 3" xfId="16870"/>
    <cellStyle name="SAPBEXHLevel0X 2 3 10 3 2" xfId="43288"/>
    <cellStyle name="SAPBEXHLevel0X 2 3 10 4" xfId="34828"/>
    <cellStyle name="SAPBEXHLevel0X 2 3 11" xfId="11924"/>
    <cellStyle name="SAPBEXHLevel0X 2 3 11 2" xfId="38345"/>
    <cellStyle name="SAPBEXHLevel0X 2 3 12" xfId="23661"/>
    <cellStyle name="SAPBEXHLevel0X 2 3 12 2" xfId="50075"/>
    <cellStyle name="SAPBEXHLevel0X 2 3 2" xfId="3632"/>
    <cellStyle name="SAPBEXHLevel0X 2 3 2 2" xfId="9090"/>
    <cellStyle name="SAPBEXHLevel0X 2 3 2 2 2" xfId="19750"/>
    <cellStyle name="SAPBEXHLevel0X 2 3 2 2 2 2" xfId="46164"/>
    <cellStyle name="SAPBEXHLevel0X 2 3 2 2 3" xfId="16886"/>
    <cellStyle name="SAPBEXHLevel0X 2 3 2 2 3 2" xfId="43304"/>
    <cellStyle name="SAPBEXHLevel0X 2 3 2 2 4" xfId="35586"/>
    <cellStyle name="SAPBEXHLevel0X 2 3 2 3" xfId="10225"/>
    <cellStyle name="SAPBEXHLevel0X 2 3 2 3 2" xfId="20885"/>
    <cellStyle name="SAPBEXHLevel0X 2 3 2 3 2 2" xfId="47299"/>
    <cellStyle name="SAPBEXHLevel0X 2 3 2 3 3" xfId="12592"/>
    <cellStyle name="SAPBEXHLevel0X 2 3 2 3 3 2" xfId="39013"/>
    <cellStyle name="SAPBEXHLevel0X 2 3 2 3 4" xfId="36721"/>
    <cellStyle name="SAPBEXHLevel0X 2 3 2 4" xfId="8633"/>
    <cellStyle name="SAPBEXHLevel0X 2 3 2 4 2" xfId="19293"/>
    <cellStyle name="SAPBEXHLevel0X 2 3 2 4 2 2" xfId="45707"/>
    <cellStyle name="SAPBEXHLevel0X 2 3 2 4 3" xfId="12204"/>
    <cellStyle name="SAPBEXHLevel0X 2 3 2 4 3 2" xfId="38625"/>
    <cellStyle name="SAPBEXHLevel0X 2 3 2 4 4" xfId="35129"/>
    <cellStyle name="SAPBEXHLevel0X 2 3 2 5" xfId="14417"/>
    <cellStyle name="SAPBEXHLevel0X 2 3 2 5 2" xfId="40837"/>
    <cellStyle name="SAPBEXHLevel0X 2 3 2 6" xfId="26757"/>
    <cellStyle name="SAPBEXHLevel0X 2 3 2 6 2" xfId="53171"/>
    <cellStyle name="SAPBEXHLevel0X 2 3 2 7" xfId="30302"/>
    <cellStyle name="SAPBEXHLevel0X 2 3 3" xfId="3579"/>
    <cellStyle name="SAPBEXHLevel0X 2 3 3 2" xfId="9459"/>
    <cellStyle name="SAPBEXHLevel0X 2 3 3 2 2" xfId="20119"/>
    <cellStyle name="SAPBEXHLevel0X 2 3 3 2 2 2" xfId="46533"/>
    <cellStyle name="SAPBEXHLevel0X 2 3 3 2 3" xfId="26716"/>
    <cellStyle name="SAPBEXHLevel0X 2 3 3 2 3 2" xfId="53130"/>
    <cellStyle name="SAPBEXHLevel0X 2 3 3 2 4" xfId="35955"/>
    <cellStyle name="SAPBEXHLevel0X 2 3 3 3" xfId="14364"/>
    <cellStyle name="SAPBEXHLevel0X 2 3 3 3 2" xfId="40784"/>
    <cellStyle name="SAPBEXHLevel0X 2 3 3 4" xfId="22302"/>
    <cellStyle name="SAPBEXHLevel0X 2 3 3 4 2" xfId="48716"/>
    <cellStyle name="SAPBEXHLevel0X 2 3 3 5" xfId="30249"/>
    <cellStyle name="SAPBEXHLevel0X 2 3 4" xfId="4676"/>
    <cellStyle name="SAPBEXHLevel0X 2 3 4 2" xfId="10452"/>
    <cellStyle name="SAPBEXHLevel0X 2 3 4 2 2" xfId="21112"/>
    <cellStyle name="SAPBEXHLevel0X 2 3 4 2 2 2" xfId="47526"/>
    <cellStyle name="SAPBEXHLevel0X 2 3 4 2 3" xfId="28376"/>
    <cellStyle name="SAPBEXHLevel0X 2 3 4 2 3 2" xfId="54790"/>
    <cellStyle name="SAPBEXHLevel0X 2 3 4 2 4" xfId="36948"/>
    <cellStyle name="SAPBEXHLevel0X 2 3 4 3" xfId="15454"/>
    <cellStyle name="SAPBEXHLevel0X 2 3 4 3 2" xfId="41874"/>
    <cellStyle name="SAPBEXHLevel0X 2 3 4 4" xfId="24133"/>
    <cellStyle name="SAPBEXHLevel0X 2 3 4 4 2" xfId="50547"/>
    <cellStyle name="SAPBEXHLevel0X 2 3 4 5" xfId="31346"/>
    <cellStyle name="SAPBEXHLevel0X 2 3 5" xfId="3953"/>
    <cellStyle name="SAPBEXHLevel0X 2 3 5 2" xfId="14736"/>
    <cellStyle name="SAPBEXHLevel0X 2 3 5 2 2" xfId="41156"/>
    <cellStyle name="SAPBEXHLevel0X 2 3 5 3" xfId="23914"/>
    <cellStyle name="SAPBEXHLevel0X 2 3 5 3 2" xfId="50328"/>
    <cellStyle name="SAPBEXHLevel0X 2 3 5 4" xfId="30623"/>
    <cellStyle name="SAPBEXHLevel0X 2 3 6" xfId="6053"/>
    <cellStyle name="SAPBEXHLevel0X 2 3 6 2" xfId="16804"/>
    <cellStyle name="SAPBEXHLevel0X 2 3 6 2 2" xfId="43222"/>
    <cellStyle name="SAPBEXHLevel0X 2 3 6 3" xfId="27572"/>
    <cellStyle name="SAPBEXHLevel0X 2 3 6 3 2" xfId="53986"/>
    <cellStyle name="SAPBEXHLevel0X 2 3 6 4" xfId="32723"/>
    <cellStyle name="SAPBEXHLevel0X 2 3 7" xfId="4853"/>
    <cellStyle name="SAPBEXHLevel0X 2 3 7 2" xfId="27546"/>
    <cellStyle name="SAPBEXHLevel0X 2 3 7 2 2" xfId="53960"/>
    <cellStyle name="SAPBEXHLevel0X 2 3 7 3" xfId="31523"/>
    <cellStyle name="SAPBEXHLevel0X 2 3 8" xfId="7213"/>
    <cellStyle name="SAPBEXHLevel0X 2 3 8 2" xfId="17880"/>
    <cellStyle name="SAPBEXHLevel0X 2 3 8 2 2" xfId="44297"/>
    <cellStyle name="SAPBEXHLevel0X 2 3 8 3" xfId="25149"/>
    <cellStyle name="SAPBEXHLevel0X 2 3 8 3 2" xfId="51563"/>
    <cellStyle name="SAPBEXHLevel0X 2 3 8 4" xfId="33883"/>
    <cellStyle name="SAPBEXHLevel0X 2 3 9" xfId="7243"/>
    <cellStyle name="SAPBEXHLevel0X 2 3 9 2" xfId="17910"/>
    <cellStyle name="SAPBEXHLevel0X 2 3 9 2 2" xfId="44327"/>
    <cellStyle name="SAPBEXHLevel0X 2 3 9 3" xfId="26536"/>
    <cellStyle name="SAPBEXHLevel0X 2 3 9 3 2" xfId="52950"/>
    <cellStyle name="SAPBEXHLevel0X 2 3 9 4" xfId="33913"/>
    <cellStyle name="SAPBEXHLevel0X 2 4" xfId="1898"/>
    <cellStyle name="SAPBEXHLevel0X 2 4 10" xfId="8545"/>
    <cellStyle name="SAPBEXHLevel0X 2 4 10 2" xfId="19205"/>
    <cellStyle name="SAPBEXHLevel0X 2 4 10 2 2" xfId="45619"/>
    <cellStyle name="SAPBEXHLevel0X 2 4 10 3" xfId="12954"/>
    <cellStyle name="SAPBEXHLevel0X 2 4 10 3 2" xfId="39375"/>
    <cellStyle name="SAPBEXHLevel0X 2 4 10 4" xfId="35041"/>
    <cellStyle name="SAPBEXHLevel0X 2 4 11" xfId="11682"/>
    <cellStyle name="SAPBEXHLevel0X 2 4 11 2" xfId="38103"/>
    <cellStyle name="SAPBEXHLevel0X 2 4 12" xfId="26448"/>
    <cellStyle name="SAPBEXHLevel0X 2 4 12 2" xfId="52862"/>
    <cellStyle name="SAPBEXHLevel0X 2 4 2" xfId="3875"/>
    <cellStyle name="SAPBEXHLevel0X 2 4 2 2" xfId="9250"/>
    <cellStyle name="SAPBEXHLevel0X 2 4 2 2 2" xfId="19910"/>
    <cellStyle name="SAPBEXHLevel0X 2 4 2 2 2 2" xfId="46324"/>
    <cellStyle name="SAPBEXHLevel0X 2 4 2 2 3" xfId="27876"/>
    <cellStyle name="SAPBEXHLevel0X 2 4 2 2 3 2" xfId="54290"/>
    <cellStyle name="SAPBEXHLevel0X 2 4 2 2 4" xfId="35746"/>
    <cellStyle name="SAPBEXHLevel0X 2 4 2 3" xfId="14658"/>
    <cellStyle name="SAPBEXHLevel0X 2 4 2 3 2" xfId="41078"/>
    <cellStyle name="SAPBEXHLevel0X 2 4 2 4" xfId="23298"/>
    <cellStyle name="SAPBEXHLevel0X 2 4 2 4 2" xfId="49712"/>
    <cellStyle name="SAPBEXHLevel0X 2 4 2 5" xfId="30545"/>
    <cellStyle name="SAPBEXHLevel0X 2 4 3" xfId="4602"/>
    <cellStyle name="SAPBEXHLevel0X 2 4 3 2" xfId="10175"/>
    <cellStyle name="SAPBEXHLevel0X 2 4 3 2 2" xfId="20835"/>
    <cellStyle name="SAPBEXHLevel0X 2 4 3 2 2 2" xfId="47249"/>
    <cellStyle name="SAPBEXHLevel0X 2 4 3 2 3" xfId="12589"/>
    <cellStyle name="SAPBEXHLevel0X 2 4 3 2 3 2" xfId="39010"/>
    <cellStyle name="SAPBEXHLevel0X 2 4 3 2 4" xfId="36671"/>
    <cellStyle name="SAPBEXHLevel0X 2 4 3 3" xfId="15380"/>
    <cellStyle name="SAPBEXHLevel0X 2 4 3 3 2" xfId="41800"/>
    <cellStyle name="SAPBEXHLevel0X 2 4 3 4" xfId="24167"/>
    <cellStyle name="SAPBEXHLevel0X 2 4 3 4 2" xfId="50581"/>
    <cellStyle name="SAPBEXHLevel0X 2 4 3 5" xfId="31272"/>
    <cellStyle name="SAPBEXHLevel0X 2 4 4" xfId="4426"/>
    <cellStyle name="SAPBEXHLevel0X 2 4 4 2" xfId="15204"/>
    <cellStyle name="SAPBEXHLevel0X 2 4 4 2 2" xfId="41624"/>
    <cellStyle name="SAPBEXHLevel0X 2 4 4 3" xfId="25233"/>
    <cellStyle name="SAPBEXHLevel0X 2 4 4 3 2" xfId="51647"/>
    <cellStyle name="SAPBEXHLevel0X 2 4 4 4" xfId="31096"/>
    <cellStyle name="SAPBEXHLevel0X 2 4 5" xfId="5796"/>
    <cellStyle name="SAPBEXHLevel0X 2 4 5 2" xfId="16555"/>
    <cellStyle name="SAPBEXHLevel0X 2 4 5 2 2" xfId="42973"/>
    <cellStyle name="SAPBEXHLevel0X 2 4 5 3" xfId="23832"/>
    <cellStyle name="SAPBEXHLevel0X 2 4 5 3 2" xfId="50246"/>
    <cellStyle name="SAPBEXHLevel0X 2 4 5 4" xfId="32466"/>
    <cellStyle name="SAPBEXHLevel0X 2 4 6" xfId="6399"/>
    <cellStyle name="SAPBEXHLevel0X 2 4 6 2" xfId="17135"/>
    <cellStyle name="SAPBEXHLevel0X 2 4 6 2 2" xfId="43553"/>
    <cellStyle name="SAPBEXHLevel0X 2 4 6 3" xfId="23518"/>
    <cellStyle name="SAPBEXHLevel0X 2 4 6 3 2" xfId="49932"/>
    <cellStyle name="SAPBEXHLevel0X 2 4 6 4" xfId="33069"/>
    <cellStyle name="SAPBEXHLevel0X 2 4 7" xfId="7014"/>
    <cellStyle name="SAPBEXHLevel0X 2 4 7 2" xfId="11421"/>
    <cellStyle name="SAPBEXHLevel0X 2 4 7 2 2" xfId="37842"/>
    <cellStyle name="SAPBEXHLevel0X 2 4 7 3" xfId="33684"/>
    <cellStyle name="SAPBEXHLevel0X 2 4 8" xfId="7561"/>
    <cellStyle name="SAPBEXHLevel0X 2 4 8 2" xfId="18228"/>
    <cellStyle name="SAPBEXHLevel0X 2 4 8 2 2" xfId="44644"/>
    <cellStyle name="SAPBEXHLevel0X 2 4 8 3" xfId="27323"/>
    <cellStyle name="SAPBEXHLevel0X 2 4 8 3 2" xfId="53737"/>
    <cellStyle name="SAPBEXHLevel0X 2 4 8 4" xfId="34231"/>
    <cellStyle name="SAPBEXHLevel0X 2 4 9" xfId="7322"/>
    <cellStyle name="SAPBEXHLevel0X 2 4 9 2" xfId="17989"/>
    <cellStyle name="SAPBEXHLevel0X 2 4 9 2 2" xfId="44406"/>
    <cellStyle name="SAPBEXHLevel0X 2 4 9 3" xfId="27008"/>
    <cellStyle name="SAPBEXHLevel0X 2 4 9 3 2" xfId="53422"/>
    <cellStyle name="SAPBEXHLevel0X 2 4 9 4" xfId="33992"/>
    <cellStyle name="SAPBEXHLevel0X 2 5" xfId="2084"/>
    <cellStyle name="SAPBEXHLevel0X 2 5 10" xfId="8876"/>
    <cellStyle name="SAPBEXHLevel0X 2 5 10 2" xfId="19536"/>
    <cellStyle name="SAPBEXHLevel0X 2 5 10 2 2" xfId="45950"/>
    <cellStyle name="SAPBEXHLevel0X 2 5 10 3" xfId="23791"/>
    <cellStyle name="SAPBEXHLevel0X 2 5 10 3 2" xfId="50205"/>
    <cellStyle name="SAPBEXHLevel0X 2 5 10 4" xfId="35372"/>
    <cellStyle name="SAPBEXHLevel0X 2 5 11" xfId="11516"/>
    <cellStyle name="SAPBEXHLevel0X 2 5 11 2" xfId="37937"/>
    <cellStyle name="SAPBEXHLevel0X 2 5 12" xfId="22878"/>
    <cellStyle name="SAPBEXHLevel0X 2 5 12 2" xfId="49292"/>
    <cellStyle name="SAPBEXHLevel0X 2 5 2" xfId="4049"/>
    <cellStyle name="SAPBEXHLevel0X 2 5 2 2" xfId="9858"/>
    <cellStyle name="SAPBEXHLevel0X 2 5 2 2 2" xfId="20518"/>
    <cellStyle name="SAPBEXHLevel0X 2 5 2 2 2 2" xfId="46932"/>
    <cellStyle name="SAPBEXHLevel0X 2 5 2 2 3" xfId="27156"/>
    <cellStyle name="SAPBEXHLevel0X 2 5 2 2 3 2" xfId="53570"/>
    <cellStyle name="SAPBEXHLevel0X 2 5 2 2 4" xfId="36354"/>
    <cellStyle name="SAPBEXHLevel0X 2 5 2 3" xfId="14831"/>
    <cellStyle name="SAPBEXHLevel0X 2 5 2 3 2" xfId="41251"/>
    <cellStyle name="SAPBEXHLevel0X 2 5 2 4" xfId="23205"/>
    <cellStyle name="SAPBEXHLevel0X 2 5 2 4 2" xfId="49619"/>
    <cellStyle name="SAPBEXHLevel0X 2 5 2 5" xfId="30719"/>
    <cellStyle name="SAPBEXHLevel0X 2 5 3" xfId="4777"/>
    <cellStyle name="SAPBEXHLevel0X 2 5 3 2" xfId="10213"/>
    <cellStyle name="SAPBEXHLevel0X 2 5 3 2 2" xfId="20873"/>
    <cellStyle name="SAPBEXHLevel0X 2 5 3 2 2 2" xfId="47287"/>
    <cellStyle name="SAPBEXHLevel0X 2 5 3 2 3" xfId="17760"/>
    <cellStyle name="SAPBEXHLevel0X 2 5 3 2 3 2" xfId="44177"/>
    <cellStyle name="SAPBEXHLevel0X 2 5 3 2 4" xfId="36709"/>
    <cellStyle name="SAPBEXHLevel0X 2 5 3 3" xfId="15554"/>
    <cellStyle name="SAPBEXHLevel0X 2 5 3 3 2" xfId="41974"/>
    <cellStyle name="SAPBEXHLevel0X 2 5 3 4" xfId="24600"/>
    <cellStyle name="SAPBEXHLevel0X 2 5 3 4 2" xfId="51014"/>
    <cellStyle name="SAPBEXHLevel0X 2 5 3 5" xfId="31447"/>
    <cellStyle name="SAPBEXHLevel0X 2 5 4" xfId="5357"/>
    <cellStyle name="SAPBEXHLevel0X 2 5 4 2" xfId="16130"/>
    <cellStyle name="SAPBEXHLevel0X 2 5 4 2 2" xfId="42549"/>
    <cellStyle name="SAPBEXHLevel0X 2 5 4 3" xfId="27129"/>
    <cellStyle name="SAPBEXHLevel0X 2 5 4 3 2" xfId="53543"/>
    <cellStyle name="SAPBEXHLevel0X 2 5 4 4" xfId="32027"/>
    <cellStyle name="SAPBEXHLevel0X 2 5 5" xfId="5964"/>
    <cellStyle name="SAPBEXHLevel0X 2 5 5 2" xfId="16716"/>
    <cellStyle name="SAPBEXHLevel0X 2 5 5 2 2" xfId="43134"/>
    <cellStyle name="SAPBEXHLevel0X 2 5 5 3" xfId="27125"/>
    <cellStyle name="SAPBEXHLevel0X 2 5 5 3 2" xfId="53539"/>
    <cellStyle name="SAPBEXHLevel0X 2 5 5 4" xfId="32634"/>
    <cellStyle name="SAPBEXHLevel0X 2 5 6" xfId="6564"/>
    <cellStyle name="SAPBEXHLevel0X 2 5 6 2" xfId="17289"/>
    <cellStyle name="SAPBEXHLevel0X 2 5 6 2 2" xfId="43707"/>
    <cellStyle name="SAPBEXHLevel0X 2 5 6 3" xfId="23554"/>
    <cellStyle name="SAPBEXHLevel0X 2 5 6 3 2" xfId="49968"/>
    <cellStyle name="SAPBEXHLevel0X 2 5 6 4" xfId="33234"/>
    <cellStyle name="SAPBEXHLevel0X 2 5 7" xfId="7136"/>
    <cellStyle name="SAPBEXHLevel0X 2 5 7 2" xfId="26351"/>
    <cellStyle name="SAPBEXHLevel0X 2 5 7 2 2" xfId="52765"/>
    <cellStyle name="SAPBEXHLevel0X 2 5 7 3" xfId="33806"/>
    <cellStyle name="SAPBEXHLevel0X 2 5 8" xfId="7695"/>
    <cellStyle name="SAPBEXHLevel0X 2 5 8 2" xfId="18362"/>
    <cellStyle name="SAPBEXHLevel0X 2 5 8 2 2" xfId="44778"/>
    <cellStyle name="SAPBEXHLevel0X 2 5 8 3" xfId="26380"/>
    <cellStyle name="SAPBEXHLevel0X 2 5 8 3 2" xfId="52794"/>
    <cellStyle name="SAPBEXHLevel0X 2 5 8 4" xfId="34365"/>
    <cellStyle name="SAPBEXHLevel0X 2 5 9" xfId="7847"/>
    <cellStyle name="SAPBEXHLevel0X 2 5 9 2" xfId="18514"/>
    <cellStyle name="SAPBEXHLevel0X 2 5 9 2 2" xfId="44929"/>
    <cellStyle name="SAPBEXHLevel0X 2 5 9 3" xfId="28168"/>
    <cellStyle name="SAPBEXHLevel0X 2 5 9 3 2" xfId="54582"/>
    <cellStyle name="SAPBEXHLevel0X 2 5 9 4" xfId="34517"/>
    <cellStyle name="SAPBEXHLevel0X 2 6" xfId="1962"/>
    <cellStyle name="SAPBEXHLevel0X 2 6 10" xfId="9565"/>
    <cellStyle name="SAPBEXHLevel0X 2 6 10 2" xfId="20225"/>
    <cellStyle name="SAPBEXHLevel0X 2 6 10 2 2" xfId="46639"/>
    <cellStyle name="SAPBEXHLevel0X 2 6 10 3" xfId="28203"/>
    <cellStyle name="SAPBEXHLevel0X 2 6 10 3 2" xfId="54617"/>
    <cellStyle name="SAPBEXHLevel0X 2 6 10 4" xfId="36061"/>
    <cellStyle name="SAPBEXHLevel0X 2 6 11" xfId="11626"/>
    <cellStyle name="SAPBEXHLevel0X 2 6 11 2" xfId="38047"/>
    <cellStyle name="SAPBEXHLevel0X 2 6 12" xfId="28061"/>
    <cellStyle name="SAPBEXHLevel0X 2 6 12 2" xfId="54475"/>
    <cellStyle name="SAPBEXHLevel0X 2 6 2" xfId="3939"/>
    <cellStyle name="SAPBEXHLevel0X 2 6 2 2" xfId="10701"/>
    <cellStyle name="SAPBEXHLevel0X 2 6 2 2 2" xfId="21346"/>
    <cellStyle name="SAPBEXHLevel0X 2 6 2 2 2 2" xfId="47760"/>
    <cellStyle name="SAPBEXHLevel0X 2 6 2 2 3" xfId="28444"/>
    <cellStyle name="SAPBEXHLevel0X 2 6 2 2 3 2" xfId="54858"/>
    <cellStyle name="SAPBEXHLevel0X 2 6 2 2 4" xfId="37125"/>
    <cellStyle name="SAPBEXHLevel0X 2 6 2 3" xfId="14722"/>
    <cellStyle name="SAPBEXHLevel0X 2 6 2 3 2" xfId="41142"/>
    <cellStyle name="SAPBEXHLevel0X 2 6 2 4" xfId="25504"/>
    <cellStyle name="SAPBEXHLevel0X 2 6 2 4 2" xfId="51918"/>
    <cellStyle name="SAPBEXHLevel0X 2 6 2 5" xfId="30609"/>
    <cellStyle name="SAPBEXHLevel0X 2 6 3" xfId="4666"/>
    <cellStyle name="SAPBEXHLevel0X 2 6 3 2" xfId="15444"/>
    <cellStyle name="SAPBEXHLevel0X 2 6 3 2 2" xfId="41864"/>
    <cellStyle name="SAPBEXHLevel0X 2 6 3 3" xfId="24398"/>
    <cellStyle name="SAPBEXHLevel0X 2 6 3 3 2" xfId="50812"/>
    <cellStyle name="SAPBEXHLevel0X 2 6 3 4" xfId="31336"/>
    <cellStyle name="SAPBEXHLevel0X 2 6 4" xfId="5244"/>
    <cellStyle name="SAPBEXHLevel0X 2 6 4 2" xfId="16019"/>
    <cellStyle name="SAPBEXHLevel0X 2 6 4 2 2" xfId="42438"/>
    <cellStyle name="SAPBEXHLevel0X 2 6 4 3" xfId="25800"/>
    <cellStyle name="SAPBEXHLevel0X 2 6 4 3 2" xfId="52214"/>
    <cellStyle name="SAPBEXHLevel0X 2 6 4 4" xfId="31914"/>
    <cellStyle name="SAPBEXHLevel0X 2 6 5" xfId="5855"/>
    <cellStyle name="SAPBEXHLevel0X 2 6 5 2" xfId="16611"/>
    <cellStyle name="SAPBEXHLevel0X 2 6 5 2 2" xfId="43029"/>
    <cellStyle name="SAPBEXHLevel0X 2 6 5 3" xfId="28159"/>
    <cellStyle name="SAPBEXHLevel0X 2 6 5 3 2" xfId="54573"/>
    <cellStyle name="SAPBEXHLevel0X 2 6 5 4" xfId="32525"/>
    <cellStyle name="SAPBEXHLevel0X 2 6 6" xfId="6463"/>
    <cellStyle name="SAPBEXHLevel0X 2 6 6 2" xfId="17199"/>
    <cellStyle name="SAPBEXHLevel0X 2 6 6 2 2" xfId="43617"/>
    <cellStyle name="SAPBEXHLevel0X 2 6 6 3" xfId="23562"/>
    <cellStyle name="SAPBEXHLevel0X 2 6 6 3 2" xfId="49976"/>
    <cellStyle name="SAPBEXHLevel0X 2 6 6 4" xfId="33133"/>
    <cellStyle name="SAPBEXHLevel0X 2 6 7" xfId="7078"/>
    <cellStyle name="SAPBEXHLevel0X 2 6 7 2" xfId="12424"/>
    <cellStyle name="SAPBEXHLevel0X 2 6 7 2 2" xfId="38845"/>
    <cellStyle name="SAPBEXHLevel0X 2 6 7 3" xfId="33748"/>
    <cellStyle name="SAPBEXHLevel0X 2 6 8" xfId="7625"/>
    <cellStyle name="SAPBEXHLevel0X 2 6 8 2" xfId="18292"/>
    <cellStyle name="SAPBEXHLevel0X 2 6 8 2 2" xfId="44708"/>
    <cellStyle name="SAPBEXHLevel0X 2 6 8 3" xfId="22570"/>
    <cellStyle name="SAPBEXHLevel0X 2 6 8 3 2" xfId="48984"/>
    <cellStyle name="SAPBEXHLevel0X 2 6 8 4" xfId="34295"/>
    <cellStyle name="SAPBEXHLevel0X 2 6 9" xfId="7320"/>
    <cellStyle name="SAPBEXHLevel0X 2 6 9 2" xfId="17987"/>
    <cellStyle name="SAPBEXHLevel0X 2 6 9 2 2" xfId="44404"/>
    <cellStyle name="SAPBEXHLevel0X 2 6 9 3" xfId="26143"/>
    <cellStyle name="SAPBEXHLevel0X 2 6 9 3 2" xfId="52557"/>
    <cellStyle name="SAPBEXHLevel0X 2 6 9 4" xfId="33990"/>
    <cellStyle name="SAPBEXHLevel0X 2 7" xfId="2487"/>
    <cellStyle name="SAPBEXHLevel0X 2 7 10" xfId="24971"/>
    <cellStyle name="SAPBEXHLevel0X 2 7 10 2" xfId="51385"/>
    <cellStyle name="SAPBEXHLevel0X 2 7 2" xfId="4382"/>
    <cellStyle name="SAPBEXHLevel0X 2 7 2 2" xfId="15160"/>
    <cellStyle name="SAPBEXHLevel0X 2 7 2 2 2" xfId="41580"/>
    <cellStyle name="SAPBEXHLevel0X 2 7 2 3" xfId="26669"/>
    <cellStyle name="SAPBEXHLevel0X 2 7 2 3 2" xfId="53083"/>
    <cellStyle name="SAPBEXHLevel0X 2 7 2 4" xfId="31052"/>
    <cellStyle name="SAPBEXHLevel0X 2 7 3" xfId="5115"/>
    <cellStyle name="SAPBEXHLevel0X 2 7 3 2" xfId="15892"/>
    <cellStyle name="SAPBEXHLevel0X 2 7 3 2 2" xfId="42311"/>
    <cellStyle name="SAPBEXHLevel0X 2 7 3 3" xfId="26905"/>
    <cellStyle name="SAPBEXHLevel0X 2 7 3 3 2" xfId="53319"/>
    <cellStyle name="SAPBEXHLevel0X 2 7 3 4" xfId="31785"/>
    <cellStyle name="SAPBEXHLevel0X 2 7 4" xfId="6297"/>
    <cellStyle name="SAPBEXHLevel0X 2 7 4 2" xfId="17036"/>
    <cellStyle name="SAPBEXHLevel0X 2 7 4 2 2" xfId="43454"/>
    <cellStyle name="SAPBEXHLevel0X 2 7 4 3" xfId="22930"/>
    <cellStyle name="SAPBEXHLevel0X 2 7 4 3 2" xfId="49344"/>
    <cellStyle name="SAPBEXHLevel0X 2 7 4 4" xfId="32967"/>
    <cellStyle name="SAPBEXHLevel0X 2 7 5" xfId="6873"/>
    <cellStyle name="SAPBEXHLevel0X 2 7 5 2" xfId="17578"/>
    <cellStyle name="SAPBEXHLevel0X 2 7 5 2 2" xfId="43995"/>
    <cellStyle name="SAPBEXHLevel0X 2 7 5 3" xfId="24169"/>
    <cellStyle name="SAPBEXHLevel0X 2 7 5 3 2" xfId="50583"/>
    <cellStyle name="SAPBEXHLevel0X 2 7 5 4" xfId="33543"/>
    <cellStyle name="SAPBEXHLevel0X 2 7 6" xfId="7397"/>
    <cellStyle name="SAPBEXHLevel0X 2 7 6 2" xfId="18064"/>
    <cellStyle name="SAPBEXHLevel0X 2 7 6 2 2" xfId="44480"/>
    <cellStyle name="SAPBEXHLevel0X 2 7 6 3" xfId="24039"/>
    <cellStyle name="SAPBEXHLevel0X 2 7 6 3 2" xfId="50453"/>
    <cellStyle name="SAPBEXHLevel0X 2 7 6 4" xfId="34067"/>
    <cellStyle name="SAPBEXHLevel0X 2 7 7" xfId="8020"/>
    <cellStyle name="SAPBEXHLevel0X 2 7 7 2" xfId="18687"/>
    <cellStyle name="SAPBEXHLevel0X 2 7 7 2 2" xfId="45101"/>
    <cellStyle name="SAPBEXHLevel0X 2 7 7 3" xfId="11453"/>
    <cellStyle name="SAPBEXHLevel0X 2 7 7 3 2" xfId="37874"/>
    <cellStyle name="SAPBEXHLevel0X 2 7 7 4" xfId="34624"/>
    <cellStyle name="SAPBEXHLevel0X 2 7 8" xfId="13283"/>
    <cellStyle name="SAPBEXHLevel0X 2 7 8 2" xfId="39703"/>
    <cellStyle name="SAPBEXHLevel0X 2 7 9" xfId="11236"/>
    <cellStyle name="SAPBEXHLevel0X 2 7 9 2" xfId="37657"/>
    <cellStyle name="SAPBEXHLevel0X 2 8" xfId="3235"/>
    <cellStyle name="SAPBEXHLevel0X 2 8 2" xfId="14025"/>
    <cellStyle name="SAPBEXHLevel0X 2 8 2 2" xfId="40445"/>
    <cellStyle name="SAPBEXHLevel0X 2 8 3" xfId="23307"/>
    <cellStyle name="SAPBEXHLevel0X 2 8 3 2" xfId="49721"/>
    <cellStyle name="SAPBEXHLevel0X 2 8 4" xfId="29905"/>
    <cellStyle name="SAPBEXHLevel0X 2 9" xfId="4742"/>
    <cellStyle name="SAPBEXHLevel0X 2 9 2" xfId="15519"/>
    <cellStyle name="SAPBEXHLevel0X 2 9 2 2" xfId="41939"/>
    <cellStyle name="SAPBEXHLevel0X 2 9 3" xfId="28150"/>
    <cellStyle name="SAPBEXHLevel0X 2 9 3 2" xfId="54564"/>
    <cellStyle name="SAPBEXHLevel0X 2 9 4" xfId="31412"/>
    <cellStyle name="SAPBEXHLevel0X 3" xfId="1211"/>
    <cellStyle name="SAPBEXHLevel0X 3 10" xfId="1640"/>
    <cellStyle name="SAPBEXHLevel0X 3 10 10" xfId="8331"/>
    <cellStyle name="SAPBEXHLevel0X 3 10 10 2" xfId="18991"/>
    <cellStyle name="SAPBEXHLevel0X 3 10 10 2 2" xfId="45405"/>
    <cellStyle name="SAPBEXHLevel0X 3 10 10 3" xfId="12543"/>
    <cellStyle name="SAPBEXHLevel0X 3 10 10 3 2" xfId="38964"/>
    <cellStyle name="SAPBEXHLevel0X 3 10 10 4" xfId="34827"/>
    <cellStyle name="SAPBEXHLevel0X 3 10 11" xfId="11923"/>
    <cellStyle name="SAPBEXHLevel0X 3 10 11 2" xfId="38344"/>
    <cellStyle name="SAPBEXHLevel0X 3 10 12" xfId="22247"/>
    <cellStyle name="SAPBEXHLevel0X 3 10 12 2" xfId="48661"/>
    <cellStyle name="SAPBEXHLevel0X 3 10 2" xfId="3633"/>
    <cellStyle name="SAPBEXHLevel0X 3 10 2 2" xfId="9091"/>
    <cellStyle name="SAPBEXHLevel0X 3 10 2 2 2" xfId="19751"/>
    <cellStyle name="SAPBEXHLevel0X 3 10 2 2 2 2" xfId="46165"/>
    <cellStyle name="SAPBEXHLevel0X 3 10 2 2 3" xfId="27906"/>
    <cellStyle name="SAPBEXHLevel0X 3 10 2 2 3 2" xfId="54320"/>
    <cellStyle name="SAPBEXHLevel0X 3 10 2 2 4" xfId="35587"/>
    <cellStyle name="SAPBEXHLevel0X 3 10 2 3" xfId="9966"/>
    <cellStyle name="SAPBEXHLevel0X 3 10 2 3 2" xfId="20626"/>
    <cellStyle name="SAPBEXHLevel0X 3 10 2 3 2 2" xfId="47040"/>
    <cellStyle name="SAPBEXHLevel0X 3 10 2 3 3" xfId="23470"/>
    <cellStyle name="SAPBEXHLevel0X 3 10 2 3 3 2" xfId="49884"/>
    <cellStyle name="SAPBEXHLevel0X 3 10 2 3 4" xfId="36462"/>
    <cellStyle name="SAPBEXHLevel0X 3 10 2 4" xfId="8632"/>
    <cellStyle name="SAPBEXHLevel0X 3 10 2 4 2" xfId="19292"/>
    <cellStyle name="SAPBEXHLevel0X 3 10 2 4 2 2" xfId="45706"/>
    <cellStyle name="SAPBEXHLevel0X 3 10 2 4 3" xfId="15684"/>
    <cellStyle name="SAPBEXHLevel0X 3 10 2 4 3 2" xfId="42104"/>
    <cellStyle name="SAPBEXHLevel0X 3 10 2 4 4" xfId="35128"/>
    <cellStyle name="SAPBEXHLevel0X 3 10 2 5" xfId="14418"/>
    <cellStyle name="SAPBEXHLevel0X 3 10 2 5 2" xfId="40838"/>
    <cellStyle name="SAPBEXHLevel0X 3 10 2 6" xfId="22864"/>
    <cellStyle name="SAPBEXHLevel0X 3 10 2 6 2" xfId="49278"/>
    <cellStyle name="SAPBEXHLevel0X 3 10 2 7" xfId="30303"/>
    <cellStyle name="SAPBEXHLevel0X 3 10 3" xfId="3347"/>
    <cellStyle name="SAPBEXHLevel0X 3 10 3 2" xfId="9460"/>
    <cellStyle name="SAPBEXHLevel0X 3 10 3 2 2" xfId="20120"/>
    <cellStyle name="SAPBEXHLevel0X 3 10 3 2 2 2" xfId="46534"/>
    <cellStyle name="SAPBEXHLevel0X 3 10 3 2 3" xfId="11605"/>
    <cellStyle name="SAPBEXHLevel0X 3 10 3 2 3 2" xfId="38026"/>
    <cellStyle name="SAPBEXHLevel0X 3 10 3 2 4" xfId="35956"/>
    <cellStyle name="SAPBEXHLevel0X 3 10 3 3" xfId="14134"/>
    <cellStyle name="SAPBEXHLevel0X 3 10 3 3 2" xfId="40554"/>
    <cellStyle name="SAPBEXHLevel0X 3 10 3 4" xfId="25632"/>
    <cellStyle name="SAPBEXHLevel0X 3 10 3 4 2" xfId="52046"/>
    <cellStyle name="SAPBEXHLevel0X 3 10 3 5" xfId="30017"/>
    <cellStyle name="SAPBEXHLevel0X 3 10 4" xfId="3733"/>
    <cellStyle name="SAPBEXHLevel0X 3 10 4 2" xfId="10146"/>
    <cellStyle name="SAPBEXHLevel0X 3 10 4 2 2" xfId="20806"/>
    <cellStyle name="SAPBEXHLevel0X 3 10 4 2 2 2" xfId="47220"/>
    <cellStyle name="SAPBEXHLevel0X 3 10 4 2 3" xfId="25897"/>
    <cellStyle name="SAPBEXHLevel0X 3 10 4 2 3 2" xfId="52311"/>
    <cellStyle name="SAPBEXHLevel0X 3 10 4 2 4" xfId="36642"/>
    <cellStyle name="SAPBEXHLevel0X 3 10 4 3" xfId="14516"/>
    <cellStyle name="SAPBEXHLevel0X 3 10 4 3 2" xfId="40936"/>
    <cellStyle name="SAPBEXHLevel0X 3 10 4 4" xfId="27426"/>
    <cellStyle name="SAPBEXHLevel0X 3 10 4 4 2" xfId="53840"/>
    <cellStyle name="SAPBEXHLevel0X 3 10 4 5" xfId="30403"/>
    <cellStyle name="SAPBEXHLevel0X 3 10 5" xfId="4357"/>
    <cellStyle name="SAPBEXHLevel0X 3 10 5 2" xfId="15135"/>
    <cellStyle name="SAPBEXHLevel0X 3 10 5 2 2" xfId="41555"/>
    <cellStyle name="SAPBEXHLevel0X 3 10 5 3" xfId="27263"/>
    <cellStyle name="SAPBEXHLevel0X 3 10 5 3 2" xfId="53677"/>
    <cellStyle name="SAPBEXHLevel0X 3 10 5 4" xfId="31027"/>
    <cellStyle name="SAPBEXHLevel0X 3 10 6" xfId="2985"/>
    <cellStyle name="SAPBEXHLevel0X 3 10 6 2" xfId="13777"/>
    <cellStyle name="SAPBEXHLevel0X 3 10 6 2 2" xfId="40197"/>
    <cellStyle name="SAPBEXHLevel0X 3 10 6 3" xfId="27531"/>
    <cellStyle name="SAPBEXHLevel0X 3 10 6 3 2" xfId="53945"/>
    <cellStyle name="SAPBEXHLevel0X 3 10 6 4" xfId="29655"/>
    <cellStyle name="SAPBEXHLevel0X 3 10 7" xfId="6132"/>
    <cellStyle name="SAPBEXHLevel0X 3 10 7 2" xfId="21210"/>
    <cellStyle name="SAPBEXHLevel0X 3 10 7 2 2" xfId="47624"/>
    <cellStyle name="SAPBEXHLevel0X 3 10 7 3" xfId="32802"/>
    <cellStyle name="SAPBEXHLevel0X 3 10 8" xfId="2946"/>
    <cellStyle name="SAPBEXHLevel0X 3 10 8 2" xfId="13738"/>
    <cellStyle name="SAPBEXHLevel0X 3 10 8 2 2" xfId="40158"/>
    <cellStyle name="SAPBEXHLevel0X 3 10 8 3" xfId="26271"/>
    <cellStyle name="SAPBEXHLevel0X 3 10 8 3 2" xfId="52685"/>
    <cellStyle name="SAPBEXHLevel0X 3 10 8 4" xfId="29616"/>
    <cellStyle name="SAPBEXHLevel0X 3 10 9" xfId="7783"/>
    <cellStyle name="SAPBEXHLevel0X 3 10 9 2" xfId="18450"/>
    <cellStyle name="SAPBEXHLevel0X 3 10 9 2 2" xfId="44865"/>
    <cellStyle name="SAPBEXHLevel0X 3 10 9 3" xfId="27078"/>
    <cellStyle name="SAPBEXHLevel0X 3 10 9 3 2" xfId="53492"/>
    <cellStyle name="SAPBEXHLevel0X 3 10 9 4" xfId="34453"/>
    <cellStyle name="SAPBEXHLevel0X 3 11" xfId="1899"/>
    <cellStyle name="SAPBEXHLevel0X 3 11 10" xfId="8546"/>
    <cellStyle name="SAPBEXHLevel0X 3 11 10 2" xfId="19206"/>
    <cellStyle name="SAPBEXHLevel0X 3 11 10 2 2" xfId="45620"/>
    <cellStyle name="SAPBEXHLevel0X 3 11 10 3" xfId="17822"/>
    <cellStyle name="SAPBEXHLevel0X 3 11 10 3 2" xfId="44239"/>
    <cellStyle name="SAPBEXHLevel0X 3 11 10 4" xfId="35042"/>
    <cellStyle name="SAPBEXHLevel0X 3 11 11" xfId="11681"/>
    <cellStyle name="SAPBEXHLevel0X 3 11 11 2" xfId="38102"/>
    <cellStyle name="SAPBEXHLevel0X 3 11 12" xfId="27305"/>
    <cellStyle name="SAPBEXHLevel0X 3 11 12 2" xfId="53719"/>
    <cellStyle name="SAPBEXHLevel0X 3 11 2" xfId="3876"/>
    <cellStyle name="SAPBEXHLevel0X 3 11 2 2" xfId="9249"/>
    <cellStyle name="SAPBEXHLevel0X 3 11 2 2 2" xfId="19909"/>
    <cellStyle name="SAPBEXHLevel0X 3 11 2 2 2 2" xfId="46323"/>
    <cellStyle name="SAPBEXHLevel0X 3 11 2 2 3" xfId="18769"/>
    <cellStyle name="SAPBEXHLevel0X 3 11 2 2 3 2" xfId="45183"/>
    <cellStyle name="SAPBEXHLevel0X 3 11 2 2 4" xfId="35745"/>
    <cellStyle name="SAPBEXHLevel0X 3 11 2 3" xfId="14659"/>
    <cellStyle name="SAPBEXHLevel0X 3 11 2 3 2" xfId="41079"/>
    <cellStyle name="SAPBEXHLevel0X 3 11 2 4" xfId="26758"/>
    <cellStyle name="SAPBEXHLevel0X 3 11 2 4 2" xfId="53172"/>
    <cellStyle name="SAPBEXHLevel0X 3 11 2 5" xfId="30546"/>
    <cellStyle name="SAPBEXHLevel0X 3 11 3" xfId="4603"/>
    <cellStyle name="SAPBEXHLevel0X 3 11 3 2" xfId="10427"/>
    <cellStyle name="SAPBEXHLevel0X 3 11 3 2 2" xfId="21087"/>
    <cellStyle name="SAPBEXHLevel0X 3 11 3 2 2 2" xfId="47501"/>
    <cellStyle name="SAPBEXHLevel0X 3 11 3 2 3" xfId="28351"/>
    <cellStyle name="SAPBEXHLevel0X 3 11 3 2 3 2" xfId="54765"/>
    <cellStyle name="SAPBEXHLevel0X 3 11 3 2 4" xfId="36923"/>
    <cellStyle name="SAPBEXHLevel0X 3 11 3 3" xfId="15381"/>
    <cellStyle name="SAPBEXHLevel0X 3 11 3 3 2" xfId="41801"/>
    <cellStyle name="SAPBEXHLevel0X 3 11 3 4" xfId="26042"/>
    <cellStyle name="SAPBEXHLevel0X 3 11 3 4 2" xfId="52456"/>
    <cellStyle name="SAPBEXHLevel0X 3 11 3 5" xfId="31273"/>
    <cellStyle name="SAPBEXHLevel0X 3 11 4" xfId="3287"/>
    <cellStyle name="SAPBEXHLevel0X 3 11 4 2" xfId="14077"/>
    <cellStyle name="SAPBEXHLevel0X 3 11 4 2 2" xfId="40497"/>
    <cellStyle name="SAPBEXHLevel0X 3 11 4 3" xfId="25711"/>
    <cellStyle name="SAPBEXHLevel0X 3 11 4 3 2" xfId="52125"/>
    <cellStyle name="SAPBEXHLevel0X 3 11 4 4" xfId="29957"/>
    <cellStyle name="SAPBEXHLevel0X 3 11 5" xfId="5797"/>
    <cellStyle name="SAPBEXHLevel0X 3 11 5 2" xfId="16556"/>
    <cellStyle name="SAPBEXHLevel0X 3 11 5 2 2" xfId="42974"/>
    <cellStyle name="SAPBEXHLevel0X 3 11 5 3" xfId="27539"/>
    <cellStyle name="SAPBEXHLevel0X 3 11 5 3 2" xfId="53953"/>
    <cellStyle name="SAPBEXHLevel0X 3 11 5 4" xfId="32467"/>
    <cellStyle name="SAPBEXHLevel0X 3 11 6" xfId="6400"/>
    <cellStyle name="SAPBEXHLevel0X 3 11 6 2" xfId="17136"/>
    <cellStyle name="SAPBEXHLevel0X 3 11 6 2 2" xfId="43554"/>
    <cellStyle name="SAPBEXHLevel0X 3 11 6 3" xfId="23634"/>
    <cellStyle name="SAPBEXHLevel0X 3 11 6 3 2" xfId="50048"/>
    <cellStyle name="SAPBEXHLevel0X 3 11 6 4" xfId="33070"/>
    <cellStyle name="SAPBEXHLevel0X 3 11 7" xfId="7015"/>
    <cellStyle name="SAPBEXHLevel0X 3 11 7 2" xfId="25343"/>
    <cellStyle name="SAPBEXHLevel0X 3 11 7 2 2" xfId="51757"/>
    <cellStyle name="SAPBEXHLevel0X 3 11 7 3" xfId="33685"/>
    <cellStyle name="SAPBEXHLevel0X 3 11 8" xfId="7562"/>
    <cellStyle name="SAPBEXHLevel0X 3 11 8 2" xfId="18229"/>
    <cellStyle name="SAPBEXHLevel0X 3 11 8 2 2" xfId="44645"/>
    <cellStyle name="SAPBEXHLevel0X 3 11 8 3" xfId="23673"/>
    <cellStyle name="SAPBEXHLevel0X 3 11 8 3 2" xfId="50087"/>
    <cellStyle name="SAPBEXHLevel0X 3 11 8 4" xfId="34232"/>
    <cellStyle name="SAPBEXHLevel0X 3 11 9" xfId="5582"/>
    <cellStyle name="SAPBEXHLevel0X 3 11 9 2" xfId="16351"/>
    <cellStyle name="SAPBEXHLevel0X 3 11 9 2 2" xfId="42770"/>
    <cellStyle name="SAPBEXHLevel0X 3 11 9 3" xfId="22702"/>
    <cellStyle name="SAPBEXHLevel0X 3 11 9 3 2" xfId="49116"/>
    <cellStyle name="SAPBEXHLevel0X 3 11 9 4" xfId="32252"/>
    <cellStyle name="SAPBEXHLevel0X 3 12" xfId="2085"/>
    <cellStyle name="SAPBEXHLevel0X 3 12 10" xfId="8875"/>
    <cellStyle name="SAPBEXHLevel0X 3 12 10 2" xfId="19535"/>
    <cellStyle name="SAPBEXHLevel0X 3 12 10 2 2" xfId="45949"/>
    <cellStyle name="SAPBEXHLevel0X 3 12 10 3" xfId="27902"/>
    <cellStyle name="SAPBEXHLevel0X 3 12 10 3 2" xfId="54316"/>
    <cellStyle name="SAPBEXHLevel0X 3 12 10 4" xfId="35371"/>
    <cellStyle name="SAPBEXHLevel0X 3 12 11" xfId="11515"/>
    <cellStyle name="SAPBEXHLevel0X 3 12 11 2" xfId="37936"/>
    <cellStyle name="SAPBEXHLevel0X 3 12 12" xfId="26485"/>
    <cellStyle name="SAPBEXHLevel0X 3 12 12 2" xfId="52899"/>
    <cellStyle name="SAPBEXHLevel0X 3 12 2" xfId="4050"/>
    <cellStyle name="SAPBEXHLevel0X 3 12 2 2" xfId="9857"/>
    <cellStyle name="SAPBEXHLevel0X 3 12 2 2 2" xfId="20517"/>
    <cellStyle name="SAPBEXHLevel0X 3 12 2 2 2 2" xfId="46931"/>
    <cellStyle name="SAPBEXHLevel0X 3 12 2 2 3" xfId="23962"/>
    <cellStyle name="SAPBEXHLevel0X 3 12 2 2 3 2" xfId="50376"/>
    <cellStyle name="SAPBEXHLevel0X 3 12 2 2 4" xfId="36353"/>
    <cellStyle name="SAPBEXHLevel0X 3 12 2 3" xfId="14832"/>
    <cellStyle name="SAPBEXHLevel0X 3 12 2 3 2" xfId="41252"/>
    <cellStyle name="SAPBEXHLevel0X 3 12 2 4" xfId="22219"/>
    <cellStyle name="SAPBEXHLevel0X 3 12 2 4 2" xfId="48633"/>
    <cellStyle name="SAPBEXHLevel0X 3 12 2 5" xfId="30720"/>
    <cellStyle name="SAPBEXHLevel0X 3 12 3" xfId="4778"/>
    <cellStyle name="SAPBEXHLevel0X 3 12 3 2" xfId="10382"/>
    <cellStyle name="SAPBEXHLevel0X 3 12 3 2 2" xfId="21042"/>
    <cellStyle name="SAPBEXHLevel0X 3 12 3 2 2 2" xfId="47456"/>
    <cellStyle name="SAPBEXHLevel0X 3 12 3 2 3" xfId="28307"/>
    <cellStyle name="SAPBEXHLevel0X 3 12 3 2 3 2" xfId="54721"/>
    <cellStyle name="SAPBEXHLevel0X 3 12 3 2 4" xfId="36878"/>
    <cellStyle name="SAPBEXHLevel0X 3 12 3 3" xfId="15555"/>
    <cellStyle name="SAPBEXHLevel0X 3 12 3 3 2" xfId="41975"/>
    <cellStyle name="SAPBEXHLevel0X 3 12 3 4" xfId="24799"/>
    <cellStyle name="SAPBEXHLevel0X 3 12 3 4 2" xfId="51213"/>
    <cellStyle name="SAPBEXHLevel0X 3 12 3 5" xfId="31448"/>
    <cellStyle name="SAPBEXHLevel0X 3 12 4" xfId="5358"/>
    <cellStyle name="SAPBEXHLevel0X 3 12 4 2" xfId="16131"/>
    <cellStyle name="SAPBEXHLevel0X 3 12 4 2 2" xfId="42550"/>
    <cellStyle name="SAPBEXHLevel0X 3 12 4 3" xfId="22705"/>
    <cellStyle name="SAPBEXHLevel0X 3 12 4 3 2" xfId="49119"/>
    <cellStyle name="SAPBEXHLevel0X 3 12 4 4" xfId="32028"/>
    <cellStyle name="SAPBEXHLevel0X 3 12 5" xfId="5965"/>
    <cellStyle name="SAPBEXHLevel0X 3 12 5 2" xfId="16717"/>
    <cellStyle name="SAPBEXHLevel0X 3 12 5 2 2" xfId="43135"/>
    <cellStyle name="SAPBEXHLevel0X 3 12 5 3" xfId="26609"/>
    <cellStyle name="SAPBEXHLevel0X 3 12 5 3 2" xfId="53023"/>
    <cellStyle name="SAPBEXHLevel0X 3 12 5 4" xfId="32635"/>
    <cellStyle name="SAPBEXHLevel0X 3 12 6" xfId="6565"/>
    <cellStyle name="SAPBEXHLevel0X 3 12 6 2" xfId="17290"/>
    <cellStyle name="SAPBEXHLevel0X 3 12 6 2 2" xfId="43708"/>
    <cellStyle name="SAPBEXHLevel0X 3 12 6 3" xfId="22990"/>
    <cellStyle name="SAPBEXHLevel0X 3 12 6 3 2" xfId="49404"/>
    <cellStyle name="SAPBEXHLevel0X 3 12 6 4" xfId="33235"/>
    <cellStyle name="SAPBEXHLevel0X 3 12 7" xfId="7137"/>
    <cellStyle name="SAPBEXHLevel0X 3 12 7 2" xfId="27142"/>
    <cellStyle name="SAPBEXHLevel0X 3 12 7 2 2" xfId="53556"/>
    <cellStyle name="SAPBEXHLevel0X 3 12 7 3" xfId="33807"/>
    <cellStyle name="SAPBEXHLevel0X 3 12 8" xfId="7696"/>
    <cellStyle name="SAPBEXHLevel0X 3 12 8 2" xfId="18363"/>
    <cellStyle name="SAPBEXHLevel0X 3 12 8 2 2" xfId="44779"/>
    <cellStyle name="SAPBEXHLevel0X 3 12 8 3" xfId="28104"/>
    <cellStyle name="SAPBEXHLevel0X 3 12 8 3 2" xfId="54518"/>
    <cellStyle name="SAPBEXHLevel0X 3 12 8 4" xfId="34366"/>
    <cellStyle name="SAPBEXHLevel0X 3 12 9" xfId="7848"/>
    <cellStyle name="SAPBEXHLevel0X 3 12 9 2" xfId="18515"/>
    <cellStyle name="SAPBEXHLevel0X 3 12 9 2 2" xfId="44930"/>
    <cellStyle name="SAPBEXHLevel0X 3 12 9 3" xfId="24536"/>
    <cellStyle name="SAPBEXHLevel0X 3 12 9 3 2" xfId="50950"/>
    <cellStyle name="SAPBEXHLevel0X 3 12 9 4" xfId="34518"/>
    <cellStyle name="SAPBEXHLevel0X 3 13" xfId="1818"/>
    <cellStyle name="SAPBEXHLevel0X 3 13 10" xfId="9564"/>
    <cellStyle name="SAPBEXHLevel0X 3 13 10 2" xfId="20224"/>
    <cellStyle name="SAPBEXHLevel0X 3 13 10 2 2" xfId="46638"/>
    <cellStyle name="SAPBEXHLevel0X 3 13 10 3" xfId="25927"/>
    <cellStyle name="SAPBEXHLevel0X 3 13 10 3 2" xfId="52341"/>
    <cellStyle name="SAPBEXHLevel0X 3 13 10 4" xfId="36060"/>
    <cellStyle name="SAPBEXHLevel0X 3 13 11" xfId="11762"/>
    <cellStyle name="SAPBEXHLevel0X 3 13 11 2" xfId="38183"/>
    <cellStyle name="SAPBEXHLevel0X 3 13 12" xfId="26699"/>
    <cellStyle name="SAPBEXHLevel0X 3 13 12 2" xfId="53113"/>
    <cellStyle name="SAPBEXHLevel0X 3 13 2" xfId="3795"/>
    <cellStyle name="SAPBEXHLevel0X 3 13 2 2" xfId="10700"/>
    <cellStyle name="SAPBEXHLevel0X 3 13 2 2 2" xfId="21345"/>
    <cellStyle name="SAPBEXHLevel0X 3 13 2 2 2 2" xfId="47759"/>
    <cellStyle name="SAPBEXHLevel0X 3 13 2 2 3" xfId="28443"/>
    <cellStyle name="SAPBEXHLevel0X 3 13 2 2 3 2" xfId="54857"/>
    <cellStyle name="SAPBEXHLevel0X 3 13 2 2 4" xfId="37124"/>
    <cellStyle name="SAPBEXHLevel0X 3 13 2 3" xfId="14578"/>
    <cellStyle name="SAPBEXHLevel0X 3 13 2 3 2" xfId="40998"/>
    <cellStyle name="SAPBEXHLevel0X 3 13 2 4" xfId="22718"/>
    <cellStyle name="SAPBEXHLevel0X 3 13 2 4 2" xfId="49132"/>
    <cellStyle name="SAPBEXHLevel0X 3 13 2 5" xfId="30465"/>
    <cellStyle name="SAPBEXHLevel0X 3 13 3" xfId="4522"/>
    <cellStyle name="SAPBEXHLevel0X 3 13 3 2" xfId="15300"/>
    <cellStyle name="SAPBEXHLevel0X 3 13 3 2 2" xfId="41720"/>
    <cellStyle name="SAPBEXHLevel0X 3 13 3 3" xfId="24061"/>
    <cellStyle name="SAPBEXHLevel0X 3 13 3 3 2" xfId="50475"/>
    <cellStyle name="SAPBEXHLevel0X 3 13 3 4" xfId="31192"/>
    <cellStyle name="SAPBEXHLevel0X 3 13 4" xfId="3173"/>
    <cellStyle name="SAPBEXHLevel0X 3 13 4 2" xfId="13963"/>
    <cellStyle name="SAPBEXHLevel0X 3 13 4 2 2" xfId="40383"/>
    <cellStyle name="SAPBEXHLevel0X 3 13 4 3" xfId="21863"/>
    <cellStyle name="SAPBEXHLevel0X 3 13 4 3 2" xfId="48277"/>
    <cellStyle name="SAPBEXHLevel0X 3 13 4 4" xfId="29843"/>
    <cellStyle name="SAPBEXHLevel0X 3 13 5" xfId="3991"/>
    <cellStyle name="SAPBEXHLevel0X 3 13 5 2" xfId="14774"/>
    <cellStyle name="SAPBEXHLevel0X 3 13 5 2 2" xfId="41194"/>
    <cellStyle name="SAPBEXHLevel0X 3 13 5 3" xfId="21911"/>
    <cellStyle name="SAPBEXHLevel0X 3 13 5 3 2" xfId="48325"/>
    <cellStyle name="SAPBEXHLevel0X 3 13 5 4" xfId="30661"/>
    <cellStyle name="SAPBEXHLevel0X 3 13 6" xfId="5735"/>
    <cellStyle name="SAPBEXHLevel0X 3 13 6 2" xfId="16497"/>
    <cellStyle name="SAPBEXHLevel0X 3 13 6 2 2" xfId="42915"/>
    <cellStyle name="SAPBEXHLevel0X 3 13 6 3" xfId="22700"/>
    <cellStyle name="SAPBEXHLevel0X 3 13 6 3 2" xfId="49114"/>
    <cellStyle name="SAPBEXHLevel0X 3 13 6 4" xfId="32405"/>
    <cellStyle name="SAPBEXHLevel0X 3 13 7" xfId="5841"/>
    <cellStyle name="SAPBEXHLevel0X 3 13 7 2" xfId="26032"/>
    <cellStyle name="SAPBEXHLevel0X 3 13 7 2 2" xfId="52446"/>
    <cellStyle name="SAPBEXHLevel0X 3 13 7 3" xfId="32511"/>
    <cellStyle name="SAPBEXHLevel0X 3 13 8" xfId="7481"/>
    <cellStyle name="SAPBEXHLevel0X 3 13 8 2" xfId="18148"/>
    <cellStyle name="SAPBEXHLevel0X 3 13 8 2 2" xfId="44564"/>
    <cellStyle name="SAPBEXHLevel0X 3 13 8 3" xfId="25366"/>
    <cellStyle name="SAPBEXHLevel0X 3 13 8 3 2" xfId="51780"/>
    <cellStyle name="SAPBEXHLevel0X 3 13 8 4" xfId="34151"/>
    <cellStyle name="SAPBEXHLevel0X 3 13 9" xfId="7247"/>
    <cellStyle name="SAPBEXHLevel0X 3 13 9 2" xfId="17914"/>
    <cellStyle name="SAPBEXHLevel0X 3 13 9 2 2" xfId="44331"/>
    <cellStyle name="SAPBEXHLevel0X 3 13 9 3" xfId="22276"/>
    <cellStyle name="SAPBEXHLevel0X 3 13 9 3 2" xfId="48690"/>
    <cellStyle name="SAPBEXHLevel0X 3 13 9 4" xfId="33917"/>
    <cellStyle name="SAPBEXHLevel0X 3 14" xfId="2488"/>
    <cellStyle name="SAPBEXHLevel0X 3 14 10" xfId="22146"/>
    <cellStyle name="SAPBEXHLevel0X 3 14 10 2" xfId="48560"/>
    <cellStyle name="SAPBEXHLevel0X 3 14 2" xfId="4383"/>
    <cellStyle name="SAPBEXHLevel0X 3 14 2 2" xfId="15161"/>
    <cellStyle name="SAPBEXHLevel0X 3 14 2 2 2" xfId="41581"/>
    <cellStyle name="SAPBEXHLevel0X 3 14 2 3" xfId="22534"/>
    <cellStyle name="SAPBEXHLevel0X 3 14 2 3 2" xfId="48948"/>
    <cellStyle name="SAPBEXHLevel0X 3 14 2 4" xfId="31053"/>
    <cellStyle name="SAPBEXHLevel0X 3 14 3" xfId="5116"/>
    <cellStyle name="SAPBEXHLevel0X 3 14 3 2" xfId="15893"/>
    <cellStyle name="SAPBEXHLevel0X 3 14 3 2 2" xfId="42312"/>
    <cellStyle name="SAPBEXHLevel0X 3 14 3 3" xfId="23279"/>
    <cellStyle name="SAPBEXHLevel0X 3 14 3 3 2" xfId="49693"/>
    <cellStyle name="SAPBEXHLevel0X 3 14 3 4" xfId="31786"/>
    <cellStyle name="SAPBEXHLevel0X 3 14 4" xfId="6298"/>
    <cellStyle name="SAPBEXHLevel0X 3 14 4 2" xfId="17037"/>
    <cellStyle name="SAPBEXHLevel0X 3 14 4 2 2" xfId="43455"/>
    <cellStyle name="SAPBEXHLevel0X 3 14 4 3" xfId="23633"/>
    <cellStyle name="SAPBEXHLevel0X 3 14 4 3 2" xfId="50047"/>
    <cellStyle name="SAPBEXHLevel0X 3 14 4 4" xfId="32968"/>
    <cellStyle name="SAPBEXHLevel0X 3 14 5" xfId="6874"/>
    <cellStyle name="SAPBEXHLevel0X 3 14 5 2" xfId="17579"/>
    <cellStyle name="SAPBEXHLevel0X 3 14 5 2 2" xfId="43996"/>
    <cellStyle name="SAPBEXHLevel0X 3 14 5 3" xfId="23342"/>
    <cellStyle name="SAPBEXHLevel0X 3 14 5 3 2" xfId="49756"/>
    <cellStyle name="SAPBEXHLevel0X 3 14 5 4" xfId="33544"/>
    <cellStyle name="SAPBEXHLevel0X 3 14 6" xfId="7398"/>
    <cellStyle name="SAPBEXHLevel0X 3 14 6 2" xfId="18065"/>
    <cellStyle name="SAPBEXHLevel0X 3 14 6 2 2" xfId="44481"/>
    <cellStyle name="SAPBEXHLevel0X 3 14 6 3" xfId="27195"/>
    <cellStyle name="SAPBEXHLevel0X 3 14 6 3 2" xfId="53609"/>
    <cellStyle name="SAPBEXHLevel0X 3 14 6 4" xfId="34068"/>
    <cellStyle name="SAPBEXHLevel0X 3 14 7" xfId="8021"/>
    <cellStyle name="SAPBEXHLevel0X 3 14 7 2" xfId="18688"/>
    <cellStyle name="SAPBEXHLevel0X 3 14 7 2 2" xfId="45102"/>
    <cellStyle name="SAPBEXHLevel0X 3 14 7 3" xfId="12396"/>
    <cellStyle name="SAPBEXHLevel0X 3 14 7 3 2" xfId="38817"/>
    <cellStyle name="SAPBEXHLevel0X 3 14 7 4" xfId="34625"/>
    <cellStyle name="SAPBEXHLevel0X 3 14 8" xfId="13284"/>
    <cellStyle name="SAPBEXHLevel0X 3 14 8 2" xfId="39704"/>
    <cellStyle name="SAPBEXHLevel0X 3 14 9" xfId="21191"/>
    <cellStyle name="SAPBEXHLevel0X 3 14 9 2" xfId="47605"/>
    <cellStyle name="SAPBEXHLevel0X 3 15" xfId="3236"/>
    <cellStyle name="SAPBEXHLevel0X 3 15 2" xfId="14026"/>
    <cellStyle name="SAPBEXHLevel0X 3 15 2 2" xfId="40446"/>
    <cellStyle name="SAPBEXHLevel0X 3 15 3" xfId="26739"/>
    <cellStyle name="SAPBEXHLevel0X 3 15 3 2" xfId="53153"/>
    <cellStyle name="SAPBEXHLevel0X 3 15 4" xfId="29906"/>
    <cellStyle name="SAPBEXHLevel0X 3 16" xfId="2733"/>
    <cellStyle name="SAPBEXHLevel0X 3 16 2" xfId="13525"/>
    <cellStyle name="SAPBEXHLevel0X 3 16 2 2" xfId="39945"/>
    <cellStyle name="SAPBEXHLevel0X 3 16 3" xfId="11167"/>
    <cellStyle name="SAPBEXHLevel0X 3 16 3 2" xfId="37588"/>
    <cellStyle name="SAPBEXHLevel0X 3 16 4" xfId="29403"/>
    <cellStyle name="SAPBEXHLevel0X 3 17" xfId="5690"/>
    <cellStyle name="SAPBEXHLevel0X 3 17 2" xfId="16454"/>
    <cellStyle name="SAPBEXHLevel0X 3 17 2 2" xfId="42872"/>
    <cellStyle name="SAPBEXHLevel0X 3 17 3" xfId="28125"/>
    <cellStyle name="SAPBEXHLevel0X 3 17 3 2" xfId="54539"/>
    <cellStyle name="SAPBEXHLevel0X 3 17 4" xfId="32360"/>
    <cellStyle name="SAPBEXHLevel0X 3 18" xfId="6941"/>
    <cellStyle name="SAPBEXHLevel0X 3 18 2" xfId="22587"/>
    <cellStyle name="SAPBEXHLevel0X 3 18 2 2" xfId="49001"/>
    <cellStyle name="SAPBEXHLevel0X 3 18 3" xfId="33611"/>
    <cellStyle name="SAPBEXHLevel0X 3 19" xfId="16538"/>
    <cellStyle name="SAPBEXHLevel0X 3 19 2" xfId="42956"/>
    <cellStyle name="SAPBEXHLevel0X 3 2" xfId="1212"/>
    <cellStyle name="SAPBEXHLevel0X 3 2 10" xfId="3734"/>
    <cellStyle name="SAPBEXHLevel0X 3 2 10 2" xfId="14517"/>
    <cellStyle name="SAPBEXHLevel0X 3 2 10 2 2" xfId="40937"/>
    <cellStyle name="SAPBEXHLevel0X 3 2 10 3" xfId="26678"/>
    <cellStyle name="SAPBEXHLevel0X 3 2 10 3 2" xfId="53092"/>
    <cellStyle name="SAPBEXHLevel0X 3 2 10 4" xfId="30404"/>
    <cellStyle name="SAPBEXHLevel0X 3 2 11" xfId="6939"/>
    <cellStyle name="SAPBEXHLevel0X 3 2 11 2" xfId="24813"/>
    <cellStyle name="SAPBEXHLevel0X 3 2 11 2 2" xfId="51227"/>
    <cellStyle name="SAPBEXHLevel0X 3 2 11 3" xfId="33609"/>
    <cellStyle name="SAPBEXHLevel0X 3 2 12" xfId="12405"/>
    <cellStyle name="SAPBEXHLevel0X 3 2 12 2" xfId="38826"/>
    <cellStyle name="SAPBEXHLevel0X 3 2 13" xfId="24482"/>
    <cellStyle name="SAPBEXHLevel0X 3 2 13 2" xfId="50896"/>
    <cellStyle name="SAPBEXHLevel0X 3 2 2" xfId="1528"/>
    <cellStyle name="SAPBEXHLevel0X 3 2 2 10" xfId="8420"/>
    <cellStyle name="SAPBEXHLevel0X 3 2 2 10 2" xfId="19080"/>
    <cellStyle name="SAPBEXHLevel0X 3 2 2 10 2 2" xfId="45494"/>
    <cellStyle name="SAPBEXHLevel0X 3 2 2 10 3" xfId="17210"/>
    <cellStyle name="SAPBEXHLevel0X 3 2 2 10 3 2" xfId="43628"/>
    <cellStyle name="SAPBEXHLevel0X 3 2 2 10 4" xfId="34916"/>
    <cellStyle name="SAPBEXHLevel0X 3 2 2 11" xfId="12013"/>
    <cellStyle name="SAPBEXHLevel0X 3 2 2 11 2" xfId="38434"/>
    <cellStyle name="SAPBEXHLevel0X 3 2 2 12" xfId="25310"/>
    <cellStyle name="SAPBEXHLevel0X 3 2 2 12 2" xfId="51724"/>
    <cellStyle name="SAPBEXHLevel0X 3 2 2 2" xfId="3522"/>
    <cellStyle name="SAPBEXHLevel0X 3 2 2 2 2" xfId="9002"/>
    <cellStyle name="SAPBEXHLevel0X 3 2 2 2 2 2" xfId="19662"/>
    <cellStyle name="SAPBEXHLevel0X 3 2 2 2 2 2 2" xfId="46076"/>
    <cellStyle name="SAPBEXHLevel0X 3 2 2 2 2 3" xfId="17533"/>
    <cellStyle name="SAPBEXHLevel0X 3 2 2 2 2 3 2" xfId="43950"/>
    <cellStyle name="SAPBEXHLevel0X 3 2 2 2 2 4" xfId="35498"/>
    <cellStyle name="SAPBEXHLevel0X 3 2 2 2 3" xfId="10081"/>
    <cellStyle name="SAPBEXHLevel0X 3 2 2 2 3 2" xfId="20741"/>
    <cellStyle name="SAPBEXHLevel0X 3 2 2 2 3 2 2" xfId="47155"/>
    <cellStyle name="SAPBEXHLevel0X 3 2 2 2 3 3" xfId="25881"/>
    <cellStyle name="SAPBEXHLevel0X 3 2 2 2 3 3 2" xfId="52295"/>
    <cellStyle name="SAPBEXHLevel0X 3 2 2 2 3 4" xfId="36577"/>
    <cellStyle name="SAPBEXHLevel0X 3 2 2 2 4" xfId="8733"/>
    <cellStyle name="SAPBEXHLevel0X 3 2 2 2 4 2" xfId="19393"/>
    <cellStyle name="SAPBEXHLevel0X 3 2 2 2 4 2 2" xfId="45807"/>
    <cellStyle name="SAPBEXHLevel0X 3 2 2 2 4 3" xfId="12263"/>
    <cellStyle name="SAPBEXHLevel0X 3 2 2 2 4 3 2" xfId="38684"/>
    <cellStyle name="SAPBEXHLevel0X 3 2 2 2 4 4" xfId="35229"/>
    <cellStyle name="SAPBEXHLevel0X 3 2 2 2 5" xfId="14307"/>
    <cellStyle name="SAPBEXHLevel0X 3 2 2 2 5 2" xfId="40727"/>
    <cellStyle name="SAPBEXHLevel0X 3 2 2 2 6" xfId="24917"/>
    <cellStyle name="SAPBEXHLevel0X 3 2 2 2 6 2" xfId="51331"/>
    <cellStyle name="SAPBEXHLevel0X 3 2 2 2 7" xfId="30192"/>
    <cellStyle name="SAPBEXHLevel0X 3 2 2 3" xfId="2781"/>
    <cellStyle name="SAPBEXHLevel0X 3 2 2 3 2" xfId="9360"/>
    <cellStyle name="SAPBEXHLevel0X 3 2 2 3 2 2" xfId="20020"/>
    <cellStyle name="SAPBEXHLevel0X 3 2 2 3 2 2 2" xfId="46434"/>
    <cellStyle name="SAPBEXHLevel0X 3 2 2 3 2 3" xfId="21146"/>
    <cellStyle name="SAPBEXHLevel0X 3 2 2 3 2 3 2" xfId="47560"/>
    <cellStyle name="SAPBEXHLevel0X 3 2 2 3 2 4" xfId="35856"/>
    <cellStyle name="SAPBEXHLevel0X 3 2 2 3 3" xfId="13573"/>
    <cellStyle name="SAPBEXHLevel0X 3 2 2 3 3 2" xfId="39993"/>
    <cellStyle name="SAPBEXHLevel0X 3 2 2 3 4" xfId="23435"/>
    <cellStyle name="SAPBEXHLevel0X 3 2 2 3 4 2" xfId="49849"/>
    <cellStyle name="SAPBEXHLevel0X 3 2 2 3 5" xfId="29451"/>
    <cellStyle name="SAPBEXHLevel0X 3 2 2 4" xfId="3320"/>
    <cellStyle name="SAPBEXHLevel0X 3 2 2 4 2" xfId="9784"/>
    <cellStyle name="SAPBEXHLevel0X 3 2 2 4 2 2" xfId="20444"/>
    <cellStyle name="SAPBEXHLevel0X 3 2 2 4 2 2 2" xfId="46858"/>
    <cellStyle name="SAPBEXHLevel0X 3 2 2 4 2 3" xfId="17743"/>
    <cellStyle name="SAPBEXHLevel0X 3 2 2 4 2 3 2" xfId="44160"/>
    <cellStyle name="SAPBEXHLevel0X 3 2 2 4 2 4" xfId="36280"/>
    <cellStyle name="SAPBEXHLevel0X 3 2 2 4 3" xfId="14108"/>
    <cellStyle name="SAPBEXHLevel0X 3 2 2 4 3 2" xfId="40528"/>
    <cellStyle name="SAPBEXHLevel0X 3 2 2 4 4" xfId="26683"/>
    <cellStyle name="SAPBEXHLevel0X 3 2 2 4 4 2" xfId="53097"/>
    <cellStyle name="SAPBEXHLevel0X 3 2 2 4 5" xfId="29990"/>
    <cellStyle name="SAPBEXHLevel0X 3 2 2 5" xfId="5646"/>
    <cellStyle name="SAPBEXHLevel0X 3 2 2 5 2" xfId="16410"/>
    <cellStyle name="SAPBEXHLevel0X 3 2 2 5 2 2" xfId="42828"/>
    <cellStyle name="SAPBEXHLevel0X 3 2 2 5 3" xfId="26248"/>
    <cellStyle name="SAPBEXHLevel0X 3 2 2 5 3 2" xfId="52662"/>
    <cellStyle name="SAPBEXHLevel0X 3 2 2 5 4" xfId="32316"/>
    <cellStyle name="SAPBEXHLevel0X 3 2 2 6" xfId="4717"/>
    <cellStyle name="SAPBEXHLevel0X 3 2 2 6 2" xfId="15494"/>
    <cellStyle name="SAPBEXHLevel0X 3 2 2 6 2 2" xfId="41914"/>
    <cellStyle name="SAPBEXHLevel0X 3 2 2 6 3" xfId="23900"/>
    <cellStyle name="SAPBEXHLevel0X 3 2 2 6 3 2" xfId="50314"/>
    <cellStyle name="SAPBEXHLevel0X 3 2 2 6 4" xfId="31387"/>
    <cellStyle name="SAPBEXHLevel0X 3 2 2 7" xfId="6809"/>
    <cellStyle name="SAPBEXHLevel0X 3 2 2 7 2" xfId="24866"/>
    <cellStyle name="SAPBEXHLevel0X 3 2 2 7 2 2" xfId="51280"/>
    <cellStyle name="SAPBEXHLevel0X 3 2 2 7 3" xfId="33479"/>
    <cellStyle name="SAPBEXHLevel0X 3 2 2 8" xfId="5937"/>
    <cellStyle name="SAPBEXHLevel0X 3 2 2 8 2" xfId="16689"/>
    <cellStyle name="SAPBEXHLevel0X 3 2 2 8 2 2" xfId="43107"/>
    <cellStyle name="SAPBEXHLevel0X 3 2 2 8 3" xfId="23587"/>
    <cellStyle name="SAPBEXHLevel0X 3 2 2 8 3 2" xfId="50001"/>
    <cellStyle name="SAPBEXHLevel0X 3 2 2 8 4" xfId="32607"/>
    <cellStyle name="SAPBEXHLevel0X 3 2 2 9" xfId="6254"/>
    <cellStyle name="SAPBEXHLevel0X 3 2 2 9 2" xfId="16995"/>
    <cellStyle name="SAPBEXHLevel0X 3 2 2 9 2 2" xfId="43413"/>
    <cellStyle name="SAPBEXHLevel0X 3 2 2 9 3" xfId="22062"/>
    <cellStyle name="SAPBEXHLevel0X 3 2 2 9 3 2" xfId="48476"/>
    <cellStyle name="SAPBEXHLevel0X 3 2 2 9 4" xfId="32924"/>
    <cellStyle name="SAPBEXHLevel0X 3 2 3" xfId="1641"/>
    <cellStyle name="SAPBEXHLevel0X 3 2 3 10" xfId="8330"/>
    <cellStyle name="SAPBEXHLevel0X 3 2 3 10 2" xfId="18990"/>
    <cellStyle name="SAPBEXHLevel0X 3 2 3 10 2 2" xfId="45404"/>
    <cellStyle name="SAPBEXHLevel0X 3 2 3 10 3" xfId="16470"/>
    <cellStyle name="SAPBEXHLevel0X 3 2 3 10 3 2" xfId="42888"/>
    <cellStyle name="SAPBEXHLevel0X 3 2 3 10 4" xfId="34826"/>
    <cellStyle name="SAPBEXHLevel0X 3 2 3 11" xfId="11922"/>
    <cellStyle name="SAPBEXHLevel0X 3 2 3 11 2" xfId="38343"/>
    <cellStyle name="SAPBEXHLevel0X 3 2 3 12" xfId="25856"/>
    <cellStyle name="SAPBEXHLevel0X 3 2 3 12 2" xfId="52270"/>
    <cellStyle name="SAPBEXHLevel0X 3 2 3 2" xfId="3634"/>
    <cellStyle name="SAPBEXHLevel0X 3 2 3 2 2" xfId="9092"/>
    <cellStyle name="SAPBEXHLevel0X 3 2 3 2 2 2" xfId="19752"/>
    <cellStyle name="SAPBEXHLevel0X 3 2 3 2 2 2 2" xfId="46166"/>
    <cellStyle name="SAPBEXHLevel0X 3 2 3 2 2 3" xfId="22269"/>
    <cellStyle name="SAPBEXHLevel0X 3 2 3 2 2 3 2" xfId="48683"/>
    <cellStyle name="SAPBEXHLevel0X 3 2 3 2 2 4" xfId="35588"/>
    <cellStyle name="SAPBEXHLevel0X 3 2 3 2 3" xfId="10325"/>
    <cellStyle name="SAPBEXHLevel0X 3 2 3 2 3 2" xfId="20985"/>
    <cellStyle name="SAPBEXHLevel0X 3 2 3 2 3 2 2" xfId="47399"/>
    <cellStyle name="SAPBEXHLevel0X 3 2 3 2 3 3" xfId="11447"/>
    <cellStyle name="SAPBEXHLevel0X 3 2 3 2 3 3 2" xfId="37868"/>
    <cellStyle name="SAPBEXHLevel0X 3 2 3 2 3 4" xfId="36821"/>
    <cellStyle name="SAPBEXHLevel0X 3 2 3 2 4" xfId="8631"/>
    <cellStyle name="SAPBEXHLevel0X 3 2 3 2 4 2" xfId="19291"/>
    <cellStyle name="SAPBEXHLevel0X 3 2 3 2 4 2 2" xfId="45705"/>
    <cellStyle name="SAPBEXHLevel0X 3 2 3 2 4 3" xfId="12203"/>
    <cellStyle name="SAPBEXHLevel0X 3 2 3 2 4 3 2" xfId="38624"/>
    <cellStyle name="SAPBEXHLevel0X 3 2 3 2 4 4" xfId="35127"/>
    <cellStyle name="SAPBEXHLevel0X 3 2 3 2 5" xfId="14419"/>
    <cellStyle name="SAPBEXHLevel0X 3 2 3 2 5 2" xfId="40839"/>
    <cellStyle name="SAPBEXHLevel0X 3 2 3 2 6" xfId="26269"/>
    <cellStyle name="SAPBEXHLevel0X 3 2 3 2 6 2" xfId="52683"/>
    <cellStyle name="SAPBEXHLevel0X 3 2 3 2 7" xfId="30304"/>
    <cellStyle name="SAPBEXHLevel0X 3 2 3 3" xfId="2694"/>
    <cellStyle name="SAPBEXHLevel0X 3 2 3 3 2" xfId="9461"/>
    <cellStyle name="SAPBEXHLevel0X 3 2 3 3 2 2" xfId="20121"/>
    <cellStyle name="SAPBEXHLevel0X 3 2 3 3 2 2 2" xfId="46535"/>
    <cellStyle name="SAPBEXHLevel0X 3 2 3 3 2 3" xfId="12532"/>
    <cellStyle name="SAPBEXHLevel0X 3 2 3 3 2 3 2" xfId="38953"/>
    <cellStyle name="SAPBEXHLevel0X 3 2 3 3 2 4" xfId="35957"/>
    <cellStyle name="SAPBEXHLevel0X 3 2 3 3 3" xfId="13486"/>
    <cellStyle name="SAPBEXHLevel0X 3 2 3 3 3 2" xfId="39906"/>
    <cellStyle name="SAPBEXHLevel0X 3 2 3 3 4" xfId="22040"/>
    <cellStyle name="SAPBEXHLevel0X 3 2 3 3 4 2" xfId="48454"/>
    <cellStyle name="SAPBEXHLevel0X 3 2 3 3 5" xfId="29364"/>
    <cellStyle name="SAPBEXHLevel0X 3 2 3 4" xfId="3080"/>
    <cellStyle name="SAPBEXHLevel0X 3 2 3 4 2" xfId="10361"/>
    <cellStyle name="SAPBEXHLevel0X 3 2 3 4 2 2" xfId="21021"/>
    <cellStyle name="SAPBEXHLevel0X 3 2 3 4 2 2 2" xfId="47435"/>
    <cellStyle name="SAPBEXHLevel0X 3 2 3 4 2 3" xfId="28286"/>
    <cellStyle name="SAPBEXHLevel0X 3 2 3 4 2 3 2" xfId="54700"/>
    <cellStyle name="SAPBEXHLevel0X 3 2 3 4 2 4" xfId="36857"/>
    <cellStyle name="SAPBEXHLevel0X 3 2 3 4 3" xfId="13872"/>
    <cellStyle name="SAPBEXHLevel0X 3 2 3 4 3 2" xfId="40292"/>
    <cellStyle name="SAPBEXHLevel0X 3 2 3 4 4" xfId="24769"/>
    <cellStyle name="SAPBEXHLevel0X 3 2 3 4 4 2" xfId="51183"/>
    <cellStyle name="SAPBEXHLevel0X 3 2 3 4 5" xfId="29750"/>
    <cellStyle name="SAPBEXHLevel0X 3 2 3 5" xfId="3764"/>
    <cellStyle name="SAPBEXHLevel0X 3 2 3 5 2" xfId="14547"/>
    <cellStyle name="SAPBEXHLevel0X 3 2 3 5 2 2" xfId="40967"/>
    <cellStyle name="SAPBEXHLevel0X 3 2 3 5 3" xfId="23035"/>
    <cellStyle name="SAPBEXHLevel0X 3 2 3 5 3 2" xfId="49449"/>
    <cellStyle name="SAPBEXHLevel0X 3 2 3 5 4" xfId="30434"/>
    <cellStyle name="SAPBEXHLevel0X 3 2 3 6" xfId="5522"/>
    <cellStyle name="SAPBEXHLevel0X 3 2 3 6 2" xfId="16293"/>
    <cellStyle name="SAPBEXHLevel0X 3 2 3 6 2 2" xfId="42712"/>
    <cellStyle name="SAPBEXHLevel0X 3 2 3 6 3" xfId="26653"/>
    <cellStyle name="SAPBEXHLevel0X 3 2 3 6 3 2" xfId="53067"/>
    <cellStyle name="SAPBEXHLevel0X 3 2 3 6 4" xfId="32192"/>
    <cellStyle name="SAPBEXHLevel0X 3 2 3 7" xfId="6128"/>
    <cellStyle name="SAPBEXHLevel0X 3 2 3 7 2" xfId="25788"/>
    <cellStyle name="SAPBEXHLevel0X 3 2 3 7 2 2" xfId="52202"/>
    <cellStyle name="SAPBEXHLevel0X 3 2 3 7 3" xfId="32798"/>
    <cellStyle name="SAPBEXHLevel0X 3 2 3 8" xfId="3771"/>
    <cellStyle name="SAPBEXHLevel0X 3 2 3 8 2" xfId="14554"/>
    <cellStyle name="SAPBEXHLevel0X 3 2 3 8 2 2" xfId="40974"/>
    <cellStyle name="SAPBEXHLevel0X 3 2 3 8 3" xfId="23329"/>
    <cellStyle name="SAPBEXHLevel0X 3 2 3 8 3 2" xfId="49743"/>
    <cellStyle name="SAPBEXHLevel0X 3 2 3 8 4" xfId="30441"/>
    <cellStyle name="SAPBEXHLevel0X 3 2 3 9" xfId="7204"/>
    <cellStyle name="SAPBEXHLevel0X 3 2 3 9 2" xfId="17871"/>
    <cellStyle name="SAPBEXHLevel0X 3 2 3 9 2 2" xfId="44288"/>
    <cellStyle name="SAPBEXHLevel0X 3 2 3 9 3" xfId="11145"/>
    <cellStyle name="SAPBEXHLevel0X 3 2 3 9 3 2" xfId="37566"/>
    <cellStyle name="SAPBEXHLevel0X 3 2 3 9 4" xfId="33874"/>
    <cellStyle name="SAPBEXHLevel0X 3 2 4" xfId="1900"/>
    <cellStyle name="SAPBEXHLevel0X 3 2 4 10" xfId="8547"/>
    <cellStyle name="SAPBEXHLevel0X 3 2 4 10 2" xfId="19207"/>
    <cellStyle name="SAPBEXHLevel0X 3 2 4 10 2 2" xfId="45621"/>
    <cellStyle name="SAPBEXHLevel0X 3 2 4 10 3" xfId="12733"/>
    <cellStyle name="SAPBEXHLevel0X 3 2 4 10 3 2" xfId="39154"/>
    <cellStyle name="SAPBEXHLevel0X 3 2 4 10 4" xfId="35043"/>
    <cellStyle name="SAPBEXHLevel0X 3 2 4 11" xfId="11680"/>
    <cellStyle name="SAPBEXHLevel0X 3 2 4 11 2" xfId="38101"/>
    <cellStyle name="SAPBEXHLevel0X 3 2 4 12" xfId="26559"/>
    <cellStyle name="SAPBEXHLevel0X 3 2 4 12 2" xfId="52973"/>
    <cellStyle name="SAPBEXHLevel0X 3 2 4 2" xfId="3877"/>
    <cellStyle name="SAPBEXHLevel0X 3 2 4 2 2" xfId="9248"/>
    <cellStyle name="SAPBEXHLevel0X 3 2 4 2 2 2" xfId="19908"/>
    <cellStyle name="SAPBEXHLevel0X 3 2 4 2 2 2 2" xfId="46322"/>
    <cellStyle name="SAPBEXHLevel0X 3 2 4 2 2 3" xfId="28236"/>
    <cellStyle name="SAPBEXHLevel0X 3 2 4 2 2 3 2" xfId="54650"/>
    <cellStyle name="SAPBEXHLevel0X 3 2 4 2 2 4" xfId="35744"/>
    <cellStyle name="SAPBEXHLevel0X 3 2 4 2 3" xfId="14660"/>
    <cellStyle name="SAPBEXHLevel0X 3 2 4 2 3 2" xfId="41080"/>
    <cellStyle name="SAPBEXHLevel0X 3 2 4 2 4" xfId="22727"/>
    <cellStyle name="SAPBEXHLevel0X 3 2 4 2 4 2" xfId="49141"/>
    <cellStyle name="SAPBEXHLevel0X 3 2 4 2 5" xfId="30547"/>
    <cellStyle name="SAPBEXHLevel0X 3 2 4 3" xfId="4604"/>
    <cellStyle name="SAPBEXHLevel0X 3 2 4 3 2" xfId="9640"/>
    <cellStyle name="SAPBEXHLevel0X 3 2 4 3 2 2" xfId="20300"/>
    <cellStyle name="SAPBEXHLevel0X 3 2 4 3 2 2 2" xfId="46714"/>
    <cellStyle name="SAPBEXHLevel0X 3 2 4 3 2 3" xfId="28196"/>
    <cellStyle name="SAPBEXHLevel0X 3 2 4 3 2 3 2" xfId="54610"/>
    <cellStyle name="SAPBEXHLevel0X 3 2 4 3 2 4" xfId="36136"/>
    <cellStyle name="SAPBEXHLevel0X 3 2 4 3 3" xfId="15382"/>
    <cellStyle name="SAPBEXHLevel0X 3 2 4 3 3 2" xfId="41802"/>
    <cellStyle name="SAPBEXHLevel0X 3 2 4 3 4" xfId="25352"/>
    <cellStyle name="SAPBEXHLevel0X 3 2 4 3 4 2" xfId="51766"/>
    <cellStyle name="SAPBEXHLevel0X 3 2 4 3 5" xfId="31274"/>
    <cellStyle name="SAPBEXHLevel0X 3 2 4 4" xfId="3926"/>
    <cellStyle name="SAPBEXHLevel0X 3 2 4 4 2" xfId="14709"/>
    <cellStyle name="SAPBEXHLevel0X 3 2 4 4 2 2" xfId="41129"/>
    <cellStyle name="SAPBEXHLevel0X 3 2 4 4 3" xfId="27042"/>
    <cellStyle name="SAPBEXHLevel0X 3 2 4 4 3 2" xfId="53456"/>
    <cellStyle name="SAPBEXHLevel0X 3 2 4 4 4" xfId="30596"/>
    <cellStyle name="SAPBEXHLevel0X 3 2 4 5" xfId="5798"/>
    <cellStyle name="SAPBEXHLevel0X 3 2 4 5 2" xfId="16557"/>
    <cellStyle name="SAPBEXHLevel0X 3 2 4 5 2 2" xfId="42975"/>
    <cellStyle name="SAPBEXHLevel0X 3 2 4 5 3" xfId="23394"/>
    <cellStyle name="SAPBEXHLevel0X 3 2 4 5 3 2" xfId="49808"/>
    <cellStyle name="SAPBEXHLevel0X 3 2 4 5 4" xfId="32468"/>
    <cellStyle name="SAPBEXHLevel0X 3 2 4 6" xfId="6401"/>
    <cellStyle name="SAPBEXHLevel0X 3 2 4 6 2" xfId="17137"/>
    <cellStyle name="SAPBEXHLevel0X 3 2 4 6 2 2" xfId="43555"/>
    <cellStyle name="SAPBEXHLevel0X 3 2 4 6 3" xfId="22415"/>
    <cellStyle name="SAPBEXHLevel0X 3 2 4 6 3 2" xfId="48829"/>
    <cellStyle name="SAPBEXHLevel0X 3 2 4 6 4" xfId="33071"/>
    <cellStyle name="SAPBEXHLevel0X 3 2 4 7" xfId="7016"/>
    <cellStyle name="SAPBEXHLevel0X 3 2 4 7 2" xfId="24018"/>
    <cellStyle name="SAPBEXHLevel0X 3 2 4 7 2 2" xfId="50432"/>
    <cellStyle name="SAPBEXHLevel0X 3 2 4 7 3" xfId="33686"/>
    <cellStyle name="SAPBEXHLevel0X 3 2 4 8" xfId="7563"/>
    <cellStyle name="SAPBEXHLevel0X 3 2 4 8 2" xfId="18230"/>
    <cellStyle name="SAPBEXHLevel0X 3 2 4 8 2 2" xfId="44646"/>
    <cellStyle name="SAPBEXHLevel0X 3 2 4 8 3" xfId="27292"/>
    <cellStyle name="SAPBEXHLevel0X 3 2 4 8 3 2" xfId="53706"/>
    <cellStyle name="SAPBEXHLevel0X 3 2 4 8 4" xfId="34233"/>
    <cellStyle name="SAPBEXHLevel0X 3 2 4 9" xfId="4910"/>
    <cellStyle name="SAPBEXHLevel0X 3 2 4 9 2" xfId="15687"/>
    <cellStyle name="SAPBEXHLevel0X 3 2 4 9 2 2" xfId="42107"/>
    <cellStyle name="SAPBEXHLevel0X 3 2 4 9 3" xfId="21814"/>
    <cellStyle name="SAPBEXHLevel0X 3 2 4 9 3 2" xfId="48228"/>
    <cellStyle name="SAPBEXHLevel0X 3 2 4 9 4" xfId="31580"/>
    <cellStyle name="SAPBEXHLevel0X 3 2 5" xfId="2086"/>
    <cellStyle name="SAPBEXHLevel0X 3 2 5 10" xfId="8874"/>
    <cellStyle name="SAPBEXHLevel0X 3 2 5 10 2" xfId="19534"/>
    <cellStyle name="SAPBEXHLevel0X 3 2 5 10 2 2" xfId="45948"/>
    <cellStyle name="SAPBEXHLevel0X 3 2 5 10 3" xfId="24511"/>
    <cellStyle name="SAPBEXHLevel0X 3 2 5 10 3 2" xfId="50925"/>
    <cellStyle name="SAPBEXHLevel0X 3 2 5 10 4" xfId="35370"/>
    <cellStyle name="SAPBEXHLevel0X 3 2 5 11" xfId="11514"/>
    <cellStyle name="SAPBEXHLevel0X 3 2 5 11 2" xfId="37935"/>
    <cellStyle name="SAPBEXHLevel0X 3 2 5 12" xfId="25300"/>
    <cellStyle name="SAPBEXHLevel0X 3 2 5 12 2" xfId="51714"/>
    <cellStyle name="SAPBEXHLevel0X 3 2 5 2" xfId="4051"/>
    <cellStyle name="SAPBEXHLevel0X 3 2 5 2 2" xfId="9856"/>
    <cellStyle name="SAPBEXHLevel0X 3 2 5 2 2 2" xfId="20516"/>
    <cellStyle name="SAPBEXHLevel0X 3 2 5 2 2 2 2" xfId="46930"/>
    <cellStyle name="SAPBEXHLevel0X 3 2 5 2 2 3" xfId="27737"/>
    <cellStyle name="SAPBEXHLevel0X 3 2 5 2 2 3 2" xfId="54151"/>
    <cellStyle name="SAPBEXHLevel0X 3 2 5 2 2 4" xfId="36352"/>
    <cellStyle name="SAPBEXHLevel0X 3 2 5 2 3" xfId="14833"/>
    <cellStyle name="SAPBEXHLevel0X 3 2 5 2 3 2" xfId="41253"/>
    <cellStyle name="SAPBEXHLevel0X 3 2 5 2 4" xfId="25835"/>
    <cellStyle name="SAPBEXHLevel0X 3 2 5 2 4 2" xfId="52249"/>
    <cellStyle name="SAPBEXHLevel0X 3 2 5 2 5" xfId="30721"/>
    <cellStyle name="SAPBEXHLevel0X 3 2 5 3" xfId="4779"/>
    <cellStyle name="SAPBEXHLevel0X 3 2 5 3 2" xfId="10127"/>
    <cellStyle name="SAPBEXHLevel0X 3 2 5 3 2 2" xfId="20787"/>
    <cellStyle name="SAPBEXHLevel0X 3 2 5 3 2 2 2" xfId="47201"/>
    <cellStyle name="SAPBEXHLevel0X 3 2 5 3 2 3" xfId="17543"/>
    <cellStyle name="SAPBEXHLevel0X 3 2 5 3 2 3 2" xfId="43960"/>
    <cellStyle name="SAPBEXHLevel0X 3 2 5 3 2 4" xfId="36623"/>
    <cellStyle name="SAPBEXHLevel0X 3 2 5 3 3" xfId="15556"/>
    <cellStyle name="SAPBEXHLevel0X 3 2 5 3 3 2" xfId="41976"/>
    <cellStyle name="SAPBEXHLevel0X 3 2 5 3 4" xfId="23970"/>
    <cellStyle name="SAPBEXHLevel0X 3 2 5 3 4 2" xfId="50384"/>
    <cellStyle name="SAPBEXHLevel0X 3 2 5 3 5" xfId="31449"/>
    <cellStyle name="SAPBEXHLevel0X 3 2 5 4" xfId="5359"/>
    <cellStyle name="SAPBEXHLevel0X 3 2 5 4 2" xfId="16132"/>
    <cellStyle name="SAPBEXHLevel0X 3 2 5 4 2 2" xfId="42551"/>
    <cellStyle name="SAPBEXHLevel0X 3 2 5 4 3" xfId="26215"/>
    <cellStyle name="SAPBEXHLevel0X 3 2 5 4 3 2" xfId="52629"/>
    <cellStyle name="SAPBEXHLevel0X 3 2 5 4 4" xfId="32029"/>
    <cellStyle name="SAPBEXHLevel0X 3 2 5 5" xfId="5966"/>
    <cellStyle name="SAPBEXHLevel0X 3 2 5 5 2" xfId="16718"/>
    <cellStyle name="SAPBEXHLevel0X 3 2 5 5 2 2" xfId="43136"/>
    <cellStyle name="SAPBEXHLevel0X 3 2 5 5 3" xfId="22697"/>
    <cellStyle name="SAPBEXHLevel0X 3 2 5 5 3 2" xfId="49111"/>
    <cellStyle name="SAPBEXHLevel0X 3 2 5 5 4" xfId="32636"/>
    <cellStyle name="SAPBEXHLevel0X 3 2 5 6" xfId="6566"/>
    <cellStyle name="SAPBEXHLevel0X 3 2 5 6 2" xfId="17291"/>
    <cellStyle name="SAPBEXHLevel0X 3 2 5 6 2 2" xfId="43709"/>
    <cellStyle name="SAPBEXHLevel0X 3 2 5 6 3" xfId="11334"/>
    <cellStyle name="SAPBEXHLevel0X 3 2 5 6 3 2" xfId="37755"/>
    <cellStyle name="SAPBEXHLevel0X 3 2 5 6 4" xfId="33236"/>
    <cellStyle name="SAPBEXHLevel0X 3 2 5 7" xfId="7138"/>
    <cellStyle name="SAPBEXHLevel0X 3 2 5 7 2" xfId="26646"/>
    <cellStyle name="SAPBEXHLevel0X 3 2 5 7 2 2" xfId="53060"/>
    <cellStyle name="SAPBEXHLevel0X 3 2 5 7 3" xfId="33808"/>
    <cellStyle name="SAPBEXHLevel0X 3 2 5 8" xfId="7697"/>
    <cellStyle name="SAPBEXHLevel0X 3 2 5 8 2" xfId="18364"/>
    <cellStyle name="SAPBEXHLevel0X 3 2 5 8 2 2" xfId="44780"/>
    <cellStyle name="SAPBEXHLevel0X 3 2 5 8 3" xfId="27631"/>
    <cellStyle name="SAPBEXHLevel0X 3 2 5 8 3 2" xfId="54045"/>
    <cellStyle name="SAPBEXHLevel0X 3 2 5 8 4" xfId="34367"/>
    <cellStyle name="SAPBEXHLevel0X 3 2 5 9" xfId="7849"/>
    <cellStyle name="SAPBEXHLevel0X 3 2 5 9 2" xfId="18516"/>
    <cellStyle name="SAPBEXHLevel0X 3 2 5 9 2 2" xfId="44931"/>
    <cellStyle name="SAPBEXHLevel0X 3 2 5 9 3" xfId="27477"/>
    <cellStyle name="SAPBEXHLevel0X 3 2 5 9 3 2" xfId="53891"/>
    <cellStyle name="SAPBEXHLevel0X 3 2 5 9 4" xfId="34519"/>
    <cellStyle name="SAPBEXHLevel0X 3 2 6" xfId="1819"/>
    <cellStyle name="SAPBEXHLevel0X 3 2 6 10" xfId="9563"/>
    <cellStyle name="SAPBEXHLevel0X 3 2 6 10 2" xfId="20223"/>
    <cellStyle name="SAPBEXHLevel0X 3 2 6 10 2 2" xfId="46637"/>
    <cellStyle name="SAPBEXHLevel0X 3 2 6 10 3" xfId="12489"/>
    <cellStyle name="SAPBEXHLevel0X 3 2 6 10 3 2" xfId="38910"/>
    <cellStyle name="SAPBEXHLevel0X 3 2 6 10 4" xfId="36059"/>
    <cellStyle name="SAPBEXHLevel0X 3 2 6 11" xfId="11761"/>
    <cellStyle name="SAPBEXHLevel0X 3 2 6 11 2" xfId="38182"/>
    <cellStyle name="SAPBEXHLevel0X 3 2 6 12" xfId="22749"/>
    <cellStyle name="SAPBEXHLevel0X 3 2 6 12 2" xfId="49163"/>
    <cellStyle name="SAPBEXHLevel0X 3 2 6 2" xfId="3796"/>
    <cellStyle name="SAPBEXHLevel0X 3 2 6 2 2" xfId="10699"/>
    <cellStyle name="SAPBEXHLevel0X 3 2 6 2 2 2" xfId="21344"/>
    <cellStyle name="SAPBEXHLevel0X 3 2 6 2 2 2 2" xfId="47758"/>
    <cellStyle name="SAPBEXHLevel0X 3 2 6 2 2 3" xfId="28442"/>
    <cellStyle name="SAPBEXHLevel0X 3 2 6 2 2 3 2" xfId="54856"/>
    <cellStyle name="SAPBEXHLevel0X 3 2 6 2 2 4" xfId="37123"/>
    <cellStyle name="SAPBEXHLevel0X 3 2 6 2 3" xfId="14579"/>
    <cellStyle name="SAPBEXHLevel0X 3 2 6 2 3 2" xfId="40999"/>
    <cellStyle name="SAPBEXHLevel0X 3 2 6 2 4" xfId="26259"/>
    <cellStyle name="SAPBEXHLevel0X 3 2 6 2 4 2" xfId="52673"/>
    <cellStyle name="SAPBEXHLevel0X 3 2 6 2 5" xfId="30466"/>
    <cellStyle name="SAPBEXHLevel0X 3 2 6 3" xfId="4523"/>
    <cellStyle name="SAPBEXHLevel0X 3 2 6 3 2" xfId="15301"/>
    <cellStyle name="SAPBEXHLevel0X 3 2 6 3 2 2" xfId="41721"/>
    <cellStyle name="SAPBEXHLevel0X 3 2 6 3 3" xfId="27392"/>
    <cellStyle name="SAPBEXHLevel0X 3 2 6 3 3 2" xfId="53806"/>
    <cellStyle name="SAPBEXHLevel0X 3 2 6 3 4" xfId="31193"/>
    <cellStyle name="SAPBEXHLevel0X 3 2 6 4" xfId="3174"/>
    <cellStyle name="SAPBEXHLevel0X 3 2 6 4 2" xfId="13964"/>
    <cellStyle name="SAPBEXHLevel0X 3 2 6 4 2 2" xfId="40384"/>
    <cellStyle name="SAPBEXHLevel0X 3 2 6 4 3" xfId="27505"/>
    <cellStyle name="SAPBEXHLevel0X 3 2 6 4 3 2" xfId="53919"/>
    <cellStyle name="SAPBEXHLevel0X 3 2 6 4 4" xfId="29844"/>
    <cellStyle name="SAPBEXHLevel0X 3 2 6 5" xfId="3396"/>
    <cellStyle name="SAPBEXHLevel0X 3 2 6 5 2" xfId="14182"/>
    <cellStyle name="SAPBEXHLevel0X 3 2 6 5 2 2" xfId="40602"/>
    <cellStyle name="SAPBEXHLevel0X 3 2 6 5 3" xfId="24494"/>
    <cellStyle name="SAPBEXHLevel0X 3 2 6 5 3 2" xfId="50908"/>
    <cellStyle name="SAPBEXHLevel0X 3 2 6 5 4" xfId="30066"/>
    <cellStyle name="SAPBEXHLevel0X 3 2 6 6" xfId="5736"/>
    <cellStyle name="SAPBEXHLevel0X 3 2 6 6 2" xfId="16498"/>
    <cellStyle name="SAPBEXHLevel0X 3 2 6 6 2 2" xfId="42916"/>
    <cellStyle name="SAPBEXHLevel0X 3 2 6 6 3" xfId="26149"/>
    <cellStyle name="SAPBEXHLevel0X 3 2 6 6 3 2" xfId="52563"/>
    <cellStyle name="SAPBEXHLevel0X 3 2 6 6 4" xfId="32406"/>
    <cellStyle name="SAPBEXHLevel0X 3 2 6 7" xfId="6206"/>
    <cellStyle name="SAPBEXHLevel0X 3 2 6 7 2" xfId="23158"/>
    <cellStyle name="SAPBEXHLevel0X 3 2 6 7 2 2" xfId="49572"/>
    <cellStyle name="SAPBEXHLevel0X 3 2 6 7 3" xfId="32876"/>
    <cellStyle name="SAPBEXHLevel0X 3 2 6 8" xfId="7482"/>
    <cellStyle name="SAPBEXHLevel0X 3 2 6 8 2" xfId="18149"/>
    <cellStyle name="SAPBEXHLevel0X 3 2 6 8 2 2" xfId="44565"/>
    <cellStyle name="SAPBEXHLevel0X 3 2 6 8 3" xfId="24994"/>
    <cellStyle name="SAPBEXHLevel0X 3 2 6 8 3 2" xfId="51408"/>
    <cellStyle name="SAPBEXHLevel0X 3 2 6 8 4" xfId="34152"/>
    <cellStyle name="SAPBEXHLevel0X 3 2 6 9" xfId="6536"/>
    <cellStyle name="SAPBEXHLevel0X 3 2 6 9 2" xfId="17261"/>
    <cellStyle name="SAPBEXHLevel0X 3 2 6 9 2 2" xfId="43679"/>
    <cellStyle name="SAPBEXHLevel0X 3 2 6 9 3" xfId="23558"/>
    <cellStyle name="SAPBEXHLevel0X 3 2 6 9 3 2" xfId="49972"/>
    <cellStyle name="SAPBEXHLevel0X 3 2 6 9 4" xfId="33206"/>
    <cellStyle name="SAPBEXHLevel0X 3 2 7" xfId="2489"/>
    <cellStyle name="SAPBEXHLevel0X 3 2 7 10" xfId="23203"/>
    <cellStyle name="SAPBEXHLevel0X 3 2 7 10 2" xfId="49617"/>
    <cellStyle name="SAPBEXHLevel0X 3 2 7 2" xfId="4384"/>
    <cellStyle name="SAPBEXHLevel0X 3 2 7 2 2" xfId="15162"/>
    <cellStyle name="SAPBEXHLevel0X 3 2 7 2 2 2" xfId="41582"/>
    <cellStyle name="SAPBEXHLevel0X 3 2 7 2 3" xfId="26092"/>
    <cellStyle name="SAPBEXHLevel0X 3 2 7 2 3 2" xfId="52506"/>
    <cellStyle name="SAPBEXHLevel0X 3 2 7 2 4" xfId="31054"/>
    <cellStyle name="SAPBEXHLevel0X 3 2 7 3" xfId="5117"/>
    <cellStyle name="SAPBEXHLevel0X 3 2 7 3 2" xfId="15894"/>
    <cellStyle name="SAPBEXHLevel0X 3 2 7 3 2 2" xfId="42313"/>
    <cellStyle name="SAPBEXHLevel0X 3 2 7 3 3" xfId="26395"/>
    <cellStyle name="SAPBEXHLevel0X 3 2 7 3 3 2" xfId="52809"/>
    <cellStyle name="SAPBEXHLevel0X 3 2 7 3 4" xfId="31787"/>
    <cellStyle name="SAPBEXHLevel0X 3 2 7 4" xfId="6299"/>
    <cellStyle name="SAPBEXHLevel0X 3 2 7 4 2" xfId="17038"/>
    <cellStyle name="SAPBEXHLevel0X 3 2 7 4 2 2" xfId="43456"/>
    <cellStyle name="SAPBEXHLevel0X 3 2 7 4 3" xfId="22419"/>
    <cellStyle name="SAPBEXHLevel0X 3 2 7 4 3 2" xfId="48833"/>
    <cellStyle name="SAPBEXHLevel0X 3 2 7 4 4" xfId="32969"/>
    <cellStyle name="SAPBEXHLevel0X 3 2 7 5" xfId="6875"/>
    <cellStyle name="SAPBEXHLevel0X 3 2 7 5 2" xfId="17580"/>
    <cellStyle name="SAPBEXHLevel0X 3 2 7 5 2 2" xfId="43997"/>
    <cellStyle name="SAPBEXHLevel0X 3 2 7 5 3" xfId="22493"/>
    <cellStyle name="SAPBEXHLevel0X 3 2 7 5 3 2" xfId="48907"/>
    <cellStyle name="SAPBEXHLevel0X 3 2 7 5 4" xfId="33545"/>
    <cellStyle name="SAPBEXHLevel0X 3 2 7 6" xfId="7399"/>
    <cellStyle name="SAPBEXHLevel0X 3 2 7 6 2" xfId="18066"/>
    <cellStyle name="SAPBEXHLevel0X 3 2 7 6 2 2" xfId="44482"/>
    <cellStyle name="SAPBEXHLevel0X 3 2 7 6 3" xfId="22826"/>
    <cellStyle name="SAPBEXHLevel0X 3 2 7 6 3 2" xfId="49240"/>
    <cellStyle name="SAPBEXHLevel0X 3 2 7 6 4" xfId="34069"/>
    <cellStyle name="SAPBEXHLevel0X 3 2 7 7" xfId="8022"/>
    <cellStyle name="SAPBEXHLevel0X 3 2 7 7 2" xfId="18689"/>
    <cellStyle name="SAPBEXHLevel0X 3 2 7 7 2 2" xfId="45103"/>
    <cellStyle name="SAPBEXHLevel0X 3 2 7 7 3" xfId="17225"/>
    <cellStyle name="SAPBEXHLevel0X 3 2 7 7 3 2" xfId="43643"/>
    <cellStyle name="SAPBEXHLevel0X 3 2 7 7 4" xfId="34626"/>
    <cellStyle name="SAPBEXHLevel0X 3 2 7 8" xfId="13285"/>
    <cellStyle name="SAPBEXHLevel0X 3 2 7 8 2" xfId="39705"/>
    <cellStyle name="SAPBEXHLevel0X 3 2 7 9" xfId="11235"/>
    <cellStyle name="SAPBEXHLevel0X 3 2 7 9 2" xfId="37656"/>
    <cellStyle name="SAPBEXHLevel0X 3 2 8" xfId="3237"/>
    <cellStyle name="SAPBEXHLevel0X 3 2 8 2" xfId="14027"/>
    <cellStyle name="SAPBEXHLevel0X 3 2 8 2 2" xfId="40447"/>
    <cellStyle name="SAPBEXHLevel0X 3 2 8 3" xfId="22736"/>
    <cellStyle name="SAPBEXHLevel0X 3 2 8 3 2" xfId="49150"/>
    <cellStyle name="SAPBEXHLevel0X 3 2 8 4" xfId="29907"/>
    <cellStyle name="SAPBEXHLevel0X 3 2 9" xfId="2853"/>
    <cellStyle name="SAPBEXHLevel0X 3 2 9 2" xfId="13645"/>
    <cellStyle name="SAPBEXHLevel0X 3 2 9 2 2" xfId="40065"/>
    <cellStyle name="SAPBEXHLevel0X 3 2 9 3" xfId="25205"/>
    <cellStyle name="SAPBEXHLevel0X 3 2 9 3 2" xfId="51619"/>
    <cellStyle name="SAPBEXHLevel0X 3 2 9 4" xfId="29523"/>
    <cellStyle name="SAPBEXHLevel0X 3 20" xfId="24939"/>
    <cellStyle name="SAPBEXHLevel0X 3 20 2" xfId="51353"/>
    <cellStyle name="SAPBEXHLevel0X 3 3" xfId="1213"/>
    <cellStyle name="SAPBEXHLevel0X 3 3 10" xfId="5319"/>
    <cellStyle name="SAPBEXHLevel0X 3 3 10 2" xfId="16093"/>
    <cellStyle name="SAPBEXHLevel0X 3 3 10 2 2" xfId="42512"/>
    <cellStyle name="SAPBEXHLevel0X 3 3 10 3" xfId="23383"/>
    <cellStyle name="SAPBEXHLevel0X 3 3 10 3 2" xfId="49797"/>
    <cellStyle name="SAPBEXHLevel0X 3 3 10 4" xfId="31989"/>
    <cellStyle name="SAPBEXHLevel0X 3 3 11" xfId="6926"/>
    <cellStyle name="SAPBEXHLevel0X 3 3 11 2" xfId="25147"/>
    <cellStyle name="SAPBEXHLevel0X 3 3 11 2 2" xfId="51561"/>
    <cellStyle name="SAPBEXHLevel0X 3 3 11 3" xfId="33596"/>
    <cellStyle name="SAPBEXHLevel0X 3 3 12" xfId="13939"/>
    <cellStyle name="SAPBEXHLevel0X 3 3 12 2" xfId="40359"/>
    <cellStyle name="SAPBEXHLevel0X 3 3 13" xfId="23611"/>
    <cellStyle name="SAPBEXHLevel0X 3 3 13 2" xfId="50025"/>
    <cellStyle name="SAPBEXHLevel0X 3 3 2" xfId="1529"/>
    <cellStyle name="SAPBEXHLevel0X 3 3 2 10" xfId="8421"/>
    <cellStyle name="SAPBEXHLevel0X 3 3 2 10 2" xfId="19081"/>
    <cellStyle name="SAPBEXHLevel0X 3 3 2 10 2 2" xfId="45495"/>
    <cellStyle name="SAPBEXHLevel0X 3 3 2 10 3" xfId="12458"/>
    <cellStyle name="SAPBEXHLevel0X 3 3 2 10 3 2" xfId="38879"/>
    <cellStyle name="SAPBEXHLevel0X 3 3 2 10 4" xfId="34917"/>
    <cellStyle name="SAPBEXHLevel0X 3 3 2 11" xfId="12012"/>
    <cellStyle name="SAPBEXHLevel0X 3 3 2 11 2" xfId="38433"/>
    <cellStyle name="SAPBEXHLevel0X 3 3 2 12" xfId="25533"/>
    <cellStyle name="SAPBEXHLevel0X 3 3 2 12 2" xfId="51947"/>
    <cellStyle name="SAPBEXHLevel0X 3 3 2 2" xfId="3523"/>
    <cellStyle name="SAPBEXHLevel0X 3 3 2 2 2" xfId="9001"/>
    <cellStyle name="SAPBEXHLevel0X 3 3 2 2 2 2" xfId="19661"/>
    <cellStyle name="SAPBEXHLevel0X 3 3 2 2 2 2 2" xfId="46075"/>
    <cellStyle name="SAPBEXHLevel0X 3 3 2 2 2 3" xfId="11618"/>
    <cellStyle name="SAPBEXHLevel0X 3 3 2 2 2 3 2" xfId="38039"/>
    <cellStyle name="SAPBEXHLevel0X 3 3 2 2 2 4" xfId="35497"/>
    <cellStyle name="SAPBEXHLevel0X 3 3 2 2 3" xfId="10337"/>
    <cellStyle name="SAPBEXHLevel0X 3 3 2 2 3 2" xfId="20997"/>
    <cellStyle name="SAPBEXHLevel0X 3 3 2 2 3 2 2" xfId="47411"/>
    <cellStyle name="SAPBEXHLevel0X 3 3 2 2 3 3" xfId="28262"/>
    <cellStyle name="SAPBEXHLevel0X 3 3 2 2 3 3 2" xfId="54676"/>
    <cellStyle name="SAPBEXHLevel0X 3 3 2 2 3 4" xfId="36833"/>
    <cellStyle name="SAPBEXHLevel0X 3 3 2 2 4" xfId="8734"/>
    <cellStyle name="SAPBEXHLevel0X 3 3 2 2 4 2" xfId="19394"/>
    <cellStyle name="SAPBEXHLevel0X 3 3 2 2 4 2 2" xfId="45808"/>
    <cellStyle name="SAPBEXHLevel0X 3 3 2 2 4 3" xfId="12707"/>
    <cellStyle name="SAPBEXHLevel0X 3 3 2 2 4 3 2" xfId="39128"/>
    <cellStyle name="SAPBEXHLevel0X 3 3 2 2 4 4" xfId="35230"/>
    <cellStyle name="SAPBEXHLevel0X 3 3 2 2 5" xfId="14308"/>
    <cellStyle name="SAPBEXHLevel0X 3 3 2 2 5 2" xfId="40728"/>
    <cellStyle name="SAPBEXHLevel0X 3 3 2 2 6" xfId="23932"/>
    <cellStyle name="SAPBEXHLevel0X 3 3 2 2 6 2" xfId="50346"/>
    <cellStyle name="SAPBEXHLevel0X 3 3 2 2 7" xfId="30193"/>
    <cellStyle name="SAPBEXHLevel0X 3 3 2 3" xfId="4144"/>
    <cellStyle name="SAPBEXHLevel0X 3 3 2 3 2" xfId="9359"/>
    <cellStyle name="SAPBEXHLevel0X 3 3 2 3 2 2" xfId="20019"/>
    <cellStyle name="SAPBEXHLevel0X 3 3 2 3 2 2 2" xfId="46433"/>
    <cellStyle name="SAPBEXHLevel0X 3 3 2 3 2 3" xfId="28224"/>
    <cellStyle name="SAPBEXHLevel0X 3 3 2 3 2 3 2" xfId="54638"/>
    <cellStyle name="SAPBEXHLevel0X 3 3 2 3 2 4" xfId="35855"/>
    <cellStyle name="SAPBEXHLevel0X 3 3 2 3 3" xfId="14926"/>
    <cellStyle name="SAPBEXHLevel0X 3 3 2 3 3 2" xfId="41346"/>
    <cellStyle name="SAPBEXHLevel0X 3 3 2 3 4" xfId="23418"/>
    <cellStyle name="SAPBEXHLevel0X 3 3 2 3 4 2" xfId="49832"/>
    <cellStyle name="SAPBEXHLevel0X 3 3 2 3 5" xfId="30814"/>
    <cellStyle name="SAPBEXHLevel0X 3 3 2 4" xfId="4696"/>
    <cellStyle name="SAPBEXHLevel0X 3 3 2 4 2" xfId="10043"/>
    <cellStyle name="SAPBEXHLevel0X 3 3 2 4 2 2" xfId="20703"/>
    <cellStyle name="SAPBEXHLevel0X 3 3 2 4 2 2 2" xfId="47117"/>
    <cellStyle name="SAPBEXHLevel0X 3 3 2 4 2 3" xfId="16900"/>
    <cellStyle name="SAPBEXHLevel0X 3 3 2 4 2 3 2" xfId="43318"/>
    <cellStyle name="SAPBEXHLevel0X 3 3 2 4 2 4" xfId="36539"/>
    <cellStyle name="SAPBEXHLevel0X 3 3 2 4 3" xfId="15473"/>
    <cellStyle name="SAPBEXHLevel0X 3 3 2 4 3 2" xfId="41893"/>
    <cellStyle name="SAPBEXHLevel0X 3 3 2 4 4" xfId="22758"/>
    <cellStyle name="SAPBEXHLevel0X 3 3 2 4 4 2" xfId="49172"/>
    <cellStyle name="SAPBEXHLevel0X 3 3 2 4 5" xfId="31366"/>
    <cellStyle name="SAPBEXHLevel0X 3 3 2 5" xfId="4466"/>
    <cellStyle name="SAPBEXHLevel0X 3 3 2 5 2" xfId="15244"/>
    <cellStyle name="SAPBEXHLevel0X 3 3 2 5 2 2" xfId="41664"/>
    <cellStyle name="SAPBEXHLevel0X 3 3 2 5 3" xfId="24932"/>
    <cellStyle name="SAPBEXHLevel0X 3 3 2 5 3 2" xfId="51346"/>
    <cellStyle name="SAPBEXHLevel0X 3 3 2 5 4" xfId="31136"/>
    <cellStyle name="SAPBEXHLevel0X 3 3 2 6" xfId="2970"/>
    <cellStyle name="SAPBEXHLevel0X 3 3 2 6 2" xfId="13762"/>
    <cellStyle name="SAPBEXHLevel0X 3 3 2 6 2 2" xfId="40182"/>
    <cellStyle name="SAPBEXHLevel0X 3 3 2 6 3" xfId="26431"/>
    <cellStyle name="SAPBEXHLevel0X 3 3 2 6 3 2" xfId="52845"/>
    <cellStyle name="SAPBEXHLevel0X 3 3 2 6 4" xfId="29640"/>
    <cellStyle name="SAPBEXHLevel0X 3 3 2 7" xfId="2996"/>
    <cellStyle name="SAPBEXHLevel0X 3 3 2 7 2" xfId="23129"/>
    <cellStyle name="SAPBEXHLevel0X 3 3 2 7 2 2" xfId="49543"/>
    <cellStyle name="SAPBEXHLevel0X 3 3 2 7 3" xfId="29666"/>
    <cellStyle name="SAPBEXHLevel0X 3 3 2 8" xfId="6925"/>
    <cellStyle name="SAPBEXHLevel0X 3 3 2 8 2" xfId="17630"/>
    <cellStyle name="SAPBEXHLevel0X 3 3 2 8 2 2" xfId="44047"/>
    <cellStyle name="SAPBEXHLevel0X 3 3 2 8 3" xfId="18749"/>
    <cellStyle name="SAPBEXHLevel0X 3 3 2 8 3 2" xfId="45163"/>
    <cellStyle name="SAPBEXHLevel0X 3 3 2 8 4" xfId="33595"/>
    <cellStyle name="SAPBEXHLevel0X 3 3 2 9" xfId="6686"/>
    <cellStyle name="SAPBEXHLevel0X 3 3 2 9 2" xfId="17398"/>
    <cellStyle name="SAPBEXHLevel0X 3 3 2 9 2 2" xfId="43816"/>
    <cellStyle name="SAPBEXHLevel0X 3 3 2 9 3" xfId="23505"/>
    <cellStyle name="SAPBEXHLevel0X 3 3 2 9 3 2" xfId="49919"/>
    <cellStyle name="SAPBEXHLevel0X 3 3 2 9 4" xfId="33356"/>
    <cellStyle name="SAPBEXHLevel0X 3 3 3" xfId="1642"/>
    <cellStyle name="SAPBEXHLevel0X 3 3 3 10" xfId="8329"/>
    <cellStyle name="SAPBEXHLevel0X 3 3 3 10 2" xfId="18989"/>
    <cellStyle name="SAPBEXHLevel0X 3 3 3 10 2 2" xfId="45403"/>
    <cellStyle name="SAPBEXHLevel0X 3 3 3 10 3" xfId="12450"/>
    <cellStyle name="SAPBEXHLevel0X 3 3 3 10 3 2" xfId="38871"/>
    <cellStyle name="SAPBEXHLevel0X 3 3 3 10 4" xfId="34825"/>
    <cellStyle name="SAPBEXHLevel0X 3 3 3 11" xfId="11921"/>
    <cellStyle name="SAPBEXHLevel0X 3 3 3 11 2" xfId="38342"/>
    <cellStyle name="SAPBEXHLevel0X 3 3 3 12" xfId="25400"/>
    <cellStyle name="SAPBEXHLevel0X 3 3 3 12 2" xfId="51814"/>
    <cellStyle name="SAPBEXHLevel0X 3 3 3 2" xfId="3635"/>
    <cellStyle name="SAPBEXHLevel0X 3 3 3 2 2" xfId="9093"/>
    <cellStyle name="SAPBEXHLevel0X 3 3 3 2 2 2" xfId="19753"/>
    <cellStyle name="SAPBEXHLevel0X 3 3 3 2 2 2 2" xfId="46167"/>
    <cellStyle name="SAPBEXHLevel0X 3 3 3 2 2 3" xfId="27750"/>
    <cellStyle name="SAPBEXHLevel0X 3 3 3 2 2 3 2" xfId="54164"/>
    <cellStyle name="SAPBEXHLevel0X 3 3 3 2 2 4" xfId="35589"/>
    <cellStyle name="SAPBEXHLevel0X 3 3 3 2 3" xfId="10069"/>
    <cellStyle name="SAPBEXHLevel0X 3 3 3 2 3 2" xfId="20729"/>
    <cellStyle name="SAPBEXHLevel0X 3 3 3 2 3 2 2" xfId="47143"/>
    <cellStyle name="SAPBEXHLevel0X 3 3 3 2 3 3" xfId="16894"/>
    <cellStyle name="SAPBEXHLevel0X 3 3 3 2 3 3 2" xfId="43312"/>
    <cellStyle name="SAPBEXHLevel0X 3 3 3 2 3 4" xfId="36565"/>
    <cellStyle name="SAPBEXHLevel0X 3 3 3 2 4" xfId="8630"/>
    <cellStyle name="SAPBEXHLevel0X 3 3 3 2 4 2" xfId="19290"/>
    <cellStyle name="SAPBEXHLevel0X 3 3 3 2 4 2 2" xfId="45704"/>
    <cellStyle name="SAPBEXHLevel0X 3 3 3 2 4 3" xfId="17827"/>
    <cellStyle name="SAPBEXHLevel0X 3 3 3 2 4 3 2" xfId="44244"/>
    <cellStyle name="SAPBEXHLevel0X 3 3 3 2 4 4" xfId="35126"/>
    <cellStyle name="SAPBEXHLevel0X 3 3 3 2 5" xfId="14420"/>
    <cellStyle name="SAPBEXHLevel0X 3 3 3 2 5 2" xfId="40840"/>
    <cellStyle name="SAPBEXHLevel0X 3 3 3 2 6" xfId="25288"/>
    <cellStyle name="SAPBEXHLevel0X 3 3 3 2 6 2" xfId="51702"/>
    <cellStyle name="SAPBEXHLevel0X 3 3 3 2 7" xfId="30305"/>
    <cellStyle name="SAPBEXHLevel0X 3 3 3 3" xfId="2693"/>
    <cellStyle name="SAPBEXHLevel0X 3 3 3 3 2" xfId="9462"/>
    <cellStyle name="SAPBEXHLevel0X 3 3 3 3 2 2" xfId="20122"/>
    <cellStyle name="SAPBEXHLevel0X 3 3 3 3 2 2 2" xfId="46536"/>
    <cellStyle name="SAPBEXHLevel0X 3 3 3 3 2 3" xfId="12973"/>
    <cellStyle name="SAPBEXHLevel0X 3 3 3 3 2 3 2" xfId="39394"/>
    <cellStyle name="SAPBEXHLevel0X 3 3 3 3 2 4" xfId="35958"/>
    <cellStyle name="SAPBEXHLevel0X 3 3 3 3 3" xfId="13485"/>
    <cellStyle name="SAPBEXHLevel0X 3 3 3 3 3 2" xfId="39905"/>
    <cellStyle name="SAPBEXHLevel0X 3 3 3 3 4" xfId="25640"/>
    <cellStyle name="SAPBEXHLevel0X 3 3 3 3 4 2" xfId="52054"/>
    <cellStyle name="SAPBEXHLevel0X 3 3 3 3 5" xfId="29363"/>
    <cellStyle name="SAPBEXHLevel0X 3 3 3 4" xfId="4875"/>
    <cellStyle name="SAPBEXHLevel0X 3 3 3 4 2" xfId="10106"/>
    <cellStyle name="SAPBEXHLevel0X 3 3 3 4 2 2" xfId="20766"/>
    <cellStyle name="SAPBEXHLevel0X 3 3 3 4 2 2 2" xfId="47180"/>
    <cellStyle name="SAPBEXHLevel0X 3 3 3 4 2 3" xfId="12587"/>
    <cellStyle name="SAPBEXHLevel0X 3 3 3 4 2 3 2" xfId="39008"/>
    <cellStyle name="SAPBEXHLevel0X 3 3 3 4 2 4" xfId="36602"/>
    <cellStyle name="SAPBEXHLevel0X 3 3 3 4 3" xfId="15652"/>
    <cellStyle name="SAPBEXHLevel0X 3 3 3 4 3 2" xfId="42072"/>
    <cellStyle name="SAPBEXHLevel0X 3 3 3 4 4" xfId="13026"/>
    <cellStyle name="SAPBEXHLevel0X 3 3 3 4 4 2" xfId="39447"/>
    <cellStyle name="SAPBEXHLevel0X 3 3 3 4 5" xfId="31545"/>
    <cellStyle name="SAPBEXHLevel0X 3 3 3 5" xfId="5455"/>
    <cellStyle name="SAPBEXHLevel0X 3 3 3 5 2" xfId="16228"/>
    <cellStyle name="SAPBEXHLevel0X 3 3 3 5 2 2" xfId="42647"/>
    <cellStyle name="SAPBEXHLevel0X 3 3 3 5 3" xfId="23186"/>
    <cellStyle name="SAPBEXHLevel0X 3 3 3 5 3 2" xfId="49600"/>
    <cellStyle name="SAPBEXHLevel0X 3 3 3 5 4" xfId="32125"/>
    <cellStyle name="SAPBEXHLevel0X 3 3 3 6" xfId="3325"/>
    <cellStyle name="SAPBEXHLevel0X 3 3 3 6 2" xfId="14113"/>
    <cellStyle name="SAPBEXHLevel0X 3 3 3 6 2 2" xfId="40533"/>
    <cellStyle name="SAPBEXHLevel0X 3 3 3 6 3" xfId="24404"/>
    <cellStyle name="SAPBEXHLevel0X 3 3 3 6 3 2" xfId="50818"/>
    <cellStyle name="SAPBEXHLevel0X 3 3 3 6 4" xfId="29995"/>
    <cellStyle name="SAPBEXHLevel0X 3 3 3 7" xfId="6133"/>
    <cellStyle name="SAPBEXHLevel0X 3 3 3 7 2" xfId="21966"/>
    <cellStyle name="SAPBEXHLevel0X 3 3 3 7 2 2" xfId="48380"/>
    <cellStyle name="SAPBEXHLevel0X 3 3 3 7 3" xfId="32803"/>
    <cellStyle name="SAPBEXHLevel0X 3 3 3 8" xfId="6075"/>
    <cellStyle name="SAPBEXHLevel0X 3 3 3 8 2" xfId="16826"/>
    <cellStyle name="SAPBEXHLevel0X 3 3 3 8 2 2" xfId="43244"/>
    <cellStyle name="SAPBEXHLevel0X 3 3 3 8 3" xfId="27099"/>
    <cellStyle name="SAPBEXHLevel0X 3 3 3 8 3 2" xfId="53513"/>
    <cellStyle name="SAPBEXHLevel0X 3 3 3 8 4" xfId="32745"/>
    <cellStyle name="SAPBEXHLevel0X 3 3 3 9" xfId="7644"/>
    <cellStyle name="SAPBEXHLevel0X 3 3 3 9 2" xfId="18311"/>
    <cellStyle name="SAPBEXHLevel0X 3 3 3 9 2 2" xfId="44727"/>
    <cellStyle name="SAPBEXHLevel0X 3 3 3 9 3" xfId="24355"/>
    <cellStyle name="SAPBEXHLevel0X 3 3 3 9 3 2" xfId="50769"/>
    <cellStyle name="SAPBEXHLevel0X 3 3 3 9 4" xfId="34314"/>
    <cellStyle name="SAPBEXHLevel0X 3 3 4" xfId="1901"/>
    <cellStyle name="SAPBEXHLevel0X 3 3 4 10" xfId="8548"/>
    <cellStyle name="SAPBEXHLevel0X 3 3 4 10 2" xfId="19208"/>
    <cellStyle name="SAPBEXHLevel0X 3 3 4 10 2 2" xfId="45622"/>
    <cellStyle name="SAPBEXHLevel0X 3 3 4 10 3" xfId="17662"/>
    <cellStyle name="SAPBEXHLevel0X 3 3 4 10 3 2" xfId="44079"/>
    <cellStyle name="SAPBEXHLevel0X 3 3 4 10 4" xfId="35044"/>
    <cellStyle name="SAPBEXHLevel0X 3 3 4 11" xfId="11679"/>
    <cellStyle name="SAPBEXHLevel0X 3 3 4 11 2" xfId="38100"/>
    <cellStyle name="SAPBEXHLevel0X 3 3 4 12" xfId="22481"/>
    <cellStyle name="SAPBEXHLevel0X 3 3 4 12 2" xfId="48895"/>
    <cellStyle name="SAPBEXHLevel0X 3 3 4 2" xfId="3878"/>
    <cellStyle name="SAPBEXHLevel0X 3 3 4 2 2" xfId="9247"/>
    <cellStyle name="SAPBEXHLevel0X 3 3 4 2 2 2" xfId="19907"/>
    <cellStyle name="SAPBEXHLevel0X 3 3 4 2 2 2 2" xfId="46321"/>
    <cellStyle name="SAPBEXHLevel0X 3 3 4 2 2 3" xfId="25960"/>
    <cellStyle name="SAPBEXHLevel0X 3 3 4 2 2 3 2" xfId="52374"/>
    <cellStyle name="SAPBEXHLevel0X 3 3 4 2 2 4" xfId="35743"/>
    <cellStyle name="SAPBEXHLevel0X 3 3 4 2 3" xfId="14661"/>
    <cellStyle name="SAPBEXHLevel0X 3 3 4 2 3 2" xfId="41081"/>
    <cellStyle name="SAPBEXHLevel0X 3 3 4 2 4" xfId="26268"/>
    <cellStyle name="SAPBEXHLevel0X 3 3 4 2 4 2" xfId="52682"/>
    <cellStyle name="SAPBEXHLevel0X 3 3 4 2 5" xfId="30548"/>
    <cellStyle name="SAPBEXHLevel0X 3 3 4 3" xfId="4605"/>
    <cellStyle name="SAPBEXHLevel0X 3 3 4 3 2" xfId="10059"/>
    <cellStyle name="SAPBEXHLevel0X 3 3 4 3 2 2" xfId="20719"/>
    <cellStyle name="SAPBEXHLevel0X 3 3 4 3 2 2 2" xfId="47133"/>
    <cellStyle name="SAPBEXHLevel0X 3 3 4 3 2 3" xfId="25887"/>
    <cellStyle name="SAPBEXHLevel0X 3 3 4 3 2 3 2" xfId="52301"/>
    <cellStyle name="SAPBEXHLevel0X 3 3 4 3 2 4" xfId="36555"/>
    <cellStyle name="SAPBEXHLevel0X 3 3 4 3 3" xfId="15383"/>
    <cellStyle name="SAPBEXHLevel0X 3 3 4 3 3 2" xfId="41803"/>
    <cellStyle name="SAPBEXHLevel0X 3 3 4 3 4" xfId="24514"/>
    <cellStyle name="SAPBEXHLevel0X 3 3 4 3 4 2" xfId="50928"/>
    <cellStyle name="SAPBEXHLevel0X 3 3 4 3 5" xfId="31275"/>
    <cellStyle name="SAPBEXHLevel0X 3 3 4 4" xfId="4427"/>
    <cellStyle name="SAPBEXHLevel0X 3 3 4 4 2" xfId="15205"/>
    <cellStyle name="SAPBEXHLevel0X 3 3 4 4 2 2" xfId="41625"/>
    <cellStyle name="SAPBEXHLevel0X 3 3 4 4 3" xfId="23467"/>
    <cellStyle name="SAPBEXHLevel0X 3 3 4 4 3 2" xfId="49881"/>
    <cellStyle name="SAPBEXHLevel0X 3 3 4 4 4" xfId="31097"/>
    <cellStyle name="SAPBEXHLevel0X 3 3 4 5" xfId="5799"/>
    <cellStyle name="SAPBEXHLevel0X 3 3 4 5 2" xfId="16558"/>
    <cellStyle name="SAPBEXHLevel0X 3 3 4 5 2 2" xfId="42976"/>
    <cellStyle name="SAPBEXHLevel0X 3 3 4 5 3" xfId="27284"/>
    <cellStyle name="SAPBEXHLevel0X 3 3 4 5 3 2" xfId="53698"/>
    <cellStyle name="SAPBEXHLevel0X 3 3 4 5 4" xfId="32469"/>
    <cellStyle name="SAPBEXHLevel0X 3 3 4 6" xfId="6402"/>
    <cellStyle name="SAPBEXHLevel0X 3 3 4 6 2" xfId="17138"/>
    <cellStyle name="SAPBEXHLevel0X 3 3 4 6 2 2" xfId="43556"/>
    <cellStyle name="SAPBEXHLevel0X 3 3 4 6 3" xfId="12043"/>
    <cellStyle name="SAPBEXHLevel0X 3 3 4 6 3 2" xfId="38464"/>
    <cellStyle name="SAPBEXHLevel0X 3 3 4 6 4" xfId="33072"/>
    <cellStyle name="SAPBEXHLevel0X 3 3 4 7" xfId="7017"/>
    <cellStyle name="SAPBEXHLevel0X 3 3 4 7 2" xfId="22139"/>
    <cellStyle name="SAPBEXHLevel0X 3 3 4 7 2 2" xfId="48553"/>
    <cellStyle name="SAPBEXHLevel0X 3 3 4 7 3" xfId="33687"/>
    <cellStyle name="SAPBEXHLevel0X 3 3 4 8" xfId="7564"/>
    <cellStyle name="SAPBEXHLevel0X 3 3 4 8 2" xfId="18231"/>
    <cellStyle name="SAPBEXHLevel0X 3 3 4 8 2 2" xfId="44647"/>
    <cellStyle name="SAPBEXHLevel0X 3 3 4 8 3" xfId="23102"/>
    <cellStyle name="SAPBEXHLevel0X 3 3 4 8 3 2" xfId="49516"/>
    <cellStyle name="SAPBEXHLevel0X 3 3 4 8 4" xfId="34234"/>
    <cellStyle name="SAPBEXHLevel0X 3 3 4 9" xfId="3305"/>
    <cellStyle name="SAPBEXHLevel0X 3 3 4 9 2" xfId="14095"/>
    <cellStyle name="SAPBEXHLevel0X 3 3 4 9 2 2" xfId="40515"/>
    <cellStyle name="SAPBEXHLevel0X 3 3 4 9 3" xfId="23306"/>
    <cellStyle name="SAPBEXHLevel0X 3 3 4 9 3 2" xfId="49720"/>
    <cellStyle name="SAPBEXHLevel0X 3 3 4 9 4" xfId="29975"/>
    <cellStyle name="SAPBEXHLevel0X 3 3 5" xfId="2087"/>
    <cellStyle name="SAPBEXHLevel0X 3 3 5 10" xfId="8873"/>
    <cellStyle name="SAPBEXHLevel0X 3 3 5 10 2" xfId="19533"/>
    <cellStyle name="SAPBEXHLevel0X 3 3 5 10 2 2" xfId="45947"/>
    <cellStyle name="SAPBEXHLevel0X 3 3 5 10 3" xfId="23731"/>
    <cellStyle name="SAPBEXHLevel0X 3 3 5 10 3 2" xfId="50145"/>
    <cellStyle name="SAPBEXHLevel0X 3 3 5 10 4" xfId="35369"/>
    <cellStyle name="SAPBEXHLevel0X 3 3 5 11" xfId="11513"/>
    <cellStyle name="SAPBEXHLevel0X 3 3 5 11 2" xfId="37934"/>
    <cellStyle name="SAPBEXHLevel0X 3 3 5 12" xfId="25520"/>
    <cellStyle name="SAPBEXHLevel0X 3 3 5 12 2" xfId="51934"/>
    <cellStyle name="SAPBEXHLevel0X 3 3 5 2" xfId="4052"/>
    <cellStyle name="SAPBEXHLevel0X 3 3 5 2 2" xfId="9855"/>
    <cellStyle name="SAPBEXHLevel0X 3 3 5 2 2 2" xfId="20515"/>
    <cellStyle name="SAPBEXHLevel0X 3 3 5 2 2 2 2" xfId="46929"/>
    <cellStyle name="SAPBEXHLevel0X 3 3 5 2 2 3" xfId="25878"/>
    <cellStyle name="SAPBEXHLevel0X 3 3 5 2 2 3 2" xfId="52292"/>
    <cellStyle name="SAPBEXHLevel0X 3 3 5 2 2 4" xfId="36351"/>
    <cellStyle name="SAPBEXHLevel0X 3 3 5 2 3" xfId="14834"/>
    <cellStyle name="SAPBEXHLevel0X 3 3 5 2 3 2" xfId="41254"/>
    <cellStyle name="SAPBEXHLevel0X 3 3 5 2 4" xfId="25378"/>
    <cellStyle name="SAPBEXHLevel0X 3 3 5 2 4 2" xfId="51792"/>
    <cellStyle name="SAPBEXHLevel0X 3 3 5 2 5" xfId="30722"/>
    <cellStyle name="SAPBEXHLevel0X 3 3 5 3" xfId="4780"/>
    <cellStyle name="SAPBEXHLevel0X 3 3 5 3 2" xfId="10352"/>
    <cellStyle name="SAPBEXHLevel0X 3 3 5 3 2 2" xfId="21012"/>
    <cellStyle name="SAPBEXHLevel0X 3 3 5 3 2 2 2" xfId="47426"/>
    <cellStyle name="SAPBEXHLevel0X 3 3 5 3 2 3" xfId="28277"/>
    <cellStyle name="SAPBEXHLevel0X 3 3 5 3 2 3 2" xfId="54691"/>
    <cellStyle name="SAPBEXHLevel0X 3 3 5 3 2 4" xfId="36848"/>
    <cellStyle name="SAPBEXHLevel0X 3 3 5 3 3" xfId="15557"/>
    <cellStyle name="SAPBEXHLevel0X 3 3 5 3 3 2" xfId="41977"/>
    <cellStyle name="SAPBEXHLevel0X 3 3 5 3 4" xfId="27975"/>
    <cellStyle name="SAPBEXHLevel0X 3 3 5 3 4 2" xfId="54389"/>
    <cellStyle name="SAPBEXHLevel0X 3 3 5 3 5" xfId="31450"/>
    <cellStyle name="SAPBEXHLevel0X 3 3 5 4" xfId="5360"/>
    <cellStyle name="SAPBEXHLevel0X 3 3 5 4 2" xfId="16133"/>
    <cellStyle name="SAPBEXHLevel0X 3 3 5 4 2 2" xfId="42552"/>
    <cellStyle name="SAPBEXHLevel0X 3 3 5 4 3" xfId="25650"/>
    <cellStyle name="SAPBEXHLevel0X 3 3 5 4 3 2" xfId="52064"/>
    <cellStyle name="SAPBEXHLevel0X 3 3 5 4 4" xfId="32030"/>
    <cellStyle name="SAPBEXHLevel0X 3 3 5 5" xfId="5967"/>
    <cellStyle name="SAPBEXHLevel0X 3 3 5 5 2" xfId="16719"/>
    <cellStyle name="SAPBEXHLevel0X 3 3 5 5 2 2" xfId="43137"/>
    <cellStyle name="SAPBEXHLevel0X 3 3 5 5 3" xfId="26147"/>
    <cellStyle name="SAPBEXHLevel0X 3 3 5 5 3 2" xfId="52561"/>
    <cellStyle name="SAPBEXHLevel0X 3 3 5 5 4" xfId="32637"/>
    <cellStyle name="SAPBEXHLevel0X 3 3 5 6" xfId="6567"/>
    <cellStyle name="SAPBEXHLevel0X 3 3 5 6 2" xfId="17292"/>
    <cellStyle name="SAPBEXHLevel0X 3 3 5 6 2 2" xfId="43710"/>
    <cellStyle name="SAPBEXHLevel0X 3 3 5 6 3" xfId="24075"/>
    <cellStyle name="SAPBEXHLevel0X 3 3 5 6 3 2" xfId="50489"/>
    <cellStyle name="SAPBEXHLevel0X 3 3 5 6 4" xfId="33237"/>
    <cellStyle name="SAPBEXHLevel0X 3 3 5 7" xfId="7139"/>
    <cellStyle name="SAPBEXHLevel0X 3 3 5 7 2" xfId="22511"/>
    <cellStyle name="SAPBEXHLevel0X 3 3 5 7 2 2" xfId="48925"/>
    <cellStyle name="SAPBEXHLevel0X 3 3 5 7 3" xfId="33809"/>
    <cellStyle name="SAPBEXHLevel0X 3 3 5 8" xfId="7698"/>
    <cellStyle name="SAPBEXHLevel0X 3 3 5 8 2" xfId="18365"/>
    <cellStyle name="SAPBEXHLevel0X 3 3 5 8 2 2" xfId="44781"/>
    <cellStyle name="SAPBEXHLevel0X 3 3 5 8 3" xfId="26618"/>
    <cellStyle name="SAPBEXHLevel0X 3 3 5 8 3 2" xfId="53032"/>
    <cellStyle name="SAPBEXHLevel0X 3 3 5 8 4" xfId="34368"/>
    <cellStyle name="SAPBEXHLevel0X 3 3 5 9" xfId="7850"/>
    <cellStyle name="SAPBEXHLevel0X 3 3 5 9 2" xfId="18517"/>
    <cellStyle name="SAPBEXHLevel0X 3 3 5 9 2 2" xfId="44932"/>
    <cellStyle name="SAPBEXHLevel0X 3 3 5 9 3" xfId="23669"/>
    <cellStyle name="SAPBEXHLevel0X 3 3 5 9 3 2" xfId="50083"/>
    <cellStyle name="SAPBEXHLevel0X 3 3 5 9 4" xfId="34520"/>
    <cellStyle name="SAPBEXHLevel0X 3 3 6" xfId="1699"/>
    <cellStyle name="SAPBEXHLevel0X 3 3 6 10" xfId="9562"/>
    <cellStyle name="SAPBEXHLevel0X 3 3 6 10 2" xfId="20222"/>
    <cellStyle name="SAPBEXHLevel0X 3 3 6 10 2 2" xfId="46636"/>
    <cellStyle name="SAPBEXHLevel0X 3 3 6 10 3" xfId="12099"/>
    <cellStyle name="SAPBEXHLevel0X 3 3 6 10 3 2" xfId="38520"/>
    <cellStyle name="SAPBEXHLevel0X 3 3 6 10 4" xfId="36058"/>
    <cellStyle name="SAPBEXHLevel0X 3 3 6 11" xfId="11871"/>
    <cellStyle name="SAPBEXHLevel0X 3 3 6 11 2" xfId="38292"/>
    <cellStyle name="SAPBEXHLevel0X 3 3 6 12" xfId="21886"/>
    <cellStyle name="SAPBEXHLevel0X 3 3 6 12 2" xfId="48300"/>
    <cellStyle name="SAPBEXHLevel0X 3 3 6 2" xfId="3691"/>
    <cellStyle name="SAPBEXHLevel0X 3 3 6 2 2" xfId="10698"/>
    <cellStyle name="SAPBEXHLevel0X 3 3 6 2 2 2" xfId="21343"/>
    <cellStyle name="SAPBEXHLevel0X 3 3 6 2 2 2 2" xfId="47757"/>
    <cellStyle name="SAPBEXHLevel0X 3 3 6 2 2 3" xfId="28441"/>
    <cellStyle name="SAPBEXHLevel0X 3 3 6 2 2 3 2" xfId="54855"/>
    <cellStyle name="SAPBEXHLevel0X 3 3 6 2 2 4" xfId="37122"/>
    <cellStyle name="SAPBEXHLevel0X 3 3 6 2 3" xfId="14476"/>
    <cellStyle name="SAPBEXHLevel0X 3 3 6 2 3 2" xfId="40896"/>
    <cellStyle name="SAPBEXHLevel0X 3 3 6 2 4" xfId="24119"/>
    <cellStyle name="SAPBEXHLevel0X 3 3 6 2 4 2" xfId="50533"/>
    <cellStyle name="SAPBEXHLevel0X 3 3 6 2 5" xfId="30361"/>
    <cellStyle name="SAPBEXHLevel0X 3 3 6 3" xfId="2643"/>
    <cellStyle name="SAPBEXHLevel0X 3 3 6 3 2" xfId="13435"/>
    <cellStyle name="SAPBEXHLevel0X 3 3 6 3 2 2" xfId="39855"/>
    <cellStyle name="SAPBEXHLevel0X 3 3 6 3 3" xfId="22798"/>
    <cellStyle name="SAPBEXHLevel0X 3 3 6 3 3 2" xfId="49212"/>
    <cellStyle name="SAPBEXHLevel0X 3 3 6 3 4" xfId="29313"/>
    <cellStyle name="SAPBEXHLevel0X 3 3 6 4" xfId="4862"/>
    <cellStyle name="SAPBEXHLevel0X 3 3 6 4 2" xfId="15639"/>
    <cellStyle name="SAPBEXHLevel0X 3 3 6 4 2 2" xfId="42059"/>
    <cellStyle name="SAPBEXHLevel0X 3 3 6 4 3" xfId="22070"/>
    <cellStyle name="SAPBEXHLevel0X 3 3 6 4 3 2" xfId="48484"/>
    <cellStyle name="SAPBEXHLevel0X 3 3 6 4 4" xfId="31532"/>
    <cellStyle name="SAPBEXHLevel0X 3 3 6 5" xfId="3950"/>
    <cellStyle name="SAPBEXHLevel0X 3 3 6 5 2" xfId="14733"/>
    <cellStyle name="SAPBEXHLevel0X 3 3 6 5 2 2" xfId="41153"/>
    <cellStyle name="SAPBEXHLevel0X 3 3 6 5 3" xfId="24266"/>
    <cellStyle name="SAPBEXHLevel0X 3 3 6 5 3 2" xfId="50680"/>
    <cellStyle name="SAPBEXHLevel0X 3 3 6 5 4" xfId="30620"/>
    <cellStyle name="SAPBEXHLevel0X 3 3 6 6" xfId="5561"/>
    <cellStyle name="SAPBEXHLevel0X 3 3 6 6 2" xfId="16332"/>
    <cellStyle name="SAPBEXHLevel0X 3 3 6 6 2 2" xfId="42751"/>
    <cellStyle name="SAPBEXHLevel0X 3 3 6 6 3" xfId="28049"/>
    <cellStyle name="SAPBEXHLevel0X 3 3 6 6 3 2" xfId="54463"/>
    <cellStyle name="SAPBEXHLevel0X 3 3 6 6 4" xfId="32231"/>
    <cellStyle name="SAPBEXHLevel0X 3 3 6 7" xfId="4162"/>
    <cellStyle name="SAPBEXHLevel0X 3 3 6 7 2" xfId="24366"/>
    <cellStyle name="SAPBEXHLevel0X 3 3 6 7 2 2" xfId="50780"/>
    <cellStyle name="SAPBEXHLevel0X 3 3 6 7 3" xfId="30832"/>
    <cellStyle name="SAPBEXHLevel0X 3 3 6 8" xfId="6272"/>
    <cellStyle name="SAPBEXHLevel0X 3 3 6 8 2" xfId="17011"/>
    <cellStyle name="SAPBEXHLevel0X 3 3 6 8 2 2" xfId="43429"/>
    <cellStyle name="SAPBEXHLevel0X 3 3 6 8 3" xfId="22406"/>
    <cellStyle name="SAPBEXHLevel0X 3 3 6 8 3 2" xfId="48820"/>
    <cellStyle name="SAPBEXHLevel0X 3 3 6 8 4" xfId="32942"/>
    <cellStyle name="SAPBEXHLevel0X 3 3 6 9" xfId="2884"/>
    <cellStyle name="SAPBEXHLevel0X 3 3 6 9 2" xfId="13676"/>
    <cellStyle name="SAPBEXHLevel0X 3 3 6 9 2 2" xfId="40096"/>
    <cellStyle name="SAPBEXHLevel0X 3 3 6 9 3" xfId="26688"/>
    <cellStyle name="SAPBEXHLevel0X 3 3 6 9 3 2" xfId="53102"/>
    <cellStyle name="SAPBEXHLevel0X 3 3 6 9 4" xfId="29554"/>
    <cellStyle name="SAPBEXHLevel0X 3 3 7" xfId="2490"/>
    <cellStyle name="SAPBEXHLevel0X 3 3 7 10" xfId="22240"/>
    <cellStyle name="SAPBEXHLevel0X 3 3 7 10 2" xfId="48654"/>
    <cellStyle name="SAPBEXHLevel0X 3 3 7 2" xfId="4385"/>
    <cellStyle name="SAPBEXHLevel0X 3 3 7 2 2" xfId="15163"/>
    <cellStyle name="SAPBEXHLevel0X 3 3 7 2 2 2" xfId="41583"/>
    <cellStyle name="SAPBEXHLevel0X 3 3 7 2 3" xfId="23381"/>
    <cellStyle name="SAPBEXHLevel0X 3 3 7 2 3 2" xfId="49795"/>
    <cellStyle name="SAPBEXHLevel0X 3 3 7 2 4" xfId="31055"/>
    <cellStyle name="SAPBEXHLevel0X 3 3 7 3" xfId="5118"/>
    <cellStyle name="SAPBEXHLevel0X 3 3 7 3 2" xfId="15895"/>
    <cellStyle name="SAPBEXHLevel0X 3 3 7 3 2 2" xfId="42314"/>
    <cellStyle name="SAPBEXHLevel0X 3 3 7 3 3" xfId="28117"/>
    <cellStyle name="SAPBEXHLevel0X 3 3 7 3 3 2" xfId="54531"/>
    <cellStyle name="SAPBEXHLevel0X 3 3 7 3 4" xfId="31788"/>
    <cellStyle name="SAPBEXHLevel0X 3 3 7 4" xfId="6300"/>
    <cellStyle name="SAPBEXHLevel0X 3 3 7 4 2" xfId="17039"/>
    <cellStyle name="SAPBEXHLevel0X 3 3 7 4 2 2" xfId="43457"/>
    <cellStyle name="SAPBEXHLevel0X 3 3 7 4 3" xfId="12038"/>
    <cellStyle name="SAPBEXHLevel0X 3 3 7 4 3 2" xfId="38459"/>
    <cellStyle name="SAPBEXHLevel0X 3 3 7 4 4" xfId="32970"/>
    <cellStyle name="SAPBEXHLevel0X 3 3 7 5" xfId="6876"/>
    <cellStyle name="SAPBEXHLevel0X 3 3 7 5 2" xfId="17581"/>
    <cellStyle name="SAPBEXHLevel0X 3 3 7 5 2 2" xfId="43998"/>
    <cellStyle name="SAPBEXHLevel0X 3 3 7 5 3" xfId="21354"/>
    <cellStyle name="SAPBEXHLevel0X 3 3 7 5 3 2" xfId="47768"/>
    <cellStyle name="SAPBEXHLevel0X 3 3 7 5 4" xfId="33546"/>
    <cellStyle name="SAPBEXHLevel0X 3 3 7 6" xfId="7400"/>
    <cellStyle name="SAPBEXHLevel0X 3 3 7 6 2" xfId="18067"/>
    <cellStyle name="SAPBEXHLevel0X 3 3 7 6 2 2" xfId="44483"/>
    <cellStyle name="SAPBEXHLevel0X 3 3 7 6 3" xfId="27203"/>
    <cellStyle name="SAPBEXHLevel0X 3 3 7 6 3 2" xfId="53617"/>
    <cellStyle name="SAPBEXHLevel0X 3 3 7 6 4" xfId="34070"/>
    <cellStyle name="SAPBEXHLevel0X 3 3 7 7" xfId="8023"/>
    <cellStyle name="SAPBEXHLevel0X 3 3 7 7 2" xfId="18690"/>
    <cellStyle name="SAPBEXHLevel0X 3 3 7 7 2 2" xfId="45104"/>
    <cellStyle name="SAPBEXHLevel0X 3 3 7 7 3" xfId="16617"/>
    <cellStyle name="SAPBEXHLevel0X 3 3 7 7 3 2" xfId="43035"/>
    <cellStyle name="SAPBEXHLevel0X 3 3 7 7 4" xfId="34627"/>
    <cellStyle name="SAPBEXHLevel0X 3 3 7 8" xfId="13286"/>
    <cellStyle name="SAPBEXHLevel0X 3 3 7 8 2" xfId="39706"/>
    <cellStyle name="SAPBEXHLevel0X 3 3 7 9" xfId="18761"/>
    <cellStyle name="SAPBEXHLevel0X 3 3 7 9 2" xfId="45175"/>
    <cellStyle name="SAPBEXHLevel0X 3 3 8" xfId="3238"/>
    <cellStyle name="SAPBEXHLevel0X 3 3 8 2" xfId="14028"/>
    <cellStyle name="SAPBEXHLevel0X 3 3 8 2 2" xfId="40448"/>
    <cellStyle name="SAPBEXHLevel0X 3 3 8 3" xfId="26277"/>
    <cellStyle name="SAPBEXHLevel0X 3 3 8 3 2" xfId="52691"/>
    <cellStyle name="SAPBEXHLevel0X 3 3 8 4" xfId="29908"/>
    <cellStyle name="SAPBEXHLevel0X 3 3 9" xfId="3003"/>
    <cellStyle name="SAPBEXHLevel0X 3 3 9 2" xfId="13795"/>
    <cellStyle name="SAPBEXHLevel0X 3 3 9 2 2" xfId="40215"/>
    <cellStyle name="SAPBEXHLevel0X 3 3 9 3" xfId="23255"/>
    <cellStyle name="SAPBEXHLevel0X 3 3 9 3 2" xfId="49669"/>
    <cellStyle name="SAPBEXHLevel0X 3 3 9 4" xfId="29673"/>
    <cellStyle name="SAPBEXHLevel0X 3 4" xfId="1214"/>
    <cellStyle name="SAPBEXHLevel0X 3 4 10" xfId="4322"/>
    <cellStyle name="SAPBEXHLevel0X 3 4 10 2" xfId="15100"/>
    <cellStyle name="SAPBEXHLevel0X 3 4 10 2 2" xfId="41520"/>
    <cellStyle name="SAPBEXHLevel0X 3 4 10 3" xfId="26422"/>
    <cellStyle name="SAPBEXHLevel0X 3 4 10 3 2" xfId="52836"/>
    <cellStyle name="SAPBEXHLevel0X 3 4 10 4" xfId="30992"/>
    <cellStyle name="SAPBEXHLevel0X 3 4 11" xfId="6663"/>
    <cellStyle name="SAPBEXHLevel0X 3 4 11 2" xfId="24526"/>
    <cellStyle name="SAPBEXHLevel0X 3 4 11 2 2" xfId="50940"/>
    <cellStyle name="SAPBEXHLevel0X 3 4 11 3" xfId="33333"/>
    <cellStyle name="SAPBEXHLevel0X 3 4 12" xfId="14173"/>
    <cellStyle name="SAPBEXHLevel0X 3 4 12 2" xfId="40593"/>
    <cellStyle name="SAPBEXHLevel0X 3 4 13" xfId="23041"/>
    <cellStyle name="SAPBEXHLevel0X 3 4 13 2" xfId="49455"/>
    <cellStyle name="SAPBEXHLevel0X 3 4 2" xfId="1530"/>
    <cellStyle name="SAPBEXHLevel0X 3 4 2 10" xfId="8422"/>
    <cellStyle name="SAPBEXHLevel0X 3 4 2 10 2" xfId="19082"/>
    <cellStyle name="SAPBEXHLevel0X 3 4 2 10 2 2" xfId="45496"/>
    <cellStyle name="SAPBEXHLevel0X 3 4 2 10 3" xfId="16541"/>
    <cellStyle name="SAPBEXHLevel0X 3 4 2 10 3 2" xfId="42959"/>
    <cellStyle name="SAPBEXHLevel0X 3 4 2 10 4" xfId="34918"/>
    <cellStyle name="SAPBEXHLevel0X 3 4 2 11" xfId="13002"/>
    <cellStyle name="SAPBEXHLevel0X 3 4 2 11 2" xfId="39423"/>
    <cellStyle name="SAPBEXHLevel0X 3 4 2 12" xfId="25135"/>
    <cellStyle name="SAPBEXHLevel0X 3 4 2 12 2" xfId="51549"/>
    <cellStyle name="SAPBEXHLevel0X 3 4 2 2" xfId="3524"/>
    <cellStyle name="SAPBEXHLevel0X 3 4 2 2 2" xfId="9000"/>
    <cellStyle name="SAPBEXHLevel0X 3 4 2 2 2 2" xfId="19660"/>
    <cellStyle name="SAPBEXHLevel0X 3 4 2 2 2 2 2" xfId="46074"/>
    <cellStyle name="SAPBEXHLevel0X 3 4 2 2 2 3" xfId="26534"/>
    <cellStyle name="SAPBEXHLevel0X 3 4 2 2 2 3 2" xfId="52948"/>
    <cellStyle name="SAPBEXHLevel0X 3 4 2 2 2 4" xfId="35496"/>
    <cellStyle name="SAPBEXHLevel0X 3 4 2 2 3" xfId="10113"/>
    <cellStyle name="SAPBEXHLevel0X 3 4 2 2 3 2" xfId="20773"/>
    <cellStyle name="SAPBEXHLevel0X 3 4 2 2 3 2 2" xfId="47187"/>
    <cellStyle name="SAPBEXHLevel0X 3 4 2 2 3 3" xfId="27787"/>
    <cellStyle name="SAPBEXHLevel0X 3 4 2 2 3 3 2" xfId="54201"/>
    <cellStyle name="SAPBEXHLevel0X 3 4 2 2 3 4" xfId="36609"/>
    <cellStyle name="SAPBEXHLevel0X 3 4 2 2 4" xfId="8735"/>
    <cellStyle name="SAPBEXHLevel0X 3 4 2 2 4 2" xfId="19395"/>
    <cellStyle name="SAPBEXHLevel0X 3 4 2 2 4 2 2" xfId="45809"/>
    <cellStyle name="SAPBEXHLevel0X 3 4 2 2 4 3" xfId="12966"/>
    <cellStyle name="SAPBEXHLevel0X 3 4 2 2 4 3 2" xfId="39387"/>
    <cellStyle name="SAPBEXHLevel0X 3 4 2 2 4 4" xfId="35231"/>
    <cellStyle name="SAPBEXHLevel0X 3 4 2 2 5" xfId="14309"/>
    <cellStyle name="SAPBEXHLevel0X 3 4 2 2 5 2" xfId="40729"/>
    <cellStyle name="SAPBEXHLevel0X 3 4 2 2 6" xfId="23979"/>
    <cellStyle name="SAPBEXHLevel0X 3 4 2 2 6 2" xfId="50393"/>
    <cellStyle name="SAPBEXHLevel0X 3 4 2 2 7" xfId="30194"/>
    <cellStyle name="SAPBEXHLevel0X 3 4 2 3" xfId="2780"/>
    <cellStyle name="SAPBEXHLevel0X 3 4 2 3 2" xfId="9358"/>
    <cellStyle name="SAPBEXHLevel0X 3 4 2 3 2 2" xfId="20018"/>
    <cellStyle name="SAPBEXHLevel0X 3 4 2 3 2 2 2" xfId="46432"/>
    <cellStyle name="SAPBEXHLevel0X 3 4 2 3 2 3" xfId="25948"/>
    <cellStyle name="SAPBEXHLevel0X 3 4 2 3 2 3 2" xfId="52362"/>
    <cellStyle name="SAPBEXHLevel0X 3 4 2 3 2 4" xfId="35854"/>
    <cellStyle name="SAPBEXHLevel0X 3 4 2 3 3" xfId="13572"/>
    <cellStyle name="SAPBEXHLevel0X 3 4 2 3 3 2" xfId="39992"/>
    <cellStyle name="SAPBEXHLevel0X 3 4 2 3 4" xfId="27648"/>
    <cellStyle name="SAPBEXHLevel0X 3 4 2 3 4 2" xfId="54062"/>
    <cellStyle name="SAPBEXHLevel0X 3 4 2 3 5" xfId="29450"/>
    <cellStyle name="SAPBEXHLevel0X 3 4 2 4" xfId="2829"/>
    <cellStyle name="SAPBEXHLevel0X 3 4 2 4 2" xfId="10298"/>
    <cellStyle name="SAPBEXHLevel0X 3 4 2 4 2 2" xfId="20958"/>
    <cellStyle name="SAPBEXHLevel0X 3 4 2 4 2 2 2" xfId="47372"/>
    <cellStyle name="SAPBEXHLevel0X 3 4 2 4 2 3" xfId="17767"/>
    <cellStyle name="SAPBEXHLevel0X 3 4 2 4 2 3 2" xfId="44184"/>
    <cellStyle name="SAPBEXHLevel0X 3 4 2 4 2 4" xfId="36794"/>
    <cellStyle name="SAPBEXHLevel0X 3 4 2 4 3" xfId="13621"/>
    <cellStyle name="SAPBEXHLevel0X 3 4 2 4 3 2" xfId="40041"/>
    <cellStyle name="SAPBEXHLevel0X 3 4 2 4 4" xfId="27685"/>
    <cellStyle name="SAPBEXHLevel0X 3 4 2 4 4 2" xfId="54099"/>
    <cellStyle name="SAPBEXHLevel0X 3 4 2 4 5" xfId="29499"/>
    <cellStyle name="SAPBEXHLevel0X 3 4 2 5" xfId="5269"/>
    <cellStyle name="SAPBEXHLevel0X 3 4 2 5 2" xfId="16044"/>
    <cellStyle name="SAPBEXHLevel0X 3 4 2 5 2 2" xfId="42463"/>
    <cellStyle name="SAPBEXHLevel0X 3 4 2 5 3" xfId="28017"/>
    <cellStyle name="SAPBEXHLevel0X 3 4 2 5 3 2" xfId="54431"/>
    <cellStyle name="SAPBEXHLevel0X 3 4 2 5 4" xfId="31939"/>
    <cellStyle name="SAPBEXHLevel0X 3 4 2 6" xfId="5766"/>
    <cellStyle name="SAPBEXHLevel0X 3 4 2 6 2" xfId="16526"/>
    <cellStyle name="SAPBEXHLevel0X 3 4 2 6 2 2" xfId="42944"/>
    <cellStyle name="SAPBEXHLevel0X 3 4 2 6 3" xfId="26601"/>
    <cellStyle name="SAPBEXHLevel0X 3 4 2 6 3 2" xfId="53015"/>
    <cellStyle name="SAPBEXHLevel0X 3 4 2 6 4" xfId="32436"/>
    <cellStyle name="SAPBEXHLevel0X 3 4 2 7" xfId="6478"/>
    <cellStyle name="SAPBEXHLevel0X 3 4 2 7 2" xfId="11300"/>
    <cellStyle name="SAPBEXHLevel0X 3 4 2 7 2 2" xfId="37721"/>
    <cellStyle name="SAPBEXHLevel0X 3 4 2 7 3" xfId="33148"/>
    <cellStyle name="SAPBEXHLevel0X 3 4 2 8" xfId="7228"/>
    <cellStyle name="SAPBEXHLevel0X 3 4 2 8 2" xfId="17895"/>
    <cellStyle name="SAPBEXHLevel0X 3 4 2 8 2 2" xfId="44312"/>
    <cellStyle name="SAPBEXHLevel0X 3 4 2 8 3" xfId="21940"/>
    <cellStyle name="SAPBEXHLevel0X 3 4 2 8 3 2" xfId="48354"/>
    <cellStyle name="SAPBEXHLevel0X 3 4 2 8 4" xfId="33898"/>
    <cellStyle name="SAPBEXHLevel0X 3 4 2 9" xfId="7800"/>
    <cellStyle name="SAPBEXHLevel0X 3 4 2 9 2" xfId="18467"/>
    <cellStyle name="SAPBEXHLevel0X 3 4 2 9 2 2" xfId="44882"/>
    <cellStyle name="SAPBEXHLevel0X 3 4 2 9 3" xfId="23471"/>
    <cellStyle name="SAPBEXHLevel0X 3 4 2 9 3 2" xfId="49885"/>
    <cellStyle name="SAPBEXHLevel0X 3 4 2 9 4" xfId="34470"/>
    <cellStyle name="SAPBEXHLevel0X 3 4 3" xfId="1643"/>
    <cellStyle name="SAPBEXHLevel0X 3 4 3 10" xfId="8328"/>
    <cellStyle name="SAPBEXHLevel0X 3 4 3 10 2" xfId="18988"/>
    <cellStyle name="SAPBEXHLevel0X 3 4 3 10 2 2" xfId="45402"/>
    <cellStyle name="SAPBEXHLevel0X 3 4 3 10 3" xfId="16255"/>
    <cellStyle name="SAPBEXHLevel0X 3 4 3 10 3 2" xfId="42674"/>
    <cellStyle name="SAPBEXHLevel0X 3 4 3 10 4" xfId="34824"/>
    <cellStyle name="SAPBEXHLevel0X 3 4 3 11" xfId="11920"/>
    <cellStyle name="SAPBEXHLevel0X 3 4 3 11 2" xfId="38341"/>
    <cellStyle name="SAPBEXHLevel0X 3 4 3 12" xfId="25027"/>
    <cellStyle name="SAPBEXHLevel0X 3 4 3 12 2" xfId="51441"/>
    <cellStyle name="SAPBEXHLevel0X 3 4 3 2" xfId="3636"/>
    <cellStyle name="SAPBEXHLevel0X 3 4 3 2 2" xfId="9094"/>
    <cellStyle name="SAPBEXHLevel0X 3 4 3 2 2 2" xfId="19754"/>
    <cellStyle name="SAPBEXHLevel0X 3 4 3 2 2 2 2" xfId="46168"/>
    <cellStyle name="SAPBEXHLevel0X 3 4 3 2 2 3" xfId="12397"/>
    <cellStyle name="SAPBEXHLevel0X 3 4 3 2 2 3 2" xfId="38818"/>
    <cellStyle name="SAPBEXHLevel0X 3 4 3 2 2 4" xfId="35590"/>
    <cellStyle name="SAPBEXHLevel0X 3 4 3 2 3" xfId="9495"/>
    <cellStyle name="SAPBEXHLevel0X 3 4 3 2 3 2" xfId="20155"/>
    <cellStyle name="SAPBEXHLevel0X 3 4 3 2 3 2 2" xfId="46569"/>
    <cellStyle name="SAPBEXHLevel0X 3 4 3 2 3 3" xfId="11260"/>
    <cellStyle name="SAPBEXHLevel0X 3 4 3 2 3 3 2" xfId="37681"/>
    <cellStyle name="SAPBEXHLevel0X 3 4 3 2 3 4" xfId="35991"/>
    <cellStyle name="SAPBEXHLevel0X 3 4 3 2 4" xfId="8629"/>
    <cellStyle name="SAPBEXHLevel0X 3 4 3 2 4 2" xfId="19289"/>
    <cellStyle name="SAPBEXHLevel0X 3 4 3 2 4 2 2" xfId="45703"/>
    <cellStyle name="SAPBEXHLevel0X 3 4 3 2 4 3" xfId="12959"/>
    <cellStyle name="SAPBEXHLevel0X 3 4 3 2 4 3 2" xfId="39380"/>
    <cellStyle name="SAPBEXHLevel0X 3 4 3 2 4 4" xfId="35125"/>
    <cellStyle name="SAPBEXHLevel0X 3 4 3 2 5" xfId="14421"/>
    <cellStyle name="SAPBEXHLevel0X 3 4 3 2 5 2" xfId="40841"/>
    <cellStyle name="SAPBEXHLevel0X 3 4 3 2 6" xfId="25506"/>
    <cellStyle name="SAPBEXHLevel0X 3 4 3 2 6 2" xfId="51920"/>
    <cellStyle name="SAPBEXHLevel0X 3 4 3 2 7" xfId="30306"/>
    <cellStyle name="SAPBEXHLevel0X 3 4 3 3" xfId="4124"/>
    <cellStyle name="SAPBEXHLevel0X 3 4 3 3 2" xfId="9463"/>
    <cellStyle name="SAPBEXHLevel0X 3 4 3 3 2 2" xfId="20123"/>
    <cellStyle name="SAPBEXHLevel0X 3 4 3 3 2 2 2" xfId="46537"/>
    <cellStyle name="SAPBEXHLevel0X 3 4 3 3 2 3" xfId="17839"/>
    <cellStyle name="SAPBEXHLevel0X 3 4 3 3 2 3 2" xfId="44256"/>
    <cellStyle name="SAPBEXHLevel0X 3 4 3 3 2 4" xfId="35959"/>
    <cellStyle name="SAPBEXHLevel0X 3 4 3 3 3" xfId="14906"/>
    <cellStyle name="SAPBEXHLevel0X 3 4 3 3 3 2" xfId="41326"/>
    <cellStyle name="SAPBEXHLevel0X 3 4 3 3 4" xfId="24553"/>
    <cellStyle name="SAPBEXHLevel0X 3 4 3 3 4 2" xfId="50967"/>
    <cellStyle name="SAPBEXHLevel0X 3 4 3 3 5" xfId="30794"/>
    <cellStyle name="SAPBEXHLevel0X 3 4 3 4" xfId="2642"/>
    <cellStyle name="SAPBEXHLevel0X 3 4 3 4 2" xfId="10262"/>
    <cellStyle name="SAPBEXHLevel0X 3 4 3 4 2 2" xfId="20922"/>
    <cellStyle name="SAPBEXHLevel0X 3 4 3 4 2 2 2" xfId="47336"/>
    <cellStyle name="SAPBEXHLevel0X 3 4 3 4 2 3" xfId="17764"/>
    <cellStyle name="SAPBEXHLevel0X 3 4 3 4 2 3 2" xfId="44181"/>
    <cellStyle name="SAPBEXHLevel0X 3 4 3 4 2 4" xfId="36758"/>
    <cellStyle name="SAPBEXHLevel0X 3 4 3 4 3" xfId="13434"/>
    <cellStyle name="SAPBEXHLevel0X 3 4 3 4 3 2" xfId="39854"/>
    <cellStyle name="SAPBEXHLevel0X 3 4 3 4 4" xfId="24350"/>
    <cellStyle name="SAPBEXHLevel0X 3 4 3 4 4 2" xfId="50764"/>
    <cellStyle name="SAPBEXHLevel0X 3 4 3 4 5" xfId="29312"/>
    <cellStyle name="SAPBEXHLevel0X 3 4 3 5" xfId="3952"/>
    <cellStyle name="SAPBEXHLevel0X 3 4 3 5 2" xfId="14735"/>
    <cellStyle name="SAPBEXHLevel0X 3 4 3 5 2 2" xfId="41155"/>
    <cellStyle name="SAPBEXHLevel0X 3 4 3 5 3" xfId="23976"/>
    <cellStyle name="SAPBEXHLevel0X 3 4 3 5 3 2" xfId="50390"/>
    <cellStyle name="SAPBEXHLevel0X 3 4 3 5 4" xfId="30622"/>
    <cellStyle name="SAPBEXHLevel0X 3 4 3 6" xfId="6052"/>
    <cellStyle name="SAPBEXHLevel0X 3 4 3 6 2" xfId="16803"/>
    <cellStyle name="SAPBEXHLevel0X 3 4 3 6 2 2" xfId="43221"/>
    <cellStyle name="SAPBEXHLevel0X 3 4 3 6 3" xfId="23194"/>
    <cellStyle name="SAPBEXHLevel0X 3 4 3 6 3 2" xfId="49608"/>
    <cellStyle name="SAPBEXHLevel0X 3 4 3 6 4" xfId="32722"/>
    <cellStyle name="SAPBEXHLevel0X 3 4 3 7" xfId="3376"/>
    <cellStyle name="SAPBEXHLevel0X 3 4 3 7 2" xfId="26741"/>
    <cellStyle name="SAPBEXHLevel0X 3 4 3 7 2 2" xfId="53155"/>
    <cellStyle name="SAPBEXHLevel0X 3 4 3 7 3" xfId="30046"/>
    <cellStyle name="SAPBEXHLevel0X 3 4 3 8" xfId="7212"/>
    <cellStyle name="SAPBEXHLevel0X 3 4 3 8 2" xfId="17879"/>
    <cellStyle name="SAPBEXHLevel0X 3 4 3 8 2 2" xfId="44296"/>
    <cellStyle name="SAPBEXHLevel0X 3 4 3 8 3" xfId="25417"/>
    <cellStyle name="SAPBEXHLevel0X 3 4 3 8 3 2" xfId="51831"/>
    <cellStyle name="SAPBEXHLevel0X 3 4 3 8 4" xfId="33882"/>
    <cellStyle name="SAPBEXHLevel0X 3 4 3 9" xfId="6933"/>
    <cellStyle name="SAPBEXHLevel0X 3 4 3 9 2" xfId="17638"/>
    <cellStyle name="SAPBEXHLevel0X 3 4 3 9 2 2" xfId="44055"/>
    <cellStyle name="SAPBEXHLevel0X 3 4 3 9 3" xfId="25738"/>
    <cellStyle name="SAPBEXHLevel0X 3 4 3 9 3 2" xfId="52152"/>
    <cellStyle name="SAPBEXHLevel0X 3 4 3 9 4" xfId="33603"/>
    <cellStyle name="SAPBEXHLevel0X 3 4 4" xfId="1902"/>
    <cellStyle name="SAPBEXHLevel0X 3 4 4 10" xfId="8549"/>
    <cellStyle name="SAPBEXHLevel0X 3 4 4 10 2" xfId="19209"/>
    <cellStyle name="SAPBEXHLevel0X 3 4 4 10 2 2" xfId="45623"/>
    <cellStyle name="SAPBEXHLevel0X 3 4 4 10 3" xfId="12197"/>
    <cellStyle name="SAPBEXHLevel0X 3 4 4 10 3 2" xfId="38618"/>
    <cellStyle name="SAPBEXHLevel0X 3 4 4 10 4" xfId="35045"/>
    <cellStyle name="SAPBEXHLevel0X 3 4 4 11" xfId="11678"/>
    <cellStyle name="SAPBEXHLevel0X 3 4 4 11 2" xfId="38099"/>
    <cellStyle name="SAPBEXHLevel0X 3 4 4 12" xfId="26202"/>
    <cellStyle name="SAPBEXHLevel0X 3 4 4 12 2" xfId="52616"/>
    <cellStyle name="SAPBEXHLevel0X 3 4 4 2" xfId="3879"/>
    <cellStyle name="SAPBEXHLevel0X 3 4 4 2 2" xfId="8911"/>
    <cellStyle name="SAPBEXHLevel0X 3 4 4 2 2 2" xfId="19571"/>
    <cellStyle name="SAPBEXHLevel0X 3 4 4 2 2 2 2" xfId="45985"/>
    <cellStyle name="SAPBEXHLevel0X 3 4 4 2 2 3" xfId="12801"/>
    <cellStyle name="SAPBEXHLevel0X 3 4 4 2 2 3 2" xfId="39222"/>
    <cellStyle name="SAPBEXHLevel0X 3 4 4 2 2 4" xfId="35407"/>
    <cellStyle name="SAPBEXHLevel0X 3 4 4 2 3" xfId="14662"/>
    <cellStyle name="SAPBEXHLevel0X 3 4 4 2 3 2" xfId="41082"/>
    <cellStyle name="SAPBEXHLevel0X 3 4 4 2 4" xfId="25545"/>
    <cellStyle name="SAPBEXHLevel0X 3 4 4 2 4 2" xfId="51959"/>
    <cellStyle name="SAPBEXHLevel0X 3 4 4 2 5" xfId="30549"/>
    <cellStyle name="SAPBEXHLevel0X 3 4 4 3" xfId="4606"/>
    <cellStyle name="SAPBEXHLevel0X 3 4 4 3 2" xfId="10314"/>
    <cellStyle name="SAPBEXHLevel0X 3 4 4 3 2 2" xfId="20974"/>
    <cellStyle name="SAPBEXHLevel0X 3 4 4 3 2 2 2" xfId="47388"/>
    <cellStyle name="SAPBEXHLevel0X 3 4 4 3 2 3" xfId="21144"/>
    <cellStyle name="SAPBEXHLevel0X 3 4 4 3 2 3 2" xfId="47558"/>
    <cellStyle name="SAPBEXHLevel0X 3 4 4 3 2 4" xfId="36810"/>
    <cellStyle name="SAPBEXHLevel0X 3 4 4 3 3" xfId="15384"/>
    <cellStyle name="SAPBEXHLevel0X 3 4 4 3 3 2" xfId="41804"/>
    <cellStyle name="SAPBEXHLevel0X 3 4 4 3 4" xfId="27092"/>
    <cellStyle name="SAPBEXHLevel0X 3 4 4 3 4 2" xfId="53506"/>
    <cellStyle name="SAPBEXHLevel0X 3 4 4 3 5" xfId="31276"/>
    <cellStyle name="SAPBEXHLevel0X 3 4 4 4" xfId="3288"/>
    <cellStyle name="SAPBEXHLevel0X 3 4 4 4 2" xfId="14078"/>
    <cellStyle name="SAPBEXHLevel0X 3 4 4 4 2 2" xfId="40498"/>
    <cellStyle name="SAPBEXHLevel0X 3 4 4 4 3" xfId="25608"/>
    <cellStyle name="SAPBEXHLevel0X 3 4 4 4 3 2" xfId="52022"/>
    <cellStyle name="SAPBEXHLevel0X 3 4 4 4 4" xfId="29958"/>
    <cellStyle name="SAPBEXHLevel0X 3 4 4 5" xfId="5800"/>
    <cellStyle name="SAPBEXHLevel0X 3 4 4 5 2" xfId="16559"/>
    <cellStyle name="SAPBEXHLevel0X 3 4 4 5 2 2" xfId="42977"/>
    <cellStyle name="SAPBEXHLevel0X 3 4 4 5 3" xfId="22835"/>
    <cellStyle name="SAPBEXHLevel0X 3 4 4 5 3 2" xfId="49249"/>
    <cellStyle name="SAPBEXHLevel0X 3 4 4 5 4" xfId="32470"/>
    <cellStyle name="SAPBEXHLevel0X 3 4 4 6" xfId="6403"/>
    <cellStyle name="SAPBEXHLevel0X 3 4 4 6 2" xfId="17139"/>
    <cellStyle name="SAPBEXHLevel0X 3 4 4 6 2 2" xfId="43557"/>
    <cellStyle name="SAPBEXHLevel0X 3 4 4 6 3" xfId="12138"/>
    <cellStyle name="SAPBEXHLevel0X 3 4 4 6 3 2" xfId="38559"/>
    <cellStyle name="SAPBEXHLevel0X 3 4 4 6 4" xfId="33073"/>
    <cellStyle name="SAPBEXHLevel0X 3 4 4 7" xfId="7018"/>
    <cellStyle name="SAPBEXHLevel0X 3 4 4 7 2" xfId="24071"/>
    <cellStyle name="SAPBEXHLevel0X 3 4 4 7 2 2" xfId="50485"/>
    <cellStyle name="SAPBEXHLevel0X 3 4 4 7 3" xfId="33688"/>
    <cellStyle name="SAPBEXHLevel0X 3 4 4 8" xfId="7565"/>
    <cellStyle name="SAPBEXHLevel0X 3 4 4 8 2" xfId="18232"/>
    <cellStyle name="SAPBEXHLevel0X 3 4 4 8 2 2" xfId="44648"/>
    <cellStyle name="SAPBEXHLevel0X 3 4 4 8 3" xfId="25636"/>
    <cellStyle name="SAPBEXHLevel0X 3 4 4 8 3 2" xfId="52050"/>
    <cellStyle name="SAPBEXHLevel0X 3 4 4 8 4" xfId="34235"/>
    <cellStyle name="SAPBEXHLevel0X 3 4 4 9" xfId="7270"/>
    <cellStyle name="SAPBEXHLevel0X 3 4 4 9 2" xfId="17937"/>
    <cellStyle name="SAPBEXHLevel0X 3 4 4 9 2 2" xfId="44354"/>
    <cellStyle name="SAPBEXHLevel0X 3 4 4 9 3" xfId="27149"/>
    <cellStyle name="SAPBEXHLevel0X 3 4 4 9 3 2" xfId="53563"/>
    <cellStyle name="SAPBEXHLevel0X 3 4 4 9 4" xfId="33940"/>
    <cellStyle name="SAPBEXHLevel0X 3 4 5" xfId="2088"/>
    <cellStyle name="SAPBEXHLevel0X 3 4 5 10" xfId="8872"/>
    <cellStyle name="SAPBEXHLevel0X 3 4 5 10 2" xfId="19532"/>
    <cellStyle name="SAPBEXHLevel0X 3 4 5 10 2 2" xfId="45946"/>
    <cellStyle name="SAPBEXHLevel0X 3 4 5 10 3" xfId="25151"/>
    <cellStyle name="SAPBEXHLevel0X 3 4 5 10 3 2" xfId="51565"/>
    <cellStyle name="SAPBEXHLevel0X 3 4 5 10 4" xfId="35368"/>
    <cellStyle name="SAPBEXHLevel0X 3 4 5 11" xfId="11512"/>
    <cellStyle name="SAPBEXHLevel0X 3 4 5 11 2" xfId="37933"/>
    <cellStyle name="SAPBEXHLevel0X 3 4 5 12" xfId="25123"/>
    <cellStyle name="SAPBEXHLevel0X 3 4 5 12 2" xfId="51537"/>
    <cellStyle name="SAPBEXHLevel0X 3 4 5 2" xfId="4053"/>
    <cellStyle name="SAPBEXHLevel0X 3 4 5 2 2" xfId="9854"/>
    <cellStyle name="SAPBEXHLevel0X 3 4 5 2 2 2" xfId="20514"/>
    <cellStyle name="SAPBEXHLevel0X 3 4 5 2 2 2 2" xfId="46928"/>
    <cellStyle name="SAPBEXHLevel0X 3 4 5 2 2 3" xfId="12220"/>
    <cellStyle name="SAPBEXHLevel0X 3 4 5 2 2 3 2" xfId="38641"/>
    <cellStyle name="SAPBEXHLevel0X 3 4 5 2 2 4" xfId="36350"/>
    <cellStyle name="SAPBEXHLevel0X 3 4 5 2 3" xfId="14835"/>
    <cellStyle name="SAPBEXHLevel0X 3 4 5 2 3 2" xfId="41255"/>
    <cellStyle name="SAPBEXHLevel0X 3 4 5 2 4" xfId="25007"/>
    <cellStyle name="SAPBEXHLevel0X 3 4 5 2 4 2" xfId="51421"/>
    <cellStyle name="SAPBEXHLevel0X 3 4 5 2 5" xfId="30723"/>
    <cellStyle name="SAPBEXHLevel0X 3 4 5 3" xfId="4781"/>
    <cellStyle name="SAPBEXHLevel0X 3 4 5 3 2" xfId="10096"/>
    <cellStyle name="SAPBEXHLevel0X 3 4 5 3 2 2" xfId="20756"/>
    <cellStyle name="SAPBEXHLevel0X 3 4 5 3 2 2 2" xfId="47170"/>
    <cellStyle name="SAPBEXHLevel0X 3 4 5 3 2 3" xfId="12232"/>
    <cellStyle name="SAPBEXHLevel0X 3 4 5 3 2 3 2" xfId="38653"/>
    <cellStyle name="SAPBEXHLevel0X 3 4 5 3 2 4" xfId="36592"/>
    <cellStyle name="SAPBEXHLevel0X 3 4 5 3 3" xfId="15558"/>
    <cellStyle name="SAPBEXHLevel0X 3 4 5 3 3 2" xfId="41978"/>
    <cellStyle name="SAPBEXHLevel0X 3 4 5 3 4" xfId="22584"/>
    <cellStyle name="SAPBEXHLevel0X 3 4 5 3 4 2" xfId="48998"/>
    <cellStyle name="SAPBEXHLevel0X 3 4 5 3 5" xfId="31451"/>
    <cellStyle name="SAPBEXHLevel0X 3 4 5 4" xfId="5361"/>
    <cellStyle name="SAPBEXHLevel0X 3 4 5 4 2" xfId="16134"/>
    <cellStyle name="SAPBEXHLevel0X 3 4 5 4 2 2" xfId="42553"/>
    <cellStyle name="SAPBEXHLevel0X 3 4 5 4 3" xfId="24273"/>
    <cellStyle name="SAPBEXHLevel0X 3 4 5 4 3 2" xfId="50687"/>
    <cellStyle name="SAPBEXHLevel0X 3 4 5 4 4" xfId="32031"/>
    <cellStyle name="SAPBEXHLevel0X 3 4 5 5" xfId="5968"/>
    <cellStyle name="SAPBEXHLevel0X 3 4 5 5 2" xfId="16720"/>
    <cellStyle name="SAPBEXHLevel0X 3 4 5 5 2 2" xfId="43138"/>
    <cellStyle name="SAPBEXHLevel0X 3 4 5 5 3" xfId="25551"/>
    <cellStyle name="SAPBEXHLevel0X 3 4 5 5 3 2" xfId="51965"/>
    <cellStyle name="SAPBEXHLevel0X 3 4 5 5 4" xfId="32638"/>
    <cellStyle name="SAPBEXHLevel0X 3 4 5 6" xfId="6568"/>
    <cellStyle name="SAPBEXHLevel0X 3 4 5 6 2" xfId="17293"/>
    <cellStyle name="SAPBEXHLevel0X 3 4 5 6 2 2" xfId="43711"/>
    <cellStyle name="SAPBEXHLevel0X 3 4 5 6 3" xfId="24408"/>
    <cellStyle name="SAPBEXHLevel0X 3 4 5 6 3 2" xfId="50822"/>
    <cellStyle name="SAPBEXHLevel0X 3 4 5 6 4" xfId="33238"/>
    <cellStyle name="SAPBEXHLevel0X 3 4 5 7" xfId="7140"/>
    <cellStyle name="SAPBEXHLevel0X 3 4 5 7 2" xfId="26110"/>
    <cellStyle name="SAPBEXHLevel0X 3 4 5 7 2 2" xfId="52524"/>
    <cellStyle name="SAPBEXHLevel0X 3 4 5 7 3" xfId="33810"/>
    <cellStyle name="SAPBEXHLevel0X 3 4 5 8" xfId="7699"/>
    <cellStyle name="SAPBEXHLevel0X 3 4 5 8 2" xfId="18366"/>
    <cellStyle name="SAPBEXHLevel0X 3 4 5 8 2 2" xfId="44782"/>
    <cellStyle name="SAPBEXHLevel0X 3 4 5 8 3" xfId="22373"/>
    <cellStyle name="SAPBEXHLevel0X 3 4 5 8 3 2" xfId="48787"/>
    <cellStyle name="SAPBEXHLevel0X 3 4 5 8 4" xfId="34369"/>
    <cellStyle name="SAPBEXHLevel0X 3 4 5 9" xfId="7851"/>
    <cellStyle name="SAPBEXHLevel0X 3 4 5 9 2" xfId="18518"/>
    <cellStyle name="SAPBEXHLevel0X 3 4 5 9 2 2" xfId="44933"/>
    <cellStyle name="SAPBEXHLevel0X 3 4 5 9 3" xfId="27296"/>
    <cellStyle name="SAPBEXHLevel0X 3 4 5 9 3 2" xfId="53710"/>
    <cellStyle name="SAPBEXHLevel0X 3 4 5 9 4" xfId="34521"/>
    <cellStyle name="SAPBEXHLevel0X 3 4 6" xfId="1831"/>
    <cellStyle name="SAPBEXHLevel0X 3 4 6 10" xfId="9561"/>
    <cellStyle name="SAPBEXHLevel0X 3 4 6 10 2" xfId="20221"/>
    <cellStyle name="SAPBEXHLevel0X 3 4 6 10 2 2" xfId="46635"/>
    <cellStyle name="SAPBEXHLevel0X 3 4 6 10 3" xfId="11591"/>
    <cellStyle name="SAPBEXHLevel0X 3 4 6 10 3 2" xfId="38012"/>
    <cellStyle name="SAPBEXHLevel0X 3 4 6 10 4" xfId="36057"/>
    <cellStyle name="SAPBEXHLevel0X 3 4 6 11" xfId="11749"/>
    <cellStyle name="SAPBEXHLevel0X 3 4 6 11 2" xfId="38170"/>
    <cellStyle name="SAPBEXHLevel0X 3 4 6 12" xfId="27310"/>
    <cellStyle name="SAPBEXHLevel0X 3 4 6 12 2" xfId="53724"/>
    <cellStyle name="SAPBEXHLevel0X 3 4 6 2" xfId="3808"/>
    <cellStyle name="SAPBEXHLevel0X 3 4 6 2 2" xfId="10697"/>
    <cellStyle name="SAPBEXHLevel0X 3 4 6 2 2 2" xfId="21342"/>
    <cellStyle name="SAPBEXHLevel0X 3 4 6 2 2 2 2" xfId="47756"/>
    <cellStyle name="SAPBEXHLevel0X 3 4 6 2 2 3" xfId="28440"/>
    <cellStyle name="SAPBEXHLevel0X 3 4 6 2 2 3 2" xfId="54854"/>
    <cellStyle name="SAPBEXHLevel0X 3 4 6 2 2 4" xfId="37121"/>
    <cellStyle name="SAPBEXHLevel0X 3 4 6 2 3" xfId="14591"/>
    <cellStyle name="SAPBEXHLevel0X 3 4 6 2 3 2" xfId="41011"/>
    <cellStyle name="SAPBEXHLevel0X 3 4 6 2 4" xfId="26667"/>
    <cellStyle name="SAPBEXHLevel0X 3 4 6 2 4 2" xfId="53081"/>
    <cellStyle name="SAPBEXHLevel0X 3 4 6 2 5" xfId="30478"/>
    <cellStyle name="SAPBEXHLevel0X 3 4 6 3" xfId="4535"/>
    <cellStyle name="SAPBEXHLevel0X 3 4 6 3 2" xfId="15313"/>
    <cellStyle name="SAPBEXHLevel0X 3 4 6 3 2 2" xfId="41733"/>
    <cellStyle name="SAPBEXHLevel0X 3 4 6 3 3" xfId="25829"/>
    <cellStyle name="SAPBEXHLevel0X 3 4 6 3 3 2" xfId="52243"/>
    <cellStyle name="SAPBEXHLevel0X 3 4 6 3 4" xfId="31205"/>
    <cellStyle name="SAPBEXHLevel0X 3 4 6 4" xfId="3337"/>
    <cellStyle name="SAPBEXHLevel0X 3 4 6 4 2" xfId="14124"/>
    <cellStyle name="SAPBEXHLevel0X 3 4 6 4 2 2" xfId="40544"/>
    <cellStyle name="SAPBEXHLevel0X 3 4 6 4 3" xfId="23938"/>
    <cellStyle name="SAPBEXHLevel0X 3 4 6 4 3 2" xfId="50352"/>
    <cellStyle name="SAPBEXHLevel0X 3 4 6 4 4" xfId="30007"/>
    <cellStyle name="SAPBEXHLevel0X 3 4 6 5" xfId="3989"/>
    <cellStyle name="SAPBEXHLevel0X 3 4 6 5 2" xfId="14772"/>
    <cellStyle name="SAPBEXHLevel0X 3 4 6 5 2 2" xfId="41192"/>
    <cellStyle name="SAPBEXHLevel0X 3 4 6 5 3" xfId="24485"/>
    <cellStyle name="SAPBEXHLevel0X 3 4 6 5 3 2" xfId="50899"/>
    <cellStyle name="SAPBEXHLevel0X 3 4 6 5 4" xfId="30659"/>
    <cellStyle name="SAPBEXHLevel0X 3 4 6 6" xfId="5746"/>
    <cellStyle name="SAPBEXHLevel0X 3 4 6 6 2" xfId="16508"/>
    <cellStyle name="SAPBEXHLevel0X 3 4 6 6 2 2" xfId="42926"/>
    <cellStyle name="SAPBEXHLevel0X 3 4 6 6 3" xfId="11168"/>
    <cellStyle name="SAPBEXHLevel0X 3 4 6 6 3 2" xfId="37589"/>
    <cellStyle name="SAPBEXHLevel0X 3 4 6 6 4" xfId="32416"/>
    <cellStyle name="SAPBEXHLevel0X 3 4 6 7" xfId="5006"/>
    <cellStyle name="SAPBEXHLevel0X 3 4 6 7 2" xfId="26507"/>
    <cellStyle name="SAPBEXHLevel0X 3 4 6 7 2 2" xfId="52921"/>
    <cellStyle name="SAPBEXHLevel0X 3 4 6 7 3" xfId="31676"/>
    <cellStyle name="SAPBEXHLevel0X 3 4 6 8" xfId="7494"/>
    <cellStyle name="SAPBEXHLevel0X 3 4 6 8 2" xfId="18161"/>
    <cellStyle name="SAPBEXHLevel0X 3 4 6 8 2 2" xfId="44577"/>
    <cellStyle name="SAPBEXHLevel0X 3 4 6 8 3" xfId="28040"/>
    <cellStyle name="SAPBEXHLevel0X 3 4 6 8 3 2" xfId="54454"/>
    <cellStyle name="SAPBEXHLevel0X 3 4 6 8 4" xfId="34164"/>
    <cellStyle name="SAPBEXHLevel0X 3 4 6 9" xfId="6471"/>
    <cellStyle name="SAPBEXHLevel0X 3 4 6 9 2" xfId="17207"/>
    <cellStyle name="SAPBEXHLevel0X 3 4 6 9 2 2" xfId="43625"/>
    <cellStyle name="SAPBEXHLevel0X 3 4 6 9 3" xfId="22497"/>
    <cellStyle name="SAPBEXHLevel0X 3 4 6 9 3 2" xfId="48911"/>
    <cellStyle name="SAPBEXHLevel0X 3 4 6 9 4" xfId="33141"/>
    <cellStyle name="SAPBEXHLevel0X 3 4 7" xfId="2491"/>
    <cellStyle name="SAPBEXHLevel0X 3 4 7 10" xfId="25852"/>
    <cellStyle name="SAPBEXHLevel0X 3 4 7 10 2" xfId="52266"/>
    <cellStyle name="SAPBEXHLevel0X 3 4 7 2" xfId="4386"/>
    <cellStyle name="SAPBEXHLevel0X 3 4 7 2 2" xfId="15164"/>
    <cellStyle name="SAPBEXHLevel0X 3 4 7 2 2 2" xfId="41584"/>
    <cellStyle name="SAPBEXHLevel0X 3 4 7 2 3" xfId="22214"/>
    <cellStyle name="SAPBEXHLevel0X 3 4 7 2 3 2" xfId="48628"/>
    <cellStyle name="SAPBEXHLevel0X 3 4 7 2 4" xfId="31056"/>
    <cellStyle name="SAPBEXHLevel0X 3 4 7 3" xfId="5119"/>
    <cellStyle name="SAPBEXHLevel0X 3 4 7 3 2" xfId="15896"/>
    <cellStyle name="SAPBEXHLevel0X 3 4 7 3 2 2" xfId="42315"/>
    <cellStyle name="SAPBEXHLevel0X 3 4 7 3 3" xfId="27722"/>
    <cellStyle name="SAPBEXHLevel0X 3 4 7 3 3 2" xfId="54136"/>
    <cellStyle name="SAPBEXHLevel0X 3 4 7 3 4" xfId="31789"/>
    <cellStyle name="SAPBEXHLevel0X 3 4 7 4" xfId="6301"/>
    <cellStyle name="SAPBEXHLevel0X 3 4 7 4 2" xfId="17040"/>
    <cellStyle name="SAPBEXHLevel0X 3 4 7 4 2 2" xfId="43458"/>
    <cellStyle name="SAPBEXHLevel0X 3 4 7 4 3" xfId="16849"/>
    <cellStyle name="SAPBEXHLevel0X 3 4 7 4 3 2" xfId="43267"/>
    <cellStyle name="SAPBEXHLevel0X 3 4 7 4 4" xfId="32971"/>
    <cellStyle name="SAPBEXHLevel0X 3 4 7 5" xfId="6877"/>
    <cellStyle name="SAPBEXHLevel0X 3 4 7 5 2" xfId="17582"/>
    <cellStyle name="SAPBEXHLevel0X 3 4 7 5 2 2" xfId="43999"/>
    <cellStyle name="SAPBEXHLevel0X 3 4 7 5 3" xfId="12535"/>
    <cellStyle name="SAPBEXHLevel0X 3 4 7 5 3 2" xfId="38956"/>
    <cellStyle name="SAPBEXHLevel0X 3 4 7 5 4" xfId="33547"/>
    <cellStyle name="SAPBEXHLevel0X 3 4 7 6" xfId="7401"/>
    <cellStyle name="SAPBEXHLevel0X 3 4 7 6 2" xfId="18068"/>
    <cellStyle name="SAPBEXHLevel0X 3 4 7 6 2 2" xfId="44484"/>
    <cellStyle name="SAPBEXHLevel0X 3 4 7 6 3" xfId="21988"/>
    <cellStyle name="SAPBEXHLevel0X 3 4 7 6 3 2" xfId="48402"/>
    <cellStyle name="SAPBEXHLevel0X 3 4 7 6 4" xfId="34071"/>
    <cellStyle name="SAPBEXHLevel0X 3 4 7 7" xfId="8024"/>
    <cellStyle name="SAPBEXHLevel0X 3 4 7 7 2" xfId="18691"/>
    <cellStyle name="SAPBEXHLevel0X 3 4 7 7 2 2" xfId="45105"/>
    <cellStyle name="SAPBEXHLevel0X 3 4 7 7 3" xfId="16440"/>
    <cellStyle name="SAPBEXHLevel0X 3 4 7 7 3 2" xfId="42858"/>
    <cellStyle name="SAPBEXHLevel0X 3 4 7 7 4" xfId="34628"/>
    <cellStyle name="SAPBEXHLevel0X 3 4 7 8" xfId="13287"/>
    <cellStyle name="SAPBEXHLevel0X 3 4 7 8 2" xfId="39707"/>
    <cellStyle name="SAPBEXHLevel0X 3 4 7 9" xfId="11234"/>
    <cellStyle name="SAPBEXHLevel0X 3 4 7 9 2" xfId="37655"/>
    <cellStyle name="SAPBEXHLevel0X 3 4 8" xfId="3239"/>
    <cellStyle name="SAPBEXHLevel0X 3 4 8 2" xfId="14029"/>
    <cellStyle name="SAPBEXHLevel0X 3 4 8 2 2" xfId="40449"/>
    <cellStyle name="SAPBEXHLevel0X 3 4 8 3" xfId="25644"/>
    <cellStyle name="SAPBEXHLevel0X 3 4 8 3 2" xfId="52058"/>
    <cellStyle name="SAPBEXHLevel0X 3 4 8 4" xfId="29909"/>
    <cellStyle name="SAPBEXHLevel0X 3 4 9" xfId="4888"/>
    <cellStyle name="SAPBEXHLevel0X 3 4 9 2" xfId="15665"/>
    <cellStyle name="SAPBEXHLevel0X 3 4 9 2 2" xfId="42085"/>
    <cellStyle name="SAPBEXHLevel0X 3 4 9 3" xfId="24300"/>
    <cellStyle name="SAPBEXHLevel0X 3 4 9 3 2" xfId="50714"/>
    <cellStyle name="SAPBEXHLevel0X 3 4 9 4" xfId="31558"/>
    <cellStyle name="SAPBEXHLevel0X 3 5" xfId="1215"/>
    <cellStyle name="SAPBEXHLevel0X 3 5 10" xfId="4912"/>
    <cellStyle name="SAPBEXHLevel0X 3 5 10 2" xfId="15689"/>
    <cellStyle name="SAPBEXHLevel0X 3 5 10 2 2" xfId="42109"/>
    <cellStyle name="SAPBEXHLevel0X 3 5 10 3" xfId="21783"/>
    <cellStyle name="SAPBEXHLevel0X 3 5 10 3 2" xfId="48197"/>
    <cellStyle name="SAPBEXHLevel0X 3 5 10 4" xfId="31582"/>
    <cellStyle name="SAPBEXHLevel0X 3 5 11" xfId="5575"/>
    <cellStyle name="SAPBEXHLevel0X 3 5 11 2" xfId="23144"/>
    <cellStyle name="SAPBEXHLevel0X 3 5 11 2 2" xfId="49558"/>
    <cellStyle name="SAPBEXHLevel0X 3 5 11 3" xfId="32245"/>
    <cellStyle name="SAPBEXHLevel0X 3 5 12" xfId="12406"/>
    <cellStyle name="SAPBEXHLevel0X 3 5 12 2" xfId="38827"/>
    <cellStyle name="SAPBEXHLevel0X 3 5 13" xfId="25053"/>
    <cellStyle name="SAPBEXHLevel0X 3 5 13 2" xfId="51467"/>
    <cellStyle name="SAPBEXHLevel0X 3 5 2" xfId="1531"/>
    <cellStyle name="SAPBEXHLevel0X 3 5 2 10" xfId="8423"/>
    <cellStyle name="SAPBEXHLevel0X 3 5 2 10 2" xfId="19083"/>
    <cellStyle name="SAPBEXHLevel0X 3 5 2 10 2 2" xfId="45497"/>
    <cellStyle name="SAPBEXHLevel0X 3 5 2 10 3" xfId="12551"/>
    <cellStyle name="SAPBEXHLevel0X 3 5 2 10 3 2" xfId="38972"/>
    <cellStyle name="SAPBEXHLevel0X 3 5 2 10 4" xfId="34919"/>
    <cellStyle name="SAPBEXHLevel0X 3 5 2 11" xfId="12011"/>
    <cellStyle name="SAPBEXHLevel0X 3 5 2 11 2" xfId="38432"/>
    <cellStyle name="SAPBEXHLevel0X 3 5 2 12" xfId="24666"/>
    <cellStyle name="SAPBEXHLevel0X 3 5 2 12 2" xfId="51080"/>
    <cellStyle name="SAPBEXHLevel0X 3 5 2 2" xfId="3525"/>
    <cellStyle name="SAPBEXHLevel0X 3 5 2 2 2" xfId="8999"/>
    <cellStyle name="SAPBEXHLevel0X 3 5 2 2 2 2" xfId="19659"/>
    <cellStyle name="SAPBEXHLevel0X 3 5 2 2 2 2 2" xfId="46073"/>
    <cellStyle name="SAPBEXHLevel0X 3 5 2 2 2 3" xfId="11868"/>
    <cellStyle name="SAPBEXHLevel0X 3 5 2 2 2 3 2" xfId="38289"/>
    <cellStyle name="SAPBEXHLevel0X 3 5 2 2 2 4" xfId="35495"/>
    <cellStyle name="SAPBEXHLevel0X 3 5 2 2 3" xfId="10368"/>
    <cellStyle name="SAPBEXHLevel0X 3 5 2 2 3 2" xfId="21028"/>
    <cellStyle name="SAPBEXHLevel0X 3 5 2 2 3 2 2" xfId="47442"/>
    <cellStyle name="SAPBEXHLevel0X 3 5 2 2 3 3" xfId="28293"/>
    <cellStyle name="SAPBEXHLevel0X 3 5 2 2 3 3 2" xfId="54707"/>
    <cellStyle name="SAPBEXHLevel0X 3 5 2 2 3 4" xfId="36864"/>
    <cellStyle name="SAPBEXHLevel0X 3 5 2 2 4" xfId="8736"/>
    <cellStyle name="SAPBEXHLevel0X 3 5 2 2 4 2" xfId="19396"/>
    <cellStyle name="SAPBEXHLevel0X 3 5 2 2 4 2 2" xfId="45810"/>
    <cellStyle name="SAPBEXHLevel0X 3 5 2 2 4 3" xfId="27739"/>
    <cellStyle name="SAPBEXHLevel0X 3 5 2 2 4 3 2" xfId="54153"/>
    <cellStyle name="SAPBEXHLevel0X 3 5 2 2 4 4" xfId="35232"/>
    <cellStyle name="SAPBEXHLevel0X 3 5 2 2 5" xfId="14310"/>
    <cellStyle name="SAPBEXHLevel0X 3 5 2 2 5 2" xfId="40730"/>
    <cellStyle name="SAPBEXHLevel0X 3 5 2 2 6" xfId="23912"/>
    <cellStyle name="SAPBEXHLevel0X 3 5 2 2 6 2" xfId="50326"/>
    <cellStyle name="SAPBEXHLevel0X 3 5 2 2 7" xfId="30195"/>
    <cellStyle name="SAPBEXHLevel0X 3 5 2 3" xfId="4143"/>
    <cellStyle name="SAPBEXHLevel0X 3 5 2 3 2" xfId="9357"/>
    <cellStyle name="SAPBEXHLevel0X 3 5 2 3 2 2" xfId="20017"/>
    <cellStyle name="SAPBEXHLevel0X 3 5 2 3 2 2 2" xfId="46431"/>
    <cellStyle name="SAPBEXHLevel0X 3 5 2 3 2 3" xfId="17735"/>
    <cellStyle name="SAPBEXHLevel0X 3 5 2 3 2 3 2" xfId="44152"/>
    <cellStyle name="SAPBEXHLevel0X 3 5 2 3 2 4" xfId="35853"/>
    <cellStyle name="SAPBEXHLevel0X 3 5 2 3 3" xfId="14925"/>
    <cellStyle name="SAPBEXHLevel0X 3 5 2 3 3 2" xfId="41345"/>
    <cellStyle name="SAPBEXHLevel0X 3 5 2 3 4" xfId="27448"/>
    <cellStyle name="SAPBEXHLevel0X 3 5 2 3 4 2" xfId="53862"/>
    <cellStyle name="SAPBEXHLevel0X 3 5 2 3 5" xfId="30813"/>
    <cellStyle name="SAPBEXHLevel0X 3 5 2 4" xfId="4181"/>
    <cellStyle name="SAPBEXHLevel0X 3 5 2 4 2" xfId="9991"/>
    <cellStyle name="SAPBEXHLevel0X 3 5 2 4 2 2" xfId="20651"/>
    <cellStyle name="SAPBEXHLevel0X 3 5 2 4 2 2 2" xfId="47065"/>
    <cellStyle name="SAPBEXHLevel0X 3 5 2 4 2 3" xfId="21945"/>
    <cellStyle name="SAPBEXHLevel0X 3 5 2 4 2 3 2" xfId="48359"/>
    <cellStyle name="SAPBEXHLevel0X 3 5 2 4 2 4" xfId="36487"/>
    <cellStyle name="SAPBEXHLevel0X 3 5 2 4 3" xfId="14961"/>
    <cellStyle name="SAPBEXHLevel0X 3 5 2 4 3 2" xfId="41381"/>
    <cellStyle name="SAPBEXHLevel0X 3 5 2 4 4" xfId="21838"/>
    <cellStyle name="SAPBEXHLevel0X 3 5 2 4 4 2" xfId="48252"/>
    <cellStyle name="SAPBEXHLevel0X 3 5 2 4 5" xfId="30851"/>
    <cellStyle name="SAPBEXHLevel0X 3 5 2 5" xfId="5077"/>
    <cellStyle name="SAPBEXHLevel0X 3 5 2 5 2" xfId="15854"/>
    <cellStyle name="SAPBEXHLevel0X 3 5 2 5 2 2" xfId="42273"/>
    <cellStyle name="SAPBEXHLevel0X 3 5 2 5 3" xfId="22041"/>
    <cellStyle name="SAPBEXHLevel0X 3 5 2 5 3 2" xfId="48455"/>
    <cellStyle name="SAPBEXHLevel0X 3 5 2 5 4" xfId="31747"/>
    <cellStyle name="SAPBEXHLevel0X 3 5 2 6" xfId="6231"/>
    <cellStyle name="SAPBEXHLevel0X 3 5 2 6 2" xfId="16972"/>
    <cellStyle name="SAPBEXHLevel0X 3 5 2 6 2 2" xfId="43390"/>
    <cellStyle name="SAPBEXHLevel0X 3 5 2 6 3" xfId="25780"/>
    <cellStyle name="SAPBEXHLevel0X 3 5 2 6 3 2" xfId="52194"/>
    <cellStyle name="SAPBEXHLevel0X 3 5 2 6 4" xfId="32901"/>
    <cellStyle name="SAPBEXHLevel0X 3 5 2 7" xfId="4361"/>
    <cellStyle name="SAPBEXHLevel0X 3 5 2 7 2" xfId="25498"/>
    <cellStyle name="SAPBEXHLevel0X 3 5 2 7 2 2" xfId="51912"/>
    <cellStyle name="SAPBEXHLevel0X 3 5 2 7 3" xfId="31031"/>
    <cellStyle name="SAPBEXHLevel0X 3 5 2 8" xfId="3314"/>
    <cellStyle name="SAPBEXHLevel0X 3 5 2 8 2" xfId="14104"/>
    <cellStyle name="SAPBEXHLevel0X 3 5 2 8 2 2" xfId="40524"/>
    <cellStyle name="SAPBEXHLevel0X 3 5 2 8 3" xfId="27592"/>
    <cellStyle name="SAPBEXHLevel0X 3 5 2 8 3 2" xfId="54006"/>
    <cellStyle name="SAPBEXHLevel0X 3 5 2 8 4" xfId="29984"/>
    <cellStyle name="SAPBEXHLevel0X 3 5 2 9" xfId="3998"/>
    <cellStyle name="SAPBEXHLevel0X 3 5 2 9 2" xfId="14781"/>
    <cellStyle name="SAPBEXHLevel0X 3 5 2 9 2 2" xfId="41201"/>
    <cellStyle name="SAPBEXHLevel0X 3 5 2 9 3" xfId="25598"/>
    <cellStyle name="SAPBEXHLevel0X 3 5 2 9 3 2" xfId="52012"/>
    <cellStyle name="SAPBEXHLevel0X 3 5 2 9 4" xfId="30668"/>
    <cellStyle name="SAPBEXHLevel0X 3 5 3" xfId="1644"/>
    <cellStyle name="SAPBEXHLevel0X 3 5 3 10" xfId="8327"/>
    <cellStyle name="SAPBEXHLevel0X 3 5 3 10 2" xfId="18987"/>
    <cellStyle name="SAPBEXHLevel0X 3 5 3 10 2 2" xfId="45401"/>
    <cellStyle name="SAPBEXHLevel0X 3 5 3 10 3" xfId="12178"/>
    <cellStyle name="SAPBEXHLevel0X 3 5 3 10 3 2" xfId="38599"/>
    <cellStyle name="SAPBEXHLevel0X 3 5 3 10 4" xfId="34823"/>
    <cellStyle name="SAPBEXHLevel0X 3 5 3 11" xfId="11919"/>
    <cellStyle name="SAPBEXHLevel0X 3 5 3 11 2" xfId="38340"/>
    <cellStyle name="SAPBEXHLevel0X 3 5 3 12" xfId="24575"/>
    <cellStyle name="SAPBEXHLevel0X 3 5 3 12 2" xfId="50989"/>
    <cellStyle name="SAPBEXHLevel0X 3 5 3 2" xfId="3637"/>
    <cellStyle name="SAPBEXHLevel0X 3 5 3 2 2" xfId="9095"/>
    <cellStyle name="SAPBEXHLevel0X 3 5 3 2 2 2" xfId="19755"/>
    <cellStyle name="SAPBEXHLevel0X 3 5 3 2 2 2 2" xfId="46169"/>
    <cellStyle name="SAPBEXHLevel0X 3 5 3 2 2 3" xfId="27196"/>
    <cellStyle name="SAPBEXHLevel0X 3 5 3 2 2 3 2" xfId="53610"/>
    <cellStyle name="SAPBEXHLevel0X 3 5 3 2 2 4" xfId="35591"/>
    <cellStyle name="SAPBEXHLevel0X 3 5 3 2 3" xfId="10458"/>
    <cellStyle name="SAPBEXHLevel0X 3 5 3 2 3 2" xfId="21118"/>
    <cellStyle name="SAPBEXHLevel0X 3 5 3 2 3 2 2" xfId="47532"/>
    <cellStyle name="SAPBEXHLevel0X 3 5 3 2 3 3" xfId="28382"/>
    <cellStyle name="SAPBEXHLevel0X 3 5 3 2 3 3 2" xfId="54796"/>
    <cellStyle name="SAPBEXHLevel0X 3 5 3 2 3 4" xfId="36954"/>
    <cellStyle name="SAPBEXHLevel0X 3 5 3 2 4" xfId="8628"/>
    <cellStyle name="SAPBEXHLevel0X 3 5 3 2 4 2" xfId="19288"/>
    <cellStyle name="SAPBEXHLevel0X 3 5 3 2 4 2 2" xfId="45702"/>
    <cellStyle name="SAPBEXHLevel0X 3 5 3 2 4 3" xfId="17724"/>
    <cellStyle name="SAPBEXHLevel0X 3 5 3 2 4 3 2" xfId="44141"/>
    <cellStyle name="SAPBEXHLevel0X 3 5 3 2 4 4" xfId="35124"/>
    <cellStyle name="SAPBEXHLevel0X 3 5 3 2 5" xfId="14422"/>
    <cellStyle name="SAPBEXHLevel0X 3 5 3 2 5 2" xfId="40842"/>
    <cellStyle name="SAPBEXHLevel0X 3 5 3 2 6" xfId="25109"/>
    <cellStyle name="SAPBEXHLevel0X 3 5 3 2 6 2" xfId="51523"/>
    <cellStyle name="SAPBEXHLevel0X 3 5 3 2 7" xfId="30307"/>
    <cellStyle name="SAPBEXHLevel0X 3 5 3 3" xfId="2692"/>
    <cellStyle name="SAPBEXHLevel0X 3 5 3 3 2" xfId="9464"/>
    <cellStyle name="SAPBEXHLevel0X 3 5 3 3 2 2" xfId="20124"/>
    <cellStyle name="SAPBEXHLevel0X 3 5 3 3 2 2 2" xfId="46538"/>
    <cellStyle name="SAPBEXHLevel0X 3 5 3 3 2 3" xfId="12748"/>
    <cellStyle name="SAPBEXHLevel0X 3 5 3 3 2 3 2" xfId="39169"/>
    <cellStyle name="SAPBEXHLevel0X 3 5 3 3 2 4" xfId="35960"/>
    <cellStyle name="SAPBEXHLevel0X 3 5 3 3 3" xfId="13484"/>
    <cellStyle name="SAPBEXHLevel0X 3 5 3 3 3 2" xfId="39904"/>
    <cellStyle name="SAPBEXHLevel0X 3 5 3 3 4" xfId="23131"/>
    <cellStyle name="SAPBEXHLevel0X 3 5 3 3 4 2" xfId="49545"/>
    <cellStyle name="SAPBEXHLevel0X 3 5 3 3 5" xfId="29362"/>
    <cellStyle name="SAPBEXHLevel0X 3 5 3 4" xfId="4673"/>
    <cellStyle name="SAPBEXHLevel0X 3 5 3 4 2" xfId="10005"/>
    <cellStyle name="SAPBEXHLevel0X 3 5 3 4 2 2" xfId="20665"/>
    <cellStyle name="SAPBEXHLevel0X 3 5 3 4 2 2 2" xfId="47079"/>
    <cellStyle name="SAPBEXHLevel0X 3 5 3 4 2 3" xfId="26636"/>
    <cellStyle name="SAPBEXHLevel0X 3 5 3 4 2 3 2" xfId="53050"/>
    <cellStyle name="SAPBEXHLevel0X 3 5 3 4 2 4" xfId="36501"/>
    <cellStyle name="SAPBEXHLevel0X 3 5 3 4 3" xfId="15451"/>
    <cellStyle name="SAPBEXHLevel0X 3 5 3 4 3 2" xfId="41871"/>
    <cellStyle name="SAPBEXHLevel0X 3 5 3 4 4" xfId="24984"/>
    <cellStyle name="SAPBEXHLevel0X 3 5 3 4 4 2" xfId="51398"/>
    <cellStyle name="SAPBEXHLevel0X 3 5 3 4 5" xfId="31343"/>
    <cellStyle name="SAPBEXHLevel0X 3 5 3 5" xfId="5454"/>
    <cellStyle name="SAPBEXHLevel0X 3 5 3 5 2" xfId="16227"/>
    <cellStyle name="SAPBEXHLevel0X 3 5 3 5 2 2" xfId="42646"/>
    <cellStyle name="SAPBEXHLevel0X 3 5 3 5 3" xfId="26103"/>
    <cellStyle name="SAPBEXHLevel0X 3 5 3 5 3 2" xfId="52517"/>
    <cellStyle name="SAPBEXHLevel0X 3 5 3 5 4" xfId="32124"/>
    <cellStyle name="SAPBEXHLevel0X 3 5 3 6" xfId="2986"/>
    <cellStyle name="SAPBEXHLevel0X 3 5 3 6 2" xfId="13778"/>
    <cellStyle name="SAPBEXHLevel0X 3 5 3 6 2 2" xfId="40198"/>
    <cellStyle name="SAPBEXHLevel0X 3 5 3 6 3" xfId="26575"/>
    <cellStyle name="SAPBEXHLevel0X 3 5 3 6 3 2" xfId="52989"/>
    <cellStyle name="SAPBEXHLevel0X 3 5 3 6 4" xfId="29656"/>
    <cellStyle name="SAPBEXHLevel0X 3 5 3 7" xfId="3323"/>
    <cellStyle name="SAPBEXHLevel0X 3 5 3 7 2" xfId="25558"/>
    <cellStyle name="SAPBEXHLevel0X 3 5 3 7 2 2" xfId="51972"/>
    <cellStyle name="SAPBEXHLevel0X 3 5 3 7 3" xfId="29993"/>
    <cellStyle name="SAPBEXHLevel0X 3 5 3 8" xfId="6763"/>
    <cellStyle name="SAPBEXHLevel0X 3 5 3 8 2" xfId="17475"/>
    <cellStyle name="SAPBEXHLevel0X 3 5 3 8 2 2" xfId="43893"/>
    <cellStyle name="SAPBEXHLevel0X 3 5 3 8 3" xfId="22013"/>
    <cellStyle name="SAPBEXHLevel0X 3 5 3 8 3 2" xfId="48427"/>
    <cellStyle name="SAPBEXHLevel0X 3 5 3 8 4" xfId="33433"/>
    <cellStyle name="SAPBEXHLevel0X 3 5 3 9" xfId="4364"/>
    <cellStyle name="SAPBEXHLevel0X 3 5 3 9 2" xfId="15142"/>
    <cellStyle name="SAPBEXHLevel0X 3 5 3 9 2 2" xfId="41562"/>
    <cellStyle name="SAPBEXHLevel0X 3 5 3 9 3" xfId="24185"/>
    <cellStyle name="SAPBEXHLevel0X 3 5 3 9 3 2" xfId="50599"/>
    <cellStyle name="SAPBEXHLevel0X 3 5 3 9 4" xfId="31034"/>
    <cellStyle name="SAPBEXHLevel0X 3 5 4" xfId="1903"/>
    <cellStyle name="SAPBEXHLevel0X 3 5 4 10" xfId="8550"/>
    <cellStyle name="SAPBEXHLevel0X 3 5 4 10 2" xfId="19210"/>
    <cellStyle name="SAPBEXHLevel0X 3 5 4 10 2 2" xfId="45624"/>
    <cellStyle name="SAPBEXHLevel0X 3 5 4 10 3" xfId="17550"/>
    <cellStyle name="SAPBEXHLevel0X 3 5 4 10 3 2" xfId="43967"/>
    <cellStyle name="SAPBEXHLevel0X 3 5 4 10 4" xfId="35046"/>
    <cellStyle name="SAPBEXHLevel0X 3 5 4 11" xfId="11677"/>
    <cellStyle name="SAPBEXHLevel0X 3 5 4 11 2" xfId="38098"/>
    <cellStyle name="SAPBEXHLevel0X 3 5 4 12" xfId="24970"/>
    <cellStyle name="SAPBEXHLevel0X 3 5 4 12 2" xfId="51384"/>
    <cellStyle name="SAPBEXHLevel0X 3 5 4 2" xfId="3880"/>
    <cellStyle name="SAPBEXHLevel0X 3 5 4 2 2" xfId="9223"/>
    <cellStyle name="SAPBEXHLevel0X 3 5 4 2 2 2" xfId="19883"/>
    <cellStyle name="SAPBEXHLevel0X 3 5 4 2 2 2 2" xfId="46297"/>
    <cellStyle name="SAPBEXHLevel0X 3 5 4 2 2 3" xfId="11797"/>
    <cellStyle name="SAPBEXHLevel0X 3 5 4 2 2 3 2" xfId="38218"/>
    <cellStyle name="SAPBEXHLevel0X 3 5 4 2 2 4" xfId="35719"/>
    <cellStyle name="SAPBEXHLevel0X 3 5 4 2 3" xfId="14663"/>
    <cellStyle name="SAPBEXHLevel0X 3 5 4 2 3 2" xfId="41083"/>
    <cellStyle name="SAPBEXHLevel0X 3 5 4 2 4" xfId="22807"/>
    <cellStyle name="SAPBEXHLevel0X 3 5 4 2 4 2" xfId="49221"/>
    <cellStyle name="SAPBEXHLevel0X 3 5 4 2 5" xfId="30550"/>
    <cellStyle name="SAPBEXHLevel0X 3 5 4 3" xfId="4607"/>
    <cellStyle name="SAPBEXHLevel0X 3 5 4 3 2" xfId="9976"/>
    <cellStyle name="SAPBEXHLevel0X 3 5 4 3 2 2" xfId="20636"/>
    <cellStyle name="SAPBEXHLevel0X 3 5 4 3 2 2 2" xfId="47050"/>
    <cellStyle name="SAPBEXHLevel0X 3 5 4 3 2 3" xfId="25150"/>
    <cellStyle name="SAPBEXHLevel0X 3 5 4 3 2 3 2" xfId="51564"/>
    <cellStyle name="SAPBEXHLevel0X 3 5 4 3 2 4" xfId="36472"/>
    <cellStyle name="SAPBEXHLevel0X 3 5 4 3 3" xfId="15385"/>
    <cellStyle name="SAPBEXHLevel0X 3 5 4 3 3 2" xfId="41805"/>
    <cellStyle name="SAPBEXHLevel0X 3 5 4 3 4" xfId="24166"/>
    <cellStyle name="SAPBEXHLevel0X 3 5 4 3 4 2" xfId="50580"/>
    <cellStyle name="SAPBEXHLevel0X 3 5 4 3 5" xfId="31277"/>
    <cellStyle name="SAPBEXHLevel0X 3 5 4 4" xfId="3927"/>
    <cellStyle name="SAPBEXHLevel0X 3 5 4 4 2" xfId="14710"/>
    <cellStyle name="SAPBEXHLevel0X 3 5 4 4 2 2" xfId="41130"/>
    <cellStyle name="SAPBEXHLevel0X 3 5 4 4 3" xfId="25702"/>
    <cellStyle name="SAPBEXHLevel0X 3 5 4 4 3 2" xfId="52116"/>
    <cellStyle name="SAPBEXHLevel0X 3 5 4 4 4" xfId="30597"/>
    <cellStyle name="SAPBEXHLevel0X 3 5 4 5" xfId="5801"/>
    <cellStyle name="SAPBEXHLevel0X 3 5 4 5 2" xfId="16560"/>
    <cellStyle name="SAPBEXHLevel0X 3 5 4 5 2 2" xfId="42978"/>
    <cellStyle name="SAPBEXHLevel0X 3 5 4 5 3" xfId="26516"/>
    <cellStyle name="SAPBEXHLevel0X 3 5 4 5 3 2" xfId="52930"/>
    <cellStyle name="SAPBEXHLevel0X 3 5 4 5 4" xfId="32471"/>
    <cellStyle name="SAPBEXHLevel0X 3 5 4 6" xfId="6404"/>
    <cellStyle name="SAPBEXHLevel0X 3 5 4 6 2" xfId="17140"/>
    <cellStyle name="SAPBEXHLevel0X 3 5 4 6 2 2" xfId="43558"/>
    <cellStyle name="SAPBEXHLevel0X 3 5 4 6 3" xfId="12139"/>
    <cellStyle name="SAPBEXHLevel0X 3 5 4 6 3 2" xfId="38560"/>
    <cellStyle name="SAPBEXHLevel0X 3 5 4 6 4" xfId="33074"/>
    <cellStyle name="SAPBEXHLevel0X 3 5 4 7" xfId="7019"/>
    <cellStyle name="SAPBEXHLevel0X 3 5 4 7 2" xfId="11158"/>
    <cellStyle name="SAPBEXHLevel0X 3 5 4 7 2 2" xfId="37579"/>
    <cellStyle name="SAPBEXHLevel0X 3 5 4 7 3" xfId="33689"/>
    <cellStyle name="SAPBEXHLevel0X 3 5 4 8" xfId="7566"/>
    <cellStyle name="SAPBEXHLevel0X 3 5 4 8 2" xfId="18233"/>
    <cellStyle name="SAPBEXHLevel0X 3 5 4 8 2 2" xfId="44649"/>
    <cellStyle name="SAPBEXHLevel0X 3 5 4 8 3" xfId="21984"/>
    <cellStyle name="SAPBEXHLevel0X 3 5 4 8 3 2" xfId="48398"/>
    <cellStyle name="SAPBEXHLevel0X 3 5 4 8 4" xfId="34236"/>
    <cellStyle name="SAPBEXHLevel0X 3 5 4 9" xfId="7269"/>
    <cellStyle name="SAPBEXHLevel0X 3 5 4 9 2" xfId="17936"/>
    <cellStyle name="SAPBEXHLevel0X 3 5 4 9 2 2" xfId="44353"/>
    <cellStyle name="SAPBEXHLevel0X 3 5 4 9 3" xfId="23388"/>
    <cellStyle name="SAPBEXHLevel0X 3 5 4 9 3 2" xfId="49802"/>
    <cellStyle name="SAPBEXHLevel0X 3 5 4 9 4" xfId="33939"/>
    <cellStyle name="SAPBEXHLevel0X 3 5 5" xfId="2089"/>
    <cellStyle name="SAPBEXHLevel0X 3 5 5 10" xfId="8836"/>
    <cellStyle name="SAPBEXHLevel0X 3 5 5 10 2" xfId="19496"/>
    <cellStyle name="SAPBEXHLevel0X 3 5 5 10 2 2" xfId="45910"/>
    <cellStyle name="SAPBEXHLevel0X 3 5 5 10 3" xfId="27152"/>
    <cellStyle name="SAPBEXHLevel0X 3 5 5 10 3 2" xfId="53566"/>
    <cellStyle name="SAPBEXHLevel0X 3 5 5 10 4" xfId="35332"/>
    <cellStyle name="SAPBEXHLevel0X 3 5 5 11" xfId="11511"/>
    <cellStyle name="SAPBEXHLevel0X 3 5 5 11 2" xfId="37932"/>
    <cellStyle name="SAPBEXHLevel0X 3 5 5 12" xfId="24653"/>
    <cellStyle name="SAPBEXHLevel0X 3 5 5 12 2" xfId="51067"/>
    <cellStyle name="SAPBEXHLevel0X 3 5 5 2" xfId="4054"/>
    <cellStyle name="SAPBEXHLevel0X 3 5 5 2 2" xfId="9813"/>
    <cellStyle name="SAPBEXHLevel0X 3 5 5 2 2 2" xfId="20473"/>
    <cellStyle name="SAPBEXHLevel0X 3 5 5 2 2 2 2" xfId="46887"/>
    <cellStyle name="SAPBEXHLevel0X 3 5 5 2 2 3" xfId="28178"/>
    <cellStyle name="SAPBEXHLevel0X 3 5 5 2 2 3 2" xfId="54592"/>
    <cellStyle name="SAPBEXHLevel0X 3 5 5 2 2 4" xfId="36309"/>
    <cellStyle name="SAPBEXHLevel0X 3 5 5 2 3" xfId="14836"/>
    <cellStyle name="SAPBEXHLevel0X 3 5 5 2 3 2" xfId="41256"/>
    <cellStyle name="SAPBEXHLevel0X 3 5 5 2 4" xfId="24554"/>
    <cellStyle name="SAPBEXHLevel0X 3 5 5 2 4 2" xfId="50968"/>
    <cellStyle name="SAPBEXHLevel0X 3 5 5 2 5" xfId="30724"/>
    <cellStyle name="SAPBEXHLevel0X 3 5 5 3" xfId="4782"/>
    <cellStyle name="SAPBEXHLevel0X 3 5 5 3 2" xfId="10131"/>
    <cellStyle name="SAPBEXHLevel0X 3 5 5 3 2 2" xfId="20791"/>
    <cellStyle name="SAPBEXHLevel0X 3 5 5 3 2 2 2" xfId="47205"/>
    <cellStyle name="SAPBEXHLevel0X 3 5 5 3 2 3" xfId="25889"/>
    <cellStyle name="SAPBEXHLevel0X 3 5 5 3 2 3 2" xfId="52303"/>
    <cellStyle name="SAPBEXHLevel0X 3 5 5 3 2 4" xfId="36627"/>
    <cellStyle name="SAPBEXHLevel0X 3 5 5 3 3" xfId="15559"/>
    <cellStyle name="SAPBEXHLevel0X 3 5 5 3 3 2" xfId="41979"/>
    <cellStyle name="SAPBEXHLevel0X 3 5 5 3 4" xfId="27388"/>
    <cellStyle name="SAPBEXHLevel0X 3 5 5 3 4 2" xfId="53802"/>
    <cellStyle name="SAPBEXHLevel0X 3 5 5 3 5" xfId="31452"/>
    <cellStyle name="SAPBEXHLevel0X 3 5 5 4" xfId="5362"/>
    <cellStyle name="SAPBEXHLevel0X 3 5 5 4 2" xfId="16135"/>
    <cellStyle name="SAPBEXHLevel0X 3 5 5 4 2 2" xfId="42554"/>
    <cellStyle name="SAPBEXHLevel0X 3 5 5 4 3" xfId="24802"/>
    <cellStyle name="SAPBEXHLevel0X 3 5 5 4 3 2" xfId="51216"/>
    <cellStyle name="SAPBEXHLevel0X 3 5 5 4 4" xfId="32032"/>
    <cellStyle name="SAPBEXHLevel0X 3 5 5 5" xfId="5969"/>
    <cellStyle name="SAPBEXHLevel0X 3 5 5 5 2" xfId="16721"/>
    <cellStyle name="SAPBEXHLevel0X 3 5 5 5 2 2" xfId="43139"/>
    <cellStyle name="SAPBEXHLevel0X 3 5 5 5 3" xfId="24389"/>
    <cellStyle name="SAPBEXHLevel0X 3 5 5 5 3 2" xfId="50803"/>
    <cellStyle name="SAPBEXHLevel0X 3 5 5 5 4" xfId="32639"/>
    <cellStyle name="SAPBEXHLevel0X 3 5 5 6" xfId="6569"/>
    <cellStyle name="SAPBEXHLevel0X 3 5 5 6 2" xfId="17294"/>
    <cellStyle name="SAPBEXHLevel0X 3 5 5 6 2 2" xfId="43712"/>
    <cellStyle name="SAPBEXHLevel0X 3 5 5 6 3" xfId="24231"/>
    <cellStyle name="SAPBEXHLevel0X 3 5 5 6 3 2" xfId="50645"/>
    <cellStyle name="SAPBEXHLevel0X 3 5 5 6 4" xfId="33239"/>
    <cellStyle name="SAPBEXHLevel0X 3 5 5 7" xfId="7141"/>
    <cellStyle name="SAPBEXHLevel0X 3 5 5 7 2" xfId="25564"/>
    <cellStyle name="SAPBEXHLevel0X 3 5 5 7 2 2" xfId="51978"/>
    <cellStyle name="SAPBEXHLevel0X 3 5 5 7 3" xfId="33811"/>
    <cellStyle name="SAPBEXHLevel0X 3 5 5 8" xfId="7700"/>
    <cellStyle name="SAPBEXHLevel0X 3 5 5 8 2" xfId="18367"/>
    <cellStyle name="SAPBEXHLevel0X 3 5 5 8 2 2" xfId="44783"/>
    <cellStyle name="SAPBEXHLevel0X 3 5 5 8 3" xfId="26138"/>
    <cellStyle name="SAPBEXHLevel0X 3 5 5 8 3 2" xfId="52552"/>
    <cellStyle name="SAPBEXHLevel0X 3 5 5 8 4" xfId="34370"/>
    <cellStyle name="SAPBEXHLevel0X 3 5 5 9" xfId="7852"/>
    <cellStyle name="SAPBEXHLevel0X 3 5 5 9 2" xfId="18519"/>
    <cellStyle name="SAPBEXHLevel0X 3 5 5 9 2 2" xfId="44934"/>
    <cellStyle name="SAPBEXHLevel0X 3 5 5 9 3" xfId="23098"/>
    <cellStyle name="SAPBEXHLevel0X 3 5 5 9 3 2" xfId="49512"/>
    <cellStyle name="SAPBEXHLevel0X 3 5 5 9 4" xfId="34522"/>
    <cellStyle name="SAPBEXHLevel0X 3 5 6" xfId="1832"/>
    <cellStyle name="SAPBEXHLevel0X 3 5 6 10" xfId="9560"/>
    <cellStyle name="SAPBEXHLevel0X 3 5 6 10 2" xfId="20220"/>
    <cellStyle name="SAPBEXHLevel0X 3 5 6 10 2 2" xfId="46634"/>
    <cellStyle name="SAPBEXHLevel0X 3 5 6 10 3" xfId="26744"/>
    <cellStyle name="SAPBEXHLevel0X 3 5 6 10 3 2" xfId="53158"/>
    <cellStyle name="SAPBEXHLevel0X 3 5 6 10 4" xfId="36056"/>
    <cellStyle name="SAPBEXHLevel0X 3 5 6 11" xfId="11748"/>
    <cellStyle name="SAPBEXHLevel0X 3 5 6 11 2" xfId="38169"/>
    <cellStyle name="SAPBEXHLevel0X 3 5 6 12" xfId="26544"/>
    <cellStyle name="SAPBEXHLevel0X 3 5 6 12 2" xfId="52958"/>
    <cellStyle name="SAPBEXHLevel0X 3 5 6 2" xfId="3809"/>
    <cellStyle name="SAPBEXHLevel0X 3 5 6 2 2" xfId="10696"/>
    <cellStyle name="SAPBEXHLevel0X 3 5 6 2 2 2" xfId="21341"/>
    <cellStyle name="SAPBEXHLevel0X 3 5 6 2 2 2 2" xfId="47755"/>
    <cellStyle name="SAPBEXHLevel0X 3 5 6 2 2 3" xfId="28439"/>
    <cellStyle name="SAPBEXHLevel0X 3 5 6 2 2 3 2" xfId="54853"/>
    <cellStyle name="SAPBEXHLevel0X 3 5 6 2 2 4" xfId="37120"/>
    <cellStyle name="SAPBEXHLevel0X 3 5 6 2 3" xfId="14592"/>
    <cellStyle name="SAPBEXHLevel0X 3 5 6 2 3 2" xfId="41012"/>
    <cellStyle name="SAPBEXHLevel0X 3 5 6 2 4" xfId="22532"/>
    <cellStyle name="SAPBEXHLevel0X 3 5 6 2 4 2" xfId="48946"/>
    <cellStyle name="SAPBEXHLevel0X 3 5 6 2 5" xfId="30479"/>
    <cellStyle name="SAPBEXHLevel0X 3 5 6 3" xfId="4536"/>
    <cellStyle name="SAPBEXHLevel0X 3 5 6 3 2" xfId="15314"/>
    <cellStyle name="SAPBEXHLevel0X 3 5 6 3 2 2" xfId="41734"/>
    <cellStyle name="SAPBEXHLevel0X 3 5 6 3 3" xfId="25372"/>
    <cellStyle name="SAPBEXHLevel0X 3 5 6 3 3 2" xfId="51786"/>
    <cellStyle name="SAPBEXHLevel0X 3 5 6 3 4" xfId="31206"/>
    <cellStyle name="SAPBEXHLevel0X 3 5 6 4" xfId="3185"/>
    <cellStyle name="SAPBEXHLevel0X 3 5 6 4 2" xfId="13975"/>
    <cellStyle name="SAPBEXHLevel0X 3 5 6 4 2 2" xfId="40395"/>
    <cellStyle name="SAPBEXHLevel0X 3 5 6 4 3" xfId="25052"/>
    <cellStyle name="SAPBEXHLevel0X 3 5 6 4 3 2" xfId="51466"/>
    <cellStyle name="SAPBEXHLevel0X 3 5 6 4 4" xfId="29855"/>
    <cellStyle name="SAPBEXHLevel0X 3 5 6 5" xfId="3394"/>
    <cellStyle name="SAPBEXHLevel0X 3 5 6 5 2" xfId="14180"/>
    <cellStyle name="SAPBEXHLevel0X 3 5 6 5 2 2" xfId="40600"/>
    <cellStyle name="SAPBEXHLevel0X 3 5 6 5 3" xfId="22136"/>
    <cellStyle name="SAPBEXHLevel0X 3 5 6 5 3 2" xfId="48550"/>
    <cellStyle name="SAPBEXHLevel0X 3 5 6 5 4" xfId="30064"/>
    <cellStyle name="SAPBEXHLevel0X 3 5 6 6" xfId="6036"/>
    <cellStyle name="SAPBEXHLevel0X 3 5 6 6 2" xfId="16787"/>
    <cellStyle name="SAPBEXHLevel0X 3 5 6 6 2 2" xfId="43205"/>
    <cellStyle name="SAPBEXHLevel0X 3 5 6 6 3" xfId="22311"/>
    <cellStyle name="SAPBEXHLevel0X 3 5 6 6 3 2" xfId="48725"/>
    <cellStyle name="SAPBEXHLevel0X 3 5 6 6 4" xfId="32706"/>
    <cellStyle name="SAPBEXHLevel0X 3 5 6 7" xfId="6219"/>
    <cellStyle name="SAPBEXHLevel0X 3 5 6 7 2" xfId="24084"/>
    <cellStyle name="SAPBEXHLevel0X 3 5 6 7 2 2" xfId="50498"/>
    <cellStyle name="SAPBEXHLevel0X 3 5 6 7 3" xfId="32889"/>
    <cellStyle name="SAPBEXHLevel0X 3 5 6 8" xfId="7495"/>
    <cellStyle name="SAPBEXHLevel0X 3 5 6 8 2" xfId="18162"/>
    <cellStyle name="SAPBEXHLevel0X 3 5 6 8 2 2" xfId="44578"/>
    <cellStyle name="SAPBEXHLevel0X 3 5 6 8 3" xfId="23165"/>
    <cellStyle name="SAPBEXHLevel0X 3 5 6 8 3 2" xfId="49579"/>
    <cellStyle name="SAPBEXHLevel0X 3 5 6 8 4" xfId="34165"/>
    <cellStyle name="SAPBEXHLevel0X 3 5 6 9" xfId="6260"/>
    <cellStyle name="SAPBEXHLevel0X 3 5 6 9 2" xfId="16999"/>
    <cellStyle name="SAPBEXHLevel0X 3 5 6 9 2 2" xfId="43417"/>
    <cellStyle name="SAPBEXHLevel0X 3 5 6 9 3" xfId="23926"/>
    <cellStyle name="SAPBEXHLevel0X 3 5 6 9 3 2" xfId="50340"/>
    <cellStyle name="SAPBEXHLevel0X 3 5 6 9 4" xfId="32930"/>
    <cellStyle name="SAPBEXHLevel0X 3 5 7" xfId="2492"/>
    <cellStyle name="SAPBEXHLevel0X 3 5 7 10" xfId="25395"/>
    <cellStyle name="SAPBEXHLevel0X 3 5 7 10 2" xfId="51809"/>
    <cellStyle name="SAPBEXHLevel0X 3 5 7 2" xfId="4387"/>
    <cellStyle name="SAPBEXHLevel0X 3 5 7 2 2" xfId="15165"/>
    <cellStyle name="SAPBEXHLevel0X 3 5 7 2 2 2" xfId="41585"/>
    <cellStyle name="SAPBEXHLevel0X 3 5 7 2 3" xfId="25830"/>
    <cellStyle name="SAPBEXHLevel0X 3 5 7 2 3 2" xfId="52244"/>
    <cellStyle name="SAPBEXHLevel0X 3 5 7 2 4" xfId="31057"/>
    <cellStyle name="SAPBEXHLevel0X 3 5 7 3" xfId="5120"/>
    <cellStyle name="SAPBEXHLevel0X 3 5 7 3 2" xfId="15897"/>
    <cellStyle name="SAPBEXHLevel0X 3 5 7 3 2 2" xfId="42316"/>
    <cellStyle name="SAPBEXHLevel0X 3 5 7 3 3" xfId="27139"/>
    <cellStyle name="SAPBEXHLevel0X 3 5 7 3 3 2" xfId="53553"/>
    <cellStyle name="SAPBEXHLevel0X 3 5 7 3 4" xfId="31790"/>
    <cellStyle name="SAPBEXHLevel0X 3 5 7 4" xfId="6302"/>
    <cellStyle name="SAPBEXHLevel0X 3 5 7 4 2" xfId="17041"/>
    <cellStyle name="SAPBEXHLevel0X 3 5 7 4 2 2" xfId="43459"/>
    <cellStyle name="SAPBEXHLevel0X 3 5 7 4 3" xfId="24097"/>
    <cellStyle name="SAPBEXHLevel0X 3 5 7 4 3 2" xfId="50511"/>
    <cellStyle name="SAPBEXHLevel0X 3 5 7 4 4" xfId="32972"/>
    <cellStyle name="SAPBEXHLevel0X 3 5 7 5" xfId="6878"/>
    <cellStyle name="SAPBEXHLevel0X 3 5 7 5 2" xfId="17583"/>
    <cellStyle name="SAPBEXHLevel0X 3 5 7 5 2 2" xfId="44000"/>
    <cellStyle name="SAPBEXHLevel0X 3 5 7 5 3" xfId="11118"/>
    <cellStyle name="SAPBEXHLevel0X 3 5 7 5 3 2" xfId="37539"/>
    <cellStyle name="SAPBEXHLevel0X 3 5 7 5 4" xfId="33548"/>
    <cellStyle name="SAPBEXHLevel0X 3 5 7 6" xfId="7402"/>
    <cellStyle name="SAPBEXHLevel0X 3 5 7 6 2" xfId="18069"/>
    <cellStyle name="SAPBEXHLevel0X 3 5 7 6 2 2" xfId="44485"/>
    <cellStyle name="SAPBEXHLevel0X 3 5 7 6 3" xfId="27073"/>
    <cellStyle name="SAPBEXHLevel0X 3 5 7 6 3 2" xfId="53487"/>
    <cellStyle name="SAPBEXHLevel0X 3 5 7 6 4" xfId="34072"/>
    <cellStyle name="SAPBEXHLevel0X 3 5 7 7" xfId="8025"/>
    <cellStyle name="SAPBEXHLevel0X 3 5 7 7 2" xfId="18692"/>
    <cellStyle name="SAPBEXHLevel0X 3 5 7 7 2 2" xfId="45106"/>
    <cellStyle name="SAPBEXHLevel0X 3 5 7 7 3" xfId="11429"/>
    <cellStyle name="SAPBEXHLevel0X 3 5 7 7 3 2" xfId="37850"/>
    <cellStyle name="SAPBEXHLevel0X 3 5 7 7 4" xfId="34629"/>
    <cellStyle name="SAPBEXHLevel0X 3 5 7 8" xfId="13288"/>
    <cellStyle name="SAPBEXHLevel0X 3 5 7 8 2" xfId="39708"/>
    <cellStyle name="SAPBEXHLevel0X 3 5 7 9" xfId="21190"/>
    <cellStyle name="SAPBEXHLevel0X 3 5 7 9 2" xfId="47604"/>
    <cellStyle name="SAPBEXHLevel0X 3 5 8" xfId="3240"/>
    <cellStyle name="SAPBEXHLevel0X 3 5 8 2" xfId="14030"/>
    <cellStyle name="SAPBEXHLevel0X 3 5 8 2 2" xfId="40450"/>
    <cellStyle name="SAPBEXHLevel0X 3 5 8 3" xfId="24529"/>
    <cellStyle name="SAPBEXHLevel0X 3 5 8 3 2" xfId="50943"/>
    <cellStyle name="SAPBEXHLevel0X 3 5 8 4" xfId="29910"/>
    <cellStyle name="SAPBEXHLevel0X 3 5 9" xfId="4497"/>
    <cellStyle name="SAPBEXHLevel0X 3 5 9 2" xfId="15275"/>
    <cellStyle name="SAPBEXHLevel0X 3 5 9 2 2" xfId="41695"/>
    <cellStyle name="SAPBEXHLevel0X 3 5 9 3" xfId="27068"/>
    <cellStyle name="SAPBEXHLevel0X 3 5 9 3 2" xfId="53482"/>
    <cellStyle name="SAPBEXHLevel0X 3 5 9 4" xfId="31167"/>
    <cellStyle name="SAPBEXHLevel0X 3 6" xfId="1216"/>
    <cellStyle name="SAPBEXHLevel0X 3 6 10" xfId="5689"/>
    <cellStyle name="SAPBEXHLevel0X 3 6 10 2" xfId="16453"/>
    <cellStyle name="SAPBEXHLevel0X 3 6 10 2 2" xfId="42871"/>
    <cellStyle name="SAPBEXHLevel0X 3 6 10 3" xfId="26403"/>
    <cellStyle name="SAPBEXHLevel0X 3 6 10 3 2" xfId="52817"/>
    <cellStyle name="SAPBEXHLevel0X 3 6 10 4" xfId="32359"/>
    <cellStyle name="SAPBEXHLevel0X 3 6 11" xfId="6475"/>
    <cellStyle name="SAPBEXHLevel0X 3 6 11 2" xfId="24888"/>
    <cellStyle name="SAPBEXHLevel0X 3 6 11 2 2" xfId="51302"/>
    <cellStyle name="SAPBEXHLevel0X 3 6 11 3" xfId="33145"/>
    <cellStyle name="SAPBEXHLevel0X 3 6 12" xfId="17369"/>
    <cellStyle name="SAPBEXHLevel0X 3 6 12 2" xfId="43787"/>
    <cellStyle name="SAPBEXHLevel0X 3 6 13" xfId="25467"/>
    <cellStyle name="SAPBEXHLevel0X 3 6 13 2" xfId="51881"/>
    <cellStyle name="SAPBEXHLevel0X 3 6 2" xfId="1532"/>
    <cellStyle name="SAPBEXHLevel0X 3 6 2 10" xfId="8424"/>
    <cellStyle name="SAPBEXHLevel0X 3 6 2 10 2" xfId="19084"/>
    <cellStyle name="SAPBEXHLevel0X 3 6 2 10 2 2" xfId="45498"/>
    <cellStyle name="SAPBEXHLevel0X 3 6 2 10 3" xfId="16877"/>
    <cellStyle name="SAPBEXHLevel0X 3 6 2 10 3 2" xfId="43295"/>
    <cellStyle name="SAPBEXHLevel0X 3 6 2 10 4" xfId="34920"/>
    <cellStyle name="SAPBEXHLevel0X 3 6 2 11" xfId="12010"/>
    <cellStyle name="SAPBEXHLevel0X 3 6 2 11 2" xfId="38431"/>
    <cellStyle name="SAPBEXHLevel0X 3 6 2 12" xfId="24220"/>
    <cellStyle name="SAPBEXHLevel0X 3 6 2 12 2" xfId="50634"/>
    <cellStyle name="SAPBEXHLevel0X 3 6 2 2" xfId="3526"/>
    <cellStyle name="SAPBEXHLevel0X 3 6 2 2 2" xfId="8998"/>
    <cellStyle name="SAPBEXHLevel0X 3 6 2 2 2 2" xfId="19658"/>
    <cellStyle name="SAPBEXHLevel0X 3 6 2 2 2 2 2" xfId="46072"/>
    <cellStyle name="SAPBEXHLevel0X 3 6 2 2 2 3" xfId="27791"/>
    <cellStyle name="SAPBEXHLevel0X 3 6 2 2 2 3 2" xfId="54205"/>
    <cellStyle name="SAPBEXHLevel0X 3 6 2 2 2 4" xfId="35494"/>
    <cellStyle name="SAPBEXHLevel0X 3 6 2 2 3" xfId="10199"/>
    <cellStyle name="SAPBEXHLevel0X 3 6 2 2 3 2" xfId="20859"/>
    <cellStyle name="SAPBEXHLevel0X 3 6 2 2 3 2 2" xfId="47273"/>
    <cellStyle name="SAPBEXHLevel0X 3 6 2 2 3 3" xfId="12237"/>
    <cellStyle name="SAPBEXHLevel0X 3 6 2 2 3 3 2" xfId="38658"/>
    <cellStyle name="SAPBEXHLevel0X 3 6 2 2 3 4" xfId="36695"/>
    <cellStyle name="SAPBEXHLevel0X 3 6 2 2 4" xfId="8737"/>
    <cellStyle name="SAPBEXHLevel0X 3 6 2 2 4 2" xfId="19397"/>
    <cellStyle name="SAPBEXHLevel0X 3 6 2 2 4 2 2" xfId="45811"/>
    <cellStyle name="SAPBEXHLevel0X 3 6 2 2 4 3" xfId="21950"/>
    <cellStyle name="SAPBEXHLevel0X 3 6 2 2 4 3 2" xfId="48364"/>
    <cellStyle name="SAPBEXHLevel0X 3 6 2 2 4 4" xfId="35233"/>
    <cellStyle name="SAPBEXHLevel0X 3 6 2 2 5" xfId="14311"/>
    <cellStyle name="SAPBEXHLevel0X 3 6 2 2 5 2" xfId="40731"/>
    <cellStyle name="SAPBEXHLevel0X 3 6 2 2 6" xfId="27576"/>
    <cellStyle name="SAPBEXHLevel0X 3 6 2 2 6 2" xfId="53990"/>
    <cellStyle name="SAPBEXHLevel0X 3 6 2 2 7" xfId="30196"/>
    <cellStyle name="SAPBEXHLevel0X 3 6 2 3" xfId="2779"/>
    <cellStyle name="SAPBEXHLevel0X 3 6 2 3 2" xfId="9356"/>
    <cellStyle name="SAPBEXHLevel0X 3 6 2 3 2 2" xfId="20016"/>
    <cellStyle name="SAPBEXHLevel0X 3 6 2 3 2 2 2" xfId="46430"/>
    <cellStyle name="SAPBEXHLevel0X 3 6 2 3 2 3" xfId="14751"/>
    <cellStyle name="SAPBEXHLevel0X 3 6 2 3 2 3 2" xfId="41171"/>
    <cellStyle name="SAPBEXHLevel0X 3 6 2 3 2 4" xfId="35852"/>
    <cellStyle name="SAPBEXHLevel0X 3 6 2 3 3" xfId="13571"/>
    <cellStyle name="SAPBEXHLevel0X 3 6 2 3 3 2" xfId="39991"/>
    <cellStyle name="SAPBEXHLevel0X 3 6 2 3 4" xfId="23872"/>
    <cellStyle name="SAPBEXHLevel0X 3 6 2 3 4 2" xfId="50286"/>
    <cellStyle name="SAPBEXHLevel0X 3 6 2 3 5" xfId="29449"/>
    <cellStyle name="SAPBEXHLevel0X 3 6 2 4" xfId="5050"/>
    <cellStyle name="SAPBEXHLevel0X 3 6 2 4 2" xfId="10248"/>
    <cellStyle name="SAPBEXHLevel0X 3 6 2 4 2 2" xfId="20908"/>
    <cellStyle name="SAPBEXHLevel0X 3 6 2 4 2 2 2" xfId="47322"/>
    <cellStyle name="SAPBEXHLevel0X 3 6 2 4 2 3" xfId="16904"/>
    <cellStyle name="SAPBEXHLevel0X 3 6 2 4 2 3 2" xfId="43322"/>
    <cellStyle name="SAPBEXHLevel0X 3 6 2 4 2 4" xfId="36744"/>
    <cellStyle name="SAPBEXHLevel0X 3 6 2 4 3" xfId="15827"/>
    <cellStyle name="SAPBEXHLevel0X 3 6 2 4 3 2" xfId="42246"/>
    <cellStyle name="SAPBEXHLevel0X 3 6 2 4 4" xfId="27180"/>
    <cellStyle name="SAPBEXHLevel0X 3 6 2 4 4 2" xfId="53594"/>
    <cellStyle name="SAPBEXHLevel0X 3 6 2 4 5" xfId="31720"/>
    <cellStyle name="SAPBEXHLevel0X 3 6 2 5" xfId="4158"/>
    <cellStyle name="SAPBEXHLevel0X 3 6 2 5 2" xfId="14939"/>
    <cellStyle name="SAPBEXHLevel0X 3 6 2 5 2 2" xfId="41359"/>
    <cellStyle name="SAPBEXHLevel0X 3 6 2 5 3" xfId="26264"/>
    <cellStyle name="SAPBEXHLevel0X 3 6 2 5 3 2" xfId="52678"/>
    <cellStyle name="SAPBEXHLevel0X 3 6 2 5 4" xfId="30828"/>
    <cellStyle name="SAPBEXHLevel0X 3 6 2 6" xfId="4352"/>
    <cellStyle name="SAPBEXHLevel0X 3 6 2 6 2" xfId="15130"/>
    <cellStyle name="SAPBEXHLevel0X 3 6 2 6 2 2" xfId="41550"/>
    <cellStyle name="SAPBEXHLevel0X 3 6 2 6 3" xfId="24751"/>
    <cellStyle name="SAPBEXHLevel0X 3 6 2 6 3 2" xfId="51165"/>
    <cellStyle name="SAPBEXHLevel0X 3 6 2 6 4" xfId="31022"/>
    <cellStyle name="SAPBEXHLevel0X 3 6 2 7" xfId="5782"/>
    <cellStyle name="SAPBEXHLevel0X 3 6 2 7 2" xfId="25425"/>
    <cellStyle name="SAPBEXHLevel0X 3 6 2 7 2 2" xfId="51839"/>
    <cellStyle name="SAPBEXHLevel0X 3 6 2 7 3" xfId="32452"/>
    <cellStyle name="SAPBEXHLevel0X 3 6 2 8" xfId="7227"/>
    <cellStyle name="SAPBEXHLevel0X 3 6 2 8 2" xfId="17894"/>
    <cellStyle name="SAPBEXHLevel0X 3 6 2 8 2 2" xfId="44311"/>
    <cellStyle name="SAPBEXHLevel0X 3 6 2 8 3" xfId="24512"/>
    <cellStyle name="SAPBEXHLevel0X 3 6 2 8 3 2" xfId="50926"/>
    <cellStyle name="SAPBEXHLevel0X 3 6 2 8 4" xfId="33897"/>
    <cellStyle name="SAPBEXHLevel0X 3 6 2 9" xfId="7660"/>
    <cellStyle name="SAPBEXHLevel0X 3 6 2 9 2" xfId="18327"/>
    <cellStyle name="SAPBEXHLevel0X 3 6 2 9 2 2" xfId="44743"/>
    <cellStyle name="SAPBEXHLevel0X 3 6 2 9 3" xfId="22163"/>
    <cellStyle name="SAPBEXHLevel0X 3 6 2 9 3 2" xfId="48577"/>
    <cellStyle name="SAPBEXHLevel0X 3 6 2 9 4" xfId="34330"/>
    <cellStyle name="SAPBEXHLevel0X 3 6 3" xfId="1645"/>
    <cellStyle name="SAPBEXHLevel0X 3 6 3 10" xfId="8326"/>
    <cellStyle name="SAPBEXHLevel0X 3 6 3 10 2" xfId="18986"/>
    <cellStyle name="SAPBEXHLevel0X 3 6 3 10 2 2" xfId="45400"/>
    <cellStyle name="SAPBEXHLevel0X 3 6 3 10 3" xfId="16991"/>
    <cellStyle name="SAPBEXHLevel0X 3 6 3 10 3 2" xfId="43409"/>
    <cellStyle name="SAPBEXHLevel0X 3 6 3 10 4" xfId="34822"/>
    <cellStyle name="SAPBEXHLevel0X 3 6 3 11" xfId="11918"/>
    <cellStyle name="SAPBEXHLevel0X 3 6 3 11 2" xfId="38339"/>
    <cellStyle name="SAPBEXHLevel0X 3 6 3 12" xfId="23709"/>
    <cellStyle name="SAPBEXHLevel0X 3 6 3 12 2" xfId="50123"/>
    <cellStyle name="SAPBEXHLevel0X 3 6 3 2" xfId="3638"/>
    <cellStyle name="SAPBEXHLevel0X 3 6 3 2 2" xfId="9096"/>
    <cellStyle name="SAPBEXHLevel0X 3 6 3 2 2 2" xfId="19756"/>
    <cellStyle name="SAPBEXHLevel0X 3 6 3 2 2 2 2" xfId="46170"/>
    <cellStyle name="SAPBEXHLevel0X 3 6 3 2 2 3" xfId="11172"/>
    <cellStyle name="SAPBEXHLevel0X 3 6 3 2 2 3 2" xfId="37593"/>
    <cellStyle name="SAPBEXHLevel0X 3 6 3 2 2 4" xfId="35592"/>
    <cellStyle name="SAPBEXHLevel0X 3 6 3 2 3" xfId="10186"/>
    <cellStyle name="SAPBEXHLevel0X 3 6 3 2 3 2" xfId="20846"/>
    <cellStyle name="SAPBEXHLevel0X 3 6 3 2 3 2 2" xfId="47260"/>
    <cellStyle name="SAPBEXHLevel0X 3 6 3 2 3 3" xfId="12236"/>
    <cellStyle name="SAPBEXHLevel0X 3 6 3 2 3 3 2" xfId="38657"/>
    <cellStyle name="SAPBEXHLevel0X 3 6 3 2 3 4" xfId="36682"/>
    <cellStyle name="SAPBEXHLevel0X 3 6 3 2 4" xfId="8627"/>
    <cellStyle name="SAPBEXHLevel0X 3 6 3 2 4 2" xfId="19287"/>
    <cellStyle name="SAPBEXHLevel0X 3 6 3 2 4 2 2" xfId="45701"/>
    <cellStyle name="SAPBEXHLevel0X 3 6 3 2 4 3" xfId="12792"/>
    <cellStyle name="SAPBEXHLevel0X 3 6 3 2 4 3 2" xfId="39213"/>
    <cellStyle name="SAPBEXHLevel0X 3 6 3 2 4 4" xfId="35123"/>
    <cellStyle name="SAPBEXHLevel0X 3 6 3 2 5" xfId="14423"/>
    <cellStyle name="SAPBEXHLevel0X 3 6 3 2 5 2" xfId="40843"/>
    <cellStyle name="SAPBEXHLevel0X 3 6 3 2 6" xfId="24639"/>
    <cellStyle name="SAPBEXHLevel0X 3 6 3 2 6 2" xfId="51053"/>
    <cellStyle name="SAPBEXHLevel0X 3 6 3 2 7" xfId="30308"/>
    <cellStyle name="SAPBEXHLevel0X 3 6 3 3" xfId="2691"/>
    <cellStyle name="SAPBEXHLevel0X 3 6 3 3 2" xfId="9465"/>
    <cellStyle name="SAPBEXHLevel0X 3 6 3 3 2 2" xfId="20125"/>
    <cellStyle name="SAPBEXHLevel0X 3 6 3 3 2 2 2" xfId="46539"/>
    <cellStyle name="SAPBEXHLevel0X 3 6 3 3 2 3" xfId="17678"/>
    <cellStyle name="SAPBEXHLevel0X 3 6 3 3 2 3 2" xfId="44095"/>
    <cellStyle name="SAPBEXHLevel0X 3 6 3 3 2 4" xfId="35961"/>
    <cellStyle name="SAPBEXHLevel0X 3 6 3 3 3" xfId="13483"/>
    <cellStyle name="SAPBEXHLevel0X 3 6 3 3 3 2" xfId="39903"/>
    <cellStyle name="SAPBEXHLevel0X 3 6 3 3 4" xfId="23702"/>
    <cellStyle name="SAPBEXHLevel0X 3 6 3 3 4 2" xfId="50116"/>
    <cellStyle name="SAPBEXHLevel0X 3 6 3 3 5" xfId="29361"/>
    <cellStyle name="SAPBEXHLevel0X 3 6 3 4" xfId="2848"/>
    <cellStyle name="SAPBEXHLevel0X 3 6 3 4 2" xfId="10284"/>
    <cellStyle name="SAPBEXHLevel0X 3 6 3 4 2 2" xfId="20944"/>
    <cellStyle name="SAPBEXHLevel0X 3 6 3 4 2 2 2" xfId="47358"/>
    <cellStyle name="SAPBEXHLevel0X 3 6 3 4 2 3" xfId="13191"/>
    <cellStyle name="SAPBEXHLevel0X 3 6 3 4 2 3 2" xfId="39611"/>
    <cellStyle name="SAPBEXHLevel0X 3 6 3 4 2 4" xfId="36780"/>
    <cellStyle name="SAPBEXHLevel0X 3 6 3 4 3" xfId="13640"/>
    <cellStyle name="SAPBEXHLevel0X 3 6 3 4 3 2" xfId="40060"/>
    <cellStyle name="SAPBEXHLevel0X 3 6 3 4 4" xfId="27915"/>
    <cellStyle name="SAPBEXHLevel0X 3 6 3 4 4 2" xfId="54329"/>
    <cellStyle name="SAPBEXHLevel0X 3 6 3 4 5" xfId="29518"/>
    <cellStyle name="SAPBEXHLevel0X 3 6 3 5" xfId="3712"/>
    <cellStyle name="SAPBEXHLevel0X 3 6 3 5 2" xfId="14496"/>
    <cellStyle name="SAPBEXHLevel0X 3 6 3 5 2 2" xfId="40916"/>
    <cellStyle name="SAPBEXHLevel0X 3 6 3 5 3" xfId="25290"/>
    <cellStyle name="SAPBEXHLevel0X 3 6 3 5 3 2" xfId="51704"/>
    <cellStyle name="SAPBEXHLevel0X 3 6 3 5 4" xfId="30382"/>
    <cellStyle name="SAPBEXHLevel0X 3 6 3 6" xfId="6051"/>
    <cellStyle name="SAPBEXHLevel0X 3 6 3 6 2" xfId="16802"/>
    <cellStyle name="SAPBEXHLevel0X 3 6 3 6 2 2" xfId="43220"/>
    <cellStyle name="SAPBEXHLevel0X 3 6 3 6 3" xfId="27987"/>
    <cellStyle name="SAPBEXHLevel0X 3 6 3 6 3 2" xfId="54401"/>
    <cellStyle name="SAPBEXHLevel0X 3 6 3 6 4" xfId="32721"/>
    <cellStyle name="SAPBEXHLevel0X 3 6 3 7" xfId="6136"/>
    <cellStyle name="SAPBEXHLevel0X 3 6 3 7 2" xfId="23190"/>
    <cellStyle name="SAPBEXHLevel0X 3 6 3 7 2 2" xfId="49604"/>
    <cellStyle name="SAPBEXHLevel0X 3 6 3 7 3" xfId="32806"/>
    <cellStyle name="SAPBEXHLevel0X 3 6 3 8" xfId="7210"/>
    <cellStyle name="SAPBEXHLevel0X 3 6 3 8 2" xfId="17877"/>
    <cellStyle name="SAPBEXHLevel0X 3 6 3 8 2 2" xfId="44294"/>
    <cellStyle name="SAPBEXHLevel0X 3 6 3 8 3" xfId="22510"/>
    <cellStyle name="SAPBEXHLevel0X 3 6 3 8 3 2" xfId="48924"/>
    <cellStyle name="SAPBEXHLevel0X 3 6 3 8 4" xfId="33880"/>
    <cellStyle name="SAPBEXHLevel0X 3 6 3 9" xfId="7782"/>
    <cellStyle name="SAPBEXHLevel0X 3 6 3 9 2" xfId="18449"/>
    <cellStyle name="SAPBEXHLevel0X 3 6 3 9 2 2" xfId="44864"/>
    <cellStyle name="SAPBEXHLevel0X 3 6 3 9 3" xfId="21986"/>
    <cellStyle name="SAPBEXHLevel0X 3 6 3 9 3 2" xfId="48400"/>
    <cellStyle name="SAPBEXHLevel0X 3 6 3 9 4" xfId="34452"/>
    <cellStyle name="SAPBEXHLevel0X 3 6 4" xfId="1904"/>
    <cellStyle name="SAPBEXHLevel0X 3 6 4 10" xfId="8551"/>
    <cellStyle name="SAPBEXHLevel0X 3 6 4 10 2" xfId="19211"/>
    <cellStyle name="SAPBEXHLevel0X 3 6 4 10 2 2" xfId="45625"/>
    <cellStyle name="SAPBEXHLevel0X 3 6 4 10 3" xfId="12469"/>
    <cellStyle name="SAPBEXHLevel0X 3 6 4 10 3 2" xfId="38890"/>
    <cellStyle name="SAPBEXHLevel0X 3 6 4 10 4" xfId="35047"/>
    <cellStyle name="SAPBEXHLevel0X 3 6 4 11" xfId="11676"/>
    <cellStyle name="SAPBEXHLevel0X 3 6 4 11 2" xfId="38097"/>
    <cellStyle name="SAPBEXHLevel0X 3 6 4 12" xfId="23811"/>
    <cellStyle name="SAPBEXHLevel0X 3 6 4 12 2" xfId="50225"/>
    <cellStyle name="SAPBEXHLevel0X 3 6 4 2" xfId="3881"/>
    <cellStyle name="SAPBEXHLevel0X 3 6 4 2 2" xfId="9197"/>
    <cellStyle name="SAPBEXHLevel0X 3 6 4 2 2 2" xfId="19857"/>
    <cellStyle name="SAPBEXHLevel0X 3 6 4 2 2 2 2" xfId="46271"/>
    <cellStyle name="SAPBEXHLevel0X 3 6 4 2 2 3" xfId="11558"/>
    <cellStyle name="SAPBEXHLevel0X 3 6 4 2 2 3 2" xfId="37979"/>
    <cellStyle name="SAPBEXHLevel0X 3 6 4 2 2 4" xfId="35693"/>
    <cellStyle name="SAPBEXHLevel0X 3 6 4 2 3" xfId="14664"/>
    <cellStyle name="SAPBEXHLevel0X 3 6 4 2 3 2" xfId="41084"/>
    <cellStyle name="SAPBEXHLevel0X 3 6 4 2 4" xfId="24432"/>
    <cellStyle name="SAPBEXHLevel0X 3 6 4 2 4 2" xfId="50846"/>
    <cellStyle name="SAPBEXHLevel0X 3 6 4 2 5" xfId="30551"/>
    <cellStyle name="SAPBEXHLevel0X 3 6 4 3" xfId="4608"/>
    <cellStyle name="SAPBEXHLevel0X 3 6 4 3 2" xfId="10234"/>
    <cellStyle name="SAPBEXHLevel0X 3 6 4 3 2 2" xfId="20894"/>
    <cellStyle name="SAPBEXHLevel0X 3 6 4 3 2 2 2" xfId="47308"/>
    <cellStyle name="SAPBEXHLevel0X 3 6 4 3 2 3" xfId="17694"/>
    <cellStyle name="SAPBEXHLevel0X 3 6 4 3 2 3 2" xfId="44111"/>
    <cellStyle name="SAPBEXHLevel0X 3 6 4 3 2 4" xfId="36730"/>
    <cellStyle name="SAPBEXHLevel0X 3 6 4 3 3" xfId="15386"/>
    <cellStyle name="SAPBEXHLevel0X 3 6 4 3 3 2" xfId="41806"/>
    <cellStyle name="SAPBEXHLevel0X 3 6 4 3 4" xfId="22210"/>
    <cellStyle name="SAPBEXHLevel0X 3 6 4 3 4 2" xfId="48624"/>
    <cellStyle name="SAPBEXHLevel0X 3 6 4 3 5" xfId="31278"/>
    <cellStyle name="SAPBEXHLevel0X 3 6 4 4" xfId="4428"/>
    <cellStyle name="SAPBEXHLevel0X 3 6 4 4 2" xfId="15206"/>
    <cellStyle name="SAPBEXHLevel0X 3 6 4 4 2 2" xfId="41626"/>
    <cellStyle name="SAPBEXHLevel0X 3 6 4 4 3" xfId="24367"/>
    <cellStyle name="SAPBEXHLevel0X 3 6 4 4 3 2" xfId="50781"/>
    <cellStyle name="SAPBEXHLevel0X 3 6 4 4 4" xfId="31098"/>
    <cellStyle name="SAPBEXHLevel0X 3 6 4 5" xfId="5802"/>
    <cellStyle name="SAPBEXHLevel0X 3 6 4 5 2" xfId="16561"/>
    <cellStyle name="SAPBEXHLevel0X 3 6 4 5 2 2" xfId="42979"/>
    <cellStyle name="SAPBEXHLevel0X 3 6 4 5 3" xfId="25628"/>
    <cellStyle name="SAPBEXHLevel0X 3 6 4 5 3 2" xfId="52042"/>
    <cellStyle name="SAPBEXHLevel0X 3 6 4 5 4" xfId="32472"/>
    <cellStyle name="SAPBEXHLevel0X 3 6 4 6" xfId="6405"/>
    <cellStyle name="SAPBEXHLevel0X 3 6 4 6 2" xfId="17141"/>
    <cellStyle name="SAPBEXHLevel0X 3 6 4 6 2 2" xfId="43559"/>
    <cellStyle name="SAPBEXHLevel0X 3 6 4 6 3" xfId="21161"/>
    <cellStyle name="SAPBEXHLevel0X 3 6 4 6 3 2" xfId="47575"/>
    <cellStyle name="SAPBEXHLevel0X 3 6 4 6 4" xfId="33075"/>
    <cellStyle name="SAPBEXHLevel0X 3 6 4 7" xfId="7020"/>
    <cellStyle name="SAPBEXHLevel0X 3 6 4 7 2" xfId="22382"/>
    <cellStyle name="SAPBEXHLevel0X 3 6 4 7 2 2" xfId="48796"/>
    <cellStyle name="SAPBEXHLevel0X 3 6 4 7 3" xfId="33690"/>
    <cellStyle name="SAPBEXHLevel0X 3 6 4 8" xfId="7567"/>
    <cellStyle name="SAPBEXHLevel0X 3 6 4 8 2" xfId="18234"/>
    <cellStyle name="SAPBEXHLevel0X 3 6 4 8 2 2" xfId="44650"/>
    <cellStyle name="SAPBEXHLevel0X 3 6 4 8 3" xfId="22810"/>
    <cellStyle name="SAPBEXHLevel0X 3 6 4 8 3 2" xfId="49224"/>
    <cellStyle name="SAPBEXHLevel0X 3 6 4 8 4" xfId="34237"/>
    <cellStyle name="SAPBEXHLevel0X 3 6 4 9" xfId="7271"/>
    <cellStyle name="SAPBEXHLevel0X 3 6 4 9 2" xfId="17938"/>
    <cellStyle name="SAPBEXHLevel0X 3 6 4 9 2 2" xfId="44355"/>
    <cellStyle name="SAPBEXHLevel0X 3 6 4 9 3" xfId="22829"/>
    <cellStyle name="SAPBEXHLevel0X 3 6 4 9 3 2" xfId="49243"/>
    <cellStyle name="SAPBEXHLevel0X 3 6 4 9 4" xfId="33941"/>
    <cellStyle name="SAPBEXHLevel0X 3 6 5" xfId="2090"/>
    <cellStyle name="SAPBEXHLevel0X 3 6 5 10" xfId="8871"/>
    <cellStyle name="SAPBEXHLevel0X 3 6 5 10 2" xfId="19531"/>
    <cellStyle name="SAPBEXHLevel0X 3 6 5 10 2 2" xfId="45945"/>
    <cellStyle name="SAPBEXHLevel0X 3 6 5 10 3" xfId="25664"/>
    <cellStyle name="SAPBEXHLevel0X 3 6 5 10 3 2" xfId="52078"/>
    <cellStyle name="SAPBEXHLevel0X 3 6 5 10 4" xfId="35367"/>
    <cellStyle name="SAPBEXHLevel0X 3 6 5 11" xfId="11510"/>
    <cellStyle name="SAPBEXHLevel0X 3 6 5 11 2" xfId="37931"/>
    <cellStyle name="SAPBEXHLevel0X 3 6 5 12" xfId="24207"/>
    <cellStyle name="SAPBEXHLevel0X 3 6 5 12 2" xfId="50621"/>
    <cellStyle name="SAPBEXHLevel0X 3 6 5 2" xfId="4055"/>
    <cellStyle name="SAPBEXHLevel0X 3 6 5 2 2" xfId="9853"/>
    <cellStyle name="SAPBEXHLevel0X 3 6 5 2 2 2" xfId="20513"/>
    <cellStyle name="SAPBEXHLevel0X 3 6 5 2 2 2 2" xfId="46927"/>
    <cellStyle name="SAPBEXHLevel0X 3 6 5 2 2 3" xfId="27817"/>
    <cellStyle name="SAPBEXHLevel0X 3 6 5 2 2 3 2" xfId="54231"/>
    <cellStyle name="SAPBEXHLevel0X 3 6 5 2 2 4" xfId="36349"/>
    <cellStyle name="SAPBEXHLevel0X 3 6 5 2 3" xfId="14837"/>
    <cellStyle name="SAPBEXHLevel0X 3 6 5 2 3 2" xfId="41257"/>
    <cellStyle name="SAPBEXHLevel0X 3 6 5 2 4" xfId="23687"/>
    <cellStyle name="SAPBEXHLevel0X 3 6 5 2 4 2" xfId="50101"/>
    <cellStyle name="SAPBEXHLevel0X 3 6 5 2 5" xfId="30725"/>
    <cellStyle name="SAPBEXHLevel0X 3 6 5 3" xfId="4783"/>
    <cellStyle name="SAPBEXHLevel0X 3 6 5 3 2" xfId="9925"/>
    <cellStyle name="SAPBEXHLevel0X 3 6 5 3 2 2" xfId="20585"/>
    <cellStyle name="SAPBEXHLevel0X 3 6 5 3 2 2 2" xfId="46999"/>
    <cellStyle name="SAPBEXHLevel0X 3 6 5 3 2 3" xfId="26362"/>
    <cellStyle name="SAPBEXHLevel0X 3 6 5 3 2 3 2" xfId="52776"/>
    <cellStyle name="SAPBEXHLevel0X 3 6 5 3 2 4" xfId="36421"/>
    <cellStyle name="SAPBEXHLevel0X 3 6 5 3 3" xfId="15560"/>
    <cellStyle name="SAPBEXHLevel0X 3 6 5 3 3 2" xfId="41980"/>
    <cellStyle name="SAPBEXHLevel0X 3 6 5 3 4" xfId="11143"/>
    <cellStyle name="SAPBEXHLevel0X 3 6 5 3 4 2" xfId="37564"/>
    <cellStyle name="SAPBEXHLevel0X 3 6 5 3 5" xfId="31453"/>
    <cellStyle name="SAPBEXHLevel0X 3 6 5 4" xfId="5363"/>
    <cellStyle name="SAPBEXHLevel0X 3 6 5 4 2" xfId="16136"/>
    <cellStyle name="SAPBEXHLevel0X 3 6 5 4 2 2" xfId="42555"/>
    <cellStyle name="SAPBEXHLevel0X 3 6 5 4 3" xfId="23968"/>
    <cellStyle name="SAPBEXHLevel0X 3 6 5 4 3 2" xfId="50382"/>
    <cellStyle name="SAPBEXHLevel0X 3 6 5 4 4" xfId="32033"/>
    <cellStyle name="SAPBEXHLevel0X 3 6 5 5" xfId="5970"/>
    <cellStyle name="SAPBEXHLevel0X 3 6 5 5 2" xfId="16722"/>
    <cellStyle name="SAPBEXHLevel0X 3 6 5 5 2 2" xfId="43140"/>
    <cellStyle name="SAPBEXHLevel0X 3 6 5 5 3" xfId="24805"/>
    <cellStyle name="SAPBEXHLevel0X 3 6 5 5 3 2" xfId="51219"/>
    <cellStyle name="SAPBEXHLevel0X 3 6 5 5 4" xfId="32640"/>
    <cellStyle name="SAPBEXHLevel0X 3 6 5 6" xfId="6570"/>
    <cellStyle name="SAPBEXHLevel0X 3 6 5 6 2" xfId="17295"/>
    <cellStyle name="SAPBEXHLevel0X 3 6 5 6 2 2" xfId="43713"/>
    <cellStyle name="SAPBEXHLevel0X 3 6 5 6 3" xfId="23923"/>
    <cellStyle name="SAPBEXHLevel0X 3 6 5 6 3 2" xfId="50337"/>
    <cellStyle name="SAPBEXHLevel0X 3 6 5 6 4" xfId="33240"/>
    <cellStyle name="SAPBEXHLevel0X 3 6 5 7" xfId="7142"/>
    <cellStyle name="SAPBEXHLevel0X 3 6 5 7 2" xfId="24592"/>
    <cellStyle name="SAPBEXHLevel0X 3 6 5 7 2 2" xfId="51006"/>
    <cellStyle name="SAPBEXHLevel0X 3 6 5 7 3" xfId="33812"/>
    <cellStyle name="SAPBEXHLevel0X 3 6 5 8" xfId="7701"/>
    <cellStyle name="SAPBEXHLevel0X 3 6 5 8 2" xfId="18368"/>
    <cellStyle name="SAPBEXHLevel0X 3 6 5 8 2 2" xfId="44784"/>
    <cellStyle name="SAPBEXHLevel0X 3 6 5 8 3" xfId="24254"/>
    <cellStyle name="SAPBEXHLevel0X 3 6 5 8 3 2" xfId="50668"/>
    <cellStyle name="SAPBEXHLevel0X 3 6 5 8 4" xfId="34371"/>
    <cellStyle name="SAPBEXHLevel0X 3 6 5 9" xfId="7853"/>
    <cellStyle name="SAPBEXHLevel0X 3 6 5 9 2" xfId="18520"/>
    <cellStyle name="SAPBEXHLevel0X 3 6 5 9 2 2" xfId="44935"/>
    <cellStyle name="SAPBEXHLevel0X 3 6 5 9 3" xfId="24278"/>
    <cellStyle name="SAPBEXHLevel0X 3 6 5 9 3 2" xfId="50692"/>
    <cellStyle name="SAPBEXHLevel0X 3 6 5 9 4" xfId="34523"/>
    <cellStyle name="SAPBEXHLevel0X 3 6 6" xfId="1833"/>
    <cellStyle name="SAPBEXHLevel0X 3 6 6 10" xfId="9559"/>
    <cellStyle name="SAPBEXHLevel0X 3 6 6 10 2" xfId="20219"/>
    <cellStyle name="SAPBEXHLevel0X 3 6 6 10 2 2" xfId="46633"/>
    <cellStyle name="SAPBEXHLevel0X 3 6 6 10 3" xfId="11829"/>
    <cellStyle name="SAPBEXHLevel0X 3 6 6 10 3 2" xfId="38250"/>
    <cellStyle name="SAPBEXHLevel0X 3 6 6 10 4" xfId="36055"/>
    <cellStyle name="SAPBEXHLevel0X 3 6 6 11" xfId="11747"/>
    <cellStyle name="SAPBEXHLevel0X 3 6 6 11 2" xfId="38168"/>
    <cellStyle name="SAPBEXHLevel0X 3 6 6 12" xfId="22562"/>
    <cellStyle name="SAPBEXHLevel0X 3 6 6 12 2" xfId="48976"/>
    <cellStyle name="SAPBEXHLevel0X 3 6 6 2" xfId="3810"/>
    <cellStyle name="SAPBEXHLevel0X 3 6 6 2 2" xfId="10695"/>
    <cellStyle name="SAPBEXHLevel0X 3 6 6 2 2 2" xfId="21340"/>
    <cellStyle name="SAPBEXHLevel0X 3 6 6 2 2 2 2" xfId="47754"/>
    <cellStyle name="SAPBEXHLevel0X 3 6 6 2 2 3" xfId="28438"/>
    <cellStyle name="SAPBEXHLevel0X 3 6 6 2 2 3 2" xfId="54852"/>
    <cellStyle name="SAPBEXHLevel0X 3 6 6 2 2 4" xfId="37119"/>
    <cellStyle name="SAPBEXHLevel0X 3 6 6 2 3" xfId="14593"/>
    <cellStyle name="SAPBEXHLevel0X 3 6 6 2 3 2" xfId="41013"/>
    <cellStyle name="SAPBEXHLevel0X 3 6 6 2 4" xfId="26094"/>
    <cellStyle name="SAPBEXHLevel0X 3 6 6 2 4 2" xfId="52508"/>
    <cellStyle name="SAPBEXHLevel0X 3 6 6 2 5" xfId="30480"/>
    <cellStyle name="SAPBEXHLevel0X 3 6 6 3" xfId="4537"/>
    <cellStyle name="SAPBEXHLevel0X 3 6 6 3 2" xfId="15315"/>
    <cellStyle name="SAPBEXHLevel0X 3 6 6 3 2 2" xfId="41735"/>
    <cellStyle name="SAPBEXHLevel0X 3 6 6 3 3" xfId="25001"/>
    <cellStyle name="SAPBEXHLevel0X 3 6 6 3 3 2" xfId="51415"/>
    <cellStyle name="SAPBEXHLevel0X 3 6 6 3 4" xfId="31207"/>
    <cellStyle name="SAPBEXHLevel0X 3 6 6 4" xfId="3186"/>
    <cellStyle name="SAPBEXHLevel0X 3 6 6 4 2" xfId="13976"/>
    <cellStyle name="SAPBEXHLevel0X 3 6 6 4 2 2" xfId="40396"/>
    <cellStyle name="SAPBEXHLevel0X 3 6 6 4 3" xfId="11163"/>
    <cellStyle name="SAPBEXHLevel0X 3 6 6 4 3 2" xfId="37584"/>
    <cellStyle name="SAPBEXHLevel0X 3 6 6 4 4" xfId="29856"/>
    <cellStyle name="SAPBEXHLevel0X 3 6 6 5" xfId="2869"/>
    <cellStyle name="SAPBEXHLevel0X 3 6 6 5 2" xfId="13661"/>
    <cellStyle name="SAPBEXHLevel0X 3 6 6 5 2 2" xfId="40081"/>
    <cellStyle name="SAPBEXHLevel0X 3 6 6 5 3" xfId="23312"/>
    <cellStyle name="SAPBEXHLevel0X 3 6 6 5 3 2" xfId="49726"/>
    <cellStyle name="SAPBEXHLevel0X 3 6 6 5 4" xfId="29539"/>
    <cellStyle name="SAPBEXHLevel0X 3 6 6 6" xfId="5618"/>
    <cellStyle name="SAPBEXHLevel0X 3 6 6 6 2" xfId="16382"/>
    <cellStyle name="SAPBEXHLevel0X 3 6 6 6 2 2" xfId="42800"/>
    <cellStyle name="SAPBEXHLevel0X 3 6 6 6 3" xfId="24255"/>
    <cellStyle name="SAPBEXHLevel0X 3 6 6 6 3 2" xfId="50669"/>
    <cellStyle name="SAPBEXHLevel0X 3 6 6 6 4" xfId="32288"/>
    <cellStyle name="SAPBEXHLevel0X 3 6 6 7" xfId="6218"/>
    <cellStyle name="SAPBEXHLevel0X 3 6 6 7 2" xfId="21977"/>
    <cellStyle name="SAPBEXHLevel0X 3 6 6 7 2 2" xfId="48391"/>
    <cellStyle name="SAPBEXHLevel0X 3 6 6 7 3" xfId="32888"/>
    <cellStyle name="SAPBEXHLevel0X 3 6 6 8" xfId="7496"/>
    <cellStyle name="SAPBEXHLevel0X 3 6 6 8 2" xfId="18163"/>
    <cellStyle name="SAPBEXHLevel0X 3 6 6 8 2 2" xfId="44579"/>
    <cellStyle name="SAPBEXHLevel0X 3 6 6 8 3" xfId="27013"/>
    <cellStyle name="SAPBEXHLevel0X 3 6 6 8 3 2" xfId="53427"/>
    <cellStyle name="SAPBEXHLevel0X 3 6 6 8 4" xfId="34166"/>
    <cellStyle name="SAPBEXHLevel0X 3 6 6 9" xfId="4363"/>
    <cellStyle name="SAPBEXHLevel0X 3 6 6 9 2" xfId="15141"/>
    <cellStyle name="SAPBEXHLevel0X 3 6 6 9 2 2" xfId="41561"/>
    <cellStyle name="SAPBEXHLevel0X 3 6 6 9 3" xfId="24631"/>
    <cellStyle name="SAPBEXHLevel0X 3 6 6 9 3 2" xfId="51045"/>
    <cellStyle name="SAPBEXHLevel0X 3 6 6 9 4" xfId="31033"/>
    <cellStyle name="SAPBEXHLevel0X 3 6 7" xfId="2493"/>
    <cellStyle name="SAPBEXHLevel0X 3 6 7 10" xfId="25024"/>
    <cellStyle name="SAPBEXHLevel0X 3 6 7 10 2" xfId="51438"/>
    <cellStyle name="SAPBEXHLevel0X 3 6 7 2" xfId="4388"/>
    <cellStyle name="SAPBEXHLevel0X 3 6 7 2 2" xfId="15166"/>
    <cellStyle name="SAPBEXHLevel0X 3 6 7 2 2 2" xfId="41586"/>
    <cellStyle name="SAPBEXHLevel0X 3 6 7 2 3" xfId="25373"/>
    <cellStyle name="SAPBEXHLevel0X 3 6 7 2 3 2" xfId="51787"/>
    <cellStyle name="SAPBEXHLevel0X 3 6 7 2 4" xfId="31058"/>
    <cellStyle name="SAPBEXHLevel0X 3 6 7 3" xfId="5121"/>
    <cellStyle name="SAPBEXHLevel0X 3 6 7 3 2" xfId="15898"/>
    <cellStyle name="SAPBEXHLevel0X 3 6 7 3 2 2" xfId="42317"/>
    <cellStyle name="SAPBEXHLevel0X 3 6 7 3 3" xfId="22708"/>
    <cellStyle name="SAPBEXHLevel0X 3 6 7 3 3 2" xfId="49122"/>
    <cellStyle name="SAPBEXHLevel0X 3 6 7 3 4" xfId="31791"/>
    <cellStyle name="SAPBEXHLevel0X 3 6 7 4" xfId="6303"/>
    <cellStyle name="SAPBEXHLevel0X 3 6 7 4 2" xfId="17042"/>
    <cellStyle name="SAPBEXHLevel0X 3 6 7 4 2 2" xfId="43460"/>
    <cellStyle name="SAPBEXHLevel0X 3 6 7 4 3" xfId="23213"/>
    <cellStyle name="SAPBEXHLevel0X 3 6 7 4 3 2" xfId="49627"/>
    <cellStyle name="SAPBEXHLevel0X 3 6 7 4 4" xfId="32973"/>
    <cellStyle name="SAPBEXHLevel0X 3 6 7 5" xfId="6879"/>
    <cellStyle name="SAPBEXHLevel0X 3 6 7 5 2" xfId="17584"/>
    <cellStyle name="SAPBEXHLevel0X 3 6 7 5 2 2" xfId="44001"/>
    <cellStyle name="SAPBEXHLevel0X 3 6 7 5 3" xfId="25739"/>
    <cellStyle name="SAPBEXHLevel0X 3 6 7 5 3 2" xfId="52153"/>
    <cellStyle name="SAPBEXHLevel0X 3 6 7 5 4" xfId="33549"/>
    <cellStyle name="SAPBEXHLevel0X 3 6 7 6" xfId="7403"/>
    <cellStyle name="SAPBEXHLevel0X 3 6 7 6 2" xfId="18070"/>
    <cellStyle name="SAPBEXHLevel0X 3 6 7 6 2 2" xfId="44486"/>
    <cellStyle name="SAPBEXHLevel0X 3 6 7 6 3" xfId="22123"/>
    <cellStyle name="SAPBEXHLevel0X 3 6 7 6 3 2" xfId="48537"/>
    <cellStyle name="SAPBEXHLevel0X 3 6 7 6 4" xfId="34073"/>
    <cellStyle name="SAPBEXHLevel0X 3 6 7 7" xfId="8026"/>
    <cellStyle name="SAPBEXHLevel0X 3 6 7 7 2" xfId="18693"/>
    <cellStyle name="SAPBEXHLevel0X 3 6 7 7 2 2" xfId="45107"/>
    <cellStyle name="SAPBEXHLevel0X 3 6 7 7 3" xfId="12441"/>
    <cellStyle name="SAPBEXHLevel0X 3 6 7 7 3 2" xfId="38862"/>
    <cellStyle name="SAPBEXHLevel0X 3 6 7 7 4" xfId="34630"/>
    <cellStyle name="SAPBEXHLevel0X 3 6 7 8" xfId="13289"/>
    <cellStyle name="SAPBEXHLevel0X 3 6 7 8 2" xfId="39709"/>
    <cellStyle name="SAPBEXHLevel0X 3 6 7 9" xfId="11233"/>
    <cellStyle name="SAPBEXHLevel0X 3 6 7 9 2" xfId="37654"/>
    <cellStyle name="SAPBEXHLevel0X 3 6 8" xfId="3241"/>
    <cellStyle name="SAPBEXHLevel0X 3 6 8 2" xfId="14031"/>
    <cellStyle name="SAPBEXHLevel0X 3 6 8 2 2" xfId="40451"/>
    <cellStyle name="SAPBEXHLevel0X 3 6 8 3" xfId="24437"/>
    <cellStyle name="SAPBEXHLevel0X 3 6 8 3 2" xfId="50851"/>
    <cellStyle name="SAPBEXHLevel0X 3 6 8 4" xfId="29911"/>
    <cellStyle name="SAPBEXHLevel0X 3 6 9" xfId="4739"/>
    <cellStyle name="SAPBEXHLevel0X 3 6 9 2" xfId="15516"/>
    <cellStyle name="SAPBEXHLevel0X 3 6 9 2 2" xfId="41936"/>
    <cellStyle name="SAPBEXHLevel0X 3 6 9 3" xfId="25805"/>
    <cellStyle name="SAPBEXHLevel0X 3 6 9 3 2" xfId="52219"/>
    <cellStyle name="SAPBEXHLevel0X 3 6 9 4" xfId="31409"/>
    <cellStyle name="SAPBEXHLevel0X 3 7" xfId="1217"/>
    <cellStyle name="SAPBEXHLevel0X 3 7 10" xfId="2739"/>
    <cellStyle name="SAPBEXHLevel0X 3 7 10 2" xfId="13531"/>
    <cellStyle name="SAPBEXHLevel0X 3 7 10 2 2" xfId="39951"/>
    <cellStyle name="SAPBEXHLevel0X 3 7 10 3" xfId="24988"/>
    <cellStyle name="SAPBEXHLevel0X 3 7 10 3 2" xfId="51402"/>
    <cellStyle name="SAPBEXHLevel0X 3 7 10 4" xfId="29409"/>
    <cellStyle name="SAPBEXHLevel0X 3 7 11" xfId="6259"/>
    <cellStyle name="SAPBEXHLevel0X 3 7 11 2" xfId="24513"/>
    <cellStyle name="SAPBEXHLevel0X 3 7 11 2 2" xfId="50927"/>
    <cellStyle name="SAPBEXHLevel0X 3 7 11 3" xfId="32929"/>
    <cellStyle name="SAPBEXHLevel0X 3 7 12" xfId="14555"/>
    <cellStyle name="SAPBEXHLevel0X 3 7 12 2" xfId="40975"/>
    <cellStyle name="SAPBEXHLevel0X 3 7 13" xfId="25071"/>
    <cellStyle name="SAPBEXHLevel0X 3 7 13 2" xfId="51485"/>
    <cellStyle name="SAPBEXHLevel0X 3 7 2" xfId="1533"/>
    <cellStyle name="SAPBEXHLevel0X 3 7 2 10" xfId="8425"/>
    <cellStyle name="SAPBEXHLevel0X 3 7 2 10 2" xfId="19085"/>
    <cellStyle name="SAPBEXHLevel0X 3 7 2 10 2 2" xfId="45499"/>
    <cellStyle name="SAPBEXHLevel0X 3 7 2 10 3" xfId="12777"/>
    <cellStyle name="SAPBEXHLevel0X 3 7 2 10 3 2" xfId="39198"/>
    <cellStyle name="SAPBEXHLevel0X 3 7 2 10 4" xfId="34921"/>
    <cellStyle name="SAPBEXHLevel0X 3 7 2 11" xfId="12009"/>
    <cellStyle name="SAPBEXHLevel0X 3 7 2 11 2" xfId="38430"/>
    <cellStyle name="SAPBEXHLevel0X 3 7 2 12" xfId="23758"/>
    <cellStyle name="SAPBEXHLevel0X 3 7 2 12 2" xfId="50172"/>
    <cellStyle name="SAPBEXHLevel0X 3 7 2 2" xfId="3527"/>
    <cellStyle name="SAPBEXHLevel0X 3 7 2 2 2" xfId="8997"/>
    <cellStyle name="SAPBEXHLevel0X 3 7 2 2 2 2" xfId="19657"/>
    <cellStyle name="SAPBEXHLevel0X 3 7 2 2 2 2 2" xfId="46071"/>
    <cellStyle name="SAPBEXHLevel0X 3 7 2 2 2 3" xfId="12705"/>
    <cellStyle name="SAPBEXHLevel0X 3 7 2 2 2 3 2" xfId="39126"/>
    <cellStyle name="SAPBEXHLevel0X 3 7 2 2 2 4" xfId="35493"/>
    <cellStyle name="SAPBEXHLevel0X 3 7 2 2 3" xfId="10412"/>
    <cellStyle name="SAPBEXHLevel0X 3 7 2 2 3 2" xfId="21072"/>
    <cellStyle name="SAPBEXHLevel0X 3 7 2 2 3 2 2" xfId="47486"/>
    <cellStyle name="SAPBEXHLevel0X 3 7 2 2 3 3" xfId="28337"/>
    <cellStyle name="SAPBEXHLevel0X 3 7 2 2 3 3 2" xfId="54751"/>
    <cellStyle name="SAPBEXHLevel0X 3 7 2 2 3 4" xfId="36908"/>
    <cellStyle name="SAPBEXHLevel0X 3 7 2 2 4" xfId="8738"/>
    <cellStyle name="SAPBEXHLevel0X 3 7 2 2 4 2" xfId="19398"/>
    <cellStyle name="SAPBEXHLevel0X 3 7 2 2 4 2 2" xfId="45812"/>
    <cellStyle name="SAPBEXHLevel0X 3 7 2 2 4 3" xfId="27091"/>
    <cellStyle name="SAPBEXHLevel0X 3 7 2 2 4 3 2" xfId="53505"/>
    <cellStyle name="SAPBEXHLevel0X 3 7 2 2 4 4" xfId="35234"/>
    <cellStyle name="SAPBEXHLevel0X 3 7 2 2 5" xfId="14312"/>
    <cellStyle name="SAPBEXHLevel0X 3 7 2 2 5 2" xfId="40732"/>
    <cellStyle name="SAPBEXHLevel0X 3 7 2 2 6" xfId="22089"/>
    <cellStyle name="SAPBEXHLevel0X 3 7 2 2 6 2" xfId="48503"/>
    <cellStyle name="SAPBEXHLevel0X 3 7 2 2 7" xfId="30197"/>
    <cellStyle name="SAPBEXHLevel0X 3 7 2 3" xfId="4142"/>
    <cellStyle name="SAPBEXHLevel0X 3 7 2 3 2" xfId="9355"/>
    <cellStyle name="SAPBEXHLevel0X 3 7 2 3 2 2" xfId="20015"/>
    <cellStyle name="SAPBEXHLevel0X 3 7 2 3 2 2 2" xfId="46429"/>
    <cellStyle name="SAPBEXHLevel0X 3 7 2 3 2 3" xfId="11570"/>
    <cellStyle name="SAPBEXHLevel0X 3 7 2 3 2 3 2" xfId="37991"/>
    <cellStyle name="SAPBEXHLevel0X 3 7 2 3 2 4" xfId="35851"/>
    <cellStyle name="SAPBEXHLevel0X 3 7 2 3 3" xfId="14924"/>
    <cellStyle name="SAPBEXHLevel0X 3 7 2 3 3 2" xfId="41344"/>
    <cellStyle name="SAPBEXHLevel0X 3 7 2 3 4" xfId="23855"/>
    <cellStyle name="SAPBEXHLevel0X 3 7 2 3 4 2" xfId="50269"/>
    <cellStyle name="SAPBEXHLevel0X 3 7 2 3 5" xfId="30812"/>
    <cellStyle name="SAPBEXHLevel0X 3 7 2 4" xfId="2611"/>
    <cellStyle name="SAPBEXHLevel0X 3 7 2 4 2" xfId="10160"/>
    <cellStyle name="SAPBEXHLevel0X 3 7 2 4 2 2" xfId="20820"/>
    <cellStyle name="SAPBEXHLevel0X 3 7 2 4 2 2 2" xfId="47234"/>
    <cellStyle name="SAPBEXHLevel0X 3 7 2 4 2 3" xfId="16073"/>
    <cellStyle name="SAPBEXHLevel0X 3 7 2 4 2 3 2" xfId="42492"/>
    <cellStyle name="SAPBEXHLevel0X 3 7 2 4 2 4" xfId="36656"/>
    <cellStyle name="SAPBEXHLevel0X 3 7 2 4 3" xfId="13403"/>
    <cellStyle name="SAPBEXHLevel0X 3 7 2 4 3 2" xfId="39823"/>
    <cellStyle name="SAPBEXHLevel0X 3 7 2 4 4" xfId="22559"/>
    <cellStyle name="SAPBEXHLevel0X 3 7 2 4 4 2" xfId="48973"/>
    <cellStyle name="SAPBEXHLevel0X 3 7 2 4 5" xfId="29281"/>
    <cellStyle name="SAPBEXHLevel0X 3 7 2 5" xfId="5645"/>
    <cellStyle name="SAPBEXHLevel0X 3 7 2 5 2" xfId="16409"/>
    <cellStyle name="SAPBEXHLevel0X 3 7 2 5 2 2" xfId="42827"/>
    <cellStyle name="SAPBEXHLevel0X 3 7 2 5 3" xfId="22837"/>
    <cellStyle name="SAPBEXHLevel0X 3 7 2 5 3 2" xfId="49251"/>
    <cellStyle name="SAPBEXHLevel0X 3 7 2 5 4" xfId="32315"/>
    <cellStyle name="SAPBEXHLevel0X 3 7 2 6" xfId="5875"/>
    <cellStyle name="SAPBEXHLevel0X 3 7 2 6 2" xfId="16630"/>
    <cellStyle name="SAPBEXHLevel0X 3 7 2 6 2 2" xfId="43048"/>
    <cellStyle name="SAPBEXHLevel0X 3 7 2 6 3" xfId="25080"/>
    <cellStyle name="SAPBEXHLevel0X 3 7 2 6 3 2" xfId="51494"/>
    <cellStyle name="SAPBEXHLevel0X 3 7 2 6 4" xfId="32545"/>
    <cellStyle name="SAPBEXHLevel0X 3 7 2 7" xfId="6808"/>
    <cellStyle name="SAPBEXHLevel0X 3 7 2 7 2" xfId="25745"/>
    <cellStyle name="SAPBEXHLevel0X 3 7 2 7 2 2" xfId="52159"/>
    <cellStyle name="SAPBEXHLevel0X 3 7 2 7 3" xfId="33478"/>
    <cellStyle name="SAPBEXHLevel0X 3 7 2 8" xfId="6692"/>
    <cellStyle name="SAPBEXHLevel0X 3 7 2 8 2" xfId="17404"/>
    <cellStyle name="SAPBEXHLevel0X 3 7 2 8 2 2" xfId="43822"/>
    <cellStyle name="SAPBEXHLevel0X 3 7 2 8 3" xfId="23547"/>
    <cellStyle name="SAPBEXHLevel0X 3 7 2 8 3 2" xfId="49961"/>
    <cellStyle name="SAPBEXHLevel0X 3 7 2 8 4" xfId="33362"/>
    <cellStyle name="SAPBEXHLevel0X 3 7 2 9" xfId="7099"/>
    <cellStyle name="SAPBEXHLevel0X 3 7 2 9 2" xfId="17787"/>
    <cellStyle name="SAPBEXHLevel0X 3 7 2 9 2 2" xfId="44204"/>
    <cellStyle name="SAPBEXHLevel0X 3 7 2 9 3" xfId="22339"/>
    <cellStyle name="SAPBEXHLevel0X 3 7 2 9 3 2" xfId="48753"/>
    <cellStyle name="SAPBEXHLevel0X 3 7 2 9 4" xfId="33769"/>
    <cellStyle name="SAPBEXHLevel0X 3 7 3" xfId="1646"/>
    <cellStyle name="SAPBEXHLevel0X 3 7 3 10" xfId="8325"/>
    <cellStyle name="SAPBEXHLevel0X 3 7 3 10 2" xfId="18985"/>
    <cellStyle name="SAPBEXHLevel0X 3 7 3 10 2 2" xfId="45399"/>
    <cellStyle name="SAPBEXHLevel0X 3 7 3 10 3" xfId="12177"/>
    <cellStyle name="SAPBEXHLevel0X 3 7 3 10 3 2" xfId="38598"/>
    <cellStyle name="SAPBEXHLevel0X 3 7 3 10 4" xfId="34821"/>
    <cellStyle name="SAPBEXHLevel0X 3 7 3 11" xfId="11917"/>
    <cellStyle name="SAPBEXHLevel0X 3 7 3 11 2" xfId="38338"/>
    <cellStyle name="SAPBEXHLevel0X 3 7 3 12" xfId="23138"/>
    <cellStyle name="SAPBEXHLevel0X 3 7 3 12 2" xfId="49552"/>
    <cellStyle name="SAPBEXHLevel0X 3 7 3 2" xfId="3639"/>
    <cellStyle name="SAPBEXHLevel0X 3 7 3 2 2" xfId="9097"/>
    <cellStyle name="SAPBEXHLevel0X 3 7 3 2 2 2" xfId="19757"/>
    <cellStyle name="SAPBEXHLevel0X 3 7 3 2 2 2 2" xfId="46171"/>
    <cellStyle name="SAPBEXHLevel0X 3 7 3 2 2 3" xfId="27379"/>
    <cellStyle name="SAPBEXHLevel0X 3 7 3 2 2 3 2" xfId="53793"/>
    <cellStyle name="SAPBEXHLevel0X 3 7 3 2 2 4" xfId="35593"/>
    <cellStyle name="SAPBEXHLevel0X 3 7 3 2 3" xfId="10226"/>
    <cellStyle name="SAPBEXHLevel0X 3 7 3 2 3 2" xfId="20886"/>
    <cellStyle name="SAPBEXHLevel0X 3 7 3 2 3 2 2" xfId="47300"/>
    <cellStyle name="SAPBEXHLevel0X 3 7 3 2 3 3" xfId="16902"/>
    <cellStyle name="SAPBEXHLevel0X 3 7 3 2 3 3 2" xfId="43320"/>
    <cellStyle name="SAPBEXHLevel0X 3 7 3 2 3 4" xfId="36722"/>
    <cellStyle name="SAPBEXHLevel0X 3 7 3 2 4" xfId="8626"/>
    <cellStyle name="SAPBEXHLevel0X 3 7 3 2 4 2" xfId="19286"/>
    <cellStyle name="SAPBEXHLevel0X 3 7 3 2 4 2 2" xfId="45700"/>
    <cellStyle name="SAPBEXHLevel0X 3 7 3 2 4 3" xfId="13407"/>
    <cellStyle name="SAPBEXHLevel0X 3 7 3 2 4 3 2" xfId="39827"/>
    <cellStyle name="SAPBEXHLevel0X 3 7 3 2 4 4" xfId="35122"/>
    <cellStyle name="SAPBEXHLevel0X 3 7 3 2 5" xfId="14424"/>
    <cellStyle name="SAPBEXHLevel0X 3 7 3 2 5 2" xfId="40844"/>
    <cellStyle name="SAPBEXHLevel0X 3 7 3 2 6" xfId="28026"/>
    <cellStyle name="SAPBEXHLevel0X 3 7 3 2 6 2" xfId="54440"/>
    <cellStyle name="SAPBEXHLevel0X 3 7 3 2 7" xfId="30309"/>
    <cellStyle name="SAPBEXHLevel0X 3 7 3 3" xfId="4126"/>
    <cellStyle name="SAPBEXHLevel0X 3 7 3 3 2" xfId="9466"/>
    <cellStyle name="SAPBEXHLevel0X 3 7 3 3 2 2" xfId="20126"/>
    <cellStyle name="SAPBEXHLevel0X 3 7 3 3 2 2 2" xfId="46540"/>
    <cellStyle name="SAPBEXHLevel0X 3 7 3 3 2 3" xfId="25937"/>
    <cellStyle name="SAPBEXHLevel0X 3 7 3 3 2 3 2" xfId="52351"/>
    <cellStyle name="SAPBEXHLevel0X 3 7 3 3 2 4" xfId="35962"/>
    <cellStyle name="SAPBEXHLevel0X 3 7 3 3 3" xfId="14908"/>
    <cellStyle name="SAPBEXHLevel0X 3 7 3 3 3 2" xfId="41328"/>
    <cellStyle name="SAPBEXHLevel0X 3 7 3 3 4" xfId="23115"/>
    <cellStyle name="SAPBEXHLevel0X 3 7 3 3 4 2" xfId="49529"/>
    <cellStyle name="SAPBEXHLevel0X 3 7 3 3 5" xfId="30796"/>
    <cellStyle name="SAPBEXHLevel0X 3 7 3 4" xfId="3307"/>
    <cellStyle name="SAPBEXHLevel0X 3 7 3 4 2" xfId="10029"/>
    <cellStyle name="SAPBEXHLevel0X 3 7 3 4 2 2" xfId="20689"/>
    <cellStyle name="SAPBEXHLevel0X 3 7 3 4 2 2 2" xfId="47103"/>
    <cellStyle name="SAPBEXHLevel0X 3 7 3 4 2 3" xfId="27813"/>
    <cellStyle name="SAPBEXHLevel0X 3 7 3 4 2 3 2" xfId="54227"/>
    <cellStyle name="SAPBEXHLevel0X 3 7 3 4 2 4" xfId="36525"/>
    <cellStyle name="SAPBEXHLevel0X 3 7 3 4 3" xfId="14097"/>
    <cellStyle name="SAPBEXHLevel0X 3 7 3 4 3 2" xfId="40517"/>
    <cellStyle name="SAPBEXHLevel0X 3 7 3 4 4" xfId="22735"/>
    <cellStyle name="SAPBEXHLevel0X 3 7 3 4 4 2" xfId="49149"/>
    <cellStyle name="SAPBEXHLevel0X 3 7 3 4 5" xfId="29977"/>
    <cellStyle name="SAPBEXHLevel0X 3 7 3 5" xfId="5453"/>
    <cellStyle name="SAPBEXHLevel0X 3 7 3 5 2" xfId="16226"/>
    <cellStyle name="SAPBEXHLevel0X 3 7 3 5 2 2" xfId="42645"/>
    <cellStyle name="SAPBEXHLevel0X 3 7 3 5 3" xfId="22519"/>
    <cellStyle name="SAPBEXHLevel0X 3 7 3 5 3 2" xfId="48933"/>
    <cellStyle name="SAPBEXHLevel0X 3 7 3 5 4" xfId="32123"/>
    <cellStyle name="SAPBEXHLevel0X 3 7 3 6" xfId="5524"/>
    <cellStyle name="SAPBEXHLevel0X 3 7 3 6 2" xfId="16295"/>
    <cellStyle name="SAPBEXHLevel0X 3 7 3 6 2 2" xfId="42714"/>
    <cellStyle name="SAPBEXHLevel0X 3 7 3 6 3" xfId="24941"/>
    <cellStyle name="SAPBEXHLevel0X 3 7 3 6 3 2" xfId="51355"/>
    <cellStyle name="SAPBEXHLevel0X 3 7 3 6 4" xfId="32194"/>
    <cellStyle name="SAPBEXHLevel0X 3 7 3 7" xfId="6135"/>
    <cellStyle name="SAPBEXHLevel0X 3 7 3 7 2" xfId="22813"/>
    <cellStyle name="SAPBEXHLevel0X 3 7 3 7 2 2" xfId="49227"/>
    <cellStyle name="SAPBEXHLevel0X 3 7 3 7 3" xfId="32805"/>
    <cellStyle name="SAPBEXHLevel0X 3 7 3 8" xfId="5910"/>
    <cellStyle name="SAPBEXHLevel0X 3 7 3 8 2" xfId="16662"/>
    <cellStyle name="SAPBEXHLevel0X 3 7 3 8 2 2" xfId="43080"/>
    <cellStyle name="SAPBEXHLevel0X 3 7 3 8 3" xfId="23782"/>
    <cellStyle name="SAPBEXHLevel0X 3 7 3 8 3 2" xfId="50196"/>
    <cellStyle name="SAPBEXHLevel0X 3 7 3 8 4" xfId="32580"/>
    <cellStyle name="SAPBEXHLevel0X 3 7 3 9" xfId="5598"/>
    <cellStyle name="SAPBEXHLevel0X 3 7 3 9 2" xfId="16365"/>
    <cellStyle name="SAPBEXHLevel0X 3 7 3 9 2 2" xfId="42784"/>
    <cellStyle name="SAPBEXHLevel0X 3 7 3 9 3" xfId="22517"/>
    <cellStyle name="SAPBEXHLevel0X 3 7 3 9 3 2" xfId="48931"/>
    <cellStyle name="SAPBEXHLevel0X 3 7 3 9 4" xfId="32268"/>
    <cellStyle name="SAPBEXHLevel0X 3 7 4" xfId="1905"/>
    <cellStyle name="SAPBEXHLevel0X 3 7 4 10" xfId="8552"/>
    <cellStyle name="SAPBEXHLevel0X 3 7 4 10 2" xfId="19212"/>
    <cellStyle name="SAPBEXHLevel0X 3 7 4 10 2 2" xfId="45626"/>
    <cellStyle name="SAPBEXHLevel0X 3 7 4 10 3" xfId="15864"/>
    <cellStyle name="SAPBEXHLevel0X 3 7 4 10 3 2" xfId="42283"/>
    <cellStyle name="SAPBEXHLevel0X 3 7 4 10 4" xfId="35048"/>
    <cellStyle name="SAPBEXHLevel0X 3 7 4 11" xfId="11675"/>
    <cellStyle name="SAPBEXHLevel0X 3 7 4 11 2" xfId="38096"/>
    <cellStyle name="SAPBEXHLevel0X 3 7 4 12" xfId="24597"/>
    <cellStyle name="SAPBEXHLevel0X 3 7 4 12 2" xfId="51011"/>
    <cellStyle name="SAPBEXHLevel0X 3 7 4 2" xfId="3882"/>
    <cellStyle name="SAPBEXHLevel0X 3 7 4 2 2" xfId="9196"/>
    <cellStyle name="SAPBEXHLevel0X 3 7 4 2 2 2" xfId="19856"/>
    <cellStyle name="SAPBEXHLevel0X 3 7 4 2 2 2 2" xfId="46270"/>
    <cellStyle name="SAPBEXHLevel0X 3 7 4 2 2 3" xfId="26785"/>
    <cellStyle name="SAPBEXHLevel0X 3 7 4 2 2 3 2" xfId="53199"/>
    <cellStyle name="SAPBEXHLevel0X 3 7 4 2 2 4" xfId="35692"/>
    <cellStyle name="SAPBEXHLevel0X 3 7 4 2 3" xfId="14665"/>
    <cellStyle name="SAPBEXHLevel0X 3 7 4 2 3 2" xfId="41085"/>
    <cellStyle name="SAPBEXHLevel0X 3 7 4 2 4" xfId="24364"/>
    <cellStyle name="SAPBEXHLevel0X 3 7 4 2 4 2" xfId="50778"/>
    <cellStyle name="SAPBEXHLevel0X 3 7 4 2 5" xfId="30552"/>
    <cellStyle name="SAPBEXHLevel0X 3 7 4 3" xfId="4609"/>
    <cellStyle name="SAPBEXHLevel0X 3 7 4 3 2" xfId="10176"/>
    <cellStyle name="SAPBEXHLevel0X 3 7 4 3 2 2" xfId="20836"/>
    <cellStyle name="SAPBEXHLevel0X 3 7 4 3 2 2 2" xfId="47250"/>
    <cellStyle name="SAPBEXHLevel0X 3 7 4 3 2 3" xfId="13954"/>
    <cellStyle name="SAPBEXHLevel0X 3 7 4 3 2 3 2" xfId="40374"/>
    <cellStyle name="SAPBEXHLevel0X 3 7 4 3 2 4" xfId="36672"/>
    <cellStyle name="SAPBEXHLevel0X 3 7 4 3 3" xfId="15387"/>
    <cellStyle name="SAPBEXHLevel0X 3 7 4 3 3 2" xfId="41807"/>
    <cellStyle name="SAPBEXHLevel0X 3 7 4 3 4" xfId="27485"/>
    <cellStyle name="SAPBEXHLevel0X 3 7 4 3 4 2" xfId="53899"/>
    <cellStyle name="SAPBEXHLevel0X 3 7 4 3 5" xfId="31279"/>
    <cellStyle name="SAPBEXHLevel0X 3 7 4 4" xfId="4843"/>
    <cellStyle name="SAPBEXHLevel0X 3 7 4 4 2" xfId="15620"/>
    <cellStyle name="SAPBEXHLevel0X 3 7 4 4 2 2" xfId="42040"/>
    <cellStyle name="SAPBEXHLevel0X 3 7 4 4 3" xfId="25548"/>
    <cellStyle name="SAPBEXHLevel0X 3 7 4 4 3 2" xfId="51962"/>
    <cellStyle name="SAPBEXHLevel0X 3 7 4 4 4" xfId="31513"/>
    <cellStyle name="SAPBEXHLevel0X 3 7 4 5" xfId="5803"/>
    <cellStyle name="SAPBEXHLevel0X 3 7 4 5 2" xfId="16562"/>
    <cellStyle name="SAPBEXHLevel0X 3 7 4 5 2 2" xfId="42980"/>
    <cellStyle name="SAPBEXHLevel0X 3 7 4 5 3" xfId="25477"/>
    <cellStyle name="SAPBEXHLevel0X 3 7 4 5 3 2" xfId="51891"/>
    <cellStyle name="SAPBEXHLevel0X 3 7 4 5 4" xfId="32473"/>
    <cellStyle name="SAPBEXHLevel0X 3 7 4 6" xfId="6406"/>
    <cellStyle name="SAPBEXHLevel0X 3 7 4 6 2" xfId="17142"/>
    <cellStyle name="SAPBEXHLevel0X 3 7 4 6 2 2" xfId="43560"/>
    <cellStyle name="SAPBEXHLevel0X 3 7 4 6 3" xfId="22816"/>
    <cellStyle name="SAPBEXHLevel0X 3 7 4 6 3 2" xfId="49230"/>
    <cellStyle name="SAPBEXHLevel0X 3 7 4 6 4" xfId="33076"/>
    <cellStyle name="SAPBEXHLevel0X 3 7 4 7" xfId="7021"/>
    <cellStyle name="SAPBEXHLevel0X 3 7 4 7 2" xfId="12074"/>
    <cellStyle name="SAPBEXHLevel0X 3 7 4 7 2 2" xfId="38495"/>
    <cellStyle name="SAPBEXHLevel0X 3 7 4 7 3" xfId="33691"/>
    <cellStyle name="SAPBEXHLevel0X 3 7 4 8" xfId="7568"/>
    <cellStyle name="SAPBEXHLevel0X 3 7 4 8 2" xfId="18235"/>
    <cellStyle name="SAPBEXHLevel0X 3 7 4 8 2 2" xfId="44651"/>
    <cellStyle name="SAPBEXHLevel0X 3 7 4 8 3" xfId="24006"/>
    <cellStyle name="SAPBEXHLevel0X 3 7 4 8 3 2" xfId="50420"/>
    <cellStyle name="SAPBEXHLevel0X 3 7 4 8 4" xfId="34238"/>
    <cellStyle name="SAPBEXHLevel0X 3 7 4 9" xfId="3313"/>
    <cellStyle name="SAPBEXHLevel0X 3 7 4 9 2" xfId="14103"/>
    <cellStyle name="SAPBEXHLevel0X 3 7 4 9 2 2" xfId="40523"/>
    <cellStyle name="SAPBEXHLevel0X 3 7 4 9 3" xfId="21927"/>
    <cellStyle name="SAPBEXHLevel0X 3 7 4 9 3 2" xfId="48341"/>
    <cellStyle name="SAPBEXHLevel0X 3 7 4 9 4" xfId="29983"/>
    <cellStyle name="SAPBEXHLevel0X 3 7 5" xfId="2091"/>
    <cellStyle name="SAPBEXHLevel0X 3 7 5 10" xfId="8870"/>
    <cellStyle name="SAPBEXHLevel0X 3 7 5 10 2" xfId="19530"/>
    <cellStyle name="SAPBEXHLevel0X 3 7 5 10 2 2" xfId="45944"/>
    <cellStyle name="SAPBEXHLevel0X 3 7 5 10 3" xfId="26127"/>
    <cellStyle name="SAPBEXHLevel0X 3 7 5 10 3 2" xfId="52541"/>
    <cellStyle name="SAPBEXHLevel0X 3 7 5 10 4" xfId="35366"/>
    <cellStyle name="SAPBEXHLevel0X 3 7 5 11" xfId="11509"/>
    <cellStyle name="SAPBEXHLevel0X 3 7 5 11 2" xfId="37930"/>
    <cellStyle name="SAPBEXHLevel0X 3 7 5 12" xfId="23746"/>
    <cellStyle name="SAPBEXHLevel0X 3 7 5 12 2" xfId="50160"/>
    <cellStyle name="SAPBEXHLevel0X 3 7 5 2" xfId="4056"/>
    <cellStyle name="SAPBEXHLevel0X 3 7 5 2 2" xfId="9852"/>
    <cellStyle name="SAPBEXHLevel0X 3 7 5 2 2 2" xfId="20512"/>
    <cellStyle name="SAPBEXHLevel0X 3 7 5 2 2 2 2" xfId="46926"/>
    <cellStyle name="SAPBEXHLevel0X 3 7 5 2 2 3" xfId="27762"/>
    <cellStyle name="SAPBEXHLevel0X 3 7 5 2 2 3 2" xfId="54176"/>
    <cellStyle name="SAPBEXHLevel0X 3 7 5 2 2 4" xfId="36348"/>
    <cellStyle name="SAPBEXHLevel0X 3 7 5 2 3" xfId="14838"/>
    <cellStyle name="SAPBEXHLevel0X 3 7 5 2 3 2" xfId="41258"/>
    <cellStyle name="SAPBEXHLevel0X 3 7 5 2 4" xfId="23116"/>
    <cellStyle name="SAPBEXHLevel0X 3 7 5 2 4 2" xfId="49530"/>
    <cellStyle name="SAPBEXHLevel0X 3 7 5 2 5" xfId="30726"/>
    <cellStyle name="SAPBEXHLevel0X 3 7 5 3" xfId="4784"/>
    <cellStyle name="SAPBEXHLevel0X 3 7 5 3 2" xfId="10404"/>
    <cellStyle name="SAPBEXHLevel0X 3 7 5 3 2 2" xfId="21064"/>
    <cellStyle name="SAPBEXHLevel0X 3 7 5 3 2 2 2" xfId="47478"/>
    <cellStyle name="SAPBEXHLevel0X 3 7 5 3 2 3" xfId="28329"/>
    <cellStyle name="SAPBEXHLevel0X 3 7 5 3 2 3 2" xfId="54743"/>
    <cellStyle name="SAPBEXHLevel0X 3 7 5 3 2 4" xfId="36900"/>
    <cellStyle name="SAPBEXHLevel0X 3 7 5 3 3" xfId="15561"/>
    <cellStyle name="SAPBEXHLevel0X 3 7 5 3 3 2" xfId="41981"/>
    <cellStyle name="SAPBEXHLevel0X 3 7 5 3 4" xfId="26964"/>
    <cellStyle name="SAPBEXHLevel0X 3 7 5 3 4 2" xfId="53378"/>
    <cellStyle name="SAPBEXHLevel0X 3 7 5 3 5" xfId="31454"/>
    <cellStyle name="SAPBEXHLevel0X 3 7 5 4" xfId="5364"/>
    <cellStyle name="SAPBEXHLevel0X 3 7 5 4 2" xfId="16137"/>
    <cellStyle name="SAPBEXHLevel0X 3 7 5 4 2 2" xfId="42556"/>
    <cellStyle name="SAPBEXHLevel0X 3 7 5 4 3" xfId="27980"/>
    <cellStyle name="SAPBEXHLevel0X 3 7 5 4 3 2" xfId="54394"/>
    <cellStyle name="SAPBEXHLevel0X 3 7 5 4 4" xfId="32034"/>
    <cellStyle name="SAPBEXHLevel0X 3 7 5 5" xfId="5971"/>
    <cellStyle name="SAPBEXHLevel0X 3 7 5 5 2" xfId="16723"/>
    <cellStyle name="SAPBEXHLevel0X 3 7 5 5 2 2" xfId="43141"/>
    <cellStyle name="SAPBEXHLevel0X 3 7 5 5 3" xfId="23959"/>
    <cellStyle name="SAPBEXHLevel0X 3 7 5 5 3 2" xfId="50373"/>
    <cellStyle name="SAPBEXHLevel0X 3 7 5 5 4" xfId="32641"/>
    <cellStyle name="SAPBEXHLevel0X 3 7 5 6" xfId="6571"/>
    <cellStyle name="SAPBEXHLevel0X 3 7 5 6 2" xfId="17296"/>
    <cellStyle name="SAPBEXHLevel0X 3 7 5 6 2 2" xfId="43714"/>
    <cellStyle name="SAPBEXHLevel0X 3 7 5 6 3" xfId="22080"/>
    <cellStyle name="SAPBEXHLevel0X 3 7 5 6 3 2" xfId="48494"/>
    <cellStyle name="SAPBEXHLevel0X 3 7 5 6 4" xfId="33241"/>
    <cellStyle name="SAPBEXHLevel0X 3 7 5 7" xfId="7143"/>
    <cellStyle name="SAPBEXHLevel0X 3 7 5 7 2" xfId="24152"/>
    <cellStyle name="SAPBEXHLevel0X 3 7 5 7 2 2" xfId="50566"/>
    <cellStyle name="SAPBEXHLevel0X 3 7 5 7 3" xfId="33813"/>
    <cellStyle name="SAPBEXHLevel0X 3 7 5 8" xfId="7702"/>
    <cellStyle name="SAPBEXHLevel0X 3 7 5 8 2" xfId="18369"/>
    <cellStyle name="SAPBEXHLevel0X 3 7 5 8 2 2" xfId="44785"/>
    <cellStyle name="SAPBEXHLevel0X 3 7 5 8 3" xfId="27093"/>
    <cellStyle name="SAPBEXHLevel0X 3 7 5 8 3 2" xfId="53507"/>
    <cellStyle name="SAPBEXHLevel0X 3 7 5 8 4" xfId="34372"/>
    <cellStyle name="SAPBEXHLevel0X 3 7 5 9" xfId="7854"/>
    <cellStyle name="SAPBEXHLevel0X 3 7 5 9 2" xfId="18521"/>
    <cellStyle name="SAPBEXHLevel0X 3 7 5 9 2 2" xfId="44936"/>
    <cellStyle name="SAPBEXHLevel0X 3 7 5 9 3" xfId="24584"/>
    <cellStyle name="SAPBEXHLevel0X 3 7 5 9 3 2" xfId="50998"/>
    <cellStyle name="SAPBEXHLevel0X 3 7 5 9 4" xfId="34524"/>
    <cellStyle name="SAPBEXHLevel0X 3 7 6" xfId="1834"/>
    <cellStyle name="SAPBEXHLevel0X 3 7 6 10" xfId="9558"/>
    <cellStyle name="SAPBEXHLevel0X 3 7 6 10 2" xfId="20218"/>
    <cellStyle name="SAPBEXHLevel0X 3 7 6 10 2 2" xfId="46632"/>
    <cellStyle name="SAPBEXHLevel0X 3 7 6 10 3" xfId="27844"/>
    <cellStyle name="SAPBEXHLevel0X 3 7 6 10 3 2" xfId="54258"/>
    <cellStyle name="SAPBEXHLevel0X 3 7 6 10 4" xfId="36054"/>
    <cellStyle name="SAPBEXHLevel0X 3 7 6 11" xfId="11746"/>
    <cellStyle name="SAPBEXHLevel0X 3 7 6 11 2" xfId="38167"/>
    <cellStyle name="SAPBEXHLevel0X 3 7 6 12" xfId="26220"/>
    <cellStyle name="SAPBEXHLevel0X 3 7 6 12 2" xfId="52634"/>
    <cellStyle name="SAPBEXHLevel0X 3 7 6 2" xfId="3811"/>
    <cellStyle name="SAPBEXHLevel0X 3 7 6 2 2" xfId="10694"/>
    <cellStyle name="SAPBEXHLevel0X 3 7 6 2 2 2" xfId="21339"/>
    <cellStyle name="SAPBEXHLevel0X 3 7 6 2 2 2 2" xfId="47753"/>
    <cellStyle name="SAPBEXHLevel0X 3 7 6 2 2 3" xfId="28437"/>
    <cellStyle name="SAPBEXHLevel0X 3 7 6 2 2 3 2" xfId="54851"/>
    <cellStyle name="SAPBEXHLevel0X 3 7 6 2 2 4" xfId="37118"/>
    <cellStyle name="SAPBEXHLevel0X 3 7 6 2 3" xfId="14594"/>
    <cellStyle name="SAPBEXHLevel0X 3 7 6 2 3 2" xfId="41014"/>
    <cellStyle name="SAPBEXHLevel0X 3 7 6 2 4" xfId="25660"/>
    <cellStyle name="SAPBEXHLevel0X 3 7 6 2 4 2" xfId="52074"/>
    <cellStyle name="SAPBEXHLevel0X 3 7 6 2 5" xfId="30481"/>
    <cellStyle name="SAPBEXHLevel0X 3 7 6 3" xfId="4538"/>
    <cellStyle name="SAPBEXHLevel0X 3 7 6 3 2" xfId="15316"/>
    <cellStyle name="SAPBEXHLevel0X 3 7 6 3 2 2" xfId="41736"/>
    <cellStyle name="SAPBEXHLevel0X 3 7 6 3 3" xfId="24548"/>
    <cellStyle name="SAPBEXHLevel0X 3 7 6 3 3 2" xfId="50962"/>
    <cellStyle name="SAPBEXHLevel0X 3 7 6 3 4" xfId="31208"/>
    <cellStyle name="SAPBEXHLevel0X 3 7 6 4" xfId="3187"/>
    <cellStyle name="SAPBEXHLevel0X 3 7 6 4 2" xfId="13977"/>
    <cellStyle name="SAPBEXHLevel0X 3 7 6 4 2 2" xfId="40397"/>
    <cellStyle name="SAPBEXHLevel0X 3 7 6 4 3" xfId="24057"/>
    <cellStyle name="SAPBEXHLevel0X 3 7 6 4 3 2" xfId="50471"/>
    <cellStyle name="SAPBEXHLevel0X 3 7 6 4 4" xfId="29857"/>
    <cellStyle name="SAPBEXHLevel0X 3 7 6 5" xfId="4338"/>
    <cellStyle name="SAPBEXHLevel0X 3 7 6 5 2" xfId="15116"/>
    <cellStyle name="SAPBEXHLevel0X 3 7 6 5 2 2" xfId="41536"/>
    <cellStyle name="SAPBEXHLevel0X 3 7 6 5 3" xfId="23112"/>
    <cellStyle name="SAPBEXHLevel0X 3 7 6 5 3 2" xfId="49526"/>
    <cellStyle name="SAPBEXHLevel0X 3 7 6 5 4" xfId="31008"/>
    <cellStyle name="SAPBEXHLevel0X 3 7 6 6" xfId="2819"/>
    <cellStyle name="SAPBEXHLevel0X 3 7 6 6 2" xfId="13611"/>
    <cellStyle name="SAPBEXHLevel0X 3 7 6 6 2 2" xfId="40031"/>
    <cellStyle name="SAPBEXHLevel0X 3 7 6 6 3" xfId="24818"/>
    <cellStyle name="SAPBEXHLevel0X 3 7 6 6 3 2" xfId="51232"/>
    <cellStyle name="SAPBEXHLevel0X 3 7 6 6 4" xfId="29489"/>
    <cellStyle name="SAPBEXHLevel0X 3 7 6 7" xfId="6626"/>
    <cellStyle name="SAPBEXHLevel0X 3 7 6 7 2" xfId="12255"/>
    <cellStyle name="SAPBEXHLevel0X 3 7 6 7 2 2" xfId="38676"/>
    <cellStyle name="SAPBEXHLevel0X 3 7 6 7 3" xfId="33296"/>
    <cellStyle name="SAPBEXHLevel0X 3 7 6 8" xfId="7497"/>
    <cellStyle name="SAPBEXHLevel0X 3 7 6 8 2" xfId="18164"/>
    <cellStyle name="SAPBEXHLevel0X 3 7 6 8 2 2" xfId="44580"/>
    <cellStyle name="SAPBEXHLevel0X 3 7 6 8 3" xfId="13005"/>
    <cellStyle name="SAPBEXHLevel0X 3 7 6 8 3 2" xfId="39426"/>
    <cellStyle name="SAPBEXHLevel0X 3 7 6 8 4" xfId="34167"/>
    <cellStyle name="SAPBEXHLevel0X 3 7 6 9" xfId="7249"/>
    <cellStyle name="SAPBEXHLevel0X 3 7 6 9 2" xfId="17916"/>
    <cellStyle name="SAPBEXHLevel0X 3 7 6 9 2 2" xfId="44333"/>
    <cellStyle name="SAPBEXHLevel0X 3 7 6 9 3" xfId="23452"/>
    <cellStyle name="SAPBEXHLevel0X 3 7 6 9 3 2" xfId="49866"/>
    <cellStyle name="SAPBEXHLevel0X 3 7 6 9 4" xfId="33919"/>
    <cellStyle name="SAPBEXHLevel0X 3 7 7" xfId="2494"/>
    <cellStyle name="SAPBEXHLevel0X 3 7 7 10" xfId="24571"/>
    <cellStyle name="SAPBEXHLevel0X 3 7 7 10 2" xfId="50985"/>
    <cellStyle name="SAPBEXHLevel0X 3 7 7 2" xfId="4389"/>
    <cellStyle name="SAPBEXHLevel0X 3 7 7 2 2" xfId="15167"/>
    <cellStyle name="SAPBEXHLevel0X 3 7 7 2 2 2" xfId="41587"/>
    <cellStyle name="SAPBEXHLevel0X 3 7 7 2 3" xfId="25002"/>
    <cellStyle name="SAPBEXHLevel0X 3 7 7 2 3 2" xfId="51416"/>
    <cellStyle name="SAPBEXHLevel0X 3 7 7 2 4" xfId="31059"/>
    <cellStyle name="SAPBEXHLevel0X 3 7 7 3" xfId="5122"/>
    <cellStyle name="SAPBEXHLevel0X 3 7 7 3 2" xfId="15899"/>
    <cellStyle name="SAPBEXHLevel0X 3 7 7 3 2 2" xfId="42318"/>
    <cellStyle name="SAPBEXHLevel0X 3 7 7 3 3" xfId="26153"/>
    <cellStyle name="SAPBEXHLevel0X 3 7 7 3 3 2" xfId="52567"/>
    <cellStyle name="SAPBEXHLevel0X 3 7 7 3 4" xfId="31792"/>
    <cellStyle name="SAPBEXHLevel0X 3 7 7 4" xfId="6304"/>
    <cellStyle name="SAPBEXHLevel0X 3 7 7 4 2" xfId="17043"/>
    <cellStyle name="SAPBEXHLevel0X 3 7 7 4 2 2" xfId="43461"/>
    <cellStyle name="SAPBEXHLevel0X 3 7 7 4 3" xfId="25775"/>
    <cellStyle name="SAPBEXHLevel0X 3 7 7 4 3 2" xfId="52189"/>
    <cellStyle name="SAPBEXHLevel0X 3 7 7 4 4" xfId="32974"/>
    <cellStyle name="SAPBEXHLevel0X 3 7 7 5" xfId="6880"/>
    <cellStyle name="SAPBEXHLevel0X 3 7 7 5 2" xfId="17585"/>
    <cellStyle name="SAPBEXHLevel0X 3 7 7 5 2 2" xfId="44002"/>
    <cellStyle name="SAPBEXHLevel0X 3 7 7 5 3" xfId="24859"/>
    <cellStyle name="SAPBEXHLevel0X 3 7 7 5 3 2" xfId="51273"/>
    <cellStyle name="SAPBEXHLevel0X 3 7 7 5 4" xfId="33550"/>
    <cellStyle name="SAPBEXHLevel0X 3 7 7 6" xfId="7404"/>
    <cellStyle name="SAPBEXHLevel0X 3 7 7 6 2" xfId="18071"/>
    <cellStyle name="SAPBEXHLevel0X 3 7 7 6 2 2" xfId="44487"/>
    <cellStyle name="SAPBEXHLevel0X 3 7 7 6 3" xfId="25823"/>
    <cellStyle name="SAPBEXHLevel0X 3 7 7 6 3 2" xfId="52237"/>
    <cellStyle name="SAPBEXHLevel0X 3 7 7 6 4" xfId="34074"/>
    <cellStyle name="SAPBEXHLevel0X 3 7 7 7" xfId="8027"/>
    <cellStyle name="SAPBEXHLevel0X 3 7 7 7 2" xfId="18694"/>
    <cellStyle name="SAPBEXHLevel0X 3 7 7 7 2 2" xfId="45108"/>
    <cellStyle name="SAPBEXHLevel0X 3 7 7 7 3" xfId="16435"/>
    <cellStyle name="SAPBEXHLevel0X 3 7 7 7 3 2" xfId="42853"/>
    <cellStyle name="SAPBEXHLevel0X 3 7 7 7 4" xfId="34631"/>
    <cellStyle name="SAPBEXHLevel0X 3 7 7 8" xfId="13290"/>
    <cellStyle name="SAPBEXHLevel0X 3 7 7 8 2" xfId="39710"/>
    <cellStyle name="SAPBEXHLevel0X 3 7 7 9" xfId="18758"/>
    <cellStyle name="SAPBEXHLevel0X 3 7 7 9 2" xfId="45172"/>
    <cellStyle name="SAPBEXHLevel0X 3 7 8" xfId="3242"/>
    <cellStyle name="SAPBEXHLevel0X 3 7 8 2" xfId="14032"/>
    <cellStyle name="SAPBEXHLevel0X 3 7 8 2 2" xfId="40452"/>
    <cellStyle name="SAPBEXHLevel0X 3 7 8 3" xfId="23982"/>
    <cellStyle name="SAPBEXHLevel0X 3 7 8 3 2" xfId="50396"/>
    <cellStyle name="SAPBEXHLevel0X 3 7 8 4" xfId="29912"/>
    <cellStyle name="SAPBEXHLevel0X 3 7 9" xfId="2818"/>
    <cellStyle name="SAPBEXHLevel0X 3 7 9 2" xfId="13610"/>
    <cellStyle name="SAPBEXHLevel0X 3 7 9 2 2" xfId="40030"/>
    <cellStyle name="SAPBEXHLevel0X 3 7 9 3" xfId="24392"/>
    <cellStyle name="SAPBEXHLevel0X 3 7 9 3 2" xfId="50806"/>
    <cellStyle name="SAPBEXHLevel0X 3 7 9 4" xfId="29488"/>
    <cellStyle name="SAPBEXHLevel0X 3 8" xfId="1218"/>
    <cellStyle name="SAPBEXHLevel0X 3 8 10" xfId="5318"/>
    <cellStyle name="SAPBEXHLevel0X 3 8 10 2" xfId="16092"/>
    <cellStyle name="SAPBEXHLevel0X 3 8 10 2 2" xfId="42511"/>
    <cellStyle name="SAPBEXHLevel0X 3 8 10 3" xfId="27579"/>
    <cellStyle name="SAPBEXHLevel0X 3 8 10 3 2" xfId="53993"/>
    <cellStyle name="SAPBEXHLevel0X 3 8 10 4" xfId="31988"/>
    <cellStyle name="SAPBEXHLevel0X 3 8 11" xfId="6845"/>
    <cellStyle name="SAPBEXHLevel0X 3 8 11 2" xfId="24961"/>
    <cellStyle name="SAPBEXHLevel0X 3 8 11 2 2" xfId="51375"/>
    <cellStyle name="SAPBEXHLevel0X 3 8 11 3" xfId="33515"/>
    <cellStyle name="SAPBEXHLevel0X 3 8 12" xfId="12517"/>
    <cellStyle name="SAPBEXHLevel0X 3 8 12 2" xfId="38938"/>
    <cellStyle name="SAPBEXHLevel0X 3 8 13" xfId="23487"/>
    <cellStyle name="SAPBEXHLevel0X 3 8 13 2" xfId="49901"/>
    <cellStyle name="SAPBEXHLevel0X 3 8 2" xfId="1534"/>
    <cellStyle name="SAPBEXHLevel0X 3 8 2 10" xfId="8426"/>
    <cellStyle name="SAPBEXHLevel0X 3 8 2 10 2" xfId="19086"/>
    <cellStyle name="SAPBEXHLevel0X 3 8 2 10 2 2" xfId="45500"/>
    <cellStyle name="SAPBEXHLevel0X 3 8 2 10 3" xfId="17710"/>
    <cellStyle name="SAPBEXHLevel0X 3 8 2 10 3 2" xfId="44127"/>
    <cellStyle name="SAPBEXHLevel0X 3 8 2 10 4" xfId="34922"/>
    <cellStyle name="SAPBEXHLevel0X 3 8 2 11" xfId="12008"/>
    <cellStyle name="SAPBEXHLevel0X 3 8 2 11 2" xfId="38429"/>
    <cellStyle name="SAPBEXHLevel0X 3 8 2 12" xfId="27697"/>
    <cellStyle name="SAPBEXHLevel0X 3 8 2 12 2" xfId="54111"/>
    <cellStyle name="SAPBEXHLevel0X 3 8 2 2" xfId="3528"/>
    <cellStyle name="SAPBEXHLevel0X 3 8 2 2 2" xfId="8996"/>
    <cellStyle name="SAPBEXHLevel0X 3 8 2 2 2 2" xfId="19656"/>
    <cellStyle name="SAPBEXHLevel0X 3 8 2 2 2 2 2" xfId="46070"/>
    <cellStyle name="SAPBEXHLevel0X 3 8 2 2 2 3" xfId="28176"/>
    <cellStyle name="SAPBEXHLevel0X 3 8 2 2 2 3 2" xfId="54590"/>
    <cellStyle name="SAPBEXHLevel0X 3 8 2 2 2 4" xfId="35492"/>
    <cellStyle name="SAPBEXHLevel0X 3 8 2 2 3" xfId="9771"/>
    <cellStyle name="SAPBEXHLevel0X 3 8 2 2 3 2" xfId="20431"/>
    <cellStyle name="SAPBEXHLevel0X 3 8 2 2 3 2 2" xfId="46845"/>
    <cellStyle name="SAPBEXHLevel0X 3 8 2 2 3 3" xfId="11849"/>
    <cellStyle name="SAPBEXHLevel0X 3 8 2 2 3 3 2" xfId="38270"/>
    <cellStyle name="SAPBEXHLevel0X 3 8 2 2 3 4" xfId="36267"/>
    <cellStyle name="SAPBEXHLevel0X 3 8 2 2 4" xfId="8739"/>
    <cellStyle name="SAPBEXHLevel0X 3 8 2 2 4 2" xfId="19399"/>
    <cellStyle name="SAPBEXHLevel0X 3 8 2 2 4 2 2" xfId="45813"/>
    <cellStyle name="SAPBEXHLevel0X 3 8 2 2 4 3" xfId="23185"/>
    <cellStyle name="SAPBEXHLevel0X 3 8 2 2 4 3 2" xfId="49599"/>
    <cellStyle name="SAPBEXHLevel0X 3 8 2 2 4 4" xfId="35235"/>
    <cellStyle name="SAPBEXHLevel0X 3 8 2 2 5" xfId="14313"/>
    <cellStyle name="SAPBEXHLevel0X 3 8 2 2 5 2" xfId="40733"/>
    <cellStyle name="SAPBEXHLevel0X 3 8 2 2 6" xfId="26982"/>
    <cellStyle name="SAPBEXHLevel0X 3 8 2 2 6 2" xfId="53396"/>
    <cellStyle name="SAPBEXHLevel0X 3 8 2 2 7" xfId="30198"/>
    <cellStyle name="SAPBEXHLevel0X 3 8 2 3" xfId="2778"/>
    <cellStyle name="SAPBEXHLevel0X 3 8 2 3 2" xfId="9354"/>
    <cellStyle name="SAPBEXHLevel0X 3 8 2 3 2 2" xfId="20014"/>
    <cellStyle name="SAPBEXHLevel0X 3 8 2 3 2 2 2" xfId="46428"/>
    <cellStyle name="SAPBEXHLevel0X 3 8 2 3 2 3" xfId="26772"/>
    <cellStyle name="SAPBEXHLevel0X 3 8 2 3 2 3 2" xfId="53186"/>
    <cellStyle name="SAPBEXHLevel0X 3 8 2 3 2 4" xfId="35850"/>
    <cellStyle name="SAPBEXHLevel0X 3 8 2 3 3" xfId="13570"/>
    <cellStyle name="SAPBEXHLevel0X 3 8 2 3 3 2" xfId="39990"/>
    <cellStyle name="SAPBEXHLevel0X 3 8 2 3 4" xfId="28059"/>
    <cellStyle name="SAPBEXHLevel0X 3 8 2 3 4 2" xfId="54473"/>
    <cellStyle name="SAPBEXHLevel0X 3 8 2 3 5" xfId="29448"/>
    <cellStyle name="SAPBEXHLevel0X 3 8 2 4" xfId="4695"/>
    <cellStyle name="SAPBEXHLevel0X 3 8 2 4 2" xfId="10439"/>
    <cellStyle name="SAPBEXHLevel0X 3 8 2 4 2 2" xfId="21099"/>
    <cellStyle name="SAPBEXHLevel0X 3 8 2 4 2 2 2" xfId="47513"/>
    <cellStyle name="SAPBEXHLevel0X 3 8 2 4 2 3" xfId="28363"/>
    <cellStyle name="SAPBEXHLevel0X 3 8 2 4 2 3 2" xfId="54777"/>
    <cellStyle name="SAPBEXHLevel0X 3 8 2 4 2 4" xfId="36935"/>
    <cellStyle name="SAPBEXHLevel0X 3 8 2 4 3" xfId="15472"/>
    <cellStyle name="SAPBEXHLevel0X 3 8 2 4 3 2" xfId="41892"/>
    <cellStyle name="SAPBEXHLevel0X 3 8 2 4 4" xfId="24179"/>
    <cellStyle name="SAPBEXHLevel0X 3 8 2 4 4 2" xfId="50593"/>
    <cellStyle name="SAPBEXHLevel0X 3 8 2 4 5" xfId="31365"/>
    <cellStyle name="SAPBEXHLevel0X 3 8 2 5" xfId="3124"/>
    <cellStyle name="SAPBEXHLevel0X 3 8 2 5 2" xfId="13915"/>
    <cellStyle name="SAPBEXHLevel0X 3 8 2 5 2 2" xfId="40335"/>
    <cellStyle name="SAPBEXHLevel0X 3 8 2 5 3" xfId="26569"/>
    <cellStyle name="SAPBEXHLevel0X 3 8 2 5 3 2" xfId="52983"/>
    <cellStyle name="SAPBEXHLevel0X 3 8 2 5 4" xfId="29794"/>
    <cellStyle name="SAPBEXHLevel0X 3 8 2 6" xfId="4436"/>
    <cellStyle name="SAPBEXHLevel0X 3 8 2 6 2" xfId="15214"/>
    <cellStyle name="SAPBEXHLevel0X 3 8 2 6 2 2" xfId="41634"/>
    <cellStyle name="SAPBEXHLevel0X 3 8 2 6 3" xfId="26668"/>
    <cellStyle name="SAPBEXHLevel0X 3 8 2 6 3 2" xfId="53082"/>
    <cellStyle name="SAPBEXHLevel0X 3 8 2 6 4" xfId="31106"/>
    <cellStyle name="SAPBEXHLevel0X 3 8 2 7" xfId="5580"/>
    <cellStyle name="SAPBEXHLevel0X 3 8 2 7 2" xfId="27525"/>
    <cellStyle name="SAPBEXHLevel0X 3 8 2 7 2 2" xfId="53939"/>
    <cellStyle name="SAPBEXHLevel0X 3 8 2 7 3" xfId="32250"/>
    <cellStyle name="SAPBEXHLevel0X 3 8 2 8" xfId="7226"/>
    <cellStyle name="SAPBEXHLevel0X 3 8 2 8 2" xfId="17893"/>
    <cellStyle name="SAPBEXHLevel0X 3 8 2 8 2 2" xfId="44310"/>
    <cellStyle name="SAPBEXHLevel0X 3 8 2 8 3" xfId="26144"/>
    <cellStyle name="SAPBEXHLevel0X 3 8 2 8 3 2" xfId="52558"/>
    <cellStyle name="SAPBEXHLevel0X 3 8 2 8 4" xfId="33896"/>
    <cellStyle name="SAPBEXHLevel0X 3 8 2 9" xfId="3779"/>
    <cellStyle name="SAPBEXHLevel0X 3 8 2 9 2" xfId="14562"/>
    <cellStyle name="SAPBEXHLevel0X 3 8 2 9 2 2" xfId="40982"/>
    <cellStyle name="SAPBEXHLevel0X 3 8 2 9 3" xfId="24307"/>
    <cellStyle name="SAPBEXHLevel0X 3 8 2 9 3 2" xfId="50721"/>
    <cellStyle name="SAPBEXHLevel0X 3 8 2 9 4" xfId="30449"/>
    <cellStyle name="SAPBEXHLevel0X 3 8 3" xfId="1647"/>
    <cellStyle name="SAPBEXHLevel0X 3 8 3 10" xfId="8324"/>
    <cellStyle name="SAPBEXHLevel0X 3 8 3 10 2" xfId="18984"/>
    <cellStyle name="SAPBEXHLevel0X 3 8 3 10 2 2" xfId="45398"/>
    <cellStyle name="SAPBEXHLevel0X 3 8 3 10 3" xfId="13171"/>
    <cellStyle name="SAPBEXHLevel0X 3 8 3 10 3 2" xfId="39591"/>
    <cellStyle name="SAPBEXHLevel0X 3 8 3 10 4" xfId="34820"/>
    <cellStyle name="SAPBEXHLevel0X 3 8 3 11" xfId="21357"/>
    <cellStyle name="SAPBEXHLevel0X 3 8 3 11 2" xfId="47771"/>
    <cellStyle name="SAPBEXHLevel0X 3 8 3 12" xfId="24828"/>
    <cellStyle name="SAPBEXHLevel0X 3 8 3 12 2" xfId="51242"/>
    <cellStyle name="SAPBEXHLevel0X 3 8 3 2" xfId="3640"/>
    <cellStyle name="SAPBEXHLevel0X 3 8 3 2 2" xfId="9098"/>
    <cellStyle name="SAPBEXHLevel0X 3 8 3 2 2 2" xfId="19758"/>
    <cellStyle name="SAPBEXHLevel0X 3 8 3 2 2 2 2" xfId="46172"/>
    <cellStyle name="SAPBEXHLevel0X 3 8 3 2 2 3" xfId="11109"/>
    <cellStyle name="SAPBEXHLevel0X 3 8 3 2 2 3 2" xfId="37530"/>
    <cellStyle name="SAPBEXHLevel0X 3 8 3 2 2 4" xfId="35594"/>
    <cellStyle name="SAPBEXHLevel0X 3 8 3 2 3" xfId="9967"/>
    <cellStyle name="SAPBEXHLevel0X 3 8 3 2 3 2" xfId="20627"/>
    <cellStyle name="SAPBEXHLevel0X 3 8 3 2 3 2 2" xfId="47041"/>
    <cellStyle name="SAPBEXHLevel0X 3 8 3 2 3 3" xfId="26528"/>
    <cellStyle name="SAPBEXHLevel0X 3 8 3 2 3 3 2" xfId="52942"/>
    <cellStyle name="SAPBEXHLevel0X 3 8 3 2 3 4" xfId="36463"/>
    <cellStyle name="SAPBEXHLevel0X 3 8 3 2 4" xfId="8625"/>
    <cellStyle name="SAPBEXHLevel0X 3 8 3 2 4 2" xfId="19285"/>
    <cellStyle name="SAPBEXHLevel0X 3 8 3 2 4 2 2" xfId="45699"/>
    <cellStyle name="SAPBEXHLevel0X 3 8 3 2 4 3" xfId="12564"/>
    <cellStyle name="SAPBEXHLevel0X 3 8 3 2 4 3 2" xfId="38985"/>
    <cellStyle name="SAPBEXHLevel0X 3 8 3 2 4 4" xfId="35121"/>
    <cellStyle name="SAPBEXHLevel0X 3 8 3 2 5" xfId="14425"/>
    <cellStyle name="SAPBEXHLevel0X 3 8 3 2 5 2" xfId="40845"/>
    <cellStyle name="SAPBEXHLevel0X 3 8 3 2 6" xfId="24193"/>
    <cellStyle name="SAPBEXHLevel0X 3 8 3 2 6 2" xfId="50607"/>
    <cellStyle name="SAPBEXHLevel0X 3 8 3 2 7" xfId="30310"/>
    <cellStyle name="SAPBEXHLevel0X 3 8 3 3" xfId="2690"/>
    <cellStyle name="SAPBEXHLevel0X 3 8 3 3 2" xfId="9467"/>
    <cellStyle name="SAPBEXHLevel0X 3 8 3 3 2 2" xfId="20127"/>
    <cellStyle name="SAPBEXHLevel0X 3 8 3 3 2 2 2" xfId="46541"/>
    <cellStyle name="SAPBEXHLevel0X 3 8 3 3 2 3" xfId="28213"/>
    <cellStyle name="SAPBEXHLevel0X 3 8 3 3 2 3 2" xfId="54627"/>
    <cellStyle name="SAPBEXHLevel0X 3 8 3 3 2 4" xfId="35963"/>
    <cellStyle name="SAPBEXHLevel0X 3 8 3 3 3" xfId="13482"/>
    <cellStyle name="SAPBEXHLevel0X 3 8 3 3 3 2" xfId="39902"/>
    <cellStyle name="SAPBEXHLevel0X 3 8 3 3 4" xfId="24569"/>
    <cellStyle name="SAPBEXHLevel0X 3 8 3 3 4 2" xfId="50983"/>
    <cellStyle name="SAPBEXHLevel0X 3 8 3 3 5" xfId="29360"/>
    <cellStyle name="SAPBEXHLevel0X 3 8 3 4" xfId="4874"/>
    <cellStyle name="SAPBEXHLevel0X 3 8 3 4 2" xfId="9715"/>
    <cellStyle name="SAPBEXHLevel0X 3 8 3 4 2 2" xfId="20375"/>
    <cellStyle name="SAPBEXHLevel0X 3 8 3 4 2 2 2" xfId="46789"/>
    <cellStyle name="SAPBEXHLevel0X 3 8 3 4 2 3" xfId="27828"/>
    <cellStyle name="SAPBEXHLevel0X 3 8 3 4 2 3 2" xfId="54242"/>
    <cellStyle name="SAPBEXHLevel0X 3 8 3 4 2 4" xfId="36211"/>
    <cellStyle name="SAPBEXHLevel0X 3 8 3 4 3" xfId="15651"/>
    <cellStyle name="SAPBEXHLevel0X 3 8 3 4 3 2" xfId="42071"/>
    <cellStyle name="SAPBEXHLevel0X 3 8 3 4 4" xfId="27583"/>
    <cellStyle name="SAPBEXHLevel0X 3 8 3 4 4 2" xfId="53997"/>
    <cellStyle name="SAPBEXHLevel0X 3 8 3 4 5" xfId="31544"/>
    <cellStyle name="SAPBEXHLevel0X 3 8 3 5" xfId="4007"/>
    <cellStyle name="SAPBEXHLevel0X 3 8 3 5 2" xfId="14790"/>
    <cellStyle name="SAPBEXHLevel0X 3 8 3 5 2 2" xfId="41210"/>
    <cellStyle name="SAPBEXHLevel0X 3 8 3 5 3" xfId="26497"/>
    <cellStyle name="SAPBEXHLevel0X 3 8 3 5 3 2" xfId="52911"/>
    <cellStyle name="SAPBEXHLevel0X 3 8 3 5 4" xfId="30677"/>
    <cellStyle name="SAPBEXHLevel0X 3 8 3 6" xfId="6050"/>
    <cellStyle name="SAPBEXHLevel0X 3 8 3 6 2" xfId="16801"/>
    <cellStyle name="SAPBEXHLevel0X 3 8 3 6 2 2" xfId="43219"/>
    <cellStyle name="SAPBEXHLevel0X 3 8 3 6 3" xfId="23960"/>
    <cellStyle name="SAPBEXHLevel0X 3 8 3 6 3 2" xfId="50374"/>
    <cellStyle name="SAPBEXHLevel0X 3 8 3 6 4" xfId="32720"/>
    <cellStyle name="SAPBEXHLevel0X 3 8 3 7" xfId="6137"/>
    <cellStyle name="SAPBEXHLevel0X 3 8 3 7 2" xfId="22064"/>
    <cellStyle name="SAPBEXHLevel0X 3 8 3 7 2 2" xfId="48478"/>
    <cellStyle name="SAPBEXHLevel0X 3 8 3 7 3" xfId="32807"/>
    <cellStyle name="SAPBEXHLevel0X 3 8 3 8" xfId="3996"/>
    <cellStyle name="SAPBEXHLevel0X 3 8 3 8 2" xfId="14779"/>
    <cellStyle name="SAPBEXHLevel0X 3 8 3 8 2 2" xfId="41199"/>
    <cellStyle name="SAPBEXHLevel0X 3 8 3 8 3" xfId="27043"/>
    <cellStyle name="SAPBEXHLevel0X 3 8 3 8 3 2" xfId="53457"/>
    <cellStyle name="SAPBEXHLevel0X 3 8 3 8 4" xfId="30666"/>
    <cellStyle name="SAPBEXHLevel0X 3 8 3 9" xfId="7643"/>
    <cellStyle name="SAPBEXHLevel0X 3 8 3 9 2" xfId="18310"/>
    <cellStyle name="SAPBEXHLevel0X 3 8 3 9 2 2" xfId="44726"/>
    <cellStyle name="SAPBEXHLevel0X 3 8 3 9 3" xfId="24450"/>
    <cellStyle name="SAPBEXHLevel0X 3 8 3 9 3 2" xfId="50864"/>
    <cellStyle name="SAPBEXHLevel0X 3 8 3 9 4" xfId="34313"/>
    <cellStyle name="SAPBEXHLevel0X 3 8 4" xfId="1906"/>
    <cellStyle name="SAPBEXHLevel0X 3 8 4 10" xfId="8553"/>
    <cellStyle name="SAPBEXHLevel0X 3 8 4 10 2" xfId="19213"/>
    <cellStyle name="SAPBEXHLevel0X 3 8 4 10 2 2" xfId="45627"/>
    <cellStyle name="SAPBEXHLevel0X 3 8 4 10 3" xfId="12560"/>
    <cellStyle name="SAPBEXHLevel0X 3 8 4 10 3 2" xfId="38981"/>
    <cellStyle name="SAPBEXHLevel0X 3 8 4 10 4" xfId="35049"/>
    <cellStyle name="SAPBEXHLevel0X 3 8 4 11" xfId="11674"/>
    <cellStyle name="SAPBEXHLevel0X 3 8 4 11 2" xfId="38095"/>
    <cellStyle name="SAPBEXHLevel0X 3 8 4 12" xfId="22147"/>
    <cellStyle name="SAPBEXHLevel0X 3 8 4 12 2" xfId="48561"/>
    <cellStyle name="SAPBEXHLevel0X 3 8 4 2" xfId="3883"/>
    <cellStyle name="SAPBEXHLevel0X 3 8 4 2 2" xfId="9195"/>
    <cellStyle name="SAPBEXHLevel0X 3 8 4 2 2 2" xfId="19855"/>
    <cellStyle name="SAPBEXHLevel0X 3 8 4 2 2 2 2" xfId="46269"/>
    <cellStyle name="SAPBEXHLevel0X 3 8 4 2 2 3" xfId="11795"/>
    <cellStyle name="SAPBEXHLevel0X 3 8 4 2 2 3 2" xfId="38216"/>
    <cellStyle name="SAPBEXHLevel0X 3 8 4 2 2 4" xfId="35691"/>
    <cellStyle name="SAPBEXHLevel0X 3 8 4 2 3" xfId="14666"/>
    <cellStyle name="SAPBEXHLevel0X 3 8 4 2 3 2" xfId="41086"/>
    <cellStyle name="SAPBEXHLevel0X 3 8 4 2 4" xfId="22817"/>
    <cellStyle name="SAPBEXHLevel0X 3 8 4 2 4 2" xfId="49231"/>
    <cellStyle name="SAPBEXHLevel0X 3 8 4 2 5" xfId="30553"/>
    <cellStyle name="SAPBEXHLevel0X 3 8 4 3" xfId="4610"/>
    <cellStyle name="SAPBEXHLevel0X 3 8 4 3 2" xfId="10426"/>
    <cellStyle name="SAPBEXHLevel0X 3 8 4 3 2 2" xfId="21086"/>
    <cellStyle name="SAPBEXHLevel0X 3 8 4 3 2 2 2" xfId="47500"/>
    <cellStyle name="SAPBEXHLevel0X 3 8 4 3 2 3" xfId="28350"/>
    <cellStyle name="SAPBEXHLevel0X 3 8 4 3 2 3 2" xfId="54764"/>
    <cellStyle name="SAPBEXHLevel0X 3 8 4 3 2 4" xfId="36922"/>
    <cellStyle name="SAPBEXHLevel0X 3 8 4 3 3" xfId="15388"/>
    <cellStyle name="SAPBEXHLevel0X 3 8 4 3 3 2" xfId="41808"/>
    <cellStyle name="SAPBEXHLevel0X 3 8 4 3 4" xfId="21175"/>
    <cellStyle name="SAPBEXHLevel0X 3 8 4 3 4 2" xfId="47589"/>
    <cellStyle name="SAPBEXHLevel0X 3 8 4 3 5" xfId="31280"/>
    <cellStyle name="SAPBEXHLevel0X 3 8 4 4" xfId="4330"/>
    <cellStyle name="SAPBEXHLevel0X 3 8 4 4 2" xfId="15108"/>
    <cellStyle name="SAPBEXHLevel0X 3 8 4 4 2 2" xfId="41528"/>
    <cellStyle name="SAPBEXHLevel0X 3 8 4 4 3" xfId="24093"/>
    <cellStyle name="SAPBEXHLevel0X 3 8 4 4 3 2" xfId="50507"/>
    <cellStyle name="SAPBEXHLevel0X 3 8 4 4 4" xfId="31000"/>
    <cellStyle name="SAPBEXHLevel0X 3 8 4 5" xfId="5804"/>
    <cellStyle name="SAPBEXHLevel0X 3 8 4 5 2" xfId="16563"/>
    <cellStyle name="SAPBEXHLevel0X 3 8 4 5 2 2" xfId="42981"/>
    <cellStyle name="SAPBEXHLevel0X 3 8 4 5 3" xfId="25081"/>
    <cellStyle name="SAPBEXHLevel0X 3 8 4 5 3 2" xfId="51495"/>
    <cellStyle name="SAPBEXHLevel0X 3 8 4 5 4" xfId="32474"/>
    <cellStyle name="SAPBEXHLevel0X 3 8 4 6" xfId="6407"/>
    <cellStyle name="SAPBEXHLevel0X 3 8 4 6 2" xfId="17143"/>
    <cellStyle name="SAPBEXHLevel0X 3 8 4 6 2 2" xfId="43561"/>
    <cellStyle name="SAPBEXHLevel0X 3 8 4 6 3" xfId="25762"/>
    <cellStyle name="SAPBEXHLevel0X 3 8 4 6 3 2" xfId="52176"/>
    <cellStyle name="SAPBEXHLevel0X 3 8 4 6 4" xfId="33077"/>
    <cellStyle name="SAPBEXHLevel0X 3 8 4 7" xfId="7022"/>
    <cellStyle name="SAPBEXHLevel0X 3 8 4 7 2" xfId="24717"/>
    <cellStyle name="SAPBEXHLevel0X 3 8 4 7 2 2" xfId="51131"/>
    <cellStyle name="SAPBEXHLevel0X 3 8 4 7 3" xfId="33692"/>
    <cellStyle name="SAPBEXHLevel0X 3 8 4 8" xfId="7569"/>
    <cellStyle name="SAPBEXHLevel0X 3 8 4 8 2" xfId="18236"/>
    <cellStyle name="SAPBEXHLevel0X 3 8 4 8 2 2" xfId="44652"/>
    <cellStyle name="SAPBEXHLevel0X 3 8 4 8 3" xfId="22620"/>
    <cellStyle name="SAPBEXHLevel0X 3 8 4 8 3 2" xfId="49034"/>
    <cellStyle name="SAPBEXHLevel0X 3 8 4 8 4" xfId="34239"/>
    <cellStyle name="SAPBEXHLevel0X 3 8 4 9" xfId="7273"/>
    <cellStyle name="SAPBEXHLevel0X 3 8 4 9 2" xfId="17940"/>
    <cellStyle name="SAPBEXHLevel0X 3 8 4 9 2 2" xfId="44357"/>
    <cellStyle name="SAPBEXHLevel0X 3 8 4 9 3" xfId="25222"/>
    <cellStyle name="SAPBEXHLevel0X 3 8 4 9 3 2" xfId="51636"/>
    <cellStyle name="SAPBEXHLevel0X 3 8 4 9 4" xfId="33943"/>
    <cellStyle name="SAPBEXHLevel0X 3 8 5" xfId="2092"/>
    <cellStyle name="SAPBEXHLevel0X 3 8 5 10" xfId="8900"/>
    <cellStyle name="SAPBEXHLevel0X 3 8 5 10 2" xfId="19560"/>
    <cellStyle name="SAPBEXHLevel0X 3 8 5 10 2 2" xfId="45974"/>
    <cellStyle name="SAPBEXHLevel0X 3 8 5 10 3" xfId="27900"/>
    <cellStyle name="SAPBEXHLevel0X 3 8 5 10 3 2" xfId="54314"/>
    <cellStyle name="SAPBEXHLevel0X 3 8 5 10 4" xfId="35396"/>
    <cellStyle name="SAPBEXHLevel0X 3 8 5 11" xfId="11508"/>
    <cellStyle name="SAPBEXHLevel0X 3 8 5 11 2" xfId="37929"/>
    <cellStyle name="SAPBEXHLevel0X 3 8 5 12" xfId="27698"/>
    <cellStyle name="SAPBEXHLevel0X 3 8 5 12 2" xfId="54112"/>
    <cellStyle name="SAPBEXHLevel0X 3 8 5 2" xfId="4057"/>
    <cellStyle name="SAPBEXHLevel0X 3 8 5 2 2" xfId="9897"/>
    <cellStyle name="SAPBEXHLevel0X 3 8 5 2 2 2" xfId="20557"/>
    <cellStyle name="SAPBEXHLevel0X 3 8 5 2 2 2 2" xfId="46971"/>
    <cellStyle name="SAPBEXHLevel0X 3 8 5 2 2 3" xfId="22581"/>
    <cellStyle name="SAPBEXHLevel0X 3 8 5 2 2 3 2" xfId="48995"/>
    <cellStyle name="SAPBEXHLevel0X 3 8 5 2 2 4" xfId="36393"/>
    <cellStyle name="SAPBEXHLevel0X 3 8 5 2 3" xfId="14839"/>
    <cellStyle name="SAPBEXHLevel0X 3 8 5 2 3 2" xfId="41259"/>
    <cellStyle name="SAPBEXHLevel0X 3 8 5 2 4" xfId="24522"/>
    <cellStyle name="SAPBEXHLevel0X 3 8 5 2 4 2" xfId="50936"/>
    <cellStyle name="SAPBEXHLevel0X 3 8 5 2 5" xfId="30727"/>
    <cellStyle name="SAPBEXHLevel0X 3 8 5 3" xfId="4785"/>
    <cellStyle name="SAPBEXHLevel0X 3 8 5 3 2" xfId="10385"/>
    <cellStyle name="SAPBEXHLevel0X 3 8 5 3 2 2" xfId="21045"/>
    <cellStyle name="SAPBEXHLevel0X 3 8 5 3 2 2 2" xfId="47459"/>
    <cellStyle name="SAPBEXHLevel0X 3 8 5 3 2 3" xfId="28310"/>
    <cellStyle name="SAPBEXHLevel0X 3 8 5 3 2 3 2" xfId="54724"/>
    <cellStyle name="SAPBEXHLevel0X 3 8 5 3 2 4" xfId="36881"/>
    <cellStyle name="SAPBEXHLevel0X 3 8 5 3 3" xfId="15562"/>
    <cellStyle name="SAPBEXHLevel0X 3 8 5 3 3 2" xfId="41982"/>
    <cellStyle name="SAPBEXHLevel0X 3 8 5 3 4" xfId="21781"/>
    <cellStyle name="SAPBEXHLevel0X 3 8 5 3 4 2" xfId="48195"/>
    <cellStyle name="SAPBEXHLevel0X 3 8 5 3 5" xfId="31455"/>
    <cellStyle name="SAPBEXHLevel0X 3 8 5 4" xfId="5365"/>
    <cellStyle name="SAPBEXHLevel0X 3 8 5 4 2" xfId="16138"/>
    <cellStyle name="SAPBEXHLevel0X 3 8 5 4 2 2" xfId="42557"/>
    <cellStyle name="SAPBEXHLevel0X 3 8 5 4 3" xfId="23534"/>
    <cellStyle name="SAPBEXHLevel0X 3 8 5 4 3 2" xfId="49948"/>
    <cellStyle name="SAPBEXHLevel0X 3 8 5 4 4" xfId="32035"/>
    <cellStyle name="SAPBEXHLevel0X 3 8 5 5" xfId="5972"/>
    <cellStyle name="SAPBEXHLevel0X 3 8 5 5 2" xfId="16724"/>
    <cellStyle name="SAPBEXHLevel0X 3 8 5 5 2 2" xfId="43142"/>
    <cellStyle name="SAPBEXHLevel0X 3 8 5 5 3" xfId="27986"/>
    <cellStyle name="SAPBEXHLevel0X 3 8 5 5 3 2" xfId="54400"/>
    <cellStyle name="SAPBEXHLevel0X 3 8 5 5 4" xfId="32642"/>
    <cellStyle name="SAPBEXHLevel0X 3 8 5 6" xfId="6572"/>
    <cellStyle name="SAPBEXHLevel0X 3 8 5 6 2" xfId="17297"/>
    <cellStyle name="SAPBEXHLevel0X 3 8 5 6 2 2" xfId="43715"/>
    <cellStyle name="SAPBEXHLevel0X 3 8 5 6 3" xfId="22495"/>
    <cellStyle name="SAPBEXHLevel0X 3 8 5 6 3 2" xfId="48909"/>
    <cellStyle name="SAPBEXHLevel0X 3 8 5 6 4" xfId="33242"/>
    <cellStyle name="SAPBEXHLevel0X 3 8 5 7" xfId="7144"/>
    <cellStyle name="SAPBEXHLevel0X 3 8 5 7 2" xfId="23084"/>
    <cellStyle name="SAPBEXHLevel0X 3 8 5 7 2 2" xfId="49498"/>
    <cellStyle name="SAPBEXHLevel0X 3 8 5 7 3" xfId="33814"/>
    <cellStyle name="SAPBEXHLevel0X 3 8 5 8" xfId="7703"/>
    <cellStyle name="SAPBEXHLevel0X 3 8 5 8 2" xfId="18370"/>
    <cellStyle name="SAPBEXHLevel0X 3 8 5 8 2 2" xfId="44786"/>
    <cellStyle name="SAPBEXHLevel0X 3 8 5 8 3" xfId="22936"/>
    <cellStyle name="SAPBEXHLevel0X 3 8 5 8 3 2" xfId="49350"/>
    <cellStyle name="SAPBEXHLevel0X 3 8 5 8 4" xfId="34373"/>
    <cellStyle name="SAPBEXHLevel0X 3 8 5 9" xfId="7855"/>
    <cellStyle name="SAPBEXHLevel0X 3 8 5 9 2" xfId="18522"/>
    <cellStyle name="SAPBEXHLevel0X 3 8 5 9 2 2" xfId="44937"/>
    <cellStyle name="SAPBEXHLevel0X 3 8 5 9 3" xfId="23468"/>
    <cellStyle name="SAPBEXHLevel0X 3 8 5 9 3 2" xfId="49882"/>
    <cellStyle name="SAPBEXHLevel0X 3 8 5 9 4" xfId="34525"/>
    <cellStyle name="SAPBEXHLevel0X 3 8 6" xfId="1835"/>
    <cellStyle name="SAPBEXHLevel0X 3 8 6 10" xfId="9557"/>
    <cellStyle name="SAPBEXHLevel0X 3 8 6 10 2" xfId="20217"/>
    <cellStyle name="SAPBEXHLevel0X 3 8 6 10 2 2" xfId="46631"/>
    <cellStyle name="SAPBEXHLevel0X 3 8 6 10 3" xfId="21150"/>
    <cellStyle name="SAPBEXHLevel0X 3 8 6 10 3 2" xfId="47564"/>
    <cellStyle name="SAPBEXHLevel0X 3 8 6 10 4" xfId="36053"/>
    <cellStyle name="SAPBEXHLevel0X 3 8 6 11" xfId="11745"/>
    <cellStyle name="SAPBEXHLevel0X 3 8 6 11 2" xfId="38166"/>
    <cellStyle name="SAPBEXHLevel0X 3 8 6 12" xfId="23377"/>
    <cellStyle name="SAPBEXHLevel0X 3 8 6 12 2" xfId="49791"/>
    <cellStyle name="SAPBEXHLevel0X 3 8 6 2" xfId="3812"/>
    <cellStyle name="SAPBEXHLevel0X 3 8 6 2 2" xfId="10693"/>
    <cellStyle name="SAPBEXHLevel0X 3 8 6 2 2 2" xfId="21338"/>
    <cellStyle name="SAPBEXHLevel0X 3 8 6 2 2 2 2" xfId="47752"/>
    <cellStyle name="SAPBEXHLevel0X 3 8 6 2 2 3" xfId="28436"/>
    <cellStyle name="SAPBEXHLevel0X 3 8 6 2 2 3 2" xfId="54850"/>
    <cellStyle name="SAPBEXHLevel0X 3 8 6 2 2 4" xfId="37117"/>
    <cellStyle name="SAPBEXHLevel0X 3 8 6 2 3" xfId="14595"/>
    <cellStyle name="SAPBEXHLevel0X 3 8 6 2 3 2" xfId="41015"/>
    <cellStyle name="SAPBEXHLevel0X 3 8 6 2 4" xfId="23601"/>
    <cellStyle name="SAPBEXHLevel0X 3 8 6 2 4 2" xfId="50015"/>
    <cellStyle name="SAPBEXHLevel0X 3 8 6 2 5" xfId="30482"/>
    <cellStyle name="SAPBEXHLevel0X 3 8 6 3" xfId="4539"/>
    <cellStyle name="SAPBEXHLevel0X 3 8 6 3 2" xfId="15317"/>
    <cellStyle name="SAPBEXHLevel0X 3 8 6 3 2 2" xfId="41737"/>
    <cellStyle name="SAPBEXHLevel0X 3 8 6 3 3" xfId="23681"/>
    <cellStyle name="SAPBEXHLevel0X 3 8 6 3 3 2" xfId="50095"/>
    <cellStyle name="SAPBEXHLevel0X 3 8 6 3 4" xfId="31209"/>
    <cellStyle name="SAPBEXHLevel0X 3 8 6 4" xfId="3188"/>
    <cellStyle name="SAPBEXHLevel0X 3 8 6 4 2" xfId="13978"/>
    <cellStyle name="SAPBEXHLevel0X 3 8 6 4 2 2" xfId="40398"/>
    <cellStyle name="SAPBEXHLevel0X 3 8 6 4 3" xfId="27559"/>
    <cellStyle name="SAPBEXHLevel0X 3 8 6 4 3 2" xfId="53973"/>
    <cellStyle name="SAPBEXHLevel0X 3 8 6 4 4" xfId="29858"/>
    <cellStyle name="SAPBEXHLevel0X 3 8 6 5" xfId="3746"/>
    <cellStyle name="SAPBEXHLevel0X 3 8 6 5 2" xfId="14529"/>
    <cellStyle name="SAPBEXHLevel0X 3 8 6 5 2 2" xfId="40949"/>
    <cellStyle name="SAPBEXHLevel0X 3 8 6 5 3" xfId="26430"/>
    <cellStyle name="SAPBEXHLevel0X 3 8 6 5 3 2" xfId="52844"/>
    <cellStyle name="SAPBEXHLevel0X 3 8 6 5 4" xfId="30416"/>
    <cellStyle name="SAPBEXHLevel0X 3 8 6 6" xfId="5747"/>
    <cellStyle name="SAPBEXHLevel0X 3 8 6 6 2" xfId="16509"/>
    <cellStyle name="SAPBEXHLevel0X 3 8 6 6 2 2" xfId="42927"/>
    <cellStyle name="SAPBEXHLevel0X 3 8 6 6 3" xfId="26346"/>
    <cellStyle name="SAPBEXHLevel0X 3 8 6 6 3 2" xfId="52760"/>
    <cellStyle name="SAPBEXHLevel0X 3 8 6 6 4" xfId="32417"/>
    <cellStyle name="SAPBEXHLevel0X 3 8 6 7" xfId="6951"/>
    <cellStyle name="SAPBEXHLevel0X 3 8 6 7 2" xfId="24854"/>
    <cellStyle name="SAPBEXHLevel0X 3 8 6 7 2 2" xfId="51268"/>
    <cellStyle name="SAPBEXHLevel0X 3 8 6 7 3" xfId="33621"/>
    <cellStyle name="SAPBEXHLevel0X 3 8 6 8" xfId="7498"/>
    <cellStyle name="SAPBEXHLevel0X 3 8 6 8 2" xfId="18165"/>
    <cellStyle name="SAPBEXHLevel0X 3 8 6 8 2 2" xfId="44581"/>
    <cellStyle name="SAPBEXHLevel0X 3 8 6 8 3" xfId="27194"/>
    <cellStyle name="SAPBEXHLevel0X 3 8 6 8 3 2" xfId="53608"/>
    <cellStyle name="SAPBEXHLevel0X 3 8 6 8 4" xfId="34168"/>
    <cellStyle name="SAPBEXHLevel0X 3 8 6 9" xfId="6677"/>
    <cellStyle name="SAPBEXHLevel0X 3 8 6 9 2" xfId="17389"/>
    <cellStyle name="SAPBEXHLevel0X 3 8 6 9 2 2" xfId="43807"/>
    <cellStyle name="SAPBEXHLevel0X 3 8 6 9 3" xfId="23198"/>
    <cellStyle name="SAPBEXHLevel0X 3 8 6 9 3 2" xfId="49612"/>
    <cellStyle name="SAPBEXHLevel0X 3 8 6 9 4" xfId="33347"/>
    <cellStyle name="SAPBEXHLevel0X 3 8 7" xfId="2495"/>
    <cellStyle name="SAPBEXHLevel0X 3 8 7 10" xfId="23704"/>
    <cellStyle name="SAPBEXHLevel0X 3 8 7 10 2" xfId="50118"/>
    <cellStyle name="SAPBEXHLevel0X 3 8 7 2" xfId="4390"/>
    <cellStyle name="SAPBEXHLevel0X 3 8 7 2 2" xfId="15168"/>
    <cellStyle name="SAPBEXHLevel0X 3 8 7 2 2 2" xfId="41588"/>
    <cellStyle name="SAPBEXHLevel0X 3 8 7 2 3" xfId="24549"/>
    <cellStyle name="SAPBEXHLevel0X 3 8 7 2 3 2" xfId="50963"/>
    <cellStyle name="SAPBEXHLevel0X 3 8 7 2 4" xfId="31060"/>
    <cellStyle name="SAPBEXHLevel0X 3 8 7 3" xfId="5123"/>
    <cellStyle name="SAPBEXHLevel0X 3 8 7 3 2" xfId="15900"/>
    <cellStyle name="SAPBEXHLevel0X 3 8 7 3 2 2" xfId="42319"/>
    <cellStyle name="SAPBEXHLevel0X 3 8 7 3 3" xfId="25154"/>
    <cellStyle name="SAPBEXHLevel0X 3 8 7 3 3 2" xfId="51568"/>
    <cellStyle name="SAPBEXHLevel0X 3 8 7 3 4" xfId="31793"/>
    <cellStyle name="SAPBEXHLevel0X 3 8 7 4" xfId="6305"/>
    <cellStyle name="SAPBEXHLevel0X 3 8 7 4 2" xfId="17044"/>
    <cellStyle name="SAPBEXHLevel0X 3 8 7 4 2 2" xfId="43462"/>
    <cellStyle name="SAPBEXHLevel0X 3 8 7 4 3" xfId="24896"/>
    <cellStyle name="SAPBEXHLevel0X 3 8 7 4 3 2" xfId="51310"/>
    <cellStyle name="SAPBEXHLevel0X 3 8 7 4 4" xfId="32975"/>
    <cellStyle name="SAPBEXHLevel0X 3 8 7 5" xfId="6881"/>
    <cellStyle name="SAPBEXHLevel0X 3 8 7 5 2" xfId="17586"/>
    <cellStyle name="SAPBEXHLevel0X 3 8 7 5 2 2" xfId="44003"/>
    <cellStyle name="SAPBEXHLevel0X 3 8 7 5 3" xfId="23529"/>
    <cellStyle name="SAPBEXHLevel0X 3 8 7 5 3 2" xfId="49943"/>
    <cellStyle name="SAPBEXHLevel0X 3 8 7 5 4" xfId="33551"/>
    <cellStyle name="SAPBEXHLevel0X 3 8 7 6" xfId="7405"/>
    <cellStyle name="SAPBEXHLevel0X 3 8 7 6 2" xfId="18072"/>
    <cellStyle name="SAPBEXHLevel0X 3 8 7 6 2 2" xfId="44488"/>
    <cellStyle name="SAPBEXHLevel0X 3 8 7 6 3" xfId="25367"/>
    <cellStyle name="SAPBEXHLevel0X 3 8 7 6 3 2" xfId="51781"/>
    <cellStyle name="SAPBEXHLevel0X 3 8 7 6 4" xfId="34075"/>
    <cellStyle name="SAPBEXHLevel0X 3 8 7 7" xfId="8028"/>
    <cellStyle name="SAPBEXHLevel0X 3 8 7 7 2" xfId="18695"/>
    <cellStyle name="SAPBEXHLevel0X 3 8 7 7 2 2" xfId="45109"/>
    <cellStyle name="SAPBEXHLevel0X 3 8 7 7 3" xfId="17524"/>
    <cellStyle name="SAPBEXHLevel0X 3 8 7 7 3 2" xfId="43941"/>
    <cellStyle name="SAPBEXHLevel0X 3 8 7 7 4" xfId="34632"/>
    <cellStyle name="SAPBEXHLevel0X 3 8 7 8" xfId="13291"/>
    <cellStyle name="SAPBEXHLevel0X 3 8 7 8 2" xfId="39711"/>
    <cellStyle name="SAPBEXHLevel0X 3 8 7 9" xfId="13015"/>
    <cellStyle name="SAPBEXHLevel0X 3 8 7 9 2" xfId="39436"/>
    <cellStyle name="SAPBEXHLevel0X 3 8 8" xfId="3243"/>
    <cellStyle name="SAPBEXHLevel0X 3 8 8 2" xfId="14033"/>
    <cellStyle name="SAPBEXHLevel0X 3 8 8 2 2" xfId="40453"/>
    <cellStyle name="SAPBEXHLevel0X 3 8 8 3" xfId="23184"/>
    <cellStyle name="SAPBEXHLevel0X 3 8 8 3 2" xfId="49598"/>
    <cellStyle name="SAPBEXHLevel0X 3 8 8 4" xfId="29913"/>
    <cellStyle name="SAPBEXHLevel0X 3 8 9" xfId="5094"/>
    <cellStyle name="SAPBEXHLevel0X 3 8 9 2" xfId="15871"/>
    <cellStyle name="SAPBEXHLevel0X 3 8 9 2 2" xfId="42290"/>
    <cellStyle name="SAPBEXHLevel0X 3 8 9 3" xfId="23031"/>
    <cellStyle name="SAPBEXHLevel0X 3 8 9 3 2" xfId="49445"/>
    <cellStyle name="SAPBEXHLevel0X 3 8 9 4" xfId="31764"/>
    <cellStyle name="SAPBEXHLevel0X 3 9" xfId="1527"/>
    <cellStyle name="SAPBEXHLevel0X 3 9 10" xfId="8419"/>
    <cellStyle name="SAPBEXHLevel0X 3 9 10 2" xfId="19079"/>
    <cellStyle name="SAPBEXHLevel0X 3 9 10 2 2" xfId="45493"/>
    <cellStyle name="SAPBEXHLevel0X 3 9 10 3" xfId="12186"/>
    <cellStyle name="SAPBEXHLevel0X 3 9 10 3 2" xfId="38607"/>
    <cellStyle name="SAPBEXHLevel0X 3 9 10 4" xfId="34915"/>
    <cellStyle name="SAPBEXHLevel0X 3 9 11" xfId="12014"/>
    <cellStyle name="SAPBEXHLevel0X 3 9 11 2" xfId="38435"/>
    <cellStyle name="SAPBEXHLevel0X 3 9 12" xfId="26477"/>
    <cellStyle name="SAPBEXHLevel0X 3 9 12 2" xfId="52891"/>
    <cellStyle name="SAPBEXHLevel0X 3 9 2" xfId="3521"/>
    <cellStyle name="SAPBEXHLevel0X 3 9 2 2" xfId="9003"/>
    <cellStyle name="SAPBEXHLevel0X 3 9 2 2 2" xfId="19663"/>
    <cellStyle name="SAPBEXHLevel0X 3 9 2 2 2 2" xfId="46077"/>
    <cellStyle name="SAPBEXHLevel0X 3 9 2 2 3" xfId="12600"/>
    <cellStyle name="SAPBEXHLevel0X 3 9 2 2 3 2" xfId="39021"/>
    <cellStyle name="SAPBEXHLevel0X 3 9 2 2 4" xfId="35499"/>
    <cellStyle name="SAPBEXHLevel0X 3 9 2 3" xfId="9710"/>
    <cellStyle name="SAPBEXHLevel0X 3 9 2 3 2" xfId="20370"/>
    <cellStyle name="SAPBEXHLevel0X 3 9 2 3 2 2" xfId="46784"/>
    <cellStyle name="SAPBEXHLevel0X 3 9 2 3 3" xfId="12718"/>
    <cellStyle name="SAPBEXHLevel0X 3 9 2 3 3 2" xfId="39139"/>
    <cellStyle name="SAPBEXHLevel0X 3 9 2 3 4" xfId="36206"/>
    <cellStyle name="SAPBEXHLevel0X 3 9 2 4" xfId="8732"/>
    <cellStyle name="SAPBEXHLevel0X 3 9 2 4 2" xfId="19392"/>
    <cellStyle name="SAPBEXHLevel0X 3 9 2 4 2 2" xfId="45806"/>
    <cellStyle name="SAPBEXHLevel0X 3 9 2 4 3" xfId="12262"/>
    <cellStyle name="SAPBEXHLevel0X 3 9 2 4 3 2" xfId="38683"/>
    <cellStyle name="SAPBEXHLevel0X 3 9 2 4 4" xfId="35228"/>
    <cellStyle name="SAPBEXHLevel0X 3 9 2 5" xfId="14306"/>
    <cellStyle name="SAPBEXHLevel0X 3 9 2 5 2" xfId="40726"/>
    <cellStyle name="SAPBEXHLevel0X 3 9 2 6" xfId="25544"/>
    <cellStyle name="SAPBEXHLevel0X 3 9 2 6 2" xfId="51958"/>
    <cellStyle name="SAPBEXHLevel0X 3 9 2 7" xfId="30191"/>
    <cellStyle name="SAPBEXHLevel0X 3 9 3" xfId="2782"/>
    <cellStyle name="SAPBEXHLevel0X 3 9 3 2" xfId="9361"/>
    <cellStyle name="SAPBEXHLevel0X 3 9 3 2 2" xfId="20021"/>
    <cellStyle name="SAPBEXHLevel0X 3 9 3 2 2 2" xfId="46435"/>
    <cellStyle name="SAPBEXHLevel0X 3 9 3 2 3" xfId="27864"/>
    <cellStyle name="SAPBEXHLevel0X 3 9 3 2 3 2" xfId="54278"/>
    <cellStyle name="SAPBEXHLevel0X 3 9 3 2 4" xfId="35857"/>
    <cellStyle name="SAPBEXHLevel0X 3 9 3 3" xfId="13574"/>
    <cellStyle name="SAPBEXHLevel0X 3 9 3 3 2" xfId="39994"/>
    <cellStyle name="SAPBEXHLevel0X 3 9 3 4" xfId="26734"/>
    <cellStyle name="SAPBEXHLevel0X 3 9 3 4 2" xfId="53148"/>
    <cellStyle name="SAPBEXHLevel0X 3 9 3 5" xfId="29452"/>
    <cellStyle name="SAPBEXHLevel0X 3 9 4" xfId="5051"/>
    <cellStyle name="SAPBEXHLevel0X 3 9 4 2" xfId="9726"/>
    <cellStyle name="SAPBEXHLevel0X 3 9 4 2 2" xfId="20386"/>
    <cellStyle name="SAPBEXHLevel0X 3 9 4 2 2 2" xfId="46800"/>
    <cellStyle name="SAPBEXHLevel0X 3 9 4 2 3" xfId="26712"/>
    <cellStyle name="SAPBEXHLevel0X 3 9 4 2 3 2" xfId="53126"/>
    <cellStyle name="SAPBEXHLevel0X 3 9 4 2 4" xfId="36222"/>
    <cellStyle name="SAPBEXHLevel0X 3 9 4 3" xfId="15828"/>
    <cellStyle name="SAPBEXHLevel0X 3 9 4 3 2" xfId="42247"/>
    <cellStyle name="SAPBEXHLevel0X 3 9 4 4" xfId="11132"/>
    <cellStyle name="SAPBEXHLevel0X 3 9 4 4 2" xfId="37553"/>
    <cellStyle name="SAPBEXHLevel0X 3 9 4 5" xfId="31721"/>
    <cellStyle name="SAPBEXHLevel0X 3 9 5" xfId="3955"/>
    <cellStyle name="SAPBEXHLevel0X 3 9 5 2" xfId="14738"/>
    <cellStyle name="SAPBEXHLevel0X 3 9 5 2 2" xfId="41158"/>
    <cellStyle name="SAPBEXHLevel0X 3 9 5 3" xfId="22262"/>
    <cellStyle name="SAPBEXHLevel0X 3 9 5 3 2" xfId="48676"/>
    <cellStyle name="SAPBEXHLevel0X 3 9 5 4" xfId="30625"/>
    <cellStyle name="SAPBEXHLevel0X 3 9 6" xfId="5876"/>
    <cellStyle name="SAPBEXHLevel0X 3 9 6 2" xfId="16631"/>
    <cellStyle name="SAPBEXHLevel0X 3 9 6 2 2" xfId="43049"/>
    <cellStyle name="SAPBEXHLevel0X 3 9 6 3" xfId="24609"/>
    <cellStyle name="SAPBEXHLevel0X 3 9 6 3 2" xfId="51023"/>
    <cellStyle name="SAPBEXHLevel0X 3 9 6 4" xfId="32546"/>
    <cellStyle name="SAPBEXHLevel0X 3 9 7" xfId="6358"/>
    <cellStyle name="SAPBEXHLevel0X 3 9 7 2" xfId="12042"/>
    <cellStyle name="SAPBEXHLevel0X 3 9 7 2 2" xfId="38463"/>
    <cellStyle name="SAPBEXHLevel0X 3 9 7 3" xfId="33028"/>
    <cellStyle name="SAPBEXHLevel0X 3 9 8" xfId="6347"/>
    <cellStyle name="SAPBEXHLevel0X 3 9 8 2" xfId="17084"/>
    <cellStyle name="SAPBEXHLevel0X 3 9 8 2 2" xfId="43502"/>
    <cellStyle name="SAPBEXHLevel0X 3 9 8 3" xfId="25773"/>
    <cellStyle name="SAPBEXHLevel0X 3 9 8 3 2" xfId="52187"/>
    <cellStyle name="SAPBEXHLevel0X 3 9 8 4" xfId="33017"/>
    <cellStyle name="SAPBEXHLevel0X 3 9 9" xfId="7661"/>
    <cellStyle name="SAPBEXHLevel0X 3 9 9 2" xfId="18328"/>
    <cellStyle name="SAPBEXHLevel0X 3 9 9 2 2" xfId="44744"/>
    <cellStyle name="SAPBEXHLevel0X 3 9 9 3" xfId="26927"/>
    <cellStyle name="SAPBEXHLevel0X 3 9 9 3 2" xfId="53341"/>
    <cellStyle name="SAPBEXHLevel0X 3 9 9 4" xfId="34331"/>
    <cellStyle name="SAPBEXHLevel0X 4" xfId="1525"/>
    <cellStyle name="SAPBEXHLevel0X 4 10" xfId="8417"/>
    <cellStyle name="SAPBEXHLevel0X 4 10 2" xfId="19077"/>
    <cellStyle name="SAPBEXHLevel0X 4 10 2 2" xfId="45491"/>
    <cellStyle name="SAPBEXHLevel0X 4 10 3" xfId="12724"/>
    <cellStyle name="SAPBEXHLevel0X 4 10 3 2" xfId="39145"/>
    <cellStyle name="SAPBEXHLevel0X 4 10 4" xfId="34913"/>
    <cellStyle name="SAPBEXHLevel0X 4 11" xfId="12016"/>
    <cellStyle name="SAPBEXHLevel0X 4 11 2" xfId="38437"/>
    <cellStyle name="SAPBEXHLevel0X 4 12" xfId="27239"/>
    <cellStyle name="SAPBEXHLevel0X 4 12 2" xfId="53653"/>
    <cellStyle name="SAPBEXHLevel0X 4 2" xfId="3519"/>
    <cellStyle name="SAPBEXHLevel0X 4 2 2" xfId="9005"/>
    <cellStyle name="SAPBEXHLevel0X 4 2 2 2" xfId="19665"/>
    <cellStyle name="SAPBEXHLevel0X 4 2 2 2 2" xfId="46079"/>
    <cellStyle name="SAPBEXHLevel0X 4 2 2 3" xfId="28249"/>
    <cellStyle name="SAPBEXHLevel0X 4 2 2 3 2" xfId="54663"/>
    <cellStyle name="SAPBEXHLevel0X 4 2 2 4" xfId="35501"/>
    <cellStyle name="SAPBEXHLevel0X 4 2 3" xfId="10198"/>
    <cellStyle name="SAPBEXHLevel0X 4 2 3 2" xfId="20858"/>
    <cellStyle name="SAPBEXHLevel0X 4 2 3 2 2" xfId="47272"/>
    <cellStyle name="SAPBEXHLevel0X 4 2 3 3" xfId="17690"/>
    <cellStyle name="SAPBEXHLevel0X 4 2 3 3 2" xfId="44107"/>
    <cellStyle name="SAPBEXHLevel0X 4 2 3 4" xfId="36694"/>
    <cellStyle name="SAPBEXHLevel0X 4 2 4" xfId="8730"/>
    <cellStyle name="SAPBEXHLevel0X 4 2 4 2" xfId="19390"/>
    <cellStyle name="SAPBEXHLevel0X 4 2 4 2 2" xfId="45804"/>
    <cellStyle name="SAPBEXHLevel0X 4 2 4 3" xfId="12256"/>
    <cellStyle name="SAPBEXHLevel0X 4 2 4 3 2" xfId="38677"/>
    <cellStyle name="SAPBEXHLevel0X 4 2 4 4" xfId="35226"/>
    <cellStyle name="SAPBEXHLevel0X 4 2 5" xfId="14304"/>
    <cellStyle name="SAPBEXHLevel0X 4 2 5 2" xfId="40724"/>
    <cellStyle name="SAPBEXHLevel0X 4 2 6" xfId="22732"/>
    <cellStyle name="SAPBEXHLevel0X 4 2 6 2" xfId="49146"/>
    <cellStyle name="SAPBEXHLevel0X 4 2 7" xfId="30189"/>
    <cellStyle name="SAPBEXHLevel0X 4 3" xfId="4145"/>
    <cellStyle name="SAPBEXHLevel0X 4 3 2" xfId="9363"/>
    <cellStyle name="SAPBEXHLevel0X 4 3 2 2" xfId="20023"/>
    <cellStyle name="SAPBEXHLevel0X 4 3 2 2 2" xfId="46437"/>
    <cellStyle name="SAPBEXHLevel0X 4 3 2 3" xfId="26771"/>
    <cellStyle name="SAPBEXHLevel0X 4 3 2 3 2" xfId="53185"/>
    <cellStyle name="SAPBEXHLevel0X 4 3 2 4" xfId="35859"/>
    <cellStyle name="SAPBEXHLevel0X 4 3 3" xfId="14927"/>
    <cellStyle name="SAPBEXHLevel0X 4 3 3 2" xfId="41347"/>
    <cellStyle name="SAPBEXHLevel0X 4 3 4" xfId="27260"/>
    <cellStyle name="SAPBEXHLevel0X 4 3 4 2" xfId="53674"/>
    <cellStyle name="SAPBEXHLevel0X 4 3 5" xfId="30815"/>
    <cellStyle name="SAPBEXHLevel0X 4 4" xfId="2828"/>
    <cellStyle name="SAPBEXHLevel0X 4 4 2" xfId="10157"/>
    <cellStyle name="SAPBEXHLevel0X 4 4 2 2" xfId="20817"/>
    <cellStyle name="SAPBEXHLevel0X 4 4 2 2 2" xfId="47231"/>
    <cellStyle name="SAPBEXHLevel0X 4 4 2 3" xfId="12499"/>
    <cellStyle name="SAPBEXHLevel0X 4 4 2 3 2" xfId="38920"/>
    <cellStyle name="SAPBEXHLevel0X 4 4 2 4" xfId="36653"/>
    <cellStyle name="SAPBEXHLevel0X 4 4 3" xfId="13620"/>
    <cellStyle name="SAPBEXHLevel0X 4 4 3 2" xfId="40040"/>
    <cellStyle name="SAPBEXHLevel0X 4 4 4" xfId="28135"/>
    <cellStyle name="SAPBEXHLevel0X 4 4 4 2" xfId="54549"/>
    <cellStyle name="SAPBEXHLevel0X 4 4 5" xfId="29498"/>
    <cellStyle name="SAPBEXHLevel0X 4 5" xfId="5270"/>
    <cellStyle name="SAPBEXHLevel0X 4 5 2" xfId="16045"/>
    <cellStyle name="SAPBEXHLevel0X 4 5 2 2" xfId="42464"/>
    <cellStyle name="SAPBEXHLevel0X 4 5 3" xfId="23891"/>
    <cellStyle name="SAPBEXHLevel0X 4 5 3 2" xfId="50305"/>
    <cellStyle name="SAPBEXHLevel0X 4 5 4" xfId="31940"/>
    <cellStyle name="SAPBEXHLevel0X 4 6" xfId="6232"/>
    <cellStyle name="SAPBEXHLevel0X 4 6 2" xfId="16973"/>
    <cellStyle name="SAPBEXHLevel0X 4 6 2 2" xfId="43391"/>
    <cellStyle name="SAPBEXHLevel0X 4 6 3" xfId="24901"/>
    <cellStyle name="SAPBEXHLevel0X 4 6 3 2" xfId="51315"/>
    <cellStyle name="SAPBEXHLevel0X 4 6 4" xfId="32902"/>
    <cellStyle name="SAPBEXHLevel0X 4 7" xfId="6479"/>
    <cellStyle name="SAPBEXHLevel0X 4 7 2" xfId="25235"/>
    <cellStyle name="SAPBEXHLevel0X 4 7 2 2" xfId="51649"/>
    <cellStyle name="SAPBEXHLevel0X 4 7 3" xfId="33149"/>
    <cellStyle name="SAPBEXHLevel0X 4 8" xfId="5005"/>
    <cellStyle name="SAPBEXHLevel0X 4 8 2" xfId="15782"/>
    <cellStyle name="SAPBEXHLevel0X 4 8 2 2" xfId="42201"/>
    <cellStyle name="SAPBEXHLevel0X 4 8 3" xfId="22204"/>
    <cellStyle name="SAPBEXHLevel0X 4 8 3 2" xfId="48618"/>
    <cellStyle name="SAPBEXHLevel0X 4 8 4" xfId="31675"/>
    <cellStyle name="SAPBEXHLevel0X 4 9" xfId="7801"/>
    <cellStyle name="SAPBEXHLevel0X 4 9 2" xfId="18468"/>
    <cellStyle name="SAPBEXHLevel0X 4 9 2 2" xfId="44883"/>
    <cellStyle name="SAPBEXHLevel0X 4 9 3" xfId="27005"/>
    <cellStyle name="SAPBEXHLevel0X 4 9 3 2" xfId="53419"/>
    <cellStyle name="SAPBEXHLevel0X 4 9 4" xfId="34471"/>
    <cellStyle name="SAPBEXHLevel0X 5" xfId="1638"/>
    <cellStyle name="SAPBEXHLevel0X 5 10" xfId="8333"/>
    <cellStyle name="SAPBEXHLevel0X 5 10 2" xfId="18993"/>
    <cellStyle name="SAPBEXHLevel0X 5 10 2 2" xfId="45407"/>
    <cellStyle name="SAPBEXHLevel0X 5 10 3" xfId="12769"/>
    <cellStyle name="SAPBEXHLevel0X 5 10 3 2" xfId="39190"/>
    <cellStyle name="SAPBEXHLevel0X 5 10 4" xfId="34829"/>
    <cellStyle name="SAPBEXHLevel0X 5 11" xfId="11925"/>
    <cellStyle name="SAPBEXHLevel0X 5 11 2" xfId="38346"/>
    <cellStyle name="SAPBEXHLevel0X 5 12" xfId="23812"/>
    <cellStyle name="SAPBEXHLevel0X 5 12 2" xfId="50226"/>
    <cellStyle name="SAPBEXHLevel0X 5 2" xfId="3631"/>
    <cellStyle name="SAPBEXHLevel0X 5 2 2" xfId="9089"/>
    <cellStyle name="SAPBEXHLevel0X 5 2 2 2" xfId="19749"/>
    <cellStyle name="SAPBEXHLevel0X 5 2 2 2 2" xfId="46163"/>
    <cellStyle name="SAPBEXHLevel0X 5 2 2 3" xfId="12929"/>
    <cellStyle name="SAPBEXHLevel0X 5 2 2 3 2" xfId="39350"/>
    <cellStyle name="SAPBEXHLevel0X 5 2 2 4" xfId="35585"/>
    <cellStyle name="SAPBEXHLevel0X 5 2 3" xfId="10187"/>
    <cellStyle name="SAPBEXHLevel0X 5 2 3 2" xfId="20847"/>
    <cellStyle name="SAPBEXHLevel0X 5 2 3 2 2" xfId="47261"/>
    <cellStyle name="SAPBEXHLevel0X 5 2 3 3" xfId="14192"/>
    <cellStyle name="SAPBEXHLevel0X 5 2 3 3 2" xfId="40612"/>
    <cellStyle name="SAPBEXHLevel0X 5 2 3 4" xfId="36683"/>
    <cellStyle name="SAPBEXHLevel0X 5 2 4" xfId="8634"/>
    <cellStyle name="SAPBEXHLevel0X 5 2 4 2" xfId="19294"/>
    <cellStyle name="SAPBEXHLevel0X 5 2 4 2 2" xfId="45708"/>
    <cellStyle name="SAPBEXHLevel0X 5 2 4 3" xfId="16845"/>
    <cellStyle name="SAPBEXHLevel0X 5 2 4 3 2" xfId="43263"/>
    <cellStyle name="SAPBEXHLevel0X 5 2 4 4" xfId="35130"/>
    <cellStyle name="SAPBEXHLevel0X 5 2 5" xfId="14416"/>
    <cellStyle name="SAPBEXHLevel0X 5 2 5 2" xfId="40836"/>
    <cellStyle name="SAPBEXHLevel0X 5 2 6" xfId="23423"/>
    <cellStyle name="SAPBEXHLevel0X 5 2 6 2" xfId="49837"/>
    <cellStyle name="SAPBEXHLevel0X 5 2 7" xfId="30301"/>
    <cellStyle name="SAPBEXHLevel0X 5 3" xfId="3695"/>
    <cellStyle name="SAPBEXHLevel0X 5 3 2" xfId="9458"/>
    <cellStyle name="SAPBEXHLevel0X 5 3 2 2" xfId="20118"/>
    <cellStyle name="SAPBEXHLevel0X 5 3 2 2 2" xfId="46532"/>
    <cellStyle name="SAPBEXHLevel0X 5 3 2 3" xfId="11840"/>
    <cellStyle name="SAPBEXHLevel0X 5 3 2 3 2" xfId="38261"/>
    <cellStyle name="SAPBEXHLevel0X 5 3 2 4" xfId="35954"/>
    <cellStyle name="SAPBEXHLevel0X 5 3 3" xfId="14479"/>
    <cellStyle name="SAPBEXHLevel0X 5 3 3 2" xfId="40899"/>
    <cellStyle name="SAPBEXHLevel0X 5 3 4" xfId="22800"/>
    <cellStyle name="SAPBEXHLevel0X 5 3 4 2" xfId="49214"/>
    <cellStyle name="SAPBEXHLevel0X 5 3 5" xfId="30365"/>
    <cellStyle name="SAPBEXHLevel0X 5 4" xfId="2625"/>
    <cellStyle name="SAPBEXHLevel0X 5 4 2" xfId="9775"/>
    <cellStyle name="SAPBEXHLevel0X 5 4 2 2" xfId="20435"/>
    <cellStyle name="SAPBEXHLevel0X 5 4 2 2 2" xfId="46849"/>
    <cellStyle name="SAPBEXHLevel0X 5 4 2 3" xfId="12812"/>
    <cellStyle name="SAPBEXHLevel0X 5 4 2 3 2" xfId="39233"/>
    <cellStyle name="SAPBEXHLevel0X 5 4 2 4" xfId="36271"/>
    <cellStyle name="SAPBEXHLevel0X 5 4 3" xfId="13417"/>
    <cellStyle name="SAPBEXHLevel0X 5 4 3 2" xfId="39837"/>
    <cellStyle name="SAPBEXHLevel0X 5 4 4" xfId="22478"/>
    <cellStyle name="SAPBEXHLevel0X 5 4 4 2" xfId="48892"/>
    <cellStyle name="SAPBEXHLevel0X 5 4 5" xfId="29295"/>
    <cellStyle name="SAPBEXHLevel0X 5 5" xfId="4306"/>
    <cellStyle name="SAPBEXHLevel0X 5 5 2" xfId="15085"/>
    <cellStyle name="SAPBEXHLevel0X 5 5 2 2" xfId="41505"/>
    <cellStyle name="SAPBEXHLevel0X 5 5 3" xfId="26972"/>
    <cellStyle name="SAPBEXHLevel0X 5 5 3 2" xfId="53386"/>
    <cellStyle name="SAPBEXHLevel0X 5 5 4" xfId="30976"/>
    <cellStyle name="SAPBEXHLevel0X 5 6" xfId="5521"/>
    <cellStyle name="SAPBEXHLevel0X 5 6 2" xfId="16292"/>
    <cellStyle name="SAPBEXHLevel0X 5 6 2 2" xfId="42711"/>
    <cellStyle name="SAPBEXHLevel0X 5 6 3" xfId="27674"/>
    <cellStyle name="SAPBEXHLevel0X 5 6 3 2" xfId="54088"/>
    <cellStyle name="SAPBEXHLevel0X 5 6 4" xfId="32191"/>
    <cellStyle name="SAPBEXHLevel0X 5 7" xfId="6131"/>
    <cellStyle name="SAPBEXHLevel0X 5 7 2" xfId="23017"/>
    <cellStyle name="SAPBEXHLevel0X 5 7 2 2" xfId="49431"/>
    <cellStyle name="SAPBEXHLevel0X 5 7 3" xfId="32801"/>
    <cellStyle name="SAPBEXHLevel0X 5 8" xfId="4718"/>
    <cellStyle name="SAPBEXHLevel0X 5 8 2" xfId="15495"/>
    <cellStyle name="SAPBEXHLevel0X 5 8 2 2" xfId="41915"/>
    <cellStyle name="SAPBEXHLevel0X 5 8 3" xfId="23370"/>
    <cellStyle name="SAPBEXHLevel0X 5 8 3 2" xfId="49784"/>
    <cellStyle name="SAPBEXHLevel0X 5 8 4" xfId="31388"/>
    <cellStyle name="SAPBEXHLevel0X 5 9" xfId="7370"/>
    <cellStyle name="SAPBEXHLevel0X 5 9 2" xfId="18037"/>
    <cellStyle name="SAPBEXHLevel0X 5 9 2 2" xfId="44453"/>
    <cellStyle name="SAPBEXHLevel0X 5 9 3" xfId="23533"/>
    <cellStyle name="SAPBEXHLevel0X 5 9 3 2" xfId="49947"/>
    <cellStyle name="SAPBEXHLevel0X 5 9 4" xfId="34040"/>
    <cellStyle name="SAPBEXHLevel0X 6" xfId="1897"/>
    <cellStyle name="SAPBEXHLevel0X 6 10" xfId="8544"/>
    <cellStyle name="SAPBEXHLevel0X 6 10 2" xfId="19204"/>
    <cellStyle name="SAPBEXHLevel0X 6 10 2 2" xfId="45618"/>
    <cellStyle name="SAPBEXHLevel0X 6 10 3" xfId="17719"/>
    <cellStyle name="SAPBEXHLevel0X 6 10 3 2" xfId="44136"/>
    <cellStyle name="SAPBEXHLevel0X 6 10 4" xfId="35040"/>
    <cellStyle name="SAPBEXHLevel0X 6 11" xfId="11683"/>
    <cellStyle name="SAPBEXHLevel0X 6 11 2" xfId="38104"/>
    <cellStyle name="SAPBEXHLevel0X 6 12" xfId="21821"/>
    <cellStyle name="SAPBEXHLevel0X 6 12 2" xfId="48235"/>
    <cellStyle name="SAPBEXHLevel0X 6 2" xfId="3874"/>
    <cellStyle name="SAPBEXHLevel0X 6 2 2" xfId="9251"/>
    <cellStyle name="SAPBEXHLevel0X 6 2 2 2" xfId="19911"/>
    <cellStyle name="SAPBEXHLevel0X 6 2 2 2 2" xfId="46325"/>
    <cellStyle name="SAPBEXHLevel0X 6 2 2 3" xfId="11798"/>
    <cellStyle name="SAPBEXHLevel0X 6 2 2 3 2" xfId="38219"/>
    <cellStyle name="SAPBEXHLevel0X 6 2 2 4" xfId="35747"/>
    <cellStyle name="SAPBEXHLevel0X 6 2 3" xfId="14657"/>
    <cellStyle name="SAPBEXHLevel0X 6 2 3 2" xfId="41077"/>
    <cellStyle name="SAPBEXHLevel0X 6 2 4" xfId="27700"/>
    <cellStyle name="SAPBEXHLevel0X 6 2 4 2" xfId="54114"/>
    <cellStyle name="SAPBEXHLevel0X 6 2 5" xfId="30544"/>
    <cellStyle name="SAPBEXHLevel0X 6 3" xfId="4601"/>
    <cellStyle name="SAPBEXHLevel0X 6 3 2" xfId="10359"/>
    <cellStyle name="SAPBEXHLevel0X 6 3 2 2" xfId="21019"/>
    <cellStyle name="SAPBEXHLevel0X 6 3 2 2 2" xfId="47433"/>
    <cellStyle name="SAPBEXHLevel0X 6 3 2 3" xfId="28284"/>
    <cellStyle name="SAPBEXHLevel0X 6 3 2 3 2" xfId="54698"/>
    <cellStyle name="SAPBEXHLevel0X 6 3 2 4" xfId="36855"/>
    <cellStyle name="SAPBEXHLevel0X 6 3 3" xfId="15379"/>
    <cellStyle name="SAPBEXHLevel0X 6 3 3 2" xfId="41799"/>
    <cellStyle name="SAPBEXHLevel0X 6 3 4" xfId="23940"/>
    <cellStyle name="SAPBEXHLevel0X 6 3 4 2" xfId="50354"/>
    <cellStyle name="SAPBEXHLevel0X 6 3 5" xfId="31271"/>
    <cellStyle name="SAPBEXHLevel0X 6 4" xfId="3925"/>
    <cellStyle name="SAPBEXHLevel0X 6 4 2" xfId="14708"/>
    <cellStyle name="SAPBEXHLevel0X 6 4 2 2" xfId="41128"/>
    <cellStyle name="SAPBEXHLevel0X 6 4 3" xfId="22673"/>
    <cellStyle name="SAPBEXHLevel0X 6 4 3 2" xfId="49087"/>
    <cellStyle name="SAPBEXHLevel0X 6 4 4" xfId="30595"/>
    <cellStyle name="SAPBEXHLevel0X 6 5" xfId="5795"/>
    <cellStyle name="SAPBEXHLevel0X 6 5 2" xfId="16554"/>
    <cellStyle name="SAPBEXHLevel0X 6 5 2 2" xfId="42972"/>
    <cellStyle name="SAPBEXHLevel0X 6 5 3" xfId="24288"/>
    <cellStyle name="SAPBEXHLevel0X 6 5 3 2" xfId="50702"/>
    <cellStyle name="SAPBEXHLevel0X 6 5 4" xfId="32465"/>
    <cellStyle name="SAPBEXHLevel0X 6 6" xfId="6398"/>
    <cellStyle name="SAPBEXHLevel0X 6 6 2" xfId="17134"/>
    <cellStyle name="SAPBEXHLevel0X 6 6 2 2" xfId="43552"/>
    <cellStyle name="SAPBEXHLevel0X 6 6 3" xfId="24246"/>
    <cellStyle name="SAPBEXHLevel0X 6 6 3 2" xfId="50660"/>
    <cellStyle name="SAPBEXHLevel0X 6 6 4" xfId="33068"/>
    <cellStyle name="SAPBEXHLevel0X 6 7" xfId="7013"/>
    <cellStyle name="SAPBEXHLevel0X 6 7 2" xfId="22956"/>
    <cellStyle name="SAPBEXHLevel0X 6 7 2 2" xfId="49370"/>
    <cellStyle name="SAPBEXHLevel0X 6 7 3" xfId="33683"/>
    <cellStyle name="SAPBEXHLevel0X 6 8" xfId="7560"/>
    <cellStyle name="SAPBEXHLevel0X 6 8 2" xfId="18227"/>
    <cellStyle name="SAPBEXHLevel0X 6 8 2 2" xfId="44643"/>
    <cellStyle name="SAPBEXHLevel0X 6 8 3" xfId="24540"/>
    <cellStyle name="SAPBEXHLevel0X 6 8 3 2" xfId="50954"/>
    <cellStyle name="SAPBEXHLevel0X 6 8 4" xfId="34230"/>
    <cellStyle name="SAPBEXHLevel0X 6 9" xfId="7268"/>
    <cellStyle name="SAPBEXHLevel0X 6 9 2" xfId="17935"/>
    <cellStyle name="SAPBEXHLevel0X 6 9 2 2" xfId="44352"/>
    <cellStyle name="SAPBEXHLevel0X 6 9 3" xfId="27103"/>
    <cellStyle name="SAPBEXHLevel0X 6 9 3 2" xfId="53517"/>
    <cellStyle name="SAPBEXHLevel0X 6 9 4" xfId="33938"/>
    <cellStyle name="SAPBEXHLevel0X 7" xfId="2083"/>
    <cellStyle name="SAPBEXHLevel0X 7 10" xfId="8877"/>
    <cellStyle name="SAPBEXHLevel0X 7 10 2" xfId="19537"/>
    <cellStyle name="SAPBEXHLevel0X 7 10 2 2" xfId="45951"/>
    <cellStyle name="SAPBEXHLevel0X 7 10 3" xfId="27158"/>
    <cellStyle name="SAPBEXHLevel0X 7 10 3 2" xfId="53572"/>
    <cellStyle name="SAPBEXHLevel0X 7 10 4" xfId="35373"/>
    <cellStyle name="SAPBEXHLevel0X 7 11" xfId="11517"/>
    <cellStyle name="SAPBEXHLevel0X 7 11 2" xfId="37938"/>
    <cellStyle name="SAPBEXHLevel0X 7 12" xfId="27246"/>
    <cellStyle name="SAPBEXHLevel0X 7 12 2" xfId="53660"/>
    <cellStyle name="SAPBEXHLevel0X 7 2" xfId="4048"/>
    <cellStyle name="SAPBEXHLevel0X 7 2 2" xfId="9859"/>
    <cellStyle name="SAPBEXHLevel0X 7 2 2 2" xfId="20519"/>
    <cellStyle name="SAPBEXHLevel0X 7 2 2 2 2" xfId="46933"/>
    <cellStyle name="SAPBEXHLevel0X 7 2 2 3" xfId="22303"/>
    <cellStyle name="SAPBEXHLevel0X 7 2 2 3 2" xfId="48717"/>
    <cellStyle name="SAPBEXHLevel0X 7 2 2 4" xfId="36355"/>
    <cellStyle name="SAPBEXHLevel0X 7 2 3" xfId="14830"/>
    <cellStyle name="SAPBEXHLevel0X 7 2 3 2" xfId="41250"/>
    <cellStyle name="SAPBEXHLevel0X 7 2 4" xfId="24092"/>
    <cellStyle name="SAPBEXHLevel0X 7 2 4 2" xfId="50506"/>
    <cellStyle name="SAPBEXHLevel0X 7 2 5" xfId="30718"/>
    <cellStyle name="SAPBEXHLevel0X 7 3" xfId="4776"/>
    <cellStyle name="SAPBEXHLevel0X 7 3 2" xfId="10403"/>
    <cellStyle name="SAPBEXHLevel0X 7 3 2 2" xfId="21063"/>
    <cellStyle name="SAPBEXHLevel0X 7 3 2 2 2" xfId="47477"/>
    <cellStyle name="SAPBEXHLevel0X 7 3 2 3" xfId="28328"/>
    <cellStyle name="SAPBEXHLevel0X 7 3 2 3 2" xfId="54742"/>
    <cellStyle name="SAPBEXHLevel0X 7 3 2 4" xfId="36899"/>
    <cellStyle name="SAPBEXHLevel0X 7 3 3" xfId="15553"/>
    <cellStyle name="SAPBEXHLevel0X 7 3 3 2" xfId="41973"/>
    <cellStyle name="SAPBEXHLevel0X 7 3 4" xfId="24446"/>
    <cellStyle name="SAPBEXHLevel0X 7 3 4 2" xfId="50860"/>
    <cellStyle name="SAPBEXHLevel0X 7 3 5" xfId="31446"/>
    <cellStyle name="SAPBEXHLevel0X 7 4" xfId="5356"/>
    <cellStyle name="SAPBEXHLevel0X 7 4 2" xfId="16129"/>
    <cellStyle name="SAPBEXHLevel0X 7 4 2 2" xfId="42548"/>
    <cellStyle name="SAPBEXHLevel0X 7 4 3" xfId="27336"/>
    <cellStyle name="SAPBEXHLevel0X 7 4 3 2" xfId="53750"/>
    <cellStyle name="SAPBEXHLevel0X 7 4 4" xfId="32026"/>
    <cellStyle name="SAPBEXHLevel0X 7 5" xfId="5963"/>
    <cellStyle name="SAPBEXHLevel0X 7 5 2" xfId="16715"/>
    <cellStyle name="SAPBEXHLevel0X 7 5 2 2" xfId="43133"/>
    <cellStyle name="SAPBEXHLevel0X 7 5 3" xfId="28111"/>
    <cellStyle name="SAPBEXHLevel0X 7 5 3 2" xfId="54525"/>
    <cellStyle name="SAPBEXHLevel0X 7 5 4" xfId="32633"/>
    <cellStyle name="SAPBEXHLevel0X 7 6" xfId="6563"/>
    <cellStyle name="SAPBEXHLevel0X 7 6 2" xfId="17288"/>
    <cellStyle name="SAPBEXHLevel0X 7 6 2 2" xfId="43706"/>
    <cellStyle name="SAPBEXHLevel0X 7 6 3" xfId="24881"/>
    <cellStyle name="SAPBEXHLevel0X 7 6 3 2" xfId="51295"/>
    <cellStyle name="SAPBEXHLevel0X 7 6 4" xfId="33233"/>
    <cellStyle name="SAPBEXHLevel0X 7 7" xfId="7135"/>
    <cellStyle name="SAPBEXHLevel0X 7 7 2" xfId="21798"/>
    <cellStyle name="SAPBEXHLevel0X 7 7 2 2" xfId="48212"/>
    <cellStyle name="SAPBEXHLevel0X 7 7 3" xfId="33805"/>
    <cellStyle name="SAPBEXHLevel0X 7 8" xfId="7694"/>
    <cellStyle name="SAPBEXHLevel0X 7 8 2" xfId="18361"/>
    <cellStyle name="SAPBEXHLevel0X 7 8 2 2" xfId="44777"/>
    <cellStyle name="SAPBEXHLevel0X 7 8 3" xfId="21869"/>
    <cellStyle name="SAPBEXHLevel0X 7 8 3 2" xfId="48283"/>
    <cellStyle name="SAPBEXHLevel0X 7 8 4" xfId="34364"/>
    <cellStyle name="SAPBEXHLevel0X 7 9" xfId="7846"/>
    <cellStyle name="SAPBEXHLevel0X 7 9 2" xfId="18513"/>
    <cellStyle name="SAPBEXHLevel0X 7 9 2 2" xfId="44928"/>
    <cellStyle name="SAPBEXHLevel0X 7 9 3" xfId="24989"/>
    <cellStyle name="SAPBEXHLevel0X 7 9 3 2" xfId="51403"/>
    <cellStyle name="SAPBEXHLevel0X 7 9 4" xfId="34516"/>
    <cellStyle name="SAPBEXHLevel0X 8" xfId="1964"/>
    <cellStyle name="SAPBEXHLevel0X 8 10" xfId="9566"/>
    <cellStyle name="SAPBEXHLevel0X 8 10 2" xfId="20226"/>
    <cellStyle name="SAPBEXHLevel0X 8 10 2 2" xfId="46640"/>
    <cellStyle name="SAPBEXHLevel0X 8 10 3" xfId="11263"/>
    <cellStyle name="SAPBEXHLevel0X 8 10 3 2" xfId="37684"/>
    <cellStyle name="SAPBEXHLevel0X 8 10 4" xfId="36062"/>
    <cellStyle name="SAPBEXHLevel0X 8 11" xfId="11624"/>
    <cellStyle name="SAPBEXHLevel0X 8 11 2" xfId="38045"/>
    <cellStyle name="SAPBEXHLevel0X 8 12" xfId="26694"/>
    <cellStyle name="SAPBEXHLevel0X 8 12 2" xfId="53108"/>
    <cellStyle name="SAPBEXHLevel0X 8 2" xfId="3941"/>
    <cellStyle name="SAPBEXHLevel0X 8 2 2" xfId="10702"/>
    <cellStyle name="SAPBEXHLevel0X 8 2 2 2" xfId="21347"/>
    <cellStyle name="SAPBEXHLevel0X 8 2 2 2 2" xfId="47761"/>
    <cellStyle name="SAPBEXHLevel0X 8 2 2 3" xfId="28445"/>
    <cellStyle name="SAPBEXHLevel0X 8 2 2 3 2" xfId="54859"/>
    <cellStyle name="SAPBEXHLevel0X 8 2 2 4" xfId="37126"/>
    <cellStyle name="SAPBEXHLevel0X 8 2 3" xfId="14724"/>
    <cellStyle name="SAPBEXHLevel0X 8 2 3 2" xfId="41144"/>
    <cellStyle name="SAPBEXHLevel0X 8 2 4" xfId="24637"/>
    <cellStyle name="SAPBEXHLevel0X 8 2 4 2" xfId="51051"/>
    <cellStyle name="SAPBEXHLevel0X 8 2 5" xfId="30611"/>
    <cellStyle name="SAPBEXHLevel0X 8 3" xfId="4668"/>
    <cellStyle name="SAPBEXHLevel0X 8 3 2" xfId="15446"/>
    <cellStyle name="SAPBEXHLevel0X 8 3 2 2" xfId="41866"/>
    <cellStyle name="SAPBEXHLevel0X 8 3 3" xfId="23925"/>
    <cellStyle name="SAPBEXHLevel0X 8 3 3 2" xfId="50339"/>
    <cellStyle name="SAPBEXHLevel0X 8 3 4" xfId="31338"/>
    <cellStyle name="SAPBEXHLevel0X 8 4" xfId="5246"/>
    <cellStyle name="SAPBEXHLevel0X 8 4 2" xfId="16021"/>
    <cellStyle name="SAPBEXHLevel0X 8 4 2 2" xfId="42440"/>
    <cellStyle name="SAPBEXHLevel0X 8 4 3" xfId="24923"/>
    <cellStyle name="SAPBEXHLevel0X 8 4 3 2" xfId="51337"/>
    <cellStyle name="SAPBEXHLevel0X 8 4 4" xfId="31916"/>
    <cellStyle name="SAPBEXHLevel0X 8 5" xfId="5857"/>
    <cellStyle name="SAPBEXHLevel0X 8 5 2" xfId="16613"/>
    <cellStyle name="SAPBEXHLevel0X 8 5 2 2" xfId="43031"/>
    <cellStyle name="SAPBEXHLevel0X 8 5 3" xfId="27188"/>
    <cellStyle name="SAPBEXHLevel0X 8 5 3 2" xfId="53602"/>
    <cellStyle name="SAPBEXHLevel0X 8 5 4" xfId="32527"/>
    <cellStyle name="SAPBEXHLevel0X 8 6" xfId="6465"/>
    <cellStyle name="SAPBEXHLevel0X 8 6 2" xfId="17201"/>
    <cellStyle name="SAPBEXHLevel0X 8 6 2 2" xfId="43619"/>
    <cellStyle name="SAPBEXHLevel0X 8 6 3" xfId="11299"/>
    <cellStyle name="SAPBEXHLevel0X 8 6 3 2" xfId="37720"/>
    <cellStyle name="SAPBEXHLevel0X 8 6 4" xfId="33135"/>
    <cellStyle name="SAPBEXHLevel0X 8 7" xfId="7080"/>
    <cellStyle name="SAPBEXHLevel0X 8 7 2" xfId="16249"/>
    <cellStyle name="SAPBEXHLevel0X 8 7 2 2" xfId="42668"/>
    <cellStyle name="SAPBEXHLevel0X 8 7 3" xfId="33750"/>
    <cellStyle name="SAPBEXHLevel0X 8 8" xfId="7627"/>
    <cellStyle name="SAPBEXHLevel0X 8 8 2" xfId="18294"/>
    <cellStyle name="SAPBEXHLevel0X 8 8 2 2" xfId="44710"/>
    <cellStyle name="SAPBEXHLevel0X 8 8 3" xfId="22641"/>
    <cellStyle name="SAPBEXHLevel0X 8 8 3 2" xfId="49055"/>
    <cellStyle name="SAPBEXHLevel0X 8 8 4" xfId="34297"/>
    <cellStyle name="SAPBEXHLevel0X 8 9" xfId="7321"/>
    <cellStyle name="SAPBEXHLevel0X 8 9 2" xfId="17988"/>
    <cellStyle name="SAPBEXHLevel0X 8 9 2 2" xfId="44405"/>
    <cellStyle name="SAPBEXHLevel0X 8 9 3" xfId="24719"/>
    <cellStyle name="SAPBEXHLevel0X 8 9 3 2" xfId="51133"/>
    <cellStyle name="SAPBEXHLevel0X 8 9 4" xfId="33991"/>
    <cellStyle name="SAPBEXHLevel0X 9" xfId="2376"/>
    <cellStyle name="SAPBEXHLevel0X 9 10" xfId="11282"/>
    <cellStyle name="SAPBEXHLevel0X 9 10 2" xfId="37703"/>
    <cellStyle name="SAPBEXHLevel0X 9 11" xfId="22882"/>
    <cellStyle name="SAPBEXHLevel0X 9 11 2" xfId="49296"/>
    <cellStyle name="SAPBEXHLevel0X 9 2" xfId="4283"/>
    <cellStyle name="SAPBEXHLevel0X 9 2 2" xfId="15062"/>
    <cellStyle name="SAPBEXHLevel0X 9 2 2 2" xfId="41482"/>
    <cellStyle name="SAPBEXHLevel0X 9 2 3" xfId="27471"/>
    <cellStyle name="SAPBEXHLevel0X 9 2 3 2" xfId="53885"/>
    <cellStyle name="SAPBEXHLevel0X 9 2 4" xfId="30953"/>
    <cellStyle name="SAPBEXHLevel0X 9 3" xfId="5010"/>
    <cellStyle name="SAPBEXHLevel0X 9 3 2" xfId="15787"/>
    <cellStyle name="SAPBEXHLevel0X 9 3 2 2" xfId="42206"/>
    <cellStyle name="SAPBEXHLevel0X 9 3 3" xfId="28151"/>
    <cellStyle name="SAPBEXHLevel0X 9 3 3 2" xfId="54565"/>
    <cellStyle name="SAPBEXHLevel0X 9 3 4" xfId="31680"/>
    <cellStyle name="SAPBEXHLevel0X 9 4" xfId="6199"/>
    <cellStyle name="SAPBEXHLevel0X 9 4 2" xfId="16940"/>
    <cellStyle name="SAPBEXHLevel0X 9 4 2 2" xfId="43358"/>
    <cellStyle name="SAPBEXHLevel0X 9 4 3" xfId="24711"/>
    <cellStyle name="SAPBEXHLevel0X 9 4 3 2" xfId="51125"/>
    <cellStyle name="SAPBEXHLevel0X 9 4 4" xfId="32869"/>
    <cellStyle name="SAPBEXHLevel0X 9 5" xfId="6785"/>
    <cellStyle name="SAPBEXHLevel0X 9 5 2" xfId="17497"/>
    <cellStyle name="SAPBEXHLevel0X 9 5 2 2" xfId="43914"/>
    <cellStyle name="SAPBEXHLevel0X 9 5 3" xfId="24403"/>
    <cellStyle name="SAPBEXHLevel0X 9 5 3 2" xfId="50817"/>
    <cellStyle name="SAPBEXHLevel0X 9 5 4" xfId="33455"/>
    <cellStyle name="SAPBEXHLevel0X 9 6" xfId="7341"/>
    <cellStyle name="SAPBEXHLevel0X 9 6 2" xfId="18008"/>
    <cellStyle name="SAPBEXHLevel0X 9 6 2 2" xfId="44424"/>
    <cellStyle name="SAPBEXHLevel0X 9 6 3" xfId="21808"/>
    <cellStyle name="SAPBEXHLevel0X 9 6 3 2" xfId="48222"/>
    <cellStyle name="SAPBEXHLevel0X 9 6 4" xfId="34011"/>
    <cellStyle name="SAPBEXHLevel0X 9 7" xfId="7985"/>
    <cellStyle name="SAPBEXHLevel0X 9 7 2" xfId="18652"/>
    <cellStyle name="SAPBEXHLevel0X 9 7 2 2" xfId="45066"/>
    <cellStyle name="SAPBEXHLevel0X 9 7 3" xfId="12433"/>
    <cellStyle name="SAPBEXHLevel0X 9 7 3 2" xfId="38854"/>
    <cellStyle name="SAPBEXHLevel0X 9 7 4" xfId="34591"/>
    <cellStyle name="SAPBEXHLevel0X 9 8" xfId="10266"/>
    <cellStyle name="SAPBEXHLevel0X 9 8 2" xfId="20926"/>
    <cellStyle name="SAPBEXHLevel0X 9 8 2 2" xfId="47340"/>
    <cellStyle name="SAPBEXHLevel0X 9 8 3" xfId="17692"/>
    <cellStyle name="SAPBEXHLevel0X 9 8 3 2" xfId="44109"/>
    <cellStyle name="SAPBEXHLevel0X 9 8 4" xfId="36762"/>
    <cellStyle name="SAPBEXHLevel0X 9 9" xfId="13173"/>
    <cellStyle name="SAPBEXHLevel0X 9 9 2" xfId="39593"/>
    <cellStyle name="SAPBEXHLevel0X_0910 GSO Capex RRP - Final (Detail) v2 220710" xfId="1219"/>
    <cellStyle name="SAPBEXHLevel1" xfId="1220"/>
    <cellStyle name="SAPBEXHLevel1 10" xfId="5179"/>
    <cellStyle name="SAPBEXHLevel1 10 2" xfId="9753"/>
    <cellStyle name="SAPBEXHLevel1 10 2 2" xfId="20413"/>
    <cellStyle name="SAPBEXHLevel1 10 2 2 2" xfId="46827"/>
    <cellStyle name="SAPBEXHLevel1 10 2 3" xfId="26709"/>
    <cellStyle name="SAPBEXHLevel1 10 2 3 2" xfId="53123"/>
    <cellStyle name="SAPBEXHLevel1 10 2 4" xfId="36249"/>
    <cellStyle name="SAPBEXHLevel1 10 3" xfId="15955"/>
    <cellStyle name="SAPBEXHLevel1 10 3 2" xfId="42374"/>
    <cellStyle name="SAPBEXHLevel1 10 4" xfId="28053"/>
    <cellStyle name="SAPBEXHLevel1 10 4 2" xfId="54467"/>
    <cellStyle name="SAPBEXHLevel1 10 5" xfId="31849"/>
    <cellStyle name="SAPBEXHLevel1 11" xfId="6518"/>
    <cellStyle name="SAPBEXHLevel1 11 2" xfId="23797"/>
    <cellStyle name="SAPBEXHLevel1 11 2 2" xfId="50211"/>
    <cellStyle name="SAPBEXHLevel1 11 3" xfId="33188"/>
    <cellStyle name="SAPBEXHLevel1 12" xfId="3368"/>
    <cellStyle name="SAPBEXHLevel1 12 2" xfId="14155"/>
    <cellStyle name="SAPBEXHLevel1 12 2 2" xfId="40575"/>
    <cellStyle name="SAPBEXHLevel1 12 3" xfId="24118"/>
    <cellStyle name="SAPBEXHLevel1 12 3 2" xfId="50532"/>
    <cellStyle name="SAPBEXHLevel1 12 4" xfId="30038"/>
    <cellStyle name="SAPBEXHLevel1 13" xfId="8267"/>
    <cellStyle name="SAPBEXHLevel1 13 2" xfId="18928"/>
    <cellStyle name="SAPBEXHLevel1 13 2 2" xfId="45342"/>
    <cellStyle name="SAPBEXHLevel1 13 3" xfId="13379"/>
    <cellStyle name="SAPBEXHLevel1 13 3 2" xfId="39799"/>
    <cellStyle name="SAPBEXHLevel1 13 4" xfId="34780"/>
    <cellStyle name="SAPBEXHLevel1 14" xfId="12127"/>
    <cellStyle name="SAPBEXHLevel1 14 2" xfId="38548"/>
    <cellStyle name="SAPBEXHLevel1 15" xfId="22187"/>
    <cellStyle name="SAPBEXHLevel1 15 2" xfId="48601"/>
    <cellStyle name="SAPBEXHLevel1 2" xfId="1221"/>
    <cellStyle name="SAPBEXHLevel1 2 10" xfId="5688"/>
    <cellStyle name="SAPBEXHLevel1 2 10 2" xfId="16452"/>
    <cellStyle name="SAPBEXHLevel1 2 10 2 2" xfId="42870"/>
    <cellStyle name="SAPBEXHLevel1 2 10 3" xfId="21857"/>
    <cellStyle name="SAPBEXHLevel1 2 10 3 2" xfId="48271"/>
    <cellStyle name="SAPBEXHLevel1 2 10 4" xfId="32358"/>
    <cellStyle name="SAPBEXHLevel1 2 11" xfId="5895"/>
    <cellStyle name="SAPBEXHLevel1 2 11 2" xfId="27596"/>
    <cellStyle name="SAPBEXHLevel1 2 11 2 2" xfId="54010"/>
    <cellStyle name="SAPBEXHLevel1 2 11 3" xfId="32565"/>
    <cellStyle name="SAPBEXHLevel1 2 12" xfId="12126"/>
    <cellStyle name="SAPBEXHLevel1 2 12 2" xfId="38547"/>
    <cellStyle name="SAPBEXHLevel1 2 13" xfId="23261"/>
    <cellStyle name="SAPBEXHLevel1 2 13 2" xfId="49675"/>
    <cellStyle name="SAPBEXHLevel1 2 2" xfId="1536"/>
    <cellStyle name="SAPBEXHLevel1 2 2 10" xfId="8428"/>
    <cellStyle name="SAPBEXHLevel1 2 2 10 2" xfId="19088"/>
    <cellStyle name="SAPBEXHLevel1 2 2 10 2 2" xfId="45502"/>
    <cellStyle name="SAPBEXHLevel1 2 2 10 3" xfId="17812"/>
    <cellStyle name="SAPBEXHLevel1 2 2 10 3 2" xfId="44229"/>
    <cellStyle name="SAPBEXHLevel1 2 2 10 4" xfId="34924"/>
    <cellStyle name="SAPBEXHLevel1 2 2 11" xfId="12006"/>
    <cellStyle name="SAPBEXHLevel1 2 2 11 2" xfId="38427"/>
    <cellStyle name="SAPBEXHLevel1 2 2 12" xfId="26696"/>
    <cellStyle name="SAPBEXHLevel1 2 2 12 2" xfId="53110"/>
    <cellStyle name="SAPBEXHLevel1 2 2 2" xfId="3530"/>
    <cellStyle name="SAPBEXHLevel1 2 2 2 2" xfId="8994"/>
    <cellStyle name="SAPBEXHLevel1 2 2 2 2 2" xfId="19654"/>
    <cellStyle name="SAPBEXHLevel1 2 2 2 2 2 2" xfId="46068"/>
    <cellStyle name="SAPBEXHLevel1 2 2 2 2 3" xfId="17835"/>
    <cellStyle name="SAPBEXHLevel1 2 2 2 2 3 2" xfId="44252"/>
    <cellStyle name="SAPBEXHLevel1 2 2 2 2 4" xfId="35490"/>
    <cellStyle name="SAPBEXHLevel1 2 2 2 3" xfId="10338"/>
    <cellStyle name="SAPBEXHLevel1 2 2 2 3 2" xfId="20998"/>
    <cellStyle name="SAPBEXHLevel1 2 2 2 3 2 2" xfId="47412"/>
    <cellStyle name="SAPBEXHLevel1 2 2 2 3 3" xfId="28263"/>
    <cellStyle name="SAPBEXHLevel1 2 2 2 3 3 2" xfId="54677"/>
    <cellStyle name="SAPBEXHLevel1 2 2 2 3 4" xfId="36834"/>
    <cellStyle name="SAPBEXHLevel1 2 2 2 4" xfId="8741"/>
    <cellStyle name="SAPBEXHLevel1 2 2 2 4 2" xfId="19401"/>
    <cellStyle name="SAPBEXHLevel1 2 2 2 4 2 2" xfId="45815"/>
    <cellStyle name="SAPBEXHLevel1 2 2 2 4 3" xfId="21947"/>
    <cellStyle name="SAPBEXHLevel1 2 2 2 4 3 2" xfId="48361"/>
    <cellStyle name="SAPBEXHLevel1 2 2 2 4 4" xfId="35237"/>
    <cellStyle name="SAPBEXHLevel1 2 2 2 5" xfId="14315"/>
    <cellStyle name="SAPBEXHLevel1 2 2 2 5 2" xfId="40735"/>
    <cellStyle name="SAPBEXHLevel1 2 2 2 6" xfId="26315"/>
    <cellStyle name="SAPBEXHLevel1 2 2 2 6 2" xfId="52729"/>
    <cellStyle name="SAPBEXHLevel1 2 2 2 7" xfId="30200"/>
    <cellStyle name="SAPBEXHLevel1 2 2 3" xfId="2776"/>
    <cellStyle name="SAPBEXHLevel1 2 2 3 2" xfId="9352"/>
    <cellStyle name="SAPBEXHLevel1 2 2 3 2 2" xfId="20012"/>
    <cellStyle name="SAPBEXHLevel1 2 2 3 2 2 2" xfId="46426"/>
    <cellStyle name="SAPBEXHLevel1 2 2 3 2 3" xfId="27865"/>
    <cellStyle name="SAPBEXHLevel1 2 2 3 2 3 2" xfId="54279"/>
    <cellStyle name="SAPBEXHLevel1 2 2 3 2 4" xfId="35848"/>
    <cellStyle name="SAPBEXHLevel1 2 2 3 3" xfId="13568"/>
    <cellStyle name="SAPBEXHLevel1 2 2 3 3 2" xfId="39988"/>
    <cellStyle name="SAPBEXHLevel1 2 2 3 4" xfId="24771"/>
    <cellStyle name="SAPBEXHLevel1 2 2 3 4 2" xfId="51185"/>
    <cellStyle name="SAPBEXHLevel1 2 2 3 5" xfId="29446"/>
    <cellStyle name="SAPBEXHLevel1 2 2 4" xfId="3060"/>
    <cellStyle name="SAPBEXHLevel1 2 2 4 2" xfId="9990"/>
    <cellStyle name="SAPBEXHLevel1 2 2 4 2 2" xfId="20650"/>
    <cellStyle name="SAPBEXHLevel1 2 2 4 2 2 2" xfId="47064"/>
    <cellStyle name="SAPBEXHLevel1 2 2 4 2 3" xfId="26213"/>
    <cellStyle name="SAPBEXHLevel1 2 2 4 2 3 2" xfId="52627"/>
    <cellStyle name="SAPBEXHLevel1 2 2 4 2 4" xfId="36486"/>
    <cellStyle name="SAPBEXHLevel1 2 2 4 3" xfId="13852"/>
    <cellStyle name="SAPBEXHLevel1 2 2 4 3 2" xfId="40272"/>
    <cellStyle name="SAPBEXHLevel1 2 2 4 4" xfId="22233"/>
    <cellStyle name="SAPBEXHLevel1 2 2 4 4 2" xfId="48647"/>
    <cellStyle name="SAPBEXHLevel1 2 2 4 5" xfId="29730"/>
    <cellStyle name="SAPBEXHLevel1 2 2 5" xfId="3019"/>
    <cellStyle name="SAPBEXHLevel1 2 2 5 2" xfId="13811"/>
    <cellStyle name="SAPBEXHLevel1 2 2 5 2 2" xfId="40231"/>
    <cellStyle name="SAPBEXHLevel1 2 2 5 3" xfId="25517"/>
    <cellStyle name="SAPBEXHLevel1 2 2 5 3 2" xfId="51931"/>
    <cellStyle name="SAPBEXHLevel1 2 2 5 4" xfId="29689"/>
    <cellStyle name="SAPBEXHLevel1 2 2 6" xfId="6230"/>
    <cellStyle name="SAPBEXHLevel1 2 2 6 2" xfId="16971"/>
    <cellStyle name="SAPBEXHLevel1 2 2 6 2 2" xfId="43389"/>
    <cellStyle name="SAPBEXHLevel1 2 2 6 3" xfId="23212"/>
    <cellStyle name="SAPBEXHLevel1 2 2 6 3 2" xfId="49626"/>
    <cellStyle name="SAPBEXHLevel1 2 2 6 4" xfId="32900"/>
    <cellStyle name="SAPBEXHLevel1 2 2 7" xfId="5902"/>
    <cellStyle name="SAPBEXHLevel1 2 2 7 2" xfId="26649"/>
    <cellStyle name="SAPBEXHLevel1 2 2 7 2 2" xfId="53063"/>
    <cellStyle name="SAPBEXHLevel1 2 2 7 3" xfId="32572"/>
    <cellStyle name="SAPBEXHLevel1 2 2 8" xfId="6083"/>
    <cellStyle name="SAPBEXHLevel1 2 2 8 2" xfId="16834"/>
    <cellStyle name="SAPBEXHLevel1 2 2 8 2 2" xfId="43252"/>
    <cellStyle name="SAPBEXHLevel1 2 2 8 3" xfId="23663"/>
    <cellStyle name="SAPBEXHLevel1 2 2 8 3 2" xfId="50077"/>
    <cellStyle name="SAPBEXHLevel1 2 2 8 4" xfId="32753"/>
    <cellStyle name="SAPBEXHLevel1 2 2 9" xfId="6803"/>
    <cellStyle name="SAPBEXHLevel1 2 2 9 2" xfId="17515"/>
    <cellStyle name="SAPBEXHLevel1 2 2 9 2 2" xfId="43932"/>
    <cellStyle name="SAPBEXHLevel1 2 2 9 3" xfId="23359"/>
    <cellStyle name="SAPBEXHLevel1 2 2 9 3 2" xfId="49773"/>
    <cellStyle name="SAPBEXHLevel1 2 2 9 4" xfId="33473"/>
    <cellStyle name="SAPBEXHLevel1 2 3" xfId="1649"/>
    <cellStyle name="SAPBEXHLevel1 2 3 10" xfId="8322"/>
    <cellStyle name="SAPBEXHLevel1 2 3 10 2" xfId="18982"/>
    <cellStyle name="SAPBEXHLevel1 2 3 10 2 2" xfId="45396"/>
    <cellStyle name="SAPBEXHLevel1 2 3 10 3" xfId="12711"/>
    <cellStyle name="SAPBEXHLevel1 2 3 10 3 2" xfId="39132"/>
    <cellStyle name="SAPBEXHLevel1 2 3 10 4" xfId="34818"/>
    <cellStyle name="SAPBEXHLevel1 2 3 11" xfId="13069"/>
    <cellStyle name="SAPBEXHLevel1 2 3 11 2" xfId="39490"/>
    <cellStyle name="SAPBEXHLevel1 2 3 12" xfId="25073"/>
    <cellStyle name="SAPBEXHLevel1 2 3 12 2" xfId="51487"/>
    <cellStyle name="SAPBEXHLevel1 2 3 2" xfId="3642"/>
    <cellStyle name="SAPBEXHLevel1 2 3 2 2" xfId="9100"/>
    <cellStyle name="SAPBEXHLevel1 2 3 2 2 2" xfId="19760"/>
    <cellStyle name="SAPBEXHLevel1 2 3 2 2 2 2" xfId="46174"/>
    <cellStyle name="SAPBEXHLevel1 2 3 2 2 3" xfId="11113"/>
    <cellStyle name="SAPBEXHLevel1 2 3 2 2 3 2" xfId="37534"/>
    <cellStyle name="SAPBEXHLevel1 2 3 2 2 4" xfId="35596"/>
    <cellStyle name="SAPBEXHLevel1 2 3 2 3" xfId="10068"/>
    <cellStyle name="SAPBEXHLevel1 2 3 2 3 2" xfId="20728"/>
    <cellStyle name="SAPBEXHLevel1 2 3 2 3 2 2" xfId="47142"/>
    <cellStyle name="SAPBEXHLevel1 2 3 2 3 3" xfId="13066"/>
    <cellStyle name="SAPBEXHLevel1 2 3 2 3 3 2" xfId="39487"/>
    <cellStyle name="SAPBEXHLevel1 2 3 2 3 4" xfId="36564"/>
    <cellStyle name="SAPBEXHLevel1 2 3 2 4" xfId="8623"/>
    <cellStyle name="SAPBEXHLevel1 2 3 2 4 2" xfId="19283"/>
    <cellStyle name="SAPBEXHLevel1 2 3 2 4 2 2" xfId="45697"/>
    <cellStyle name="SAPBEXHLevel1 2 3 2 4 3" xfId="12473"/>
    <cellStyle name="SAPBEXHLevel1 2 3 2 4 3 2" xfId="38894"/>
    <cellStyle name="SAPBEXHLevel1 2 3 2 4 4" xfId="35119"/>
    <cellStyle name="SAPBEXHLevel1 2 3 2 5" xfId="14427"/>
    <cellStyle name="SAPBEXHLevel1 2 3 2 5 2" xfId="40847"/>
    <cellStyle name="SAPBEXHLevel1 2 3 2 6" xfId="23459"/>
    <cellStyle name="SAPBEXHLevel1 2 3 2 6 2" xfId="49873"/>
    <cellStyle name="SAPBEXHLevel1 2 3 2 7" xfId="30312"/>
    <cellStyle name="SAPBEXHLevel1 2 3 3" xfId="2688"/>
    <cellStyle name="SAPBEXHLevel1 2 3 3 2" xfId="9469"/>
    <cellStyle name="SAPBEXHLevel1 2 3 3 2 2" xfId="20129"/>
    <cellStyle name="SAPBEXHLevel1 2 3 3 2 2 2" xfId="46543"/>
    <cellStyle name="SAPBEXHLevel1 2 3 3 2 3" xfId="27853"/>
    <cellStyle name="SAPBEXHLevel1 2 3 3 2 3 2" xfId="54267"/>
    <cellStyle name="SAPBEXHLevel1 2 3 3 2 4" xfId="35965"/>
    <cellStyle name="SAPBEXHLevel1 2 3 3 3" xfId="13480"/>
    <cellStyle name="SAPBEXHLevel1 2 3 3 3 2" xfId="39900"/>
    <cellStyle name="SAPBEXHLevel1 2 3 3 4" xfId="25393"/>
    <cellStyle name="SAPBEXHLevel1 2 3 3 4 2" xfId="51807"/>
    <cellStyle name="SAPBEXHLevel1 2 3 3 5" xfId="29358"/>
    <cellStyle name="SAPBEXHLevel1 2 3 4" xfId="4675"/>
    <cellStyle name="SAPBEXHLevel1 2 3 4 2" xfId="10145"/>
    <cellStyle name="SAPBEXHLevel1 2 3 4 2 2" xfId="20805"/>
    <cellStyle name="SAPBEXHLevel1 2 3 4 2 2 2" xfId="47219"/>
    <cellStyle name="SAPBEXHLevel1 2 3 4 2 3" xfId="12983"/>
    <cellStyle name="SAPBEXHLevel1 2 3 4 2 3 2" xfId="39404"/>
    <cellStyle name="SAPBEXHLevel1 2 3 4 2 4" xfId="36641"/>
    <cellStyle name="SAPBEXHLevel1 2 3 4 3" xfId="15453"/>
    <cellStyle name="SAPBEXHLevel1 2 3 4 3 2" xfId="41873"/>
    <cellStyle name="SAPBEXHLevel1 2 3 4 4" xfId="24788"/>
    <cellStyle name="SAPBEXHLevel1 2 3 4 4 2" xfId="51202"/>
    <cellStyle name="SAPBEXHLevel1 2 3 4 5" xfId="31345"/>
    <cellStyle name="SAPBEXHLevel1 2 3 5" xfId="2808"/>
    <cellStyle name="SAPBEXHLevel1 2 3 5 2" xfId="13600"/>
    <cellStyle name="SAPBEXHLevel1 2 3 5 2 2" xfId="40020"/>
    <cellStyle name="SAPBEXHLevel1 2 3 5 3" xfId="22097"/>
    <cellStyle name="SAPBEXHLevel1 2 3 5 3 2" xfId="48511"/>
    <cellStyle name="SAPBEXHLevel1 2 3 5 4" xfId="29478"/>
    <cellStyle name="SAPBEXHLevel1 2 3 6" xfId="5525"/>
    <cellStyle name="SAPBEXHLevel1 2 3 6 2" xfId="16296"/>
    <cellStyle name="SAPBEXHLevel1 2 3 6 2 2" xfId="42715"/>
    <cellStyle name="SAPBEXHLevel1 2 3 6 3" xfId="21968"/>
    <cellStyle name="SAPBEXHLevel1 2 3 6 3 2" xfId="48382"/>
    <cellStyle name="SAPBEXHLevel1 2 3 6 4" xfId="32195"/>
    <cellStyle name="SAPBEXHLevel1 2 3 7" xfId="6138"/>
    <cellStyle name="SAPBEXHLevel1 2 3 7 2" xfId="22428"/>
    <cellStyle name="SAPBEXHLevel1 2 3 7 2 2" xfId="48842"/>
    <cellStyle name="SAPBEXHLevel1 2 3 7 3" xfId="32808"/>
    <cellStyle name="SAPBEXHLevel1 2 3 8" xfId="5286"/>
    <cellStyle name="SAPBEXHLevel1 2 3 8 2" xfId="16061"/>
    <cellStyle name="SAPBEXHLevel1 2 3 8 2 2" xfId="42480"/>
    <cellStyle name="SAPBEXHLevel1 2 3 8 3" xfId="23173"/>
    <cellStyle name="SAPBEXHLevel1 2 3 8 3 2" xfId="49587"/>
    <cellStyle name="SAPBEXHLevel1 2 3 8 4" xfId="31956"/>
    <cellStyle name="SAPBEXHLevel1 2 3 9" xfId="7458"/>
    <cellStyle name="SAPBEXHLevel1 2 3 9 2" xfId="18125"/>
    <cellStyle name="SAPBEXHLevel1 2 3 9 2 2" xfId="44541"/>
    <cellStyle name="SAPBEXHLevel1 2 3 9 3" xfId="21958"/>
    <cellStyle name="SAPBEXHLevel1 2 3 9 3 2" xfId="48372"/>
    <cellStyle name="SAPBEXHLevel1 2 3 9 4" xfId="34128"/>
    <cellStyle name="SAPBEXHLevel1 2 4" xfId="1908"/>
    <cellStyle name="SAPBEXHLevel1 2 4 10" xfId="8555"/>
    <cellStyle name="SAPBEXHLevel1 2 4 10 2" xfId="19215"/>
    <cellStyle name="SAPBEXHLevel1 2 4 10 2 2" xfId="45629"/>
    <cellStyle name="SAPBEXHLevel1 2 4 10 3" xfId="12788"/>
    <cellStyle name="SAPBEXHLevel1 2 4 10 3 2" xfId="39209"/>
    <cellStyle name="SAPBEXHLevel1 2 4 10 4" xfId="35051"/>
    <cellStyle name="SAPBEXHLevel1 2 4 11" xfId="11672"/>
    <cellStyle name="SAPBEXHLevel1 2 4 11 2" xfId="38093"/>
    <cellStyle name="SAPBEXHLevel1 2 4 12" xfId="22244"/>
    <cellStyle name="SAPBEXHLevel1 2 4 12 2" xfId="48658"/>
    <cellStyle name="SAPBEXHLevel1 2 4 2" xfId="3885"/>
    <cellStyle name="SAPBEXHLevel1 2 4 2 2" xfId="9193"/>
    <cellStyle name="SAPBEXHLevel1 2 4 2 2 2" xfId="19853"/>
    <cellStyle name="SAPBEXHLevel1 2 4 2 2 2 2" xfId="46267"/>
    <cellStyle name="SAPBEXHLevel1 2 4 2 2 3" xfId="11433"/>
    <cellStyle name="SAPBEXHLevel1 2 4 2 2 3 2" xfId="37854"/>
    <cellStyle name="SAPBEXHLevel1 2 4 2 2 4" xfId="35689"/>
    <cellStyle name="SAPBEXHLevel1 2 4 2 3" xfId="14668"/>
    <cellStyle name="SAPBEXHLevel1 2 4 2 3 2" xfId="41088"/>
    <cellStyle name="SAPBEXHLevel1 2 4 2 4" xfId="23479"/>
    <cellStyle name="SAPBEXHLevel1 2 4 2 4 2" xfId="49893"/>
    <cellStyle name="SAPBEXHLevel1 2 4 2 5" xfId="30555"/>
    <cellStyle name="SAPBEXHLevel1 2 4 3" xfId="4612"/>
    <cellStyle name="SAPBEXHLevel1 2 4 3 2" xfId="10060"/>
    <cellStyle name="SAPBEXHLevel1 2 4 3 2 2" xfId="20720"/>
    <cellStyle name="SAPBEXHLevel1 2 4 3 2 2 2" xfId="47134"/>
    <cellStyle name="SAPBEXHLevel1 2 4 3 2 3" xfId="16335"/>
    <cellStyle name="SAPBEXHLevel1 2 4 3 2 3 2" xfId="42754"/>
    <cellStyle name="SAPBEXHLevel1 2 4 3 2 4" xfId="36556"/>
    <cellStyle name="SAPBEXHLevel1 2 4 3 3" xfId="15390"/>
    <cellStyle name="SAPBEXHLevel1 2 4 3 3 2" xfId="41810"/>
    <cellStyle name="SAPBEXHLevel1 2 4 3 4" xfId="25431"/>
    <cellStyle name="SAPBEXHLevel1 2 4 3 4 2" xfId="51845"/>
    <cellStyle name="SAPBEXHLevel1 2 4 3 5" xfId="31282"/>
    <cellStyle name="SAPBEXHLevel1 2 4 4" xfId="3289"/>
    <cellStyle name="SAPBEXHLevel1 2 4 4 2" xfId="14079"/>
    <cellStyle name="SAPBEXHLevel1 2 4 4 2 2" xfId="40499"/>
    <cellStyle name="SAPBEXHLevel1 2 4 4 3" xfId="25199"/>
    <cellStyle name="SAPBEXHLevel1 2 4 4 3 2" xfId="51613"/>
    <cellStyle name="SAPBEXHLevel1 2 4 4 4" xfId="29959"/>
    <cellStyle name="SAPBEXHLevel1 2 4 5" xfId="5806"/>
    <cellStyle name="SAPBEXHLevel1 2 4 5 2" xfId="16565"/>
    <cellStyle name="SAPBEXHLevel1 2 4 5 2 2" xfId="42983"/>
    <cellStyle name="SAPBEXHLevel1 2 4 5 3" xfId="23893"/>
    <cellStyle name="SAPBEXHLevel1 2 4 5 3 2" xfId="50307"/>
    <cellStyle name="SAPBEXHLevel1 2 4 5 4" xfId="32476"/>
    <cellStyle name="SAPBEXHLevel1 2 4 6" xfId="6409"/>
    <cellStyle name="SAPBEXHLevel1 2 4 6 2" xfId="17145"/>
    <cellStyle name="SAPBEXHLevel1 2 4 6 2 2" xfId="43563"/>
    <cellStyle name="SAPBEXHLevel1 2 4 6 3" xfId="23556"/>
    <cellStyle name="SAPBEXHLevel1 2 4 6 3 2" xfId="49970"/>
    <cellStyle name="SAPBEXHLevel1 2 4 6 4" xfId="33079"/>
    <cellStyle name="SAPBEXHLevel1 2 4 7" xfId="7024"/>
    <cellStyle name="SAPBEXHLevel1 2 4 7 2" xfId="25731"/>
    <cellStyle name="SAPBEXHLevel1 2 4 7 2 2" xfId="52145"/>
    <cellStyle name="SAPBEXHLevel1 2 4 7 3" xfId="33694"/>
    <cellStyle name="SAPBEXHLevel1 2 4 8" xfId="7571"/>
    <cellStyle name="SAPBEXHLevel1 2 4 8 2" xfId="18238"/>
    <cellStyle name="SAPBEXHLevel1 2 4 8 2 2" xfId="44654"/>
    <cellStyle name="SAPBEXHLevel1 2 4 8 3" xfId="23178"/>
    <cellStyle name="SAPBEXHLevel1 2 4 8 3 2" xfId="49592"/>
    <cellStyle name="SAPBEXHLevel1 2 4 8 4" xfId="34241"/>
    <cellStyle name="SAPBEXHLevel1 2 4 9" xfId="7274"/>
    <cellStyle name="SAPBEXHLevel1 2 4 9 2" xfId="17941"/>
    <cellStyle name="SAPBEXHLevel1 2 4 9 2 2" xfId="44358"/>
    <cellStyle name="SAPBEXHLevel1 2 4 9 3" xfId="25443"/>
    <cellStyle name="SAPBEXHLevel1 2 4 9 3 2" xfId="51857"/>
    <cellStyle name="SAPBEXHLevel1 2 4 9 4" xfId="33944"/>
    <cellStyle name="SAPBEXHLevel1 2 5" xfId="2094"/>
    <cellStyle name="SAPBEXHLevel1 2 5 10" xfId="8868"/>
    <cellStyle name="SAPBEXHLevel1 2 5 10 2" xfId="19528"/>
    <cellStyle name="SAPBEXHLevel1 2 5 10 2 2" xfId="45942"/>
    <cellStyle name="SAPBEXHLevel1 2 5 10 3" xfId="26629"/>
    <cellStyle name="SAPBEXHLevel1 2 5 10 3 2" xfId="53043"/>
    <cellStyle name="SAPBEXHLevel1 2 5 10 4" xfId="35364"/>
    <cellStyle name="SAPBEXHLevel1 2 5 11" xfId="11506"/>
    <cellStyle name="SAPBEXHLevel1 2 5 11 2" xfId="37927"/>
    <cellStyle name="SAPBEXHLevel1 2 5 12" xfId="26732"/>
    <cellStyle name="SAPBEXHLevel1 2 5 12 2" xfId="53146"/>
    <cellStyle name="SAPBEXHLevel1 2 5 2" xfId="4059"/>
    <cellStyle name="SAPBEXHLevel1 2 5 2 2" xfId="9850"/>
    <cellStyle name="SAPBEXHLevel1 2 5 2 2 2" xfId="20510"/>
    <cellStyle name="SAPBEXHLevel1 2 5 2 2 2 2" xfId="46924"/>
    <cellStyle name="SAPBEXHLevel1 2 5 2 2 3" xfId="12754"/>
    <cellStyle name="SAPBEXHLevel1 2 5 2 2 3 2" xfId="39175"/>
    <cellStyle name="SAPBEXHLevel1 2 5 2 2 4" xfId="36346"/>
    <cellStyle name="SAPBEXHLevel1 2 5 2 3" xfId="14841"/>
    <cellStyle name="SAPBEXHLevel1 2 5 2 3 2" xfId="41261"/>
    <cellStyle name="SAPBEXHLevel1 2 5 2 4" xfId="24486"/>
    <cellStyle name="SAPBEXHLevel1 2 5 2 4 2" xfId="50900"/>
    <cellStyle name="SAPBEXHLevel1 2 5 2 5" xfId="30729"/>
    <cellStyle name="SAPBEXHLevel1 2 5 3" xfId="4787"/>
    <cellStyle name="SAPBEXHLevel1 2 5 3 2" xfId="10381"/>
    <cellStyle name="SAPBEXHLevel1 2 5 3 2 2" xfId="21041"/>
    <cellStyle name="SAPBEXHLevel1 2 5 3 2 2 2" xfId="47455"/>
    <cellStyle name="SAPBEXHLevel1 2 5 3 2 3" xfId="28306"/>
    <cellStyle name="SAPBEXHLevel1 2 5 3 2 3 2" xfId="54720"/>
    <cellStyle name="SAPBEXHLevel1 2 5 3 2 4" xfId="36877"/>
    <cellStyle name="SAPBEXHLevel1 2 5 3 3" xfId="15564"/>
    <cellStyle name="SAPBEXHLevel1 2 5 3 3 2" xfId="41984"/>
    <cellStyle name="SAPBEXHLevel1 2 5 3 4" xfId="28065"/>
    <cellStyle name="SAPBEXHLevel1 2 5 3 4 2" xfId="54479"/>
    <cellStyle name="SAPBEXHLevel1 2 5 3 5" xfId="31457"/>
    <cellStyle name="SAPBEXHLevel1 2 5 4" xfId="5367"/>
    <cellStyle name="SAPBEXHLevel1 2 5 4 2" xfId="16140"/>
    <cellStyle name="SAPBEXHLevel1 2 5 4 2 2" xfId="42559"/>
    <cellStyle name="SAPBEXHLevel1 2 5 4 3" xfId="23720"/>
    <cellStyle name="SAPBEXHLevel1 2 5 4 3 2" xfId="50134"/>
    <cellStyle name="SAPBEXHLevel1 2 5 4 4" xfId="32037"/>
    <cellStyle name="SAPBEXHLevel1 2 5 5" xfId="5974"/>
    <cellStyle name="SAPBEXHLevel1 2 5 5 2" xfId="16726"/>
    <cellStyle name="SAPBEXHLevel1 2 5 5 2 2" xfId="43144"/>
    <cellStyle name="SAPBEXHLevel1 2 5 5 3" xfId="27370"/>
    <cellStyle name="SAPBEXHLevel1 2 5 5 3 2" xfId="53784"/>
    <cellStyle name="SAPBEXHLevel1 2 5 5 4" xfId="32644"/>
    <cellStyle name="SAPBEXHLevel1 2 5 6" xfId="6574"/>
    <cellStyle name="SAPBEXHLevel1 2 5 6 2" xfId="17299"/>
    <cellStyle name="SAPBEXHLevel1 2 5 6 2 2" xfId="43717"/>
    <cellStyle name="SAPBEXHLevel1 2 5 6 3" xfId="12395"/>
    <cellStyle name="SAPBEXHLevel1 2 5 6 3 2" xfId="38816"/>
    <cellStyle name="SAPBEXHLevel1 2 5 6 4" xfId="33244"/>
    <cellStyle name="SAPBEXHLevel1 2 5 7" xfId="7146"/>
    <cellStyle name="SAPBEXHLevel1 2 5 7 2" xfId="27391"/>
    <cellStyle name="SAPBEXHLevel1 2 5 7 2 2" xfId="53805"/>
    <cellStyle name="SAPBEXHLevel1 2 5 7 3" xfId="33816"/>
    <cellStyle name="SAPBEXHLevel1 2 5 8" xfId="7705"/>
    <cellStyle name="SAPBEXHLevel1 2 5 8 2" xfId="18372"/>
    <cellStyle name="SAPBEXHLevel1 2 5 8 2 2" xfId="44788"/>
    <cellStyle name="SAPBEXHLevel1 2 5 8 3" xfId="21987"/>
    <cellStyle name="SAPBEXHLevel1 2 5 8 3 2" xfId="48401"/>
    <cellStyle name="SAPBEXHLevel1 2 5 8 4" xfId="34375"/>
    <cellStyle name="SAPBEXHLevel1 2 5 9" xfId="7857"/>
    <cellStyle name="SAPBEXHLevel1 2 5 9 2" xfId="18524"/>
    <cellStyle name="SAPBEXHLevel1 2 5 9 2 2" xfId="44939"/>
    <cellStyle name="SAPBEXHLevel1 2 5 9 3" xfId="22927"/>
    <cellStyle name="SAPBEXHLevel1 2 5 9 3 2" xfId="49341"/>
    <cellStyle name="SAPBEXHLevel1 2 5 9 4" xfId="34527"/>
    <cellStyle name="SAPBEXHLevel1 2 6" xfId="1836"/>
    <cellStyle name="SAPBEXHLevel1 2 6 10" xfId="9555"/>
    <cellStyle name="SAPBEXHLevel1 2 6 10 2" xfId="20215"/>
    <cellStyle name="SAPBEXHLevel1 2 6 10 2 2" xfId="46629"/>
    <cellStyle name="SAPBEXHLevel1 2 6 10 3" xfId="25928"/>
    <cellStyle name="SAPBEXHLevel1 2 6 10 3 2" xfId="52342"/>
    <cellStyle name="SAPBEXHLevel1 2 6 10 4" xfId="36051"/>
    <cellStyle name="SAPBEXHLevel1 2 6 11" xfId="11744"/>
    <cellStyle name="SAPBEXHLevel1 2 6 11 2" xfId="38165"/>
    <cellStyle name="SAPBEXHLevel1 2 6 12" xfId="22245"/>
    <cellStyle name="SAPBEXHLevel1 2 6 12 2" xfId="48659"/>
    <cellStyle name="SAPBEXHLevel1 2 6 2" xfId="3813"/>
    <cellStyle name="SAPBEXHLevel1 2 6 2 2" xfId="10692"/>
    <cellStyle name="SAPBEXHLevel1 2 6 2 2 2" xfId="21337"/>
    <cellStyle name="SAPBEXHLevel1 2 6 2 2 2 2" xfId="47751"/>
    <cellStyle name="SAPBEXHLevel1 2 6 2 2 3" xfId="28435"/>
    <cellStyle name="SAPBEXHLevel1 2 6 2 2 3 2" xfId="54849"/>
    <cellStyle name="SAPBEXHLevel1 2 6 2 2 4" xfId="37116"/>
    <cellStyle name="SAPBEXHLevel1 2 6 2 3" xfId="14596"/>
    <cellStyle name="SAPBEXHLevel1 2 6 2 3 2" xfId="41016"/>
    <cellStyle name="SAPBEXHLevel1 2 6 2 4" xfId="24679"/>
    <cellStyle name="SAPBEXHLevel1 2 6 2 4 2" xfId="51093"/>
    <cellStyle name="SAPBEXHLevel1 2 6 2 5" xfId="30483"/>
    <cellStyle name="SAPBEXHLevel1 2 6 3" xfId="4540"/>
    <cellStyle name="SAPBEXHLevel1 2 6 3 2" xfId="15318"/>
    <cellStyle name="SAPBEXHLevel1 2 6 3 2 2" xfId="41738"/>
    <cellStyle name="SAPBEXHLevel1 2 6 3 3" xfId="23110"/>
    <cellStyle name="SAPBEXHLevel1 2 6 3 3 2" xfId="49524"/>
    <cellStyle name="SAPBEXHLevel1 2 6 3 4" xfId="31210"/>
    <cellStyle name="SAPBEXHLevel1 2 6 4" xfId="3189"/>
    <cellStyle name="SAPBEXHLevel1 2 6 4 2" xfId="13979"/>
    <cellStyle name="SAPBEXHLevel1 2 6 4 2 2" xfId="40399"/>
    <cellStyle name="SAPBEXHLevel1 2 6 4 3" xfId="23347"/>
    <cellStyle name="SAPBEXHLevel1 2 6 4 3 2" xfId="49761"/>
    <cellStyle name="SAPBEXHLevel1 2 6 4 4" xfId="29859"/>
    <cellStyle name="SAPBEXHLevel1 2 6 5" xfId="3988"/>
    <cellStyle name="SAPBEXHLevel1 2 6 5 2" xfId="14771"/>
    <cellStyle name="SAPBEXHLevel1 2 6 5 2 2" xfId="41191"/>
    <cellStyle name="SAPBEXHLevel1 2 6 5 3" xfId="25448"/>
    <cellStyle name="SAPBEXHLevel1 2 6 5 3 2" xfId="51862"/>
    <cellStyle name="SAPBEXHLevel1 2 6 5 4" xfId="30658"/>
    <cellStyle name="SAPBEXHLevel1 2 6 6" xfId="6035"/>
    <cellStyle name="SAPBEXHLevel1 2 6 6 2" xfId="16786"/>
    <cellStyle name="SAPBEXHLevel1 2 6 6 2 2" xfId="43204"/>
    <cellStyle name="SAPBEXHLevel1 2 6 6 3" xfId="28011"/>
    <cellStyle name="SAPBEXHLevel1 2 6 6 3 2" xfId="54425"/>
    <cellStyle name="SAPBEXHLevel1 2 6 6 4" xfId="32705"/>
    <cellStyle name="SAPBEXHLevel1 2 6 7" xfId="6952"/>
    <cellStyle name="SAPBEXHLevel1 2 6 7 2" xfId="23524"/>
    <cellStyle name="SAPBEXHLevel1 2 6 7 2 2" xfId="49938"/>
    <cellStyle name="SAPBEXHLevel1 2 6 7 3" xfId="33622"/>
    <cellStyle name="SAPBEXHLevel1 2 6 8" xfId="7499"/>
    <cellStyle name="SAPBEXHLevel1 2 6 8 2" xfId="18166"/>
    <cellStyle name="SAPBEXHLevel1 2 6 8 2 2" xfId="44582"/>
    <cellStyle name="SAPBEXHLevel1 2 6 8 3" xfId="22574"/>
    <cellStyle name="SAPBEXHLevel1 2 6 8 3 2" xfId="48988"/>
    <cellStyle name="SAPBEXHLevel1 2 6 8 4" xfId="34169"/>
    <cellStyle name="SAPBEXHLevel1 2 6 9" xfId="5718"/>
    <cellStyle name="SAPBEXHLevel1 2 6 9 2" xfId="16480"/>
    <cellStyle name="SAPBEXHLevel1 2 6 9 2 2" xfId="42898"/>
    <cellStyle name="SAPBEXHLevel1 2 6 9 3" xfId="26823"/>
    <cellStyle name="SAPBEXHLevel1 2 6 9 3 2" xfId="53237"/>
    <cellStyle name="SAPBEXHLevel1 2 6 9 4" xfId="32388"/>
    <cellStyle name="SAPBEXHLevel1 2 7" xfId="2496"/>
    <cellStyle name="SAPBEXHLevel1 2 7 10" xfId="23133"/>
    <cellStyle name="SAPBEXHLevel1 2 7 10 2" xfId="49547"/>
    <cellStyle name="SAPBEXHLevel1 2 7 2" xfId="4391"/>
    <cellStyle name="SAPBEXHLevel1 2 7 2 2" xfId="15169"/>
    <cellStyle name="SAPBEXHLevel1 2 7 2 2 2" xfId="41589"/>
    <cellStyle name="SAPBEXHLevel1 2 7 2 3" xfId="23682"/>
    <cellStyle name="SAPBEXHLevel1 2 7 2 3 2" xfId="50096"/>
    <cellStyle name="SAPBEXHLevel1 2 7 2 4" xfId="31061"/>
    <cellStyle name="SAPBEXHLevel1 2 7 3" xfId="5124"/>
    <cellStyle name="SAPBEXHLevel1 2 7 3 2" xfId="15901"/>
    <cellStyle name="SAPBEXHLevel1 2 7 3 2 2" xfId="42320"/>
    <cellStyle name="SAPBEXHLevel1 2 7 3 3" xfId="25218"/>
    <cellStyle name="SAPBEXHLevel1 2 7 3 3 2" xfId="51632"/>
    <cellStyle name="SAPBEXHLevel1 2 7 3 4" xfId="31794"/>
    <cellStyle name="SAPBEXHLevel1 2 7 4" xfId="6306"/>
    <cellStyle name="SAPBEXHLevel1 2 7 4 2" xfId="17045"/>
    <cellStyle name="SAPBEXHLevel1 2 7 4 2 2" xfId="43463"/>
    <cellStyle name="SAPBEXHLevel1 2 7 4 3" xfId="23569"/>
    <cellStyle name="SAPBEXHLevel1 2 7 4 3 2" xfId="49983"/>
    <cellStyle name="SAPBEXHLevel1 2 7 4 4" xfId="32976"/>
    <cellStyle name="SAPBEXHLevel1 2 7 5" xfId="6882"/>
    <cellStyle name="SAPBEXHLevel1 2 7 5 2" xfId="17587"/>
    <cellStyle name="SAPBEXHLevel1 2 7 5 2 2" xfId="44004"/>
    <cellStyle name="SAPBEXHLevel1 2 7 5 3" xfId="22965"/>
    <cellStyle name="SAPBEXHLevel1 2 7 5 3 2" xfId="49379"/>
    <cellStyle name="SAPBEXHLevel1 2 7 5 4" xfId="33552"/>
    <cellStyle name="SAPBEXHLevel1 2 7 6" xfId="7406"/>
    <cellStyle name="SAPBEXHLevel1 2 7 6 2" xfId="18073"/>
    <cellStyle name="SAPBEXHLevel1 2 7 6 2 2" xfId="44489"/>
    <cellStyle name="SAPBEXHLevel1 2 7 6 3" xfId="24995"/>
    <cellStyle name="SAPBEXHLevel1 2 7 6 3 2" xfId="51409"/>
    <cellStyle name="SAPBEXHLevel1 2 7 6 4" xfId="34076"/>
    <cellStyle name="SAPBEXHLevel1 2 7 7" xfId="8029"/>
    <cellStyle name="SAPBEXHLevel1 2 7 7 2" xfId="18696"/>
    <cellStyle name="SAPBEXHLevel1 2 7 7 2 2" xfId="45110"/>
    <cellStyle name="SAPBEXHLevel1 2 7 7 3" xfId="12169"/>
    <cellStyle name="SAPBEXHLevel1 2 7 7 3 2" xfId="38590"/>
    <cellStyle name="SAPBEXHLevel1 2 7 7 4" xfId="34633"/>
    <cellStyle name="SAPBEXHLevel1 2 7 8" xfId="13292"/>
    <cellStyle name="SAPBEXHLevel1 2 7 8 2" xfId="39712"/>
    <cellStyle name="SAPBEXHLevel1 2 7 9" xfId="11232"/>
    <cellStyle name="SAPBEXHLevel1 2 7 9 2" xfId="37653"/>
    <cellStyle name="SAPBEXHLevel1 2 8" xfId="3245"/>
    <cellStyle name="SAPBEXHLevel1 2 8 2" xfId="14035"/>
    <cellStyle name="SAPBEXHLevel1 2 8 2 2" xfId="40455"/>
    <cellStyle name="SAPBEXHLevel1 2 8 3" xfId="22093"/>
    <cellStyle name="SAPBEXHLevel1 2 8 3 2" xfId="48507"/>
    <cellStyle name="SAPBEXHLevel1 2 8 4" xfId="29915"/>
    <cellStyle name="SAPBEXHLevel1 2 9" xfId="3721"/>
    <cellStyle name="SAPBEXHLevel1 2 9 2" xfId="14505"/>
    <cellStyle name="SAPBEXHLevel1 2 9 2 2" xfId="40925"/>
    <cellStyle name="SAPBEXHLevel1 2 9 3" xfId="22729"/>
    <cellStyle name="SAPBEXHLevel1 2 9 3 2" xfId="49143"/>
    <cellStyle name="SAPBEXHLevel1 2 9 4" xfId="30391"/>
    <cellStyle name="SAPBEXHLevel1 3" xfId="1535"/>
    <cellStyle name="SAPBEXHLevel1 3 10" xfId="8427"/>
    <cellStyle name="SAPBEXHLevel1 3 10 2" xfId="19087"/>
    <cellStyle name="SAPBEXHLevel1 3 10 2 2" xfId="45501"/>
    <cellStyle name="SAPBEXHLevel1 3 10 3" xfId="12944"/>
    <cellStyle name="SAPBEXHLevel1 3 10 3 2" xfId="39365"/>
    <cellStyle name="SAPBEXHLevel1 3 10 4" xfId="34923"/>
    <cellStyle name="SAPBEXHLevel1 3 11" xfId="12007"/>
    <cellStyle name="SAPBEXHLevel1 3 11 2" xfId="38428"/>
    <cellStyle name="SAPBEXHLevel1 3 12" xfId="23325"/>
    <cellStyle name="SAPBEXHLevel1 3 12 2" xfId="49739"/>
    <cellStyle name="SAPBEXHLevel1 3 2" xfId="3529"/>
    <cellStyle name="SAPBEXHLevel1 3 2 2" xfId="8995"/>
    <cellStyle name="SAPBEXHLevel1 3 2 2 2" xfId="19655"/>
    <cellStyle name="SAPBEXHLevel1 3 2 2 2 2" xfId="46069"/>
    <cellStyle name="SAPBEXHLevel1 3 2 2 3" xfId="25900"/>
    <cellStyle name="SAPBEXHLevel1 3 2 2 3 2" xfId="52314"/>
    <cellStyle name="SAPBEXHLevel1 3 2 2 4" xfId="35491"/>
    <cellStyle name="SAPBEXHLevel1 3 2 3" xfId="10082"/>
    <cellStyle name="SAPBEXHLevel1 3 2 3 2" xfId="20742"/>
    <cellStyle name="SAPBEXHLevel1 3 2 3 2 2" xfId="47156"/>
    <cellStyle name="SAPBEXHLevel1 3 2 3 3" xfId="27749"/>
    <cellStyle name="SAPBEXHLevel1 3 2 3 3 2" xfId="54163"/>
    <cellStyle name="SAPBEXHLevel1 3 2 3 4" xfId="36578"/>
    <cellStyle name="SAPBEXHLevel1 3 2 4" xfId="10947"/>
    <cellStyle name="SAPBEXHLevel1 3 2 4 2" xfId="21592"/>
    <cellStyle name="SAPBEXHLevel1 3 2 4 2 2" xfId="48006"/>
    <cellStyle name="SAPBEXHLevel1 3 2 4 3" xfId="28681"/>
    <cellStyle name="SAPBEXHLevel1 3 2 4 3 2" xfId="55095"/>
    <cellStyle name="SAPBEXHLevel1 3 2 4 4" xfId="37368"/>
    <cellStyle name="SAPBEXHLevel1 3 2 5" xfId="8740"/>
    <cellStyle name="SAPBEXHLevel1 3 2 5 2" xfId="19400"/>
    <cellStyle name="SAPBEXHLevel1 3 2 5 2 2" xfId="45814"/>
    <cellStyle name="SAPBEXHLevel1 3 2 5 3" xfId="27145"/>
    <cellStyle name="SAPBEXHLevel1 3 2 5 3 2" xfId="53559"/>
    <cellStyle name="SAPBEXHLevel1 3 2 5 4" xfId="35236"/>
    <cellStyle name="SAPBEXHLevel1 3 2 6" xfId="14314"/>
    <cellStyle name="SAPBEXHLevel1 3 2 6 2" xfId="40734"/>
    <cellStyle name="SAPBEXHLevel1 3 2 7" xfId="22904"/>
    <cellStyle name="SAPBEXHLevel1 3 2 7 2" xfId="49318"/>
    <cellStyle name="SAPBEXHLevel1 3 2 8" xfId="30199"/>
    <cellStyle name="SAPBEXHLevel1 3 3" xfId="2777"/>
    <cellStyle name="SAPBEXHLevel1 3 3 2" xfId="9353"/>
    <cellStyle name="SAPBEXHLevel1 3 3 2 2" xfId="20013"/>
    <cellStyle name="SAPBEXHLevel1 3 3 2 2 2" xfId="46427"/>
    <cellStyle name="SAPBEXHLevel1 3 3 2 3" xfId="11808"/>
    <cellStyle name="SAPBEXHLevel1 3 3 2 3 2" xfId="38229"/>
    <cellStyle name="SAPBEXHLevel1 3 3 2 4" xfId="35849"/>
    <cellStyle name="SAPBEXHLevel1 3 3 3" xfId="13569"/>
    <cellStyle name="SAPBEXHLevel1 3 3 3 2" xfId="39989"/>
    <cellStyle name="SAPBEXHLevel1 3 3 4" xfId="24329"/>
    <cellStyle name="SAPBEXHLevel1 3 3 4 2" xfId="50743"/>
    <cellStyle name="SAPBEXHLevel1 3 3 5" xfId="29447"/>
    <cellStyle name="SAPBEXHLevel1 3 4" xfId="2830"/>
    <cellStyle name="SAPBEXHLevel1 3 4 2" xfId="9638"/>
    <cellStyle name="SAPBEXHLevel1 3 4 2 2" xfId="20298"/>
    <cellStyle name="SAPBEXHLevel1 3 4 2 2 2" xfId="46712"/>
    <cellStyle name="SAPBEXHLevel1 3 4 2 3" xfId="12491"/>
    <cellStyle name="SAPBEXHLevel1 3 4 2 3 2" xfId="38912"/>
    <cellStyle name="SAPBEXHLevel1 3 4 2 4" xfId="36134"/>
    <cellStyle name="SAPBEXHLevel1 3 4 3" xfId="13622"/>
    <cellStyle name="SAPBEXHLevel1 3 4 3 2" xfId="40042"/>
    <cellStyle name="SAPBEXHLevel1 3 4 4" xfId="26567"/>
    <cellStyle name="SAPBEXHLevel1 3 4 4 2" xfId="52981"/>
    <cellStyle name="SAPBEXHLevel1 3 4 5" xfId="29500"/>
    <cellStyle name="SAPBEXHLevel1 3 5" xfId="5268"/>
    <cellStyle name="SAPBEXHLevel1 3 5 2" xfId="10737"/>
    <cellStyle name="SAPBEXHLevel1 3 5 2 2" xfId="21382"/>
    <cellStyle name="SAPBEXHLevel1 3 5 2 2 2" xfId="47796"/>
    <cellStyle name="SAPBEXHLevel1 3 5 2 3" xfId="28477"/>
    <cellStyle name="SAPBEXHLevel1 3 5 2 3 2" xfId="54891"/>
    <cellStyle name="SAPBEXHLevel1 3 5 2 4" xfId="37158"/>
    <cellStyle name="SAPBEXHLevel1 3 5 3" xfId="16043"/>
    <cellStyle name="SAPBEXHLevel1 3 5 3 2" xfId="42462"/>
    <cellStyle name="SAPBEXHLevel1 3 5 4" xfId="24617"/>
    <cellStyle name="SAPBEXHLevel1 3 5 4 2" xfId="51031"/>
    <cellStyle name="SAPBEXHLevel1 3 5 5" xfId="31938"/>
    <cellStyle name="SAPBEXHLevel1 3 6" xfId="2971"/>
    <cellStyle name="SAPBEXHLevel1 3 6 2" xfId="13763"/>
    <cellStyle name="SAPBEXHLevel1 3 6 2 2" xfId="40183"/>
    <cellStyle name="SAPBEXHLevel1 3 6 3" xfId="27464"/>
    <cellStyle name="SAPBEXHLevel1 3 6 3 2" xfId="53878"/>
    <cellStyle name="SAPBEXHLevel1 3 6 4" xfId="29641"/>
    <cellStyle name="SAPBEXHLevel1 3 7" xfId="6477"/>
    <cellStyle name="SAPBEXHLevel1 3 7 2" xfId="22996"/>
    <cellStyle name="SAPBEXHLevel1 3 7 2 2" xfId="49410"/>
    <cellStyle name="SAPBEXHLevel1 3 7 3" xfId="33147"/>
    <cellStyle name="SAPBEXHLevel1 3 8" xfId="6928"/>
    <cellStyle name="SAPBEXHLevel1 3 8 2" xfId="17633"/>
    <cellStyle name="SAPBEXHLevel1 3 8 2 2" xfId="44050"/>
    <cellStyle name="SAPBEXHLevel1 3 8 3" xfId="22330"/>
    <cellStyle name="SAPBEXHLevel1 3 8 3 2" xfId="48744"/>
    <cellStyle name="SAPBEXHLevel1 3 8 4" xfId="33598"/>
    <cellStyle name="SAPBEXHLevel1 3 9" xfId="7799"/>
    <cellStyle name="SAPBEXHLevel1 3 9 2" xfId="18466"/>
    <cellStyle name="SAPBEXHLevel1 3 9 2 2" xfId="44881"/>
    <cellStyle name="SAPBEXHLevel1 3 9 3" xfId="28036"/>
    <cellStyle name="SAPBEXHLevel1 3 9 3 2" xfId="54450"/>
    <cellStyle name="SAPBEXHLevel1 3 9 4" xfId="34469"/>
    <cellStyle name="SAPBEXHLevel1 4" xfId="1648"/>
    <cellStyle name="SAPBEXHLevel1 4 10" xfId="8323"/>
    <cellStyle name="SAPBEXHLevel1 4 10 2" xfId="18983"/>
    <cellStyle name="SAPBEXHLevel1 4 10 2 2" xfId="45397"/>
    <cellStyle name="SAPBEXHLevel1 4 10 3" xfId="17076"/>
    <cellStyle name="SAPBEXHLevel1 4 10 3 2" xfId="43494"/>
    <cellStyle name="SAPBEXHLevel1 4 10 4" xfId="34819"/>
    <cellStyle name="SAPBEXHLevel1 4 11" xfId="21304"/>
    <cellStyle name="SAPBEXHLevel1 4 11 2" xfId="47718"/>
    <cellStyle name="SAPBEXHLevel1 4 12" xfId="25469"/>
    <cellStyle name="SAPBEXHLevel1 4 12 2" xfId="51883"/>
    <cellStyle name="SAPBEXHLevel1 4 2" xfId="3641"/>
    <cellStyle name="SAPBEXHLevel1 4 2 2" xfId="9099"/>
    <cellStyle name="SAPBEXHLevel1 4 2 2 2" xfId="19759"/>
    <cellStyle name="SAPBEXHLevel1 4 2 2 2 2" xfId="46173"/>
    <cellStyle name="SAPBEXHLevel1 4 2 2 3" xfId="27733"/>
    <cellStyle name="SAPBEXHLevel1 4 2 2 3 2" xfId="54147"/>
    <cellStyle name="SAPBEXHLevel1 4 2 2 4" xfId="35595"/>
    <cellStyle name="SAPBEXHLevel1 4 2 3" xfId="10324"/>
    <cellStyle name="SAPBEXHLevel1 4 2 3 2" xfId="20984"/>
    <cellStyle name="SAPBEXHLevel1 4 2 3 2 2" xfId="47398"/>
    <cellStyle name="SAPBEXHLevel1 4 2 3 3" xfId="12599"/>
    <cellStyle name="SAPBEXHLevel1 4 2 3 3 2" xfId="39020"/>
    <cellStyle name="SAPBEXHLevel1 4 2 3 4" xfId="36820"/>
    <cellStyle name="SAPBEXHLevel1 4 2 4" xfId="10872"/>
    <cellStyle name="SAPBEXHLevel1 4 2 4 2" xfId="21517"/>
    <cellStyle name="SAPBEXHLevel1 4 2 4 2 2" xfId="47931"/>
    <cellStyle name="SAPBEXHLevel1 4 2 4 3" xfId="28606"/>
    <cellStyle name="SAPBEXHLevel1 4 2 4 3 2" xfId="55020"/>
    <cellStyle name="SAPBEXHLevel1 4 2 4 4" xfId="37293"/>
    <cellStyle name="SAPBEXHLevel1 4 2 5" xfId="8624"/>
    <cellStyle name="SAPBEXHLevel1 4 2 5 2" xfId="19284"/>
    <cellStyle name="SAPBEXHLevel1 4 2 5 2 2" xfId="45698"/>
    <cellStyle name="SAPBEXHLevel1 4 2 5 3" xfId="17375"/>
    <cellStyle name="SAPBEXHLevel1 4 2 5 3 2" xfId="43793"/>
    <cellStyle name="SAPBEXHLevel1 4 2 5 4" xfId="35120"/>
    <cellStyle name="SAPBEXHLevel1 4 2 6" xfId="14426"/>
    <cellStyle name="SAPBEXHLevel1 4 2 6 2" xfId="40846"/>
    <cellStyle name="SAPBEXHLevel1 4 2 7" xfId="27361"/>
    <cellStyle name="SAPBEXHLevel1 4 2 7 2" xfId="53775"/>
    <cellStyle name="SAPBEXHLevel1 4 2 8" xfId="30311"/>
    <cellStyle name="SAPBEXHLevel1 4 3" xfId="2689"/>
    <cellStyle name="SAPBEXHLevel1 4 3 2" xfId="9468"/>
    <cellStyle name="SAPBEXHLevel1 4 3 2 2" xfId="20128"/>
    <cellStyle name="SAPBEXHLevel1 4 3 2 2 2" xfId="46542"/>
    <cellStyle name="SAPBEXHLevel1 4 3 2 3" xfId="11259"/>
    <cellStyle name="SAPBEXHLevel1 4 3 2 3 2" xfId="37680"/>
    <cellStyle name="SAPBEXHLevel1 4 3 2 4" xfId="35964"/>
    <cellStyle name="SAPBEXHLevel1 4 3 3" xfId="13481"/>
    <cellStyle name="SAPBEXHLevel1 4 3 3 2" xfId="39901"/>
    <cellStyle name="SAPBEXHLevel1 4 3 4" xfId="25022"/>
    <cellStyle name="SAPBEXHLevel1 4 3 4 2" xfId="51436"/>
    <cellStyle name="SAPBEXHLevel1 4 3 5" xfId="29359"/>
    <cellStyle name="SAPBEXHLevel1 4 4" xfId="2626"/>
    <cellStyle name="SAPBEXHLevel1 4 4 2" xfId="10453"/>
    <cellStyle name="SAPBEXHLevel1 4 4 2 2" xfId="21113"/>
    <cellStyle name="SAPBEXHLevel1 4 4 2 2 2" xfId="47527"/>
    <cellStyle name="SAPBEXHLevel1 4 4 2 3" xfId="28377"/>
    <cellStyle name="SAPBEXHLevel1 4 4 2 3 2" xfId="54791"/>
    <cellStyle name="SAPBEXHLevel1 4 4 2 4" xfId="36949"/>
    <cellStyle name="SAPBEXHLevel1 4 4 3" xfId="13418"/>
    <cellStyle name="SAPBEXHLevel1 4 4 3 2" xfId="39838"/>
    <cellStyle name="SAPBEXHLevel1 4 4 4" xfId="26199"/>
    <cellStyle name="SAPBEXHLevel1 4 4 4 2" xfId="52613"/>
    <cellStyle name="SAPBEXHLevel1 4 4 5" xfId="29296"/>
    <cellStyle name="SAPBEXHLevel1 4 5" xfId="3413"/>
    <cellStyle name="SAPBEXHLevel1 4 5 2" xfId="10764"/>
    <cellStyle name="SAPBEXHLevel1 4 5 2 2" xfId="21409"/>
    <cellStyle name="SAPBEXHLevel1 4 5 2 2 2" xfId="47823"/>
    <cellStyle name="SAPBEXHLevel1 4 5 2 3" xfId="28498"/>
    <cellStyle name="SAPBEXHLevel1 4 5 2 3 2" xfId="54912"/>
    <cellStyle name="SAPBEXHLevel1 4 5 2 4" xfId="37185"/>
    <cellStyle name="SAPBEXHLevel1 4 5 3" xfId="14199"/>
    <cellStyle name="SAPBEXHLevel1 4 5 3 2" xfId="40619"/>
    <cellStyle name="SAPBEXHLevel1 4 5 4" xfId="25014"/>
    <cellStyle name="SAPBEXHLevel1 4 5 4 2" xfId="51428"/>
    <cellStyle name="SAPBEXHLevel1 4 5 5" xfId="30083"/>
    <cellStyle name="SAPBEXHLevel1 4 6" xfId="5523"/>
    <cellStyle name="SAPBEXHLevel1 4 6 2" xfId="16294"/>
    <cellStyle name="SAPBEXHLevel1 4 6 2 2" xfId="42713"/>
    <cellStyle name="SAPBEXHLevel1 4 6 3" xfId="22518"/>
    <cellStyle name="SAPBEXHLevel1 4 6 3 2" xfId="48932"/>
    <cellStyle name="SAPBEXHLevel1 4 6 4" xfId="32193"/>
    <cellStyle name="SAPBEXHLevel1 4 7" xfId="2898"/>
    <cellStyle name="SAPBEXHLevel1 4 7 2" xfId="26566"/>
    <cellStyle name="SAPBEXHLevel1 4 7 2 2" xfId="52980"/>
    <cellStyle name="SAPBEXHLevel1 4 7 3" xfId="29568"/>
    <cellStyle name="SAPBEXHLevel1 4 8" xfId="5927"/>
    <cellStyle name="SAPBEXHLevel1 4 8 2" xfId="16679"/>
    <cellStyle name="SAPBEXHLevel1 4 8 2 2" xfId="43097"/>
    <cellStyle name="SAPBEXHLevel1 4 8 3" xfId="22025"/>
    <cellStyle name="SAPBEXHLevel1 4 8 3 2" xfId="48439"/>
    <cellStyle name="SAPBEXHLevel1 4 8 4" xfId="32597"/>
    <cellStyle name="SAPBEXHLevel1 4 9" xfId="6687"/>
    <cellStyle name="SAPBEXHLevel1 4 9 2" xfId="17399"/>
    <cellStyle name="SAPBEXHLevel1 4 9 2 2" xfId="43817"/>
    <cellStyle name="SAPBEXHLevel1 4 9 3" xfId="23725"/>
    <cellStyle name="SAPBEXHLevel1 4 9 3 2" xfId="50139"/>
    <cellStyle name="SAPBEXHLevel1 4 9 4" xfId="33357"/>
    <cellStyle name="SAPBEXHLevel1 5" xfId="1907"/>
    <cellStyle name="SAPBEXHLevel1 5 10" xfId="8482"/>
    <cellStyle name="SAPBEXHLevel1 5 10 2" xfId="19142"/>
    <cellStyle name="SAPBEXHLevel1 5 10 2 2" xfId="45556"/>
    <cellStyle name="SAPBEXHLevel1 5 10 3" xfId="17211"/>
    <cellStyle name="SAPBEXHLevel1 5 10 3 2" xfId="43629"/>
    <cellStyle name="SAPBEXHLevel1 5 10 4" xfId="34978"/>
    <cellStyle name="SAPBEXHLevel1 5 11" xfId="11673"/>
    <cellStyle name="SAPBEXHLevel1 5 11 2" xfId="38094"/>
    <cellStyle name="SAPBEXHLevel1 5 12" xfId="23201"/>
    <cellStyle name="SAPBEXHLevel1 5 12 2" xfId="49615"/>
    <cellStyle name="SAPBEXHLevel1 5 2" xfId="3884"/>
    <cellStyle name="SAPBEXHLevel1 5 2 2" xfId="8939"/>
    <cellStyle name="SAPBEXHLevel1 5 2 2 2" xfId="19599"/>
    <cellStyle name="SAPBEXHLevel1 5 2 2 2 2" xfId="46013"/>
    <cellStyle name="SAPBEXHLevel1 5 2 2 3" xfId="17675"/>
    <cellStyle name="SAPBEXHLevel1 5 2 2 3 2" xfId="44092"/>
    <cellStyle name="SAPBEXHLevel1 5 2 2 4" xfId="35435"/>
    <cellStyle name="SAPBEXHLevel1 5 2 3" xfId="9914"/>
    <cellStyle name="SAPBEXHLevel1 5 2 3 2" xfId="20574"/>
    <cellStyle name="SAPBEXHLevel1 5 2 3 2 2" xfId="46988"/>
    <cellStyle name="SAPBEXHLevel1 5 2 3 3" xfId="26212"/>
    <cellStyle name="SAPBEXHLevel1 5 2 3 3 2" xfId="52626"/>
    <cellStyle name="SAPBEXHLevel1 5 2 3 4" xfId="36410"/>
    <cellStyle name="SAPBEXHLevel1 5 2 4" xfId="10959"/>
    <cellStyle name="SAPBEXHLevel1 5 2 4 2" xfId="21604"/>
    <cellStyle name="SAPBEXHLevel1 5 2 4 2 2" xfId="48018"/>
    <cellStyle name="SAPBEXHLevel1 5 2 4 3" xfId="28693"/>
    <cellStyle name="SAPBEXHLevel1 5 2 4 3 2" xfId="55107"/>
    <cellStyle name="SAPBEXHLevel1 5 2 4 4" xfId="37380"/>
    <cellStyle name="SAPBEXHLevel1 5 2 5" xfId="8798"/>
    <cellStyle name="SAPBEXHLevel1 5 2 5 2" xfId="19458"/>
    <cellStyle name="SAPBEXHLevel1 5 2 5 2 2" xfId="45872"/>
    <cellStyle name="SAPBEXHLevel1 5 2 5 3" xfId="23590"/>
    <cellStyle name="SAPBEXHLevel1 5 2 5 3 2" xfId="50004"/>
    <cellStyle name="SAPBEXHLevel1 5 2 5 4" xfId="35294"/>
    <cellStyle name="SAPBEXHLevel1 5 2 6" xfId="14667"/>
    <cellStyle name="SAPBEXHLevel1 5 2 6 2" xfId="41087"/>
    <cellStyle name="SAPBEXHLevel1 5 2 7" xfId="27173"/>
    <cellStyle name="SAPBEXHLevel1 5 2 7 2" xfId="53587"/>
    <cellStyle name="SAPBEXHLevel1 5 2 8" xfId="30554"/>
    <cellStyle name="SAPBEXHLevel1 5 3" xfId="4611"/>
    <cellStyle name="SAPBEXHLevel1 5 3 2" xfId="9295"/>
    <cellStyle name="SAPBEXHLevel1 5 3 2 2" xfId="19955"/>
    <cellStyle name="SAPBEXHLevel1 5 3 2 2 2" xfId="46369"/>
    <cellStyle name="SAPBEXHLevel1 5 3 2 3" xfId="12096"/>
    <cellStyle name="SAPBEXHLevel1 5 3 2 3 2" xfId="38517"/>
    <cellStyle name="SAPBEXHLevel1 5 3 2 4" xfId="35791"/>
    <cellStyle name="SAPBEXHLevel1 5 3 3" xfId="15389"/>
    <cellStyle name="SAPBEXHLevel1 5 3 3 2" xfId="41809"/>
    <cellStyle name="SAPBEXHLevel1 5 3 4" xfId="25262"/>
    <cellStyle name="SAPBEXHLevel1 5 3 4 2" xfId="51676"/>
    <cellStyle name="SAPBEXHLevel1 5 3 5" xfId="31281"/>
    <cellStyle name="SAPBEXHLevel1 5 4" xfId="4844"/>
    <cellStyle name="SAPBEXHLevel1 5 4 2" xfId="9992"/>
    <cellStyle name="SAPBEXHLevel1 5 4 2 2" xfId="20652"/>
    <cellStyle name="SAPBEXHLevel1 5 4 2 2 2" xfId="47066"/>
    <cellStyle name="SAPBEXHLevel1 5 4 2 3" xfId="22329"/>
    <cellStyle name="SAPBEXHLevel1 5 4 2 3 2" xfId="48743"/>
    <cellStyle name="SAPBEXHLevel1 5 4 2 4" xfId="36488"/>
    <cellStyle name="SAPBEXHLevel1 5 4 3" xfId="15621"/>
    <cellStyle name="SAPBEXHLevel1 5 4 3 2" xfId="42041"/>
    <cellStyle name="SAPBEXHLevel1 5 4 4" xfId="24407"/>
    <cellStyle name="SAPBEXHLevel1 5 4 4 2" xfId="50821"/>
    <cellStyle name="SAPBEXHLevel1 5 4 5" xfId="31514"/>
    <cellStyle name="SAPBEXHLevel1 5 5" xfId="5805"/>
    <cellStyle name="SAPBEXHLevel1 5 5 2" xfId="10822"/>
    <cellStyle name="SAPBEXHLevel1 5 5 2 2" xfId="21467"/>
    <cellStyle name="SAPBEXHLevel1 5 5 2 2 2" xfId="47881"/>
    <cellStyle name="SAPBEXHLevel1 5 5 2 3" xfId="28556"/>
    <cellStyle name="SAPBEXHLevel1 5 5 2 3 2" xfId="54970"/>
    <cellStyle name="SAPBEXHLevel1 5 5 2 4" xfId="37243"/>
    <cellStyle name="SAPBEXHLevel1 5 5 3" xfId="16564"/>
    <cellStyle name="SAPBEXHLevel1 5 5 3 2" xfId="42982"/>
    <cellStyle name="SAPBEXHLevel1 5 5 4" xfId="24610"/>
    <cellStyle name="SAPBEXHLevel1 5 5 4 2" xfId="51024"/>
    <cellStyle name="SAPBEXHLevel1 5 5 5" xfId="32475"/>
    <cellStyle name="SAPBEXHLevel1 5 6" xfId="6408"/>
    <cellStyle name="SAPBEXHLevel1 5 6 2" xfId="17144"/>
    <cellStyle name="SAPBEXHLevel1 5 6 2 2" xfId="43562"/>
    <cellStyle name="SAPBEXHLevel1 5 6 3" xfId="24883"/>
    <cellStyle name="SAPBEXHLevel1 5 6 3 2" xfId="51297"/>
    <cellStyle name="SAPBEXHLevel1 5 6 4" xfId="33078"/>
    <cellStyle name="SAPBEXHLevel1 5 7" xfId="7023"/>
    <cellStyle name="SAPBEXHLevel1 5 7 2" xfId="22006"/>
    <cellStyle name="SAPBEXHLevel1 5 7 2 2" xfId="48420"/>
    <cellStyle name="SAPBEXHLevel1 5 7 3" xfId="33693"/>
    <cellStyle name="SAPBEXHLevel1 5 8" xfId="7570"/>
    <cellStyle name="SAPBEXHLevel1 5 8 2" xfId="18237"/>
    <cellStyle name="SAPBEXHLevel1 5 8 2 2" xfId="44653"/>
    <cellStyle name="SAPBEXHLevel1 5 8 3" xfId="28039"/>
    <cellStyle name="SAPBEXHLevel1 5 8 3 2" xfId="54453"/>
    <cellStyle name="SAPBEXHLevel1 5 8 4" xfId="34240"/>
    <cellStyle name="SAPBEXHLevel1 5 9" xfId="7272"/>
    <cellStyle name="SAPBEXHLevel1 5 9 2" xfId="17939"/>
    <cellStyle name="SAPBEXHLevel1 5 9 2 2" xfId="44356"/>
    <cellStyle name="SAPBEXHLevel1 5 9 3" xfId="26240"/>
    <cellStyle name="SAPBEXHLevel1 5 9 3 2" xfId="52654"/>
    <cellStyle name="SAPBEXHLevel1 5 9 4" xfId="33942"/>
    <cellStyle name="SAPBEXHLevel1 6" xfId="2093"/>
    <cellStyle name="SAPBEXHLevel1 6 10" xfId="8554"/>
    <cellStyle name="SAPBEXHLevel1 6 10 2" xfId="19214"/>
    <cellStyle name="SAPBEXHLevel1 6 10 2 2" xfId="45628"/>
    <cellStyle name="SAPBEXHLevel1 6 10 3" xfId="16884"/>
    <cellStyle name="SAPBEXHLevel1 6 10 3 2" xfId="43302"/>
    <cellStyle name="SAPBEXHLevel1 6 10 4" xfId="35050"/>
    <cellStyle name="SAPBEXHLevel1 6 11" xfId="11507"/>
    <cellStyle name="SAPBEXHLevel1 6 11 2" xfId="37928"/>
    <cellStyle name="SAPBEXHLevel1 6 12" xfId="23313"/>
    <cellStyle name="SAPBEXHLevel1 6 12 2" xfId="49727"/>
    <cellStyle name="SAPBEXHLevel1 6 2" xfId="4058"/>
    <cellStyle name="SAPBEXHLevel1 6 2 2" xfId="9194"/>
    <cellStyle name="SAPBEXHLevel1 6 2 2 2" xfId="19854"/>
    <cellStyle name="SAPBEXHLevel1 6 2 2 2 2" xfId="46268"/>
    <cellStyle name="SAPBEXHLevel1 6 2 2 3" xfId="27879"/>
    <cellStyle name="SAPBEXHLevel1 6 2 2 3 2" xfId="54293"/>
    <cellStyle name="SAPBEXHLevel1 6 2 2 4" xfId="35690"/>
    <cellStyle name="SAPBEXHLevel1 6 2 3" xfId="14840"/>
    <cellStyle name="SAPBEXHLevel1 6 2 3 2" xfId="41260"/>
    <cellStyle name="SAPBEXHLevel1 6 2 4" xfId="25447"/>
    <cellStyle name="SAPBEXHLevel1 6 2 4 2" xfId="51861"/>
    <cellStyle name="SAPBEXHLevel1 6 2 5" xfId="30728"/>
    <cellStyle name="SAPBEXHLevel1 6 3" xfId="4786"/>
    <cellStyle name="SAPBEXHLevel1 6 3 2" xfId="9641"/>
    <cellStyle name="SAPBEXHLevel1 6 3 2 2" xfId="20301"/>
    <cellStyle name="SAPBEXHLevel1 6 3 2 2 2" xfId="46715"/>
    <cellStyle name="SAPBEXHLevel1 6 3 2 3" xfId="13016"/>
    <cellStyle name="SAPBEXHLevel1 6 3 2 3 2" xfId="39437"/>
    <cellStyle name="SAPBEXHLevel1 6 3 2 4" xfId="36137"/>
    <cellStyle name="SAPBEXHLevel1 6 3 3" xfId="15563"/>
    <cellStyle name="SAPBEXHLevel1 6 3 3 2" xfId="41983"/>
    <cellStyle name="SAPBEXHLevel1 6 3 4" xfId="26333"/>
    <cellStyle name="SAPBEXHLevel1 6 3 4 2" xfId="52747"/>
    <cellStyle name="SAPBEXHLevel1 6 3 5" xfId="31456"/>
    <cellStyle name="SAPBEXHLevel1 6 4" xfId="5366"/>
    <cellStyle name="SAPBEXHLevel1 6 4 2" xfId="10863"/>
    <cellStyle name="SAPBEXHLevel1 6 4 2 2" xfId="21508"/>
    <cellStyle name="SAPBEXHLevel1 6 4 2 2 2" xfId="47922"/>
    <cellStyle name="SAPBEXHLevel1 6 4 2 3" xfId="28597"/>
    <cellStyle name="SAPBEXHLevel1 6 4 2 3 2" xfId="55011"/>
    <cellStyle name="SAPBEXHLevel1 6 4 2 4" xfId="37284"/>
    <cellStyle name="SAPBEXHLevel1 6 4 3" xfId="16139"/>
    <cellStyle name="SAPBEXHLevel1 6 4 3 2" xfId="42558"/>
    <cellStyle name="SAPBEXHLevel1 6 4 4" xfId="27573"/>
    <cellStyle name="SAPBEXHLevel1 6 4 4 2" xfId="53987"/>
    <cellStyle name="SAPBEXHLevel1 6 4 5" xfId="32036"/>
    <cellStyle name="SAPBEXHLevel1 6 5" xfId="5973"/>
    <cellStyle name="SAPBEXHLevel1 6 5 2" xfId="16725"/>
    <cellStyle name="SAPBEXHLevel1 6 5 2 2" xfId="43143"/>
    <cellStyle name="SAPBEXHLevel1 6 5 3" xfId="22608"/>
    <cellStyle name="SAPBEXHLevel1 6 5 3 2" xfId="49022"/>
    <cellStyle name="SAPBEXHLevel1 6 5 4" xfId="32643"/>
    <cellStyle name="SAPBEXHLevel1 6 6" xfId="6573"/>
    <cellStyle name="SAPBEXHLevel1 6 6 2" xfId="17298"/>
    <cellStyle name="SAPBEXHLevel1 6 6 2 2" xfId="43716"/>
    <cellStyle name="SAPBEXHLevel1 6 6 3" xfId="11963"/>
    <cellStyle name="SAPBEXHLevel1 6 6 3 2" xfId="38384"/>
    <cellStyle name="SAPBEXHLevel1 6 6 4" xfId="33243"/>
    <cellStyle name="SAPBEXHLevel1 6 7" xfId="7145"/>
    <cellStyle name="SAPBEXHLevel1 6 7 2" xfId="22316"/>
    <cellStyle name="SAPBEXHLevel1 6 7 2 2" xfId="48730"/>
    <cellStyle name="SAPBEXHLevel1 6 7 3" xfId="33815"/>
    <cellStyle name="SAPBEXHLevel1 6 8" xfId="7704"/>
    <cellStyle name="SAPBEXHLevel1 6 8 2" xfId="18371"/>
    <cellStyle name="SAPBEXHLevel1 6 8 2 2" xfId="44787"/>
    <cellStyle name="SAPBEXHLevel1 6 8 3" xfId="27178"/>
    <cellStyle name="SAPBEXHLevel1 6 8 3 2" xfId="53592"/>
    <cellStyle name="SAPBEXHLevel1 6 8 4" xfId="34374"/>
    <cellStyle name="SAPBEXHLevel1 6 9" xfId="7856"/>
    <cellStyle name="SAPBEXHLevel1 6 9 2" xfId="18523"/>
    <cellStyle name="SAPBEXHLevel1 6 9 2 2" xfId="44938"/>
    <cellStyle name="SAPBEXHLevel1 6 9 3" xfId="24009"/>
    <cellStyle name="SAPBEXHLevel1 6 9 3 2" xfId="50423"/>
    <cellStyle name="SAPBEXHLevel1 6 9 4" xfId="34526"/>
    <cellStyle name="SAPBEXHLevel1 7" xfId="2377"/>
    <cellStyle name="SAPBEXHLevel1 7 10" xfId="13025"/>
    <cellStyle name="SAPBEXHLevel1 7 10 2" xfId="39446"/>
    <cellStyle name="SAPBEXHLevel1 7 11" xfId="26472"/>
    <cellStyle name="SAPBEXHLevel1 7 11 2" xfId="52886"/>
    <cellStyle name="SAPBEXHLevel1 7 2" xfId="4284"/>
    <cellStyle name="SAPBEXHLevel1 7 2 2" xfId="9851"/>
    <cellStyle name="SAPBEXHLevel1 7 2 2 2" xfId="20511"/>
    <cellStyle name="SAPBEXHLevel1 7 2 2 2 2" xfId="46925"/>
    <cellStyle name="SAPBEXHLevel1 7 2 2 3" xfId="17684"/>
    <cellStyle name="SAPBEXHLevel1 7 2 2 3 2" xfId="44101"/>
    <cellStyle name="SAPBEXHLevel1 7 2 2 4" xfId="36347"/>
    <cellStyle name="SAPBEXHLevel1 7 2 3" xfId="15063"/>
    <cellStyle name="SAPBEXHLevel1 7 2 3 2" xfId="41483"/>
    <cellStyle name="SAPBEXHLevel1 7 2 4" xfId="23416"/>
    <cellStyle name="SAPBEXHLevel1 7 2 4 2" xfId="49830"/>
    <cellStyle name="SAPBEXHLevel1 7 2 5" xfId="30954"/>
    <cellStyle name="SAPBEXHLevel1 7 3" xfId="5011"/>
    <cellStyle name="SAPBEXHLevel1 7 3 2" xfId="10212"/>
    <cellStyle name="SAPBEXHLevel1 7 3 2 2" xfId="20872"/>
    <cellStyle name="SAPBEXHLevel1 7 3 2 2 2" xfId="47286"/>
    <cellStyle name="SAPBEXHLevel1 7 3 2 3" xfId="11122"/>
    <cellStyle name="SAPBEXHLevel1 7 3 2 3 2" xfId="37543"/>
    <cellStyle name="SAPBEXHLevel1 7 3 2 4" xfId="36708"/>
    <cellStyle name="SAPBEXHLevel1 7 3 3" xfId="15788"/>
    <cellStyle name="SAPBEXHLevel1 7 3 3 2" xfId="42207"/>
    <cellStyle name="SAPBEXHLevel1 7 3 4" xfId="24473"/>
    <cellStyle name="SAPBEXHLevel1 7 3 4 2" xfId="50887"/>
    <cellStyle name="SAPBEXHLevel1 7 3 5" xfId="31681"/>
    <cellStyle name="SAPBEXHLevel1 7 4" xfId="6200"/>
    <cellStyle name="SAPBEXHLevel1 7 4 2" xfId="10979"/>
    <cellStyle name="SAPBEXHLevel1 7 4 2 2" xfId="21624"/>
    <cellStyle name="SAPBEXHLevel1 7 4 2 2 2" xfId="48038"/>
    <cellStyle name="SAPBEXHLevel1 7 4 2 3" xfId="28713"/>
    <cellStyle name="SAPBEXHLevel1 7 4 2 3 2" xfId="55127"/>
    <cellStyle name="SAPBEXHLevel1 7 4 2 4" xfId="37400"/>
    <cellStyle name="SAPBEXHLevel1 7 4 3" xfId="16941"/>
    <cellStyle name="SAPBEXHLevel1 7 4 3 2" xfId="43359"/>
    <cellStyle name="SAPBEXHLevel1 7 4 4" xfId="22023"/>
    <cellStyle name="SAPBEXHLevel1 7 4 4 2" xfId="48437"/>
    <cellStyle name="SAPBEXHLevel1 7 4 5" xfId="32870"/>
    <cellStyle name="SAPBEXHLevel1 7 5" xfId="6786"/>
    <cellStyle name="SAPBEXHLevel1 7 5 2" xfId="17498"/>
    <cellStyle name="SAPBEXHLevel1 7 5 2 2" xfId="43915"/>
    <cellStyle name="SAPBEXHLevel1 7 5 3" xfId="21993"/>
    <cellStyle name="SAPBEXHLevel1 7 5 3 2" xfId="48407"/>
    <cellStyle name="SAPBEXHLevel1 7 5 4" xfId="33456"/>
    <cellStyle name="SAPBEXHLevel1 7 6" xfId="7342"/>
    <cellStyle name="SAPBEXHLevel1 7 6 2" xfId="18009"/>
    <cellStyle name="SAPBEXHLevel1 7 6 2 2" xfId="44425"/>
    <cellStyle name="SAPBEXHLevel1 7 6 3" xfId="28042"/>
    <cellStyle name="SAPBEXHLevel1 7 6 3 2" xfId="54456"/>
    <cellStyle name="SAPBEXHLevel1 7 6 4" xfId="34012"/>
    <cellStyle name="SAPBEXHLevel1 7 7" xfId="7986"/>
    <cellStyle name="SAPBEXHLevel1 7 7 2" xfId="18653"/>
    <cellStyle name="SAPBEXHLevel1 7 7 2 2" xfId="45067"/>
    <cellStyle name="SAPBEXHLevel1 7 7 3" xfId="16980"/>
    <cellStyle name="SAPBEXHLevel1 7 7 3 2" xfId="43398"/>
    <cellStyle name="SAPBEXHLevel1 7 7 4" xfId="34592"/>
    <cellStyle name="SAPBEXHLevel1 7 8" xfId="8869"/>
    <cellStyle name="SAPBEXHLevel1 7 8 2" xfId="19529"/>
    <cellStyle name="SAPBEXHLevel1 7 8 2 2" xfId="45943"/>
    <cellStyle name="SAPBEXHLevel1 7 8 3" xfId="22367"/>
    <cellStyle name="SAPBEXHLevel1 7 8 3 2" xfId="48781"/>
    <cellStyle name="SAPBEXHLevel1 7 8 4" xfId="35365"/>
    <cellStyle name="SAPBEXHLevel1 7 9" xfId="13174"/>
    <cellStyle name="SAPBEXHLevel1 7 9 2" xfId="39594"/>
    <cellStyle name="SAPBEXHLevel1 8" xfId="3244"/>
    <cellStyle name="SAPBEXHLevel1 8 2" xfId="9556"/>
    <cellStyle name="SAPBEXHLevel1 8 2 2" xfId="20216"/>
    <cellStyle name="SAPBEXHLevel1 8 2 2 2" xfId="46630"/>
    <cellStyle name="SAPBEXHLevel1 8 2 3" xfId="28204"/>
    <cellStyle name="SAPBEXHLevel1 8 2 3 2" xfId="54618"/>
    <cellStyle name="SAPBEXHLevel1 8 2 4" xfId="36052"/>
    <cellStyle name="SAPBEXHLevel1 8 3" xfId="14034"/>
    <cellStyle name="SAPBEXHLevel1 8 3 2" xfId="40454"/>
    <cellStyle name="SAPBEXHLevel1 8 4" xfId="27394"/>
    <cellStyle name="SAPBEXHLevel1 8 4 2" xfId="53808"/>
    <cellStyle name="SAPBEXHLevel1 8 5" xfId="29914"/>
    <cellStyle name="SAPBEXHLevel1 9" xfId="4741"/>
    <cellStyle name="SAPBEXHLevel1 9 2" xfId="9756"/>
    <cellStyle name="SAPBEXHLevel1 9 2 2" xfId="20416"/>
    <cellStyle name="SAPBEXHLevel1 9 2 2 2" xfId="46830"/>
    <cellStyle name="SAPBEXHLevel1 9 2 3" xfId="12583"/>
    <cellStyle name="SAPBEXHLevel1 9 2 3 2" xfId="39004"/>
    <cellStyle name="SAPBEXHLevel1 9 2 4" xfId="36252"/>
    <cellStyle name="SAPBEXHLevel1 9 3" xfId="15518"/>
    <cellStyle name="SAPBEXHLevel1 9 3 2" xfId="41938"/>
    <cellStyle name="SAPBEXHLevel1 9 4" xfId="24929"/>
    <cellStyle name="SAPBEXHLevel1 9 4 2" xfId="51343"/>
    <cellStyle name="SAPBEXHLevel1 9 5" xfId="31411"/>
    <cellStyle name="SAPBEXHLevel1_0910 GSO Capex RRP - Final (Detail) v2 220710" xfId="1222"/>
    <cellStyle name="SAPBEXHLevel1X" xfId="1223"/>
    <cellStyle name="SAPBEXHLevel1X 10" xfId="3246"/>
    <cellStyle name="SAPBEXHLevel1X 10 2" xfId="14036"/>
    <cellStyle name="SAPBEXHLevel1X 10 2 2" xfId="40456"/>
    <cellStyle name="SAPBEXHLevel1X 10 3" xfId="26985"/>
    <cellStyle name="SAPBEXHLevel1X 10 3 2" xfId="53399"/>
    <cellStyle name="SAPBEXHLevel1X 10 4" xfId="29916"/>
    <cellStyle name="SAPBEXHLevel1X 11" xfId="4889"/>
    <cellStyle name="SAPBEXHLevel1X 11 2" xfId="15666"/>
    <cellStyle name="SAPBEXHLevel1X 11 2 2" xfId="42086"/>
    <cellStyle name="SAPBEXHLevel1X 11 3" xfId="23843"/>
    <cellStyle name="SAPBEXHLevel1X 11 3 2" xfId="50257"/>
    <cellStyle name="SAPBEXHLevel1X 11 4" xfId="31559"/>
    <cellStyle name="SAPBEXHLevel1X 12" xfId="5317"/>
    <cellStyle name="SAPBEXHLevel1X 12 2" xfId="16091"/>
    <cellStyle name="SAPBEXHLevel1X 12 2 2" xfId="42510"/>
    <cellStyle name="SAPBEXHLevel1X 12 3" xfId="23820"/>
    <cellStyle name="SAPBEXHLevel1X 12 3 2" xfId="50234"/>
    <cellStyle name="SAPBEXHLevel1X 12 4" xfId="31987"/>
    <cellStyle name="SAPBEXHLevel1X 13" xfId="5482"/>
    <cellStyle name="SAPBEXHLevel1X 13 2" xfId="23026"/>
    <cellStyle name="SAPBEXHLevel1X 13 2 2" xfId="49440"/>
    <cellStyle name="SAPBEXHLevel1X 13 3" xfId="32152"/>
    <cellStyle name="SAPBEXHLevel1X 14" xfId="16642"/>
    <cellStyle name="SAPBEXHLevel1X 14 2" xfId="43060"/>
    <cellStyle name="SAPBEXHLevel1X 15" xfId="22691"/>
    <cellStyle name="SAPBEXHLevel1X 15 2" xfId="49105"/>
    <cellStyle name="SAPBEXHLevel1X 2" xfId="1224"/>
    <cellStyle name="SAPBEXHLevel1X 2 10" xfId="4116"/>
    <cellStyle name="SAPBEXHLevel1X 2 10 2" xfId="14898"/>
    <cellStyle name="SAPBEXHLevel1X 2 10 2 2" xfId="41318"/>
    <cellStyle name="SAPBEXHLevel1X 2 10 3" xfId="26178"/>
    <cellStyle name="SAPBEXHLevel1X 2 10 3 2" xfId="52592"/>
    <cellStyle name="SAPBEXHLevel1X 2 10 4" xfId="30786"/>
    <cellStyle name="SAPBEXHLevel1X 2 11" xfId="6844"/>
    <cellStyle name="SAPBEXHLevel1X 2 11 2" xfId="24843"/>
    <cellStyle name="SAPBEXHLevel1X 2 11 2 2" xfId="51257"/>
    <cellStyle name="SAPBEXHLevel1X 2 11 3" xfId="33514"/>
    <cellStyle name="SAPBEXHLevel1X 2 12" xfId="12403"/>
    <cellStyle name="SAPBEXHLevel1X 2 12 2" xfId="38824"/>
    <cellStyle name="SAPBEXHLevel1X 2 13" xfId="27020"/>
    <cellStyle name="SAPBEXHLevel1X 2 13 2" xfId="53434"/>
    <cellStyle name="SAPBEXHLevel1X 2 2" xfId="1538"/>
    <cellStyle name="SAPBEXHLevel1X 2 2 10" xfId="8430"/>
    <cellStyle name="SAPBEXHLevel1X 2 2 10 2" xfId="19090"/>
    <cellStyle name="SAPBEXHLevel1X 2 2 10 2 2" xfId="45504"/>
    <cellStyle name="SAPBEXHLevel1X 2 2 10 3" xfId="16959"/>
    <cellStyle name="SAPBEXHLevel1X 2 2 10 3 2" xfId="43377"/>
    <cellStyle name="SAPBEXHLevel1X 2 2 10 4" xfId="34926"/>
    <cellStyle name="SAPBEXHLevel1X 2 2 11" xfId="12004"/>
    <cellStyle name="SAPBEXHLevel1X 2 2 11 2" xfId="38425"/>
    <cellStyle name="SAPBEXHLevel1X 2 2 12" xfId="26295"/>
    <cellStyle name="SAPBEXHLevel1X 2 2 12 2" xfId="52709"/>
    <cellStyle name="SAPBEXHLevel1X 2 2 2" xfId="3532"/>
    <cellStyle name="SAPBEXHLevel1X 2 2 2 2" xfId="8992"/>
    <cellStyle name="SAPBEXHLevel1X 2 2 2 2 2" xfId="19652"/>
    <cellStyle name="SAPBEXHLevel1X 2 2 2 2 2 2" xfId="46066"/>
    <cellStyle name="SAPBEXHLevel1X 2 2 2 2 3" xfId="11547"/>
    <cellStyle name="SAPBEXHLevel1X 2 2 2 2 3 2" xfId="37968"/>
    <cellStyle name="SAPBEXHLevel1X 2 2 2 2 4" xfId="35488"/>
    <cellStyle name="SAPBEXHLevel1X 2 2 2 3" xfId="10369"/>
    <cellStyle name="SAPBEXHLevel1X 2 2 2 3 2" xfId="21029"/>
    <cellStyle name="SAPBEXHLevel1X 2 2 2 3 2 2" xfId="47443"/>
    <cellStyle name="SAPBEXHLevel1X 2 2 2 3 3" xfId="28294"/>
    <cellStyle name="SAPBEXHLevel1X 2 2 2 3 3 2" xfId="54708"/>
    <cellStyle name="SAPBEXHLevel1X 2 2 2 3 4" xfId="36865"/>
    <cellStyle name="SAPBEXHLevel1X 2 2 2 4" xfId="8743"/>
    <cellStyle name="SAPBEXHLevel1X 2 2 2 4 2" xfId="19403"/>
    <cellStyle name="SAPBEXHLevel1X 2 2 2 4 2 2" xfId="45817"/>
    <cellStyle name="SAPBEXHLevel1X 2 2 2 4 3" xfId="25359"/>
    <cellStyle name="SAPBEXHLevel1X 2 2 2 4 3 2" xfId="51773"/>
    <cellStyle name="SAPBEXHLevel1X 2 2 2 4 4" xfId="35239"/>
    <cellStyle name="SAPBEXHLevel1X 2 2 2 5" xfId="14317"/>
    <cellStyle name="SAPBEXHLevel1X 2 2 2 5 2" xfId="40737"/>
    <cellStyle name="SAPBEXHLevel1X 2 2 2 6" xfId="26681"/>
    <cellStyle name="SAPBEXHLevel1X 2 2 2 6 2" xfId="53095"/>
    <cellStyle name="SAPBEXHLevel1X 2 2 2 7" xfId="30202"/>
    <cellStyle name="SAPBEXHLevel1X 2 2 3" xfId="2775"/>
    <cellStyle name="SAPBEXHLevel1X 2 2 3 2" xfId="9350"/>
    <cellStyle name="SAPBEXHLevel1X 2 2 3 2 2" xfId="20010"/>
    <cellStyle name="SAPBEXHLevel1X 2 2 3 2 2 2" xfId="46424"/>
    <cellStyle name="SAPBEXHLevel1X 2 2 3 2 3" xfId="28225"/>
    <cellStyle name="SAPBEXHLevel1X 2 2 3 2 3 2" xfId="54639"/>
    <cellStyle name="SAPBEXHLevel1X 2 2 3 2 4" xfId="35846"/>
    <cellStyle name="SAPBEXHLevel1X 2 2 3 3" xfId="13567"/>
    <cellStyle name="SAPBEXHLevel1X 2 2 3 3 2" xfId="39987"/>
    <cellStyle name="SAPBEXHLevel1X 2 2 3 4" xfId="25204"/>
    <cellStyle name="SAPBEXHLevel1X 2 2 3 4 2" xfId="51618"/>
    <cellStyle name="SAPBEXHLevel1X 2 2 3 5" xfId="29445"/>
    <cellStyle name="SAPBEXHLevel1X 2 2 4" xfId="2612"/>
    <cellStyle name="SAPBEXHLevel1X 2 2 4 2" xfId="10161"/>
    <cellStyle name="SAPBEXHLevel1X 2 2 4 2 2" xfId="20821"/>
    <cellStyle name="SAPBEXHLevel1X 2 2 4 2 2 2" xfId="47235"/>
    <cellStyle name="SAPBEXHLevel1X 2 2 4 2 3" xfId="25888"/>
    <cellStyle name="SAPBEXHLevel1X 2 2 4 2 3 2" xfId="52302"/>
    <cellStyle name="SAPBEXHLevel1X 2 2 4 2 4" xfId="36657"/>
    <cellStyle name="SAPBEXHLevel1X 2 2 4 3" xfId="13404"/>
    <cellStyle name="SAPBEXHLevel1X 2 2 4 3 2" xfId="39824"/>
    <cellStyle name="SAPBEXHLevel1X 2 2 4 4" xfId="26069"/>
    <cellStyle name="SAPBEXHLevel1X 2 2 4 4 2" xfId="52483"/>
    <cellStyle name="SAPBEXHLevel1X 2 2 4 5" xfId="29282"/>
    <cellStyle name="SAPBEXHLevel1X 2 2 5" xfId="5644"/>
    <cellStyle name="SAPBEXHLevel1X 2 2 5 2" xfId="16408"/>
    <cellStyle name="SAPBEXHLevel1X 2 2 5 2 2" xfId="42826"/>
    <cellStyle name="SAPBEXHLevel1X 2 2 5 3" xfId="26822"/>
    <cellStyle name="SAPBEXHLevel1X 2 2 5 3 2" xfId="53236"/>
    <cellStyle name="SAPBEXHLevel1X 2 2 5 4" xfId="32314"/>
    <cellStyle name="SAPBEXHLevel1X 2 2 6" xfId="5874"/>
    <cellStyle name="SAPBEXHLevel1X 2 2 6 2" xfId="16629"/>
    <cellStyle name="SAPBEXHLevel1X 2 2 6 2 2" xfId="43047"/>
    <cellStyle name="SAPBEXHLevel1X 2 2 6 3" xfId="25476"/>
    <cellStyle name="SAPBEXHLevel1X 2 2 6 3 2" xfId="51890"/>
    <cellStyle name="SAPBEXHLevel1X 2 2 6 4" xfId="32544"/>
    <cellStyle name="SAPBEXHLevel1X 2 2 7" xfId="6807"/>
    <cellStyle name="SAPBEXHLevel1X 2 2 7 2" xfId="22014"/>
    <cellStyle name="SAPBEXHLevel1X 2 2 7 2 2" xfId="48428"/>
    <cellStyle name="SAPBEXHLevel1X 2 2 7 3" xfId="33477"/>
    <cellStyle name="SAPBEXHLevel1X 2 2 8" xfId="7225"/>
    <cellStyle name="SAPBEXHLevel1X 2 2 8 2" xfId="17892"/>
    <cellStyle name="SAPBEXHLevel1X 2 2 8 2 2" xfId="44309"/>
    <cellStyle name="SAPBEXHLevel1X 2 2 8 3" xfId="22379"/>
    <cellStyle name="SAPBEXHLevel1X 2 2 8 3 2" xfId="48793"/>
    <cellStyle name="SAPBEXHLevel1X 2 2 8 4" xfId="33895"/>
    <cellStyle name="SAPBEXHLevel1X 2 2 9" xfId="6177"/>
    <cellStyle name="SAPBEXHLevel1X 2 2 9 2" xfId="16918"/>
    <cellStyle name="SAPBEXHLevel1X 2 2 9 2 2" xfId="43336"/>
    <cellStyle name="SAPBEXHLevel1X 2 2 9 3" xfId="13725"/>
    <cellStyle name="SAPBEXHLevel1X 2 2 9 3 2" xfId="40145"/>
    <cellStyle name="SAPBEXHLevel1X 2 2 9 4" xfId="32847"/>
    <cellStyle name="SAPBEXHLevel1X 2 3" xfId="1651"/>
    <cellStyle name="SAPBEXHLevel1X 2 3 10" xfId="8320"/>
    <cellStyle name="SAPBEXHLevel1X 2 3 10 2" xfId="18980"/>
    <cellStyle name="SAPBEXHLevel1X 2 3 10 2 2" xfId="45394"/>
    <cellStyle name="SAPBEXHLevel1X 2 3 10 3" xfId="12934"/>
    <cellStyle name="SAPBEXHLevel1X 2 3 10 3 2" xfId="39355"/>
    <cellStyle name="SAPBEXHLevel1X 2 3 10 4" xfId="34816"/>
    <cellStyle name="SAPBEXHLevel1X 2 3 11" xfId="11915"/>
    <cellStyle name="SAPBEXHLevel1X 2 3 11 2" xfId="38336"/>
    <cellStyle name="SAPBEXHLevel1X 2 3 12" xfId="21907"/>
    <cellStyle name="SAPBEXHLevel1X 2 3 12 2" xfId="48321"/>
    <cellStyle name="SAPBEXHLevel1X 2 3 2" xfId="3644"/>
    <cellStyle name="SAPBEXHLevel1X 2 3 2 2" xfId="9102"/>
    <cellStyle name="SAPBEXHLevel1X 2 3 2 2 2" xfId="19762"/>
    <cellStyle name="SAPBEXHLevel1X 2 3 2 2 2 2" xfId="46176"/>
    <cellStyle name="SAPBEXHLevel1X 2 3 2 2 3" xfId="11175"/>
    <cellStyle name="SAPBEXHLevel1X 2 3 2 2 3 2" xfId="37596"/>
    <cellStyle name="SAPBEXHLevel1X 2 3 2 2 4" xfId="35598"/>
    <cellStyle name="SAPBEXHLevel1X 2 3 2 3" xfId="10420"/>
    <cellStyle name="SAPBEXHLevel1X 2 3 2 3 2" xfId="21080"/>
    <cellStyle name="SAPBEXHLevel1X 2 3 2 3 2 2" xfId="47494"/>
    <cellStyle name="SAPBEXHLevel1X 2 3 2 3 3" xfId="28345"/>
    <cellStyle name="SAPBEXHLevel1X 2 3 2 3 3 2" xfId="54759"/>
    <cellStyle name="SAPBEXHLevel1X 2 3 2 3 4" xfId="36916"/>
    <cellStyle name="SAPBEXHLevel1X 2 3 2 4" xfId="8621"/>
    <cellStyle name="SAPBEXHLevel1X 2 3 2 4 2" xfId="19281"/>
    <cellStyle name="SAPBEXHLevel1X 2 3 2 4 2 2" xfId="45695"/>
    <cellStyle name="SAPBEXHLevel1X 2 3 2 4 3" xfId="12738"/>
    <cellStyle name="SAPBEXHLevel1X 2 3 2 4 3 2" xfId="39159"/>
    <cellStyle name="SAPBEXHLevel1X 2 3 2 4 4" xfId="35117"/>
    <cellStyle name="SAPBEXHLevel1X 2 3 2 5" xfId="14429"/>
    <cellStyle name="SAPBEXHLevel1X 2 3 2 5 2" xfId="40849"/>
    <cellStyle name="SAPBEXHLevel1X 2 3 2 6" xfId="23299"/>
    <cellStyle name="SAPBEXHLevel1X 2 3 2 6 2" xfId="49713"/>
    <cellStyle name="SAPBEXHLevel1X 2 3 2 7" xfId="30314"/>
    <cellStyle name="SAPBEXHLevel1X 2 3 3" xfId="2687"/>
    <cellStyle name="SAPBEXHLevel1X 2 3 3 2" xfId="9471"/>
    <cellStyle name="SAPBEXHLevel1X 2 3 3 2 2" xfId="20131"/>
    <cellStyle name="SAPBEXHLevel1X 2 3 3 2 2 2" xfId="46545"/>
    <cellStyle name="SAPBEXHLevel1X 2 3 3 2 3" xfId="26755"/>
    <cellStyle name="SAPBEXHLevel1X 2 3 3 2 3 2" xfId="53169"/>
    <cellStyle name="SAPBEXHLevel1X 2 3 3 2 4" xfId="35967"/>
    <cellStyle name="SAPBEXHLevel1X 2 3 3 3" xfId="13479"/>
    <cellStyle name="SAPBEXHLevel1X 2 3 3 3 2" xfId="39899"/>
    <cellStyle name="SAPBEXHLevel1X 2 3 3 4" xfId="25850"/>
    <cellStyle name="SAPBEXHLevel1X 2 3 3 4 2" xfId="52264"/>
    <cellStyle name="SAPBEXHLevel1X 2 3 3 5" xfId="29357"/>
    <cellStyle name="SAPBEXHLevel1X 2 3 4" xfId="4109"/>
    <cellStyle name="SAPBEXHLevel1X 2 3 4 2" xfId="10105"/>
    <cellStyle name="SAPBEXHLevel1X 2 3 4 2 2" xfId="20765"/>
    <cellStyle name="SAPBEXHLevel1X 2 3 4 2 2 2" xfId="47179"/>
    <cellStyle name="SAPBEXHLevel1X 2 3 4 2 3" xfId="27804"/>
    <cellStyle name="SAPBEXHLevel1X 2 3 4 2 3 2" xfId="54218"/>
    <cellStyle name="SAPBEXHLevel1X 2 3 4 2 4" xfId="36601"/>
    <cellStyle name="SAPBEXHLevel1X 2 3 4 3" xfId="14891"/>
    <cellStyle name="SAPBEXHLevel1X 2 3 4 3 2" xfId="41311"/>
    <cellStyle name="SAPBEXHLevel1X 2 3 4 4" xfId="22947"/>
    <cellStyle name="SAPBEXHLevel1X 2 3 4 4 2" xfId="49361"/>
    <cellStyle name="SAPBEXHLevel1X 2 3 4 5" xfId="30779"/>
    <cellStyle name="SAPBEXHLevel1X 2 3 5" xfId="3355"/>
    <cellStyle name="SAPBEXHLevel1X 2 3 5 2" xfId="14142"/>
    <cellStyle name="SAPBEXHLevel1X 2 3 5 2 2" xfId="40562"/>
    <cellStyle name="SAPBEXHLevel1X 2 3 5 3" xfId="22679"/>
    <cellStyle name="SAPBEXHLevel1X 2 3 5 3 2" xfId="49093"/>
    <cellStyle name="SAPBEXHLevel1X 2 3 5 4" xfId="30025"/>
    <cellStyle name="SAPBEXHLevel1X 2 3 6" xfId="6049"/>
    <cellStyle name="SAPBEXHLevel1X 2 3 6 2" xfId="16800"/>
    <cellStyle name="SAPBEXHLevel1X 2 3 6 2 2" xfId="43218"/>
    <cellStyle name="SAPBEXHLevel1X 2 3 6 3" xfId="24406"/>
    <cellStyle name="SAPBEXHLevel1X 2 3 6 3 2" xfId="50820"/>
    <cellStyle name="SAPBEXHLevel1X 2 3 6 4" xfId="32719"/>
    <cellStyle name="SAPBEXHLevel1X 2 3 7" xfId="6139"/>
    <cellStyle name="SAPBEXHLevel1X 2 3 7 2" xfId="12031"/>
    <cellStyle name="SAPBEXHLevel1X 2 3 7 2 2" xfId="38452"/>
    <cellStyle name="SAPBEXHLevel1X 2 3 7 3" xfId="32809"/>
    <cellStyle name="SAPBEXHLevel1X 2 3 8" xfId="2948"/>
    <cellStyle name="SAPBEXHLevel1X 2 3 8 2" xfId="13740"/>
    <cellStyle name="SAPBEXHLevel1X 2 3 8 2 2" xfId="40160"/>
    <cellStyle name="SAPBEXHLevel1X 2 3 8 3" xfId="21980"/>
    <cellStyle name="SAPBEXHLevel1X 2 3 8 3 2" xfId="48394"/>
    <cellStyle name="SAPBEXHLevel1X 2 3 8 4" xfId="29618"/>
    <cellStyle name="SAPBEXHLevel1X 2 3 9" xfId="5913"/>
    <cellStyle name="SAPBEXHLevel1X 2 3 9 2" xfId="16665"/>
    <cellStyle name="SAPBEXHLevel1X 2 3 9 2 2" xfId="43083"/>
    <cellStyle name="SAPBEXHLevel1X 2 3 9 3" xfId="26899"/>
    <cellStyle name="SAPBEXHLevel1X 2 3 9 3 2" xfId="53313"/>
    <cellStyle name="SAPBEXHLevel1X 2 3 9 4" xfId="32583"/>
    <cellStyle name="SAPBEXHLevel1X 2 4" xfId="1910"/>
    <cellStyle name="SAPBEXHLevel1X 2 4 10" xfId="8557"/>
    <cellStyle name="SAPBEXHLevel1X 2 4 10 2" xfId="19217"/>
    <cellStyle name="SAPBEXHLevel1X 2 4 10 2 2" xfId="45631"/>
    <cellStyle name="SAPBEXHLevel1X 2 4 10 3" xfId="12955"/>
    <cellStyle name="SAPBEXHLevel1X 2 4 10 3 2" xfId="39376"/>
    <cellStyle name="SAPBEXHLevel1X 2 4 10 4" xfId="35053"/>
    <cellStyle name="SAPBEXHLevel1X 2 4 11" xfId="11670"/>
    <cellStyle name="SAPBEXHLevel1X 2 4 11 2" xfId="38091"/>
    <cellStyle name="SAPBEXHLevel1X 2 4 12" xfId="22782"/>
    <cellStyle name="SAPBEXHLevel1X 2 4 12 2" xfId="49196"/>
    <cellStyle name="SAPBEXHLevel1X 2 4 2" xfId="3887"/>
    <cellStyle name="SAPBEXHLevel1X 2 4 2 2" xfId="9185"/>
    <cellStyle name="SAPBEXHLevel1X 2 4 2 2 2" xfId="19845"/>
    <cellStyle name="SAPBEXHLevel1X 2 4 2 2 2 2" xfId="46259"/>
    <cellStyle name="SAPBEXHLevel1X 2 4 2 2 3" xfId="21302"/>
    <cellStyle name="SAPBEXHLevel1X 2 4 2 2 3 2" xfId="47716"/>
    <cellStyle name="SAPBEXHLevel1X 2 4 2 2 4" xfId="35681"/>
    <cellStyle name="SAPBEXHLevel1X 2 4 2 3" xfId="14670"/>
    <cellStyle name="SAPBEXHLevel1X 2 4 2 3 2" xfId="41090"/>
    <cellStyle name="SAPBEXHLevel1X 2 4 2 4" xfId="21775"/>
    <cellStyle name="SAPBEXHLevel1X 2 4 2 4 2" xfId="48189"/>
    <cellStyle name="SAPBEXHLevel1X 2 4 2 5" xfId="30557"/>
    <cellStyle name="SAPBEXHLevel1X 2 4 3" xfId="4614"/>
    <cellStyle name="SAPBEXHLevel1X 2 4 3 2" xfId="9975"/>
    <cellStyle name="SAPBEXHLevel1X 2 4 3 2 2" xfId="20635"/>
    <cellStyle name="SAPBEXHLevel1X 2 4 3 2 2 2" xfId="47049"/>
    <cellStyle name="SAPBEXHLevel1X 2 4 3 2 3" xfId="25043"/>
    <cellStyle name="SAPBEXHLevel1X 2 4 3 2 3 2" xfId="51457"/>
    <cellStyle name="SAPBEXHLevel1X 2 4 3 2 4" xfId="36471"/>
    <cellStyle name="SAPBEXHLevel1X 2 4 3 3" xfId="15392"/>
    <cellStyle name="SAPBEXHLevel1X 2 4 3 3 2" xfId="41812"/>
    <cellStyle name="SAPBEXHLevel1X 2 4 3 4" xfId="24134"/>
    <cellStyle name="SAPBEXHLevel1X 2 4 3 4 2" xfId="50548"/>
    <cellStyle name="SAPBEXHLevel1X 2 4 3 5" xfId="31284"/>
    <cellStyle name="SAPBEXHLevel1X 2 4 4" xfId="4429"/>
    <cellStyle name="SAPBEXHLevel1X 2 4 4 2" xfId="15207"/>
    <cellStyle name="SAPBEXHLevel1X 2 4 4 2 2" xfId="41627"/>
    <cellStyle name="SAPBEXHLevel1X 2 4 4 3" xfId="22774"/>
    <cellStyle name="SAPBEXHLevel1X 2 4 4 3 2" xfId="49188"/>
    <cellStyle name="SAPBEXHLevel1X 2 4 4 4" xfId="31099"/>
    <cellStyle name="SAPBEXHLevel1X 2 4 5" xfId="5808"/>
    <cellStyle name="SAPBEXHLevel1X 2 4 5 2" xfId="16567"/>
    <cellStyle name="SAPBEXHLevel1X 2 4 5 2 2" xfId="42985"/>
    <cellStyle name="SAPBEXHLevel1X 2 4 5 3" xfId="27012"/>
    <cellStyle name="SAPBEXHLevel1X 2 4 5 3 2" xfId="53426"/>
    <cellStyle name="SAPBEXHLevel1X 2 4 5 4" xfId="32478"/>
    <cellStyle name="SAPBEXHLevel1X 2 4 6" xfId="6411"/>
    <cellStyle name="SAPBEXHLevel1X 2 4 6 2" xfId="17147"/>
    <cellStyle name="SAPBEXHLevel1X 2 4 6 2 2" xfId="43565"/>
    <cellStyle name="SAPBEXHLevel1X 2 4 6 3" xfId="11332"/>
    <cellStyle name="SAPBEXHLevel1X 2 4 6 3 2" xfId="37753"/>
    <cellStyle name="SAPBEXHLevel1X 2 4 6 4" xfId="33081"/>
    <cellStyle name="SAPBEXHLevel1X 2 4 7" xfId="7026"/>
    <cellStyle name="SAPBEXHLevel1X 2 4 7 2" xfId="23521"/>
    <cellStyle name="SAPBEXHLevel1X 2 4 7 2 2" xfId="49935"/>
    <cellStyle name="SAPBEXHLevel1X 2 4 7 3" xfId="33696"/>
    <cellStyle name="SAPBEXHLevel1X 2 4 8" xfId="7573"/>
    <cellStyle name="SAPBEXHLevel1X 2 4 8 2" xfId="18240"/>
    <cellStyle name="SAPBEXHLevel1X 2 4 8 2 2" xfId="44656"/>
    <cellStyle name="SAPBEXHLevel1X 2 4 8 3" xfId="12270"/>
    <cellStyle name="SAPBEXHLevel1X 2 4 8 3 2" xfId="38691"/>
    <cellStyle name="SAPBEXHLevel1X 2 4 8 4" xfId="34243"/>
    <cellStyle name="SAPBEXHLevel1X 2 4 9" xfId="7275"/>
    <cellStyle name="SAPBEXHLevel1X 2 4 9 2" xfId="17942"/>
    <cellStyle name="SAPBEXHLevel1X 2 4 9 2 2" xfId="44359"/>
    <cellStyle name="SAPBEXHLevel1X 2 4 9 3" xfId="24484"/>
    <cellStyle name="SAPBEXHLevel1X 2 4 9 3 2" xfId="50898"/>
    <cellStyle name="SAPBEXHLevel1X 2 4 9 4" xfId="33945"/>
    <cellStyle name="SAPBEXHLevel1X 2 5" xfId="2096"/>
    <cellStyle name="SAPBEXHLevel1X 2 5 10" xfId="8899"/>
    <cellStyle name="SAPBEXHLevel1X 2 5 10 2" xfId="19559"/>
    <cellStyle name="SAPBEXHLevel1X 2 5 10 2 2" xfId="45973"/>
    <cellStyle name="SAPBEXHLevel1X 2 5 10 3" xfId="27753"/>
    <cellStyle name="SAPBEXHLevel1X 2 5 10 3 2" xfId="54167"/>
    <cellStyle name="SAPBEXHLevel1X 2 5 10 4" xfId="35395"/>
    <cellStyle name="SAPBEXHLevel1X 2 5 11" xfId="11504"/>
    <cellStyle name="SAPBEXHLevel1X 2 5 11 2" xfId="37925"/>
    <cellStyle name="SAPBEXHLevel1X 2 5 12" xfId="26283"/>
    <cellStyle name="SAPBEXHLevel1X 2 5 12 2" xfId="52697"/>
    <cellStyle name="SAPBEXHLevel1X 2 5 2" xfId="4061"/>
    <cellStyle name="SAPBEXHLevel1X 2 5 2 2" xfId="9896"/>
    <cellStyle name="SAPBEXHLevel1X 2 5 2 2 2" xfId="20556"/>
    <cellStyle name="SAPBEXHLevel1X 2 5 2 2 2 2" xfId="46970"/>
    <cellStyle name="SAPBEXHLevel1X 2 5 2 2 3" xfId="27229"/>
    <cellStyle name="SAPBEXHLevel1X 2 5 2 2 3 2" xfId="53643"/>
    <cellStyle name="SAPBEXHLevel1X 2 5 2 2 4" xfId="36392"/>
    <cellStyle name="SAPBEXHLevel1X 2 5 2 3" xfId="14843"/>
    <cellStyle name="SAPBEXHLevel1X 2 5 2 3 2" xfId="41263"/>
    <cellStyle name="SAPBEXHLevel1X 2 5 2 4" xfId="22335"/>
    <cellStyle name="SAPBEXHLevel1X 2 5 2 4 2" xfId="48749"/>
    <cellStyle name="SAPBEXHLevel1X 2 5 2 5" xfId="30731"/>
    <cellStyle name="SAPBEXHLevel1X 2 5 3" xfId="4789"/>
    <cellStyle name="SAPBEXHLevel1X 2 5 3 2" xfId="9722"/>
    <cellStyle name="SAPBEXHLevel1X 2 5 3 2 2" xfId="20382"/>
    <cellStyle name="SAPBEXHLevel1X 2 5 3 2 2 2" xfId="46796"/>
    <cellStyle name="SAPBEXHLevel1X 2 5 3 2 3" xfId="28186"/>
    <cellStyle name="SAPBEXHLevel1X 2 5 3 2 3 2" xfId="54600"/>
    <cellStyle name="SAPBEXHLevel1X 2 5 3 2 4" xfId="36218"/>
    <cellStyle name="SAPBEXHLevel1X 2 5 3 3" xfId="15566"/>
    <cellStyle name="SAPBEXHLevel1X 2 5 3 3 2" xfId="41986"/>
    <cellStyle name="SAPBEXHLevel1X 2 5 3 4" xfId="26663"/>
    <cellStyle name="SAPBEXHLevel1X 2 5 3 4 2" xfId="53077"/>
    <cellStyle name="SAPBEXHLevel1X 2 5 3 5" xfId="31459"/>
    <cellStyle name="SAPBEXHLevel1X 2 5 4" xfId="5369"/>
    <cellStyle name="SAPBEXHLevel1X 2 5 4 2" xfId="16142"/>
    <cellStyle name="SAPBEXHLevel1X 2 5 4 2 2" xfId="42561"/>
    <cellStyle name="SAPBEXHLevel1X 2 5 4 3" xfId="21789"/>
    <cellStyle name="SAPBEXHLevel1X 2 5 4 3 2" xfId="48203"/>
    <cellStyle name="SAPBEXHLevel1X 2 5 4 4" xfId="32039"/>
    <cellStyle name="SAPBEXHLevel1X 2 5 5" xfId="5976"/>
    <cellStyle name="SAPBEXHLevel1X 2 5 5 2" xfId="16728"/>
    <cellStyle name="SAPBEXHLevel1X 2 5 5 2 2" xfId="43146"/>
    <cellStyle name="SAPBEXHLevel1X 2 5 5 3" xfId="26949"/>
    <cellStyle name="SAPBEXHLevel1X 2 5 5 3 2" xfId="53363"/>
    <cellStyle name="SAPBEXHLevel1X 2 5 5 4" xfId="32646"/>
    <cellStyle name="SAPBEXHLevel1X 2 5 6" xfId="6576"/>
    <cellStyle name="SAPBEXHLevel1X 2 5 6 2" xfId="17301"/>
    <cellStyle name="SAPBEXHLevel1X 2 5 6 2 2" xfId="43719"/>
    <cellStyle name="SAPBEXHLevel1X 2 5 6 3" xfId="23734"/>
    <cellStyle name="SAPBEXHLevel1X 2 5 6 3 2" xfId="50148"/>
    <cellStyle name="SAPBEXHLevel1X 2 5 6 4" xfId="33246"/>
    <cellStyle name="SAPBEXHLevel1X 2 5 7" xfId="7148"/>
    <cellStyle name="SAPBEXHLevel1X 2 5 7 2" xfId="26913"/>
    <cellStyle name="SAPBEXHLevel1X 2 5 7 2 2" xfId="53327"/>
    <cellStyle name="SAPBEXHLevel1X 2 5 7 3" xfId="33818"/>
    <cellStyle name="SAPBEXHLevel1X 2 5 8" xfId="7707"/>
    <cellStyle name="SAPBEXHLevel1X 2 5 8 2" xfId="18374"/>
    <cellStyle name="SAPBEXHLevel1X 2 5 8 2 2" xfId="44790"/>
    <cellStyle name="SAPBEXHLevel1X 2 5 8 3" xfId="22119"/>
    <cellStyle name="SAPBEXHLevel1X 2 5 8 3 2" xfId="48533"/>
    <cellStyle name="SAPBEXHLevel1X 2 5 8 4" xfId="34377"/>
    <cellStyle name="SAPBEXHLevel1X 2 5 9" xfId="7859"/>
    <cellStyle name="SAPBEXHLevel1X 2 5 9 2" xfId="18526"/>
    <cellStyle name="SAPBEXHLevel1X 2 5 9 2 2" xfId="44941"/>
    <cellStyle name="SAPBEXHLevel1X 2 5 9 3" xfId="22111"/>
    <cellStyle name="SAPBEXHLevel1X 2 5 9 3 2" xfId="48525"/>
    <cellStyle name="SAPBEXHLevel1X 2 5 9 4" xfId="34529"/>
    <cellStyle name="SAPBEXHLevel1X 2 6" xfId="1838"/>
    <cellStyle name="SAPBEXHLevel1X 2 6 10" xfId="9553"/>
    <cellStyle name="SAPBEXHLevel1X 2 6 10 2" xfId="20213"/>
    <cellStyle name="SAPBEXHLevel1X 2 6 10 2 2" xfId="46627"/>
    <cellStyle name="SAPBEXHLevel1X 2 6 10 3" xfId="16243"/>
    <cellStyle name="SAPBEXHLevel1X 2 6 10 3 2" xfId="42662"/>
    <cellStyle name="SAPBEXHLevel1X 2 6 10 4" xfId="36049"/>
    <cellStyle name="SAPBEXHLevel1X 2 6 11" xfId="11742"/>
    <cellStyle name="SAPBEXHLevel1X 2 6 11 2" xfId="38163"/>
    <cellStyle name="SAPBEXHLevel1X 2 6 12" xfId="25398"/>
    <cellStyle name="SAPBEXHLevel1X 2 6 12 2" xfId="51812"/>
    <cellStyle name="SAPBEXHLevel1X 2 6 2" xfId="3815"/>
    <cellStyle name="SAPBEXHLevel1X 2 6 2 2" xfId="10690"/>
    <cellStyle name="SAPBEXHLevel1X 2 6 2 2 2" xfId="21335"/>
    <cellStyle name="SAPBEXHLevel1X 2 6 2 2 2 2" xfId="47749"/>
    <cellStyle name="SAPBEXHLevel1X 2 6 2 2 3" xfId="28433"/>
    <cellStyle name="SAPBEXHLevel1X 2 6 2 2 3 2" xfId="54847"/>
    <cellStyle name="SAPBEXHLevel1X 2 6 2 2 4" xfId="37114"/>
    <cellStyle name="SAPBEXHLevel1X 2 6 2 3" xfId="14598"/>
    <cellStyle name="SAPBEXHLevel1X 2 6 2 3 2" xfId="41018"/>
    <cellStyle name="SAPBEXHLevel1X 2 6 2 4" xfId="23778"/>
    <cellStyle name="SAPBEXHLevel1X 2 6 2 4 2" xfId="50192"/>
    <cellStyle name="SAPBEXHLevel1X 2 6 2 5" xfId="30485"/>
    <cellStyle name="SAPBEXHLevel1X 2 6 3" xfId="4542"/>
    <cellStyle name="SAPBEXHLevel1X 2 6 3 2" xfId="15320"/>
    <cellStyle name="SAPBEXHLevel1X 2 6 3 2 2" xfId="41740"/>
    <cellStyle name="SAPBEXHLevel1X 2 6 3 3" xfId="25432"/>
    <cellStyle name="SAPBEXHLevel1X 2 6 3 3 2" xfId="51846"/>
    <cellStyle name="SAPBEXHLevel1X 2 6 3 4" xfId="31212"/>
    <cellStyle name="SAPBEXHLevel1X 2 6 4" xfId="3191"/>
    <cellStyle name="SAPBEXHLevel1X 2 6 4 2" xfId="13981"/>
    <cellStyle name="SAPBEXHLevel1X 2 6 4 2 2" xfId="40401"/>
    <cellStyle name="SAPBEXHLevel1X 2 6 4 3" xfId="21829"/>
    <cellStyle name="SAPBEXHLevel1X 2 6 4 3 2" xfId="48243"/>
    <cellStyle name="SAPBEXHLevel1X 2 6 4 4" xfId="29861"/>
    <cellStyle name="SAPBEXHLevel1X 2 6 5" xfId="2868"/>
    <cellStyle name="SAPBEXHLevel1X 2 6 5 2" xfId="13660"/>
    <cellStyle name="SAPBEXHLevel1X 2 6 5 2 2" xfId="40080"/>
    <cellStyle name="SAPBEXHLevel1X 2 6 5 3" xfId="27512"/>
    <cellStyle name="SAPBEXHLevel1X 2 6 5 3 2" xfId="53926"/>
    <cellStyle name="SAPBEXHLevel1X 2 6 5 4" xfId="29538"/>
    <cellStyle name="SAPBEXHLevel1X 2 6 6" xfId="6034"/>
    <cellStyle name="SAPBEXHLevel1X 2 6 6 2" xfId="16785"/>
    <cellStyle name="SAPBEXHLevel1X 2 6 6 2 2" xfId="43203"/>
    <cellStyle name="SAPBEXHLevel1X 2 6 6 3" xfId="24607"/>
    <cellStyle name="SAPBEXHLevel1X 2 6 6 3 2" xfId="51021"/>
    <cellStyle name="SAPBEXHLevel1X 2 6 6 4" xfId="32704"/>
    <cellStyle name="SAPBEXHLevel1X 2 6 7" xfId="6954"/>
    <cellStyle name="SAPBEXHLevel1X 2 6 7 2" xfId="11417"/>
    <cellStyle name="SAPBEXHLevel1X 2 6 7 2 2" xfId="37838"/>
    <cellStyle name="SAPBEXHLevel1X 2 6 7 3" xfId="33624"/>
    <cellStyle name="SAPBEXHLevel1X 2 6 8" xfId="7501"/>
    <cellStyle name="SAPBEXHLevel1X 2 6 8 2" xfId="18168"/>
    <cellStyle name="SAPBEXHLevel1X 2 6 8 2 2" xfId="44584"/>
    <cellStyle name="SAPBEXHLevel1X 2 6 8 3" xfId="25415"/>
    <cellStyle name="SAPBEXHLevel1X 2 6 8 3 2" xfId="51829"/>
    <cellStyle name="SAPBEXHLevel1X 2 6 8 4" xfId="34171"/>
    <cellStyle name="SAPBEXHLevel1X 2 6 9" xfId="7763"/>
    <cellStyle name="SAPBEXHLevel1X 2 6 9 2" xfId="18430"/>
    <cellStyle name="SAPBEXHLevel1X 2 6 9 2 2" xfId="44846"/>
    <cellStyle name="SAPBEXHLevel1X 2 6 9 3" xfId="24343"/>
    <cellStyle name="SAPBEXHLevel1X 2 6 9 3 2" xfId="50757"/>
    <cellStyle name="SAPBEXHLevel1X 2 6 9 4" xfId="34433"/>
    <cellStyle name="SAPBEXHLevel1X 2 7" xfId="2497"/>
    <cellStyle name="SAPBEXHLevel1X 2 7 10" xfId="25267"/>
    <cellStyle name="SAPBEXHLevel1X 2 7 10 2" xfId="51681"/>
    <cellStyle name="SAPBEXHLevel1X 2 7 2" xfId="4392"/>
    <cellStyle name="SAPBEXHLevel1X 2 7 2 2" xfId="15170"/>
    <cellStyle name="SAPBEXHLevel1X 2 7 2 2 2" xfId="41590"/>
    <cellStyle name="SAPBEXHLevel1X 2 7 2 3" xfId="23111"/>
    <cellStyle name="SAPBEXHLevel1X 2 7 2 3 2" xfId="49525"/>
    <cellStyle name="SAPBEXHLevel1X 2 7 2 4" xfId="31062"/>
    <cellStyle name="SAPBEXHLevel1X 2 7 3" xfId="5125"/>
    <cellStyle name="SAPBEXHLevel1X 2 7 3 2" xfId="15902"/>
    <cellStyle name="SAPBEXHLevel1X 2 7 3 2 2" xfId="42321"/>
    <cellStyle name="SAPBEXHLevel1X 2 7 3 3" xfId="24420"/>
    <cellStyle name="SAPBEXHLevel1X 2 7 3 3 2" xfId="50834"/>
    <cellStyle name="SAPBEXHLevel1X 2 7 3 4" xfId="31795"/>
    <cellStyle name="SAPBEXHLevel1X 2 7 4" xfId="6307"/>
    <cellStyle name="SAPBEXHLevel1X 2 7 4 2" xfId="17046"/>
    <cellStyle name="SAPBEXHLevel1X 2 7 4 2 2" xfId="43464"/>
    <cellStyle name="SAPBEXHLevel1X 2 7 4 3" xfId="23004"/>
    <cellStyle name="SAPBEXHLevel1X 2 7 4 3 2" xfId="49418"/>
    <cellStyle name="SAPBEXHLevel1X 2 7 4 4" xfId="32977"/>
    <cellStyle name="SAPBEXHLevel1X 2 7 5" xfId="6883"/>
    <cellStyle name="SAPBEXHLevel1X 2 7 5 2" xfId="17588"/>
    <cellStyle name="SAPBEXHLevel1X 2 7 5 2 2" xfId="44005"/>
    <cellStyle name="SAPBEXHLevel1X 2 7 5 3" xfId="11414"/>
    <cellStyle name="SAPBEXHLevel1X 2 7 5 3 2" xfId="37835"/>
    <cellStyle name="SAPBEXHLevel1X 2 7 5 4" xfId="33553"/>
    <cellStyle name="SAPBEXHLevel1X 2 7 6" xfId="7407"/>
    <cellStyle name="SAPBEXHLevel1X 2 7 6 2" xfId="18074"/>
    <cellStyle name="SAPBEXHLevel1X 2 7 6 2 2" xfId="44490"/>
    <cellStyle name="SAPBEXHLevel1X 2 7 6 3" xfId="28146"/>
    <cellStyle name="SAPBEXHLevel1X 2 7 6 3 2" xfId="54560"/>
    <cellStyle name="SAPBEXHLevel1X 2 7 6 4" xfId="34077"/>
    <cellStyle name="SAPBEXHLevel1X 2 7 7" xfId="8030"/>
    <cellStyle name="SAPBEXHLevel1X 2 7 7 2" xfId="18697"/>
    <cellStyle name="SAPBEXHLevel1X 2 7 7 2 2" xfId="45111"/>
    <cellStyle name="SAPBEXHLevel1X 2 7 7 3" xfId="12291"/>
    <cellStyle name="SAPBEXHLevel1X 2 7 7 3 2" xfId="38712"/>
    <cellStyle name="SAPBEXHLevel1X 2 7 7 4" xfId="34634"/>
    <cellStyle name="SAPBEXHLevel1X 2 7 8" xfId="13293"/>
    <cellStyle name="SAPBEXHLevel1X 2 7 8 2" xfId="39713"/>
    <cellStyle name="SAPBEXHLevel1X 2 7 9" xfId="13014"/>
    <cellStyle name="SAPBEXHLevel1X 2 7 9 2" xfId="39435"/>
    <cellStyle name="SAPBEXHLevel1X 2 8" xfId="3247"/>
    <cellStyle name="SAPBEXHLevel1X 2 8 2" xfId="14037"/>
    <cellStyle name="SAPBEXHLevel1X 2 8 2 2" xfId="40457"/>
    <cellStyle name="SAPBEXHLevel1X 2 8 3" xfId="21770"/>
    <cellStyle name="SAPBEXHLevel1X 2 8 3 2" xfId="48184"/>
    <cellStyle name="SAPBEXHLevel1X 2 8 4" xfId="29917"/>
    <cellStyle name="SAPBEXHLevel1X 2 9" xfId="4498"/>
    <cellStyle name="SAPBEXHLevel1X 2 9 2" xfId="15276"/>
    <cellStyle name="SAPBEXHLevel1X 2 9 2 2" xfId="41696"/>
    <cellStyle name="SAPBEXHLevel1X 2 9 3" xfId="27135"/>
    <cellStyle name="SAPBEXHLevel1X 2 9 3 2" xfId="53549"/>
    <cellStyle name="SAPBEXHLevel1X 2 9 4" xfId="31168"/>
    <cellStyle name="SAPBEXHLevel1X 3" xfId="1225"/>
    <cellStyle name="SAPBEXHLevel1X 3 10" xfId="1652"/>
    <cellStyle name="SAPBEXHLevel1X 3 10 10" xfId="8319"/>
    <cellStyle name="SAPBEXHLevel1X 3 10 10 2" xfId="18979"/>
    <cellStyle name="SAPBEXHLevel1X 3 10 10 2 2" xfId="45393"/>
    <cellStyle name="SAPBEXHLevel1X 3 10 10 3" xfId="17700"/>
    <cellStyle name="SAPBEXHLevel1X 3 10 10 3 2" xfId="44117"/>
    <cellStyle name="SAPBEXHLevel1X 3 10 10 4" xfId="34815"/>
    <cellStyle name="SAPBEXHLevel1X 3 10 11" xfId="11914"/>
    <cellStyle name="SAPBEXHLevel1X 3 10 11 2" xfId="38335"/>
    <cellStyle name="SAPBEXHLevel1X 3 10 12" xfId="22188"/>
    <cellStyle name="SAPBEXHLevel1X 3 10 12 2" xfId="48602"/>
    <cellStyle name="SAPBEXHLevel1X 3 10 2" xfId="3645"/>
    <cellStyle name="SAPBEXHLevel1X 3 10 2 2" xfId="9103"/>
    <cellStyle name="SAPBEXHLevel1X 3 10 2 2 2" xfId="19763"/>
    <cellStyle name="SAPBEXHLevel1X 3 10 2 2 2 2" xfId="46177"/>
    <cellStyle name="SAPBEXHLevel1X 3 10 2 2 3" xfId="27736"/>
    <cellStyle name="SAPBEXHLevel1X 3 10 2 2 3 2" xfId="54150"/>
    <cellStyle name="SAPBEXHLevel1X 3 10 2 2 4" xfId="35599"/>
    <cellStyle name="SAPBEXHLevel1X 3 10 2 3" xfId="10185"/>
    <cellStyle name="SAPBEXHLevel1X 3 10 2 3 2" xfId="20845"/>
    <cellStyle name="SAPBEXHLevel1X 3 10 2 3 2 2" xfId="47259"/>
    <cellStyle name="SAPBEXHLevel1X 3 10 2 3 3" xfId="17507"/>
    <cellStyle name="SAPBEXHLevel1X 3 10 2 3 3 2" xfId="43924"/>
    <cellStyle name="SAPBEXHLevel1X 3 10 2 3 4" xfId="36681"/>
    <cellStyle name="SAPBEXHLevel1X 3 10 2 4" xfId="8620"/>
    <cellStyle name="SAPBEXHLevel1X 3 10 2 4 2" xfId="19280"/>
    <cellStyle name="SAPBEXHLevel1X 3 10 2 4 2 2" xfId="45694"/>
    <cellStyle name="SAPBEXHLevel1X 3 10 2 4 3" xfId="17828"/>
    <cellStyle name="SAPBEXHLevel1X 3 10 2 4 3 2" xfId="44245"/>
    <cellStyle name="SAPBEXHLevel1X 3 10 2 4 4" xfId="35116"/>
    <cellStyle name="SAPBEXHLevel1X 3 10 2 5" xfId="14430"/>
    <cellStyle name="SAPBEXHLevel1X 3 10 2 5 2" xfId="40850"/>
    <cellStyle name="SAPBEXHLevel1X 3 10 2 6" xfId="26460"/>
    <cellStyle name="SAPBEXHLevel1X 3 10 2 6 2" xfId="52874"/>
    <cellStyle name="SAPBEXHLevel1X 3 10 2 7" xfId="30315"/>
    <cellStyle name="SAPBEXHLevel1X 3 10 3" xfId="4123"/>
    <cellStyle name="SAPBEXHLevel1X 3 10 3 2" xfId="9472"/>
    <cellStyle name="SAPBEXHLevel1X 3 10 3 2 2" xfId="20132"/>
    <cellStyle name="SAPBEXHLevel1X 3 10 3 2 2 2" xfId="46546"/>
    <cellStyle name="SAPBEXHLevel1X 3 10 3 2 3" xfId="11582"/>
    <cellStyle name="SAPBEXHLevel1X 3 10 3 2 3 2" xfId="38003"/>
    <cellStyle name="SAPBEXHLevel1X 3 10 3 2 4" xfId="35968"/>
    <cellStyle name="SAPBEXHLevel1X 3 10 3 3" xfId="14905"/>
    <cellStyle name="SAPBEXHLevel1X 3 10 3 3 2" xfId="41325"/>
    <cellStyle name="SAPBEXHLevel1X 3 10 3 4" xfId="25006"/>
    <cellStyle name="SAPBEXHLevel1X 3 10 3 4 2" xfId="51420"/>
    <cellStyle name="SAPBEXHLevel1X 3 10 3 5" xfId="30793"/>
    <cellStyle name="SAPBEXHLevel1X 3 10 4" xfId="3081"/>
    <cellStyle name="SAPBEXHLevel1X 3 10 4 2" xfId="10263"/>
    <cellStyle name="SAPBEXHLevel1X 3 10 4 2 2" xfId="20923"/>
    <cellStyle name="SAPBEXHLevel1X 3 10 4 2 2 2" xfId="47337"/>
    <cellStyle name="SAPBEXHLevel1X 3 10 4 2 3" xfId="12990"/>
    <cellStyle name="SAPBEXHLevel1X 3 10 4 2 3 2" xfId="39411"/>
    <cellStyle name="SAPBEXHLevel1X 3 10 4 2 4" xfId="36759"/>
    <cellStyle name="SAPBEXHLevel1X 3 10 4 3" xfId="13873"/>
    <cellStyle name="SAPBEXHLevel1X 3 10 4 3 2" xfId="40293"/>
    <cellStyle name="SAPBEXHLevel1X 3 10 4 4" xfId="24327"/>
    <cellStyle name="SAPBEXHLevel1X 3 10 4 4 2" xfId="50741"/>
    <cellStyle name="SAPBEXHLevel1X 3 10 4 5" xfId="29751"/>
    <cellStyle name="SAPBEXHLevel1X 3 10 5" xfId="5451"/>
    <cellStyle name="SAPBEXHLevel1X 3 10 5 2" xfId="16224"/>
    <cellStyle name="SAPBEXHLevel1X 3 10 5 2 2" xfId="42643"/>
    <cellStyle name="SAPBEXHLevel1X 3 10 5 3" xfId="27521"/>
    <cellStyle name="SAPBEXHLevel1X 3 10 5 3 2" xfId="53935"/>
    <cellStyle name="SAPBEXHLevel1X 3 10 5 4" xfId="32121"/>
    <cellStyle name="SAPBEXHLevel1X 3 10 6" xfId="5527"/>
    <cellStyle name="SAPBEXHLevel1X 3 10 6 2" xfId="16298"/>
    <cellStyle name="SAPBEXHLevel1X 3 10 6 2 2" xfId="42717"/>
    <cellStyle name="SAPBEXHLevel1X 3 10 6 3" xfId="24500"/>
    <cellStyle name="SAPBEXHLevel1X 3 10 6 3 2" xfId="50914"/>
    <cellStyle name="SAPBEXHLevel1X 3 10 6 4" xfId="32197"/>
    <cellStyle name="SAPBEXHLevel1X 3 10 7" xfId="5473"/>
    <cellStyle name="SAPBEXHLevel1X 3 10 7 2" xfId="24821"/>
    <cellStyle name="SAPBEXHLevel1X 3 10 7 2 2" xfId="51235"/>
    <cellStyle name="SAPBEXHLevel1X 3 10 7 3" xfId="32143"/>
    <cellStyle name="SAPBEXHLevel1X 3 10 8" xfId="6768"/>
    <cellStyle name="SAPBEXHLevel1X 3 10 8 2" xfId="17480"/>
    <cellStyle name="SAPBEXHLevel1X 3 10 8 2 2" xfId="43898"/>
    <cellStyle name="SAPBEXHLevel1X 3 10 8 3" xfId="22973"/>
    <cellStyle name="SAPBEXHLevel1X 3 10 8 3 2" xfId="49387"/>
    <cellStyle name="SAPBEXHLevel1X 3 10 8 4" xfId="33438"/>
    <cellStyle name="SAPBEXHLevel1X 3 10 9" xfId="7642"/>
    <cellStyle name="SAPBEXHLevel1X 3 10 9 2" xfId="18309"/>
    <cellStyle name="SAPBEXHLevel1X 3 10 9 2 2" xfId="44725"/>
    <cellStyle name="SAPBEXHLevel1X 3 10 9 3" xfId="24171"/>
    <cellStyle name="SAPBEXHLevel1X 3 10 9 3 2" xfId="50585"/>
    <cellStyle name="SAPBEXHLevel1X 3 10 9 4" xfId="34312"/>
    <cellStyle name="SAPBEXHLevel1X 3 11" xfId="1911"/>
    <cellStyle name="SAPBEXHLevel1X 3 11 10" xfId="8558"/>
    <cellStyle name="SAPBEXHLevel1X 3 11 10 2" xfId="19218"/>
    <cellStyle name="SAPBEXHLevel1X 3 11 10 2 2" xfId="45632"/>
    <cellStyle name="SAPBEXHLevel1X 3 11 10 3" xfId="17823"/>
    <cellStyle name="SAPBEXHLevel1X 3 11 10 3 2" xfId="44240"/>
    <cellStyle name="SAPBEXHLevel1X 3 11 10 4" xfId="35054"/>
    <cellStyle name="SAPBEXHLevel1X 3 11 11" xfId="11669"/>
    <cellStyle name="SAPBEXHLevel1X 3 11 11 2" xfId="38090"/>
    <cellStyle name="SAPBEXHLevel1X 3 11 12" xfId="27021"/>
    <cellStyle name="SAPBEXHLevel1X 3 11 12 2" xfId="53435"/>
    <cellStyle name="SAPBEXHLevel1X 3 11 2" xfId="3888"/>
    <cellStyle name="SAPBEXHLevel1X 3 11 2 2" xfId="9184"/>
    <cellStyle name="SAPBEXHLevel1X 3 11 2 2 2" xfId="19844"/>
    <cellStyle name="SAPBEXHLevel1X 3 11 2 2 2 2" xfId="46258"/>
    <cellStyle name="SAPBEXHLevel1X 3 11 2 2 3" xfId="28238"/>
    <cellStyle name="SAPBEXHLevel1X 3 11 2 2 3 2" xfId="54652"/>
    <cellStyle name="SAPBEXHLevel1X 3 11 2 2 4" xfId="35680"/>
    <cellStyle name="SAPBEXHLevel1X 3 11 2 3" xfId="14671"/>
    <cellStyle name="SAPBEXHLevel1X 3 11 2 3 2" xfId="41091"/>
    <cellStyle name="SAPBEXHLevel1X 3 11 2 4" xfId="26320"/>
    <cellStyle name="SAPBEXHLevel1X 3 11 2 4 2" xfId="52734"/>
    <cellStyle name="SAPBEXHLevel1X 3 11 2 5" xfId="30558"/>
    <cellStyle name="SAPBEXHLevel1X 3 11 3" xfId="4615"/>
    <cellStyle name="SAPBEXHLevel1X 3 11 3 2" xfId="10233"/>
    <cellStyle name="SAPBEXHLevel1X 3 11 3 2 2" xfId="20893"/>
    <cellStyle name="SAPBEXHLevel1X 3 11 3 2 2 2" xfId="47307"/>
    <cellStyle name="SAPBEXHLevel1X 3 11 3 2 3" xfId="12253"/>
    <cellStyle name="SAPBEXHLevel1X 3 11 3 2 3 2" xfId="38674"/>
    <cellStyle name="SAPBEXHLevel1X 3 11 3 2 4" xfId="36729"/>
    <cellStyle name="SAPBEXHLevel1X 3 11 3 3" xfId="15393"/>
    <cellStyle name="SAPBEXHLevel1X 3 11 3 3 2" xfId="41813"/>
    <cellStyle name="SAPBEXHLevel1X 3 11 3 4" xfId="23076"/>
    <cellStyle name="SAPBEXHLevel1X 3 11 3 4 2" xfId="49490"/>
    <cellStyle name="SAPBEXHLevel1X 3 11 3 5" xfId="31285"/>
    <cellStyle name="SAPBEXHLevel1X 3 11 4" xfId="2856"/>
    <cellStyle name="SAPBEXHLevel1X 3 11 4 2" xfId="13648"/>
    <cellStyle name="SAPBEXHLevel1X 3 11 4 2 2" xfId="40068"/>
    <cellStyle name="SAPBEXHLevel1X 3 11 4 3" xfId="23873"/>
    <cellStyle name="SAPBEXHLevel1X 3 11 4 3 2" xfId="50287"/>
    <cellStyle name="SAPBEXHLevel1X 3 11 4 4" xfId="29526"/>
    <cellStyle name="SAPBEXHLevel1X 3 11 5" xfId="5809"/>
    <cellStyle name="SAPBEXHLevel1X 3 11 5 2" xfId="16568"/>
    <cellStyle name="SAPBEXHLevel1X 3 11 5 2 2" xfId="42986"/>
    <cellStyle name="SAPBEXHLevel1X 3 11 5 3" xfId="23270"/>
    <cellStyle name="SAPBEXHLevel1X 3 11 5 3 2" xfId="49684"/>
    <cellStyle name="SAPBEXHLevel1X 3 11 5 4" xfId="32479"/>
    <cellStyle name="SAPBEXHLevel1X 3 11 6" xfId="6412"/>
    <cellStyle name="SAPBEXHLevel1X 3 11 6 2" xfId="17148"/>
    <cellStyle name="SAPBEXHLevel1X 3 11 6 2 2" xfId="43566"/>
    <cellStyle name="SAPBEXHLevel1X 3 11 6 3" xfId="25145"/>
    <cellStyle name="SAPBEXHLevel1X 3 11 6 3 2" xfId="51559"/>
    <cellStyle name="SAPBEXHLevel1X 3 11 6 4" xfId="33082"/>
    <cellStyle name="SAPBEXHLevel1X 3 11 7" xfId="7027"/>
    <cellStyle name="SAPBEXHLevel1X 3 11 7 2" xfId="22957"/>
    <cellStyle name="SAPBEXHLevel1X 3 11 7 2 2" xfId="49371"/>
    <cellStyle name="SAPBEXHLevel1X 3 11 7 3" xfId="33697"/>
    <cellStyle name="SAPBEXHLevel1X 3 11 8" xfId="7574"/>
    <cellStyle name="SAPBEXHLevel1X 3 11 8 2" xfId="18241"/>
    <cellStyle name="SAPBEXHLevel1X 3 11 8 2 2" xfId="44657"/>
    <cellStyle name="SAPBEXHLevel1X 3 11 8 3" xfId="27150"/>
    <cellStyle name="SAPBEXHLevel1X 3 11 8 3 2" xfId="53564"/>
    <cellStyle name="SAPBEXHLevel1X 3 11 8 4" xfId="34244"/>
    <cellStyle name="SAPBEXHLevel1X 3 11 9" xfId="6853"/>
    <cellStyle name="SAPBEXHLevel1X 3 11 9 2" xfId="17558"/>
    <cellStyle name="SAPBEXHLevel1X 3 11 9 2 2" xfId="43975"/>
    <cellStyle name="SAPBEXHLevel1X 3 11 9 3" xfId="25741"/>
    <cellStyle name="SAPBEXHLevel1X 3 11 9 3 2" xfId="52155"/>
    <cellStyle name="SAPBEXHLevel1X 3 11 9 4" xfId="33523"/>
    <cellStyle name="SAPBEXHLevel1X 3 12" xfId="2097"/>
    <cellStyle name="SAPBEXHLevel1X 3 12 10" xfId="8866"/>
    <cellStyle name="SAPBEXHLevel1X 3 12 10 2" xfId="19526"/>
    <cellStyle name="SAPBEXHLevel1X 3 12 10 2 2" xfId="45940"/>
    <cellStyle name="SAPBEXHLevel1X 3 12 10 3" xfId="28093"/>
    <cellStyle name="SAPBEXHLevel1X 3 12 10 3 2" xfId="54507"/>
    <cellStyle name="SAPBEXHLevel1X 3 12 10 4" xfId="35362"/>
    <cellStyle name="SAPBEXHLevel1X 3 12 11" xfId="11503"/>
    <cellStyle name="SAPBEXHLevel1X 3 12 11 2" xfId="37924"/>
    <cellStyle name="SAPBEXHLevel1X 3 12 12" xfId="23081"/>
    <cellStyle name="SAPBEXHLevel1X 3 12 12 2" xfId="49495"/>
    <cellStyle name="SAPBEXHLevel1X 3 12 2" xfId="4062"/>
    <cellStyle name="SAPBEXHLevel1X 3 12 2 2" xfId="9848"/>
    <cellStyle name="SAPBEXHLevel1X 3 12 2 2 2" xfId="20508"/>
    <cellStyle name="SAPBEXHLevel1X 3 12 2 2 2 2" xfId="46922"/>
    <cellStyle name="SAPBEXHLevel1X 3 12 2 2 3" xfId="12979"/>
    <cellStyle name="SAPBEXHLevel1X 3 12 2 2 3 2" xfId="39400"/>
    <cellStyle name="SAPBEXHLevel1X 3 12 2 2 4" xfId="36344"/>
    <cellStyle name="SAPBEXHLevel1X 3 12 2 3" xfId="14844"/>
    <cellStyle name="SAPBEXHLevel1X 3 12 2 3 2" xfId="41264"/>
    <cellStyle name="SAPBEXHLevel1X 3 12 2 4" xfId="22170"/>
    <cellStyle name="SAPBEXHLevel1X 3 12 2 4 2" xfId="48584"/>
    <cellStyle name="SAPBEXHLevel1X 3 12 2 5" xfId="30732"/>
    <cellStyle name="SAPBEXHLevel1X 3 12 3" xfId="4790"/>
    <cellStyle name="SAPBEXHLevel1X 3 12 3 2" xfId="10351"/>
    <cellStyle name="SAPBEXHLevel1X 3 12 3 2 2" xfId="21011"/>
    <cellStyle name="SAPBEXHLevel1X 3 12 3 2 2 2" xfId="47425"/>
    <cellStyle name="SAPBEXHLevel1X 3 12 3 2 3" xfId="28276"/>
    <cellStyle name="SAPBEXHLevel1X 3 12 3 2 3 2" xfId="54690"/>
    <cellStyle name="SAPBEXHLevel1X 3 12 3 2 4" xfId="36847"/>
    <cellStyle name="SAPBEXHLevel1X 3 12 3 3" xfId="15567"/>
    <cellStyle name="SAPBEXHLevel1X 3 12 3 3 2" xfId="41987"/>
    <cellStyle name="SAPBEXHLevel1X 3 12 3 4" xfId="22528"/>
    <cellStyle name="SAPBEXHLevel1X 3 12 3 4 2" xfId="48942"/>
    <cellStyle name="SAPBEXHLevel1X 3 12 3 5" xfId="31460"/>
    <cellStyle name="SAPBEXHLevel1X 3 12 4" xfId="5370"/>
    <cellStyle name="SAPBEXHLevel1X 3 12 4 2" xfId="16143"/>
    <cellStyle name="SAPBEXHLevel1X 3 12 4 2 2" xfId="42562"/>
    <cellStyle name="SAPBEXHLevel1X 3 12 4 3" xfId="26341"/>
    <cellStyle name="SAPBEXHLevel1X 3 12 4 3 2" xfId="52755"/>
    <cellStyle name="SAPBEXHLevel1X 3 12 4 4" xfId="32040"/>
    <cellStyle name="SAPBEXHLevel1X 3 12 5" xfId="5977"/>
    <cellStyle name="SAPBEXHLevel1X 3 12 5 2" xfId="16729"/>
    <cellStyle name="SAPBEXHLevel1X 3 12 5 2 2" xfId="43147"/>
    <cellStyle name="SAPBEXHLevel1X 3 12 5 3" xfId="21796"/>
    <cellStyle name="SAPBEXHLevel1X 3 12 5 3 2" xfId="48210"/>
    <cellStyle name="SAPBEXHLevel1X 3 12 5 4" xfId="32647"/>
    <cellStyle name="SAPBEXHLevel1X 3 12 6" xfId="6577"/>
    <cellStyle name="SAPBEXHLevel1X 3 12 6 2" xfId="17302"/>
    <cellStyle name="SAPBEXHLevel1X 3 12 6 2 2" xfId="43720"/>
    <cellStyle name="SAPBEXHLevel1X 3 12 6 3" xfId="25758"/>
    <cellStyle name="SAPBEXHLevel1X 3 12 6 3 2" xfId="52172"/>
    <cellStyle name="SAPBEXHLevel1X 3 12 6 4" xfId="33247"/>
    <cellStyle name="SAPBEXHLevel1X 3 12 7" xfId="7149"/>
    <cellStyle name="SAPBEXHLevel1X 3 12 7 2" xfId="22589"/>
    <cellStyle name="SAPBEXHLevel1X 3 12 7 2 2" xfId="49003"/>
    <cellStyle name="SAPBEXHLevel1X 3 12 7 3" xfId="33819"/>
    <cellStyle name="SAPBEXHLevel1X 3 12 8" xfId="7708"/>
    <cellStyle name="SAPBEXHLevel1X 3 12 8 2" xfId="18375"/>
    <cellStyle name="SAPBEXHLevel1X 3 12 8 2 2" xfId="44791"/>
    <cellStyle name="SAPBEXHLevel1X 3 12 8 3" xfId="25820"/>
    <cellStyle name="SAPBEXHLevel1X 3 12 8 3 2" xfId="52234"/>
    <cellStyle name="SAPBEXHLevel1X 3 12 8 4" xfId="34378"/>
    <cellStyle name="SAPBEXHLevel1X 3 12 9" xfId="7860"/>
    <cellStyle name="SAPBEXHLevel1X 3 12 9 2" xfId="18527"/>
    <cellStyle name="SAPBEXHLevel1X 3 12 9 2 2" xfId="44942"/>
    <cellStyle name="SAPBEXHLevel1X 3 12 9 3" xfId="27009"/>
    <cellStyle name="SAPBEXHLevel1X 3 12 9 3 2" xfId="53423"/>
    <cellStyle name="SAPBEXHLevel1X 3 12 9 4" xfId="34530"/>
    <cellStyle name="SAPBEXHLevel1X 3 13" xfId="1839"/>
    <cellStyle name="SAPBEXHLevel1X 3 13 10" xfId="9552"/>
    <cellStyle name="SAPBEXHLevel1X 3 13 10 2" xfId="20212"/>
    <cellStyle name="SAPBEXHLevel1X 3 13 10 2 2" xfId="46626"/>
    <cellStyle name="SAPBEXHLevel1X 3 13 10 3" xfId="11590"/>
    <cellStyle name="SAPBEXHLevel1X 3 13 10 3 2" xfId="38011"/>
    <cellStyle name="SAPBEXHLevel1X 3 13 10 4" xfId="36048"/>
    <cellStyle name="SAPBEXHLevel1X 3 13 11" xfId="11741"/>
    <cellStyle name="SAPBEXHLevel1X 3 13 11 2" xfId="38162"/>
    <cellStyle name="SAPBEXHLevel1X 3 13 12" xfId="25025"/>
    <cellStyle name="SAPBEXHLevel1X 3 13 12 2" xfId="51439"/>
    <cellStyle name="SAPBEXHLevel1X 3 13 2" xfId="3816"/>
    <cellStyle name="SAPBEXHLevel1X 3 13 2 2" xfId="10689"/>
    <cellStyle name="SAPBEXHLevel1X 3 13 2 2 2" xfId="21334"/>
    <cellStyle name="SAPBEXHLevel1X 3 13 2 2 2 2" xfId="47748"/>
    <cellStyle name="SAPBEXHLevel1X 3 13 2 2 3" xfId="28432"/>
    <cellStyle name="SAPBEXHLevel1X 3 13 2 2 3 2" xfId="54846"/>
    <cellStyle name="SAPBEXHLevel1X 3 13 2 2 4" xfId="37113"/>
    <cellStyle name="SAPBEXHLevel1X 3 13 2 3" xfId="14599"/>
    <cellStyle name="SAPBEXHLevel1X 3 13 2 3 2" xfId="41019"/>
    <cellStyle name="SAPBEXHLevel1X 3 13 2 4" xfId="27497"/>
    <cellStyle name="SAPBEXHLevel1X 3 13 2 4 2" xfId="53911"/>
    <cellStyle name="SAPBEXHLevel1X 3 13 2 5" xfId="30486"/>
    <cellStyle name="SAPBEXHLevel1X 3 13 3" xfId="4543"/>
    <cellStyle name="SAPBEXHLevel1X 3 13 3 2" xfId="15321"/>
    <cellStyle name="SAPBEXHLevel1X 3 13 3 2 2" xfId="41741"/>
    <cellStyle name="SAPBEXHLevel1X 3 13 3 3" xfId="24223"/>
    <cellStyle name="SAPBEXHLevel1X 3 13 3 3 2" xfId="50637"/>
    <cellStyle name="SAPBEXHLevel1X 3 13 3 4" xfId="31213"/>
    <cellStyle name="SAPBEXHLevel1X 3 13 4" xfId="3338"/>
    <cellStyle name="SAPBEXHLevel1X 3 13 4 2" xfId="14125"/>
    <cellStyle name="SAPBEXHLevel1X 3 13 4 2 2" xfId="40545"/>
    <cellStyle name="SAPBEXHLevel1X 3 13 4 3" xfId="23814"/>
    <cellStyle name="SAPBEXHLevel1X 3 13 4 3 2" xfId="50228"/>
    <cellStyle name="SAPBEXHLevel1X 3 13 4 4" xfId="30008"/>
    <cellStyle name="SAPBEXHLevel1X 3 13 5" xfId="4337"/>
    <cellStyle name="SAPBEXHLevel1X 3 13 5 2" xfId="15115"/>
    <cellStyle name="SAPBEXHLevel1X 3 13 5 2 2" xfId="41535"/>
    <cellStyle name="SAPBEXHLevel1X 3 13 5 3" xfId="23683"/>
    <cellStyle name="SAPBEXHLevel1X 3 13 5 3 2" xfId="50097"/>
    <cellStyle name="SAPBEXHLevel1X 3 13 5 4" xfId="31007"/>
    <cellStyle name="SAPBEXHLevel1X 3 13 6" xfId="2897"/>
    <cellStyle name="SAPBEXHLevel1X 3 13 6 2" xfId="13689"/>
    <cellStyle name="SAPBEXHLevel1X 3 13 6 2 2" xfId="40109"/>
    <cellStyle name="SAPBEXHLevel1X 3 13 6 3" xfId="27185"/>
    <cellStyle name="SAPBEXHLevel1X 3 13 6 3 2" xfId="53599"/>
    <cellStyle name="SAPBEXHLevel1X 3 13 6 4" xfId="29567"/>
    <cellStyle name="SAPBEXHLevel1X 3 13 7" xfId="6955"/>
    <cellStyle name="SAPBEXHLevel1X 3 13 7 2" xfId="24841"/>
    <cellStyle name="SAPBEXHLevel1X 3 13 7 2 2" xfId="51255"/>
    <cellStyle name="SAPBEXHLevel1X 3 13 7 3" xfId="33625"/>
    <cellStyle name="SAPBEXHLevel1X 3 13 8" xfId="7502"/>
    <cellStyle name="SAPBEXHLevel1X 3 13 8 2" xfId="18169"/>
    <cellStyle name="SAPBEXHLevel1X 3 13 8 2 2" xfId="44585"/>
    <cellStyle name="SAPBEXHLevel1X 3 13 8 3" xfId="25440"/>
    <cellStyle name="SAPBEXHLevel1X 3 13 8 3 2" xfId="51854"/>
    <cellStyle name="SAPBEXHLevel1X 3 13 8 4" xfId="34172"/>
    <cellStyle name="SAPBEXHLevel1X 3 13 9" xfId="6833"/>
    <cellStyle name="SAPBEXHLevel1X 3 13 9 2" xfId="17540"/>
    <cellStyle name="SAPBEXHLevel1X 3 13 9 2 2" xfId="43957"/>
    <cellStyle name="SAPBEXHLevel1X 3 13 9 3" xfId="13057"/>
    <cellStyle name="SAPBEXHLevel1X 3 13 9 3 2" xfId="39478"/>
    <cellStyle name="SAPBEXHLevel1X 3 13 9 4" xfId="33503"/>
    <cellStyle name="SAPBEXHLevel1X 3 14" xfId="2498"/>
    <cellStyle name="SAPBEXHLevel1X 3 14 10" xfId="25464"/>
    <cellStyle name="SAPBEXHLevel1X 3 14 10 2" xfId="51878"/>
    <cellStyle name="SAPBEXHLevel1X 3 14 2" xfId="4393"/>
    <cellStyle name="SAPBEXHLevel1X 3 14 2 2" xfId="15171"/>
    <cellStyle name="SAPBEXHLevel1X 3 14 2 2 2" xfId="41591"/>
    <cellStyle name="SAPBEXHLevel1X 3 14 2 3" xfId="25313"/>
    <cellStyle name="SAPBEXHLevel1X 3 14 2 3 2" xfId="51727"/>
    <cellStyle name="SAPBEXHLevel1X 3 14 2 4" xfId="31063"/>
    <cellStyle name="SAPBEXHLevel1X 3 14 3" xfId="5126"/>
    <cellStyle name="SAPBEXHLevel1X 3 14 3 2" xfId="15903"/>
    <cellStyle name="SAPBEXHLevel1X 3 14 3 2 2" xfId="42322"/>
    <cellStyle name="SAPBEXHLevel1X 3 14 3 3" xfId="23969"/>
    <cellStyle name="SAPBEXHLevel1X 3 14 3 3 2" xfId="50383"/>
    <cellStyle name="SAPBEXHLevel1X 3 14 3 4" xfId="31796"/>
    <cellStyle name="SAPBEXHLevel1X 3 14 4" xfId="6308"/>
    <cellStyle name="SAPBEXHLevel1X 3 14 4 2" xfId="17047"/>
    <cellStyle name="SAPBEXHLevel1X 3 14 4 2 2" xfId="43465"/>
    <cellStyle name="SAPBEXHLevel1X 3 14 4 3" xfId="14800"/>
    <cellStyle name="SAPBEXHLevel1X 3 14 4 3 2" xfId="41220"/>
    <cellStyle name="SAPBEXHLevel1X 3 14 4 4" xfId="32978"/>
    <cellStyle name="SAPBEXHLevel1X 3 14 5" xfId="6884"/>
    <cellStyle name="SAPBEXHLevel1X 3 14 5 2" xfId="17589"/>
    <cellStyle name="SAPBEXHLevel1X 3 14 5 2 2" xfId="44006"/>
    <cellStyle name="SAPBEXHLevel1X 3 14 5 3" xfId="22792"/>
    <cellStyle name="SAPBEXHLevel1X 3 14 5 3 2" xfId="49206"/>
    <cellStyle name="SAPBEXHLevel1X 3 14 5 4" xfId="33554"/>
    <cellStyle name="SAPBEXHLevel1X 3 14 6" xfId="7408"/>
    <cellStyle name="SAPBEXHLevel1X 3 14 6 2" xfId="18075"/>
    <cellStyle name="SAPBEXHLevel1X 3 14 6 2 2" xfId="44491"/>
    <cellStyle name="SAPBEXHLevel1X 3 14 6 3" xfId="24542"/>
    <cellStyle name="SAPBEXHLevel1X 3 14 6 3 2" xfId="50956"/>
    <cellStyle name="SAPBEXHLevel1X 3 14 6 4" xfId="34078"/>
    <cellStyle name="SAPBEXHLevel1X 3 14 7" xfId="8031"/>
    <cellStyle name="SAPBEXHLevel1X 3 14 7 2" xfId="18698"/>
    <cellStyle name="SAPBEXHLevel1X 3 14 7 2 2" xfId="45112"/>
    <cellStyle name="SAPBEXHLevel1X 3 14 7 3" xfId="12526"/>
    <cellStyle name="SAPBEXHLevel1X 3 14 7 3 2" xfId="38947"/>
    <cellStyle name="SAPBEXHLevel1X 3 14 7 4" xfId="34635"/>
    <cellStyle name="SAPBEXHLevel1X 3 14 8" xfId="13294"/>
    <cellStyle name="SAPBEXHLevel1X 3 14 8 2" xfId="39714"/>
    <cellStyle name="SAPBEXHLevel1X 3 14 9" xfId="11231"/>
    <cellStyle name="SAPBEXHLevel1X 3 14 9 2" xfId="37652"/>
    <cellStyle name="SAPBEXHLevel1X 3 15" xfId="3248"/>
    <cellStyle name="SAPBEXHLevel1X 3 15 2" xfId="14038"/>
    <cellStyle name="SAPBEXHLevel1X 3 15 2 2" xfId="40458"/>
    <cellStyle name="SAPBEXHLevel1X 3 15 3" xfId="26312"/>
    <cellStyle name="SAPBEXHLevel1X 3 15 3 2" xfId="52726"/>
    <cellStyle name="SAPBEXHLevel1X 3 15 4" xfId="29918"/>
    <cellStyle name="SAPBEXHLevel1X 3 16" xfId="4740"/>
    <cellStyle name="SAPBEXHLevel1X 3 16 2" xfId="15517"/>
    <cellStyle name="SAPBEXHLevel1X 3 16 2 2" xfId="41937"/>
    <cellStyle name="SAPBEXHLevel1X 3 16 3" xfId="25330"/>
    <cellStyle name="SAPBEXHLevel1X 3 16 3 2" xfId="51744"/>
    <cellStyle name="SAPBEXHLevel1X 3 16 4" xfId="31410"/>
    <cellStyle name="SAPBEXHLevel1X 3 17" xfId="4838"/>
    <cellStyle name="SAPBEXHLevel1X 3 17 2" xfId="15615"/>
    <cellStyle name="SAPBEXHLevel1X 3 17 2 2" xfId="42035"/>
    <cellStyle name="SAPBEXHLevel1X 3 17 3" xfId="23460"/>
    <cellStyle name="SAPBEXHLevel1X 3 17 3 2" xfId="49874"/>
    <cellStyle name="SAPBEXHLevel1X 3 17 4" xfId="31508"/>
    <cellStyle name="SAPBEXHLevel1X 3 18" xfId="5608"/>
    <cellStyle name="SAPBEXHLevel1X 3 18 2" xfId="26895"/>
    <cellStyle name="SAPBEXHLevel1X 3 18 2 2" xfId="53309"/>
    <cellStyle name="SAPBEXHLevel1X 3 18 3" xfId="32278"/>
    <cellStyle name="SAPBEXHLevel1X 3 19" xfId="16359"/>
    <cellStyle name="SAPBEXHLevel1X 3 19 2" xfId="42778"/>
    <cellStyle name="SAPBEXHLevel1X 3 2" xfId="1226"/>
    <cellStyle name="SAPBEXHLevel1X 3 2 10" xfId="5687"/>
    <cellStyle name="SAPBEXHLevel1X 3 2 10 2" xfId="16451"/>
    <cellStyle name="SAPBEXHLevel1X 3 2 10 2 2" xfId="42869"/>
    <cellStyle name="SAPBEXHLevel1X 3 2 10 3" xfId="26896"/>
    <cellStyle name="SAPBEXHLevel1X 3 2 10 3 2" xfId="53310"/>
    <cellStyle name="SAPBEXHLevel1X 3 2 10 4" xfId="32357"/>
    <cellStyle name="SAPBEXHLevel1X 3 2 11" xfId="6517"/>
    <cellStyle name="SAPBEXHLevel1X 3 2 11 2" xfId="12413"/>
    <cellStyle name="SAPBEXHLevel1X 3 2 11 2 2" xfId="38834"/>
    <cellStyle name="SAPBEXHLevel1X 3 2 11 3" xfId="33187"/>
    <cellStyle name="SAPBEXHLevel1X 3 2 12" xfId="16434"/>
    <cellStyle name="SAPBEXHLevel1X 3 2 12 2" xfId="42852"/>
    <cellStyle name="SAPBEXHLevel1X 3 2 13" xfId="25621"/>
    <cellStyle name="SAPBEXHLevel1X 3 2 13 2" xfId="52035"/>
    <cellStyle name="SAPBEXHLevel1X 3 2 2" xfId="1540"/>
    <cellStyle name="SAPBEXHLevel1X 3 2 2 10" xfId="8432"/>
    <cellStyle name="SAPBEXHLevel1X 3 2 2 10 2" xfId="19092"/>
    <cellStyle name="SAPBEXHLevel1X 3 2 2 10 2 2" xfId="45506"/>
    <cellStyle name="SAPBEXHLevel1X 3 2 2 10 3" xfId="16998"/>
    <cellStyle name="SAPBEXHLevel1X 3 2 2 10 3 2" xfId="43416"/>
    <cellStyle name="SAPBEXHLevel1X 3 2 2 10 4" xfId="34928"/>
    <cellStyle name="SAPBEXHLevel1X 3 2 2 11" xfId="12002"/>
    <cellStyle name="SAPBEXHLevel1X 3 2 2 11 2" xfId="38423"/>
    <cellStyle name="SAPBEXHLevel1X 3 2 2 12" xfId="23793"/>
    <cellStyle name="SAPBEXHLevel1X 3 2 2 12 2" xfId="50207"/>
    <cellStyle name="SAPBEXHLevel1X 3 2 2 2" xfId="3534"/>
    <cellStyle name="SAPBEXHLevel1X 3 2 2 2 2" xfId="8990"/>
    <cellStyle name="SAPBEXHLevel1X 3 2 2 2 2 2" xfId="19650"/>
    <cellStyle name="SAPBEXHLevel1X 3 2 2 2 2 2 2" xfId="46064"/>
    <cellStyle name="SAPBEXHLevel1X 3 2 2 2 2 3" xfId="11782"/>
    <cellStyle name="SAPBEXHLevel1X 3 2 2 2 2 3 2" xfId="38203"/>
    <cellStyle name="SAPBEXHLevel1X 3 2 2 2 2 4" xfId="35486"/>
    <cellStyle name="SAPBEXHLevel1X 3 2 2 2 3" xfId="10411"/>
    <cellStyle name="SAPBEXHLevel1X 3 2 2 2 3 2" xfId="21071"/>
    <cellStyle name="SAPBEXHLevel1X 3 2 2 2 3 2 2" xfId="47485"/>
    <cellStyle name="SAPBEXHLevel1X 3 2 2 2 3 3" xfId="28336"/>
    <cellStyle name="SAPBEXHLevel1X 3 2 2 2 3 3 2" xfId="54750"/>
    <cellStyle name="SAPBEXHLevel1X 3 2 2 2 3 4" xfId="36907"/>
    <cellStyle name="SAPBEXHLevel1X 3 2 2 2 4" xfId="8745"/>
    <cellStyle name="SAPBEXHLevel1X 3 2 2 2 4 2" xfId="19405"/>
    <cellStyle name="SAPBEXHLevel1X 3 2 2 2 4 2 2" xfId="45819"/>
    <cellStyle name="SAPBEXHLevel1X 3 2 2 2 4 3" xfId="28169"/>
    <cellStyle name="SAPBEXHLevel1X 3 2 2 2 4 3 2" xfId="54583"/>
    <cellStyle name="SAPBEXHLevel1X 3 2 2 2 4 4" xfId="35241"/>
    <cellStyle name="SAPBEXHLevel1X 3 2 2 2 5" xfId="14319"/>
    <cellStyle name="SAPBEXHLevel1X 3 2 2 2 5 2" xfId="40739"/>
    <cellStyle name="SAPBEXHLevel1X 3 2 2 2 6" xfId="26080"/>
    <cellStyle name="SAPBEXHLevel1X 3 2 2 2 6 2" xfId="52494"/>
    <cellStyle name="SAPBEXHLevel1X 3 2 2 2 7" xfId="30204"/>
    <cellStyle name="SAPBEXHLevel1X 3 2 2 3" xfId="2774"/>
    <cellStyle name="SAPBEXHLevel1X 3 2 2 3 2" xfId="9348"/>
    <cellStyle name="SAPBEXHLevel1X 3 2 2 3 2 2" xfId="20008"/>
    <cellStyle name="SAPBEXHLevel1X 3 2 2 3 2 2 2" xfId="46422"/>
    <cellStyle name="SAPBEXHLevel1X 3 2 2 3 2 3" xfId="12804"/>
    <cellStyle name="SAPBEXHLevel1X 3 2 2 3 2 3 2" xfId="39225"/>
    <cellStyle name="SAPBEXHLevel1X 3 2 2 3 2 4" xfId="35844"/>
    <cellStyle name="SAPBEXHLevel1X 3 2 2 3 3" xfId="13566"/>
    <cellStyle name="SAPBEXHLevel1X 3 2 2 3 3 2" xfId="39986"/>
    <cellStyle name="SAPBEXHLevel1X 3 2 2 3 4" xfId="25612"/>
    <cellStyle name="SAPBEXHLevel1X 3 2 2 3 4 2" xfId="52026"/>
    <cellStyle name="SAPBEXHLevel1X 3 2 2 3 5" xfId="29444"/>
    <cellStyle name="SAPBEXHLevel1X 3 2 2 4" xfId="2831"/>
    <cellStyle name="SAPBEXHLevel1X 3 2 2 4 2" xfId="9695"/>
    <cellStyle name="SAPBEXHLevel1X 3 2 2 4 2 2" xfId="20355"/>
    <cellStyle name="SAPBEXHLevel1X 3 2 2 4 2 2 2" xfId="46769"/>
    <cellStyle name="SAPBEXHLevel1X 3 2 2 4 2 3" xfId="28189"/>
    <cellStyle name="SAPBEXHLevel1X 3 2 2 4 2 3 2" xfId="54603"/>
    <cellStyle name="SAPBEXHLevel1X 3 2 2 4 2 4" xfId="36191"/>
    <cellStyle name="SAPBEXHLevel1X 3 2 2 4 3" xfId="13623"/>
    <cellStyle name="SAPBEXHLevel1X 3 2 2 4 3 2" xfId="40043"/>
    <cellStyle name="SAPBEXHLevel1X 3 2 2 4 4" xfId="22473"/>
    <cellStyle name="SAPBEXHLevel1X 3 2 2 4 4 2" xfId="48887"/>
    <cellStyle name="SAPBEXHLevel1X 3 2 2 4 5" xfId="29501"/>
    <cellStyle name="SAPBEXHLevel1X 3 2 2 5" xfId="5267"/>
    <cellStyle name="SAPBEXHLevel1X 3 2 2 5 2" xfId="16042"/>
    <cellStyle name="SAPBEXHLevel1X 3 2 2 5 2 2" xfId="42461"/>
    <cellStyle name="SAPBEXHLevel1X 3 2 2 5 3" xfId="25088"/>
    <cellStyle name="SAPBEXHLevel1X 3 2 2 5 3 2" xfId="51502"/>
    <cellStyle name="SAPBEXHLevel1X 3 2 2 5 4" xfId="31937"/>
    <cellStyle name="SAPBEXHLevel1X 3 2 2 6" xfId="5769"/>
    <cellStyle name="SAPBEXHLevel1X 3 2 2 6 2" xfId="16528"/>
    <cellStyle name="SAPBEXHLevel1X 3 2 2 6 2 2" xfId="42946"/>
    <cellStyle name="SAPBEXHLevel1X 3 2 2 6 3" xfId="26033"/>
    <cellStyle name="SAPBEXHLevel1X 3 2 2 6 3 2" xfId="52447"/>
    <cellStyle name="SAPBEXHLevel1X 3 2 2 6 4" xfId="32439"/>
    <cellStyle name="SAPBEXHLevel1X 3 2 2 7" xfId="6476"/>
    <cellStyle name="SAPBEXHLevel1X 3 2 2 7 2" xfId="23561"/>
    <cellStyle name="SAPBEXHLevel1X 3 2 2 7 2 2" xfId="49975"/>
    <cellStyle name="SAPBEXHLevel1X 3 2 2 7 3" xfId="33146"/>
    <cellStyle name="SAPBEXHLevel1X 3 2 2 8" xfId="7224"/>
    <cellStyle name="SAPBEXHLevel1X 3 2 2 8 2" xfId="17891"/>
    <cellStyle name="SAPBEXHLevel1X 3 2 2 8 2 2" xfId="44308"/>
    <cellStyle name="SAPBEXHLevel1X 3 2 2 8 3" xfId="26612"/>
    <cellStyle name="SAPBEXHLevel1X 3 2 2 8 3 2" xfId="53026"/>
    <cellStyle name="SAPBEXHLevel1X 3 2 2 8 4" xfId="33894"/>
    <cellStyle name="SAPBEXHLevel1X 3 2 2 9" xfId="7798"/>
    <cellStyle name="SAPBEXHLevel1X 3 2 2 9 2" xfId="18465"/>
    <cellStyle name="SAPBEXHLevel1X 3 2 2 9 2 2" xfId="44880"/>
    <cellStyle name="SAPBEXHLevel1X 3 2 2 9 3" xfId="21862"/>
    <cellStyle name="SAPBEXHLevel1X 3 2 2 9 3 2" xfId="48276"/>
    <cellStyle name="SAPBEXHLevel1X 3 2 2 9 4" xfId="34468"/>
    <cellStyle name="SAPBEXHLevel1X 3 2 3" xfId="1653"/>
    <cellStyle name="SAPBEXHLevel1X 3 2 3 10" xfId="8318"/>
    <cellStyle name="SAPBEXHLevel1X 3 2 3 10 2" xfId="18978"/>
    <cellStyle name="SAPBEXHLevel1X 3 2 3 10 2 2" xfId="45392"/>
    <cellStyle name="SAPBEXHLevel1X 3 2 3 10 3" xfId="12767"/>
    <cellStyle name="SAPBEXHLevel1X 3 2 3 10 3 2" xfId="39188"/>
    <cellStyle name="SAPBEXHLevel1X 3 2 3 10 4" xfId="34814"/>
    <cellStyle name="SAPBEXHLevel1X 3 2 3 11" xfId="11913"/>
    <cellStyle name="SAPBEXHLevel1X 3 2 3 11 2" xfId="38334"/>
    <cellStyle name="SAPBEXHLevel1X 3 2 3 12" xfId="23263"/>
    <cellStyle name="SAPBEXHLevel1X 3 2 3 12 2" xfId="49677"/>
    <cellStyle name="SAPBEXHLevel1X 3 2 3 2" xfId="3646"/>
    <cellStyle name="SAPBEXHLevel1X 3 2 3 2 2" xfId="9104"/>
    <cellStyle name="SAPBEXHLevel1X 3 2 3 2 2 2" xfId="19764"/>
    <cellStyle name="SAPBEXHLevel1X 3 2 3 2 2 2 2" xfId="46178"/>
    <cellStyle name="SAPBEXHLevel1X 3 2 3 2 2 3" xfId="11188"/>
    <cellStyle name="SAPBEXHLevel1X 3 2 3 2 2 3 2" xfId="37609"/>
    <cellStyle name="SAPBEXHLevel1X 3 2 3 2 2 4" xfId="35600"/>
    <cellStyle name="SAPBEXHLevel1X 3 2 3 2 3" xfId="10227"/>
    <cellStyle name="SAPBEXHLevel1X 3 2 3 2 3 2" xfId="20887"/>
    <cellStyle name="SAPBEXHLevel1X 3 2 3 2 3 2 2" xfId="47301"/>
    <cellStyle name="SAPBEXHLevel1X 3 2 3 2 3 3" xfId="12830"/>
    <cellStyle name="SAPBEXHLevel1X 3 2 3 2 3 3 2" xfId="39251"/>
    <cellStyle name="SAPBEXHLevel1X 3 2 3 2 3 4" xfId="36723"/>
    <cellStyle name="SAPBEXHLevel1X 3 2 3 2 4" xfId="8619"/>
    <cellStyle name="SAPBEXHLevel1X 3 2 3 2 4 2" xfId="19279"/>
    <cellStyle name="SAPBEXHLevel1X 3 2 3 2 4 2 2" xfId="45693"/>
    <cellStyle name="SAPBEXHLevel1X 3 2 3 2 4 3" xfId="12960"/>
    <cellStyle name="SAPBEXHLevel1X 3 2 3 2 4 3 2" xfId="39381"/>
    <cellStyle name="SAPBEXHLevel1X 3 2 3 2 4 4" xfId="35115"/>
    <cellStyle name="SAPBEXHLevel1X 3 2 3 2 5" xfId="14431"/>
    <cellStyle name="SAPBEXHLevel1X 3 2 3 2 5 2" xfId="40851"/>
    <cellStyle name="SAPBEXHLevel1X 3 2 3 2 6" xfId="28141"/>
    <cellStyle name="SAPBEXHLevel1X 3 2 3 2 6 2" xfId="54555"/>
    <cellStyle name="SAPBEXHLevel1X 3 2 3 2 7" xfId="30316"/>
    <cellStyle name="SAPBEXHLevel1X 3 2 3 3" xfId="2591"/>
    <cellStyle name="SAPBEXHLevel1X 3 2 3 3 2" xfId="9473"/>
    <cellStyle name="SAPBEXHLevel1X 3 2 3 3 2 2" xfId="20133"/>
    <cellStyle name="SAPBEXHLevel1X 3 2 3 3 2 2 2" xfId="46547"/>
    <cellStyle name="SAPBEXHLevel1X 3 2 3 3 2 3" xfId="17260"/>
    <cellStyle name="SAPBEXHLevel1X 3 2 3 3 2 3 2" xfId="43678"/>
    <cellStyle name="SAPBEXHLevel1X 3 2 3 3 2 4" xfId="35969"/>
    <cellStyle name="SAPBEXHLevel1X 3 2 3 3 3" xfId="13383"/>
    <cellStyle name="SAPBEXHLevel1X 3 2 3 3 3 2" xfId="39803"/>
    <cellStyle name="SAPBEXHLevel1X 3 2 3 3 4" xfId="24656"/>
    <cellStyle name="SAPBEXHLevel1X 3 2 3 3 4 2" xfId="51070"/>
    <cellStyle name="SAPBEXHLevel1X 3 2 3 3 5" xfId="29261"/>
    <cellStyle name="SAPBEXHLevel1X 3 2 3 4" xfId="3082"/>
    <cellStyle name="SAPBEXHLevel1X 3 2 3 4 2" xfId="10006"/>
    <cellStyle name="SAPBEXHLevel1X 3 2 3 4 2 2" xfId="20666"/>
    <cellStyle name="SAPBEXHLevel1X 3 2 3 4 2 2 2" xfId="47080"/>
    <cellStyle name="SAPBEXHLevel1X 3 2 3 4 2 3" xfId="22297"/>
    <cellStyle name="SAPBEXHLevel1X 3 2 3 4 2 3 2" xfId="48711"/>
    <cellStyle name="SAPBEXHLevel1X 3 2 3 4 2 4" xfId="36502"/>
    <cellStyle name="SAPBEXHLevel1X 3 2 3 4 3" xfId="13874"/>
    <cellStyle name="SAPBEXHLevel1X 3 2 3 4 3 2" xfId="40294"/>
    <cellStyle name="SAPBEXHLevel1X 3 2 3 4 4" xfId="23870"/>
    <cellStyle name="SAPBEXHLevel1X 3 2 3 4 4 2" xfId="50284"/>
    <cellStyle name="SAPBEXHLevel1X 3 2 3 4 5" xfId="29752"/>
    <cellStyle name="SAPBEXHLevel1X 3 2 3 5" xfId="2888"/>
    <cellStyle name="SAPBEXHLevel1X 3 2 3 5 2" xfId="13680"/>
    <cellStyle name="SAPBEXHLevel1X 3 2 3 5 2 2" xfId="40100"/>
    <cellStyle name="SAPBEXHLevel1X 3 2 3 5 3" xfId="25239"/>
    <cellStyle name="SAPBEXHLevel1X 3 2 3 5 3 2" xfId="51653"/>
    <cellStyle name="SAPBEXHLevel1X 3 2 3 5 4" xfId="29558"/>
    <cellStyle name="SAPBEXHLevel1X 3 2 3 6" xfId="6048"/>
    <cellStyle name="SAPBEXHLevel1X 3 2 3 6 2" xfId="16799"/>
    <cellStyle name="SAPBEXHLevel1X 3 2 3 6 2 2" xfId="43217"/>
    <cellStyle name="SAPBEXHLevel1X 3 2 3 6 3" xfId="22355"/>
    <cellStyle name="SAPBEXHLevel1X 3 2 3 6 3 2" xfId="48769"/>
    <cellStyle name="SAPBEXHLevel1X 3 2 3 6 4" xfId="32718"/>
    <cellStyle name="SAPBEXHLevel1X 3 2 3 7" xfId="3333"/>
    <cellStyle name="SAPBEXHLevel1X 3 2 3 7 2" xfId="27439"/>
    <cellStyle name="SAPBEXHLevel1X 3 2 3 7 2 2" xfId="53853"/>
    <cellStyle name="SAPBEXHLevel1X 3 2 3 7 3" xfId="30003"/>
    <cellStyle name="SAPBEXHLevel1X 3 2 3 8" xfId="5256"/>
    <cellStyle name="SAPBEXHLevel1X 3 2 3 8 2" xfId="16031"/>
    <cellStyle name="SAPBEXHLevel1X 3 2 3 8 2 2" xfId="42450"/>
    <cellStyle name="SAPBEXHLevel1X 3 2 3 8 3" xfId="24737"/>
    <cellStyle name="SAPBEXHLevel1X 3 2 3 8 3 2" xfId="51151"/>
    <cellStyle name="SAPBEXHLevel1X 3 2 3 8 4" xfId="31926"/>
    <cellStyle name="SAPBEXHLevel1X 3 2 3 9" xfId="2920"/>
    <cellStyle name="SAPBEXHLevel1X 3 2 3 9 2" xfId="13712"/>
    <cellStyle name="SAPBEXHLevel1X 3 2 3 9 2 2" xfId="40132"/>
    <cellStyle name="SAPBEXHLevel1X 3 2 3 9 3" xfId="22175"/>
    <cellStyle name="SAPBEXHLevel1X 3 2 3 9 3 2" xfId="48589"/>
    <cellStyle name="SAPBEXHLevel1X 3 2 3 9 4" xfId="29590"/>
    <cellStyle name="SAPBEXHLevel1X 3 2 4" xfId="1912"/>
    <cellStyle name="SAPBEXHLevel1X 3 2 4 10" xfId="8559"/>
    <cellStyle name="SAPBEXHLevel1X 3 2 4 10 2" xfId="19219"/>
    <cellStyle name="SAPBEXHLevel1X 3 2 4 10 2 2" xfId="45633"/>
    <cellStyle name="SAPBEXHLevel1X 3 2 4 10 3" xfId="12734"/>
    <cellStyle name="SAPBEXHLevel1X 3 2 4 10 3 2" xfId="39155"/>
    <cellStyle name="SAPBEXHLevel1X 3 2 4 10 4" xfId="35055"/>
    <cellStyle name="SAPBEXHLevel1X 3 2 4 11" xfId="11668"/>
    <cellStyle name="SAPBEXHLevel1X 3 2 4 11 2" xfId="38089"/>
    <cellStyle name="SAPBEXHLevel1X 3 2 4 12" xfId="22243"/>
    <cellStyle name="SAPBEXHLevel1X 3 2 4 12 2" xfId="48657"/>
    <cellStyle name="SAPBEXHLevel1X 3 2 4 2" xfId="3889"/>
    <cellStyle name="SAPBEXHLevel1X 3 2 4 2 2" xfId="9178"/>
    <cellStyle name="SAPBEXHLevel1X 3 2 4 2 2 2" xfId="19838"/>
    <cellStyle name="SAPBEXHLevel1X 3 2 4 2 2 2 2" xfId="46252"/>
    <cellStyle name="SAPBEXHLevel1X 3 2 4 2 2 3" xfId="11794"/>
    <cellStyle name="SAPBEXHLevel1X 3 2 4 2 2 3 2" xfId="38215"/>
    <cellStyle name="SAPBEXHLevel1X 3 2 4 2 2 4" xfId="35674"/>
    <cellStyle name="SAPBEXHLevel1X 3 2 4 2 3" xfId="14672"/>
    <cellStyle name="SAPBEXHLevel1X 3 2 4 2 3 2" xfId="41092"/>
    <cellStyle name="SAPBEXHLevel1X 3 2 4 2 4" xfId="27345"/>
    <cellStyle name="SAPBEXHLevel1X 3 2 4 2 4 2" xfId="53759"/>
    <cellStyle name="SAPBEXHLevel1X 3 2 4 2 5" xfId="30559"/>
    <cellStyle name="SAPBEXHLevel1X 3 2 4 3" xfId="4616"/>
    <cellStyle name="SAPBEXHLevel1X 3 2 4 3 2" xfId="10177"/>
    <cellStyle name="SAPBEXHLevel1X 3 2 4 3 2 2" xfId="20837"/>
    <cellStyle name="SAPBEXHLevel1X 3 2 4 3 2 2 2" xfId="47251"/>
    <cellStyle name="SAPBEXHLevel1X 3 2 4 3 2 3" xfId="12827"/>
    <cellStyle name="SAPBEXHLevel1X 3 2 4 3 2 3 2" xfId="39248"/>
    <cellStyle name="SAPBEXHLevel1X 3 2 4 3 2 4" xfId="36673"/>
    <cellStyle name="SAPBEXHLevel1X 3 2 4 3 3" xfId="15394"/>
    <cellStyle name="SAPBEXHLevel1X 3 2 4 3 3 2" xfId="41814"/>
    <cellStyle name="SAPBEXHLevel1X 3 2 4 3 4" xfId="22157"/>
    <cellStyle name="SAPBEXHLevel1X 3 2 4 3 4 2" xfId="48571"/>
    <cellStyle name="SAPBEXHLevel1X 3 2 4 3 5" xfId="31286"/>
    <cellStyle name="SAPBEXHLevel1X 3 2 4 4" xfId="3921"/>
    <cellStyle name="SAPBEXHLevel1X 3 2 4 4 2" xfId="14704"/>
    <cellStyle name="SAPBEXHLevel1X 3 2 4 4 2 2" xfId="41124"/>
    <cellStyle name="SAPBEXHLevel1X 3 2 4 4 3" xfId="23073"/>
    <cellStyle name="SAPBEXHLevel1X 3 2 4 4 3 2" xfId="49487"/>
    <cellStyle name="SAPBEXHLevel1X 3 2 4 4 4" xfId="30591"/>
    <cellStyle name="SAPBEXHLevel1X 3 2 4 5" xfId="5810"/>
    <cellStyle name="SAPBEXHLevel1X 3 2 4 5 2" xfId="16569"/>
    <cellStyle name="SAPBEXHLevel1X 3 2 4 5 2 2" xfId="42987"/>
    <cellStyle name="SAPBEXHLevel1X 3 2 4 5 3" xfId="26824"/>
    <cellStyle name="SAPBEXHLevel1X 3 2 4 5 3 2" xfId="53238"/>
    <cellStyle name="SAPBEXHLevel1X 3 2 4 5 4" xfId="32480"/>
    <cellStyle name="SAPBEXHLevel1X 3 2 4 6" xfId="6413"/>
    <cellStyle name="SAPBEXHLevel1X 3 2 4 6 2" xfId="17149"/>
    <cellStyle name="SAPBEXHLevel1X 3 2 4 6 2 2" xfId="43567"/>
    <cellStyle name="SAPBEXHLevel1X 3 2 4 6 3" xfId="24689"/>
    <cellStyle name="SAPBEXHLevel1X 3 2 4 6 3 2" xfId="51103"/>
    <cellStyle name="SAPBEXHLevel1X 3 2 4 6 4" xfId="33083"/>
    <cellStyle name="SAPBEXHLevel1X 3 2 4 7" xfId="7028"/>
    <cellStyle name="SAPBEXHLevel1X 3 2 4 7 2" xfId="11420"/>
    <cellStyle name="SAPBEXHLevel1X 3 2 4 7 2 2" xfId="37841"/>
    <cellStyle name="SAPBEXHLevel1X 3 2 4 7 3" xfId="33698"/>
    <cellStyle name="SAPBEXHLevel1X 3 2 4 8" xfId="7575"/>
    <cellStyle name="SAPBEXHLevel1X 3 2 4 8 2" xfId="18242"/>
    <cellStyle name="SAPBEXHLevel1X 3 2 4 8 2 2" xfId="44658"/>
    <cellStyle name="SAPBEXHLevel1X 3 2 4 8 3" xfId="22575"/>
    <cellStyle name="SAPBEXHLevel1X 3 2 4 8 3 2" xfId="48989"/>
    <cellStyle name="SAPBEXHLevel1X 3 2 4 8 4" xfId="34245"/>
    <cellStyle name="SAPBEXHLevel1X 3 2 4 9" xfId="7276"/>
    <cellStyle name="SAPBEXHLevel1X 3 2 4 9 2" xfId="17943"/>
    <cellStyle name="SAPBEXHLevel1X 3 2 4 9 2 2" xfId="44360"/>
    <cellStyle name="SAPBEXHLevel1X 3 2 4 9 3" xfId="24144"/>
    <cellStyle name="SAPBEXHLevel1X 3 2 4 9 3 2" xfId="50558"/>
    <cellStyle name="SAPBEXHLevel1X 3 2 4 9 4" xfId="33946"/>
    <cellStyle name="SAPBEXHLevel1X 3 2 5" xfId="2098"/>
    <cellStyle name="SAPBEXHLevel1X 3 2 5 10" xfId="8865"/>
    <cellStyle name="SAPBEXHLevel1X 3 2 5 10 2" xfId="19525"/>
    <cellStyle name="SAPBEXHLevel1X 3 2 5 10 2 2" xfId="45939"/>
    <cellStyle name="SAPBEXHLevel1X 3 2 5 10 3" xfId="26368"/>
    <cellStyle name="SAPBEXHLevel1X 3 2 5 10 3 2" xfId="52782"/>
    <cellStyle name="SAPBEXHLevel1X 3 2 5 10 4" xfId="35361"/>
    <cellStyle name="SAPBEXHLevel1X 3 2 5 11" xfId="11502"/>
    <cellStyle name="SAPBEXHLevel1X 3 2 5 11 2" xfId="37923"/>
    <cellStyle name="SAPBEXHLevel1X 3 2 5 12" xfId="24599"/>
    <cellStyle name="SAPBEXHLevel1X 3 2 5 12 2" xfId="51013"/>
    <cellStyle name="SAPBEXHLevel1X 3 2 5 2" xfId="4063"/>
    <cellStyle name="SAPBEXHLevel1X 3 2 5 2 2" xfId="9847"/>
    <cellStyle name="SAPBEXHLevel1X 3 2 5 2 2 2" xfId="20507"/>
    <cellStyle name="SAPBEXHLevel1X 3 2 5 2 2 2 2" xfId="46921"/>
    <cellStyle name="SAPBEXHLevel1X 3 2 5 2 2 3" xfId="17744"/>
    <cellStyle name="SAPBEXHLevel1X 3 2 5 2 2 3 2" xfId="44161"/>
    <cellStyle name="SAPBEXHLevel1X 3 2 5 2 2 4" xfId="36343"/>
    <cellStyle name="SAPBEXHLevel1X 3 2 5 2 3" xfId="14845"/>
    <cellStyle name="SAPBEXHLevel1X 3 2 5 2 3 2" xfId="41265"/>
    <cellStyle name="SAPBEXHLevel1X 3 2 5 2 4" xfId="23242"/>
    <cellStyle name="SAPBEXHLevel1X 3 2 5 2 4 2" xfId="49656"/>
    <cellStyle name="SAPBEXHLevel1X 3 2 5 2 5" xfId="30733"/>
    <cellStyle name="SAPBEXHLevel1X 3 2 5 3" xfId="4791"/>
    <cellStyle name="SAPBEXHLevel1X 3 2 5 3 2" xfId="10095"/>
    <cellStyle name="SAPBEXHLevel1X 3 2 5 3 2 2" xfId="20755"/>
    <cellStyle name="SAPBEXHLevel1X 3 2 5 3 2 2 2" xfId="47169"/>
    <cellStyle name="SAPBEXHLevel1X 3 2 5 3 2 3" xfId="27806"/>
    <cellStyle name="SAPBEXHLevel1X 3 2 5 3 2 3 2" xfId="54220"/>
    <cellStyle name="SAPBEXHLevel1X 3 2 5 3 2 4" xfId="36591"/>
    <cellStyle name="SAPBEXHLevel1X 3 2 5 3 3" xfId="15568"/>
    <cellStyle name="SAPBEXHLevel1X 3 2 5 3 3 2" xfId="41988"/>
    <cellStyle name="SAPBEXHLevel1X 3 2 5 3 4" xfId="26097"/>
    <cellStyle name="SAPBEXHLevel1X 3 2 5 3 4 2" xfId="52511"/>
    <cellStyle name="SAPBEXHLevel1X 3 2 5 3 5" xfId="31461"/>
    <cellStyle name="SAPBEXHLevel1X 3 2 5 4" xfId="5371"/>
    <cellStyle name="SAPBEXHLevel1X 3 2 5 4 2" xfId="16144"/>
    <cellStyle name="SAPBEXHLevel1X 3 2 5 4 2 2" xfId="42563"/>
    <cellStyle name="SAPBEXHLevel1X 3 2 5 4 3" xfId="28070"/>
    <cellStyle name="SAPBEXHLevel1X 3 2 5 4 3 2" xfId="54484"/>
    <cellStyle name="SAPBEXHLevel1X 3 2 5 4 4" xfId="32041"/>
    <cellStyle name="SAPBEXHLevel1X 3 2 5 5" xfId="5978"/>
    <cellStyle name="SAPBEXHLevel1X 3 2 5 5 2" xfId="16730"/>
    <cellStyle name="SAPBEXHLevel1X 3 2 5 5 2 2" xfId="43148"/>
    <cellStyle name="SAPBEXHLevel1X 3 2 5 5 3" xfId="26349"/>
    <cellStyle name="SAPBEXHLevel1X 3 2 5 5 3 2" xfId="52763"/>
    <cellStyle name="SAPBEXHLevel1X 3 2 5 5 4" xfId="32648"/>
    <cellStyle name="SAPBEXHLevel1X 3 2 5 6" xfId="6578"/>
    <cellStyle name="SAPBEXHLevel1X 3 2 5 6 2" xfId="17303"/>
    <cellStyle name="SAPBEXHLevel1X 3 2 5 6 2 2" xfId="43721"/>
    <cellStyle name="SAPBEXHLevel1X 3 2 5 6 3" xfId="24879"/>
    <cellStyle name="SAPBEXHLevel1X 3 2 5 6 3 2" xfId="51293"/>
    <cellStyle name="SAPBEXHLevel1X 3 2 5 6 4" xfId="33248"/>
    <cellStyle name="SAPBEXHLevel1X 3 2 5 7" xfId="7150"/>
    <cellStyle name="SAPBEXHLevel1X 3 2 5 7 2" xfId="26387"/>
    <cellStyle name="SAPBEXHLevel1X 3 2 5 7 2 2" xfId="52801"/>
    <cellStyle name="SAPBEXHLevel1X 3 2 5 7 3" xfId="33820"/>
    <cellStyle name="SAPBEXHLevel1X 3 2 5 8" xfId="7709"/>
    <cellStyle name="SAPBEXHLevel1X 3 2 5 8 2" xfId="18376"/>
    <cellStyle name="SAPBEXHLevel1X 3 2 5 8 2 2" xfId="44792"/>
    <cellStyle name="SAPBEXHLevel1X 3 2 5 8 3" xfId="25363"/>
    <cellStyle name="SAPBEXHLevel1X 3 2 5 8 3 2" xfId="51777"/>
    <cellStyle name="SAPBEXHLevel1X 3 2 5 8 4" xfId="34379"/>
    <cellStyle name="SAPBEXHLevel1X 3 2 5 9" xfId="7861"/>
    <cellStyle name="SAPBEXHLevel1X 3 2 5 9 2" xfId="18528"/>
    <cellStyle name="SAPBEXHLevel1X 3 2 5 9 2 2" xfId="44943"/>
    <cellStyle name="SAPBEXHLevel1X 3 2 5 9 3" xfId="11141"/>
    <cellStyle name="SAPBEXHLevel1X 3 2 5 9 3 2" xfId="37562"/>
    <cellStyle name="SAPBEXHLevel1X 3 2 5 9 4" xfId="34531"/>
    <cellStyle name="SAPBEXHLevel1X 3 2 6" xfId="1968"/>
    <cellStyle name="SAPBEXHLevel1X 3 2 6 10" xfId="9551"/>
    <cellStyle name="SAPBEXHLevel1X 3 2 6 10 2" xfId="20211"/>
    <cellStyle name="SAPBEXHLevel1X 3 2 6 10 2 2" xfId="46625"/>
    <cellStyle name="SAPBEXHLevel1X 3 2 6 10 3" xfId="26745"/>
    <cellStyle name="SAPBEXHLevel1X 3 2 6 10 3 2" xfId="53159"/>
    <cellStyle name="SAPBEXHLevel1X 3 2 6 10 4" xfId="36047"/>
    <cellStyle name="SAPBEXHLevel1X 3 2 6 11" xfId="11620"/>
    <cellStyle name="SAPBEXHLevel1X 3 2 6 11 2" xfId="38041"/>
    <cellStyle name="SAPBEXHLevel1X 3 2 6 12" xfId="24846"/>
    <cellStyle name="SAPBEXHLevel1X 3 2 6 12 2" xfId="51260"/>
    <cellStyle name="SAPBEXHLevel1X 3 2 6 2" xfId="3945"/>
    <cellStyle name="SAPBEXHLevel1X 3 2 6 2 2" xfId="10688"/>
    <cellStyle name="SAPBEXHLevel1X 3 2 6 2 2 2" xfId="21333"/>
    <cellStyle name="SAPBEXHLevel1X 3 2 6 2 2 2 2" xfId="47747"/>
    <cellStyle name="SAPBEXHLevel1X 3 2 6 2 2 3" xfId="28431"/>
    <cellStyle name="SAPBEXHLevel1X 3 2 6 2 2 3 2" xfId="54845"/>
    <cellStyle name="SAPBEXHLevel1X 3 2 6 2 2 4" xfId="37112"/>
    <cellStyle name="SAPBEXHLevel1X 3 2 6 2 3" xfId="14728"/>
    <cellStyle name="SAPBEXHLevel1X 3 2 6 2 3 2" xfId="41148"/>
    <cellStyle name="SAPBEXHLevel1X 3 2 6 2 4" xfId="23297"/>
    <cellStyle name="SAPBEXHLevel1X 3 2 6 2 4 2" xfId="49711"/>
    <cellStyle name="SAPBEXHLevel1X 3 2 6 2 5" xfId="30615"/>
    <cellStyle name="SAPBEXHLevel1X 3 2 6 3" xfId="4672"/>
    <cellStyle name="SAPBEXHLevel1X 3 2 6 3 2" xfId="15450"/>
    <cellStyle name="SAPBEXHLevel1X 3 2 6 3 2 2" xfId="41870"/>
    <cellStyle name="SAPBEXHLevel1X 3 2 6 3 3" xfId="11283"/>
    <cellStyle name="SAPBEXHLevel1X 3 2 6 3 3 2" xfId="37704"/>
    <cellStyle name="SAPBEXHLevel1X 3 2 6 3 4" xfId="31342"/>
    <cellStyle name="SAPBEXHLevel1X 3 2 6 4" xfId="5250"/>
    <cellStyle name="SAPBEXHLevel1X 3 2 6 4 2" xfId="16025"/>
    <cellStyle name="SAPBEXHLevel1X 3 2 6 4 2 2" xfId="42444"/>
    <cellStyle name="SAPBEXHLevel1X 3 2 6 4 3" xfId="23596"/>
    <cellStyle name="SAPBEXHLevel1X 3 2 6 4 3 2" xfId="50010"/>
    <cellStyle name="SAPBEXHLevel1X 3 2 6 4 4" xfId="31920"/>
    <cellStyle name="SAPBEXHLevel1X 3 2 6 5" xfId="5860"/>
    <cellStyle name="SAPBEXHLevel1X 3 2 6 5 2" xfId="16616"/>
    <cellStyle name="SAPBEXHLevel1X 3 2 6 5 2 2" xfId="43034"/>
    <cellStyle name="SAPBEXHLevel1X 3 2 6 5 3" xfId="23022"/>
    <cellStyle name="SAPBEXHLevel1X 3 2 6 5 3 2" xfId="49436"/>
    <cellStyle name="SAPBEXHLevel1X 3 2 6 5 4" xfId="32530"/>
    <cellStyle name="SAPBEXHLevel1X 3 2 6 6" xfId="6469"/>
    <cellStyle name="SAPBEXHLevel1X 3 2 6 6 2" xfId="17205"/>
    <cellStyle name="SAPBEXHLevel1X 3 2 6 6 2 2" xfId="43623"/>
    <cellStyle name="SAPBEXHLevel1X 3 2 6 6 3" xfId="24160"/>
    <cellStyle name="SAPBEXHLevel1X 3 2 6 6 3 2" xfId="50574"/>
    <cellStyle name="SAPBEXHLevel1X 3 2 6 6 4" xfId="33139"/>
    <cellStyle name="SAPBEXHLevel1X 3 2 6 7" xfId="7084"/>
    <cellStyle name="SAPBEXHLevel1X 3 2 6 7 2" xfId="16982"/>
    <cellStyle name="SAPBEXHLevel1X 3 2 6 7 2 2" xfId="43400"/>
    <cellStyle name="SAPBEXHLevel1X 3 2 6 7 3" xfId="33754"/>
    <cellStyle name="SAPBEXHLevel1X 3 2 6 8" xfId="7631"/>
    <cellStyle name="SAPBEXHLevel1X 3 2 6 8 2" xfId="18298"/>
    <cellStyle name="SAPBEXHLevel1X 3 2 6 8 2 2" xfId="44714"/>
    <cellStyle name="SAPBEXHLevel1X 3 2 6 8 3" xfId="22120"/>
    <cellStyle name="SAPBEXHLevel1X 3 2 6 8 3 2" xfId="48534"/>
    <cellStyle name="SAPBEXHLevel1X 3 2 6 8 4" xfId="34301"/>
    <cellStyle name="SAPBEXHLevel1X 3 2 6 9" xfId="7371"/>
    <cellStyle name="SAPBEXHLevel1X 3 2 6 9 2" xfId="18038"/>
    <cellStyle name="SAPBEXHLevel1X 3 2 6 9 2 2" xfId="44454"/>
    <cellStyle name="SAPBEXHLevel1X 3 2 6 9 3" xfId="27715"/>
    <cellStyle name="SAPBEXHLevel1X 3 2 6 9 3 2" xfId="54129"/>
    <cellStyle name="SAPBEXHLevel1X 3 2 6 9 4" xfId="34041"/>
    <cellStyle name="SAPBEXHLevel1X 3 2 7" xfId="2499"/>
    <cellStyle name="SAPBEXHLevel1X 3 2 7 10" xfId="25070"/>
    <cellStyle name="SAPBEXHLevel1X 3 2 7 10 2" xfId="51484"/>
    <cellStyle name="SAPBEXHLevel1X 3 2 7 2" xfId="4394"/>
    <cellStyle name="SAPBEXHLevel1X 3 2 7 2 2" xfId="15172"/>
    <cellStyle name="SAPBEXHLevel1X 3 2 7 2 2 2" xfId="41592"/>
    <cellStyle name="SAPBEXHLevel1X 3 2 7 2 3" xfId="25536"/>
    <cellStyle name="SAPBEXHLevel1X 3 2 7 2 3 2" xfId="51950"/>
    <cellStyle name="SAPBEXHLevel1X 3 2 7 2 4" xfId="31064"/>
    <cellStyle name="SAPBEXHLevel1X 3 2 7 3" xfId="5127"/>
    <cellStyle name="SAPBEXHLevel1X 3 2 7 3 2" xfId="15904"/>
    <cellStyle name="SAPBEXHLevel1X 3 2 7 3 2 2" xfId="42323"/>
    <cellStyle name="SAPBEXHLevel1X 3 2 7 3 3" xfId="27977"/>
    <cellStyle name="SAPBEXHLevel1X 3 2 7 3 3 2" xfId="54391"/>
    <cellStyle name="SAPBEXHLevel1X 3 2 7 3 4" xfId="31797"/>
    <cellStyle name="SAPBEXHLevel1X 3 2 7 4" xfId="6309"/>
    <cellStyle name="SAPBEXHLevel1X 3 2 7 4 2" xfId="17048"/>
    <cellStyle name="SAPBEXHLevel1X 3 2 7 4 2 2" xfId="43466"/>
    <cellStyle name="SAPBEXHLevel1X 3 2 7 4 3" xfId="24590"/>
    <cellStyle name="SAPBEXHLevel1X 3 2 7 4 3 2" xfId="51004"/>
    <cellStyle name="SAPBEXHLevel1X 3 2 7 4 4" xfId="32979"/>
    <cellStyle name="SAPBEXHLevel1X 3 2 7 5" xfId="6885"/>
    <cellStyle name="SAPBEXHLevel1X 3 2 7 5 2" xfId="17590"/>
    <cellStyle name="SAPBEXHLevel1X 3 2 7 5 2 2" xfId="44007"/>
    <cellStyle name="SAPBEXHLevel1X 3 2 7 5 3" xfId="24966"/>
    <cellStyle name="SAPBEXHLevel1X 3 2 7 5 3 2" xfId="51380"/>
    <cellStyle name="SAPBEXHLevel1X 3 2 7 5 4" xfId="33555"/>
    <cellStyle name="SAPBEXHLevel1X 3 2 7 6" xfId="7409"/>
    <cellStyle name="SAPBEXHLevel1X 3 2 7 6 2" xfId="18076"/>
    <cellStyle name="SAPBEXHLevel1X 3 2 7 6 2 2" xfId="44492"/>
    <cellStyle name="SAPBEXHLevel1X 3 2 7 6 3" xfId="27639"/>
    <cellStyle name="SAPBEXHLevel1X 3 2 7 6 3 2" xfId="54053"/>
    <cellStyle name="SAPBEXHLevel1X 3 2 7 6 4" xfId="34079"/>
    <cellStyle name="SAPBEXHLevel1X 3 2 7 7" xfId="8032"/>
    <cellStyle name="SAPBEXHLevel1X 3 2 7 7 2" xfId="18699"/>
    <cellStyle name="SAPBEXHLevel1X 3 2 7 7 2 2" xfId="45113"/>
    <cellStyle name="SAPBEXHLevel1X 3 2 7 7 3" xfId="13944"/>
    <cellStyle name="SAPBEXHLevel1X 3 2 7 7 3 2" xfId="40364"/>
    <cellStyle name="SAPBEXHLevel1X 3 2 7 7 4" xfId="34636"/>
    <cellStyle name="SAPBEXHLevel1X 3 2 7 8" xfId="13295"/>
    <cellStyle name="SAPBEXHLevel1X 3 2 7 8 2" xfId="39715"/>
    <cellStyle name="SAPBEXHLevel1X 3 2 7 9" xfId="11230"/>
    <cellStyle name="SAPBEXHLevel1X 3 2 7 9 2" xfId="37651"/>
    <cellStyle name="SAPBEXHLevel1X 3 2 8" xfId="3249"/>
    <cellStyle name="SAPBEXHLevel1X 3 2 8 2" xfId="14039"/>
    <cellStyle name="SAPBEXHLevel1X 3 2 8 2 2" xfId="40459"/>
    <cellStyle name="SAPBEXHLevel1X 3 2 8 3" xfId="27218"/>
    <cellStyle name="SAPBEXHLevel1X 3 2 8 3 2" xfId="53632"/>
    <cellStyle name="SAPBEXHLevel1X 3 2 8 4" xfId="29919"/>
    <cellStyle name="SAPBEXHLevel1X 3 2 9" xfId="4315"/>
    <cellStyle name="SAPBEXHLevel1X 3 2 9 2" xfId="15094"/>
    <cellStyle name="SAPBEXHLevel1X 3 2 9 2 2" xfId="41514"/>
    <cellStyle name="SAPBEXHLevel1X 3 2 9 3" xfId="24946"/>
    <cellStyle name="SAPBEXHLevel1X 3 2 9 3 2" xfId="51360"/>
    <cellStyle name="SAPBEXHLevel1X 3 2 9 4" xfId="30985"/>
    <cellStyle name="SAPBEXHLevel1X 3 20" xfId="25723"/>
    <cellStyle name="SAPBEXHLevel1X 3 20 2" xfId="52137"/>
    <cellStyle name="SAPBEXHLevel1X 3 3" xfId="1227"/>
    <cellStyle name="SAPBEXHLevel1X 3 3 10" xfId="4669"/>
    <cellStyle name="SAPBEXHLevel1X 3 3 10 2" xfId="15447"/>
    <cellStyle name="SAPBEXHLevel1X 3 3 10 2 2" xfId="41867"/>
    <cellStyle name="SAPBEXHLevel1X 3 3 10 3" xfId="23204"/>
    <cellStyle name="SAPBEXHLevel1X 3 3 10 3 2" xfId="49618"/>
    <cellStyle name="SAPBEXHLevel1X 3 3 10 4" xfId="31339"/>
    <cellStyle name="SAPBEXHLevel1X 3 3 11" xfId="3757"/>
    <cellStyle name="SAPBEXHLevel1X 3 3 11 2" xfId="23726"/>
    <cellStyle name="SAPBEXHLevel1X 3 3 11 2 2" xfId="50140"/>
    <cellStyle name="SAPBEXHLevel1X 3 3 11 3" xfId="30427"/>
    <cellStyle name="SAPBEXHLevel1X 3 3 12" xfId="12404"/>
    <cellStyle name="SAPBEXHLevel1X 3 3 12 2" xfId="38825"/>
    <cellStyle name="SAPBEXHLevel1X 3 3 13" xfId="25212"/>
    <cellStyle name="SAPBEXHLevel1X 3 3 13 2" xfId="51626"/>
    <cellStyle name="SAPBEXHLevel1X 3 3 2" xfId="1541"/>
    <cellStyle name="SAPBEXHLevel1X 3 3 2 10" xfId="8433"/>
    <cellStyle name="SAPBEXHLevel1X 3 3 2 10 2" xfId="19093"/>
    <cellStyle name="SAPBEXHLevel1X 3 3 2 10 2 2" xfId="45507"/>
    <cellStyle name="SAPBEXHLevel1X 3 3 2 10 3" xfId="12459"/>
    <cellStyle name="SAPBEXHLevel1X 3 3 2 10 3 2" xfId="38880"/>
    <cellStyle name="SAPBEXHLevel1X 3 3 2 10 4" xfId="34929"/>
    <cellStyle name="SAPBEXHLevel1X 3 3 2 11" xfId="12001"/>
    <cellStyle name="SAPBEXHLevel1X 3 3 2 11 2" xfId="38422"/>
    <cellStyle name="SAPBEXHLevel1X 3 3 2 12" xfId="21815"/>
    <cellStyle name="SAPBEXHLevel1X 3 3 2 12 2" xfId="48229"/>
    <cellStyle name="SAPBEXHLevel1X 3 3 2 2" xfId="3535"/>
    <cellStyle name="SAPBEXHLevel1X 3 3 2 2 2" xfId="8989"/>
    <cellStyle name="SAPBEXHLevel1X 3 3 2 2 2 2" xfId="19649"/>
    <cellStyle name="SAPBEXHLevel1X 3 3 2 2 2 2 2" xfId="46063"/>
    <cellStyle name="SAPBEXHLevel1X 3 3 2 2 2 3" xfId="27891"/>
    <cellStyle name="SAPBEXHLevel1X 3 3 2 2 2 3 2" xfId="54305"/>
    <cellStyle name="SAPBEXHLevel1X 3 3 2 2 2 4" xfId="35485"/>
    <cellStyle name="SAPBEXHLevel1X 3 3 2 2 3" xfId="9497"/>
    <cellStyle name="SAPBEXHLevel1X 3 3 2 2 3 2" xfId="20157"/>
    <cellStyle name="SAPBEXHLevel1X 3 3 2 2 3 2 2" xfId="46571"/>
    <cellStyle name="SAPBEXHLevel1X 3 3 2 2 3 3" xfId="11823"/>
    <cellStyle name="SAPBEXHLevel1X 3 3 2 2 3 3 2" xfId="38244"/>
    <cellStyle name="SAPBEXHLevel1X 3 3 2 2 3 4" xfId="35993"/>
    <cellStyle name="SAPBEXHLevel1X 3 3 2 2 4" xfId="8746"/>
    <cellStyle name="SAPBEXHLevel1X 3 3 2 2 4 2" xfId="19406"/>
    <cellStyle name="SAPBEXHLevel1X 3 3 2 2 4 2 2" xfId="45820"/>
    <cellStyle name="SAPBEXHLevel1X 3 3 2 2 4 3" xfId="24535"/>
    <cellStyle name="SAPBEXHLevel1X 3 3 2 2 4 3 2" xfId="50949"/>
    <cellStyle name="SAPBEXHLevel1X 3 3 2 2 4 4" xfId="35242"/>
    <cellStyle name="SAPBEXHLevel1X 3 3 2 2 5" xfId="14320"/>
    <cellStyle name="SAPBEXHLevel1X 3 3 2 2 5 2" xfId="40740"/>
    <cellStyle name="SAPBEXHLevel1X 3 3 2 2 6" xfId="23206"/>
    <cellStyle name="SAPBEXHLevel1X 3 3 2 2 6 2" xfId="49620"/>
    <cellStyle name="SAPBEXHLevel1X 3 3 2 2 7" xfId="30205"/>
    <cellStyle name="SAPBEXHLevel1X 3 3 2 3" xfId="4139"/>
    <cellStyle name="SAPBEXHLevel1X 3 3 2 3 2" xfId="9347"/>
    <cellStyle name="SAPBEXHLevel1X 3 3 2 3 2 2" xfId="20007"/>
    <cellStyle name="SAPBEXHLevel1X 3 3 2 3 2 2 2" xfId="46421"/>
    <cellStyle name="SAPBEXHLevel1X 3 3 2 3 2 3" xfId="12715"/>
    <cellStyle name="SAPBEXHLevel1X 3 3 2 3 2 3 2" xfId="39136"/>
    <cellStyle name="SAPBEXHLevel1X 3 3 2 3 2 4" xfId="35843"/>
    <cellStyle name="SAPBEXHLevel1X 3 3 2 3 3" xfId="14921"/>
    <cellStyle name="SAPBEXHLevel1X 3 3 2 3 3 2" xfId="41341"/>
    <cellStyle name="SAPBEXHLevel1X 3 3 2 3 4" xfId="25187"/>
    <cellStyle name="SAPBEXHLevel1X 3 3 2 3 4 2" xfId="51601"/>
    <cellStyle name="SAPBEXHLevel1X 3 3 2 3 5" xfId="30809"/>
    <cellStyle name="SAPBEXHLevel1X 3 3 2 4" xfId="4456"/>
    <cellStyle name="SAPBEXHLevel1X 3 3 2 4 2" xfId="10045"/>
    <cellStyle name="SAPBEXHLevel1X 3 3 2 4 2 2" xfId="20705"/>
    <cellStyle name="SAPBEXHLevel1X 3 3 2 4 2 2 2" xfId="47119"/>
    <cellStyle name="SAPBEXHLevel1X 3 3 2 4 2 3" xfId="12815"/>
    <cellStyle name="SAPBEXHLevel1X 3 3 2 4 2 3 2" xfId="39236"/>
    <cellStyle name="SAPBEXHLevel1X 3 3 2 4 2 4" xfId="36541"/>
    <cellStyle name="SAPBEXHLevel1X 3 3 2 4 3" xfId="15234"/>
    <cellStyle name="SAPBEXHLevel1X 3 3 2 4 3 2" xfId="41654"/>
    <cellStyle name="SAPBEXHLevel1X 3 3 2 4 4" xfId="23924"/>
    <cellStyle name="SAPBEXHLevel1X 3 3 2 4 4 2" xfId="50338"/>
    <cellStyle name="SAPBEXHLevel1X 3 3 2 4 5" xfId="31126"/>
    <cellStyle name="SAPBEXHLevel1X 3 3 2 5" xfId="3727"/>
    <cellStyle name="SAPBEXHLevel1X 3 3 2 5 2" xfId="14511"/>
    <cellStyle name="SAPBEXHLevel1X 3 3 2 5 2 2" xfId="40931"/>
    <cellStyle name="SAPBEXHLevel1X 3 3 2 5 3" xfId="21864"/>
    <cellStyle name="SAPBEXHLevel1X 3 3 2 5 3 2" xfId="48278"/>
    <cellStyle name="SAPBEXHLevel1X 3 3 2 5 4" xfId="30397"/>
    <cellStyle name="SAPBEXHLevel1X 3 3 2 6" xfId="6229"/>
    <cellStyle name="SAPBEXHLevel1X 3 3 2 6 2" xfId="16970"/>
    <cellStyle name="SAPBEXHLevel1X 3 3 2 6 2 2" xfId="43388"/>
    <cellStyle name="SAPBEXHLevel1X 3 3 2 6 3" xfId="22315"/>
    <cellStyle name="SAPBEXHLevel1X 3 3 2 6 3 2" xfId="48729"/>
    <cellStyle name="SAPBEXHLevel1X 3 3 2 6 4" xfId="32899"/>
    <cellStyle name="SAPBEXHLevel1X 3 3 2 7" xfId="3756"/>
    <cellStyle name="SAPBEXHLevel1X 3 3 2 7 2" xfId="27199"/>
    <cellStyle name="SAPBEXHLevel1X 3 3 2 7 2 2" xfId="53613"/>
    <cellStyle name="SAPBEXHLevel1X 3 3 2 7 3" xfId="30426"/>
    <cellStyle name="SAPBEXHLevel1X 3 3 2 8" xfId="3145"/>
    <cellStyle name="SAPBEXHLevel1X 3 3 2 8 2" xfId="13936"/>
    <cellStyle name="SAPBEXHLevel1X 3 3 2 8 2 2" xfId="40356"/>
    <cellStyle name="SAPBEXHLevel1X 3 3 2 8 3" xfId="22682"/>
    <cellStyle name="SAPBEXHLevel1X 3 3 2 8 3 2" xfId="49096"/>
    <cellStyle name="SAPBEXHLevel1X 3 3 2 8 4" xfId="29815"/>
    <cellStyle name="SAPBEXHLevel1X 3 3 2 9" xfId="7203"/>
    <cellStyle name="SAPBEXHLevel1X 3 3 2 9 2" xfId="17870"/>
    <cellStyle name="SAPBEXHLevel1X 3 3 2 9 2 2" xfId="44287"/>
    <cellStyle name="SAPBEXHLevel1X 3 3 2 9 3" xfId="27587"/>
    <cellStyle name="SAPBEXHLevel1X 3 3 2 9 3 2" xfId="54001"/>
    <cellStyle name="SAPBEXHLevel1X 3 3 2 9 4" xfId="33873"/>
    <cellStyle name="SAPBEXHLevel1X 3 3 3" xfId="1654"/>
    <cellStyle name="SAPBEXHLevel1X 3 3 3 10" xfId="8477"/>
    <cellStyle name="SAPBEXHLevel1X 3 3 3 10 2" xfId="19137"/>
    <cellStyle name="SAPBEXHLevel1X 3 3 3 10 2 2" xfId="45551"/>
    <cellStyle name="SAPBEXHLevel1X 3 3 3 10 3" xfId="12948"/>
    <cellStyle name="SAPBEXHLevel1X 3 3 3 10 3 2" xfId="39369"/>
    <cellStyle name="SAPBEXHLevel1X 3 3 3 10 4" xfId="34973"/>
    <cellStyle name="SAPBEXHLevel1X 3 3 3 11" xfId="11912"/>
    <cellStyle name="SAPBEXHLevel1X 3 3 3 11 2" xfId="38333"/>
    <cellStyle name="SAPBEXHLevel1X 3 3 3 12" xfId="27908"/>
    <cellStyle name="SAPBEXHLevel1X 3 3 3 12 2" xfId="54322"/>
    <cellStyle name="SAPBEXHLevel1X 3 3 3 2" xfId="3647"/>
    <cellStyle name="SAPBEXHLevel1X 3 3 3 2 2" xfId="8942"/>
    <cellStyle name="SAPBEXHLevel1X 3 3 3 2 2 2" xfId="19602"/>
    <cellStyle name="SAPBEXHLevel1X 3 3 3 2 2 2 2" xfId="46016"/>
    <cellStyle name="SAPBEXHLevel1X 3 3 3 2 2 3" xfId="12484"/>
    <cellStyle name="SAPBEXHLevel1X 3 3 3 2 2 3 2" xfId="38905"/>
    <cellStyle name="SAPBEXHLevel1X 3 3 3 2 2 4" xfId="35438"/>
    <cellStyle name="SAPBEXHLevel1X 3 3 3 2 3" xfId="9912"/>
    <cellStyle name="SAPBEXHLevel1X 3 3 3 2 3 2" xfId="20572"/>
    <cellStyle name="SAPBEXHLevel1X 3 3 3 2 3 2 2" xfId="46986"/>
    <cellStyle name="SAPBEXHLevel1X 3 3 3 2 3 3" xfId="27130"/>
    <cellStyle name="SAPBEXHLevel1X 3 3 3 2 3 3 2" xfId="53544"/>
    <cellStyle name="SAPBEXHLevel1X 3 3 3 2 3 4" xfId="36408"/>
    <cellStyle name="SAPBEXHLevel1X 3 3 3 2 4" xfId="8793"/>
    <cellStyle name="SAPBEXHLevel1X 3 3 3 2 4 2" xfId="19453"/>
    <cellStyle name="SAPBEXHLevel1X 3 3 3 2 4 2 2" xfId="45867"/>
    <cellStyle name="SAPBEXHLevel1X 3 3 3 2 4 3" xfId="22366"/>
    <cellStyle name="SAPBEXHLevel1X 3 3 3 2 4 3 2" xfId="48780"/>
    <cellStyle name="SAPBEXHLevel1X 3 3 3 2 4 4" xfId="35289"/>
    <cellStyle name="SAPBEXHLevel1X 3 3 3 2 5" xfId="14432"/>
    <cellStyle name="SAPBEXHLevel1X 3 3 3 2 5 2" xfId="40852"/>
    <cellStyle name="SAPBEXHLevel1X 3 3 3 2 6" xfId="27309"/>
    <cellStyle name="SAPBEXHLevel1X 3 3 3 2 6 2" xfId="53723"/>
    <cellStyle name="SAPBEXHLevel1X 3 3 3 2 7" xfId="30317"/>
    <cellStyle name="SAPBEXHLevel1X 3 3 3 3" xfId="2686"/>
    <cellStyle name="SAPBEXHLevel1X 3 3 3 3 2" xfId="9300"/>
    <cellStyle name="SAPBEXHLevel1X 3 3 3 3 2 2" xfId="19960"/>
    <cellStyle name="SAPBEXHLevel1X 3 3 3 3 2 2 2" xfId="46374"/>
    <cellStyle name="SAPBEXHLevel1X 3 3 3 3 2 3" xfId="27871"/>
    <cellStyle name="SAPBEXHLevel1X 3 3 3 3 2 3 2" xfId="54285"/>
    <cellStyle name="SAPBEXHLevel1X 3 3 3 3 2 4" xfId="35796"/>
    <cellStyle name="SAPBEXHLevel1X 3 3 3 3 3" xfId="13478"/>
    <cellStyle name="SAPBEXHLevel1X 3 3 3 3 3 2" xfId="39898"/>
    <cellStyle name="SAPBEXHLevel1X 3 3 3 3 4" xfId="22238"/>
    <cellStyle name="SAPBEXHLevel1X 3 3 3 3 4 2" xfId="48652"/>
    <cellStyle name="SAPBEXHLevel1X 3 3 3 3 5" xfId="29356"/>
    <cellStyle name="SAPBEXHLevel1X 3 3 3 4" xfId="3083"/>
    <cellStyle name="SAPBEXHLevel1X 3 3 3 4 2" xfId="10461"/>
    <cellStyle name="SAPBEXHLevel1X 3 3 3 4 2 2" xfId="21121"/>
    <cellStyle name="SAPBEXHLevel1X 3 3 3 4 2 2 2" xfId="47535"/>
    <cellStyle name="SAPBEXHLevel1X 3 3 3 4 2 3" xfId="28385"/>
    <cellStyle name="SAPBEXHLevel1X 3 3 3 4 2 3 2" xfId="54799"/>
    <cellStyle name="SAPBEXHLevel1X 3 3 3 4 2 4" xfId="36957"/>
    <cellStyle name="SAPBEXHLevel1X 3 3 3 4 3" xfId="13875"/>
    <cellStyle name="SAPBEXHLevel1X 3 3 3 4 3 2" xfId="40295"/>
    <cellStyle name="SAPBEXHLevel1X 3 3 3 4 4" xfId="27663"/>
    <cellStyle name="SAPBEXHLevel1X 3 3 3 4 4 2" xfId="54077"/>
    <cellStyle name="SAPBEXHLevel1X 3 3 3 4 5" xfId="29753"/>
    <cellStyle name="SAPBEXHLevel1X 3 3 3 5" xfId="5450"/>
    <cellStyle name="SAPBEXHLevel1X 3 3 3 5 2" xfId="16223"/>
    <cellStyle name="SAPBEXHLevel1X 3 3 3 5 2 2" xfId="42642"/>
    <cellStyle name="SAPBEXHLevel1X 3 3 3 5 3" xfId="28071"/>
    <cellStyle name="SAPBEXHLevel1X 3 3 3 5 3 2" xfId="54485"/>
    <cellStyle name="SAPBEXHLevel1X 3 3 3 5 4" xfId="32120"/>
    <cellStyle name="SAPBEXHLevel1X 3 3 3 6" xfId="5529"/>
    <cellStyle name="SAPBEXHLevel1X 3 3 3 6 2" xfId="16300"/>
    <cellStyle name="SAPBEXHLevel1X 3 3 3 6 2 2" xfId="42719"/>
    <cellStyle name="SAPBEXHLevel1X 3 3 3 6 3" xfId="27710"/>
    <cellStyle name="SAPBEXHLevel1X 3 3 3 6 3 2" xfId="54124"/>
    <cellStyle name="SAPBEXHLevel1X 3 3 3 6 4" xfId="32199"/>
    <cellStyle name="SAPBEXHLevel1X 3 3 3 7" xfId="6142"/>
    <cellStyle name="SAPBEXHLevel1X 3 3 3 7 2" xfId="23583"/>
    <cellStyle name="SAPBEXHLevel1X 3 3 3 7 2 2" xfId="49997"/>
    <cellStyle name="SAPBEXHLevel1X 3 3 3 7 3" xfId="32812"/>
    <cellStyle name="SAPBEXHLevel1X 3 3 3 8" xfId="4453"/>
    <cellStyle name="SAPBEXHLevel1X 3 3 3 8 2" xfId="15231"/>
    <cellStyle name="SAPBEXHLevel1X 3 3 3 8 2 2" xfId="41651"/>
    <cellStyle name="SAPBEXHLevel1X 3 3 3 8 3" xfId="25051"/>
    <cellStyle name="SAPBEXHLevel1X 3 3 3 8 3 2" xfId="51465"/>
    <cellStyle name="SAPBEXHLevel1X 3 3 3 8 4" xfId="31123"/>
    <cellStyle name="SAPBEXHLevel1X 3 3 3 9" xfId="3773"/>
    <cellStyle name="SAPBEXHLevel1X 3 3 3 9 2" xfId="14556"/>
    <cellStyle name="SAPBEXHLevel1X 3 3 3 9 2 2" xfId="40976"/>
    <cellStyle name="SAPBEXHLevel1X 3 3 3 9 3" xfId="22764"/>
    <cellStyle name="SAPBEXHLevel1X 3 3 3 9 3 2" xfId="49178"/>
    <cellStyle name="SAPBEXHLevel1X 3 3 3 9 4" xfId="30443"/>
    <cellStyle name="SAPBEXHLevel1X 3 3 4" xfId="1913"/>
    <cellStyle name="SAPBEXHLevel1X 3 3 4 10" xfId="8560"/>
    <cellStyle name="SAPBEXHLevel1X 3 3 4 10 2" xfId="19220"/>
    <cellStyle name="SAPBEXHLevel1X 3 3 4 10 2 2" xfId="45634"/>
    <cellStyle name="SAPBEXHLevel1X 3 3 4 10 3" xfId="17663"/>
    <cellStyle name="SAPBEXHLevel1X 3 3 4 10 3 2" xfId="44080"/>
    <cellStyle name="SAPBEXHLevel1X 3 3 4 10 4" xfId="35056"/>
    <cellStyle name="SAPBEXHLevel1X 3 3 4 11" xfId="11667"/>
    <cellStyle name="SAPBEXHLevel1X 3 3 4 11 2" xfId="38088"/>
    <cellStyle name="SAPBEXHLevel1X 3 3 4 12" xfId="26526"/>
    <cellStyle name="SAPBEXHLevel1X 3 3 4 12 2" xfId="52940"/>
    <cellStyle name="SAPBEXHLevel1X 3 3 4 2" xfId="3890"/>
    <cellStyle name="SAPBEXHLevel1X 3 3 4 2 2" xfId="9177"/>
    <cellStyle name="SAPBEXHLevel1X 3 3 4 2 2 2" xfId="19837"/>
    <cellStyle name="SAPBEXHLevel1X 3 3 4 2 2 2 2" xfId="46251"/>
    <cellStyle name="SAPBEXHLevel1X 3 3 4 2 2 3" xfId="27880"/>
    <cellStyle name="SAPBEXHLevel1X 3 3 4 2 2 3 2" xfId="54294"/>
    <cellStyle name="SAPBEXHLevel1X 3 3 4 2 2 4" xfId="35673"/>
    <cellStyle name="SAPBEXHLevel1X 3 3 4 2 3" xfId="14673"/>
    <cellStyle name="SAPBEXHLevel1X 3 3 4 2 3 2" xfId="41093"/>
    <cellStyle name="SAPBEXHLevel1X 3 3 4 2 4" xfId="26676"/>
    <cellStyle name="SAPBEXHLevel1X 3 3 4 2 4 2" xfId="53090"/>
    <cellStyle name="SAPBEXHLevel1X 3 3 4 2 5" xfId="30560"/>
    <cellStyle name="SAPBEXHLevel1X 3 3 4 3" xfId="4617"/>
    <cellStyle name="SAPBEXHLevel1X 3 3 4 3 2" xfId="10425"/>
    <cellStyle name="SAPBEXHLevel1X 3 3 4 3 2 2" xfId="21085"/>
    <cellStyle name="SAPBEXHLevel1X 3 3 4 3 2 2 2" xfId="47499"/>
    <cellStyle name="SAPBEXHLevel1X 3 3 4 3 2 3" xfId="28349"/>
    <cellStyle name="SAPBEXHLevel1X 3 3 4 3 2 3 2" xfId="54763"/>
    <cellStyle name="SAPBEXHLevel1X 3 3 4 3 2 4" xfId="36921"/>
    <cellStyle name="SAPBEXHLevel1X 3 3 4 3 3" xfId="15395"/>
    <cellStyle name="SAPBEXHLevel1X 3 3 4 3 3 2" xfId="41815"/>
    <cellStyle name="SAPBEXHLevel1X 3 3 4 3 4" xfId="23227"/>
    <cellStyle name="SAPBEXHLevel1X 3 3 4 3 4 2" xfId="49641"/>
    <cellStyle name="SAPBEXHLevel1X 3 3 4 3 5" xfId="31287"/>
    <cellStyle name="SAPBEXHLevel1X 3 3 4 4" xfId="3920"/>
    <cellStyle name="SAPBEXHLevel1X 3 3 4 4 2" xfId="14703"/>
    <cellStyle name="SAPBEXHLevel1X 3 3 4 4 2 2" xfId="41123"/>
    <cellStyle name="SAPBEXHLevel1X 3 3 4 4 3" xfId="21874"/>
    <cellStyle name="SAPBEXHLevel1X 3 3 4 4 3 2" xfId="48288"/>
    <cellStyle name="SAPBEXHLevel1X 3 3 4 4 4" xfId="30590"/>
    <cellStyle name="SAPBEXHLevel1X 3 3 4 5" xfId="5811"/>
    <cellStyle name="SAPBEXHLevel1X 3 3 4 5 2" xfId="16570"/>
    <cellStyle name="SAPBEXHLevel1X 3 3 4 5 2 2" xfId="42988"/>
    <cellStyle name="SAPBEXHLevel1X 3 3 4 5 3" xfId="22699"/>
    <cellStyle name="SAPBEXHLevel1X 3 3 4 5 3 2" xfId="49113"/>
    <cellStyle name="SAPBEXHLevel1X 3 3 4 5 4" xfId="32481"/>
    <cellStyle name="SAPBEXHLevel1X 3 3 4 6" xfId="6414"/>
    <cellStyle name="SAPBEXHLevel1X 3 3 4 6 2" xfId="17150"/>
    <cellStyle name="SAPBEXHLevel1X 3 3 4 6 2 2" xfId="43568"/>
    <cellStyle name="SAPBEXHLevel1X 3 3 4 6 3" xfId="22314"/>
    <cellStyle name="SAPBEXHLevel1X 3 3 4 6 3 2" xfId="48728"/>
    <cellStyle name="SAPBEXHLevel1X 3 3 4 6 4" xfId="33084"/>
    <cellStyle name="SAPBEXHLevel1X 3 3 4 7" xfId="7029"/>
    <cellStyle name="SAPBEXHLevel1X 3 3 4 7 2" xfId="23808"/>
    <cellStyle name="SAPBEXHLevel1X 3 3 4 7 2 2" xfId="50222"/>
    <cellStyle name="SAPBEXHLevel1X 3 3 4 7 3" xfId="33699"/>
    <cellStyle name="SAPBEXHLevel1X 3 3 4 8" xfId="7576"/>
    <cellStyle name="SAPBEXHLevel1X 3 3 4 8 2" xfId="18243"/>
    <cellStyle name="SAPBEXHLevel1X 3 3 4 8 2 2" xfId="44659"/>
    <cellStyle name="SAPBEXHLevel1X 3 3 4 8 3" xfId="26236"/>
    <cellStyle name="SAPBEXHLevel1X 3 3 4 8 3 2" xfId="52650"/>
    <cellStyle name="SAPBEXHLevel1X 3 3 4 8 4" xfId="34246"/>
    <cellStyle name="SAPBEXHLevel1X 3 3 4 9" xfId="5716"/>
    <cellStyle name="SAPBEXHLevel1X 3 3 4 9 2" xfId="16478"/>
    <cellStyle name="SAPBEXHLevel1X 3 3 4 9 2 2" xfId="42896"/>
    <cellStyle name="SAPBEXHLevel1X 3 3 4 9 3" xfId="27581"/>
    <cellStyle name="SAPBEXHLevel1X 3 3 4 9 3 2" xfId="53995"/>
    <cellStyle name="SAPBEXHLevel1X 3 3 4 9 4" xfId="32386"/>
    <cellStyle name="SAPBEXHLevel1X 3 3 5" xfId="2099"/>
    <cellStyle name="SAPBEXHLevel1X 3 3 5 10" xfId="8864"/>
    <cellStyle name="SAPBEXHLevel1X 3 3 5 10 2" xfId="19524"/>
    <cellStyle name="SAPBEXHLevel1X 3 3 5 10 2 2" xfId="45938"/>
    <cellStyle name="SAPBEXHLevel1X 3 3 5 10 3" xfId="22308"/>
    <cellStyle name="SAPBEXHLevel1X 3 3 5 10 3 2" xfId="48722"/>
    <cellStyle name="SAPBEXHLevel1X 3 3 5 10 4" xfId="35360"/>
    <cellStyle name="SAPBEXHLevel1X 3 3 5 11" xfId="11501"/>
    <cellStyle name="SAPBEXHLevel1X 3 3 5 11 2" xfId="37922"/>
    <cellStyle name="SAPBEXHLevel1X 3 3 5 12" xfId="24439"/>
    <cellStyle name="SAPBEXHLevel1X 3 3 5 12 2" xfId="50853"/>
    <cellStyle name="SAPBEXHLevel1X 3 3 5 2" xfId="4064"/>
    <cellStyle name="SAPBEXHLevel1X 3 3 5 2 2" xfId="9846"/>
    <cellStyle name="SAPBEXHLevel1X 3 3 5 2 2 2" xfId="20506"/>
    <cellStyle name="SAPBEXHLevel1X 3 3 5 2 2 2 2" xfId="46920"/>
    <cellStyle name="SAPBEXHLevel1X 3 3 5 2 2 3" xfId="12813"/>
    <cellStyle name="SAPBEXHLevel1X 3 3 5 2 2 3 2" xfId="39234"/>
    <cellStyle name="SAPBEXHLevel1X 3 3 5 2 2 4" xfId="36342"/>
    <cellStyle name="SAPBEXHLevel1X 3 3 5 2 3" xfId="14846"/>
    <cellStyle name="SAPBEXHLevel1X 3 3 5 2 3 2" xfId="41266"/>
    <cellStyle name="SAPBEXHLevel1X 3 3 5 2 4" xfId="27930"/>
    <cellStyle name="SAPBEXHLevel1X 3 3 5 2 4 2" xfId="54344"/>
    <cellStyle name="SAPBEXHLevel1X 3 3 5 2 5" xfId="30734"/>
    <cellStyle name="SAPBEXHLevel1X 3 3 5 3" xfId="4792"/>
    <cellStyle name="SAPBEXHLevel1X 3 3 5 3 2" xfId="9924"/>
    <cellStyle name="SAPBEXHLevel1X 3 3 5 3 2 2" xfId="20584"/>
    <cellStyle name="SAPBEXHLevel1X 3 3 5 3 2 2 2" xfId="46998"/>
    <cellStyle name="SAPBEXHLevel1X 3 3 5 3 2 3" xfId="21894"/>
    <cellStyle name="SAPBEXHLevel1X 3 3 5 3 2 3 2" xfId="48308"/>
    <cellStyle name="SAPBEXHLevel1X 3 3 5 3 2 4" xfId="36420"/>
    <cellStyle name="SAPBEXHLevel1X 3 3 5 3 3" xfId="15569"/>
    <cellStyle name="SAPBEXHLevel1X 3 3 5 3 3 2" xfId="41989"/>
    <cellStyle name="SAPBEXHLevel1X 3 3 5 3 4" xfId="25661"/>
    <cellStyle name="SAPBEXHLevel1X 3 3 5 3 4 2" xfId="52075"/>
    <cellStyle name="SAPBEXHLevel1X 3 3 5 3 5" xfId="31462"/>
    <cellStyle name="SAPBEXHLevel1X 3 3 5 4" xfId="5372"/>
    <cellStyle name="SAPBEXHLevel1X 3 3 5 4 2" xfId="16145"/>
    <cellStyle name="SAPBEXHLevel1X 3 3 5 4 2 2" xfId="42564"/>
    <cellStyle name="SAPBEXHLevel1X 3 3 5 4 3" xfId="27545"/>
    <cellStyle name="SAPBEXHLevel1X 3 3 5 4 3 2" xfId="53959"/>
    <cellStyle name="SAPBEXHLevel1X 3 3 5 4 4" xfId="32042"/>
    <cellStyle name="SAPBEXHLevel1X 3 3 5 5" xfId="5979"/>
    <cellStyle name="SAPBEXHLevel1X 3 3 5 5 2" xfId="16731"/>
    <cellStyle name="SAPBEXHLevel1X 3 3 5 5 2 2" xfId="43149"/>
    <cellStyle name="SAPBEXHLevel1X 3 3 5 5 3" xfId="28075"/>
    <cellStyle name="SAPBEXHLevel1X 3 3 5 5 3 2" xfId="54489"/>
    <cellStyle name="SAPBEXHLevel1X 3 3 5 5 4" xfId="32649"/>
    <cellStyle name="SAPBEXHLevel1X 3 3 5 6" xfId="6579"/>
    <cellStyle name="SAPBEXHLevel1X 3 3 5 6 2" xfId="17304"/>
    <cellStyle name="SAPBEXHLevel1X 3 3 5 6 2 2" xfId="43722"/>
    <cellStyle name="SAPBEXHLevel1X 3 3 5 6 3" xfId="23552"/>
    <cellStyle name="SAPBEXHLevel1X 3 3 5 6 3 2" xfId="49966"/>
    <cellStyle name="SAPBEXHLevel1X 3 3 5 6 4" xfId="33249"/>
    <cellStyle name="SAPBEXHLevel1X 3 3 5 7" xfId="7151"/>
    <cellStyle name="SAPBEXHLevel1X 3 3 5 7 2" xfId="27067"/>
    <cellStyle name="SAPBEXHLevel1X 3 3 5 7 2 2" xfId="53481"/>
    <cellStyle name="SAPBEXHLevel1X 3 3 5 7 3" xfId="33821"/>
    <cellStyle name="SAPBEXHLevel1X 3 3 5 8" xfId="7710"/>
    <cellStyle name="SAPBEXHLevel1X 3 3 5 8 2" xfId="18377"/>
    <cellStyle name="SAPBEXHLevel1X 3 3 5 8 2 2" xfId="44793"/>
    <cellStyle name="SAPBEXHLevel1X 3 3 5 8 3" xfId="24991"/>
    <cellStyle name="SAPBEXHLevel1X 3 3 5 8 3 2" xfId="51405"/>
    <cellStyle name="SAPBEXHLevel1X 3 3 5 8 4" xfId="34380"/>
    <cellStyle name="SAPBEXHLevel1X 3 3 5 9" xfId="7862"/>
    <cellStyle name="SAPBEXHLevel1X 3 3 5 9 2" xfId="18529"/>
    <cellStyle name="SAPBEXHLevel1X 3 3 5 9 2 2" xfId="44944"/>
    <cellStyle name="SAPBEXHLevel1X 3 3 5 9 3" xfId="26830"/>
    <cellStyle name="SAPBEXHLevel1X 3 3 5 9 3 2" xfId="53244"/>
    <cellStyle name="SAPBEXHLevel1X 3 3 5 9 4" xfId="34532"/>
    <cellStyle name="SAPBEXHLevel1X 3 3 6" xfId="1840"/>
    <cellStyle name="SAPBEXHLevel1X 3 3 6 10" xfId="9550"/>
    <cellStyle name="SAPBEXHLevel1X 3 3 6 10 2" xfId="20210"/>
    <cellStyle name="SAPBEXHLevel1X 3 3 6 10 2 2" xfId="46624"/>
    <cellStyle name="SAPBEXHLevel1X 3 3 6 10 3" xfId="11828"/>
    <cellStyle name="SAPBEXHLevel1X 3 3 6 10 3 2" xfId="38249"/>
    <cellStyle name="SAPBEXHLevel1X 3 3 6 10 4" xfId="36046"/>
    <cellStyle name="SAPBEXHLevel1X 3 3 6 11" xfId="11740"/>
    <cellStyle name="SAPBEXHLevel1X 3 3 6 11 2" xfId="38161"/>
    <cellStyle name="SAPBEXHLevel1X 3 3 6 12" xfId="24573"/>
    <cellStyle name="SAPBEXHLevel1X 3 3 6 12 2" xfId="50987"/>
    <cellStyle name="SAPBEXHLevel1X 3 3 6 2" xfId="3817"/>
    <cellStyle name="SAPBEXHLevel1X 3 3 6 2 2" xfId="10687"/>
    <cellStyle name="SAPBEXHLevel1X 3 3 6 2 2 2" xfId="21332"/>
    <cellStyle name="SAPBEXHLevel1X 3 3 6 2 2 2 2" xfId="47746"/>
    <cellStyle name="SAPBEXHLevel1X 3 3 6 2 2 3" xfId="28430"/>
    <cellStyle name="SAPBEXHLevel1X 3 3 6 2 2 3 2" xfId="54844"/>
    <cellStyle name="SAPBEXHLevel1X 3 3 6 2 2 4" xfId="37111"/>
    <cellStyle name="SAPBEXHLevel1X 3 3 6 2 3" xfId="14600"/>
    <cellStyle name="SAPBEXHLevel1X 3 3 6 2 3 2" xfId="41020"/>
    <cellStyle name="SAPBEXHLevel1X 3 3 6 2 4" xfId="21880"/>
    <cellStyle name="SAPBEXHLevel1X 3 3 6 2 4 2" xfId="48294"/>
    <cellStyle name="SAPBEXHLevel1X 3 3 6 2 5" xfId="30487"/>
    <cellStyle name="SAPBEXHLevel1X 3 3 6 3" xfId="4544"/>
    <cellStyle name="SAPBEXHLevel1X 3 3 6 3 2" xfId="15322"/>
    <cellStyle name="SAPBEXHLevel1X 3 3 6 3 2 2" xfId="41742"/>
    <cellStyle name="SAPBEXHLevel1X 3 3 6 3 3" xfId="24135"/>
    <cellStyle name="SAPBEXHLevel1X 3 3 6 3 3 2" xfId="50549"/>
    <cellStyle name="SAPBEXHLevel1X 3 3 6 3 4" xfId="31214"/>
    <cellStyle name="SAPBEXHLevel1X 3 3 6 4" xfId="3339"/>
    <cellStyle name="SAPBEXHLevel1X 3 3 6 4 2" xfId="14126"/>
    <cellStyle name="SAPBEXHLevel1X 3 3 6 4 2 2" xfId="40546"/>
    <cellStyle name="SAPBEXHLevel1X 3 3 6 4 3" xfId="23151"/>
    <cellStyle name="SAPBEXHLevel1X 3 3 6 4 3 2" xfId="49565"/>
    <cellStyle name="SAPBEXHLevel1X 3 3 6 4 4" xfId="30009"/>
    <cellStyle name="SAPBEXHLevel1X 3 3 6 5" xfId="3745"/>
    <cellStyle name="SAPBEXHLevel1X 3 3 6 5 2" xfId="14528"/>
    <cellStyle name="SAPBEXHLevel1X 3 3 6 5 2 2" xfId="40948"/>
    <cellStyle name="SAPBEXHLevel1X 3 3 6 5 3" xfId="21834"/>
    <cellStyle name="SAPBEXHLevel1X 3 3 6 5 3 2" xfId="48248"/>
    <cellStyle name="SAPBEXHLevel1X 3 3 6 5 4" xfId="30415"/>
    <cellStyle name="SAPBEXHLevel1X 3 3 6 6" xfId="6033"/>
    <cellStyle name="SAPBEXHLevel1X 3 3 6 6 2" xfId="16784"/>
    <cellStyle name="SAPBEXHLevel1X 3 3 6 6 2 2" xfId="43202"/>
    <cellStyle name="SAPBEXHLevel1X 3 3 6 6 3" xfId="25078"/>
    <cellStyle name="SAPBEXHLevel1X 3 3 6 6 3 2" xfId="51492"/>
    <cellStyle name="SAPBEXHLevel1X 3 3 6 6 4" xfId="32703"/>
    <cellStyle name="SAPBEXHLevel1X 3 3 6 7" xfId="6956"/>
    <cellStyle name="SAPBEXHLevel1X 3 3 6 7 2" xfId="24960"/>
    <cellStyle name="SAPBEXHLevel1X 3 3 6 7 2 2" xfId="51374"/>
    <cellStyle name="SAPBEXHLevel1X 3 3 6 7 3" xfId="33626"/>
    <cellStyle name="SAPBEXHLevel1X 3 3 6 8" xfId="7503"/>
    <cellStyle name="SAPBEXHLevel1X 3 3 6 8 2" xfId="18170"/>
    <cellStyle name="SAPBEXHLevel1X 3 3 6 8 2 2" xfId="44586"/>
    <cellStyle name="SAPBEXHLevel1X 3 3 6 8 3" xfId="24789"/>
    <cellStyle name="SAPBEXHLevel1X 3 3 6 8 3 2" xfId="51203"/>
    <cellStyle name="SAPBEXHLevel1X 3 3 6 8 4" xfId="34173"/>
    <cellStyle name="SAPBEXHLevel1X 3 3 6 9" xfId="7762"/>
    <cellStyle name="SAPBEXHLevel1X 3 3 6 9 2" xfId="18429"/>
    <cellStyle name="SAPBEXHLevel1X 3 3 6 9 2 2" xfId="44845"/>
    <cellStyle name="SAPBEXHLevel1X 3 3 6 9 3" xfId="25345"/>
    <cellStyle name="SAPBEXHLevel1X 3 3 6 9 3 2" xfId="51759"/>
    <cellStyle name="SAPBEXHLevel1X 3 3 6 9 4" xfId="34432"/>
    <cellStyle name="SAPBEXHLevel1X 3 3 7" xfId="2500"/>
    <cellStyle name="SAPBEXHLevel1X 3 3 7 10" xfId="24049"/>
    <cellStyle name="SAPBEXHLevel1X 3 3 7 10 2" xfId="50463"/>
    <cellStyle name="SAPBEXHLevel1X 3 3 7 2" xfId="4395"/>
    <cellStyle name="SAPBEXHLevel1X 3 3 7 2 2" xfId="15173"/>
    <cellStyle name="SAPBEXHLevel1X 3 3 7 2 2 2" xfId="41593"/>
    <cellStyle name="SAPBEXHLevel1X 3 3 7 2 3" xfId="25138"/>
    <cellStyle name="SAPBEXHLevel1X 3 3 7 2 3 2" xfId="51552"/>
    <cellStyle name="SAPBEXHLevel1X 3 3 7 2 4" xfId="31065"/>
    <cellStyle name="SAPBEXHLevel1X 3 3 7 3" xfId="5128"/>
    <cellStyle name="SAPBEXHLevel1X 3 3 7 3 2" xfId="15905"/>
    <cellStyle name="SAPBEXHLevel1X 3 3 7 3 2 2" xfId="42324"/>
    <cellStyle name="SAPBEXHLevel1X 3 3 7 3 3" xfId="23047"/>
    <cellStyle name="SAPBEXHLevel1X 3 3 7 3 3 2" xfId="49461"/>
    <cellStyle name="SAPBEXHLevel1X 3 3 7 3 4" xfId="31798"/>
    <cellStyle name="SAPBEXHLevel1X 3 3 7 4" xfId="6310"/>
    <cellStyle name="SAPBEXHLevel1X 3 3 7 4 2" xfId="17049"/>
    <cellStyle name="SAPBEXHLevel1X 3 3 7 4 2 2" xfId="43467"/>
    <cellStyle name="SAPBEXHLevel1X 3 3 7 4 3" xfId="24259"/>
    <cellStyle name="SAPBEXHLevel1X 3 3 7 4 3 2" xfId="50673"/>
    <cellStyle name="SAPBEXHLevel1X 3 3 7 4 4" xfId="32980"/>
    <cellStyle name="SAPBEXHLevel1X 3 3 7 5" xfId="6886"/>
    <cellStyle name="SAPBEXHLevel1X 3 3 7 5 2" xfId="17591"/>
    <cellStyle name="SAPBEXHLevel1X 3 3 7 5 2 2" xfId="44008"/>
    <cellStyle name="SAPBEXHLevel1X 3 3 7 5 3" xfId="24262"/>
    <cellStyle name="SAPBEXHLevel1X 3 3 7 5 3 2" xfId="50676"/>
    <cellStyle name="SAPBEXHLevel1X 3 3 7 5 4" xfId="33556"/>
    <cellStyle name="SAPBEXHLevel1X 3 3 7 6" xfId="7410"/>
    <cellStyle name="SAPBEXHLevel1X 3 3 7 6 2" xfId="18077"/>
    <cellStyle name="SAPBEXHLevel1X 3 3 7 6 2 2" xfId="44493"/>
    <cellStyle name="SAPBEXHLevel1X 3 3 7 6 3" xfId="23675"/>
    <cellStyle name="SAPBEXHLevel1X 3 3 7 6 3 2" xfId="50089"/>
    <cellStyle name="SAPBEXHLevel1X 3 3 7 6 4" xfId="34080"/>
    <cellStyle name="SAPBEXHLevel1X 3 3 7 7" xfId="8033"/>
    <cellStyle name="SAPBEXHLevel1X 3 3 7 7 2" xfId="18700"/>
    <cellStyle name="SAPBEXHLevel1X 3 3 7 7 2 2" xfId="45114"/>
    <cellStyle name="SAPBEXHLevel1X 3 3 7 7 3" xfId="17365"/>
    <cellStyle name="SAPBEXHLevel1X 3 3 7 7 3 2" xfId="43783"/>
    <cellStyle name="SAPBEXHLevel1X 3 3 7 7 4" xfId="34637"/>
    <cellStyle name="SAPBEXHLevel1X 3 3 7 8" xfId="13296"/>
    <cellStyle name="SAPBEXHLevel1X 3 3 7 8 2" xfId="39716"/>
    <cellStyle name="SAPBEXHLevel1X 3 3 7 9" xfId="11229"/>
    <cellStyle name="SAPBEXHLevel1X 3 3 7 9 2" xfId="37650"/>
    <cellStyle name="SAPBEXHLevel1X 3 3 8" xfId="3250"/>
    <cellStyle name="SAPBEXHLevel1X 3 3 8 2" xfId="14040"/>
    <cellStyle name="SAPBEXHLevel1X 3 3 8 2 2" xfId="40460"/>
    <cellStyle name="SAPBEXHLevel1X 3 3 8 3" xfId="26684"/>
    <cellStyle name="SAPBEXHLevel1X 3 3 8 3 2" xfId="53098"/>
    <cellStyle name="SAPBEXHLevel1X 3 3 8 4" xfId="29920"/>
    <cellStyle name="SAPBEXHLevel1X 3 3 9" xfId="4434"/>
    <cellStyle name="SAPBEXHLevel1X 3 3 9 2" xfId="15212"/>
    <cellStyle name="SAPBEXHLevel1X 3 3 9 2 2" xfId="41632"/>
    <cellStyle name="SAPBEXHLevel1X 3 3 9 3" xfId="26328"/>
    <cellStyle name="SAPBEXHLevel1X 3 3 9 3 2" xfId="52742"/>
    <cellStyle name="SAPBEXHLevel1X 3 3 9 4" xfId="31104"/>
    <cellStyle name="SAPBEXHLevel1X 3 4" xfId="1228"/>
    <cellStyle name="SAPBEXHLevel1X 3 4 10" xfId="5316"/>
    <cellStyle name="SAPBEXHLevel1X 3 4 10 2" xfId="16090"/>
    <cellStyle name="SAPBEXHLevel1X 3 4 10 2 2" xfId="42509"/>
    <cellStyle name="SAPBEXHLevel1X 3 4 10 3" xfId="27110"/>
    <cellStyle name="SAPBEXHLevel1X 3 4 10 3 2" xfId="53524"/>
    <cellStyle name="SAPBEXHLevel1X 3 4 10 4" xfId="31986"/>
    <cellStyle name="SAPBEXHLevel1X 3 4 11" xfId="5481"/>
    <cellStyle name="SAPBEXHLevel1X 3 4 11 2" xfId="23593"/>
    <cellStyle name="SAPBEXHLevel1X 3 4 11 2 2" xfId="50007"/>
    <cellStyle name="SAPBEXHLevel1X 3 4 11 3" xfId="32151"/>
    <cellStyle name="SAPBEXHLevel1X 3 4 12" xfId="12125"/>
    <cellStyle name="SAPBEXHLevel1X 3 4 12 2" xfId="38546"/>
    <cellStyle name="SAPBEXHLevel1X 3 4 13" xfId="24778"/>
    <cellStyle name="SAPBEXHLevel1X 3 4 13 2" xfId="51192"/>
    <cellStyle name="SAPBEXHLevel1X 3 4 2" xfId="1542"/>
    <cellStyle name="SAPBEXHLevel1X 3 4 2 10" xfId="8434"/>
    <cellStyle name="SAPBEXHLevel1X 3 4 2 10 2" xfId="19094"/>
    <cellStyle name="SAPBEXHLevel1X 3 4 2 10 2 2" xfId="45508"/>
    <cellStyle name="SAPBEXHLevel1X 3 4 2 10 3" xfId="17520"/>
    <cellStyle name="SAPBEXHLevel1X 3 4 2 10 3 2" xfId="43937"/>
    <cellStyle name="SAPBEXHLevel1X 3 4 2 10 4" xfId="34930"/>
    <cellStyle name="SAPBEXHLevel1X 3 4 2 11" xfId="12000"/>
    <cellStyle name="SAPBEXHLevel1X 3 4 2 11 2" xfId="38421"/>
    <cellStyle name="SAPBEXHLevel1X 3 4 2 12" xfId="23994"/>
    <cellStyle name="SAPBEXHLevel1X 3 4 2 12 2" xfId="50408"/>
    <cellStyle name="SAPBEXHLevel1X 3 4 2 2" xfId="3536"/>
    <cellStyle name="SAPBEXHLevel1X 3 4 2 2 2" xfId="8988"/>
    <cellStyle name="SAPBEXHLevel1X 3 4 2 2 2 2" xfId="19648"/>
    <cellStyle name="SAPBEXHLevel1X 3 4 2 2 2 2 2" xfId="46062"/>
    <cellStyle name="SAPBEXHLevel1X 3 4 2 2 2 3" xfId="14798"/>
    <cellStyle name="SAPBEXHLevel1X 3 4 2 2 2 3 2" xfId="41218"/>
    <cellStyle name="SAPBEXHLevel1X 3 4 2 2 2 4" xfId="35484"/>
    <cellStyle name="SAPBEXHLevel1X 3 4 2 2 3" xfId="10083"/>
    <cellStyle name="SAPBEXHLevel1X 3 4 2 2 3 2" xfId="20743"/>
    <cellStyle name="SAPBEXHLevel1X 3 4 2 2 3 2 2" xfId="47157"/>
    <cellStyle name="SAPBEXHLevel1X 3 4 2 2 3 3" xfId="17677"/>
    <cellStyle name="SAPBEXHLevel1X 3 4 2 2 3 3 2" xfId="44094"/>
    <cellStyle name="SAPBEXHLevel1X 3 4 2 2 3 4" xfId="36579"/>
    <cellStyle name="SAPBEXHLevel1X 3 4 2 2 4" xfId="8747"/>
    <cellStyle name="SAPBEXHLevel1X 3 4 2 2 4 2" xfId="19407"/>
    <cellStyle name="SAPBEXHLevel1X 3 4 2 2 4 2 2" xfId="45821"/>
    <cellStyle name="SAPBEXHLevel1X 3 4 2 2 4 3" xfId="27541"/>
    <cellStyle name="SAPBEXHLevel1X 3 4 2 2 4 3 2" xfId="53955"/>
    <cellStyle name="SAPBEXHLevel1X 3 4 2 2 4 4" xfId="35243"/>
    <cellStyle name="SAPBEXHLevel1X 3 4 2 2 5" xfId="14321"/>
    <cellStyle name="SAPBEXHLevel1X 3 4 2 2 5 2" xfId="40741"/>
    <cellStyle name="SAPBEXHLevel1X 3 4 2 2 6" xfId="22226"/>
    <cellStyle name="SAPBEXHLevel1X 3 4 2 2 6 2" xfId="48640"/>
    <cellStyle name="SAPBEXHLevel1X 3 4 2 2 7" xfId="30206"/>
    <cellStyle name="SAPBEXHLevel1X 3 4 2 3" xfId="2773"/>
    <cellStyle name="SAPBEXHLevel1X 3 4 2 3 2" xfId="9346"/>
    <cellStyle name="SAPBEXHLevel1X 3 4 2 3 2 2" xfId="20006"/>
    <cellStyle name="SAPBEXHLevel1X 3 4 2 3 2 2 2" xfId="46420"/>
    <cellStyle name="SAPBEXHLevel1X 3 4 2 3 2 3" xfId="11569"/>
    <cellStyle name="SAPBEXHLevel1X 3 4 2 3 2 3 2" xfId="37990"/>
    <cellStyle name="SAPBEXHLevel1X 3 4 2 3 2 4" xfId="35842"/>
    <cellStyle name="SAPBEXHLevel1X 3 4 2 3 3" xfId="13565"/>
    <cellStyle name="SAPBEXHLevel1X 3 4 2 3 3 2" xfId="39985"/>
    <cellStyle name="SAPBEXHLevel1X 3 4 2 3 4" xfId="25715"/>
    <cellStyle name="SAPBEXHLevel1X 3 4 2 3 4 2" xfId="52129"/>
    <cellStyle name="SAPBEXHLevel1X 3 4 2 3 5" xfId="29443"/>
    <cellStyle name="SAPBEXHLevel1X 3 4 2 4" xfId="5048"/>
    <cellStyle name="SAPBEXHLevel1X 3 4 2 4 2" xfId="10300"/>
    <cellStyle name="SAPBEXHLevel1X 3 4 2 4 2 2" xfId="20960"/>
    <cellStyle name="SAPBEXHLevel1X 3 4 2 4 2 2 2" xfId="47374"/>
    <cellStyle name="SAPBEXHLevel1X 3 4 2 4 2 3" xfId="13068"/>
    <cellStyle name="SAPBEXHLevel1X 3 4 2 4 2 3 2" xfId="39489"/>
    <cellStyle name="SAPBEXHLevel1X 3 4 2 4 2 4" xfId="36796"/>
    <cellStyle name="SAPBEXHLevel1X 3 4 2 4 3" xfId="15825"/>
    <cellStyle name="SAPBEXHLevel1X 3 4 2 4 3 2" xfId="42244"/>
    <cellStyle name="SAPBEXHLevel1X 3 4 2 4 4" xfId="27976"/>
    <cellStyle name="SAPBEXHLevel1X 3 4 2 4 4 2" xfId="54390"/>
    <cellStyle name="SAPBEXHLevel1X 3 4 2 4 5" xfId="31718"/>
    <cellStyle name="SAPBEXHLevel1X 3 4 2 5" xfId="3977"/>
    <cellStyle name="SAPBEXHLevel1X 3 4 2 5 2" xfId="14760"/>
    <cellStyle name="SAPBEXHLevel1X 3 4 2 5 2 2" xfId="41180"/>
    <cellStyle name="SAPBEXHLevel1X 3 4 2 5 3" xfId="24521"/>
    <cellStyle name="SAPBEXHLevel1X 3 4 2 5 3 2" xfId="50935"/>
    <cellStyle name="SAPBEXHLevel1X 3 4 2 5 4" xfId="30647"/>
    <cellStyle name="SAPBEXHLevel1X 3 4 2 6" xfId="4148"/>
    <cellStyle name="SAPBEXHLevel1X 3 4 2 6 2" xfId="14930"/>
    <cellStyle name="SAPBEXHLevel1X 3 4 2 6 2 2" xfId="41350"/>
    <cellStyle name="SAPBEXHLevel1X 3 4 2 6 3" xfId="25286"/>
    <cellStyle name="SAPBEXHLevel1X 3 4 2 6 3 2" xfId="51700"/>
    <cellStyle name="SAPBEXHLevel1X 3 4 2 6 4" xfId="30818"/>
    <cellStyle name="SAPBEXHLevel1X 3 4 2 7" xfId="6100"/>
    <cellStyle name="SAPBEXHLevel1X 3 4 2 7 2" xfId="24911"/>
    <cellStyle name="SAPBEXHLevel1X 3 4 2 7 2 2" xfId="51325"/>
    <cellStyle name="SAPBEXHLevel1X 3 4 2 7 3" xfId="32770"/>
    <cellStyle name="SAPBEXHLevel1X 3 4 2 8" xfId="7223"/>
    <cellStyle name="SAPBEXHLevel1X 3 4 2 8 2" xfId="17890"/>
    <cellStyle name="SAPBEXHLevel1X 3 4 2 8 2 2" xfId="44307"/>
    <cellStyle name="SAPBEXHLevel1X 3 4 2 8 3" xfId="27481"/>
    <cellStyle name="SAPBEXHLevel1X 3 4 2 8 3 2" xfId="53895"/>
    <cellStyle name="SAPBEXHLevel1X 3 4 2 8 4" xfId="33893"/>
    <cellStyle name="SAPBEXHLevel1X 3 4 2 9" xfId="7658"/>
    <cellStyle name="SAPBEXHLevel1X 3 4 2 9 2" xfId="18325"/>
    <cellStyle name="SAPBEXHLevel1X 3 4 2 9 2 2" xfId="44741"/>
    <cellStyle name="SAPBEXHLevel1X 3 4 2 9 3" xfId="22332"/>
    <cellStyle name="SAPBEXHLevel1X 3 4 2 9 3 2" xfId="48746"/>
    <cellStyle name="SAPBEXHLevel1X 3 4 2 9 4" xfId="34328"/>
    <cellStyle name="SAPBEXHLevel1X 3 4 3" xfId="1655"/>
    <cellStyle name="SAPBEXHLevel1X 3 4 3 10" xfId="8317"/>
    <cellStyle name="SAPBEXHLevel1X 3 4 3 10 2" xfId="18977"/>
    <cellStyle name="SAPBEXHLevel1X 3 4 3 10 2 2" xfId="45391"/>
    <cellStyle name="SAPBEXHLevel1X 3 4 3 10 3" xfId="17360"/>
    <cellStyle name="SAPBEXHLevel1X 3 4 3 10 3 2" xfId="43778"/>
    <cellStyle name="SAPBEXHLevel1X 3 4 3 10 4" xfId="34813"/>
    <cellStyle name="SAPBEXHLevel1X 3 4 3 11" xfId="11911"/>
    <cellStyle name="SAPBEXHLevel1X 3 4 3 11 2" xfId="38332"/>
    <cellStyle name="SAPBEXHLevel1X 3 4 3 12" xfId="22693"/>
    <cellStyle name="SAPBEXHLevel1X 3 4 3 12 2" xfId="49107"/>
    <cellStyle name="SAPBEXHLevel1X 3 4 3 2" xfId="3648"/>
    <cellStyle name="SAPBEXHLevel1X 3 4 3 2 2" xfId="9105"/>
    <cellStyle name="SAPBEXHLevel1X 3 4 3 2 2 2" xfId="19765"/>
    <cellStyle name="SAPBEXHLevel1X 3 4 3 2 2 2 2" xfId="46179"/>
    <cellStyle name="SAPBEXHLevel1X 3 4 3 2 2 3" xfId="27482"/>
    <cellStyle name="SAPBEXHLevel1X 3 4 3 2 2 3 2" xfId="53896"/>
    <cellStyle name="SAPBEXHLevel1X 3 4 3 2 2 4" xfId="35601"/>
    <cellStyle name="SAPBEXHLevel1X 3 4 3 2 3" xfId="9968"/>
    <cellStyle name="SAPBEXHLevel1X 3 4 3 2 3 2" xfId="20628"/>
    <cellStyle name="SAPBEXHLevel1X 3 4 3 2 3 2 2" xfId="47042"/>
    <cellStyle name="SAPBEXHLevel1X 3 4 3 2 3 3" xfId="11142"/>
    <cellStyle name="SAPBEXHLevel1X 3 4 3 2 3 3 2" xfId="37563"/>
    <cellStyle name="SAPBEXHLevel1X 3 4 3 2 3 4" xfId="36464"/>
    <cellStyle name="SAPBEXHLevel1X 3 4 3 2 4" xfId="8618"/>
    <cellStyle name="SAPBEXHLevel1X 3 4 3 2 4 2" xfId="19278"/>
    <cellStyle name="SAPBEXHLevel1X 3 4 3 2 4 2 2" xfId="45692"/>
    <cellStyle name="SAPBEXHLevel1X 3 4 3 2 4 3" xfId="17725"/>
    <cellStyle name="SAPBEXHLevel1X 3 4 3 2 4 3 2" xfId="44142"/>
    <cellStyle name="SAPBEXHLevel1X 3 4 3 2 4 4" xfId="35114"/>
    <cellStyle name="SAPBEXHLevel1X 3 4 3 2 5" xfId="14433"/>
    <cellStyle name="SAPBEXHLevel1X 3 4 3 2 5 2" xfId="40853"/>
    <cellStyle name="SAPBEXHLevel1X 3 4 3 2 6" xfId="26547"/>
    <cellStyle name="SAPBEXHLevel1X 3 4 3 2 6 2" xfId="52961"/>
    <cellStyle name="SAPBEXHLevel1X 3 4 3 2 7" xfId="30318"/>
    <cellStyle name="SAPBEXHLevel1X 3 4 3 3" xfId="2685"/>
    <cellStyle name="SAPBEXHLevel1X 3 4 3 3 2" xfId="9474"/>
    <cellStyle name="SAPBEXHLevel1X 3 4 3 3 2 2" xfId="20134"/>
    <cellStyle name="SAPBEXHLevel1X 3 4 3 3 2 2 2" xfId="46548"/>
    <cellStyle name="SAPBEXHLevel1X 3 4 3 3 2 3" xfId="12214"/>
    <cellStyle name="SAPBEXHLevel1X 3 4 3 3 2 3 2" xfId="38635"/>
    <cellStyle name="SAPBEXHLevel1X 3 4 3 3 2 4" xfId="35970"/>
    <cellStyle name="SAPBEXHLevel1X 3 4 3 3 3" xfId="13477"/>
    <cellStyle name="SAPBEXHLevel1X 3 4 3 3 3 2" xfId="39897"/>
    <cellStyle name="SAPBEXHLevel1X 3 4 3 3 4" xfId="23488"/>
    <cellStyle name="SAPBEXHLevel1X 3 4 3 3 4 2" xfId="49902"/>
    <cellStyle name="SAPBEXHLevel1X 3 4 3 3 5" xfId="29355"/>
    <cellStyle name="SAPBEXHLevel1X 3 4 3 4" xfId="3084"/>
    <cellStyle name="SAPBEXHLevel1X 3 4 3 4 2" xfId="10283"/>
    <cellStyle name="SAPBEXHLevel1X 3 4 3 4 2 2" xfId="20943"/>
    <cellStyle name="SAPBEXHLevel1X 3 4 3 4 2 2 2" xfId="47357"/>
    <cellStyle name="SAPBEXHLevel1X 3 4 3 4 2 3" xfId="12244"/>
    <cellStyle name="SAPBEXHLevel1X 3 4 3 4 2 3 2" xfId="38665"/>
    <cellStyle name="SAPBEXHLevel1X 3 4 3 4 2 4" xfId="36779"/>
    <cellStyle name="SAPBEXHLevel1X 3 4 3 4 3" xfId="13876"/>
    <cellStyle name="SAPBEXHLevel1X 3 4 3 4 3 2" xfId="40296"/>
    <cellStyle name="SAPBEXHLevel1X 3 4 3 4 4" xfId="23433"/>
    <cellStyle name="SAPBEXHLevel1X 3 4 3 4 4 2" xfId="49847"/>
    <cellStyle name="SAPBEXHLevel1X 3 4 3 4 5" xfId="29754"/>
    <cellStyle name="SAPBEXHLevel1X 3 4 3 5" xfId="2887"/>
    <cellStyle name="SAPBEXHLevel1X 3 4 3 5 2" xfId="13679"/>
    <cellStyle name="SAPBEXHLevel1X 3 4 3 5 2 2" xfId="40099"/>
    <cellStyle name="SAPBEXHLevel1X 3 4 3 5 3" xfId="21956"/>
    <cellStyle name="SAPBEXHLevel1X 3 4 3 5 3 2" xfId="48370"/>
    <cellStyle name="SAPBEXHLevel1X 3 4 3 5 4" xfId="29557"/>
    <cellStyle name="SAPBEXHLevel1X 3 4 3 6" xfId="6047"/>
    <cellStyle name="SAPBEXHLevel1X 3 4 3 6 2" xfId="16798"/>
    <cellStyle name="SAPBEXHLevel1X 3 4 3 6 2 2" xfId="43216"/>
    <cellStyle name="SAPBEXHLevel1X 3 4 3 6 3" xfId="23082"/>
    <cellStyle name="SAPBEXHLevel1X 3 4 3 6 3 2" xfId="49496"/>
    <cellStyle name="SAPBEXHLevel1X 3 4 3 6 4" xfId="32717"/>
    <cellStyle name="SAPBEXHLevel1X 3 4 3 7" xfId="6141"/>
    <cellStyle name="SAPBEXHLevel1X 3 4 3 7 2" xfId="24910"/>
    <cellStyle name="SAPBEXHLevel1X 3 4 3 7 2 2" xfId="51324"/>
    <cellStyle name="SAPBEXHLevel1X 3 4 3 7 3" xfId="32811"/>
    <cellStyle name="SAPBEXHLevel1X 3 4 3 8" xfId="2949"/>
    <cellStyle name="SAPBEXHLevel1X 3 4 3 8 2" xfId="13741"/>
    <cellStyle name="SAPBEXHLevel1X 3 4 3 8 2 2" xfId="40161"/>
    <cellStyle name="SAPBEXHLevel1X 3 4 3 8 3" xfId="24429"/>
    <cellStyle name="SAPBEXHLevel1X 3 4 3 8 3 2" xfId="50843"/>
    <cellStyle name="SAPBEXHLevel1X 3 4 3 8 4" xfId="29619"/>
    <cellStyle name="SAPBEXHLevel1X 3 4 3 9" xfId="6681"/>
    <cellStyle name="SAPBEXHLevel1X 3 4 3 9 2" xfId="17393"/>
    <cellStyle name="SAPBEXHLevel1X 3 4 3 9 2 2" xfId="43811"/>
    <cellStyle name="SAPBEXHLevel1X 3 4 3 9 3" xfId="23546"/>
    <cellStyle name="SAPBEXHLevel1X 3 4 3 9 3 2" xfId="49960"/>
    <cellStyle name="SAPBEXHLevel1X 3 4 3 9 4" xfId="33351"/>
    <cellStyle name="SAPBEXHLevel1X 3 4 4" xfId="1914"/>
    <cellStyle name="SAPBEXHLevel1X 3 4 4 10" xfId="8561"/>
    <cellStyle name="SAPBEXHLevel1X 3 4 4 10 2" xfId="19221"/>
    <cellStyle name="SAPBEXHLevel1X 3 4 4 10 2 2" xfId="45635"/>
    <cellStyle name="SAPBEXHLevel1X 3 4 4 10 3" xfId="12198"/>
    <cellStyle name="SAPBEXHLevel1X 3 4 4 10 3 2" xfId="38619"/>
    <cellStyle name="SAPBEXHLevel1X 3 4 4 10 4" xfId="35057"/>
    <cellStyle name="SAPBEXHLevel1X 3 4 4 11" xfId="11666"/>
    <cellStyle name="SAPBEXHLevel1X 3 4 4 11 2" xfId="38087"/>
    <cellStyle name="SAPBEXHLevel1X 3 4 4 12" xfId="25812"/>
    <cellStyle name="SAPBEXHLevel1X 3 4 4 12 2" xfId="52226"/>
    <cellStyle name="SAPBEXHLevel1X 3 4 4 2" xfId="3891"/>
    <cellStyle name="SAPBEXHLevel1X 3 4 4 2 2" xfId="9176"/>
    <cellStyle name="SAPBEXHLevel1X 3 4 4 2 2 2" xfId="19836"/>
    <cellStyle name="SAPBEXHLevel1X 3 4 4 2 2 2 2" xfId="46250"/>
    <cellStyle name="SAPBEXHLevel1X 3 4 4 2 2 3" xfId="18766"/>
    <cellStyle name="SAPBEXHLevel1X 3 4 4 2 2 3 2" xfId="45180"/>
    <cellStyle name="SAPBEXHLevel1X 3 4 4 2 2 4" xfId="35672"/>
    <cellStyle name="SAPBEXHLevel1X 3 4 4 2 3" xfId="14674"/>
    <cellStyle name="SAPBEXHLevel1X 3 4 4 2 3 2" xfId="41094"/>
    <cellStyle name="SAPBEXHLevel1X 3 4 4 2 4" xfId="22541"/>
    <cellStyle name="SAPBEXHLevel1X 3 4 4 2 4 2" xfId="48955"/>
    <cellStyle name="SAPBEXHLevel1X 3 4 4 2 5" xfId="30561"/>
    <cellStyle name="SAPBEXHLevel1X 3 4 4 3" xfId="4618"/>
    <cellStyle name="SAPBEXHLevel1X 3 4 4 3 2" xfId="9642"/>
    <cellStyle name="SAPBEXHLevel1X 3 4 4 3 2 2" xfId="20302"/>
    <cellStyle name="SAPBEXHLevel1X 3 4 4 3 2 2 2" xfId="46716"/>
    <cellStyle name="SAPBEXHLevel1X 3 4 4 3 2 3" xfId="27836"/>
    <cellStyle name="SAPBEXHLevel1X 3 4 4 3 2 3 2" xfId="54250"/>
    <cellStyle name="SAPBEXHLevel1X 3 4 4 3 2 4" xfId="36138"/>
    <cellStyle name="SAPBEXHLevel1X 3 4 4 3 3" xfId="15396"/>
    <cellStyle name="SAPBEXHLevel1X 3 4 4 3 3 2" xfId="41816"/>
    <cellStyle name="SAPBEXHLevel1X 3 4 4 3 4" xfId="22656"/>
    <cellStyle name="SAPBEXHLevel1X 3 4 4 3 4 2" xfId="49070"/>
    <cellStyle name="SAPBEXHLevel1X 3 4 4 3 5" xfId="31288"/>
    <cellStyle name="SAPBEXHLevel1X 3 4 4 4" xfId="4841"/>
    <cellStyle name="SAPBEXHLevel1X 3 4 4 4 2" xfId="15618"/>
    <cellStyle name="SAPBEXHLevel1X 3 4 4 4 2 2" xfId="42038"/>
    <cellStyle name="SAPBEXHLevel1X 3 4 4 4 3" xfId="26811"/>
    <cellStyle name="SAPBEXHLevel1X 3 4 4 4 3 2" xfId="53225"/>
    <cellStyle name="SAPBEXHLevel1X 3 4 4 4 4" xfId="31511"/>
    <cellStyle name="SAPBEXHLevel1X 3 4 4 5" xfId="5812"/>
    <cellStyle name="SAPBEXHLevel1X 3 4 4 5 2" xfId="16571"/>
    <cellStyle name="SAPBEXHLevel1X 3 4 4 5 2 2" xfId="42989"/>
    <cellStyle name="SAPBEXHLevel1X 3 4 4 5 3" xfId="26246"/>
    <cellStyle name="SAPBEXHLevel1X 3 4 4 5 3 2" xfId="52660"/>
    <cellStyle name="SAPBEXHLevel1X 3 4 4 5 4" xfId="32482"/>
    <cellStyle name="SAPBEXHLevel1X 3 4 4 6" xfId="6415"/>
    <cellStyle name="SAPBEXHLevel1X 3 4 4 6 2" xfId="17151"/>
    <cellStyle name="SAPBEXHLevel1X 3 4 4 6 2 2" xfId="43569"/>
    <cellStyle name="SAPBEXHLevel1X 3 4 4 6 3" xfId="22350"/>
    <cellStyle name="SAPBEXHLevel1X 3 4 4 6 3 2" xfId="48764"/>
    <cellStyle name="SAPBEXHLevel1X 3 4 4 6 4" xfId="33085"/>
    <cellStyle name="SAPBEXHLevel1X 3 4 4 7" xfId="7030"/>
    <cellStyle name="SAPBEXHLevel1X 3 4 4 7 2" xfId="24693"/>
    <cellStyle name="SAPBEXHLevel1X 3 4 4 7 2 2" xfId="51107"/>
    <cellStyle name="SAPBEXHLevel1X 3 4 4 7 3" xfId="33700"/>
    <cellStyle name="SAPBEXHLevel1X 3 4 4 8" xfId="7577"/>
    <cellStyle name="SAPBEXHLevel1X 3 4 4 8 2" xfId="18244"/>
    <cellStyle name="SAPBEXHLevel1X 3 4 4 8 2 2" xfId="44660"/>
    <cellStyle name="SAPBEXHLevel1X 3 4 4 8 3" xfId="25220"/>
    <cellStyle name="SAPBEXHLevel1X 3 4 4 8 3 2" xfId="51634"/>
    <cellStyle name="SAPBEXHLevel1X 3 4 4 8 4" xfId="34247"/>
    <cellStyle name="SAPBEXHLevel1X 3 4 4 9" xfId="6529"/>
    <cellStyle name="SAPBEXHLevel1X 3 4 4 9 2" xfId="17254"/>
    <cellStyle name="SAPBEXHLevel1X 3 4 4 9 2 2" xfId="43672"/>
    <cellStyle name="SAPBEXHLevel1X 3 4 4 9 3" xfId="23061"/>
    <cellStyle name="SAPBEXHLevel1X 3 4 4 9 3 2" xfId="49475"/>
    <cellStyle name="SAPBEXHLevel1X 3 4 4 9 4" xfId="33199"/>
    <cellStyle name="SAPBEXHLevel1X 3 4 5" xfId="2100"/>
    <cellStyle name="SAPBEXHLevel1X 3 4 5 10" xfId="8863"/>
    <cellStyle name="SAPBEXHLevel1X 3 4 5 10 2" xfId="19523"/>
    <cellStyle name="SAPBEXHLevel1X 3 4 5 10 2 2" xfId="45937"/>
    <cellStyle name="SAPBEXHLevel1X 3 4 5 10 3" xfId="26930"/>
    <cellStyle name="SAPBEXHLevel1X 3 4 5 10 3 2" xfId="53344"/>
    <cellStyle name="SAPBEXHLevel1X 3 4 5 10 4" xfId="35359"/>
    <cellStyle name="SAPBEXHLevel1X 3 4 5 11" xfId="11500"/>
    <cellStyle name="SAPBEXHLevel1X 3 4 5 11 2" xfId="37921"/>
    <cellStyle name="SAPBEXHLevel1X 3 4 5 12" xfId="23984"/>
    <cellStyle name="SAPBEXHLevel1X 3 4 5 12 2" xfId="50398"/>
    <cellStyle name="SAPBEXHLevel1X 3 4 5 2" xfId="4065"/>
    <cellStyle name="SAPBEXHLevel1X 3 4 5 2 2" xfId="9845"/>
    <cellStyle name="SAPBEXHLevel1X 3 4 5 2 2 2" xfId="20505"/>
    <cellStyle name="SAPBEXHLevel1X 3 4 5 2 2 2 2" xfId="46919"/>
    <cellStyle name="SAPBEXHLevel1X 3 4 5 2 2 3" xfId="16244"/>
    <cellStyle name="SAPBEXHLevel1X 3 4 5 2 2 3 2" xfId="42663"/>
    <cellStyle name="SAPBEXHLevel1X 3 4 5 2 2 4" xfId="36341"/>
    <cellStyle name="SAPBEXHLevel1X 3 4 5 2 3" xfId="14847"/>
    <cellStyle name="SAPBEXHLevel1X 3 4 5 2 3 2" xfId="41267"/>
    <cellStyle name="SAPBEXHLevel1X 3 4 5 2 4" xfId="22671"/>
    <cellStyle name="SAPBEXHLevel1X 3 4 5 2 4 2" xfId="49085"/>
    <cellStyle name="SAPBEXHLevel1X 3 4 5 2 5" xfId="30735"/>
    <cellStyle name="SAPBEXHLevel1X 3 4 5 3" xfId="4793"/>
    <cellStyle name="SAPBEXHLevel1X 3 4 5 3 2" xfId="10405"/>
    <cellStyle name="SAPBEXHLevel1X 3 4 5 3 2 2" xfId="21065"/>
    <cellStyle name="SAPBEXHLevel1X 3 4 5 3 2 2 2" xfId="47479"/>
    <cellStyle name="SAPBEXHLevel1X 3 4 5 3 2 3" xfId="28330"/>
    <cellStyle name="SAPBEXHLevel1X 3 4 5 3 2 3 2" xfId="54744"/>
    <cellStyle name="SAPBEXHLevel1X 3 4 5 3 2 4" xfId="36901"/>
    <cellStyle name="SAPBEXHLevel1X 3 4 5 3 3" xfId="15570"/>
    <cellStyle name="SAPBEXHLevel1X 3 4 5 3 3 2" xfId="41990"/>
    <cellStyle name="SAPBEXHLevel1X 3 4 5 3 4" xfId="24604"/>
    <cellStyle name="SAPBEXHLevel1X 3 4 5 3 4 2" xfId="51018"/>
    <cellStyle name="SAPBEXHLevel1X 3 4 5 3 5" xfId="31463"/>
    <cellStyle name="SAPBEXHLevel1X 3 4 5 4" xfId="5373"/>
    <cellStyle name="SAPBEXHLevel1X 3 4 5 4 2" xfId="16146"/>
    <cellStyle name="SAPBEXHLevel1X 3 4 5 4 2 2" xfId="42565"/>
    <cellStyle name="SAPBEXHLevel1X 3 4 5 4 3" xfId="26655"/>
    <cellStyle name="SAPBEXHLevel1X 3 4 5 4 3 2" xfId="53069"/>
    <cellStyle name="SAPBEXHLevel1X 3 4 5 4 4" xfId="32043"/>
    <cellStyle name="SAPBEXHLevel1X 3 4 5 5" xfId="5980"/>
    <cellStyle name="SAPBEXHLevel1X 3 4 5 5 2" xfId="16732"/>
    <cellStyle name="SAPBEXHLevel1X 3 4 5 5 2 2" xfId="43150"/>
    <cellStyle name="SAPBEXHLevel1X 3 4 5 5 3" xfId="27522"/>
    <cellStyle name="SAPBEXHLevel1X 3 4 5 5 3 2" xfId="53936"/>
    <cellStyle name="SAPBEXHLevel1X 3 4 5 5 4" xfId="32650"/>
    <cellStyle name="SAPBEXHLevel1X 3 4 5 6" xfId="6580"/>
    <cellStyle name="SAPBEXHLevel1X 3 4 5 6 2" xfId="17305"/>
    <cellStyle name="SAPBEXHLevel1X 3 4 5 6 2 2" xfId="43723"/>
    <cellStyle name="SAPBEXHLevel1X 3 4 5 6 3" xfId="22988"/>
    <cellStyle name="SAPBEXHLevel1X 3 4 5 6 3 2" xfId="49402"/>
    <cellStyle name="SAPBEXHLevel1X 3 4 5 6 4" xfId="33250"/>
    <cellStyle name="SAPBEXHLevel1X 3 4 5 7" xfId="7152"/>
    <cellStyle name="SAPBEXHLevel1X 3 4 5 7 2" xfId="26611"/>
    <cellStyle name="SAPBEXHLevel1X 3 4 5 7 2 2" xfId="53025"/>
    <cellStyle name="SAPBEXHLevel1X 3 4 5 7 3" xfId="33822"/>
    <cellStyle name="SAPBEXHLevel1X 3 4 5 8" xfId="7711"/>
    <cellStyle name="SAPBEXHLevel1X 3 4 5 8 2" xfId="18378"/>
    <cellStyle name="SAPBEXHLevel1X 3 4 5 8 2 2" xfId="44794"/>
    <cellStyle name="SAPBEXHLevel1X 3 4 5 8 3" xfId="28166"/>
    <cellStyle name="SAPBEXHLevel1X 3 4 5 8 3 2" xfId="54580"/>
    <cellStyle name="SAPBEXHLevel1X 3 4 5 8 4" xfId="34381"/>
    <cellStyle name="SAPBEXHLevel1X 3 4 5 9" xfId="7863"/>
    <cellStyle name="SAPBEXHLevel1X 3 4 5 9 2" xfId="18530"/>
    <cellStyle name="SAPBEXHLevel1X 3 4 5 9 2 2" xfId="44945"/>
    <cellStyle name="SAPBEXHLevel1X 3 4 5 9 3" xfId="22579"/>
    <cellStyle name="SAPBEXHLevel1X 3 4 5 9 3 2" xfId="48993"/>
    <cellStyle name="SAPBEXHLevel1X 3 4 5 9 4" xfId="34533"/>
    <cellStyle name="SAPBEXHLevel1X 3 4 6" xfId="1841"/>
    <cellStyle name="SAPBEXHLevel1X 3 4 6 10" xfId="9549"/>
    <cellStyle name="SAPBEXHLevel1X 3 4 6 10 2" xfId="20209"/>
    <cellStyle name="SAPBEXHLevel1X 3 4 6 10 2 2" xfId="46623"/>
    <cellStyle name="SAPBEXHLevel1X 3 4 6 10 3" xfId="27845"/>
    <cellStyle name="SAPBEXHLevel1X 3 4 6 10 3 2" xfId="54259"/>
    <cellStyle name="SAPBEXHLevel1X 3 4 6 10 4" xfId="36045"/>
    <cellStyle name="SAPBEXHLevel1X 3 4 6 11" xfId="11739"/>
    <cellStyle name="SAPBEXHLevel1X 3 4 6 11 2" xfId="38160"/>
    <cellStyle name="SAPBEXHLevel1X 3 4 6 12" xfId="23707"/>
    <cellStyle name="SAPBEXHLevel1X 3 4 6 12 2" xfId="50121"/>
    <cellStyle name="SAPBEXHLevel1X 3 4 6 2" xfId="3818"/>
    <cellStyle name="SAPBEXHLevel1X 3 4 6 2 2" xfId="10686"/>
    <cellStyle name="SAPBEXHLevel1X 3 4 6 2 2 2" xfId="21331"/>
    <cellStyle name="SAPBEXHLevel1X 3 4 6 2 2 2 2" xfId="47745"/>
    <cellStyle name="SAPBEXHLevel1X 3 4 6 2 2 3" xfId="28429"/>
    <cellStyle name="SAPBEXHLevel1X 3 4 6 2 2 3 2" xfId="54843"/>
    <cellStyle name="SAPBEXHLevel1X 3 4 6 2 2 4" xfId="37110"/>
    <cellStyle name="SAPBEXHLevel1X 3 4 6 2 3" xfId="14601"/>
    <cellStyle name="SAPBEXHLevel1X 3 4 6 2 3 2" xfId="41021"/>
    <cellStyle name="SAPBEXHLevel1X 3 4 6 2 4" xfId="26880"/>
    <cellStyle name="SAPBEXHLevel1X 3 4 6 2 4 2" xfId="53294"/>
    <cellStyle name="SAPBEXHLevel1X 3 4 6 2 5" xfId="30488"/>
    <cellStyle name="SAPBEXHLevel1X 3 4 6 3" xfId="4545"/>
    <cellStyle name="SAPBEXHLevel1X 3 4 6 3 2" xfId="15323"/>
    <cellStyle name="SAPBEXHLevel1X 3 4 6 3 2 2" xfId="41743"/>
    <cellStyle name="SAPBEXHLevel1X 3 4 6 3 3" xfId="22615"/>
    <cellStyle name="SAPBEXHLevel1X 3 4 6 3 3 2" xfId="49029"/>
    <cellStyle name="SAPBEXHLevel1X 3 4 6 3 4" xfId="31215"/>
    <cellStyle name="SAPBEXHLevel1X 3 4 6 4" xfId="3192"/>
    <cellStyle name="SAPBEXHLevel1X 3 4 6 4 2" xfId="13982"/>
    <cellStyle name="SAPBEXHLevel1X 3 4 6 4 2 2" xfId="40402"/>
    <cellStyle name="SAPBEXHLevel1X 3 4 6 4 3" xfId="26438"/>
    <cellStyle name="SAPBEXHLevel1X 3 4 6 4 3 2" xfId="52852"/>
    <cellStyle name="SAPBEXHLevel1X 3 4 6 4 4" xfId="29862"/>
    <cellStyle name="SAPBEXHLevel1X 3 4 6 5" xfId="3987"/>
    <cellStyle name="SAPBEXHLevel1X 3 4 6 5 2" xfId="14770"/>
    <cellStyle name="SAPBEXHLevel1X 3 4 6 5 2 2" xfId="41190"/>
    <cellStyle name="SAPBEXHLevel1X 3 4 6 5 3" xfId="23094"/>
    <cellStyle name="SAPBEXHLevel1X 3 4 6 5 3 2" xfId="49508"/>
    <cellStyle name="SAPBEXHLevel1X 3 4 6 5 4" xfId="30657"/>
    <cellStyle name="SAPBEXHLevel1X 3 4 6 6" xfId="5756"/>
    <cellStyle name="SAPBEXHLevel1X 3 4 6 6 2" xfId="16518"/>
    <cellStyle name="SAPBEXHLevel1X 3 4 6 6 2 2" xfId="42936"/>
    <cellStyle name="SAPBEXHLevel1X 3 4 6 6 3" xfId="24242"/>
    <cellStyle name="SAPBEXHLevel1X 3 4 6 6 3 2" xfId="50656"/>
    <cellStyle name="SAPBEXHLevel1X 3 4 6 6 4" xfId="32426"/>
    <cellStyle name="SAPBEXHLevel1X 3 4 6 7" xfId="6957"/>
    <cellStyle name="SAPBEXHLevel1X 3 4 6 7 2" xfId="24249"/>
    <cellStyle name="SAPBEXHLevel1X 3 4 6 7 2 2" xfId="50663"/>
    <cellStyle name="SAPBEXHLevel1X 3 4 6 7 3" xfId="33627"/>
    <cellStyle name="SAPBEXHLevel1X 3 4 6 8" xfId="7504"/>
    <cellStyle name="SAPBEXHLevel1X 3 4 6 8 2" xfId="18171"/>
    <cellStyle name="SAPBEXHLevel1X 3 4 6 8 2 2" xfId="44587"/>
    <cellStyle name="SAPBEXHLevel1X 3 4 6 8 3" xfId="24141"/>
    <cellStyle name="SAPBEXHLevel1X 3 4 6 8 3 2" xfId="50555"/>
    <cellStyle name="SAPBEXHLevel1X 3 4 6 8 4" xfId="34174"/>
    <cellStyle name="SAPBEXHLevel1X 3 4 6 9" xfId="3408"/>
    <cellStyle name="SAPBEXHLevel1X 3 4 6 9 2" xfId="14194"/>
    <cellStyle name="SAPBEXHLevel1X 3 4 6 9 2 2" xfId="40614"/>
    <cellStyle name="SAPBEXHLevel1X 3 4 6 9 3" xfId="23330"/>
    <cellStyle name="SAPBEXHLevel1X 3 4 6 9 3 2" xfId="49744"/>
    <cellStyle name="SAPBEXHLevel1X 3 4 6 9 4" xfId="30078"/>
    <cellStyle name="SAPBEXHLevel1X 3 4 7" xfId="2501"/>
    <cellStyle name="SAPBEXHLevel1X 3 4 7 10" xfId="21908"/>
    <cellStyle name="SAPBEXHLevel1X 3 4 7 10 2" xfId="48322"/>
    <cellStyle name="SAPBEXHLevel1X 3 4 7 2" xfId="4396"/>
    <cellStyle name="SAPBEXHLevel1X 3 4 7 2 2" xfId="15174"/>
    <cellStyle name="SAPBEXHLevel1X 3 4 7 2 2 2" xfId="41594"/>
    <cellStyle name="SAPBEXHLevel1X 3 4 7 2 3" xfId="24669"/>
    <cellStyle name="SAPBEXHLevel1X 3 4 7 2 3 2" xfId="51083"/>
    <cellStyle name="SAPBEXHLevel1X 3 4 7 2 4" xfId="31066"/>
    <cellStyle name="SAPBEXHLevel1X 3 4 7 3" xfId="5129"/>
    <cellStyle name="SAPBEXHLevel1X 3 4 7 3 2" xfId="15906"/>
    <cellStyle name="SAPBEXHLevel1X 3 4 7 3 2 2" xfId="42325"/>
    <cellStyle name="SAPBEXHLevel1X 3 4 7 3 3" xfId="27397"/>
    <cellStyle name="SAPBEXHLevel1X 3 4 7 3 3 2" xfId="53811"/>
    <cellStyle name="SAPBEXHLevel1X 3 4 7 3 4" xfId="31799"/>
    <cellStyle name="SAPBEXHLevel1X 3 4 7 4" xfId="6311"/>
    <cellStyle name="SAPBEXHLevel1X 3 4 7 4 2" xfId="17050"/>
    <cellStyle name="SAPBEXHLevel1X 3 4 7 4 2 2" xfId="43468"/>
    <cellStyle name="SAPBEXHLevel1X 3 4 7 4 3" xfId="24504"/>
    <cellStyle name="SAPBEXHLevel1X 3 4 7 4 3 2" xfId="50918"/>
    <cellStyle name="SAPBEXHLevel1X 3 4 7 4 4" xfId="32981"/>
    <cellStyle name="SAPBEXHLevel1X 3 4 7 5" xfId="6887"/>
    <cellStyle name="SAPBEXHLevel1X 3 4 7 5 2" xfId="17592"/>
    <cellStyle name="SAPBEXHLevel1X 3 4 7 5 2 2" xfId="44009"/>
    <cellStyle name="SAPBEXHLevel1X 3 4 7 5 3" xfId="23093"/>
    <cellStyle name="SAPBEXHLevel1X 3 4 7 5 3 2" xfId="49507"/>
    <cellStyle name="SAPBEXHLevel1X 3 4 7 5 4" xfId="33557"/>
    <cellStyle name="SAPBEXHLevel1X 3 4 7 6" xfId="7411"/>
    <cellStyle name="SAPBEXHLevel1X 3 4 7 6 2" xfId="18078"/>
    <cellStyle name="SAPBEXHLevel1X 3 4 7 6 2 2" xfId="44494"/>
    <cellStyle name="SAPBEXHLevel1X 3 4 7 6 3" xfId="27236"/>
    <cellStyle name="SAPBEXHLevel1X 3 4 7 6 3 2" xfId="53650"/>
    <cellStyle name="SAPBEXHLevel1X 3 4 7 6 4" xfId="34081"/>
    <cellStyle name="SAPBEXHLevel1X 3 4 7 7" xfId="8034"/>
    <cellStyle name="SAPBEXHLevel1X 3 4 7 7 2" xfId="18701"/>
    <cellStyle name="SAPBEXHLevel1X 3 4 7 7 2 2" xfId="45115"/>
    <cellStyle name="SAPBEXHLevel1X 3 4 7 7 3" xfId="12442"/>
    <cellStyle name="SAPBEXHLevel1X 3 4 7 7 3 2" xfId="38863"/>
    <cellStyle name="SAPBEXHLevel1X 3 4 7 7 4" xfId="34638"/>
    <cellStyle name="SAPBEXHLevel1X 3 4 7 8" xfId="13297"/>
    <cellStyle name="SAPBEXHLevel1X 3 4 7 8 2" xfId="39717"/>
    <cellStyle name="SAPBEXHLevel1X 3 4 7 9" xfId="11228"/>
    <cellStyle name="SAPBEXHLevel1X 3 4 7 9 2" xfId="37649"/>
    <cellStyle name="SAPBEXHLevel1X 3 4 8" xfId="3251"/>
    <cellStyle name="SAPBEXHLevel1X 3 4 8 2" xfId="14041"/>
    <cellStyle name="SAPBEXHLevel1X 3 4 8 2 2" xfId="40461"/>
    <cellStyle name="SAPBEXHLevel1X 3 4 8 3" xfId="22550"/>
    <cellStyle name="SAPBEXHLevel1X 3 4 8 3 2" xfId="48964"/>
    <cellStyle name="SAPBEXHLevel1X 3 4 8 4" xfId="29921"/>
    <cellStyle name="SAPBEXHLevel1X 3 4 9" xfId="4175"/>
    <cellStyle name="SAPBEXHLevel1X 3 4 9 2" xfId="14955"/>
    <cellStyle name="SAPBEXHLevel1X 3 4 9 2 2" xfId="41375"/>
    <cellStyle name="SAPBEXHLevel1X 3 4 9 3" xfId="24678"/>
    <cellStyle name="SAPBEXHLevel1X 3 4 9 3 2" xfId="51092"/>
    <cellStyle name="SAPBEXHLevel1X 3 4 9 4" xfId="30845"/>
    <cellStyle name="SAPBEXHLevel1X 3 5" xfId="1229"/>
    <cellStyle name="SAPBEXHLevel1X 3 5 10" xfId="5068"/>
    <cellStyle name="SAPBEXHLevel1X 3 5 10 2" xfId="15845"/>
    <cellStyle name="SAPBEXHLevel1X 3 5 10 2 2" xfId="42264"/>
    <cellStyle name="SAPBEXHLevel1X 3 5 10 3" xfId="26889"/>
    <cellStyle name="SAPBEXHLevel1X 3 5 10 3 2" xfId="53303"/>
    <cellStyle name="SAPBEXHLevel1X 3 5 10 4" xfId="31738"/>
    <cellStyle name="SAPBEXHLevel1X 3 5 11" xfId="6843"/>
    <cellStyle name="SAPBEXHLevel1X 3 5 11 2" xfId="11422"/>
    <cellStyle name="SAPBEXHLevel1X 3 5 11 2 2" xfId="37843"/>
    <cellStyle name="SAPBEXHLevel1X 3 5 11 3" xfId="33513"/>
    <cellStyle name="SAPBEXHLevel1X 3 5 12" xfId="12124"/>
    <cellStyle name="SAPBEXHLevel1X 3 5 12 2" xfId="38545"/>
    <cellStyle name="SAPBEXHLevel1X 3 5 13" xfId="24337"/>
    <cellStyle name="SAPBEXHLevel1X 3 5 13 2" xfId="50751"/>
    <cellStyle name="SAPBEXHLevel1X 3 5 2" xfId="1543"/>
    <cellStyle name="SAPBEXHLevel1X 3 5 2 10" xfId="8435"/>
    <cellStyle name="SAPBEXHLevel1X 3 5 2 10 2" xfId="19095"/>
    <cellStyle name="SAPBEXHLevel1X 3 5 2 10 2 2" xfId="45509"/>
    <cellStyle name="SAPBEXHLevel1X 3 5 2 10 3" xfId="12552"/>
    <cellStyle name="SAPBEXHLevel1X 3 5 2 10 3 2" xfId="38973"/>
    <cellStyle name="SAPBEXHLevel1X 3 5 2 10 4" xfId="34931"/>
    <cellStyle name="SAPBEXHLevel1X 3 5 2 11" xfId="11999"/>
    <cellStyle name="SAPBEXHLevel1X 3 5 2 11 2" xfId="38420"/>
    <cellStyle name="SAPBEXHLevel1X 3 5 2 12" xfId="22488"/>
    <cellStyle name="SAPBEXHLevel1X 3 5 2 12 2" xfId="48902"/>
    <cellStyle name="SAPBEXHLevel1X 3 5 2 2" xfId="3537"/>
    <cellStyle name="SAPBEXHLevel1X 3 5 2 2 2" xfId="8987"/>
    <cellStyle name="SAPBEXHLevel1X 3 5 2 2 2 2" xfId="19647"/>
    <cellStyle name="SAPBEXHLevel1X 3 5 2 2 2 2 2" xfId="46061"/>
    <cellStyle name="SAPBEXHLevel1X 3 5 2 2 2 3" xfId="28250"/>
    <cellStyle name="SAPBEXHLevel1X 3 5 2 2 2 3 2" xfId="54664"/>
    <cellStyle name="SAPBEXHLevel1X 3 5 2 2 2 4" xfId="35483"/>
    <cellStyle name="SAPBEXHLevel1X 3 5 2 2 3" xfId="10339"/>
    <cellStyle name="SAPBEXHLevel1X 3 5 2 2 3 2" xfId="20999"/>
    <cellStyle name="SAPBEXHLevel1X 3 5 2 2 3 2 2" xfId="47413"/>
    <cellStyle name="SAPBEXHLevel1X 3 5 2 2 3 3" xfId="28264"/>
    <cellStyle name="SAPBEXHLevel1X 3 5 2 2 3 3 2" xfId="54678"/>
    <cellStyle name="SAPBEXHLevel1X 3 5 2 2 3 4" xfId="36835"/>
    <cellStyle name="SAPBEXHLevel1X 3 5 2 2 4" xfId="8748"/>
    <cellStyle name="SAPBEXHLevel1X 3 5 2 2 4 2" xfId="19408"/>
    <cellStyle name="SAPBEXHLevel1X 3 5 2 2 4 2 2" xfId="45822"/>
    <cellStyle name="SAPBEXHLevel1X 3 5 2 2 4 3" xfId="23666"/>
    <cellStyle name="SAPBEXHLevel1X 3 5 2 2 4 3 2" xfId="50080"/>
    <cellStyle name="SAPBEXHLevel1X 3 5 2 2 4 4" xfId="35244"/>
    <cellStyle name="SAPBEXHLevel1X 3 5 2 2 5" xfId="14322"/>
    <cellStyle name="SAPBEXHLevel1X 3 5 2 2 5 2" xfId="40742"/>
    <cellStyle name="SAPBEXHLevel1X 3 5 2 2 6" xfId="25840"/>
    <cellStyle name="SAPBEXHLevel1X 3 5 2 2 6 2" xfId="52254"/>
    <cellStyle name="SAPBEXHLevel1X 3 5 2 2 7" xfId="30207"/>
    <cellStyle name="SAPBEXHLevel1X 3 5 2 3" xfId="2772"/>
    <cellStyle name="SAPBEXHLevel1X 3 5 2 3 2" xfId="9345"/>
    <cellStyle name="SAPBEXHLevel1X 3 5 2 3 2 2" xfId="20005"/>
    <cellStyle name="SAPBEXHLevel1X 3 5 2 3 2 2 2" xfId="46419"/>
    <cellStyle name="SAPBEXHLevel1X 3 5 2 3 2 3" xfId="26773"/>
    <cellStyle name="SAPBEXHLevel1X 3 5 2 3 2 3 2" xfId="53187"/>
    <cellStyle name="SAPBEXHLevel1X 3 5 2 3 2 4" xfId="35841"/>
    <cellStyle name="SAPBEXHLevel1X 3 5 2 3 3" xfId="13564"/>
    <cellStyle name="SAPBEXHLevel1X 3 5 2 3 3 2" xfId="39984"/>
    <cellStyle name="SAPBEXHLevel1X 3 5 2 3 4" xfId="23038"/>
    <cellStyle name="SAPBEXHLevel1X 3 5 2 3 4 2" xfId="49452"/>
    <cellStyle name="SAPBEXHLevel1X 3 5 2 3 5" xfId="29442"/>
    <cellStyle name="SAPBEXHLevel1X 3 5 2 4" xfId="3321"/>
    <cellStyle name="SAPBEXHLevel1X 3 5 2 4 2" xfId="9989"/>
    <cellStyle name="SAPBEXHLevel1X 3 5 2 4 2 2" xfId="20649"/>
    <cellStyle name="SAPBEXHLevel1X 3 5 2 4 2 2 2" xfId="47063"/>
    <cellStyle name="SAPBEXHLevel1X 3 5 2 4 2 3" xfId="22369"/>
    <cellStyle name="SAPBEXHLevel1X 3 5 2 4 2 3 2" xfId="48783"/>
    <cellStyle name="SAPBEXHLevel1X 3 5 2 4 2 4" xfId="36485"/>
    <cellStyle name="SAPBEXHLevel1X 3 5 2 4 3" xfId="14109"/>
    <cellStyle name="SAPBEXHLevel1X 3 5 2 4 3 2" xfId="40529"/>
    <cellStyle name="SAPBEXHLevel1X 3 5 2 4 4" xfId="22549"/>
    <cellStyle name="SAPBEXHLevel1X 3 5 2 4 4 2" xfId="48963"/>
    <cellStyle name="SAPBEXHLevel1X 3 5 2 4 5" xfId="29991"/>
    <cellStyle name="SAPBEXHLevel1X 3 5 2 5" xfId="2732"/>
    <cellStyle name="SAPBEXHLevel1X 3 5 2 5 2" xfId="13524"/>
    <cellStyle name="SAPBEXHLevel1X 3 5 2 5 2 2" xfId="39944"/>
    <cellStyle name="SAPBEXHLevel1X 3 5 2 5 3" xfId="26991"/>
    <cellStyle name="SAPBEXHLevel1X 3 5 2 5 3 2" xfId="53405"/>
    <cellStyle name="SAPBEXHLevel1X 3 5 2 5 4" xfId="29402"/>
    <cellStyle name="SAPBEXHLevel1X 3 5 2 6" xfId="5873"/>
    <cellStyle name="SAPBEXHLevel1X 3 5 2 6 2" xfId="16628"/>
    <cellStyle name="SAPBEXHLevel1X 3 5 2 6 2 2" xfId="43046"/>
    <cellStyle name="SAPBEXHLevel1X 3 5 2 6 3" xfId="25269"/>
    <cellStyle name="SAPBEXHLevel1X 3 5 2 6 3 2" xfId="51683"/>
    <cellStyle name="SAPBEXHLevel1X 3 5 2 6 4" xfId="32543"/>
    <cellStyle name="SAPBEXHLevel1X 3 5 2 7" xfId="5087"/>
    <cellStyle name="SAPBEXHLevel1X 3 5 2 7 2" xfId="25327"/>
    <cellStyle name="SAPBEXHLevel1X 3 5 2 7 2 2" xfId="51741"/>
    <cellStyle name="SAPBEXHLevel1X 3 5 2 7 3" xfId="31757"/>
    <cellStyle name="SAPBEXHLevel1X 3 5 2 8" xfId="6931"/>
    <cellStyle name="SAPBEXHLevel1X 3 5 2 8 2" xfId="17636"/>
    <cellStyle name="SAPBEXHLevel1X 3 5 2 8 2 2" xfId="44053"/>
    <cellStyle name="SAPBEXHLevel1X 3 5 2 8 3" xfId="22388"/>
    <cellStyle name="SAPBEXHLevel1X 3 5 2 8 3 2" xfId="48802"/>
    <cellStyle name="SAPBEXHLevel1X 3 5 2 8 4" xfId="33601"/>
    <cellStyle name="SAPBEXHLevel1X 3 5 2 9" xfId="7367"/>
    <cellStyle name="SAPBEXHLevel1X 3 5 2 9 2" xfId="18034"/>
    <cellStyle name="SAPBEXHLevel1X 3 5 2 9 2 2" xfId="44450"/>
    <cellStyle name="SAPBEXHLevel1X 3 5 2 9 3" xfId="24416"/>
    <cellStyle name="SAPBEXHLevel1X 3 5 2 9 3 2" xfId="50830"/>
    <cellStyle name="SAPBEXHLevel1X 3 5 2 9 4" xfId="34037"/>
    <cellStyle name="SAPBEXHLevel1X 3 5 3" xfId="1656"/>
    <cellStyle name="SAPBEXHLevel1X 3 5 3 10" xfId="8316"/>
    <cellStyle name="SAPBEXHLevel1X 3 5 3 10 2" xfId="18976"/>
    <cellStyle name="SAPBEXHLevel1X 3 5 3 10 2 2" xfId="45390"/>
    <cellStyle name="SAPBEXHLevel1X 3 5 3 10 3" xfId="12541"/>
    <cellStyle name="SAPBEXHLevel1X 3 5 3 10 3 2" xfId="38962"/>
    <cellStyle name="SAPBEXHLevel1X 3 5 3 10 4" xfId="34812"/>
    <cellStyle name="SAPBEXHLevel1X 3 5 3 11" xfId="11910"/>
    <cellStyle name="SAPBEXHLevel1X 3 5 3 11 2" xfId="38331"/>
    <cellStyle name="SAPBEXHLevel1X 3 5 3 12" xfId="27018"/>
    <cellStyle name="SAPBEXHLevel1X 3 5 3 12 2" xfId="53432"/>
    <cellStyle name="SAPBEXHLevel1X 3 5 3 2" xfId="3649"/>
    <cellStyle name="SAPBEXHLevel1X 3 5 3 2 2" xfId="9106"/>
    <cellStyle name="SAPBEXHLevel1X 3 5 3 2 2 2" xfId="19766"/>
    <cellStyle name="SAPBEXHLevel1X 3 5 3 2 2 2 2" xfId="46180"/>
    <cellStyle name="SAPBEXHLevel1X 3 5 3 2 2 3" xfId="11184"/>
    <cellStyle name="SAPBEXHLevel1X 3 5 3 2 2 3 2" xfId="37605"/>
    <cellStyle name="SAPBEXHLevel1X 3 5 3 2 2 4" xfId="35602"/>
    <cellStyle name="SAPBEXHLevel1X 3 5 3 2 3" xfId="9781"/>
    <cellStyle name="SAPBEXHLevel1X 3 5 3 2 3 2" xfId="20441"/>
    <cellStyle name="SAPBEXHLevel1X 3 5 3 2 3 2 2" xfId="46855"/>
    <cellStyle name="SAPBEXHLevel1X 3 5 3 2 3 3" xfId="26706"/>
    <cellStyle name="SAPBEXHLevel1X 3 5 3 2 3 3 2" xfId="53120"/>
    <cellStyle name="SAPBEXHLevel1X 3 5 3 2 3 4" xfId="36277"/>
    <cellStyle name="SAPBEXHLevel1X 3 5 3 2 4" xfId="8617"/>
    <cellStyle name="SAPBEXHLevel1X 3 5 3 2 4 2" xfId="19277"/>
    <cellStyle name="SAPBEXHLevel1X 3 5 3 2 4 2 2" xfId="45691"/>
    <cellStyle name="SAPBEXHLevel1X 3 5 3 2 4 3" xfId="12793"/>
    <cellStyle name="SAPBEXHLevel1X 3 5 3 2 4 3 2" xfId="39214"/>
    <cellStyle name="SAPBEXHLevel1X 3 5 3 2 4 4" xfId="35113"/>
    <cellStyle name="SAPBEXHLevel1X 3 5 3 2 5" xfId="14434"/>
    <cellStyle name="SAPBEXHLevel1X 3 5 3 2 5 2" xfId="40854"/>
    <cellStyle name="SAPBEXHLevel1X 3 5 3 2 6" xfId="22728"/>
    <cellStyle name="SAPBEXHLevel1X 3 5 3 2 6 2" xfId="49142"/>
    <cellStyle name="SAPBEXHLevel1X 3 5 3 2 7" xfId="30319"/>
    <cellStyle name="SAPBEXHLevel1X 3 5 3 3" xfId="2684"/>
    <cellStyle name="SAPBEXHLevel1X 3 5 3 3 2" xfId="9475"/>
    <cellStyle name="SAPBEXHLevel1X 3 5 3 3 2 2" xfId="20135"/>
    <cellStyle name="SAPBEXHLevel1X 3 5 3 3 2 2 2" xfId="46549"/>
    <cellStyle name="SAPBEXHLevel1X 3 5 3 3 2 3" xfId="25936"/>
    <cellStyle name="SAPBEXHLevel1X 3 5 3 3 2 3 2" xfId="52350"/>
    <cellStyle name="SAPBEXHLevel1X 3 5 3 3 2 4" xfId="35971"/>
    <cellStyle name="SAPBEXHLevel1X 3 5 3 3 3" xfId="13476"/>
    <cellStyle name="SAPBEXHLevel1X 3 5 3 3 3 2" xfId="39896"/>
    <cellStyle name="SAPBEXHLevel1X 3 5 3 3 4" xfId="26070"/>
    <cellStyle name="SAPBEXHLevel1X 3 5 3 3 4 2" xfId="52484"/>
    <cellStyle name="SAPBEXHLevel1X 3 5 3 3 5" xfId="29354"/>
    <cellStyle name="SAPBEXHLevel1X 3 5 3 4" xfId="3085"/>
    <cellStyle name="SAPBEXHLevel1X 3 5 3 4 2" xfId="10028"/>
    <cellStyle name="SAPBEXHLevel1X 3 5 3 4 2 2" xfId="20688"/>
    <cellStyle name="SAPBEXHLevel1X 3 5 3 4 2 2 2" xfId="47102"/>
    <cellStyle name="SAPBEXHLevel1X 3 5 3 4 2 3" xfId="27781"/>
    <cellStyle name="SAPBEXHLevel1X 3 5 3 4 2 3 2" xfId="54195"/>
    <cellStyle name="SAPBEXHLevel1X 3 5 3 4 2 4" xfId="36524"/>
    <cellStyle name="SAPBEXHLevel1X 3 5 3 4 3" xfId="13877"/>
    <cellStyle name="SAPBEXHLevel1X 3 5 3 4 3 2" xfId="40297"/>
    <cellStyle name="SAPBEXHLevel1X 3 5 3 4 4" xfId="27237"/>
    <cellStyle name="SAPBEXHLevel1X 3 5 3 4 4 2" xfId="53651"/>
    <cellStyle name="SAPBEXHLevel1X 3 5 3 4 5" xfId="29755"/>
    <cellStyle name="SAPBEXHLevel1X 3 5 3 5" xfId="4470"/>
    <cellStyle name="SAPBEXHLevel1X 3 5 3 5 2" xfId="15248"/>
    <cellStyle name="SAPBEXHLevel1X 3 5 3 5 2 2" xfId="41668"/>
    <cellStyle name="SAPBEXHLevel1X 3 5 3 5 3" xfId="23604"/>
    <cellStyle name="SAPBEXHLevel1X 3 5 3 5 3 2" xfId="50018"/>
    <cellStyle name="SAPBEXHLevel1X 3 5 3 5 4" xfId="31140"/>
    <cellStyle name="SAPBEXHLevel1X 3 5 3 6" xfId="5530"/>
    <cellStyle name="SAPBEXHLevel1X 3 5 3 6 2" xfId="16301"/>
    <cellStyle name="SAPBEXHLevel1X 3 5 3 6 2 2" xfId="42720"/>
    <cellStyle name="SAPBEXHLevel1X 3 5 3 6 3" xfId="23352"/>
    <cellStyle name="SAPBEXHLevel1X 3 5 3 6 3 2" xfId="49766"/>
    <cellStyle name="SAPBEXHLevel1X 3 5 3 6 4" xfId="32200"/>
    <cellStyle name="SAPBEXHLevel1X 3 5 3 7" xfId="6143"/>
    <cellStyle name="SAPBEXHLevel1X 3 5 3 7 2" xfId="23018"/>
    <cellStyle name="SAPBEXHLevel1X 3 5 3 7 2 2" xfId="49432"/>
    <cellStyle name="SAPBEXHLevel1X 3 5 3 7 3" xfId="32813"/>
    <cellStyle name="SAPBEXHLevel1X 3 5 3 8" xfId="6267"/>
    <cellStyle name="SAPBEXHLevel1X 3 5 3 8 2" xfId="17006"/>
    <cellStyle name="SAPBEXHLevel1X 3 5 3 8 2 2" xfId="43424"/>
    <cellStyle name="SAPBEXHLevel1X 3 5 3 8 3" xfId="23821"/>
    <cellStyle name="SAPBEXHLevel1X 3 5 3 8 3 2" xfId="50235"/>
    <cellStyle name="SAPBEXHLevel1X 3 5 3 8 4" xfId="32937"/>
    <cellStyle name="SAPBEXHLevel1X 3 5 3 9" xfId="7780"/>
    <cellStyle name="SAPBEXHLevel1X 3 5 3 9 2" xfId="18447"/>
    <cellStyle name="SAPBEXHLevel1X 3 5 3 9 2 2" xfId="44862"/>
    <cellStyle name="SAPBEXHLevel1X 3 5 3 9 3" xfId="22358"/>
    <cellStyle name="SAPBEXHLevel1X 3 5 3 9 3 2" xfId="48772"/>
    <cellStyle name="SAPBEXHLevel1X 3 5 3 9 4" xfId="34450"/>
    <cellStyle name="SAPBEXHLevel1X 3 5 4" xfId="1915"/>
    <cellStyle name="SAPBEXHLevel1X 3 5 4 10" xfId="8562"/>
    <cellStyle name="SAPBEXHLevel1X 3 5 4 10 2" xfId="19222"/>
    <cellStyle name="SAPBEXHLevel1X 3 5 4 10 2 2" xfId="45636"/>
    <cellStyle name="SAPBEXHLevel1X 3 5 4 10 3" xfId="16373"/>
    <cellStyle name="SAPBEXHLevel1X 3 5 4 10 3 2" xfId="42791"/>
    <cellStyle name="SAPBEXHLevel1X 3 5 4 10 4" xfId="35058"/>
    <cellStyle name="SAPBEXHLevel1X 3 5 4 11" xfId="11665"/>
    <cellStyle name="SAPBEXHLevel1X 3 5 4 11 2" xfId="38086"/>
    <cellStyle name="SAPBEXHLevel1X 3 5 4 12" xfId="25337"/>
    <cellStyle name="SAPBEXHLevel1X 3 5 4 12 2" xfId="51751"/>
    <cellStyle name="SAPBEXHLevel1X 3 5 4 2" xfId="3892"/>
    <cellStyle name="SAPBEXHLevel1X 3 5 4 2 2" xfId="9175"/>
    <cellStyle name="SAPBEXHLevel1X 3 5 4 2 2 2" xfId="19835"/>
    <cellStyle name="SAPBEXHLevel1X 3 5 4 2 2 2 2" xfId="46249"/>
    <cellStyle name="SAPBEXHLevel1X 3 5 4 2 2 3" xfId="28239"/>
    <cellStyle name="SAPBEXHLevel1X 3 5 4 2 2 3 2" xfId="54653"/>
    <cellStyle name="SAPBEXHLevel1X 3 5 4 2 2 4" xfId="35671"/>
    <cellStyle name="SAPBEXHLevel1X 3 5 4 2 3" xfId="14675"/>
    <cellStyle name="SAPBEXHLevel1X 3 5 4 2 3 2" xfId="41095"/>
    <cellStyle name="SAPBEXHLevel1X 3 5 4 2 4" xfId="26085"/>
    <cellStyle name="SAPBEXHLevel1X 3 5 4 2 4 2" xfId="52499"/>
    <cellStyle name="SAPBEXHLevel1X 3 5 4 2 5" xfId="30562"/>
    <cellStyle name="SAPBEXHLevel1X 3 5 4 3" xfId="4619"/>
    <cellStyle name="SAPBEXHLevel1X 3 5 4 3 2" xfId="10061"/>
    <cellStyle name="SAPBEXHLevel1X 3 5 4 3 2 2" xfId="20721"/>
    <cellStyle name="SAPBEXHLevel1X 3 5 4 3 2 2 2" xfId="47135"/>
    <cellStyle name="SAPBEXHLevel1X 3 5 4 3 2 3" xfId="27769"/>
    <cellStyle name="SAPBEXHLevel1X 3 5 4 3 2 3 2" xfId="54183"/>
    <cellStyle name="SAPBEXHLevel1X 3 5 4 3 2 4" xfId="36557"/>
    <cellStyle name="SAPBEXHLevel1X 3 5 4 3 3" xfId="15397"/>
    <cellStyle name="SAPBEXHLevel1X 3 5 4 3 3 2" xfId="41817"/>
    <cellStyle name="SAPBEXHLevel1X 3 5 4 3 4" xfId="25692"/>
    <cellStyle name="SAPBEXHLevel1X 3 5 4 3 4 2" xfId="52106"/>
    <cellStyle name="SAPBEXHLevel1X 3 5 4 3 5" xfId="31289"/>
    <cellStyle name="SAPBEXHLevel1X 3 5 4 4" xfId="5197"/>
    <cellStyle name="SAPBEXHLevel1X 3 5 4 4 2" xfId="15972"/>
    <cellStyle name="SAPBEXHLevel1X 3 5 4 4 2 2" xfId="42391"/>
    <cellStyle name="SAPBEXHLevel1X 3 5 4 4 3" xfId="28142"/>
    <cellStyle name="SAPBEXHLevel1X 3 5 4 4 3 2" xfId="54556"/>
    <cellStyle name="SAPBEXHLevel1X 3 5 4 4 4" xfId="31867"/>
    <cellStyle name="SAPBEXHLevel1X 3 5 4 5" xfId="5813"/>
    <cellStyle name="SAPBEXHLevel1X 3 5 4 5 2" xfId="16572"/>
    <cellStyle name="SAPBEXHLevel1X 3 5 4 5 2 2" xfId="42990"/>
    <cellStyle name="SAPBEXHLevel1X 3 5 4 5 3" xfId="23659"/>
    <cellStyle name="SAPBEXHLevel1X 3 5 4 5 3 2" xfId="50073"/>
    <cellStyle name="SAPBEXHLevel1X 3 5 4 5 4" xfId="32483"/>
    <cellStyle name="SAPBEXHLevel1X 3 5 4 6" xfId="6416"/>
    <cellStyle name="SAPBEXHLevel1X 3 5 4 6 2" xfId="17152"/>
    <cellStyle name="SAPBEXHLevel1X 3 5 4 6 2 2" xfId="43570"/>
    <cellStyle name="SAPBEXHLevel1X 3 5 4 6 3" xfId="23357"/>
    <cellStyle name="SAPBEXHLevel1X 3 5 4 6 3 2" xfId="49771"/>
    <cellStyle name="SAPBEXHLevel1X 3 5 4 6 4" xfId="33086"/>
    <cellStyle name="SAPBEXHLevel1X 3 5 4 7" xfId="7031"/>
    <cellStyle name="SAPBEXHLevel1X 3 5 4 7 2" xfId="24107"/>
    <cellStyle name="SAPBEXHLevel1X 3 5 4 7 2 2" xfId="50521"/>
    <cellStyle name="SAPBEXHLevel1X 3 5 4 7 3" xfId="33701"/>
    <cellStyle name="SAPBEXHLevel1X 3 5 4 8" xfId="7578"/>
    <cellStyle name="SAPBEXHLevel1X 3 5 4 8 2" xfId="18245"/>
    <cellStyle name="SAPBEXHLevel1X 3 5 4 8 2 2" xfId="44661"/>
    <cellStyle name="SAPBEXHLevel1X 3 5 4 8 3" xfId="25439"/>
    <cellStyle name="SAPBEXHLevel1X 3 5 4 8 3 2" xfId="51853"/>
    <cellStyle name="SAPBEXHLevel1X 3 5 4 8 4" xfId="34248"/>
    <cellStyle name="SAPBEXHLevel1X 3 5 4 9" xfId="7278"/>
    <cellStyle name="SAPBEXHLevel1X 3 5 4 9 2" xfId="17945"/>
    <cellStyle name="SAPBEXHLevel1X 3 5 4 9 2 2" xfId="44362"/>
    <cellStyle name="SAPBEXHLevel1X 3 5 4 9 3" xfId="21912"/>
    <cellStyle name="SAPBEXHLevel1X 3 5 4 9 3 2" xfId="48326"/>
    <cellStyle name="SAPBEXHLevel1X 3 5 4 9 4" xfId="33948"/>
    <cellStyle name="SAPBEXHLevel1X 3 5 5" xfId="2101"/>
    <cellStyle name="SAPBEXHLevel1X 3 5 5 10" xfId="8862"/>
    <cellStyle name="SAPBEXHLevel1X 3 5 5 10 2" xfId="19522"/>
    <cellStyle name="SAPBEXHLevel1X 3 5 5 10 2 2" xfId="45936"/>
    <cellStyle name="SAPBEXHLevel1X 3 5 5 10 3" xfId="11160"/>
    <cellStyle name="SAPBEXHLevel1X 3 5 5 10 3 2" xfId="37581"/>
    <cellStyle name="SAPBEXHLevel1X 3 5 5 10 4" xfId="35358"/>
    <cellStyle name="SAPBEXHLevel1X 3 5 5 11" xfId="11499"/>
    <cellStyle name="SAPBEXHLevel1X 3 5 5 11 2" xfId="37920"/>
    <cellStyle name="SAPBEXHLevel1X 3 5 5 12" xfId="23908"/>
    <cellStyle name="SAPBEXHLevel1X 3 5 5 12 2" xfId="50322"/>
    <cellStyle name="SAPBEXHLevel1X 3 5 5 2" xfId="4066"/>
    <cellStyle name="SAPBEXHLevel1X 3 5 5 2 2" xfId="9844"/>
    <cellStyle name="SAPBEXHLevel1X 3 5 5 2 2 2" xfId="20504"/>
    <cellStyle name="SAPBEXHLevel1X 3 5 5 2 2 2 2" xfId="46918"/>
    <cellStyle name="SAPBEXHLevel1X 3 5 5 2 2 3" xfId="12584"/>
    <cellStyle name="SAPBEXHLevel1X 3 5 5 2 2 3 2" xfId="39005"/>
    <cellStyle name="SAPBEXHLevel1X 3 5 5 2 2 4" xfId="36340"/>
    <cellStyle name="SAPBEXHLevel1X 3 5 5 2 3" xfId="14848"/>
    <cellStyle name="SAPBEXHLevel1X 3 5 5 2 3 2" xfId="41268"/>
    <cellStyle name="SAPBEXHLevel1X 3 5 5 2 4" xfId="27044"/>
    <cellStyle name="SAPBEXHLevel1X 3 5 5 2 4 2" xfId="53458"/>
    <cellStyle name="SAPBEXHLevel1X 3 5 5 2 5" xfId="30736"/>
    <cellStyle name="SAPBEXHLevel1X 3 5 5 3" xfId="4794"/>
    <cellStyle name="SAPBEXHLevel1X 3 5 5 3 2" xfId="10211"/>
    <cellStyle name="SAPBEXHLevel1X 3 5 5 3 2 2" xfId="20871"/>
    <cellStyle name="SAPBEXHLevel1X 3 5 5 3 2 2 2" xfId="47285"/>
    <cellStyle name="SAPBEXHLevel1X 3 5 5 3 2 3" xfId="12829"/>
    <cellStyle name="SAPBEXHLevel1X 3 5 5 3 2 3 2" xfId="39250"/>
    <cellStyle name="SAPBEXHLevel1X 3 5 5 3 2 4" xfId="36707"/>
    <cellStyle name="SAPBEXHLevel1X 3 5 5 3 3" xfId="15571"/>
    <cellStyle name="SAPBEXHLevel1X 3 5 5 3 3 2" xfId="41991"/>
    <cellStyle name="SAPBEXHLevel1X 3 5 5 3 4" xfId="24680"/>
    <cellStyle name="SAPBEXHLevel1X 3 5 5 3 4 2" xfId="51094"/>
    <cellStyle name="SAPBEXHLevel1X 3 5 5 3 5" xfId="31464"/>
    <cellStyle name="SAPBEXHLevel1X 3 5 5 4" xfId="5374"/>
    <cellStyle name="SAPBEXHLevel1X 3 5 5 4 2" xfId="16147"/>
    <cellStyle name="SAPBEXHLevel1X 3 5 5 4 2 2" xfId="42566"/>
    <cellStyle name="SAPBEXHLevel1X 3 5 5 4 3" xfId="22520"/>
    <cellStyle name="SAPBEXHLevel1X 3 5 5 4 3 2" xfId="48934"/>
    <cellStyle name="SAPBEXHLevel1X 3 5 5 4 4" xfId="32044"/>
    <cellStyle name="SAPBEXHLevel1X 3 5 5 5" xfId="5981"/>
    <cellStyle name="SAPBEXHLevel1X 3 5 5 5 2" xfId="16733"/>
    <cellStyle name="SAPBEXHLevel1X 3 5 5 5 2 2" xfId="43151"/>
    <cellStyle name="SAPBEXHLevel1X 3 5 5 5 3" xfId="26648"/>
    <cellStyle name="SAPBEXHLevel1X 3 5 5 5 3 2" xfId="53062"/>
    <cellStyle name="SAPBEXHLevel1X 3 5 5 5 4" xfId="32651"/>
    <cellStyle name="SAPBEXHLevel1X 3 5 5 6" xfId="6581"/>
    <cellStyle name="SAPBEXHLevel1X 3 5 5 6 2" xfId="17306"/>
    <cellStyle name="SAPBEXHLevel1X 3 5 5 6 2 2" xfId="43724"/>
    <cellStyle name="SAPBEXHLevel1X 3 5 5 6 3" xfId="11336"/>
    <cellStyle name="SAPBEXHLevel1X 3 5 5 6 3 2" xfId="37757"/>
    <cellStyle name="SAPBEXHLevel1X 3 5 5 6 4" xfId="33251"/>
    <cellStyle name="SAPBEXHLevel1X 3 5 5 7" xfId="7153"/>
    <cellStyle name="SAPBEXHLevel1X 3 5 5 7 2" xfId="22380"/>
    <cellStyle name="SAPBEXHLevel1X 3 5 5 7 2 2" xfId="48794"/>
    <cellStyle name="SAPBEXHLevel1X 3 5 5 7 3" xfId="33823"/>
    <cellStyle name="SAPBEXHLevel1X 3 5 5 8" xfId="7712"/>
    <cellStyle name="SAPBEXHLevel1X 3 5 5 8 2" xfId="18379"/>
    <cellStyle name="SAPBEXHLevel1X 3 5 5 8 2 2" xfId="44795"/>
    <cellStyle name="SAPBEXHLevel1X 3 5 5 8 3" xfId="24538"/>
    <cellStyle name="SAPBEXHLevel1X 3 5 5 8 3 2" xfId="50952"/>
    <cellStyle name="SAPBEXHLevel1X 3 5 5 8 4" xfId="34382"/>
    <cellStyle name="SAPBEXHLevel1X 3 5 5 9" xfId="7864"/>
    <cellStyle name="SAPBEXHLevel1X 3 5 5 9 2" xfId="18531"/>
    <cellStyle name="SAPBEXHLevel1X 3 5 5 9 2 2" xfId="44946"/>
    <cellStyle name="SAPBEXHLevel1X 3 5 5 9 3" xfId="26232"/>
    <cellStyle name="SAPBEXHLevel1X 3 5 5 9 3 2" xfId="52646"/>
    <cellStyle name="SAPBEXHLevel1X 3 5 5 9 4" xfId="34534"/>
    <cellStyle name="SAPBEXHLevel1X 3 5 6" xfId="1842"/>
    <cellStyle name="SAPBEXHLevel1X 3 5 6 10" xfId="9548"/>
    <cellStyle name="SAPBEXHLevel1X 3 5 6 10 2" xfId="20208"/>
    <cellStyle name="SAPBEXHLevel1X 3 5 6 10 2 2" xfId="46622"/>
    <cellStyle name="SAPBEXHLevel1X 3 5 6 10 3" xfId="11262"/>
    <cellStyle name="SAPBEXHLevel1X 3 5 6 10 3 2" xfId="37683"/>
    <cellStyle name="SAPBEXHLevel1X 3 5 6 10 4" xfId="36044"/>
    <cellStyle name="SAPBEXHLevel1X 3 5 6 11" xfId="11738"/>
    <cellStyle name="SAPBEXHLevel1X 3 5 6 11 2" xfId="38159"/>
    <cellStyle name="SAPBEXHLevel1X 3 5 6 12" xfId="23136"/>
    <cellStyle name="SAPBEXHLevel1X 3 5 6 12 2" xfId="49550"/>
    <cellStyle name="SAPBEXHLevel1X 3 5 6 2" xfId="3819"/>
    <cellStyle name="SAPBEXHLevel1X 3 5 6 2 2" xfId="10685"/>
    <cellStyle name="SAPBEXHLevel1X 3 5 6 2 2 2" xfId="21330"/>
    <cellStyle name="SAPBEXHLevel1X 3 5 6 2 2 2 2" xfId="47744"/>
    <cellStyle name="SAPBEXHLevel1X 3 5 6 2 2 3" xfId="28428"/>
    <cellStyle name="SAPBEXHLevel1X 3 5 6 2 2 3 2" xfId="54842"/>
    <cellStyle name="SAPBEXHLevel1X 3 5 6 2 2 4" xfId="37109"/>
    <cellStyle name="SAPBEXHLevel1X 3 5 6 2 3" xfId="14602"/>
    <cellStyle name="SAPBEXHLevel1X 3 5 6 2 3 2" xfId="41022"/>
    <cellStyle name="SAPBEXHLevel1X 3 5 6 2 4" xfId="22920"/>
    <cellStyle name="SAPBEXHLevel1X 3 5 6 2 4 2" xfId="49334"/>
    <cellStyle name="SAPBEXHLevel1X 3 5 6 2 5" xfId="30489"/>
    <cellStyle name="SAPBEXHLevel1X 3 5 6 3" xfId="4546"/>
    <cellStyle name="SAPBEXHLevel1X 3 5 6 3 2" xfId="15324"/>
    <cellStyle name="SAPBEXHLevel1X 3 5 6 3 2 2" xfId="41744"/>
    <cellStyle name="SAPBEXHLevel1X 3 5 6 3 3" xfId="22158"/>
    <cellStyle name="SAPBEXHLevel1X 3 5 6 3 3 2" xfId="48572"/>
    <cellStyle name="SAPBEXHLevel1X 3 5 6 3 4" xfId="31216"/>
    <cellStyle name="SAPBEXHLevel1X 3 5 6 4" xfId="3340"/>
    <cellStyle name="SAPBEXHLevel1X 3 5 6 4 2" xfId="14127"/>
    <cellStyle name="SAPBEXHLevel1X 3 5 6 4 2 2" xfId="40547"/>
    <cellStyle name="SAPBEXHLevel1X 3 5 6 4 3" xfId="22229"/>
    <cellStyle name="SAPBEXHLevel1X 3 5 6 4 3 2" xfId="48643"/>
    <cellStyle name="SAPBEXHLevel1X 3 5 6 4 4" xfId="30010"/>
    <cellStyle name="SAPBEXHLevel1X 3 5 6 5" xfId="2753"/>
    <cellStyle name="SAPBEXHLevel1X 3 5 6 5 2" xfId="13545"/>
    <cellStyle name="SAPBEXHLevel1X 3 5 6 5 2 2" xfId="39965"/>
    <cellStyle name="SAPBEXHLevel1X 3 5 6 5 3" xfId="24401"/>
    <cellStyle name="SAPBEXHLevel1X 3 5 6 5 3 2" xfId="50815"/>
    <cellStyle name="SAPBEXHLevel1X 3 5 6 5 4" xfId="29423"/>
    <cellStyle name="SAPBEXHLevel1X 3 5 6 6" xfId="5620"/>
    <cellStyle name="SAPBEXHLevel1X 3 5 6 6 2" xfId="16384"/>
    <cellStyle name="SAPBEXHLevel1X 3 5 6 6 2 2" xfId="42802"/>
    <cellStyle name="SAPBEXHLevel1X 3 5 6 6 3" xfId="23818"/>
    <cellStyle name="SAPBEXHLevel1X 3 5 6 6 3 2" xfId="50232"/>
    <cellStyle name="SAPBEXHLevel1X 3 5 6 6 4" xfId="32290"/>
    <cellStyle name="SAPBEXHLevel1X 3 5 6 7" xfId="6958"/>
    <cellStyle name="SAPBEXHLevel1X 3 5 6 7 2" xfId="22821"/>
    <cellStyle name="SAPBEXHLevel1X 3 5 6 7 2 2" xfId="49235"/>
    <cellStyle name="SAPBEXHLevel1X 3 5 6 7 3" xfId="33628"/>
    <cellStyle name="SAPBEXHLevel1X 3 5 6 8" xfId="7505"/>
    <cellStyle name="SAPBEXHLevel1X 3 5 6 8 2" xfId="18172"/>
    <cellStyle name="SAPBEXHLevel1X 3 5 6 8 2 2" xfId="44588"/>
    <cellStyle name="SAPBEXHLevel1X 3 5 6 8 3" xfId="28005"/>
    <cellStyle name="SAPBEXHLevel1X 3 5 6 8 3 2" xfId="54419"/>
    <cellStyle name="SAPBEXHLevel1X 3 5 6 8 4" xfId="34175"/>
    <cellStyle name="SAPBEXHLevel1X 3 5 6 9" xfId="5421"/>
    <cellStyle name="SAPBEXHLevel1X 3 5 6 9 2" xfId="16194"/>
    <cellStyle name="SAPBEXHLevel1X 3 5 6 9 2 2" xfId="42613"/>
    <cellStyle name="SAPBEXHLevel1X 3 5 6 9 3" xfId="22840"/>
    <cellStyle name="SAPBEXHLevel1X 3 5 6 9 3 2" xfId="49254"/>
    <cellStyle name="SAPBEXHLevel1X 3 5 6 9 4" xfId="32091"/>
    <cellStyle name="SAPBEXHLevel1X 3 5 7" xfId="2502"/>
    <cellStyle name="SAPBEXHLevel1X 3 5 7 10" xfId="22184"/>
    <cellStyle name="SAPBEXHLevel1X 3 5 7 10 2" xfId="48598"/>
    <cellStyle name="SAPBEXHLevel1X 3 5 7 2" xfId="4397"/>
    <cellStyle name="SAPBEXHLevel1X 3 5 7 2 2" xfId="15175"/>
    <cellStyle name="SAPBEXHLevel1X 3 5 7 2 2 2" xfId="41595"/>
    <cellStyle name="SAPBEXHLevel1X 3 5 7 2 3" xfId="24226"/>
    <cellStyle name="SAPBEXHLevel1X 3 5 7 2 3 2" xfId="50640"/>
    <cellStyle name="SAPBEXHLevel1X 3 5 7 2 4" xfId="31067"/>
    <cellStyle name="SAPBEXHLevel1X 3 5 7 3" xfId="5130"/>
    <cellStyle name="SAPBEXHLevel1X 3 5 7 3 2" xfId="15907"/>
    <cellStyle name="SAPBEXHLevel1X 3 5 7 3 2 2" xfId="42326"/>
    <cellStyle name="SAPBEXHLevel1X 3 5 7 3 3" xfId="23724"/>
    <cellStyle name="SAPBEXHLevel1X 3 5 7 3 3 2" xfId="50138"/>
    <cellStyle name="SAPBEXHLevel1X 3 5 7 3 4" xfId="31800"/>
    <cellStyle name="SAPBEXHLevel1X 3 5 7 4" xfId="6312"/>
    <cellStyle name="SAPBEXHLevel1X 3 5 7 4 2" xfId="17051"/>
    <cellStyle name="SAPBEXHLevel1X 3 5 7 4 2 2" xfId="43469"/>
    <cellStyle name="SAPBEXHLevel1X 3 5 7 4 3" xfId="21867"/>
    <cellStyle name="SAPBEXHLevel1X 3 5 7 4 3 2" xfId="48281"/>
    <cellStyle name="SAPBEXHLevel1X 3 5 7 4 4" xfId="32982"/>
    <cellStyle name="SAPBEXHLevel1X 3 5 7 5" xfId="6888"/>
    <cellStyle name="SAPBEXHLevel1X 3 5 7 5 2" xfId="17593"/>
    <cellStyle name="SAPBEXHLevel1X 3 5 7 5 2 2" xfId="44010"/>
    <cellStyle name="SAPBEXHLevel1X 3 5 7 5 3" xfId="22033"/>
    <cellStyle name="SAPBEXHLevel1X 3 5 7 5 3 2" xfId="48447"/>
    <cellStyle name="SAPBEXHLevel1X 3 5 7 5 4" xfId="33558"/>
    <cellStyle name="SAPBEXHLevel1X 3 5 7 6" xfId="7412"/>
    <cellStyle name="SAPBEXHLevel1X 3 5 7 6 2" xfId="18079"/>
    <cellStyle name="SAPBEXHLevel1X 3 5 7 6 2 2" xfId="44495"/>
    <cellStyle name="SAPBEXHLevel1X 3 5 7 6 3" xfId="23104"/>
    <cellStyle name="SAPBEXHLevel1X 3 5 7 6 3 2" xfId="49518"/>
    <cellStyle name="SAPBEXHLevel1X 3 5 7 6 4" xfId="34082"/>
    <cellStyle name="SAPBEXHLevel1X 3 5 7 7" xfId="8035"/>
    <cellStyle name="SAPBEXHLevel1X 3 5 7 7 2" xfId="18702"/>
    <cellStyle name="SAPBEXHLevel1X 3 5 7 7 2 2" xfId="45116"/>
    <cellStyle name="SAPBEXHLevel1X 3 5 7 7 3" xfId="13760"/>
    <cellStyle name="SAPBEXHLevel1X 3 5 7 7 3 2" xfId="40180"/>
    <cellStyle name="SAPBEXHLevel1X 3 5 7 7 4" xfId="34639"/>
    <cellStyle name="SAPBEXHLevel1X 3 5 7 8" xfId="13298"/>
    <cellStyle name="SAPBEXHLevel1X 3 5 7 8 2" xfId="39718"/>
    <cellStyle name="SAPBEXHLevel1X 3 5 7 9" xfId="11227"/>
    <cellStyle name="SAPBEXHLevel1X 3 5 7 9 2" xfId="37648"/>
    <cellStyle name="SAPBEXHLevel1X 3 5 8" xfId="3252"/>
    <cellStyle name="SAPBEXHLevel1X 3 5 8 2" xfId="14042"/>
    <cellStyle name="SAPBEXHLevel1X 3 5 8 2 2" xfId="40462"/>
    <cellStyle name="SAPBEXHLevel1X 3 5 8 3" xfId="26077"/>
    <cellStyle name="SAPBEXHLevel1X 3 5 8 3 2" xfId="52491"/>
    <cellStyle name="SAPBEXHLevel1X 3 5 8 4" xfId="29922"/>
    <cellStyle name="SAPBEXHLevel1X 3 5 9" xfId="2734"/>
    <cellStyle name="SAPBEXHLevel1X 3 5 9 2" xfId="13526"/>
    <cellStyle name="SAPBEXHLevel1X 3 5 9 2 2" xfId="39946"/>
    <cellStyle name="SAPBEXHLevel1X 3 5 9 3" xfId="26306"/>
    <cellStyle name="SAPBEXHLevel1X 3 5 9 3 2" xfId="52720"/>
    <cellStyle name="SAPBEXHLevel1X 3 5 9 4" xfId="29404"/>
    <cellStyle name="SAPBEXHLevel1X 3 6" xfId="1230"/>
    <cellStyle name="SAPBEXHLevel1X 3 6 10" xfId="4458"/>
    <cellStyle name="SAPBEXHLevel1X 3 6 10 2" xfId="15236"/>
    <cellStyle name="SAPBEXHLevel1X 3 6 10 2 2" xfId="41656"/>
    <cellStyle name="SAPBEXHLevel1X 3 6 10 3" xfId="22213"/>
    <cellStyle name="SAPBEXHLevel1X 3 6 10 3 2" xfId="48627"/>
    <cellStyle name="SAPBEXHLevel1X 3 6 10 4" xfId="31128"/>
    <cellStyle name="SAPBEXHLevel1X 3 6 11" xfId="5607"/>
    <cellStyle name="SAPBEXHLevel1X 3 6 11 2" xfId="23097"/>
    <cellStyle name="SAPBEXHLevel1X 3 6 11 2 2" xfId="49511"/>
    <cellStyle name="SAPBEXHLevel1X 3 6 11 3" xfId="32277"/>
    <cellStyle name="SAPBEXHLevel1X 3 6 12" xfId="13644"/>
    <cellStyle name="SAPBEXHLevel1X 3 6 12 2" xfId="40064"/>
    <cellStyle name="SAPBEXHLevel1X 3 6 13" xfId="23881"/>
    <cellStyle name="SAPBEXHLevel1X 3 6 13 2" xfId="50295"/>
    <cellStyle name="SAPBEXHLevel1X 3 6 2" xfId="1544"/>
    <cellStyle name="SAPBEXHLevel1X 3 6 2 10" xfId="8436"/>
    <cellStyle name="SAPBEXHLevel1X 3 6 2 10 2" xfId="19096"/>
    <cellStyle name="SAPBEXHLevel1X 3 6 2 10 2 2" xfId="45510"/>
    <cellStyle name="SAPBEXHLevel1X 3 6 2 10 3" xfId="16876"/>
    <cellStyle name="SAPBEXHLevel1X 3 6 2 10 3 2" xfId="43294"/>
    <cellStyle name="SAPBEXHLevel1X 3 6 2 10 4" xfId="34932"/>
    <cellStyle name="SAPBEXHLevel1X 3 6 2 11" xfId="11998"/>
    <cellStyle name="SAPBEXHLevel1X 3 6 2 11 2" xfId="38419"/>
    <cellStyle name="SAPBEXHLevel1X 3 6 2 12" xfId="27354"/>
    <cellStyle name="SAPBEXHLevel1X 3 6 2 12 2" xfId="53768"/>
    <cellStyle name="SAPBEXHLevel1X 3 6 2 2" xfId="3538"/>
    <cellStyle name="SAPBEXHLevel1X 3 6 2 2 2" xfId="8986"/>
    <cellStyle name="SAPBEXHLevel1X 3 6 2 2 2 2" xfId="19646"/>
    <cellStyle name="SAPBEXHLevel1X 3 6 2 2 2 2 2" xfId="46060"/>
    <cellStyle name="SAPBEXHLevel1X 3 6 2 2 2 3" xfId="25973"/>
    <cellStyle name="SAPBEXHLevel1X 3 6 2 2 2 3 2" xfId="52387"/>
    <cellStyle name="SAPBEXHLevel1X 3 6 2 2 2 4" xfId="35482"/>
    <cellStyle name="SAPBEXHLevel1X 3 6 2 2 3" xfId="10115"/>
    <cellStyle name="SAPBEXHLevel1X 3 6 2 2 3 2" xfId="20775"/>
    <cellStyle name="SAPBEXHLevel1X 3 6 2 2 3 2 2" xfId="47189"/>
    <cellStyle name="SAPBEXHLevel1X 3 6 2 2 3 3" xfId="12982"/>
    <cellStyle name="SAPBEXHLevel1X 3 6 2 2 3 3 2" xfId="39403"/>
    <cellStyle name="SAPBEXHLevel1X 3 6 2 2 3 4" xfId="36611"/>
    <cellStyle name="SAPBEXHLevel1X 3 6 2 2 4" xfId="8749"/>
    <cellStyle name="SAPBEXHLevel1X 3 6 2 2 4 2" xfId="19409"/>
    <cellStyle name="SAPBEXHLevel1X 3 6 2 2 4 2 2" xfId="45823"/>
    <cellStyle name="SAPBEXHLevel1X 3 6 2 2 4 3" xfId="27297"/>
    <cellStyle name="SAPBEXHLevel1X 3 6 2 2 4 3 2" xfId="53711"/>
    <cellStyle name="SAPBEXHLevel1X 3 6 2 2 4 4" xfId="35245"/>
    <cellStyle name="SAPBEXHLevel1X 3 6 2 2 5" xfId="14323"/>
    <cellStyle name="SAPBEXHLevel1X 3 6 2 2 5 2" xfId="40743"/>
    <cellStyle name="SAPBEXHLevel1X 3 6 2 2 6" xfId="25383"/>
    <cellStyle name="SAPBEXHLevel1X 3 6 2 2 6 2" xfId="51797"/>
    <cellStyle name="SAPBEXHLevel1X 3 6 2 2 7" xfId="30208"/>
    <cellStyle name="SAPBEXHLevel1X 3 6 2 3" xfId="2771"/>
    <cellStyle name="SAPBEXHLevel1X 3 6 2 3 2" xfId="9344"/>
    <cellStyle name="SAPBEXHLevel1X 3 6 2 3 2 2" xfId="20004"/>
    <cellStyle name="SAPBEXHLevel1X 3 6 2 3 2 2 2" xfId="46418"/>
    <cellStyle name="SAPBEXHLevel1X 3 6 2 3 2 3" xfId="11807"/>
    <cellStyle name="SAPBEXHLevel1X 3 6 2 3 2 3 2" xfId="38228"/>
    <cellStyle name="SAPBEXHLevel1X 3 6 2 3 2 4" xfId="35840"/>
    <cellStyle name="SAPBEXHLevel1X 3 6 2 3 3" xfId="13563"/>
    <cellStyle name="SAPBEXHLevel1X 3 6 2 3 3 2" xfId="39983"/>
    <cellStyle name="SAPBEXHLevel1X 3 6 2 3 4" xfId="27234"/>
    <cellStyle name="SAPBEXHLevel1X 3 6 2 3 4 2" xfId="53648"/>
    <cellStyle name="SAPBEXHLevel1X 3 6 2 3 5" xfId="29441"/>
    <cellStyle name="SAPBEXHLevel1X 3 6 2 4" xfId="4693"/>
    <cellStyle name="SAPBEXHLevel1X 3 6 2 4 2" xfId="10246"/>
    <cellStyle name="SAPBEXHLevel1X 3 6 2 4 2 2" xfId="20906"/>
    <cellStyle name="SAPBEXHLevel1X 3 6 2 4 2 2 2" xfId="47320"/>
    <cellStyle name="SAPBEXHLevel1X 3 6 2 4 2 3" xfId="16857"/>
    <cellStyle name="SAPBEXHLevel1X 3 6 2 4 2 3 2" xfId="43275"/>
    <cellStyle name="SAPBEXHLevel1X 3 6 2 4 2 4" xfId="36742"/>
    <cellStyle name="SAPBEXHLevel1X 3 6 2 4 3" xfId="15470"/>
    <cellStyle name="SAPBEXHLevel1X 3 6 2 4 3 2" xfId="41890"/>
    <cellStyle name="SAPBEXHLevel1X 3 6 2 4 4" xfId="25096"/>
    <cellStyle name="SAPBEXHLevel1X 3 6 2 4 4 2" xfId="51510"/>
    <cellStyle name="SAPBEXHLevel1X 3 6 2 4 5" xfId="31363"/>
    <cellStyle name="SAPBEXHLevel1X 3 6 2 5" xfId="5643"/>
    <cellStyle name="SAPBEXHLevel1X 3 6 2 5 2" xfId="16407"/>
    <cellStyle name="SAPBEXHLevel1X 3 6 2 5 2 2" xfId="42825"/>
    <cellStyle name="SAPBEXHLevel1X 3 6 2 5 3" xfId="23396"/>
    <cellStyle name="SAPBEXHLevel1X 3 6 2 5 3 2" xfId="49810"/>
    <cellStyle name="SAPBEXHLevel1X 3 6 2 5 4" xfId="32313"/>
    <cellStyle name="SAPBEXHLevel1X 3 6 2 6" xfId="2597"/>
    <cellStyle name="SAPBEXHLevel1X 3 6 2 6 2" xfId="13389"/>
    <cellStyle name="SAPBEXHLevel1X 3 6 2 6 2 2" xfId="39809"/>
    <cellStyle name="SAPBEXHLevel1X 3 6 2 6 3" xfId="22745"/>
    <cellStyle name="SAPBEXHLevel1X 3 6 2 6 3 2" xfId="49159"/>
    <cellStyle name="SAPBEXHLevel1X 3 6 2 6 4" xfId="29267"/>
    <cellStyle name="SAPBEXHLevel1X 3 6 2 7" xfId="6947"/>
    <cellStyle name="SAPBEXHLevel1X 3 6 2 7 2" xfId="12145"/>
    <cellStyle name="SAPBEXHLevel1X 3 6 2 7 2 2" xfId="38566"/>
    <cellStyle name="SAPBEXHLevel1X 3 6 2 7 3" xfId="33617"/>
    <cellStyle name="SAPBEXHLevel1X 3 6 2 8" xfId="2939"/>
    <cellStyle name="SAPBEXHLevel1X 3 6 2 8 2" xfId="13731"/>
    <cellStyle name="SAPBEXHLevel1X 3 6 2 8 2 2" xfId="40151"/>
    <cellStyle name="SAPBEXHLevel1X 3 6 2 8 3" xfId="24641"/>
    <cellStyle name="SAPBEXHLevel1X 3 6 2 8 3 2" xfId="51055"/>
    <cellStyle name="SAPBEXHLevel1X 3 6 2 8 4" xfId="29609"/>
    <cellStyle name="SAPBEXHLevel1X 3 6 2 9" xfId="3372"/>
    <cellStyle name="SAPBEXHLevel1X 3 6 2 9 2" xfId="14159"/>
    <cellStyle name="SAPBEXHLevel1X 3 6 2 9 2 2" xfId="40579"/>
    <cellStyle name="SAPBEXHLevel1X 3 6 2 9 3" xfId="24199"/>
    <cellStyle name="SAPBEXHLevel1X 3 6 2 9 3 2" xfId="50613"/>
    <cellStyle name="SAPBEXHLevel1X 3 6 2 9 4" xfId="30042"/>
    <cellStyle name="SAPBEXHLevel1X 3 6 3" xfId="1657"/>
    <cellStyle name="SAPBEXHLevel1X 3 6 3 10" xfId="8476"/>
    <cellStyle name="SAPBEXHLevel1X 3 6 3 10 2" xfId="19136"/>
    <cellStyle name="SAPBEXHLevel1X 3 6 3 10 2 2" xfId="45550"/>
    <cellStyle name="SAPBEXHLevel1X 3 6 3 10 3" xfId="17714"/>
    <cellStyle name="SAPBEXHLevel1X 3 6 3 10 3 2" xfId="44131"/>
    <cellStyle name="SAPBEXHLevel1X 3 6 3 10 4" xfId="34972"/>
    <cellStyle name="SAPBEXHLevel1X 3 6 3 11" xfId="11909"/>
    <cellStyle name="SAPBEXHLevel1X 3 6 3 11 2" xfId="38330"/>
    <cellStyle name="SAPBEXHLevel1X 3 6 3 12" xfId="25725"/>
    <cellStyle name="SAPBEXHLevel1X 3 6 3 12 2" xfId="52139"/>
    <cellStyle name="SAPBEXHLevel1X 3 6 3 2" xfId="3650"/>
    <cellStyle name="SAPBEXHLevel1X 3 6 3 2 2" xfId="8943"/>
    <cellStyle name="SAPBEXHLevel1X 3 6 3 2 2 2" xfId="19603"/>
    <cellStyle name="SAPBEXHLevel1X 3 6 3 2 2 2 2" xfId="46017"/>
    <cellStyle name="SAPBEXHLevel1X 3 6 3 2 2 3" xfId="16789"/>
    <cellStyle name="SAPBEXHLevel1X 3 6 3 2 2 3 2" xfId="43207"/>
    <cellStyle name="SAPBEXHLevel1X 3 6 3 2 2 4" xfId="35439"/>
    <cellStyle name="SAPBEXHLevel1X 3 6 3 2 3" xfId="9954"/>
    <cellStyle name="SAPBEXHLevel1X 3 6 3 2 3 2" xfId="20614"/>
    <cellStyle name="SAPBEXHLevel1X 3 6 3 2 3 2 2" xfId="47028"/>
    <cellStyle name="SAPBEXHLevel1X 3 6 3 2 3 3" xfId="27506"/>
    <cellStyle name="SAPBEXHLevel1X 3 6 3 2 3 3 2" xfId="53920"/>
    <cellStyle name="SAPBEXHLevel1X 3 6 3 2 3 4" xfId="36450"/>
    <cellStyle name="SAPBEXHLevel1X 3 6 3 2 4" xfId="8792"/>
    <cellStyle name="SAPBEXHLevel1X 3 6 3 2 4 2" xfId="19452"/>
    <cellStyle name="SAPBEXHLevel1X 3 6 3 2 4 2 2" xfId="45866"/>
    <cellStyle name="SAPBEXHLevel1X 3 6 3 2 4 3" xfId="26630"/>
    <cellStyle name="SAPBEXHLevel1X 3 6 3 2 4 3 2" xfId="53044"/>
    <cellStyle name="SAPBEXHLevel1X 3 6 3 2 4 4" xfId="35288"/>
    <cellStyle name="SAPBEXHLevel1X 3 6 3 2 5" xfId="14435"/>
    <cellStyle name="SAPBEXHLevel1X 3 6 3 2 5 2" xfId="40855"/>
    <cellStyle name="SAPBEXHLevel1X 3 6 3 2 6" xfId="26216"/>
    <cellStyle name="SAPBEXHLevel1X 3 6 3 2 6 2" xfId="52630"/>
    <cellStyle name="SAPBEXHLevel1X 3 6 3 2 7" xfId="30320"/>
    <cellStyle name="SAPBEXHLevel1X 3 6 3 3" xfId="2683"/>
    <cellStyle name="SAPBEXHLevel1X 3 6 3 3 2" xfId="9301"/>
    <cellStyle name="SAPBEXHLevel1X 3 6 3 3 2 2" xfId="19961"/>
    <cellStyle name="SAPBEXHLevel1X 3 6 3 3 2 2 2" xfId="46375"/>
    <cellStyle name="SAPBEXHLevel1X 3 6 3 3 2 3" xfId="11802"/>
    <cellStyle name="SAPBEXHLevel1X 3 6 3 3 2 3 2" xfId="38223"/>
    <cellStyle name="SAPBEXHLevel1X 3 6 3 3 2 4" xfId="35797"/>
    <cellStyle name="SAPBEXHLevel1X 3 6 3 3 3" xfId="13475"/>
    <cellStyle name="SAPBEXHLevel1X 3 6 3 3 3 2" xfId="39895"/>
    <cellStyle name="SAPBEXHLevel1X 3 6 3 3 4" xfId="22558"/>
    <cellStyle name="SAPBEXHLevel1X 3 6 3 3 4 2" xfId="48972"/>
    <cellStyle name="SAPBEXHLevel1X 3 6 3 3 5" xfId="29353"/>
    <cellStyle name="SAPBEXHLevel1X 3 6 3 4" xfId="3086"/>
    <cellStyle name="SAPBEXHLevel1X 3 6 3 4 2" xfId="10168"/>
    <cellStyle name="SAPBEXHLevel1X 3 6 3 4 2 2" xfId="20828"/>
    <cellStyle name="SAPBEXHLevel1X 3 6 3 4 2 2 2" xfId="47242"/>
    <cellStyle name="SAPBEXHLevel1X 3 6 3 4 2 3" xfId="27766"/>
    <cellStyle name="SAPBEXHLevel1X 3 6 3 4 2 3 2" xfId="54180"/>
    <cellStyle name="SAPBEXHLevel1X 3 6 3 4 2 4" xfId="36664"/>
    <cellStyle name="SAPBEXHLevel1X 3 6 3 4 3" xfId="13878"/>
    <cellStyle name="SAPBEXHLevel1X 3 6 3 4 3 2" xfId="40298"/>
    <cellStyle name="SAPBEXHLevel1X 3 6 3 4 4" xfId="22874"/>
    <cellStyle name="SAPBEXHLevel1X 3 6 3 4 4 2" xfId="49288"/>
    <cellStyle name="SAPBEXHLevel1X 3 6 3 4 5" xfId="29756"/>
    <cellStyle name="SAPBEXHLevel1X 3 6 3 5" xfId="2807"/>
    <cellStyle name="SAPBEXHLevel1X 3 6 3 5 2" xfId="13599"/>
    <cellStyle name="SAPBEXHLevel1X 3 6 3 5 2 2" xfId="40019"/>
    <cellStyle name="SAPBEXHLevel1X 3 6 3 5 3" xfId="27486"/>
    <cellStyle name="SAPBEXHLevel1X 3 6 3 5 3 2" xfId="53900"/>
    <cellStyle name="SAPBEXHLevel1X 3 6 3 5 4" xfId="29477"/>
    <cellStyle name="SAPBEXHLevel1X 3 6 3 6" xfId="5526"/>
    <cellStyle name="SAPBEXHLevel1X 3 6 3 6 2" xfId="16297"/>
    <cellStyle name="SAPBEXHLevel1X 3 6 3 6 2 2" xfId="42716"/>
    <cellStyle name="SAPBEXHLevel1X 3 6 3 6 3" xfId="24682"/>
    <cellStyle name="SAPBEXHLevel1X 3 6 3 6 3 2" xfId="51096"/>
    <cellStyle name="SAPBEXHLevel1X 3 6 3 6 4" xfId="32196"/>
    <cellStyle name="SAPBEXHLevel1X 3 6 3 7" xfId="6140"/>
    <cellStyle name="SAPBEXHLevel1X 3 6 3 7 2" xfId="25789"/>
    <cellStyle name="SAPBEXHLevel1X 3 6 3 7 2 2" xfId="52203"/>
    <cellStyle name="SAPBEXHLevel1X 3 6 3 7 3" xfId="32810"/>
    <cellStyle name="SAPBEXHLevel1X 3 6 3 8" xfId="4360"/>
    <cellStyle name="SAPBEXHLevel1X 3 6 3 8 2" xfId="15138"/>
    <cellStyle name="SAPBEXHLevel1X 3 6 3 8 2 2" xfId="41558"/>
    <cellStyle name="SAPBEXHLevel1X 3 6 3 8 3" xfId="24016"/>
    <cellStyle name="SAPBEXHLevel1X 3 6 3 8 3 2" xfId="50430"/>
    <cellStyle name="SAPBEXHLevel1X 3 6 3 8 4" xfId="31030"/>
    <cellStyle name="SAPBEXHLevel1X 3 6 3 9" xfId="6505"/>
    <cellStyle name="SAPBEXHLevel1X 3 6 3 9 2" xfId="17235"/>
    <cellStyle name="SAPBEXHLevel1X 3 6 3 9 2 2" xfId="43653"/>
    <cellStyle name="SAPBEXHLevel1X 3 6 3 9 3" xfId="24887"/>
    <cellStyle name="SAPBEXHLevel1X 3 6 3 9 3 2" xfId="51301"/>
    <cellStyle name="SAPBEXHLevel1X 3 6 3 9 4" xfId="33175"/>
    <cellStyle name="SAPBEXHLevel1X 3 6 4" xfId="1916"/>
    <cellStyle name="SAPBEXHLevel1X 3 6 4 10" xfId="8563"/>
    <cellStyle name="SAPBEXHLevel1X 3 6 4 10 2" xfId="19223"/>
    <cellStyle name="SAPBEXHLevel1X 3 6 4 10 2 2" xfId="45637"/>
    <cellStyle name="SAPBEXHLevel1X 3 6 4 10 3" xfId="12470"/>
    <cellStyle name="SAPBEXHLevel1X 3 6 4 10 3 2" xfId="38891"/>
    <cellStyle name="SAPBEXHLevel1X 3 6 4 10 4" xfId="35059"/>
    <cellStyle name="SAPBEXHLevel1X 3 6 4 11" xfId="11664"/>
    <cellStyle name="SAPBEXHLevel1X 3 6 4 11 2" xfId="38085"/>
    <cellStyle name="SAPBEXHLevel1X 3 6 4 12" xfId="24938"/>
    <cellStyle name="SAPBEXHLevel1X 3 6 4 12 2" xfId="51352"/>
    <cellStyle name="SAPBEXHLevel1X 3 6 4 2" xfId="3893"/>
    <cellStyle name="SAPBEXHLevel1X 3 6 4 2 2" xfId="9174"/>
    <cellStyle name="SAPBEXHLevel1X 3 6 4 2 2 2" xfId="19834"/>
    <cellStyle name="SAPBEXHLevel1X 3 6 4 2 2 2 2" xfId="46248"/>
    <cellStyle name="SAPBEXHLevel1X 3 6 4 2 2 3" xfId="25962"/>
    <cellStyle name="SAPBEXHLevel1X 3 6 4 2 2 3 2" xfId="52376"/>
    <cellStyle name="SAPBEXHLevel1X 3 6 4 2 2 4" xfId="35670"/>
    <cellStyle name="SAPBEXHLevel1X 3 6 4 2 3" xfId="14676"/>
    <cellStyle name="SAPBEXHLevel1X 3 6 4 2 3 2" xfId="41096"/>
    <cellStyle name="SAPBEXHLevel1X 3 6 4 2 4" xfId="22643"/>
    <cellStyle name="SAPBEXHLevel1X 3 6 4 2 4 2" xfId="49057"/>
    <cellStyle name="SAPBEXHLevel1X 3 6 4 2 5" xfId="30563"/>
    <cellStyle name="SAPBEXHLevel1X 3 6 4 3" xfId="4620"/>
    <cellStyle name="SAPBEXHLevel1X 3 6 4 3 2" xfId="10316"/>
    <cellStyle name="SAPBEXHLevel1X 3 6 4 3 2 2" xfId="20976"/>
    <cellStyle name="SAPBEXHLevel1X 3 6 4 3 2 2 2" xfId="47390"/>
    <cellStyle name="SAPBEXHLevel1X 3 6 4 3 2 3" xfId="18756"/>
    <cellStyle name="SAPBEXHLevel1X 3 6 4 3 2 3 2" xfId="45170"/>
    <cellStyle name="SAPBEXHLevel1X 3 6 4 3 2 4" xfId="36812"/>
    <cellStyle name="SAPBEXHLevel1X 3 6 4 3 3" xfId="15398"/>
    <cellStyle name="SAPBEXHLevel1X 3 6 4 3 3 2" xfId="41818"/>
    <cellStyle name="SAPBEXHLevel1X 3 6 4 3 4" xfId="25588"/>
    <cellStyle name="SAPBEXHLevel1X 3 6 4 3 4 2" xfId="52002"/>
    <cellStyle name="SAPBEXHLevel1X 3 6 4 3 5" xfId="31290"/>
    <cellStyle name="SAPBEXHLevel1X 3 6 4 4" xfId="5198"/>
    <cellStyle name="SAPBEXHLevel1X 3 6 4 4 2" xfId="15973"/>
    <cellStyle name="SAPBEXHLevel1X 3 6 4 4 2 2" xfId="42392"/>
    <cellStyle name="SAPBEXHLevel1X 3 6 4 4 3" xfId="27333"/>
    <cellStyle name="SAPBEXHLevel1X 3 6 4 4 3 2" xfId="53747"/>
    <cellStyle name="SAPBEXHLevel1X 3 6 4 4 4" xfId="31868"/>
    <cellStyle name="SAPBEXHLevel1X 3 6 4 5" xfId="5814"/>
    <cellStyle name="SAPBEXHLevel1X 3 6 4 5 2" xfId="16573"/>
    <cellStyle name="SAPBEXHLevel1X 3 6 4 5 2 2" xfId="42991"/>
    <cellStyle name="SAPBEXHLevel1X 3 6 4 5 3" xfId="22035"/>
    <cellStyle name="SAPBEXHLevel1X 3 6 4 5 3 2" xfId="48449"/>
    <cellStyle name="SAPBEXHLevel1X 3 6 4 5 4" xfId="32484"/>
    <cellStyle name="SAPBEXHLevel1X 3 6 4 6" xfId="6417"/>
    <cellStyle name="SAPBEXHLevel1X 3 6 4 6 2" xfId="17153"/>
    <cellStyle name="SAPBEXHLevel1X 3 6 4 6 2 2" xfId="43571"/>
    <cellStyle name="SAPBEXHLevel1X 3 6 4 6 3" xfId="22407"/>
    <cellStyle name="SAPBEXHLevel1X 3 6 4 6 3 2" xfId="48821"/>
    <cellStyle name="SAPBEXHLevel1X 3 6 4 6 4" xfId="33087"/>
    <cellStyle name="SAPBEXHLevel1X 3 6 4 7" xfId="7032"/>
    <cellStyle name="SAPBEXHLevel1X 3 6 4 7 2" xfId="22134"/>
    <cellStyle name="SAPBEXHLevel1X 3 6 4 7 2 2" xfId="48548"/>
    <cellStyle name="SAPBEXHLevel1X 3 6 4 7 3" xfId="33702"/>
    <cellStyle name="SAPBEXHLevel1X 3 6 4 8" xfId="7579"/>
    <cellStyle name="SAPBEXHLevel1X 3 6 4 8 2" xfId="18246"/>
    <cellStyle name="SAPBEXHLevel1X 3 6 4 8 2 2" xfId="44662"/>
    <cellStyle name="SAPBEXHLevel1X 3 6 4 8 3" xfId="24086"/>
    <cellStyle name="SAPBEXHLevel1X 3 6 4 8 3 2" xfId="50500"/>
    <cellStyle name="SAPBEXHLevel1X 3 6 4 8 4" xfId="34249"/>
    <cellStyle name="SAPBEXHLevel1X 3 6 4 9" xfId="7277"/>
    <cellStyle name="SAPBEXHLevel1X 3 6 4 9 2" xfId="17944"/>
    <cellStyle name="SAPBEXHLevel1X 3 6 4 9 2 2" xfId="44361"/>
    <cellStyle name="SAPBEXHLevel1X 3 6 4 9 3" xfId="28008"/>
    <cellStyle name="SAPBEXHLevel1X 3 6 4 9 3 2" xfId="54422"/>
    <cellStyle name="SAPBEXHLevel1X 3 6 4 9 4" xfId="33947"/>
    <cellStyle name="SAPBEXHLevel1X 3 6 5" xfId="2102"/>
    <cellStyle name="SAPBEXHLevel1X 3 6 5 10" xfId="8861"/>
    <cellStyle name="SAPBEXHLevel1X 3 6 5 10 2" xfId="19521"/>
    <cellStyle name="SAPBEXHLevel1X 3 6 5 10 2 2" xfId="45935"/>
    <cellStyle name="SAPBEXHLevel1X 3 6 5 10 3" xfId="27492"/>
    <cellStyle name="SAPBEXHLevel1X 3 6 5 10 3 2" xfId="53906"/>
    <cellStyle name="SAPBEXHLevel1X 3 6 5 10 4" xfId="35357"/>
    <cellStyle name="SAPBEXHLevel1X 3 6 5 11" xfId="11498"/>
    <cellStyle name="SAPBEXHLevel1X 3 6 5 11 2" xfId="37919"/>
    <cellStyle name="SAPBEXHLevel1X 3 6 5 12" xfId="27375"/>
    <cellStyle name="SAPBEXHLevel1X 3 6 5 12 2" xfId="53789"/>
    <cellStyle name="SAPBEXHLevel1X 3 6 5 2" xfId="4067"/>
    <cellStyle name="SAPBEXHLevel1X 3 6 5 2 2" xfId="9843"/>
    <cellStyle name="SAPBEXHLevel1X 3 6 5 2 2 2" xfId="20503"/>
    <cellStyle name="SAPBEXHLevel1X 3 6 5 2 2 2 2" xfId="46917"/>
    <cellStyle name="SAPBEXHLevel1X 3 6 5 2 2 3" xfId="16346"/>
    <cellStyle name="SAPBEXHLevel1X 3 6 5 2 2 3 2" xfId="42765"/>
    <cellStyle name="SAPBEXHLevel1X 3 6 5 2 2 4" xfId="36339"/>
    <cellStyle name="SAPBEXHLevel1X 3 6 5 2 3" xfId="14849"/>
    <cellStyle name="SAPBEXHLevel1X 3 6 5 2 3 2" xfId="41269"/>
    <cellStyle name="SAPBEXHLevel1X 3 6 5 2 4" xfId="25700"/>
    <cellStyle name="SAPBEXHLevel1X 3 6 5 2 4 2" xfId="52114"/>
    <cellStyle name="SAPBEXHLevel1X 3 6 5 2 5" xfId="30737"/>
    <cellStyle name="SAPBEXHLevel1X 3 6 5 3" xfId="4795"/>
    <cellStyle name="SAPBEXHLevel1X 3 6 5 3 2" xfId="10389"/>
    <cellStyle name="SAPBEXHLevel1X 3 6 5 3 2 2" xfId="21049"/>
    <cellStyle name="SAPBEXHLevel1X 3 6 5 3 2 2 2" xfId="47463"/>
    <cellStyle name="SAPBEXHLevel1X 3 6 5 3 2 3" xfId="28314"/>
    <cellStyle name="SAPBEXHLevel1X 3 6 5 3 2 3 2" xfId="54728"/>
    <cellStyle name="SAPBEXHLevel1X 3 6 5 3 2 4" xfId="36885"/>
    <cellStyle name="SAPBEXHLevel1X 3 6 5 3 3" xfId="15572"/>
    <cellStyle name="SAPBEXHLevel1X 3 6 5 3 3 2" xfId="41992"/>
    <cellStyle name="SAPBEXHLevel1X 3 6 5 3 4" xfId="24498"/>
    <cellStyle name="SAPBEXHLevel1X 3 6 5 3 4 2" xfId="50912"/>
    <cellStyle name="SAPBEXHLevel1X 3 6 5 3 5" xfId="31465"/>
    <cellStyle name="SAPBEXHLevel1X 3 6 5 4" xfId="5375"/>
    <cellStyle name="SAPBEXHLevel1X 3 6 5 4 2" xfId="16148"/>
    <cellStyle name="SAPBEXHLevel1X 3 6 5 4 2 2" xfId="42567"/>
    <cellStyle name="SAPBEXHLevel1X 3 6 5 4 3" xfId="26102"/>
    <cellStyle name="SAPBEXHLevel1X 3 6 5 4 3 2" xfId="52516"/>
    <cellStyle name="SAPBEXHLevel1X 3 6 5 4 4" xfId="32045"/>
    <cellStyle name="SAPBEXHLevel1X 3 6 5 5" xfId="5982"/>
    <cellStyle name="SAPBEXHLevel1X 3 6 5 5 2" xfId="16734"/>
    <cellStyle name="SAPBEXHLevel1X 3 6 5 5 2 2" xfId="43152"/>
    <cellStyle name="SAPBEXHLevel1X 3 6 5 5 3" xfId="22513"/>
    <cellStyle name="SAPBEXHLevel1X 3 6 5 5 3 2" xfId="48927"/>
    <cellStyle name="SAPBEXHLevel1X 3 6 5 5 4" xfId="32652"/>
    <cellStyle name="SAPBEXHLevel1X 3 6 5 6" xfId="6582"/>
    <cellStyle name="SAPBEXHLevel1X 3 6 5 6 2" xfId="17307"/>
    <cellStyle name="SAPBEXHLevel1X 3 6 5 6 2 2" xfId="43725"/>
    <cellStyle name="SAPBEXHLevel1X 3 6 5 6 3" xfId="25255"/>
    <cellStyle name="SAPBEXHLevel1X 3 6 5 6 3 2" xfId="51669"/>
    <cellStyle name="SAPBEXHLevel1X 3 6 5 6 4" xfId="33252"/>
    <cellStyle name="SAPBEXHLevel1X 3 6 5 7" xfId="7154"/>
    <cellStyle name="SAPBEXHLevel1X 3 6 5 7 2" xfId="26145"/>
    <cellStyle name="SAPBEXHLevel1X 3 6 5 7 2 2" xfId="52559"/>
    <cellStyle name="SAPBEXHLevel1X 3 6 5 7 3" xfId="33824"/>
    <cellStyle name="SAPBEXHLevel1X 3 6 5 8" xfId="7713"/>
    <cellStyle name="SAPBEXHLevel1X 3 6 5 8 2" xfId="18380"/>
    <cellStyle name="SAPBEXHLevel1X 3 6 5 8 2 2" xfId="44796"/>
    <cellStyle name="SAPBEXHLevel1X 3 6 5 8 3" xfId="27458"/>
    <cellStyle name="SAPBEXHLevel1X 3 6 5 8 3 2" xfId="53872"/>
    <cellStyle name="SAPBEXHLevel1X 3 6 5 8 4" xfId="34383"/>
    <cellStyle name="SAPBEXHLevel1X 3 6 5 9" xfId="7865"/>
    <cellStyle name="SAPBEXHLevel1X 3 6 5 9 2" xfId="18532"/>
    <cellStyle name="SAPBEXHLevel1X 3 6 5 9 2 2" xfId="44947"/>
    <cellStyle name="SAPBEXHLevel1X 3 6 5 9 3" xfId="25265"/>
    <cellStyle name="SAPBEXHLevel1X 3 6 5 9 3 2" xfId="51679"/>
    <cellStyle name="SAPBEXHLevel1X 3 6 5 9 4" xfId="34535"/>
    <cellStyle name="SAPBEXHLevel1X 3 6 6" xfId="1843"/>
    <cellStyle name="SAPBEXHLevel1X 3 6 6 10" xfId="9547"/>
    <cellStyle name="SAPBEXHLevel1X 3 6 6 10 2" xfId="20207"/>
    <cellStyle name="SAPBEXHLevel1X 3 6 6 10 2 2" xfId="46621"/>
    <cellStyle name="SAPBEXHLevel1X 3 6 6 10 3" xfId="28205"/>
    <cellStyle name="SAPBEXHLevel1X 3 6 6 10 3 2" xfId="54619"/>
    <cellStyle name="SAPBEXHLevel1X 3 6 6 10 4" xfId="36043"/>
    <cellStyle name="SAPBEXHLevel1X 3 6 6 11" xfId="11737"/>
    <cellStyle name="SAPBEXHLevel1X 3 6 6 11 2" xfId="38158"/>
    <cellStyle name="SAPBEXHLevel1X 3 6 6 12" xfId="25407"/>
    <cellStyle name="SAPBEXHLevel1X 3 6 6 12 2" xfId="51821"/>
    <cellStyle name="SAPBEXHLevel1X 3 6 6 2" xfId="3820"/>
    <cellStyle name="SAPBEXHLevel1X 3 6 6 2 2" xfId="10684"/>
    <cellStyle name="SAPBEXHLevel1X 3 6 6 2 2 2" xfId="21329"/>
    <cellStyle name="SAPBEXHLevel1X 3 6 6 2 2 2 2" xfId="47743"/>
    <cellStyle name="SAPBEXHLevel1X 3 6 6 2 2 3" xfId="28427"/>
    <cellStyle name="SAPBEXHLevel1X 3 6 6 2 2 3 2" xfId="54841"/>
    <cellStyle name="SAPBEXHLevel1X 3 6 6 2 2 4" xfId="37108"/>
    <cellStyle name="SAPBEXHLevel1X 3 6 6 2 3" xfId="14603"/>
    <cellStyle name="SAPBEXHLevel1X 3 6 6 2 3 2" xfId="41023"/>
    <cellStyle name="SAPBEXHLevel1X 3 6 6 2 4" xfId="26419"/>
    <cellStyle name="SAPBEXHLevel1X 3 6 6 2 4 2" xfId="52833"/>
    <cellStyle name="SAPBEXHLevel1X 3 6 6 2 5" xfId="30490"/>
    <cellStyle name="SAPBEXHLevel1X 3 6 6 3" xfId="4547"/>
    <cellStyle name="SAPBEXHLevel1X 3 6 6 3 2" xfId="15325"/>
    <cellStyle name="SAPBEXHLevel1X 3 6 6 3 2 2" xfId="41745"/>
    <cellStyle name="SAPBEXHLevel1X 3 6 6 3 3" xfId="23228"/>
    <cellStyle name="SAPBEXHLevel1X 3 6 6 3 3 2" xfId="49642"/>
    <cellStyle name="SAPBEXHLevel1X 3 6 6 3 4" xfId="31217"/>
    <cellStyle name="SAPBEXHLevel1X 3 6 6 4" xfId="3193"/>
    <cellStyle name="SAPBEXHLevel1X 3 6 6 4 2" xfId="13983"/>
    <cellStyle name="SAPBEXHLevel1X 3 6 6 4 2 2" xfId="40403"/>
    <cellStyle name="SAPBEXHLevel1X 3 6 6 4 3" xfId="27465"/>
    <cellStyle name="SAPBEXHLevel1X 3 6 6 4 3 2" xfId="53879"/>
    <cellStyle name="SAPBEXHLevel1X 3 6 6 4 4" xfId="29863"/>
    <cellStyle name="SAPBEXHLevel1X 3 6 6 5" xfId="3392"/>
    <cellStyle name="SAPBEXHLevel1X 3 6 6 5 2" xfId="14178"/>
    <cellStyle name="SAPBEXHLevel1X 3 6 6 5 2 2" xfId="40598"/>
    <cellStyle name="SAPBEXHLevel1X 3 6 6 5 3" xfId="26211"/>
    <cellStyle name="SAPBEXHLevel1X 3 6 6 5 3 2" xfId="52625"/>
    <cellStyle name="SAPBEXHLevel1X 3 6 6 5 4" xfId="30062"/>
    <cellStyle name="SAPBEXHLevel1X 3 6 6 6" xfId="5071"/>
    <cellStyle name="SAPBEXHLevel1X 3 6 6 6 2" xfId="15848"/>
    <cellStyle name="SAPBEXHLevel1X 3 6 6 6 2 2" xfId="42267"/>
    <cellStyle name="SAPBEXHLevel1X 3 6 6 6 3" xfId="28131"/>
    <cellStyle name="SAPBEXHLevel1X 3 6 6 6 3 2" xfId="54545"/>
    <cellStyle name="SAPBEXHLevel1X 3 6 6 6 4" xfId="31741"/>
    <cellStyle name="SAPBEXHLevel1X 3 6 6 7" xfId="6959"/>
    <cellStyle name="SAPBEXHLevel1X 3 6 6 7 2" xfId="23639"/>
    <cellStyle name="SAPBEXHLevel1X 3 6 6 7 2 2" xfId="50053"/>
    <cellStyle name="SAPBEXHLevel1X 3 6 6 7 3" xfId="33629"/>
    <cellStyle name="SAPBEXHLevel1X 3 6 6 8" xfId="7506"/>
    <cellStyle name="SAPBEXHLevel1X 3 6 6 8 2" xfId="18173"/>
    <cellStyle name="SAPBEXHLevel1X 3 6 6 8 2 2" xfId="44589"/>
    <cellStyle name="SAPBEXHLevel1X 3 6 6 8 3" xfId="22614"/>
    <cellStyle name="SAPBEXHLevel1X 3 6 6 8 3 2" xfId="49028"/>
    <cellStyle name="SAPBEXHLevel1X 3 6 6 8 4" xfId="34176"/>
    <cellStyle name="SAPBEXHLevel1X 3 6 6 9" xfId="6676"/>
    <cellStyle name="SAPBEXHLevel1X 3 6 6 9 2" xfId="17388"/>
    <cellStyle name="SAPBEXHLevel1X 3 6 6 9 2 2" xfId="43806"/>
    <cellStyle name="SAPBEXHLevel1X 3 6 6 9 3" xfId="12057"/>
    <cellStyle name="SAPBEXHLevel1X 3 6 6 9 3 2" xfId="38478"/>
    <cellStyle name="SAPBEXHLevel1X 3 6 6 9 4" xfId="33346"/>
    <cellStyle name="SAPBEXHLevel1X 3 6 7" xfId="2503"/>
    <cellStyle name="SAPBEXHLevel1X 3 6 7 10" xfId="23259"/>
    <cellStyle name="SAPBEXHLevel1X 3 6 7 10 2" xfId="49673"/>
    <cellStyle name="SAPBEXHLevel1X 3 6 7 2" xfId="4398"/>
    <cellStyle name="SAPBEXHLevel1X 3 6 7 2 2" xfId="15176"/>
    <cellStyle name="SAPBEXHLevel1X 3 6 7 2 2 2" xfId="41596"/>
    <cellStyle name="SAPBEXHLevel1X 3 6 7 2 3" xfId="23761"/>
    <cellStyle name="SAPBEXHLevel1X 3 6 7 2 3 2" xfId="50175"/>
    <cellStyle name="SAPBEXHLevel1X 3 6 7 2 4" xfId="31068"/>
    <cellStyle name="SAPBEXHLevel1X 3 6 7 3" xfId="5131"/>
    <cellStyle name="SAPBEXHLevel1X 3 6 7 3 2" xfId="15908"/>
    <cellStyle name="SAPBEXHLevel1X 3 6 7 3 2 2" xfId="42327"/>
    <cellStyle name="SAPBEXHLevel1X 3 6 7 3 3" xfId="26959"/>
    <cellStyle name="SAPBEXHLevel1X 3 6 7 3 3 2" xfId="53373"/>
    <cellStyle name="SAPBEXHLevel1X 3 6 7 3 4" xfId="31801"/>
    <cellStyle name="SAPBEXHLevel1X 3 6 7 4" xfId="6313"/>
    <cellStyle name="SAPBEXHLevel1X 3 6 7 4 2" xfId="17052"/>
    <cellStyle name="SAPBEXHLevel1X 3 6 7 4 2 2" xfId="43470"/>
    <cellStyle name="SAPBEXHLevel1X 3 6 7 4 3" xfId="22320"/>
    <cellStyle name="SAPBEXHLevel1X 3 6 7 4 3 2" xfId="48734"/>
    <cellStyle name="SAPBEXHLevel1X 3 6 7 4 4" xfId="32983"/>
    <cellStyle name="SAPBEXHLevel1X 3 6 7 5" xfId="6889"/>
    <cellStyle name="SAPBEXHLevel1X 3 6 7 5 2" xfId="17594"/>
    <cellStyle name="SAPBEXHLevel1X 3 6 7 5 2 2" xfId="44011"/>
    <cellStyle name="SAPBEXHLevel1X 3 6 7 5 3" xfId="22296"/>
    <cellStyle name="SAPBEXHLevel1X 3 6 7 5 3 2" xfId="48710"/>
    <cellStyle name="SAPBEXHLevel1X 3 6 7 5 4" xfId="33559"/>
    <cellStyle name="SAPBEXHLevel1X 3 6 7 6" xfId="7413"/>
    <cellStyle name="SAPBEXHLevel1X 3 6 7 6 2" xfId="18080"/>
    <cellStyle name="SAPBEXHLevel1X 3 6 7 6 2 2" xfId="44496"/>
    <cellStyle name="SAPBEXHLevel1X 3 6 7 6 3" xfId="25667"/>
    <cellStyle name="SAPBEXHLevel1X 3 6 7 6 3 2" xfId="52081"/>
    <cellStyle name="SAPBEXHLevel1X 3 6 7 6 4" xfId="34083"/>
    <cellStyle name="SAPBEXHLevel1X 3 6 7 7" xfId="8036"/>
    <cellStyle name="SAPBEXHLevel1X 3 6 7 7 2" xfId="18703"/>
    <cellStyle name="SAPBEXHLevel1X 3 6 7 7 2 2" xfId="45117"/>
    <cellStyle name="SAPBEXHLevel1X 3 6 7 7 3" xfId="16352"/>
    <cellStyle name="SAPBEXHLevel1X 3 6 7 7 3 2" xfId="42771"/>
    <cellStyle name="SAPBEXHLevel1X 3 6 7 7 4" xfId="34640"/>
    <cellStyle name="SAPBEXHLevel1X 3 6 7 8" xfId="13299"/>
    <cellStyle name="SAPBEXHLevel1X 3 6 7 8 2" xfId="39719"/>
    <cellStyle name="SAPBEXHLevel1X 3 6 7 9" xfId="11226"/>
    <cellStyle name="SAPBEXHLevel1X 3 6 7 9 2" xfId="37647"/>
    <cellStyle name="SAPBEXHLevel1X 3 6 8" xfId="3253"/>
    <cellStyle name="SAPBEXHLevel1X 3 6 8 2" xfId="14043"/>
    <cellStyle name="SAPBEXHLevel1X 3 6 8 2 2" xfId="40463"/>
    <cellStyle name="SAPBEXHLevel1X 3 6 8 3" xfId="25348"/>
    <cellStyle name="SAPBEXHLevel1X 3 6 8 3 2" xfId="51762"/>
    <cellStyle name="SAPBEXHLevel1X 3 6 8 4" xfId="29923"/>
    <cellStyle name="SAPBEXHLevel1X 3 6 9" xfId="2854"/>
    <cellStyle name="SAPBEXHLevel1X 3 6 9 2" xfId="13646"/>
    <cellStyle name="SAPBEXHLevel1X 3 6 9 2 2" xfId="40066"/>
    <cellStyle name="SAPBEXHLevel1X 3 6 9 3" xfId="24772"/>
    <cellStyle name="SAPBEXHLevel1X 3 6 9 3 2" xfId="51186"/>
    <cellStyle name="SAPBEXHLevel1X 3 6 9 4" xfId="29524"/>
    <cellStyle name="SAPBEXHLevel1X 3 7" xfId="1231"/>
    <cellStyle name="SAPBEXHLevel1X 3 7 10" xfId="5686"/>
    <cellStyle name="SAPBEXHLevel1X 3 7 10 2" xfId="16450"/>
    <cellStyle name="SAPBEXHLevel1X 3 7 10 2 2" xfId="42868"/>
    <cellStyle name="SAPBEXHLevel1X 3 7 10 3" xfId="22894"/>
    <cellStyle name="SAPBEXHLevel1X 3 7 10 3 2" xfId="49308"/>
    <cellStyle name="SAPBEXHLevel1X 3 7 10 4" xfId="32356"/>
    <cellStyle name="SAPBEXHLevel1X 3 7 11" xfId="6516"/>
    <cellStyle name="SAPBEXHLevel1X 3 7 11 2" xfId="17221"/>
    <cellStyle name="SAPBEXHLevel1X 3 7 11 2 2" xfId="43639"/>
    <cellStyle name="SAPBEXHLevel1X 3 7 11 3" xfId="33186"/>
    <cellStyle name="SAPBEXHLevel1X 3 7 12" xfId="16469"/>
    <cellStyle name="SAPBEXHLevel1X 3 7 12 2" xfId="42887"/>
    <cellStyle name="SAPBEXHLevel1X 3 7 13" xfId="27227"/>
    <cellStyle name="SAPBEXHLevel1X 3 7 13 2" xfId="53641"/>
    <cellStyle name="SAPBEXHLevel1X 3 7 2" xfId="1545"/>
    <cellStyle name="SAPBEXHLevel1X 3 7 2 10" xfId="8437"/>
    <cellStyle name="SAPBEXHLevel1X 3 7 2 10 2" xfId="19097"/>
    <cellStyle name="SAPBEXHLevel1X 3 7 2 10 2 2" xfId="45511"/>
    <cellStyle name="SAPBEXHLevel1X 3 7 2 10 3" xfId="12778"/>
    <cellStyle name="SAPBEXHLevel1X 3 7 2 10 3 2" xfId="39199"/>
    <cellStyle name="SAPBEXHLevel1X 3 7 2 10 4" xfId="34933"/>
    <cellStyle name="SAPBEXHLevel1X 3 7 2 11" xfId="11997"/>
    <cellStyle name="SAPBEXHLevel1X 3 7 2 11 2" xfId="38418"/>
    <cellStyle name="SAPBEXHLevel1X 3 7 2 12" xfId="23174"/>
    <cellStyle name="SAPBEXHLevel1X 3 7 2 12 2" xfId="49588"/>
    <cellStyle name="SAPBEXHLevel1X 3 7 2 2" xfId="3539"/>
    <cellStyle name="SAPBEXHLevel1X 3 7 2 2 2" xfId="8985"/>
    <cellStyle name="SAPBEXHLevel1X 3 7 2 2 2 2" xfId="19645"/>
    <cellStyle name="SAPBEXHLevel1X 3 7 2 2 2 2 2" xfId="46059"/>
    <cellStyle name="SAPBEXHLevel1X 3 7 2 2 2 3" xfId="12969"/>
    <cellStyle name="SAPBEXHLevel1X 3 7 2 2 2 3 2" xfId="39390"/>
    <cellStyle name="SAPBEXHLevel1X 3 7 2 2 2 4" xfId="35481"/>
    <cellStyle name="SAPBEXHLevel1X 3 7 2 2 3" xfId="10370"/>
    <cellStyle name="SAPBEXHLevel1X 3 7 2 2 3 2" xfId="21030"/>
    <cellStyle name="SAPBEXHLevel1X 3 7 2 2 3 2 2" xfId="47444"/>
    <cellStyle name="SAPBEXHLevel1X 3 7 2 2 3 3" xfId="28295"/>
    <cellStyle name="SAPBEXHLevel1X 3 7 2 2 3 3 2" xfId="54709"/>
    <cellStyle name="SAPBEXHLevel1X 3 7 2 2 3 4" xfId="36866"/>
    <cellStyle name="SAPBEXHLevel1X 3 7 2 2 4" xfId="8750"/>
    <cellStyle name="SAPBEXHLevel1X 3 7 2 2 4 2" xfId="19410"/>
    <cellStyle name="SAPBEXHLevel1X 3 7 2 2 4 2 2" xfId="45824"/>
    <cellStyle name="SAPBEXHLevel1X 3 7 2 2 4 3" xfId="23096"/>
    <cellStyle name="SAPBEXHLevel1X 3 7 2 2 4 3 2" xfId="49510"/>
    <cellStyle name="SAPBEXHLevel1X 3 7 2 2 4 4" xfId="35246"/>
    <cellStyle name="SAPBEXHLevel1X 3 7 2 2 5" xfId="14324"/>
    <cellStyle name="SAPBEXHLevel1X 3 7 2 2 5 2" xfId="40744"/>
    <cellStyle name="SAPBEXHLevel1X 3 7 2 2 6" xfId="25012"/>
    <cellStyle name="SAPBEXHLevel1X 3 7 2 2 6 2" xfId="51426"/>
    <cellStyle name="SAPBEXHLevel1X 3 7 2 2 7" xfId="30209"/>
    <cellStyle name="SAPBEXHLevel1X 3 7 2 3" xfId="4138"/>
    <cellStyle name="SAPBEXHLevel1X 3 7 2 3 2" xfId="9343"/>
    <cellStyle name="SAPBEXHLevel1X 3 7 2 3 2 2" xfId="20003"/>
    <cellStyle name="SAPBEXHLevel1X 3 7 2 3 2 2 2" xfId="46417"/>
    <cellStyle name="SAPBEXHLevel1X 3 7 2 3 2 3" xfId="27866"/>
    <cellStyle name="SAPBEXHLevel1X 3 7 2 3 2 3 2" xfId="54280"/>
    <cellStyle name="SAPBEXHLevel1X 3 7 2 3 2 4" xfId="35839"/>
    <cellStyle name="SAPBEXHLevel1X 3 7 2 3 3" xfId="14920"/>
    <cellStyle name="SAPBEXHLevel1X 3 7 2 3 3 2" xfId="41340"/>
    <cellStyle name="SAPBEXHLevel1X 3 7 2 3 4" xfId="25596"/>
    <cellStyle name="SAPBEXHLevel1X 3 7 2 3 4 2" xfId="52010"/>
    <cellStyle name="SAPBEXHLevel1X 3 7 2 3 5" xfId="30808"/>
    <cellStyle name="SAPBEXHLevel1X 3 7 2 4" xfId="2832"/>
    <cellStyle name="SAPBEXHLevel1X 3 7 2 4 2" xfId="10162"/>
    <cellStyle name="SAPBEXHLevel1X 3 7 2 4 2 2" xfId="20822"/>
    <cellStyle name="SAPBEXHLevel1X 3 7 2 4 2 2 2" xfId="47236"/>
    <cellStyle name="SAPBEXHLevel1X 3 7 2 4 2 3" xfId="16248"/>
    <cellStyle name="SAPBEXHLevel1X 3 7 2 4 2 3 2" xfId="42667"/>
    <cellStyle name="SAPBEXHLevel1X 3 7 2 4 2 4" xfId="36658"/>
    <cellStyle name="SAPBEXHLevel1X 3 7 2 4 3" xfId="13624"/>
    <cellStyle name="SAPBEXHLevel1X 3 7 2 4 3 2" xfId="40044"/>
    <cellStyle name="SAPBEXHLevel1X 3 7 2 4 4" xfId="26194"/>
    <cellStyle name="SAPBEXHLevel1X 3 7 2 4 4 2" xfId="52608"/>
    <cellStyle name="SAPBEXHLevel1X 3 7 2 4 5" xfId="29502"/>
    <cellStyle name="SAPBEXHLevel1X 3 7 2 5" xfId="4188"/>
    <cellStyle name="SAPBEXHLevel1X 3 7 2 5 2" xfId="14967"/>
    <cellStyle name="SAPBEXHLevel1X 3 7 2 5 2 2" xfId="41387"/>
    <cellStyle name="SAPBEXHLevel1X 3 7 2 5 3" xfId="23059"/>
    <cellStyle name="SAPBEXHLevel1X 3 7 2 5 3 2" xfId="49473"/>
    <cellStyle name="SAPBEXHLevel1X 3 7 2 5 4" xfId="30858"/>
    <cellStyle name="SAPBEXHLevel1X 3 7 2 6" xfId="2972"/>
    <cellStyle name="SAPBEXHLevel1X 3 7 2 6 2" xfId="13764"/>
    <cellStyle name="SAPBEXHLevel1X 3 7 2 6 2 2" xfId="40184"/>
    <cellStyle name="SAPBEXHLevel1X 3 7 2 6 3" xfId="26577"/>
    <cellStyle name="SAPBEXHLevel1X 3 7 2 6 3 2" xfId="52991"/>
    <cellStyle name="SAPBEXHLevel1X 3 7 2 6 4" xfId="29642"/>
    <cellStyle name="SAPBEXHLevel1X 3 7 2 7" xfId="6929"/>
    <cellStyle name="SAPBEXHLevel1X 3 7 2 7 2" xfId="23788"/>
    <cellStyle name="SAPBEXHLevel1X 3 7 2 7 2 2" xfId="50202"/>
    <cellStyle name="SAPBEXHLevel1X 3 7 2 7 3" xfId="33599"/>
    <cellStyle name="SAPBEXHLevel1X 3 7 2 8" xfId="6934"/>
    <cellStyle name="SAPBEXHLevel1X 3 7 2 8 2" xfId="17639"/>
    <cellStyle name="SAPBEXHLevel1X 3 7 2 8 2 2" xfId="44056"/>
    <cellStyle name="SAPBEXHLevel1X 3 7 2 8 3" xfId="24858"/>
    <cellStyle name="SAPBEXHLevel1X 3 7 2 8 3 2" xfId="51272"/>
    <cellStyle name="SAPBEXHLevel1X 3 7 2 8 4" xfId="33604"/>
    <cellStyle name="SAPBEXHLevel1X 3 7 2 9" xfId="7797"/>
    <cellStyle name="SAPBEXHLevel1X 3 7 2 9 2" xfId="18464"/>
    <cellStyle name="SAPBEXHLevel1X 3 7 2 9 2 2" xfId="44879"/>
    <cellStyle name="SAPBEXHLevel1X 3 7 2 9 3" xfId="24007"/>
    <cellStyle name="SAPBEXHLevel1X 3 7 2 9 3 2" xfId="50421"/>
    <cellStyle name="SAPBEXHLevel1X 3 7 2 9 4" xfId="34467"/>
    <cellStyle name="SAPBEXHLevel1X 3 7 3" xfId="1658"/>
    <cellStyle name="SAPBEXHLevel1X 3 7 3 10" xfId="8315"/>
    <cellStyle name="SAPBEXHLevel1X 3 7 3 10 2" xfId="18975"/>
    <cellStyle name="SAPBEXHLevel1X 3 7 3 10 2 2" xfId="45389"/>
    <cellStyle name="SAPBEXHLevel1X 3 7 3 10 3" xfId="13692"/>
    <cellStyle name="SAPBEXHLevel1X 3 7 3 10 3 2" xfId="40112"/>
    <cellStyle name="SAPBEXHLevel1X 3 7 3 10 4" xfId="34811"/>
    <cellStyle name="SAPBEXHLevel1X 3 7 3 11" xfId="11908"/>
    <cellStyle name="SAPBEXHLevel1X 3 7 3 11 2" xfId="38329"/>
    <cellStyle name="SAPBEXHLevel1X 3 7 3 12" xfId="25623"/>
    <cellStyle name="SAPBEXHLevel1X 3 7 3 12 2" xfId="52037"/>
    <cellStyle name="SAPBEXHLevel1X 3 7 3 2" xfId="3651"/>
    <cellStyle name="SAPBEXHLevel1X 3 7 3 2 2" xfId="9107"/>
    <cellStyle name="SAPBEXHLevel1X 3 7 3 2 2 2" xfId="19767"/>
    <cellStyle name="SAPBEXHLevel1X 3 7 3 2 2 2 2" xfId="46181"/>
    <cellStyle name="SAPBEXHLevel1X 3 7 3 2 2 3" xfId="27741"/>
    <cellStyle name="SAPBEXHLevel1X 3 7 3 2 2 3 2" xfId="54155"/>
    <cellStyle name="SAPBEXHLevel1X 3 7 3 2 2 4" xfId="35603"/>
    <cellStyle name="SAPBEXHLevel1X 3 7 3 2 3" xfId="10394"/>
    <cellStyle name="SAPBEXHLevel1X 3 7 3 2 3 2" xfId="21054"/>
    <cellStyle name="SAPBEXHLevel1X 3 7 3 2 3 2 2" xfId="47468"/>
    <cellStyle name="SAPBEXHLevel1X 3 7 3 2 3 3" xfId="28319"/>
    <cellStyle name="SAPBEXHLevel1X 3 7 3 2 3 3 2" xfId="54733"/>
    <cellStyle name="SAPBEXHLevel1X 3 7 3 2 3 4" xfId="36890"/>
    <cellStyle name="SAPBEXHLevel1X 3 7 3 2 4" xfId="8616"/>
    <cellStyle name="SAPBEXHLevel1X 3 7 3 2 4 2" xfId="19276"/>
    <cellStyle name="SAPBEXHLevel1X 3 7 3 2 4 2 2" xfId="45690"/>
    <cellStyle name="SAPBEXHLevel1X 3 7 3 2 4 3" xfId="16887"/>
    <cellStyle name="SAPBEXHLevel1X 3 7 3 2 4 3 2" xfId="43305"/>
    <cellStyle name="SAPBEXHLevel1X 3 7 3 2 4 4" xfId="35112"/>
    <cellStyle name="SAPBEXHLevel1X 3 7 3 2 5" xfId="14436"/>
    <cellStyle name="SAPBEXHLevel1X 3 7 3 2 5 2" xfId="40856"/>
    <cellStyle name="SAPBEXHLevel1X 3 7 3 2 6" xfId="24840"/>
    <cellStyle name="SAPBEXHLevel1X 3 7 3 2 6 2" xfId="51254"/>
    <cellStyle name="SAPBEXHLevel1X 3 7 3 2 7" xfId="30321"/>
    <cellStyle name="SAPBEXHLevel1X 3 7 3 3" xfId="2682"/>
    <cellStyle name="SAPBEXHLevel1X 3 7 3 3 2" xfId="9476"/>
    <cellStyle name="SAPBEXHLevel1X 3 7 3 3 2 2" xfId="20136"/>
    <cellStyle name="SAPBEXHLevel1X 3 7 3 3 2 2 2" xfId="46550"/>
    <cellStyle name="SAPBEXHLevel1X 3 7 3 3 2 3" xfId="28212"/>
    <cellStyle name="SAPBEXHLevel1X 3 7 3 3 2 3 2" xfId="54626"/>
    <cellStyle name="SAPBEXHLevel1X 3 7 3 3 2 4" xfId="35972"/>
    <cellStyle name="SAPBEXHLevel1X 3 7 3 3 3" xfId="13474"/>
    <cellStyle name="SAPBEXHLevel1X 3 7 3 3 3 2" xfId="39894"/>
    <cellStyle name="SAPBEXHLevel1X 3 7 3 3 4" xfId="26691"/>
    <cellStyle name="SAPBEXHLevel1X 3 7 3 3 4 2" xfId="53105"/>
    <cellStyle name="SAPBEXHLevel1X 3 7 3 3 5" xfId="29352"/>
    <cellStyle name="SAPBEXHLevel1X 3 7 3 4" xfId="3087"/>
    <cellStyle name="SAPBEXHLevel1X 3 7 3 4 2" xfId="9767"/>
    <cellStyle name="SAPBEXHLevel1X 3 7 3 4 2 2" xfId="20427"/>
    <cellStyle name="SAPBEXHLevel1X 3 7 3 4 2 2 2" xfId="46841"/>
    <cellStyle name="SAPBEXHLevel1X 3 7 3 4 2 3" xfId="25905"/>
    <cellStyle name="SAPBEXHLevel1X 3 7 3 4 2 3 2" xfId="52319"/>
    <cellStyle name="SAPBEXHLevel1X 3 7 3 4 2 4" xfId="36263"/>
    <cellStyle name="SAPBEXHLevel1X 3 7 3 4 3" xfId="13879"/>
    <cellStyle name="SAPBEXHLevel1X 3 7 3 4 3 2" xfId="40299"/>
    <cellStyle name="SAPBEXHLevel1X 3 7 3 4 4" xfId="26476"/>
    <cellStyle name="SAPBEXHLevel1X 3 7 3 4 4 2" xfId="52890"/>
    <cellStyle name="SAPBEXHLevel1X 3 7 3 4 5" xfId="29757"/>
    <cellStyle name="SAPBEXHLevel1X 3 7 3 5" xfId="5449"/>
    <cellStyle name="SAPBEXHLevel1X 3 7 3 5 2" xfId="16222"/>
    <cellStyle name="SAPBEXHLevel1X 3 7 3 5 2 2" xfId="42641"/>
    <cellStyle name="SAPBEXHLevel1X 3 7 3 5 3" xfId="26342"/>
    <cellStyle name="SAPBEXHLevel1X 3 7 3 5 3 2" xfId="52756"/>
    <cellStyle name="SAPBEXHLevel1X 3 7 3 5 4" xfId="32119"/>
    <cellStyle name="SAPBEXHLevel1X 3 7 3 6" xfId="5531"/>
    <cellStyle name="SAPBEXHLevel1X 3 7 3 6 2" xfId="16302"/>
    <cellStyle name="SAPBEXHLevel1X 3 7 3 6 2 2" xfId="42721"/>
    <cellStyle name="SAPBEXHLevel1X 3 7 3 6 3" xfId="26894"/>
    <cellStyle name="SAPBEXHLevel1X 3 7 3 6 3 2" xfId="53308"/>
    <cellStyle name="SAPBEXHLevel1X 3 7 3 6 4" xfId="32201"/>
    <cellStyle name="SAPBEXHLevel1X 3 7 3 7" xfId="6144"/>
    <cellStyle name="SAPBEXHLevel1X 3 7 3 7 2" xfId="11293"/>
    <cellStyle name="SAPBEXHLevel1X 3 7 3 7 2 2" xfId="37714"/>
    <cellStyle name="SAPBEXHLevel1X 3 7 3 7 3" xfId="32814"/>
    <cellStyle name="SAPBEXHLevel1X 3 7 3 8" xfId="6072"/>
    <cellStyle name="SAPBEXHLevel1X 3 7 3 8 2" xfId="16823"/>
    <cellStyle name="SAPBEXHLevel1X 3 7 3 8 2 2" xfId="43241"/>
    <cellStyle name="SAPBEXHLevel1X 3 7 3 8 3" xfId="21861"/>
    <cellStyle name="SAPBEXHLevel1X 3 7 3 8 3 2" xfId="48275"/>
    <cellStyle name="SAPBEXHLevel1X 3 7 3 8 4" xfId="32742"/>
    <cellStyle name="SAPBEXHLevel1X 3 7 3 9" xfId="7640"/>
    <cellStyle name="SAPBEXHLevel1X 3 7 3 9 2" xfId="18307"/>
    <cellStyle name="SAPBEXHLevel1X 3 7 3 9 2 2" xfId="44723"/>
    <cellStyle name="SAPBEXHLevel1X 3 7 3 9 3" xfId="23101"/>
    <cellStyle name="SAPBEXHLevel1X 3 7 3 9 3 2" xfId="49515"/>
    <cellStyle name="SAPBEXHLevel1X 3 7 3 9 4" xfId="34310"/>
    <cellStyle name="SAPBEXHLevel1X 3 7 4" xfId="1917"/>
    <cellStyle name="SAPBEXHLevel1X 3 7 4 10" xfId="8564"/>
    <cellStyle name="SAPBEXHLevel1X 3 7 4 10 2" xfId="19224"/>
    <cellStyle name="SAPBEXHLevel1X 3 7 4 10 2 2" xfId="45638"/>
    <cellStyle name="SAPBEXHLevel1X 3 7 4 10 3" xfId="17652"/>
    <cellStyle name="SAPBEXHLevel1X 3 7 4 10 3 2" xfId="44069"/>
    <cellStyle name="SAPBEXHLevel1X 3 7 4 10 4" xfId="35060"/>
    <cellStyle name="SAPBEXHLevel1X 3 7 4 11" xfId="11663"/>
    <cellStyle name="SAPBEXHLevel1X 3 7 4 11 2" xfId="38084"/>
    <cellStyle name="SAPBEXHLevel1X 3 7 4 12" xfId="28173"/>
    <cellStyle name="SAPBEXHLevel1X 3 7 4 12 2" xfId="54587"/>
    <cellStyle name="SAPBEXHLevel1X 3 7 4 2" xfId="3894"/>
    <cellStyle name="SAPBEXHLevel1X 3 7 4 2 2" xfId="9173"/>
    <cellStyle name="SAPBEXHLevel1X 3 7 4 2 2 2" xfId="19833"/>
    <cellStyle name="SAPBEXHLevel1X 3 7 4 2 2 2 2" xfId="46247"/>
    <cellStyle name="SAPBEXHLevel1X 3 7 4 2 2 3" xfId="13084"/>
    <cellStyle name="SAPBEXHLevel1X 3 7 4 2 2 3 2" xfId="39505"/>
    <cellStyle name="SAPBEXHLevel1X 3 7 4 2 2 4" xfId="35669"/>
    <cellStyle name="SAPBEXHLevel1X 3 7 4 2 3" xfId="14677"/>
    <cellStyle name="SAPBEXHLevel1X 3 7 4 2 3 2" xfId="41097"/>
    <cellStyle name="SAPBEXHLevel1X 3 7 4 2 4" xfId="25244"/>
    <cellStyle name="SAPBEXHLevel1X 3 7 4 2 4 2" xfId="51658"/>
    <cellStyle name="SAPBEXHLevel1X 3 7 4 2 5" xfId="30564"/>
    <cellStyle name="SAPBEXHLevel1X 3 7 4 3" xfId="4621"/>
    <cellStyle name="SAPBEXHLevel1X 3 7 4 3 2" xfId="9499"/>
    <cellStyle name="SAPBEXHLevel1X 3 7 4 3 2 2" xfId="20159"/>
    <cellStyle name="SAPBEXHLevel1X 3 7 4 3 2 2 2" xfId="46573"/>
    <cellStyle name="SAPBEXHLevel1X 3 7 4 3 2 3" xfId="11585"/>
    <cellStyle name="SAPBEXHLevel1X 3 7 4 3 2 3 2" xfId="38006"/>
    <cellStyle name="SAPBEXHLevel1X 3 7 4 3 2 4" xfId="35995"/>
    <cellStyle name="SAPBEXHLevel1X 3 7 4 3 3" xfId="15399"/>
    <cellStyle name="SAPBEXHLevel1X 3 7 4 3 3 2" xfId="41819"/>
    <cellStyle name="SAPBEXHLevel1X 3 7 4 3 4" xfId="25179"/>
    <cellStyle name="SAPBEXHLevel1X 3 7 4 3 4 2" xfId="51593"/>
    <cellStyle name="SAPBEXHLevel1X 3 7 4 3 5" xfId="31291"/>
    <cellStyle name="SAPBEXHLevel1X 3 7 4 4" xfId="5199"/>
    <cellStyle name="SAPBEXHLevel1X 3 7 4 4 2" xfId="15974"/>
    <cellStyle name="SAPBEXHLevel1X 3 7 4 4 2 2" xfId="42393"/>
    <cellStyle name="SAPBEXHLevel1X 3 7 4 4 3" xfId="27128"/>
    <cellStyle name="SAPBEXHLevel1X 3 7 4 4 3 2" xfId="53542"/>
    <cellStyle name="SAPBEXHLevel1X 3 7 4 4 4" xfId="31869"/>
    <cellStyle name="SAPBEXHLevel1X 3 7 4 5" xfId="5815"/>
    <cellStyle name="SAPBEXHLevel1X 3 7 4 5 2" xfId="16574"/>
    <cellStyle name="SAPBEXHLevel1X 3 7 4 5 2 2" xfId="42992"/>
    <cellStyle name="SAPBEXHLevel1X 3 7 4 5 3" xfId="24804"/>
    <cellStyle name="SAPBEXHLevel1X 3 7 4 5 3 2" xfId="51218"/>
    <cellStyle name="SAPBEXHLevel1X 3 7 4 5 4" xfId="32485"/>
    <cellStyle name="SAPBEXHLevel1X 3 7 4 6" xfId="6418"/>
    <cellStyle name="SAPBEXHLevel1X 3 7 4 6 2" xfId="17154"/>
    <cellStyle name="SAPBEXHLevel1X 3 7 4 6 2 2" xfId="43572"/>
    <cellStyle name="SAPBEXHLevel1X 3 7 4 6 3" xfId="12050"/>
    <cellStyle name="SAPBEXHLevel1X 3 7 4 6 3 2" xfId="38471"/>
    <cellStyle name="SAPBEXHLevel1X 3 7 4 6 4" xfId="33088"/>
    <cellStyle name="SAPBEXHLevel1X 3 7 4 7" xfId="7033"/>
    <cellStyle name="SAPBEXHLevel1X 3 7 4 7 2" xfId="23360"/>
    <cellStyle name="SAPBEXHLevel1X 3 7 4 7 2 2" xfId="49774"/>
    <cellStyle name="SAPBEXHLevel1X 3 7 4 7 3" xfId="33703"/>
    <cellStyle name="SAPBEXHLevel1X 3 7 4 8" xfId="7580"/>
    <cellStyle name="SAPBEXHLevel1X 3 7 4 8 2" xfId="18247"/>
    <cellStyle name="SAPBEXHLevel1X 3 7 4 8 2 2" xfId="44663"/>
    <cellStyle name="SAPBEXHLevel1X 3 7 4 8 3" xfId="24140"/>
    <cellStyle name="SAPBEXHLevel1X 3 7 4 8 3 2" xfId="50554"/>
    <cellStyle name="SAPBEXHLevel1X 3 7 4 8 4" xfId="34250"/>
    <cellStyle name="SAPBEXHLevel1X 3 7 4 9" xfId="7279"/>
    <cellStyle name="SAPBEXHLevel1X 3 7 4 9 2" xfId="17946"/>
    <cellStyle name="SAPBEXHLevel1X 3 7 4 9 2 2" xfId="44363"/>
    <cellStyle name="SAPBEXHLevel1X 3 7 4 9 3" xfId="27401"/>
    <cellStyle name="SAPBEXHLevel1X 3 7 4 9 3 2" xfId="53815"/>
    <cellStyle name="SAPBEXHLevel1X 3 7 4 9 4" xfId="33949"/>
    <cellStyle name="SAPBEXHLevel1X 3 7 5" xfId="2103"/>
    <cellStyle name="SAPBEXHLevel1X 3 7 5 10" xfId="8838"/>
    <cellStyle name="SAPBEXHLevel1X 3 7 5 10 2" xfId="19498"/>
    <cellStyle name="SAPBEXHLevel1X 3 7 5 10 2 2" xfId="45912"/>
    <cellStyle name="SAPBEXHLevel1X 3 7 5 10 3" xfId="26230"/>
    <cellStyle name="SAPBEXHLevel1X 3 7 5 10 3 2" xfId="52644"/>
    <cellStyle name="SAPBEXHLevel1X 3 7 5 10 4" xfId="35334"/>
    <cellStyle name="SAPBEXHLevel1X 3 7 5 11" xfId="11497"/>
    <cellStyle name="SAPBEXHLevel1X 3 7 5 11 2" xfId="37918"/>
    <cellStyle name="SAPBEXHLevel1X 3 7 5 12" xfId="22098"/>
    <cellStyle name="SAPBEXHLevel1X 3 7 5 12 2" xfId="48512"/>
    <cellStyle name="SAPBEXHLevel1X 3 7 5 2" xfId="4068"/>
    <cellStyle name="SAPBEXHLevel1X 3 7 5 2 2" xfId="9816"/>
    <cellStyle name="SAPBEXHLevel1X 3 7 5 2 2 2" xfId="20476"/>
    <cellStyle name="SAPBEXHLevel1X 3 7 5 2 2 2 2" xfId="46890"/>
    <cellStyle name="SAPBEXHLevel1X 3 7 5 2 2 3" xfId="11852"/>
    <cellStyle name="SAPBEXHLevel1X 3 7 5 2 2 3 2" xfId="38273"/>
    <cellStyle name="SAPBEXHLevel1X 3 7 5 2 2 4" xfId="36312"/>
    <cellStyle name="SAPBEXHLevel1X 3 7 5 2 3" xfId="14850"/>
    <cellStyle name="SAPBEXHLevel1X 3 7 5 2 3 2" xfId="41270"/>
    <cellStyle name="SAPBEXHLevel1X 3 7 5 2 4" xfId="25597"/>
    <cellStyle name="SAPBEXHLevel1X 3 7 5 2 4 2" xfId="52011"/>
    <cellStyle name="SAPBEXHLevel1X 3 7 5 2 5" xfId="30738"/>
    <cellStyle name="SAPBEXHLevel1X 3 7 5 3" xfId="4796"/>
    <cellStyle name="SAPBEXHLevel1X 3 7 5 3 2" xfId="10377"/>
    <cellStyle name="SAPBEXHLevel1X 3 7 5 3 2 2" xfId="21037"/>
    <cellStyle name="SAPBEXHLevel1X 3 7 5 3 2 2 2" xfId="47451"/>
    <cellStyle name="SAPBEXHLevel1X 3 7 5 3 2 3" xfId="28302"/>
    <cellStyle name="SAPBEXHLevel1X 3 7 5 3 2 3 2" xfId="54716"/>
    <cellStyle name="SAPBEXHLevel1X 3 7 5 3 2 4" xfId="36873"/>
    <cellStyle name="SAPBEXHLevel1X 3 7 5 3 3" xfId="15573"/>
    <cellStyle name="SAPBEXHLevel1X 3 7 5 3 3 2" xfId="41993"/>
    <cellStyle name="SAPBEXHLevel1X 3 7 5 3 4" xfId="27961"/>
    <cellStyle name="SAPBEXHLevel1X 3 7 5 3 4 2" xfId="54375"/>
    <cellStyle name="SAPBEXHLevel1X 3 7 5 3 5" xfId="31466"/>
    <cellStyle name="SAPBEXHLevel1X 3 7 5 4" xfId="5376"/>
    <cellStyle name="SAPBEXHLevel1X 3 7 5 4 2" xfId="16149"/>
    <cellStyle name="SAPBEXHLevel1X 3 7 5 4 2 2" xfId="42568"/>
    <cellStyle name="SAPBEXHLevel1X 3 7 5 4 3" xfId="23163"/>
    <cellStyle name="SAPBEXHLevel1X 3 7 5 4 3 2" xfId="49577"/>
    <cellStyle name="SAPBEXHLevel1X 3 7 5 4 4" xfId="32046"/>
    <cellStyle name="SAPBEXHLevel1X 3 7 5 5" xfId="5983"/>
    <cellStyle name="SAPBEXHLevel1X 3 7 5 5 2" xfId="16735"/>
    <cellStyle name="SAPBEXHLevel1X 3 7 5 5 2 2" xfId="43153"/>
    <cellStyle name="SAPBEXHLevel1X 3 7 5 5 3" xfId="26108"/>
    <cellStyle name="SAPBEXHLevel1X 3 7 5 5 3 2" xfId="52522"/>
    <cellStyle name="SAPBEXHLevel1X 3 7 5 5 4" xfId="32653"/>
    <cellStyle name="SAPBEXHLevel1X 3 7 5 6" xfId="6583"/>
    <cellStyle name="SAPBEXHLevel1X 3 7 5 6 2" xfId="17308"/>
    <cellStyle name="SAPBEXHLevel1X 3 7 5 6 2 2" xfId="43726"/>
    <cellStyle name="SAPBEXHLevel1X 3 7 5 6 3" xfId="24956"/>
    <cellStyle name="SAPBEXHLevel1X 3 7 5 6 3 2" xfId="51370"/>
    <cellStyle name="SAPBEXHLevel1X 3 7 5 6 4" xfId="33253"/>
    <cellStyle name="SAPBEXHLevel1X 3 7 5 7" xfId="7155"/>
    <cellStyle name="SAPBEXHLevel1X 3 7 5 7 2" xfId="24344"/>
    <cellStyle name="SAPBEXHLevel1X 3 7 5 7 2 2" xfId="50758"/>
    <cellStyle name="SAPBEXHLevel1X 3 7 5 7 3" xfId="33825"/>
    <cellStyle name="SAPBEXHLevel1X 3 7 5 8" xfId="7714"/>
    <cellStyle name="SAPBEXHLevel1X 3 7 5 8 2" xfId="18381"/>
    <cellStyle name="SAPBEXHLevel1X 3 7 5 8 2 2" xfId="44797"/>
    <cellStyle name="SAPBEXHLevel1X 3 7 5 8 3" xfId="23671"/>
    <cellStyle name="SAPBEXHLevel1X 3 7 5 8 3 2" xfId="50085"/>
    <cellStyle name="SAPBEXHLevel1X 3 7 5 8 4" xfId="34384"/>
    <cellStyle name="SAPBEXHLevel1X 3 7 5 9" xfId="7866"/>
    <cellStyle name="SAPBEXHLevel1X 3 7 5 9 2" xfId="18533"/>
    <cellStyle name="SAPBEXHLevel1X 3 7 5 9 2 2" xfId="44948"/>
    <cellStyle name="SAPBEXHLevel1X 3 7 5 9 3" xfId="25435"/>
    <cellStyle name="SAPBEXHLevel1X 3 7 5 9 3 2" xfId="51849"/>
    <cellStyle name="SAPBEXHLevel1X 3 7 5 9 4" xfId="34536"/>
    <cellStyle name="SAPBEXHLevel1X 3 7 6" xfId="1844"/>
    <cellStyle name="SAPBEXHLevel1X 3 7 6 10" xfId="9546"/>
    <cellStyle name="SAPBEXHLevel1X 3 7 6 10 2" xfId="20206"/>
    <cellStyle name="SAPBEXHLevel1X 3 7 6 10 2 2" xfId="46620"/>
    <cellStyle name="SAPBEXHLevel1X 3 7 6 10 3" xfId="25929"/>
    <cellStyle name="SAPBEXHLevel1X 3 7 6 10 3 2" xfId="52343"/>
    <cellStyle name="SAPBEXHLevel1X 3 7 6 10 4" xfId="36042"/>
    <cellStyle name="SAPBEXHLevel1X 3 7 6 11" xfId="11736"/>
    <cellStyle name="SAPBEXHLevel1X 3 7 6 11 2" xfId="38157"/>
    <cellStyle name="SAPBEXHLevel1X 3 7 6 12" xfId="25468"/>
    <cellStyle name="SAPBEXHLevel1X 3 7 6 12 2" xfId="51882"/>
    <cellStyle name="SAPBEXHLevel1X 3 7 6 2" xfId="3821"/>
    <cellStyle name="SAPBEXHLevel1X 3 7 6 2 2" xfId="10683"/>
    <cellStyle name="SAPBEXHLevel1X 3 7 6 2 2 2" xfId="21328"/>
    <cellStyle name="SAPBEXHLevel1X 3 7 6 2 2 2 2" xfId="47742"/>
    <cellStyle name="SAPBEXHLevel1X 3 7 6 2 2 3" xfId="28426"/>
    <cellStyle name="SAPBEXHLevel1X 3 7 6 2 2 3 2" xfId="54840"/>
    <cellStyle name="SAPBEXHLevel1X 3 7 6 2 2 4" xfId="37107"/>
    <cellStyle name="SAPBEXHLevel1X 3 7 6 2 3" xfId="14604"/>
    <cellStyle name="SAPBEXHLevel1X 3 7 6 2 3 2" xfId="41024"/>
    <cellStyle name="SAPBEXHLevel1X 3 7 6 2 4" xfId="27529"/>
    <cellStyle name="SAPBEXHLevel1X 3 7 6 2 4 2" xfId="53943"/>
    <cellStyle name="SAPBEXHLevel1X 3 7 6 2 5" xfId="30491"/>
    <cellStyle name="SAPBEXHLevel1X 3 7 6 3" xfId="4548"/>
    <cellStyle name="SAPBEXHLevel1X 3 7 6 3 2" xfId="15326"/>
    <cellStyle name="SAPBEXHLevel1X 3 7 6 3 2 2" xfId="41746"/>
    <cellStyle name="SAPBEXHLevel1X 3 7 6 3 3" xfId="27937"/>
    <cellStyle name="SAPBEXHLevel1X 3 7 6 3 3 2" xfId="54351"/>
    <cellStyle name="SAPBEXHLevel1X 3 7 6 3 4" xfId="31218"/>
    <cellStyle name="SAPBEXHLevel1X 3 7 6 4" xfId="3194"/>
    <cellStyle name="SAPBEXHLevel1X 3 7 6 4 2" xfId="13984"/>
    <cellStyle name="SAPBEXHLevel1X 3 7 6 4 2 2" xfId="40404"/>
    <cellStyle name="SAPBEXHLevel1X 3 7 6 4 3" xfId="26570"/>
    <cellStyle name="SAPBEXHLevel1X 3 7 6 4 3 2" xfId="52984"/>
    <cellStyle name="SAPBEXHLevel1X 3 7 6 4 4" xfId="29864"/>
    <cellStyle name="SAPBEXHLevel1X 3 7 6 5" xfId="2867"/>
    <cellStyle name="SAPBEXHLevel1X 3 7 6 5 2" xfId="13659"/>
    <cellStyle name="SAPBEXHLevel1X 3 7 6 5 2 2" xfId="40079"/>
    <cellStyle name="SAPBEXHLevel1X 3 7 6 5 3" xfId="23745"/>
    <cellStyle name="SAPBEXHLevel1X 3 7 6 5 3 2" xfId="50159"/>
    <cellStyle name="SAPBEXHLevel1X 3 7 6 5 4" xfId="29537"/>
    <cellStyle name="SAPBEXHLevel1X 3 7 6 6" xfId="5621"/>
    <cellStyle name="SAPBEXHLevel1X 3 7 6 6 2" xfId="16385"/>
    <cellStyle name="SAPBEXHLevel1X 3 7 6 6 2 2" xfId="42803"/>
    <cellStyle name="SAPBEXHLevel1X 3 7 6 6 3" xfId="27179"/>
    <cellStyle name="SAPBEXHLevel1X 3 7 6 6 3 2" xfId="53593"/>
    <cellStyle name="SAPBEXHLevel1X 3 7 6 6 4" xfId="32291"/>
    <cellStyle name="SAPBEXHLevel1X 3 7 6 7" xfId="6960"/>
    <cellStyle name="SAPBEXHLevel1X 3 7 6 7 2" xfId="22386"/>
    <cellStyle name="SAPBEXHLevel1X 3 7 6 7 2 2" xfId="48800"/>
    <cellStyle name="SAPBEXHLevel1X 3 7 6 7 3" xfId="33630"/>
    <cellStyle name="SAPBEXHLevel1X 3 7 6 8" xfId="7507"/>
    <cellStyle name="SAPBEXHLevel1X 3 7 6 8 2" xfId="18174"/>
    <cellStyle name="SAPBEXHLevel1X 3 7 6 8 2 2" xfId="44590"/>
    <cellStyle name="SAPBEXHLevel1X 3 7 6 8 3" xfId="27493"/>
    <cellStyle name="SAPBEXHLevel1X 3 7 6 8 3 2" xfId="53907"/>
    <cellStyle name="SAPBEXHLevel1X 3 7 6 8 4" xfId="34177"/>
    <cellStyle name="SAPBEXHLevel1X 3 7 6 9" xfId="2623"/>
    <cellStyle name="SAPBEXHLevel1X 3 7 6 9 2" xfId="13415"/>
    <cellStyle name="SAPBEXHLevel1X 3 7 6 9 2 2" xfId="39835"/>
    <cellStyle name="SAPBEXHLevel1X 3 7 6 9 3" xfId="27660"/>
    <cellStyle name="SAPBEXHLevel1X 3 7 6 9 3 2" xfId="54074"/>
    <cellStyle name="SAPBEXHLevel1X 3 7 6 9 4" xfId="29293"/>
    <cellStyle name="SAPBEXHLevel1X 3 7 7" xfId="2504"/>
    <cellStyle name="SAPBEXHLevel1X 3 7 7 10" xfId="27911"/>
    <cellStyle name="SAPBEXHLevel1X 3 7 7 10 2" xfId="54325"/>
    <cellStyle name="SAPBEXHLevel1X 3 7 7 2" xfId="4399"/>
    <cellStyle name="SAPBEXHLevel1X 3 7 7 2 2" xfId="15177"/>
    <cellStyle name="SAPBEXHLevel1X 3 7 7 2 2 2" xfId="41597"/>
    <cellStyle name="SAPBEXHLevel1X 3 7 7 2 3" xfId="23328"/>
    <cellStyle name="SAPBEXHLevel1X 3 7 7 2 3 2" xfId="49742"/>
    <cellStyle name="SAPBEXHLevel1X 3 7 7 2 4" xfId="31069"/>
    <cellStyle name="SAPBEXHLevel1X 3 7 7 3" xfId="5132"/>
    <cellStyle name="SAPBEXHLevel1X 3 7 7 3 2" xfId="15909"/>
    <cellStyle name="SAPBEXHLevel1X 3 7 7 3 2 2" xfId="42328"/>
    <cellStyle name="SAPBEXHLevel1X 3 7 7 3 3" xfId="21786"/>
    <cellStyle name="SAPBEXHLevel1X 3 7 7 3 3 2" xfId="48200"/>
    <cellStyle name="SAPBEXHLevel1X 3 7 7 3 4" xfId="31802"/>
    <cellStyle name="SAPBEXHLevel1X 3 7 7 4" xfId="6314"/>
    <cellStyle name="SAPBEXHLevel1X 3 7 7 4 2" xfId="17053"/>
    <cellStyle name="SAPBEXHLevel1X 3 7 7 4 2 2" xfId="43471"/>
    <cellStyle name="SAPBEXHLevel1X 3 7 7 4 3" xfId="22417"/>
    <cellStyle name="SAPBEXHLevel1X 3 7 7 4 3 2" xfId="48831"/>
    <cellStyle name="SAPBEXHLevel1X 3 7 7 4 4" xfId="32984"/>
    <cellStyle name="SAPBEXHLevel1X 3 7 7 5" xfId="6890"/>
    <cellStyle name="SAPBEXHLevel1X 3 7 7 5 2" xfId="17595"/>
    <cellStyle name="SAPBEXHLevel1X 3 7 7 5 2 2" xfId="44012"/>
    <cellStyle name="SAPBEXHLevel1X 3 7 7 5 3" xfId="17391"/>
    <cellStyle name="SAPBEXHLevel1X 3 7 7 5 3 2" xfId="43809"/>
    <cellStyle name="SAPBEXHLevel1X 3 7 7 5 4" xfId="33560"/>
    <cellStyle name="SAPBEXHLevel1X 3 7 7 6" xfId="7414"/>
    <cellStyle name="SAPBEXHLevel1X 3 7 7 6 2" xfId="18081"/>
    <cellStyle name="SAPBEXHLevel1X 3 7 7 6 2 2" xfId="44497"/>
    <cellStyle name="SAPBEXHLevel1X 3 7 7 6 3" xfId="24270"/>
    <cellStyle name="SAPBEXHLevel1X 3 7 7 6 3 2" xfId="50684"/>
    <cellStyle name="SAPBEXHLevel1X 3 7 7 6 4" xfId="34084"/>
    <cellStyle name="SAPBEXHLevel1X 3 7 7 7" xfId="8037"/>
    <cellStyle name="SAPBEXHLevel1X 3 7 7 7 2" xfId="18704"/>
    <cellStyle name="SAPBEXHLevel1X 3 7 7 7 2 2" xfId="45118"/>
    <cellStyle name="SAPBEXHLevel1X 3 7 7 7 3" xfId="12440"/>
    <cellStyle name="SAPBEXHLevel1X 3 7 7 7 3 2" xfId="38861"/>
    <cellStyle name="SAPBEXHLevel1X 3 7 7 7 4" xfId="34641"/>
    <cellStyle name="SAPBEXHLevel1X 3 7 7 8" xfId="13300"/>
    <cellStyle name="SAPBEXHLevel1X 3 7 7 8 2" xfId="39720"/>
    <cellStyle name="SAPBEXHLevel1X 3 7 7 9" xfId="13013"/>
    <cellStyle name="SAPBEXHLevel1X 3 7 7 9 2" xfId="39434"/>
    <cellStyle name="SAPBEXHLevel1X 3 7 8" xfId="3254"/>
    <cellStyle name="SAPBEXHLevel1X 3 7 8 2" xfId="14044"/>
    <cellStyle name="SAPBEXHLevel1X 3 7 8 2 2" xfId="40464"/>
    <cellStyle name="SAPBEXHLevel1X 3 7 8 3" xfId="25038"/>
    <cellStyle name="SAPBEXHLevel1X 3 7 8 3 2" xfId="51452"/>
    <cellStyle name="SAPBEXHLevel1X 3 7 8 4" xfId="29924"/>
    <cellStyle name="SAPBEXHLevel1X 3 7 9" xfId="3004"/>
    <cellStyle name="SAPBEXHLevel1X 3 7 9 2" xfId="13796"/>
    <cellStyle name="SAPBEXHLevel1X 3 7 9 2 2" xfId="40216"/>
    <cellStyle name="SAPBEXHLevel1X 3 7 9 3" xfId="27916"/>
    <cellStyle name="SAPBEXHLevel1X 3 7 9 3 2" xfId="54330"/>
    <cellStyle name="SAPBEXHLevel1X 3 7 9 4" xfId="29674"/>
    <cellStyle name="SAPBEXHLevel1X 3 8" xfId="1232"/>
    <cellStyle name="SAPBEXHLevel1X 3 8 10" xfId="4835"/>
    <cellStyle name="SAPBEXHLevel1X 3 8 10 2" xfId="15612"/>
    <cellStyle name="SAPBEXHLevel1X 3 8 10 2 2" xfId="42032"/>
    <cellStyle name="SAPBEXHLevel1X 3 8 10 3" xfId="25094"/>
    <cellStyle name="SAPBEXHLevel1X 3 8 10 3 2" xfId="51508"/>
    <cellStyle name="SAPBEXHLevel1X 3 8 10 4" xfId="31505"/>
    <cellStyle name="SAPBEXHLevel1X 3 8 11" xfId="6251"/>
    <cellStyle name="SAPBEXHLevel1X 3 8 11 2" xfId="24519"/>
    <cellStyle name="SAPBEXHLevel1X 3 8 11 2 2" xfId="50933"/>
    <cellStyle name="SAPBEXHLevel1X 3 8 11 3" xfId="32921"/>
    <cellStyle name="SAPBEXHLevel1X 3 8 12" xfId="12401"/>
    <cellStyle name="SAPBEXHLevel1X 3 8 12 2" xfId="38822"/>
    <cellStyle name="SAPBEXHLevel1X 3 8 13" xfId="23443"/>
    <cellStyle name="SAPBEXHLevel1X 3 8 13 2" xfId="49857"/>
    <cellStyle name="SAPBEXHLevel1X 3 8 2" xfId="1546"/>
    <cellStyle name="SAPBEXHLevel1X 3 8 2 10" xfId="8438"/>
    <cellStyle name="SAPBEXHLevel1X 3 8 2 10 2" xfId="19098"/>
    <cellStyle name="SAPBEXHLevel1X 3 8 2 10 2 2" xfId="45512"/>
    <cellStyle name="SAPBEXHLevel1X 3 8 2 10 3" xfId="17711"/>
    <cellStyle name="SAPBEXHLevel1X 3 8 2 10 3 2" xfId="44128"/>
    <cellStyle name="SAPBEXHLevel1X 3 8 2 10 4" xfId="34934"/>
    <cellStyle name="SAPBEXHLevel1X 3 8 2 11" xfId="11996"/>
    <cellStyle name="SAPBEXHLevel1X 3 8 2 11 2" xfId="38417"/>
    <cellStyle name="SAPBEXHLevel1X 3 8 2 12" xfId="27126"/>
    <cellStyle name="SAPBEXHLevel1X 3 8 2 12 2" xfId="53540"/>
    <cellStyle name="SAPBEXHLevel1X 3 8 2 2" xfId="3540"/>
    <cellStyle name="SAPBEXHLevel1X 3 8 2 2 2" xfId="8984"/>
    <cellStyle name="SAPBEXHLevel1X 3 8 2 2 2 2" xfId="19644"/>
    <cellStyle name="SAPBEXHLevel1X 3 8 2 2 2 2 2" xfId="46058"/>
    <cellStyle name="SAPBEXHLevel1X 3 8 2 2 2 3" xfId="17734"/>
    <cellStyle name="SAPBEXHLevel1X 3 8 2 2 2 3 2" xfId="44151"/>
    <cellStyle name="SAPBEXHLevel1X 3 8 2 2 2 4" xfId="35480"/>
    <cellStyle name="SAPBEXHLevel1X 3 8 2 2 3" xfId="10201"/>
    <cellStyle name="SAPBEXHLevel1X 3 8 2 2 3 2" xfId="20861"/>
    <cellStyle name="SAPBEXHLevel1X 3 8 2 2 3 2 2" xfId="47275"/>
    <cellStyle name="SAPBEXHLevel1X 3 8 2 2 3 3" xfId="12502"/>
    <cellStyle name="SAPBEXHLevel1X 3 8 2 2 3 3 2" xfId="38923"/>
    <cellStyle name="SAPBEXHLevel1X 3 8 2 2 3 4" xfId="36697"/>
    <cellStyle name="SAPBEXHLevel1X 3 8 2 2 4" xfId="8751"/>
    <cellStyle name="SAPBEXHLevel1X 3 8 2 2 4 2" xfId="19411"/>
    <cellStyle name="SAPBEXHLevel1X 3 8 2 2 4 2 2" xfId="45825"/>
    <cellStyle name="SAPBEXHLevel1X 3 8 2 2 4 3" xfId="24120"/>
    <cellStyle name="SAPBEXHLevel1X 3 8 2 2 4 3 2" xfId="50534"/>
    <cellStyle name="SAPBEXHLevel1X 3 8 2 2 4 4" xfId="35247"/>
    <cellStyle name="SAPBEXHLevel1X 3 8 2 2 5" xfId="14325"/>
    <cellStyle name="SAPBEXHLevel1X 3 8 2 2 5 2" xfId="40745"/>
    <cellStyle name="SAPBEXHLevel1X 3 8 2 2 6" xfId="24559"/>
    <cellStyle name="SAPBEXHLevel1X 3 8 2 2 6 2" xfId="50973"/>
    <cellStyle name="SAPBEXHLevel1X 3 8 2 2 7" xfId="30210"/>
    <cellStyle name="SAPBEXHLevel1X 3 8 2 3" xfId="2770"/>
    <cellStyle name="SAPBEXHLevel1X 3 8 2 3 2" xfId="9342"/>
    <cellStyle name="SAPBEXHLevel1X 3 8 2 3 2 2" xfId="20002"/>
    <cellStyle name="SAPBEXHLevel1X 3 8 2 3 2 2 2" xfId="46416"/>
    <cellStyle name="SAPBEXHLevel1X 3 8 2 3 2 3" xfId="21167"/>
    <cellStyle name="SAPBEXHLevel1X 3 8 2 3 2 3 2" xfId="47581"/>
    <cellStyle name="SAPBEXHLevel1X 3 8 2 3 2 4" xfId="35838"/>
    <cellStyle name="SAPBEXHLevel1X 3 8 2 3 3" xfId="13562"/>
    <cellStyle name="SAPBEXHLevel1X 3 8 2 3 3 2" xfId="39982"/>
    <cellStyle name="SAPBEXHLevel1X 3 8 2 3 4" xfId="23608"/>
    <cellStyle name="SAPBEXHLevel1X 3 8 2 3 4 2" xfId="50022"/>
    <cellStyle name="SAPBEXHLevel1X 3 8 2 3 5" xfId="29440"/>
    <cellStyle name="SAPBEXHLevel1X 3 8 2 4" xfId="3061"/>
    <cellStyle name="SAPBEXHLevel1X 3 8 2 4 2" xfId="10437"/>
    <cellStyle name="SAPBEXHLevel1X 3 8 2 4 2 2" xfId="21097"/>
    <cellStyle name="SAPBEXHLevel1X 3 8 2 4 2 2 2" xfId="47511"/>
    <cellStyle name="SAPBEXHLevel1X 3 8 2 4 2 3" xfId="28361"/>
    <cellStyle name="SAPBEXHLevel1X 3 8 2 4 2 3 2" xfId="54775"/>
    <cellStyle name="SAPBEXHLevel1X 3 8 2 4 2 4" xfId="36933"/>
    <cellStyle name="SAPBEXHLevel1X 3 8 2 4 3" xfId="13853"/>
    <cellStyle name="SAPBEXHLevel1X 3 8 2 4 3 2" xfId="40273"/>
    <cellStyle name="SAPBEXHLevel1X 3 8 2 4 4" xfId="25847"/>
    <cellStyle name="SAPBEXHLevel1X 3 8 2 4 4 2" xfId="52261"/>
    <cellStyle name="SAPBEXHLevel1X 3 8 2 4 5" xfId="29731"/>
    <cellStyle name="SAPBEXHLevel1X 3 8 2 5" xfId="5265"/>
    <cellStyle name="SAPBEXHLevel1X 3 8 2 5 2" xfId="16040"/>
    <cellStyle name="SAPBEXHLevel1X 3 8 2 5 2 2" xfId="42459"/>
    <cellStyle name="SAPBEXHLevel1X 3 8 2 5 3" xfId="25629"/>
    <cellStyle name="SAPBEXHLevel1X 3 8 2 5 3 2" xfId="52043"/>
    <cellStyle name="SAPBEXHLevel1X 3 8 2 5 4" xfId="31935"/>
    <cellStyle name="SAPBEXHLevel1X 3 8 2 6" xfId="6228"/>
    <cellStyle name="SAPBEXHLevel1X 3 8 2 6 2" xfId="16969"/>
    <cellStyle name="SAPBEXHLevel1X 3 8 2 6 2 2" xfId="43387"/>
    <cellStyle name="SAPBEXHLevel1X 3 8 2 6 3" xfId="13756"/>
    <cellStyle name="SAPBEXHLevel1X 3 8 2 6 3 2" xfId="40176"/>
    <cellStyle name="SAPBEXHLevel1X 3 8 2 6 4" xfId="32898"/>
    <cellStyle name="SAPBEXHLevel1X 3 8 2 7" xfId="6662"/>
    <cellStyle name="SAPBEXHLevel1X 3 8 2 7 2" xfId="17530"/>
    <cellStyle name="SAPBEXHLevel1X 3 8 2 7 2 2" xfId="43947"/>
    <cellStyle name="SAPBEXHLevel1X 3 8 2 7 3" xfId="33332"/>
    <cellStyle name="SAPBEXHLevel1X 3 8 2 8" xfId="7222"/>
    <cellStyle name="SAPBEXHLevel1X 3 8 2 8 2" xfId="17889"/>
    <cellStyle name="SAPBEXHLevel1X 3 8 2 8 2 2" xfId="44306"/>
    <cellStyle name="SAPBEXHLevel1X 3 8 2 8 3" xfId="26386"/>
    <cellStyle name="SAPBEXHLevel1X 3 8 2 8 3 2" xfId="52800"/>
    <cellStyle name="SAPBEXHLevel1X 3 8 2 8 4" xfId="33892"/>
    <cellStyle name="SAPBEXHLevel1X 3 8 2 9" xfId="6834"/>
    <cellStyle name="SAPBEXHLevel1X 3 8 2 9 2" xfId="17541"/>
    <cellStyle name="SAPBEXHLevel1X 3 8 2 9 2 2" xfId="43958"/>
    <cellStyle name="SAPBEXHLevel1X 3 8 2 9 3" xfId="11412"/>
    <cellStyle name="SAPBEXHLevel1X 3 8 2 9 3 2" xfId="37833"/>
    <cellStyle name="SAPBEXHLevel1X 3 8 2 9 4" xfId="33504"/>
    <cellStyle name="SAPBEXHLevel1X 3 8 3" xfId="1659"/>
    <cellStyle name="SAPBEXHLevel1X 3 8 3 10" xfId="8314"/>
    <cellStyle name="SAPBEXHLevel1X 3 8 3 10 2" xfId="18974"/>
    <cellStyle name="SAPBEXHLevel1X 3 8 3 10 2 2" xfId="45388"/>
    <cellStyle name="SAPBEXHLevel1X 3 8 3 10 3" xfId="12448"/>
    <cellStyle name="SAPBEXHLevel1X 3 8 3 10 3 2" xfId="38869"/>
    <cellStyle name="SAPBEXHLevel1X 3 8 3 10 4" xfId="34810"/>
    <cellStyle name="SAPBEXHLevel1X 3 8 3 11" xfId="11907"/>
    <cellStyle name="SAPBEXHLevel1X 3 8 3 11 2" xfId="38328"/>
    <cellStyle name="SAPBEXHLevel1X 3 8 3 12" xfId="25214"/>
    <cellStyle name="SAPBEXHLevel1X 3 8 3 12 2" xfId="51628"/>
    <cellStyle name="SAPBEXHLevel1X 3 8 3 2" xfId="3652"/>
    <cellStyle name="SAPBEXHLevel1X 3 8 3 2 2" xfId="9108"/>
    <cellStyle name="SAPBEXHLevel1X 3 8 3 2 2 2" xfId="19768"/>
    <cellStyle name="SAPBEXHLevel1X 3 8 3 2 2 2 2" xfId="46182"/>
    <cellStyle name="SAPBEXHLevel1X 3 8 3 2 2 3" xfId="13060"/>
    <cellStyle name="SAPBEXHLevel1X 3 8 3 2 2 3 2" xfId="39481"/>
    <cellStyle name="SAPBEXHLevel1X 3 8 3 2 2 4" xfId="35604"/>
    <cellStyle name="SAPBEXHLevel1X 3 8 3 2 3" xfId="10184"/>
    <cellStyle name="SAPBEXHLevel1X 3 8 3 2 3 2" xfId="20844"/>
    <cellStyle name="SAPBEXHLevel1X 3 8 3 2 3 2 2" xfId="47258"/>
    <cellStyle name="SAPBEXHLevel1X 3 8 3 2 3 3" xfId="13183"/>
    <cellStyle name="SAPBEXHLevel1X 3 8 3 2 3 3 2" xfId="39603"/>
    <cellStyle name="SAPBEXHLevel1X 3 8 3 2 3 4" xfId="36680"/>
    <cellStyle name="SAPBEXHLevel1X 3 8 3 2 4" xfId="8615"/>
    <cellStyle name="SAPBEXHLevel1X 3 8 3 2 4 2" xfId="19275"/>
    <cellStyle name="SAPBEXHLevel1X 3 8 3 2 4 2 2" xfId="45689"/>
    <cellStyle name="SAPBEXHLevel1X 3 8 3 2 4 3" xfId="12565"/>
    <cellStyle name="SAPBEXHLevel1X 3 8 3 2 4 3 2" xfId="38986"/>
    <cellStyle name="SAPBEXHLevel1X 3 8 3 2 4 4" xfId="35111"/>
    <cellStyle name="SAPBEXHLevel1X 3 8 3 2 5" xfId="14437"/>
    <cellStyle name="SAPBEXHLevel1X 3 8 3 2 5 2" xfId="40857"/>
    <cellStyle name="SAPBEXHLevel1X 3 8 3 2 6" xfId="24274"/>
    <cellStyle name="SAPBEXHLevel1X 3 8 3 2 6 2" xfId="50688"/>
    <cellStyle name="SAPBEXHLevel1X 3 8 3 2 7" xfId="30322"/>
    <cellStyle name="SAPBEXHLevel1X 3 8 3 3" xfId="2681"/>
    <cellStyle name="SAPBEXHLevel1X 3 8 3 3 2" xfId="9477"/>
    <cellStyle name="SAPBEXHLevel1X 3 8 3 3 2 2" xfId="20137"/>
    <cellStyle name="SAPBEXHLevel1X 3 8 3 3 2 2 2" xfId="46551"/>
    <cellStyle name="SAPBEXHLevel1X 3 8 3 3 2 3" xfId="21203"/>
    <cellStyle name="SAPBEXHLevel1X 3 8 3 3 2 3 2" xfId="47617"/>
    <cellStyle name="SAPBEXHLevel1X 3 8 3 3 2 4" xfId="35973"/>
    <cellStyle name="SAPBEXHLevel1X 3 8 3 3 3" xfId="13473"/>
    <cellStyle name="SAPBEXHLevel1X 3 8 3 3 3 2" xfId="39893"/>
    <cellStyle name="SAPBEXHLevel1X 3 8 3 3 4" xfId="26999"/>
    <cellStyle name="SAPBEXHLevel1X 3 8 3 3 4 2" xfId="53413"/>
    <cellStyle name="SAPBEXHLevel1X 3 8 3 3 5" xfId="29351"/>
    <cellStyle name="SAPBEXHLevel1X 3 8 3 4" xfId="3088"/>
    <cellStyle name="SAPBEXHLevel1X 3 8 3 4 2" xfId="10454"/>
    <cellStyle name="SAPBEXHLevel1X 3 8 3 4 2 2" xfId="21114"/>
    <cellStyle name="SAPBEXHLevel1X 3 8 3 4 2 2 2" xfId="47528"/>
    <cellStyle name="SAPBEXHLevel1X 3 8 3 4 2 3" xfId="28378"/>
    <cellStyle name="SAPBEXHLevel1X 3 8 3 4 2 3 2" xfId="54792"/>
    <cellStyle name="SAPBEXHLevel1X 3 8 3 4 2 4" xfId="36950"/>
    <cellStyle name="SAPBEXHLevel1X 3 8 3 4 3" xfId="13880"/>
    <cellStyle name="SAPBEXHLevel1X 3 8 3 4 3 2" xfId="40300"/>
    <cellStyle name="SAPBEXHLevel1X 3 8 3 4 4" xfId="25295"/>
    <cellStyle name="SAPBEXHLevel1X 3 8 3 4 4 2" xfId="51709"/>
    <cellStyle name="SAPBEXHLevel1X 3 8 3 4 5" xfId="29758"/>
    <cellStyle name="SAPBEXHLevel1X 3 8 3 5" xfId="4356"/>
    <cellStyle name="SAPBEXHLevel1X 3 8 3 5 2" xfId="15134"/>
    <cellStyle name="SAPBEXHLevel1X 3 8 3 5 2 2" xfId="41554"/>
    <cellStyle name="SAPBEXHLevel1X 3 8 3 5 3" xfId="23415"/>
    <cellStyle name="SAPBEXHLevel1X 3 8 3 5 3 2" xfId="49829"/>
    <cellStyle name="SAPBEXHLevel1X 3 8 3 5 4" xfId="31026"/>
    <cellStyle name="SAPBEXHLevel1X 3 8 3 6" xfId="6046"/>
    <cellStyle name="SAPBEXHLevel1X 3 8 3 6 2" xfId="16797"/>
    <cellStyle name="SAPBEXHLevel1X 3 8 3 6 2 2" xfId="43215"/>
    <cellStyle name="SAPBEXHLevel1X 3 8 3 6 3" xfId="26146"/>
    <cellStyle name="SAPBEXHLevel1X 3 8 3 6 3 2" xfId="52560"/>
    <cellStyle name="SAPBEXHLevel1X 3 8 3 6 4" xfId="32716"/>
    <cellStyle name="SAPBEXHLevel1X 3 8 3 7" xfId="5325"/>
    <cellStyle name="SAPBEXHLevel1X 3 8 3 7 2" xfId="24922"/>
    <cellStyle name="SAPBEXHLevel1X 3 8 3 7 2 2" xfId="51336"/>
    <cellStyle name="SAPBEXHLevel1X 3 8 3 7 3" xfId="31995"/>
    <cellStyle name="SAPBEXHLevel1X 3 8 3 8" xfId="6071"/>
    <cellStyle name="SAPBEXHLevel1X 3 8 3 8 2" xfId="16822"/>
    <cellStyle name="SAPBEXHLevel1X 3 8 3 8 2 2" xfId="43240"/>
    <cellStyle name="SAPBEXHLevel1X 3 8 3 8 3" xfId="26901"/>
    <cellStyle name="SAPBEXHLevel1X 3 8 3 8 3 2" xfId="53315"/>
    <cellStyle name="SAPBEXHLevel1X 3 8 3 8 4" xfId="32741"/>
    <cellStyle name="SAPBEXHLevel1X 3 8 3 9" xfId="2918"/>
    <cellStyle name="SAPBEXHLevel1X 3 8 3 9 2" xfId="13710"/>
    <cellStyle name="SAPBEXHLevel1X 3 8 3 9 2 2" xfId="40130"/>
    <cellStyle name="SAPBEXHLevel1X 3 8 3 9 3" xfId="24045"/>
    <cellStyle name="SAPBEXHLevel1X 3 8 3 9 3 2" xfId="50459"/>
    <cellStyle name="SAPBEXHLevel1X 3 8 3 9 4" xfId="29588"/>
    <cellStyle name="SAPBEXHLevel1X 3 8 4" xfId="1918"/>
    <cellStyle name="SAPBEXHLevel1X 3 8 4 10" xfId="8565"/>
    <cellStyle name="SAPBEXHLevel1X 3 8 4 10 2" xfId="19225"/>
    <cellStyle name="SAPBEXHLevel1X 3 8 4 10 2 2" xfId="45639"/>
    <cellStyle name="SAPBEXHLevel1X 3 8 4 10 3" xfId="12561"/>
    <cellStyle name="SAPBEXHLevel1X 3 8 4 10 3 2" xfId="38982"/>
    <cellStyle name="SAPBEXHLevel1X 3 8 4 10 4" xfId="35061"/>
    <cellStyle name="SAPBEXHLevel1X 3 8 4 11" xfId="11662"/>
    <cellStyle name="SAPBEXHLevel1X 3 8 4 11 2" xfId="38083"/>
    <cellStyle name="SAPBEXHLevel1X 3 8 4 12" xfId="24481"/>
    <cellStyle name="SAPBEXHLevel1X 3 8 4 12 2" xfId="50895"/>
    <cellStyle name="SAPBEXHLevel1X 3 8 4 2" xfId="3895"/>
    <cellStyle name="SAPBEXHLevel1X 3 8 4 2 2" xfId="9172"/>
    <cellStyle name="SAPBEXHLevel1X 3 8 4 2 2 2" xfId="19832"/>
    <cellStyle name="SAPBEXHLevel1X 3 8 4 2 2 2 2" xfId="46246"/>
    <cellStyle name="SAPBEXHLevel1X 3 8 4 2 2 3" xfId="11559"/>
    <cellStyle name="SAPBEXHLevel1X 3 8 4 2 2 3 2" xfId="37980"/>
    <cellStyle name="SAPBEXHLevel1X 3 8 4 2 2 4" xfId="35668"/>
    <cellStyle name="SAPBEXHLevel1X 3 8 4 2 3" xfId="14678"/>
    <cellStyle name="SAPBEXHLevel1X 3 8 4 2 3 2" xfId="41098"/>
    <cellStyle name="SAPBEXHLevel1X 3 8 4 2 4" xfId="24014"/>
    <cellStyle name="SAPBEXHLevel1X 3 8 4 2 4 2" xfId="50428"/>
    <cellStyle name="SAPBEXHLevel1X 3 8 4 2 5" xfId="30565"/>
    <cellStyle name="SAPBEXHLevel1X 3 8 4 3" xfId="4622"/>
    <cellStyle name="SAPBEXHLevel1X 3 8 4 3 2" xfId="10103"/>
    <cellStyle name="SAPBEXHLevel1X 3 8 4 3 2 2" xfId="20763"/>
    <cellStyle name="SAPBEXHLevel1X 3 8 4 3 2 2 2" xfId="47177"/>
    <cellStyle name="SAPBEXHLevel1X 3 8 4 3 2 3" xfId="16522"/>
    <cellStyle name="SAPBEXHLevel1X 3 8 4 3 2 3 2" xfId="42940"/>
    <cellStyle name="SAPBEXHLevel1X 3 8 4 3 2 4" xfId="36599"/>
    <cellStyle name="SAPBEXHLevel1X 3 8 4 3 3" xfId="15400"/>
    <cellStyle name="SAPBEXHLevel1X 3 8 4 3 3 2" xfId="41820"/>
    <cellStyle name="SAPBEXHLevel1X 3 8 4 3 4" xfId="24746"/>
    <cellStyle name="SAPBEXHLevel1X 3 8 4 3 4 2" xfId="51160"/>
    <cellStyle name="SAPBEXHLevel1X 3 8 4 3 5" xfId="31292"/>
    <cellStyle name="SAPBEXHLevel1X 3 8 4 4" xfId="5200"/>
    <cellStyle name="SAPBEXHLevel1X 3 8 4 4 2" xfId="15975"/>
    <cellStyle name="SAPBEXHLevel1X 3 8 4 4 2 2" xfId="42394"/>
    <cellStyle name="SAPBEXHLevel1X 3 8 4 4 3" xfId="22707"/>
    <cellStyle name="SAPBEXHLevel1X 3 8 4 4 3 2" xfId="49121"/>
    <cellStyle name="SAPBEXHLevel1X 3 8 4 4 4" xfId="31870"/>
    <cellStyle name="SAPBEXHLevel1X 3 8 4 5" xfId="5816"/>
    <cellStyle name="SAPBEXHLevel1X 3 8 4 5 2" xfId="16575"/>
    <cellStyle name="SAPBEXHLevel1X 3 8 4 5 2 2" xfId="42993"/>
    <cellStyle name="SAPBEXHLevel1X 3 8 4 5 3" xfId="22031"/>
    <cellStyle name="SAPBEXHLevel1X 3 8 4 5 3 2" xfId="48445"/>
    <cellStyle name="SAPBEXHLevel1X 3 8 4 5 4" xfId="32486"/>
    <cellStyle name="SAPBEXHLevel1X 3 8 4 6" xfId="6419"/>
    <cellStyle name="SAPBEXHLevel1X 3 8 4 6 2" xfId="17155"/>
    <cellStyle name="SAPBEXHLevel1X 3 8 4 6 2 2" xfId="43573"/>
    <cellStyle name="SAPBEXHLevel1X 3 8 4 6 3" xfId="23069"/>
    <cellStyle name="SAPBEXHLevel1X 3 8 4 6 3 2" xfId="49483"/>
    <cellStyle name="SAPBEXHLevel1X 3 8 4 6 4" xfId="33089"/>
    <cellStyle name="SAPBEXHLevel1X 3 8 4 7" xfId="7034"/>
    <cellStyle name="SAPBEXHLevel1X 3 8 4 7 2" xfId="22383"/>
    <cellStyle name="SAPBEXHLevel1X 3 8 4 7 2 2" xfId="48797"/>
    <cellStyle name="SAPBEXHLevel1X 3 8 4 7 3" xfId="33704"/>
    <cellStyle name="SAPBEXHLevel1X 3 8 4 8" xfId="7581"/>
    <cellStyle name="SAPBEXHLevel1X 3 8 4 8 2" xfId="18248"/>
    <cellStyle name="SAPBEXHLevel1X 3 8 4 8 2 2" xfId="44664"/>
    <cellStyle name="SAPBEXHLevel1X 3 8 4 8 3" xfId="28004"/>
    <cellStyle name="SAPBEXHLevel1X 3 8 4 8 3 2" xfId="54418"/>
    <cellStyle name="SAPBEXHLevel1X 3 8 4 8 4" xfId="34251"/>
    <cellStyle name="SAPBEXHLevel1X 3 8 4 9" xfId="7282"/>
    <cellStyle name="SAPBEXHLevel1X 3 8 4 9 2" xfId="17949"/>
    <cellStyle name="SAPBEXHLevel1X 3 8 4 9 2 2" xfId="44366"/>
    <cellStyle name="SAPBEXHLevel1X 3 8 4 9 3" xfId="23238"/>
    <cellStyle name="SAPBEXHLevel1X 3 8 4 9 3 2" xfId="49652"/>
    <cellStyle name="SAPBEXHLevel1X 3 8 4 9 4" xfId="33952"/>
    <cellStyle name="SAPBEXHLevel1X 3 8 5" xfId="2104"/>
    <cellStyle name="SAPBEXHLevel1X 3 8 5 10" xfId="8860"/>
    <cellStyle name="SAPBEXHLevel1X 3 8 5 10 2" xfId="19520"/>
    <cellStyle name="SAPBEXHLevel1X 3 8 5 10 2 2" xfId="45934"/>
    <cellStyle name="SAPBEXHLevel1X 3 8 5 10 3" xfId="21934"/>
    <cellStyle name="SAPBEXHLevel1X 3 8 5 10 3 2" xfId="48348"/>
    <cellStyle name="SAPBEXHLevel1X 3 8 5 10 4" xfId="35356"/>
    <cellStyle name="SAPBEXHLevel1X 3 8 5 11" xfId="11496"/>
    <cellStyle name="SAPBEXHLevel1X 3 8 5 11 2" xfId="37917"/>
    <cellStyle name="SAPBEXHLevel1X 3 8 5 12" xfId="26990"/>
    <cellStyle name="SAPBEXHLevel1X 3 8 5 12 2" xfId="53404"/>
    <cellStyle name="SAPBEXHLevel1X 3 8 5 2" xfId="4069"/>
    <cellStyle name="SAPBEXHLevel1X 3 8 5 2 2" xfId="9842"/>
    <cellStyle name="SAPBEXHLevel1X 3 8 5 2 2 2" xfId="20502"/>
    <cellStyle name="SAPBEXHLevel1X 3 8 5 2 2 2 2" xfId="46916"/>
    <cellStyle name="SAPBEXHLevel1X 3 8 5 2 2 3" xfId="12493"/>
    <cellStyle name="SAPBEXHLevel1X 3 8 5 2 2 3 2" xfId="38914"/>
    <cellStyle name="SAPBEXHLevel1X 3 8 5 2 2 4" xfId="36338"/>
    <cellStyle name="SAPBEXHLevel1X 3 8 5 2 3" xfId="14851"/>
    <cellStyle name="SAPBEXHLevel1X 3 8 5 2 3 2" xfId="41271"/>
    <cellStyle name="SAPBEXHLevel1X 3 8 5 2 4" xfId="25188"/>
    <cellStyle name="SAPBEXHLevel1X 3 8 5 2 4 2" xfId="51602"/>
    <cellStyle name="SAPBEXHLevel1X 3 8 5 2 5" xfId="30739"/>
    <cellStyle name="SAPBEXHLevel1X 3 8 5 3" xfId="4797"/>
    <cellStyle name="SAPBEXHLevel1X 3 8 5 3 2" xfId="10136"/>
    <cellStyle name="SAPBEXHLevel1X 3 8 5 3 2 2" xfId="20796"/>
    <cellStyle name="SAPBEXHLevel1X 3 8 5 3 2 2 2" xfId="47210"/>
    <cellStyle name="SAPBEXHLevel1X 3 8 5 3 2 3" xfId="25886"/>
    <cellStyle name="SAPBEXHLevel1X 3 8 5 3 2 3 2" xfId="52300"/>
    <cellStyle name="SAPBEXHLevel1X 3 8 5 3 2 4" xfId="36632"/>
    <cellStyle name="SAPBEXHLevel1X 3 8 5 3 3" xfId="15574"/>
    <cellStyle name="SAPBEXHLevel1X 3 8 5 3 3 2" xfId="41994"/>
    <cellStyle name="SAPBEXHLevel1X 3 8 5 3 4" xfId="23779"/>
    <cellStyle name="SAPBEXHLevel1X 3 8 5 3 4 2" xfId="50193"/>
    <cellStyle name="SAPBEXHLevel1X 3 8 5 3 5" xfId="31467"/>
    <cellStyle name="SAPBEXHLevel1X 3 8 5 4" xfId="5377"/>
    <cellStyle name="SAPBEXHLevel1X 3 8 5 4 2" xfId="16150"/>
    <cellStyle name="SAPBEXHLevel1X 3 8 5 4 2 2" xfId="42569"/>
    <cellStyle name="SAPBEXHLevel1X 3 8 5 4 3" xfId="24844"/>
    <cellStyle name="SAPBEXHLevel1X 3 8 5 4 3 2" xfId="51258"/>
    <cellStyle name="SAPBEXHLevel1X 3 8 5 4 4" xfId="32047"/>
    <cellStyle name="SAPBEXHLevel1X 3 8 5 5" xfId="5984"/>
    <cellStyle name="SAPBEXHLevel1X 3 8 5 5 2" xfId="16736"/>
    <cellStyle name="SAPBEXHLevel1X 3 8 5 5 2 2" xfId="43154"/>
    <cellStyle name="SAPBEXHLevel1X 3 8 5 5 3" xfId="25563"/>
    <cellStyle name="SAPBEXHLevel1X 3 8 5 5 3 2" xfId="51977"/>
    <cellStyle name="SAPBEXHLevel1X 3 8 5 5 4" xfId="32654"/>
    <cellStyle name="SAPBEXHLevel1X 3 8 5 6" xfId="6584"/>
    <cellStyle name="SAPBEXHLevel1X 3 8 5 6 2" xfId="17309"/>
    <cellStyle name="SAPBEXHLevel1X 3 8 5 6 2 2" xfId="43727"/>
    <cellStyle name="SAPBEXHLevel1X 3 8 5 6 3" xfId="18753"/>
    <cellStyle name="SAPBEXHLevel1X 3 8 5 6 3 2" xfId="45167"/>
    <cellStyle name="SAPBEXHLevel1X 3 8 5 6 4" xfId="33254"/>
    <cellStyle name="SAPBEXHLevel1X 3 8 5 7" xfId="7156"/>
    <cellStyle name="SAPBEXHLevel1X 3 8 5 7 2" xfId="22934"/>
    <cellStyle name="SAPBEXHLevel1X 3 8 5 7 2 2" xfId="49348"/>
    <cellStyle name="SAPBEXHLevel1X 3 8 5 7 3" xfId="33826"/>
    <cellStyle name="SAPBEXHLevel1X 3 8 5 8" xfId="7715"/>
    <cellStyle name="SAPBEXHLevel1X 3 8 5 8 2" xfId="18382"/>
    <cellStyle name="SAPBEXHLevel1X 3 8 5 8 2 2" xfId="44798"/>
    <cellStyle name="SAPBEXHLevel1X 3 8 5 8 3" xfId="27294"/>
    <cellStyle name="SAPBEXHLevel1X 3 8 5 8 3 2" xfId="53708"/>
    <cellStyle name="SAPBEXHLevel1X 3 8 5 8 4" xfId="34385"/>
    <cellStyle name="SAPBEXHLevel1X 3 8 5 9" xfId="7867"/>
    <cellStyle name="SAPBEXHLevel1X 3 8 5 9 2" xfId="18534"/>
    <cellStyle name="SAPBEXHLevel1X 3 8 5 9 2 2" xfId="44949"/>
    <cellStyle name="SAPBEXHLevel1X 3 8 5 9 3" xfId="22785"/>
    <cellStyle name="SAPBEXHLevel1X 3 8 5 9 3 2" xfId="49199"/>
    <cellStyle name="SAPBEXHLevel1X 3 8 5 9 4" xfId="34537"/>
    <cellStyle name="SAPBEXHLevel1X 3 8 6" xfId="1845"/>
    <cellStyle name="SAPBEXHLevel1X 3 8 6 10" xfId="9545"/>
    <cellStyle name="SAPBEXHLevel1X 3 8 6 10 2" xfId="20205"/>
    <cellStyle name="SAPBEXHLevel1X 3 8 6 10 2 2" xfId="46619"/>
    <cellStyle name="SAPBEXHLevel1X 3 8 6 10 3" xfId="12215"/>
    <cellStyle name="SAPBEXHLevel1X 3 8 6 10 3 2" xfId="38636"/>
    <cellStyle name="SAPBEXHLevel1X 3 8 6 10 4" xfId="36041"/>
    <cellStyle name="SAPBEXHLevel1X 3 8 6 11" xfId="11735"/>
    <cellStyle name="SAPBEXHLevel1X 3 8 6 11 2" xfId="38156"/>
    <cellStyle name="SAPBEXHLevel1X 3 8 6 12" xfId="25072"/>
    <cellStyle name="SAPBEXHLevel1X 3 8 6 12 2" xfId="51486"/>
    <cellStyle name="SAPBEXHLevel1X 3 8 6 2" xfId="3822"/>
    <cellStyle name="SAPBEXHLevel1X 3 8 6 2 2" xfId="10682"/>
    <cellStyle name="SAPBEXHLevel1X 3 8 6 2 2 2" xfId="21327"/>
    <cellStyle name="SAPBEXHLevel1X 3 8 6 2 2 2 2" xfId="47741"/>
    <cellStyle name="SAPBEXHLevel1X 3 8 6 2 2 3" xfId="28425"/>
    <cellStyle name="SAPBEXHLevel1X 3 8 6 2 2 3 2" xfId="54839"/>
    <cellStyle name="SAPBEXHLevel1X 3 8 6 2 2 4" xfId="37106"/>
    <cellStyle name="SAPBEXHLevel1X 3 8 6 2 3" xfId="14605"/>
    <cellStyle name="SAPBEXHLevel1X 3 8 6 2 3 2" xfId="41025"/>
    <cellStyle name="SAPBEXHLevel1X 3 8 6 2 4" xfId="26589"/>
    <cellStyle name="SAPBEXHLevel1X 3 8 6 2 4 2" xfId="53003"/>
    <cellStyle name="SAPBEXHLevel1X 3 8 6 2 5" xfId="30492"/>
    <cellStyle name="SAPBEXHLevel1X 3 8 6 3" xfId="4549"/>
    <cellStyle name="SAPBEXHLevel1X 3 8 6 3 2" xfId="15327"/>
    <cellStyle name="SAPBEXHLevel1X 3 8 6 3 2 2" xfId="41747"/>
    <cellStyle name="SAPBEXHLevel1X 3 8 6 3 3" xfId="22657"/>
    <cellStyle name="SAPBEXHLevel1X 3 8 6 3 3 2" xfId="49071"/>
    <cellStyle name="SAPBEXHLevel1X 3 8 6 3 4" xfId="31219"/>
    <cellStyle name="SAPBEXHLevel1X 3 8 6 4" xfId="3195"/>
    <cellStyle name="SAPBEXHLevel1X 3 8 6 4 2" xfId="13985"/>
    <cellStyle name="SAPBEXHLevel1X 3 8 6 4 2 2" xfId="40405"/>
    <cellStyle name="SAPBEXHLevel1X 3 8 6 4 3" xfId="22470"/>
    <cellStyle name="SAPBEXHLevel1X 3 8 6 4 3 2" xfId="48884"/>
    <cellStyle name="SAPBEXHLevel1X 3 8 6 4 4" xfId="29865"/>
    <cellStyle name="SAPBEXHLevel1X 3 8 6 5" xfId="4336"/>
    <cellStyle name="SAPBEXHLevel1X 3 8 6 5 2" xfId="15114"/>
    <cellStyle name="SAPBEXHLevel1X 3 8 6 5 2 2" xfId="41534"/>
    <cellStyle name="SAPBEXHLevel1X 3 8 6 5 3" xfId="24550"/>
    <cellStyle name="SAPBEXHLevel1X 3 8 6 5 3 2" xfId="50964"/>
    <cellStyle name="SAPBEXHLevel1X 3 8 6 5 4" xfId="31006"/>
    <cellStyle name="SAPBEXHLevel1X 3 8 6 6" xfId="5622"/>
    <cellStyle name="SAPBEXHLevel1X 3 8 6 6 2" xfId="16386"/>
    <cellStyle name="SAPBEXHLevel1X 3 8 6 6 2 2" xfId="42804"/>
    <cellStyle name="SAPBEXHLevel1X 3 8 6 6 3" xfId="23064"/>
    <cellStyle name="SAPBEXHLevel1X 3 8 6 6 3 2" xfId="49478"/>
    <cellStyle name="SAPBEXHLevel1X 3 8 6 6 4" xfId="32292"/>
    <cellStyle name="SAPBEXHLevel1X 3 8 6 7" xfId="6961"/>
    <cellStyle name="SAPBEXHLevel1X 3 8 6 7 2" xfId="12070"/>
    <cellStyle name="SAPBEXHLevel1X 3 8 6 7 2 2" xfId="38491"/>
    <cellStyle name="SAPBEXHLevel1X 3 8 6 7 3" xfId="33631"/>
    <cellStyle name="SAPBEXHLevel1X 3 8 6 8" xfId="7508"/>
    <cellStyle name="SAPBEXHLevel1X 3 8 6 8 2" xfId="18175"/>
    <cellStyle name="SAPBEXHLevel1X 3 8 6 8 2 2" xfId="44591"/>
    <cellStyle name="SAPBEXHLevel1X 3 8 6 8 3" xfId="22165"/>
    <cellStyle name="SAPBEXHLevel1X 3 8 6 8 3 2" xfId="48579"/>
    <cellStyle name="SAPBEXHLevel1X 3 8 6 8 4" xfId="34178"/>
    <cellStyle name="SAPBEXHLevel1X 3 8 6 9" xfId="5612"/>
    <cellStyle name="SAPBEXHLevel1X 3 8 6 9 2" xfId="16376"/>
    <cellStyle name="SAPBEXHLevel1X 3 8 6 9 2 2" xfId="42794"/>
    <cellStyle name="SAPBEXHLevel1X 3 8 6 9 3" xfId="27435"/>
    <cellStyle name="SAPBEXHLevel1X 3 8 6 9 3 2" xfId="53849"/>
    <cellStyle name="SAPBEXHLevel1X 3 8 6 9 4" xfId="32282"/>
    <cellStyle name="SAPBEXHLevel1X 3 8 7" xfId="2505"/>
    <cellStyle name="SAPBEXHLevel1X 3 8 7 10" xfId="22688"/>
    <cellStyle name="SAPBEXHLevel1X 3 8 7 10 2" xfId="49102"/>
    <cellStyle name="SAPBEXHLevel1X 3 8 7 2" xfId="4400"/>
    <cellStyle name="SAPBEXHLevel1X 3 8 7 2 2" xfId="15178"/>
    <cellStyle name="SAPBEXHLevel1X 3 8 7 2 2 2" xfId="41598"/>
    <cellStyle name="SAPBEXHLevel1X 3 8 7 2 3" xfId="27935"/>
    <cellStyle name="SAPBEXHLevel1X 3 8 7 2 3 2" xfId="54349"/>
    <cellStyle name="SAPBEXHLevel1X 3 8 7 2 4" xfId="31070"/>
    <cellStyle name="SAPBEXHLevel1X 3 8 7 3" xfId="5133"/>
    <cellStyle name="SAPBEXHLevel1X 3 8 7 3 2" xfId="15910"/>
    <cellStyle name="SAPBEXHLevel1X 3 8 7 3 2 2" xfId="42329"/>
    <cellStyle name="SAPBEXHLevel1X 3 8 7 3 3" xfId="26338"/>
    <cellStyle name="SAPBEXHLevel1X 3 8 7 3 3 2" xfId="52752"/>
    <cellStyle name="SAPBEXHLevel1X 3 8 7 3 4" xfId="31803"/>
    <cellStyle name="SAPBEXHLevel1X 3 8 7 4" xfId="6315"/>
    <cellStyle name="SAPBEXHLevel1X 3 8 7 4 2" xfId="17054"/>
    <cellStyle name="SAPBEXHLevel1X 3 8 7 4 2 2" xfId="43472"/>
    <cellStyle name="SAPBEXHLevel1X 3 8 7 4 3" xfId="12040"/>
    <cellStyle name="SAPBEXHLevel1X 3 8 7 4 3 2" xfId="38461"/>
    <cellStyle name="SAPBEXHLevel1X 3 8 7 4 4" xfId="32985"/>
    <cellStyle name="SAPBEXHLevel1X 3 8 7 5" xfId="6891"/>
    <cellStyle name="SAPBEXHLevel1X 3 8 7 5 2" xfId="17596"/>
    <cellStyle name="SAPBEXHLevel1X 3 8 7 5 2 2" xfId="44013"/>
    <cellStyle name="SAPBEXHLevel1X 3 8 7 5 3" xfId="25740"/>
    <cellStyle name="SAPBEXHLevel1X 3 8 7 5 3 2" xfId="52154"/>
    <cellStyle name="SAPBEXHLevel1X 3 8 7 5 4" xfId="33561"/>
    <cellStyle name="SAPBEXHLevel1X 3 8 7 6" xfId="7415"/>
    <cellStyle name="SAPBEXHLevel1X 3 8 7 6 2" xfId="18082"/>
    <cellStyle name="SAPBEXHLevel1X 3 8 7 6 2 2" xfId="44498"/>
    <cellStyle name="SAPBEXHLevel1X 3 8 7 6 3" xfId="24001"/>
    <cellStyle name="SAPBEXHLevel1X 3 8 7 6 3 2" xfId="50415"/>
    <cellStyle name="SAPBEXHLevel1X 3 8 7 6 4" xfId="34085"/>
    <cellStyle name="SAPBEXHLevel1X 3 8 7 7" xfId="8038"/>
    <cellStyle name="SAPBEXHLevel1X 3 8 7 7 2" xfId="18705"/>
    <cellStyle name="SAPBEXHLevel1X 3 8 7 7 2 2" xfId="45119"/>
    <cellStyle name="SAPBEXHLevel1X 3 8 7 7 3" xfId="16637"/>
    <cellStyle name="SAPBEXHLevel1X 3 8 7 7 3 2" xfId="43055"/>
    <cellStyle name="SAPBEXHLevel1X 3 8 7 7 4" xfId="34642"/>
    <cellStyle name="SAPBEXHLevel1X 3 8 7 8" xfId="13301"/>
    <cellStyle name="SAPBEXHLevel1X 3 8 7 8 2" xfId="39721"/>
    <cellStyle name="SAPBEXHLevel1X 3 8 7 9" xfId="11225"/>
    <cellStyle name="SAPBEXHLevel1X 3 8 7 9 2" xfId="37646"/>
    <cellStyle name="SAPBEXHLevel1X 3 8 8" xfId="3255"/>
    <cellStyle name="SAPBEXHLevel1X 3 8 8 2" xfId="14045"/>
    <cellStyle name="SAPBEXHLevel1X 3 8 8 2 2" xfId="40465"/>
    <cellStyle name="SAPBEXHLevel1X 3 8 8 3" xfId="23660"/>
    <cellStyle name="SAPBEXHLevel1X 3 8 8 3 2" xfId="50074"/>
    <cellStyle name="SAPBEXHLevel1X 3 8 8 4" xfId="29925"/>
    <cellStyle name="SAPBEXHLevel1X 3 8 9" xfId="4887"/>
    <cellStyle name="SAPBEXHLevel1X 3 8 9 2" xfId="15664"/>
    <cellStyle name="SAPBEXHLevel1X 3 8 9 2 2" xfId="42084"/>
    <cellStyle name="SAPBEXHLevel1X 3 8 9 3" xfId="24742"/>
    <cellStyle name="SAPBEXHLevel1X 3 8 9 3 2" xfId="51156"/>
    <cellStyle name="SAPBEXHLevel1X 3 8 9 4" xfId="31557"/>
    <cellStyle name="SAPBEXHLevel1X 3 9" xfId="1539"/>
    <cellStyle name="SAPBEXHLevel1X 3 9 10" xfId="8431"/>
    <cellStyle name="SAPBEXHLevel1X 3 9 10 2" xfId="19091"/>
    <cellStyle name="SAPBEXHLevel1X 3 9 10 2 2" xfId="45505"/>
    <cellStyle name="SAPBEXHLevel1X 3 9 10 3" xfId="12187"/>
    <cellStyle name="SAPBEXHLevel1X 3 9 10 3 2" xfId="38608"/>
    <cellStyle name="SAPBEXHLevel1X 3 9 10 4" xfId="34927"/>
    <cellStyle name="SAPBEXHLevel1X 3 9 11" xfId="12003"/>
    <cellStyle name="SAPBEXHLevel1X 3 9 11 2" xfId="38424"/>
    <cellStyle name="SAPBEXHLevel1X 3 9 12" xfId="24836"/>
    <cellStyle name="SAPBEXHLevel1X 3 9 12 2" xfId="51250"/>
    <cellStyle name="SAPBEXHLevel1X 3 9 2" xfId="3533"/>
    <cellStyle name="SAPBEXHLevel1X 3 9 2 2" xfId="8991"/>
    <cellStyle name="SAPBEXHLevel1X 3 9 2 2 2" xfId="19651"/>
    <cellStyle name="SAPBEXHLevel1X 3 9 2 2 2 2" xfId="46065"/>
    <cellStyle name="SAPBEXHLevel1X 3 9 2 2 3" xfId="26796"/>
    <cellStyle name="SAPBEXHLevel1X 3 9 2 2 3 2" xfId="53210"/>
    <cellStyle name="SAPBEXHLevel1X 3 9 2 2 4" xfId="35487"/>
    <cellStyle name="SAPBEXHLevel1X 3 9 2 3" xfId="10200"/>
    <cellStyle name="SAPBEXHLevel1X 3 9 2 3 2" xfId="20860"/>
    <cellStyle name="SAPBEXHLevel1X 3 9 2 3 2 2" xfId="47274"/>
    <cellStyle name="SAPBEXHLevel1X 3 9 2 3 3" xfId="14105"/>
    <cellStyle name="SAPBEXHLevel1X 3 9 2 3 3 2" xfId="40525"/>
    <cellStyle name="SAPBEXHLevel1X 3 9 2 3 4" xfId="36696"/>
    <cellStyle name="SAPBEXHLevel1X 3 9 2 4" xfId="8744"/>
    <cellStyle name="SAPBEXHLevel1X 3 9 2 4 2" xfId="19404"/>
    <cellStyle name="SAPBEXHLevel1X 3 9 2 4 2 2" xfId="45818"/>
    <cellStyle name="SAPBEXHLevel1X 3 9 2 4 3" xfId="24986"/>
    <cellStyle name="SAPBEXHLevel1X 3 9 2 4 3 2" xfId="51400"/>
    <cellStyle name="SAPBEXHLevel1X 3 9 2 4 4" xfId="35240"/>
    <cellStyle name="SAPBEXHLevel1X 3 9 2 5" xfId="14318"/>
    <cellStyle name="SAPBEXHLevel1X 3 9 2 5 2" xfId="40738"/>
    <cellStyle name="SAPBEXHLevel1X 3 9 2 6" xfId="22546"/>
    <cellStyle name="SAPBEXHLevel1X 3 9 2 6 2" xfId="48960"/>
    <cellStyle name="SAPBEXHLevel1X 3 9 2 7" xfId="30203"/>
    <cellStyle name="SAPBEXHLevel1X 3 9 3" xfId="4140"/>
    <cellStyle name="SAPBEXHLevel1X 3 9 3 2" xfId="9349"/>
    <cellStyle name="SAPBEXHLevel1X 3 9 3 2 2" xfId="20009"/>
    <cellStyle name="SAPBEXHLevel1X 3 9 3 2 2 2" xfId="46423"/>
    <cellStyle name="SAPBEXHLevel1X 3 9 3 2 3" xfId="25949"/>
    <cellStyle name="SAPBEXHLevel1X 3 9 3 2 3 2" xfId="52363"/>
    <cellStyle name="SAPBEXHLevel1X 3 9 3 2 4" xfId="35845"/>
    <cellStyle name="SAPBEXHLevel1X 3 9 3 3" xfId="14922"/>
    <cellStyle name="SAPBEXHLevel1X 3 9 3 3 2" xfId="41342"/>
    <cellStyle name="SAPBEXHLevel1X 3 9 3 4" xfId="24754"/>
    <cellStyle name="SAPBEXHLevel1X 3 9 3 4 2" xfId="51168"/>
    <cellStyle name="SAPBEXHLevel1X 3 9 3 5" xfId="30810"/>
    <cellStyle name="SAPBEXHLevel1X 3 9 4" xfId="4694"/>
    <cellStyle name="SAPBEXHLevel1X 3 9 4 2" xfId="10438"/>
    <cellStyle name="SAPBEXHLevel1X 3 9 4 2 2" xfId="21098"/>
    <cellStyle name="SAPBEXHLevel1X 3 9 4 2 2 2" xfId="47512"/>
    <cellStyle name="SAPBEXHLevel1X 3 9 4 2 3" xfId="28362"/>
    <cellStyle name="SAPBEXHLevel1X 3 9 4 2 3 2" xfId="54776"/>
    <cellStyle name="SAPBEXHLevel1X 3 9 4 2 4" xfId="36934"/>
    <cellStyle name="SAPBEXHLevel1X 3 9 4 3" xfId="15471"/>
    <cellStyle name="SAPBEXHLevel1X 3 9 4 3 2" xfId="41891"/>
    <cellStyle name="SAPBEXHLevel1X 3 9 4 4" xfId="24625"/>
    <cellStyle name="SAPBEXHLevel1X 3 9 4 4 2" xfId="51039"/>
    <cellStyle name="SAPBEXHLevel1X 3 9 4 5" xfId="31364"/>
    <cellStyle name="SAPBEXHLevel1X 3 9 5" xfId="3123"/>
    <cellStyle name="SAPBEXHLevel1X 3 9 5 2" xfId="13914"/>
    <cellStyle name="SAPBEXHLevel1X 3 9 5 2 2" xfId="40334"/>
    <cellStyle name="SAPBEXHLevel1X 3 9 5 3" xfId="27659"/>
    <cellStyle name="SAPBEXHLevel1X 3 9 5 3 2" xfId="54073"/>
    <cellStyle name="SAPBEXHLevel1X 3 9 5 4" xfId="29793"/>
    <cellStyle name="SAPBEXHLevel1X 3 9 6" xfId="3308"/>
    <cellStyle name="SAPBEXHLevel1X 3 9 6 2" xfId="14098"/>
    <cellStyle name="SAPBEXHLevel1X 3 9 6 2 2" xfId="40518"/>
    <cellStyle name="SAPBEXHLevel1X 3 9 6 3" xfId="26276"/>
    <cellStyle name="SAPBEXHLevel1X 3 9 6 3 2" xfId="52690"/>
    <cellStyle name="SAPBEXHLevel1X 3 9 6 4" xfId="29978"/>
    <cellStyle name="SAPBEXHLevel1X 3 9 7" xfId="5579"/>
    <cellStyle name="SAPBEXHLevel1X 3 9 7 2" xfId="28115"/>
    <cellStyle name="SAPBEXHLevel1X 3 9 7 2 2" xfId="54529"/>
    <cellStyle name="SAPBEXHLevel1X 3 9 7 3" xfId="32249"/>
    <cellStyle name="SAPBEXHLevel1X 3 9 8" xfId="5936"/>
    <cellStyle name="SAPBEXHLevel1X 3 9 8 2" xfId="16688"/>
    <cellStyle name="SAPBEXHLevel1X 3 9 8 2 2" xfId="43106"/>
    <cellStyle name="SAPBEXHLevel1X 3 9 8 3" xfId="27680"/>
    <cellStyle name="SAPBEXHLevel1X 3 9 8 3 2" xfId="54094"/>
    <cellStyle name="SAPBEXHLevel1X 3 9 8 4" xfId="32606"/>
    <cellStyle name="SAPBEXHLevel1X 3 9 9" xfId="6685"/>
    <cellStyle name="SAPBEXHLevel1X 3 9 9 2" xfId="17397"/>
    <cellStyle name="SAPBEXHLevel1X 3 9 9 2 2" xfId="43815"/>
    <cellStyle name="SAPBEXHLevel1X 3 9 9 3" xfId="24957"/>
    <cellStyle name="SAPBEXHLevel1X 3 9 9 3 2" xfId="51371"/>
    <cellStyle name="SAPBEXHLevel1X 3 9 9 4" xfId="33355"/>
    <cellStyle name="SAPBEXHLevel1X 4" xfId="1537"/>
    <cellStyle name="SAPBEXHLevel1X 4 10" xfId="8429"/>
    <cellStyle name="SAPBEXHLevel1X 4 10 2" xfId="19089"/>
    <cellStyle name="SAPBEXHLevel1X 4 10 2 2" xfId="45503"/>
    <cellStyle name="SAPBEXHLevel1X 4 10 3" xfId="12725"/>
    <cellStyle name="SAPBEXHLevel1X 4 10 3 2" xfId="39146"/>
    <cellStyle name="SAPBEXHLevel1X 4 10 4" xfId="34925"/>
    <cellStyle name="SAPBEXHLevel1X 4 11" xfId="12005"/>
    <cellStyle name="SAPBEXHLevel1X 4 11 2" xfId="38426"/>
    <cellStyle name="SAPBEXHLevel1X 4 12" xfId="22752"/>
    <cellStyle name="SAPBEXHLevel1X 4 12 2" xfId="49166"/>
    <cellStyle name="SAPBEXHLevel1X 4 2" xfId="3531"/>
    <cellStyle name="SAPBEXHLevel1X 4 2 2" xfId="8993"/>
    <cellStyle name="SAPBEXHLevel1X 4 2 2 2" xfId="19653"/>
    <cellStyle name="SAPBEXHLevel1X 4 2 2 2 2" xfId="46067"/>
    <cellStyle name="SAPBEXHLevel1X 4 2 2 3" xfId="13350"/>
    <cellStyle name="SAPBEXHLevel1X 4 2 2 3 2" xfId="39770"/>
    <cellStyle name="SAPBEXHLevel1X 4 2 2 4" xfId="35489"/>
    <cellStyle name="SAPBEXHLevel1X 4 2 3" xfId="10114"/>
    <cellStyle name="SAPBEXHLevel1X 4 2 3 2" xfId="20774"/>
    <cellStyle name="SAPBEXHLevel1X 4 2 3 2 2" xfId="47188"/>
    <cellStyle name="SAPBEXHLevel1X 4 2 3 3" xfId="27802"/>
    <cellStyle name="SAPBEXHLevel1X 4 2 3 3 2" xfId="54216"/>
    <cellStyle name="SAPBEXHLevel1X 4 2 3 4" xfId="36610"/>
    <cellStyle name="SAPBEXHLevel1X 4 2 4" xfId="8742"/>
    <cellStyle name="SAPBEXHLevel1X 4 2 4 2" xfId="19402"/>
    <cellStyle name="SAPBEXHLevel1X 4 2 4 2 2" xfId="45816"/>
    <cellStyle name="SAPBEXHLevel1X 4 2 4 3" xfId="25817"/>
    <cellStyle name="SAPBEXHLevel1X 4 2 4 3 2" xfId="52231"/>
    <cellStyle name="SAPBEXHLevel1X 4 2 4 4" xfId="35238"/>
    <cellStyle name="SAPBEXHLevel1X 4 2 5" xfId="14316"/>
    <cellStyle name="SAPBEXHLevel1X 4 2 5 2" xfId="40736"/>
    <cellStyle name="SAPBEXHLevel1X 4 2 6" xfId="27517"/>
    <cellStyle name="SAPBEXHLevel1X 4 2 6 2" xfId="53931"/>
    <cellStyle name="SAPBEXHLevel1X 4 2 7" xfId="30201"/>
    <cellStyle name="SAPBEXHLevel1X 4 3" xfId="4141"/>
    <cellStyle name="SAPBEXHLevel1X 4 3 2" xfId="9351"/>
    <cellStyle name="SAPBEXHLevel1X 4 3 2 2" xfId="20011"/>
    <cellStyle name="SAPBEXHLevel1X 4 3 2 2 2" xfId="46425"/>
    <cellStyle name="SAPBEXHLevel1X 4 3 2 3" xfId="11254"/>
    <cellStyle name="SAPBEXHLevel1X 4 3 2 3 2" xfId="37675"/>
    <cellStyle name="SAPBEXHLevel1X 4 3 2 4" xfId="35847"/>
    <cellStyle name="SAPBEXHLevel1X 4 3 3" xfId="14923"/>
    <cellStyle name="SAPBEXHLevel1X 4 3 3 2" xfId="41343"/>
    <cellStyle name="SAPBEXHLevel1X 4 3 4" xfId="24312"/>
    <cellStyle name="SAPBEXHLevel1X 4 3 4 2" xfId="50726"/>
    <cellStyle name="SAPBEXHLevel1X 4 3 5" xfId="30811"/>
    <cellStyle name="SAPBEXHLevel1X 4 4" xfId="5049"/>
    <cellStyle name="SAPBEXHLevel1X 4 4 2" xfId="10247"/>
    <cellStyle name="SAPBEXHLevel1X 4 4 2 2" xfId="20907"/>
    <cellStyle name="SAPBEXHLevel1X 4 4 2 2 2" xfId="47321"/>
    <cellStyle name="SAPBEXHLevel1X 4 4 2 3" xfId="12594"/>
    <cellStyle name="SAPBEXHLevel1X 4 4 2 3 2" xfId="39015"/>
    <cellStyle name="SAPBEXHLevel1X 4 4 2 4" xfId="36743"/>
    <cellStyle name="SAPBEXHLevel1X 4 4 3" xfId="15826"/>
    <cellStyle name="SAPBEXHLevel1X 4 4 3 2" xfId="42245"/>
    <cellStyle name="SAPBEXHLevel1X 4 4 4" xfId="21866"/>
    <cellStyle name="SAPBEXHLevel1X 4 4 4 2" xfId="48280"/>
    <cellStyle name="SAPBEXHLevel1X 4 4 5" xfId="31719"/>
    <cellStyle name="SAPBEXHLevel1X 4 5" xfId="3767"/>
    <cellStyle name="SAPBEXHLevel1X 4 5 2" xfId="14550"/>
    <cellStyle name="SAPBEXHLevel1X 4 5 2 2" xfId="40970"/>
    <cellStyle name="SAPBEXHLevel1X 4 5 3" xfId="25139"/>
    <cellStyle name="SAPBEXHLevel1X 4 5 3 2" xfId="51553"/>
    <cellStyle name="SAPBEXHLevel1X 4 5 4" xfId="30437"/>
    <cellStyle name="SAPBEXHLevel1X 4 6" xfId="3345"/>
    <cellStyle name="SAPBEXHLevel1X 4 6 2" xfId="14132"/>
    <cellStyle name="SAPBEXHLevel1X 4 6 2 2" xfId="40552"/>
    <cellStyle name="SAPBEXHLevel1X 4 6 3" xfId="23695"/>
    <cellStyle name="SAPBEXHLevel1X 4 6 3 2" xfId="50109"/>
    <cellStyle name="SAPBEXHLevel1X 4 6 4" xfId="30015"/>
    <cellStyle name="SAPBEXHLevel1X 4 7" xfId="5767"/>
    <cellStyle name="SAPBEXHLevel1X 4 7 2" xfId="22434"/>
    <cellStyle name="SAPBEXHLevel1X 4 7 2 2" xfId="48848"/>
    <cellStyle name="SAPBEXHLevel1X 4 7 3" xfId="32437"/>
    <cellStyle name="SAPBEXHLevel1X 4 8" xfId="3752"/>
    <cellStyle name="SAPBEXHLevel1X 4 8 2" xfId="14535"/>
    <cellStyle name="SAPBEXHLevel1X 4 8 2 2" xfId="40955"/>
    <cellStyle name="SAPBEXHLevel1X 4 8 3" xfId="24091"/>
    <cellStyle name="SAPBEXHLevel1X 4 8 3 2" xfId="50505"/>
    <cellStyle name="SAPBEXHLevel1X 4 8 4" xfId="30422"/>
    <cellStyle name="SAPBEXHLevel1X 4 9" xfId="7659"/>
    <cellStyle name="SAPBEXHLevel1X 4 9 2" xfId="18326"/>
    <cellStyle name="SAPBEXHLevel1X 4 9 2 2" xfId="44742"/>
    <cellStyle name="SAPBEXHLevel1X 4 9 3" xfId="27367"/>
    <cellStyle name="SAPBEXHLevel1X 4 9 3 2" xfId="53781"/>
    <cellStyle name="SAPBEXHLevel1X 4 9 4" xfId="34329"/>
    <cellStyle name="SAPBEXHLevel1X 5" xfId="1650"/>
    <cellStyle name="SAPBEXHLevel1X 5 10" xfId="8321"/>
    <cellStyle name="SAPBEXHLevel1X 5 10 2" xfId="18981"/>
    <cellStyle name="SAPBEXHLevel1X 5 10 2 2" xfId="45395"/>
    <cellStyle name="SAPBEXHLevel1X 5 10 3" xfId="17802"/>
    <cellStyle name="SAPBEXHLevel1X 5 10 3 2" xfId="44219"/>
    <cellStyle name="SAPBEXHLevel1X 5 10 4" xfId="34817"/>
    <cellStyle name="SAPBEXHLevel1X 5 11" xfId="11916"/>
    <cellStyle name="SAPBEXHLevel1X 5 11 2" xfId="38337"/>
    <cellStyle name="SAPBEXHLevel1X 5 12" xfId="24052"/>
    <cellStyle name="SAPBEXHLevel1X 5 12 2" xfId="50466"/>
    <cellStyle name="SAPBEXHLevel1X 5 2" xfId="3643"/>
    <cellStyle name="SAPBEXHLevel1X 5 2 2" xfId="9101"/>
    <cellStyle name="SAPBEXHLevel1X 5 2 2 2" xfId="19761"/>
    <cellStyle name="SAPBEXHLevel1X 5 2 2 2 2" xfId="46175"/>
    <cellStyle name="SAPBEXHLevel1X 5 2 2 3" xfId="27090"/>
    <cellStyle name="SAPBEXHLevel1X 5 2 2 3 2" xfId="53504"/>
    <cellStyle name="SAPBEXHLevel1X 5 2 2 4" xfId="35597"/>
    <cellStyle name="SAPBEXHLevel1X 5 2 3" xfId="9644"/>
    <cellStyle name="SAPBEXHLevel1X 5 2 3 2" xfId="20304"/>
    <cellStyle name="SAPBEXHLevel1X 5 2 3 2 2" xfId="46718"/>
    <cellStyle name="SAPBEXHLevel1X 5 2 3 3" xfId="26721"/>
    <cellStyle name="SAPBEXHLevel1X 5 2 3 3 2" xfId="53135"/>
    <cellStyle name="SAPBEXHLevel1X 5 2 3 4" xfId="36140"/>
    <cellStyle name="SAPBEXHLevel1X 5 2 4" xfId="8622"/>
    <cellStyle name="SAPBEXHLevel1X 5 2 4 2" xfId="19282"/>
    <cellStyle name="SAPBEXHLevel1X 5 2 4 2 2" xfId="45696"/>
    <cellStyle name="SAPBEXHLevel1X 5 2 4 3" xfId="17667"/>
    <cellStyle name="SAPBEXHLevel1X 5 2 4 3 2" xfId="44084"/>
    <cellStyle name="SAPBEXHLevel1X 5 2 4 4" xfId="35118"/>
    <cellStyle name="SAPBEXHLevel1X 5 2 5" xfId="14428"/>
    <cellStyle name="SAPBEXHLevel1X 5 2 5 2" xfId="40848"/>
    <cellStyle name="SAPBEXHLevel1X 5 2 6" xfId="26836"/>
    <cellStyle name="SAPBEXHLevel1X 5 2 6 2" xfId="53250"/>
    <cellStyle name="SAPBEXHLevel1X 5 2 7" xfId="30313"/>
    <cellStyle name="SAPBEXHLevel1X 5 3" xfId="4125"/>
    <cellStyle name="SAPBEXHLevel1X 5 3 2" xfId="9470"/>
    <cellStyle name="SAPBEXHLevel1X 5 3 2 2" xfId="20130"/>
    <cellStyle name="SAPBEXHLevel1X 5 3 2 2 2" xfId="46544"/>
    <cellStyle name="SAPBEXHLevel1X 5 3 2 3" xfId="11820"/>
    <cellStyle name="SAPBEXHLevel1X 5 3 2 3 2" xfId="38241"/>
    <cellStyle name="SAPBEXHLevel1X 5 3 2 4" xfId="35966"/>
    <cellStyle name="SAPBEXHLevel1X 5 3 3" xfId="14907"/>
    <cellStyle name="SAPBEXHLevel1X 5 3 3 2" xfId="41327"/>
    <cellStyle name="SAPBEXHLevel1X 5 3 4" xfId="23686"/>
    <cellStyle name="SAPBEXHLevel1X 5 3 4 2" xfId="50100"/>
    <cellStyle name="SAPBEXHLevel1X 5 3 5" xfId="30795"/>
    <cellStyle name="SAPBEXHLevel1X 5 4" xfId="2846"/>
    <cellStyle name="SAPBEXHLevel1X 5 4 2" xfId="10360"/>
    <cellStyle name="SAPBEXHLevel1X 5 4 2 2" xfId="21020"/>
    <cellStyle name="SAPBEXHLevel1X 5 4 2 2 2" xfId="47434"/>
    <cellStyle name="SAPBEXHLevel1X 5 4 2 3" xfId="28285"/>
    <cellStyle name="SAPBEXHLevel1X 5 4 2 3 2" xfId="54699"/>
    <cellStyle name="SAPBEXHLevel1X 5 4 2 4" xfId="36856"/>
    <cellStyle name="SAPBEXHLevel1X 5 4 3" xfId="13638"/>
    <cellStyle name="SAPBEXHLevel1X 5 4 3 2" xfId="40058"/>
    <cellStyle name="SAPBEXHLevel1X 5 4 4" xfId="22181"/>
    <cellStyle name="SAPBEXHLevel1X 5 4 4 2" xfId="48595"/>
    <cellStyle name="SAPBEXHLevel1X 5 4 5" xfId="29516"/>
    <cellStyle name="SAPBEXHLevel1X 5 5" xfId="5452"/>
    <cellStyle name="SAPBEXHLevel1X 5 5 2" xfId="16225"/>
    <cellStyle name="SAPBEXHLevel1X 5 5 2 2" xfId="42644"/>
    <cellStyle name="SAPBEXHLevel1X 5 5 3" xfId="26654"/>
    <cellStyle name="SAPBEXHLevel1X 5 5 3 2" xfId="53068"/>
    <cellStyle name="SAPBEXHLevel1X 5 5 4" xfId="32122"/>
    <cellStyle name="SAPBEXHLevel1X 5 6" xfId="5528"/>
    <cellStyle name="SAPBEXHLevel1X 5 6 2" xfId="16299"/>
    <cellStyle name="SAPBEXHLevel1X 5 6 2 2" xfId="42718"/>
    <cellStyle name="SAPBEXHLevel1X 5 6 3" xfId="23781"/>
    <cellStyle name="SAPBEXHLevel1X 5 6 3 2" xfId="50195"/>
    <cellStyle name="SAPBEXHLevel1X 5 6 4" xfId="32198"/>
    <cellStyle name="SAPBEXHLevel1X 5 7" xfId="6134"/>
    <cellStyle name="SAPBEXHLevel1X 5 7 2" xfId="24162"/>
    <cellStyle name="SAPBEXHLevel1X 5 7 2 2" xfId="50576"/>
    <cellStyle name="SAPBEXHLevel1X 5 7 3" xfId="32804"/>
    <cellStyle name="SAPBEXHLevel1X 5 8" xfId="2947"/>
    <cellStyle name="SAPBEXHLevel1X 5 8 2" xfId="13739"/>
    <cellStyle name="SAPBEXHLevel1X 5 8 2 2" xfId="40159"/>
    <cellStyle name="SAPBEXHLevel1X 5 8 3" xfId="25645"/>
    <cellStyle name="SAPBEXHLevel1X 5 8 3 2" xfId="52059"/>
    <cellStyle name="SAPBEXHLevel1X 5 8 4" xfId="29617"/>
    <cellStyle name="SAPBEXHLevel1X 5 9" xfId="7781"/>
    <cellStyle name="SAPBEXHLevel1X 5 9 2" xfId="18448"/>
    <cellStyle name="SAPBEXHLevel1X 5 9 2 2" xfId="44863"/>
    <cellStyle name="SAPBEXHLevel1X 5 9 3" xfId="27208"/>
    <cellStyle name="SAPBEXHLevel1X 5 9 3 2" xfId="53622"/>
    <cellStyle name="SAPBEXHLevel1X 5 9 4" xfId="34451"/>
    <cellStyle name="SAPBEXHLevel1X 6" xfId="1909"/>
    <cellStyle name="SAPBEXHLevel1X 6 10" xfId="8556"/>
    <cellStyle name="SAPBEXHLevel1X 6 10 2" xfId="19216"/>
    <cellStyle name="SAPBEXHLevel1X 6 10 2 2" xfId="45630"/>
    <cellStyle name="SAPBEXHLevel1X 6 10 3" xfId="17720"/>
    <cellStyle name="SAPBEXHLevel1X 6 10 3 2" xfId="44137"/>
    <cellStyle name="SAPBEXHLevel1X 6 10 4" xfId="35052"/>
    <cellStyle name="SAPBEXHLevel1X 6 11" xfId="11671"/>
    <cellStyle name="SAPBEXHLevel1X 6 11 2" xfId="38092"/>
    <cellStyle name="SAPBEXHLevel1X 6 12" xfId="27141"/>
    <cellStyle name="SAPBEXHLevel1X 6 12 2" xfId="53555"/>
    <cellStyle name="SAPBEXHLevel1X 6 2" xfId="3886"/>
    <cellStyle name="SAPBEXHLevel1X 6 2 2" xfId="9186"/>
    <cellStyle name="SAPBEXHLevel1X 6 2 2 2" xfId="19846"/>
    <cellStyle name="SAPBEXHLevel1X 6 2 2 2 2" xfId="46260"/>
    <cellStyle name="SAPBEXHLevel1X 6 2 2 3" xfId="27878"/>
    <cellStyle name="SAPBEXHLevel1X 6 2 2 3 2" xfId="54292"/>
    <cellStyle name="SAPBEXHLevel1X 6 2 2 4" xfId="35682"/>
    <cellStyle name="SAPBEXHLevel1X 6 2 3" xfId="14669"/>
    <cellStyle name="SAPBEXHLevel1X 6 2 3 2" xfId="41089"/>
    <cellStyle name="SAPBEXHLevel1X 6 2 4" xfId="26978"/>
    <cellStyle name="SAPBEXHLevel1X 6 2 4 2" xfId="53392"/>
    <cellStyle name="SAPBEXHLevel1X 6 2 5" xfId="30556"/>
    <cellStyle name="SAPBEXHLevel1X 6 3" xfId="4613"/>
    <cellStyle name="SAPBEXHLevel1X 6 3 2" xfId="10315"/>
    <cellStyle name="SAPBEXHLevel1X 6 3 2 2" xfId="20975"/>
    <cellStyle name="SAPBEXHLevel1X 6 3 2 2 2" xfId="47389"/>
    <cellStyle name="SAPBEXHLevel1X 6 3 2 3" xfId="11448"/>
    <cellStyle name="SAPBEXHLevel1X 6 3 2 3 2" xfId="37869"/>
    <cellStyle name="SAPBEXHLevel1X 6 3 2 4" xfId="36811"/>
    <cellStyle name="SAPBEXHLevel1X 6 3 3" xfId="15391"/>
    <cellStyle name="SAPBEXHLevel1X 6 3 3 2" xfId="41811"/>
    <cellStyle name="SAPBEXHLevel1X 6 3 4" xfId="24581"/>
    <cellStyle name="SAPBEXHLevel1X 6 3 4 2" xfId="50995"/>
    <cellStyle name="SAPBEXHLevel1X 6 3 5" xfId="31283"/>
    <cellStyle name="SAPBEXHLevel1X 6 4" xfId="3928"/>
    <cellStyle name="SAPBEXHLevel1X 6 4 2" xfId="14711"/>
    <cellStyle name="SAPBEXHLevel1X 6 4 2 2" xfId="41131"/>
    <cellStyle name="SAPBEXHLevel1X 6 4 3" xfId="25599"/>
    <cellStyle name="SAPBEXHLevel1X 6 4 3 2" xfId="52013"/>
    <cellStyle name="SAPBEXHLevel1X 6 4 4" xfId="30598"/>
    <cellStyle name="SAPBEXHLevel1X 6 5" xfId="5807"/>
    <cellStyle name="SAPBEXHLevel1X 6 5 2" xfId="16566"/>
    <cellStyle name="SAPBEXHLevel1X 6 5 2 2" xfId="42984"/>
    <cellStyle name="SAPBEXHLevel1X 6 5 3" xfId="22251"/>
    <cellStyle name="SAPBEXHLevel1X 6 5 3 2" xfId="48665"/>
    <cellStyle name="SAPBEXHLevel1X 6 5 4" xfId="32477"/>
    <cellStyle name="SAPBEXHLevel1X 6 6" xfId="6410"/>
    <cellStyle name="SAPBEXHLevel1X 6 6 2" xfId="17146"/>
    <cellStyle name="SAPBEXHLevel1X 6 6 2 2" xfId="43564"/>
    <cellStyle name="SAPBEXHLevel1X 6 6 3" xfId="22991"/>
    <cellStyle name="SAPBEXHLevel1X 6 6 3 2" xfId="49405"/>
    <cellStyle name="SAPBEXHLevel1X 6 6 4" xfId="33080"/>
    <cellStyle name="SAPBEXHLevel1X 6 7" xfId="7025"/>
    <cellStyle name="SAPBEXHLevel1X 6 7 2" xfId="24851"/>
    <cellStyle name="SAPBEXHLevel1X 6 7 2 2" xfId="51265"/>
    <cellStyle name="SAPBEXHLevel1X 6 7 3" xfId="33695"/>
    <cellStyle name="SAPBEXHLevel1X 6 8" xfId="7572"/>
    <cellStyle name="SAPBEXHLevel1X 6 8 2" xfId="18239"/>
    <cellStyle name="SAPBEXHLevel1X 6 8 2 2" xfId="44655"/>
    <cellStyle name="SAPBEXHLevel1X 6 8 3" xfId="27507"/>
    <cellStyle name="SAPBEXHLevel1X 6 8 3 2" xfId="53921"/>
    <cellStyle name="SAPBEXHLevel1X 6 8 4" xfId="34242"/>
    <cellStyle name="SAPBEXHLevel1X 6 9" xfId="7254"/>
    <cellStyle name="SAPBEXHLevel1X 6 9 2" xfId="17921"/>
    <cellStyle name="SAPBEXHLevel1X 6 9 2 2" xfId="44338"/>
    <cellStyle name="SAPBEXHLevel1X 6 9 3" xfId="24997"/>
    <cellStyle name="SAPBEXHLevel1X 6 9 3 2" xfId="51411"/>
    <cellStyle name="SAPBEXHLevel1X 6 9 4" xfId="33924"/>
    <cellStyle name="SAPBEXHLevel1X 7" xfId="2095"/>
    <cellStyle name="SAPBEXHLevel1X 7 10" xfId="8867"/>
    <cellStyle name="SAPBEXHLevel1X 7 10 2" xfId="19527"/>
    <cellStyle name="SAPBEXHLevel1X 7 10 2 2" xfId="45941"/>
    <cellStyle name="SAPBEXHLevel1X 7 10 3" xfId="27348"/>
    <cellStyle name="SAPBEXHLevel1X 7 10 3 2" xfId="53762"/>
    <cellStyle name="SAPBEXHLevel1X 7 10 4" xfId="35363"/>
    <cellStyle name="SAPBEXHLevel1X 7 11" xfId="11505"/>
    <cellStyle name="SAPBEXHLevel1X 7 11 2" xfId="37926"/>
    <cellStyle name="SAPBEXHLevel1X 7 12" xfId="22742"/>
    <cellStyle name="SAPBEXHLevel1X 7 12 2" xfId="49156"/>
    <cellStyle name="SAPBEXHLevel1X 7 2" xfId="4060"/>
    <cellStyle name="SAPBEXHLevel1X 7 2 2" xfId="9849"/>
    <cellStyle name="SAPBEXHLevel1X 7 2 2 2" xfId="20509"/>
    <cellStyle name="SAPBEXHLevel1X 7 2 2 2 2" xfId="46923"/>
    <cellStyle name="SAPBEXHLevel1X 7 2 2 3" xfId="17845"/>
    <cellStyle name="SAPBEXHLevel1X 7 2 2 3 2" xfId="44262"/>
    <cellStyle name="SAPBEXHLevel1X 7 2 2 4" xfId="36345"/>
    <cellStyle name="SAPBEXHLevel1X 7 2 3" xfId="14842"/>
    <cellStyle name="SAPBEXHLevel1X 7 2 3 2" xfId="41262"/>
    <cellStyle name="SAPBEXHLevel1X 7 2 4" xfId="24354"/>
    <cellStyle name="SAPBEXHLevel1X 7 2 4 2" xfId="50768"/>
    <cellStyle name="SAPBEXHLevel1X 7 2 5" xfId="30730"/>
    <cellStyle name="SAPBEXHLevel1X 7 3" xfId="4788"/>
    <cellStyle name="SAPBEXHLevel1X 7 3 2" xfId="10126"/>
    <cellStyle name="SAPBEXHLevel1X 7 3 2 2" xfId="20786"/>
    <cellStyle name="SAPBEXHLevel1X 7 3 2 2 2" xfId="47200"/>
    <cellStyle name="SAPBEXHLevel1X 7 3 2 3" xfId="25892"/>
    <cellStyle name="SAPBEXHLevel1X 7 3 2 3 2" xfId="52306"/>
    <cellStyle name="SAPBEXHLevel1X 7 3 2 4" xfId="36622"/>
    <cellStyle name="SAPBEXHLevel1X 7 3 3" xfId="15565"/>
    <cellStyle name="SAPBEXHLevel1X 7 3 3 2" xfId="41985"/>
    <cellStyle name="SAPBEXHLevel1X 7 3 4" xfId="27343"/>
    <cellStyle name="SAPBEXHLevel1X 7 3 4 2" xfId="53757"/>
    <cellStyle name="SAPBEXHLevel1X 7 3 5" xfId="31458"/>
    <cellStyle name="SAPBEXHLevel1X 7 4" xfId="5368"/>
    <cellStyle name="SAPBEXHLevel1X 7 4 2" xfId="16141"/>
    <cellStyle name="SAPBEXHLevel1X 7 4 2 2" xfId="42560"/>
    <cellStyle name="SAPBEXHLevel1X 7 4 3" xfId="26957"/>
    <cellStyle name="SAPBEXHLevel1X 7 4 3 2" xfId="53371"/>
    <cellStyle name="SAPBEXHLevel1X 7 4 4" xfId="32038"/>
    <cellStyle name="SAPBEXHLevel1X 7 5" xfId="5975"/>
    <cellStyle name="SAPBEXHLevel1X 7 5 2" xfId="16727"/>
    <cellStyle name="SAPBEXHLevel1X 7 5 2 2" xfId="43145"/>
    <cellStyle name="SAPBEXHLevel1X 7 5 3" xfId="22084"/>
    <cellStyle name="SAPBEXHLevel1X 7 5 3 2" xfId="48498"/>
    <cellStyle name="SAPBEXHLevel1X 7 5 4" xfId="32645"/>
    <cellStyle name="SAPBEXHLevel1X 7 6" xfId="6575"/>
    <cellStyle name="SAPBEXHLevel1X 7 6 2" xfId="17300"/>
    <cellStyle name="SAPBEXHLevel1X 7 6 2 2" xfId="43718"/>
    <cellStyle name="SAPBEXHLevel1X 7 6 3" xfId="25048"/>
    <cellStyle name="SAPBEXHLevel1X 7 6 3 2" xfId="51462"/>
    <cellStyle name="SAPBEXHLevel1X 7 6 4" xfId="33245"/>
    <cellStyle name="SAPBEXHLevel1X 7 7" xfId="7147"/>
    <cellStyle name="SAPBEXHLevel1X 7 7 2" xfId="22051"/>
    <cellStyle name="SAPBEXHLevel1X 7 7 2 2" xfId="48465"/>
    <cellStyle name="SAPBEXHLevel1X 7 7 3" xfId="33817"/>
    <cellStyle name="SAPBEXHLevel1X 7 8" xfId="7706"/>
    <cellStyle name="SAPBEXHLevel1X 7 8 2" xfId="18373"/>
    <cellStyle name="SAPBEXHLevel1X 7 8 2 2" xfId="44789"/>
    <cellStyle name="SAPBEXHLevel1X 7 8 3" xfId="27077"/>
    <cellStyle name="SAPBEXHLevel1X 7 8 3 2" xfId="53491"/>
    <cellStyle name="SAPBEXHLevel1X 7 8 4" xfId="34376"/>
    <cellStyle name="SAPBEXHLevel1X 7 9" xfId="7858"/>
    <cellStyle name="SAPBEXHLevel1X 7 9 2" xfId="18525"/>
    <cellStyle name="SAPBEXHLevel1X 7 9 2 2" xfId="44940"/>
    <cellStyle name="SAPBEXHLevel1X 7 9 3" xfId="28035"/>
    <cellStyle name="SAPBEXHLevel1X 7 9 3 2" xfId="54449"/>
    <cellStyle name="SAPBEXHLevel1X 7 9 4" xfId="34528"/>
    <cellStyle name="SAPBEXHLevel1X 8" xfId="1837"/>
    <cellStyle name="SAPBEXHLevel1X 8 10" xfId="9554"/>
    <cellStyle name="SAPBEXHLevel1X 8 10 2" xfId="20214"/>
    <cellStyle name="SAPBEXHLevel1X 8 10 2 2" xfId="46628"/>
    <cellStyle name="SAPBEXHLevel1X 8 10 3" xfId="17243"/>
    <cellStyle name="SAPBEXHLevel1X 8 10 3 2" xfId="43661"/>
    <cellStyle name="SAPBEXHLevel1X 8 10 4" xfId="36050"/>
    <cellStyle name="SAPBEXHLevel1X 8 11" xfId="11743"/>
    <cellStyle name="SAPBEXHLevel1X 8 11 2" xfId="38164"/>
    <cellStyle name="SAPBEXHLevel1X 8 12" xfId="25854"/>
    <cellStyle name="SAPBEXHLevel1X 8 12 2" xfId="52268"/>
    <cellStyle name="SAPBEXHLevel1X 8 2" xfId="3814"/>
    <cellStyle name="SAPBEXHLevel1X 8 2 2" xfId="10691"/>
    <cellStyle name="SAPBEXHLevel1X 8 2 2 2" xfId="21336"/>
    <cellStyle name="SAPBEXHLevel1X 8 2 2 2 2" xfId="47750"/>
    <cellStyle name="SAPBEXHLevel1X 8 2 2 3" xfId="28434"/>
    <cellStyle name="SAPBEXHLevel1X 8 2 2 3 2" xfId="54848"/>
    <cellStyle name="SAPBEXHLevel1X 8 2 2 4" xfId="37115"/>
    <cellStyle name="SAPBEXHLevel1X 8 2 3" xfId="14597"/>
    <cellStyle name="SAPBEXHLevel1X 8 2 3 2" xfId="41017"/>
    <cellStyle name="SAPBEXHLevel1X 8 2 4" xfId="24497"/>
    <cellStyle name="SAPBEXHLevel1X 8 2 4 2" xfId="50911"/>
    <cellStyle name="SAPBEXHLevel1X 8 2 5" xfId="30484"/>
    <cellStyle name="SAPBEXHLevel1X 8 3" xfId="4541"/>
    <cellStyle name="SAPBEXHLevel1X 8 3 2" xfId="15319"/>
    <cellStyle name="SAPBEXHLevel1X 8 3 2 2" xfId="41739"/>
    <cellStyle name="SAPBEXHLevel1X 8 3 3" xfId="24122"/>
    <cellStyle name="SAPBEXHLevel1X 8 3 3 2" xfId="50536"/>
    <cellStyle name="SAPBEXHLevel1X 8 3 4" xfId="31211"/>
    <cellStyle name="SAPBEXHLevel1X 8 4" xfId="3190"/>
    <cellStyle name="SAPBEXHLevel1X 8 4 2" xfId="13980"/>
    <cellStyle name="SAPBEXHLevel1X 8 4 2 2" xfId="40400"/>
    <cellStyle name="SAPBEXHLevel1X 8 4 3" xfId="26861"/>
    <cellStyle name="SAPBEXHLevel1X 8 4 3 2" xfId="53275"/>
    <cellStyle name="SAPBEXHLevel1X 8 4 4" xfId="29860"/>
    <cellStyle name="SAPBEXHLevel1X 8 5" xfId="3393"/>
    <cellStyle name="SAPBEXHLevel1X 8 5 2" xfId="14179"/>
    <cellStyle name="SAPBEXHLevel1X 8 5 2 2" xfId="40599"/>
    <cellStyle name="SAPBEXHLevel1X 8 5 3" xfId="25226"/>
    <cellStyle name="SAPBEXHLevel1X 8 5 3 2" xfId="51640"/>
    <cellStyle name="SAPBEXHLevel1X 8 5 4" xfId="30063"/>
    <cellStyle name="SAPBEXHLevel1X 8 6" xfId="5619"/>
    <cellStyle name="SAPBEXHLevel1X 8 6 2" xfId="16383"/>
    <cellStyle name="SAPBEXHLevel1X 8 6 2 2" xfId="42801"/>
    <cellStyle name="SAPBEXHLevel1X 8 6 3" xfId="27200"/>
    <cellStyle name="SAPBEXHLevel1X 8 6 3 2" xfId="53614"/>
    <cellStyle name="SAPBEXHLevel1X 8 6 4" xfId="32289"/>
    <cellStyle name="SAPBEXHLevel1X 8 7" xfId="6953"/>
    <cellStyle name="SAPBEXHLevel1X 8 7 2" xfId="22960"/>
    <cellStyle name="SAPBEXHLevel1X 8 7 2 2" xfId="49374"/>
    <cellStyle name="SAPBEXHLevel1X 8 7 3" xfId="33623"/>
    <cellStyle name="SAPBEXHLevel1X 8 8" xfId="7500"/>
    <cellStyle name="SAPBEXHLevel1X 8 8 2" xfId="18167"/>
    <cellStyle name="SAPBEXHLevel1X 8 8 2 2" xfId="44583"/>
    <cellStyle name="SAPBEXHLevel1X 8 8 3" xfId="26237"/>
    <cellStyle name="SAPBEXHLevel1X 8 8 3 2" xfId="52651"/>
    <cellStyle name="SAPBEXHLevel1X 8 8 4" xfId="34170"/>
    <cellStyle name="SAPBEXHLevel1X 8 9" xfId="6532"/>
    <cellStyle name="SAPBEXHLevel1X 8 9 2" xfId="17257"/>
    <cellStyle name="SAPBEXHLevel1X 8 9 2 2" xfId="43675"/>
    <cellStyle name="SAPBEXHLevel1X 8 9 3" xfId="24981"/>
    <cellStyle name="SAPBEXHLevel1X 8 9 3 2" xfId="51395"/>
    <cellStyle name="SAPBEXHLevel1X 8 9 4" xfId="33202"/>
    <cellStyle name="SAPBEXHLevel1X 9" xfId="2378"/>
    <cellStyle name="SAPBEXHLevel1X 9 10" xfId="11281"/>
    <cellStyle name="SAPBEXHLevel1X 9 10 2" xfId="37702"/>
    <cellStyle name="SAPBEXHLevel1X 9 11" xfId="25305"/>
    <cellStyle name="SAPBEXHLevel1X 9 11 2" xfId="51719"/>
    <cellStyle name="SAPBEXHLevel1X 9 2" xfId="4285"/>
    <cellStyle name="SAPBEXHLevel1X 9 2 2" xfId="15064"/>
    <cellStyle name="SAPBEXHLevel1X 9 2 2 2" xfId="41484"/>
    <cellStyle name="SAPBEXHLevel1X 9 2 3" xfId="27262"/>
    <cellStyle name="SAPBEXHLevel1X 9 2 3 2" xfId="53676"/>
    <cellStyle name="SAPBEXHLevel1X 9 2 4" xfId="30955"/>
    <cellStyle name="SAPBEXHLevel1X 9 3" xfId="5012"/>
    <cellStyle name="SAPBEXHLevel1X 9 3 2" xfId="15789"/>
    <cellStyle name="SAPBEXHLevel1X 9 3 2 2" xfId="42208"/>
    <cellStyle name="SAPBEXHLevel1X 9 3 3" xfId="27538"/>
    <cellStyle name="SAPBEXHLevel1X 9 3 3 2" xfId="53952"/>
    <cellStyle name="SAPBEXHLevel1X 9 3 4" xfId="31682"/>
    <cellStyle name="SAPBEXHLevel1X 9 4" xfId="6201"/>
    <cellStyle name="SAPBEXHLevel1X 9 4 2" xfId="16942"/>
    <cellStyle name="SAPBEXHLevel1X 9 4 2 2" xfId="43360"/>
    <cellStyle name="SAPBEXHLevel1X 9 4 3" xfId="25783"/>
    <cellStyle name="SAPBEXHLevel1X 9 4 3 2" xfId="52197"/>
    <cellStyle name="SAPBEXHLevel1X 9 4 4" xfId="32871"/>
    <cellStyle name="SAPBEXHLevel1X 9 5" xfId="6787"/>
    <cellStyle name="SAPBEXHLevel1X 9 5 2" xfId="17499"/>
    <cellStyle name="SAPBEXHLevel1X 9 5 2 2" xfId="43916"/>
    <cellStyle name="SAPBEXHLevel1X 9 5 3" xfId="23650"/>
    <cellStyle name="SAPBEXHLevel1X 9 5 3 2" xfId="50064"/>
    <cellStyle name="SAPBEXHLevel1X 9 5 4" xfId="33457"/>
    <cellStyle name="SAPBEXHLevel1X 9 6" xfId="7343"/>
    <cellStyle name="SAPBEXHLevel1X 9 6 2" xfId="18010"/>
    <cellStyle name="SAPBEXHLevel1X 9 6 2 2" xfId="44426"/>
    <cellStyle name="SAPBEXHLevel1X 9 6 3" xfId="23473"/>
    <cellStyle name="SAPBEXHLevel1X 9 6 3 2" xfId="49887"/>
    <cellStyle name="SAPBEXHLevel1X 9 6 4" xfId="34013"/>
    <cellStyle name="SAPBEXHLevel1X 9 7" xfId="7987"/>
    <cellStyle name="SAPBEXHLevel1X 9 7 2" xfId="18654"/>
    <cellStyle name="SAPBEXHLevel1X 9 7 2 2" xfId="45068"/>
    <cellStyle name="SAPBEXHLevel1X 9 7 3" xfId="16653"/>
    <cellStyle name="SAPBEXHLevel1X 9 7 3 2" xfId="43071"/>
    <cellStyle name="SAPBEXHLevel1X 9 7 4" xfId="34593"/>
    <cellStyle name="SAPBEXHLevel1X 9 8" xfId="9755"/>
    <cellStyle name="SAPBEXHLevel1X 9 8 2" xfId="20415"/>
    <cellStyle name="SAPBEXHLevel1X 9 8 2 2" xfId="46829"/>
    <cellStyle name="SAPBEXHLevel1X 9 8 3" xfId="14730"/>
    <cellStyle name="SAPBEXHLevel1X 9 8 3 2" xfId="41150"/>
    <cellStyle name="SAPBEXHLevel1X 9 8 4" xfId="36251"/>
    <cellStyle name="SAPBEXHLevel1X 9 9" xfId="13175"/>
    <cellStyle name="SAPBEXHLevel1X 9 9 2" xfId="39595"/>
    <cellStyle name="SAPBEXHLevel1X_0910 GSO Capex RRP - Final (Detail) v2 220710" xfId="1233"/>
    <cellStyle name="SAPBEXHLevel2" xfId="1234"/>
    <cellStyle name="SAPBEXHLevel2 10" xfId="3027"/>
    <cellStyle name="SAPBEXHLevel2 10 2" xfId="9624"/>
    <cellStyle name="SAPBEXHLevel2 10 2 2" xfId="20284"/>
    <cellStyle name="SAPBEXHLevel2 10 2 2 2" xfId="46698"/>
    <cellStyle name="SAPBEXHLevel2 10 2 3" xfId="27838"/>
    <cellStyle name="SAPBEXHLevel2 10 2 3 2" xfId="54252"/>
    <cellStyle name="SAPBEXHLevel2 10 2 4" xfId="36120"/>
    <cellStyle name="SAPBEXHLevel2 10 3" xfId="13819"/>
    <cellStyle name="SAPBEXHLevel2 10 3 2" xfId="40239"/>
    <cellStyle name="SAPBEXHLevel2 10 4" xfId="22739"/>
    <cellStyle name="SAPBEXHLevel2 10 4 2" xfId="49153"/>
    <cellStyle name="SAPBEXHLevel2 10 5" xfId="29697"/>
    <cellStyle name="SAPBEXHLevel2 11" xfId="6842"/>
    <cellStyle name="SAPBEXHLevel2 11 2" xfId="22955"/>
    <cellStyle name="SAPBEXHLevel2 11 2 2" xfId="49369"/>
    <cellStyle name="SAPBEXHLevel2 11 3" xfId="33512"/>
    <cellStyle name="SAPBEXHLevel2 12" xfId="2896"/>
    <cellStyle name="SAPBEXHLevel2 12 2" xfId="13688"/>
    <cellStyle name="SAPBEXHLevel2 12 2 2" xfId="40108"/>
    <cellStyle name="SAPBEXHLevel2 12 3" xfId="26442"/>
    <cellStyle name="SAPBEXHLevel2 12 3 2" xfId="52856"/>
    <cellStyle name="SAPBEXHLevel2 12 4" xfId="29566"/>
    <cellStyle name="SAPBEXHLevel2 13" xfId="8268"/>
    <cellStyle name="SAPBEXHLevel2 13 2" xfId="18929"/>
    <cellStyle name="SAPBEXHLevel2 13 2 2" xfId="45343"/>
    <cellStyle name="SAPBEXHLevel2 13 3" xfId="12932"/>
    <cellStyle name="SAPBEXHLevel2 13 3 2" xfId="39353"/>
    <cellStyle name="SAPBEXHLevel2 13 4" xfId="34781"/>
    <cellStyle name="SAPBEXHLevel2 14" xfId="13674"/>
    <cellStyle name="SAPBEXHLevel2 14 2" xfId="40094"/>
    <cellStyle name="SAPBEXHLevel2 15" xfId="22885"/>
    <cellStyle name="SAPBEXHLevel2 15 2" xfId="49299"/>
    <cellStyle name="SAPBEXHLevel2 2" xfId="1235"/>
    <cellStyle name="SAPBEXHLevel2 2 10" xfId="2851"/>
    <cellStyle name="SAPBEXHLevel2 2 10 2" xfId="13643"/>
    <cellStyle name="SAPBEXHLevel2 2 10 2 2" xfId="40063"/>
    <cellStyle name="SAPBEXHLevel2 2 10 3" xfId="25716"/>
    <cellStyle name="SAPBEXHLevel2 2 10 3 2" xfId="52130"/>
    <cellStyle name="SAPBEXHLevel2 2 10 4" xfId="29521"/>
    <cellStyle name="SAPBEXHLevel2 2 11" xfId="5605"/>
    <cellStyle name="SAPBEXHLevel2 2 11 2" xfId="23156"/>
    <cellStyle name="SAPBEXHLevel2 2 11 2 2" xfId="49570"/>
    <cellStyle name="SAPBEXHLevel2 2 11 3" xfId="32275"/>
    <cellStyle name="SAPBEXHLevel2 2 12" xfId="12402"/>
    <cellStyle name="SAPBEXHLevel2 2 12 2" xfId="38823"/>
    <cellStyle name="SAPBEXHLevel2 2 13" xfId="26525"/>
    <cellStyle name="SAPBEXHLevel2 2 13 2" xfId="52939"/>
    <cellStyle name="SAPBEXHLevel2 2 2" xfId="1548"/>
    <cellStyle name="SAPBEXHLevel2 2 2 10" xfId="8440"/>
    <cellStyle name="SAPBEXHLevel2 2 2 10 2" xfId="19100"/>
    <cellStyle name="SAPBEXHLevel2 2 2 10 2 2" xfId="45514"/>
    <cellStyle name="SAPBEXHLevel2 2 2 10 3" xfId="17813"/>
    <cellStyle name="SAPBEXHLevel2 2 2 10 3 2" xfId="44230"/>
    <cellStyle name="SAPBEXHLevel2 2 2 10 4" xfId="34936"/>
    <cellStyle name="SAPBEXHLevel2 2 2 11" xfId="13352"/>
    <cellStyle name="SAPBEXHLevel2 2 2 11 2" xfId="39772"/>
    <cellStyle name="SAPBEXHLevel2 2 2 12" xfId="26467"/>
    <cellStyle name="SAPBEXHLevel2 2 2 12 2" xfId="52881"/>
    <cellStyle name="SAPBEXHLevel2 2 2 2" xfId="3542"/>
    <cellStyle name="SAPBEXHLevel2 2 2 2 2" xfId="8982"/>
    <cellStyle name="SAPBEXHLevel2 2 2 2 2 2" xfId="19642"/>
    <cellStyle name="SAPBEXHLevel2 2 2 2 2 2 2" xfId="46056"/>
    <cellStyle name="SAPBEXHLevel2 2 2 2 2 3" xfId="11545"/>
    <cellStyle name="SAPBEXHLevel2 2 2 2 2 3 2" xfId="37966"/>
    <cellStyle name="SAPBEXHLevel2 2 2 2 2 4" xfId="35478"/>
    <cellStyle name="SAPBEXHLevel2 2 2 2 3" xfId="9730"/>
    <cellStyle name="SAPBEXHLevel2 2 2 2 3 2" xfId="20390"/>
    <cellStyle name="SAPBEXHLevel2 2 2 2 3 2 2" xfId="46804"/>
    <cellStyle name="SAPBEXHLevel2 2 2 2 3 3" xfId="25909"/>
    <cellStyle name="SAPBEXHLevel2 2 2 2 3 3 2" xfId="52323"/>
    <cellStyle name="SAPBEXHLevel2 2 2 2 3 4" xfId="36226"/>
    <cellStyle name="SAPBEXHLevel2 2 2 2 4" xfId="8753"/>
    <cellStyle name="SAPBEXHLevel2 2 2 2 4 2" xfId="19413"/>
    <cellStyle name="SAPBEXHLevel2 2 2 2 4 2 2" xfId="45827"/>
    <cellStyle name="SAPBEXHLevel2 2 2 2 4 3" xfId="24579"/>
    <cellStyle name="SAPBEXHLevel2 2 2 2 4 3 2" xfId="50993"/>
    <cellStyle name="SAPBEXHLevel2 2 2 2 4 4" xfId="35249"/>
    <cellStyle name="SAPBEXHLevel2 2 2 2 5" xfId="14327"/>
    <cellStyle name="SAPBEXHLevel2 2 2 2 5 2" xfId="40747"/>
    <cellStyle name="SAPBEXHLevel2 2 2 2 6" xfId="23121"/>
    <cellStyle name="SAPBEXHLevel2 2 2 2 6 2" xfId="49535"/>
    <cellStyle name="SAPBEXHLevel2 2 2 2 7" xfId="30212"/>
    <cellStyle name="SAPBEXHLevel2 2 2 3" xfId="2769"/>
    <cellStyle name="SAPBEXHLevel2 2 2 3 2" xfId="9340"/>
    <cellStyle name="SAPBEXHLevel2 2 2 3 2 2" xfId="20000"/>
    <cellStyle name="SAPBEXHLevel2 2 2 3 2 2 2" xfId="46414"/>
    <cellStyle name="SAPBEXHLevel2 2 2 3 2 3" xfId="25950"/>
    <cellStyle name="SAPBEXHLevel2 2 2 3 2 3 2" xfId="52364"/>
    <cellStyle name="SAPBEXHLevel2 2 2 3 2 4" xfId="35836"/>
    <cellStyle name="SAPBEXHLevel2 2 2 3 3" xfId="13561"/>
    <cellStyle name="SAPBEXHLevel2 2 2 3 3 2" xfId="39981"/>
    <cellStyle name="SAPBEXHLevel2 2 2 3 4" xfId="27540"/>
    <cellStyle name="SAPBEXHLevel2 2 2 3 4 2" xfId="53954"/>
    <cellStyle name="SAPBEXHLevel2 2 2 3 5" xfId="29439"/>
    <cellStyle name="SAPBEXHLevel2 2 2 4" xfId="2613"/>
    <cellStyle name="SAPBEXHLevel2 2 2 4 2" xfId="10046"/>
    <cellStyle name="SAPBEXHLevel2 2 2 4 2 2" xfId="20706"/>
    <cellStyle name="SAPBEXHLevel2 2 2 4 2 2 2" xfId="47120"/>
    <cellStyle name="SAPBEXHLevel2 2 2 4 2 3" xfId="13061"/>
    <cellStyle name="SAPBEXHLevel2 2 2 4 2 3 2" xfId="39482"/>
    <cellStyle name="SAPBEXHLevel2 2 2 4 2 4" xfId="36542"/>
    <cellStyle name="SAPBEXHLevel2 2 2 4 3" xfId="13405"/>
    <cellStyle name="SAPBEXHLevel2 2 2 4 3 2" xfId="39825"/>
    <cellStyle name="SAPBEXHLevel2 2 2 4 4" xfId="22145"/>
    <cellStyle name="SAPBEXHLevel2 2 2 4 4 2" xfId="48559"/>
    <cellStyle name="SAPBEXHLevel2 2 2 4 5" xfId="29283"/>
    <cellStyle name="SAPBEXHLevel2 2 2 5" xfId="4308"/>
    <cellStyle name="SAPBEXHLevel2 2 2 5 2" xfId="15087"/>
    <cellStyle name="SAPBEXHLevel2 2 2 5 2 2" xfId="41507"/>
    <cellStyle name="SAPBEXHLevel2 2 2 5 3" xfId="26326"/>
    <cellStyle name="SAPBEXHLevel2 2 2 5 3 2" xfId="52740"/>
    <cellStyle name="SAPBEXHLevel2 2 2 5 4" xfId="30978"/>
    <cellStyle name="SAPBEXHLevel2 2 2 6" xfId="5872"/>
    <cellStyle name="SAPBEXHLevel2 2 2 6 2" xfId="16627"/>
    <cellStyle name="SAPBEXHLevel2 2 2 6 2 2" xfId="43045"/>
    <cellStyle name="SAPBEXHLevel2 2 2 6 3" xfId="26245"/>
    <cellStyle name="SAPBEXHLevel2 2 2 6 3 2" xfId="52659"/>
    <cellStyle name="SAPBEXHLevel2 2 2 6 4" xfId="32542"/>
    <cellStyle name="SAPBEXHLevel2 2 2 7" xfId="6932"/>
    <cellStyle name="SAPBEXHLevel2 2 2 7 2" xfId="12068"/>
    <cellStyle name="SAPBEXHLevel2 2 2 7 2 2" xfId="38489"/>
    <cellStyle name="SAPBEXHLevel2 2 2 7 3" xfId="33602"/>
    <cellStyle name="SAPBEXHLevel2 2 2 8" xfId="7221"/>
    <cellStyle name="SAPBEXHLevel2 2 2 8 2" xfId="17888"/>
    <cellStyle name="SAPBEXHLevel2 2 2 8 2 2" xfId="44305"/>
    <cellStyle name="SAPBEXHLevel2 2 2 8 3" xfId="23050"/>
    <cellStyle name="SAPBEXHLevel2 2 2 8 3 2" xfId="49464"/>
    <cellStyle name="SAPBEXHLevel2 2 2 8 4" xfId="33891"/>
    <cellStyle name="SAPBEXHLevel2 2 2 9" xfId="2921"/>
    <cellStyle name="SAPBEXHLevel2 2 2 9 2" xfId="13713"/>
    <cellStyle name="SAPBEXHLevel2 2 2 9 2 2" xfId="40133"/>
    <cellStyle name="SAPBEXHLevel2 2 2 9 3" xfId="23247"/>
    <cellStyle name="SAPBEXHLevel2 2 2 9 3 2" xfId="49661"/>
    <cellStyle name="SAPBEXHLevel2 2 2 9 4" xfId="29591"/>
    <cellStyle name="SAPBEXHLevel2 2 3" xfId="1661"/>
    <cellStyle name="SAPBEXHLevel2 2 3 10" xfId="8312"/>
    <cellStyle name="SAPBEXHLevel2 2 3 10 2" xfId="18972"/>
    <cellStyle name="SAPBEXHLevel2 2 3 10 2 2" xfId="45386"/>
    <cellStyle name="SAPBEXHLevel2 2 3 10 3" xfId="17378"/>
    <cellStyle name="SAPBEXHLevel2 2 3 10 3 2" xfId="43796"/>
    <cellStyle name="SAPBEXHLevel2 2 3 10 4" xfId="34808"/>
    <cellStyle name="SAPBEXHLevel2 2 3 11" xfId="11905"/>
    <cellStyle name="SAPBEXHLevel2 2 3 11 2" xfId="38326"/>
    <cellStyle name="SAPBEXHLevel2 2 3 12" xfId="24340"/>
    <cellStyle name="SAPBEXHLevel2 2 3 12 2" xfId="50754"/>
    <cellStyle name="SAPBEXHLevel2 2 3 2" xfId="3654"/>
    <cellStyle name="SAPBEXHLevel2 2 3 2 2" xfId="9110"/>
    <cellStyle name="SAPBEXHLevel2 2 3 2 2 2" xfId="19770"/>
    <cellStyle name="SAPBEXHLevel2 2 3 2 2 2 2" xfId="46184"/>
    <cellStyle name="SAPBEXHLevel2 2 3 2 2 3" xfId="18751"/>
    <cellStyle name="SAPBEXHLevel2 2 3 2 2 3 2" xfId="45165"/>
    <cellStyle name="SAPBEXHLevel2 2 3 2 2 4" xfId="35606"/>
    <cellStyle name="SAPBEXHLevel2 2 3 2 3" xfId="9969"/>
    <cellStyle name="SAPBEXHLevel2 2 3 2 3 2" xfId="20629"/>
    <cellStyle name="SAPBEXHLevel2 2 3 2 3 2 2" xfId="47043"/>
    <cellStyle name="SAPBEXHLevel2 2 3 2 3 3" xfId="26470"/>
    <cellStyle name="SAPBEXHLevel2 2 3 2 3 3 2" xfId="52884"/>
    <cellStyle name="SAPBEXHLevel2 2 3 2 3 4" xfId="36465"/>
    <cellStyle name="SAPBEXHLevel2 2 3 2 4" xfId="8613"/>
    <cellStyle name="SAPBEXHLevel2 2 3 2 4 2" xfId="19273"/>
    <cellStyle name="SAPBEXHLevel2 2 3 2 4 2 2" xfId="45687"/>
    <cellStyle name="SAPBEXHLevel2 2 3 2 4 3" xfId="12474"/>
    <cellStyle name="SAPBEXHLevel2 2 3 2 4 3 2" xfId="38895"/>
    <cellStyle name="SAPBEXHLevel2 2 3 2 4 4" xfId="35109"/>
    <cellStyle name="SAPBEXHLevel2 2 3 2 5" xfId="14439"/>
    <cellStyle name="SAPBEXHLevel2 2 3 2 5 2" xfId="40859"/>
    <cellStyle name="SAPBEXHLevel2 2 3 2 6" xfId="23975"/>
    <cellStyle name="SAPBEXHLevel2 2 3 2 6 2" xfId="50389"/>
    <cellStyle name="SAPBEXHLevel2 2 3 2 7" xfId="30324"/>
    <cellStyle name="SAPBEXHLevel2 2 3 3" xfId="2679"/>
    <cellStyle name="SAPBEXHLevel2 2 3 3 2" xfId="9479"/>
    <cellStyle name="SAPBEXHLevel2 2 3 3 2 2" xfId="20139"/>
    <cellStyle name="SAPBEXHLevel2 2 3 3 2 2 2" xfId="46553"/>
    <cellStyle name="SAPBEXHLevel2 2 3 3 2 3" xfId="11821"/>
    <cellStyle name="SAPBEXHLevel2 2 3 3 2 3 2" xfId="38242"/>
    <cellStyle name="SAPBEXHLevel2 2 3 3 2 4" xfId="35975"/>
    <cellStyle name="SAPBEXHLevel2 2 3 3 3" xfId="13471"/>
    <cellStyle name="SAPBEXHLevel2 2 3 3 3 2" xfId="39891"/>
    <cellStyle name="SAPBEXHLevel2 2 3 3 4" xfId="11166"/>
    <cellStyle name="SAPBEXHLevel2 2 3 3 4 2" xfId="37587"/>
    <cellStyle name="SAPBEXHLevel2 2 3 3 5" xfId="29349"/>
    <cellStyle name="SAPBEXHLevel2 2 3 4" xfId="3090"/>
    <cellStyle name="SAPBEXHLevel2 2 3 4 2" xfId="10264"/>
    <cellStyle name="SAPBEXHLevel2 2 3 4 2 2" xfId="20924"/>
    <cellStyle name="SAPBEXHLevel2 2 3 4 2 2 2" xfId="47338"/>
    <cellStyle name="SAPBEXHLevel2 2 3 4 2 3" xfId="17856"/>
    <cellStyle name="SAPBEXHLevel2 2 3 4 2 3 2" xfId="44273"/>
    <cellStyle name="SAPBEXHLevel2 2 3 4 2 4" xfId="36760"/>
    <cellStyle name="SAPBEXHLevel2 2 3 4 3" xfId="13882"/>
    <cellStyle name="SAPBEXHLevel2 2 3 4 3 2" xfId="40302"/>
    <cellStyle name="SAPBEXHLevel2 2 3 4 4" xfId="25119"/>
    <cellStyle name="SAPBEXHLevel2 2 3 4 4 2" xfId="51533"/>
    <cellStyle name="SAPBEXHLevel2 2 3 4 5" xfId="29760"/>
    <cellStyle name="SAPBEXHLevel2 2 3 5" xfId="4329"/>
    <cellStyle name="SAPBEXHLevel2 2 3 5 2" xfId="15107"/>
    <cellStyle name="SAPBEXHLevel2 2 3 5 2 2" xfId="41527"/>
    <cellStyle name="SAPBEXHLevel2 2 3 5 3" xfId="25047"/>
    <cellStyle name="SAPBEXHLevel2 2 3 5 3 2" xfId="51461"/>
    <cellStyle name="SAPBEXHLevel2 2 3 5 4" xfId="30999"/>
    <cellStyle name="SAPBEXHLevel2 2 3 6" xfId="6045"/>
    <cellStyle name="SAPBEXHLevel2 2 3 6 2" xfId="16796"/>
    <cellStyle name="SAPBEXHLevel2 2 3 6 2 2" xfId="43214"/>
    <cellStyle name="SAPBEXHLevel2 2 3 6 3" xfId="22696"/>
    <cellStyle name="SAPBEXHLevel2 2 3 6 3 2" xfId="49110"/>
    <cellStyle name="SAPBEXHLevel2 2 3 6 4" xfId="32715"/>
    <cellStyle name="SAPBEXHLevel2 2 3 7" xfId="6146"/>
    <cellStyle name="SAPBEXHLevel2 2 3 7 2" xfId="24413"/>
    <cellStyle name="SAPBEXHLevel2 2 3 7 2 2" xfId="50827"/>
    <cellStyle name="SAPBEXHLevel2 2 3 7 3" xfId="32816"/>
    <cellStyle name="SAPBEXHLevel2 2 3 8" xfId="6359"/>
    <cellStyle name="SAPBEXHLevel2 2 3 8 2" xfId="17095"/>
    <cellStyle name="SAPBEXHLevel2 2 3 8 2 2" xfId="43513"/>
    <cellStyle name="SAPBEXHLevel2 2 3 8 3" xfId="21922"/>
    <cellStyle name="SAPBEXHLevel2 2 3 8 3 2" xfId="48336"/>
    <cellStyle name="SAPBEXHLevel2 2 3 8 4" xfId="33029"/>
    <cellStyle name="SAPBEXHLevel2 2 3 9" xfId="7779"/>
    <cellStyle name="SAPBEXHLevel2 2 3 9 2" xfId="18446"/>
    <cellStyle name="SAPBEXHLevel2 2 3 9 2 2" xfId="44861"/>
    <cellStyle name="SAPBEXHLevel2 2 3 9 3" xfId="27330"/>
    <cellStyle name="SAPBEXHLevel2 2 3 9 3 2" xfId="53744"/>
    <cellStyle name="SAPBEXHLevel2 2 3 9 4" xfId="34449"/>
    <cellStyle name="SAPBEXHLevel2 2 4" xfId="1920"/>
    <cellStyle name="SAPBEXHLevel2 2 4 10" xfId="8567"/>
    <cellStyle name="SAPBEXHLevel2 2 4 10 2" xfId="19227"/>
    <cellStyle name="SAPBEXHLevel2 2 4 10 2 2" xfId="45641"/>
    <cellStyle name="SAPBEXHLevel2 2 4 10 3" xfId="12789"/>
    <cellStyle name="SAPBEXHLevel2 2 4 10 3 2" xfId="39210"/>
    <cellStyle name="SAPBEXHLevel2 2 4 10 4" xfId="35063"/>
    <cellStyle name="SAPBEXHLevel2 2 4 11" xfId="11660"/>
    <cellStyle name="SAPBEXHLevel2 2 4 11 2" xfId="38081"/>
    <cellStyle name="SAPBEXHLevel2 2 4 12" xfId="23610"/>
    <cellStyle name="SAPBEXHLevel2 2 4 12 2" xfId="50024"/>
    <cellStyle name="SAPBEXHLevel2 2 4 2" xfId="3897"/>
    <cellStyle name="SAPBEXHLevel2 2 4 2 2" xfId="9169"/>
    <cellStyle name="SAPBEXHLevel2 2 4 2 2 2" xfId="19829"/>
    <cellStyle name="SAPBEXHLevel2 2 4 2 2 2 2" xfId="46243"/>
    <cellStyle name="SAPBEXHLevel2 2 4 2 2 3" xfId="27877"/>
    <cellStyle name="SAPBEXHLevel2 2 4 2 2 3 2" xfId="54291"/>
    <cellStyle name="SAPBEXHLevel2 2 4 2 2 4" xfId="35665"/>
    <cellStyle name="SAPBEXHLevel2 2 4 2 3" xfId="14680"/>
    <cellStyle name="SAPBEXHLevel2 2 4 2 3 2" xfId="41100"/>
    <cellStyle name="SAPBEXHLevel2 2 4 2 4" xfId="22116"/>
    <cellStyle name="SAPBEXHLevel2 2 4 2 4 2" xfId="48530"/>
    <cellStyle name="SAPBEXHLevel2 2 4 2 5" xfId="30567"/>
    <cellStyle name="SAPBEXHLevel2 2 4 3" xfId="4624"/>
    <cellStyle name="SAPBEXHLevel2 2 4 3 2" xfId="10178"/>
    <cellStyle name="SAPBEXHLevel2 2 4 3 2 2" xfId="20838"/>
    <cellStyle name="SAPBEXHLevel2 2 4 3 2 2 2" xfId="47252"/>
    <cellStyle name="SAPBEXHLevel2 2 4 3 2 3" xfId="17758"/>
    <cellStyle name="SAPBEXHLevel2 2 4 3 2 3 2" xfId="44175"/>
    <cellStyle name="SAPBEXHLevel2 2 4 3 2 4" xfId="36674"/>
    <cellStyle name="SAPBEXHLevel2 2 4 3 3" xfId="15402"/>
    <cellStyle name="SAPBEXHLevel2 2 4 3 3 2" xfId="41822"/>
    <cellStyle name="SAPBEXHLevel2 2 4 3 4" xfId="23847"/>
    <cellStyle name="SAPBEXHLevel2 2 4 3 4 2" xfId="50261"/>
    <cellStyle name="SAPBEXHLevel2 2 4 3 5" xfId="31294"/>
    <cellStyle name="SAPBEXHLevel2 2 4 4" xfId="5202"/>
    <cellStyle name="SAPBEXHLevel2 2 4 4 2" xfId="15977"/>
    <cellStyle name="SAPBEXHLevel2 2 4 4 2 2" xfId="42396"/>
    <cellStyle name="SAPBEXHLevel2 2 4 4 3" xfId="25549"/>
    <cellStyle name="SAPBEXHLevel2 2 4 4 3 2" xfId="51963"/>
    <cellStyle name="SAPBEXHLevel2 2 4 4 4" xfId="31872"/>
    <cellStyle name="SAPBEXHLevel2 2 4 5" xfId="5818"/>
    <cellStyle name="SAPBEXHLevel2 2 4 5 2" xfId="16577"/>
    <cellStyle name="SAPBEXHLevel2 2 4 5 2 2" xfId="42995"/>
    <cellStyle name="SAPBEXHLevel2 2 4 5 3" xfId="27398"/>
    <cellStyle name="SAPBEXHLevel2 2 4 5 3 2" xfId="53812"/>
    <cellStyle name="SAPBEXHLevel2 2 4 5 4" xfId="32488"/>
    <cellStyle name="SAPBEXHLevel2 2 4 6" xfId="6421"/>
    <cellStyle name="SAPBEXHLevel2 2 4 6 2" xfId="17157"/>
    <cellStyle name="SAPBEXHLevel2 2 4 6 2 2" xfId="43575"/>
    <cellStyle name="SAPBEXHLevel2 2 4 6 3" xfId="25769"/>
    <cellStyle name="SAPBEXHLevel2 2 4 6 3 2" xfId="52183"/>
    <cellStyle name="SAPBEXHLevel2 2 4 6 4" xfId="33091"/>
    <cellStyle name="SAPBEXHLevel2 2 4 7" xfId="7036"/>
    <cellStyle name="SAPBEXHLevel2 2 4 7 2" xfId="12418"/>
    <cellStyle name="SAPBEXHLevel2 2 4 7 2 2" xfId="38839"/>
    <cellStyle name="SAPBEXHLevel2 2 4 7 3" xfId="33706"/>
    <cellStyle name="SAPBEXHLevel2 2 4 8" xfId="7583"/>
    <cellStyle name="SAPBEXHLevel2 2 4 8 2" xfId="18250"/>
    <cellStyle name="SAPBEXHLevel2 2 4 8 2 2" xfId="44666"/>
    <cellStyle name="SAPBEXHLevel2 2 4 8 3" xfId="27569"/>
    <cellStyle name="SAPBEXHLevel2 2 4 8 3 2" xfId="53983"/>
    <cellStyle name="SAPBEXHLevel2 2 4 8 4" xfId="34253"/>
    <cellStyle name="SAPBEXHLevel2 2 4 9" xfId="7283"/>
    <cellStyle name="SAPBEXHLevel2 2 4 9 2" xfId="17950"/>
    <cellStyle name="SAPBEXHLevel2 2 4 9 2 2" xfId="44367"/>
    <cellStyle name="SAPBEXHLevel2 2 4 9 3" xfId="26376"/>
    <cellStyle name="SAPBEXHLevel2 2 4 9 3 2" xfId="52790"/>
    <cellStyle name="SAPBEXHLevel2 2 4 9 4" xfId="33953"/>
    <cellStyle name="SAPBEXHLevel2 2 5" xfId="2106"/>
    <cellStyle name="SAPBEXHLevel2 2 5 10" xfId="8859"/>
    <cellStyle name="SAPBEXHLevel2 2 5 10 2" xfId="19519"/>
    <cellStyle name="SAPBEXHLevel2 2 5 10 2 2" xfId="45933"/>
    <cellStyle name="SAPBEXHLevel2 2 5 10 3" xfId="27942"/>
    <cellStyle name="SAPBEXHLevel2 2 5 10 3 2" xfId="54356"/>
    <cellStyle name="SAPBEXHLevel2 2 5 10 4" xfId="35355"/>
    <cellStyle name="SAPBEXHLevel2 2 5 11" xfId="11494"/>
    <cellStyle name="SAPBEXHLevel2 2 5 11 2" xfId="37915"/>
    <cellStyle name="SAPBEXHLevel2 2 5 12" xfId="26307"/>
    <cellStyle name="SAPBEXHLevel2 2 5 12 2" xfId="52721"/>
    <cellStyle name="SAPBEXHLevel2 2 5 2" xfId="4071"/>
    <cellStyle name="SAPBEXHLevel2 2 5 2 2" xfId="9841"/>
    <cellStyle name="SAPBEXHLevel2 2 5 2 2 2" xfId="20501"/>
    <cellStyle name="SAPBEXHLevel2 2 5 2 2 2 2" xfId="46915"/>
    <cellStyle name="SAPBEXHLevel2 2 5 2 2 3" xfId="16368"/>
    <cellStyle name="SAPBEXHLevel2 2 5 2 2 3 2" xfId="42787"/>
    <cellStyle name="SAPBEXHLevel2 2 5 2 2 4" xfId="36337"/>
    <cellStyle name="SAPBEXHLevel2 2 5 2 3" xfId="14853"/>
    <cellStyle name="SAPBEXHLevel2 2 5 2 3 2" xfId="41273"/>
    <cellStyle name="SAPBEXHLevel2 2 5 2 4" xfId="24313"/>
    <cellStyle name="SAPBEXHLevel2 2 5 2 4 2" xfId="50727"/>
    <cellStyle name="SAPBEXHLevel2 2 5 2 5" xfId="30741"/>
    <cellStyle name="SAPBEXHLevel2 2 5 3" xfId="4799"/>
    <cellStyle name="SAPBEXHLevel2 2 5 3 2" xfId="10380"/>
    <cellStyle name="SAPBEXHLevel2 2 5 3 2 2" xfId="21040"/>
    <cellStyle name="SAPBEXHLevel2 2 5 3 2 2 2" xfId="47454"/>
    <cellStyle name="SAPBEXHLevel2 2 5 3 2 3" xfId="28305"/>
    <cellStyle name="SAPBEXHLevel2 2 5 3 2 3 2" xfId="54719"/>
    <cellStyle name="SAPBEXHLevel2 2 5 3 2 4" xfId="36876"/>
    <cellStyle name="SAPBEXHLevel2 2 5 3 3" xfId="15576"/>
    <cellStyle name="SAPBEXHLevel2 2 5 3 3 2" xfId="41996"/>
    <cellStyle name="SAPBEXHLevel2 2 5 3 4" xfId="22071"/>
    <cellStyle name="SAPBEXHLevel2 2 5 3 4 2" xfId="48485"/>
    <cellStyle name="SAPBEXHLevel2 2 5 3 5" xfId="31469"/>
    <cellStyle name="SAPBEXHLevel2 2 5 4" xfId="5379"/>
    <cellStyle name="SAPBEXHLevel2 2 5 4 2" xfId="16152"/>
    <cellStyle name="SAPBEXHLevel2 2 5 4 2 2" xfId="42571"/>
    <cellStyle name="SAPBEXHLevel2 2 5 4 3" xfId="24241"/>
    <cellStyle name="SAPBEXHLevel2 2 5 4 3 2" xfId="50655"/>
    <cellStyle name="SAPBEXHLevel2 2 5 4 4" xfId="32049"/>
    <cellStyle name="SAPBEXHLevel2 2 5 5" xfId="5986"/>
    <cellStyle name="SAPBEXHLevel2 2 5 5 2" xfId="16738"/>
    <cellStyle name="SAPBEXHLevel2 2 5 5 2 2" xfId="43156"/>
    <cellStyle name="SAPBEXHLevel2 2 5 5 3" xfId="24017"/>
    <cellStyle name="SAPBEXHLevel2 2 5 5 3 2" xfId="50431"/>
    <cellStyle name="SAPBEXHLevel2 2 5 5 4" xfId="32656"/>
    <cellStyle name="SAPBEXHLevel2 2 5 6" xfId="6586"/>
    <cellStyle name="SAPBEXHLevel2 2 5 6 2" xfId="17311"/>
    <cellStyle name="SAPBEXHLevel2 2 5 6 2 2" xfId="43729"/>
    <cellStyle name="SAPBEXHLevel2 2 5 6 3" xfId="23636"/>
    <cellStyle name="SAPBEXHLevel2 2 5 6 3 2" xfId="50050"/>
    <cellStyle name="SAPBEXHLevel2 2 5 6 4" xfId="33256"/>
    <cellStyle name="SAPBEXHLevel2 2 5 7" xfId="7158"/>
    <cellStyle name="SAPBEXHLevel2 2 5 7 2" xfId="27759"/>
    <cellStyle name="SAPBEXHLevel2 2 5 7 2 2" xfId="54173"/>
    <cellStyle name="SAPBEXHLevel2 2 5 7 3" xfId="33828"/>
    <cellStyle name="SAPBEXHLevel2 2 5 8" xfId="7717"/>
    <cellStyle name="SAPBEXHLevel2 2 5 8 2" xfId="18384"/>
    <cellStyle name="SAPBEXHLevel2 2 5 8 2 2" xfId="44800"/>
    <cellStyle name="SAPBEXHLevel2 2 5 8 3" xfId="24077"/>
    <cellStyle name="SAPBEXHLevel2 2 5 8 3 2" xfId="50491"/>
    <cellStyle name="SAPBEXHLevel2 2 5 8 4" xfId="34387"/>
    <cellStyle name="SAPBEXHLevel2 2 5 9" xfId="7869"/>
    <cellStyle name="SAPBEXHLevel2 2 5 9 2" xfId="18536"/>
    <cellStyle name="SAPBEXHLevel2 2 5 9 2 2" xfId="44951"/>
    <cellStyle name="SAPBEXHLevel2 2 5 9 3" xfId="28001"/>
    <cellStyle name="SAPBEXHLevel2 2 5 9 3 2" xfId="54415"/>
    <cellStyle name="SAPBEXHLevel2 2 5 9 4" xfId="34539"/>
    <cellStyle name="SAPBEXHLevel2 2 6" xfId="1846"/>
    <cellStyle name="SAPBEXHLevel2 2 6 10" xfId="9543"/>
    <cellStyle name="SAPBEXHLevel2 2 6 10 2" xfId="20203"/>
    <cellStyle name="SAPBEXHLevel2 2 6 10 2 2" xfId="46617"/>
    <cellStyle name="SAPBEXHLevel2 2 6 10 3" xfId="11589"/>
    <cellStyle name="SAPBEXHLevel2 2 6 10 3 2" xfId="38010"/>
    <cellStyle name="SAPBEXHLevel2 2 6 10 4" xfId="36039"/>
    <cellStyle name="SAPBEXHLevel2 2 6 11" xfId="11734"/>
    <cellStyle name="SAPBEXHLevel2 2 6 11 2" xfId="38155"/>
    <cellStyle name="SAPBEXHLevel2 2 6 12" xfId="24151"/>
    <cellStyle name="SAPBEXHLevel2 2 6 12 2" xfId="50565"/>
    <cellStyle name="SAPBEXHLevel2 2 6 2" xfId="3823"/>
    <cellStyle name="SAPBEXHLevel2 2 6 2 2" xfId="10681"/>
    <cellStyle name="SAPBEXHLevel2 2 6 2 2 2" xfId="21326"/>
    <cellStyle name="SAPBEXHLevel2 2 6 2 2 2 2" xfId="47740"/>
    <cellStyle name="SAPBEXHLevel2 2 6 2 2 3" xfId="28424"/>
    <cellStyle name="SAPBEXHLevel2 2 6 2 2 3 2" xfId="54838"/>
    <cellStyle name="SAPBEXHLevel2 2 6 2 2 4" xfId="37105"/>
    <cellStyle name="SAPBEXHLevel2 2 6 2 3" xfId="14606"/>
    <cellStyle name="SAPBEXHLevel2 2 6 2 3 2" xfId="41026"/>
    <cellStyle name="SAPBEXHLevel2 2 6 2 4" xfId="22451"/>
    <cellStyle name="SAPBEXHLevel2 2 6 2 4 2" xfId="48865"/>
    <cellStyle name="SAPBEXHLevel2 2 6 2 5" xfId="30493"/>
    <cellStyle name="SAPBEXHLevel2 2 6 3" xfId="4550"/>
    <cellStyle name="SAPBEXHLevel2 2 6 3 2" xfId="15328"/>
    <cellStyle name="SAPBEXHLevel2 2 6 3 2 2" xfId="41748"/>
    <cellStyle name="SAPBEXHLevel2 2 6 3 3" xfId="27051"/>
    <cellStyle name="SAPBEXHLevel2 2 6 3 3 2" xfId="53465"/>
    <cellStyle name="SAPBEXHLevel2 2 6 3 4" xfId="31220"/>
    <cellStyle name="SAPBEXHLevel2 2 6 4" xfId="3196"/>
    <cellStyle name="SAPBEXHLevel2 2 6 4 2" xfId="13986"/>
    <cellStyle name="SAPBEXHLevel2 2 6 4 2 2" xfId="40406"/>
    <cellStyle name="SAPBEXHLevel2 2 6 4 3" xfId="26191"/>
    <cellStyle name="SAPBEXHLevel2 2 6 4 3 2" xfId="52605"/>
    <cellStyle name="SAPBEXHLevel2 2 6 4 4" xfId="29866"/>
    <cellStyle name="SAPBEXHLevel2 2 6 5" xfId="3744"/>
    <cellStyle name="SAPBEXHLevel2 2 6 5 2" xfId="14527"/>
    <cellStyle name="SAPBEXHLevel2 2 6 5 2 2" xfId="40947"/>
    <cellStyle name="SAPBEXHLevel2 2 6 5 3" xfId="26869"/>
    <cellStyle name="SAPBEXHLevel2 2 6 5 3 2" xfId="53283"/>
    <cellStyle name="SAPBEXHLevel2 2 6 5 4" xfId="30414"/>
    <cellStyle name="SAPBEXHLevel2 2 6 6" xfId="5305"/>
    <cellStyle name="SAPBEXHLevel2 2 6 6 2" xfId="16079"/>
    <cellStyle name="SAPBEXHLevel2 2 6 6 2 2" xfId="42498"/>
    <cellStyle name="SAPBEXHLevel2 2 6 6 3" xfId="26891"/>
    <cellStyle name="SAPBEXHLevel2 2 6 6 3 2" xfId="53305"/>
    <cellStyle name="SAPBEXHLevel2 2 6 6 4" xfId="31975"/>
    <cellStyle name="SAPBEXHLevel2 2 6 7" xfId="6962"/>
    <cellStyle name="SAPBEXHLevel2 2 6 7 2" xfId="24829"/>
    <cellStyle name="SAPBEXHLevel2 2 6 7 2 2" xfId="51243"/>
    <cellStyle name="SAPBEXHLevel2 2 6 7 3" xfId="33632"/>
    <cellStyle name="SAPBEXHLevel2 2 6 8" xfId="7509"/>
    <cellStyle name="SAPBEXHLevel2 2 6 8 2" xfId="18176"/>
    <cellStyle name="SAPBEXHLevel2 2 6 8 2 2" xfId="44592"/>
    <cellStyle name="SAPBEXHLevel2 2 6 8 3" xfId="26925"/>
    <cellStyle name="SAPBEXHLevel2 2 6 8 3 2" xfId="53339"/>
    <cellStyle name="SAPBEXHLevel2 2 6 8 4" xfId="34179"/>
    <cellStyle name="SAPBEXHLevel2 2 6 9" xfId="6537"/>
    <cellStyle name="SAPBEXHLevel2 2 6 9 2" xfId="17262"/>
    <cellStyle name="SAPBEXHLevel2 2 6 9 2 2" xfId="43680"/>
    <cellStyle name="SAPBEXHLevel2 2 6 9 3" xfId="22993"/>
    <cellStyle name="SAPBEXHLevel2 2 6 9 3 2" xfId="49407"/>
    <cellStyle name="SAPBEXHLevel2 2 6 9 4" xfId="33207"/>
    <cellStyle name="SAPBEXHLevel2 2 7" xfId="2506"/>
    <cellStyle name="SAPBEXHLevel2 2 7 10" xfId="27024"/>
    <cellStyle name="SAPBEXHLevel2 2 7 10 2" xfId="53438"/>
    <cellStyle name="SAPBEXHLevel2 2 7 2" xfId="4401"/>
    <cellStyle name="SAPBEXHLevel2 2 7 2 2" xfId="15179"/>
    <cellStyle name="SAPBEXHLevel2 2 7 2 2 2" xfId="41599"/>
    <cellStyle name="SAPBEXHLevel2 2 7 2 3" xfId="22763"/>
    <cellStyle name="SAPBEXHLevel2 2 7 2 3 2" xfId="49177"/>
    <cellStyle name="SAPBEXHLevel2 2 7 2 4" xfId="31071"/>
    <cellStyle name="SAPBEXHLevel2 2 7 3" xfId="5134"/>
    <cellStyle name="SAPBEXHLevel2 2 7 3 2" xfId="15911"/>
    <cellStyle name="SAPBEXHLevel2 2 7 3 2 2" xfId="42330"/>
    <cellStyle name="SAPBEXHLevel2 2 7 3 3" xfId="28067"/>
    <cellStyle name="SAPBEXHLevel2 2 7 3 3 2" xfId="54481"/>
    <cellStyle name="SAPBEXHLevel2 2 7 3 4" xfId="31804"/>
    <cellStyle name="SAPBEXHLevel2 2 7 4" xfId="6316"/>
    <cellStyle name="SAPBEXHLevel2 2 7 4 2" xfId="17055"/>
    <cellStyle name="SAPBEXHLevel2 2 7 4 2 2" xfId="43473"/>
    <cellStyle name="SAPBEXHLevel2 2 7 4 3" xfId="24979"/>
    <cellStyle name="SAPBEXHLevel2 2 7 4 3 2" xfId="51393"/>
    <cellStyle name="SAPBEXHLevel2 2 7 4 4" xfId="32986"/>
    <cellStyle name="SAPBEXHLevel2 2 7 5" xfId="6892"/>
    <cellStyle name="SAPBEXHLevel2 2 7 5 2" xfId="17597"/>
    <cellStyle name="SAPBEXHLevel2 2 7 5 2 2" xfId="44014"/>
    <cellStyle name="SAPBEXHLevel2 2 7 5 3" xfId="24860"/>
    <cellStyle name="SAPBEXHLevel2 2 7 5 3 2" xfId="51274"/>
    <cellStyle name="SAPBEXHLevel2 2 7 5 4" xfId="33562"/>
    <cellStyle name="SAPBEXHLevel2 2 7 6" xfId="7416"/>
    <cellStyle name="SAPBEXHLevel2 2 7 6 2" xfId="18083"/>
    <cellStyle name="SAPBEXHLevel2 2 7 6 2 2" xfId="44499"/>
    <cellStyle name="SAPBEXHLevel2 2 7 6 3" xfId="24004"/>
    <cellStyle name="SAPBEXHLevel2 2 7 6 3 2" xfId="50418"/>
    <cellStyle name="SAPBEXHLevel2 2 7 6 4" xfId="34086"/>
    <cellStyle name="SAPBEXHLevel2 2 7 7" xfId="8039"/>
    <cellStyle name="SAPBEXHLevel2 2 7 7 2" xfId="18706"/>
    <cellStyle name="SAPBEXHLevel2 2 7 7 2 2" xfId="45120"/>
    <cellStyle name="SAPBEXHLevel2 2 7 7 3" xfId="14558"/>
    <cellStyle name="SAPBEXHLevel2 2 7 7 3 2" xfId="40978"/>
    <cellStyle name="SAPBEXHLevel2 2 7 7 4" xfId="34643"/>
    <cellStyle name="SAPBEXHLevel2 2 7 8" xfId="13302"/>
    <cellStyle name="SAPBEXHLevel2 2 7 8 2" xfId="39722"/>
    <cellStyle name="SAPBEXHLevel2 2 7 9" xfId="11224"/>
    <cellStyle name="SAPBEXHLevel2 2 7 9 2" xfId="37645"/>
    <cellStyle name="SAPBEXHLevel2 2 8" xfId="3257"/>
    <cellStyle name="SAPBEXHLevel2 2 8 2" xfId="14047"/>
    <cellStyle name="SAPBEXHLevel2 2 8 2 2" xfId="40467"/>
    <cellStyle name="SAPBEXHLevel2 2 8 3" xfId="21811"/>
    <cellStyle name="SAPBEXHLevel2 2 8 3 2" xfId="48225"/>
    <cellStyle name="SAPBEXHLevel2 2 8 4" xfId="29927"/>
    <cellStyle name="SAPBEXHLevel2 2 9" xfId="5184"/>
    <cellStyle name="SAPBEXHLevel2 2 9 2" xfId="15959"/>
    <cellStyle name="SAPBEXHLevel2 2 9 2 2" xfId="42378"/>
    <cellStyle name="SAPBEXHLevel2 2 9 3" xfId="22843"/>
    <cellStyle name="SAPBEXHLevel2 2 9 3 2" xfId="49257"/>
    <cellStyle name="SAPBEXHLevel2 2 9 4" xfId="31854"/>
    <cellStyle name="SAPBEXHLevel2 3" xfId="1547"/>
    <cellStyle name="SAPBEXHLevel2 3 10" xfId="8439"/>
    <cellStyle name="SAPBEXHLevel2 3 10 2" xfId="19099"/>
    <cellStyle name="SAPBEXHLevel2 3 10 2 2" xfId="45513"/>
    <cellStyle name="SAPBEXHLevel2 3 10 3" xfId="12945"/>
    <cellStyle name="SAPBEXHLevel2 3 10 3 2" xfId="39366"/>
    <cellStyle name="SAPBEXHLevel2 3 10 4" xfId="34935"/>
    <cellStyle name="SAPBEXHLevel2 3 11" xfId="11995"/>
    <cellStyle name="SAPBEXHLevel2 3 11 2" xfId="38416"/>
    <cellStyle name="SAPBEXHLevel2 3 12" xfId="21753"/>
    <cellStyle name="SAPBEXHLevel2 3 12 2" xfId="48167"/>
    <cellStyle name="SAPBEXHLevel2 3 2" xfId="3541"/>
    <cellStyle name="SAPBEXHLevel2 3 2 2" xfId="8983"/>
    <cellStyle name="SAPBEXHLevel2 3 2 2 2" xfId="19643"/>
    <cellStyle name="SAPBEXHLevel2 3 2 2 2 2" xfId="46057"/>
    <cellStyle name="SAPBEXHLevel2 3 2 2 3" xfId="12091"/>
    <cellStyle name="SAPBEXHLevel2 3 2 2 3 2" xfId="38512"/>
    <cellStyle name="SAPBEXHLevel2 3 2 2 4" xfId="35479"/>
    <cellStyle name="SAPBEXHLevel2 3 2 3" xfId="10410"/>
    <cellStyle name="SAPBEXHLevel2 3 2 3 2" xfId="21070"/>
    <cellStyle name="SAPBEXHLevel2 3 2 3 2 2" xfId="47484"/>
    <cellStyle name="SAPBEXHLevel2 3 2 3 3" xfId="28335"/>
    <cellStyle name="SAPBEXHLevel2 3 2 3 3 2" xfId="54749"/>
    <cellStyle name="SAPBEXHLevel2 3 2 3 4" xfId="36906"/>
    <cellStyle name="SAPBEXHLevel2 3 2 4" xfId="10948"/>
    <cellStyle name="SAPBEXHLevel2 3 2 4 2" xfId="21593"/>
    <cellStyle name="SAPBEXHLevel2 3 2 4 2 2" xfId="48007"/>
    <cellStyle name="SAPBEXHLevel2 3 2 4 3" xfId="28682"/>
    <cellStyle name="SAPBEXHLevel2 3 2 4 3 2" xfId="55096"/>
    <cellStyle name="SAPBEXHLevel2 3 2 4 4" xfId="37369"/>
    <cellStyle name="SAPBEXHLevel2 3 2 5" xfId="8752"/>
    <cellStyle name="SAPBEXHLevel2 3 2 5 2" xfId="19412"/>
    <cellStyle name="SAPBEXHLevel2 3 2 5 2 2" xfId="45826"/>
    <cellStyle name="SAPBEXHLevel2 3 2 5 3" xfId="25421"/>
    <cellStyle name="SAPBEXHLevel2 3 2 5 3 2" xfId="51835"/>
    <cellStyle name="SAPBEXHLevel2 3 2 5 4" xfId="35248"/>
    <cellStyle name="SAPBEXHLevel2 3 2 6" xfId="14326"/>
    <cellStyle name="SAPBEXHLevel2 3 2 6 2" xfId="40746"/>
    <cellStyle name="SAPBEXHLevel2 3 2 7" xfId="23692"/>
    <cellStyle name="SAPBEXHLevel2 3 2 7 2" xfId="50106"/>
    <cellStyle name="SAPBEXHLevel2 3 2 8" xfId="30211"/>
    <cellStyle name="SAPBEXHLevel2 3 3" xfId="4137"/>
    <cellStyle name="SAPBEXHLevel2 3 3 2" xfId="9341"/>
    <cellStyle name="SAPBEXHLevel2 3 3 2 2" xfId="20001"/>
    <cellStyle name="SAPBEXHLevel2 3 3 2 2 2" xfId="46415"/>
    <cellStyle name="SAPBEXHLevel2 3 3 2 3" xfId="28226"/>
    <cellStyle name="SAPBEXHLevel2 3 3 2 3 2" xfId="54640"/>
    <cellStyle name="SAPBEXHLevel2 3 3 2 4" xfId="35837"/>
    <cellStyle name="SAPBEXHLevel2 3 3 3" xfId="14919"/>
    <cellStyle name="SAPBEXHLevel2 3 3 3 2" xfId="41339"/>
    <cellStyle name="SAPBEXHLevel2 3 3 4" xfId="25699"/>
    <cellStyle name="SAPBEXHLevel2 3 3 4 2" xfId="52113"/>
    <cellStyle name="SAPBEXHLevel2 3 3 5" xfId="30807"/>
    <cellStyle name="SAPBEXHLevel2 3 4" xfId="5047"/>
    <cellStyle name="SAPBEXHLevel2 3 4 2" xfId="9760"/>
    <cellStyle name="SAPBEXHLevel2 3 4 2 2" xfId="20420"/>
    <cellStyle name="SAPBEXHLevel2 3 4 2 2 2" xfId="46834"/>
    <cellStyle name="SAPBEXHLevel2 3 4 2 3" xfId="13019"/>
    <cellStyle name="SAPBEXHLevel2 3 4 2 3 2" xfId="39440"/>
    <cellStyle name="SAPBEXHLevel2 3 4 2 4" xfId="36256"/>
    <cellStyle name="SAPBEXHLevel2 3 4 3" xfId="15824"/>
    <cellStyle name="SAPBEXHLevel2 3 4 3 2" xfId="42243"/>
    <cellStyle name="SAPBEXHLevel2 3 4 4" xfId="24371"/>
    <cellStyle name="SAPBEXHLevel2 3 4 4 2" xfId="50785"/>
    <cellStyle name="SAPBEXHLevel2 3 4 5" xfId="31717"/>
    <cellStyle name="SAPBEXHLevel2 3 5" xfId="4479"/>
    <cellStyle name="SAPBEXHLevel2 3 5 2" xfId="10738"/>
    <cellStyle name="SAPBEXHLevel2 3 5 2 2" xfId="21383"/>
    <cellStyle name="SAPBEXHLevel2 3 5 2 2 2" xfId="47797"/>
    <cellStyle name="SAPBEXHLevel2 3 5 2 3" xfId="28478"/>
    <cellStyle name="SAPBEXHLevel2 3 5 2 3 2" xfId="54892"/>
    <cellStyle name="SAPBEXHLevel2 3 5 2 4" xfId="37159"/>
    <cellStyle name="SAPBEXHLevel2 3 5 3" xfId="15257"/>
    <cellStyle name="SAPBEXHLevel2 3 5 3 2" xfId="41677"/>
    <cellStyle name="SAPBEXHLevel2 3 5 4" xfId="23848"/>
    <cellStyle name="SAPBEXHLevel2 3 5 4 2" xfId="50262"/>
    <cellStyle name="SAPBEXHLevel2 3 5 5" xfId="31149"/>
    <cellStyle name="SAPBEXHLevel2 3 6" xfId="4129"/>
    <cellStyle name="SAPBEXHLevel2 3 6 2" xfId="14911"/>
    <cellStyle name="SAPBEXHLevel2 3 6 2 2" xfId="41331"/>
    <cellStyle name="SAPBEXHLevel2 3 6 3" xfId="23602"/>
    <cellStyle name="SAPBEXHLevel2 3 6 3 2" xfId="50016"/>
    <cellStyle name="SAPBEXHLevel2 3 6 4" xfId="30799"/>
    <cellStyle name="SAPBEXHLevel2 3 7" xfId="6661"/>
    <cellStyle name="SAPBEXHLevel2 3 7 2" xfId="14893"/>
    <cellStyle name="SAPBEXHLevel2 3 7 2 2" xfId="41313"/>
    <cellStyle name="SAPBEXHLevel2 3 7 3" xfId="33331"/>
    <cellStyle name="SAPBEXHLevel2 3 8" xfId="6082"/>
    <cellStyle name="SAPBEXHLevel2 3 8 2" xfId="16833"/>
    <cellStyle name="SAPBEXHLevel2 3 8 2 2" xfId="43251"/>
    <cellStyle name="SAPBEXHLevel2 3 8 3" xfId="11292"/>
    <cellStyle name="SAPBEXHLevel2 3 8 3 2" xfId="37713"/>
    <cellStyle name="SAPBEXHLevel2 3 8 4" xfId="32752"/>
    <cellStyle name="SAPBEXHLevel2 3 9" xfId="7657"/>
    <cellStyle name="SAPBEXHLevel2 3 9 2" xfId="18324"/>
    <cellStyle name="SAPBEXHLevel2 3 9 2 2" xfId="44740"/>
    <cellStyle name="SAPBEXHLevel2 3 9 3" xfId="28003"/>
    <cellStyle name="SAPBEXHLevel2 3 9 3 2" xfId="54417"/>
    <cellStyle name="SAPBEXHLevel2 3 9 4" xfId="34327"/>
    <cellStyle name="SAPBEXHLevel2 4" xfId="1660"/>
    <cellStyle name="SAPBEXHLevel2 4 10" xfId="8313"/>
    <cellStyle name="SAPBEXHLevel2 4 10 2" xfId="18973"/>
    <cellStyle name="SAPBEXHLevel2 4 10 2 2" xfId="45387"/>
    <cellStyle name="SAPBEXHLevel2 4 10 3" xfId="12176"/>
    <cellStyle name="SAPBEXHLevel2 4 10 3 2" xfId="38597"/>
    <cellStyle name="SAPBEXHLevel2 4 10 4" xfId="34809"/>
    <cellStyle name="SAPBEXHLevel2 4 11" xfId="11906"/>
    <cellStyle name="SAPBEXHLevel2 4 11 2" xfId="38327"/>
    <cellStyle name="SAPBEXHLevel2 4 12" xfId="24780"/>
    <cellStyle name="SAPBEXHLevel2 4 12 2" xfId="51194"/>
    <cellStyle name="SAPBEXHLevel2 4 2" xfId="3653"/>
    <cellStyle name="SAPBEXHLevel2 4 2 2" xfId="9109"/>
    <cellStyle name="SAPBEXHLevel2 4 2 2 2" xfId="19769"/>
    <cellStyle name="SAPBEXHLevel2 4 2 2 2 2" xfId="46183"/>
    <cellStyle name="SAPBEXHLevel2 4 2 2 3" xfId="27096"/>
    <cellStyle name="SAPBEXHLevel2 4 2 2 3 2" xfId="53510"/>
    <cellStyle name="SAPBEXHLevel2 4 2 2 4" xfId="35605"/>
    <cellStyle name="SAPBEXHLevel2 4 2 3" xfId="10228"/>
    <cellStyle name="SAPBEXHLevel2 4 2 3 2" xfId="20888"/>
    <cellStyle name="SAPBEXHLevel2 4 2 3 2 2" xfId="47302"/>
    <cellStyle name="SAPBEXHLevel2 4 2 3 3" xfId="17761"/>
    <cellStyle name="SAPBEXHLevel2 4 2 3 3 2" xfId="44178"/>
    <cellStyle name="SAPBEXHLevel2 4 2 3 4" xfId="36724"/>
    <cellStyle name="SAPBEXHLevel2 4 2 4" xfId="10871"/>
    <cellStyle name="SAPBEXHLevel2 4 2 4 2" xfId="21516"/>
    <cellStyle name="SAPBEXHLevel2 4 2 4 2 2" xfId="47930"/>
    <cellStyle name="SAPBEXHLevel2 4 2 4 3" xfId="28605"/>
    <cellStyle name="SAPBEXHLevel2 4 2 4 3 2" xfId="55019"/>
    <cellStyle name="SAPBEXHLevel2 4 2 4 4" xfId="37292"/>
    <cellStyle name="SAPBEXHLevel2 4 2 5" xfId="8614"/>
    <cellStyle name="SAPBEXHLevel2 4 2 5 2" xfId="19274"/>
    <cellStyle name="SAPBEXHLevel2 4 2 5 2 2" xfId="45688"/>
    <cellStyle name="SAPBEXHLevel2 4 2 5 3" xfId="17637"/>
    <cellStyle name="SAPBEXHLevel2 4 2 5 3 2" xfId="44054"/>
    <cellStyle name="SAPBEXHLevel2 4 2 5 4" xfId="35110"/>
    <cellStyle name="SAPBEXHLevel2 4 2 6" xfId="14438"/>
    <cellStyle name="SAPBEXHLevel2 4 2 6 2" xfId="40858"/>
    <cellStyle name="SAPBEXHLevel2 4 2 7" xfId="21938"/>
    <cellStyle name="SAPBEXHLevel2 4 2 7 2" xfId="48352"/>
    <cellStyle name="SAPBEXHLevel2 4 2 8" xfId="30323"/>
    <cellStyle name="SAPBEXHLevel2 4 3" xfId="2680"/>
    <cellStyle name="SAPBEXHLevel2 4 3 2" xfId="9478"/>
    <cellStyle name="SAPBEXHLevel2 4 3 2 2" xfId="20138"/>
    <cellStyle name="SAPBEXHLevel2 4 3 2 2 2" xfId="46552"/>
    <cellStyle name="SAPBEXHLevel2 4 3 2 3" xfId="27852"/>
    <cellStyle name="SAPBEXHLevel2 4 3 2 3 2" xfId="54266"/>
    <cellStyle name="SAPBEXHLevel2 4 3 2 4" xfId="35974"/>
    <cellStyle name="SAPBEXHLevel2 4 3 3" xfId="13472"/>
    <cellStyle name="SAPBEXHLevel2 4 3 3 2" xfId="39892"/>
    <cellStyle name="SAPBEXHLevel2 4 3 4" xfId="26305"/>
    <cellStyle name="SAPBEXHLevel2 4 3 4 2" xfId="52719"/>
    <cellStyle name="SAPBEXHLevel2 4 3 5" xfId="29350"/>
    <cellStyle name="SAPBEXHLevel2 4 4" xfId="3089"/>
    <cellStyle name="SAPBEXHLevel2 4 4 2" xfId="10144"/>
    <cellStyle name="SAPBEXHLevel2 4 4 2 2" xfId="20804"/>
    <cellStyle name="SAPBEXHLevel2 4 4 2 2 2" xfId="47218"/>
    <cellStyle name="SAPBEXHLevel2 4 4 2 3" xfId="27797"/>
    <cellStyle name="SAPBEXHLevel2 4 4 2 3 2" xfId="54211"/>
    <cellStyle name="SAPBEXHLevel2 4 4 2 4" xfId="36640"/>
    <cellStyle name="SAPBEXHLevel2 4 4 3" xfId="13881"/>
    <cellStyle name="SAPBEXHLevel2 4 4 3 2" xfId="40301"/>
    <cellStyle name="SAPBEXHLevel2 4 4 4" xfId="25516"/>
    <cellStyle name="SAPBEXHLevel2 4 4 4 2" xfId="51930"/>
    <cellStyle name="SAPBEXHLevel2 4 4 5" xfId="29759"/>
    <cellStyle name="SAPBEXHLevel2 4 5" xfId="5448"/>
    <cellStyle name="SAPBEXHLevel2 4 5 2" xfId="10763"/>
    <cellStyle name="SAPBEXHLevel2 4 5 2 2" xfId="21408"/>
    <cellStyle name="SAPBEXHLevel2 4 5 2 2 2" xfId="47822"/>
    <cellStyle name="SAPBEXHLevel2 4 5 2 3" xfId="28497"/>
    <cellStyle name="SAPBEXHLevel2 4 5 2 3 2" xfId="54911"/>
    <cellStyle name="SAPBEXHLevel2 4 5 2 4" xfId="37184"/>
    <cellStyle name="SAPBEXHLevel2 4 5 3" xfId="16221"/>
    <cellStyle name="SAPBEXHLevel2 4 5 3 2" xfId="42640"/>
    <cellStyle name="SAPBEXHLevel2 4 5 4" xfId="21790"/>
    <cellStyle name="SAPBEXHLevel2 4 5 4 2" xfId="48204"/>
    <cellStyle name="SAPBEXHLevel2 4 5 5" xfId="32118"/>
    <cellStyle name="SAPBEXHLevel2 4 6" xfId="5534"/>
    <cellStyle name="SAPBEXHLevel2 4 6 2" xfId="16305"/>
    <cellStyle name="SAPBEXHLevel2 4 6 2 2" xfId="42724"/>
    <cellStyle name="SAPBEXHLevel2 4 6 3" xfId="27632"/>
    <cellStyle name="SAPBEXHLevel2 4 6 3 2" xfId="54046"/>
    <cellStyle name="SAPBEXHLevel2 4 6 4" xfId="32204"/>
    <cellStyle name="SAPBEXHLevel2 4 7" xfId="2615"/>
    <cellStyle name="SAPBEXHLevel2 4 7 2" xfId="24816"/>
    <cellStyle name="SAPBEXHLevel2 4 7 2 2" xfId="51230"/>
    <cellStyle name="SAPBEXHLevel2 4 7 3" xfId="29285"/>
    <cellStyle name="SAPBEXHLevel2 4 8" xfId="6370"/>
    <cellStyle name="SAPBEXHLevel2 4 8 2" xfId="17106"/>
    <cellStyle name="SAPBEXHLevel2 4 8 2 2" xfId="43524"/>
    <cellStyle name="SAPBEXHLevel2 4 8 3" xfId="23355"/>
    <cellStyle name="SAPBEXHLevel2 4 8 3 2" xfId="49769"/>
    <cellStyle name="SAPBEXHLevel2 4 8 4" xfId="33040"/>
    <cellStyle name="SAPBEXHLevel2 4 9" xfId="4467"/>
    <cellStyle name="SAPBEXHLevel2 4 9 2" xfId="15245"/>
    <cellStyle name="SAPBEXHLevel2 4 9 2 2" xfId="41665"/>
    <cellStyle name="SAPBEXHLevel2 4 9 3" xfId="28149"/>
    <cellStyle name="SAPBEXHLevel2 4 9 3 2" xfId="54563"/>
    <cellStyle name="SAPBEXHLevel2 4 9 4" xfId="31137"/>
    <cellStyle name="SAPBEXHLevel2 5" xfId="1919"/>
    <cellStyle name="SAPBEXHLevel2 5 10" xfId="8463"/>
    <cellStyle name="SAPBEXHLevel2 5 10 2" xfId="19123"/>
    <cellStyle name="SAPBEXHLevel2 5 10 2 2" xfId="45537"/>
    <cellStyle name="SAPBEXHLevel2 5 10 3" xfId="12937"/>
    <cellStyle name="SAPBEXHLevel2 5 10 3 2" xfId="39358"/>
    <cellStyle name="SAPBEXHLevel2 5 10 4" xfId="34959"/>
    <cellStyle name="SAPBEXHLevel2 5 11" xfId="11661"/>
    <cellStyle name="SAPBEXHLevel2 5 11 2" xfId="38082"/>
    <cellStyle name="SAPBEXHLevel2 5 12" xfId="27731"/>
    <cellStyle name="SAPBEXHLevel2 5 12 2" xfId="54145"/>
    <cellStyle name="SAPBEXHLevel2 5 2" xfId="3896"/>
    <cellStyle name="SAPBEXHLevel2 5 2 2" xfId="8959"/>
    <cellStyle name="SAPBEXHLevel2 5 2 2 2" xfId="19619"/>
    <cellStyle name="SAPBEXHLevel2 5 2 2 2 2" xfId="46033"/>
    <cellStyle name="SAPBEXHLevel2 5 2 2 3" xfId="25974"/>
    <cellStyle name="SAPBEXHLevel2 5 2 2 3 2" xfId="52388"/>
    <cellStyle name="SAPBEXHLevel2 5 2 2 4" xfId="35455"/>
    <cellStyle name="SAPBEXHLevel2 5 2 3" xfId="10077"/>
    <cellStyle name="SAPBEXHLevel2 5 2 3 2" xfId="20737"/>
    <cellStyle name="SAPBEXHLevel2 5 2 3 2 2" xfId="47151"/>
    <cellStyle name="SAPBEXHLevel2 5 2 3 3" xfId="11126"/>
    <cellStyle name="SAPBEXHLevel2 5 2 3 3 2" xfId="37547"/>
    <cellStyle name="SAPBEXHLevel2 5 2 3 4" xfId="36573"/>
    <cellStyle name="SAPBEXHLevel2 5 2 4" xfId="10950"/>
    <cellStyle name="SAPBEXHLevel2 5 2 4 2" xfId="21595"/>
    <cellStyle name="SAPBEXHLevel2 5 2 4 2 2" xfId="48009"/>
    <cellStyle name="SAPBEXHLevel2 5 2 4 3" xfId="28684"/>
    <cellStyle name="SAPBEXHLevel2 5 2 4 3 2" xfId="55098"/>
    <cellStyle name="SAPBEXHLevel2 5 2 4 4" xfId="37371"/>
    <cellStyle name="SAPBEXHLevel2 5 2 5" xfId="8776"/>
    <cellStyle name="SAPBEXHLevel2 5 2 5 2" xfId="19436"/>
    <cellStyle name="SAPBEXHLevel2 5 2 5 2 2" xfId="45850"/>
    <cellStyle name="SAPBEXHLevel2 5 2 5 3" xfId="26631"/>
    <cellStyle name="SAPBEXHLevel2 5 2 5 3 2" xfId="53045"/>
    <cellStyle name="SAPBEXHLevel2 5 2 5 4" xfId="35272"/>
    <cellStyle name="SAPBEXHLevel2 5 2 6" xfId="14679"/>
    <cellStyle name="SAPBEXHLevel2 5 2 6 2" xfId="41099"/>
    <cellStyle name="SAPBEXHLevel2 5 2 7" xfId="23153"/>
    <cellStyle name="SAPBEXHLevel2 5 2 7 2" xfId="49567"/>
    <cellStyle name="SAPBEXHLevel2 5 2 8" xfId="30566"/>
    <cellStyle name="SAPBEXHLevel2 5 3" xfId="4623"/>
    <cellStyle name="SAPBEXHLevel2 5 3 2" xfId="9317"/>
    <cellStyle name="SAPBEXHLevel2 5 3 2 2" xfId="19977"/>
    <cellStyle name="SAPBEXHLevel2 5 3 2 2 2" xfId="46391"/>
    <cellStyle name="SAPBEXHLevel2 5 3 2 3" xfId="11252"/>
    <cellStyle name="SAPBEXHLevel2 5 3 2 3 2" xfId="37673"/>
    <cellStyle name="SAPBEXHLevel2 5 3 2 4" xfId="35813"/>
    <cellStyle name="SAPBEXHLevel2 5 3 3" xfId="15401"/>
    <cellStyle name="SAPBEXHLevel2 5 3 3 2" xfId="41821"/>
    <cellStyle name="SAPBEXHLevel2 5 3 4" xfId="24304"/>
    <cellStyle name="SAPBEXHLevel2 5 3 4 2" xfId="50718"/>
    <cellStyle name="SAPBEXHLevel2 5 3 5" xfId="31293"/>
    <cellStyle name="SAPBEXHLevel2 5 4" xfId="5201"/>
    <cellStyle name="SAPBEXHLevel2 5 4 2" xfId="9985"/>
    <cellStyle name="SAPBEXHLevel2 5 4 2 2" xfId="20645"/>
    <cellStyle name="SAPBEXHLevel2 5 4 2 2 2" xfId="47059"/>
    <cellStyle name="SAPBEXHLevel2 5 4 2 3" xfId="26457"/>
    <cellStyle name="SAPBEXHLevel2 5 4 2 3 2" xfId="52871"/>
    <cellStyle name="SAPBEXHLevel2 5 4 2 4" xfId="36481"/>
    <cellStyle name="SAPBEXHLevel2 5 4 3" xfId="15976"/>
    <cellStyle name="SAPBEXHLevel2 5 4 3 2" xfId="42395"/>
    <cellStyle name="SAPBEXHLevel2 5 4 4" xfId="26218"/>
    <cellStyle name="SAPBEXHLevel2 5 4 4 2" xfId="52632"/>
    <cellStyle name="SAPBEXHLevel2 5 4 5" xfId="31871"/>
    <cellStyle name="SAPBEXHLevel2 5 5" xfId="5817"/>
    <cellStyle name="SAPBEXHLevel2 5 5 2" xfId="10814"/>
    <cellStyle name="SAPBEXHLevel2 5 5 2 2" xfId="21459"/>
    <cellStyle name="SAPBEXHLevel2 5 5 2 2 2" xfId="47873"/>
    <cellStyle name="SAPBEXHLevel2 5 5 2 3" xfId="28548"/>
    <cellStyle name="SAPBEXHLevel2 5 5 2 3 2" xfId="54962"/>
    <cellStyle name="SAPBEXHLevel2 5 5 2 4" xfId="37235"/>
    <cellStyle name="SAPBEXHLevel2 5 5 3" xfId="16576"/>
    <cellStyle name="SAPBEXHLevel2 5 5 3 2" xfId="42994"/>
    <cellStyle name="SAPBEXHLevel2 5 5 4" xfId="22112"/>
    <cellStyle name="SAPBEXHLevel2 5 5 4 2" xfId="48526"/>
    <cellStyle name="SAPBEXHLevel2 5 5 5" xfId="32487"/>
    <cellStyle name="SAPBEXHLevel2 5 6" xfId="6420"/>
    <cellStyle name="SAPBEXHLevel2 5 6 2" xfId="17156"/>
    <cellStyle name="SAPBEXHLevel2 5 6 2 2" xfId="43574"/>
    <cellStyle name="SAPBEXHLevel2 5 6 3" xfId="23499"/>
    <cellStyle name="SAPBEXHLevel2 5 6 3 2" xfId="49913"/>
    <cellStyle name="SAPBEXHLevel2 5 6 4" xfId="33090"/>
    <cellStyle name="SAPBEXHLevel2 5 7" xfId="7035"/>
    <cellStyle name="SAPBEXHLevel2 5 7 2" xfId="12073"/>
    <cellStyle name="SAPBEXHLevel2 5 7 2 2" xfId="38494"/>
    <cellStyle name="SAPBEXHLevel2 5 7 3" xfId="33705"/>
    <cellStyle name="SAPBEXHLevel2 5 8" xfId="7582"/>
    <cellStyle name="SAPBEXHLevel2 5 8 2" xfId="18249"/>
    <cellStyle name="SAPBEXHLevel2 5 8 2 2" xfId="44665"/>
    <cellStyle name="SAPBEXHLevel2 5 8 3" xfId="23075"/>
    <cellStyle name="SAPBEXHLevel2 5 8 3 2" xfId="49489"/>
    <cellStyle name="SAPBEXHLevel2 5 8 4" xfId="34252"/>
    <cellStyle name="SAPBEXHLevel2 5 9" xfId="7281"/>
    <cellStyle name="SAPBEXHLevel2 5 9 2" xfId="17948"/>
    <cellStyle name="SAPBEXHLevel2 5 9 2 2" xfId="44365"/>
    <cellStyle name="SAPBEXHLevel2 5 9 3" xfId="26922"/>
    <cellStyle name="SAPBEXHLevel2 5 9 3 2" xfId="53336"/>
    <cellStyle name="SAPBEXHLevel2 5 9 4" xfId="33951"/>
    <cellStyle name="SAPBEXHLevel2 6" xfId="2105"/>
    <cellStyle name="SAPBEXHLevel2 6 10" xfId="8566"/>
    <cellStyle name="SAPBEXHLevel2 6 10 2" xfId="19226"/>
    <cellStyle name="SAPBEXHLevel2 6 10 2 2" xfId="45640"/>
    <cellStyle name="SAPBEXHLevel2 6 10 3" xfId="16881"/>
    <cellStyle name="SAPBEXHLevel2 6 10 3 2" xfId="43299"/>
    <cellStyle name="SAPBEXHLevel2 6 10 4" xfId="35062"/>
    <cellStyle name="SAPBEXHLevel2 6 11" xfId="11495"/>
    <cellStyle name="SAPBEXHLevel2 6 11 2" xfId="37916"/>
    <cellStyle name="SAPBEXHLevel2 6 12" xfId="21764"/>
    <cellStyle name="SAPBEXHLevel2 6 12 2" xfId="48178"/>
    <cellStyle name="SAPBEXHLevel2 6 2" xfId="4070"/>
    <cellStyle name="SAPBEXHLevel2 6 2 2" xfId="9170"/>
    <cellStyle name="SAPBEXHLevel2 6 2 2 2" xfId="19830"/>
    <cellStyle name="SAPBEXHLevel2 6 2 2 2 2" xfId="46244"/>
    <cellStyle name="SAPBEXHLevel2 6 2 2 3" xfId="11796"/>
    <cellStyle name="SAPBEXHLevel2 6 2 2 3 2" xfId="38217"/>
    <cellStyle name="SAPBEXHLevel2 6 2 2 4" xfId="35666"/>
    <cellStyle name="SAPBEXHLevel2 6 2 3" xfId="14852"/>
    <cellStyle name="SAPBEXHLevel2 6 2 3 2" xfId="41272"/>
    <cellStyle name="SAPBEXHLevel2 6 2 4" xfId="24755"/>
    <cellStyle name="SAPBEXHLevel2 6 2 4 2" xfId="51169"/>
    <cellStyle name="SAPBEXHLevel2 6 2 5" xfId="30740"/>
    <cellStyle name="SAPBEXHLevel2 6 3" xfId="4798"/>
    <cellStyle name="SAPBEXHLevel2 6 3 2" xfId="10358"/>
    <cellStyle name="SAPBEXHLevel2 6 3 2 2" xfId="21018"/>
    <cellStyle name="SAPBEXHLevel2 6 3 2 2 2" xfId="47432"/>
    <cellStyle name="SAPBEXHLevel2 6 3 2 3" xfId="28283"/>
    <cellStyle name="SAPBEXHLevel2 6 3 2 3 2" xfId="54697"/>
    <cellStyle name="SAPBEXHLevel2 6 3 2 4" xfId="36854"/>
    <cellStyle name="SAPBEXHLevel2 6 3 3" xfId="15575"/>
    <cellStyle name="SAPBEXHLevel2 6 3 3 2" xfId="41995"/>
    <cellStyle name="SAPBEXHLevel2 6 3 4" xfId="27604"/>
    <cellStyle name="SAPBEXHLevel2 6 3 4 2" xfId="54018"/>
    <cellStyle name="SAPBEXHLevel2 6 3 5" xfId="31468"/>
    <cellStyle name="SAPBEXHLevel2 6 4" xfId="5378"/>
    <cellStyle name="SAPBEXHLevel2 6 4 2" xfId="10864"/>
    <cellStyle name="SAPBEXHLevel2 6 4 2 2" xfId="21509"/>
    <cellStyle name="SAPBEXHLevel2 6 4 2 2 2" xfId="47923"/>
    <cellStyle name="SAPBEXHLevel2 6 4 2 3" xfId="28598"/>
    <cellStyle name="SAPBEXHLevel2 6 4 2 3 2" xfId="55012"/>
    <cellStyle name="SAPBEXHLevel2 6 4 2 4" xfId="37285"/>
    <cellStyle name="SAPBEXHLevel2 6 4 3" xfId="16151"/>
    <cellStyle name="SAPBEXHLevel2 6 4 3 2" xfId="42570"/>
    <cellStyle name="SAPBEXHLevel2 6 4 4" xfId="22359"/>
    <cellStyle name="SAPBEXHLevel2 6 4 4 2" xfId="48773"/>
    <cellStyle name="SAPBEXHLevel2 6 4 5" xfId="32048"/>
    <cellStyle name="SAPBEXHLevel2 6 5" xfId="5985"/>
    <cellStyle name="SAPBEXHLevel2 6 5 2" xfId="16737"/>
    <cellStyle name="SAPBEXHLevel2 6 5 2 2" xfId="43155"/>
    <cellStyle name="SAPBEXHLevel2 6 5 3" xfId="24395"/>
    <cellStyle name="SAPBEXHLevel2 6 5 3 2" xfId="50809"/>
    <cellStyle name="SAPBEXHLevel2 6 5 4" xfId="32655"/>
    <cellStyle name="SAPBEXHLevel2 6 6" xfId="6585"/>
    <cellStyle name="SAPBEXHLevel2 6 6 2" xfId="17310"/>
    <cellStyle name="SAPBEXHLevel2 6 6 2 2" xfId="43728"/>
    <cellStyle name="SAPBEXHLevel2 6 6 3" xfId="23728"/>
    <cellStyle name="SAPBEXHLevel2 6 6 3 2" xfId="50142"/>
    <cellStyle name="SAPBEXHLevel2 6 6 4" xfId="33255"/>
    <cellStyle name="SAPBEXHLevel2 6 7" xfId="7157"/>
    <cellStyle name="SAPBEXHLevel2 6 7 2" xfId="21990"/>
    <cellStyle name="SAPBEXHLevel2 6 7 2 2" xfId="48404"/>
    <cellStyle name="SAPBEXHLevel2 6 7 3" xfId="33827"/>
    <cellStyle name="SAPBEXHLevel2 6 8" xfId="7716"/>
    <cellStyle name="SAPBEXHLevel2 6 8 2" xfId="18383"/>
    <cellStyle name="SAPBEXHLevel2 6 8 2 2" xfId="44799"/>
    <cellStyle name="SAPBEXHLevel2 6 8 3" xfId="23100"/>
    <cellStyle name="SAPBEXHLevel2 6 8 3 2" xfId="49514"/>
    <cellStyle name="SAPBEXHLevel2 6 8 4" xfId="34386"/>
    <cellStyle name="SAPBEXHLevel2 6 9" xfId="7868"/>
    <cellStyle name="SAPBEXHLevel2 6 9 2" xfId="18535"/>
    <cellStyle name="SAPBEXHLevel2 6 9 2 2" xfId="44950"/>
    <cellStyle name="SAPBEXHLevel2 6 9 3" xfId="24042"/>
    <cellStyle name="SAPBEXHLevel2 6 9 3 2" xfId="50456"/>
    <cellStyle name="SAPBEXHLevel2 6 9 4" xfId="34538"/>
    <cellStyle name="SAPBEXHLevel2 7" xfId="2379"/>
    <cellStyle name="SAPBEXHLevel2 7 10" xfId="13024"/>
    <cellStyle name="SAPBEXHLevel2 7 10 2" xfId="39445"/>
    <cellStyle name="SAPBEXHLevel2 7 11" xfId="25525"/>
    <cellStyle name="SAPBEXHLevel2 7 11 2" xfId="51939"/>
    <cellStyle name="SAPBEXHLevel2 7 2" xfId="4286"/>
    <cellStyle name="SAPBEXHLevel2 7 2 2" xfId="9812"/>
    <cellStyle name="SAPBEXHLevel2 7 2 2 2" xfId="20472"/>
    <cellStyle name="SAPBEXHLevel2 7 2 2 2 2" xfId="46886"/>
    <cellStyle name="SAPBEXHLevel2 7 2 2 3" xfId="25903"/>
    <cellStyle name="SAPBEXHLevel2 7 2 2 3 2" xfId="52317"/>
    <cellStyle name="SAPBEXHLevel2 7 2 2 4" xfId="36308"/>
    <cellStyle name="SAPBEXHLevel2 7 2 3" xfId="15065"/>
    <cellStyle name="SAPBEXHLevel2 7 2 3 2" xfId="41485"/>
    <cellStyle name="SAPBEXHLevel2 7 2 4" xfId="22857"/>
    <cellStyle name="SAPBEXHLevel2 7 2 4 2" xfId="49271"/>
    <cellStyle name="SAPBEXHLevel2 7 2 5" xfId="30956"/>
    <cellStyle name="SAPBEXHLevel2 7 3" xfId="5013"/>
    <cellStyle name="SAPBEXHLevel2 7 3 2" xfId="10217"/>
    <cellStyle name="SAPBEXHLevel2 7 3 2 2" xfId="20877"/>
    <cellStyle name="SAPBEXHLevel2 7 3 2 2 2" xfId="47291"/>
    <cellStyle name="SAPBEXHLevel2 7 3 2 3" xfId="12238"/>
    <cellStyle name="SAPBEXHLevel2 7 3 2 3 2" xfId="38659"/>
    <cellStyle name="SAPBEXHLevel2 7 3 2 4" xfId="36713"/>
    <cellStyle name="SAPBEXHLevel2 7 3 3" xfId="15790"/>
    <cellStyle name="SAPBEXHLevel2 7 3 3 2" xfId="42209"/>
    <cellStyle name="SAPBEXHLevel2 7 3 4" xfId="23599"/>
    <cellStyle name="SAPBEXHLevel2 7 3 4 2" xfId="50013"/>
    <cellStyle name="SAPBEXHLevel2 7 3 5" xfId="31683"/>
    <cellStyle name="SAPBEXHLevel2 7 4" xfId="6202"/>
    <cellStyle name="SAPBEXHLevel2 7 4 2" xfId="10972"/>
    <cellStyle name="SAPBEXHLevel2 7 4 2 2" xfId="21617"/>
    <cellStyle name="SAPBEXHLevel2 7 4 2 2 2" xfId="48031"/>
    <cellStyle name="SAPBEXHLevel2 7 4 2 3" xfId="28706"/>
    <cellStyle name="SAPBEXHLevel2 7 4 2 3 2" xfId="55120"/>
    <cellStyle name="SAPBEXHLevel2 7 4 2 4" xfId="37393"/>
    <cellStyle name="SAPBEXHLevel2 7 4 3" xfId="16943"/>
    <cellStyle name="SAPBEXHLevel2 7 4 3 2" xfId="43361"/>
    <cellStyle name="SAPBEXHLevel2 7 4 4" xfId="24904"/>
    <cellStyle name="SAPBEXHLevel2 7 4 4 2" xfId="51318"/>
    <cellStyle name="SAPBEXHLevel2 7 4 5" xfId="32872"/>
    <cellStyle name="SAPBEXHLevel2 7 5" xfId="6788"/>
    <cellStyle name="SAPBEXHLevel2 7 5 2" xfId="17500"/>
    <cellStyle name="SAPBEXHLevel2 7 5 2 2" xfId="43917"/>
    <cellStyle name="SAPBEXHLevel2 7 5 3" xfId="22054"/>
    <cellStyle name="SAPBEXHLevel2 7 5 3 2" xfId="48468"/>
    <cellStyle name="SAPBEXHLevel2 7 5 4" xfId="33458"/>
    <cellStyle name="SAPBEXHLevel2 7 6" xfId="7344"/>
    <cellStyle name="SAPBEXHLevel2 7 6 2" xfId="18011"/>
    <cellStyle name="SAPBEXHLevel2 7 6 2 2" xfId="44427"/>
    <cellStyle name="SAPBEXHLevel2 7 6 3" xfId="27085"/>
    <cellStyle name="SAPBEXHLevel2 7 6 3 2" xfId="53499"/>
    <cellStyle name="SAPBEXHLevel2 7 6 4" xfId="34014"/>
    <cellStyle name="SAPBEXHLevel2 7 7" xfId="7988"/>
    <cellStyle name="SAPBEXHLevel2 7 7 2" xfId="18655"/>
    <cellStyle name="SAPBEXHLevel2 7 7 2 2" xfId="45069"/>
    <cellStyle name="SAPBEXHLevel2 7 7 3" xfId="12162"/>
    <cellStyle name="SAPBEXHLevel2 7 7 3 2" xfId="38583"/>
    <cellStyle name="SAPBEXHLevel2 7 7 4" xfId="34594"/>
    <cellStyle name="SAPBEXHLevel2 7 8" xfId="8835"/>
    <cellStyle name="SAPBEXHLevel2 7 8 2" xfId="19495"/>
    <cellStyle name="SAPBEXHLevel2 7 8 2 2" xfId="45909"/>
    <cellStyle name="SAPBEXHLevel2 7 8 3" xfId="23218"/>
    <cellStyle name="SAPBEXHLevel2 7 8 3 2" xfId="49632"/>
    <cellStyle name="SAPBEXHLevel2 7 8 4" xfId="35331"/>
    <cellStyle name="SAPBEXHLevel2 7 9" xfId="13176"/>
    <cellStyle name="SAPBEXHLevel2 7 9 2" xfId="39596"/>
    <cellStyle name="SAPBEXHLevel2 8" xfId="3256"/>
    <cellStyle name="SAPBEXHLevel2 8 2" xfId="9544"/>
    <cellStyle name="SAPBEXHLevel2 8 2 2" xfId="20204"/>
    <cellStyle name="SAPBEXHLevel2 8 2 2 2" xfId="46618"/>
    <cellStyle name="SAPBEXHLevel2 8 2 3" xfId="12614"/>
    <cellStyle name="SAPBEXHLevel2 8 2 3 2" xfId="39035"/>
    <cellStyle name="SAPBEXHLevel2 8 2 4" xfId="36040"/>
    <cellStyle name="SAPBEXHLevel2 8 3" xfId="14046"/>
    <cellStyle name="SAPBEXHLevel2 8 3 2" xfId="40466"/>
    <cellStyle name="SAPBEXHLevel2 8 4" xfId="24236"/>
    <cellStyle name="SAPBEXHLevel2 8 4 2" xfId="50650"/>
    <cellStyle name="SAPBEXHLevel2 8 5" xfId="29926"/>
    <cellStyle name="SAPBEXHLevel2 9" xfId="5195"/>
    <cellStyle name="SAPBEXHLevel2 9 2" xfId="9669"/>
    <cellStyle name="SAPBEXHLevel2 9 2 2" xfId="20329"/>
    <cellStyle name="SAPBEXHLevel2 9 2 2 2" xfId="46743"/>
    <cellStyle name="SAPBEXHLevel2 9 2 3" xfId="27834"/>
    <cellStyle name="SAPBEXHLevel2 9 2 3 2" xfId="54248"/>
    <cellStyle name="SAPBEXHLevel2 9 2 4" xfId="36165"/>
    <cellStyle name="SAPBEXHLevel2 9 3" xfId="15970"/>
    <cellStyle name="SAPBEXHLevel2 9 3 2" xfId="42389"/>
    <cellStyle name="SAPBEXHLevel2 9 4" xfId="23278"/>
    <cellStyle name="SAPBEXHLevel2 9 4 2" xfId="49692"/>
    <cellStyle name="SAPBEXHLevel2 9 5" xfId="31865"/>
    <cellStyle name="SAPBEXHLevel2_0910 GSO Capex RRP - Final (Detail) v2 220710" xfId="1236"/>
    <cellStyle name="SAPBEXHLevel2X" xfId="1237"/>
    <cellStyle name="SAPBEXHLevel2X 10" xfId="3258"/>
    <cellStyle name="SAPBEXHLevel2X 10 2" xfId="14048"/>
    <cellStyle name="SAPBEXHLevel2X 10 2 2" xfId="40468"/>
    <cellStyle name="SAPBEXHLevel2X 10 3" xfId="27358"/>
    <cellStyle name="SAPBEXHLevel2X 10 3 2" xfId="53772"/>
    <cellStyle name="SAPBEXHLevel2X 10 4" xfId="29928"/>
    <cellStyle name="SAPBEXHLevel2X 11" xfId="4886"/>
    <cellStyle name="SAPBEXHLevel2X 11 2" xfId="15663"/>
    <cellStyle name="SAPBEXHLevel2X 11 2 2" xfId="42083"/>
    <cellStyle name="SAPBEXHLevel2X 11 3" xfId="25175"/>
    <cellStyle name="SAPBEXHLevel2X 11 3 2" xfId="51589"/>
    <cellStyle name="SAPBEXHLevel2X 11 4" xfId="31556"/>
    <cellStyle name="SAPBEXHLevel2X 12" xfId="4836"/>
    <cellStyle name="SAPBEXHLevel2X 12 2" xfId="15613"/>
    <cellStyle name="SAPBEXHLevel2X 12 2 2" xfId="42033"/>
    <cellStyle name="SAPBEXHLevel2X 12 3" xfId="24623"/>
    <cellStyle name="SAPBEXHLevel2X 12 3 2" xfId="51037"/>
    <cellStyle name="SAPBEXHLevel2X 12 4" xfId="31506"/>
    <cellStyle name="SAPBEXHLevel2X 13" xfId="4907"/>
    <cellStyle name="SAPBEXHLevel2X 13 2" xfId="24370"/>
    <cellStyle name="SAPBEXHLevel2X 13 2 2" xfId="50784"/>
    <cellStyle name="SAPBEXHLevel2X 13 3" xfId="31577"/>
    <cellStyle name="SAPBEXHLevel2X 14" xfId="12123"/>
    <cellStyle name="SAPBEXHLevel2X 14 2" xfId="38544"/>
    <cellStyle name="SAPBEXHLevel2X 15" xfId="25528"/>
    <cellStyle name="SAPBEXHLevel2X 15 2" xfId="51942"/>
    <cellStyle name="SAPBEXHLevel2X 2" xfId="1238"/>
    <cellStyle name="SAPBEXHLevel2X 2 10" xfId="5315"/>
    <cellStyle name="SAPBEXHLevel2X 2 10 2" xfId="16089"/>
    <cellStyle name="SAPBEXHLevel2X 2 10 2 2" xfId="42508"/>
    <cellStyle name="SAPBEXHLevel2X 2 10 3" xfId="24707"/>
    <cellStyle name="SAPBEXHLevel2X 2 10 3 2" xfId="51121"/>
    <cellStyle name="SAPBEXHLevel2X 2 10 4" xfId="31985"/>
    <cellStyle name="SAPBEXHLevel2X 2 11" xfId="6095"/>
    <cellStyle name="SAPBEXHLevel2X 2 11 2" xfId="22421"/>
    <cellStyle name="SAPBEXHLevel2X 2 11 2 2" xfId="48835"/>
    <cellStyle name="SAPBEXHLevel2X 2 11 3" xfId="32765"/>
    <cellStyle name="SAPBEXHLevel2X 2 12" xfId="16353"/>
    <cellStyle name="SAPBEXHLevel2X 2 12 2" xfId="42772"/>
    <cellStyle name="SAPBEXHLevel2X 2 13" xfId="25130"/>
    <cellStyle name="SAPBEXHLevel2X 2 13 2" xfId="51544"/>
    <cellStyle name="SAPBEXHLevel2X 2 2" xfId="1550"/>
    <cellStyle name="SAPBEXHLevel2X 2 2 10" xfId="8442"/>
    <cellStyle name="SAPBEXHLevel2X 2 2 10 2" xfId="19102"/>
    <cellStyle name="SAPBEXHLevel2X 2 2 10 2 2" xfId="45516"/>
    <cellStyle name="SAPBEXHLevel2X 2 2 10 3" xfId="17350"/>
    <cellStyle name="SAPBEXHLevel2X 2 2 10 3 2" xfId="43768"/>
    <cellStyle name="SAPBEXHLevel2X 2 2 10 4" xfId="34938"/>
    <cellStyle name="SAPBEXHLevel2X 2 2 11" xfId="11993"/>
    <cellStyle name="SAPBEXHLevel2X 2 2 11 2" xfId="38414"/>
    <cellStyle name="SAPBEXHLevel2X 2 2 12" xfId="26541"/>
    <cellStyle name="SAPBEXHLevel2X 2 2 12 2" xfId="52955"/>
    <cellStyle name="SAPBEXHLevel2X 2 2 2" xfId="3544"/>
    <cellStyle name="SAPBEXHLevel2X 2 2 2 2" xfId="8980"/>
    <cellStyle name="SAPBEXHLevel2X 2 2 2 2 2" xfId="19640"/>
    <cellStyle name="SAPBEXHLevel2X 2 2 2 2 2 2" xfId="46054"/>
    <cellStyle name="SAPBEXHLevel2X 2 2 2 2 3" xfId="11780"/>
    <cellStyle name="SAPBEXHLevel2X 2 2 2 2 3 2" xfId="38201"/>
    <cellStyle name="SAPBEXHLevel2X 2 2 2 2 4" xfId="35476"/>
    <cellStyle name="SAPBEXHLevel2X 2 2 2 3" xfId="10340"/>
    <cellStyle name="SAPBEXHLevel2X 2 2 2 3 2" xfId="21000"/>
    <cellStyle name="SAPBEXHLevel2X 2 2 2 3 2 2" xfId="47414"/>
    <cellStyle name="SAPBEXHLevel2X 2 2 2 3 3" xfId="28265"/>
    <cellStyle name="SAPBEXHLevel2X 2 2 2 3 3 2" xfId="54679"/>
    <cellStyle name="SAPBEXHLevel2X 2 2 2 3 4" xfId="36836"/>
    <cellStyle name="SAPBEXHLevel2X 2 2 2 4" xfId="8755"/>
    <cellStyle name="SAPBEXHLevel2X 2 2 2 4 2" xfId="19415"/>
    <cellStyle name="SAPBEXHLevel2X 2 2 2 4 2 2" xfId="45829"/>
    <cellStyle name="SAPBEXHLevel2X 2 2 2 4 3" xfId="21916"/>
    <cellStyle name="SAPBEXHLevel2X 2 2 2 4 3 2" xfId="48330"/>
    <cellStyle name="SAPBEXHLevel2X 2 2 2 4 4" xfId="35251"/>
    <cellStyle name="SAPBEXHLevel2X 2 2 2 5" xfId="14329"/>
    <cellStyle name="SAPBEXHLevel2X 2 2 2 5 2" xfId="40749"/>
    <cellStyle name="SAPBEXHLevel2X 2 2 2 6" xfId="25453"/>
    <cellStyle name="SAPBEXHLevel2X 2 2 2 6 2" xfId="51867"/>
    <cellStyle name="SAPBEXHLevel2X 2 2 2 7" xfId="30214"/>
    <cellStyle name="SAPBEXHLevel2X 2 2 3" xfId="2768"/>
    <cellStyle name="SAPBEXHLevel2X 2 2 3 2" xfId="9338"/>
    <cellStyle name="SAPBEXHLevel2X 2 2 3 2 2" xfId="19998"/>
    <cellStyle name="SAPBEXHLevel2X 2 2 3 2 2 2" xfId="46412"/>
    <cellStyle name="SAPBEXHLevel2X 2 2 3 2 3" xfId="16864"/>
    <cellStyle name="SAPBEXHLevel2X 2 2 3 2 3 2" xfId="43282"/>
    <cellStyle name="SAPBEXHLevel2X 2 2 3 2 4" xfId="35834"/>
    <cellStyle name="SAPBEXHLevel2X 2 2 3 3" xfId="13560"/>
    <cellStyle name="SAPBEXHLevel2X 2 2 3 3 2" xfId="39980"/>
    <cellStyle name="SAPBEXHLevel2X 2 2 3 4" xfId="24479"/>
    <cellStyle name="SAPBEXHLevel2X 2 2 3 4 2" xfId="50893"/>
    <cellStyle name="SAPBEXHLevel2X 2 2 3 5" xfId="29438"/>
    <cellStyle name="SAPBEXHLevel2X 2 2 4" xfId="2833"/>
    <cellStyle name="SAPBEXHLevel2X 2 2 4 2" xfId="9988"/>
    <cellStyle name="SAPBEXHLevel2X 2 2 4 2 2" xfId="20648"/>
    <cellStyle name="SAPBEXHLevel2X 2 2 4 2 2 2" xfId="47062"/>
    <cellStyle name="SAPBEXHLevel2X 2 2 4 2 3" xfId="26549"/>
    <cellStyle name="SAPBEXHLevel2X 2 2 4 2 3 2" xfId="52963"/>
    <cellStyle name="SAPBEXHLevel2X 2 2 4 2 4" xfId="36484"/>
    <cellStyle name="SAPBEXHLevel2X 2 2 4 3" xfId="13625"/>
    <cellStyle name="SAPBEXHLevel2X 2 2 4 3 2" xfId="40045"/>
    <cellStyle name="SAPBEXHLevel2X 2 2 4 4" xfId="23730"/>
    <cellStyle name="SAPBEXHLevel2X 2 2 4 4 2" xfId="50144"/>
    <cellStyle name="SAPBEXHLevel2X 2 2 4 5" xfId="29503"/>
    <cellStyle name="SAPBEXHLevel2X 2 2 5" xfId="3122"/>
    <cellStyle name="SAPBEXHLevel2X 2 2 5 2" xfId="13913"/>
    <cellStyle name="SAPBEXHLevel2X 2 2 5 2 2" xfId="40333"/>
    <cellStyle name="SAPBEXHLevel2X 2 2 5 3" xfId="26439"/>
    <cellStyle name="SAPBEXHLevel2X 2 2 5 3 2" xfId="52853"/>
    <cellStyle name="SAPBEXHLevel2X 2 2 5 4" xfId="29792"/>
    <cellStyle name="SAPBEXHLevel2X 2 2 6" xfId="2973"/>
    <cellStyle name="SAPBEXHLevel2X 2 2 6 2" xfId="13765"/>
    <cellStyle name="SAPBEXHLevel2X 2 2 6 2 2" xfId="40185"/>
    <cellStyle name="SAPBEXHLevel2X 2 2 6 3" xfId="22463"/>
    <cellStyle name="SAPBEXHLevel2X 2 2 6 3 2" xfId="48877"/>
    <cellStyle name="SAPBEXHLevel2X 2 2 6 4" xfId="29643"/>
    <cellStyle name="SAPBEXHLevel2X 2 2 7" xfId="6660"/>
    <cellStyle name="SAPBEXHLevel2X 2 2 7 2" xfId="12055"/>
    <cellStyle name="SAPBEXHLevel2X 2 2 7 2 2" xfId="38476"/>
    <cellStyle name="SAPBEXHLevel2X 2 2 7 3" xfId="33330"/>
    <cellStyle name="SAPBEXHLevel2X 2 2 8" xfId="7220"/>
    <cellStyle name="SAPBEXHLevel2X 2 2 8 2" xfId="17887"/>
    <cellStyle name="SAPBEXHLevel2X 2 2 8 2 2" xfId="44304"/>
    <cellStyle name="SAPBEXHLevel2X 2 2 8 3" xfId="28010"/>
    <cellStyle name="SAPBEXHLevel2X 2 2 8 3 2" xfId="54424"/>
    <cellStyle name="SAPBEXHLevel2X 2 2 8 4" xfId="33890"/>
    <cellStyle name="SAPBEXHLevel2X 2 2 9" xfId="6859"/>
    <cellStyle name="SAPBEXHLevel2X 2 2 9 2" xfId="17564"/>
    <cellStyle name="SAPBEXHLevel2X 2 2 9 2 2" xfId="43981"/>
    <cellStyle name="SAPBEXHLevel2X 2 2 9 3" xfId="23934"/>
    <cellStyle name="SAPBEXHLevel2X 2 2 9 3 2" xfId="50348"/>
    <cellStyle name="SAPBEXHLevel2X 2 2 9 4" xfId="33529"/>
    <cellStyle name="SAPBEXHLevel2X 2 3" xfId="1663"/>
    <cellStyle name="SAPBEXHLevel2X 2 3 10" xfId="8310"/>
    <cellStyle name="SAPBEXHLevel2X 2 3 10 2" xfId="18970"/>
    <cellStyle name="SAPBEXHLevel2X 2 3 10 2 2" xfId="45384"/>
    <cellStyle name="SAPBEXHLevel2X 2 3 10 3" xfId="13170"/>
    <cellStyle name="SAPBEXHLevel2X 2 3 10 3 2" xfId="39590"/>
    <cellStyle name="SAPBEXHLevel2X 2 3 10 4" xfId="34806"/>
    <cellStyle name="SAPBEXHLevel2X 2 3 11" xfId="13343"/>
    <cellStyle name="SAPBEXHLevel2X 2 3 11 2" xfId="39763"/>
    <cellStyle name="SAPBEXHLevel2X 2 3 12" xfId="27468"/>
    <cellStyle name="SAPBEXHLevel2X 2 3 12 2" xfId="53882"/>
    <cellStyle name="SAPBEXHLevel2X 2 3 2" xfId="3656"/>
    <cellStyle name="SAPBEXHLevel2X 2 3 2 2" xfId="9112"/>
    <cellStyle name="SAPBEXHLevel2X 2 3 2 2 2" xfId="19772"/>
    <cellStyle name="SAPBEXHLevel2X 2 3 2 2 2 2" xfId="46186"/>
    <cellStyle name="SAPBEXHLevel2X 2 3 2 2 3" xfId="25965"/>
    <cellStyle name="SAPBEXHLevel2X 2 3 2 2 3 2" xfId="52379"/>
    <cellStyle name="SAPBEXHLevel2X 2 3 2 2 4" xfId="35608"/>
    <cellStyle name="SAPBEXHLevel2X 2 3 2 3" xfId="10066"/>
    <cellStyle name="SAPBEXHLevel2X 2 3 2 3 2" xfId="20726"/>
    <cellStyle name="SAPBEXHLevel2X 2 3 2 3 2 2" xfId="47140"/>
    <cellStyle name="SAPBEXHLevel2X 2 3 2 3 3" xfId="13064"/>
    <cellStyle name="SAPBEXHLevel2X 2 3 2 3 3 2" xfId="39485"/>
    <cellStyle name="SAPBEXHLevel2X 2 3 2 3 4" xfId="36562"/>
    <cellStyle name="SAPBEXHLevel2X 2 3 2 4" xfId="8611"/>
    <cellStyle name="SAPBEXHLevel2X 2 3 2 4 2" xfId="19271"/>
    <cellStyle name="SAPBEXHLevel2X 2 3 2 4 2 2" xfId="45685"/>
    <cellStyle name="SAPBEXHLevel2X 2 3 2 4 3" xfId="12202"/>
    <cellStyle name="SAPBEXHLevel2X 2 3 2 4 3 2" xfId="38623"/>
    <cellStyle name="SAPBEXHLevel2X 2 3 2 4 4" xfId="35107"/>
    <cellStyle name="SAPBEXHLevel2X 2 3 2 5" xfId="14441"/>
    <cellStyle name="SAPBEXHLevel2X 2 3 2 5 2" xfId="40861"/>
    <cellStyle name="SAPBEXHLevel2X 2 3 2 6" xfId="22349"/>
    <cellStyle name="SAPBEXHLevel2X 2 3 2 6 2" xfId="48763"/>
    <cellStyle name="SAPBEXHLevel2X 2 3 2 7" xfId="30326"/>
    <cellStyle name="SAPBEXHLevel2X 2 3 3" xfId="2593"/>
    <cellStyle name="SAPBEXHLevel2X 2 3 3 2" xfId="9481"/>
    <cellStyle name="SAPBEXHLevel2X 2 3 3 2 2" xfId="20141"/>
    <cellStyle name="SAPBEXHLevel2X 2 3 3 2 2 2" xfId="46555"/>
    <cellStyle name="SAPBEXHLevel2X 2 3 3 2 3" xfId="11583"/>
    <cellStyle name="SAPBEXHLevel2X 2 3 3 2 3 2" xfId="38004"/>
    <cellStyle name="SAPBEXHLevel2X 2 3 3 2 4" xfId="35977"/>
    <cellStyle name="SAPBEXHLevel2X 2 3 3 3" xfId="13385"/>
    <cellStyle name="SAPBEXHLevel2X 2 3 3 3 2" xfId="39805"/>
    <cellStyle name="SAPBEXHLevel2X 2 3 3 4" xfId="23749"/>
    <cellStyle name="SAPBEXHLevel2X 2 3 3 4 2" xfId="50163"/>
    <cellStyle name="SAPBEXHLevel2X 2 3 3 5" xfId="29263"/>
    <cellStyle name="SAPBEXHLevel2X 2 3 4" xfId="3092"/>
    <cellStyle name="SAPBEXHLevel2X 2 3 4 2" xfId="10282"/>
    <cellStyle name="SAPBEXHLevel2X 2 3 4 2 2" xfId="20942"/>
    <cellStyle name="SAPBEXHLevel2X 2 3 4 2 2 2" xfId="47356"/>
    <cellStyle name="SAPBEXHLevel2X 2 3 4 2 3" xfId="17857"/>
    <cellStyle name="SAPBEXHLevel2X 2 3 4 2 3 2" xfId="44274"/>
    <cellStyle name="SAPBEXHLevel2X 2 3 4 2 4" xfId="36778"/>
    <cellStyle name="SAPBEXHLevel2X 2 3 4 3" xfId="13884"/>
    <cellStyle name="SAPBEXHLevel2X 2 3 4 3 2" xfId="40304"/>
    <cellStyle name="SAPBEXHLevel2X 2 3 4 4" xfId="24203"/>
    <cellStyle name="SAPBEXHLevel2X 2 3 4 4 2" xfId="50617"/>
    <cellStyle name="SAPBEXHLevel2X 2 3 4 5" xfId="29762"/>
    <cellStyle name="SAPBEXHLevel2X 2 3 5" xfId="2729"/>
    <cellStyle name="SAPBEXHLevel2X 2 3 5 2" xfId="13521"/>
    <cellStyle name="SAPBEXHLevel2X 2 3 5 2 2" xfId="39941"/>
    <cellStyle name="SAPBEXHLevel2X 2 3 5 3" xfId="21809"/>
    <cellStyle name="SAPBEXHLevel2X 2 3 5 3 2" xfId="48223"/>
    <cellStyle name="SAPBEXHLevel2X 2 3 5 4" xfId="29399"/>
    <cellStyle name="SAPBEXHLevel2X 2 3 6" xfId="6044"/>
    <cellStyle name="SAPBEXHLevel2X 2 3 6 2" xfId="16795"/>
    <cellStyle name="SAPBEXHLevel2X 2 3 6 2 2" xfId="43213"/>
    <cellStyle name="SAPBEXHLevel2X 2 3 6 3" xfId="26610"/>
    <cellStyle name="SAPBEXHLevel2X 2 3 6 3 2" xfId="53024"/>
    <cellStyle name="SAPBEXHLevel2X 2 3 6 4" xfId="32714"/>
    <cellStyle name="SAPBEXHLevel2X 2 3 7" xfId="6147"/>
    <cellStyle name="SAPBEXHLevel2X 2 3 7 2" xfId="23375"/>
    <cellStyle name="SAPBEXHLevel2X 2 3 7 2 2" xfId="49789"/>
    <cellStyle name="SAPBEXHLevel2X 2 3 7 3" xfId="32817"/>
    <cellStyle name="SAPBEXHLevel2X 2 3 8" xfId="6070"/>
    <cellStyle name="SAPBEXHLevel2X 2 3 8 2" xfId="16821"/>
    <cellStyle name="SAPBEXHLevel2X 2 3 8 2 2" xfId="43239"/>
    <cellStyle name="SAPBEXHLevel2X 2 3 8 3" xfId="22065"/>
    <cellStyle name="SAPBEXHLevel2X 2 3 8 3 2" xfId="48479"/>
    <cellStyle name="SAPBEXHLevel2X 2 3 8 4" xfId="32740"/>
    <cellStyle name="SAPBEXHLevel2X 2 3 9" xfId="7639"/>
    <cellStyle name="SAPBEXHLevel2X 2 3 9 2" xfId="18306"/>
    <cellStyle name="SAPBEXHLevel2X 2 3 9 2 2" xfId="44722"/>
    <cellStyle name="SAPBEXHLevel2X 2 3 9 3" xfId="27293"/>
    <cellStyle name="SAPBEXHLevel2X 2 3 9 3 2" xfId="53707"/>
    <cellStyle name="SAPBEXHLevel2X 2 3 9 4" xfId="34309"/>
    <cellStyle name="SAPBEXHLevel2X 2 4" xfId="1922"/>
    <cellStyle name="SAPBEXHLevel2X 2 4 10" xfId="8569"/>
    <cellStyle name="SAPBEXHLevel2X 2 4 10 2" xfId="19229"/>
    <cellStyle name="SAPBEXHLevel2X 2 4 10 2 2" xfId="45643"/>
    <cellStyle name="SAPBEXHLevel2X 2 4 10 3" xfId="12956"/>
    <cellStyle name="SAPBEXHLevel2X 2 4 10 3 2" xfId="39377"/>
    <cellStyle name="SAPBEXHLevel2X 2 4 10 4" xfId="35065"/>
    <cellStyle name="SAPBEXHLevel2X 2 4 11" xfId="11658"/>
    <cellStyle name="SAPBEXHLevel2X 2 4 11 2" xfId="38079"/>
    <cellStyle name="SAPBEXHLevel2X 2 4 12" xfId="23040"/>
    <cellStyle name="SAPBEXHLevel2X 2 4 12 2" xfId="49454"/>
    <cellStyle name="SAPBEXHLevel2X 2 4 2" xfId="3899"/>
    <cellStyle name="SAPBEXHLevel2X 2 4 2 2" xfId="9167"/>
    <cellStyle name="SAPBEXHLevel2X 2 4 2 2 2" xfId="19827"/>
    <cellStyle name="SAPBEXHLevel2X 2 4 2 2 2 2" xfId="46241"/>
    <cellStyle name="SAPBEXHLevel2X 2 4 2 2 3" xfId="28237"/>
    <cellStyle name="SAPBEXHLevel2X 2 4 2 2 3 2" xfId="54651"/>
    <cellStyle name="SAPBEXHLevel2X 2 4 2 2 4" xfId="35663"/>
    <cellStyle name="SAPBEXHLevel2X 2 4 2 3" xfId="14682"/>
    <cellStyle name="SAPBEXHLevel2X 2 4 2 3 2" xfId="41102"/>
    <cellStyle name="SAPBEXHLevel2X 2 4 2 4" xfId="23349"/>
    <cellStyle name="SAPBEXHLevel2X 2 4 2 4 2" xfId="49763"/>
    <cellStyle name="SAPBEXHLevel2X 2 4 2 5" xfId="30569"/>
    <cellStyle name="SAPBEXHLevel2X 2 4 3" xfId="4626"/>
    <cellStyle name="SAPBEXHLevel2X 2 4 3 2" xfId="9643"/>
    <cellStyle name="SAPBEXHLevel2X 2 4 3 2 2" xfId="20303"/>
    <cellStyle name="SAPBEXHLevel2X 2 4 3 2 2 2" xfId="46717"/>
    <cellStyle name="SAPBEXHLevel2X 2 4 3 2 3" xfId="13365"/>
    <cellStyle name="SAPBEXHLevel2X 2 4 3 2 3 2" xfId="39785"/>
    <cellStyle name="SAPBEXHLevel2X 2 4 3 2 4" xfId="36139"/>
    <cellStyle name="SAPBEXHLevel2X 2 4 3 3" xfId="15404"/>
    <cellStyle name="SAPBEXHLevel2X 2 4 3 3 2" xfId="41824"/>
    <cellStyle name="SAPBEXHLevel2X 2 4 3 4" xfId="23410"/>
    <cellStyle name="SAPBEXHLevel2X 2 4 3 4 2" xfId="49824"/>
    <cellStyle name="SAPBEXHLevel2X 2 4 3 5" xfId="31296"/>
    <cellStyle name="SAPBEXHLevel2X 2 4 4" xfId="5204"/>
    <cellStyle name="SAPBEXHLevel2X 2 4 4 2" xfId="15979"/>
    <cellStyle name="SAPBEXHLevel2X 2 4 4 2 2" xfId="42398"/>
    <cellStyle name="SAPBEXHLevel2X 2 4 4 3" xfId="24801"/>
    <cellStyle name="SAPBEXHLevel2X 2 4 4 3 2" xfId="51215"/>
    <cellStyle name="SAPBEXHLevel2X 2 4 4 4" xfId="31874"/>
    <cellStyle name="SAPBEXHLevel2X 2 4 5" xfId="5820"/>
    <cellStyle name="SAPBEXHLevel2X 2 4 5 2" xfId="16579"/>
    <cellStyle name="SAPBEXHLevel2X 2 4 5 2 2" xfId="42997"/>
    <cellStyle name="SAPBEXHLevel2X 2 4 5 3" xfId="26951"/>
    <cellStyle name="SAPBEXHLevel2X 2 4 5 3 2" xfId="53365"/>
    <cellStyle name="SAPBEXHLevel2X 2 4 5 4" xfId="32490"/>
    <cellStyle name="SAPBEXHLevel2X 2 4 6" xfId="6423"/>
    <cellStyle name="SAPBEXHLevel2X 2 4 6 2" xfId="17159"/>
    <cellStyle name="SAPBEXHLevel2X 2 4 6 2 2" xfId="43577"/>
    <cellStyle name="SAPBEXHLevel2X 2 4 6 3" xfId="23563"/>
    <cellStyle name="SAPBEXHLevel2X 2 4 6 3 2" xfId="49977"/>
    <cellStyle name="SAPBEXHLevel2X 2 4 6 4" xfId="33093"/>
    <cellStyle name="SAPBEXHLevel2X 2 4 7" xfId="7038"/>
    <cellStyle name="SAPBEXHLevel2X 2 4 7 2" xfId="24103"/>
    <cellStyle name="SAPBEXHLevel2X 2 4 7 2 2" xfId="50517"/>
    <cellStyle name="SAPBEXHLevel2X 2 4 7 3" xfId="33708"/>
    <cellStyle name="SAPBEXHLevel2X 2 4 8" xfId="7585"/>
    <cellStyle name="SAPBEXHLevel2X 2 4 8 2" xfId="18252"/>
    <cellStyle name="SAPBEXHLevel2X 2 4 8 2 2" xfId="44668"/>
    <cellStyle name="SAPBEXHLevel2X 2 4 8 3" xfId="26926"/>
    <cellStyle name="SAPBEXHLevel2X 2 4 8 3 2" xfId="53340"/>
    <cellStyle name="SAPBEXHLevel2X 2 4 8 4" xfId="34255"/>
    <cellStyle name="SAPBEXHLevel2X 2 4 9" xfId="7280"/>
    <cellStyle name="SAPBEXHLevel2X 2 4 9 2" xfId="17947"/>
    <cellStyle name="SAPBEXHLevel2X 2 4 9 2 2" xfId="44364"/>
    <cellStyle name="SAPBEXHLevel2X 2 4 9 3" xfId="22168"/>
    <cellStyle name="SAPBEXHLevel2X 2 4 9 3 2" xfId="48582"/>
    <cellStyle name="SAPBEXHLevel2X 2 4 9 4" xfId="33950"/>
    <cellStyle name="SAPBEXHLevel2X 2 5" xfId="2108"/>
    <cellStyle name="SAPBEXHLevel2X 2 5 10" xfId="8834"/>
    <cellStyle name="SAPBEXHLevel2X 2 5 10 2" xfId="19494"/>
    <cellStyle name="SAPBEXHLevel2X 2 5 10 2 2" xfId="45908"/>
    <cellStyle name="SAPBEXHLevel2X 2 5 10 3" xfId="27217"/>
    <cellStyle name="SAPBEXHLevel2X 2 5 10 3 2" xfId="53631"/>
    <cellStyle name="SAPBEXHLevel2X 2 5 10 4" xfId="35330"/>
    <cellStyle name="SAPBEXHLevel2X 2 5 11" xfId="11492"/>
    <cellStyle name="SAPBEXHLevel2X 2 5 11 2" xfId="37913"/>
    <cellStyle name="SAPBEXHLevel2X 2 5 12" xfId="26689"/>
    <cellStyle name="SAPBEXHLevel2X 2 5 12 2" xfId="53103"/>
    <cellStyle name="SAPBEXHLevel2X 2 5 2" xfId="4073"/>
    <cellStyle name="SAPBEXHLevel2X 2 5 2 2" xfId="9811"/>
    <cellStyle name="SAPBEXHLevel2X 2 5 2 2 2" xfId="20471"/>
    <cellStyle name="SAPBEXHLevel2X 2 5 2 2 2 2" xfId="46885"/>
    <cellStyle name="SAPBEXHLevel2X 2 5 2 2 3" xfId="17844"/>
    <cellStyle name="SAPBEXHLevel2X 2 5 2 2 3 2" xfId="44261"/>
    <cellStyle name="SAPBEXHLevel2X 2 5 2 2 4" xfId="36307"/>
    <cellStyle name="SAPBEXHLevel2X 2 5 2 3" xfId="14855"/>
    <cellStyle name="SAPBEXHLevel2X 2 5 2 3 2" xfId="41275"/>
    <cellStyle name="SAPBEXHLevel2X 2 5 2 4" xfId="27475"/>
    <cellStyle name="SAPBEXHLevel2X 2 5 2 4 2" xfId="53889"/>
    <cellStyle name="SAPBEXHLevel2X 2 5 2 5" xfId="30743"/>
    <cellStyle name="SAPBEXHLevel2X 2 5 3" xfId="4801"/>
    <cellStyle name="SAPBEXHLevel2X 2 5 3 2" xfId="10091"/>
    <cellStyle name="SAPBEXHLevel2X 2 5 3 2 2" xfId="20751"/>
    <cellStyle name="SAPBEXHLevel2X 2 5 3 2 2 2" xfId="47165"/>
    <cellStyle name="SAPBEXHLevel2X 2 5 3 2 3" xfId="16964"/>
    <cellStyle name="SAPBEXHLevel2X 2 5 3 2 3 2" xfId="43382"/>
    <cellStyle name="SAPBEXHLevel2X 2 5 3 2 4" xfId="36587"/>
    <cellStyle name="SAPBEXHLevel2X 2 5 3 3" xfId="15578"/>
    <cellStyle name="SAPBEXHLevel2X 2 5 3 3 2" xfId="41998"/>
    <cellStyle name="SAPBEXHLevel2X 2 5 3 4" xfId="21844"/>
    <cellStyle name="SAPBEXHLevel2X 2 5 3 4 2" xfId="48258"/>
    <cellStyle name="SAPBEXHLevel2X 2 5 3 5" xfId="31471"/>
    <cellStyle name="SAPBEXHLevel2X 2 5 4" xfId="5381"/>
    <cellStyle name="SAPBEXHLevel2X 2 5 4 2" xfId="16154"/>
    <cellStyle name="SAPBEXHLevel2X 2 5 4 2 2" xfId="42573"/>
    <cellStyle name="SAPBEXHLevel2X 2 5 4 3" xfId="22819"/>
    <cellStyle name="SAPBEXHLevel2X 2 5 4 3 2" xfId="49233"/>
    <cellStyle name="SAPBEXHLevel2X 2 5 4 4" xfId="32051"/>
    <cellStyle name="SAPBEXHLevel2X 2 5 5" xfId="5988"/>
    <cellStyle name="SAPBEXHLevel2X 2 5 5 2" xfId="16740"/>
    <cellStyle name="SAPBEXHLevel2X 2 5 5 2 2" xfId="43158"/>
    <cellStyle name="SAPBEXHLevel2X 2 5 5 3" xfId="27950"/>
    <cellStyle name="SAPBEXHLevel2X 2 5 5 3 2" xfId="54364"/>
    <cellStyle name="SAPBEXHLevel2X 2 5 5 4" xfId="32658"/>
    <cellStyle name="SAPBEXHLevel2X 2 5 6" xfId="6588"/>
    <cellStyle name="SAPBEXHLevel2X 2 5 6 2" xfId="17313"/>
    <cellStyle name="SAPBEXHLevel2X 2 5 6 2 2" xfId="43731"/>
    <cellStyle name="SAPBEXHLevel2X 2 5 6 3" xfId="12052"/>
    <cellStyle name="SAPBEXHLevel2X 2 5 6 3 2" xfId="38473"/>
    <cellStyle name="SAPBEXHLevel2X 2 5 6 4" xfId="33258"/>
    <cellStyle name="SAPBEXHLevel2X 2 5 7" xfId="7160"/>
    <cellStyle name="SAPBEXHLevel2X 2 5 7 2" xfId="25826"/>
    <cellStyle name="SAPBEXHLevel2X 2 5 7 2 2" xfId="52240"/>
    <cellStyle name="SAPBEXHLevel2X 2 5 7 3" xfId="33830"/>
    <cellStyle name="SAPBEXHLevel2X 2 5 8" xfId="7719"/>
    <cellStyle name="SAPBEXHLevel2X 2 5 8 2" xfId="18386"/>
    <cellStyle name="SAPBEXHLevel2X 2 5 8 2 2" xfId="44802"/>
    <cellStyle name="SAPBEXHLevel2X 2 5 8 3" xfId="23929"/>
    <cellStyle name="SAPBEXHLevel2X 2 5 8 3 2" xfId="50343"/>
    <cellStyle name="SAPBEXHLevel2X 2 5 8 4" xfId="34389"/>
    <cellStyle name="SAPBEXHLevel2X 2 5 9" xfId="7871"/>
    <cellStyle name="SAPBEXHLevel2X 2 5 9 2" xfId="18538"/>
    <cellStyle name="SAPBEXHLevel2X 2 5 9 2 2" xfId="44953"/>
    <cellStyle name="SAPBEXHLevel2X 2 5 9 3" xfId="27204"/>
    <cellStyle name="SAPBEXHLevel2X 2 5 9 3 2" xfId="53618"/>
    <cellStyle name="SAPBEXHLevel2X 2 5 9 4" xfId="34541"/>
    <cellStyle name="SAPBEXHLevel2X 2 6" xfId="1701"/>
    <cellStyle name="SAPBEXHLevel2X 2 6 10" xfId="9541"/>
    <cellStyle name="SAPBEXHLevel2X 2 6 10 2" xfId="20201"/>
    <cellStyle name="SAPBEXHLevel2X 2 6 10 2 2" xfId="46615"/>
    <cellStyle name="SAPBEXHLevel2X 2 6 10 3" xfId="11827"/>
    <cellStyle name="SAPBEXHLevel2X 2 6 10 3 2" xfId="38248"/>
    <cellStyle name="SAPBEXHLevel2X 2 6 10 4" xfId="36037"/>
    <cellStyle name="SAPBEXHLevel2X 2 6 11" xfId="11869"/>
    <cellStyle name="SAPBEXHLevel2X 2 6 11 2" xfId="38290"/>
    <cellStyle name="SAPBEXHLevel2X 2 6 12" xfId="22909"/>
    <cellStyle name="SAPBEXHLevel2X 2 6 12 2" xfId="49323"/>
    <cellStyle name="SAPBEXHLevel2X 2 6 2" xfId="3693"/>
    <cellStyle name="SAPBEXHLevel2X 2 6 2 2" xfId="10679"/>
    <cellStyle name="SAPBEXHLevel2X 2 6 2 2 2" xfId="21324"/>
    <cellStyle name="SAPBEXHLevel2X 2 6 2 2 2 2" xfId="47738"/>
    <cellStyle name="SAPBEXHLevel2X 2 6 2 2 3" xfId="28422"/>
    <cellStyle name="SAPBEXHLevel2X 2 6 2 2 3 2" xfId="54836"/>
    <cellStyle name="SAPBEXHLevel2X 2 6 2 2 4" xfId="37103"/>
    <cellStyle name="SAPBEXHLevel2X 2 6 2 3" xfId="14478"/>
    <cellStyle name="SAPBEXHLevel2X 2 6 2 3 2" xfId="40898"/>
    <cellStyle name="SAPBEXHLevel2X 2 6 2 4" xfId="25057"/>
    <cellStyle name="SAPBEXHLevel2X 2 6 2 4 2" xfId="51471"/>
    <cellStyle name="SAPBEXHLevel2X 2 6 2 5" xfId="30363"/>
    <cellStyle name="SAPBEXHLevel2X 2 6 3" xfId="2641"/>
    <cellStyle name="SAPBEXHLevel2X 2 6 3 2" xfId="13433"/>
    <cellStyle name="SAPBEXHLevel2X 2 6 3 2 2" xfId="39853"/>
    <cellStyle name="SAPBEXHLevel2X 2 6 3 3" xfId="25069"/>
    <cellStyle name="SAPBEXHLevel2X 2 6 3 3 2" xfId="51483"/>
    <cellStyle name="SAPBEXHLevel2X 2 6 3 4" xfId="29311"/>
    <cellStyle name="SAPBEXHLevel2X 2 6 4" xfId="3114"/>
    <cellStyle name="SAPBEXHLevel2X 2 6 4 2" xfId="13906"/>
    <cellStyle name="SAPBEXHLevel2X 2 6 4 2 2" xfId="40326"/>
    <cellStyle name="SAPBEXHLevel2X 2 6 4 3" xfId="25041"/>
    <cellStyle name="SAPBEXHLevel2X 2 6 4 3 2" xfId="51455"/>
    <cellStyle name="SAPBEXHLevel2X 2 6 4 4" xfId="29784"/>
    <cellStyle name="SAPBEXHLevel2X 2 6 5" xfId="4004"/>
    <cellStyle name="SAPBEXHLevel2X 2 6 5 2" xfId="14787"/>
    <cellStyle name="SAPBEXHLevel2X 2 6 5 2 2" xfId="41207"/>
    <cellStyle name="SAPBEXHLevel2X 2 6 5 3" xfId="23420"/>
    <cellStyle name="SAPBEXHLevel2X 2 6 5 3 2" xfId="49834"/>
    <cellStyle name="SAPBEXHLevel2X 2 6 5 4" xfId="30674"/>
    <cellStyle name="SAPBEXHLevel2X 2 6 6" xfId="4483"/>
    <cellStyle name="SAPBEXHLevel2X 2 6 6 2" xfId="15261"/>
    <cellStyle name="SAPBEXHLevel2X 2 6 6 2 2" xfId="41681"/>
    <cellStyle name="SAPBEXHLevel2X 2 6 6 3" xfId="22852"/>
    <cellStyle name="SAPBEXHLevel2X 2 6 6 3 2" xfId="49266"/>
    <cellStyle name="SAPBEXHLevel2X 2 6 6 4" xfId="31153"/>
    <cellStyle name="SAPBEXHLevel2X 2 6 7" xfId="6168"/>
    <cellStyle name="SAPBEXHLevel2X 2 6 7 2" xfId="22063"/>
    <cellStyle name="SAPBEXHLevel2X 2 6 7 2 2" xfId="48477"/>
    <cellStyle name="SAPBEXHLevel2X 2 6 7 3" xfId="32838"/>
    <cellStyle name="SAPBEXHLevel2X 2 6 8" xfId="3022"/>
    <cellStyle name="SAPBEXHLevel2X 2 6 8 2" xfId="13814"/>
    <cellStyle name="SAPBEXHLevel2X 2 6 8 2 2" xfId="40234"/>
    <cellStyle name="SAPBEXHLevel2X 2 6 8 3" xfId="24204"/>
    <cellStyle name="SAPBEXHLevel2X 2 6 8 3 2" xfId="50618"/>
    <cellStyle name="SAPBEXHLevel2X 2 6 8 4" xfId="29692"/>
    <cellStyle name="SAPBEXHLevel2X 2 6 9" xfId="7771"/>
    <cellStyle name="SAPBEXHLevel2X 2 6 9 2" xfId="18438"/>
    <cellStyle name="SAPBEXHLevel2X 2 6 9 2 2" xfId="44853"/>
    <cellStyle name="SAPBEXHLevel2X 2 6 9 3" xfId="26379"/>
    <cellStyle name="SAPBEXHLevel2X 2 6 9 3 2" xfId="52793"/>
    <cellStyle name="SAPBEXHLevel2X 2 6 9 4" xfId="34441"/>
    <cellStyle name="SAPBEXHLevel2X 2 7" xfId="2507"/>
    <cellStyle name="SAPBEXHLevel2X 2 7 10" xfId="25720"/>
    <cellStyle name="SAPBEXHLevel2X 2 7 10 2" xfId="52134"/>
    <cellStyle name="SAPBEXHLevel2X 2 7 2" xfId="4402"/>
    <cellStyle name="SAPBEXHLevel2X 2 7 2 2" xfId="15180"/>
    <cellStyle name="SAPBEXHLevel2X 2 7 2 2 2" xfId="41600"/>
    <cellStyle name="SAPBEXHLevel2X 2 7 2 3" xfId="27049"/>
    <cellStyle name="SAPBEXHLevel2X 2 7 2 3 2" xfId="53463"/>
    <cellStyle name="SAPBEXHLevel2X 2 7 2 4" xfId="31072"/>
    <cellStyle name="SAPBEXHLevel2X 2 7 3" xfId="5135"/>
    <cellStyle name="SAPBEXHLevel2X 2 7 3 2" xfId="15912"/>
    <cellStyle name="SAPBEXHLevel2X 2 7 3 2 2" xfId="42331"/>
    <cellStyle name="SAPBEXHLevel2X 2 7 3 3" xfId="27428"/>
    <cellStyle name="SAPBEXHLevel2X 2 7 3 3 2" xfId="53842"/>
    <cellStyle name="SAPBEXHLevel2X 2 7 3 4" xfId="31805"/>
    <cellStyle name="SAPBEXHLevel2X 2 7 4" xfId="6317"/>
    <cellStyle name="SAPBEXHLevel2X 2 7 4 2" xfId="17056"/>
    <cellStyle name="SAPBEXHLevel2X 2 7 4 2 2" xfId="43474"/>
    <cellStyle name="SAPBEXHLevel2X 2 7 4 3" xfId="23386"/>
    <cellStyle name="SAPBEXHLevel2X 2 7 4 3 2" xfId="49800"/>
    <cellStyle name="SAPBEXHLevel2X 2 7 4 4" xfId="32987"/>
    <cellStyle name="SAPBEXHLevel2X 2 7 5" xfId="6893"/>
    <cellStyle name="SAPBEXHLevel2X 2 7 5 2" xfId="17598"/>
    <cellStyle name="SAPBEXHLevel2X 2 7 5 2 2" xfId="44015"/>
    <cellStyle name="SAPBEXHLevel2X 2 7 5 3" xfId="23530"/>
    <cellStyle name="SAPBEXHLevel2X 2 7 5 3 2" xfId="49944"/>
    <cellStyle name="SAPBEXHLevel2X 2 7 5 4" xfId="33563"/>
    <cellStyle name="SAPBEXHLevel2X 2 7 6" xfId="7417"/>
    <cellStyle name="SAPBEXHLevel2X 2 7 6 2" xfId="18084"/>
    <cellStyle name="SAPBEXHLevel2X 2 7 6 2 2" xfId="44500"/>
    <cellStyle name="SAPBEXHLevel2X 2 7 6 3" xfId="22770"/>
    <cellStyle name="SAPBEXHLevel2X 2 7 6 3 2" xfId="49184"/>
    <cellStyle name="SAPBEXHLevel2X 2 7 6 4" xfId="34087"/>
    <cellStyle name="SAPBEXHLevel2X 2 7 7" xfId="8040"/>
    <cellStyle name="SAPBEXHLevel2X 2 7 7 2" xfId="18707"/>
    <cellStyle name="SAPBEXHLevel2X 2 7 7 2 2" xfId="45121"/>
    <cellStyle name="SAPBEXHLevel2X 2 7 7 3" xfId="12170"/>
    <cellStyle name="SAPBEXHLevel2X 2 7 7 3 2" xfId="38591"/>
    <cellStyle name="SAPBEXHLevel2X 2 7 7 4" xfId="34644"/>
    <cellStyle name="SAPBEXHLevel2X 2 7 8" xfId="13303"/>
    <cellStyle name="SAPBEXHLevel2X 2 7 8 2" xfId="39723"/>
    <cellStyle name="SAPBEXHLevel2X 2 7 9" xfId="11223"/>
    <cellStyle name="SAPBEXHLevel2X 2 7 9 2" xfId="37644"/>
    <cellStyle name="SAPBEXHLevel2X 2 8" xfId="3259"/>
    <cellStyle name="SAPBEXHLevel2X 2 8 2" xfId="14049"/>
    <cellStyle name="SAPBEXHLevel2X 2 8 2 2" xfId="40469"/>
    <cellStyle name="SAPBEXHLevel2X 2 8 3" xfId="22273"/>
    <cellStyle name="SAPBEXHLevel2X 2 8 3 2" xfId="48687"/>
    <cellStyle name="SAPBEXHLevel2X 2 8 4" xfId="29929"/>
    <cellStyle name="SAPBEXHLevel2X 2 9" xfId="4885"/>
    <cellStyle name="SAPBEXHLevel2X 2 9 2" xfId="15662"/>
    <cellStyle name="SAPBEXHLevel2X 2 9 2 2" xfId="42082"/>
    <cellStyle name="SAPBEXHLevel2X 2 9 3" xfId="25584"/>
    <cellStyle name="SAPBEXHLevel2X 2 9 3 2" xfId="51998"/>
    <cellStyle name="SAPBEXHLevel2X 2 9 4" xfId="31555"/>
    <cellStyle name="SAPBEXHLevel2X 3" xfId="1239"/>
    <cellStyle name="SAPBEXHLevel2X 3 10" xfId="1664"/>
    <cellStyle name="SAPBEXHLevel2X 3 10 10" xfId="8309"/>
    <cellStyle name="SAPBEXHLevel2X 3 10 10 2" xfId="18969"/>
    <cellStyle name="SAPBEXHLevel2X 3 10 10 2 2" xfId="45383"/>
    <cellStyle name="SAPBEXHLevel2X 3 10 10 3" xfId="17351"/>
    <cellStyle name="SAPBEXHLevel2X 3 10 10 3 2" xfId="43769"/>
    <cellStyle name="SAPBEXHLevel2X 3 10 10 4" xfId="34805"/>
    <cellStyle name="SAPBEXHLevel2X 3 10 11" xfId="11903"/>
    <cellStyle name="SAPBEXHLevel2X 3 10 11 2" xfId="38324"/>
    <cellStyle name="SAPBEXHLevel2X 3 10 12" xfId="23446"/>
    <cellStyle name="SAPBEXHLevel2X 3 10 12 2" xfId="49860"/>
    <cellStyle name="SAPBEXHLevel2X 3 10 2" xfId="3657"/>
    <cellStyle name="SAPBEXHLevel2X 3 10 2 2" xfId="9113"/>
    <cellStyle name="SAPBEXHLevel2X 3 10 2 2 2" xfId="19773"/>
    <cellStyle name="SAPBEXHLevel2X 3 10 2 2 2 2" xfId="46187"/>
    <cellStyle name="SAPBEXHLevel2X 3 10 2 2 3" xfId="28242"/>
    <cellStyle name="SAPBEXHLevel2X 3 10 2 2 3 2" xfId="54656"/>
    <cellStyle name="SAPBEXHLevel2X 3 10 2 2 4" xfId="35609"/>
    <cellStyle name="SAPBEXHLevel2X 3 10 2 3" xfId="9494"/>
    <cellStyle name="SAPBEXHLevel2X 3 10 2 3 2" xfId="20154"/>
    <cellStyle name="SAPBEXHLevel2X 3 10 2 3 2 2" xfId="46568"/>
    <cellStyle name="SAPBEXHLevel2X 3 10 2 3 3" xfId="28210"/>
    <cellStyle name="SAPBEXHLevel2X 3 10 2 3 3 2" xfId="54624"/>
    <cellStyle name="SAPBEXHLevel2X 3 10 2 3 4" xfId="35990"/>
    <cellStyle name="SAPBEXHLevel2X 3 10 2 4" xfId="8610"/>
    <cellStyle name="SAPBEXHLevel2X 3 10 2 4 2" xfId="19270"/>
    <cellStyle name="SAPBEXHLevel2X 3 10 2 4 2 2" xfId="45684"/>
    <cellStyle name="SAPBEXHLevel2X 3 10 2 4 3" xfId="17549"/>
    <cellStyle name="SAPBEXHLevel2X 3 10 2 4 3 2" xfId="43966"/>
    <cellStyle name="SAPBEXHLevel2X 3 10 2 4 4" xfId="35106"/>
    <cellStyle name="SAPBEXHLevel2X 3 10 2 5" xfId="14442"/>
    <cellStyle name="SAPBEXHLevel2X 3 10 2 5 2" xfId="40862"/>
    <cellStyle name="SAPBEXHLevel2X 3 10 2 6" xfId="27719"/>
    <cellStyle name="SAPBEXHLevel2X 3 10 2 6 2" xfId="54133"/>
    <cellStyle name="SAPBEXHLevel2X 3 10 2 7" xfId="30327"/>
    <cellStyle name="SAPBEXHLevel2X 3 10 3" xfId="2594"/>
    <cellStyle name="SAPBEXHLevel2X 3 10 3 2" xfId="9482"/>
    <cellStyle name="SAPBEXHLevel2X 3 10 3 2 2" xfId="20142"/>
    <cellStyle name="SAPBEXHLevel2X 3 10 3 2 2 2" xfId="46556"/>
    <cellStyle name="SAPBEXHLevel2X 3 10 3 2 3" xfId="12390"/>
    <cellStyle name="SAPBEXHLevel2X 3 10 3 2 3 2" xfId="38811"/>
    <cellStyle name="SAPBEXHLevel2X 3 10 3 2 4" xfId="35978"/>
    <cellStyle name="SAPBEXHLevel2X 3 10 3 3" xfId="13386"/>
    <cellStyle name="SAPBEXHLevel2X 3 10 3 3 2" xfId="39806"/>
    <cellStyle name="SAPBEXHLevel2X 3 10 3 4" xfId="27421"/>
    <cellStyle name="SAPBEXHLevel2X 3 10 3 4 2" xfId="53835"/>
    <cellStyle name="SAPBEXHLevel2X 3 10 3 5" xfId="29264"/>
    <cellStyle name="SAPBEXHLevel2X 3 10 4" xfId="3093"/>
    <cellStyle name="SAPBEXHLevel2X 3 10 4 2" xfId="10027"/>
    <cellStyle name="SAPBEXHLevel2X 3 10 4 2 2" xfId="20687"/>
    <cellStyle name="SAPBEXHLevel2X 3 10 4 2 2 2" xfId="47101"/>
    <cellStyle name="SAPBEXHLevel2X 3 10 4 2 3" xfId="12755"/>
    <cellStyle name="SAPBEXHLevel2X 3 10 4 2 3 2" xfId="39176"/>
    <cellStyle name="SAPBEXHLevel2X 3 10 4 2 4" xfId="36523"/>
    <cellStyle name="SAPBEXHLevel2X 3 10 4 3" xfId="13885"/>
    <cellStyle name="SAPBEXHLevel2X 3 10 4 3 2" xfId="40305"/>
    <cellStyle name="SAPBEXHLevel2X 3 10 4 4" xfId="23742"/>
    <cellStyle name="SAPBEXHLevel2X 3 10 4 4 2" xfId="50156"/>
    <cellStyle name="SAPBEXHLevel2X 3 10 4 5" xfId="29763"/>
    <cellStyle name="SAPBEXHLevel2X 3 10 5" xfId="4443"/>
    <cellStyle name="SAPBEXHLevel2X 3 10 5 2" xfId="15221"/>
    <cellStyle name="SAPBEXHLevel2X 3 10 5 2 2" xfId="41641"/>
    <cellStyle name="SAPBEXHLevel2X 3 10 5 3" xfId="23191"/>
    <cellStyle name="SAPBEXHLevel2X 3 10 5 3 2" xfId="49605"/>
    <cellStyle name="SAPBEXHLevel2X 3 10 5 4" xfId="31113"/>
    <cellStyle name="SAPBEXHLevel2X 3 10 6" xfId="5535"/>
    <cellStyle name="SAPBEXHLevel2X 3 10 6 2" xfId="16306"/>
    <cellStyle name="SAPBEXHLevel2X 3 10 6 2 2" xfId="42725"/>
    <cellStyle name="SAPBEXHLevel2X 3 10 6 3" xfId="26598"/>
    <cellStyle name="SAPBEXHLevel2X 3 10 6 3 2" xfId="53012"/>
    <cellStyle name="SAPBEXHLevel2X 3 10 6 4" xfId="32205"/>
    <cellStyle name="SAPBEXHLevel2X 3 10 7" xfId="4475"/>
    <cellStyle name="SAPBEXHLevel2X 3 10 7 2" xfId="25180"/>
    <cellStyle name="SAPBEXHLevel2X 3 10 7 2 2" xfId="51594"/>
    <cellStyle name="SAPBEXHLevel2X 3 10 7 3" xfId="31145"/>
    <cellStyle name="SAPBEXHLevel2X 3 10 8" xfId="6069"/>
    <cellStyle name="SAPBEXHLevel2X 3 10 8 2" xfId="16820"/>
    <cellStyle name="SAPBEXHLevel2X 3 10 8 2 2" xfId="43238"/>
    <cellStyle name="SAPBEXHLevel2X 3 10 8 3" xfId="27221"/>
    <cellStyle name="SAPBEXHLevel2X 3 10 8 3 2" xfId="53635"/>
    <cellStyle name="SAPBEXHLevel2X 3 10 8 4" xfId="32739"/>
    <cellStyle name="SAPBEXHLevel2X 3 10 9" xfId="2917"/>
    <cellStyle name="SAPBEXHLevel2X 3 10 9 2" xfId="13709"/>
    <cellStyle name="SAPBEXHLevel2X 3 10 9 2 2" xfId="40129"/>
    <cellStyle name="SAPBEXHLevel2X 3 10 9 3" xfId="25058"/>
    <cellStyle name="SAPBEXHLevel2X 3 10 9 3 2" xfId="51472"/>
    <cellStyle name="SAPBEXHLevel2X 3 10 9 4" xfId="29587"/>
    <cellStyle name="SAPBEXHLevel2X 3 11" xfId="1923"/>
    <cellStyle name="SAPBEXHLevel2X 3 11 10" xfId="8570"/>
    <cellStyle name="SAPBEXHLevel2X 3 11 10 2" xfId="19230"/>
    <cellStyle name="SAPBEXHLevel2X 3 11 10 2 2" xfId="45644"/>
    <cellStyle name="SAPBEXHLevel2X 3 11 10 3" xfId="17824"/>
    <cellStyle name="SAPBEXHLevel2X 3 11 10 3 2" xfId="44241"/>
    <cellStyle name="SAPBEXHLevel2X 3 11 10 4" xfId="35066"/>
    <cellStyle name="SAPBEXHLevel2X 3 11 11" xfId="11657"/>
    <cellStyle name="SAPBEXHLevel2X 3 11 11 2" xfId="38078"/>
    <cellStyle name="SAPBEXHLevel2X 3 11 12" xfId="25722"/>
    <cellStyle name="SAPBEXHLevel2X 3 11 12 2" xfId="52136"/>
    <cellStyle name="SAPBEXHLevel2X 3 11 2" xfId="3900"/>
    <cellStyle name="SAPBEXHLevel2X 3 11 2 2" xfId="9166"/>
    <cellStyle name="SAPBEXHLevel2X 3 11 2 2 2" xfId="19826"/>
    <cellStyle name="SAPBEXHLevel2X 3 11 2 2 2 2" xfId="46240"/>
    <cellStyle name="SAPBEXHLevel2X 3 11 2 2 3" xfId="25961"/>
    <cellStyle name="SAPBEXHLevel2X 3 11 2 2 3 2" xfId="52375"/>
    <cellStyle name="SAPBEXHLevel2X 3 11 2 2 4" xfId="35662"/>
    <cellStyle name="SAPBEXHLevel2X 3 11 2 3" xfId="14683"/>
    <cellStyle name="SAPBEXHLevel2X 3 11 2 3 2" xfId="41103"/>
    <cellStyle name="SAPBEXHLevel2X 3 11 2 4" xfId="26871"/>
    <cellStyle name="SAPBEXHLevel2X 3 11 2 4 2" xfId="53285"/>
    <cellStyle name="SAPBEXHLevel2X 3 11 2 5" xfId="30570"/>
    <cellStyle name="SAPBEXHLevel2X 3 11 3" xfId="4627"/>
    <cellStyle name="SAPBEXHLevel2X 3 11 3 2" xfId="9940"/>
    <cellStyle name="SAPBEXHLevel2X 3 11 3 2 2" xfId="20600"/>
    <cellStyle name="SAPBEXHLevel2X 3 11 3 2 2 2" xfId="47014"/>
    <cellStyle name="SAPBEXHLevel2X 3 11 3 2 3" xfId="24942"/>
    <cellStyle name="SAPBEXHLevel2X 3 11 3 2 3 2" xfId="51356"/>
    <cellStyle name="SAPBEXHLevel2X 3 11 3 2 4" xfId="36436"/>
    <cellStyle name="SAPBEXHLevel2X 3 11 3 3" xfId="15405"/>
    <cellStyle name="SAPBEXHLevel2X 3 11 3 3 2" xfId="41825"/>
    <cellStyle name="SAPBEXHLevel2X 3 11 3 4" xfId="27268"/>
    <cellStyle name="SAPBEXHLevel2X 3 11 3 4 2" xfId="53682"/>
    <cellStyle name="SAPBEXHLevel2X 3 11 3 5" xfId="31297"/>
    <cellStyle name="SAPBEXHLevel2X 3 11 4" xfId="5205"/>
    <cellStyle name="SAPBEXHLevel2X 3 11 4 2" xfId="15980"/>
    <cellStyle name="SAPBEXHLevel2X 3 11 4 2 2" xfId="42399"/>
    <cellStyle name="SAPBEXHLevel2X 3 11 4 3" xfId="24372"/>
    <cellStyle name="SAPBEXHLevel2X 3 11 4 3 2" xfId="50786"/>
    <cellStyle name="SAPBEXHLevel2X 3 11 4 4" xfId="31875"/>
    <cellStyle name="SAPBEXHLevel2X 3 11 5" xfId="5821"/>
    <cellStyle name="SAPBEXHLevel2X 3 11 5 2" xfId="16580"/>
    <cellStyle name="SAPBEXHLevel2X 3 11 5 2 2" xfId="42998"/>
    <cellStyle name="SAPBEXHLevel2X 3 11 5 3" xfId="21794"/>
    <cellStyle name="SAPBEXHLevel2X 3 11 5 3 2" xfId="48208"/>
    <cellStyle name="SAPBEXHLevel2X 3 11 5 4" xfId="32491"/>
    <cellStyle name="SAPBEXHLevel2X 3 11 6" xfId="6424"/>
    <cellStyle name="SAPBEXHLevel2X 3 11 6 2" xfId="17160"/>
    <cellStyle name="SAPBEXHLevel2X 3 11 6 2 2" xfId="43578"/>
    <cellStyle name="SAPBEXHLevel2X 3 11 6 3" xfId="22998"/>
    <cellStyle name="SAPBEXHLevel2X 3 11 6 3 2" xfId="49412"/>
    <cellStyle name="SAPBEXHLevel2X 3 11 6 4" xfId="33094"/>
    <cellStyle name="SAPBEXHLevel2X 3 11 7" xfId="7039"/>
    <cellStyle name="SAPBEXHLevel2X 3 11 7 2" xfId="22004"/>
    <cellStyle name="SAPBEXHLevel2X 3 11 7 2 2" xfId="48418"/>
    <cellStyle name="SAPBEXHLevel2X 3 11 7 3" xfId="33709"/>
    <cellStyle name="SAPBEXHLevel2X 3 11 8" xfId="7586"/>
    <cellStyle name="SAPBEXHLevel2X 3 11 8 2" xfId="18253"/>
    <cellStyle name="SAPBEXHLevel2X 3 11 8 2 2" xfId="44669"/>
    <cellStyle name="SAPBEXHLevel2X 3 11 8 3" xfId="23234"/>
    <cellStyle name="SAPBEXHLevel2X 3 11 8 3 2" xfId="49648"/>
    <cellStyle name="SAPBEXHLevel2X 3 11 8 4" xfId="34256"/>
    <cellStyle name="SAPBEXHLevel2X 3 11 9" xfId="7285"/>
    <cellStyle name="SAPBEXHLevel2X 3 11 9 2" xfId="17952"/>
    <cellStyle name="SAPBEXHLevel2X 3 11 9 2 2" xfId="44369"/>
    <cellStyle name="SAPBEXHLevel2X 3 11 9 3" xfId="27646"/>
    <cellStyle name="SAPBEXHLevel2X 3 11 9 3 2" xfId="54060"/>
    <cellStyle name="SAPBEXHLevel2X 3 11 9 4" xfId="33955"/>
    <cellStyle name="SAPBEXHLevel2X 3 12" xfId="2109"/>
    <cellStyle name="SAPBEXHLevel2X 3 12 10" xfId="8857"/>
    <cellStyle name="SAPBEXHLevel2X 3 12 10 2" xfId="19517"/>
    <cellStyle name="SAPBEXHLevel2X 3 12 10 2 2" xfId="45931"/>
    <cellStyle name="SAPBEXHLevel2X 3 12 10 3" xfId="23936"/>
    <cellStyle name="SAPBEXHLevel2X 3 12 10 3 2" xfId="50350"/>
    <cellStyle name="SAPBEXHLevel2X 3 12 10 4" xfId="35353"/>
    <cellStyle name="SAPBEXHLevel2X 3 12 11" xfId="11491"/>
    <cellStyle name="SAPBEXHLevel2X 3 12 11 2" xfId="37912"/>
    <cellStyle name="SAPBEXHLevel2X 3 12 12" xfId="22556"/>
    <cellStyle name="SAPBEXHLevel2X 3 12 12 2" xfId="48970"/>
    <cellStyle name="SAPBEXHLevel2X 3 12 2" xfId="4074"/>
    <cellStyle name="SAPBEXHLevel2X 3 12 2 2" xfId="9839"/>
    <cellStyle name="SAPBEXHLevel2X 3 12 2 2 2" xfId="20499"/>
    <cellStyle name="SAPBEXHLevel2X 3 12 2 2 2 2" xfId="46913"/>
    <cellStyle name="SAPBEXHLevel2X 3 12 2 2 3" xfId="12258"/>
    <cellStyle name="SAPBEXHLevel2X 3 12 2 2 3 2" xfId="38679"/>
    <cellStyle name="SAPBEXHLevel2X 3 12 2 2 4" xfId="36335"/>
    <cellStyle name="SAPBEXHLevel2X 3 12 2 3" xfId="14856"/>
    <cellStyle name="SAPBEXHLevel2X 3 12 2 3 2" xfId="41276"/>
    <cellStyle name="SAPBEXHLevel2X 3 12 2 4" xfId="23419"/>
    <cellStyle name="SAPBEXHLevel2X 3 12 2 4 2" xfId="49833"/>
    <cellStyle name="SAPBEXHLevel2X 3 12 2 5" xfId="30744"/>
    <cellStyle name="SAPBEXHLevel2X 3 12 3" xfId="4802"/>
    <cellStyle name="SAPBEXHLevel2X 3 12 3 2" xfId="10350"/>
    <cellStyle name="SAPBEXHLevel2X 3 12 3 2 2" xfId="21010"/>
    <cellStyle name="SAPBEXHLevel2X 3 12 3 2 2 2" xfId="47424"/>
    <cellStyle name="SAPBEXHLevel2X 3 12 3 2 3" xfId="28275"/>
    <cellStyle name="SAPBEXHLevel2X 3 12 3 2 3 2" xfId="54689"/>
    <cellStyle name="SAPBEXHLevel2X 3 12 3 2 4" xfId="36846"/>
    <cellStyle name="SAPBEXHLevel2X 3 12 3 3" xfId="15579"/>
    <cellStyle name="SAPBEXHLevel2X 3 12 3 3 2" xfId="41999"/>
    <cellStyle name="SAPBEXHLevel2X 3 12 3 4" xfId="26414"/>
    <cellStyle name="SAPBEXHLevel2X 3 12 3 4 2" xfId="52828"/>
    <cellStyle name="SAPBEXHLevel2X 3 12 3 5" xfId="31472"/>
    <cellStyle name="SAPBEXHLevel2X 3 12 4" xfId="5382"/>
    <cellStyle name="SAPBEXHLevel2X 3 12 4 2" xfId="16155"/>
    <cellStyle name="SAPBEXHLevel2X 3 12 4 2 2" xfId="42574"/>
    <cellStyle name="SAPBEXHLevel2X 3 12 4 3" xfId="27168"/>
    <cellStyle name="SAPBEXHLevel2X 3 12 4 3 2" xfId="53582"/>
    <cellStyle name="SAPBEXHLevel2X 3 12 4 4" xfId="32052"/>
    <cellStyle name="SAPBEXHLevel2X 3 12 5" xfId="5989"/>
    <cellStyle name="SAPBEXHLevel2X 3 12 5 2" xfId="16741"/>
    <cellStyle name="SAPBEXHLevel2X 3 12 5 2 2" xfId="43159"/>
    <cellStyle name="SAPBEXHLevel2X 3 12 5 3" xfId="22129"/>
    <cellStyle name="SAPBEXHLevel2X 3 12 5 3 2" xfId="48543"/>
    <cellStyle name="SAPBEXHLevel2X 3 12 5 4" xfId="32659"/>
    <cellStyle name="SAPBEXHLevel2X 3 12 6" xfId="6589"/>
    <cellStyle name="SAPBEXHLevel2X 3 12 6 2" xfId="17314"/>
    <cellStyle name="SAPBEXHLevel2X 3 12 6 2 2" xfId="43732"/>
    <cellStyle name="SAPBEXHLevel2X 3 12 6 3" xfId="25759"/>
    <cellStyle name="SAPBEXHLevel2X 3 12 6 3 2" xfId="52173"/>
    <cellStyle name="SAPBEXHLevel2X 3 12 6 4" xfId="33259"/>
    <cellStyle name="SAPBEXHLevel2X 3 12 7" xfId="7161"/>
    <cellStyle name="SAPBEXHLevel2X 3 12 7 2" xfId="25370"/>
    <cellStyle name="SAPBEXHLevel2X 3 12 7 2 2" xfId="51784"/>
    <cellStyle name="SAPBEXHLevel2X 3 12 7 3" xfId="33831"/>
    <cellStyle name="SAPBEXHLevel2X 3 12 8" xfId="7720"/>
    <cellStyle name="SAPBEXHLevel2X 3 12 8 2" xfId="18387"/>
    <cellStyle name="SAPBEXHLevel2X 3 12 8 2 2" xfId="44803"/>
    <cellStyle name="SAPBEXHLevel2X 3 12 8 3" xfId="24008"/>
    <cellStyle name="SAPBEXHLevel2X 3 12 8 3 2" xfId="50422"/>
    <cellStyle name="SAPBEXHLevel2X 3 12 8 4" xfId="34390"/>
    <cellStyle name="SAPBEXHLevel2X 3 12 9" xfId="7872"/>
    <cellStyle name="SAPBEXHLevel2X 3 12 9 2" xfId="18539"/>
    <cellStyle name="SAPBEXHLevel2X 3 12 9 2 2" xfId="44954"/>
    <cellStyle name="SAPBEXHLevel2X 3 12 9 3" xfId="22161"/>
    <cellStyle name="SAPBEXHLevel2X 3 12 9 3 2" xfId="48575"/>
    <cellStyle name="SAPBEXHLevel2X 3 12 9 4" xfId="34542"/>
    <cellStyle name="SAPBEXHLevel2X 3 13" xfId="1848"/>
    <cellStyle name="SAPBEXHLevel2X 3 13 10" xfId="9540"/>
    <cellStyle name="SAPBEXHLevel2X 3 13 10 2" xfId="20200"/>
    <cellStyle name="SAPBEXHLevel2X 3 13 10 2 2" xfId="46614"/>
    <cellStyle name="SAPBEXHLevel2X 3 13 10 3" xfId="27846"/>
    <cellStyle name="SAPBEXHLevel2X 3 13 10 3 2" xfId="54260"/>
    <cellStyle name="SAPBEXHLevel2X 3 13 10 4" xfId="36036"/>
    <cellStyle name="SAPBEXHLevel2X 3 13 11" xfId="11732"/>
    <cellStyle name="SAPBEXHLevel2X 3 13 11 2" xfId="38153"/>
    <cellStyle name="SAPBEXHLevel2X 3 13 12" xfId="22292"/>
    <cellStyle name="SAPBEXHLevel2X 3 13 12 2" xfId="48706"/>
    <cellStyle name="SAPBEXHLevel2X 3 13 2" xfId="3825"/>
    <cellStyle name="SAPBEXHLevel2X 3 13 2 2" xfId="10678"/>
    <cellStyle name="SAPBEXHLevel2X 3 13 2 2 2" xfId="21323"/>
    <cellStyle name="SAPBEXHLevel2X 3 13 2 2 2 2" xfId="47737"/>
    <cellStyle name="SAPBEXHLevel2X 3 13 2 2 3" xfId="28421"/>
    <cellStyle name="SAPBEXHLevel2X 3 13 2 2 3 2" xfId="54835"/>
    <cellStyle name="SAPBEXHLevel2X 3 13 2 2 4" xfId="37102"/>
    <cellStyle name="SAPBEXHLevel2X 3 13 2 3" xfId="14608"/>
    <cellStyle name="SAPBEXHLevel2X 3 13 2 3 2" xfId="41028"/>
    <cellStyle name="SAPBEXHLevel2X 3 13 2 4" xfId="25561"/>
    <cellStyle name="SAPBEXHLevel2X 3 13 2 4 2" xfId="51975"/>
    <cellStyle name="SAPBEXHLevel2X 3 13 2 5" xfId="30495"/>
    <cellStyle name="SAPBEXHLevel2X 3 13 3" xfId="4552"/>
    <cellStyle name="SAPBEXHLevel2X 3 13 3 2" xfId="15330"/>
    <cellStyle name="SAPBEXHLevel2X 3 13 3 2 2" xfId="41750"/>
    <cellStyle name="SAPBEXHLevel2X 3 13 3 3" xfId="25590"/>
    <cellStyle name="SAPBEXHLevel2X 3 13 3 3 2" xfId="52004"/>
    <cellStyle name="SAPBEXHLevel2X 3 13 3 4" xfId="31222"/>
    <cellStyle name="SAPBEXHLevel2X 3 13 4" xfId="3198"/>
    <cellStyle name="SAPBEXHLevel2X 3 13 4 2" xfId="13988"/>
    <cellStyle name="SAPBEXHLevel2X 3 13 4 2 2" xfId="40408"/>
    <cellStyle name="SAPBEXHLevel2X 3 13 4 3" xfId="23172"/>
    <cellStyle name="SAPBEXHLevel2X 3 13 4 3 2" xfId="49586"/>
    <cellStyle name="SAPBEXHLevel2X 3 13 4 4" xfId="29868"/>
    <cellStyle name="SAPBEXHLevel2X 3 13 5" xfId="3986"/>
    <cellStyle name="SAPBEXHLevel2X 3 13 5 2" xfId="14769"/>
    <cellStyle name="SAPBEXHLevel2X 3 13 5 2 2" xfId="41189"/>
    <cellStyle name="SAPBEXHLevel2X 3 13 5 3" xfId="23117"/>
    <cellStyle name="SAPBEXHLevel2X 3 13 5 3 2" xfId="49531"/>
    <cellStyle name="SAPBEXHLevel2X 3 13 5 4" xfId="30656"/>
    <cellStyle name="SAPBEXHLevel2X 3 13 6" xfId="6032"/>
    <cellStyle name="SAPBEXHLevel2X 3 13 6 2" xfId="16783"/>
    <cellStyle name="SAPBEXHLevel2X 3 13 6 2 2" xfId="43201"/>
    <cellStyle name="SAPBEXHLevel2X 3 13 6 3" xfId="25474"/>
    <cellStyle name="SAPBEXHLevel2X 3 13 6 3 2" xfId="51888"/>
    <cellStyle name="SAPBEXHLevel2X 3 13 6 4" xfId="32702"/>
    <cellStyle name="SAPBEXHLevel2X 3 13 7" xfId="6964"/>
    <cellStyle name="SAPBEXHLevel2X 3 13 7 2" xfId="25735"/>
    <cellStyle name="SAPBEXHLevel2X 3 13 7 2 2" xfId="52149"/>
    <cellStyle name="SAPBEXHLevel2X 3 13 7 3" xfId="33634"/>
    <cellStyle name="SAPBEXHLevel2X 3 13 8" xfId="7511"/>
    <cellStyle name="SAPBEXHLevel2X 3 13 8 2" xfId="18178"/>
    <cellStyle name="SAPBEXHLevel2X 3 13 8 2 2" xfId="44594"/>
    <cellStyle name="SAPBEXHLevel2X 3 13 8 3" xfId="26373"/>
    <cellStyle name="SAPBEXHLevel2X 3 13 8 3 2" xfId="52787"/>
    <cellStyle name="SAPBEXHLevel2X 3 13 8 4" xfId="34181"/>
    <cellStyle name="SAPBEXHLevel2X 3 13 9" xfId="7447"/>
    <cellStyle name="SAPBEXHLevel2X 3 13 9 2" xfId="18114"/>
    <cellStyle name="SAPBEXHLevel2X 3 13 9 2 2" xfId="44530"/>
    <cellStyle name="SAPBEXHLevel2X 3 13 9 3" xfId="27113"/>
    <cellStyle name="SAPBEXHLevel2X 3 13 9 3 2" xfId="53527"/>
    <cellStyle name="SAPBEXHLevel2X 3 13 9 4" xfId="34117"/>
    <cellStyle name="SAPBEXHLevel2X 3 14" xfId="2508"/>
    <cellStyle name="SAPBEXHLevel2X 3 14 10" xfId="25617"/>
    <cellStyle name="SAPBEXHLevel2X 3 14 10 2" xfId="52031"/>
    <cellStyle name="SAPBEXHLevel2X 3 14 2" xfId="4403"/>
    <cellStyle name="SAPBEXHLevel2X 3 14 2 2" xfId="15181"/>
    <cellStyle name="SAPBEXHLevel2X 3 14 2 2 2" xfId="41601"/>
    <cellStyle name="SAPBEXHLevel2X 3 14 2 3" xfId="25695"/>
    <cellStyle name="SAPBEXHLevel2X 3 14 2 3 2" xfId="52109"/>
    <cellStyle name="SAPBEXHLevel2X 3 14 2 4" xfId="31073"/>
    <cellStyle name="SAPBEXHLevel2X 3 14 3" xfId="5136"/>
    <cellStyle name="SAPBEXHLevel2X 3 14 3 2" xfId="15913"/>
    <cellStyle name="SAPBEXHLevel2X 3 14 3 2 2" xfId="42332"/>
    <cellStyle name="SAPBEXHLevel2X 3 14 3 3" xfId="26658"/>
    <cellStyle name="SAPBEXHLevel2X 3 14 3 3 2" xfId="53072"/>
    <cellStyle name="SAPBEXHLevel2X 3 14 3 4" xfId="31806"/>
    <cellStyle name="SAPBEXHLevel2X 3 14 4" xfId="6318"/>
    <cellStyle name="SAPBEXHLevel2X 3 14 4 2" xfId="17057"/>
    <cellStyle name="SAPBEXHLevel2X 3 14 4 2 2" xfId="43475"/>
    <cellStyle name="SAPBEXHLevel2X 3 14 4 3" xfId="25776"/>
    <cellStyle name="SAPBEXHLevel2X 3 14 4 3 2" xfId="52190"/>
    <cellStyle name="SAPBEXHLevel2X 3 14 4 4" xfId="32988"/>
    <cellStyle name="SAPBEXHLevel2X 3 14 5" xfId="6894"/>
    <cellStyle name="SAPBEXHLevel2X 3 14 5 2" xfId="17599"/>
    <cellStyle name="SAPBEXHLevel2X 3 14 5 2 2" xfId="44016"/>
    <cellStyle name="SAPBEXHLevel2X 3 14 5 3" xfId="22966"/>
    <cellStyle name="SAPBEXHLevel2X 3 14 5 3 2" xfId="49380"/>
    <cellStyle name="SAPBEXHLevel2X 3 14 5 4" xfId="33564"/>
    <cellStyle name="SAPBEXHLevel2X 3 14 6" xfId="7418"/>
    <cellStyle name="SAPBEXHLevel2X 3 14 6 2" xfId="18085"/>
    <cellStyle name="SAPBEXHLevel2X 3 14 6 2 2" xfId="44501"/>
    <cellStyle name="SAPBEXHLevel2X 3 14 6 3" xfId="28041"/>
    <cellStyle name="SAPBEXHLevel2X 3 14 6 3 2" xfId="54455"/>
    <cellStyle name="SAPBEXHLevel2X 3 14 6 4" xfId="34088"/>
    <cellStyle name="SAPBEXHLevel2X 3 14 7" xfId="8041"/>
    <cellStyle name="SAPBEXHLevel2X 3 14 7 2" xfId="18708"/>
    <cellStyle name="SAPBEXHLevel2X 3 14 7 2 2" xfId="45122"/>
    <cellStyle name="SAPBEXHLevel2X 3 14 7 3" xfId="11451"/>
    <cellStyle name="SAPBEXHLevel2X 3 14 7 3 2" xfId="37872"/>
    <cellStyle name="SAPBEXHLevel2X 3 14 7 4" xfId="34645"/>
    <cellStyle name="SAPBEXHLevel2X 3 14 8" xfId="13304"/>
    <cellStyle name="SAPBEXHLevel2X 3 14 8 2" xfId="39724"/>
    <cellStyle name="SAPBEXHLevel2X 3 14 9" xfId="11222"/>
    <cellStyle name="SAPBEXHLevel2X 3 14 9 2" xfId="37643"/>
    <cellStyle name="SAPBEXHLevel2X 3 15" xfId="3260"/>
    <cellStyle name="SAPBEXHLevel2X 3 15 2" xfId="14050"/>
    <cellStyle name="SAPBEXHLevel2X 3 15 2 2" xfId="40470"/>
    <cellStyle name="SAPBEXHLevel2X 3 15 3" xfId="26862"/>
    <cellStyle name="SAPBEXHLevel2X 3 15 3 2" xfId="53276"/>
    <cellStyle name="SAPBEXHLevel2X 3 15 4" xfId="29930"/>
    <cellStyle name="SAPBEXHLevel2X 3 16" xfId="2855"/>
    <cellStyle name="SAPBEXHLevel2X 3 16 2" xfId="13647"/>
    <cellStyle name="SAPBEXHLevel2X 3 16 2 2" xfId="40067"/>
    <cellStyle name="SAPBEXHLevel2X 3 16 3" xfId="24330"/>
    <cellStyle name="SAPBEXHLevel2X 3 16 3 2" xfId="50744"/>
    <cellStyle name="SAPBEXHLevel2X 3 16 4" xfId="29525"/>
    <cellStyle name="SAPBEXHLevel2X 3 17" xfId="3729"/>
    <cellStyle name="SAPBEXHLevel2X 3 17 2" xfId="14512"/>
    <cellStyle name="SAPBEXHLevel2X 3 17 2 2" xfId="40932"/>
    <cellStyle name="SAPBEXHLevel2X 3 17 3" xfId="23334"/>
    <cellStyle name="SAPBEXHLevel2X 3 17 3 2" xfId="49748"/>
    <cellStyle name="SAPBEXHLevel2X 3 17 4" xfId="30399"/>
    <cellStyle name="SAPBEXHLevel2X 3 18" xfId="3316"/>
    <cellStyle name="SAPBEXHLevel2X 3 18 2" xfId="26984"/>
    <cellStyle name="SAPBEXHLevel2X 3 18 2 2" xfId="53398"/>
    <cellStyle name="SAPBEXHLevel2X 3 18 3" xfId="29986"/>
    <cellStyle name="SAPBEXHLevel2X 3 19" xfId="13940"/>
    <cellStyle name="SAPBEXHLevel2X 3 19 2" xfId="40360"/>
    <cellStyle name="SAPBEXHLevel2X 3 2" xfId="1240"/>
    <cellStyle name="SAPBEXHLevel2X 3 2 10" xfId="5101"/>
    <cellStyle name="SAPBEXHLevel2X 3 2 10 2" xfId="15878"/>
    <cellStyle name="SAPBEXHLevel2X 3 2 10 2 2" xfId="42297"/>
    <cellStyle name="SAPBEXHLevel2X 3 2 10 3" xfId="23840"/>
    <cellStyle name="SAPBEXHLevel2X 3 2 10 3 2" xfId="50254"/>
    <cellStyle name="SAPBEXHLevel2X 3 2 10 4" xfId="31771"/>
    <cellStyle name="SAPBEXHLevel2X 3 2 11" xfId="6509"/>
    <cellStyle name="SAPBEXHLevel2X 3 2 11 2" xfId="24453"/>
    <cellStyle name="SAPBEXHLevel2X 3 2 11 2 2" xfId="50867"/>
    <cellStyle name="SAPBEXHLevel2X 3 2 11 3" xfId="33179"/>
    <cellStyle name="SAPBEXHLevel2X 3 2 12" xfId="12399"/>
    <cellStyle name="SAPBEXHLevel2X 3 2 12 2" xfId="38820"/>
    <cellStyle name="SAPBEXHLevel2X 3 2 13" xfId="24215"/>
    <cellStyle name="SAPBEXHLevel2X 3 2 13 2" xfId="50629"/>
    <cellStyle name="SAPBEXHLevel2X 3 2 2" xfId="1552"/>
    <cellStyle name="SAPBEXHLevel2X 3 2 2 10" xfId="8444"/>
    <cellStyle name="SAPBEXHLevel2X 3 2 2 10 2" xfId="19104"/>
    <cellStyle name="SAPBEXHLevel2X 3 2 2 10 2 2" xfId="45518"/>
    <cellStyle name="SAPBEXHLevel2X 3 2 2 10 3" xfId="17552"/>
    <cellStyle name="SAPBEXHLevel2X 3 2 2 10 3 2" xfId="43969"/>
    <cellStyle name="SAPBEXHLevel2X 3 2 2 10 4" xfId="34940"/>
    <cellStyle name="SAPBEXHLevel2X 3 2 2 11" xfId="11991"/>
    <cellStyle name="SAPBEXHLevel2X 3 2 2 11 2" xfId="38412"/>
    <cellStyle name="SAPBEXHLevel2X 3 2 2 12" xfId="26223"/>
    <cellStyle name="SAPBEXHLevel2X 3 2 2 12 2" xfId="52637"/>
    <cellStyle name="SAPBEXHLevel2X 3 2 2 2" xfId="3546"/>
    <cellStyle name="SAPBEXHLevel2X 3 2 2 2 2" xfId="8978"/>
    <cellStyle name="SAPBEXHLevel2X 3 2 2 2 2 2" xfId="19638"/>
    <cellStyle name="SAPBEXHLevel2X 3 2 2 2 2 2 2" xfId="46052"/>
    <cellStyle name="SAPBEXHLevel2X 3 2 2 2 2 3" xfId="18762"/>
    <cellStyle name="SAPBEXHLevel2X 3 2 2 2 2 3 2" xfId="45176"/>
    <cellStyle name="SAPBEXHLevel2X 3 2 2 2 2 4" xfId="35474"/>
    <cellStyle name="SAPBEXHLevel2X 3 2 2 2 3" xfId="10371"/>
    <cellStyle name="SAPBEXHLevel2X 3 2 2 2 3 2" xfId="21031"/>
    <cellStyle name="SAPBEXHLevel2X 3 2 2 2 3 2 2" xfId="47445"/>
    <cellStyle name="SAPBEXHLevel2X 3 2 2 2 3 3" xfId="28296"/>
    <cellStyle name="SAPBEXHLevel2X 3 2 2 2 3 3 2" xfId="54710"/>
    <cellStyle name="SAPBEXHLevel2X 3 2 2 2 3 4" xfId="36867"/>
    <cellStyle name="SAPBEXHLevel2X 3 2 2 2 4" xfId="8757"/>
    <cellStyle name="SAPBEXHLevel2X 3 2 2 2 4 2" xfId="19417"/>
    <cellStyle name="SAPBEXHLevel2X 3 2 2 2 4 2 2" xfId="45831"/>
    <cellStyle name="SAPBEXHLevel2X 3 2 2 2 4 3" xfId="22286"/>
    <cellStyle name="SAPBEXHLevel2X 3 2 2 2 4 3 2" xfId="48700"/>
    <cellStyle name="SAPBEXHLevel2X 3 2 2 2 4 4" xfId="35253"/>
    <cellStyle name="SAPBEXHLevel2X 3 2 2 2 5" xfId="14331"/>
    <cellStyle name="SAPBEXHLevel2X 3 2 2 2 5 2" xfId="40751"/>
    <cellStyle name="SAPBEXHLevel2X 3 2 2 2 6" xfId="24352"/>
    <cellStyle name="SAPBEXHLevel2X 3 2 2 2 6 2" xfId="50766"/>
    <cellStyle name="SAPBEXHLevel2X 3 2 2 2 7" xfId="30216"/>
    <cellStyle name="SAPBEXHLevel2X 3 2 2 3" xfId="2766"/>
    <cellStyle name="SAPBEXHLevel2X 3 2 2 3 2" xfId="9336"/>
    <cellStyle name="SAPBEXHLevel2X 3 2 2 3 2 2" xfId="19996"/>
    <cellStyle name="SAPBEXHLevel2X 3 2 2 3 2 2 2" xfId="46410"/>
    <cellStyle name="SAPBEXHLevel2X 3 2 2 3 2 3" xfId="26774"/>
    <cellStyle name="SAPBEXHLevel2X 3 2 2 3 2 3 2" xfId="53188"/>
    <cellStyle name="SAPBEXHLevel2X 3 2 2 3 2 4" xfId="35832"/>
    <cellStyle name="SAPBEXHLevel2X 3 2 2 3 3" xfId="13558"/>
    <cellStyle name="SAPBEXHLevel2X 3 2 2 3 3 2" xfId="39978"/>
    <cellStyle name="SAPBEXHLevel2X 3 2 2 3 4" xfId="24936"/>
    <cellStyle name="SAPBEXHLevel2X 3 2 2 3 4 2" xfId="51350"/>
    <cellStyle name="SAPBEXHLevel2X 3 2 2 3 5" xfId="29436"/>
    <cellStyle name="SAPBEXHLevel2X 3 2 2 4" xfId="5046"/>
    <cellStyle name="SAPBEXHLevel2X 3 2 2 4 2" xfId="10163"/>
    <cellStyle name="SAPBEXHLevel2X 3 2 2 4 2 2" xfId="20823"/>
    <cellStyle name="SAPBEXHLevel2X 3 2 2 4 2 2 2" xfId="47237"/>
    <cellStyle name="SAPBEXHLevel2X 3 2 2 4 2 3" xfId="27770"/>
    <cellStyle name="SAPBEXHLevel2X 3 2 2 4 2 3 2" xfId="54184"/>
    <cellStyle name="SAPBEXHLevel2X 3 2 2 4 2 4" xfId="36659"/>
    <cellStyle name="SAPBEXHLevel2X 3 2 2 4 3" xfId="15823"/>
    <cellStyle name="SAPBEXHLevel2X 3 2 2 4 3 2" xfId="42242"/>
    <cellStyle name="SAPBEXHLevel2X 3 2 2 4 4" xfId="23825"/>
    <cellStyle name="SAPBEXHLevel2X 3 2 2 4 4 2" xfId="50239"/>
    <cellStyle name="SAPBEXHLevel2X 3 2 2 4 5" xfId="31716"/>
    <cellStyle name="SAPBEXHLevel2X 3 2 2 5" xfId="5078"/>
    <cellStyle name="SAPBEXHLevel2X 3 2 2 5 2" xfId="15855"/>
    <cellStyle name="SAPBEXHLevel2X 3 2 2 5 2 2" xfId="42274"/>
    <cellStyle name="SAPBEXHLevel2X 3 2 2 5 3" xfId="24036"/>
    <cellStyle name="SAPBEXHLevel2X 3 2 2 5 3 2" xfId="50450"/>
    <cellStyle name="SAPBEXHLevel2X 3 2 2 5 4" xfId="31748"/>
    <cellStyle name="SAPBEXHLevel2X 3 2 2 6" xfId="5436"/>
    <cellStyle name="SAPBEXHLevel2X 3 2 2 6 2" xfId="16209"/>
    <cellStyle name="SAPBEXHLevel2X 3 2 2 6 2 2" xfId="42628"/>
    <cellStyle name="SAPBEXHLevel2X 3 2 2 6 3" xfId="26548"/>
    <cellStyle name="SAPBEXHLevel2X 3 2 2 6 3 2" xfId="52962"/>
    <cellStyle name="SAPBEXHLevel2X 3 2 2 6 4" xfId="32106"/>
    <cellStyle name="SAPBEXHLevel2X 3 2 2 7" xfId="6659"/>
    <cellStyle name="SAPBEXHLevel2X 3 2 2 7 2" xfId="22402"/>
    <cellStyle name="SAPBEXHLevel2X 3 2 2 7 2 2" xfId="48816"/>
    <cellStyle name="SAPBEXHLevel2X 3 2 2 7 3" xfId="33329"/>
    <cellStyle name="SAPBEXHLevel2X 3 2 2 8" xfId="5933"/>
    <cellStyle name="SAPBEXHLevel2X 3 2 2 8 2" xfId="16685"/>
    <cellStyle name="SAPBEXHLevel2X 3 2 2 8 2 2" xfId="43103"/>
    <cellStyle name="SAPBEXHLevel2X 3 2 2 8 3" xfId="24914"/>
    <cellStyle name="SAPBEXHLevel2X 3 2 2 8 3 2" xfId="51328"/>
    <cellStyle name="SAPBEXHLevel2X 3 2 2 8 4" xfId="32603"/>
    <cellStyle name="SAPBEXHLevel2X 3 2 2 9" xfId="3156"/>
    <cellStyle name="SAPBEXHLevel2X 3 2 2 9 2" xfId="13946"/>
    <cellStyle name="SAPBEXHLevel2X 3 2 2 9 2 2" xfId="40366"/>
    <cellStyle name="SAPBEXHLevel2X 3 2 2 9 3" xfId="22873"/>
    <cellStyle name="SAPBEXHLevel2X 3 2 2 9 3 2" xfId="49287"/>
    <cellStyle name="SAPBEXHLevel2X 3 2 2 9 4" xfId="29826"/>
    <cellStyle name="SAPBEXHLevel2X 3 2 3" xfId="1665"/>
    <cellStyle name="SAPBEXHLevel2X 3 2 3 10" xfId="8308"/>
    <cellStyle name="SAPBEXHLevel2X 3 2 3 10 2" xfId="18968"/>
    <cellStyle name="SAPBEXHLevel2X 3 2 3 10 2 2" xfId="45382"/>
    <cellStyle name="SAPBEXHLevel2X 3 2 3 10 3" xfId="12710"/>
    <cellStyle name="SAPBEXHLevel2X 3 2 3 10 3 2" xfId="39131"/>
    <cellStyle name="SAPBEXHLevel2X 3 2 3 10 4" xfId="34804"/>
    <cellStyle name="SAPBEXHLevel2X 3 2 3 11" xfId="11902"/>
    <cellStyle name="SAPBEXHLevel2X 3 2 3 11 2" xfId="38323"/>
    <cellStyle name="SAPBEXHLevel2X 3 2 3 12" xfId="27241"/>
    <cellStyle name="SAPBEXHLevel2X 3 2 3 12 2" xfId="53655"/>
    <cellStyle name="SAPBEXHLevel2X 3 2 3 2" xfId="3658"/>
    <cellStyle name="SAPBEXHLevel2X 3 2 3 2 2" xfId="9114"/>
    <cellStyle name="SAPBEXHLevel2X 3 2 3 2 2 2" xfId="19774"/>
    <cellStyle name="SAPBEXHLevel2X 3 2 3 2 2 2 2" xfId="46188"/>
    <cellStyle name="SAPBEXHLevel2X 3 2 3 2 2 3" xfId="21197"/>
    <cellStyle name="SAPBEXHLevel2X 3 2 3 2 2 3 2" xfId="47611"/>
    <cellStyle name="SAPBEXHLevel2X 3 2 3 2 2 4" xfId="35610"/>
    <cellStyle name="SAPBEXHLevel2X 3 2 3 2 3" xfId="9729"/>
    <cellStyle name="SAPBEXHLevel2X 3 2 3 2 3 2" xfId="20389"/>
    <cellStyle name="SAPBEXHLevel2X 3 2 3 2 3 2 2" xfId="46803"/>
    <cellStyle name="SAPBEXHLevel2X 3 2 3 2 3 3" xfId="17546"/>
    <cellStyle name="SAPBEXHLevel2X 3 2 3 2 3 3 2" xfId="43963"/>
    <cellStyle name="SAPBEXHLevel2X 3 2 3 2 3 4" xfId="36225"/>
    <cellStyle name="SAPBEXHLevel2X 3 2 3 2 4" xfId="8609"/>
    <cellStyle name="SAPBEXHLevel2X 3 2 3 2 4 2" xfId="19269"/>
    <cellStyle name="SAPBEXHLevel2X 3 2 3 2 4 2 2" xfId="45683"/>
    <cellStyle name="SAPBEXHLevel2X 3 2 3 2 4 3" xfId="12201"/>
    <cellStyle name="SAPBEXHLevel2X 3 2 3 2 4 3 2" xfId="38622"/>
    <cellStyle name="SAPBEXHLevel2X 3 2 3 2 4 4" xfId="35105"/>
    <cellStyle name="SAPBEXHLevel2X 3 2 3 2 5" xfId="14443"/>
    <cellStyle name="SAPBEXHLevel2X 3 2 3 2 5 2" xfId="40863"/>
    <cellStyle name="SAPBEXHLevel2X 3 2 3 2 6" xfId="12272"/>
    <cellStyle name="SAPBEXHLevel2X 3 2 3 2 6 2" xfId="38693"/>
    <cellStyle name="SAPBEXHLevel2X 3 2 3 2 7" xfId="30328"/>
    <cellStyle name="SAPBEXHLevel2X 3 2 3 3" xfId="2677"/>
    <cellStyle name="SAPBEXHLevel2X 3 2 3 3 2" xfId="9483"/>
    <cellStyle name="SAPBEXHLevel2X 3 2 3 3 2 2" xfId="20143"/>
    <cellStyle name="SAPBEXHLevel2X 3 2 3 3 2 2 2" xfId="46557"/>
    <cellStyle name="SAPBEXHLevel2X 3 2 3 3 2 3" xfId="12579"/>
    <cellStyle name="SAPBEXHLevel2X 3 2 3 3 2 3 2" xfId="39000"/>
    <cellStyle name="SAPBEXHLevel2X 3 2 3 3 2 4" xfId="35979"/>
    <cellStyle name="SAPBEXHLevel2X 3 2 3 3 3" xfId="13469"/>
    <cellStyle name="SAPBEXHLevel2X 3 2 3 3 3 2" xfId="39889"/>
    <cellStyle name="SAPBEXHLevel2X 3 2 3 3 4" xfId="22100"/>
    <cellStyle name="SAPBEXHLevel2X 3 2 3 3 4 2" xfId="48514"/>
    <cellStyle name="SAPBEXHLevel2X 3 2 3 3 5" xfId="29347"/>
    <cellStyle name="SAPBEXHLevel2X 3 2 3 4" xfId="3094"/>
    <cellStyle name="SAPBEXHLevel2X 3 2 3 4 2" xfId="9705"/>
    <cellStyle name="SAPBEXHLevel2X 3 2 3 4 2 2" xfId="20365"/>
    <cellStyle name="SAPBEXHLevel2X 3 2 3 4 2 2 2" xfId="46779"/>
    <cellStyle name="SAPBEXHLevel2X 3 2 3 4 2 3" xfId="21164"/>
    <cellStyle name="SAPBEXHLevel2X 3 2 3 4 2 3 2" xfId="47578"/>
    <cellStyle name="SAPBEXHLevel2X 3 2 3 4 2 4" xfId="36201"/>
    <cellStyle name="SAPBEXHLevel2X 3 2 3 4 3" xfId="13886"/>
    <cellStyle name="SAPBEXHLevel2X 3 2 3 4 3 2" xfId="40306"/>
    <cellStyle name="SAPBEXHLevel2X 3 2 3 4 4" xfId="27004"/>
    <cellStyle name="SAPBEXHLevel2X 3 2 3 4 4 2" xfId="53418"/>
    <cellStyle name="SAPBEXHLevel2X 3 2 3 4 5" xfId="29764"/>
    <cellStyle name="SAPBEXHLevel2X 3 2 3 5" xfId="3736"/>
    <cellStyle name="SAPBEXHLevel2X 3 2 3 5 2" xfId="14519"/>
    <cellStyle name="SAPBEXHLevel2X 3 2 3 5 2 2" xfId="40939"/>
    <cellStyle name="SAPBEXHLevel2X 3 2 3 5 3" xfId="26083"/>
    <cellStyle name="SAPBEXHLevel2X 3 2 3 5 3 2" xfId="52497"/>
    <cellStyle name="SAPBEXHLevel2X 3 2 3 5 4" xfId="30406"/>
    <cellStyle name="SAPBEXHLevel2X 3 2 3 6" xfId="5536"/>
    <cellStyle name="SAPBEXHLevel2X 3 2 3 6 2" xfId="16307"/>
    <cellStyle name="SAPBEXHLevel2X 3 2 3 6 2 2" xfId="42726"/>
    <cellStyle name="SAPBEXHLevel2X 3 2 3 6 3" xfId="22437"/>
    <cellStyle name="SAPBEXHLevel2X 3 2 3 6 3 2" xfId="48851"/>
    <cellStyle name="SAPBEXHLevel2X 3 2 3 6 4" xfId="32206"/>
    <cellStyle name="SAPBEXHLevel2X 3 2 3 7" xfId="5472"/>
    <cellStyle name="SAPBEXHLevel2X 3 2 3 7 2" xfId="24695"/>
    <cellStyle name="SAPBEXHLevel2X 3 2 3 7 2 2" xfId="51109"/>
    <cellStyle name="SAPBEXHLevel2X 3 2 3 7 3" xfId="32142"/>
    <cellStyle name="SAPBEXHLevel2X 3 2 3 8" xfId="5678"/>
    <cellStyle name="SAPBEXHLevel2X 3 2 3 8 2" xfId="16442"/>
    <cellStyle name="SAPBEXHLevel2X 3 2 3 8 2 2" xfId="42860"/>
    <cellStyle name="SAPBEXHLevel2X 3 2 3 8 3" xfId="26105"/>
    <cellStyle name="SAPBEXHLevel2X 3 2 3 8 3 2" xfId="52519"/>
    <cellStyle name="SAPBEXHLevel2X 3 2 3 8 4" xfId="32348"/>
    <cellStyle name="SAPBEXHLevel2X 3 2 3 9" xfId="3964"/>
    <cellStyle name="SAPBEXHLevel2X 3 2 3 9 2" xfId="14747"/>
    <cellStyle name="SAPBEXHLevel2X 3 2 3 9 2 2" xfId="41167"/>
    <cellStyle name="SAPBEXHLevel2X 3 2 3 9 3" xfId="24845"/>
    <cellStyle name="SAPBEXHLevel2X 3 2 3 9 3 2" xfId="51259"/>
    <cellStyle name="SAPBEXHLevel2X 3 2 3 9 4" xfId="30634"/>
    <cellStyle name="SAPBEXHLevel2X 3 2 4" xfId="1924"/>
    <cellStyle name="SAPBEXHLevel2X 3 2 4 10" xfId="8571"/>
    <cellStyle name="SAPBEXHLevel2X 3 2 4 10 2" xfId="19231"/>
    <cellStyle name="SAPBEXHLevel2X 3 2 4 10 2 2" xfId="45645"/>
    <cellStyle name="SAPBEXHLevel2X 3 2 4 10 3" xfId="12735"/>
    <cellStyle name="SAPBEXHLevel2X 3 2 4 10 3 2" xfId="39156"/>
    <cellStyle name="SAPBEXHLevel2X 3 2 4 10 4" xfId="35067"/>
    <cellStyle name="SAPBEXHLevel2X 3 2 4 11" xfId="11656"/>
    <cellStyle name="SAPBEXHLevel2X 3 2 4 11 2" xfId="38077"/>
    <cellStyle name="SAPBEXHLevel2X 3 2 4 12" xfId="25620"/>
    <cellStyle name="SAPBEXHLevel2X 3 2 4 12 2" xfId="52034"/>
    <cellStyle name="SAPBEXHLevel2X 3 2 4 2" xfId="3901"/>
    <cellStyle name="SAPBEXHLevel2X 3 2 4 2 2" xfId="9165"/>
    <cellStyle name="SAPBEXHLevel2X 3 2 4 2 2 2" xfId="19825"/>
    <cellStyle name="SAPBEXHLevel2X 3 2 4 2 2 2 2" xfId="46239"/>
    <cellStyle name="SAPBEXHLevel2X 3 2 4 2 2 3" xfId="17668"/>
    <cellStyle name="SAPBEXHLevel2X 3 2 4 2 2 3 2" xfId="44085"/>
    <cellStyle name="SAPBEXHLevel2X 3 2 4 2 2 4" xfId="35661"/>
    <cellStyle name="SAPBEXHLevel2X 3 2 4 2 3" xfId="14684"/>
    <cellStyle name="SAPBEXHLevel2X 3 2 4 2 3 2" xfId="41104"/>
    <cellStyle name="SAPBEXHLevel2X 3 2 4 2 4" xfId="21836"/>
    <cellStyle name="SAPBEXHLevel2X 3 2 4 2 4 2" xfId="48250"/>
    <cellStyle name="SAPBEXHLevel2X 3 2 4 2 5" xfId="30571"/>
    <cellStyle name="SAPBEXHLevel2X 3 2 4 3" xfId="4628"/>
    <cellStyle name="SAPBEXHLevel2X 3 2 4 3 2" xfId="10062"/>
    <cellStyle name="SAPBEXHLevel2X 3 2 4 3 2 2" xfId="20722"/>
    <cellStyle name="SAPBEXHLevel2X 3 2 4 3 2 2 2" xfId="47136"/>
    <cellStyle name="SAPBEXHLevel2X 3 2 4 3 2 3" xfId="27810"/>
    <cellStyle name="SAPBEXHLevel2X 3 2 4 3 2 3 2" xfId="54224"/>
    <cellStyle name="SAPBEXHLevel2X 3 2 4 3 2 4" xfId="36558"/>
    <cellStyle name="SAPBEXHLevel2X 3 2 4 3 3" xfId="15406"/>
    <cellStyle name="SAPBEXHLevel2X 3 2 4 3 3 2" xfId="41826"/>
    <cellStyle name="SAPBEXHLevel2X 3 2 4 3 4" xfId="22851"/>
    <cellStyle name="SAPBEXHLevel2X 3 2 4 3 4 2" xfId="49265"/>
    <cellStyle name="SAPBEXHLevel2X 3 2 4 3 5" xfId="31298"/>
    <cellStyle name="SAPBEXHLevel2X 3 2 4 4" xfId="5206"/>
    <cellStyle name="SAPBEXHLevel2X 3 2 4 4 2" xfId="15981"/>
    <cellStyle name="SAPBEXHLevel2X 3 2 4 4 2 2" xfId="42400"/>
    <cellStyle name="SAPBEXHLevel2X 3 2 4 4 3" xfId="27978"/>
    <cellStyle name="SAPBEXHLevel2X 3 2 4 4 3 2" xfId="54392"/>
    <cellStyle name="SAPBEXHLevel2X 3 2 4 4 4" xfId="31876"/>
    <cellStyle name="SAPBEXHLevel2X 3 2 4 5" xfId="5822"/>
    <cellStyle name="SAPBEXHLevel2X 3 2 4 5 2" xfId="16581"/>
    <cellStyle name="SAPBEXHLevel2X 3 2 4 5 2 2" xfId="42999"/>
    <cellStyle name="SAPBEXHLevel2X 3 2 4 5 3" xfId="26347"/>
    <cellStyle name="SAPBEXHLevel2X 3 2 4 5 3 2" xfId="52761"/>
    <cellStyle name="SAPBEXHLevel2X 3 2 4 5 4" xfId="32492"/>
    <cellStyle name="SAPBEXHLevel2X 3 2 4 6" xfId="6425"/>
    <cellStyle name="SAPBEXHLevel2X 3 2 4 6 2" xfId="17161"/>
    <cellStyle name="SAPBEXHLevel2X 3 2 4 6 2 2" xfId="43579"/>
    <cellStyle name="SAPBEXHLevel2X 3 2 4 6 3" xfId="11298"/>
    <cellStyle name="SAPBEXHLevel2X 3 2 4 6 3 2" xfId="37719"/>
    <cellStyle name="SAPBEXHLevel2X 3 2 4 6 4" xfId="33095"/>
    <cellStyle name="SAPBEXHLevel2X 3 2 4 7" xfId="7040"/>
    <cellStyle name="SAPBEXHLevel2X 3 2 4 7 2" xfId="22820"/>
    <cellStyle name="SAPBEXHLevel2X 3 2 4 7 2 2" xfId="49234"/>
    <cellStyle name="SAPBEXHLevel2X 3 2 4 7 3" xfId="33710"/>
    <cellStyle name="SAPBEXHLevel2X 3 2 4 8" xfId="7587"/>
    <cellStyle name="SAPBEXHLevel2X 3 2 4 8 2" xfId="18254"/>
    <cellStyle name="SAPBEXHLevel2X 3 2 4 8 2 2" xfId="44670"/>
    <cellStyle name="SAPBEXHLevel2X 3 2 4 8 3" xfId="26372"/>
    <cellStyle name="SAPBEXHLevel2X 3 2 4 8 3 2" xfId="52786"/>
    <cellStyle name="SAPBEXHLevel2X 3 2 4 8 4" xfId="34257"/>
    <cellStyle name="SAPBEXHLevel2X 3 2 4 9" xfId="7288"/>
    <cellStyle name="SAPBEXHLevel2X 3 2 4 9 2" xfId="17955"/>
    <cellStyle name="SAPBEXHLevel2X 3 2 4 9 2 2" xfId="44372"/>
    <cellStyle name="SAPBEXHLevel2X 3 2 4 9 3" xfId="26134"/>
    <cellStyle name="SAPBEXHLevel2X 3 2 4 9 3 2" xfId="52548"/>
    <cellStyle name="SAPBEXHLevel2X 3 2 4 9 4" xfId="33958"/>
    <cellStyle name="SAPBEXHLevel2X 3 2 5" xfId="2110"/>
    <cellStyle name="SAPBEXHLevel2X 3 2 5 10" xfId="8897"/>
    <cellStyle name="SAPBEXHLevel2X 3 2 5 10 2" xfId="19557"/>
    <cellStyle name="SAPBEXHLevel2X 3 2 5 10 2 2" xfId="45971"/>
    <cellStyle name="SAPBEXHLevel2X 3 2 5 10 3" xfId="25871"/>
    <cellStyle name="SAPBEXHLevel2X 3 2 5 10 3 2" xfId="52285"/>
    <cellStyle name="SAPBEXHLevel2X 3 2 5 10 4" xfId="35393"/>
    <cellStyle name="SAPBEXHLevel2X 3 2 5 11" xfId="11490"/>
    <cellStyle name="SAPBEXHLevel2X 3 2 5 11 2" xfId="37911"/>
    <cellStyle name="SAPBEXHLevel2X 3 2 5 12" xfId="26072"/>
    <cellStyle name="SAPBEXHLevel2X 3 2 5 12 2" xfId="52486"/>
    <cellStyle name="SAPBEXHLevel2X 3 2 5 2" xfId="4075"/>
    <cellStyle name="SAPBEXHLevel2X 3 2 5 2 2" xfId="9894"/>
    <cellStyle name="SAPBEXHLevel2X 3 2 5 2 2 2" xfId="20554"/>
    <cellStyle name="SAPBEXHLevel2X 3 2 5 2 2 2 2" xfId="46968"/>
    <cellStyle name="SAPBEXHLevel2X 3 2 5 2 2 3" xfId="28143"/>
    <cellStyle name="SAPBEXHLevel2X 3 2 5 2 2 3 2" xfId="54557"/>
    <cellStyle name="SAPBEXHLevel2X 3 2 5 2 2 4" xfId="36390"/>
    <cellStyle name="SAPBEXHLevel2X 3 2 5 2 3" xfId="14857"/>
    <cellStyle name="SAPBEXHLevel2X 3 2 5 2 3 2" xfId="41277"/>
    <cellStyle name="SAPBEXHLevel2X 3 2 5 2 4" xfId="27235"/>
    <cellStyle name="SAPBEXHLevel2X 3 2 5 2 4 2" xfId="53649"/>
    <cellStyle name="SAPBEXHLevel2X 3 2 5 2 5" xfId="30745"/>
    <cellStyle name="SAPBEXHLevel2X 3 2 5 3" xfId="4803"/>
    <cellStyle name="SAPBEXHLevel2X 3 2 5 3 2" xfId="10355"/>
    <cellStyle name="SAPBEXHLevel2X 3 2 5 3 2 2" xfId="21015"/>
    <cellStyle name="SAPBEXHLevel2X 3 2 5 3 2 2 2" xfId="47429"/>
    <cellStyle name="SAPBEXHLevel2X 3 2 5 3 2 3" xfId="28280"/>
    <cellStyle name="SAPBEXHLevel2X 3 2 5 3 2 3 2" xfId="54694"/>
    <cellStyle name="SAPBEXHLevel2X 3 2 5 3 2 4" xfId="36851"/>
    <cellStyle name="SAPBEXHLevel2X 3 2 5 3 3" xfId="15580"/>
    <cellStyle name="SAPBEXHLevel2X 3 2 5 3 3 2" xfId="42000"/>
    <cellStyle name="SAPBEXHLevel2X 3 2 5 3 4" xfId="28132"/>
    <cellStyle name="SAPBEXHLevel2X 3 2 5 3 4 2" xfId="54546"/>
    <cellStyle name="SAPBEXHLevel2X 3 2 5 3 5" xfId="31473"/>
    <cellStyle name="SAPBEXHLevel2X 3 2 5 4" xfId="5383"/>
    <cellStyle name="SAPBEXHLevel2X 3 2 5 4 2" xfId="16156"/>
    <cellStyle name="SAPBEXHLevel2X 3 2 5 4 2 2" xfId="42575"/>
    <cellStyle name="SAPBEXHLevel2X 3 2 5 4 3" xfId="22945"/>
    <cellStyle name="SAPBEXHLevel2X 3 2 5 4 3 2" xfId="49359"/>
    <cellStyle name="SAPBEXHLevel2X 3 2 5 4 4" xfId="32053"/>
    <cellStyle name="SAPBEXHLevel2X 3 2 5 5" xfId="5990"/>
    <cellStyle name="SAPBEXHLevel2X 3 2 5 5 2" xfId="16742"/>
    <cellStyle name="SAPBEXHLevel2X 3 2 5 5 2 2" xfId="43160"/>
    <cellStyle name="SAPBEXHLevel2X 3 2 5 5 3" xfId="27114"/>
    <cellStyle name="SAPBEXHLevel2X 3 2 5 5 3 2" xfId="53528"/>
    <cellStyle name="SAPBEXHLevel2X 3 2 5 5 4" xfId="32660"/>
    <cellStyle name="SAPBEXHLevel2X 3 2 5 6" xfId="6590"/>
    <cellStyle name="SAPBEXHLevel2X 3 2 5 6 2" xfId="17315"/>
    <cellStyle name="SAPBEXHLevel2X 3 2 5 6 2 2" xfId="43733"/>
    <cellStyle name="SAPBEXHLevel2X 3 2 5 6 3" xfId="24880"/>
    <cellStyle name="SAPBEXHLevel2X 3 2 5 6 3 2" xfId="51294"/>
    <cellStyle name="SAPBEXHLevel2X 3 2 5 6 4" xfId="33260"/>
    <cellStyle name="SAPBEXHLevel2X 3 2 5 7" xfId="7162"/>
    <cellStyle name="SAPBEXHLevel2X 3 2 5 7 2" xfId="24998"/>
    <cellStyle name="SAPBEXHLevel2X 3 2 5 7 2 2" xfId="51412"/>
    <cellStyle name="SAPBEXHLevel2X 3 2 5 7 3" xfId="33832"/>
    <cellStyle name="SAPBEXHLevel2X 3 2 5 8" xfId="7721"/>
    <cellStyle name="SAPBEXHLevel2X 3 2 5 8 2" xfId="18388"/>
    <cellStyle name="SAPBEXHLevel2X 3 2 5 8 2 2" xfId="44804"/>
    <cellStyle name="SAPBEXHLevel2X 3 2 5 8 3" xfId="22808"/>
    <cellStyle name="SAPBEXHLevel2X 3 2 5 8 3 2" xfId="49222"/>
    <cellStyle name="SAPBEXHLevel2X 3 2 5 8 4" xfId="34391"/>
    <cellStyle name="SAPBEXHLevel2X 3 2 5 9" xfId="7873"/>
    <cellStyle name="SAPBEXHLevel2X 3 2 5 9 2" xfId="18540"/>
    <cellStyle name="SAPBEXHLevel2X 3 2 5 9 2 2" xfId="44955"/>
    <cellStyle name="SAPBEXHLevel2X 3 2 5 9 3" xfId="26929"/>
    <cellStyle name="SAPBEXHLevel2X 3 2 5 9 3 2" xfId="53343"/>
    <cellStyle name="SAPBEXHLevel2X 3 2 5 9 4" xfId="34543"/>
    <cellStyle name="SAPBEXHLevel2X 3 2 6" xfId="1849"/>
    <cellStyle name="SAPBEXHLevel2X 3 2 6 10" xfId="9539"/>
    <cellStyle name="SAPBEXHLevel2X 3 2 6 10 2" xfId="20199"/>
    <cellStyle name="SAPBEXHLevel2X 3 2 6 10 2 2" xfId="46613"/>
    <cellStyle name="SAPBEXHLevel2X 3 2 6 10 3" xfId="21182"/>
    <cellStyle name="SAPBEXHLevel2X 3 2 6 10 3 2" xfId="47596"/>
    <cellStyle name="SAPBEXHLevel2X 3 2 6 10 4" xfId="36035"/>
    <cellStyle name="SAPBEXHLevel2X 3 2 6 11" xfId="11731"/>
    <cellStyle name="SAPBEXHLevel2X 3 2 6 11 2" xfId="38152"/>
    <cellStyle name="SAPBEXHLevel2X 3 2 6 12" xfId="23262"/>
    <cellStyle name="SAPBEXHLevel2X 3 2 6 12 2" xfId="49676"/>
    <cellStyle name="SAPBEXHLevel2X 3 2 6 2" xfId="3826"/>
    <cellStyle name="SAPBEXHLevel2X 3 2 6 2 2" xfId="10677"/>
    <cellStyle name="SAPBEXHLevel2X 3 2 6 2 2 2" xfId="21322"/>
    <cellStyle name="SAPBEXHLevel2X 3 2 6 2 2 2 2" xfId="47736"/>
    <cellStyle name="SAPBEXHLevel2X 3 2 6 2 2 3" xfId="28420"/>
    <cellStyle name="SAPBEXHLevel2X 3 2 6 2 2 3 2" xfId="54834"/>
    <cellStyle name="SAPBEXHLevel2X 3 2 6 2 2 4" xfId="37101"/>
    <cellStyle name="SAPBEXHLevel2X 3 2 6 2 3" xfId="14609"/>
    <cellStyle name="SAPBEXHLevel2X 3 2 6 2 3 2" xfId="41029"/>
    <cellStyle name="SAPBEXHLevel2X 3 2 6 2 4" xfId="24585"/>
    <cellStyle name="SAPBEXHLevel2X 3 2 6 2 4 2" xfId="50999"/>
    <cellStyle name="SAPBEXHLevel2X 3 2 6 2 5" xfId="30496"/>
    <cellStyle name="SAPBEXHLevel2X 3 2 6 3" xfId="4553"/>
    <cellStyle name="SAPBEXHLevel2X 3 2 6 3 2" xfId="15331"/>
    <cellStyle name="SAPBEXHLevel2X 3 2 6 3 2 2" xfId="41751"/>
    <cellStyle name="SAPBEXHLevel2X 3 2 6 3 3" xfId="25181"/>
    <cellStyle name="SAPBEXHLevel2X 3 2 6 3 3 2" xfId="51595"/>
    <cellStyle name="SAPBEXHLevel2X 3 2 6 3 4" xfId="31223"/>
    <cellStyle name="SAPBEXHLevel2X 3 2 6 4" xfId="3341"/>
    <cellStyle name="SAPBEXHLevel2X 3 2 6 4 2" xfId="14128"/>
    <cellStyle name="SAPBEXHLevel2X 3 2 6 4 2 2" xfId="40548"/>
    <cellStyle name="SAPBEXHLevel2X 3 2 6 4 3" xfId="25843"/>
    <cellStyle name="SAPBEXHLevel2X 3 2 6 4 3 2" xfId="52257"/>
    <cellStyle name="SAPBEXHLevel2X 3 2 6 4 4" xfId="30011"/>
    <cellStyle name="SAPBEXHLevel2X 3 2 6 5" xfId="3391"/>
    <cellStyle name="SAPBEXHLevel2X 3 2 6 5 2" xfId="14177"/>
    <cellStyle name="SAPBEXHLevel2X 3 2 6 5 2 2" xfId="40597"/>
    <cellStyle name="SAPBEXHLevel2X 3 2 6 5 3" xfId="22548"/>
    <cellStyle name="SAPBEXHLevel2X 3 2 6 5 3 2" xfId="48962"/>
    <cellStyle name="SAPBEXHLevel2X 3 2 6 5 4" xfId="30061"/>
    <cellStyle name="SAPBEXHLevel2X 3 2 6 6" xfId="5623"/>
    <cellStyle name="SAPBEXHLevel2X 3 2 6 6 2" xfId="16387"/>
    <cellStyle name="SAPBEXHLevel2X 3 2 6 6 2 2" xfId="42805"/>
    <cellStyle name="SAPBEXHLevel2X 3 2 6 6 3" xfId="27059"/>
    <cellStyle name="SAPBEXHLevel2X 3 2 6 6 3 2" xfId="53473"/>
    <cellStyle name="SAPBEXHLevel2X 3 2 6 6 4" xfId="32293"/>
    <cellStyle name="SAPBEXHLevel2X 3 2 6 7" xfId="6965"/>
    <cellStyle name="SAPBEXHLevel2X 3 2 6 7 2" xfId="24855"/>
    <cellStyle name="SAPBEXHLevel2X 3 2 6 7 2 2" xfId="51269"/>
    <cellStyle name="SAPBEXHLevel2X 3 2 6 7 3" xfId="33635"/>
    <cellStyle name="SAPBEXHLevel2X 3 2 6 8" xfId="7512"/>
    <cellStyle name="SAPBEXHLevel2X 3 2 6 8 2" xfId="18179"/>
    <cellStyle name="SAPBEXHLevel2X 3 2 6 8 2 2" xfId="44595"/>
    <cellStyle name="SAPBEXHLevel2X 3 2 6 8 3" xfId="28098"/>
    <cellStyle name="SAPBEXHLevel2X 3 2 6 8 3 2" xfId="54512"/>
    <cellStyle name="SAPBEXHLevel2X 3 2 6 8 4" xfId="34182"/>
    <cellStyle name="SAPBEXHLevel2X 3 2 6 9" xfId="6531"/>
    <cellStyle name="SAPBEXHLevel2X 3 2 6 9 2" xfId="17256"/>
    <cellStyle name="SAPBEXHLevel2X 3 2 6 9 2 2" xfId="43674"/>
    <cellStyle name="SAPBEXHLevel2X 3 2 6 9 3" xfId="12049"/>
    <cellStyle name="SAPBEXHLevel2X 3 2 6 9 3 2" xfId="38470"/>
    <cellStyle name="SAPBEXHLevel2X 3 2 6 9 4" xfId="33201"/>
    <cellStyle name="SAPBEXHLevel2X 3 2 7" xfId="2509"/>
    <cellStyle name="SAPBEXHLevel2X 3 2 7 10" xfId="25209"/>
    <cellStyle name="SAPBEXHLevel2X 3 2 7 10 2" xfId="51623"/>
    <cellStyle name="SAPBEXHLevel2X 3 2 7 2" xfId="4404"/>
    <cellStyle name="SAPBEXHLevel2X 3 2 7 2 2" xfId="15182"/>
    <cellStyle name="SAPBEXHLevel2X 3 2 7 2 2 2" xfId="41602"/>
    <cellStyle name="SAPBEXHLevel2X 3 2 7 2 3" xfId="25592"/>
    <cellStyle name="SAPBEXHLevel2X 3 2 7 2 3 2" xfId="52006"/>
    <cellStyle name="SAPBEXHLevel2X 3 2 7 2 4" xfId="31074"/>
    <cellStyle name="SAPBEXHLevel2X 3 2 7 3" xfId="5137"/>
    <cellStyle name="SAPBEXHLevel2X 3 2 7 3 2" xfId="15914"/>
    <cellStyle name="SAPBEXHLevel2X 3 2 7 3 2 2" xfId="42333"/>
    <cellStyle name="SAPBEXHLevel2X 3 2 7 3 3" xfId="22523"/>
    <cellStyle name="SAPBEXHLevel2X 3 2 7 3 3 2" xfId="48937"/>
    <cellStyle name="SAPBEXHLevel2X 3 2 7 3 4" xfId="31807"/>
    <cellStyle name="SAPBEXHLevel2X 3 2 7 4" xfId="6319"/>
    <cellStyle name="SAPBEXHLevel2X 3 2 7 4 2" xfId="17058"/>
    <cellStyle name="SAPBEXHLevel2X 3 2 7 4 2 2" xfId="43476"/>
    <cellStyle name="SAPBEXHLevel2X 3 2 7 4 3" xfId="24897"/>
    <cellStyle name="SAPBEXHLevel2X 3 2 7 4 3 2" xfId="51311"/>
    <cellStyle name="SAPBEXHLevel2X 3 2 7 4 4" xfId="32989"/>
    <cellStyle name="SAPBEXHLevel2X 3 2 7 5" xfId="6895"/>
    <cellStyle name="SAPBEXHLevel2X 3 2 7 5 2" xfId="17600"/>
    <cellStyle name="SAPBEXHLevel2X 3 2 7 5 2 2" xfId="44017"/>
    <cellStyle name="SAPBEXHLevel2X 3 2 7 5 3" xfId="18755"/>
    <cellStyle name="SAPBEXHLevel2X 3 2 7 5 3 2" xfId="45169"/>
    <cellStyle name="SAPBEXHLevel2X 3 2 7 5 4" xfId="33565"/>
    <cellStyle name="SAPBEXHLevel2X 3 2 7 6" xfId="7419"/>
    <cellStyle name="SAPBEXHLevel2X 3 2 7 6 2" xfId="18086"/>
    <cellStyle name="SAPBEXHLevel2X 3 2 7 6 2 2" xfId="44502"/>
    <cellStyle name="SAPBEXHLevel2X 3 2 7 6 3" xfId="22948"/>
    <cellStyle name="SAPBEXHLevel2X 3 2 7 6 3 2" xfId="49362"/>
    <cellStyle name="SAPBEXHLevel2X 3 2 7 6 4" xfId="34089"/>
    <cellStyle name="SAPBEXHLevel2X 3 2 7 7" xfId="8042"/>
    <cellStyle name="SAPBEXHLevel2X 3 2 7 7 2" xfId="18709"/>
    <cellStyle name="SAPBEXHLevel2X 3 2 7 7 2 2" xfId="45123"/>
    <cellStyle name="SAPBEXHLevel2X 3 2 7 7 3" xfId="12171"/>
    <cellStyle name="SAPBEXHLevel2X 3 2 7 7 3 2" xfId="38592"/>
    <cellStyle name="SAPBEXHLevel2X 3 2 7 7 4" xfId="34646"/>
    <cellStyle name="SAPBEXHLevel2X 3 2 7 8" xfId="13305"/>
    <cellStyle name="SAPBEXHLevel2X 3 2 7 8 2" xfId="39725"/>
    <cellStyle name="SAPBEXHLevel2X 3 2 7 9" xfId="11221"/>
    <cellStyle name="SAPBEXHLevel2X 3 2 7 9 2" xfId="37642"/>
    <cellStyle name="SAPBEXHLevel2X 3 2 8" xfId="3261"/>
    <cellStyle name="SAPBEXHLevel2X 3 2 8 2" xfId="14051"/>
    <cellStyle name="SAPBEXHLevel2X 3 2 8 2 2" xfId="40471"/>
    <cellStyle name="SAPBEXHLevel2X 3 2 8 3" xfId="21830"/>
    <cellStyle name="SAPBEXHLevel2X 3 2 8 3 2" xfId="48244"/>
    <cellStyle name="SAPBEXHLevel2X 3 2 8 4" xfId="29931"/>
    <cellStyle name="SAPBEXHLevel2X 3 2 9" xfId="5093"/>
    <cellStyle name="SAPBEXHLevel2X 3 2 9 2" xfId="15870"/>
    <cellStyle name="SAPBEXHLevel2X 3 2 9 2 2" xfId="42289"/>
    <cellStyle name="SAPBEXHLevel2X 3 2 9 3" xfId="27275"/>
    <cellStyle name="SAPBEXHLevel2X 3 2 9 3 2" xfId="53689"/>
    <cellStyle name="SAPBEXHLevel2X 3 2 9 4" xfId="31763"/>
    <cellStyle name="SAPBEXHLevel2X 3 20" xfId="24661"/>
    <cellStyle name="SAPBEXHLevel2X 3 20 2" xfId="51075"/>
    <cellStyle name="SAPBEXHLevel2X 3 3" xfId="1241"/>
    <cellStyle name="SAPBEXHLevel2X 3 3 10" xfId="5463"/>
    <cellStyle name="SAPBEXHLevel2X 3 3 10 2" xfId="16236"/>
    <cellStyle name="SAPBEXHLevel2X 3 3 10 2 2" xfId="42655"/>
    <cellStyle name="SAPBEXHLevel2X 3 3 10 3" xfId="26893"/>
    <cellStyle name="SAPBEXHLevel2X 3 3 10 3 2" xfId="53307"/>
    <cellStyle name="SAPBEXHLevel2X 3 3 10 4" xfId="32133"/>
    <cellStyle name="SAPBEXHLevel2X 3 3 11" xfId="5896"/>
    <cellStyle name="SAPBEXHLevel2X 3 3 11 2" xfId="23616"/>
    <cellStyle name="SAPBEXHLevel2X 3 3 11 2 2" xfId="50030"/>
    <cellStyle name="SAPBEXHLevel2X 3 3 11 3" xfId="32566"/>
    <cellStyle name="SAPBEXHLevel2X 3 3 12" xfId="17224"/>
    <cellStyle name="SAPBEXHLevel2X 3 3 12 2" xfId="43642"/>
    <cellStyle name="SAPBEXHLevel2X 3 3 13" xfId="23753"/>
    <cellStyle name="SAPBEXHLevel2X 3 3 13 2" xfId="50167"/>
    <cellStyle name="SAPBEXHLevel2X 3 3 2" xfId="1553"/>
    <cellStyle name="SAPBEXHLevel2X 3 3 2 10" xfId="8445"/>
    <cellStyle name="SAPBEXHLevel2X 3 3 2 10 2" xfId="19105"/>
    <cellStyle name="SAPBEXHLevel2X 3 3 2 10 2 2" xfId="45519"/>
    <cellStyle name="SAPBEXHLevel2X 3 3 2 10 3" xfId="12460"/>
    <cellStyle name="SAPBEXHLevel2X 3 3 2 10 3 2" xfId="38881"/>
    <cellStyle name="SAPBEXHLevel2X 3 3 2 10 4" xfId="34941"/>
    <cellStyle name="SAPBEXHLevel2X 3 3 2 11" xfId="11990"/>
    <cellStyle name="SAPBEXHLevel2X 3 3 2 11 2" xfId="38411"/>
    <cellStyle name="SAPBEXHLevel2X 3 3 2 12" xfId="25554"/>
    <cellStyle name="SAPBEXHLevel2X 3 3 2 12 2" xfId="51968"/>
    <cellStyle name="SAPBEXHLevel2X 3 3 2 2" xfId="3547"/>
    <cellStyle name="SAPBEXHLevel2X 3 3 2 2 2" xfId="8977"/>
    <cellStyle name="SAPBEXHLevel2X 3 3 2 2 2 2" xfId="19637"/>
    <cellStyle name="SAPBEXHLevel2X 3 3 2 2 2 2 2" xfId="46051"/>
    <cellStyle name="SAPBEXHLevel2X 3 3 2 2 2 3" xfId="28252"/>
    <cellStyle name="SAPBEXHLevel2X 3 3 2 2 2 3 2" xfId="54666"/>
    <cellStyle name="SAPBEXHLevel2X 3 3 2 2 2 4" xfId="35473"/>
    <cellStyle name="SAPBEXHLevel2X 3 3 2 2 3" xfId="10202"/>
    <cellStyle name="SAPBEXHLevel2X 3 3 2 2 3 2" xfId="20862"/>
    <cellStyle name="SAPBEXHLevel2X 3 3 2 2 3 2 2" xfId="47276"/>
    <cellStyle name="SAPBEXHLevel2X 3 3 2 2 3 3" xfId="16855"/>
    <cellStyle name="SAPBEXHLevel2X 3 3 2 2 3 3 2" xfId="43273"/>
    <cellStyle name="SAPBEXHLevel2X 3 3 2 2 3 4" xfId="36698"/>
    <cellStyle name="SAPBEXHLevel2X 3 3 2 2 4" xfId="8758"/>
    <cellStyle name="SAPBEXHLevel2X 3 3 2 2 4 2" xfId="19418"/>
    <cellStyle name="SAPBEXHLevel2X 3 3 2 2 4 2 2" xfId="45832"/>
    <cellStyle name="SAPBEXHLevel2X 3 3 2 2 4 3" xfId="27353"/>
    <cellStyle name="SAPBEXHLevel2X 3 3 2 2 4 3 2" xfId="53767"/>
    <cellStyle name="SAPBEXHLevel2X 3 3 2 2 4 4" xfId="35254"/>
    <cellStyle name="SAPBEXHLevel2X 3 3 2 2 5" xfId="14332"/>
    <cellStyle name="SAPBEXHLevel2X 3 3 2 2 5 2" xfId="40752"/>
    <cellStyle name="SAPBEXHLevel2X 3 3 2 2 6" xfId="21910"/>
    <cellStyle name="SAPBEXHLevel2X 3 3 2 2 6 2" xfId="48324"/>
    <cellStyle name="SAPBEXHLevel2X 3 3 2 2 7" xfId="30217"/>
    <cellStyle name="SAPBEXHLevel2X 3 3 2 3" xfId="4135"/>
    <cellStyle name="SAPBEXHLevel2X 3 3 2 3 2" xfId="9335"/>
    <cellStyle name="SAPBEXHLevel2X 3 3 2 3 2 2" xfId="19995"/>
    <cellStyle name="SAPBEXHLevel2X 3 3 2 3 2 2 2" xfId="46409"/>
    <cellStyle name="SAPBEXHLevel2X 3 3 2 3 2 3" xfId="11806"/>
    <cellStyle name="SAPBEXHLevel2X 3 3 2 3 2 3 2" xfId="38227"/>
    <cellStyle name="SAPBEXHLevel2X 3 3 2 3 2 4" xfId="35831"/>
    <cellStyle name="SAPBEXHLevel2X 3 3 2 3 3" xfId="14917"/>
    <cellStyle name="SAPBEXHLevel2X 3 3 2 3 3 2" xfId="41337"/>
    <cellStyle name="SAPBEXHLevel2X 3 3 2 3 4" xfId="22670"/>
    <cellStyle name="SAPBEXHLevel2X 3 3 2 3 4 2" xfId="49084"/>
    <cellStyle name="SAPBEXHLevel2X 3 3 2 3 5" xfId="30805"/>
    <cellStyle name="SAPBEXHLevel2X 3 3 2 4" xfId="2614"/>
    <cellStyle name="SAPBEXHLevel2X 3 3 2 4 2" xfId="10436"/>
    <cellStyle name="SAPBEXHLevel2X 3 3 2 4 2 2" xfId="21096"/>
    <cellStyle name="SAPBEXHLevel2X 3 3 2 4 2 2 2" xfId="47510"/>
    <cellStyle name="SAPBEXHLevel2X 3 3 2 4 2 3" xfId="28360"/>
    <cellStyle name="SAPBEXHLevel2X 3 3 2 4 2 3 2" xfId="54774"/>
    <cellStyle name="SAPBEXHLevel2X 3 3 2 4 2 4" xfId="36932"/>
    <cellStyle name="SAPBEXHLevel2X 3 3 2 4 3" xfId="13406"/>
    <cellStyle name="SAPBEXHLevel2X 3 3 2 4 3 2" xfId="39826"/>
    <cellStyle name="SAPBEXHLevel2X 3 3 2 4 4" xfId="24279"/>
    <cellStyle name="SAPBEXHLevel2X 3 3 2 4 4 2" xfId="50693"/>
    <cellStyle name="SAPBEXHLevel2X 3 3 2 4 5" xfId="29284"/>
    <cellStyle name="SAPBEXHLevel2X 3 3 2 5" xfId="2811"/>
    <cellStyle name="SAPBEXHLevel2X 3 3 2 5 2" xfId="13603"/>
    <cellStyle name="SAPBEXHLevel2X 3 3 2 5 2 2" xfId="40023"/>
    <cellStyle name="SAPBEXHLevel2X 3 3 2 5 3" xfId="26309"/>
    <cellStyle name="SAPBEXHLevel2X 3 3 2 5 3 2" xfId="52723"/>
    <cellStyle name="SAPBEXHLevel2X 3 3 2 5 4" xfId="29481"/>
    <cellStyle name="SAPBEXHLevel2X 3 3 2 6" xfId="5871"/>
    <cellStyle name="SAPBEXHLevel2X 3 3 2 6 2" xfId="16626"/>
    <cellStyle name="SAPBEXHLevel2X 3 3 2 6 2 2" xfId="43044"/>
    <cellStyle name="SAPBEXHLevel2X 3 3 2 6 3" xfId="22834"/>
    <cellStyle name="SAPBEXHLevel2X 3 3 2 6 3 2" xfId="49248"/>
    <cellStyle name="SAPBEXHLevel2X 3 3 2 6 4" xfId="32541"/>
    <cellStyle name="SAPBEXHLevel2X 3 3 2 7" xfId="5578"/>
    <cellStyle name="SAPBEXHLevel2X 3 3 2 7 2" xfId="26393"/>
    <cellStyle name="SAPBEXHLevel2X 3 3 2 7 2 2" xfId="52807"/>
    <cellStyle name="SAPBEXHLevel2X 3 3 2 7 3" xfId="32248"/>
    <cellStyle name="SAPBEXHLevel2X 3 3 2 8" xfId="6938"/>
    <cellStyle name="SAPBEXHLevel2X 3 3 2 8 2" xfId="17643"/>
    <cellStyle name="SAPBEXHLevel2X 3 3 2 8 2 2" xfId="44060"/>
    <cellStyle name="SAPBEXHLevel2X 3 3 2 8 3" xfId="24390"/>
    <cellStyle name="SAPBEXHLevel2X 3 3 2 8 3 2" xfId="50804"/>
    <cellStyle name="SAPBEXHLevel2X 3 3 2 8 4" xfId="33608"/>
    <cellStyle name="SAPBEXHLevel2X 3 3 2 9" xfId="7791"/>
    <cellStyle name="SAPBEXHLevel2X 3 3 2 9 2" xfId="18458"/>
    <cellStyle name="SAPBEXHLevel2X 3 3 2 9 2 2" xfId="44873"/>
    <cellStyle name="SAPBEXHLevel2X 3 3 2 9 3" xfId="23670"/>
    <cellStyle name="SAPBEXHLevel2X 3 3 2 9 3 2" xfId="50084"/>
    <cellStyle name="SAPBEXHLevel2X 3 3 2 9 4" xfId="34461"/>
    <cellStyle name="SAPBEXHLevel2X 3 3 3" xfId="1666"/>
    <cellStyle name="SAPBEXHLevel2X 3 3 3 10" xfId="8307"/>
    <cellStyle name="SAPBEXHLevel2X 3 3 3 10 2" xfId="18967"/>
    <cellStyle name="SAPBEXHLevel2X 3 3 3 10 2 2" xfId="45381"/>
    <cellStyle name="SAPBEXHLevel2X 3 3 3 10 3" xfId="17801"/>
    <cellStyle name="SAPBEXHLevel2X 3 3 3 10 3 2" xfId="44218"/>
    <cellStyle name="SAPBEXHLevel2X 3 3 3 10 4" xfId="34803"/>
    <cellStyle name="SAPBEXHLevel2X 3 3 3 11" xfId="11901"/>
    <cellStyle name="SAPBEXHLevel2X 3 3 3 11 2" xfId="38322"/>
    <cellStyle name="SAPBEXHLevel2X 3 3 3 12" xfId="22888"/>
    <cellStyle name="SAPBEXHLevel2X 3 3 3 12 2" xfId="49302"/>
    <cellStyle name="SAPBEXHLevel2X 3 3 3 2" xfId="3659"/>
    <cellStyle name="SAPBEXHLevel2X 3 3 3 2 2" xfId="9115"/>
    <cellStyle name="SAPBEXHLevel2X 3 3 3 2 2 2" xfId="19775"/>
    <cellStyle name="SAPBEXHLevel2X 3 3 3 2 2 2 2" xfId="46189"/>
    <cellStyle name="SAPBEXHLevel2X 3 3 3 2 2 3" xfId="27883"/>
    <cellStyle name="SAPBEXHLevel2X 3 3 3 2 2 3 2" xfId="54297"/>
    <cellStyle name="SAPBEXHLevel2X 3 3 3 2 2 4" xfId="35611"/>
    <cellStyle name="SAPBEXHLevel2X 3 3 3 2 3" xfId="10395"/>
    <cellStyle name="SAPBEXHLevel2X 3 3 3 2 3 2" xfId="21055"/>
    <cellStyle name="SAPBEXHLevel2X 3 3 3 2 3 2 2" xfId="47469"/>
    <cellStyle name="SAPBEXHLevel2X 3 3 3 2 3 3" xfId="28320"/>
    <cellStyle name="SAPBEXHLevel2X 3 3 3 2 3 3 2" xfId="54734"/>
    <cellStyle name="SAPBEXHLevel2X 3 3 3 2 3 4" xfId="36891"/>
    <cellStyle name="SAPBEXHLevel2X 3 3 3 2 4" xfId="8608"/>
    <cellStyle name="SAPBEXHLevel2X 3 3 3 2 4 2" xfId="19268"/>
    <cellStyle name="SAPBEXHLevel2X 3 3 3 2 4 2 2" xfId="45682"/>
    <cellStyle name="SAPBEXHLevel2X 3 3 3 2 4 3" xfId="17658"/>
    <cellStyle name="SAPBEXHLevel2X 3 3 3 2 4 3 2" xfId="44075"/>
    <cellStyle name="SAPBEXHLevel2X 3 3 3 2 4 4" xfId="35104"/>
    <cellStyle name="SAPBEXHLevel2X 3 3 3 2 5" xfId="14444"/>
    <cellStyle name="SAPBEXHLevel2X 3 3 3 2 5 2" xfId="40864"/>
    <cellStyle name="SAPBEXHLevel2X 3 3 3 2 6" xfId="26979"/>
    <cellStyle name="SAPBEXHLevel2X 3 3 3 2 6 2" xfId="53393"/>
    <cellStyle name="SAPBEXHLevel2X 3 3 3 2 7" xfId="30329"/>
    <cellStyle name="SAPBEXHLevel2X 3 3 3 3" xfId="2676"/>
    <cellStyle name="SAPBEXHLevel2X 3 3 3 3 2" xfId="9484"/>
    <cellStyle name="SAPBEXHLevel2X 3 3 3 3 2 2" xfId="20144"/>
    <cellStyle name="SAPBEXHLevel2X 3 3 3 3 2 2 2" xfId="46558"/>
    <cellStyle name="SAPBEXHLevel2X 3 3 3 3 2 3" xfId="25935"/>
    <cellStyle name="SAPBEXHLevel2X 3 3 3 3 2 3 2" xfId="52349"/>
    <cellStyle name="SAPBEXHLevel2X 3 3 3 3 2 4" xfId="35980"/>
    <cellStyle name="SAPBEXHLevel2X 3 3 3 3 3" xfId="13468"/>
    <cellStyle name="SAPBEXHLevel2X 3 3 3 3 3 2" xfId="39888"/>
    <cellStyle name="SAPBEXHLevel2X 3 3 3 3 4" xfId="27393"/>
    <cellStyle name="SAPBEXHLevel2X 3 3 3 3 4 2" xfId="53807"/>
    <cellStyle name="SAPBEXHLevel2X 3 3 3 3 5" xfId="29346"/>
    <cellStyle name="SAPBEXHLevel2X 3 3 3 4" xfId="3095"/>
    <cellStyle name="SAPBEXHLevel2X 3 3 3 4 2" xfId="10455"/>
    <cellStyle name="SAPBEXHLevel2X 3 3 3 4 2 2" xfId="21115"/>
    <cellStyle name="SAPBEXHLevel2X 3 3 3 4 2 2 2" xfId="47529"/>
    <cellStyle name="SAPBEXHLevel2X 3 3 3 4 2 3" xfId="28379"/>
    <cellStyle name="SAPBEXHLevel2X 3 3 3 4 2 3 2" xfId="54793"/>
    <cellStyle name="SAPBEXHLevel2X 3 3 3 4 2 4" xfId="36951"/>
    <cellStyle name="SAPBEXHLevel2X 3 3 3 4 3" xfId="13887"/>
    <cellStyle name="SAPBEXHLevel2X 3 3 3 4 3 2" xfId="40307"/>
    <cellStyle name="SAPBEXHLevel2X 3 3 3 4 4" xfId="23309"/>
    <cellStyle name="SAPBEXHLevel2X 3 3 3 4 4 2" xfId="49723"/>
    <cellStyle name="SAPBEXHLevel2X 3 3 3 4 5" xfId="29765"/>
    <cellStyle name="SAPBEXHLevel2X 3 3 3 5" xfId="5446"/>
    <cellStyle name="SAPBEXHLevel2X 3 3 3 5 2" xfId="16219"/>
    <cellStyle name="SAPBEXHLevel2X 3 3 3 5 2 2" xfId="42638"/>
    <cellStyle name="SAPBEXHLevel2X 3 3 3 5 3" xfId="23735"/>
    <cellStyle name="SAPBEXHLevel2X 3 3 3 5 3 2" xfId="50149"/>
    <cellStyle name="SAPBEXHLevel2X 3 3 3 5 4" xfId="32116"/>
    <cellStyle name="SAPBEXHLevel2X 3 3 3 6" xfId="5532"/>
    <cellStyle name="SAPBEXHLevel2X 3 3 3 6 2" xfId="16303"/>
    <cellStyle name="SAPBEXHLevel2X 3 3 3 6 2 2" xfId="42722"/>
    <cellStyle name="SAPBEXHLevel2X 3 3 3 6 3" xfId="21855"/>
    <cellStyle name="SAPBEXHLevel2X 3 3 3 6 3 2" xfId="48269"/>
    <cellStyle name="SAPBEXHLevel2X 3 3 3 6 4" xfId="32202"/>
    <cellStyle name="SAPBEXHLevel2X 3 3 3 7" xfId="6149"/>
    <cellStyle name="SAPBEXHLevel2X 3 3 3 7 2" xfId="13010"/>
    <cellStyle name="SAPBEXHLevel2X 3 3 3 7 2 2" xfId="39431"/>
    <cellStyle name="SAPBEXHLevel2X 3 3 3 7 3" xfId="32819"/>
    <cellStyle name="SAPBEXHLevel2X 3 3 3 8" xfId="6779"/>
    <cellStyle name="SAPBEXHLevel2X 3 3 3 8 2" xfId="17491"/>
    <cellStyle name="SAPBEXHLevel2X 3 3 3 8 2 2" xfId="43908"/>
    <cellStyle name="SAPBEXHLevel2X 3 3 3 8 3" xfId="25746"/>
    <cellStyle name="SAPBEXHLevel2X 3 3 3 8 3 2" xfId="52160"/>
    <cellStyle name="SAPBEXHLevel2X 3 3 3 8 4" xfId="33449"/>
    <cellStyle name="SAPBEXHLevel2X 3 3 3 9" xfId="7778"/>
    <cellStyle name="SAPBEXHLevel2X 3 3 3 9 2" xfId="18445"/>
    <cellStyle name="SAPBEXHLevel2X 3 3 3 9 2 2" xfId="44860"/>
    <cellStyle name="SAPBEXHLevel2X 3 3 3 9 3" xfId="24121"/>
    <cellStyle name="SAPBEXHLevel2X 3 3 3 9 3 2" xfId="50535"/>
    <cellStyle name="SAPBEXHLevel2X 3 3 3 9 4" xfId="34448"/>
    <cellStyle name="SAPBEXHLevel2X 3 3 4" xfId="1925"/>
    <cellStyle name="SAPBEXHLevel2X 3 3 4 10" xfId="8572"/>
    <cellStyle name="SAPBEXHLevel2X 3 3 4 10 2" xfId="19232"/>
    <cellStyle name="SAPBEXHLevel2X 3 3 4 10 2 2" xfId="45646"/>
    <cellStyle name="SAPBEXHLevel2X 3 3 4 10 3" xfId="17664"/>
    <cellStyle name="SAPBEXHLevel2X 3 3 4 10 3 2" xfId="44081"/>
    <cellStyle name="SAPBEXHLevel2X 3 3 4 10 4" xfId="35068"/>
    <cellStyle name="SAPBEXHLevel2X 3 3 4 11" xfId="11655"/>
    <cellStyle name="SAPBEXHLevel2X 3 3 4 11 2" xfId="38076"/>
    <cellStyle name="SAPBEXHLevel2X 3 3 4 12" xfId="25211"/>
    <cellStyle name="SAPBEXHLevel2X 3 3 4 12 2" xfId="51625"/>
    <cellStyle name="SAPBEXHLevel2X 3 3 4 2" xfId="3902"/>
    <cellStyle name="SAPBEXHLevel2X 3 3 4 2 2" xfId="9164"/>
    <cellStyle name="SAPBEXHLevel2X 3 3 4 2 2 2" xfId="19824"/>
    <cellStyle name="SAPBEXHLevel2X 3 3 4 2 2 2 2" xfId="46238"/>
    <cellStyle name="SAPBEXHLevel2X 3 3 4 2 2 3" xfId="13356"/>
    <cellStyle name="SAPBEXHLevel2X 3 3 4 2 2 3 2" xfId="39776"/>
    <cellStyle name="SAPBEXHLevel2X 3 3 4 2 2 4" xfId="35660"/>
    <cellStyle name="SAPBEXHLevel2X 3 3 4 2 3" xfId="14685"/>
    <cellStyle name="SAPBEXHLevel2X 3 3 4 2 3 2" xfId="41105"/>
    <cellStyle name="SAPBEXHLevel2X 3 3 4 2 4" xfId="26428"/>
    <cellStyle name="SAPBEXHLevel2X 3 3 4 2 4 2" xfId="52842"/>
    <cellStyle name="SAPBEXHLevel2X 3 3 4 2 5" xfId="30572"/>
    <cellStyle name="SAPBEXHLevel2X 3 3 4 3" xfId="4629"/>
    <cellStyle name="SAPBEXHLevel2X 3 3 4 3 2" xfId="10317"/>
    <cellStyle name="SAPBEXHLevel2X 3 3 4 3 2 2" xfId="20977"/>
    <cellStyle name="SAPBEXHLevel2X 3 3 4 3 2 2 2" xfId="47391"/>
    <cellStyle name="SAPBEXHLevel2X 3 3 4 3 2 3" xfId="16859"/>
    <cellStyle name="SAPBEXHLevel2X 3 3 4 3 2 3 2" xfId="43277"/>
    <cellStyle name="SAPBEXHLevel2X 3 3 4 3 2 4" xfId="36813"/>
    <cellStyle name="SAPBEXHLevel2X 3 3 4 3 3" xfId="15407"/>
    <cellStyle name="SAPBEXHLevel2X 3 3 4 3 3 2" xfId="41827"/>
    <cellStyle name="SAPBEXHLevel2X 3 3 4 3 4" xfId="25281"/>
    <cellStyle name="SAPBEXHLevel2X 3 3 4 3 4 2" xfId="51695"/>
    <cellStyle name="SAPBEXHLevel2X 3 3 4 3 5" xfId="31299"/>
    <cellStyle name="SAPBEXHLevel2X 3 3 4 4" xfId="5207"/>
    <cellStyle name="SAPBEXHLevel2X 3 3 4 4 2" xfId="15982"/>
    <cellStyle name="SAPBEXHLevel2X 3 3 4 4 2 2" xfId="42401"/>
    <cellStyle name="SAPBEXHLevel2X 3 3 4 4 3" xfId="23171"/>
    <cellStyle name="SAPBEXHLevel2X 3 3 4 4 3 2" xfId="49585"/>
    <cellStyle name="SAPBEXHLevel2X 3 3 4 4 4" xfId="31877"/>
    <cellStyle name="SAPBEXHLevel2X 3 3 4 5" xfId="5823"/>
    <cellStyle name="SAPBEXHLevel2X 3 3 4 5 2" xfId="16582"/>
    <cellStyle name="SAPBEXHLevel2X 3 3 4 5 2 2" xfId="43000"/>
    <cellStyle name="SAPBEXHLevel2X 3 3 4 5 3" xfId="27341"/>
    <cellStyle name="SAPBEXHLevel2X 3 3 4 5 3 2" xfId="53755"/>
    <cellStyle name="SAPBEXHLevel2X 3 3 4 5 4" xfId="32493"/>
    <cellStyle name="SAPBEXHLevel2X 3 3 4 6" xfId="6426"/>
    <cellStyle name="SAPBEXHLevel2X 3 3 4 6 2" xfId="17162"/>
    <cellStyle name="SAPBEXHLevel2X 3 3 4 6 2 2" xfId="43580"/>
    <cellStyle name="SAPBEXHLevel2X 3 3 4 6 3" xfId="22596"/>
    <cellStyle name="SAPBEXHLevel2X 3 3 4 6 3 2" xfId="49010"/>
    <cellStyle name="SAPBEXHLevel2X 3 3 4 6 4" xfId="33096"/>
    <cellStyle name="SAPBEXHLevel2X 3 3 4 7" xfId="7041"/>
    <cellStyle name="SAPBEXHLevel2X 3 3 4 7 2" xfId="16996"/>
    <cellStyle name="SAPBEXHLevel2X 3 3 4 7 2 2" xfId="43414"/>
    <cellStyle name="SAPBEXHLevel2X 3 3 4 7 3" xfId="33711"/>
    <cellStyle name="SAPBEXHLevel2X 3 3 4 8" xfId="7588"/>
    <cellStyle name="SAPBEXHLevel2X 3 3 4 8 2" xfId="18255"/>
    <cellStyle name="SAPBEXHLevel2X 3 3 4 8 2 2" xfId="44671"/>
    <cellStyle name="SAPBEXHLevel2X 3 3 4 8 3" xfId="28097"/>
    <cellStyle name="SAPBEXHLevel2X 3 3 4 8 3 2" xfId="54511"/>
    <cellStyle name="SAPBEXHLevel2X 3 3 4 8 4" xfId="34258"/>
    <cellStyle name="SAPBEXHLevel2X 3 3 4 9" xfId="7287"/>
    <cellStyle name="SAPBEXHLevel2X 3 3 4 9 2" xfId="17954"/>
    <cellStyle name="SAPBEXHLevel2X 3 3 4 9 2 2" xfId="44371"/>
    <cellStyle name="SAPBEXHLevel2X 3 3 4 9 3" xfId="22667"/>
    <cellStyle name="SAPBEXHLevel2X 3 3 4 9 3 2" xfId="49081"/>
    <cellStyle name="SAPBEXHLevel2X 3 3 4 9 4" xfId="33957"/>
    <cellStyle name="SAPBEXHLevel2X 3 3 5" xfId="2111"/>
    <cellStyle name="SAPBEXHLevel2X 3 3 5 10" xfId="8856"/>
    <cellStyle name="SAPBEXHLevel2X 3 3 5 10 2" xfId="19516"/>
    <cellStyle name="SAPBEXHLevel2X 3 3 5 10 2 2" xfId="45930"/>
    <cellStyle name="SAPBEXHLevel2X 3 3 5 10 3" xfId="25346"/>
    <cellStyle name="SAPBEXHLevel2X 3 3 5 10 3 2" xfId="51760"/>
    <cellStyle name="SAPBEXHLevel2X 3 3 5 10 4" xfId="35352"/>
    <cellStyle name="SAPBEXHLevel2X 3 3 5 11" xfId="11489"/>
    <cellStyle name="SAPBEXHLevel2X 3 3 5 11 2" xfId="37910"/>
    <cellStyle name="SAPBEXHLevel2X 3 3 5 12" xfId="25221"/>
    <cellStyle name="SAPBEXHLevel2X 3 3 5 12 2" xfId="51635"/>
    <cellStyle name="SAPBEXHLevel2X 3 3 5 2" xfId="4076"/>
    <cellStyle name="SAPBEXHLevel2X 3 3 5 2 2" xfId="9838"/>
    <cellStyle name="SAPBEXHLevel2X 3 3 5 2 2 2" xfId="20498"/>
    <cellStyle name="SAPBEXHLevel2X 3 3 5 2 2 2 2" xfId="46912"/>
    <cellStyle name="SAPBEXHLevel2X 3 3 5 2 2 3" xfId="12611"/>
    <cellStyle name="SAPBEXHLevel2X 3 3 5 2 2 3 2" xfId="39032"/>
    <cellStyle name="SAPBEXHLevel2X 3 3 5 2 2 4" xfId="36334"/>
    <cellStyle name="SAPBEXHLevel2X 3 3 5 2 3" xfId="14858"/>
    <cellStyle name="SAPBEXHLevel2X 3 3 5 2 3 2" xfId="41278"/>
    <cellStyle name="SAPBEXHLevel2X 3 3 5 2 4" xfId="22860"/>
    <cellStyle name="SAPBEXHLevel2X 3 3 5 2 4 2" xfId="49274"/>
    <cellStyle name="SAPBEXHLevel2X 3 3 5 2 5" xfId="30746"/>
    <cellStyle name="SAPBEXHLevel2X 3 3 5 3" xfId="4804"/>
    <cellStyle name="SAPBEXHLevel2X 3 3 5 3 2" xfId="10094"/>
    <cellStyle name="SAPBEXHLevel2X 3 3 5 3 2 2" xfId="20754"/>
    <cellStyle name="SAPBEXHLevel2X 3 3 5 3 2 2 2" xfId="47168"/>
    <cellStyle name="SAPBEXHLevel2X 3 3 5 3 2 3" xfId="27780"/>
    <cellStyle name="SAPBEXHLevel2X 3 3 5 3 2 3 2" xfId="54194"/>
    <cellStyle name="SAPBEXHLevel2X 3 3 5 3 2 4" xfId="36590"/>
    <cellStyle name="SAPBEXHLevel2X 3 3 5 3 3" xfId="15581"/>
    <cellStyle name="SAPBEXHLevel2X 3 3 5 3 3 2" xfId="42001"/>
    <cellStyle name="SAPBEXHLevel2X 3 3 5 3 4" xfId="27207"/>
    <cellStyle name="SAPBEXHLevel2X 3 3 5 3 4 2" xfId="53621"/>
    <cellStyle name="SAPBEXHLevel2X 3 3 5 3 5" xfId="31474"/>
    <cellStyle name="SAPBEXHLevel2X 3 3 5 4" xfId="5384"/>
    <cellStyle name="SAPBEXHLevel2X 3 3 5 4 2" xfId="16157"/>
    <cellStyle name="SAPBEXHLevel2X 3 3 5 4 2 2" xfId="42576"/>
    <cellStyle name="SAPBEXHLevel2X 3 3 5 4 3" xfId="26892"/>
    <cellStyle name="SAPBEXHLevel2X 3 3 5 4 3 2" xfId="53306"/>
    <cellStyle name="SAPBEXHLevel2X 3 3 5 4 4" xfId="32054"/>
    <cellStyle name="SAPBEXHLevel2X 3 3 5 5" xfId="5991"/>
    <cellStyle name="SAPBEXHLevel2X 3 3 5 5 2" xfId="16743"/>
    <cellStyle name="SAPBEXHLevel2X 3 3 5 5 2 2" xfId="43161"/>
    <cellStyle name="SAPBEXHLevel2X 3 3 5 5 3" xfId="22066"/>
    <cellStyle name="SAPBEXHLevel2X 3 3 5 5 3 2" xfId="48480"/>
    <cellStyle name="SAPBEXHLevel2X 3 3 5 5 4" xfId="32661"/>
    <cellStyle name="SAPBEXHLevel2X 3 3 5 6" xfId="6591"/>
    <cellStyle name="SAPBEXHLevel2X 3 3 5 6 2" xfId="17316"/>
    <cellStyle name="SAPBEXHLevel2X 3 3 5 6 2 2" xfId="43734"/>
    <cellStyle name="SAPBEXHLevel2X 3 3 5 6 3" xfId="23553"/>
    <cellStyle name="SAPBEXHLevel2X 3 3 5 6 3 2" xfId="49967"/>
    <cellStyle name="SAPBEXHLevel2X 3 3 5 6 4" xfId="33261"/>
    <cellStyle name="SAPBEXHLevel2X 3 3 5 7" xfId="7163"/>
    <cellStyle name="SAPBEXHLevel2X 3 3 5 7 2" xfId="24545"/>
    <cellStyle name="SAPBEXHLevel2X 3 3 5 7 2 2" xfId="50959"/>
    <cellStyle name="SAPBEXHLevel2X 3 3 5 7 3" xfId="33833"/>
    <cellStyle name="SAPBEXHLevel2X 3 3 5 8" xfId="7722"/>
    <cellStyle name="SAPBEXHLevel2X 3 3 5 8 2" xfId="18389"/>
    <cellStyle name="SAPBEXHLevel2X 3 3 5 8 2 2" xfId="44805"/>
    <cellStyle name="SAPBEXHLevel2X 3 3 5 8 3" xfId="28037"/>
    <cellStyle name="SAPBEXHLevel2X 3 3 5 8 3 2" xfId="54451"/>
    <cellStyle name="SAPBEXHLevel2X 3 3 5 8 4" xfId="34392"/>
    <cellStyle name="SAPBEXHLevel2X 3 3 5 9" xfId="7874"/>
    <cellStyle name="SAPBEXHLevel2X 3 3 5 9 2" xfId="18541"/>
    <cellStyle name="SAPBEXHLevel2X 3 3 5 9 2 2" xfId="44956"/>
    <cellStyle name="SAPBEXHLevel2X 3 3 5 9 3" xfId="23231"/>
    <cellStyle name="SAPBEXHLevel2X 3 3 5 9 3 2" xfId="49645"/>
    <cellStyle name="SAPBEXHLevel2X 3 3 5 9 4" xfId="34544"/>
    <cellStyle name="SAPBEXHLevel2X 3 3 6" xfId="1850"/>
    <cellStyle name="SAPBEXHLevel2X 3 3 6 10" xfId="9538"/>
    <cellStyle name="SAPBEXHLevel2X 3 3 6 10 2" xfId="20198"/>
    <cellStyle name="SAPBEXHLevel2X 3 3 6 10 2 2" xfId="46612"/>
    <cellStyle name="SAPBEXHLevel2X 3 3 6 10 3" xfId="28206"/>
    <cellStyle name="SAPBEXHLevel2X 3 3 6 10 3 2" xfId="54620"/>
    <cellStyle name="SAPBEXHLevel2X 3 3 6 10 4" xfId="36034"/>
    <cellStyle name="SAPBEXHLevel2X 3 3 6 11" xfId="11730"/>
    <cellStyle name="SAPBEXHLevel2X 3 3 6 11 2" xfId="38151"/>
    <cellStyle name="SAPBEXHLevel2X 3 3 6 12" xfId="27909"/>
    <cellStyle name="SAPBEXHLevel2X 3 3 6 12 2" xfId="54323"/>
    <cellStyle name="SAPBEXHLevel2X 3 3 6 2" xfId="3827"/>
    <cellStyle name="SAPBEXHLevel2X 3 3 6 2 2" xfId="10676"/>
    <cellStyle name="SAPBEXHLevel2X 3 3 6 2 2 2" xfId="21321"/>
    <cellStyle name="SAPBEXHLevel2X 3 3 6 2 2 2 2" xfId="47735"/>
    <cellStyle name="SAPBEXHLevel2X 3 3 6 2 2 3" xfId="28419"/>
    <cellStyle name="SAPBEXHLevel2X 3 3 6 2 2 3 2" xfId="54833"/>
    <cellStyle name="SAPBEXHLevel2X 3 3 6 2 2 4" xfId="37100"/>
    <cellStyle name="SAPBEXHLevel2X 3 3 6 2 3" xfId="14610"/>
    <cellStyle name="SAPBEXHLevel2X 3 3 6 2 3 2" xfId="41030"/>
    <cellStyle name="SAPBEXHLevel2X 3 3 6 2 4" xfId="24594"/>
    <cellStyle name="SAPBEXHLevel2X 3 3 6 2 4 2" xfId="51008"/>
    <cellStyle name="SAPBEXHLevel2X 3 3 6 2 5" xfId="30497"/>
    <cellStyle name="SAPBEXHLevel2X 3 3 6 3" xfId="4554"/>
    <cellStyle name="SAPBEXHLevel2X 3 3 6 3 2" xfId="15332"/>
    <cellStyle name="SAPBEXHLevel2X 3 3 6 3 2 2" xfId="41752"/>
    <cellStyle name="SAPBEXHLevel2X 3 3 6 3 3" xfId="24748"/>
    <cellStyle name="SAPBEXHLevel2X 3 3 6 3 3 2" xfId="51162"/>
    <cellStyle name="SAPBEXHLevel2X 3 3 6 3 4" xfId="31224"/>
    <cellStyle name="SAPBEXHLevel2X 3 3 6 4" xfId="3199"/>
    <cellStyle name="SAPBEXHLevel2X 3 3 6 4 2" xfId="13989"/>
    <cellStyle name="SAPBEXHLevel2X 3 3 6 4 2 2" xfId="40409"/>
    <cellStyle name="SAPBEXHLevel2X 3 3 6 4 3" xfId="21813"/>
    <cellStyle name="SAPBEXHLevel2X 3 3 6 4 3 2" xfId="48227"/>
    <cellStyle name="SAPBEXHLevel2X 3 3 6 4 4" xfId="29869"/>
    <cellStyle name="SAPBEXHLevel2X 3 3 6 5" xfId="2866"/>
    <cellStyle name="SAPBEXHLevel2X 3 3 6 5 2" xfId="13658"/>
    <cellStyle name="SAPBEXHLevel2X 3 3 6 5 2 2" xfId="40078"/>
    <cellStyle name="SAPBEXHLevel2X 3 3 6 5 3" xfId="24206"/>
    <cellStyle name="SAPBEXHLevel2X 3 3 6 5 3 2" xfId="50620"/>
    <cellStyle name="SAPBEXHLevel2X 3 3 6 5 4" xfId="29536"/>
    <cellStyle name="SAPBEXHLevel2X 3 3 6 6" xfId="5624"/>
    <cellStyle name="SAPBEXHLevel2X 3 3 6 6 2" xfId="16388"/>
    <cellStyle name="SAPBEXHLevel2X 3 3 6 6 2 2" xfId="42806"/>
    <cellStyle name="SAPBEXHLevel2X 3 3 6 6 3" xfId="22196"/>
    <cellStyle name="SAPBEXHLevel2X 3 3 6 6 3 2" xfId="48610"/>
    <cellStyle name="SAPBEXHLevel2X 3 3 6 6 4" xfId="32294"/>
    <cellStyle name="SAPBEXHLevel2X 3 3 6 7" xfId="6966"/>
    <cellStyle name="SAPBEXHLevel2X 3 3 6 7 2" xfId="23525"/>
    <cellStyle name="SAPBEXHLevel2X 3 3 6 7 2 2" xfId="49939"/>
    <cellStyle name="SAPBEXHLevel2X 3 3 6 7 3" xfId="33636"/>
    <cellStyle name="SAPBEXHLevel2X 3 3 6 8" xfId="7513"/>
    <cellStyle name="SAPBEXHLevel2X 3 3 6 8 2" xfId="18180"/>
    <cellStyle name="SAPBEXHLevel2X 3 3 6 8 2 2" xfId="44596"/>
    <cellStyle name="SAPBEXHLevel2X 3 3 6 8 3" xfId="27433"/>
    <cellStyle name="SAPBEXHLevel2X 3 3 6 8 3 2" xfId="53847"/>
    <cellStyle name="SAPBEXHLevel2X 3 3 6 8 4" xfId="34183"/>
    <cellStyle name="SAPBEXHLevel2X 3 3 6 9" xfId="7250"/>
    <cellStyle name="SAPBEXHLevel2X 3 3 6 9 2" xfId="17917"/>
    <cellStyle name="SAPBEXHLevel2X 3 3 6 9 2 2" xfId="44334"/>
    <cellStyle name="SAPBEXHLevel2X 3 3 6 9 3" xfId="27071"/>
    <cellStyle name="SAPBEXHLevel2X 3 3 6 9 3 2" xfId="53485"/>
    <cellStyle name="SAPBEXHLevel2X 3 3 6 9 4" xfId="33920"/>
    <cellStyle name="SAPBEXHLevel2X 3 3 7" xfId="2510"/>
    <cellStyle name="SAPBEXHLevel2X 3 3 7 10" xfId="24776"/>
    <cellStyle name="SAPBEXHLevel2X 3 3 7 10 2" xfId="51190"/>
    <cellStyle name="SAPBEXHLevel2X 3 3 7 2" xfId="4405"/>
    <cellStyle name="SAPBEXHLevel2X 3 3 7 2 2" xfId="15183"/>
    <cellStyle name="SAPBEXHLevel2X 3 3 7 2 2 2" xfId="41603"/>
    <cellStyle name="SAPBEXHLevel2X 3 3 7 2 3" xfId="25183"/>
    <cellStyle name="SAPBEXHLevel2X 3 3 7 2 3 2" xfId="51597"/>
    <cellStyle name="SAPBEXHLevel2X 3 3 7 2 4" xfId="31075"/>
    <cellStyle name="SAPBEXHLevel2X 3 3 7 3" xfId="5138"/>
    <cellStyle name="SAPBEXHLevel2X 3 3 7 3 2" xfId="15915"/>
    <cellStyle name="SAPBEXHLevel2X 3 3 7 3 2 2" xfId="42334"/>
    <cellStyle name="SAPBEXHLevel2X 3 3 7 3 3" xfId="26099"/>
    <cellStyle name="SAPBEXHLevel2X 3 3 7 3 3 2" xfId="52513"/>
    <cellStyle name="SAPBEXHLevel2X 3 3 7 3 4" xfId="31808"/>
    <cellStyle name="SAPBEXHLevel2X 3 3 7 4" xfId="6320"/>
    <cellStyle name="SAPBEXHLevel2X 3 3 7 4 2" xfId="17059"/>
    <cellStyle name="SAPBEXHLevel2X 3 3 7 4 2 2" xfId="43477"/>
    <cellStyle name="SAPBEXHLevel2X 3 3 7 4 3" xfId="23570"/>
    <cellStyle name="SAPBEXHLevel2X 3 3 7 4 3 2" xfId="49984"/>
    <cellStyle name="SAPBEXHLevel2X 3 3 7 4 4" xfId="32990"/>
    <cellStyle name="SAPBEXHLevel2X 3 3 7 5" xfId="6896"/>
    <cellStyle name="SAPBEXHLevel2X 3 3 7 5 2" xfId="17601"/>
    <cellStyle name="SAPBEXHLevel2X 3 3 7 5 2 2" xfId="44018"/>
    <cellStyle name="SAPBEXHLevel2X 3 3 7 5 3" xfId="23079"/>
    <cellStyle name="SAPBEXHLevel2X 3 3 7 5 3 2" xfId="49493"/>
    <cellStyle name="SAPBEXHLevel2X 3 3 7 5 4" xfId="33566"/>
    <cellStyle name="SAPBEXHLevel2X 3 3 7 6" xfId="7420"/>
    <cellStyle name="SAPBEXHLevel2X 3 3 7 6 2" xfId="18087"/>
    <cellStyle name="SAPBEXHLevel2X 3 3 7 6 2 2" xfId="44503"/>
    <cellStyle name="SAPBEXHLevel2X 3 3 7 6 3" xfId="27380"/>
    <cellStyle name="SAPBEXHLevel2X 3 3 7 6 3 2" xfId="53794"/>
    <cellStyle name="SAPBEXHLevel2X 3 3 7 6 4" xfId="34090"/>
    <cellStyle name="SAPBEXHLevel2X 3 3 7 7" xfId="8043"/>
    <cellStyle name="SAPBEXHLevel2X 3 3 7 7 2" xfId="18710"/>
    <cellStyle name="SAPBEXHLevel2X 3 3 7 7 2 2" xfId="45124"/>
    <cellStyle name="SAPBEXHLevel2X 3 3 7 7 3" xfId="12292"/>
    <cellStyle name="SAPBEXHLevel2X 3 3 7 7 3 2" xfId="38713"/>
    <cellStyle name="SAPBEXHLevel2X 3 3 7 7 4" xfId="34647"/>
    <cellStyle name="SAPBEXHLevel2X 3 3 7 8" xfId="13306"/>
    <cellStyle name="SAPBEXHLevel2X 3 3 7 8 2" xfId="39726"/>
    <cellStyle name="SAPBEXHLevel2X 3 3 7 9" xfId="11220"/>
    <cellStyle name="SAPBEXHLevel2X 3 3 7 9 2" xfId="37641"/>
    <cellStyle name="SAPBEXHLevel2X 3 3 8" xfId="3262"/>
    <cellStyle name="SAPBEXHLevel2X 3 3 8 2" xfId="14052"/>
    <cellStyle name="SAPBEXHLevel2X 3 3 8 2 2" xfId="40472"/>
    <cellStyle name="SAPBEXHLevel2X 3 3 8 3" xfId="26437"/>
    <cellStyle name="SAPBEXHLevel2X 3 3 8 3 2" xfId="52851"/>
    <cellStyle name="SAPBEXHLevel2X 3 3 8 4" xfId="29932"/>
    <cellStyle name="SAPBEXHLevel2X 3 3 9" xfId="4495"/>
    <cellStyle name="SAPBEXHLevel2X 3 3 9 2" xfId="15273"/>
    <cellStyle name="SAPBEXHLevel2X 3 3 9 2 2" xfId="41693"/>
    <cellStyle name="SAPBEXHLevel2X 3 3 9 3" xfId="26398"/>
    <cellStyle name="SAPBEXHLevel2X 3 3 9 3 2" xfId="52812"/>
    <cellStyle name="SAPBEXHLevel2X 3 3 9 4" xfId="31165"/>
    <cellStyle name="SAPBEXHLevel2X 3 4" xfId="1242"/>
    <cellStyle name="SAPBEXHLevel2X 3 4 10" xfId="3158"/>
    <cellStyle name="SAPBEXHLevel2X 3 4 10 2" xfId="13948"/>
    <cellStyle name="SAPBEXHLevel2X 3 4 10 2 2" xfId="40368"/>
    <cellStyle name="SAPBEXHLevel2X 3 4 10 3" xfId="25293"/>
    <cellStyle name="SAPBEXHLevel2X 3 4 10 3 2" xfId="51707"/>
    <cellStyle name="SAPBEXHLevel2X 3 4 10 4" xfId="29828"/>
    <cellStyle name="SAPBEXHLevel2X 3 4 11" xfId="6841"/>
    <cellStyle name="SAPBEXHLevel2X 3 4 11 2" xfId="23519"/>
    <cellStyle name="SAPBEXHLevel2X 3 4 11 2 2" xfId="49933"/>
    <cellStyle name="SAPBEXHLevel2X 3 4 11 3" xfId="33511"/>
    <cellStyle name="SAPBEXHLevel2X 3 4 12" xfId="16468"/>
    <cellStyle name="SAPBEXHLevel2X 3 4 12 2" xfId="42886"/>
    <cellStyle name="SAPBEXHLevel2X 3 4 13" xfId="27422"/>
    <cellStyle name="SAPBEXHLevel2X 3 4 13 2" xfId="53836"/>
    <cellStyle name="SAPBEXHLevel2X 3 4 2" xfId="1554"/>
    <cellStyle name="SAPBEXHLevel2X 3 4 2 10" xfId="8446"/>
    <cellStyle name="SAPBEXHLevel2X 3 4 2 10 2" xfId="19106"/>
    <cellStyle name="SAPBEXHLevel2X 3 4 2 10 2 2" xfId="45520"/>
    <cellStyle name="SAPBEXHLevel2X 3 4 2 10 3" xfId="16350"/>
    <cellStyle name="SAPBEXHLevel2X 3 4 2 10 3 2" xfId="42769"/>
    <cellStyle name="SAPBEXHLevel2X 3 4 2 10 4" xfId="34942"/>
    <cellStyle name="SAPBEXHLevel2X 3 4 2 11" xfId="11989"/>
    <cellStyle name="SAPBEXHLevel2X 3 4 2 11 2" xfId="38410"/>
    <cellStyle name="SAPBEXHLevel2X 3 4 2 12" xfId="24532"/>
    <cellStyle name="SAPBEXHLevel2X 3 4 2 12 2" xfId="50946"/>
    <cellStyle name="SAPBEXHLevel2X 3 4 2 2" xfId="3548"/>
    <cellStyle name="SAPBEXHLevel2X 3 4 2 2 2" xfId="8976"/>
    <cellStyle name="SAPBEXHLevel2X 3 4 2 2 2 2" xfId="19636"/>
    <cellStyle name="SAPBEXHLevel2X 3 4 2 2 2 2 2" xfId="46050"/>
    <cellStyle name="SAPBEXHLevel2X 3 4 2 2 2 3" xfId="25975"/>
    <cellStyle name="SAPBEXHLevel2X 3 4 2 2 2 3 2" xfId="52389"/>
    <cellStyle name="SAPBEXHLevel2X 3 4 2 2 2 4" xfId="35472"/>
    <cellStyle name="SAPBEXHLevel2X 3 4 2 2 3" xfId="10459"/>
    <cellStyle name="SAPBEXHLevel2X 3 4 2 2 3 2" xfId="21119"/>
    <cellStyle name="SAPBEXHLevel2X 3 4 2 2 3 2 2" xfId="47533"/>
    <cellStyle name="SAPBEXHLevel2X 3 4 2 2 3 3" xfId="28383"/>
    <cellStyle name="SAPBEXHLevel2X 3 4 2 2 3 3 2" xfId="54797"/>
    <cellStyle name="SAPBEXHLevel2X 3 4 2 2 3 4" xfId="36955"/>
    <cellStyle name="SAPBEXHLevel2X 3 4 2 2 4" xfId="8759"/>
    <cellStyle name="SAPBEXHLevel2X 3 4 2 2 4 2" xfId="19419"/>
    <cellStyle name="SAPBEXHLevel2X 3 4 2 2 4 2 2" xfId="45833"/>
    <cellStyle name="SAPBEXHLevel2X 3 4 2 2 4 3" xfId="23217"/>
    <cellStyle name="SAPBEXHLevel2X 3 4 2 2 4 3 2" xfId="49631"/>
    <cellStyle name="SAPBEXHLevel2X 3 4 2 2 4 4" xfId="35255"/>
    <cellStyle name="SAPBEXHLevel2X 3 4 2 2 5" xfId="14333"/>
    <cellStyle name="SAPBEXHLevel2X 3 4 2 2 5 2" xfId="40753"/>
    <cellStyle name="SAPBEXHLevel2X 3 4 2 2 6" xfId="22176"/>
    <cellStyle name="SAPBEXHLevel2X 3 4 2 2 6 2" xfId="48590"/>
    <cellStyle name="SAPBEXHLevel2X 3 4 2 2 7" xfId="30218"/>
    <cellStyle name="SAPBEXHLevel2X 3 4 2 3" xfId="2765"/>
    <cellStyle name="SAPBEXHLevel2X 3 4 2 3 2" xfId="9334"/>
    <cellStyle name="SAPBEXHLevel2X 3 4 2 3 2 2" xfId="19994"/>
    <cellStyle name="SAPBEXHLevel2X 3 4 2 3 2 2 2" xfId="46408"/>
    <cellStyle name="SAPBEXHLevel2X 3 4 2 3 2 3" xfId="27867"/>
    <cellStyle name="SAPBEXHLevel2X 3 4 2 3 2 3 2" xfId="54281"/>
    <cellStyle name="SAPBEXHLevel2X 3 4 2 3 2 4" xfId="35830"/>
    <cellStyle name="SAPBEXHLevel2X 3 4 2 3 3" xfId="13557"/>
    <cellStyle name="SAPBEXHLevel2X 3 4 2 3 3 2" xfId="39977"/>
    <cellStyle name="SAPBEXHLevel2X 3 4 2 3 4" xfId="25335"/>
    <cellStyle name="SAPBEXHLevel2X 3 4 2 3 4 2" xfId="51749"/>
    <cellStyle name="SAPBEXHLevel2X 3 4 2 3 5" xfId="29435"/>
    <cellStyle name="SAPBEXHLevel2X 3 4 2 4" xfId="4691"/>
    <cellStyle name="SAPBEXHLevel2X 3 4 2 4 2" xfId="9708"/>
    <cellStyle name="SAPBEXHLevel2X 3 4 2 4 2 2" xfId="20368"/>
    <cellStyle name="SAPBEXHLevel2X 3 4 2 4 2 2 2" xfId="46782"/>
    <cellStyle name="SAPBEXHLevel2X 3 4 2 4 2 3" xfId="26714"/>
    <cellStyle name="SAPBEXHLevel2X 3 4 2 4 2 3 2" xfId="53128"/>
    <cellStyle name="SAPBEXHLevel2X 3 4 2 4 2 4" xfId="36204"/>
    <cellStyle name="SAPBEXHLevel2X 3 4 2 4 3" xfId="15468"/>
    <cellStyle name="SAPBEXHLevel2X 3 4 2 4 3 2" xfId="41888"/>
    <cellStyle name="SAPBEXHLevel2X 3 4 2 4 4" xfId="25282"/>
    <cellStyle name="SAPBEXHLevel2X 3 4 2 4 4 2" xfId="51696"/>
    <cellStyle name="SAPBEXHLevel2X 3 4 2 4 5" xfId="31361"/>
    <cellStyle name="SAPBEXHLevel2X 3 4 2 5" xfId="5641"/>
    <cellStyle name="SAPBEXHLevel2X 3 4 2 5 2" xfId="16405"/>
    <cellStyle name="SAPBEXHLevel2X 3 4 2 5 2 2" xfId="42823"/>
    <cellStyle name="SAPBEXHLevel2X 3 4 2 5 3" xfId="23834"/>
    <cellStyle name="SAPBEXHLevel2X 3 4 2 5 3 2" xfId="50248"/>
    <cellStyle name="SAPBEXHLevel2X 3 4 2 5 4" xfId="32311"/>
    <cellStyle name="SAPBEXHLevel2X 3 4 2 6" xfId="3151"/>
    <cellStyle name="SAPBEXHLevel2X 3 4 2 6 2" xfId="13942"/>
    <cellStyle name="SAPBEXHLevel2X 3 4 2 6 2 2" xfId="40362"/>
    <cellStyle name="SAPBEXHLevel2X 3 4 2 6 3" xfId="24326"/>
    <cellStyle name="SAPBEXHLevel2X 3 4 2 6 3 2" xfId="50740"/>
    <cellStyle name="SAPBEXHLevel2X 3 4 2 6 4" xfId="29821"/>
    <cellStyle name="SAPBEXHLevel2X 3 4 2 7" xfId="6474"/>
    <cellStyle name="SAPBEXHLevel2X 3 4 2 7 2" xfId="25767"/>
    <cellStyle name="SAPBEXHLevel2X 3 4 2 7 2 2" xfId="52181"/>
    <cellStyle name="SAPBEXHLevel2X 3 4 2 7 3" xfId="33144"/>
    <cellStyle name="SAPBEXHLevel2X 3 4 2 8" xfId="7219"/>
    <cellStyle name="SAPBEXHLevel2X 3 4 2 8 2" xfId="17886"/>
    <cellStyle name="SAPBEXHLevel2X 3 4 2 8 2 2" xfId="44303"/>
    <cellStyle name="SAPBEXHLevel2X 3 4 2 8 3" xfId="26914"/>
    <cellStyle name="SAPBEXHLevel2X 3 4 2 8 3 2" xfId="53328"/>
    <cellStyle name="SAPBEXHLevel2X 3 4 2 8 4" xfId="33889"/>
    <cellStyle name="SAPBEXHLevel2X 3 4 2 9" xfId="6269"/>
    <cellStyle name="SAPBEXHLevel2X 3 4 2 9 2" xfId="17008"/>
    <cellStyle name="SAPBEXHLevel2X 3 4 2 9 2 2" xfId="43426"/>
    <cellStyle name="SAPBEXHLevel2X 3 4 2 9 3" xfId="23504"/>
    <cellStyle name="SAPBEXHLevel2X 3 4 2 9 3 2" xfId="49918"/>
    <cellStyle name="SAPBEXHLevel2X 3 4 2 9 4" xfId="32939"/>
    <cellStyle name="SAPBEXHLevel2X 3 4 3" xfId="1667"/>
    <cellStyle name="SAPBEXHLevel2X 3 4 3 10" xfId="8306"/>
    <cellStyle name="SAPBEXHLevel2X 3 4 3 10 2" xfId="18966"/>
    <cellStyle name="SAPBEXHLevel2X 3 4 3 10 2 2" xfId="45380"/>
    <cellStyle name="SAPBEXHLevel2X 3 4 3 10 3" xfId="12933"/>
    <cellStyle name="SAPBEXHLevel2X 3 4 3 10 3 2" xfId="39354"/>
    <cellStyle name="SAPBEXHLevel2X 3 4 3 10 4" xfId="34802"/>
    <cellStyle name="SAPBEXHLevel2X 3 4 3 11" xfId="11900"/>
    <cellStyle name="SAPBEXHLevel2X 3 4 3 11 2" xfId="38321"/>
    <cellStyle name="SAPBEXHLevel2X 3 4 3 12" xfId="26479"/>
    <cellStyle name="SAPBEXHLevel2X 3 4 3 12 2" xfId="52893"/>
    <cellStyle name="SAPBEXHLevel2X 3 4 3 2" xfId="3660"/>
    <cellStyle name="SAPBEXHLevel2X 3 4 3 2 2" xfId="9116"/>
    <cellStyle name="SAPBEXHLevel2X 3 4 3 2 2 2" xfId="19776"/>
    <cellStyle name="SAPBEXHLevel2X 3 4 3 2 2 2 2" xfId="46190"/>
    <cellStyle name="SAPBEXHLevel2X 3 4 3 2 2 3" xfId="11790"/>
    <cellStyle name="SAPBEXHLevel2X 3 4 3 2 2 3 2" xfId="38211"/>
    <cellStyle name="SAPBEXHLevel2X 3 4 3 2 2 4" xfId="35612"/>
    <cellStyle name="SAPBEXHLevel2X 3 4 3 2 3" xfId="10181"/>
    <cellStyle name="SAPBEXHLevel2X 3 4 3 2 3 2" xfId="20841"/>
    <cellStyle name="SAPBEXHLevel2X 3 4 3 2 3 2 2" xfId="47255"/>
    <cellStyle name="SAPBEXHLevel2X 3 4 3 2 3 3" xfId="11124"/>
    <cellStyle name="SAPBEXHLevel2X 3 4 3 2 3 3 2" xfId="37545"/>
    <cellStyle name="SAPBEXHLevel2X 3 4 3 2 3 4" xfId="36677"/>
    <cellStyle name="SAPBEXHLevel2X 3 4 3 2 4" xfId="8607"/>
    <cellStyle name="SAPBEXHLevel2X 3 4 3 2 4 2" xfId="19267"/>
    <cellStyle name="SAPBEXHLevel2X 3 4 3 2 4 2 2" xfId="45681"/>
    <cellStyle name="SAPBEXHLevel2X 3 4 3 2 4 3" xfId="12729"/>
    <cellStyle name="SAPBEXHLevel2X 3 4 3 2 4 3 2" xfId="39150"/>
    <cellStyle name="SAPBEXHLevel2X 3 4 3 2 4 4" xfId="35103"/>
    <cellStyle name="SAPBEXHLevel2X 3 4 3 2 5" xfId="14445"/>
    <cellStyle name="SAPBEXHLevel2X 3 4 3 2 5 2" xfId="40865"/>
    <cellStyle name="SAPBEXHLevel2X 3 4 3 2 6" xfId="21774"/>
    <cellStyle name="SAPBEXHLevel2X 3 4 3 2 6 2" xfId="48188"/>
    <cellStyle name="SAPBEXHLevel2X 3 4 3 2 7" xfId="30330"/>
    <cellStyle name="SAPBEXHLevel2X 3 4 3 3" xfId="2675"/>
    <cellStyle name="SAPBEXHLevel2X 3 4 3 3 2" xfId="9485"/>
    <cellStyle name="SAPBEXHLevel2X 3 4 3 3 2 2" xfId="20145"/>
    <cellStyle name="SAPBEXHLevel2X 3 4 3 3 2 2 2" xfId="46559"/>
    <cellStyle name="SAPBEXHLevel2X 3 4 3 3 2 3" xfId="28211"/>
    <cellStyle name="SAPBEXHLevel2X 3 4 3 3 2 3 2" xfId="54625"/>
    <cellStyle name="SAPBEXHLevel2X 3 4 3 3 2 4" xfId="35981"/>
    <cellStyle name="SAPBEXHLevel2X 3 4 3 3 3" xfId="13467"/>
    <cellStyle name="SAPBEXHLevel2X 3 4 3 3 3 2" xfId="39887"/>
    <cellStyle name="SAPBEXHLevel2X 3 4 3 3 4" xfId="23159"/>
    <cellStyle name="SAPBEXHLevel2X 3 4 3 3 4 2" xfId="49573"/>
    <cellStyle name="SAPBEXHLevel2X 3 4 3 3 5" xfId="29345"/>
    <cellStyle name="SAPBEXHLevel2X 3 4 3 4" xfId="3096"/>
    <cellStyle name="SAPBEXHLevel2X 3 4 3 4 2" xfId="10143"/>
    <cellStyle name="SAPBEXHLevel2X 3 4 3 4 2 2" xfId="20803"/>
    <cellStyle name="SAPBEXHLevel2X 3 4 3 4 2 2 2" xfId="47217"/>
    <cellStyle name="SAPBEXHLevel2X 3 4 3 4 2 3" xfId="27786"/>
    <cellStyle name="SAPBEXHLevel2X 3 4 3 4 2 3 2" xfId="54200"/>
    <cellStyle name="SAPBEXHLevel2X 3 4 3 4 2 4" xfId="36639"/>
    <cellStyle name="SAPBEXHLevel2X 3 4 3 4 3" xfId="13888"/>
    <cellStyle name="SAPBEXHLevel2X 3 4 3 4 3 2" xfId="40308"/>
    <cellStyle name="SAPBEXHLevel2X 3 4 3 4 4" xfId="26737"/>
    <cellStyle name="SAPBEXHLevel2X 3 4 3 4 4 2" xfId="53151"/>
    <cellStyle name="SAPBEXHLevel2X 3 4 3 4 5" xfId="29766"/>
    <cellStyle name="SAPBEXHLevel2X 3 4 3 5" xfId="2728"/>
    <cellStyle name="SAPBEXHLevel2X 3 4 3 5 2" xfId="13520"/>
    <cellStyle name="SAPBEXHLevel2X 3 4 3 5 2 2" xfId="39940"/>
    <cellStyle name="SAPBEXHLevel2X 3 4 3 5 3" xfId="24358"/>
    <cellStyle name="SAPBEXHLevel2X 3 4 3 5 3 2" xfId="50772"/>
    <cellStyle name="SAPBEXHLevel2X 3 4 3 5 4" xfId="29398"/>
    <cellStyle name="SAPBEXHLevel2X 3 4 3 6" xfId="6043"/>
    <cellStyle name="SAPBEXHLevel2X 3 4 3 6 2" xfId="16794"/>
    <cellStyle name="SAPBEXHLevel2X 3 4 3 6 2 2" xfId="43212"/>
    <cellStyle name="SAPBEXHLevel2X 3 4 3 6 3" xfId="27098"/>
    <cellStyle name="SAPBEXHLevel2X 3 4 3 6 3 2" xfId="53512"/>
    <cellStyle name="SAPBEXHLevel2X 3 4 3 6 4" xfId="32713"/>
    <cellStyle name="SAPBEXHLevel2X 3 4 3 7" xfId="6148"/>
    <cellStyle name="SAPBEXHLevel2X 3 4 3 7 2" xfId="23168"/>
    <cellStyle name="SAPBEXHLevel2X 3 4 3 7 2 2" xfId="49582"/>
    <cellStyle name="SAPBEXHLevel2X 3 4 3 7 3" xfId="32818"/>
    <cellStyle name="SAPBEXHLevel2X 3 4 3 8" xfId="6277"/>
    <cellStyle name="SAPBEXHLevel2X 3 4 3 8 2" xfId="17016"/>
    <cellStyle name="SAPBEXHLevel2X 3 4 3 8 2 2" xfId="43434"/>
    <cellStyle name="SAPBEXHLevel2X 3 4 3 8 3" xfId="23109"/>
    <cellStyle name="SAPBEXHLevel2X 3 4 3 8 3 2" xfId="49523"/>
    <cellStyle name="SAPBEXHLevel2X 3 4 3 8 4" xfId="32947"/>
    <cellStyle name="SAPBEXHLevel2X 3 4 3 9" xfId="2953"/>
    <cellStyle name="SAPBEXHLevel2X 3 4 3 9 2" xfId="13745"/>
    <cellStyle name="SAPBEXHLevel2X 3 4 3 9 2 2" xfId="40165"/>
    <cellStyle name="SAPBEXHLevel2X 3 4 3 9 3" xfId="21893"/>
    <cellStyle name="SAPBEXHLevel2X 3 4 3 9 3 2" xfId="48307"/>
    <cellStyle name="SAPBEXHLevel2X 3 4 3 9 4" xfId="29623"/>
    <cellStyle name="SAPBEXHLevel2X 3 4 4" xfId="1926"/>
    <cellStyle name="SAPBEXHLevel2X 3 4 4 10" xfId="8573"/>
    <cellStyle name="SAPBEXHLevel2X 3 4 4 10 2" xfId="19233"/>
    <cellStyle name="SAPBEXHLevel2X 3 4 4 10 2 2" xfId="45647"/>
    <cellStyle name="SAPBEXHLevel2X 3 4 4 10 3" xfId="12199"/>
    <cellStyle name="SAPBEXHLevel2X 3 4 4 10 3 2" xfId="38620"/>
    <cellStyle name="SAPBEXHLevel2X 3 4 4 10 4" xfId="35069"/>
    <cellStyle name="SAPBEXHLevel2X 3 4 4 11" xfId="11654"/>
    <cellStyle name="SAPBEXHLevel2X 3 4 4 11 2" xfId="38075"/>
    <cellStyle name="SAPBEXHLevel2X 3 4 4 12" xfId="24777"/>
    <cellStyle name="SAPBEXHLevel2X 3 4 4 12 2" xfId="51191"/>
    <cellStyle name="SAPBEXHLevel2X 3 4 4 2" xfId="3903"/>
    <cellStyle name="SAPBEXHLevel2X 3 4 4 2 2" xfId="9163"/>
    <cellStyle name="SAPBEXHLevel2X 3 4 4 2 2 2" xfId="19823"/>
    <cellStyle name="SAPBEXHLevel2X 3 4 4 2 2 2 2" xfId="46237"/>
    <cellStyle name="SAPBEXHLevel2X 3 4 4 2 2 3" xfId="11557"/>
    <cellStyle name="SAPBEXHLevel2X 3 4 4 2 2 3 2" xfId="37978"/>
    <cellStyle name="SAPBEXHLevel2X 3 4 4 2 2 4" xfId="35659"/>
    <cellStyle name="SAPBEXHLevel2X 3 4 4 2 3" xfId="14686"/>
    <cellStyle name="SAPBEXHLevel2X 3 4 4 2 3 2" xfId="41106"/>
    <cellStyle name="SAPBEXHLevel2X 3 4 4 2 4" xfId="27213"/>
    <cellStyle name="SAPBEXHLevel2X 3 4 4 2 4 2" xfId="53627"/>
    <cellStyle name="SAPBEXHLevel2X 3 4 4 2 5" xfId="30573"/>
    <cellStyle name="SAPBEXHLevel2X 3 4 4 3" xfId="4630"/>
    <cellStyle name="SAPBEXHLevel2X 3 4 4 3 2" xfId="9974"/>
    <cellStyle name="SAPBEXHLevel2X 3 4 4 3 2 2" xfId="20634"/>
    <cellStyle name="SAPBEXHLevel2X 3 4 4 3 2 2 2" xfId="47048"/>
    <cellStyle name="SAPBEXHLevel2X 3 4 4 3 2 3" xfId="26226"/>
    <cellStyle name="SAPBEXHLevel2X 3 4 4 3 2 3 2" xfId="52640"/>
    <cellStyle name="SAPBEXHLevel2X 3 4 4 3 2 4" xfId="36470"/>
    <cellStyle name="SAPBEXHLevel2X 3 4 4 3 3" xfId="15408"/>
    <cellStyle name="SAPBEXHLevel2X 3 4 4 3 3 2" xfId="41828"/>
    <cellStyle name="SAPBEXHLevel2X 3 4 4 3 4" xfId="25493"/>
    <cellStyle name="SAPBEXHLevel2X 3 4 4 3 4 2" xfId="51907"/>
    <cellStyle name="SAPBEXHLevel2X 3 4 4 3 5" xfId="31300"/>
    <cellStyle name="SAPBEXHLevel2X 3 4 4 4" xfId="5208"/>
    <cellStyle name="SAPBEXHLevel2X 3 4 4 4 2" xfId="15983"/>
    <cellStyle name="SAPBEXHLevel2X 3 4 4 4 2 2" xfId="42402"/>
    <cellStyle name="SAPBEXHLevel2X 3 4 4 4 3" xfId="27595"/>
    <cellStyle name="SAPBEXHLevel2X 3 4 4 4 3 2" xfId="54009"/>
    <cellStyle name="SAPBEXHLevel2X 3 4 4 4 4" xfId="31878"/>
    <cellStyle name="SAPBEXHLevel2X 3 4 4 5" xfId="5824"/>
    <cellStyle name="SAPBEXHLevel2X 3 4 4 5 2" xfId="16583"/>
    <cellStyle name="SAPBEXHLevel2X 3 4 4 5 2 2" xfId="43001"/>
    <cellStyle name="SAPBEXHLevel2X 3 4 4 5 3" xfId="26650"/>
    <cellStyle name="SAPBEXHLevel2X 3 4 4 5 3 2" xfId="53064"/>
    <cellStyle name="SAPBEXHLevel2X 3 4 4 5 4" xfId="32494"/>
    <cellStyle name="SAPBEXHLevel2X 3 4 4 6" xfId="6427"/>
    <cellStyle name="SAPBEXHLevel2X 3 4 4 6 2" xfId="17163"/>
    <cellStyle name="SAPBEXHLevel2X 3 4 4 6 2 2" xfId="43581"/>
    <cellStyle name="SAPBEXHLevel2X 3 4 4 6 3" xfId="23796"/>
    <cellStyle name="SAPBEXHLevel2X 3 4 4 6 3 2" xfId="50210"/>
    <cellStyle name="SAPBEXHLevel2X 3 4 4 6 4" xfId="33097"/>
    <cellStyle name="SAPBEXHLevel2X 3 4 4 7" xfId="7042"/>
    <cellStyle name="SAPBEXHLevel2X 3 4 4 7 2" xfId="11423"/>
    <cellStyle name="SAPBEXHLevel2X 3 4 4 7 2 2" xfId="37844"/>
    <cellStyle name="SAPBEXHLevel2X 3 4 4 7 3" xfId="33712"/>
    <cellStyle name="SAPBEXHLevel2X 3 4 4 8" xfId="7589"/>
    <cellStyle name="SAPBEXHLevel2X 3 4 4 8 2" xfId="18256"/>
    <cellStyle name="SAPBEXHLevel2X 3 4 4 8 2 2" xfId="44672"/>
    <cellStyle name="SAPBEXHLevel2X 3 4 4 8 3" xfId="27214"/>
    <cellStyle name="SAPBEXHLevel2X 3 4 4 8 3 2" xfId="53628"/>
    <cellStyle name="SAPBEXHLevel2X 3 4 4 8 4" xfId="34259"/>
    <cellStyle name="SAPBEXHLevel2X 3 4 4 9" xfId="7289"/>
    <cellStyle name="SAPBEXHLevel2X 3 4 4 9 2" xfId="17956"/>
    <cellStyle name="SAPBEXHLevel2X 3 4 4 9 2 2" xfId="44373"/>
    <cellStyle name="SAPBEXHLevel2X 3 4 4 9 3" xfId="25349"/>
    <cellStyle name="SAPBEXHLevel2X 3 4 4 9 3 2" xfId="51763"/>
    <cellStyle name="SAPBEXHLevel2X 3 4 4 9 4" xfId="33959"/>
    <cellStyle name="SAPBEXHLevel2X 3 4 5" xfId="2112"/>
    <cellStyle name="SAPBEXHLevel2X 3 4 5 10" xfId="8855"/>
    <cellStyle name="SAPBEXHLevel2X 3 4 5 10 2" xfId="19515"/>
    <cellStyle name="SAPBEXHLevel2X 3 4 5 10 2 2" xfId="45929"/>
    <cellStyle name="SAPBEXHLevel2X 3 4 5 10 3" xfId="25418"/>
    <cellStyle name="SAPBEXHLevel2X 3 4 5 10 3 2" xfId="51832"/>
    <cellStyle name="SAPBEXHLevel2X 3 4 5 10 4" xfId="35351"/>
    <cellStyle name="SAPBEXHLevel2X 3 4 5 11" xfId="11488"/>
    <cellStyle name="SAPBEXHLevel2X 3 4 5 11 2" xfId="37909"/>
    <cellStyle name="SAPBEXHLevel2X 3 4 5 12" xfId="22341"/>
    <cellStyle name="SAPBEXHLevel2X 3 4 5 12 2" xfId="48755"/>
    <cellStyle name="SAPBEXHLevel2X 3 4 5 2" xfId="4077"/>
    <cellStyle name="SAPBEXHLevel2X 3 4 5 2 2" xfId="9837"/>
    <cellStyle name="SAPBEXHLevel2X 3 4 5 2 2 2" xfId="20497"/>
    <cellStyle name="SAPBEXHLevel2X 3 4 5 2 2 2 2" xfId="46911"/>
    <cellStyle name="SAPBEXHLevel2X 3 4 5 2 2 3" xfId="11617"/>
    <cellStyle name="SAPBEXHLevel2X 3 4 5 2 2 3 2" xfId="38038"/>
    <cellStyle name="SAPBEXHLevel2X 3 4 5 2 2 4" xfId="36333"/>
    <cellStyle name="SAPBEXHLevel2X 3 4 5 2 3" xfId="14859"/>
    <cellStyle name="SAPBEXHLevel2X 3 4 5 2 3 2" xfId="41279"/>
    <cellStyle name="SAPBEXHLevel2X 3 4 5 2 4" xfId="26475"/>
    <cellStyle name="SAPBEXHLevel2X 3 4 5 2 4 2" xfId="52889"/>
    <cellStyle name="SAPBEXHLevel2X 3 4 5 2 5" xfId="30747"/>
    <cellStyle name="SAPBEXHLevel2X 3 4 5 3" xfId="4805"/>
    <cellStyle name="SAPBEXHLevel2X 3 4 5 3 2" xfId="9923"/>
    <cellStyle name="SAPBEXHLevel2X 3 4 5 3 2 2" xfId="20583"/>
    <cellStyle name="SAPBEXHLevel2X 3 4 5 3 2 2 2" xfId="46997"/>
    <cellStyle name="SAPBEXHLevel2X 3 4 5 3 2 3" xfId="26936"/>
    <cellStyle name="SAPBEXHLevel2X 3 4 5 3 2 3 2" xfId="53350"/>
    <cellStyle name="SAPBEXHLevel2X 3 4 5 3 2 4" xfId="36419"/>
    <cellStyle name="SAPBEXHLevel2X 3 4 5 3 3" xfId="15582"/>
    <cellStyle name="SAPBEXHLevel2X 3 4 5 3 3 2" xfId="42002"/>
    <cellStyle name="SAPBEXHLevel2X 3 4 5 3 4" xfId="26592"/>
    <cellStyle name="SAPBEXHLevel2X 3 4 5 3 4 2" xfId="53006"/>
    <cellStyle name="SAPBEXHLevel2X 3 4 5 3 5" xfId="31475"/>
    <cellStyle name="SAPBEXHLevel2X 3 4 5 4" xfId="5385"/>
    <cellStyle name="SAPBEXHLevel2X 3 4 5 4 2" xfId="16158"/>
    <cellStyle name="SAPBEXHLevel2X 3 4 5 4 2 2" xfId="42577"/>
    <cellStyle name="SAPBEXHLevel2X 3 4 5 4 3" xfId="21853"/>
    <cellStyle name="SAPBEXHLevel2X 3 4 5 4 3 2" xfId="48267"/>
    <cellStyle name="SAPBEXHLevel2X 3 4 5 4 4" xfId="32055"/>
    <cellStyle name="SAPBEXHLevel2X 3 4 5 5" xfId="5992"/>
    <cellStyle name="SAPBEXHLevel2X 3 4 5 5 2" xfId="16744"/>
    <cellStyle name="SAPBEXHLevel2X 3 4 5 5 2 2" xfId="43162"/>
    <cellStyle name="SAPBEXHLevel2X 3 4 5 5 3" xfId="26900"/>
    <cellStyle name="SAPBEXHLevel2X 3 4 5 5 3 2" xfId="53314"/>
    <cellStyle name="SAPBEXHLevel2X 3 4 5 5 4" xfId="32662"/>
    <cellStyle name="SAPBEXHLevel2X 3 4 5 6" xfId="6592"/>
    <cellStyle name="SAPBEXHLevel2X 3 4 5 6 2" xfId="17317"/>
    <cellStyle name="SAPBEXHLevel2X 3 4 5 6 2 2" xfId="43735"/>
    <cellStyle name="SAPBEXHLevel2X 3 4 5 6 3" xfId="22989"/>
    <cellStyle name="SAPBEXHLevel2X 3 4 5 6 3 2" xfId="49403"/>
    <cellStyle name="SAPBEXHLevel2X 3 4 5 6 4" xfId="33262"/>
    <cellStyle name="SAPBEXHLevel2X 3 4 5 7" xfId="7164"/>
    <cellStyle name="SAPBEXHLevel2X 3 4 5 7 2" xfId="23678"/>
    <cellStyle name="SAPBEXHLevel2X 3 4 5 7 2 2" xfId="50092"/>
    <cellStyle name="SAPBEXHLevel2X 3 4 5 7 3" xfId="33834"/>
    <cellStyle name="SAPBEXHLevel2X 3 4 5 8" xfId="7723"/>
    <cellStyle name="SAPBEXHLevel2X 3 4 5 8 2" xfId="18390"/>
    <cellStyle name="SAPBEXHLevel2X 3 4 5 8 2 2" xfId="44806"/>
    <cellStyle name="SAPBEXHLevel2X 3 4 5 8 3" xfId="23175"/>
    <cellStyle name="SAPBEXHLevel2X 3 4 5 8 3 2" xfId="49589"/>
    <cellStyle name="SAPBEXHLevel2X 3 4 5 8 4" xfId="34393"/>
    <cellStyle name="SAPBEXHLevel2X 3 4 5 9" xfId="7875"/>
    <cellStyle name="SAPBEXHLevel2X 3 4 5 9 2" xfId="18542"/>
    <cellStyle name="SAPBEXHLevel2X 3 4 5 9 2 2" xfId="44957"/>
    <cellStyle name="SAPBEXHLevel2X 3 4 5 9 3" xfId="26369"/>
    <cellStyle name="SAPBEXHLevel2X 3 4 5 9 3 2" xfId="52783"/>
    <cellStyle name="SAPBEXHLevel2X 3 4 5 9 4" xfId="34545"/>
    <cellStyle name="SAPBEXHLevel2X 3 4 6" xfId="1851"/>
    <cellStyle name="SAPBEXHLevel2X 3 4 6 10" xfId="9537"/>
    <cellStyle name="SAPBEXHLevel2X 3 4 6 10 2" xfId="20197"/>
    <cellStyle name="SAPBEXHLevel2X 3 4 6 10 2 2" xfId="46611"/>
    <cellStyle name="SAPBEXHLevel2X 3 4 6 10 3" xfId="25930"/>
    <cellStyle name="SAPBEXHLevel2X 3 4 6 10 3 2" xfId="52344"/>
    <cellStyle name="SAPBEXHLevel2X 3 4 6 10 4" xfId="36033"/>
    <cellStyle name="SAPBEXHLevel2X 3 4 6 11" xfId="11729"/>
    <cellStyle name="SAPBEXHLevel2X 3 4 6 11 2" xfId="38150"/>
    <cellStyle name="SAPBEXHLevel2X 3 4 6 12" xfId="22692"/>
    <cellStyle name="SAPBEXHLevel2X 3 4 6 12 2" xfId="49106"/>
    <cellStyle name="SAPBEXHLevel2X 3 4 6 2" xfId="3828"/>
    <cellStyle name="SAPBEXHLevel2X 3 4 6 2 2" xfId="10675"/>
    <cellStyle name="SAPBEXHLevel2X 3 4 6 2 2 2" xfId="21320"/>
    <cellStyle name="SAPBEXHLevel2X 3 4 6 2 2 2 2" xfId="47734"/>
    <cellStyle name="SAPBEXHLevel2X 3 4 6 2 2 3" xfId="28418"/>
    <cellStyle name="SAPBEXHLevel2X 3 4 6 2 2 3 2" xfId="54832"/>
    <cellStyle name="SAPBEXHLevel2X 3 4 6 2 2 4" xfId="37099"/>
    <cellStyle name="SAPBEXHLevel2X 3 4 6 2 3" xfId="14611"/>
    <cellStyle name="SAPBEXHLevel2X 3 4 6 2 3 2" xfId="41031"/>
    <cellStyle name="SAPBEXHLevel2X 3 4 6 2 4" xfId="24239"/>
    <cellStyle name="SAPBEXHLevel2X 3 4 6 2 4 2" xfId="50653"/>
    <cellStyle name="SAPBEXHLevel2X 3 4 6 2 5" xfId="30498"/>
    <cellStyle name="SAPBEXHLevel2X 3 4 6 3" xfId="4555"/>
    <cellStyle name="SAPBEXHLevel2X 3 4 6 3 2" xfId="15333"/>
    <cellStyle name="SAPBEXHLevel2X 3 4 6 3 2 2" xfId="41753"/>
    <cellStyle name="SAPBEXHLevel2X 3 4 6 3 3" xfId="24306"/>
    <cellStyle name="SAPBEXHLevel2X 3 4 6 3 3 2" xfId="50720"/>
    <cellStyle name="SAPBEXHLevel2X 3 4 6 3 4" xfId="31225"/>
    <cellStyle name="SAPBEXHLevel2X 3 4 6 4" xfId="3200"/>
    <cellStyle name="SAPBEXHLevel2X 3 4 6 4 2" xfId="13990"/>
    <cellStyle name="SAPBEXHLevel2X 3 4 6 4 2 2" xfId="40410"/>
    <cellStyle name="SAPBEXHLevel2X 3 4 6 4 3" xfId="22231"/>
    <cellStyle name="SAPBEXHLevel2X 3 4 6 4 3 2" xfId="48645"/>
    <cellStyle name="SAPBEXHLevel2X 3 4 6 4 4" xfId="29870"/>
    <cellStyle name="SAPBEXHLevel2X 3 4 6 5" xfId="5431"/>
    <cellStyle name="SAPBEXHLevel2X 3 4 6 5 2" xfId="16204"/>
    <cellStyle name="SAPBEXHLevel2X 3 4 6 5 2 2" xfId="42623"/>
    <cellStyle name="SAPBEXHLevel2X 3 4 6 5 3" xfId="26838"/>
    <cellStyle name="SAPBEXHLevel2X 3 4 6 5 3 2" xfId="53252"/>
    <cellStyle name="SAPBEXHLevel2X 3 4 6 5 4" xfId="32101"/>
    <cellStyle name="SAPBEXHLevel2X 3 4 6 6" xfId="6028"/>
    <cellStyle name="SAPBEXHLevel2X 3 4 6 6 2" xfId="16779"/>
    <cellStyle name="SAPBEXHLevel2X 3 4 6 6 2 2" xfId="43197"/>
    <cellStyle name="SAPBEXHLevel2X 3 4 6 6 3" xfId="26827"/>
    <cellStyle name="SAPBEXHLevel2X 3 4 6 6 3 2" xfId="53241"/>
    <cellStyle name="SAPBEXHLevel2X 3 4 6 6 4" xfId="32698"/>
    <cellStyle name="SAPBEXHLevel2X 3 4 6 7" xfId="6967"/>
    <cellStyle name="SAPBEXHLevel2X 3 4 6 7 2" xfId="22961"/>
    <cellStyle name="SAPBEXHLevel2X 3 4 6 7 2 2" xfId="49375"/>
    <cellStyle name="SAPBEXHLevel2X 3 4 6 7 3" xfId="33637"/>
    <cellStyle name="SAPBEXHLevel2X 3 4 6 8" xfId="7514"/>
    <cellStyle name="SAPBEXHLevel2X 3 4 6 8 2" xfId="18181"/>
    <cellStyle name="SAPBEXHLevel2X 3 4 6 8 2 2" xfId="44597"/>
    <cellStyle name="SAPBEXHLevel2X 3 4 6 8 3" xfId="26623"/>
    <cellStyle name="SAPBEXHLevel2X 3 4 6 8 3 2" xfId="53037"/>
    <cellStyle name="SAPBEXHLevel2X 3 4 6 8 4" xfId="34184"/>
    <cellStyle name="SAPBEXHLevel2X 3 4 6 9" xfId="7449"/>
    <cellStyle name="SAPBEXHLevel2X 3 4 6 9 2" xfId="18116"/>
    <cellStyle name="SAPBEXHLevel2X 3 4 6 9 2 2" xfId="44532"/>
    <cellStyle name="SAPBEXHLevel2X 3 4 6 9 3" xfId="26944"/>
    <cellStyle name="SAPBEXHLevel2X 3 4 6 9 3 2" xfId="53358"/>
    <cellStyle name="SAPBEXHLevel2X 3 4 6 9 4" xfId="34119"/>
    <cellStyle name="SAPBEXHLevel2X 3 4 7" xfId="2511"/>
    <cellStyle name="SAPBEXHLevel2X 3 4 7 10" xfId="24334"/>
    <cellStyle name="SAPBEXHLevel2X 3 4 7 10 2" xfId="50748"/>
    <cellStyle name="SAPBEXHLevel2X 3 4 7 2" xfId="4406"/>
    <cellStyle name="SAPBEXHLevel2X 3 4 7 2 2" xfId="15184"/>
    <cellStyle name="SAPBEXHLevel2X 3 4 7 2 2 2" xfId="41604"/>
    <cellStyle name="SAPBEXHLevel2X 3 4 7 2 3" xfId="24750"/>
    <cellStyle name="SAPBEXHLevel2X 3 4 7 2 3 2" xfId="51164"/>
    <cellStyle name="SAPBEXHLevel2X 3 4 7 2 4" xfId="31076"/>
    <cellStyle name="SAPBEXHLevel2X 3 4 7 3" xfId="5139"/>
    <cellStyle name="SAPBEXHLevel2X 3 4 7 3 2" xfId="15916"/>
    <cellStyle name="SAPBEXHLevel2X 3 4 7 3 2 2" xfId="42335"/>
    <cellStyle name="SAPBEXHLevel2X 3 4 7 3 3" xfId="21954"/>
    <cellStyle name="SAPBEXHLevel2X 3 4 7 3 3 2" xfId="48368"/>
    <cellStyle name="SAPBEXHLevel2X 3 4 7 3 4" xfId="31809"/>
    <cellStyle name="SAPBEXHLevel2X 3 4 7 4" xfId="6321"/>
    <cellStyle name="SAPBEXHLevel2X 3 4 7 4 2" xfId="17060"/>
    <cellStyle name="SAPBEXHLevel2X 3 4 7 4 2 2" xfId="43478"/>
    <cellStyle name="SAPBEXHLevel2X 3 4 7 4 3" xfId="23005"/>
    <cellStyle name="SAPBEXHLevel2X 3 4 7 4 3 2" xfId="49419"/>
    <cellStyle name="SAPBEXHLevel2X 3 4 7 4 4" xfId="32991"/>
    <cellStyle name="SAPBEXHLevel2X 3 4 7 5" xfId="6897"/>
    <cellStyle name="SAPBEXHLevel2X 3 4 7 5 2" xfId="17602"/>
    <cellStyle name="SAPBEXHLevel2X 3 4 7 5 2 2" xfId="44019"/>
    <cellStyle name="SAPBEXHLevel2X 3 4 7 5 3" xfId="24409"/>
    <cellStyle name="SAPBEXHLevel2X 3 4 7 5 3 2" xfId="50823"/>
    <cellStyle name="SAPBEXHLevel2X 3 4 7 5 4" xfId="33567"/>
    <cellStyle name="SAPBEXHLevel2X 3 4 7 6" xfId="7421"/>
    <cellStyle name="SAPBEXHLevel2X 3 4 7 6 2" xfId="18088"/>
    <cellStyle name="SAPBEXHLevel2X 3 4 7 6 2 2" xfId="44504"/>
    <cellStyle name="SAPBEXHLevel2X 3 4 7 6 3" xfId="13006"/>
    <cellStyle name="SAPBEXHLevel2X 3 4 7 6 3 2" xfId="39427"/>
    <cellStyle name="SAPBEXHLevel2X 3 4 7 6 4" xfId="34091"/>
    <cellStyle name="SAPBEXHLevel2X 3 4 7 7" xfId="8044"/>
    <cellStyle name="SAPBEXHLevel2X 3 4 7 7 2" xfId="18711"/>
    <cellStyle name="SAPBEXHLevel2X 3 4 7 7 2 2" xfId="45125"/>
    <cellStyle name="SAPBEXHLevel2X 3 4 7 7 3" xfId="12527"/>
    <cellStyle name="SAPBEXHLevel2X 3 4 7 7 3 2" xfId="38948"/>
    <cellStyle name="SAPBEXHLevel2X 3 4 7 7 4" xfId="34648"/>
    <cellStyle name="SAPBEXHLevel2X 3 4 7 8" xfId="13307"/>
    <cellStyle name="SAPBEXHLevel2X 3 4 7 8 2" xfId="39727"/>
    <cellStyle name="SAPBEXHLevel2X 3 4 7 9" xfId="11219"/>
    <cellStyle name="SAPBEXHLevel2X 3 4 7 9 2" xfId="37640"/>
    <cellStyle name="SAPBEXHLevel2X 3 4 8" xfId="3263"/>
    <cellStyle name="SAPBEXHLevel2X 3 4 8 2" xfId="14053"/>
    <cellStyle name="SAPBEXHLevel2X 3 4 8 2 2" xfId="40473"/>
    <cellStyle name="SAPBEXHLevel2X 3 4 8 3" xfId="27636"/>
    <cellStyle name="SAPBEXHLevel2X 3 4 8 3 2" xfId="54050"/>
    <cellStyle name="SAPBEXHLevel2X 3 4 8 4" xfId="29933"/>
    <cellStyle name="SAPBEXHLevel2X 3 4 9" xfId="4738"/>
    <cellStyle name="SAPBEXHLevel2X 3 4 9 2" xfId="15515"/>
    <cellStyle name="SAPBEXHLevel2X 3 4 9 2 2" xfId="41935"/>
    <cellStyle name="SAPBEXHLevel2X 3 4 9 3" xfId="26506"/>
    <cellStyle name="SAPBEXHLevel2X 3 4 9 3 2" xfId="52920"/>
    <cellStyle name="SAPBEXHLevel2X 3 4 9 4" xfId="31408"/>
    <cellStyle name="SAPBEXHLevel2X 3 5" xfId="1243"/>
    <cellStyle name="SAPBEXHLevel2X 3 5 10" xfId="5312"/>
    <cellStyle name="SAPBEXHLevel2X 3 5 10 2" xfId="16086"/>
    <cellStyle name="SAPBEXHLevel2X 3 5 10 2 2" xfId="42505"/>
    <cellStyle name="SAPBEXHLevel2X 3 5 10 3" xfId="26166"/>
    <cellStyle name="SAPBEXHLevel2X 3 5 10 3 2" xfId="52580"/>
    <cellStyle name="SAPBEXHLevel2X 3 5 10 4" xfId="31982"/>
    <cellStyle name="SAPBEXHLevel2X 3 5 11" xfId="5604"/>
    <cellStyle name="SAPBEXHLevel2X 3 5 11 2" xfId="27954"/>
    <cellStyle name="SAPBEXHLevel2X 3 5 11 2 2" xfId="54368"/>
    <cellStyle name="SAPBEXHLevel2X 3 5 11 3" xfId="32274"/>
    <cellStyle name="SAPBEXHLevel2X 3 5 12" xfId="12400"/>
    <cellStyle name="SAPBEXHLevel2X 3 5 12 2" xfId="38821"/>
    <cellStyle name="SAPBEXHLevel2X 3 5 13" xfId="23320"/>
    <cellStyle name="SAPBEXHLevel2X 3 5 13 2" xfId="49734"/>
    <cellStyle name="SAPBEXHLevel2X 3 5 2" xfId="1555"/>
    <cellStyle name="SAPBEXHLevel2X 3 5 2 10" xfId="8447"/>
    <cellStyle name="SAPBEXHLevel2X 3 5 2 10 2" xfId="19107"/>
    <cellStyle name="SAPBEXHLevel2X 3 5 2 10 2 2" xfId="45521"/>
    <cellStyle name="SAPBEXHLevel2X 3 5 2 10 3" xfId="12553"/>
    <cellStyle name="SAPBEXHLevel2X 3 5 2 10 3 2" xfId="38974"/>
    <cellStyle name="SAPBEXHLevel2X 3 5 2 10 4" xfId="34943"/>
    <cellStyle name="SAPBEXHLevel2X 3 5 2 11" xfId="11988"/>
    <cellStyle name="SAPBEXHLevel2X 3 5 2 11 2" xfId="38409"/>
    <cellStyle name="SAPBEXHLevel2X 3 5 2 12" xfId="24814"/>
    <cellStyle name="SAPBEXHLevel2X 3 5 2 12 2" xfId="51228"/>
    <cellStyle name="SAPBEXHLevel2X 3 5 2 2" xfId="3549"/>
    <cellStyle name="SAPBEXHLevel2X 3 5 2 2 2" xfId="8975"/>
    <cellStyle name="SAPBEXHLevel2X 3 5 2 2 2 2" xfId="19635"/>
    <cellStyle name="SAPBEXHLevel2X 3 5 2 2 2 2 2" xfId="46049"/>
    <cellStyle name="SAPBEXHLevel2X 3 5 2 2 2 3" xfId="12803"/>
    <cellStyle name="SAPBEXHLevel2X 3 5 2 2 2 3 2" xfId="39224"/>
    <cellStyle name="SAPBEXHLevel2X 3 5 2 2 2 4" xfId="35471"/>
    <cellStyle name="SAPBEXHLevel2X 3 5 2 2 3" xfId="9780"/>
    <cellStyle name="SAPBEXHLevel2X 3 5 2 2 3 2" xfId="20440"/>
    <cellStyle name="SAPBEXHLevel2X 3 5 2 2 3 2 2" xfId="46854"/>
    <cellStyle name="SAPBEXHLevel2X 3 5 2 2 3 3" xfId="11850"/>
    <cellStyle name="SAPBEXHLevel2X 3 5 2 2 3 3 2" xfId="38271"/>
    <cellStyle name="SAPBEXHLevel2X 3 5 2 2 3 4" xfId="36276"/>
    <cellStyle name="SAPBEXHLevel2X 3 5 2 2 4" xfId="8760"/>
    <cellStyle name="SAPBEXHLevel2X 3 5 2 2 4 2" xfId="19420"/>
    <cellStyle name="SAPBEXHLevel2X 3 5 2 2 4 2 2" xfId="45834"/>
    <cellStyle name="SAPBEXHLevel2X 3 5 2 2 4 3" xfId="27191"/>
    <cellStyle name="SAPBEXHLevel2X 3 5 2 2 4 3 2" xfId="53605"/>
    <cellStyle name="SAPBEXHLevel2X 3 5 2 2 4 4" xfId="35256"/>
    <cellStyle name="SAPBEXHLevel2X 3 5 2 2 5" xfId="14334"/>
    <cellStyle name="SAPBEXHLevel2X 3 5 2 2 5 2" xfId="40754"/>
    <cellStyle name="SAPBEXHLevel2X 3 5 2 2 6" xfId="23248"/>
    <cellStyle name="SAPBEXHLevel2X 3 5 2 2 6 2" xfId="49662"/>
    <cellStyle name="SAPBEXHLevel2X 3 5 2 2 7" xfId="30219"/>
    <cellStyle name="SAPBEXHLevel2X 3 5 2 3" xfId="4134"/>
    <cellStyle name="SAPBEXHLevel2X 3 5 2 3 2" xfId="9333"/>
    <cellStyle name="SAPBEXHLevel2X 3 5 2 3 2 2" xfId="19993"/>
    <cellStyle name="SAPBEXHLevel2X 3 5 2 3 2 2 2" xfId="46407"/>
    <cellStyle name="SAPBEXHLevel2X 3 5 2 3 2 3" xfId="21200"/>
    <cellStyle name="SAPBEXHLevel2X 3 5 2 3 2 3 2" xfId="47614"/>
    <cellStyle name="SAPBEXHLevel2X 3 5 2 3 2 4" xfId="35829"/>
    <cellStyle name="SAPBEXHLevel2X 3 5 2 3 3" xfId="14916"/>
    <cellStyle name="SAPBEXHLevel2X 3 5 2 3 3 2" xfId="41336"/>
    <cellStyle name="SAPBEXHLevel2X 3 5 2 3 4" xfId="27931"/>
    <cellStyle name="SAPBEXHLevel2X 3 5 2 3 4 2" xfId="54345"/>
    <cellStyle name="SAPBEXHLevel2X 3 5 2 3 5" xfId="30804"/>
    <cellStyle name="SAPBEXHLevel2X 3 5 2 4" xfId="2834"/>
    <cellStyle name="SAPBEXHLevel2X 3 5 2 4 2" xfId="10047"/>
    <cellStyle name="SAPBEXHLevel2X 3 5 2 4 2 2" xfId="20707"/>
    <cellStyle name="SAPBEXHLevel2X 3 5 2 4 2 2 2" xfId="47121"/>
    <cellStyle name="SAPBEXHLevel2X 3 5 2 4 2 3" xfId="17746"/>
    <cellStyle name="SAPBEXHLevel2X 3 5 2 4 2 3 2" xfId="44163"/>
    <cellStyle name="SAPBEXHLevel2X 3 5 2 4 2 4" xfId="36543"/>
    <cellStyle name="SAPBEXHLevel2X 3 5 2 4 3" xfId="13626"/>
    <cellStyle name="SAPBEXHLevel2X 3 5 2 4 3 2" xfId="40046"/>
    <cellStyle name="SAPBEXHLevel2X 3 5 2 4 4" xfId="22236"/>
    <cellStyle name="SAPBEXHLevel2X 3 5 2 4 4 2" xfId="48650"/>
    <cellStyle name="SAPBEXHLevel2X 3 5 2 4 5" xfId="29504"/>
    <cellStyle name="SAPBEXHLevel2X 3 5 2 5" xfId="4187"/>
    <cellStyle name="SAPBEXHLevel2X 3 5 2 5 2" xfId="14966"/>
    <cellStyle name="SAPBEXHLevel2X 3 5 2 5 2 2" xfId="41386"/>
    <cellStyle name="SAPBEXHLevel2X 3 5 2 5 3" xfId="24820"/>
    <cellStyle name="SAPBEXHLevel2X 3 5 2 5 3 2" xfId="51234"/>
    <cellStyle name="SAPBEXHLevel2X 3 5 2 5 4" xfId="30857"/>
    <cellStyle name="SAPBEXHLevel2X 3 5 2 6" xfId="5771"/>
    <cellStyle name="SAPBEXHLevel2X 3 5 2 6 2" xfId="16530"/>
    <cellStyle name="SAPBEXHLevel2X 3 5 2 6 2 2" xfId="42948"/>
    <cellStyle name="SAPBEXHLevel2X 3 5 2 6 3" xfId="24110"/>
    <cellStyle name="SAPBEXHLevel2X 3 5 2 6 3 2" xfId="50524"/>
    <cellStyle name="SAPBEXHLevel2X 3 5 2 6 4" xfId="32441"/>
    <cellStyle name="SAPBEXHLevel2X 3 5 2 7" xfId="3023"/>
    <cellStyle name="SAPBEXHLevel2X 3 5 2 7 2" xfId="23743"/>
    <cellStyle name="SAPBEXHLevel2X 3 5 2 7 2 2" xfId="50157"/>
    <cellStyle name="SAPBEXHLevel2X 3 5 2 7 3" xfId="29693"/>
    <cellStyle name="SAPBEXHLevel2X 3 5 2 8" xfId="4114"/>
    <cellStyle name="SAPBEXHLevel2X 3 5 2 8 2" xfId="14896"/>
    <cellStyle name="SAPBEXHLevel2X 3 5 2 8 2 2" xfId="41316"/>
    <cellStyle name="SAPBEXHLevel2X 3 5 2 8 3" xfId="26583"/>
    <cellStyle name="SAPBEXHLevel2X 3 5 2 8 3 2" xfId="52997"/>
    <cellStyle name="SAPBEXHLevel2X 3 5 2 8 4" xfId="30784"/>
    <cellStyle name="SAPBEXHLevel2X 3 5 2 9" xfId="7796"/>
    <cellStyle name="SAPBEXHLevel2X 3 5 2 9 2" xfId="18463"/>
    <cellStyle name="SAPBEXHLevel2X 3 5 2 9 2 2" xfId="44878"/>
    <cellStyle name="SAPBEXHLevel2X 3 5 2 9 3" xfId="24795"/>
    <cellStyle name="SAPBEXHLevel2X 3 5 2 9 3 2" xfId="51209"/>
    <cellStyle name="SAPBEXHLevel2X 3 5 2 9 4" xfId="34466"/>
    <cellStyle name="SAPBEXHLevel2X 3 5 3" xfId="1668"/>
    <cellStyle name="SAPBEXHLevel2X 3 5 3 10" xfId="8305"/>
    <cellStyle name="SAPBEXHLevel2X 3 5 3 10 2" xfId="18965"/>
    <cellStyle name="SAPBEXHLevel2X 3 5 3 10 2 2" xfId="45379"/>
    <cellStyle name="SAPBEXHLevel2X 3 5 3 10 3" xfId="17699"/>
    <cellStyle name="SAPBEXHLevel2X 3 5 3 10 3 2" xfId="44116"/>
    <cellStyle name="SAPBEXHLevel2X 3 5 3 10 4" xfId="34801"/>
    <cellStyle name="SAPBEXHLevel2X 3 5 3 11" xfId="11899"/>
    <cellStyle name="SAPBEXHLevel2X 3 5 3 11 2" xfId="38320"/>
    <cellStyle name="SAPBEXHLevel2X 3 5 3 12" xfId="25309"/>
    <cellStyle name="SAPBEXHLevel2X 3 5 3 12 2" xfId="51723"/>
    <cellStyle name="SAPBEXHLevel2X 3 5 3 2" xfId="3661"/>
    <cellStyle name="SAPBEXHLevel2X 3 5 3 2 2" xfId="9117"/>
    <cellStyle name="SAPBEXHLevel2X 3 5 3 2 2 2" xfId="19777"/>
    <cellStyle name="SAPBEXHLevel2X 3 5 3 2 2 2 2" xfId="46191"/>
    <cellStyle name="SAPBEXHLevel2X 3 5 3 2 2 3" xfId="26788"/>
    <cellStyle name="SAPBEXHLevel2X 3 5 3 2 2 3 2" xfId="53202"/>
    <cellStyle name="SAPBEXHLevel2X 3 5 3 2 2 4" xfId="35613"/>
    <cellStyle name="SAPBEXHLevel2X 3 5 3 2 3" xfId="10343"/>
    <cellStyle name="SAPBEXHLevel2X 3 5 3 2 3 2" xfId="21003"/>
    <cellStyle name="SAPBEXHLevel2X 3 5 3 2 3 2 2" xfId="47417"/>
    <cellStyle name="SAPBEXHLevel2X 3 5 3 2 3 3" xfId="28268"/>
    <cellStyle name="SAPBEXHLevel2X 3 5 3 2 3 3 2" xfId="54682"/>
    <cellStyle name="SAPBEXHLevel2X 3 5 3 2 3 4" xfId="36839"/>
    <cellStyle name="SAPBEXHLevel2X 3 5 3 2 4" xfId="8606"/>
    <cellStyle name="SAPBEXHLevel2X 3 5 3 2 4 2" xfId="19266"/>
    <cellStyle name="SAPBEXHLevel2X 3 5 3 2 4 2 2" xfId="45680"/>
    <cellStyle name="SAPBEXHLevel2X 3 5 3 2 4 3" xfId="17817"/>
    <cellStyle name="SAPBEXHLevel2X 3 5 3 2 4 3 2" xfId="44234"/>
    <cellStyle name="SAPBEXHLevel2X 3 5 3 2 4 4" xfId="35102"/>
    <cellStyle name="SAPBEXHLevel2X 3 5 3 2 5" xfId="14446"/>
    <cellStyle name="SAPBEXHLevel2X 3 5 3 2 5 2" xfId="40866"/>
    <cellStyle name="SAPBEXHLevel2X 3 5 3 2 6" xfId="26319"/>
    <cellStyle name="SAPBEXHLevel2X 3 5 3 2 6 2" xfId="52733"/>
    <cellStyle name="SAPBEXHLevel2X 3 5 3 2 7" xfId="30331"/>
    <cellStyle name="SAPBEXHLevel2X 3 5 3 3" xfId="2674"/>
    <cellStyle name="SAPBEXHLevel2X 3 5 3 3 2" xfId="9486"/>
    <cellStyle name="SAPBEXHLevel2X 3 5 3 3 2 2" xfId="20146"/>
    <cellStyle name="SAPBEXHLevel2X 3 5 3 3 2 2 2" xfId="46560"/>
    <cellStyle name="SAPBEXHLevel2X 3 5 3 3 2 3" xfId="21178"/>
    <cellStyle name="SAPBEXHLevel2X 3 5 3 3 2 3 2" xfId="47592"/>
    <cellStyle name="SAPBEXHLevel2X 3 5 3 3 2 4" xfId="35982"/>
    <cellStyle name="SAPBEXHLevel2X 3 5 3 3 3" xfId="13466"/>
    <cellStyle name="SAPBEXHLevel2X 3 5 3 3 3 2" xfId="39886"/>
    <cellStyle name="SAPBEXHLevel2X 3 5 3 3 4" xfId="23986"/>
    <cellStyle name="SAPBEXHLevel2X 3 5 3 3 4 2" xfId="50400"/>
    <cellStyle name="SAPBEXHLevel2X 3 5 3 3 5" xfId="29344"/>
    <cellStyle name="SAPBEXHLevel2X 3 5 3 4" xfId="3097"/>
    <cellStyle name="SAPBEXHLevel2X 3 5 3 4 2" xfId="10275"/>
    <cellStyle name="SAPBEXHLevel2X 3 5 3 4 2 2" xfId="20935"/>
    <cellStyle name="SAPBEXHLevel2X 3 5 3 4 2 2 2" xfId="47349"/>
    <cellStyle name="SAPBEXHLevel2X 3 5 3 4 2 3" xfId="12508"/>
    <cellStyle name="SAPBEXHLevel2X 3 5 3 4 2 3 2" xfId="38929"/>
    <cellStyle name="SAPBEXHLevel2X 3 5 3 4 2 4" xfId="36771"/>
    <cellStyle name="SAPBEXHLevel2X 3 5 3 4 3" xfId="13889"/>
    <cellStyle name="SAPBEXHLevel2X 3 5 3 4 3 2" xfId="40309"/>
    <cellStyle name="SAPBEXHLevel2X 3 5 3 4 4" xfId="22738"/>
    <cellStyle name="SAPBEXHLevel2X 3 5 3 4 4 2" xfId="49152"/>
    <cellStyle name="SAPBEXHLevel2X 3 5 3 4 5" xfId="29767"/>
    <cellStyle name="SAPBEXHLevel2X 3 5 3 5" xfId="5445"/>
    <cellStyle name="SAPBEXHLevel2X 3 5 3 5 2" xfId="16218"/>
    <cellStyle name="SAPBEXHLevel2X 3 5 3 5 2 2" xfId="42637"/>
    <cellStyle name="SAPBEXHLevel2X 3 5 3 5 3" xfId="27459"/>
    <cellStyle name="SAPBEXHLevel2X 3 5 3 5 3 2" xfId="53873"/>
    <cellStyle name="SAPBEXHLevel2X 3 5 3 5 4" xfId="32115"/>
    <cellStyle name="SAPBEXHLevel2X 3 5 3 6" xfId="5537"/>
    <cellStyle name="SAPBEXHLevel2X 3 5 3 6 2" xfId="16308"/>
    <cellStyle name="SAPBEXHLevel2X 3 5 3 6 2 2" xfId="42727"/>
    <cellStyle name="SAPBEXHLevel2X 3 5 3 6 3" xfId="25155"/>
    <cellStyle name="SAPBEXHLevel2X 3 5 3 6 3 2" xfId="51569"/>
    <cellStyle name="SAPBEXHLevel2X 3 5 3 6 4" xfId="32207"/>
    <cellStyle name="SAPBEXHLevel2X 3 5 3 7" xfId="6150"/>
    <cellStyle name="SAPBEXHLevel2X 3 5 3 7 2" xfId="22502"/>
    <cellStyle name="SAPBEXHLevel2X 3 5 3 7 2 2" xfId="48916"/>
    <cellStyle name="SAPBEXHLevel2X 3 5 3 7 3" xfId="32820"/>
    <cellStyle name="SAPBEXHLevel2X 3 5 3 8" xfId="6780"/>
    <cellStyle name="SAPBEXHLevel2X 3 5 3 8 2" xfId="17492"/>
    <cellStyle name="SAPBEXHLevel2X 3 5 3 8 2 2" xfId="43909"/>
    <cellStyle name="SAPBEXHLevel2X 3 5 3 8 3" xfId="24867"/>
    <cellStyle name="SAPBEXHLevel2X 3 5 3 8 3 2" xfId="51281"/>
    <cellStyle name="SAPBEXHLevel2X 3 5 3 8 4" xfId="33450"/>
    <cellStyle name="SAPBEXHLevel2X 3 5 3 9" xfId="7638"/>
    <cellStyle name="SAPBEXHLevel2X 3 5 3 9 2" xfId="18305"/>
    <cellStyle name="SAPBEXHLevel2X 3 5 3 9 2 2" xfId="44721"/>
    <cellStyle name="SAPBEXHLevel2X 3 5 3 9 3" xfId="23672"/>
    <cellStyle name="SAPBEXHLevel2X 3 5 3 9 3 2" xfId="50086"/>
    <cellStyle name="SAPBEXHLevel2X 3 5 3 9 4" xfId="34308"/>
    <cellStyle name="SAPBEXHLevel2X 3 5 4" xfId="1927"/>
    <cellStyle name="SAPBEXHLevel2X 3 5 4 10" xfId="8574"/>
    <cellStyle name="SAPBEXHLevel2X 3 5 4 10 2" xfId="19234"/>
    <cellStyle name="SAPBEXHLevel2X 3 5 4 10 2 2" xfId="45648"/>
    <cellStyle name="SAPBEXHLevel2X 3 5 4 10 3" xfId="17245"/>
    <cellStyle name="SAPBEXHLevel2X 3 5 4 10 3 2" xfId="43663"/>
    <cellStyle name="SAPBEXHLevel2X 3 5 4 10 4" xfId="35070"/>
    <cellStyle name="SAPBEXHLevel2X 3 5 4 11" xfId="11653"/>
    <cellStyle name="SAPBEXHLevel2X 3 5 4 11 2" xfId="38074"/>
    <cellStyle name="SAPBEXHLevel2X 3 5 4 12" xfId="24336"/>
    <cellStyle name="SAPBEXHLevel2X 3 5 4 12 2" xfId="50750"/>
    <cellStyle name="SAPBEXHLevel2X 3 5 4 2" xfId="3904"/>
    <cellStyle name="SAPBEXHLevel2X 3 5 4 2 2" xfId="9162"/>
    <cellStyle name="SAPBEXHLevel2X 3 5 4 2 2 2" xfId="19822"/>
    <cellStyle name="SAPBEXHLevel2X 3 5 4 2 2 2 2" xfId="46236"/>
    <cellStyle name="SAPBEXHLevel2X 3 5 4 2 2 3" xfId="26786"/>
    <cellStyle name="SAPBEXHLevel2X 3 5 4 2 2 3 2" xfId="53200"/>
    <cellStyle name="SAPBEXHLevel2X 3 5 4 2 2 4" xfId="35658"/>
    <cellStyle name="SAPBEXHLevel2X 3 5 4 2 3" xfId="14687"/>
    <cellStyle name="SAPBEXHLevel2X 3 5 4 2 3 2" xfId="41107"/>
    <cellStyle name="SAPBEXHLevel2X 3 5 4 2 4" xfId="26580"/>
    <cellStyle name="SAPBEXHLevel2X 3 5 4 2 4 2" xfId="52994"/>
    <cellStyle name="SAPBEXHLevel2X 3 5 4 2 5" xfId="30574"/>
    <cellStyle name="SAPBEXHLevel2X 3 5 4 3" xfId="4631"/>
    <cellStyle name="SAPBEXHLevel2X 3 5 4 3 2" xfId="9689"/>
    <cellStyle name="SAPBEXHLevel2X 3 5 4 3 2 2" xfId="20349"/>
    <cellStyle name="SAPBEXHLevel2X 3 5 4 3 2 2 2" xfId="46763"/>
    <cellStyle name="SAPBEXHLevel2X 3 5 4 3 2 3" xfId="26717"/>
    <cellStyle name="SAPBEXHLevel2X 3 5 4 3 2 3 2" xfId="53131"/>
    <cellStyle name="SAPBEXHLevel2X 3 5 4 3 2 4" xfId="36185"/>
    <cellStyle name="SAPBEXHLevel2X 3 5 4 3 3" xfId="15409"/>
    <cellStyle name="SAPBEXHLevel2X 3 5 4 3 3 2" xfId="41829"/>
    <cellStyle name="SAPBEXHLevel2X 3 5 4 3 4" xfId="25097"/>
    <cellStyle name="SAPBEXHLevel2X 3 5 4 3 4 2" xfId="51511"/>
    <cellStyle name="SAPBEXHLevel2X 3 5 4 3 5" xfId="31301"/>
    <cellStyle name="SAPBEXHLevel2X 3 5 4 4" xfId="5209"/>
    <cellStyle name="SAPBEXHLevel2X 3 5 4 4 2" xfId="15984"/>
    <cellStyle name="SAPBEXHLevel2X 3 5 4 4 2 2" xfId="42403"/>
    <cellStyle name="SAPBEXHLevel2X 3 5 4 4 3" xfId="23484"/>
    <cellStyle name="SAPBEXHLevel2X 3 5 4 4 3 2" xfId="49898"/>
    <cellStyle name="SAPBEXHLevel2X 3 5 4 4 4" xfId="31879"/>
    <cellStyle name="SAPBEXHLevel2X 3 5 4 5" xfId="5825"/>
    <cellStyle name="SAPBEXHLevel2X 3 5 4 5 2" xfId="16584"/>
    <cellStyle name="SAPBEXHLevel2X 3 5 4 5 2 2" xfId="43002"/>
    <cellStyle name="SAPBEXHLevel2X 3 5 4 5 3" xfId="22515"/>
    <cellStyle name="SAPBEXHLevel2X 3 5 4 5 3 2" xfId="48929"/>
    <cellStyle name="SAPBEXHLevel2X 3 5 4 5 4" xfId="32495"/>
    <cellStyle name="SAPBEXHLevel2X 3 5 4 6" xfId="6428"/>
    <cellStyle name="SAPBEXHLevel2X 3 5 4 6 2" xfId="17164"/>
    <cellStyle name="SAPBEXHLevel2X 3 5 4 6 2 2" xfId="43582"/>
    <cellStyle name="SAPBEXHLevel2X 3 5 4 6 3" xfId="24505"/>
    <cellStyle name="SAPBEXHLevel2X 3 5 4 6 3 2" xfId="50919"/>
    <cellStyle name="SAPBEXHLevel2X 3 5 4 6 4" xfId="33098"/>
    <cellStyle name="SAPBEXHLevel2X 3 5 4 7" xfId="7043"/>
    <cellStyle name="SAPBEXHLevel2X 3 5 4 7 2" xfId="11424"/>
    <cellStyle name="SAPBEXHLevel2X 3 5 4 7 2 2" xfId="37845"/>
    <cellStyle name="SAPBEXHLevel2X 3 5 4 7 3" xfId="33713"/>
    <cellStyle name="SAPBEXHLevel2X 3 5 4 8" xfId="7590"/>
    <cellStyle name="SAPBEXHLevel2X 3 5 4 8 2" xfId="18257"/>
    <cellStyle name="SAPBEXHLevel2X 3 5 4 8 2 2" xfId="44673"/>
    <cellStyle name="SAPBEXHLevel2X 3 5 4 8 3" xfId="26624"/>
    <cellStyle name="SAPBEXHLevel2X 3 5 4 8 3 2" xfId="53038"/>
    <cellStyle name="SAPBEXHLevel2X 3 5 4 8 4" xfId="34260"/>
    <cellStyle name="SAPBEXHLevel2X 3 5 4 9" xfId="7290"/>
    <cellStyle name="SAPBEXHLevel2X 3 5 4 9 2" xfId="17957"/>
    <cellStyle name="SAPBEXHLevel2X 3 5 4 9 2 2" xfId="44374"/>
    <cellStyle name="SAPBEXHLevel2X 3 5 4 9 3" xfId="22794"/>
    <cellStyle name="SAPBEXHLevel2X 3 5 4 9 3 2" xfId="49208"/>
    <cellStyle name="SAPBEXHLevel2X 3 5 4 9 4" xfId="33960"/>
    <cellStyle name="SAPBEXHLevel2X 3 5 5" xfId="2113"/>
    <cellStyle name="SAPBEXHLevel2X 3 5 5 10" xfId="8831"/>
    <cellStyle name="SAPBEXHLevel2X 3 5 5 10 2" xfId="19491"/>
    <cellStyle name="SAPBEXHLevel2X 3 5 5 10 2 2" xfId="45905"/>
    <cellStyle name="SAPBEXHLevel2X 3 5 5 10 3" xfId="23078"/>
    <cellStyle name="SAPBEXHLevel2X 3 5 5 10 3 2" xfId="49492"/>
    <cellStyle name="SAPBEXHLevel2X 3 5 5 10 4" xfId="35327"/>
    <cellStyle name="SAPBEXHLevel2X 3 5 5 11" xfId="11487"/>
    <cellStyle name="SAPBEXHLevel2X 3 5 5 11 2" xfId="37908"/>
    <cellStyle name="SAPBEXHLevel2X 3 5 5 12" xfId="23999"/>
    <cellStyle name="SAPBEXHLevel2X 3 5 5 12 2" xfId="50413"/>
    <cellStyle name="SAPBEXHLevel2X 3 5 5 2" xfId="4078"/>
    <cellStyle name="SAPBEXHLevel2X 3 5 5 2 2" xfId="9808"/>
    <cellStyle name="SAPBEXHLevel2X 3 5 5 2 2 2" xfId="20468"/>
    <cellStyle name="SAPBEXHLevel2X 3 5 5 2 2 2 2" xfId="46882"/>
    <cellStyle name="SAPBEXHLevel2X 3 5 5 2 2 3" xfId="26705"/>
    <cellStyle name="SAPBEXHLevel2X 3 5 5 2 2 3 2" xfId="53119"/>
    <cellStyle name="SAPBEXHLevel2X 3 5 5 2 2 4" xfId="36304"/>
    <cellStyle name="SAPBEXHLevel2X 3 5 5 2 3" xfId="14860"/>
    <cellStyle name="SAPBEXHLevel2X 3 5 5 2 3 2" xfId="41280"/>
    <cellStyle name="SAPBEXHLevel2X 3 5 5 2 4" xfId="25285"/>
    <cellStyle name="SAPBEXHLevel2X 3 5 5 2 4 2" xfId="51699"/>
    <cellStyle name="SAPBEXHLevel2X 3 5 5 2 5" xfId="30748"/>
    <cellStyle name="SAPBEXHLevel2X 3 5 5 3" xfId="4806"/>
    <cellStyle name="SAPBEXHLevel2X 3 5 5 3 2" xfId="10207"/>
    <cellStyle name="SAPBEXHLevel2X 3 5 5 3 2 2" xfId="20867"/>
    <cellStyle name="SAPBEXHLevel2X 3 5 5 3 2 2 2" xfId="47281"/>
    <cellStyle name="SAPBEXHLevel2X 3 5 5 3 2 3" xfId="11867"/>
    <cellStyle name="SAPBEXHLevel2X 3 5 5 3 2 3 2" xfId="38288"/>
    <cellStyle name="SAPBEXHLevel2X 3 5 5 3 2 4" xfId="36703"/>
    <cellStyle name="SAPBEXHLevel2X 3 5 5 3 3" xfId="15583"/>
    <cellStyle name="SAPBEXHLevel2X 3 5 5 3 3 2" xfId="42003"/>
    <cellStyle name="SAPBEXHLevel2X 3 5 5 3 4" xfId="22446"/>
    <cellStyle name="SAPBEXHLevel2X 3 5 5 3 4 2" xfId="48860"/>
    <cellStyle name="SAPBEXHLevel2X 3 5 5 3 5" xfId="31476"/>
    <cellStyle name="SAPBEXHLevel2X 3 5 5 4" xfId="5386"/>
    <cellStyle name="SAPBEXHLevel2X 3 5 5 4 2" xfId="16159"/>
    <cellStyle name="SAPBEXHLevel2X 3 5 5 4 2 2" xfId="42578"/>
    <cellStyle name="SAPBEXHLevel2X 3 5 5 4 3" xfId="26407"/>
    <cellStyle name="SAPBEXHLevel2X 3 5 5 4 3 2" xfId="52821"/>
    <cellStyle name="SAPBEXHLevel2X 3 5 5 4 4" xfId="32056"/>
    <cellStyle name="SAPBEXHLevel2X 3 5 5 5" xfId="5993"/>
    <cellStyle name="SAPBEXHLevel2X 3 5 5 5 2" xfId="16745"/>
    <cellStyle name="SAPBEXHLevel2X 3 5 5 5 2 2" xfId="43163"/>
    <cellStyle name="SAPBEXHLevel2X 3 5 5 5 3" xfId="21860"/>
    <cellStyle name="SAPBEXHLevel2X 3 5 5 5 3 2" xfId="48274"/>
    <cellStyle name="SAPBEXHLevel2X 3 5 5 5 4" xfId="32663"/>
    <cellStyle name="SAPBEXHLevel2X 3 5 5 6" xfId="6593"/>
    <cellStyle name="SAPBEXHLevel2X 3 5 5 6 2" xfId="17318"/>
    <cellStyle name="SAPBEXHLevel2X 3 5 5 6 2 2" xfId="43736"/>
    <cellStyle name="SAPBEXHLevel2X 3 5 5 6 3" xfId="11335"/>
    <cellStyle name="SAPBEXHLevel2X 3 5 5 6 3 2" xfId="37756"/>
    <cellStyle name="SAPBEXHLevel2X 3 5 5 6 4" xfId="33263"/>
    <cellStyle name="SAPBEXHLevel2X 3 5 5 7" xfId="7165"/>
    <cellStyle name="SAPBEXHLevel2X 3 5 5 7 2" xfId="23107"/>
    <cellStyle name="SAPBEXHLevel2X 3 5 5 7 2 2" xfId="49521"/>
    <cellStyle name="SAPBEXHLevel2X 3 5 5 7 3" xfId="33835"/>
    <cellStyle name="SAPBEXHLevel2X 3 5 5 8" xfId="7724"/>
    <cellStyle name="SAPBEXHLevel2X 3 5 5 8 2" xfId="18391"/>
    <cellStyle name="SAPBEXHLevel2X 3 5 5 8 2 2" xfId="44807"/>
    <cellStyle name="SAPBEXHLevel2X 3 5 5 8 3" xfId="27006"/>
    <cellStyle name="SAPBEXHLevel2X 3 5 5 8 3 2" xfId="53420"/>
    <cellStyle name="SAPBEXHLevel2X 3 5 5 8 4" xfId="34394"/>
    <cellStyle name="SAPBEXHLevel2X 3 5 5 9" xfId="7876"/>
    <cellStyle name="SAPBEXHLevel2X 3 5 5 9 2" xfId="18543"/>
    <cellStyle name="SAPBEXHLevel2X 3 5 5 9 2 2" xfId="44958"/>
    <cellStyle name="SAPBEXHLevel2X 3 5 5 9 3" xfId="28094"/>
    <cellStyle name="SAPBEXHLevel2X 3 5 5 9 3 2" xfId="54508"/>
    <cellStyle name="SAPBEXHLevel2X 3 5 5 9 4" xfId="34546"/>
    <cellStyle name="SAPBEXHLevel2X 3 5 6" xfId="1852"/>
    <cellStyle name="SAPBEXHLevel2X 3 5 6 10" xfId="9536"/>
    <cellStyle name="SAPBEXHLevel2X 3 5 6 10 2" xfId="20196"/>
    <cellStyle name="SAPBEXHLevel2X 3 5 6 10 2 2" xfId="46610"/>
    <cellStyle name="SAPBEXHLevel2X 3 5 6 10 3" xfId="16369"/>
    <cellStyle name="SAPBEXHLevel2X 3 5 6 10 3 2" xfId="42788"/>
    <cellStyle name="SAPBEXHLevel2X 3 5 6 10 4" xfId="36032"/>
    <cellStyle name="SAPBEXHLevel2X 3 5 6 11" xfId="11728"/>
    <cellStyle name="SAPBEXHLevel2X 3 5 6 11 2" xfId="38149"/>
    <cellStyle name="SAPBEXHLevel2X 3 5 6 12" xfId="27019"/>
    <cellStyle name="SAPBEXHLevel2X 3 5 6 12 2" xfId="53433"/>
    <cellStyle name="SAPBEXHLevel2X 3 5 6 2" xfId="3829"/>
    <cellStyle name="SAPBEXHLevel2X 3 5 6 2 2" xfId="10674"/>
    <cellStyle name="SAPBEXHLevel2X 3 5 6 2 2 2" xfId="21319"/>
    <cellStyle name="SAPBEXHLevel2X 3 5 6 2 2 2 2" xfId="47733"/>
    <cellStyle name="SAPBEXHLevel2X 3 5 6 2 2 3" xfId="28417"/>
    <cellStyle name="SAPBEXHLevel2X 3 5 6 2 2 3 2" xfId="54831"/>
    <cellStyle name="SAPBEXHLevel2X 3 5 6 2 2 4" xfId="37098"/>
    <cellStyle name="SAPBEXHLevel2X 3 5 6 2 3" xfId="14612"/>
    <cellStyle name="SAPBEXHLevel2X 3 5 6 2 3 2" xfId="41032"/>
    <cellStyle name="SAPBEXHLevel2X 3 5 6 2 4" xfId="22776"/>
    <cellStyle name="SAPBEXHLevel2X 3 5 6 2 4 2" xfId="49190"/>
    <cellStyle name="SAPBEXHLevel2X 3 5 6 2 5" xfId="30499"/>
    <cellStyle name="SAPBEXHLevel2X 3 5 6 3" xfId="4556"/>
    <cellStyle name="SAPBEXHLevel2X 3 5 6 3 2" xfId="15334"/>
    <cellStyle name="SAPBEXHLevel2X 3 5 6 3 2 2" xfId="41754"/>
    <cellStyle name="SAPBEXHLevel2X 3 5 6 3 3" xfId="23849"/>
    <cellStyle name="SAPBEXHLevel2X 3 5 6 3 3 2" xfId="50263"/>
    <cellStyle name="SAPBEXHLevel2X 3 5 6 3 4" xfId="31226"/>
    <cellStyle name="SAPBEXHLevel2X 3 5 6 4" xfId="3201"/>
    <cellStyle name="SAPBEXHLevel2X 3 5 6 4 2" xfId="13991"/>
    <cellStyle name="SAPBEXHLevel2X 3 5 6 4 2 2" xfId="40411"/>
    <cellStyle name="SAPBEXHLevel2X 3 5 6 4 3" xfId="25845"/>
    <cellStyle name="SAPBEXHLevel2X 3 5 6 4 3 2" xfId="52259"/>
    <cellStyle name="SAPBEXHLevel2X 3 5 6 4 4" xfId="29871"/>
    <cellStyle name="SAPBEXHLevel2X 3 5 6 5" xfId="4335"/>
    <cellStyle name="SAPBEXHLevel2X 3 5 6 5 2" xfId="15113"/>
    <cellStyle name="SAPBEXHLevel2X 3 5 6 5 2 2" xfId="41533"/>
    <cellStyle name="SAPBEXHLevel2X 3 5 6 5 3" xfId="25003"/>
    <cellStyle name="SAPBEXHLevel2X 3 5 6 5 3 2" xfId="51417"/>
    <cellStyle name="SAPBEXHLevel2X 3 5 6 5 4" xfId="31005"/>
    <cellStyle name="SAPBEXHLevel2X 3 5 6 6" xfId="5625"/>
    <cellStyle name="SAPBEXHLevel2X 3 5 6 6 2" xfId="16389"/>
    <cellStyle name="SAPBEXHLevel2X 3 5 6 6 2 2" xfId="42807"/>
    <cellStyle name="SAPBEXHLevel2X 3 5 6 6 3" xfId="26514"/>
    <cellStyle name="SAPBEXHLevel2X 3 5 6 6 3 2" xfId="52928"/>
    <cellStyle name="SAPBEXHLevel2X 3 5 6 6 4" xfId="32295"/>
    <cellStyle name="SAPBEXHLevel2X 3 5 6 7" xfId="6968"/>
    <cellStyle name="SAPBEXHLevel2X 3 5 6 7 2" xfId="21156"/>
    <cellStyle name="SAPBEXHLevel2X 3 5 6 7 2 2" xfId="47570"/>
    <cellStyle name="SAPBEXHLevel2X 3 5 6 7 3" xfId="33638"/>
    <cellStyle name="SAPBEXHLevel2X 3 5 6 8" xfId="7515"/>
    <cellStyle name="SAPBEXHLevel2X 3 5 6 8 2" xfId="18182"/>
    <cellStyle name="SAPBEXHLevel2X 3 5 6 8 2 2" xfId="44598"/>
    <cellStyle name="SAPBEXHLevel2X 3 5 6 8 3" xfId="22665"/>
    <cellStyle name="SAPBEXHLevel2X 3 5 6 8 3 2" xfId="49079"/>
    <cellStyle name="SAPBEXHLevel2X 3 5 6 8 4" xfId="34185"/>
    <cellStyle name="SAPBEXHLevel2X 3 5 6 9" xfId="6242"/>
    <cellStyle name="SAPBEXHLevel2X 3 5 6 9 2" xfId="16983"/>
    <cellStyle name="SAPBEXHLevel2X 3 5 6 9 2 2" xfId="43401"/>
    <cellStyle name="SAPBEXHLevel2X 3 5 6 9 3" xfId="12036"/>
    <cellStyle name="SAPBEXHLevel2X 3 5 6 9 3 2" xfId="38457"/>
    <cellStyle name="SAPBEXHLevel2X 3 5 6 9 4" xfId="32912"/>
    <cellStyle name="SAPBEXHLevel2X 3 5 7" xfId="2512"/>
    <cellStyle name="SAPBEXHLevel2X 3 5 7 10" xfId="23877"/>
    <cellStyle name="SAPBEXHLevel2X 3 5 7 10 2" xfId="50291"/>
    <cellStyle name="SAPBEXHLevel2X 3 5 7 2" xfId="4407"/>
    <cellStyle name="SAPBEXHLevel2X 3 5 7 2 2" xfId="15185"/>
    <cellStyle name="SAPBEXHLevel2X 3 5 7 2 2 2" xfId="41605"/>
    <cellStyle name="SAPBEXHLevel2X 3 5 7 2 3" xfId="24308"/>
    <cellStyle name="SAPBEXHLevel2X 3 5 7 2 3 2" xfId="50722"/>
    <cellStyle name="SAPBEXHLevel2X 3 5 7 2 4" xfId="31077"/>
    <cellStyle name="SAPBEXHLevel2X 3 5 7 3" xfId="5140"/>
    <cellStyle name="SAPBEXHLevel2X 3 5 7 3 2" xfId="15917"/>
    <cellStyle name="SAPBEXHLevel2X 3 5 7 3 2 2" xfId="42336"/>
    <cellStyle name="SAPBEXHLevel2X 3 5 7 3 3" xfId="21971"/>
    <cellStyle name="SAPBEXHLevel2X 3 5 7 3 3 2" xfId="48385"/>
    <cellStyle name="SAPBEXHLevel2X 3 5 7 3 4" xfId="31810"/>
    <cellStyle name="SAPBEXHLevel2X 3 5 7 4" xfId="6322"/>
    <cellStyle name="SAPBEXHLevel2X 3 5 7 4 2" xfId="17061"/>
    <cellStyle name="SAPBEXHLevel2X 3 5 7 4 2 2" xfId="43479"/>
    <cellStyle name="SAPBEXHLevel2X 3 5 7 4 3" xfId="12386"/>
    <cellStyle name="SAPBEXHLevel2X 3 5 7 4 3 2" xfId="38807"/>
    <cellStyle name="SAPBEXHLevel2X 3 5 7 4 4" xfId="32992"/>
    <cellStyle name="SAPBEXHLevel2X 3 5 7 5" xfId="6898"/>
    <cellStyle name="SAPBEXHLevel2X 3 5 7 5 2" xfId="17603"/>
    <cellStyle name="SAPBEXHLevel2X 3 5 7 5 2 2" xfId="44020"/>
    <cellStyle name="SAPBEXHLevel2X 3 5 7 5 3" xfId="22003"/>
    <cellStyle name="SAPBEXHLevel2X 3 5 7 5 3 2" xfId="48417"/>
    <cellStyle name="SAPBEXHLevel2X 3 5 7 5 4" xfId="33568"/>
    <cellStyle name="SAPBEXHLevel2X 3 5 7 6" xfId="7422"/>
    <cellStyle name="SAPBEXHLevel2X 3 5 7 6 2" xfId="18089"/>
    <cellStyle name="SAPBEXHLevel2X 3 5 7 6 2 2" xfId="44505"/>
    <cellStyle name="SAPBEXHLevel2X 3 5 7 6 3" xfId="27153"/>
    <cellStyle name="SAPBEXHLevel2X 3 5 7 6 3 2" xfId="53567"/>
    <cellStyle name="SAPBEXHLevel2X 3 5 7 6 4" xfId="34092"/>
    <cellStyle name="SAPBEXHLevel2X 3 5 7 7" xfId="8045"/>
    <cellStyle name="SAPBEXHLevel2X 3 5 7 7 2" xfId="18712"/>
    <cellStyle name="SAPBEXHLevel2X 3 5 7 7 2 2" xfId="45126"/>
    <cellStyle name="SAPBEXHLevel2X 3 5 7 7 3" xfId="15507"/>
    <cellStyle name="SAPBEXHLevel2X 3 5 7 7 3 2" xfId="41927"/>
    <cellStyle name="SAPBEXHLevel2X 3 5 7 7 4" xfId="34649"/>
    <cellStyle name="SAPBEXHLevel2X 3 5 7 8" xfId="13308"/>
    <cellStyle name="SAPBEXHLevel2X 3 5 7 8 2" xfId="39728"/>
    <cellStyle name="SAPBEXHLevel2X 3 5 7 9" xfId="11128"/>
    <cellStyle name="SAPBEXHLevel2X 3 5 7 9 2" xfId="37549"/>
    <cellStyle name="SAPBEXHLevel2X 3 5 8" xfId="3264"/>
    <cellStyle name="SAPBEXHLevel2X 3 5 8 2" xfId="14054"/>
    <cellStyle name="SAPBEXHLevel2X 3 5 8 2 2" xfId="40474"/>
    <cellStyle name="SAPBEXHLevel2X 3 5 8 3" xfId="26571"/>
    <cellStyle name="SAPBEXHLevel2X 3 5 8 3 2" xfId="52985"/>
    <cellStyle name="SAPBEXHLevel2X 3 5 8 4" xfId="29934"/>
    <cellStyle name="SAPBEXHLevel2X 3 5 9" xfId="3366"/>
    <cellStyle name="SAPBEXHLevel2X 3 5 9 2" xfId="14153"/>
    <cellStyle name="SAPBEXHLevel2X 3 5 9 2 2" xfId="40573"/>
    <cellStyle name="SAPBEXHLevel2X 3 5 9 3" xfId="22870"/>
    <cellStyle name="SAPBEXHLevel2X 3 5 9 3 2" xfId="49284"/>
    <cellStyle name="SAPBEXHLevel2X 3 5 9 4" xfId="30036"/>
    <cellStyle name="SAPBEXHLevel2X 3 6" xfId="1244"/>
    <cellStyle name="SAPBEXHLevel2X 3 6 10" xfId="3026"/>
    <cellStyle name="SAPBEXHLevel2X 3 6 10 2" xfId="13818"/>
    <cellStyle name="SAPBEXHLevel2X 3 6 10 2 2" xfId="40238"/>
    <cellStyle name="SAPBEXHLevel2X 3 6 10 3" xfId="26736"/>
    <cellStyle name="SAPBEXHLevel2X 3 6 10 3 2" xfId="53150"/>
    <cellStyle name="SAPBEXHLevel2X 3 6 10 4" xfId="29696"/>
    <cellStyle name="SAPBEXHLevel2X 3 6 11" xfId="6515"/>
    <cellStyle name="SAPBEXHLevel2X 3 6 11 2" xfId="12047"/>
    <cellStyle name="SAPBEXHLevel2X 3 6 11 2 2" xfId="38468"/>
    <cellStyle name="SAPBEXHLevel2X 3 6 11 3" xfId="33185"/>
    <cellStyle name="SAPBEXHLevel2X 3 6 12" xfId="12122"/>
    <cellStyle name="SAPBEXHLevel2X 3 6 12 2" xfId="38543"/>
    <cellStyle name="SAPBEXHLevel2X 3 6 13" xfId="26701"/>
    <cellStyle name="SAPBEXHLevel2X 3 6 13 2" xfId="53115"/>
    <cellStyle name="SAPBEXHLevel2X 3 6 2" xfId="1556"/>
    <cellStyle name="SAPBEXHLevel2X 3 6 2 10" xfId="8448"/>
    <cellStyle name="SAPBEXHLevel2X 3 6 2 10 2" xfId="19108"/>
    <cellStyle name="SAPBEXHLevel2X 3 6 2 10 2 2" xfId="45522"/>
    <cellStyle name="SAPBEXHLevel2X 3 6 2 10 3" xfId="16878"/>
    <cellStyle name="SAPBEXHLevel2X 3 6 2 10 3 2" xfId="43296"/>
    <cellStyle name="SAPBEXHLevel2X 3 6 2 10 4" xfId="34944"/>
    <cellStyle name="SAPBEXHLevel2X 3 6 2 11" xfId="11987"/>
    <cellStyle name="SAPBEXHLevel2X 3 6 2 11 2" xfId="38408"/>
    <cellStyle name="SAPBEXHLevel2X 3 6 2 12" xfId="21924"/>
    <cellStyle name="SAPBEXHLevel2X 3 6 2 12 2" xfId="48338"/>
    <cellStyle name="SAPBEXHLevel2X 3 6 2 2" xfId="3550"/>
    <cellStyle name="SAPBEXHLevel2X 3 6 2 2 2" xfId="8974"/>
    <cellStyle name="SAPBEXHLevel2X 3 6 2 2 2 2" xfId="19634"/>
    <cellStyle name="SAPBEXHLevel2X 3 6 2 2 2 2 2" xfId="46048"/>
    <cellStyle name="SAPBEXHLevel2X 3 6 2 2 2 3" xfId="12090"/>
    <cellStyle name="SAPBEXHLevel2X 3 6 2 2 2 3 2" xfId="38511"/>
    <cellStyle name="SAPBEXHLevel2X 3 6 2 2 2 4" xfId="35470"/>
    <cellStyle name="SAPBEXHLevel2X 3 6 2 2 3" xfId="10085"/>
    <cellStyle name="SAPBEXHLevel2X 3 6 2 2 3 2" xfId="20745"/>
    <cellStyle name="SAPBEXHLevel2X 3 6 2 2 3 2 2" xfId="47159"/>
    <cellStyle name="SAPBEXHLevel2X 3 6 2 2 3 3" xfId="27808"/>
    <cellStyle name="SAPBEXHLevel2X 3 6 2 2 3 3 2" xfId="54222"/>
    <cellStyle name="SAPBEXHLevel2X 3 6 2 2 3 4" xfId="36581"/>
    <cellStyle name="SAPBEXHLevel2X 3 6 2 2 4" xfId="8761"/>
    <cellStyle name="SAPBEXHLevel2X 3 6 2 2 4 2" xfId="19421"/>
    <cellStyle name="SAPBEXHLevel2X 3 6 2 2 4 2 2" xfId="45835"/>
    <cellStyle name="SAPBEXHLevel2X 3 6 2 2 4 3" xfId="22646"/>
    <cellStyle name="SAPBEXHLevel2X 3 6 2 2 4 3 2" xfId="49060"/>
    <cellStyle name="SAPBEXHLevel2X 3 6 2 2 4 4" xfId="35257"/>
    <cellStyle name="SAPBEXHLevel2X 3 6 2 2 5" xfId="14335"/>
    <cellStyle name="SAPBEXHLevel2X 3 6 2 2 5 2" xfId="40755"/>
    <cellStyle name="SAPBEXHLevel2X 3 6 2 2 6" xfId="27924"/>
    <cellStyle name="SAPBEXHLevel2X 3 6 2 2 6 2" xfId="54338"/>
    <cellStyle name="SAPBEXHLevel2X 3 6 2 2 7" xfId="30220"/>
    <cellStyle name="SAPBEXHLevel2X 3 6 2 3" xfId="2764"/>
    <cellStyle name="SAPBEXHLevel2X 3 6 2 3 2" xfId="9332"/>
    <cellStyle name="SAPBEXHLevel2X 3 6 2 3 2 2" xfId="19992"/>
    <cellStyle name="SAPBEXHLevel2X 3 6 2 3 2 2 2" xfId="46406"/>
    <cellStyle name="SAPBEXHLevel2X 3 6 2 3 2 3" xfId="28227"/>
    <cellStyle name="SAPBEXHLevel2X 3 6 2 3 2 3 2" xfId="54641"/>
    <cellStyle name="SAPBEXHLevel2X 3 6 2 3 2 4" xfId="35828"/>
    <cellStyle name="SAPBEXHLevel2X 3 6 2 3 3" xfId="13556"/>
    <cellStyle name="SAPBEXHLevel2X 3 6 2 3 3 2" xfId="39976"/>
    <cellStyle name="SAPBEXHLevel2X 3 6 2 3 4" xfId="25810"/>
    <cellStyle name="SAPBEXHLevel2X 3 6 2 3 4 2" xfId="52224"/>
    <cellStyle name="SAPBEXHLevel2X 3 6 2 3 5" xfId="29434"/>
    <cellStyle name="SAPBEXHLevel2X 3 6 2 4" xfId="3063"/>
    <cellStyle name="SAPBEXHLevel2X 3 6 2 4 2" xfId="10302"/>
    <cellStyle name="SAPBEXHLevel2X 3 6 2 4 2 2" xfId="20962"/>
    <cellStyle name="SAPBEXHLevel2X 3 6 2 4 2 2 2" xfId="47376"/>
    <cellStyle name="SAPBEXHLevel2X 3 6 2 4 2 3" xfId="11442"/>
    <cellStyle name="SAPBEXHLevel2X 3 6 2 4 2 3 2" xfId="37863"/>
    <cellStyle name="SAPBEXHLevel2X 3 6 2 4 2 4" xfId="36798"/>
    <cellStyle name="SAPBEXHLevel2X 3 6 2 4 3" xfId="13855"/>
    <cellStyle name="SAPBEXHLevel2X 3 6 2 4 3 2" xfId="40275"/>
    <cellStyle name="SAPBEXHLevel2X 3 6 2 4 4" xfId="25019"/>
    <cellStyle name="SAPBEXHLevel2X 3 6 2 4 4 2" xfId="51433"/>
    <cellStyle name="SAPBEXHLevel2X 3 6 2 4 5" xfId="29733"/>
    <cellStyle name="SAPBEXHLevel2X 3 6 2 5" xfId="5263"/>
    <cellStyle name="SAPBEXHLevel2X 3 6 2 5 2" xfId="16038"/>
    <cellStyle name="SAPBEXHLevel2X 3 6 2 5 2 2" xfId="42457"/>
    <cellStyle name="SAPBEXHLevel2X 3 6 2 5 3" xfId="22842"/>
    <cellStyle name="SAPBEXHLevel2X 3 6 2 5 3 2" xfId="49256"/>
    <cellStyle name="SAPBEXHLevel2X 3 6 2 5 4" xfId="31933"/>
    <cellStyle name="SAPBEXHLevel2X 3 6 2 6" xfId="6226"/>
    <cellStyle name="SAPBEXHLevel2X 3 6 2 6 2" xfId="16967"/>
    <cellStyle name="SAPBEXHLevel2X 3 6 2 6 2 2" xfId="43385"/>
    <cellStyle name="SAPBEXHLevel2X 3 6 2 6 3" xfId="12409"/>
    <cellStyle name="SAPBEXHLevel2X 3 6 2 6 3 2" xfId="38830"/>
    <cellStyle name="SAPBEXHLevel2X 3 6 2 6 4" xfId="32896"/>
    <cellStyle name="SAPBEXHLevel2X 3 6 2 7" xfId="5780"/>
    <cellStyle name="SAPBEXHLevel2X 3 6 2 7 2" xfId="23023"/>
    <cellStyle name="SAPBEXHLevel2X 3 6 2 7 2 2" xfId="49437"/>
    <cellStyle name="SAPBEXHLevel2X 3 6 2 7 3" xfId="32450"/>
    <cellStyle name="SAPBEXHLevel2X 3 6 2 8" xfId="7218"/>
    <cellStyle name="SAPBEXHLevel2X 3 6 2 8 2" xfId="17885"/>
    <cellStyle name="SAPBEXHLevel2X 3 6 2 8 2 2" xfId="44302"/>
    <cellStyle name="SAPBEXHLevel2X 3 6 2 8 3" xfId="23060"/>
    <cellStyle name="SAPBEXHLevel2X 3 6 2 8 3 2" xfId="49474"/>
    <cellStyle name="SAPBEXHLevel2X 3 6 2 8 4" xfId="33888"/>
    <cellStyle name="SAPBEXHLevel2X 3 6 2 9" xfId="7202"/>
    <cellStyle name="SAPBEXHLevel2X 3 6 2 9 2" xfId="17869"/>
    <cellStyle name="SAPBEXHLevel2X 3 6 2 9 2 2" xfId="44286"/>
    <cellStyle name="SAPBEXHLevel2X 3 6 2 9 3" xfId="22108"/>
    <cellStyle name="SAPBEXHLevel2X 3 6 2 9 3 2" xfId="48522"/>
    <cellStyle name="SAPBEXHLevel2X 3 6 2 9 4" xfId="33872"/>
    <cellStyle name="SAPBEXHLevel2X 3 6 3" xfId="1669"/>
    <cellStyle name="SAPBEXHLevel2X 3 6 3 10" xfId="8304"/>
    <cellStyle name="SAPBEXHLevel2X 3 6 3 10 2" xfId="18964"/>
    <cellStyle name="SAPBEXHLevel2X 3 6 3 10 2 2" xfId="45378"/>
    <cellStyle name="SAPBEXHLevel2X 3 6 3 10 3" xfId="12607"/>
    <cellStyle name="SAPBEXHLevel2X 3 6 3 10 3 2" xfId="39028"/>
    <cellStyle name="SAPBEXHLevel2X 3 6 3 10 4" xfId="34800"/>
    <cellStyle name="SAPBEXHLevel2X 3 6 3 11" xfId="11898"/>
    <cellStyle name="SAPBEXHLevel2X 3 6 3 11 2" xfId="38319"/>
    <cellStyle name="SAPBEXHLevel2X 3 6 3 12" xfId="25531"/>
    <cellStyle name="SAPBEXHLevel2X 3 6 3 12 2" xfId="51945"/>
    <cellStyle name="SAPBEXHLevel2X 3 6 3 2" xfId="3662"/>
    <cellStyle name="SAPBEXHLevel2X 3 6 3 2 2" xfId="9118"/>
    <cellStyle name="SAPBEXHLevel2X 3 6 3 2 2 2" xfId="19778"/>
    <cellStyle name="SAPBEXHLevel2X 3 6 3 2 2 2 2" xfId="46192"/>
    <cellStyle name="SAPBEXHLevel2X 3 6 3 2 2 3" xfId="11555"/>
    <cellStyle name="SAPBEXHLevel2X 3 6 3 2 2 3 2" xfId="37976"/>
    <cellStyle name="SAPBEXHLevel2X 3 6 3 2 2 4" xfId="35614"/>
    <cellStyle name="SAPBEXHLevel2X 3 6 3 2 3" xfId="10087"/>
    <cellStyle name="SAPBEXHLevel2X 3 6 3 2 3 2" xfId="20747"/>
    <cellStyle name="SAPBEXHLevel2X 3 6 3 2 3 2 2" xfId="47161"/>
    <cellStyle name="SAPBEXHLevel2X 3 6 3 2 3 3" xfId="27748"/>
    <cellStyle name="SAPBEXHLevel2X 3 6 3 2 3 3 2" xfId="54162"/>
    <cellStyle name="SAPBEXHLevel2X 3 6 3 2 3 4" xfId="36583"/>
    <cellStyle name="SAPBEXHLevel2X 3 6 3 2 4" xfId="8605"/>
    <cellStyle name="SAPBEXHLevel2X 3 6 3 2 4 2" xfId="19265"/>
    <cellStyle name="SAPBEXHLevel2X 3 6 3 2 4 2 2" xfId="45679"/>
    <cellStyle name="SAPBEXHLevel2X 3 6 3 2 4 3" xfId="12949"/>
    <cellStyle name="SAPBEXHLevel2X 3 6 3 2 4 3 2" xfId="39370"/>
    <cellStyle name="SAPBEXHLevel2X 3 6 3 2 4 4" xfId="35101"/>
    <cellStyle name="SAPBEXHLevel2X 3 6 3 2 5" xfId="14447"/>
    <cellStyle name="SAPBEXHLevel2X 3 6 3 2 5 2" xfId="40867"/>
    <cellStyle name="SAPBEXHLevel2X 3 6 3 2 6" xfId="28063"/>
    <cellStyle name="SAPBEXHLevel2X 3 6 3 2 6 2" xfId="54477"/>
    <cellStyle name="SAPBEXHLevel2X 3 6 3 2 7" xfId="30332"/>
    <cellStyle name="SAPBEXHLevel2X 3 6 3 3" xfId="2673"/>
    <cellStyle name="SAPBEXHLevel2X 3 6 3 3 2" xfId="9487"/>
    <cellStyle name="SAPBEXHLevel2X 3 6 3 3 2 2" xfId="20147"/>
    <cellStyle name="SAPBEXHLevel2X 3 6 3 3 2 2 2" xfId="46561"/>
    <cellStyle name="SAPBEXHLevel2X 3 6 3 3 2 3" xfId="27851"/>
    <cellStyle name="SAPBEXHLevel2X 3 6 3 3 2 3 2" xfId="54265"/>
    <cellStyle name="SAPBEXHLevel2X 3 6 3 3 2 4" xfId="35983"/>
    <cellStyle name="SAPBEXHLevel2X 3 6 3 3 3" xfId="13465"/>
    <cellStyle name="SAPBEXHLevel2X 3 6 3 3 3 2" xfId="39885"/>
    <cellStyle name="SAPBEXHLevel2X 3 6 3 3 4" xfId="23188"/>
    <cellStyle name="SAPBEXHLevel2X 3 6 3 3 4 2" xfId="49602"/>
    <cellStyle name="SAPBEXHLevel2X 3 6 3 3 5" xfId="29343"/>
    <cellStyle name="SAPBEXHLevel2X 3 6 3 4" xfId="3098"/>
    <cellStyle name="SAPBEXHLevel2X 3 6 3 4 2" xfId="10021"/>
    <cellStyle name="SAPBEXHLevel2X 3 6 3 4 2 2" xfId="20681"/>
    <cellStyle name="SAPBEXHLevel2X 3 6 3 4 2 2 2" xfId="47095"/>
    <cellStyle name="SAPBEXHLevel2X 3 6 3 4 2 3" xfId="17745"/>
    <cellStyle name="SAPBEXHLevel2X 3 6 3 4 2 3 2" xfId="44162"/>
    <cellStyle name="SAPBEXHLevel2X 3 6 3 4 2 4" xfId="36517"/>
    <cellStyle name="SAPBEXHLevel2X 3 6 3 4 3" xfId="13890"/>
    <cellStyle name="SAPBEXHLevel2X 3 6 3 4 3 2" xfId="40310"/>
    <cellStyle name="SAPBEXHLevel2X 3 6 3 4 4" xfId="26279"/>
    <cellStyle name="SAPBEXHLevel2X 3 6 3 4 4 2" xfId="52693"/>
    <cellStyle name="SAPBEXHLevel2X 3 6 3 4 5" xfId="29768"/>
    <cellStyle name="SAPBEXHLevel2X 3 6 3 5" xfId="3954"/>
    <cellStyle name="SAPBEXHLevel2X 3 6 3 5 2" xfId="14737"/>
    <cellStyle name="SAPBEXHLevel2X 3 6 3 5 2 2" xfId="41157"/>
    <cellStyle name="SAPBEXHLevel2X 3 6 3 5 3" xfId="27395"/>
    <cellStyle name="SAPBEXHLevel2X 3 6 3 5 3 2" xfId="53809"/>
    <cellStyle name="SAPBEXHLevel2X 3 6 3 5 4" xfId="30624"/>
    <cellStyle name="SAPBEXHLevel2X 3 6 3 6" xfId="6042"/>
    <cellStyle name="SAPBEXHLevel2X 3 6 3 6 2" xfId="16793"/>
    <cellStyle name="SAPBEXHLevel2X 3 6 3 6 2 2" xfId="43211"/>
    <cellStyle name="SAPBEXHLevel2X 3 6 3 6 3" xfId="28110"/>
    <cellStyle name="SAPBEXHLevel2X 3 6 3 6 3 2" xfId="54524"/>
    <cellStyle name="SAPBEXHLevel2X 3 6 3 6 4" xfId="32712"/>
    <cellStyle name="SAPBEXHLevel2X 3 6 3 7" xfId="3115"/>
    <cellStyle name="SAPBEXHLevel2X 3 6 3 7 2" xfId="25037"/>
    <cellStyle name="SAPBEXHLevel2X 3 6 3 7 2 2" xfId="51451"/>
    <cellStyle name="SAPBEXHLevel2X 3 6 3 7 3" xfId="29785"/>
    <cellStyle name="SAPBEXHLevel2X 3 6 3 8" xfId="3388"/>
    <cellStyle name="SAPBEXHLevel2X 3 6 3 8 2" xfId="14174"/>
    <cellStyle name="SAPBEXHLevel2X 3 6 3 8 2 2" xfId="40594"/>
    <cellStyle name="SAPBEXHLevel2X 3 6 3 8 3" xfId="26455"/>
    <cellStyle name="SAPBEXHLevel2X 3 6 3 8 3 2" xfId="52869"/>
    <cellStyle name="SAPBEXHLevel2X 3 6 3 8 4" xfId="30058"/>
    <cellStyle name="SAPBEXHLevel2X 3 6 3 9" xfId="5774"/>
    <cellStyle name="SAPBEXHLevel2X 3 6 3 9 2" xfId="16533"/>
    <cellStyle name="SAPBEXHLevel2X 3 6 3 9 2 2" xfId="42951"/>
    <cellStyle name="SAPBEXHLevel2X 3 6 3 9 3" xfId="27483"/>
    <cellStyle name="SAPBEXHLevel2X 3 6 3 9 3 2" xfId="53897"/>
    <cellStyle name="SAPBEXHLevel2X 3 6 3 9 4" xfId="32444"/>
    <cellStyle name="SAPBEXHLevel2X 3 6 4" xfId="1928"/>
    <cellStyle name="SAPBEXHLevel2X 3 6 4 10" xfId="8575"/>
    <cellStyle name="SAPBEXHLevel2X 3 6 4 10 2" xfId="19235"/>
    <cellStyle name="SAPBEXHLevel2X 3 6 4 10 2 2" xfId="45649"/>
    <cellStyle name="SAPBEXHLevel2X 3 6 4 10 3" xfId="12471"/>
    <cellStyle name="SAPBEXHLevel2X 3 6 4 10 3 2" xfId="38892"/>
    <cellStyle name="SAPBEXHLevel2X 3 6 4 10 4" xfId="35071"/>
    <cellStyle name="SAPBEXHLevel2X 3 6 4 11" xfId="11652"/>
    <cellStyle name="SAPBEXHLevel2X 3 6 4 11 2" xfId="38073"/>
    <cellStyle name="SAPBEXHLevel2X 3 6 4 12" xfId="28060"/>
    <cellStyle name="SAPBEXHLevel2X 3 6 4 12 2" xfId="54474"/>
    <cellStyle name="SAPBEXHLevel2X 3 6 4 2" xfId="3905"/>
    <cellStyle name="SAPBEXHLevel2X 3 6 4 2 2" xfId="9161"/>
    <cellStyle name="SAPBEXHLevel2X 3 6 4 2 2 2" xfId="19821"/>
    <cellStyle name="SAPBEXHLevel2X 3 6 4 2 2 2 2" xfId="46235"/>
    <cellStyle name="SAPBEXHLevel2X 3 6 4 2 2 3" xfId="11793"/>
    <cellStyle name="SAPBEXHLevel2X 3 6 4 2 2 3 2" xfId="38214"/>
    <cellStyle name="SAPBEXHLevel2X 3 6 4 2 2 4" xfId="35657"/>
    <cellStyle name="SAPBEXHLevel2X 3 6 4 2 3" xfId="14688"/>
    <cellStyle name="SAPBEXHLevel2X 3 6 4 2 3 2" xfId="41108"/>
    <cellStyle name="SAPBEXHLevel2X 3 6 4 2 4" xfId="22460"/>
    <cellStyle name="SAPBEXHLevel2X 3 6 4 2 4 2" xfId="48874"/>
    <cellStyle name="SAPBEXHLevel2X 3 6 4 2 5" xfId="30575"/>
    <cellStyle name="SAPBEXHLevel2X 3 6 4 3" xfId="4632"/>
    <cellStyle name="SAPBEXHLevel2X 3 6 4 3 2" xfId="10232"/>
    <cellStyle name="SAPBEXHLevel2X 3 6 4 3 2 2" xfId="20892"/>
    <cellStyle name="SAPBEXHLevel2X 3 6 4 3 2 2 2" xfId="47306"/>
    <cellStyle name="SAPBEXHLevel2X 3 6 4 3 2 3" xfId="16263"/>
    <cellStyle name="SAPBEXHLevel2X 3 6 4 3 2 3 2" xfId="42682"/>
    <cellStyle name="SAPBEXHLevel2X 3 6 4 3 2 4" xfId="36728"/>
    <cellStyle name="SAPBEXHLevel2X 3 6 4 3 3" xfId="15410"/>
    <cellStyle name="SAPBEXHLevel2X 3 6 4 3 3 2" xfId="41830"/>
    <cellStyle name="SAPBEXHLevel2X 3 6 4 3 4" xfId="24626"/>
    <cellStyle name="SAPBEXHLevel2X 3 6 4 3 4 2" xfId="51040"/>
    <cellStyle name="SAPBEXHLevel2X 3 6 4 3 5" xfId="31302"/>
    <cellStyle name="SAPBEXHLevel2X 3 6 4 4" xfId="5210"/>
    <cellStyle name="SAPBEXHLevel2X 3 6 4 4 2" xfId="15985"/>
    <cellStyle name="SAPBEXHLevel2X 3 6 4 4 2 2" xfId="42404"/>
    <cellStyle name="SAPBEXHLevel2X 3 6 4 4 3" xfId="26958"/>
    <cellStyle name="SAPBEXHLevel2X 3 6 4 4 3 2" xfId="53372"/>
    <cellStyle name="SAPBEXHLevel2X 3 6 4 4 4" xfId="31880"/>
    <cellStyle name="SAPBEXHLevel2X 3 6 4 5" xfId="5826"/>
    <cellStyle name="SAPBEXHLevel2X 3 6 4 5 2" xfId="16585"/>
    <cellStyle name="SAPBEXHLevel2X 3 6 4 5 2 2" xfId="43003"/>
    <cellStyle name="SAPBEXHLevel2X 3 6 4 5 3" xfId="26106"/>
    <cellStyle name="SAPBEXHLevel2X 3 6 4 5 3 2" xfId="52520"/>
    <cellStyle name="SAPBEXHLevel2X 3 6 4 5 4" xfId="32496"/>
    <cellStyle name="SAPBEXHLevel2X 3 6 4 6" xfId="6429"/>
    <cellStyle name="SAPBEXHLevel2X 3 6 4 6 2" xfId="17165"/>
    <cellStyle name="SAPBEXHLevel2X 3 6 4 6 2 2" xfId="43583"/>
    <cellStyle name="SAPBEXHLevel2X 3 6 4 6 3" xfId="22633"/>
    <cellStyle name="SAPBEXHLevel2X 3 6 4 6 3 2" xfId="49047"/>
    <cellStyle name="SAPBEXHLevel2X 3 6 4 6 4" xfId="33099"/>
    <cellStyle name="SAPBEXHLevel2X 3 6 4 7" xfId="7044"/>
    <cellStyle name="SAPBEXHLevel2X 3 6 4 7 2" xfId="12147"/>
    <cellStyle name="SAPBEXHLevel2X 3 6 4 7 2 2" xfId="38568"/>
    <cellStyle name="SAPBEXHLevel2X 3 6 4 7 3" xfId="33714"/>
    <cellStyle name="SAPBEXHLevel2X 3 6 4 8" xfId="7591"/>
    <cellStyle name="SAPBEXHLevel2X 3 6 4 8 2" xfId="18258"/>
    <cellStyle name="SAPBEXHLevel2X 3 6 4 8 2 2" xfId="44674"/>
    <cellStyle name="SAPBEXHLevel2X 3 6 4 8 3" xfId="22664"/>
    <cellStyle name="SAPBEXHLevel2X 3 6 4 8 3 2" xfId="49078"/>
    <cellStyle name="SAPBEXHLevel2X 3 6 4 8 4" xfId="34261"/>
    <cellStyle name="SAPBEXHLevel2X 3 6 4 9" xfId="7286"/>
    <cellStyle name="SAPBEXHLevel2X 3 6 4 9 2" xfId="17953"/>
    <cellStyle name="SAPBEXHLevel2X 3 6 4 9 2 2" xfId="44370"/>
    <cellStyle name="SAPBEXHLevel2X 3 6 4 9 3" xfId="26621"/>
    <cellStyle name="SAPBEXHLevel2X 3 6 4 9 3 2" xfId="53035"/>
    <cellStyle name="SAPBEXHLevel2X 3 6 4 9 4" xfId="33956"/>
    <cellStyle name="SAPBEXHLevel2X 3 6 5" xfId="2114"/>
    <cellStyle name="SAPBEXHLevel2X 3 6 5 10" xfId="8854"/>
    <cellStyle name="SAPBEXHLevel2X 3 6 5 10 2" xfId="19514"/>
    <cellStyle name="SAPBEXHLevel2X 3 6 5 10 2 2" xfId="45928"/>
    <cellStyle name="SAPBEXHLevel2X 3 6 5 10 3" xfId="26124"/>
    <cellStyle name="SAPBEXHLevel2X 3 6 5 10 3 2" xfId="52538"/>
    <cellStyle name="SAPBEXHLevel2X 3 6 5 10 4" xfId="35350"/>
    <cellStyle name="SAPBEXHLevel2X 3 6 5 11" xfId="11486"/>
    <cellStyle name="SAPBEXHLevel2X 3 6 5 11 2" xfId="37907"/>
    <cellStyle name="SAPBEXHLevel2X 3 6 5 12" xfId="23802"/>
    <cellStyle name="SAPBEXHLevel2X 3 6 5 12 2" xfId="50216"/>
    <cellStyle name="SAPBEXHLevel2X 3 6 5 2" xfId="4079"/>
    <cellStyle name="SAPBEXHLevel2X 3 6 5 2 2" xfId="9836"/>
    <cellStyle name="SAPBEXHLevel2X 3 6 5 2 2 2" xfId="20496"/>
    <cellStyle name="SAPBEXHLevel2X 3 6 5 2 2 2 2" xfId="46910"/>
    <cellStyle name="SAPBEXHLevel2X 3 6 5 2 2 3" xfId="26703"/>
    <cellStyle name="SAPBEXHLevel2X 3 6 5 2 2 3 2" xfId="53117"/>
    <cellStyle name="SAPBEXHLevel2X 3 6 5 2 2 4" xfId="36332"/>
    <cellStyle name="SAPBEXHLevel2X 3 6 5 2 3" xfId="14861"/>
    <cellStyle name="SAPBEXHLevel2X 3 6 5 2 3 2" xfId="41281"/>
    <cellStyle name="SAPBEXHLevel2X 3 6 5 2 4" xfId="25502"/>
    <cellStyle name="SAPBEXHLevel2X 3 6 5 2 4 2" xfId="51916"/>
    <cellStyle name="SAPBEXHLevel2X 3 6 5 2 5" xfId="30749"/>
    <cellStyle name="SAPBEXHLevel2X 3 6 5 3" xfId="4807"/>
    <cellStyle name="SAPBEXHLevel2X 3 6 5 3 2" xfId="10406"/>
    <cellStyle name="SAPBEXHLevel2X 3 6 5 3 2 2" xfId="21066"/>
    <cellStyle name="SAPBEXHLevel2X 3 6 5 3 2 2 2" xfId="47480"/>
    <cellStyle name="SAPBEXHLevel2X 3 6 5 3 2 3" xfId="28331"/>
    <cellStyle name="SAPBEXHLevel2X 3 6 5 3 2 3 2" xfId="54745"/>
    <cellStyle name="SAPBEXHLevel2X 3 6 5 3 2 4" xfId="36902"/>
    <cellStyle name="SAPBEXHLevel2X 3 6 5 3 3" xfId="15584"/>
    <cellStyle name="SAPBEXHLevel2X 3 6 5 3 3 2" xfId="42004"/>
    <cellStyle name="SAPBEXHLevel2X 3 6 5 3 4" xfId="26169"/>
    <cellStyle name="SAPBEXHLevel2X 3 6 5 3 4 2" xfId="52583"/>
    <cellStyle name="SAPBEXHLevel2X 3 6 5 3 5" xfId="31477"/>
    <cellStyle name="SAPBEXHLevel2X 3 6 5 4" xfId="5387"/>
    <cellStyle name="SAPBEXHLevel2X 3 6 5 4 2" xfId="16160"/>
    <cellStyle name="SAPBEXHLevel2X 3 6 5 4 2 2" xfId="42579"/>
    <cellStyle name="SAPBEXHLevel2X 3 6 5 4 3" xfId="28128"/>
    <cellStyle name="SAPBEXHLevel2X 3 6 5 4 3 2" xfId="54542"/>
    <cellStyle name="SAPBEXHLevel2X 3 6 5 4 4" xfId="32057"/>
    <cellStyle name="SAPBEXHLevel2X 3 6 5 5" xfId="5994"/>
    <cellStyle name="SAPBEXHLevel2X 3 6 5 5 2" xfId="16746"/>
    <cellStyle name="SAPBEXHLevel2X 3 6 5 5 2 2" xfId="43164"/>
    <cellStyle name="SAPBEXHLevel2X 3 6 5 5 3" xfId="26400"/>
    <cellStyle name="SAPBEXHLevel2X 3 6 5 5 3 2" xfId="52814"/>
    <cellStyle name="SAPBEXHLevel2X 3 6 5 5 4" xfId="32664"/>
    <cellStyle name="SAPBEXHLevel2X 3 6 5 6" xfId="6594"/>
    <cellStyle name="SAPBEXHLevel2X 3 6 5 6 2" xfId="17319"/>
    <cellStyle name="SAPBEXHLevel2X 3 6 5 6 2 2" xfId="43737"/>
    <cellStyle name="SAPBEXHLevel2X 3 6 5 6 3" xfId="25236"/>
    <cellStyle name="SAPBEXHLevel2X 3 6 5 6 3 2" xfId="51650"/>
    <cellStyle name="SAPBEXHLevel2X 3 6 5 6 4" xfId="33264"/>
    <cellStyle name="SAPBEXHLevel2X 3 6 5 7" xfId="7166"/>
    <cellStyle name="SAPBEXHLevel2X 3 6 5 7 2" xfId="25261"/>
    <cellStyle name="SAPBEXHLevel2X 3 6 5 7 2 2" xfId="51675"/>
    <cellStyle name="SAPBEXHLevel2X 3 6 5 7 3" xfId="33836"/>
    <cellStyle name="SAPBEXHLevel2X 3 6 5 8" xfId="7725"/>
    <cellStyle name="SAPBEXHLevel2X 3 6 5 8 2" xfId="18392"/>
    <cellStyle name="SAPBEXHLevel2X 3 6 5 8 2 2" xfId="44808"/>
    <cellStyle name="SAPBEXHLevel2X 3 6 5 8 3" xfId="11140"/>
    <cellStyle name="SAPBEXHLevel2X 3 6 5 8 3 2" xfId="37561"/>
    <cellStyle name="SAPBEXHLevel2X 3 6 5 8 4" xfId="34395"/>
    <cellStyle name="SAPBEXHLevel2X 3 6 5 9" xfId="7877"/>
    <cellStyle name="SAPBEXHLevel2X 3 6 5 9 2" xfId="18544"/>
    <cellStyle name="SAPBEXHLevel2X 3 6 5 9 2 2" xfId="44959"/>
    <cellStyle name="SAPBEXHLevel2X 3 6 5 9 3" xfId="27515"/>
    <cellStyle name="SAPBEXHLevel2X 3 6 5 9 3 2" xfId="53929"/>
    <cellStyle name="SAPBEXHLevel2X 3 6 5 9 4" xfId="34547"/>
    <cellStyle name="SAPBEXHLevel2X 3 6 6" xfId="1853"/>
    <cellStyle name="SAPBEXHLevel2X 3 6 6 10" xfId="9535"/>
    <cellStyle name="SAPBEXHLevel2X 3 6 6 10 2" xfId="20195"/>
    <cellStyle name="SAPBEXHLevel2X 3 6 6 10 2 2" xfId="46609"/>
    <cellStyle name="SAPBEXHLevel2X 3 6 6 10 3" xfId="13390"/>
    <cellStyle name="SAPBEXHLevel2X 3 6 6 10 3 2" xfId="39810"/>
    <cellStyle name="SAPBEXHLevel2X 3 6 6 10 4" xfId="36031"/>
    <cellStyle name="SAPBEXHLevel2X 3 6 6 11" xfId="11727"/>
    <cellStyle name="SAPBEXHLevel2X 3 6 6 11 2" xfId="38148"/>
    <cellStyle name="SAPBEXHLevel2X 3 6 6 12" xfId="25724"/>
    <cellStyle name="SAPBEXHLevel2X 3 6 6 12 2" xfId="52138"/>
    <cellStyle name="SAPBEXHLevel2X 3 6 6 2" xfId="3830"/>
    <cellStyle name="SAPBEXHLevel2X 3 6 6 2 2" xfId="10673"/>
    <cellStyle name="SAPBEXHLevel2X 3 6 6 2 2 2" xfId="21318"/>
    <cellStyle name="SAPBEXHLevel2X 3 6 6 2 2 2 2" xfId="47732"/>
    <cellStyle name="SAPBEXHLevel2X 3 6 6 2 2 3" xfId="28416"/>
    <cellStyle name="SAPBEXHLevel2X 3 6 6 2 2 3 2" xfId="54830"/>
    <cellStyle name="SAPBEXHLevel2X 3 6 6 2 2 4" xfId="37097"/>
    <cellStyle name="SAPBEXHLevel2X 3 6 6 2 3" xfId="14613"/>
    <cellStyle name="SAPBEXHLevel2X 3 6 6 2 3 2" xfId="41033"/>
    <cellStyle name="SAPBEXHLevel2X 3 6 6 2 4" xfId="27181"/>
    <cellStyle name="SAPBEXHLevel2X 3 6 6 2 4 2" xfId="53595"/>
    <cellStyle name="SAPBEXHLevel2X 3 6 6 2 5" xfId="30500"/>
    <cellStyle name="SAPBEXHLevel2X 3 6 6 3" xfId="4557"/>
    <cellStyle name="SAPBEXHLevel2X 3 6 6 3 2" xfId="15335"/>
    <cellStyle name="SAPBEXHLevel2X 3 6 6 3 2 2" xfId="41755"/>
    <cellStyle name="SAPBEXHLevel2X 3 6 6 3 3" xfId="27314"/>
    <cellStyle name="SAPBEXHLevel2X 3 6 6 3 3 2" xfId="53728"/>
    <cellStyle name="SAPBEXHLevel2X 3 6 6 3 4" xfId="31227"/>
    <cellStyle name="SAPBEXHLevel2X 3 6 6 4" xfId="3202"/>
    <cellStyle name="SAPBEXHLevel2X 3 6 6 4 2" xfId="13992"/>
    <cellStyle name="SAPBEXHLevel2X 3 6 6 4 2 2" xfId="40412"/>
    <cellStyle name="SAPBEXHLevel2X 3 6 6 4 3" xfId="25388"/>
    <cellStyle name="SAPBEXHLevel2X 3 6 6 4 3 2" xfId="51802"/>
    <cellStyle name="SAPBEXHLevel2X 3 6 6 4 4" xfId="29872"/>
    <cellStyle name="SAPBEXHLevel2X 3 6 6 5" xfId="5430"/>
    <cellStyle name="SAPBEXHLevel2X 3 6 6 5 2" xfId="16203"/>
    <cellStyle name="SAPBEXHLevel2X 3 6 6 5 2 2" xfId="42622"/>
    <cellStyle name="SAPBEXHLevel2X 3 6 6 5 3" xfId="22327"/>
    <cellStyle name="SAPBEXHLevel2X 3 6 6 5 3 2" xfId="48741"/>
    <cellStyle name="SAPBEXHLevel2X 3 6 6 5 4" xfId="32100"/>
    <cellStyle name="SAPBEXHLevel2X 3 6 6 6" xfId="5626"/>
    <cellStyle name="SAPBEXHLevel2X 3 6 6 6 2" xfId="16390"/>
    <cellStyle name="SAPBEXHLevel2X 3 6 6 6 2 2" xfId="42808"/>
    <cellStyle name="SAPBEXHLevel2X 3 6 6 6 3" xfId="25795"/>
    <cellStyle name="SAPBEXHLevel2X 3 6 6 6 3 2" xfId="52209"/>
    <cellStyle name="SAPBEXHLevel2X 3 6 6 6 4" xfId="32296"/>
    <cellStyle name="SAPBEXHLevel2X 3 6 6 7" xfId="6969"/>
    <cellStyle name="SAPBEXHLevel2X 3 6 6 7 2" xfId="25342"/>
    <cellStyle name="SAPBEXHLevel2X 3 6 6 7 2 2" xfId="51756"/>
    <cellStyle name="SAPBEXHLevel2X 3 6 6 7 3" xfId="33639"/>
    <cellStyle name="SAPBEXHLevel2X 3 6 6 8" xfId="7516"/>
    <cellStyle name="SAPBEXHLevel2X 3 6 6 8 2" xfId="18183"/>
    <cellStyle name="SAPBEXHLevel2X 3 6 6 8 2 2" xfId="44599"/>
    <cellStyle name="SAPBEXHLevel2X 3 6 6 8 3" xfId="26132"/>
    <cellStyle name="SAPBEXHLevel2X 3 6 6 8 3 2" xfId="52546"/>
    <cellStyle name="SAPBEXHLevel2X 3 6 6 8 4" xfId="34186"/>
    <cellStyle name="SAPBEXHLevel2X 3 6 6 9" xfId="3346"/>
    <cellStyle name="SAPBEXHLevel2X 3 6 6 9 2" xfId="14133"/>
    <cellStyle name="SAPBEXHLevel2X 3 6 6 9 2 2" xfId="40553"/>
    <cellStyle name="SAPBEXHLevel2X 3 6 6 9 3" xfId="23124"/>
    <cellStyle name="SAPBEXHLevel2X 3 6 6 9 3 2" xfId="49538"/>
    <cellStyle name="SAPBEXHLevel2X 3 6 6 9 4" xfId="30016"/>
    <cellStyle name="SAPBEXHLevel2X 3 6 7" xfId="2513"/>
    <cellStyle name="SAPBEXHLevel2X 3 6 7 10" xfId="27446"/>
    <cellStyle name="SAPBEXHLevel2X 3 6 7 10 2" xfId="53860"/>
    <cellStyle name="SAPBEXHLevel2X 3 6 7 2" xfId="4408"/>
    <cellStyle name="SAPBEXHLevel2X 3 6 7 2 2" xfId="15186"/>
    <cellStyle name="SAPBEXHLevel2X 3 6 7 2 2 2" xfId="41606"/>
    <cellStyle name="SAPBEXHLevel2X 3 6 7 2 3" xfId="23851"/>
    <cellStyle name="SAPBEXHLevel2X 3 6 7 2 3 2" xfId="50265"/>
    <cellStyle name="SAPBEXHLevel2X 3 6 7 2 4" xfId="31078"/>
    <cellStyle name="SAPBEXHLevel2X 3 6 7 3" xfId="5141"/>
    <cellStyle name="SAPBEXHLevel2X 3 6 7 3 2" xfId="15918"/>
    <cellStyle name="SAPBEXHLevel2X 3 6 7 3 2 2" xfId="42337"/>
    <cellStyle name="SAPBEXHLevel2X 3 6 7 3 3" xfId="24681"/>
    <cellStyle name="SAPBEXHLevel2X 3 6 7 3 3 2" xfId="51095"/>
    <cellStyle name="SAPBEXHLevel2X 3 6 7 3 4" xfId="31811"/>
    <cellStyle name="SAPBEXHLevel2X 3 6 7 4" xfId="6323"/>
    <cellStyle name="SAPBEXHLevel2X 3 6 7 4 2" xfId="17062"/>
    <cellStyle name="SAPBEXHLevel2X 3 6 7 4 2 2" xfId="43480"/>
    <cellStyle name="SAPBEXHLevel2X 3 6 7 4 3" xfId="23898"/>
    <cellStyle name="SAPBEXHLevel2X 3 6 7 4 3 2" xfId="50312"/>
    <cellStyle name="SAPBEXHLevel2X 3 6 7 4 4" xfId="32993"/>
    <cellStyle name="SAPBEXHLevel2X 3 6 7 5" xfId="6899"/>
    <cellStyle name="SAPBEXHLevel2X 3 6 7 5 2" xfId="17604"/>
    <cellStyle name="SAPBEXHLevel2X 3 6 7 5 2 2" xfId="44021"/>
    <cellStyle name="SAPBEXHLevel2X 3 6 7 5 3" xfId="22777"/>
    <cellStyle name="SAPBEXHLevel2X 3 6 7 5 3 2" xfId="49191"/>
    <cellStyle name="SAPBEXHLevel2X 3 6 7 5 4" xfId="33569"/>
    <cellStyle name="SAPBEXHLevel2X 3 6 7 6" xfId="7423"/>
    <cellStyle name="SAPBEXHLevel2X 3 6 7 6 2" xfId="18090"/>
    <cellStyle name="SAPBEXHLevel2X 3 6 7 6 2 2" xfId="44506"/>
    <cellStyle name="SAPBEXHLevel2X 3 6 7 6 3" xfId="22573"/>
    <cellStyle name="SAPBEXHLevel2X 3 6 7 6 3 2" xfId="48987"/>
    <cellStyle name="SAPBEXHLevel2X 3 6 7 6 4" xfId="34093"/>
    <cellStyle name="SAPBEXHLevel2X 3 6 7 7" xfId="8046"/>
    <cellStyle name="SAPBEXHLevel2X 3 6 7 7 2" xfId="18713"/>
    <cellStyle name="SAPBEXHLevel2X 3 6 7 7 2 2" xfId="45127"/>
    <cellStyle name="SAPBEXHLevel2X 3 6 7 7 3" xfId="16865"/>
    <cellStyle name="SAPBEXHLevel2X 3 6 7 7 3 2" xfId="43283"/>
    <cellStyle name="SAPBEXHLevel2X 3 6 7 7 4" xfId="34650"/>
    <cellStyle name="SAPBEXHLevel2X 3 6 7 8" xfId="13309"/>
    <cellStyle name="SAPBEXHLevel2X 3 6 7 8 2" xfId="39729"/>
    <cellStyle name="SAPBEXHLevel2X 3 6 7 9" xfId="11218"/>
    <cellStyle name="SAPBEXHLevel2X 3 6 7 9 2" xfId="37639"/>
    <cellStyle name="SAPBEXHLevel2X 3 6 8" xfId="3265"/>
    <cellStyle name="SAPBEXHLevel2X 3 6 8 2" xfId="14055"/>
    <cellStyle name="SAPBEXHLevel2X 3 6 8 2 2" xfId="40475"/>
    <cellStyle name="SAPBEXHLevel2X 3 6 8 3" xfId="22469"/>
    <cellStyle name="SAPBEXHLevel2X 3 6 8 3 2" xfId="48883"/>
    <cellStyle name="SAPBEXHLevel2X 3 6 8 4" xfId="29935"/>
    <cellStyle name="SAPBEXHLevel2X 3 6 9" xfId="3326"/>
    <cellStyle name="SAPBEXHLevel2X 3 6 9 2" xfId="14114"/>
    <cellStyle name="SAPBEXHLevel2X 3 6 9 2 2" xfId="40534"/>
    <cellStyle name="SAPBEXHLevel2X 3 6 9 3" xfId="22923"/>
    <cellStyle name="SAPBEXHLevel2X 3 6 9 3 2" xfId="49337"/>
    <cellStyle name="SAPBEXHLevel2X 3 6 9 4" xfId="29996"/>
    <cellStyle name="SAPBEXHLevel2X 3 7" xfId="1245"/>
    <cellStyle name="SAPBEXHLevel2X 3 7 10" xfId="5685"/>
    <cellStyle name="SAPBEXHLevel2X 3 7 10 2" xfId="16449"/>
    <cellStyle name="SAPBEXHLevel2X 3 7 10 2 2" xfId="42867"/>
    <cellStyle name="SAPBEXHLevel2X 3 7 10 3" xfId="27565"/>
    <cellStyle name="SAPBEXHLevel2X 3 7 10 3 2" xfId="53979"/>
    <cellStyle name="SAPBEXHLevel2X 3 7 10 4" xfId="32355"/>
    <cellStyle name="SAPBEXHLevel2X 3 7 11" xfId="3420"/>
    <cellStyle name="SAPBEXHLevel2X 3 7 11 2" xfId="24672"/>
    <cellStyle name="SAPBEXHLevel2X 3 7 11 2 2" xfId="51086"/>
    <cellStyle name="SAPBEXHLevel2X 3 7 11 3" xfId="30090"/>
    <cellStyle name="SAPBEXHLevel2X 3 7 12" xfId="12121"/>
    <cellStyle name="SAPBEXHLevel2X 3 7 12 2" xfId="38542"/>
    <cellStyle name="SAPBEXHLevel2X 3 7 13" xfId="22747"/>
    <cellStyle name="SAPBEXHLevel2X 3 7 13 2" xfId="49161"/>
    <cellStyle name="SAPBEXHLevel2X 3 7 2" xfId="1557"/>
    <cellStyle name="SAPBEXHLevel2X 3 7 2 10" xfId="8449"/>
    <cellStyle name="SAPBEXHLevel2X 3 7 2 10 2" xfId="19109"/>
    <cellStyle name="SAPBEXHLevel2X 3 7 2 10 2 2" xfId="45523"/>
    <cellStyle name="SAPBEXHLevel2X 3 7 2 10 3" xfId="12779"/>
    <cellStyle name="SAPBEXHLevel2X 3 7 2 10 3 2" xfId="39200"/>
    <cellStyle name="SAPBEXHLevel2X 3 7 2 10 4" xfId="34945"/>
    <cellStyle name="SAPBEXHLevel2X 3 7 2 11" xfId="13369"/>
    <cellStyle name="SAPBEXHLevel2X 3 7 2 11 2" xfId="39789"/>
    <cellStyle name="SAPBEXHLevel2X 3 7 2 12" xfId="22036"/>
    <cellStyle name="SAPBEXHLevel2X 3 7 2 12 2" xfId="48450"/>
    <cellStyle name="SAPBEXHLevel2X 3 7 2 2" xfId="3551"/>
    <cellStyle name="SAPBEXHLevel2X 3 7 2 2 2" xfId="8973"/>
    <cellStyle name="SAPBEXHLevel2X 3 7 2 2 2 2" xfId="19633"/>
    <cellStyle name="SAPBEXHLevel2X 3 7 2 2 2 2 2" xfId="46047"/>
    <cellStyle name="SAPBEXHLevel2X 3 7 2 2 2 3" xfId="11544"/>
    <cellStyle name="SAPBEXHLevel2X 3 7 2 2 2 3 2" xfId="37965"/>
    <cellStyle name="SAPBEXHLevel2X 3 7 2 2 2 4" xfId="35469"/>
    <cellStyle name="SAPBEXHLevel2X 3 7 2 2 3" xfId="10341"/>
    <cellStyle name="SAPBEXHLevel2X 3 7 2 2 3 2" xfId="21001"/>
    <cellStyle name="SAPBEXHLevel2X 3 7 2 2 3 2 2" xfId="47415"/>
    <cellStyle name="SAPBEXHLevel2X 3 7 2 2 3 3" xfId="28266"/>
    <cellStyle name="SAPBEXHLevel2X 3 7 2 2 3 3 2" xfId="54680"/>
    <cellStyle name="SAPBEXHLevel2X 3 7 2 2 3 4" xfId="36837"/>
    <cellStyle name="SAPBEXHLevel2X 3 7 2 2 4" xfId="8762"/>
    <cellStyle name="SAPBEXHLevel2X 3 7 2 2 4 2" xfId="19422"/>
    <cellStyle name="SAPBEXHLevel2X 3 7 2 2 4 2 2" xfId="45836"/>
    <cellStyle name="SAPBEXHLevel2X 3 7 2 2 4 3" xfId="26231"/>
    <cellStyle name="SAPBEXHLevel2X 3 7 2 2 4 3 2" xfId="52645"/>
    <cellStyle name="SAPBEXHLevel2X 3 7 2 2 4 4" xfId="35258"/>
    <cellStyle name="SAPBEXHLevel2X 3 7 2 2 5" xfId="14336"/>
    <cellStyle name="SAPBEXHLevel2X 3 7 2 2 5 2" xfId="40756"/>
    <cellStyle name="SAPBEXHLevel2X 3 7 2 2 6" xfId="22677"/>
    <cellStyle name="SAPBEXHLevel2X 3 7 2 2 6 2" xfId="49091"/>
    <cellStyle name="SAPBEXHLevel2X 3 7 2 2 7" xfId="30221"/>
    <cellStyle name="SAPBEXHLevel2X 3 7 2 3" xfId="4133"/>
    <cellStyle name="SAPBEXHLevel2X 3 7 2 3 2" xfId="9331"/>
    <cellStyle name="SAPBEXHLevel2X 3 7 2 3 2 2" xfId="19991"/>
    <cellStyle name="SAPBEXHLevel2X 3 7 2 3 2 2 2" xfId="46405"/>
    <cellStyle name="SAPBEXHLevel2X 3 7 2 3 2 3" xfId="25951"/>
    <cellStyle name="SAPBEXHLevel2X 3 7 2 3 2 3 2" xfId="52365"/>
    <cellStyle name="SAPBEXHLevel2X 3 7 2 3 2 4" xfId="35827"/>
    <cellStyle name="SAPBEXHLevel2X 3 7 2 3 3" xfId="14915"/>
    <cellStyle name="SAPBEXHLevel2X 3 7 2 3 3 2" xfId="41335"/>
    <cellStyle name="SAPBEXHLevel2X 3 7 2 3 4" xfId="23241"/>
    <cellStyle name="SAPBEXHLevel2X 3 7 2 3 4 2" xfId="49655"/>
    <cellStyle name="SAPBEXHLevel2X 3 7 2 3 5" xfId="30803"/>
    <cellStyle name="SAPBEXHLevel2X 3 7 2 4" xfId="5045"/>
    <cellStyle name="SAPBEXHLevel2X 3 7 2 4 2" xfId="9987"/>
    <cellStyle name="SAPBEXHLevel2X 3 7 2 4 2 2" xfId="20647"/>
    <cellStyle name="SAPBEXHLevel2X 3 7 2 4 2 2 2" xfId="47061"/>
    <cellStyle name="SAPBEXHLevel2X 3 7 2 4 2 3" xfId="27678"/>
    <cellStyle name="SAPBEXHLevel2X 3 7 2 4 2 3 2" xfId="54092"/>
    <cellStyle name="SAPBEXHLevel2X 3 7 2 4 2 4" xfId="36483"/>
    <cellStyle name="SAPBEXHLevel2X 3 7 2 4 3" xfId="15822"/>
    <cellStyle name="SAPBEXHLevel2X 3 7 2 4 3 2" xfId="42241"/>
    <cellStyle name="SAPBEXHLevel2X 3 7 2 4 4" xfId="25217"/>
    <cellStyle name="SAPBEXHLevel2X 3 7 2 4 4 2" xfId="51631"/>
    <cellStyle name="SAPBEXHLevel2X 3 7 2 4 5" xfId="31715"/>
    <cellStyle name="SAPBEXHLevel2X 3 7 2 5" xfId="3373"/>
    <cellStyle name="SAPBEXHLevel2X 3 7 2 5 2" xfId="14160"/>
    <cellStyle name="SAPBEXHLevel2X 3 7 2 5 2 2" xfId="40580"/>
    <cellStyle name="SAPBEXHLevel2X 3 7 2 5 3" xfId="22754"/>
    <cellStyle name="SAPBEXHLevel2X 3 7 2 5 3 2" xfId="49168"/>
    <cellStyle name="SAPBEXHLevel2X 3 7 2 5 4" xfId="30043"/>
    <cellStyle name="SAPBEXHLevel2X 3 7 2 6" xfId="3975"/>
    <cellStyle name="SAPBEXHLevel2X 3 7 2 6 2" xfId="14758"/>
    <cellStyle name="SAPBEXHLevel2X 3 7 2 6 2 2" xfId="41178"/>
    <cellStyle name="SAPBEXHLevel2X 3 7 2 6 3" xfId="22459"/>
    <cellStyle name="SAPBEXHLevel2X 3 7 2 6 3 2" xfId="48873"/>
    <cellStyle name="SAPBEXHLevel2X 3 7 2 6 4" xfId="30645"/>
    <cellStyle name="SAPBEXHLevel2X 3 7 2 7" xfId="6658"/>
    <cellStyle name="SAPBEXHLevel2X 3 7 2 7 2" xfId="23358"/>
    <cellStyle name="SAPBEXHLevel2X 3 7 2 7 2 2" xfId="49772"/>
    <cellStyle name="SAPBEXHLevel2X 3 7 2 7 3" xfId="33328"/>
    <cellStyle name="SAPBEXHLevel2X 3 7 2 8" xfId="6280"/>
    <cellStyle name="SAPBEXHLevel2X 3 7 2 8 2" xfId="17019"/>
    <cellStyle name="SAPBEXHLevel2X 3 7 2 8 2 2" xfId="43437"/>
    <cellStyle name="SAPBEXHLevel2X 3 7 2 8 3" xfId="24953"/>
    <cellStyle name="SAPBEXHLevel2X 3 7 2 8 3 2" xfId="51367"/>
    <cellStyle name="SAPBEXHLevel2X 3 7 2 8 4" xfId="32950"/>
    <cellStyle name="SAPBEXHLevel2X 3 7 2 9" xfId="7656"/>
    <cellStyle name="SAPBEXHLevel2X 3 7 2 9 2" xfId="18323"/>
    <cellStyle name="SAPBEXHLevel2X 3 7 2 9 2 2" xfId="44739"/>
    <cellStyle name="SAPBEXHLevel2X 3 7 2 9 3" xfId="24139"/>
    <cellStyle name="SAPBEXHLevel2X 3 7 2 9 3 2" xfId="50553"/>
    <cellStyle name="SAPBEXHLevel2X 3 7 2 9 4" xfId="34326"/>
    <cellStyle name="SAPBEXHLevel2X 3 7 3" xfId="1670"/>
    <cellStyle name="SAPBEXHLevel2X 3 7 3 10" xfId="8475"/>
    <cellStyle name="SAPBEXHLevel2X 3 7 3 10 2" xfId="19135"/>
    <cellStyle name="SAPBEXHLevel2X 3 7 3 10 2 2" xfId="45549"/>
    <cellStyle name="SAPBEXHLevel2X 3 7 3 10 3" xfId="12781"/>
    <cellStyle name="SAPBEXHLevel2X 3 7 3 10 3 2" xfId="39202"/>
    <cellStyle name="SAPBEXHLevel2X 3 7 3 10 4" xfId="34971"/>
    <cellStyle name="SAPBEXHLevel2X 3 7 3 11" xfId="11897"/>
    <cellStyle name="SAPBEXHLevel2X 3 7 3 11 2" xfId="38318"/>
    <cellStyle name="SAPBEXHLevel2X 3 7 3 12" xfId="25133"/>
    <cellStyle name="SAPBEXHLevel2X 3 7 3 12 2" xfId="51547"/>
    <cellStyle name="SAPBEXHLevel2X 3 7 3 2" xfId="3663"/>
    <cellStyle name="SAPBEXHLevel2X 3 7 3 2 2" xfId="8944"/>
    <cellStyle name="SAPBEXHLevel2X 3 7 3 2 2 2" xfId="19604"/>
    <cellStyle name="SAPBEXHLevel2X 3 7 3 2 2 2 2" xfId="46018"/>
    <cellStyle name="SAPBEXHLevel2X 3 7 3 2 2 3" xfId="12575"/>
    <cellStyle name="SAPBEXHLevel2X 3 7 3 2 2 3 2" xfId="38996"/>
    <cellStyle name="SAPBEXHLevel2X 3 7 3 2 2 4" xfId="35440"/>
    <cellStyle name="SAPBEXHLevel2X 3 7 3 2 3" xfId="9911"/>
    <cellStyle name="SAPBEXHLevel2X 3 7 3 2 3 2" xfId="20571"/>
    <cellStyle name="SAPBEXHLevel2X 3 7 3 2 3 2 2" xfId="46985"/>
    <cellStyle name="SAPBEXHLevel2X 3 7 3 2 3 3" xfId="27335"/>
    <cellStyle name="SAPBEXHLevel2X 3 7 3 2 3 3 2" xfId="53749"/>
    <cellStyle name="SAPBEXHLevel2X 3 7 3 2 3 4" xfId="36407"/>
    <cellStyle name="SAPBEXHLevel2X 3 7 3 2 4" xfId="8791"/>
    <cellStyle name="SAPBEXHLevel2X 3 7 3 2 4 2" xfId="19451"/>
    <cellStyle name="SAPBEXHLevel2X 3 7 3 2 4 2 2" xfId="45865"/>
    <cellStyle name="SAPBEXHLevel2X 3 7 3 2 4 3" xfId="27622"/>
    <cellStyle name="SAPBEXHLevel2X 3 7 3 2 4 3 2" xfId="54036"/>
    <cellStyle name="SAPBEXHLevel2X 3 7 3 2 4 4" xfId="35287"/>
    <cellStyle name="SAPBEXHLevel2X 3 7 3 2 5" xfId="14448"/>
    <cellStyle name="SAPBEXHLevel2X 3 7 3 2 5 2" xfId="40868"/>
    <cellStyle name="SAPBEXHLevel2X 3 7 3 2 6" xfId="27625"/>
    <cellStyle name="SAPBEXHLevel2X 3 7 3 2 6 2" xfId="54039"/>
    <cellStyle name="SAPBEXHLevel2X 3 7 3 2 7" xfId="30333"/>
    <cellStyle name="SAPBEXHLevel2X 3 7 3 3" xfId="2672"/>
    <cellStyle name="SAPBEXHLevel2X 3 7 3 3 2" xfId="9302"/>
    <cellStyle name="SAPBEXHLevel2X 3 7 3 3 2 2" xfId="19962"/>
    <cellStyle name="SAPBEXHLevel2X 3 7 3 3 2 2 2" xfId="46376"/>
    <cellStyle name="SAPBEXHLevel2X 3 7 3 3 2 3" xfId="26778"/>
    <cellStyle name="SAPBEXHLevel2X 3 7 3 3 2 3 2" xfId="53192"/>
    <cellStyle name="SAPBEXHLevel2X 3 7 3 3 2 4" xfId="35798"/>
    <cellStyle name="SAPBEXHLevel2X 3 7 3 3 3" xfId="13464"/>
    <cellStyle name="SAPBEXHLevel2X 3 7 3 3 3 2" xfId="39884"/>
    <cellStyle name="SAPBEXHLevel2X 3 7 3 3 4" xfId="24381"/>
    <cellStyle name="SAPBEXHLevel2X 3 7 3 3 4 2" xfId="50795"/>
    <cellStyle name="SAPBEXHLevel2X 3 7 3 3 5" xfId="29342"/>
    <cellStyle name="SAPBEXHLevel2X 3 7 3 4" xfId="3099"/>
    <cellStyle name="SAPBEXHLevel2X 3 7 3 4 2" xfId="10240"/>
    <cellStyle name="SAPBEXHLevel2X 3 7 3 4 2 2" xfId="20900"/>
    <cellStyle name="SAPBEXHLevel2X 3 7 3 4 2 2 2" xfId="47314"/>
    <cellStyle name="SAPBEXHLevel2X 3 7 3 4 2 3" xfId="17762"/>
    <cellStyle name="SAPBEXHLevel2X 3 7 3 4 2 3 2" xfId="44179"/>
    <cellStyle name="SAPBEXHLevel2X 3 7 3 4 2 4" xfId="36736"/>
    <cellStyle name="SAPBEXHLevel2X 3 7 3 4 3" xfId="13891"/>
    <cellStyle name="SAPBEXHLevel2X 3 7 3 4 3 2" xfId="40311"/>
    <cellStyle name="SAPBEXHLevel2X 3 7 3 4 4" xfId="25542"/>
    <cellStyle name="SAPBEXHLevel2X 3 7 3 4 4 2" xfId="51956"/>
    <cellStyle name="SAPBEXHLevel2X 3 7 3 4 5" xfId="29769"/>
    <cellStyle name="SAPBEXHLevel2X 3 7 3 5" xfId="5444"/>
    <cellStyle name="SAPBEXHLevel2X 3 7 3 5 2" xfId="16217"/>
    <cellStyle name="SAPBEXHLevel2X 3 7 3 5 2 2" xfId="42636"/>
    <cellStyle name="SAPBEXHLevel2X 3 7 3 5 3" xfId="23535"/>
    <cellStyle name="SAPBEXHLevel2X 3 7 3 5 3 2" xfId="49949"/>
    <cellStyle name="SAPBEXHLevel2X 3 7 3 5 4" xfId="32114"/>
    <cellStyle name="SAPBEXHLevel2X 3 7 3 6" xfId="5540"/>
    <cellStyle name="SAPBEXHLevel2X 3 7 3 6 2" xfId="16311"/>
    <cellStyle name="SAPBEXHLevel2X 3 7 3 6 2 2" xfId="42730"/>
    <cellStyle name="SAPBEXHLevel2X 3 7 3 6 3" xfId="27081"/>
    <cellStyle name="SAPBEXHLevel2X 3 7 3 6 3 2" xfId="53495"/>
    <cellStyle name="SAPBEXHLevel2X 3 7 3 6 4" xfId="32210"/>
    <cellStyle name="SAPBEXHLevel2X 3 7 3 7" xfId="5302"/>
    <cellStyle name="SAPBEXHLevel2X 3 7 3 7 2" xfId="24063"/>
    <cellStyle name="SAPBEXHLevel2X 3 7 3 7 2 2" xfId="50477"/>
    <cellStyle name="SAPBEXHLevel2X 3 7 3 7 3" xfId="31972"/>
    <cellStyle name="SAPBEXHLevel2X 3 7 3 8" xfId="5924"/>
    <cellStyle name="SAPBEXHLevel2X 3 7 3 8 2" xfId="16676"/>
    <cellStyle name="SAPBEXHLevel2X 3 7 3 8 2 2" xfId="43094"/>
    <cellStyle name="SAPBEXHLevel2X 3 7 3 8 3" xfId="27095"/>
    <cellStyle name="SAPBEXHLevel2X 3 7 3 8 3 2" xfId="53509"/>
    <cellStyle name="SAPBEXHLevel2X 3 7 3 8 4" xfId="32594"/>
    <cellStyle name="SAPBEXHLevel2X 3 7 3 9" xfId="3980"/>
    <cellStyle name="SAPBEXHLevel2X 3 7 3 9 2" xfId="14763"/>
    <cellStyle name="SAPBEXHLevel2X 3 7 3 9 2 2" xfId="41183"/>
    <cellStyle name="SAPBEXHLevel2X 3 7 3 9 3" xfId="22220"/>
    <cellStyle name="SAPBEXHLevel2X 3 7 3 9 3 2" xfId="48634"/>
    <cellStyle name="SAPBEXHLevel2X 3 7 3 9 4" xfId="30650"/>
    <cellStyle name="SAPBEXHLevel2X 3 7 4" xfId="1929"/>
    <cellStyle name="SAPBEXHLevel2X 3 7 4 10" xfId="8576"/>
    <cellStyle name="SAPBEXHLevel2X 3 7 4 10 2" xfId="19236"/>
    <cellStyle name="SAPBEXHLevel2X 3 7 4 10 2 2" xfId="45650"/>
    <cellStyle name="SAPBEXHLevel2X 3 7 4 10 3" xfId="17634"/>
    <cellStyle name="SAPBEXHLevel2X 3 7 4 10 3 2" xfId="44051"/>
    <cellStyle name="SAPBEXHLevel2X 3 7 4 10 4" xfId="35072"/>
    <cellStyle name="SAPBEXHLevel2X 3 7 4 11" xfId="11651"/>
    <cellStyle name="SAPBEXHLevel2X 3 7 4 11 2" xfId="38072"/>
    <cellStyle name="SAPBEXHLevel2X 3 7 4 12" xfId="23880"/>
    <cellStyle name="SAPBEXHLevel2X 3 7 4 12 2" xfId="50294"/>
    <cellStyle name="SAPBEXHLevel2X 3 7 4 2" xfId="3906"/>
    <cellStyle name="SAPBEXHLevel2X 3 7 4 2 2" xfId="9134"/>
    <cellStyle name="SAPBEXHLevel2X 3 7 4 2 2 2" xfId="19794"/>
    <cellStyle name="SAPBEXHLevel2X 3 7 4 2 2 2 2" xfId="46208"/>
    <cellStyle name="SAPBEXHLevel2X 3 7 4 2 2 3" xfId="11792"/>
    <cellStyle name="SAPBEXHLevel2X 3 7 4 2 2 3 2" xfId="38213"/>
    <cellStyle name="SAPBEXHLevel2X 3 7 4 2 2 4" xfId="35630"/>
    <cellStyle name="SAPBEXHLevel2X 3 7 4 2 3" xfId="14689"/>
    <cellStyle name="SAPBEXHLevel2X 3 7 4 2 3 2" xfId="41109"/>
    <cellStyle name="SAPBEXHLevel2X 3 7 4 2 4" xfId="26181"/>
    <cellStyle name="SAPBEXHLevel2X 3 7 4 2 4 2" xfId="52595"/>
    <cellStyle name="SAPBEXHLevel2X 3 7 4 2 5" xfId="30576"/>
    <cellStyle name="SAPBEXHLevel2X 3 7 4 3" xfId="4633"/>
    <cellStyle name="SAPBEXHLevel2X 3 7 4 3 2" xfId="10179"/>
    <cellStyle name="SAPBEXHLevel2X 3 7 4 3 2 2" xfId="20839"/>
    <cellStyle name="SAPBEXHLevel2X 3 7 4 3 2 2 2" xfId="47253"/>
    <cellStyle name="SAPBEXHLevel2X 3 7 4 3 2 3" xfId="12984"/>
    <cellStyle name="SAPBEXHLevel2X 3 7 4 3 2 3 2" xfId="39405"/>
    <cellStyle name="SAPBEXHLevel2X 3 7 4 3 2 4" xfId="36675"/>
    <cellStyle name="SAPBEXHLevel2X 3 7 4 3 3" xfId="15411"/>
    <cellStyle name="SAPBEXHLevel2X 3 7 4 3 3 2" xfId="41831"/>
    <cellStyle name="SAPBEXHLevel2X 3 7 4 3 4" xfId="24180"/>
    <cellStyle name="SAPBEXHLevel2X 3 7 4 3 4 2" xfId="50594"/>
    <cellStyle name="SAPBEXHLevel2X 3 7 4 3 5" xfId="31303"/>
    <cellStyle name="SAPBEXHLevel2X 3 7 4 4" xfId="5211"/>
    <cellStyle name="SAPBEXHLevel2X 3 7 4 4 2" xfId="15986"/>
    <cellStyle name="SAPBEXHLevel2X 3 7 4 4 2 2" xfId="42405"/>
    <cellStyle name="SAPBEXHLevel2X 3 7 4 4 3" xfId="21787"/>
    <cellStyle name="SAPBEXHLevel2X 3 7 4 4 3 2" xfId="48201"/>
    <cellStyle name="SAPBEXHLevel2X 3 7 4 4 4" xfId="31881"/>
    <cellStyle name="SAPBEXHLevel2X 3 7 4 5" xfId="5827"/>
    <cellStyle name="SAPBEXHLevel2X 3 7 4 5 2" xfId="16586"/>
    <cellStyle name="SAPBEXHLevel2X 3 7 4 5 2 2" xfId="43004"/>
    <cellStyle name="SAPBEXHLevel2X 3 7 4 5 3" xfId="24346"/>
    <cellStyle name="SAPBEXHLevel2X 3 7 4 5 3 2" xfId="50760"/>
    <cellStyle name="SAPBEXHLevel2X 3 7 4 5 4" xfId="32497"/>
    <cellStyle name="SAPBEXHLevel2X 3 7 4 6" xfId="6430"/>
    <cellStyle name="SAPBEXHLevel2X 3 7 4 6 2" xfId="17166"/>
    <cellStyle name="SAPBEXHLevel2X 3 7 4 6 2 2" xfId="43584"/>
    <cellStyle name="SAPBEXHLevel2X 3 7 4 6 3" xfId="21879"/>
    <cellStyle name="SAPBEXHLevel2X 3 7 4 6 3 2" xfId="48293"/>
    <cellStyle name="SAPBEXHLevel2X 3 7 4 6 4" xfId="33100"/>
    <cellStyle name="SAPBEXHLevel2X 3 7 4 7" xfId="7045"/>
    <cellStyle name="SAPBEXHLevel2X 3 7 4 7 2" xfId="16905"/>
    <cellStyle name="SAPBEXHLevel2X 3 7 4 7 2 2" xfId="43323"/>
    <cellStyle name="SAPBEXHLevel2X 3 7 4 7 3" xfId="33715"/>
    <cellStyle name="SAPBEXHLevel2X 3 7 4 8" xfId="7592"/>
    <cellStyle name="SAPBEXHLevel2X 3 7 4 8 2" xfId="18259"/>
    <cellStyle name="SAPBEXHLevel2X 3 7 4 8 2 2" xfId="44675"/>
    <cellStyle name="SAPBEXHLevel2X 3 7 4 8 3" xfId="26131"/>
    <cellStyle name="SAPBEXHLevel2X 3 7 4 8 3 2" xfId="52545"/>
    <cellStyle name="SAPBEXHLevel2X 3 7 4 8 4" xfId="34262"/>
    <cellStyle name="SAPBEXHLevel2X 3 7 4 9" xfId="7291"/>
    <cellStyle name="SAPBEXHLevel2X 3 7 4 9 2" xfId="17958"/>
    <cellStyle name="SAPBEXHLevel2X 3 7 4 9 2 2" xfId="44375"/>
    <cellStyle name="SAPBEXHLevel2X 3 7 4 9 3" xfId="24415"/>
    <cellStyle name="SAPBEXHLevel2X 3 7 4 9 3 2" xfId="50829"/>
    <cellStyle name="SAPBEXHLevel2X 3 7 4 9 4" xfId="33961"/>
    <cellStyle name="SAPBEXHLevel2X 3 7 5" xfId="2115"/>
    <cellStyle name="SAPBEXHLevel2X 3 7 5 10" xfId="8853"/>
    <cellStyle name="SAPBEXHLevel2X 3 7 5 10 2" xfId="19513"/>
    <cellStyle name="SAPBEXHLevel2X 3 7 5 10 2 2" xfId="45927"/>
    <cellStyle name="SAPBEXHLevel2X 3 7 5 10 3" xfId="22644"/>
    <cellStyle name="SAPBEXHLevel2X 3 7 5 10 3 2" xfId="49058"/>
    <cellStyle name="SAPBEXHLevel2X 3 7 5 10 4" xfId="35349"/>
    <cellStyle name="SAPBEXHLevel2X 3 7 5 11" xfId="11485"/>
    <cellStyle name="SAPBEXHLevel2X 3 7 5 11 2" xfId="37906"/>
    <cellStyle name="SAPBEXHLevel2X 3 7 5 12" xfId="24056"/>
    <cellStyle name="SAPBEXHLevel2X 3 7 5 12 2" xfId="50470"/>
    <cellStyle name="SAPBEXHLevel2X 3 7 5 2" xfId="4080"/>
    <cellStyle name="SAPBEXHLevel2X 3 7 5 2 2" xfId="9835"/>
    <cellStyle name="SAPBEXHLevel2X 3 7 5 2 2 2" xfId="20495"/>
    <cellStyle name="SAPBEXHLevel2X 3 7 5 2 2 2 2" xfId="46909"/>
    <cellStyle name="SAPBEXHLevel2X 3 7 5 2 2 3" xfId="11853"/>
    <cellStyle name="SAPBEXHLevel2X 3 7 5 2 2 3 2" xfId="38274"/>
    <cellStyle name="SAPBEXHLevel2X 3 7 5 2 2 4" xfId="36331"/>
    <cellStyle name="SAPBEXHLevel2X 3 7 5 2 3" xfId="14862"/>
    <cellStyle name="SAPBEXHLevel2X 3 7 5 2 3 2" xfId="41282"/>
    <cellStyle name="SAPBEXHLevel2X 3 7 5 2 4" xfId="25105"/>
    <cellStyle name="SAPBEXHLevel2X 3 7 5 2 4 2" xfId="51519"/>
    <cellStyle name="SAPBEXHLevel2X 3 7 5 2 5" xfId="30750"/>
    <cellStyle name="SAPBEXHLevel2X 3 7 5 3" xfId="4808"/>
    <cellStyle name="SAPBEXHLevel2X 3 7 5 3 2" xfId="10210"/>
    <cellStyle name="SAPBEXHLevel2X 3 7 5 3 2 2" xfId="20870"/>
    <cellStyle name="SAPBEXHLevel2X 3 7 5 3 2 2 2" xfId="47284"/>
    <cellStyle name="SAPBEXHLevel2X 3 7 5 3 2 3" xfId="16903"/>
    <cellStyle name="SAPBEXHLevel2X 3 7 5 3 2 3 2" xfId="43321"/>
    <cellStyle name="SAPBEXHLevel2X 3 7 5 3 2 4" xfId="36706"/>
    <cellStyle name="SAPBEXHLevel2X 3 7 5 3 3" xfId="15585"/>
    <cellStyle name="SAPBEXHLevel2X 3 7 5 3 3 2" xfId="42005"/>
    <cellStyle name="SAPBEXHLevel2X 3 7 5 3 4" xfId="26041"/>
    <cellStyle name="SAPBEXHLevel2X 3 7 5 3 4 2" xfId="52455"/>
    <cellStyle name="SAPBEXHLevel2X 3 7 5 3 5" xfId="31478"/>
    <cellStyle name="SAPBEXHLevel2X 3 7 5 4" xfId="5388"/>
    <cellStyle name="SAPBEXHLevel2X 3 7 5 4 2" xfId="16161"/>
    <cellStyle name="SAPBEXHLevel2X 3 7 5 4 2 2" xfId="42580"/>
    <cellStyle name="SAPBEXHLevel2X 3 7 5 4 3" xfId="27654"/>
    <cellStyle name="SAPBEXHLevel2X 3 7 5 4 3 2" xfId="54068"/>
    <cellStyle name="SAPBEXHLevel2X 3 7 5 4 4" xfId="32058"/>
    <cellStyle name="SAPBEXHLevel2X 3 7 5 5" xfId="5995"/>
    <cellStyle name="SAPBEXHLevel2X 3 7 5 5 2" xfId="16747"/>
    <cellStyle name="SAPBEXHLevel2X 3 7 5 5 2 2" xfId="43165"/>
    <cellStyle name="SAPBEXHLevel2X 3 7 5 5 3" xfId="28122"/>
    <cellStyle name="SAPBEXHLevel2X 3 7 5 5 3 2" xfId="54536"/>
    <cellStyle name="SAPBEXHLevel2X 3 7 5 5 4" xfId="32665"/>
    <cellStyle name="SAPBEXHLevel2X 3 7 5 6" xfId="6595"/>
    <cellStyle name="SAPBEXHLevel2X 3 7 5 6 2" xfId="17320"/>
    <cellStyle name="SAPBEXHLevel2X 3 7 5 6 2 2" xfId="43738"/>
    <cellStyle name="SAPBEXHLevel2X 3 7 5 6 3" xfId="24410"/>
    <cellStyle name="SAPBEXHLevel2X 3 7 5 6 3 2" xfId="50824"/>
    <cellStyle name="SAPBEXHLevel2X 3 7 5 6 4" xfId="33265"/>
    <cellStyle name="SAPBEXHLevel2X 3 7 5 7" xfId="7167"/>
    <cellStyle name="SAPBEXHLevel2X 3 7 5 7 2" xfId="25424"/>
    <cellStyle name="SAPBEXHLevel2X 3 7 5 7 2 2" xfId="51838"/>
    <cellStyle name="SAPBEXHLevel2X 3 7 5 7 3" xfId="33837"/>
    <cellStyle name="SAPBEXHLevel2X 3 7 5 8" xfId="7726"/>
    <cellStyle name="SAPBEXHLevel2X 3 7 5 8 2" xfId="18393"/>
    <cellStyle name="SAPBEXHLevel2X 3 7 5 8 2 2" xfId="44809"/>
    <cellStyle name="SAPBEXHLevel2X 3 7 5 8 3" xfId="27176"/>
    <cellStyle name="SAPBEXHLevel2X 3 7 5 8 3 2" xfId="53590"/>
    <cellStyle name="SAPBEXHLevel2X 3 7 5 8 4" xfId="34396"/>
    <cellStyle name="SAPBEXHLevel2X 3 7 5 9" xfId="7878"/>
    <cellStyle name="SAPBEXHLevel2X 3 7 5 9 2" xfId="18545"/>
    <cellStyle name="SAPBEXHLevel2X 3 7 5 9 2 2" xfId="44960"/>
    <cellStyle name="SAPBEXHLevel2X 3 7 5 9 3" xfId="26628"/>
    <cellStyle name="SAPBEXHLevel2X 3 7 5 9 3 2" xfId="53042"/>
    <cellStyle name="SAPBEXHLevel2X 3 7 5 9 4" xfId="34548"/>
    <cellStyle name="SAPBEXHLevel2X 3 7 6" xfId="1854"/>
    <cellStyle name="SAPBEXHLevel2X 3 7 6 10" xfId="9534"/>
    <cellStyle name="SAPBEXHLevel2X 3 7 6 10 2" xfId="20194"/>
    <cellStyle name="SAPBEXHLevel2X 3 7 6 10 2 2" xfId="46608"/>
    <cellStyle name="SAPBEXHLevel2X 3 7 6 10 3" xfId="11588"/>
    <cellStyle name="SAPBEXHLevel2X 3 7 6 10 3 2" xfId="38009"/>
    <cellStyle name="SAPBEXHLevel2X 3 7 6 10 4" xfId="36030"/>
    <cellStyle name="SAPBEXHLevel2X 3 7 6 11" xfId="11726"/>
    <cellStyle name="SAPBEXHLevel2X 3 7 6 11 2" xfId="38147"/>
    <cellStyle name="SAPBEXHLevel2X 3 7 6 12" xfId="25622"/>
    <cellStyle name="SAPBEXHLevel2X 3 7 6 12 2" xfId="52036"/>
    <cellStyle name="SAPBEXHLevel2X 3 7 6 2" xfId="3831"/>
    <cellStyle name="SAPBEXHLevel2X 3 7 6 2 2" xfId="10672"/>
    <cellStyle name="SAPBEXHLevel2X 3 7 6 2 2 2" xfId="21317"/>
    <cellStyle name="SAPBEXHLevel2X 3 7 6 2 2 2 2" xfId="47731"/>
    <cellStyle name="SAPBEXHLevel2X 3 7 6 2 2 3" xfId="28415"/>
    <cellStyle name="SAPBEXHLevel2X 3 7 6 2 2 3 2" xfId="54829"/>
    <cellStyle name="SAPBEXHLevel2X 3 7 6 2 2 4" xfId="37096"/>
    <cellStyle name="SAPBEXHLevel2X 3 7 6 2 3" xfId="14614"/>
    <cellStyle name="SAPBEXHLevel2X 3 7 6 2 3 2" xfId="41034"/>
    <cellStyle name="SAPBEXHLevel2X 3 7 6 2 4" xfId="23629"/>
    <cellStyle name="SAPBEXHLevel2X 3 7 6 2 4 2" xfId="50043"/>
    <cellStyle name="SAPBEXHLevel2X 3 7 6 2 5" xfId="30501"/>
    <cellStyle name="SAPBEXHLevel2X 3 7 6 3" xfId="4558"/>
    <cellStyle name="SAPBEXHLevel2X 3 7 6 3 2" xfId="15336"/>
    <cellStyle name="SAPBEXHLevel2X 3 7 6 3 2 2" xfId="41756"/>
    <cellStyle name="SAPBEXHLevel2X 3 7 6 3 3" xfId="23412"/>
    <cellStyle name="SAPBEXHLevel2X 3 7 6 3 3 2" xfId="49826"/>
    <cellStyle name="SAPBEXHLevel2X 3 7 6 3 4" xfId="31228"/>
    <cellStyle name="SAPBEXHLevel2X 3 7 6 4" xfId="3203"/>
    <cellStyle name="SAPBEXHLevel2X 3 7 6 4 2" xfId="13993"/>
    <cellStyle name="SAPBEXHLevel2X 3 7 6 4 2 2" xfId="40413"/>
    <cellStyle name="SAPBEXHLevel2X 3 7 6 4 3" xfId="25017"/>
    <cellStyle name="SAPBEXHLevel2X 3 7 6 4 3 2" xfId="51431"/>
    <cellStyle name="SAPBEXHLevel2X 3 7 6 4 4" xfId="29873"/>
    <cellStyle name="SAPBEXHLevel2X 3 7 6 5" xfId="4318"/>
    <cellStyle name="SAPBEXHLevel2X 3 7 6 5 2" xfId="15097"/>
    <cellStyle name="SAPBEXHLevel2X 3 7 6 5 2 2" xfId="41517"/>
    <cellStyle name="SAPBEXHLevel2X 3 7 6 5 3" xfId="27220"/>
    <cellStyle name="SAPBEXHLevel2X 3 7 6 5 3 2" xfId="53634"/>
    <cellStyle name="SAPBEXHLevel2X 3 7 6 5 4" xfId="30988"/>
    <cellStyle name="SAPBEXHLevel2X 3 7 6 6" xfId="5627"/>
    <cellStyle name="SAPBEXHLevel2X 3 7 6 6 2" xfId="16391"/>
    <cellStyle name="SAPBEXHLevel2X 3 7 6 6 2 2" xfId="42809"/>
    <cellStyle name="SAPBEXHLevel2X 3 7 6 6 3" xfId="25320"/>
    <cellStyle name="SAPBEXHLevel2X 3 7 6 6 3 2" xfId="51734"/>
    <cellStyle name="SAPBEXHLevel2X 3 7 6 6 4" xfId="32297"/>
    <cellStyle name="SAPBEXHLevel2X 3 7 6 7" xfId="6970"/>
    <cellStyle name="SAPBEXHLevel2X 3 7 6 7 2" xfId="24023"/>
    <cellStyle name="SAPBEXHLevel2X 3 7 6 7 2 2" xfId="50437"/>
    <cellStyle name="SAPBEXHLevel2X 3 7 6 7 3" xfId="33640"/>
    <cellStyle name="SAPBEXHLevel2X 3 7 6 8" xfId="7517"/>
    <cellStyle name="SAPBEXHLevel2X 3 7 6 8 2" xfId="18184"/>
    <cellStyle name="SAPBEXHLevel2X 3 7 6 8 2 2" xfId="44600"/>
    <cellStyle name="SAPBEXHLevel2X 3 7 6 8 3" xfId="25653"/>
    <cellStyle name="SAPBEXHLevel2X 3 7 6 8 3 2" xfId="52067"/>
    <cellStyle name="SAPBEXHLevel2X 3 7 6 8 4" xfId="34187"/>
    <cellStyle name="SAPBEXHLevel2X 3 7 6 9" xfId="5486"/>
    <cellStyle name="SAPBEXHLevel2X 3 7 6 9 2" xfId="16258"/>
    <cellStyle name="SAPBEXHLevel2X 3 7 6 9 2 2" xfId="42677"/>
    <cellStyle name="SAPBEXHLevel2X 3 7 6 9 3" xfId="24129"/>
    <cellStyle name="SAPBEXHLevel2X 3 7 6 9 3 2" xfId="50543"/>
    <cellStyle name="SAPBEXHLevel2X 3 7 6 9 4" xfId="32156"/>
    <cellStyle name="SAPBEXHLevel2X 3 7 7" xfId="2514"/>
    <cellStyle name="SAPBEXHLevel2X 3 7 7 10" xfId="23440"/>
    <cellStyle name="SAPBEXHLevel2X 3 7 7 10 2" xfId="49854"/>
    <cellStyle name="SAPBEXHLevel2X 3 7 7 2" xfId="4409"/>
    <cellStyle name="SAPBEXHLevel2X 3 7 7 2 2" xfId="15187"/>
    <cellStyle name="SAPBEXHLevel2X 3 7 7 2 2 2" xfId="41607"/>
    <cellStyle name="SAPBEXHLevel2X 3 7 7 2 3" xfId="27537"/>
    <cellStyle name="SAPBEXHLevel2X 3 7 7 2 3 2" xfId="53951"/>
    <cellStyle name="SAPBEXHLevel2X 3 7 7 2 4" xfId="31079"/>
    <cellStyle name="SAPBEXHLevel2X 3 7 7 3" xfId="5142"/>
    <cellStyle name="SAPBEXHLevel2X 3 7 7 3 2" xfId="15919"/>
    <cellStyle name="SAPBEXHLevel2X 3 7 7 3 2 2" xfId="42338"/>
    <cellStyle name="SAPBEXHLevel2X 3 7 7 3 3" xfId="24499"/>
    <cellStyle name="SAPBEXHLevel2X 3 7 7 3 3 2" xfId="50913"/>
    <cellStyle name="SAPBEXHLevel2X 3 7 7 3 4" xfId="31812"/>
    <cellStyle name="SAPBEXHLevel2X 3 7 7 4" xfId="6324"/>
    <cellStyle name="SAPBEXHLevel2X 3 7 7 4 2" xfId="17063"/>
    <cellStyle name="SAPBEXHLevel2X 3 7 7 4 2 2" xfId="43481"/>
    <cellStyle name="SAPBEXHLevel2X 3 7 7 4 3" xfId="22935"/>
    <cellStyle name="SAPBEXHLevel2X 3 7 7 4 3 2" xfId="49349"/>
    <cellStyle name="SAPBEXHLevel2X 3 7 7 4 4" xfId="32994"/>
    <cellStyle name="SAPBEXHLevel2X 3 7 7 5" xfId="6900"/>
    <cellStyle name="SAPBEXHLevel2X 3 7 7 5 2" xfId="17605"/>
    <cellStyle name="SAPBEXHLevel2X 3 7 7 5 2 2" xfId="44022"/>
    <cellStyle name="SAPBEXHLevel2X 3 7 7 5 3" xfId="22903"/>
    <cellStyle name="SAPBEXHLevel2X 3 7 7 5 3 2" xfId="49317"/>
    <cellStyle name="SAPBEXHLevel2X 3 7 7 5 4" xfId="33570"/>
    <cellStyle name="SAPBEXHLevel2X 3 7 7 6" xfId="7424"/>
    <cellStyle name="SAPBEXHLevel2X 3 7 7 6 2" xfId="18091"/>
    <cellStyle name="SAPBEXHLevel2X 3 7 7 6 2 2" xfId="44507"/>
    <cellStyle name="SAPBEXHLevel2X 3 7 7 6 3" xfId="26238"/>
    <cellStyle name="SAPBEXHLevel2X 3 7 7 6 3 2" xfId="52652"/>
    <cellStyle name="SAPBEXHLevel2X 3 7 7 6 4" xfId="34094"/>
    <cellStyle name="SAPBEXHLevel2X 3 7 7 7" xfId="8047"/>
    <cellStyle name="SAPBEXHLevel2X 3 7 7 7 2" xfId="18714"/>
    <cellStyle name="SAPBEXHLevel2X 3 7 7 7 2 2" xfId="45128"/>
    <cellStyle name="SAPBEXHLevel2X 3 7 7 7 3" xfId="12444"/>
    <cellStyle name="SAPBEXHLevel2X 3 7 7 7 3 2" xfId="38865"/>
    <cellStyle name="SAPBEXHLevel2X 3 7 7 7 4" xfId="34651"/>
    <cellStyle name="SAPBEXHLevel2X 3 7 7 8" xfId="13310"/>
    <cellStyle name="SAPBEXHLevel2X 3 7 7 8 2" xfId="39730"/>
    <cellStyle name="SAPBEXHLevel2X 3 7 7 9" xfId="11217"/>
    <cellStyle name="SAPBEXHLevel2X 3 7 7 9 2" xfId="37638"/>
    <cellStyle name="SAPBEXHLevel2X 3 7 8" xfId="3266"/>
    <cellStyle name="SAPBEXHLevel2X 3 7 8 2" xfId="14056"/>
    <cellStyle name="SAPBEXHLevel2X 3 7 8 2 2" xfId="40476"/>
    <cellStyle name="SAPBEXHLevel2X 3 7 8 3" xfId="26190"/>
    <cellStyle name="SAPBEXHLevel2X 3 7 8 3 2" xfId="52604"/>
    <cellStyle name="SAPBEXHLevel2X 3 7 8 4" xfId="29936"/>
    <cellStyle name="SAPBEXHLevel2X 3 7 9" xfId="5092"/>
    <cellStyle name="SAPBEXHLevel2X 3 7 9 2" xfId="15869"/>
    <cellStyle name="SAPBEXHLevel2X 3 7 9 2 2" xfId="42288"/>
    <cellStyle name="SAPBEXHLevel2X 3 7 9 3" xfId="23598"/>
    <cellStyle name="SAPBEXHLevel2X 3 7 9 3 2" xfId="50012"/>
    <cellStyle name="SAPBEXHLevel2X 3 7 9 4" xfId="31762"/>
    <cellStyle name="SAPBEXHLevel2X 3 8" xfId="1246"/>
    <cellStyle name="SAPBEXHLevel2X 3 8 10" xfId="3161"/>
    <cellStyle name="SAPBEXHLevel2X 3 8 10 2" xfId="13951"/>
    <cellStyle name="SAPBEXHLevel2X 3 8 10 2 2" xfId="40371"/>
    <cellStyle name="SAPBEXHLevel2X 3 8 10 3" xfId="24648"/>
    <cellStyle name="SAPBEXHLevel2X 3 8 10 3 2" xfId="51062"/>
    <cellStyle name="SAPBEXHLevel2X 3 8 10 4" xfId="29831"/>
    <cellStyle name="SAPBEXHLevel2X 3 8 11" xfId="6350"/>
    <cellStyle name="SAPBEXHLevel2X 3 8 11 2" xfId="23002"/>
    <cellStyle name="SAPBEXHLevel2X 3 8 11 2 2" xfId="49416"/>
    <cellStyle name="SAPBEXHLevel2X 3 8 11 3" xfId="33020"/>
    <cellStyle name="SAPBEXHLevel2X 3 8 12" xfId="12120"/>
    <cellStyle name="SAPBEXHLevel2X 3 8 12 2" xfId="38541"/>
    <cellStyle name="SAPBEXHLevel2X 3 8 13" xfId="26290"/>
    <cellStyle name="SAPBEXHLevel2X 3 8 13 2" xfId="52704"/>
    <cellStyle name="SAPBEXHLevel2X 3 8 2" xfId="1558"/>
    <cellStyle name="SAPBEXHLevel2X 3 8 2 10" xfId="8450"/>
    <cellStyle name="SAPBEXHLevel2X 3 8 2 10 2" xfId="19110"/>
    <cellStyle name="SAPBEXHLevel2X 3 8 2 10 2 2" xfId="45524"/>
    <cellStyle name="SAPBEXHLevel2X 3 8 2 10 3" xfId="17712"/>
    <cellStyle name="SAPBEXHLevel2X 3 8 2 10 3 2" xfId="44129"/>
    <cellStyle name="SAPBEXHLevel2X 3 8 2 10 4" xfId="34946"/>
    <cellStyle name="SAPBEXHLevel2X 3 8 2 11" xfId="12513"/>
    <cellStyle name="SAPBEXHLevel2X 3 8 2 11 2" xfId="38934"/>
    <cellStyle name="SAPBEXHLevel2X 3 8 2 12" xfId="27676"/>
    <cellStyle name="SAPBEXHLevel2X 3 8 2 12 2" xfId="54090"/>
    <cellStyle name="SAPBEXHLevel2X 3 8 2 2" xfId="3552"/>
    <cellStyle name="SAPBEXHLevel2X 3 8 2 2 2" xfId="8972"/>
    <cellStyle name="SAPBEXHLevel2X 3 8 2 2 2 2" xfId="19632"/>
    <cellStyle name="SAPBEXHLevel2X 3 8 2 2 2 2 2" xfId="46046"/>
    <cellStyle name="SAPBEXHLevel2X 3 8 2 2 2 3" xfId="26799"/>
    <cellStyle name="SAPBEXHLevel2X 3 8 2 2 2 3 2" xfId="53213"/>
    <cellStyle name="SAPBEXHLevel2X 3 8 2 2 2 4" xfId="35468"/>
    <cellStyle name="SAPBEXHLevel2X 3 8 2 2 3" xfId="10117"/>
    <cellStyle name="SAPBEXHLevel2X 3 8 2 2 3 2" xfId="20777"/>
    <cellStyle name="SAPBEXHLevel2X 3 8 2 2 3 2 2" xfId="47191"/>
    <cellStyle name="SAPBEXHLevel2X 3 8 2 2 3 3" xfId="17848"/>
    <cellStyle name="SAPBEXHLevel2X 3 8 2 2 3 3 2" xfId="44265"/>
    <cellStyle name="SAPBEXHLevel2X 3 8 2 2 3 4" xfId="36613"/>
    <cellStyle name="SAPBEXHLevel2X 3 8 2 2 4" xfId="8763"/>
    <cellStyle name="SAPBEXHLevel2X 3 8 2 2 4 2" xfId="19423"/>
    <cellStyle name="SAPBEXHLevel2X 3 8 2 2 4 2 2" xfId="45837"/>
    <cellStyle name="SAPBEXHLevel2X 3 8 2 2 4 3" xfId="25413"/>
    <cellStyle name="SAPBEXHLevel2X 3 8 2 2 4 3 2" xfId="51827"/>
    <cellStyle name="SAPBEXHLevel2X 3 8 2 2 4 4" xfId="35259"/>
    <cellStyle name="SAPBEXHLevel2X 3 8 2 2 5" xfId="14337"/>
    <cellStyle name="SAPBEXHLevel2X 3 8 2 2 5 2" xfId="40757"/>
    <cellStyle name="SAPBEXHLevel2X 3 8 2 2 6" xfId="27037"/>
    <cellStyle name="SAPBEXHLevel2X 3 8 2 2 6 2" xfId="53451"/>
    <cellStyle name="SAPBEXHLevel2X 3 8 2 2 7" xfId="30222"/>
    <cellStyle name="SAPBEXHLevel2X 3 8 2 3" xfId="2763"/>
    <cellStyle name="SAPBEXHLevel2X 3 8 2 3 2" xfId="9330"/>
    <cellStyle name="SAPBEXHLevel2X 3 8 2 3 2 2" xfId="19990"/>
    <cellStyle name="SAPBEXHLevel2X 3 8 2 3 2 2 2" xfId="46404"/>
    <cellStyle name="SAPBEXHLevel2X 3 8 2 3 2 3" xfId="12098"/>
    <cellStyle name="SAPBEXHLevel2X 3 8 2 3 2 3 2" xfId="38519"/>
    <cellStyle name="SAPBEXHLevel2X 3 8 2 3 2 4" xfId="35826"/>
    <cellStyle name="SAPBEXHLevel2X 3 8 2 3 3" xfId="13555"/>
    <cellStyle name="SAPBEXHLevel2X 3 8 2 3 3 2" xfId="39975"/>
    <cellStyle name="SAPBEXHLevel2X 3 8 2 3 4" xfId="26474"/>
    <cellStyle name="SAPBEXHLevel2X 3 8 2 3 4 2" xfId="52888"/>
    <cellStyle name="SAPBEXHLevel2X 3 8 2 3 5" xfId="29433"/>
    <cellStyle name="SAPBEXHLevel2X 3 8 2 4" xfId="4119"/>
    <cellStyle name="SAPBEXHLevel2X 3 8 2 4 2" xfId="10244"/>
    <cellStyle name="SAPBEXHLevel2X 3 8 2 4 2 2" xfId="20904"/>
    <cellStyle name="SAPBEXHLevel2X 3 8 2 4 2 2 2" xfId="47318"/>
    <cellStyle name="SAPBEXHLevel2X 3 8 2 4 2 3" xfId="17542"/>
    <cellStyle name="SAPBEXHLevel2X 3 8 2 4 2 3 2" xfId="43959"/>
    <cellStyle name="SAPBEXHLevel2X 3 8 2 4 2 4" xfId="36740"/>
    <cellStyle name="SAPBEXHLevel2X 3 8 2 4 3" xfId="14901"/>
    <cellStyle name="SAPBEXHLevel2X 3 8 2 4 3 2" xfId="41321"/>
    <cellStyle name="SAPBEXHLevel2X 3 8 2 4 4" xfId="23491"/>
    <cellStyle name="SAPBEXHLevel2X 3 8 2 4 4 2" xfId="49905"/>
    <cellStyle name="SAPBEXHLevel2X 3 8 2 4 5" xfId="30789"/>
    <cellStyle name="SAPBEXHLevel2X 3 8 2 5" xfId="3301"/>
    <cellStyle name="SAPBEXHLevel2X 3 8 2 5 2" xfId="14091"/>
    <cellStyle name="SAPBEXHLevel2X 3 8 2 5 2 2" xfId="40511"/>
    <cellStyle name="SAPBEXHLevel2X 3 8 2 5 3" xfId="24646"/>
    <cellStyle name="SAPBEXHLevel2X 3 8 2 5 3 2" xfId="51060"/>
    <cellStyle name="SAPBEXHLevel2X 3 8 2 5 4" xfId="29971"/>
    <cellStyle name="SAPBEXHLevel2X 3 8 2 6" xfId="5870"/>
    <cellStyle name="SAPBEXHLevel2X 3 8 2 6 2" xfId="16625"/>
    <cellStyle name="SAPBEXHLevel2X 3 8 2 6 2 2" xfId="43043"/>
    <cellStyle name="SAPBEXHLevel2X 3 8 2 6 3" xfId="26825"/>
    <cellStyle name="SAPBEXHLevel2X 3 8 2 6 3 2" xfId="53239"/>
    <cellStyle name="SAPBEXHLevel2X 3 8 2 6 4" xfId="32540"/>
    <cellStyle name="SAPBEXHLevel2X 3 8 2 7" xfId="6038"/>
    <cellStyle name="SAPBEXHLevel2X 3 8 2 7 2" xfId="22250"/>
    <cellStyle name="SAPBEXHLevel2X 3 8 2 7 2 2" xfId="48664"/>
    <cellStyle name="SAPBEXHLevel2X 3 8 2 7 3" xfId="32708"/>
    <cellStyle name="SAPBEXHLevel2X 3 8 2 8" xfId="7217"/>
    <cellStyle name="SAPBEXHLevel2X 3 8 2 8 2" xfId="17884"/>
    <cellStyle name="SAPBEXHLevel2X 3 8 2 8 2 2" xfId="44301"/>
    <cellStyle name="SAPBEXHLevel2X 3 8 2 8 3" xfId="27567"/>
    <cellStyle name="SAPBEXHLevel2X 3 8 2 8 3 2" xfId="53981"/>
    <cellStyle name="SAPBEXHLevel2X 3 8 2 8 4" xfId="33887"/>
    <cellStyle name="SAPBEXHLevel2X 3 8 2 9" xfId="4715"/>
    <cellStyle name="SAPBEXHLevel2X 3 8 2 9 2" xfId="15492"/>
    <cellStyle name="SAPBEXHLevel2X 3 8 2 9 2 2" xfId="41912"/>
    <cellStyle name="SAPBEXHLevel2X 3 8 2 9 3" xfId="24589"/>
    <cellStyle name="SAPBEXHLevel2X 3 8 2 9 3 2" xfId="51003"/>
    <cellStyle name="SAPBEXHLevel2X 3 8 2 9 4" xfId="31385"/>
    <cellStyle name="SAPBEXHLevel2X 3 8 3" xfId="1671"/>
    <cellStyle name="SAPBEXHLevel2X 3 8 3 10" xfId="8303"/>
    <cellStyle name="SAPBEXHLevel2X 3 8 3 10 2" xfId="18963"/>
    <cellStyle name="SAPBEXHLevel2X 3 8 3 10 2 2" xfId="45377"/>
    <cellStyle name="SAPBEXHLevel2X 3 8 3 10 3" xfId="12766"/>
    <cellStyle name="SAPBEXHLevel2X 3 8 3 10 3 2" xfId="39187"/>
    <cellStyle name="SAPBEXHLevel2X 3 8 3 10 4" xfId="34799"/>
    <cellStyle name="SAPBEXHLevel2X 3 8 3 11" xfId="11896"/>
    <cellStyle name="SAPBEXHLevel2X 3 8 3 11 2" xfId="38317"/>
    <cellStyle name="SAPBEXHLevel2X 3 8 3 12" xfId="24664"/>
    <cellStyle name="SAPBEXHLevel2X 3 8 3 12 2" xfId="51078"/>
    <cellStyle name="SAPBEXHLevel2X 3 8 3 2" xfId="3664"/>
    <cellStyle name="SAPBEXHLevel2X 3 8 3 2 2" xfId="9119"/>
    <cellStyle name="SAPBEXHLevel2X 3 8 3 2 2 2" xfId="19779"/>
    <cellStyle name="SAPBEXHLevel2X 3 8 3 2 2 2 2" xfId="46193"/>
    <cellStyle name="SAPBEXHLevel2X 3 8 3 2 2 3" xfId="18742"/>
    <cellStyle name="SAPBEXHLevel2X 3 8 3 2 2 3 2" xfId="45156"/>
    <cellStyle name="SAPBEXHLevel2X 3 8 3 2 2 4" xfId="35615"/>
    <cellStyle name="SAPBEXHLevel2X 3 8 3 2 3" xfId="10230"/>
    <cellStyle name="SAPBEXHLevel2X 3 8 3 2 3 2" xfId="20890"/>
    <cellStyle name="SAPBEXHLevel2X 3 8 3 2 3 2 2" xfId="47304"/>
    <cellStyle name="SAPBEXHLevel2X 3 8 3 2 3 3" xfId="17853"/>
    <cellStyle name="SAPBEXHLevel2X 3 8 3 2 3 3 2" xfId="44270"/>
    <cellStyle name="SAPBEXHLevel2X 3 8 3 2 3 4" xfId="36726"/>
    <cellStyle name="SAPBEXHLevel2X 3 8 3 2 4" xfId="8604"/>
    <cellStyle name="SAPBEXHLevel2X 3 8 3 2 4 2" xfId="19264"/>
    <cellStyle name="SAPBEXHLevel2X 3 8 3 2 4 2 2" xfId="45678"/>
    <cellStyle name="SAPBEXHLevel2X 3 8 3 2 4 3" xfId="17715"/>
    <cellStyle name="SAPBEXHLevel2X 3 8 3 2 4 3 2" xfId="44132"/>
    <cellStyle name="SAPBEXHLevel2X 3 8 3 2 4 4" xfId="35100"/>
    <cellStyle name="SAPBEXHLevel2X 3 8 3 2 5" xfId="14449"/>
    <cellStyle name="SAPBEXHLevel2X 3 8 3 2 5 2" xfId="40869"/>
    <cellStyle name="SAPBEXHLevel2X 3 8 3 2 6" xfId="26677"/>
    <cellStyle name="SAPBEXHLevel2X 3 8 3 2 6 2" xfId="53091"/>
    <cellStyle name="SAPBEXHLevel2X 3 8 3 2 7" xfId="30334"/>
    <cellStyle name="SAPBEXHLevel2X 3 8 3 3" xfId="2671"/>
    <cellStyle name="SAPBEXHLevel2X 3 8 3 3 2" xfId="9488"/>
    <cellStyle name="SAPBEXHLevel2X 3 8 3 3 2 2" xfId="20148"/>
    <cellStyle name="SAPBEXHLevel2X 3 8 3 3 2 2 2" xfId="46562"/>
    <cellStyle name="SAPBEXHLevel2X 3 8 3 3 2 3" xfId="11822"/>
    <cellStyle name="SAPBEXHLevel2X 3 8 3 3 2 3 2" xfId="38243"/>
    <cellStyle name="SAPBEXHLevel2X 3 8 3 3 2 4" xfId="35984"/>
    <cellStyle name="SAPBEXHLevel2X 3 8 3 3 3" xfId="13463"/>
    <cellStyle name="SAPBEXHLevel2X 3 8 3 3 3 2" xfId="39883"/>
    <cellStyle name="SAPBEXHLevel2X 3 8 3 3 4" xfId="21952"/>
    <cellStyle name="SAPBEXHLevel2X 3 8 3 3 4 2" xfId="48366"/>
    <cellStyle name="SAPBEXHLevel2X 3 8 3 3 5" xfId="29341"/>
    <cellStyle name="SAPBEXHLevel2X 3 8 3 4" xfId="4873"/>
    <cellStyle name="SAPBEXHLevel2X 3 8 3 4 2" xfId="10265"/>
    <cellStyle name="SAPBEXHLevel2X 3 8 3 4 2 2" xfId="20925"/>
    <cellStyle name="SAPBEXHLevel2X 3 8 3 4 2 2 2" xfId="47339"/>
    <cellStyle name="SAPBEXHLevel2X 3 8 3 4 2 3" xfId="12762"/>
    <cellStyle name="SAPBEXHLevel2X 3 8 3 4 2 3 2" xfId="39183"/>
    <cellStyle name="SAPBEXHLevel2X 3 8 3 4 2 4" xfId="36761"/>
    <cellStyle name="SAPBEXHLevel2X 3 8 3 4 3" xfId="15650"/>
    <cellStyle name="SAPBEXHLevel2X 3 8 3 4 3 2" xfId="42070"/>
    <cellStyle name="SAPBEXHLevel2X 3 8 3 4 4" xfId="22206"/>
    <cellStyle name="SAPBEXHLevel2X 3 8 3 4 4 2" xfId="48620"/>
    <cellStyle name="SAPBEXHLevel2X 3 8 3 4 5" xfId="31543"/>
    <cellStyle name="SAPBEXHLevel2X 3 8 3 5" xfId="3412"/>
    <cellStyle name="SAPBEXHLevel2X 3 8 3 5 2" xfId="14198"/>
    <cellStyle name="SAPBEXHLevel2X 3 8 3 5 2 2" xfId="40618"/>
    <cellStyle name="SAPBEXHLevel2X 3 8 3 5 3" xfId="25385"/>
    <cellStyle name="SAPBEXHLevel2X 3 8 3 5 3 2" xfId="51799"/>
    <cellStyle name="SAPBEXHLevel2X 3 8 3 5 4" xfId="30082"/>
    <cellStyle name="SAPBEXHLevel2X 3 8 3 6" xfId="6041"/>
    <cellStyle name="SAPBEXHLevel2X 3 8 3 6 2" xfId="16792"/>
    <cellStyle name="SAPBEXHLevel2X 3 8 3 6 2 2" xfId="43210"/>
    <cellStyle name="SAPBEXHLevel2X 3 8 3 6 3" xfId="26388"/>
    <cellStyle name="SAPBEXHLevel2X 3 8 3 6 3 2" xfId="52802"/>
    <cellStyle name="SAPBEXHLevel2X 3 8 3 6 4" xfId="32711"/>
    <cellStyle name="SAPBEXHLevel2X 3 8 3 7" xfId="6152"/>
    <cellStyle name="SAPBEXHLevel2X 3 8 3 7 2" xfId="17362"/>
    <cellStyle name="SAPBEXHLevel2X 3 8 3 7 2 2" xfId="43780"/>
    <cellStyle name="SAPBEXHLevel2X 3 8 3 7 3" xfId="32822"/>
    <cellStyle name="SAPBEXHLevel2X 3 8 3 8" xfId="3737"/>
    <cellStyle name="SAPBEXHLevel2X 3 8 3 8 2" xfId="14520"/>
    <cellStyle name="SAPBEXHLevel2X 3 8 3 8 2 2" xfId="40940"/>
    <cellStyle name="SAPBEXHLevel2X 3 8 3 8 3" xfId="24940"/>
    <cellStyle name="SAPBEXHLevel2X 3 8 3 8 3 2" xfId="51354"/>
    <cellStyle name="SAPBEXHLevel2X 3 8 3 8 4" xfId="30407"/>
    <cellStyle name="SAPBEXHLevel2X 3 8 3 9" xfId="7777"/>
    <cellStyle name="SAPBEXHLevel2X 3 8 3 9 2" xfId="18444"/>
    <cellStyle name="SAPBEXHLevel2X 3 8 3 9 2 2" xfId="44859"/>
    <cellStyle name="SAPBEXHLevel2X 3 8 3 9 3" xfId="24721"/>
    <cellStyle name="SAPBEXHLevel2X 3 8 3 9 3 2" xfId="51135"/>
    <cellStyle name="SAPBEXHLevel2X 3 8 3 9 4" xfId="34447"/>
    <cellStyle name="SAPBEXHLevel2X 3 8 4" xfId="1930"/>
    <cellStyle name="SAPBEXHLevel2X 3 8 4 10" xfId="8577"/>
    <cellStyle name="SAPBEXHLevel2X 3 8 4 10 2" xfId="19237"/>
    <cellStyle name="SAPBEXHLevel2X 3 8 4 10 2 2" xfId="45651"/>
    <cellStyle name="SAPBEXHLevel2X 3 8 4 10 3" xfId="12562"/>
    <cellStyle name="SAPBEXHLevel2X 3 8 4 10 3 2" xfId="38983"/>
    <cellStyle name="SAPBEXHLevel2X 3 8 4 10 4" xfId="35073"/>
    <cellStyle name="SAPBEXHLevel2X 3 8 4 11" xfId="11650"/>
    <cellStyle name="SAPBEXHLevel2X 3 8 4 11 2" xfId="38071"/>
    <cellStyle name="SAPBEXHLevel2X 3 8 4 12" xfId="27161"/>
    <cellStyle name="SAPBEXHLevel2X 3 8 4 12 2" xfId="53575"/>
    <cellStyle name="SAPBEXHLevel2X 3 8 4 2" xfId="3907"/>
    <cellStyle name="SAPBEXHLevel2X 3 8 4 2 2" xfId="9133"/>
    <cellStyle name="SAPBEXHLevel2X 3 8 4 2 2 2" xfId="19793"/>
    <cellStyle name="SAPBEXHLevel2X 3 8 4 2 2 2 2" xfId="46207"/>
    <cellStyle name="SAPBEXHLevel2X 3 8 4 2 2 3" xfId="27881"/>
    <cellStyle name="SAPBEXHLevel2X 3 8 4 2 2 3 2" xfId="54295"/>
    <cellStyle name="SAPBEXHLevel2X 3 8 4 2 2 4" xfId="35629"/>
    <cellStyle name="SAPBEXHLevel2X 3 8 4 2 3" xfId="14690"/>
    <cellStyle name="SAPBEXHLevel2X 3 8 4 2 3 2" xfId="41110"/>
    <cellStyle name="SAPBEXHLevel2X 3 8 4 2 4" xfId="24975"/>
    <cellStyle name="SAPBEXHLevel2X 3 8 4 2 4 2" xfId="51389"/>
    <cellStyle name="SAPBEXHLevel2X 3 8 4 2 5" xfId="30577"/>
    <cellStyle name="SAPBEXHLevel2X 3 8 4 3" xfId="4634"/>
    <cellStyle name="SAPBEXHLevel2X 3 8 4 3 2" xfId="10398"/>
    <cellStyle name="SAPBEXHLevel2X 3 8 4 3 2 2" xfId="21058"/>
    <cellStyle name="SAPBEXHLevel2X 3 8 4 3 2 2 2" xfId="47472"/>
    <cellStyle name="SAPBEXHLevel2X 3 8 4 3 2 3" xfId="28323"/>
    <cellStyle name="SAPBEXHLevel2X 3 8 4 3 2 3 2" xfId="54737"/>
    <cellStyle name="SAPBEXHLevel2X 3 8 4 3 2 4" xfId="36894"/>
    <cellStyle name="SAPBEXHLevel2X 3 8 4 3 3" xfId="15412"/>
    <cellStyle name="SAPBEXHLevel2X 3 8 4 3 3 2" xfId="41832"/>
    <cellStyle name="SAPBEXHLevel2X 3 8 4 3 4" xfId="23146"/>
    <cellStyle name="SAPBEXHLevel2X 3 8 4 3 4 2" xfId="49560"/>
    <cellStyle name="SAPBEXHLevel2X 3 8 4 3 5" xfId="31304"/>
    <cellStyle name="SAPBEXHLevel2X 3 8 4 4" xfId="5212"/>
    <cellStyle name="SAPBEXHLevel2X 3 8 4 4 2" xfId="15987"/>
    <cellStyle name="SAPBEXHLevel2X 3 8 4 4 2 2" xfId="42406"/>
    <cellStyle name="SAPBEXHLevel2X 3 8 4 4 3" xfId="26339"/>
    <cellStyle name="SAPBEXHLevel2X 3 8 4 4 3 2" xfId="52753"/>
    <cellStyle name="SAPBEXHLevel2X 3 8 4 4 4" xfId="31882"/>
    <cellStyle name="SAPBEXHLevel2X 3 8 4 5" xfId="5828"/>
    <cellStyle name="SAPBEXHLevel2X 3 8 4 5 2" xfId="16587"/>
    <cellStyle name="SAPBEXHLevel2X 3 8 4 5 2 2" xfId="43005"/>
    <cellStyle name="SAPBEXHLevel2X 3 8 4 5 3" xfId="22638"/>
    <cellStyle name="SAPBEXHLevel2X 3 8 4 5 3 2" xfId="49052"/>
    <cellStyle name="SAPBEXHLevel2X 3 8 4 5 4" xfId="32498"/>
    <cellStyle name="SAPBEXHLevel2X 3 8 4 6" xfId="6431"/>
    <cellStyle name="SAPBEXHLevel2X 3 8 4 6 2" xfId="17167"/>
    <cellStyle name="SAPBEXHLevel2X 3 8 4 6 2 2" xfId="43585"/>
    <cellStyle name="SAPBEXHLevel2X 3 8 4 6 3" xfId="22413"/>
    <cellStyle name="SAPBEXHLevel2X 3 8 4 6 3 2" xfId="48827"/>
    <cellStyle name="SAPBEXHLevel2X 3 8 4 6 4" xfId="33101"/>
    <cellStyle name="SAPBEXHLevel2X 3 8 4 7" xfId="7046"/>
    <cellStyle name="SAPBEXHLevel2X 3 8 4 7 2" xfId="18746"/>
    <cellStyle name="SAPBEXHLevel2X 3 8 4 7 2 2" xfId="45160"/>
    <cellStyle name="SAPBEXHLevel2X 3 8 4 7 3" xfId="33716"/>
    <cellStyle name="SAPBEXHLevel2X 3 8 4 8" xfId="7593"/>
    <cellStyle name="SAPBEXHLevel2X 3 8 4 8 2" xfId="18260"/>
    <cellStyle name="SAPBEXHLevel2X 3 8 4 8 2 2" xfId="44676"/>
    <cellStyle name="SAPBEXHLevel2X 3 8 4 8 3" xfId="25259"/>
    <cellStyle name="SAPBEXHLevel2X 3 8 4 8 3 2" xfId="51673"/>
    <cellStyle name="SAPBEXHLevel2X 3 8 4 8 4" xfId="34263"/>
    <cellStyle name="SAPBEXHLevel2X 3 8 4 9" xfId="7294"/>
    <cellStyle name="SAPBEXHLevel2X 3 8 4 9 2" xfId="17961"/>
    <cellStyle name="SAPBEXHLevel2X 3 8 4 9 2 2" xfId="44378"/>
    <cellStyle name="SAPBEXHLevel2X 3 8 4 9 3" xfId="23918"/>
    <cellStyle name="SAPBEXHLevel2X 3 8 4 9 3 2" xfId="50332"/>
    <cellStyle name="SAPBEXHLevel2X 3 8 4 9 4" xfId="33964"/>
    <cellStyle name="SAPBEXHLevel2X 3 8 5" xfId="2116"/>
    <cellStyle name="SAPBEXHLevel2X 3 8 5 10" xfId="8904"/>
    <cellStyle name="SAPBEXHLevel2X 3 8 5 10 2" xfId="19564"/>
    <cellStyle name="SAPBEXHLevel2X 3 8 5 10 2 2" xfId="45978"/>
    <cellStyle name="SAPBEXHLevel2X 3 8 5 10 3" xfId="27752"/>
    <cellStyle name="SAPBEXHLevel2X 3 8 5 10 3 2" xfId="54166"/>
    <cellStyle name="SAPBEXHLevel2X 3 8 5 10 4" xfId="35400"/>
    <cellStyle name="SAPBEXHLevel2X 3 8 5 11" xfId="11484"/>
    <cellStyle name="SAPBEXHLevel2X 3 8 5 11 2" xfId="37905"/>
    <cellStyle name="SAPBEXHLevel2X 3 8 5 12" xfId="27610"/>
    <cellStyle name="SAPBEXHLevel2X 3 8 5 12 2" xfId="54024"/>
    <cellStyle name="SAPBEXHLevel2X 3 8 5 2" xfId="4081"/>
    <cellStyle name="SAPBEXHLevel2X 3 8 5 2 2" xfId="9902"/>
    <cellStyle name="SAPBEXHLevel2X 3 8 5 2 2 2" xfId="20562"/>
    <cellStyle name="SAPBEXHLevel2X 3 8 5 2 2 2 2" xfId="46976"/>
    <cellStyle name="SAPBEXHLevel2X 3 8 5 2 2 3" xfId="24104"/>
    <cellStyle name="SAPBEXHLevel2X 3 8 5 2 2 3 2" xfId="50518"/>
    <cellStyle name="SAPBEXHLevel2X 3 8 5 2 2 4" xfId="36398"/>
    <cellStyle name="SAPBEXHLevel2X 3 8 5 2 3" xfId="14863"/>
    <cellStyle name="SAPBEXHLevel2X 3 8 5 2 3 2" xfId="41283"/>
    <cellStyle name="SAPBEXHLevel2X 3 8 5 2 4" xfId="24635"/>
    <cellStyle name="SAPBEXHLevel2X 3 8 5 2 4 2" xfId="51049"/>
    <cellStyle name="SAPBEXHLevel2X 3 8 5 2 5" xfId="30751"/>
    <cellStyle name="SAPBEXHLevel2X 3 8 5 3" xfId="4809"/>
    <cellStyle name="SAPBEXHLevel2X 3 8 5 3 2" xfId="10100"/>
    <cellStyle name="SAPBEXHLevel2X 3 8 5 3 2 2" xfId="20760"/>
    <cellStyle name="SAPBEXHLevel2X 3 8 5 3 2 2 2" xfId="47174"/>
    <cellStyle name="SAPBEXHLevel2X 3 8 5 3 2 3" xfId="27805"/>
    <cellStyle name="SAPBEXHLevel2X 3 8 5 3 2 3 2" xfId="54219"/>
    <cellStyle name="SAPBEXHLevel2X 3 8 5 3 2 4" xfId="36596"/>
    <cellStyle name="SAPBEXHLevel2X 3 8 5 3 3" xfId="15586"/>
    <cellStyle name="SAPBEXHLevel2X 3 8 5 3 3 2" xfId="42006"/>
    <cellStyle name="SAPBEXHLevel2X 3 8 5 3 4" xfId="25353"/>
    <cellStyle name="SAPBEXHLevel2X 3 8 5 3 4 2" xfId="51767"/>
    <cellStyle name="SAPBEXHLevel2X 3 8 5 3 5" xfId="31479"/>
    <cellStyle name="SAPBEXHLevel2X 3 8 5 4" xfId="5389"/>
    <cellStyle name="SAPBEXHLevel2X 3 8 5 4 2" xfId="16162"/>
    <cellStyle name="SAPBEXHLevel2X 3 8 5 4 2 2" xfId="42581"/>
    <cellStyle name="SAPBEXHLevel2X 3 8 5 4 3" xfId="26535"/>
    <cellStyle name="SAPBEXHLevel2X 3 8 5 4 3 2" xfId="52949"/>
    <cellStyle name="SAPBEXHLevel2X 3 8 5 4 4" xfId="32059"/>
    <cellStyle name="SAPBEXHLevel2X 3 8 5 5" xfId="5996"/>
    <cellStyle name="SAPBEXHLevel2X 3 8 5 5 2" xfId="16748"/>
    <cellStyle name="SAPBEXHLevel2X 3 8 5 5 2 2" xfId="43166"/>
    <cellStyle name="SAPBEXHLevel2X 3 8 5 5 3" xfId="27089"/>
    <cellStyle name="SAPBEXHLevel2X 3 8 5 5 3 2" xfId="53503"/>
    <cellStyle name="SAPBEXHLevel2X 3 8 5 5 4" xfId="32666"/>
    <cellStyle name="SAPBEXHLevel2X 3 8 5 6" xfId="6596"/>
    <cellStyle name="SAPBEXHLevel2X 3 8 5 6 2" xfId="17321"/>
    <cellStyle name="SAPBEXHLevel2X 3 8 5 6 2 2" xfId="43739"/>
    <cellStyle name="SAPBEXHLevel2X 3 8 5 6 3" xfId="22568"/>
    <cellStyle name="SAPBEXHLevel2X 3 8 5 6 3 2" xfId="48982"/>
    <cellStyle name="SAPBEXHLevel2X 3 8 5 6 4" xfId="33266"/>
    <cellStyle name="SAPBEXHLevel2X 3 8 5 7" xfId="7168"/>
    <cellStyle name="SAPBEXHLevel2X 3 8 5 7 2" xfId="24224"/>
    <cellStyle name="SAPBEXHLevel2X 3 8 5 7 2 2" xfId="50638"/>
    <cellStyle name="SAPBEXHLevel2X 3 8 5 7 3" xfId="33838"/>
    <cellStyle name="SAPBEXHLevel2X 3 8 5 8" xfId="7727"/>
    <cellStyle name="SAPBEXHLevel2X 3 8 5 8 2" xfId="18394"/>
    <cellStyle name="SAPBEXHLevel2X 3 8 5 8 2 2" xfId="44810"/>
    <cellStyle name="SAPBEXHLevel2X 3 8 5 8 3" xfId="22577"/>
    <cellStyle name="SAPBEXHLevel2X 3 8 5 8 3 2" xfId="48991"/>
    <cellStyle name="SAPBEXHLevel2X 3 8 5 8 4" xfId="34397"/>
    <cellStyle name="SAPBEXHLevel2X 3 8 5 9" xfId="7879"/>
    <cellStyle name="SAPBEXHLevel2X 3 8 5 9 2" xfId="18546"/>
    <cellStyle name="SAPBEXHLevel2X 3 8 5 9 2 2" xfId="44961"/>
    <cellStyle name="SAPBEXHLevel2X 3 8 5 9 3" xfId="22660"/>
    <cellStyle name="SAPBEXHLevel2X 3 8 5 9 3 2" xfId="49074"/>
    <cellStyle name="SAPBEXHLevel2X 3 8 5 9 4" xfId="34549"/>
    <cellStyle name="SAPBEXHLevel2X 3 8 6" xfId="1855"/>
    <cellStyle name="SAPBEXHLevel2X 3 8 6 10" xfId="9533"/>
    <cellStyle name="SAPBEXHLevel2X 3 8 6 10 2" xfId="20193"/>
    <cellStyle name="SAPBEXHLevel2X 3 8 6 10 2 2" xfId="46607"/>
    <cellStyle name="SAPBEXHLevel2X 3 8 6 10 3" xfId="26747"/>
    <cellStyle name="SAPBEXHLevel2X 3 8 6 10 3 2" xfId="53161"/>
    <cellStyle name="SAPBEXHLevel2X 3 8 6 10 4" xfId="36029"/>
    <cellStyle name="SAPBEXHLevel2X 3 8 6 11" xfId="11725"/>
    <cellStyle name="SAPBEXHLevel2X 3 8 6 11 2" xfId="38146"/>
    <cellStyle name="SAPBEXHLevel2X 3 8 6 12" xfId="25213"/>
    <cellStyle name="SAPBEXHLevel2X 3 8 6 12 2" xfId="51627"/>
    <cellStyle name="SAPBEXHLevel2X 3 8 6 2" xfId="3832"/>
    <cellStyle name="SAPBEXHLevel2X 3 8 6 2 2" xfId="10671"/>
    <cellStyle name="SAPBEXHLevel2X 3 8 6 2 2 2" xfId="21316"/>
    <cellStyle name="SAPBEXHLevel2X 3 8 6 2 2 2 2" xfId="47730"/>
    <cellStyle name="SAPBEXHLevel2X 3 8 6 2 2 3" xfId="28414"/>
    <cellStyle name="SAPBEXHLevel2X 3 8 6 2 2 3 2" xfId="54828"/>
    <cellStyle name="SAPBEXHLevel2X 3 8 6 2 2 4" xfId="37095"/>
    <cellStyle name="SAPBEXHLevel2X 3 8 6 2 3" xfId="14615"/>
    <cellStyle name="SAPBEXHLevel2X 3 8 6 2 3 2" xfId="41035"/>
    <cellStyle name="SAPBEXHLevel2X 3 8 6 2 4" xfId="26878"/>
    <cellStyle name="SAPBEXHLevel2X 3 8 6 2 4 2" xfId="53292"/>
    <cellStyle name="SAPBEXHLevel2X 3 8 6 2 5" xfId="30502"/>
    <cellStyle name="SAPBEXHLevel2X 3 8 6 3" xfId="4559"/>
    <cellStyle name="SAPBEXHLevel2X 3 8 6 3 2" xfId="15337"/>
    <cellStyle name="SAPBEXHLevel2X 3 8 6 3 2 2" xfId="41757"/>
    <cellStyle name="SAPBEXHLevel2X 3 8 6 3 3" xfId="27266"/>
    <cellStyle name="SAPBEXHLevel2X 3 8 6 3 3 2" xfId="53680"/>
    <cellStyle name="SAPBEXHLevel2X 3 8 6 3 4" xfId="31229"/>
    <cellStyle name="SAPBEXHLevel2X 3 8 6 4" xfId="3204"/>
    <cellStyle name="SAPBEXHLevel2X 3 8 6 4 2" xfId="13994"/>
    <cellStyle name="SAPBEXHLevel2X 3 8 6 4 2 2" xfId="40414"/>
    <cellStyle name="SAPBEXHLevel2X 3 8 6 4 3" xfId="24564"/>
    <cellStyle name="SAPBEXHLevel2X 3 8 6 4 3 2" xfId="50978"/>
    <cellStyle name="SAPBEXHLevel2X 3 8 6 4 4" xfId="29874"/>
    <cellStyle name="SAPBEXHLevel2X 3 8 6 5" xfId="5429"/>
    <cellStyle name="SAPBEXHLevel2X 3 8 6 5 2" xfId="16202"/>
    <cellStyle name="SAPBEXHLevel2X 3 8 6 5 2 2" xfId="42621"/>
    <cellStyle name="SAPBEXHLevel2X 3 8 6 5 3" xfId="27407"/>
    <cellStyle name="SAPBEXHLevel2X 3 8 6 5 3 2" xfId="53821"/>
    <cellStyle name="SAPBEXHLevel2X 3 8 6 5 4" xfId="32099"/>
    <cellStyle name="SAPBEXHLevel2X 3 8 6 6" xfId="5628"/>
    <cellStyle name="SAPBEXHLevel2X 3 8 6 6 2" xfId="16392"/>
    <cellStyle name="SAPBEXHLevel2X 3 8 6 6 2 2" xfId="42810"/>
    <cellStyle name="SAPBEXHLevel2X 3 8 6 6 3" xfId="24918"/>
    <cellStyle name="SAPBEXHLevel2X 3 8 6 6 3 2" xfId="51332"/>
    <cellStyle name="SAPBEXHLevel2X 3 8 6 6 4" xfId="32298"/>
    <cellStyle name="SAPBEXHLevel2X 3 8 6 7" xfId="6971"/>
    <cellStyle name="SAPBEXHLevel2X 3 8 6 7 2" xfId="24080"/>
    <cellStyle name="SAPBEXHLevel2X 3 8 6 7 2 2" xfId="50494"/>
    <cellStyle name="SAPBEXHLevel2X 3 8 6 7 3" xfId="33641"/>
    <cellStyle name="SAPBEXHLevel2X 3 8 6 8" xfId="7518"/>
    <cellStyle name="SAPBEXHLevel2X 3 8 6 8 2" xfId="18185"/>
    <cellStyle name="SAPBEXHLevel2X 3 8 6 8 2 2" xfId="44601"/>
    <cellStyle name="SAPBEXHLevel2X 3 8 6 8 3" xfId="24264"/>
    <cellStyle name="SAPBEXHLevel2X 3 8 6 8 3 2" xfId="50678"/>
    <cellStyle name="SAPBEXHLevel2X 3 8 6 8 4" xfId="34188"/>
    <cellStyle name="SAPBEXHLevel2X 3 8 6 9" xfId="7323"/>
    <cellStyle name="SAPBEXHLevel2X 3 8 6 9 2" xfId="17990"/>
    <cellStyle name="SAPBEXHLevel2X 3 8 6 9 2 2" xfId="44407"/>
    <cellStyle name="SAPBEXHLevel2X 3 8 6 9 3" xfId="22490"/>
    <cellStyle name="SAPBEXHLevel2X 3 8 6 9 3 2" xfId="48904"/>
    <cellStyle name="SAPBEXHLevel2X 3 8 6 9 4" xfId="33993"/>
    <cellStyle name="SAPBEXHLevel2X 3 8 7" xfId="2515"/>
    <cellStyle name="SAPBEXHLevel2X 3 8 7 10" xfId="27244"/>
    <cellStyle name="SAPBEXHLevel2X 3 8 7 10 2" xfId="53658"/>
    <cellStyle name="SAPBEXHLevel2X 3 8 7 2" xfId="4410"/>
    <cellStyle name="SAPBEXHLevel2X 3 8 7 2 2" xfId="15188"/>
    <cellStyle name="SAPBEXHLevel2X 3 8 7 2 2 2" xfId="41608"/>
    <cellStyle name="SAPBEXHLevel2X 3 8 7 2 3" xfId="23414"/>
    <cellStyle name="SAPBEXHLevel2X 3 8 7 2 3 2" xfId="49828"/>
    <cellStyle name="SAPBEXHLevel2X 3 8 7 2 4" xfId="31080"/>
    <cellStyle name="SAPBEXHLevel2X 3 8 7 3" xfId="5143"/>
    <cellStyle name="SAPBEXHLevel2X 3 8 7 3 2" xfId="15920"/>
    <cellStyle name="SAPBEXHLevel2X 3 8 7 3 2 2" xfId="42339"/>
    <cellStyle name="SAPBEXHLevel2X 3 8 7 3 3" xfId="27959"/>
    <cellStyle name="SAPBEXHLevel2X 3 8 7 3 3 2" xfId="54373"/>
    <cellStyle name="SAPBEXHLevel2X 3 8 7 3 4" xfId="31813"/>
    <cellStyle name="SAPBEXHLevel2X 3 8 7 4" xfId="6325"/>
    <cellStyle name="SAPBEXHLevel2X 3 8 7 4 2" xfId="17064"/>
    <cellStyle name="SAPBEXHLevel2X 3 8 7 4 2 2" xfId="43482"/>
    <cellStyle name="SAPBEXHLevel2X 3 8 7 4 3" xfId="22924"/>
    <cellStyle name="SAPBEXHLevel2X 3 8 7 4 3 2" xfId="49338"/>
    <cellStyle name="SAPBEXHLevel2X 3 8 7 4 4" xfId="32995"/>
    <cellStyle name="SAPBEXHLevel2X 3 8 7 5" xfId="6901"/>
    <cellStyle name="SAPBEXHLevel2X 3 8 7 5 2" xfId="17606"/>
    <cellStyle name="SAPBEXHLevel2X 3 8 7 5 2 2" xfId="44023"/>
    <cellStyle name="SAPBEXHLevel2X 3 8 7 5 3" xfId="22492"/>
    <cellStyle name="SAPBEXHLevel2X 3 8 7 5 3 2" xfId="48906"/>
    <cellStyle name="SAPBEXHLevel2X 3 8 7 5 4" xfId="33571"/>
    <cellStyle name="SAPBEXHLevel2X 3 8 7 6" xfId="7425"/>
    <cellStyle name="SAPBEXHLevel2X 3 8 7 6 2" xfId="18092"/>
    <cellStyle name="SAPBEXHLevel2X 3 8 7 6 2 2" xfId="44508"/>
    <cellStyle name="SAPBEXHLevel2X 3 8 7 6 3" xfId="21935"/>
    <cellStyle name="SAPBEXHLevel2X 3 8 7 6 3 2" xfId="48349"/>
    <cellStyle name="SAPBEXHLevel2X 3 8 7 6 4" xfId="34095"/>
    <cellStyle name="SAPBEXHLevel2X 3 8 7 7" xfId="8048"/>
    <cellStyle name="SAPBEXHLevel2X 3 8 7 7 2" xfId="18715"/>
    <cellStyle name="SAPBEXHLevel2X 3 8 7 7 2 2" xfId="45129"/>
    <cellStyle name="SAPBEXHLevel2X 3 8 7 7 3" xfId="14785"/>
    <cellStyle name="SAPBEXHLevel2X 3 8 7 7 3 2" xfId="41205"/>
    <cellStyle name="SAPBEXHLevel2X 3 8 7 7 4" xfId="34652"/>
    <cellStyle name="SAPBEXHLevel2X 3 8 7 8" xfId="13311"/>
    <cellStyle name="SAPBEXHLevel2X 3 8 7 8 2" xfId="39731"/>
    <cellStyle name="SAPBEXHLevel2X 3 8 7 9" xfId="11216"/>
    <cellStyle name="SAPBEXHLevel2X 3 8 7 9 2" xfId="37637"/>
    <cellStyle name="SAPBEXHLevel2X 3 8 8" xfId="3267"/>
    <cellStyle name="SAPBEXHLevel2X 3 8 8 2" xfId="14057"/>
    <cellStyle name="SAPBEXHLevel2X 3 8 8 2 2" xfId="40477"/>
    <cellStyle name="SAPBEXHLevel2X 3 8 8 3" xfId="24973"/>
    <cellStyle name="SAPBEXHLevel2X 3 8 8 3 2" xfId="51387"/>
    <cellStyle name="SAPBEXHLevel2X 3 8 8 4" xfId="29937"/>
    <cellStyle name="SAPBEXHLevel2X 3 8 9" xfId="4494"/>
    <cellStyle name="SAPBEXHLevel2X 3 8 9 2" xfId="15272"/>
    <cellStyle name="SAPBEXHLevel2X 3 8 9 2 2" xfId="41692"/>
    <cellStyle name="SAPBEXHLevel2X 3 8 9 3" xfId="23287"/>
    <cellStyle name="SAPBEXHLevel2X 3 8 9 3 2" xfId="49701"/>
    <cellStyle name="SAPBEXHLevel2X 3 8 9 4" xfId="31164"/>
    <cellStyle name="SAPBEXHLevel2X 3 9" xfId="1551"/>
    <cellStyle name="SAPBEXHLevel2X 3 9 10" xfId="8443"/>
    <cellStyle name="SAPBEXHLevel2X 3 9 10 2" xfId="19103"/>
    <cellStyle name="SAPBEXHLevel2X 3 9 10 2 2" xfId="45517"/>
    <cellStyle name="SAPBEXHLevel2X 3 9 10 3" xfId="12188"/>
    <cellStyle name="SAPBEXHLevel2X 3 9 10 3 2" xfId="38609"/>
    <cellStyle name="SAPBEXHLevel2X 3 9 10 4" xfId="34939"/>
    <cellStyle name="SAPBEXHLevel2X 3 9 11" xfId="11992"/>
    <cellStyle name="SAPBEXHLevel2X 3 9 11 2" xfId="38413"/>
    <cellStyle name="SAPBEXHLevel2X 3 9 12" xfId="22565"/>
    <cellStyle name="SAPBEXHLevel2X 3 9 12 2" xfId="48979"/>
    <cellStyle name="SAPBEXHLevel2X 3 9 2" xfId="3545"/>
    <cellStyle name="SAPBEXHLevel2X 3 9 2 2" xfId="8979"/>
    <cellStyle name="SAPBEXHLevel2X 3 9 2 2 2" xfId="19639"/>
    <cellStyle name="SAPBEXHLevel2X 3 9 2 2 2 2" xfId="46053"/>
    <cellStyle name="SAPBEXHLevel2X 3 9 2 2 3" xfId="27893"/>
    <cellStyle name="SAPBEXHLevel2X 3 9 2 2 3 2" xfId="54307"/>
    <cellStyle name="SAPBEXHLevel2X 3 9 2 2 4" xfId="35475"/>
    <cellStyle name="SAPBEXHLevel2X 3 9 2 3" xfId="10116"/>
    <cellStyle name="SAPBEXHLevel2X 3 9 2 3 2" xfId="20776"/>
    <cellStyle name="SAPBEXHLevel2X 3 9 2 3 2 2" xfId="47190"/>
    <cellStyle name="SAPBEXHLevel2X 3 9 2 3 3" xfId="25898"/>
    <cellStyle name="SAPBEXHLevel2X 3 9 2 3 3 2" xfId="52312"/>
    <cellStyle name="SAPBEXHLevel2X 3 9 2 3 4" xfId="36612"/>
    <cellStyle name="SAPBEXHLevel2X 3 9 2 4" xfId="8756"/>
    <cellStyle name="SAPBEXHLevel2X 3 9 2 4 2" xfId="19416"/>
    <cellStyle name="SAPBEXHLevel2X 3 9 2 4 2 2" xfId="45830"/>
    <cellStyle name="SAPBEXHLevel2X 3 9 2 4 3" xfId="28034"/>
    <cellStyle name="SAPBEXHLevel2X 3 9 2 4 3 2" xfId="54448"/>
    <cellStyle name="SAPBEXHLevel2X 3 9 2 4 4" xfId="35252"/>
    <cellStyle name="SAPBEXHLevel2X 3 9 2 5" xfId="14330"/>
    <cellStyle name="SAPBEXHLevel2X 3 9 2 5 2" xfId="40750"/>
    <cellStyle name="SAPBEXHLevel2X 3 9 2 6" xfId="25059"/>
    <cellStyle name="SAPBEXHLevel2X 3 9 2 6 2" xfId="51473"/>
    <cellStyle name="SAPBEXHLevel2X 3 9 2 7" xfId="30215"/>
    <cellStyle name="SAPBEXHLevel2X 3 9 3" xfId="2767"/>
    <cellStyle name="SAPBEXHLevel2X 3 9 3 2" xfId="9337"/>
    <cellStyle name="SAPBEXHLevel2X 3 9 3 2 2" xfId="19997"/>
    <cellStyle name="SAPBEXHLevel2X 3 9 3 2 2 2" xfId="46411"/>
    <cellStyle name="SAPBEXHLevel2X 3 9 3 2 3" xfId="11568"/>
    <cellStyle name="SAPBEXHLevel2X 3 9 3 2 3 2" xfId="37989"/>
    <cellStyle name="SAPBEXHLevel2X 3 9 3 2 4" xfId="35833"/>
    <cellStyle name="SAPBEXHLevel2X 3 9 3 3" xfId="13559"/>
    <cellStyle name="SAPBEXHLevel2X 3 9 3 3 2" xfId="39979"/>
    <cellStyle name="SAPBEXHLevel2X 3 9 3 4" xfId="28145"/>
    <cellStyle name="SAPBEXHLevel2X 3 9 3 4 2" xfId="54559"/>
    <cellStyle name="SAPBEXHLevel2X 3 9 3 5" xfId="29437"/>
    <cellStyle name="SAPBEXHLevel2X 3 9 4" xfId="3062"/>
    <cellStyle name="SAPBEXHLevel2X 3 9 4 2" xfId="10245"/>
    <cellStyle name="SAPBEXHLevel2X 3 9 4 2 2" xfId="20905"/>
    <cellStyle name="SAPBEXHLevel2X 3 9 4 2 2 2" xfId="47319"/>
    <cellStyle name="SAPBEXHLevel2X 3 9 4 2 3" xfId="12505"/>
    <cellStyle name="SAPBEXHLevel2X 3 9 4 2 3 2" xfId="38926"/>
    <cellStyle name="SAPBEXHLevel2X 3 9 4 2 4" xfId="36741"/>
    <cellStyle name="SAPBEXHLevel2X 3 9 4 3" xfId="13854"/>
    <cellStyle name="SAPBEXHLevel2X 3 9 4 3 2" xfId="40274"/>
    <cellStyle name="SAPBEXHLevel2X 3 9 4 4" xfId="25390"/>
    <cellStyle name="SAPBEXHLevel2X 3 9 4 4 2" xfId="51804"/>
    <cellStyle name="SAPBEXHLevel2X 3 9 4 5" xfId="29732"/>
    <cellStyle name="SAPBEXHLevel2X 3 9 5" xfId="5264"/>
    <cellStyle name="SAPBEXHLevel2X 3 9 5 2" xfId="16039"/>
    <cellStyle name="SAPBEXHLevel2X 3 9 5 2 2" xfId="42458"/>
    <cellStyle name="SAPBEXHLevel2X 3 9 5 3" xfId="26252"/>
    <cellStyle name="SAPBEXHLevel2X 3 9 5 3 2" xfId="52666"/>
    <cellStyle name="SAPBEXHLevel2X 3 9 5 4" xfId="31934"/>
    <cellStyle name="SAPBEXHLevel2X 3 9 6" xfId="6227"/>
    <cellStyle name="SAPBEXHLevel2X 3 9 6 2" xfId="16968"/>
    <cellStyle name="SAPBEXHLevel2X 3 9 6 2 2" xfId="43386"/>
    <cellStyle name="SAPBEXHLevel2X 3 9 6 3" xfId="24111"/>
    <cellStyle name="SAPBEXHLevel2X 3 9 6 3 2" xfId="50525"/>
    <cellStyle name="SAPBEXHLevel2X 3 9 6 4" xfId="32897"/>
    <cellStyle name="SAPBEXHLevel2X 3 9 7" xfId="6062"/>
    <cellStyle name="SAPBEXHLevel2X 3 9 7 2" xfId="26109"/>
    <cellStyle name="SAPBEXHLevel2X 3 9 7 2 2" xfId="52523"/>
    <cellStyle name="SAPBEXHLevel2X 3 9 7 3" xfId="32732"/>
    <cellStyle name="SAPBEXHLevel2X 3 9 8" xfId="6937"/>
    <cellStyle name="SAPBEXHLevel2X 3 9 8 2" xfId="17642"/>
    <cellStyle name="SAPBEXHLevel2X 3 9 8 2 2" xfId="44059"/>
    <cellStyle name="SAPBEXHLevel2X 3 9 8 3" xfId="11415"/>
    <cellStyle name="SAPBEXHLevel2X 3 9 8 3 2" xfId="37836"/>
    <cellStyle name="SAPBEXHLevel2X 3 9 8 4" xfId="33607"/>
    <cellStyle name="SAPBEXHLevel2X 3 9 9" xfId="6266"/>
    <cellStyle name="SAPBEXHLevel2X 3 9 9 2" xfId="17005"/>
    <cellStyle name="SAPBEXHLevel2X 3 9 9 2 2" xfId="43423"/>
    <cellStyle name="SAPBEXHLevel2X 3 9 9 3" xfId="11333"/>
    <cellStyle name="SAPBEXHLevel2X 3 9 9 3 2" xfId="37754"/>
    <cellStyle name="SAPBEXHLevel2X 3 9 9 4" xfId="32936"/>
    <cellStyle name="SAPBEXHLevel2X 4" xfId="1549"/>
    <cellStyle name="SAPBEXHLevel2X 4 10" xfId="8441"/>
    <cellStyle name="SAPBEXHLevel2X 4 10 2" xfId="19101"/>
    <cellStyle name="SAPBEXHLevel2X 4 10 2 2" xfId="45515"/>
    <cellStyle name="SAPBEXHLevel2X 4 10 3" xfId="12726"/>
    <cellStyle name="SAPBEXHLevel2X 4 10 3 2" xfId="39147"/>
    <cellStyle name="SAPBEXHLevel2X 4 10 4" xfId="34937"/>
    <cellStyle name="SAPBEXHLevel2X 4 11" xfId="11994"/>
    <cellStyle name="SAPBEXHLevel2X 4 11 2" xfId="38415"/>
    <cellStyle name="SAPBEXHLevel2X 4 12" xfId="27467"/>
    <cellStyle name="SAPBEXHLevel2X 4 12 2" xfId="53881"/>
    <cellStyle name="SAPBEXHLevel2X 4 2" xfId="3543"/>
    <cellStyle name="SAPBEXHLevel2X 4 2 2" xfId="8981"/>
    <cellStyle name="SAPBEXHLevel2X 4 2 2 2" xfId="19641"/>
    <cellStyle name="SAPBEXHLevel2X 4 2 2 2 2" xfId="46055"/>
    <cellStyle name="SAPBEXHLevel2X 4 2 2 3" xfId="26798"/>
    <cellStyle name="SAPBEXHLevel2X 4 2 2 3 2" xfId="53212"/>
    <cellStyle name="SAPBEXHLevel2X 4 2 2 4" xfId="35477"/>
    <cellStyle name="SAPBEXHLevel2X 4 2 3" xfId="10084"/>
    <cellStyle name="SAPBEXHLevel2X 4 2 3 2" xfId="20744"/>
    <cellStyle name="SAPBEXHLevel2X 4 2 3 2 2" xfId="47158"/>
    <cellStyle name="SAPBEXHLevel2X 4 2 3 3" xfId="27788"/>
    <cellStyle name="SAPBEXHLevel2X 4 2 3 3 2" xfId="54202"/>
    <cellStyle name="SAPBEXHLevel2X 4 2 3 4" xfId="36580"/>
    <cellStyle name="SAPBEXHLevel2X 4 2 4" xfId="8754"/>
    <cellStyle name="SAPBEXHLevel2X 4 2 4 2" xfId="19414"/>
    <cellStyle name="SAPBEXHLevel2X 4 2 4 2 2" xfId="45828"/>
    <cellStyle name="SAPBEXHLevel2X 4 2 4 3" xfId="24125"/>
    <cellStyle name="SAPBEXHLevel2X 4 2 4 3 2" xfId="50539"/>
    <cellStyle name="SAPBEXHLevel2X 4 2 4 4" xfId="35250"/>
    <cellStyle name="SAPBEXHLevel2X 4 2 5" xfId="14328"/>
    <cellStyle name="SAPBEXHLevel2X 4 2 5 2" xfId="40748"/>
    <cellStyle name="SAPBEXHLevel2X 4 2 6" xfId="25633"/>
    <cellStyle name="SAPBEXHLevel2X 4 2 6 2" xfId="52047"/>
    <cellStyle name="SAPBEXHLevel2X 4 2 7" xfId="30213"/>
    <cellStyle name="SAPBEXHLevel2X 4 3" xfId="4136"/>
    <cellStyle name="SAPBEXHLevel2X 4 3 2" xfId="9339"/>
    <cellStyle name="SAPBEXHLevel2X 4 3 2 2" xfId="19999"/>
    <cellStyle name="SAPBEXHLevel2X 4 3 2 2 2" xfId="46413"/>
    <cellStyle name="SAPBEXHLevel2X 4 3 2 3" xfId="16892"/>
    <cellStyle name="SAPBEXHLevel2X 4 3 2 3 2" xfId="43310"/>
    <cellStyle name="SAPBEXHLevel2X 4 3 2 4" xfId="35835"/>
    <cellStyle name="SAPBEXHLevel2X 4 3 3" xfId="14918"/>
    <cellStyle name="SAPBEXHLevel2X 4 3 3 2" xfId="41338"/>
    <cellStyle name="SAPBEXHLevel2X 4 3 4" xfId="27045"/>
    <cellStyle name="SAPBEXHLevel2X 4 3 4 2" xfId="53459"/>
    <cellStyle name="SAPBEXHLevel2X 4 3 5" xfId="30806"/>
    <cellStyle name="SAPBEXHLevel2X 4 4" xfId="4692"/>
    <cellStyle name="SAPBEXHLevel2X 4 4 2" xfId="10301"/>
    <cellStyle name="SAPBEXHLevel2X 4 4 2 2" xfId="20961"/>
    <cellStyle name="SAPBEXHLevel2X 4 4 2 2 2" xfId="47375"/>
    <cellStyle name="SAPBEXHLevel2X 4 4 2 3" xfId="17858"/>
    <cellStyle name="SAPBEXHLevel2X 4 4 2 3 2" xfId="44275"/>
    <cellStyle name="SAPBEXHLevel2X 4 4 2 4" xfId="36797"/>
    <cellStyle name="SAPBEXHLevel2X 4 4 3" xfId="15469"/>
    <cellStyle name="SAPBEXHLevel2X 4 4 3 2" xfId="41889"/>
    <cellStyle name="SAPBEXHLevel2X 4 4 4" xfId="25492"/>
    <cellStyle name="SAPBEXHLevel2X 4 4 4 2" xfId="51906"/>
    <cellStyle name="SAPBEXHLevel2X 4 4 5" xfId="31362"/>
    <cellStyle name="SAPBEXHLevel2X 4 5" xfId="5642"/>
    <cellStyle name="SAPBEXHLevel2X 4 5 2" xfId="16406"/>
    <cellStyle name="SAPBEXHLevel2X 4 5 2 2" xfId="42824"/>
    <cellStyle name="SAPBEXHLevel2X 4 5 3" xfId="27086"/>
    <cellStyle name="SAPBEXHLevel2X 4 5 3 2" xfId="53500"/>
    <cellStyle name="SAPBEXHLevel2X 4 5 4" xfId="32312"/>
    <cellStyle name="SAPBEXHLevel2X 4 6" xfId="5298"/>
    <cellStyle name="SAPBEXHLevel2X 4 6 2" xfId="16072"/>
    <cellStyle name="SAPBEXHLevel2X 4 6 2 2" xfId="42491"/>
    <cellStyle name="SAPBEXHLevel2X 4 6 3" xfId="21970"/>
    <cellStyle name="SAPBEXHLevel2X 4 6 3 2" xfId="48384"/>
    <cellStyle name="SAPBEXHLevel2X 4 6 4" xfId="31968"/>
    <cellStyle name="SAPBEXHLevel2X 4 7" xfId="5563"/>
    <cellStyle name="SAPBEXHLevel2X 4 7 2" xfId="27104"/>
    <cellStyle name="SAPBEXHLevel2X 4 7 2 2" xfId="53518"/>
    <cellStyle name="SAPBEXHLevel2X 4 7 3" xfId="32233"/>
    <cellStyle name="SAPBEXHLevel2X 4 8" xfId="3400"/>
    <cellStyle name="SAPBEXHLevel2X 4 8 2" xfId="14186"/>
    <cellStyle name="SAPBEXHLevel2X 4 8 2 2" xfId="40606"/>
    <cellStyle name="SAPBEXHLevel2X 4 8 3" xfId="26864"/>
    <cellStyle name="SAPBEXHLevel2X 4 8 3 2" xfId="53278"/>
    <cellStyle name="SAPBEXHLevel2X 4 8 4" xfId="30070"/>
    <cellStyle name="SAPBEXHLevel2X 4 9" xfId="7198"/>
    <cellStyle name="SAPBEXHLevel2X 4 9 2" xfId="17865"/>
    <cellStyle name="SAPBEXHLevel2X 4 9 2 2" xfId="44282"/>
    <cellStyle name="SAPBEXHLevel2X 4 9 3" xfId="22827"/>
    <cellStyle name="SAPBEXHLevel2X 4 9 3 2" xfId="49241"/>
    <cellStyle name="SAPBEXHLevel2X 4 9 4" xfId="33868"/>
    <cellStyle name="SAPBEXHLevel2X 5" xfId="1662"/>
    <cellStyle name="SAPBEXHLevel2X 5 10" xfId="8311"/>
    <cellStyle name="SAPBEXHLevel2X 5 10 2" xfId="18971"/>
    <cellStyle name="SAPBEXHLevel2X 5 10 2 2" xfId="45385"/>
    <cellStyle name="SAPBEXHLevel2X 5 10 3" xfId="12175"/>
    <cellStyle name="SAPBEXHLevel2X 5 10 3 2" xfId="38596"/>
    <cellStyle name="SAPBEXHLevel2X 5 10 4" xfId="34807"/>
    <cellStyle name="SAPBEXHLevel2X 5 11" xfId="11904"/>
    <cellStyle name="SAPBEXHLevel2X 5 11 2" xfId="38325"/>
    <cellStyle name="SAPBEXHLevel2X 5 12" xfId="23884"/>
    <cellStyle name="SAPBEXHLevel2X 5 12 2" xfId="50298"/>
    <cellStyle name="SAPBEXHLevel2X 5 2" xfId="3655"/>
    <cellStyle name="SAPBEXHLevel2X 5 2 2" xfId="9111"/>
    <cellStyle name="SAPBEXHLevel2X 5 2 2 2" xfId="19771"/>
    <cellStyle name="SAPBEXHLevel2X 5 2 2 2 2" xfId="46185"/>
    <cellStyle name="SAPBEXHLevel2X 5 2 2 3" xfId="17798"/>
    <cellStyle name="SAPBEXHLevel2X 5 2 2 3 2" xfId="44215"/>
    <cellStyle name="SAPBEXHLevel2X 5 2 2 4" xfId="35607"/>
    <cellStyle name="SAPBEXHLevel2X 5 2 3" xfId="10322"/>
    <cellStyle name="SAPBEXHLevel2X 5 2 3 2" xfId="20982"/>
    <cellStyle name="SAPBEXHLevel2X 5 2 3 2 2" xfId="47396"/>
    <cellStyle name="SAPBEXHLevel2X 5 2 3 3" xfId="12511"/>
    <cellStyle name="SAPBEXHLevel2X 5 2 3 3 2" xfId="38932"/>
    <cellStyle name="SAPBEXHLevel2X 5 2 3 4" xfId="36818"/>
    <cellStyle name="SAPBEXHLevel2X 5 2 4" xfId="8612"/>
    <cellStyle name="SAPBEXHLevel2X 5 2 4 2" xfId="19272"/>
    <cellStyle name="SAPBEXHLevel2X 5 2 4 2 2" xfId="45686"/>
    <cellStyle name="SAPBEXHLevel2X 5 2 4 3" xfId="16371"/>
    <cellStyle name="SAPBEXHLevel2X 5 2 4 3 2" xfId="42790"/>
    <cellStyle name="SAPBEXHLevel2X 5 2 4 4" xfId="35108"/>
    <cellStyle name="SAPBEXHLevel2X 5 2 5" xfId="14440"/>
    <cellStyle name="SAPBEXHLevel2X 5 2 5 2" xfId="40860"/>
    <cellStyle name="SAPBEXHLevel2X 5 2 6" xfId="27973"/>
    <cellStyle name="SAPBEXHLevel2X 5 2 6 2" xfId="54387"/>
    <cellStyle name="SAPBEXHLevel2X 5 2 7" xfId="30325"/>
    <cellStyle name="SAPBEXHLevel2X 5 3" xfId="2678"/>
    <cellStyle name="SAPBEXHLevel2X 5 3 2" xfId="9480"/>
    <cellStyle name="SAPBEXHLevel2X 5 3 2 2" xfId="20140"/>
    <cellStyle name="SAPBEXHLevel2X 5 3 2 2 2" xfId="46554"/>
    <cellStyle name="SAPBEXHLevel2X 5 3 2 3" xfId="26754"/>
    <cellStyle name="SAPBEXHLevel2X 5 3 2 3 2" xfId="53168"/>
    <cellStyle name="SAPBEXHLevel2X 5 3 2 4" xfId="35976"/>
    <cellStyle name="SAPBEXHLevel2X 5 3 3" xfId="13470"/>
    <cellStyle name="SAPBEXHLevel2X 5 3 3 2" xfId="39890"/>
    <cellStyle name="SAPBEXHLevel2X 5 3 4" xfId="26992"/>
    <cellStyle name="SAPBEXHLevel2X 5 3 4 2" xfId="53406"/>
    <cellStyle name="SAPBEXHLevel2X 5 3 5" xfId="29348"/>
    <cellStyle name="SAPBEXHLevel2X 5 4" xfId="3091"/>
    <cellStyle name="SAPBEXHLevel2X 5 4 2" xfId="10007"/>
    <cellStyle name="SAPBEXHLevel2X 5 4 2 2" xfId="20667"/>
    <cellStyle name="SAPBEXHLevel2X 5 4 2 2 2" xfId="47081"/>
    <cellStyle name="SAPBEXHLevel2X 5 4 2 3" xfId="26120"/>
    <cellStyle name="SAPBEXHLevel2X 5 4 2 3 2" xfId="52534"/>
    <cellStyle name="SAPBEXHLevel2X 5 4 2 4" xfId="36503"/>
    <cellStyle name="SAPBEXHLevel2X 5 4 3" xfId="13883"/>
    <cellStyle name="SAPBEXHLevel2X 5 4 3 2" xfId="40303"/>
    <cellStyle name="SAPBEXHLevel2X 5 4 4" xfId="24649"/>
    <cellStyle name="SAPBEXHLevel2X 5 4 4 2" xfId="51063"/>
    <cellStyle name="SAPBEXHLevel2X 5 4 5" xfId="29761"/>
    <cellStyle name="SAPBEXHLevel2X 5 5" xfId="5447"/>
    <cellStyle name="SAPBEXHLevel2X 5 5 2" xfId="16220"/>
    <cellStyle name="SAPBEXHLevel2X 5 5 2 2" xfId="42639"/>
    <cellStyle name="SAPBEXHLevel2X 5 5 3" xfId="26956"/>
    <cellStyle name="SAPBEXHLevel2X 5 5 3 2" xfId="53370"/>
    <cellStyle name="SAPBEXHLevel2X 5 5 4" xfId="32117"/>
    <cellStyle name="SAPBEXHLevel2X 5 6" xfId="5533"/>
    <cellStyle name="SAPBEXHLevel2X 5 6 2" xfId="16304"/>
    <cellStyle name="SAPBEXHLevel2X 5 6 2 2" xfId="42723"/>
    <cellStyle name="SAPBEXHLevel2X 5 6 3" xfId="26405"/>
    <cellStyle name="SAPBEXHLevel2X 5 6 3 2" xfId="52819"/>
    <cellStyle name="SAPBEXHLevel2X 5 6 4" xfId="32203"/>
    <cellStyle name="SAPBEXHLevel2X 5 7" xfId="6145"/>
    <cellStyle name="SAPBEXHLevel2X 5 7 2" xfId="24587"/>
    <cellStyle name="SAPBEXHLevel2X 5 7 2 2" xfId="51001"/>
    <cellStyle name="SAPBEXHLevel2X 5 7 3" xfId="32815"/>
    <cellStyle name="SAPBEXHLevel2X 5 8" xfId="6363"/>
    <cellStyle name="SAPBEXHLevel2X 5 8 2" xfId="17099"/>
    <cellStyle name="SAPBEXHLevel2X 5 8 2 2" xfId="43517"/>
    <cellStyle name="SAPBEXHLevel2X 5 8 3" xfId="23568"/>
    <cellStyle name="SAPBEXHLevel2X 5 8 3 2" xfId="49982"/>
    <cellStyle name="SAPBEXHLevel2X 5 8 4" xfId="33033"/>
    <cellStyle name="SAPBEXHLevel2X 5 9" xfId="4348"/>
    <cellStyle name="SAPBEXHLevel2X 5 9 2" xfId="15126"/>
    <cellStyle name="SAPBEXHLevel2X 5 9 2 2" xfId="41546"/>
    <cellStyle name="SAPBEXHLevel2X 5 9 3" xfId="27048"/>
    <cellStyle name="SAPBEXHLevel2X 5 9 3 2" xfId="53462"/>
    <cellStyle name="SAPBEXHLevel2X 5 9 4" xfId="31018"/>
    <cellStyle name="SAPBEXHLevel2X 6" xfId="1921"/>
    <cellStyle name="SAPBEXHLevel2X 6 10" xfId="8568"/>
    <cellStyle name="SAPBEXHLevel2X 6 10 2" xfId="19228"/>
    <cellStyle name="SAPBEXHLevel2X 6 10 2 2" xfId="45642"/>
    <cellStyle name="SAPBEXHLevel2X 6 10 3" xfId="17721"/>
    <cellStyle name="SAPBEXHLevel2X 6 10 3 2" xfId="44138"/>
    <cellStyle name="SAPBEXHLevel2X 6 10 4" xfId="35064"/>
    <cellStyle name="SAPBEXHLevel2X 6 11" xfId="11659"/>
    <cellStyle name="SAPBEXHLevel2X 6 11 2" xfId="38080"/>
    <cellStyle name="SAPBEXHLevel2X 6 12" xfId="27304"/>
    <cellStyle name="SAPBEXHLevel2X 6 12 2" xfId="53718"/>
    <cellStyle name="SAPBEXHLevel2X 6 2" xfId="3898"/>
    <cellStyle name="SAPBEXHLevel2X 6 2 2" xfId="9168"/>
    <cellStyle name="SAPBEXHLevel2X 6 2 2 2" xfId="19828"/>
    <cellStyle name="SAPBEXHLevel2X 6 2 2 2 2" xfId="46242"/>
    <cellStyle name="SAPBEXHLevel2X 6 2 2 3" xfId="21160"/>
    <cellStyle name="SAPBEXHLevel2X 6 2 2 3 2" xfId="47574"/>
    <cellStyle name="SAPBEXHLevel2X 6 2 2 4" xfId="35664"/>
    <cellStyle name="SAPBEXHLevel2X 6 2 3" xfId="14681"/>
    <cellStyle name="SAPBEXHLevel2X 6 2 3 2" xfId="41101"/>
    <cellStyle name="SAPBEXHLevel2X 6 2 4" xfId="27706"/>
    <cellStyle name="SAPBEXHLevel2X 6 2 4 2" xfId="54120"/>
    <cellStyle name="SAPBEXHLevel2X 6 2 5" xfId="30568"/>
    <cellStyle name="SAPBEXHLevel2X 6 3" xfId="4625"/>
    <cellStyle name="SAPBEXHLevel2X 6 3 2" xfId="10424"/>
    <cellStyle name="SAPBEXHLevel2X 6 3 2 2" xfId="21084"/>
    <cellStyle name="SAPBEXHLevel2X 6 3 2 2 2" xfId="47498"/>
    <cellStyle name="SAPBEXHLevel2X 6 3 2 3" xfId="28348"/>
    <cellStyle name="SAPBEXHLevel2X 6 3 2 3 2" xfId="54762"/>
    <cellStyle name="SAPBEXHLevel2X 6 3 2 4" xfId="36920"/>
    <cellStyle name="SAPBEXHLevel2X 6 3 3" xfId="15403"/>
    <cellStyle name="SAPBEXHLevel2X 6 3 3 2" xfId="41823"/>
    <cellStyle name="SAPBEXHLevel2X 6 3 4" xfId="27449"/>
    <cellStyle name="SAPBEXHLevel2X 6 3 4 2" xfId="53863"/>
    <cellStyle name="SAPBEXHLevel2X 6 3 5" xfId="31295"/>
    <cellStyle name="SAPBEXHLevel2X 6 4" xfId="5203"/>
    <cellStyle name="SAPBEXHLevel2X 6 4 2" xfId="15978"/>
    <cellStyle name="SAPBEXHLevel2X 6 4 2 2" xfId="42397"/>
    <cellStyle name="SAPBEXHLevel2X 6 4 3" xfId="22342"/>
    <cellStyle name="SAPBEXHLevel2X 6 4 3 2" xfId="48756"/>
    <cellStyle name="SAPBEXHLevel2X 6 4 4" xfId="31873"/>
    <cellStyle name="SAPBEXHLevel2X 6 5" xfId="5819"/>
    <cellStyle name="SAPBEXHLevel2X 6 5 2" xfId="16578"/>
    <cellStyle name="SAPBEXHLevel2X 6 5 2 2" xfId="42996"/>
    <cellStyle name="SAPBEXHLevel2X 6 5 3" xfId="11144"/>
    <cellStyle name="SAPBEXHLevel2X 6 5 3 2" xfId="37565"/>
    <cellStyle name="SAPBEXHLevel2X 6 5 4" xfId="32489"/>
    <cellStyle name="SAPBEXHLevel2X 6 6" xfId="6422"/>
    <cellStyle name="SAPBEXHLevel2X 6 6 2" xfId="17158"/>
    <cellStyle name="SAPBEXHLevel2X 6 6 2 2" xfId="43576"/>
    <cellStyle name="SAPBEXHLevel2X 6 6 3" xfId="24890"/>
    <cellStyle name="SAPBEXHLevel2X 6 6 3 2" xfId="51304"/>
    <cellStyle name="SAPBEXHLevel2X 6 6 4" xfId="33092"/>
    <cellStyle name="SAPBEXHLevel2X 6 7" xfId="7037"/>
    <cellStyle name="SAPBEXHLevel2X 6 7 2" xfId="15505"/>
    <cellStyle name="SAPBEXHLevel2X 6 7 2 2" xfId="41925"/>
    <cellStyle name="SAPBEXHLevel2X 6 7 3" xfId="33707"/>
    <cellStyle name="SAPBEXHLevel2X 6 8" xfId="7584"/>
    <cellStyle name="SAPBEXHLevel2X 6 8 2" xfId="18251"/>
    <cellStyle name="SAPBEXHLevel2X 6 8 2 2" xfId="44667"/>
    <cellStyle name="SAPBEXHLevel2X 6 8 3" xfId="22164"/>
    <cellStyle name="SAPBEXHLevel2X 6 8 3 2" xfId="48578"/>
    <cellStyle name="SAPBEXHLevel2X 6 8 4" xfId="34254"/>
    <cellStyle name="SAPBEXHLevel2X 6 9" xfId="7284"/>
    <cellStyle name="SAPBEXHLevel2X 6 9 2" xfId="17951"/>
    <cellStyle name="SAPBEXHLevel2X 6 9 2 2" xfId="44368"/>
    <cellStyle name="SAPBEXHLevel2X 6 9 3" xfId="28100"/>
    <cellStyle name="SAPBEXHLevel2X 6 9 3 2" xfId="54514"/>
    <cellStyle name="SAPBEXHLevel2X 6 9 4" xfId="33954"/>
    <cellStyle name="SAPBEXHLevel2X 7" xfId="2107"/>
    <cellStyle name="SAPBEXHLevel2X 7 10" xfId="8858"/>
    <cellStyle name="SAPBEXHLevel2X 7 10 2" xfId="19518"/>
    <cellStyle name="SAPBEXHLevel2X 7 10 2 2" xfId="45932"/>
    <cellStyle name="SAPBEXHLevel2X 7 10 3" xfId="23717"/>
    <cellStyle name="SAPBEXHLevel2X 7 10 3 2" xfId="50131"/>
    <cellStyle name="SAPBEXHLevel2X 7 10 4" xfId="35354"/>
    <cellStyle name="SAPBEXHLevel2X 7 11" xfId="11493"/>
    <cellStyle name="SAPBEXHLevel2X 7 11 2" xfId="37914"/>
    <cellStyle name="SAPBEXHLevel2X 7 12" xfId="27623"/>
    <cellStyle name="SAPBEXHLevel2X 7 12 2" xfId="54037"/>
    <cellStyle name="SAPBEXHLevel2X 7 2" xfId="4072"/>
    <cellStyle name="SAPBEXHLevel2X 7 2 2" xfId="9840"/>
    <cellStyle name="SAPBEXHLevel2X 7 2 2 2" xfId="20500"/>
    <cellStyle name="SAPBEXHLevel2X 7 2 2 2 2" xfId="46914"/>
    <cellStyle name="SAPBEXHLevel2X 7 2 2 3" xfId="12219"/>
    <cellStyle name="SAPBEXHLevel2X 7 2 2 3 2" xfId="38640"/>
    <cellStyle name="SAPBEXHLevel2X 7 2 2 4" xfId="36336"/>
    <cellStyle name="SAPBEXHLevel2X 7 2 3" xfId="14854"/>
    <cellStyle name="SAPBEXHLevel2X 7 2 3 2" xfId="41274"/>
    <cellStyle name="SAPBEXHLevel2X 7 2 4" xfId="23856"/>
    <cellStyle name="SAPBEXHLevel2X 7 2 4 2" xfId="50270"/>
    <cellStyle name="SAPBEXHLevel2X 7 2 5" xfId="30742"/>
    <cellStyle name="SAPBEXHLevel2X 7 3" xfId="4800"/>
    <cellStyle name="SAPBEXHLevel2X 7 3 2" xfId="10125"/>
    <cellStyle name="SAPBEXHLevel2X 7 3 2 2" xfId="20785"/>
    <cellStyle name="SAPBEXHLevel2X 7 3 2 2 2" xfId="47199"/>
    <cellStyle name="SAPBEXHLevel2X 7 3 2 3" xfId="12233"/>
    <cellStyle name="SAPBEXHLevel2X 7 3 2 3 2" xfId="38654"/>
    <cellStyle name="SAPBEXHLevel2X 7 3 2 4" xfId="36621"/>
    <cellStyle name="SAPBEXHLevel2X 7 3 3" xfId="15577"/>
    <cellStyle name="SAPBEXHLevel2X 7 3 3 2" xfId="41997"/>
    <cellStyle name="SAPBEXHLevel2X 7 3 4" xfId="26885"/>
    <cellStyle name="SAPBEXHLevel2X 7 3 4 2" xfId="53299"/>
    <cellStyle name="SAPBEXHLevel2X 7 3 5" xfId="31470"/>
    <cellStyle name="SAPBEXHLevel2X 7 4" xfId="5380"/>
    <cellStyle name="SAPBEXHLevel2X 7 4 2" xfId="16153"/>
    <cellStyle name="SAPBEXHLevel2X 7 4 2 2" xfId="42572"/>
    <cellStyle name="SAPBEXHLevel2X 7 4 3" xfId="27956"/>
    <cellStyle name="SAPBEXHLevel2X 7 4 3 2" xfId="54370"/>
    <cellStyle name="SAPBEXHLevel2X 7 4 4" xfId="32050"/>
    <cellStyle name="SAPBEXHLevel2X 7 5" xfId="5987"/>
    <cellStyle name="SAPBEXHLevel2X 7 5 2" xfId="16739"/>
    <cellStyle name="SAPBEXHLevel2X 7 5 2 2" xfId="43157"/>
    <cellStyle name="SAPBEXHLevel2X 7 5 3" xfId="23949"/>
    <cellStyle name="SAPBEXHLevel2X 7 5 3 2" xfId="50363"/>
    <cellStyle name="SAPBEXHLevel2X 7 5 4" xfId="32657"/>
    <cellStyle name="SAPBEXHLevel2X 7 6" xfId="6587"/>
    <cellStyle name="SAPBEXHLevel2X 7 6 2" xfId="17312"/>
    <cellStyle name="SAPBEXHLevel2X 7 6 2 2" xfId="43730"/>
    <cellStyle name="SAPBEXHLevel2X 7 6 3" xfId="22405"/>
    <cellStyle name="SAPBEXHLevel2X 7 6 3 2" xfId="48819"/>
    <cellStyle name="SAPBEXHLevel2X 7 6 4" xfId="33257"/>
    <cellStyle name="SAPBEXHLevel2X 7 7" xfId="7159"/>
    <cellStyle name="SAPBEXHLevel2X 7 7 2" xfId="22126"/>
    <cellStyle name="SAPBEXHLevel2X 7 7 2 2" xfId="48540"/>
    <cellStyle name="SAPBEXHLevel2X 7 7 3" xfId="33829"/>
    <cellStyle name="SAPBEXHLevel2X 7 8" xfId="7718"/>
    <cellStyle name="SAPBEXHLevel2X 7 8 2" xfId="18385"/>
    <cellStyle name="SAPBEXHLevel2X 7 8 2 2" xfId="44801"/>
    <cellStyle name="SAPBEXHLevel2X 7 8 3" xfId="24601"/>
    <cellStyle name="SAPBEXHLevel2X 7 8 3 2" xfId="51015"/>
    <cellStyle name="SAPBEXHLevel2X 7 8 4" xfId="34388"/>
    <cellStyle name="SAPBEXHLevel2X 7 9" xfId="7870"/>
    <cellStyle name="SAPBEXHLevel2X 7 9 2" xfId="18537"/>
    <cellStyle name="SAPBEXHLevel2X 7 9 2 2" xfId="44952"/>
    <cellStyle name="SAPBEXHLevel2X 7 9 3" xfId="21913"/>
    <cellStyle name="SAPBEXHLevel2X 7 9 3 2" xfId="48327"/>
    <cellStyle name="SAPBEXHLevel2X 7 9 4" xfId="34540"/>
    <cellStyle name="SAPBEXHLevel2X 8" xfId="1847"/>
    <cellStyle name="SAPBEXHLevel2X 8 10" xfId="9542"/>
    <cellStyle name="SAPBEXHLevel2X 8 10 2" xfId="20202"/>
    <cellStyle name="SAPBEXHLevel2X 8 10 2 2" xfId="46616"/>
    <cellStyle name="SAPBEXHLevel2X 8 10 3" xfId="26746"/>
    <cellStyle name="SAPBEXHLevel2X 8 10 3 2" xfId="53160"/>
    <cellStyle name="SAPBEXHLevel2X 8 10 4" xfId="36038"/>
    <cellStyle name="SAPBEXHLevel2X 8 11" xfId="11733"/>
    <cellStyle name="SAPBEXHLevel2X 8 11 2" xfId="38154"/>
    <cellStyle name="SAPBEXHLevel2X 8 12" xfId="22797"/>
    <cellStyle name="SAPBEXHLevel2X 8 12 2" xfId="49211"/>
    <cellStyle name="SAPBEXHLevel2X 8 2" xfId="3824"/>
    <cellStyle name="SAPBEXHLevel2X 8 2 2" xfId="10680"/>
    <cellStyle name="SAPBEXHLevel2X 8 2 2 2" xfId="21325"/>
    <cellStyle name="SAPBEXHLevel2X 8 2 2 2 2" xfId="47739"/>
    <cellStyle name="SAPBEXHLevel2X 8 2 2 3" xfId="28423"/>
    <cellStyle name="SAPBEXHLevel2X 8 2 2 3 2" xfId="54837"/>
    <cellStyle name="SAPBEXHLevel2X 8 2 2 4" xfId="37104"/>
    <cellStyle name="SAPBEXHLevel2X 8 2 3" xfId="14607"/>
    <cellStyle name="SAPBEXHLevel2X 8 2 3 2" xfId="41027"/>
    <cellStyle name="SAPBEXHLevel2X 8 2 4" xfId="26172"/>
    <cellStyle name="SAPBEXHLevel2X 8 2 4 2" xfId="52586"/>
    <cellStyle name="SAPBEXHLevel2X 8 2 5" xfId="30494"/>
    <cellStyle name="SAPBEXHLevel2X 8 3" xfId="4551"/>
    <cellStyle name="SAPBEXHLevel2X 8 3 2" xfId="15329"/>
    <cellStyle name="SAPBEXHLevel2X 8 3 2 2" xfId="41749"/>
    <cellStyle name="SAPBEXHLevel2X 8 3 3" xfId="25693"/>
    <cellStyle name="SAPBEXHLevel2X 8 3 3 2" xfId="52107"/>
    <cellStyle name="SAPBEXHLevel2X 8 3 4" xfId="31221"/>
    <cellStyle name="SAPBEXHLevel2X 8 4" xfId="3197"/>
    <cellStyle name="SAPBEXHLevel2X 8 4 2" xfId="13987"/>
    <cellStyle name="SAPBEXHLevel2X 8 4 2 2" xfId="40407"/>
    <cellStyle name="SAPBEXHLevel2X 8 4 3" xfId="24033"/>
    <cellStyle name="SAPBEXHLevel2X 8 4 3 2" xfId="50447"/>
    <cellStyle name="SAPBEXHLevel2X 8 4 4" xfId="29867"/>
    <cellStyle name="SAPBEXHLevel2X 8 5" xfId="5432"/>
    <cellStyle name="SAPBEXHLevel2X 8 5 2" xfId="16205"/>
    <cellStyle name="SAPBEXHLevel2X 8 5 2 2" xfId="42624"/>
    <cellStyle name="SAPBEXHLevel2X 8 5 3" xfId="23275"/>
    <cellStyle name="SAPBEXHLevel2X 8 5 3 2" xfId="49689"/>
    <cellStyle name="SAPBEXHLevel2X 8 5 4" xfId="32102"/>
    <cellStyle name="SAPBEXHLevel2X 8 6" xfId="6031"/>
    <cellStyle name="SAPBEXHLevel2X 8 6 2" xfId="16782"/>
    <cellStyle name="SAPBEXHLevel2X 8 6 2 2" xfId="43200"/>
    <cellStyle name="SAPBEXHLevel2X 8 6 3" xfId="24163"/>
    <cellStyle name="SAPBEXHLevel2X 8 6 3 2" xfId="50577"/>
    <cellStyle name="SAPBEXHLevel2X 8 6 4" xfId="32701"/>
    <cellStyle name="SAPBEXHLevel2X 8 7" xfId="6963"/>
    <cellStyle name="SAPBEXHLevel2X 8 7 2" xfId="22942"/>
    <cellStyle name="SAPBEXHLevel2X 8 7 2 2" xfId="49356"/>
    <cellStyle name="SAPBEXHLevel2X 8 7 3" xfId="33633"/>
    <cellStyle name="SAPBEXHLevel2X 8 8" xfId="7510"/>
    <cellStyle name="SAPBEXHLevel2X 8 8 2" xfId="18177"/>
    <cellStyle name="SAPBEXHLevel2X 8 8 2 2" xfId="44593"/>
    <cellStyle name="SAPBEXHLevel2X 8 8 3" xfId="23235"/>
    <cellStyle name="SAPBEXHLevel2X 8 8 3 2" xfId="49649"/>
    <cellStyle name="SAPBEXHLevel2X 8 8 4" xfId="34180"/>
    <cellStyle name="SAPBEXHLevel2X 8 9" xfId="7761"/>
    <cellStyle name="SAPBEXHLevel2X 8 9 2" xfId="18428"/>
    <cellStyle name="SAPBEXHLevel2X 8 9 2 2" xfId="44844"/>
    <cellStyle name="SAPBEXHLevel2X 8 9 3" xfId="25347"/>
    <cellStyle name="SAPBEXHLevel2X 8 9 3 2" xfId="51761"/>
    <cellStyle name="SAPBEXHLevel2X 8 9 4" xfId="34431"/>
    <cellStyle name="SAPBEXHLevel2X 9" xfId="2380"/>
    <cellStyle name="SAPBEXHLevel2X 9 10" xfId="11280"/>
    <cellStyle name="SAPBEXHLevel2X 9 10 2" xfId="37701"/>
    <cellStyle name="SAPBEXHLevel2X 9 11" xfId="25128"/>
    <cellStyle name="SAPBEXHLevel2X 9 11 2" xfId="51542"/>
    <cellStyle name="SAPBEXHLevel2X 9 2" xfId="4287"/>
    <cellStyle name="SAPBEXHLevel2X 9 2 2" xfId="15066"/>
    <cellStyle name="SAPBEXHLevel2X 9 2 2 2" xfId="41486"/>
    <cellStyle name="SAPBEXHLevel2X 9 2 3" xfId="26500"/>
    <cellStyle name="SAPBEXHLevel2X 9 2 3 2" xfId="52914"/>
    <cellStyle name="SAPBEXHLevel2X 9 2 4" xfId="30957"/>
    <cellStyle name="SAPBEXHLevel2X 9 3" xfId="5014"/>
    <cellStyle name="SAPBEXHLevel2X 9 3 2" xfId="15791"/>
    <cellStyle name="SAPBEXHLevel2X 9 3 2 2" xfId="42210"/>
    <cellStyle name="SAPBEXHLevel2X 9 3 3" xfId="27274"/>
    <cellStyle name="SAPBEXHLevel2X 9 3 3 2" xfId="53688"/>
    <cellStyle name="SAPBEXHLevel2X 9 3 4" xfId="31684"/>
    <cellStyle name="SAPBEXHLevel2X 9 4" xfId="6203"/>
    <cellStyle name="SAPBEXHLevel2X 9 4 2" xfId="16944"/>
    <cellStyle name="SAPBEXHLevel2X 9 4 2 2" xfId="43362"/>
    <cellStyle name="SAPBEXHLevel2X 9 4 3" xfId="23577"/>
    <cellStyle name="SAPBEXHLevel2X 9 4 3 2" xfId="49991"/>
    <cellStyle name="SAPBEXHLevel2X 9 4 4" xfId="32873"/>
    <cellStyle name="SAPBEXHLevel2X 9 5" xfId="6789"/>
    <cellStyle name="SAPBEXHLevel2X 9 5 2" xfId="17501"/>
    <cellStyle name="SAPBEXHLevel2X 9 5 2 2" xfId="43918"/>
    <cellStyle name="SAPBEXHLevel2X 9 5 3" xfId="22394"/>
    <cellStyle name="SAPBEXHLevel2X 9 5 3 2" xfId="48808"/>
    <cellStyle name="SAPBEXHLevel2X 9 5 4" xfId="33459"/>
    <cellStyle name="SAPBEXHLevel2X 9 6" xfId="7345"/>
    <cellStyle name="SAPBEXHLevel2X 9 6 2" xfId="18012"/>
    <cellStyle name="SAPBEXHLevel2X 9 6 2 2" xfId="44428"/>
    <cellStyle name="SAPBEXHLevel2X 9 6 3" xfId="11138"/>
    <cellStyle name="SAPBEXHLevel2X 9 6 3 2" xfId="37559"/>
    <cellStyle name="SAPBEXHLevel2X 9 6 4" xfId="34015"/>
    <cellStyle name="SAPBEXHLevel2X 9 7" xfId="7989"/>
    <cellStyle name="SAPBEXHLevel2X 9 7 2" xfId="18656"/>
    <cellStyle name="SAPBEXHLevel2X 9 7 2 2" xfId="45070"/>
    <cellStyle name="SAPBEXHLevel2X 9 7 3" xfId="12435"/>
    <cellStyle name="SAPBEXHLevel2X 9 7 3 2" xfId="38856"/>
    <cellStyle name="SAPBEXHLevel2X 9 7 4" xfId="34595"/>
    <cellStyle name="SAPBEXHLevel2X 9 8" xfId="9632"/>
    <cellStyle name="SAPBEXHLevel2X 9 8 2" xfId="20292"/>
    <cellStyle name="SAPBEXHLevel2X 9 8 2 2" xfId="46706"/>
    <cellStyle name="SAPBEXHLevel2X 9 8 3" xfId="11265"/>
    <cellStyle name="SAPBEXHLevel2X 9 8 3 2" xfId="37686"/>
    <cellStyle name="SAPBEXHLevel2X 9 8 4" xfId="36128"/>
    <cellStyle name="SAPBEXHLevel2X 9 9" xfId="13177"/>
    <cellStyle name="SAPBEXHLevel2X 9 9 2" xfId="39597"/>
    <cellStyle name="SAPBEXHLevel2X_0910 GSO Capex RRP - Final (Detail) v2 220710" xfId="1247"/>
    <cellStyle name="SAPBEXHLevel3" xfId="1248"/>
    <cellStyle name="SAPBEXHLevel3 10" xfId="4713"/>
    <cellStyle name="SAPBEXHLevel3 10 2" xfId="9752"/>
    <cellStyle name="SAPBEXHLevel3 10 2 2" xfId="20412"/>
    <cellStyle name="SAPBEXHLevel3 10 2 2 2" xfId="46826"/>
    <cellStyle name="SAPBEXHLevel3 10 2 3" xfId="11847"/>
    <cellStyle name="SAPBEXHLevel3 10 2 3 2" xfId="38268"/>
    <cellStyle name="SAPBEXHLevel3 10 2 4" xfId="36248"/>
    <cellStyle name="SAPBEXHLevel3 10 3" xfId="15490"/>
    <cellStyle name="SAPBEXHLevel3 10 3 2" xfId="41910"/>
    <cellStyle name="SAPBEXHLevel3 10 4" xfId="22529"/>
    <cellStyle name="SAPBEXHLevel3 10 4 2" xfId="48943"/>
    <cellStyle name="SAPBEXHLevel3 10 5" xfId="31383"/>
    <cellStyle name="SAPBEXHLevel3 11" xfId="5603"/>
    <cellStyle name="SAPBEXHLevel3 11 2" xfId="24155"/>
    <cellStyle name="SAPBEXHLevel3 11 2 2" xfId="50569"/>
    <cellStyle name="SAPBEXHLevel3 11 3" xfId="32273"/>
    <cellStyle name="SAPBEXHLevel3 12" xfId="3025"/>
    <cellStyle name="SAPBEXHLevel3 12 2" xfId="13817"/>
    <cellStyle name="SAPBEXHLevel3 12 2 2" xfId="40237"/>
    <cellStyle name="SAPBEXHLevel3 12 3" xfId="23310"/>
    <cellStyle name="SAPBEXHLevel3 12 3 2" xfId="49724"/>
    <cellStyle name="SAPBEXHLevel3 12 4" xfId="29695"/>
    <cellStyle name="SAPBEXHLevel3 13" xfId="8269"/>
    <cellStyle name="SAPBEXHLevel3 13 2" xfId="18930"/>
    <cellStyle name="SAPBEXHLevel3 13 2 2" xfId="45344"/>
    <cellStyle name="SAPBEXHLevel3 13 3" xfId="17800"/>
    <cellStyle name="SAPBEXHLevel3 13 3 2" xfId="44217"/>
    <cellStyle name="SAPBEXHLevel3 13 4" xfId="34782"/>
    <cellStyle name="SAPBEXHLevel3 14" xfId="13087"/>
    <cellStyle name="SAPBEXHLevel3 14 2" xfId="39508"/>
    <cellStyle name="SAPBEXHLevel3 15" xfId="22795"/>
    <cellStyle name="SAPBEXHLevel3 15 2" xfId="49209"/>
    <cellStyle name="SAPBEXHLevel3 2" xfId="1249"/>
    <cellStyle name="SAPBEXHLevel3 2 10" xfId="5181"/>
    <cellStyle name="SAPBEXHLevel3 2 10 2" xfId="15957"/>
    <cellStyle name="SAPBEXHLevel3 2 10 2 2" xfId="42376"/>
    <cellStyle name="SAPBEXHLevel3 2 10 3" xfId="27183"/>
    <cellStyle name="SAPBEXHLevel3 2 10 3 2" xfId="53597"/>
    <cellStyle name="SAPBEXHLevel3 2 10 4" xfId="31851"/>
    <cellStyle name="SAPBEXHLevel3 2 11" xfId="6514"/>
    <cellStyle name="SAPBEXHLevel3 2 11 2" xfId="22411"/>
    <cellStyle name="SAPBEXHLevel3 2 11 2 2" xfId="48825"/>
    <cellStyle name="SAPBEXHLevel3 2 11 3" xfId="33184"/>
    <cellStyle name="SAPBEXHLevel3 2 12" xfId="12119"/>
    <cellStyle name="SAPBEXHLevel3 2 12 2" xfId="38540"/>
    <cellStyle name="SAPBEXHLevel3 2 13" xfId="24444"/>
    <cellStyle name="SAPBEXHLevel3 2 13 2" xfId="50858"/>
    <cellStyle name="SAPBEXHLevel3 2 2" xfId="1560"/>
    <cellStyle name="SAPBEXHLevel3 2 2 10" xfId="8452"/>
    <cellStyle name="SAPBEXHLevel3 2 2 10 2" xfId="19112"/>
    <cellStyle name="SAPBEXHLevel3 2 2 10 2 2" xfId="45526"/>
    <cellStyle name="SAPBEXHLevel3 2 2 10 3" xfId="17814"/>
    <cellStyle name="SAPBEXHLevel3 2 2 10 3 2" xfId="44231"/>
    <cellStyle name="SAPBEXHLevel3 2 2 10 4" xfId="34948"/>
    <cellStyle name="SAPBEXHLevel3 2 2 11" xfId="11985"/>
    <cellStyle name="SAPBEXHLevel3 2 2 11 2" xfId="38406"/>
    <cellStyle name="SAPBEXHLevel3 2 2 12" xfId="26846"/>
    <cellStyle name="SAPBEXHLevel3 2 2 12 2" xfId="53260"/>
    <cellStyle name="SAPBEXHLevel3 2 2 2" xfId="3554"/>
    <cellStyle name="SAPBEXHLevel3 2 2 2 2" xfId="8970"/>
    <cellStyle name="SAPBEXHLevel3 2 2 2 2 2" xfId="19630"/>
    <cellStyle name="SAPBEXHLevel3 2 2 2 2 2 2" xfId="46044"/>
    <cellStyle name="SAPBEXHLevel3 2 2 2 2 3" xfId="27894"/>
    <cellStyle name="SAPBEXHLevel3 2 2 2 2 3 2" xfId="54308"/>
    <cellStyle name="SAPBEXHLevel3 2 2 2 2 4" xfId="35466"/>
    <cellStyle name="SAPBEXHLevel3 2 2 2 3" xfId="10203"/>
    <cellStyle name="SAPBEXHLevel3 2 2 2 3 2" xfId="20863"/>
    <cellStyle name="SAPBEXHLevel3 2 2 2 3 2 2" xfId="47277"/>
    <cellStyle name="SAPBEXHLevel3 2 2 2 3 3" xfId="12591"/>
    <cellStyle name="SAPBEXHLevel3 2 2 2 3 3 2" xfId="39012"/>
    <cellStyle name="SAPBEXHLevel3 2 2 2 3 4" xfId="36699"/>
    <cellStyle name="SAPBEXHLevel3 2 2 2 4" xfId="8765"/>
    <cellStyle name="SAPBEXHLevel3 2 2 2 4 2" xfId="19425"/>
    <cellStyle name="SAPBEXHLevel3 2 2 2 4 2 2" xfId="45839"/>
    <cellStyle name="SAPBEXHLevel3 2 2 2 4 3" xfId="24793"/>
    <cellStyle name="SAPBEXHLevel3 2 2 2 4 3 2" xfId="51207"/>
    <cellStyle name="SAPBEXHLevel3 2 2 2 4 4" xfId="35261"/>
    <cellStyle name="SAPBEXHLevel3 2 2 2 5" xfId="14339"/>
    <cellStyle name="SAPBEXHLevel3 2 2 2 5 2" xfId="40759"/>
    <cellStyle name="SAPBEXHLevel3 2 2 2 6" xfId="25604"/>
    <cellStyle name="SAPBEXHLevel3 2 2 2 6 2" xfId="52018"/>
    <cellStyle name="SAPBEXHLevel3 2 2 2 7" xfId="30224"/>
    <cellStyle name="SAPBEXHLevel3 2 2 3" xfId="2761"/>
    <cellStyle name="SAPBEXHLevel3 2 2 3 2" xfId="9328"/>
    <cellStyle name="SAPBEXHLevel3 2 2 3 2 2" xfId="19988"/>
    <cellStyle name="SAPBEXHLevel3 2 2 3 2 2 2" xfId="46402"/>
    <cellStyle name="SAPBEXHLevel3 2 2 3 2 3" xfId="26761"/>
    <cellStyle name="SAPBEXHLevel3 2 2 3 2 3 2" xfId="53175"/>
    <cellStyle name="SAPBEXHLevel3 2 2 3 2 4" xfId="35824"/>
    <cellStyle name="SAPBEXHLevel3 2 2 3 3" xfId="13553"/>
    <cellStyle name="SAPBEXHLevel3 2 2 3 3 2" xfId="39973"/>
    <cellStyle name="SAPBEXHLevel3 2 2 3 4" xfId="27029"/>
    <cellStyle name="SAPBEXHLevel3 2 2 3 4 2" xfId="53443"/>
    <cellStyle name="SAPBEXHLevel3 2 2 3 5" xfId="29431"/>
    <cellStyle name="SAPBEXHLevel3 2 2 4" xfId="2835"/>
    <cellStyle name="SAPBEXHLevel3 2 2 4 2" xfId="10435"/>
    <cellStyle name="SAPBEXHLevel3 2 2 4 2 2" xfId="21095"/>
    <cellStyle name="SAPBEXHLevel3 2 2 4 2 2 2" xfId="47509"/>
    <cellStyle name="SAPBEXHLevel3 2 2 4 2 3" xfId="28359"/>
    <cellStyle name="SAPBEXHLevel3 2 2 4 2 3 2" xfId="54773"/>
    <cellStyle name="SAPBEXHLevel3 2 2 4 2 4" xfId="36931"/>
    <cellStyle name="SAPBEXHLevel3 2 2 4 3" xfId="13627"/>
    <cellStyle name="SAPBEXHLevel3 2 2 4 3 2" xfId="40047"/>
    <cellStyle name="SAPBEXHLevel3 2 2 4 4" xfId="25849"/>
    <cellStyle name="SAPBEXHLevel3 2 2 4 4 2" xfId="52263"/>
    <cellStyle name="SAPBEXHLevel3 2 2 4 5" xfId="29505"/>
    <cellStyle name="SAPBEXHLevel3 2 2 5" xfId="3121"/>
    <cellStyle name="SAPBEXHLevel3 2 2 5 2" xfId="13912"/>
    <cellStyle name="SAPBEXHLevel3 2 2 5 2 2" xfId="40332"/>
    <cellStyle name="SAPBEXHLevel3 2 2 5 3" xfId="22913"/>
    <cellStyle name="SAPBEXHLevel3 2 2 5 3 2" xfId="49327"/>
    <cellStyle name="SAPBEXHLevel3 2 2 5 4" xfId="29791"/>
    <cellStyle name="SAPBEXHLevel3 2 2 6" xfId="2974"/>
    <cellStyle name="SAPBEXHLevel3 2 2 6 2" xfId="13766"/>
    <cellStyle name="SAPBEXHLevel3 2 2 6 2 2" xfId="40186"/>
    <cellStyle name="SAPBEXHLevel3 2 2 6 3" xfId="26184"/>
    <cellStyle name="SAPBEXHLevel3 2 2 6 3 2" xfId="52598"/>
    <cellStyle name="SAPBEXHLevel3 2 2 6 4" xfId="29644"/>
    <cellStyle name="SAPBEXHLevel3 2 2 7" xfId="5898"/>
    <cellStyle name="SAPBEXHLevel3 2 2 7 2" xfId="21795"/>
    <cellStyle name="SAPBEXHLevel3 2 2 7 2 2" xfId="48209"/>
    <cellStyle name="SAPBEXHLevel3 2 2 7 3" xfId="32568"/>
    <cellStyle name="SAPBEXHLevel3 2 2 8" xfId="5680"/>
    <cellStyle name="SAPBEXHLevel3 2 2 8 2" xfId="16444"/>
    <cellStyle name="SAPBEXHLevel3 2 2 8 2 2" xfId="42862"/>
    <cellStyle name="SAPBEXHLevel3 2 2 8 3" xfId="24786"/>
    <cellStyle name="SAPBEXHLevel3 2 2 8 3 2" xfId="51200"/>
    <cellStyle name="SAPBEXHLevel3 2 2 8 4" xfId="32350"/>
    <cellStyle name="SAPBEXHLevel3 2 2 9" xfId="7795"/>
    <cellStyle name="SAPBEXHLevel3 2 2 9 2" xfId="18462"/>
    <cellStyle name="SAPBEXHLevel3 2 2 9 2 2" xfId="44877"/>
    <cellStyle name="SAPBEXHLevel3 2 2 9 3" xfId="24596"/>
    <cellStyle name="SAPBEXHLevel3 2 2 9 3 2" xfId="51010"/>
    <cellStyle name="SAPBEXHLevel3 2 2 9 4" xfId="34465"/>
    <cellStyle name="SAPBEXHLevel3 2 3" xfId="1673"/>
    <cellStyle name="SAPBEXHLevel3 2 3 10" xfId="8474"/>
    <cellStyle name="SAPBEXHLevel3 2 3 10 2" xfId="19134"/>
    <cellStyle name="SAPBEXHLevel3 2 3 10 2 2" xfId="45548"/>
    <cellStyle name="SAPBEXHLevel3 2 3 10 3" xfId="16879"/>
    <cellStyle name="SAPBEXHLevel3 2 3 10 3 2" xfId="43297"/>
    <cellStyle name="SAPBEXHLevel3 2 3 10 4" xfId="34970"/>
    <cellStyle name="SAPBEXHLevel3 2 3 11" xfId="11894"/>
    <cellStyle name="SAPBEXHLevel3 2 3 11 2" xfId="38315"/>
    <cellStyle name="SAPBEXHLevel3 2 3 12" xfId="23756"/>
    <cellStyle name="SAPBEXHLevel3 2 3 12 2" xfId="50170"/>
    <cellStyle name="SAPBEXHLevel3 2 3 2" xfId="3666"/>
    <cellStyle name="SAPBEXHLevel3 2 3 2 2" xfId="8945"/>
    <cellStyle name="SAPBEXHLevel3 2 3 2 2 2" xfId="19605"/>
    <cellStyle name="SAPBEXHLevel3 2 3 2 2 2 2" xfId="46019"/>
    <cellStyle name="SAPBEXHLevel3 2 3 2 2 3" xfId="11176"/>
    <cellStyle name="SAPBEXHLevel3 2 3 2 2 3 2" xfId="37597"/>
    <cellStyle name="SAPBEXHLevel3 2 3 2 2 4" xfId="35441"/>
    <cellStyle name="SAPBEXHLevel3 2 3 2 3" xfId="9953"/>
    <cellStyle name="SAPBEXHLevel3 2 3 2 3 2" xfId="20613"/>
    <cellStyle name="SAPBEXHLevel3 2 3 2 3 2 2" xfId="47027"/>
    <cellStyle name="SAPBEXHLevel3 2 3 2 3 3" xfId="22110"/>
    <cellStyle name="SAPBEXHLevel3 2 3 2 3 3 2" xfId="48524"/>
    <cellStyle name="SAPBEXHLevel3 2 3 2 3 4" xfId="36449"/>
    <cellStyle name="SAPBEXHLevel3 2 3 2 4" xfId="8790"/>
    <cellStyle name="SAPBEXHLevel3 2 3 2 4 2" xfId="19450"/>
    <cellStyle name="SAPBEXHLevel3 2 3 2 4 2 2" xfId="45864"/>
    <cellStyle name="SAPBEXHLevel3 2 3 2 4 3" xfId="28092"/>
    <cellStyle name="SAPBEXHLevel3 2 3 2 4 3 2" xfId="54506"/>
    <cellStyle name="SAPBEXHLevel3 2 3 2 4 4" xfId="35286"/>
    <cellStyle name="SAPBEXHLevel3 2 3 2 5" xfId="14451"/>
    <cellStyle name="SAPBEXHLevel3 2 3 2 5 2" xfId="40871"/>
    <cellStyle name="SAPBEXHLevel3 2 3 2 6" xfId="26084"/>
    <cellStyle name="SAPBEXHLevel3 2 3 2 6 2" xfId="52498"/>
    <cellStyle name="SAPBEXHLevel3 2 3 2 7" xfId="30336"/>
    <cellStyle name="SAPBEXHLevel3 2 3 3" xfId="2669"/>
    <cellStyle name="SAPBEXHLevel3 2 3 3 2" xfId="9303"/>
    <cellStyle name="SAPBEXHLevel3 2 3 3 2 2" xfId="19963"/>
    <cellStyle name="SAPBEXHLevel3 2 3 3 2 2 2" xfId="46377"/>
    <cellStyle name="SAPBEXHLevel3 2 3 3 2 3" xfId="11564"/>
    <cellStyle name="SAPBEXHLevel3 2 3 3 2 3 2" xfId="37985"/>
    <cellStyle name="SAPBEXHLevel3 2 3 3 2 4" xfId="35799"/>
    <cellStyle name="SAPBEXHLevel3 2 3 3 3" xfId="13461"/>
    <cellStyle name="SAPBEXHLevel3 2 3 3 3 2" xfId="39881"/>
    <cellStyle name="SAPBEXHLevel3 2 3 3 4" xfId="22744"/>
    <cellStyle name="SAPBEXHLevel3 2 3 3 4 2" xfId="49158"/>
    <cellStyle name="SAPBEXHLevel3 2 3 3 5" xfId="29339"/>
    <cellStyle name="SAPBEXHLevel3 2 3 4" xfId="4872"/>
    <cellStyle name="SAPBEXHLevel3 2 3 4 2" xfId="9983"/>
    <cellStyle name="SAPBEXHLevel3 2 3 4 2 2" xfId="20643"/>
    <cellStyle name="SAPBEXHLevel3 2 3 4 2 2 2" xfId="47057"/>
    <cellStyle name="SAPBEXHLevel3 2 3 4 2 3" xfId="26839"/>
    <cellStyle name="SAPBEXHLevel3 2 3 4 2 3 2" xfId="53253"/>
    <cellStyle name="SAPBEXHLevel3 2 3 4 2 4" xfId="36479"/>
    <cellStyle name="SAPBEXHLevel3 2 3 4 3" xfId="15649"/>
    <cellStyle name="SAPBEXHLevel3 2 3 4 3 2" xfId="42069"/>
    <cellStyle name="SAPBEXHLevel3 2 3 4 4" xfId="22310"/>
    <cellStyle name="SAPBEXHLevel3 2 3 4 4 2" xfId="48724"/>
    <cellStyle name="SAPBEXHLevel3 2 3 4 5" xfId="31542"/>
    <cellStyle name="SAPBEXHLevel3 2 3 5" xfId="3690"/>
    <cellStyle name="SAPBEXHLevel3 2 3 5 2" xfId="14475"/>
    <cellStyle name="SAPBEXHLevel3 2 3 5 2 2" xfId="40895"/>
    <cellStyle name="SAPBEXHLevel3 2 3 5 3" xfId="23120"/>
    <cellStyle name="SAPBEXHLevel3 2 3 5 3 2" xfId="49534"/>
    <cellStyle name="SAPBEXHLevel3 2 3 5 4" xfId="30360"/>
    <cellStyle name="SAPBEXHLevel3 2 3 6" xfId="5541"/>
    <cellStyle name="SAPBEXHLevel3 2 3 6 2" xfId="16312"/>
    <cellStyle name="SAPBEXHLevel3 2 3 6 2 2" xfId="42731"/>
    <cellStyle name="SAPBEXHLevel3 2 3 6 3" xfId="23645"/>
    <cellStyle name="SAPBEXHLevel3 2 3 6 3 2" xfId="50059"/>
    <cellStyle name="SAPBEXHLevel3 2 3 6 4" xfId="32211"/>
    <cellStyle name="SAPBEXHLevel3 2 3 7" xfId="6638"/>
    <cellStyle name="SAPBEXHLevel3 2 3 7 2" xfId="22984"/>
    <cellStyle name="SAPBEXHLevel3 2 3 7 2 2" xfId="49398"/>
    <cellStyle name="SAPBEXHLevel3 2 3 7 3" xfId="33308"/>
    <cellStyle name="SAPBEXHLevel3 2 3 8" xfId="6276"/>
    <cellStyle name="SAPBEXHLevel3 2 3 8 2" xfId="17015"/>
    <cellStyle name="SAPBEXHLevel3 2 3 8 2 2" xfId="43433"/>
    <cellStyle name="SAPBEXHLevel3 2 3 8 3" xfId="23680"/>
    <cellStyle name="SAPBEXHLevel3 2 3 8 3 2" xfId="50094"/>
    <cellStyle name="SAPBEXHLevel3 2 3 8 4" xfId="32946"/>
    <cellStyle name="SAPBEXHLevel3 2 3 9" xfId="7637"/>
    <cellStyle name="SAPBEXHLevel3 2 3 9 2" xfId="18304"/>
    <cellStyle name="SAPBEXHLevel3 2 3 9 2 2" xfId="44720"/>
    <cellStyle name="SAPBEXHLevel3 2 3 9 3" xfId="27338"/>
    <cellStyle name="SAPBEXHLevel3 2 3 9 3 2" xfId="53752"/>
    <cellStyle name="SAPBEXHLevel3 2 3 9 4" xfId="34307"/>
    <cellStyle name="SAPBEXHLevel3 2 4" xfId="1932"/>
    <cellStyle name="SAPBEXHLevel3 2 4 10" xfId="8579"/>
    <cellStyle name="SAPBEXHLevel3 2 4 10 2" xfId="19239"/>
    <cellStyle name="SAPBEXHLevel3 2 4 10 2 2" xfId="45653"/>
    <cellStyle name="SAPBEXHLevel3 2 4 10 3" xfId="12790"/>
    <cellStyle name="SAPBEXHLevel3 2 4 10 3 2" xfId="39211"/>
    <cellStyle name="SAPBEXHLevel3 2 4 10 4" xfId="35075"/>
    <cellStyle name="SAPBEXHLevel3 2 4 11" xfId="11648"/>
    <cellStyle name="SAPBEXHLevel3 2 4 11 2" xfId="38069"/>
    <cellStyle name="SAPBEXHLevel3 2 4 12" xfId="26702"/>
    <cellStyle name="SAPBEXHLevel3 2 4 12 2" xfId="53116"/>
    <cellStyle name="SAPBEXHLevel3 2 4 2" xfId="3909"/>
    <cellStyle name="SAPBEXHLevel3 2 4 2 2" xfId="9131"/>
    <cellStyle name="SAPBEXHLevel3 2 4 2 2 2" xfId="19791"/>
    <cellStyle name="SAPBEXHLevel3 2 4 2 2 2 2" xfId="46205"/>
    <cellStyle name="SAPBEXHLevel3 2 4 2 2 3" xfId="28240"/>
    <cellStyle name="SAPBEXHLevel3 2 4 2 2 3 2" xfId="54654"/>
    <cellStyle name="SAPBEXHLevel3 2 4 2 2 4" xfId="35627"/>
    <cellStyle name="SAPBEXHLevel3 2 4 2 3" xfId="14692"/>
    <cellStyle name="SAPBEXHLevel3 2 4 2 3 2" xfId="41112"/>
    <cellStyle name="SAPBEXHLevel3 2 4 2 4" xfId="21873"/>
    <cellStyle name="SAPBEXHLevel3 2 4 2 4 2" xfId="48287"/>
    <cellStyle name="SAPBEXHLevel3 2 4 2 5" xfId="30579"/>
    <cellStyle name="SAPBEXHLevel3 2 4 3" xfId="4636"/>
    <cellStyle name="SAPBEXHLevel3 2 4 3 2" xfId="9750"/>
    <cellStyle name="SAPBEXHLevel3 2 4 3 2 2" xfId="20410"/>
    <cellStyle name="SAPBEXHLevel3 2 4 3 2 2 2" xfId="46824"/>
    <cellStyle name="SAPBEXHLevel3 2 4 3 2 3" xfId="11271"/>
    <cellStyle name="SAPBEXHLevel3 2 4 3 2 3 2" xfId="37692"/>
    <cellStyle name="SAPBEXHLevel3 2 4 3 2 4" xfId="36246"/>
    <cellStyle name="SAPBEXHLevel3 2 4 3 3" xfId="15414"/>
    <cellStyle name="SAPBEXHLevel3 2 4 3 3 2" xfId="41834"/>
    <cellStyle name="SAPBEXHLevel3 2 4 3 4" xfId="23286"/>
    <cellStyle name="SAPBEXHLevel3 2 4 3 4 2" xfId="49700"/>
    <cellStyle name="SAPBEXHLevel3 2 4 3 5" xfId="31306"/>
    <cellStyle name="SAPBEXHLevel3 2 4 4" xfId="5214"/>
    <cellStyle name="SAPBEXHLevel3 2 4 4 2" xfId="15989"/>
    <cellStyle name="SAPBEXHLevel3 2 4 4 2 2" xfId="42408"/>
    <cellStyle name="SAPBEXHLevel3 2 4 4 3" xfId="27628"/>
    <cellStyle name="SAPBEXHLevel3 2 4 4 3 2" xfId="54042"/>
    <cellStyle name="SAPBEXHLevel3 2 4 4 4" xfId="31884"/>
    <cellStyle name="SAPBEXHLevel3 2 4 5" xfId="5830"/>
    <cellStyle name="SAPBEXHLevel3 2 4 5 2" xfId="16589"/>
    <cellStyle name="SAPBEXHLevel3 2 4 5 2 2" xfId="43007"/>
    <cellStyle name="SAPBEXHLevel3 2 4 5 3" xfId="22582"/>
    <cellStyle name="SAPBEXHLevel3 2 4 5 3 2" xfId="48996"/>
    <cellStyle name="SAPBEXHLevel3 2 4 5 4" xfId="32500"/>
    <cellStyle name="SAPBEXHLevel3 2 4 6" xfId="6433"/>
    <cellStyle name="SAPBEXHLevel3 2 4 6 2" xfId="17169"/>
    <cellStyle name="SAPBEXHLevel3 2 4 6 2 2" xfId="43587"/>
    <cellStyle name="SAPBEXHLevel3 2 4 6 3" xfId="25770"/>
    <cellStyle name="SAPBEXHLevel3 2 4 6 3 2" xfId="52184"/>
    <cellStyle name="SAPBEXHLevel3 2 4 6 4" xfId="33103"/>
    <cellStyle name="SAPBEXHLevel3 2 4 7" xfId="7048"/>
    <cellStyle name="SAPBEXHLevel3 2 4 7 2" xfId="12520"/>
    <cellStyle name="SAPBEXHLevel3 2 4 7 2 2" xfId="38941"/>
    <cellStyle name="SAPBEXHLevel3 2 4 7 3" xfId="33718"/>
    <cellStyle name="SAPBEXHLevel3 2 4 8" xfId="7595"/>
    <cellStyle name="SAPBEXHLevel3 2 4 8 2" xfId="18262"/>
    <cellStyle name="SAPBEXHLevel3 2 4 8 2 2" xfId="44678"/>
    <cellStyle name="SAPBEXHLevel3 2 4 8 3" xfId="24807"/>
    <cellStyle name="SAPBEXHLevel3 2 4 8 3 2" xfId="51221"/>
    <cellStyle name="SAPBEXHLevel3 2 4 8 4" xfId="34265"/>
    <cellStyle name="SAPBEXHLevel3 2 4 9" xfId="7295"/>
    <cellStyle name="SAPBEXHLevel3 2 4 9 2" xfId="17962"/>
    <cellStyle name="SAPBEXHLevel3 2 4 9 2 2" xfId="44379"/>
    <cellStyle name="SAPBEXHLevel3 2 4 9 3" xfId="27490"/>
    <cellStyle name="SAPBEXHLevel3 2 4 9 3 2" xfId="53904"/>
    <cellStyle name="SAPBEXHLevel3 2 4 9 4" xfId="33965"/>
    <cellStyle name="SAPBEXHLevel3 2 5" xfId="2118"/>
    <cellStyle name="SAPBEXHLevel3 2 5 10" xfId="8903"/>
    <cellStyle name="SAPBEXHLevel3 2 5 10 2" xfId="19563"/>
    <cellStyle name="SAPBEXHLevel3 2 5 10 2 2" xfId="45977"/>
    <cellStyle name="SAPBEXHLevel3 2 5 10 3" xfId="16539"/>
    <cellStyle name="SAPBEXHLevel3 2 5 10 3 2" xfId="42957"/>
    <cellStyle name="SAPBEXHLevel3 2 5 10 4" xfId="35399"/>
    <cellStyle name="SAPBEXHLevel3 2 5 11" xfId="11482"/>
    <cellStyle name="SAPBEXHLevel3 2 5 11 2" xfId="37903"/>
    <cellStyle name="SAPBEXHLevel3 2 5 12" xfId="26856"/>
    <cellStyle name="SAPBEXHLevel3 2 5 12 2" xfId="53270"/>
    <cellStyle name="SAPBEXHLevel3 2 5 2" xfId="4083"/>
    <cellStyle name="SAPBEXHLevel3 2 5 2 2" xfId="9901"/>
    <cellStyle name="SAPBEXHLevel3 2 5 2 2 2" xfId="20561"/>
    <cellStyle name="SAPBEXHLevel3 2 5 2 2 2 2" xfId="46975"/>
    <cellStyle name="SAPBEXHLevel3 2 5 2 2 3" xfId="22825"/>
    <cellStyle name="SAPBEXHLevel3 2 5 2 2 3 2" xfId="49239"/>
    <cellStyle name="SAPBEXHLevel3 2 5 2 2 4" xfId="36397"/>
    <cellStyle name="SAPBEXHLevel3 2 5 2 3" xfId="14865"/>
    <cellStyle name="SAPBEXHLevel3 2 5 2 3 2" xfId="41285"/>
    <cellStyle name="SAPBEXHLevel3 2 5 2 4" xfId="22761"/>
    <cellStyle name="SAPBEXHLevel3 2 5 2 4 2" xfId="49175"/>
    <cellStyle name="SAPBEXHLevel3 2 5 2 5" xfId="30753"/>
    <cellStyle name="SAPBEXHLevel3 2 5 3" xfId="4811"/>
    <cellStyle name="SAPBEXHLevel3 2 5 3 2" xfId="9937"/>
    <cellStyle name="SAPBEXHLevel3 2 5 3 2 2" xfId="20597"/>
    <cellStyle name="SAPBEXHLevel3 2 5 3 2 2 2" xfId="47011"/>
    <cellStyle name="SAPBEXHLevel3 2 5 3 2 3" xfId="21848"/>
    <cellStyle name="SAPBEXHLevel3 2 5 3 2 3 2" xfId="48262"/>
    <cellStyle name="SAPBEXHLevel3 2 5 3 2 4" xfId="36433"/>
    <cellStyle name="SAPBEXHLevel3 2 5 3 3" xfId="15588"/>
    <cellStyle name="SAPBEXHLevel3 2 5 3 3 2" xfId="42008"/>
    <cellStyle name="SAPBEXHLevel3 2 5 3 4" xfId="22026"/>
    <cellStyle name="SAPBEXHLevel3 2 5 3 4 2" xfId="48440"/>
    <cellStyle name="SAPBEXHLevel3 2 5 3 5" xfId="31481"/>
    <cellStyle name="SAPBEXHLevel3 2 5 4" xfId="5391"/>
    <cellStyle name="SAPBEXHLevel3 2 5 4 2" xfId="16164"/>
    <cellStyle name="SAPBEXHLevel3 2 5 4 2 2" xfId="42583"/>
    <cellStyle name="SAPBEXHLevel3 2 5 4 3" xfId="26165"/>
    <cellStyle name="SAPBEXHLevel3 2 5 4 3 2" xfId="52579"/>
    <cellStyle name="SAPBEXHLevel3 2 5 4 4" xfId="32061"/>
    <cellStyle name="SAPBEXHLevel3 2 5 5" xfId="5998"/>
    <cellStyle name="SAPBEXHLevel3 2 5 5 2" xfId="16750"/>
    <cellStyle name="SAPBEXHLevel3 2 5 5 2 2" xfId="43168"/>
    <cellStyle name="SAPBEXHLevel3 2 5 5 3" xfId="22431"/>
    <cellStyle name="SAPBEXHLevel3 2 5 5 3 2" xfId="48845"/>
    <cellStyle name="SAPBEXHLevel3 2 5 5 4" xfId="32668"/>
    <cellStyle name="SAPBEXHLevel3 2 5 6" xfId="6598"/>
    <cellStyle name="SAPBEXHLevel3 2 5 6 2" xfId="17323"/>
    <cellStyle name="SAPBEXHLevel3 2 5 6 2 2" xfId="43741"/>
    <cellStyle name="SAPBEXHLevel3 2 5 6 3" xfId="21887"/>
    <cellStyle name="SAPBEXHLevel3 2 5 6 3 2" xfId="48301"/>
    <cellStyle name="SAPBEXHLevel3 2 5 6 4" xfId="33268"/>
    <cellStyle name="SAPBEXHLevel3 2 5 7" xfId="7170"/>
    <cellStyle name="SAPBEXHLevel3 2 5 7 2" xfId="22805"/>
    <cellStyle name="SAPBEXHLevel3 2 5 7 2 2" xfId="49219"/>
    <cellStyle name="SAPBEXHLevel3 2 5 7 3" xfId="33840"/>
    <cellStyle name="SAPBEXHLevel3 2 5 8" xfId="7729"/>
    <cellStyle name="SAPBEXHLevel3 2 5 8 2" xfId="18396"/>
    <cellStyle name="SAPBEXHLevel3 2 5 8 2 2" xfId="44812"/>
    <cellStyle name="SAPBEXHLevel3 2 5 8 3" xfId="24079"/>
    <cellStyle name="SAPBEXHLevel3 2 5 8 3 2" xfId="50493"/>
    <cellStyle name="SAPBEXHLevel3 2 5 8 4" xfId="34399"/>
    <cellStyle name="SAPBEXHLevel3 2 5 9" xfId="7881"/>
    <cellStyle name="SAPBEXHLevel3 2 5 9 2" xfId="18548"/>
    <cellStyle name="SAPBEXHLevel3 2 5 9 2 2" xfId="44963"/>
    <cellStyle name="SAPBEXHLevel3 2 5 9 3" xfId="25654"/>
    <cellStyle name="SAPBEXHLevel3 2 5 9 3 2" xfId="52068"/>
    <cellStyle name="SAPBEXHLevel3 2 5 9 4" xfId="34551"/>
    <cellStyle name="SAPBEXHLevel3 2 6" xfId="1704"/>
    <cellStyle name="SAPBEXHLevel3 2 6 10" xfId="9531"/>
    <cellStyle name="SAPBEXHLevel3 2 6 10 2" xfId="20191"/>
    <cellStyle name="SAPBEXHLevel3 2 6 10 2 2" xfId="46605"/>
    <cellStyle name="SAPBEXHLevel3 2 6 10 3" xfId="27847"/>
    <cellStyle name="SAPBEXHLevel3 2 6 10 3 2" xfId="54261"/>
    <cellStyle name="SAPBEXHLevel3 2 6 10 4" xfId="36027"/>
    <cellStyle name="SAPBEXHLevel3 2 6 11" xfId="11866"/>
    <cellStyle name="SAPBEXHLevel3 2 6 11 2" xfId="38287"/>
    <cellStyle name="SAPBEXHLevel3 2 6 12" xfId="26558"/>
    <cellStyle name="SAPBEXHLevel3 2 6 12 2" xfId="52972"/>
    <cellStyle name="SAPBEXHLevel3 2 6 2" xfId="3696"/>
    <cellStyle name="SAPBEXHLevel3 2 6 2 2" xfId="10670"/>
    <cellStyle name="SAPBEXHLevel3 2 6 2 2 2" xfId="21315"/>
    <cellStyle name="SAPBEXHLevel3 2 6 2 2 2 2" xfId="47729"/>
    <cellStyle name="SAPBEXHLevel3 2 6 2 2 3" xfId="28413"/>
    <cellStyle name="SAPBEXHLevel3 2 6 2 2 3 2" xfId="54827"/>
    <cellStyle name="SAPBEXHLevel3 2 6 2 2 4" xfId="37094"/>
    <cellStyle name="SAPBEXHLevel3 2 6 2 3" xfId="14480"/>
    <cellStyle name="SAPBEXHLevel3 2 6 2 3 2" xfId="40900"/>
    <cellStyle name="SAPBEXHLevel3 2 6 2 4" xfId="22174"/>
    <cellStyle name="SAPBEXHLevel3 2 6 2 4 2" xfId="48588"/>
    <cellStyle name="SAPBEXHLevel3 2 6 2 5" xfId="30366"/>
    <cellStyle name="SAPBEXHLevel3 2 6 3" xfId="2639"/>
    <cellStyle name="SAPBEXHLevel3 2 6 3 2" xfId="13431"/>
    <cellStyle name="SAPBEXHLevel3 2 6 3 2 2" xfId="39851"/>
    <cellStyle name="SAPBEXHLevel3 2 6 3 3" xfId="25404"/>
    <cellStyle name="SAPBEXHLevel3 2 6 3 3 2" xfId="51818"/>
    <cellStyle name="SAPBEXHLevel3 2 6 3 4" xfId="29309"/>
    <cellStyle name="SAPBEXHLevel3 2 6 4" xfId="3116"/>
    <cellStyle name="SAPBEXHLevel3 2 6 4 2" xfId="13907"/>
    <cellStyle name="SAPBEXHLevel3 2 6 4 2 2" xfId="40327"/>
    <cellStyle name="SAPBEXHLevel3 2 6 4 3" xfId="22000"/>
    <cellStyle name="SAPBEXHLevel3 2 6 4 3 2" xfId="48414"/>
    <cellStyle name="SAPBEXHLevel3 2 6 4 4" xfId="29786"/>
    <cellStyle name="SAPBEXHLevel3 2 6 5" xfId="3410"/>
    <cellStyle name="SAPBEXHLevel3 2 6 5 2" xfId="14196"/>
    <cellStyle name="SAPBEXHLevel3 2 6 5 2 2" xfId="40616"/>
    <cellStyle name="SAPBEXHLevel3 2 6 5 3" xfId="22228"/>
    <cellStyle name="SAPBEXHLevel3 2 6 5 3 2" xfId="48642"/>
    <cellStyle name="SAPBEXHLevel3 2 6 5 4" xfId="30080"/>
    <cellStyle name="SAPBEXHLevel3 2 6 6" xfId="5567"/>
    <cellStyle name="SAPBEXHLevel3 2 6 6 2" xfId="16337"/>
    <cellStyle name="SAPBEXHLevel3 2 6 6 2 2" xfId="42756"/>
    <cellStyle name="SAPBEXHLevel3 2 6 6 3" xfId="26249"/>
    <cellStyle name="SAPBEXHLevel3 2 6 6 3 2" xfId="52663"/>
    <cellStyle name="SAPBEXHLevel3 2 6 6 4" xfId="32237"/>
    <cellStyle name="SAPBEXHLevel3 2 6 7" xfId="6157"/>
    <cellStyle name="SAPBEXHLevel3 2 6 7 2" xfId="22781"/>
    <cellStyle name="SAPBEXHLevel3 2 6 7 2 2" xfId="49195"/>
    <cellStyle name="SAPBEXHLevel3 2 6 7 3" xfId="32827"/>
    <cellStyle name="SAPBEXHLevel3 2 6 8" xfId="5918"/>
    <cellStyle name="SAPBEXHLevel3 2 6 8 2" xfId="16670"/>
    <cellStyle name="SAPBEXHLevel3 2 6 8 2 2" xfId="43088"/>
    <cellStyle name="SAPBEXHLevel3 2 6 8 3" xfId="26603"/>
    <cellStyle name="SAPBEXHLevel3 2 6 8 3 2" xfId="53017"/>
    <cellStyle name="SAPBEXHLevel3 2 6 8 4" xfId="32588"/>
    <cellStyle name="SAPBEXHLevel3 2 6 9" xfId="2913"/>
    <cellStyle name="SAPBEXHLevel3 2 6 9 2" xfId="13705"/>
    <cellStyle name="SAPBEXHLevel3 2 6 9 2 2" xfId="40125"/>
    <cellStyle name="SAPBEXHLevel3 2 6 9 3" xfId="23607"/>
    <cellStyle name="SAPBEXHLevel3 2 6 9 3 2" xfId="50021"/>
    <cellStyle name="SAPBEXHLevel3 2 6 9 4" xfId="29583"/>
    <cellStyle name="SAPBEXHLevel3 2 7" xfId="2516"/>
    <cellStyle name="SAPBEXHLevel3 2 7 10" xfId="22881"/>
    <cellStyle name="SAPBEXHLevel3 2 7 10 2" xfId="49295"/>
    <cellStyle name="SAPBEXHLevel3 2 7 2" xfId="4411"/>
    <cellStyle name="SAPBEXHLevel3 2 7 2 2" xfId="15189"/>
    <cellStyle name="SAPBEXHLevel3 2 7 2 2 2" xfId="41609"/>
    <cellStyle name="SAPBEXHLevel3 2 7 2 3" xfId="27264"/>
    <cellStyle name="SAPBEXHLevel3 2 7 2 3 2" xfId="53678"/>
    <cellStyle name="SAPBEXHLevel3 2 7 2 4" xfId="31081"/>
    <cellStyle name="SAPBEXHLevel3 2 7 3" xfId="5144"/>
    <cellStyle name="SAPBEXHLevel3 2 7 3 2" xfId="15921"/>
    <cellStyle name="SAPBEXHLevel3 2 7 3 2 2" xfId="42340"/>
    <cellStyle name="SAPBEXHLevel3 2 7 3 3" xfId="23780"/>
    <cellStyle name="SAPBEXHLevel3 2 7 3 3 2" xfId="50194"/>
    <cellStyle name="SAPBEXHLevel3 2 7 3 4" xfId="31814"/>
    <cellStyle name="SAPBEXHLevel3 2 7 4" xfId="6326"/>
    <cellStyle name="SAPBEXHLevel3 2 7 4 2" xfId="17065"/>
    <cellStyle name="SAPBEXHLevel3 2 7 4 2 2" xfId="43483"/>
    <cellStyle name="SAPBEXHLevel3 2 7 4 3" xfId="22306"/>
    <cellStyle name="SAPBEXHLevel3 2 7 4 3 2" xfId="48720"/>
    <cellStyle name="SAPBEXHLevel3 2 7 4 4" xfId="32996"/>
    <cellStyle name="SAPBEXHLevel3 2 7 5" xfId="6902"/>
    <cellStyle name="SAPBEXHLevel3 2 7 5 2" xfId="17607"/>
    <cellStyle name="SAPBEXHLevel3 2 7 5 2 2" xfId="44024"/>
    <cellStyle name="SAPBEXHLevel3 2 7 5 3" xfId="13355"/>
    <cellStyle name="SAPBEXHLevel3 2 7 5 3 2" xfId="39775"/>
    <cellStyle name="SAPBEXHLevel3 2 7 5 4" xfId="33572"/>
    <cellStyle name="SAPBEXHLevel3 2 7 6" xfId="7426"/>
    <cellStyle name="SAPBEXHLevel3 2 7 6 2" xfId="18093"/>
    <cellStyle name="SAPBEXHLevel3 2 7 6 2 2" xfId="44509"/>
    <cellStyle name="SAPBEXHLevel3 2 7 6 3" xfId="25441"/>
    <cellStyle name="SAPBEXHLevel3 2 7 6 3 2" xfId="51855"/>
    <cellStyle name="SAPBEXHLevel3 2 7 6 4" xfId="34096"/>
    <cellStyle name="SAPBEXHLevel3 2 7 7" xfId="8049"/>
    <cellStyle name="SAPBEXHLevel3 2 7 7 2" xfId="18716"/>
    <cellStyle name="SAPBEXHLevel3 2 7 7 2 2" xfId="45130"/>
    <cellStyle name="SAPBEXHLevel3 2 7 7 3" xfId="16529"/>
    <cellStyle name="SAPBEXHLevel3 2 7 7 3 2" xfId="42947"/>
    <cellStyle name="SAPBEXHLevel3 2 7 7 4" xfId="34653"/>
    <cellStyle name="SAPBEXHLevel3 2 7 8" xfId="13312"/>
    <cellStyle name="SAPBEXHLevel3 2 7 8 2" xfId="39732"/>
    <cellStyle name="SAPBEXHLevel3 2 7 9" xfId="11215"/>
    <cellStyle name="SAPBEXHLevel3 2 7 9 2" xfId="37636"/>
    <cellStyle name="SAPBEXHLevel3 2 8" xfId="3269"/>
    <cellStyle name="SAPBEXHLevel3 2 8 2" xfId="14059"/>
    <cellStyle name="SAPBEXHLevel3 2 8 2 2" xfId="40479"/>
    <cellStyle name="SAPBEXHLevel3 2 8 3" xfId="22943"/>
    <cellStyle name="SAPBEXHLevel3 2 8 3 2" xfId="49357"/>
    <cellStyle name="SAPBEXHLevel3 2 8 4" xfId="29939"/>
    <cellStyle name="SAPBEXHLevel3 2 9" xfId="4176"/>
    <cellStyle name="SAPBEXHLevel3 2 9 2" xfId="14956"/>
    <cellStyle name="SAPBEXHLevel3 2 9 2 2" xfId="41376"/>
    <cellStyle name="SAPBEXHLevel3 2 9 3" xfId="24158"/>
    <cellStyle name="SAPBEXHLevel3 2 9 3 2" xfId="50572"/>
    <cellStyle name="SAPBEXHLevel3 2 9 4" xfId="30846"/>
    <cellStyle name="SAPBEXHLevel3 3" xfId="1559"/>
    <cellStyle name="SAPBEXHLevel3 3 10" xfId="8451"/>
    <cellStyle name="SAPBEXHLevel3 3 10 2" xfId="19111"/>
    <cellStyle name="SAPBEXHLevel3 3 10 2 2" xfId="45525"/>
    <cellStyle name="SAPBEXHLevel3 3 10 3" xfId="12946"/>
    <cellStyle name="SAPBEXHLevel3 3 10 3 2" xfId="39367"/>
    <cellStyle name="SAPBEXHLevel3 3 10 4" xfId="34947"/>
    <cellStyle name="SAPBEXHLevel3 3 11" xfId="12268"/>
    <cellStyle name="SAPBEXHLevel3 3 11 2" xfId="38689"/>
    <cellStyle name="SAPBEXHLevel3 3 12" xfId="23622"/>
    <cellStyle name="SAPBEXHLevel3 3 12 2" xfId="50036"/>
    <cellStyle name="SAPBEXHLevel3 3 2" xfId="3553"/>
    <cellStyle name="SAPBEXHLevel3 3 2 2" xfId="8971"/>
    <cellStyle name="SAPBEXHLevel3 3 2 2 2" xfId="19631"/>
    <cellStyle name="SAPBEXHLevel3 3 2 2 2 2" xfId="46045"/>
    <cellStyle name="SAPBEXHLevel3 3 2 2 3" xfId="11779"/>
    <cellStyle name="SAPBEXHLevel3 3 2 2 3 2" xfId="38200"/>
    <cellStyle name="SAPBEXHLevel3 3 2 2 4" xfId="35467"/>
    <cellStyle name="SAPBEXHLevel3 3 2 3" xfId="10372"/>
    <cellStyle name="SAPBEXHLevel3 3 2 3 2" xfId="21032"/>
    <cellStyle name="SAPBEXHLevel3 3 2 3 2 2" xfId="47446"/>
    <cellStyle name="SAPBEXHLevel3 3 2 3 3" xfId="28297"/>
    <cellStyle name="SAPBEXHLevel3 3 2 3 3 2" xfId="54711"/>
    <cellStyle name="SAPBEXHLevel3 3 2 3 4" xfId="36868"/>
    <cellStyle name="SAPBEXHLevel3 3 2 4" xfId="10949"/>
    <cellStyle name="SAPBEXHLevel3 3 2 4 2" xfId="21594"/>
    <cellStyle name="SAPBEXHLevel3 3 2 4 2 2" xfId="48008"/>
    <cellStyle name="SAPBEXHLevel3 3 2 4 3" xfId="28683"/>
    <cellStyle name="SAPBEXHLevel3 3 2 4 3 2" xfId="55097"/>
    <cellStyle name="SAPBEXHLevel3 3 2 4 4" xfId="37370"/>
    <cellStyle name="SAPBEXHLevel3 3 2 5" xfId="8764"/>
    <cellStyle name="SAPBEXHLevel3 3 2 5 2" xfId="19424"/>
    <cellStyle name="SAPBEXHLevel3 3 2 5 2 2" xfId="45838"/>
    <cellStyle name="SAPBEXHLevel3 3 2 5 3" xfId="25420"/>
    <cellStyle name="SAPBEXHLevel3 3 2 5 3 2" xfId="51834"/>
    <cellStyle name="SAPBEXHLevel3 3 2 5 4" xfId="35260"/>
    <cellStyle name="SAPBEXHLevel3 3 2 6" xfId="14338"/>
    <cellStyle name="SAPBEXHLevel3 3 2 6 2" xfId="40758"/>
    <cellStyle name="SAPBEXHLevel3 3 2 7" xfId="25707"/>
    <cellStyle name="SAPBEXHLevel3 3 2 7 2" xfId="52121"/>
    <cellStyle name="SAPBEXHLevel3 3 2 8" xfId="30223"/>
    <cellStyle name="SAPBEXHLevel3 3 3" xfId="2762"/>
    <cellStyle name="SAPBEXHLevel3 3 3 2" xfId="9329"/>
    <cellStyle name="SAPBEXHLevel3 3 3 2 2" xfId="19989"/>
    <cellStyle name="SAPBEXHLevel3 3 3 2 2 2" xfId="46403"/>
    <cellStyle name="SAPBEXHLevel3 3 3 2 3" xfId="11581"/>
    <cellStyle name="SAPBEXHLevel3 3 3 2 3 2" xfId="38002"/>
    <cellStyle name="SAPBEXHLevel3 3 3 2 4" xfId="35825"/>
    <cellStyle name="SAPBEXHLevel3 3 3 3" xfId="13554"/>
    <cellStyle name="SAPBEXHLevel3 3 3 3 2" xfId="39974"/>
    <cellStyle name="SAPBEXHLevel3 3 3 4" xfId="22235"/>
    <cellStyle name="SAPBEXHLevel3 3 3 4 2" xfId="48649"/>
    <cellStyle name="SAPBEXHLevel3 3 3 5" xfId="29432"/>
    <cellStyle name="SAPBEXHLevel3 3 4" xfId="4690"/>
    <cellStyle name="SAPBEXHLevel3 3 4 2" xfId="10164"/>
    <cellStyle name="SAPBEXHLevel3 3 4 2 2" xfId="20824"/>
    <cellStyle name="SAPBEXHLevel3 3 4 2 2 2" xfId="47238"/>
    <cellStyle name="SAPBEXHLevel3 3 4 2 3" xfId="27793"/>
    <cellStyle name="SAPBEXHLevel3 3 4 2 3 2" xfId="54207"/>
    <cellStyle name="SAPBEXHLevel3 3 4 2 4" xfId="36660"/>
    <cellStyle name="SAPBEXHLevel3 3 4 3" xfId="15467"/>
    <cellStyle name="SAPBEXHLevel3 3 4 3 2" xfId="41887"/>
    <cellStyle name="SAPBEXHLevel3 3 4 4" xfId="22850"/>
    <cellStyle name="SAPBEXHLevel3 3 4 4 2" xfId="49264"/>
    <cellStyle name="SAPBEXHLevel3 3 4 5" xfId="31360"/>
    <cellStyle name="SAPBEXHLevel3 3 5" xfId="5640"/>
    <cellStyle name="SAPBEXHLevel3 3 5 2" xfId="10739"/>
    <cellStyle name="SAPBEXHLevel3 3 5 2 2" xfId="21384"/>
    <cellStyle name="SAPBEXHLevel3 3 5 2 2 2" xfId="47798"/>
    <cellStyle name="SAPBEXHLevel3 3 5 2 3" xfId="28479"/>
    <cellStyle name="SAPBEXHLevel3 3 5 2 3 2" xfId="54893"/>
    <cellStyle name="SAPBEXHLevel3 3 5 2 4" xfId="37160"/>
    <cellStyle name="SAPBEXHLevel3 3 5 3" xfId="16404"/>
    <cellStyle name="SAPBEXHLevel3 3 5 3 2" xfId="42822"/>
    <cellStyle name="SAPBEXHLevel3 3 5 4" xfId="28048"/>
    <cellStyle name="SAPBEXHLevel3 3 5 4 2" xfId="54462"/>
    <cellStyle name="SAPBEXHLevel3 3 5 5" xfId="32310"/>
    <cellStyle name="SAPBEXHLevel3 3 6" xfId="5673"/>
    <cellStyle name="SAPBEXHLevel3 3 6 2" xfId="16437"/>
    <cellStyle name="SAPBEXHLevel3 3 6 2 2" xfId="42855"/>
    <cellStyle name="SAPBEXHLevel3 3 6 3" xfId="26345"/>
    <cellStyle name="SAPBEXHLevel3 3 6 3 2" xfId="52759"/>
    <cellStyle name="SAPBEXHLevel3 3 6 4" xfId="32343"/>
    <cellStyle name="SAPBEXHLevel3 3 7" xfId="6473"/>
    <cellStyle name="SAPBEXHLevel3 3 7 2" xfId="12102"/>
    <cellStyle name="SAPBEXHLevel3 3 7 2 2" xfId="38523"/>
    <cellStyle name="SAPBEXHLevel3 3 7 3" xfId="33143"/>
    <cellStyle name="SAPBEXHLevel3 3 8" xfId="6693"/>
    <cellStyle name="SAPBEXHLevel3 3 8 2" xfId="17405"/>
    <cellStyle name="SAPBEXHLevel3 3 8 2 2" xfId="43823"/>
    <cellStyle name="SAPBEXHLevel3 3 8 3" xfId="22983"/>
    <cellStyle name="SAPBEXHLevel3 3 8 3 2" xfId="49397"/>
    <cellStyle name="SAPBEXHLevel3 3 8 4" xfId="33363"/>
    <cellStyle name="SAPBEXHLevel3 3 9" xfId="6858"/>
    <cellStyle name="SAPBEXHLevel3 3 9 2" xfId="17563"/>
    <cellStyle name="SAPBEXHLevel3 3 9 2 2" xfId="43980"/>
    <cellStyle name="SAPBEXHLevel3 3 9 3" xfId="21941"/>
    <cellStyle name="SAPBEXHLevel3 3 9 3 2" xfId="48355"/>
    <cellStyle name="SAPBEXHLevel3 3 9 4" xfId="33528"/>
    <cellStyle name="SAPBEXHLevel3 4" xfId="1672"/>
    <cellStyle name="SAPBEXHLevel3 4 10" xfId="8302"/>
    <cellStyle name="SAPBEXHLevel3 4 10 2" xfId="18962"/>
    <cellStyle name="SAPBEXHLevel3 4 10 2 2" xfId="45376"/>
    <cellStyle name="SAPBEXHLevel3 4 10 3" xfId="16456"/>
    <cellStyle name="SAPBEXHLevel3 4 10 3 2" xfId="42874"/>
    <cellStyle name="SAPBEXHLevel3 4 10 4" xfId="34798"/>
    <cellStyle name="SAPBEXHLevel3 4 11" xfId="11895"/>
    <cellStyle name="SAPBEXHLevel3 4 11 2" xfId="38316"/>
    <cellStyle name="SAPBEXHLevel3 4 12" xfId="24218"/>
    <cellStyle name="SAPBEXHLevel3 4 12 2" xfId="50632"/>
    <cellStyle name="SAPBEXHLevel3 4 2" xfId="3665"/>
    <cellStyle name="SAPBEXHLevel3 4 2 2" xfId="9120"/>
    <cellStyle name="SAPBEXHLevel3 4 2 2 2" xfId="19780"/>
    <cellStyle name="SAPBEXHLevel3 4 2 2 2 2" xfId="46194"/>
    <cellStyle name="SAPBEXHLevel3 4 2 2 3" xfId="12794"/>
    <cellStyle name="SAPBEXHLevel3 4 2 2 3 2" xfId="39215"/>
    <cellStyle name="SAPBEXHLevel3 4 2 2 4" xfId="35616"/>
    <cellStyle name="SAPBEXHLevel3 4 2 3" xfId="9972"/>
    <cellStyle name="SAPBEXHLevel3 4 2 3 2" xfId="20632"/>
    <cellStyle name="SAPBEXHLevel3 4 2 3 2 2" xfId="47046"/>
    <cellStyle name="SAPBEXHLevel3 4 2 3 3" xfId="27230"/>
    <cellStyle name="SAPBEXHLevel3 4 2 3 3 2" xfId="53644"/>
    <cellStyle name="SAPBEXHLevel3 4 2 3 4" xfId="36468"/>
    <cellStyle name="SAPBEXHLevel3 4 2 4" xfId="10870"/>
    <cellStyle name="SAPBEXHLevel3 4 2 4 2" xfId="21515"/>
    <cellStyle name="SAPBEXHLevel3 4 2 4 2 2" xfId="47929"/>
    <cellStyle name="SAPBEXHLevel3 4 2 4 3" xfId="28604"/>
    <cellStyle name="SAPBEXHLevel3 4 2 4 3 2" xfId="55018"/>
    <cellStyle name="SAPBEXHLevel3 4 2 4 4" xfId="37291"/>
    <cellStyle name="SAPBEXHLevel3 4 2 5" xfId="8603"/>
    <cellStyle name="SAPBEXHLevel3 4 2 5 2" xfId="19263"/>
    <cellStyle name="SAPBEXHLevel3 4 2 5 2 2" xfId="45677"/>
    <cellStyle name="SAPBEXHLevel3 4 2 5 3" xfId="12782"/>
    <cellStyle name="SAPBEXHLevel3 4 2 5 3 2" xfId="39203"/>
    <cellStyle name="SAPBEXHLevel3 4 2 5 4" xfId="35099"/>
    <cellStyle name="SAPBEXHLevel3 4 2 6" xfId="14450"/>
    <cellStyle name="SAPBEXHLevel3 4 2 6 2" xfId="40870"/>
    <cellStyle name="SAPBEXHLevel3 4 2 7" xfId="22542"/>
    <cellStyle name="SAPBEXHLevel3 4 2 7 2" xfId="48956"/>
    <cellStyle name="SAPBEXHLevel3 4 2 8" xfId="30335"/>
    <cellStyle name="SAPBEXHLevel3 4 3" xfId="2670"/>
    <cellStyle name="SAPBEXHLevel3 4 3 2" xfId="9489"/>
    <cellStyle name="SAPBEXHLevel3 4 3 2 2" xfId="20149"/>
    <cellStyle name="SAPBEXHLevel3 4 3 2 2 2" xfId="46563"/>
    <cellStyle name="SAPBEXHLevel3 4 3 2 3" xfId="26753"/>
    <cellStyle name="SAPBEXHLevel3 4 3 2 3 2" xfId="53167"/>
    <cellStyle name="SAPBEXHLevel3 4 3 2 4" xfId="35985"/>
    <cellStyle name="SAPBEXHLevel3 4 3 3" xfId="13462"/>
    <cellStyle name="SAPBEXHLevel3 4 3 3 2" xfId="39882"/>
    <cellStyle name="SAPBEXHLevel3 4 3 4" xfId="26285"/>
    <cellStyle name="SAPBEXHLevel3 4 3 4 2" xfId="52699"/>
    <cellStyle name="SAPBEXHLevel3 4 3 5" xfId="29340"/>
    <cellStyle name="SAPBEXHLevel3 4 4" xfId="3100"/>
    <cellStyle name="SAPBEXHLevel3 4 4 2" xfId="10008"/>
    <cellStyle name="SAPBEXHLevel3 4 4 2 2" xfId="20668"/>
    <cellStyle name="SAPBEXHLevel3 4 4 2 2 2" xfId="47082"/>
    <cellStyle name="SAPBEXHLevel3 4 4 2 3" xfId="27760"/>
    <cellStyle name="SAPBEXHLevel3 4 4 2 3 2" xfId="54174"/>
    <cellStyle name="SAPBEXHLevel3 4 4 2 4" xfId="36504"/>
    <cellStyle name="SAPBEXHLevel3 4 4 3" xfId="13892"/>
    <cellStyle name="SAPBEXHLevel3 4 4 3 2" xfId="40312"/>
    <cellStyle name="SAPBEXHLevel3 4 4 4" xfId="24384"/>
    <cellStyle name="SAPBEXHLevel3 4 4 4 2" xfId="50798"/>
    <cellStyle name="SAPBEXHLevel3 4 4 5" xfId="29770"/>
    <cellStyle name="SAPBEXHLevel3 4 5" xfId="2886"/>
    <cellStyle name="SAPBEXHLevel3 4 5 2" xfId="10762"/>
    <cellStyle name="SAPBEXHLevel3 4 5 2 2" xfId="21407"/>
    <cellStyle name="SAPBEXHLevel3 4 5 2 2 2" xfId="47821"/>
    <cellStyle name="SAPBEXHLevel3 4 5 2 3" xfId="28496"/>
    <cellStyle name="SAPBEXHLevel3 4 5 2 3 2" xfId="54910"/>
    <cellStyle name="SAPBEXHLevel3 4 5 2 4" xfId="37183"/>
    <cellStyle name="SAPBEXHLevel3 4 5 3" xfId="13678"/>
    <cellStyle name="SAPBEXHLevel3 4 5 3 2" xfId="40098"/>
    <cellStyle name="SAPBEXHLevel3 4 5 4" xfId="26073"/>
    <cellStyle name="SAPBEXHLevel3 4 5 4 2" xfId="52487"/>
    <cellStyle name="SAPBEXHLevel3 4 5 5" xfId="29556"/>
    <cellStyle name="SAPBEXHLevel3 4 6" xfId="5539"/>
    <cellStyle name="SAPBEXHLevel3 4 6 2" xfId="16310"/>
    <cellStyle name="SAPBEXHLevel3 4 6 2 2" xfId="42729"/>
    <cellStyle name="SAPBEXHLevel3 4 6 3" xfId="24094"/>
    <cellStyle name="SAPBEXHLevel3 4 6 3 2" xfId="50508"/>
    <cellStyle name="SAPBEXHLevel3 4 6 4" xfId="32209"/>
    <cellStyle name="SAPBEXHLevel3 4 7" xfId="6151"/>
    <cellStyle name="SAPBEXHLevel3 4 7 2" xfId="11958"/>
    <cellStyle name="SAPBEXHLevel3 4 7 2 2" xfId="38379"/>
    <cellStyle name="SAPBEXHLevel3 4 7 3" xfId="32821"/>
    <cellStyle name="SAPBEXHLevel3 4 8" xfId="6782"/>
    <cellStyle name="SAPBEXHLevel3 4 8 2" xfId="17494"/>
    <cellStyle name="SAPBEXHLevel3 4 8 2 2" xfId="43911"/>
    <cellStyle name="SAPBEXHLevel3 4 8 3" xfId="22976"/>
    <cellStyle name="SAPBEXHLevel3 4 8 3 2" xfId="49390"/>
    <cellStyle name="SAPBEXHLevel3 4 8 4" xfId="33452"/>
    <cellStyle name="SAPBEXHLevel3 4 9" xfId="7206"/>
    <cellStyle name="SAPBEXHLevel3 4 9 2" xfId="17873"/>
    <cellStyle name="SAPBEXHLevel3 4 9 2 2" xfId="44290"/>
    <cellStyle name="SAPBEXHLevel3 4 9 3" xfId="21799"/>
    <cellStyle name="SAPBEXHLevel3 4 9 3 2" xfId="48213"/>
    <cellStyle name="SAPBEXHLevel3 4 9 4" xfId="33876"/>
    <cellStyle name="SAPBEXHLevel3 5" xfId="1931"/>
    <cellStyle name="SAPBEXHLevel3 5 10" xfId="8504"/>
    <cellStyle name="SAPBEXHLevel3 5 10 2" xfId="19164"/>
    <cellStyle name="SAPBEXHLevel3 5 10 2 2" xfId="45578"/>
    <cellStyle name="SAPBEXHLevel3 5 10 3" xfId="12556"/>
    <cellStyle name="SAPBEXHLevel3 5 10 3 2" xfId="38977"/>
    <cellStyle name="SAPBEXHLevel3 5 10 4" xfId="35000"/>
    <cellStyle name="SAPBEXHLevel3 5 11" xfId="11649"/>
    <cellStyle name="SAPBEXHLevel3 5 11 2" xfId="38070"/>
    <cellStyle name="SAPBEXHLevel3 5 12" xfId="23442"/>
    <cellStyle name="SAPBEXHLevel3 5 12 2" xfId="49856"/>
    <cellStyle name="SAPBEXHLevel3 5 2" xfId="3908"/>
    <cellStyle name="SAPBEXHLevel3 5 2 2" xfId="9800"/>
    <cellStyle name="SAPBEXHLevel3 5 2 2 2" xfId="20460"/>
    <cellStyle name="SAPBEXHLevel3 5 2 2 2 2" xfId="46874"/>
    <cellStyle name="SAPBEXHLevel3 5 2 2 3" xfId="27967"/>
    <cellStyle name="SAPBEXHLevel3 5 2 2 3 2" xfId="54381"/>
    <cellStyle name="SAPBEXHLevel3 5 2 2 4" xfId="36296"/>
    <cellStyle name="SAPBEXHLevel3 5 2 3" xfId="9918"/>
    <cellStyle name="SAPBEXHLevel3 5 2 3 2" xfId="20578"/>
    <cellStyle name="SAPBEXHLevel3 5 2 3 2 2" xfId="46992"/>
    <cellStyle name="SAPBEXHLevel3 5 2 3 3" xfId="23667"/>
    <cellStyle name="SAPBEXHLevel3 5 2 3 3 2" xfId="50081"/>
    <cellStyle name="SAPBEXHLevel3 5 2 3 4" xfId="36414"/>
    <cellStyle name="SAPBEXHLevel3 5 2 4" xfId="10965"/>
    <cellStyle name="SAPBEXHLevel3 5 2 4 2" xfId="21610"/>
    <cellStyle name="SAPBEXHLevel3 5 2 4 2 2" xfId="48024"/>
    <cellStyle name="SAPBEXHLevel3 5 2 4 3" xfId="28699"/>
    <cellStyle name="SAPBEXHLevel3 5 2 4 3 2" xfId="55113"/>
    <cellStyle name="SAPBEXHLevel3 5 2 4 4" xfId="37386"/>
    <cellStyle name="SAPBEXHLevel3 5 2 5" xfId="8823"/>
    <cellStyle name="SAPBEXHLevel3 5 2 5 2" xfId="19483"/>
    <cellStyle name="SAPBEXHLevel3 5 2 5 2 2" xfId="45897"/>
    <cellStyle name="SAPBEXHLevel3 5 2 5 3" xfId="27324"/>
    <cellStyle name="SAPBEXHLevel3 5 2 5 3 2" xfId="53738"/>
    <cellStyle name="SAPBEXHLevel3 5 2 5 4" xfId="35319"/>
    <cellStyle name="SAPBEXHLevel3 5 2 6" xfId="14691"/>
    <cellStyle name="SAPBEXHLevel3 5 2 6 2" xfId="41111"/>
    <cellStyle name="SAPBEXHLevel3 5 2 7" xfId="23816"/>
    <cellStyle name="SAPBEXHLevel3 5 2 7 2" xfId="50230"/>
    <cellStyle name="SAPBEXHLevel3 5 2 8" xfId="30578"/>
    <cellStyle name="SAPBEXHLevel3 5 3" xfId="4635"/>
    <cellStyle name="SAPBEXHLevel3 5 3 2" xfId="8907"/>
    <cellStyle name="SAPBEXHLevel3 5 3 2 2" xfId="19567"/>
    <cellStyle name="SAPBEXHLevel3 5 3 2 2 2" xfId="45981"/>
    <cellStyle name="SAPBEXHLevel3 5 3 2 3" xfId="25869"/>
    <cellStyle name="SAPBEXHLevel3 5 3 2 3 2" xfId="52283"/>
    <cellStyle name="SAPBEXHLevel3 5 3 2 4" xfId="35403"/>
    <cellStyle name="SAPBEXHLevel3 5 3 3" xfId="15413"/>
    <cellStyle name="SAPBEXHLevel3 5 3 3 2" xfId="41833"/>
    <cellStyle name="SAPBEXHLevel3 5 3 4" xfId="27417"/>
    <cellStyle name="SAPBEXHLevel3 5 3 4 2" xfId="53831"/>
    <cellStyle name="SAPBEXHLevel3 5 3 5" xfId="31305"/>
    <cellStyle name="SAPBEXHLevel3 5 4" xfId="5213"/>
    <cellStyle name="SAPBEXHLevel3 5 4 2" xfId="9939"/>
    <cellStyle name="SAPBEXHLevel3 5 4 2 2" xfId="20599"/>
    <cellStyle name="SAPBEXHLevel3 5 4 2 2 2" xfId="47013"/>
    <cellStyle name="SAPBEXHLevel3 5 4 2 3" xfId="25339"/>
    <cellStyle name="SAPBEXHLevel3 5 4 2 3 2" xfId="51753"/>
    <cellStyle name="SAPBEXHLevel3 5 4 2 4" xfId="36435"/>
    <cellStyle name="SAPBEXHLevel3 5 4 3" xfId="15988"/>
    <cellStyle name="SAPBEXHLevel3 5 4 3 2" xfId="42407"/>
    <cellStyle name="SAPBEXHLevel3 5 4 4" xfId="28068"/>
    <cellStyle name="SAPBEXHLevel3 5 4 4 2" xfId="54482"/>
    <cellStyle name="SAPBEXHLevel3 5 4 5" xfId="31883"/>
    <cellStyle name="SAPBEXHLevel3 5 5" xfId="5829"/>
    <cellStyle name="SAPBEXHLevel3 5 5 2" xfId="10829"/>
    <cellStyle name="SAPBEXHLevel3 5 5 2 2" xfId="21474"/>
    <cellStyle name="SAPBEXHLevel3 5 5 2 2 2" xfId="47888"/>
    <cellStyle name="SAPBEXHLevel3 5 5 2 3" xfId="28563"/>
    <cellStyle name="SAPBEXHLevel3 5 5 2 3 2" xfId="54977"/>
    <cellStyle name="SAPBEXHLevel3 5 5 2 4" xfId="37250"/>
    <cellStyle name="SAPBEXHLevel3 5 5 3" xfId="16588"/>
    <cellStyle name="SAPBEXHLevel3 5 5 3 2" xfId="43006"/>
    <cellStyle name="SAPBEXHLevel3 5 5 4" xfId="22598"/>
    <cellStyle name="SAPBEXHLevel3 5 5 4 2" xfId="49012"/>
    <cellStyle name="SAPBEXHLevel3 5 5 5" xfId="32499"/>
    <cellStyle name="SAPBEXHLevel3 5 6" xfId="6432"/>
    <cellStyle name="SAPBEXHLevel3 5 6 2" xfId="17168"/>
    <cellStyle name="SAPBEXHLevel3 5 6 2 2" xfId="43586"/>
    <cellStyle name="SAPBEXHLevel3 5 6 3" xfId="12045"/>
    <cellStyle name="SAPBEXHLevel3 5 6 3 2" xfId="38466"/>
    <cellStyle name="SAPBEXHLevel3 5 6 4" xfId="33102"/>
    <cellStyle name="SAPBEXHLevel3 5 7" xfId="7047"/>
    <cellStyle name="SAPBEXHLevel3 5 7 2" xfId="12284"/>
    <cellStyle name="SAPBEXHLevel3 5 7 2 2" xfId="38705"/>
    <cellStyle name="SAPBEXHLevel3 5 7 3" xfId="33717"/>
    <cellStyle name="SAPBEXHLevel3 5 8" xfId="7594"/>
    <cellStyle name="SAPBEXHLevel3 5 8 2" xfId="18261"/>
    <cellStyle name="SAPBEXHLevel3 5 8 2 2" xfId="44677"/>
    <cellStyle name="SAPBEXHLevel3 5 8 3" xfId="24076"/>
    <cellStyle name="SAPBEXHLevel3 5 8 3 2" xfId="50490"/>
    <cellStyle name="SAPBEXHLevel3 5 8 4" xfId="34264"/>
    <cellStyle name="SAPBEXHLevel3 5 9" xfId="7293"/>
    <cellStyle name="SAPBEXHLevel3 5 9 2" xfId="17960"/>
    <cellStyle name="SAPBEXHLevel3 5 9 2 2" xfId="44377"/>
    <cellStyle name="SAPBEXHLevel3 5 9 3" xfId="27988"/>
    <cellStyle name="SAPBEXHLevel3 5 9 3 2" xfId="54402"/>
    <cellStyle name="SAPBEXHLevel3 5 9 4" xfId="33963"/>
    <cellStyle name="SAPBEXHLevel3 6" xfId="2117"/>
    <cellStyle name="SAPBEXHLevel3 6 10" xfId="8578"/>
    <cellStyle name="SAPBEXHLevel3 6 10 2" xfId="19238"/>
    <cellStyle name="SAPBEXHLevel3 6 10 2 2" xfId="45652"/>
    <cellStyle name="SAPBEXHLevel3 6 10 3" xfId="16885"/>
    <cellStyle name="SAPBEXHLevel3 6 10 3 2" xfId="43303"/>
    <cellStyle name="SAPBEXHLevel3 6 10 4" xfId="35074"/>
    <cellStyle name="SAPBEXHLevel3 6 11" xfId="11483"/>
    <cellStyle name="SAPBEXHLevel3 6 11 2" xfId="37904"/>
    <cellStyle name="SAPBEXHLevel3 6 12" xfId="23346"/>
    <cellStyle name="SAPBEXHLevel3 6 12 2" xfId="49760"/>
    <cellStyle name="SAPBEXHLevel3 6 2" xfId="4082"/>
    <cellStyle name="SAPBEXHLevel3 6 2 2" xfId="9132"/>
    <cellStyle name="SAPBEXHLevel3 6 2 2 2" xfId="19792"/>
    <cellStyle name="SAPBEXHLevel3 6 2 2 2 2" xfId="46206"/>
    <cellStyle name="SAPBEXHLevel3 6 2 2 3" xfId="18764"/>
    <cellStyle name="SAPBEXHLevel3 6 2 2 3 2" xfId="45178"/>
    <cellStyle name="SAPBEXHLevel3 6 2 2 4" xfId="35628"/>
    <cellStyle name="SAPBEXHLevel3 6 2 3" xfId="14864"/>
    <cellStyle name="SAPBEXHLevel3 6 2 3 2" xfId="41284"/>
    <cellStyle name="SAPBEXHLevel3 6 2 4" xfId="24189"/>
    <cellStyle name="SAPBEXHLevel3 6 2 4 2" xfId="50603"/>
    <cellStyle name="SAPBEXHLevel3 6 2 5" xfId="30752"/>
    <cellStyle name="SAPBEXHLevel3 6 3" xfId="4810"/>
    <cellStyle name="SAPBEXHLevel3 6 3 2" xfId="9697"/>
    <cellStyle name="SAPBEXHLevel3 6 3 2 2" xfId="20357"/>
    <cellStyle name="SAPBEXHLevel3 6 3 2 2 2" xfId="46771"/>
    <cellStyle name="SAPBEXHLevel3 6 3 2 3" xfId="27830"/>
    <cellStyle name="SAPBEXHLevel3 6 3 2 3 2" xfId="54244"/>
    <cellStyle name="SAPBEXHLevel3 6 3 2 4" xfId="36193"/>
    <cellStyle name="SAPBEXHLevel3 6 3 3" xfId="15587"/>
    <cellStyle name="SAPBEXHLevel3 6 3 3 2" xfId="42007"/>
    <cellStyle name="SAPBEXHLevel3 6 3 4" xfId="24822"/>
    <cellStyle name="SAPBEXHLevel3 6 3 4 2" xfId="51236"/>
    <cellStyle name="SAPBEXHLevel3 6 3 5" xfId="31480"/>
    <cellStyle name="SAPBEXHLevel3 6 4" xfId="5390"/>
    <cellStyle name="SAPBEXHLevel3 6 4 2" xfId="10865"/>
    <cellStyle name="SAPBEXHLevel3 6 4 2 2" xfId="21510"/>
    <cellStyle name="SAPBEXHLevel3 6 4 2 2 2" xfId="47924"/>
    <cellStyle name="SAPBEXHLevel3 6 4 2 3" xfId="28599"/>
    <cellStyle name="SAPBEXHLevel3 6 4 2 3 2" xfId="55013"/>
    <cellStyle name="SAPBEXHLevel3 6 4 2 4" xfId="37286"/>
    <cellStyle name="SAPBEXHLevel3 6 4 3" xfId="16163"/>
    <cellStyle name="SAPBEXHLevel3 6 4 3 2" xfId="42582"/>
    <cellStyle name="SAPBEXHLevel3 6 4 4" xfId="22439"/>
    <cellStyle name="SAPBEXHLevel3 6 4 4 2" xfId="48853"/>
    <cellStyle name="SAPBEXHLevel3 6 4 5" xfId="32060"/>
    <cellStyle name="SAPBEXHLevel3 6 5" xfId="5997"/>
    <cellStyle name="SAPBEXHLevel3 6 5 2" xfId="16749"/>
    <cellStyle name="SAPBEXHLevel3 6 5 2 2" xfId="43167"/>
    <cellStyle name="SAPBEXHLevel3 6 5 3" xfId="26604"/>
    <cellStyle name="SAPBEXHLevel3 6 5 3 2" xfId="53018"/>
    <cellStyle name="SAPBEXHLevel3 6 5 4" xfId="32667"/>
    <cellStyle name="SAPBEXHLevel3 6 6" xfId="6597"/>
    <cellStyle name="SAPBEXHLevel3 6 6 2" xfId="17322"/>
    <cellStyle name="SAPBEXHLevel3 6 6 2 2" xfId="43740"/>
    <cellStyle name="SAPBEXHLevel3 6 6 3" xfId="24156"/>
    <cellStyle name="SAPBEXHLevel3 6 6 3 2" xfId="50570"/>
    <cellStyle name="SAPBEXHLevel3 6 6 4" xfId="33267"/>
    <cellStyle name="SAPBEXHLevel3 6 7" xfId="7169"/>
    <cellStyle name="SAPBEXHLevel3 6 7 2" xfId="24040"/>
    <cellStyle name="SAPBEXHLevel3 6 7 2 2" xfId="50454"/>
    <cellStyle name="SAPBEXHLevel3 6 7 3" xfId="33839"/>
    <cellStyle name="SAPBEXHLevel3 6 8" xfId="7728"/>
    <cellStyle name="SAPBEXHLevel3 6 8 2" xfId="18395"/>
    <cellStyle name="SAPBEXHLevel3 6 8 2 2" xfId="44811"/>
    <cellStyle name="SAPBEXHLevel3 6 8 3" xfId="26234"/>
    <cellStyle name="SAPBEXHLevel3 6 8 3 2" xfId="52648"/>
    <cellStyle name="SAPBEXHLevel3 6 8 4" xfId="34398"/>
    <cellStyle name="SAPBEXHLevel3 6 9" xfId="7880"/>
    <cellStyle name="SAPBEXHLevel3 6 9 2" xfId="18547"/>
    <cellStyle name="SAPBEXHLevel3 6 9 2 2" xfId="44962"/>
    <cellStyle name="SAPBEXHLevel3 6 9 3" xfId="26128"/>
    <cellStyle name="SAPBEXHLevel3 6 9 3 2" xfId="52542"/>
    <cellStyle name="SAPBEXHLevel3 6 9 4" xfId="34550"/>
    <cellStyle name="SAPBEXHLevel3 7" xfId="2381"/>
    <cellStyle name="SAPBEXHLevel3 7 10" xfId="13023"/>
    <cellStyle name="SAPBEXHLevel3 7 10 2" xfId="39444"/>
    <cellStyle name="SAPBEXHLevel3 7 11" xfId="24658"/>
    <cellStyle name="SAPBEXHLevel3 7 11 2" xfId="51072"/>
    <cellStyle name="SAPBEXHLevel3 7 2" xfId="4288"/>
    <cellStyle name="SAPBEXHLevel3 7 2 2" xfId="9903"/>
    <cellStyle name="SAPBEXHLevel3 7 2 2 2" xfId="20563"/>
    <cellStyle name="SAPBEXHLevel3 7 2 2 2 2" xfId="46977"/>
    <cellStyle name="SAPBEXHLevel3 7 2 2 3" xfId="28023"/>
    <cellStyle name="SAPBEXHLevel3 7 2 2 3 2" xfId="54437"/>
    <cellStyle name="SAPBEXHLevel3 7 2 2 4" xfId="36399"/>
    <cellStyle name="SAPBEXHLevel3 7 2 3" xfId="15067"/>
    <cellStyle name="SAPBEXHLevel3 7 2 3 2" xfId="41487"/>
    <cellStyle name="SAPBEXHLevel3 7 2 4" xfId="23511"/>
    <cellStyle name="SAPBEXHLevel3 7 2 4 2" xfId="49925"/>
    <cellStyle name="SAPBEXHLevel3 7 2 5" xfId="30958"/>
    <cellStyle name="SAPBEXHLevel3 7 3" xfId="5015"/>
    <cellStyle name="SAPBEXHLevel3 7 3 2" xfId="10469"/>
    <cellStyle name="SAPBEXHLevel3 7 3 2 2" xfId="21129"/>
    <cellStyle name="SAPBEXHLevel3 7 3 2 2 2" xfId="47543"/>
    <cellStyle name="SAPBEXHLevel3 7 3 2 3" xfId="28393"/>
    <cellStyle name="SAPBEXHLevel3 7 3 2 3 2" xfId="54807"/>
    <cellStyle name="SAPBEXHLevel3 7 3 2 4" xfId="36965"/>
    <cellStyle name="SAPBEXHLevel3 7 3 3" xfId="15792"/>
    <cellStyle name="SAPBEXHLevel3 7 3 3 2" xfId="42211"/>
    <cellStyle name="SAPBEXHLevel3 7 3 4" xfId="23032"/>
    <cellStyle name="SAPBEXHLevel3 7 3 4 2" xfId="49446"/>
    <cellStyle name="SAPBEXHLevel3 7 3 5" xfId="31685"/>
    <cellStyle name="SAPBEXHLevel3 7 4" xfId="6204"/>
    <cellStyle name="SAPBEXHLevel3 7 4 2" xfId="11005"/>
    <cellStyle name="SAPBEXHLevel3 7 4 2 2" xfId="21650"/>
    <cellStyle name="SAPBEXHLevel3 7 4 2 2 2" xfId="48064"/>
    <cellStyle name="SAPBEXHLevel3 7 4 2 3" xfId="28739"/>
    <cellStyle name="SAPBEXHLevel3 7 4 2 3 2" xfId="55153"/>
    <cellStyle name="SAPBEXHLevel3 7 4 2 4" xfId="37426"/>
    <cellStyle name="SAPBEXHLevel3 7 4 3" xfId="16945"/>
    <cellStyle name="SAPBEXHLevel3 7 4 3 2" xfId="43363"/>
    <cellStyle name="SAPBEXHLevel3 7 4 4" xfId="23012"/>
    <cellStyle name="SAPBEXHLevel3 7 4 4 2" xfId="49426"/>
    <cellStyle name="SAPBEXHLevel3 7 4 5" xfId="32874"/>
    <cellStyle name="SAPBEXHLevel3 7 5" xfId="6790"/>
    <cellStyle name="SAPBEXHLevel3 7 5 2" xfId="17502"/>
    <cellStyle name="SAPBEXHLevel3 7 5 2 2" xfId="43919"/>
    <cellStyle name="SAPBEXHLevel3 7 5 3" xfId="12062"/>
    <cellStyle name="SAPBEXHLevel3 7 5 3 2" xfId="38483"/>
    <cellStyle name="SAPBEXHLevel3 7 5 4" xfId="33460"/>
    <cellStyle name="SAPBEXHLevel3 7 6" xfId="7346"/>
    <cellStyle name="SAPBEXHLevel3 7 6 2" xfId="18013"/>
    <cellStyle name="SAPBEXHLevel3 7 6 2 2" xfId="44429"/>
    <cellStyle name="SAPBEXHLevel3 7 6 3" xfId="27190"/>
    <cellStyle name="SAPBEXHLevel3 7 6 3 2" xfId="53604"/>
    <cellStyle name="SAPBEXHLevel3 7 6 4" xfId="34016"/>
    <cellStyle name="SAPBEXHLevel3 7 7" xfId="7990"/>
    <cellStyle name="SAPBEXHLevel3 7 7 2" xfId="18657"/>
    <cellStyle name="SAPBEXHLevel3 7 7 2 2" xfId="45071"/>
    <cellStyle name="SAPBEXHLevel3 7 7 3" xfId="16638"/>
    <cellStyle name="SAPBEXHLevel3 7 7 3 2" xfId="43056"/>
    <cellStyle name="SAPBEXHLevel3 7 7 4" xfId="34596"/>
    <cellStyle name="SAPBEXHLevel3 7 8" xfId="8905"/>
    <cellStyle name="SAPBEXHLevel3 7 8 2" xfId="19565"/>
    <cellStyle name="SAPBEXHLevel3 7 8 2 2" xfId="45979"/>
    <cellStyle name="SAPBEXHLevel3 7 8 3" xfId="27899"/>
    <cellStyle name="SAPBEXHLevel3 7 8 3 2" xfId="54313"/>
    <cellStyle name="SAPBEXHLevel3 7 8 4" xfId="35401"/>
    <cellStyle name="SAPBEXHLevel3 7 9" xfId="13178"/>
    <cellStyle name="SAPBEXHLevel3 7 9 2" xfId="39598"/>
    <cellStyle name="SAPBEXHLevel3 8" xfId="3268"/>
    <cellStyle name="SAPBEXHLevel3 8 2" xfId="9532"/>
    <cellStyle name="SAPBEXHLevel3 8 2 2" xfId="20192"/>
    <cellStyle name="SAPBEXHLevel3 8 2 2 2" xfId="46606"/>
    <cellStyle name="SAPBEXHLevel3 8 2 3" xfId="11826"/>
    <cellStyle name="SAPBEXHLevel3 8 2 3 2" xfId="38247"/>
    <cellStyle name="SAPBEXHLevel3 8 2 4" xfId="36028"/>
    <cellStyle name="SAPBEXHLevel3 8 3" xfId="14058"/>
    <cellStyle name="SAPBEXHLevel3 8 3 2" xfId="40478"/>
    <cellStyle name="SAPBEXHLevel3 8 4" xfId="23646"/>
    <cellStyle name="SAPBEXHLevel3 8 4 2" xfId="50060"/>
    <cellStyle name="SAPBEXHLevel3 8 5" xfId="29938"/>
    <cellStyle name="SAPBEXHLevel3 9" xfId="3962"/>
    <cellStyle name="SAPBEXHLevel3 9 2" xfId="9670"/>
    <cellStyle name="SAPBEXHLevel3 9 2 2" xfId="20330"/>
    <cellStyle name="SAPBEXHLevel3 9 2 2 2" xfId="46744"/>
    <cellStyle name="SAPBEXHLevel3 9 2 3" xfId="11837"/>
    <cellStyle name="SAPBEXHLevel3 9 2 3 2" xfId="38258"/>
    <cellStyle name="SAPBEXHLevel3 9 2 4" xfId="36166"/>
    <cellStyle name="SAPBEXHLevel3 9 3" xfId="14745"/>
    <cellStyle name="SAPBEXHLevel3 9 3 2" xfId="41165"/>
    <cellStyle name="SAPBEXHLevel3 9 4" xfId="26086"/>
    <cellStyle name="SAPBEXHLevel3 9 4 2" xfId="52500"/>
    <cellStyle name="SAPBEXHLevel3 9 5" xfId="30632"/>
    <cellStyle name="SAPBEXHLevel3_0910 GSO Capex RRP - Final (Detail) v2 220710" xfId="1250"/>
    <cellStyle name="SAPBEXHLevel3X" xfId="1251"/>
    <cellStyle name="SAPBEXHLevel3X 10" xfId="3270"/>
    <cellStyle name="SAPBEXHLevel3X 10 2" xfId="14060"/>
    <cellStyle name="SAPBEXHLevel3X 10 2 2" xfId="40480"/>
    <cellStyle name="SAPBEXHLevel3X 10 3" xfId="22230"/>
    <cellStyle name="SAPBEXHLevel3X 10 3 2" xfId="48644"/>
    <cellStyle name="SAPBEXHLevel3X 10 4" xfId="29940"/>
    <cellStyle name="SAPBEXHLevel3X 11" xfId="4493"/>
    <cellStyle name="SAPBEXHLevel3X 11 2" xfId="15271"/>
    <cellStyle name="SAPBEXHLevel3X 11 2 2" xfId="41691"/>
    <cellStyle name="SAPBEXHLevel3X 11 3" xfId="26902"/>
    <cellStyle name="SAPBEXHLevel3X 11 3 2" xfId="53316"/>
    <cellStyle name="SAPBEXHLevel3X 11 4" xfId="31163"/>
    <cellStyle name="SAPBEXHLevel3X 12" xfId="3159"/>
    <cellStyle name="SAPBEXHLevel3X 12 2" xfId="13949"/>
    <cellStyle name="SAPBEXHLevel3X 12 2 2" xfId="40369"/>
    <cellStyle name="SAPBEXHLevel3X 12 3" xfId="25515"/>
    <cellStyle name="SAPBEXHLevel3X 12 3 2" xfId="51929"/>
    <cellStyle name="SAPBEXHLevel3X 12 4" xfId="29829"/>
    <cellStyle name="SAPBEXHLevel3X 13" xfId="6361"/>
    <cellStyle name="SAPBEXHLevel3X 13 2" xfId="25774"/>
    <cellStyle name="SAPBEXHLevel3X 13 2 2" xfId="52188"/>
    <cellStyle name="SAPBEXHLevel3X 13 3" xfId="33031"/>
    <cellStyle name="SAPBEXHLevel3X 14" xfId="13086"/>
    <cellStyle name="SAPBEXHLevel3X 14 2" xfId="39507"/>
    <cellStyle name="SAPBEXHLevel3X 15" xfId="23905"/>
    <cellStyle name="SAPBEXHLevel3X 15 2" xfId="50319"/>
    <cellStyle name="SAPBEXHLevel3X 2" xfId="1252"/>
    <cellStyle name="SAPBEXHLevel3X 2 10" xfId="5313"/>
    <cellStyle name="SAPBEXHLevel3X 2 10 2" xfId="16087"/>
    <cellStyle name="SAPBEXHLevel3X 2 10 2 2" xfId="42506"/>
    <cellStyle name="SAPBEXHLevel3X 2 10 3" xfId="26038"/>
    <cellStyle name="SAPBEXHLevel3X 2 10 3 2" xfId="52452"/>
    <cellStyle name="SAPBEXHLevel3X 2 10 4" xfId="31983"/>
    <cellStyle name="SAPBEXHLevel3X 2 11" xfId="6840"/>
    <cellStyle name="SAPBEXHLevel3X 2 11 2" xfId="24849"/>
    <cellStyle name="SAPBEXHLevel3X 2 11 2 2" xfId="51263"/>
    <cellStyle name="SAPBEXHLevel3X 2 11 3" xfId="33510"/>
    <cellStyle name="SAPBEXHLevel3X 2 12" xfId="12118"/>
    <cellStyle name="SAPBEXHLevel3X 2 12 2" xfId="38539"/>
    <cellStyle name="SAPBEXHLevel3X 2 13" xfId="27590"/>
    <cellStyle name="SAPBEXHLevel3X 2 13 2" xfId="54004"/>
    <cellStyle name="SAPBEXHLevel3X 2 2" xfId="1562"/>
    <cellStyle name="SAPBEXHLevel3X 2 2 10" xfId="8454"/>
    <cellStyle name="SAPBEXHLevel3X 2 2 10 2" xfId="19114"/>
    <cellStyle name="SAPBEXHLevel3X 2 2 10 2 2" xfId="45528"/>
    <cellStyle name="SAPBEXHLevel3X 2 2 10 3" xfId="17656"/>
    <cellStyle name="SAPBEXHLevel3X 2 2 10 3 2" xfId="44073"/>
    <cellStyle name="SAPBEXHLevel3X 2 2 10 4" xfId="34950"/>
    <cellStyle name="SAPBEXHLevel3X 2 2 11" xfId="11983"/>
    <cellStyle name="SAPBEXHLevel3X 2 2 11 2" xfId="38404"/>
    <cellStyle name="SAPBEXHLevel3X 2 2 12" xfId="26451"/>
    <cellStyle name="SAPBEXHLevel3X 2 2 12 2" xfId="52865"/>
    <cellStyle name="SAPBEXHLevel3X 2 2 2" xfId="3556"/>
    <cellStyle name="SAPBEXHLevel3X 2 2 2 2" xfId="8968"/>
    <cellStyle name="SAPBEXHLevel3X 2 2 2 2 2" xfId="19628"/>
    <cellStyle name="SAPBEXHLevel3X 2 2 2 2 2 2" xfId="46042"/>
    <cellStyle name="SAPBEXHLevel3X 2 2 2 2 3" xfId="28253"/>
    <cellStyle name="SAPBEXHLevel3X 2 2 2 2 3 2" xfId="54667"/>
    <cellStyle name="SAPBEXHLevel3X 2 2 2 2 4" xfId="35464"/>
    <cellStyle name="SAPBEXHLevel3X 2 2 2 3" xfId="9904"/>
    <cellStyle name="SAPBEXHLevel3X 2 2 2 3 2" xfId="20564"/>
    <cellStyle name="SAPBEXHLevel3X 2 2 2 3 2 2" xfId="46978"/>
    <cellStyle name="SAPBEXHLevel3X 2 2 2 3 3" xfId="23515"/>
    <cellStyle name="SAPBEXHLevel3X 2 2 2 3 3 2" xfId="49929"/>
    <cellStyle name="SAPBEXHLevel3X 2 2 2 3 4" xfId="36400"/>
    <cellStyle name="SAPBEXHLevel3X 2 2 2 4" xfId="8767"/>
    <cellStyle name="SAPBEXHLevel3X 2 2 2 4 2" xfId="19427"/>
    <cellStyle name="SAPBEXHLevel3X 2 2 2 4 2 2" xfId="45841"/>
    <cellStyle name="SAPBEXHLevel3X 2 2 2 4 3" xfId="27999"/>
    <cellStyle name="SAPBEXHLevel3X 2 2 2 4 3 2" xfId="54413"/>
    <cellStyle name="SAPBEXHLevel3X 2 2 2 4 4" xfId="35263"/>
    <cellStyle name="SAPBEXHLevel3X 2 2 2 5" xfId="14341"/>
    <cellStyle name="SAPBEXHLevel3X 2 2 2 5 2" xfId="40761"/>
    <cellStyle name="SAPBEXHLevel3X 2 2 2 6" xfId="24762"/>
    <cellStyle name="SAPBEXHLevel3X 2 2 2 6 2" xfId="51176"/>
    <cellStyle name="SAPBEXHLevel3X 2 2 2 7" xfId="30226"/>
    <cellStyle name="SAPBEXHLevel3X 2 2 3" xfId="2760"/>
    <cellStyle name="SAPBEXHLevel3X 2 2 3 2" xfId="9326"/>
    <cellStyle name="SAPBEXHLevel3X 2 2 3 2 2" xfId="19986"/>
    <cellStyle name="SAPBEXHLevel3X 2 2 3 2 2 2" xfId="46400"/>
    <cellStyle name="SAPBEXHLevel3X 2 2 3 2 3" xfId="12528"/>
    <cellStyle name="SAPBEXHLevel3X 2 2 3 2 3 2" xfId="38949"/>
    <cellStyle name="SAPBEXHLevel3X 2 2 3 2 4" xfId="35822"/>
    <cellStyle name="SAPBEXHLevel3X 2 2 3 3" xfId="13552"/>
    <cellStyle name="SAPBEXHLevel3X 2 2 3 3 2" xfId="39972"/>
    <cellStyle name="SAPBEXHLevel3X 2 2 3 4" xfId="23738"/>
    <cellStyle name="SAPBEXHLevel3X 2 2 3 4 2" xfId="50152"/>
    <cellStyle name="SAPBEXHLevel3X 2 2 3 5" xfId="29430"/>
    <cellStyle name="SAPBEXHLevel3X 2 2 4" xfId="5044"/>
    <cellStyle name="SAPBEXHLevel3X 2 2 4 2" xfId="10048"/>
    <cellStyle name="SAPBEXHLevel3X 2 2 4 2 2" xfId="20708"/>
    <cellStyle name="SAPBEXHLevel3X 2 2 4 2 2 2" xfId="47122"/>
    <cellStyle name="SAPBEXHLevel3X 2 2 4 2 3" xfId="25890"/>
    <cellStyle name="SAPBEXHLevel3X 2 2 4 2 3 2" xfId="52304"/>
    <cellStyle name="SAPBEXHLevel3X 2 2 4 2 4" xfId="36544"/>
    <cellStyle name="SAPBEXHLevel3X 2 2 4 3" xfId="15821"/>
    <cellStyle name="SAPBEXHLevel3X 2 2 4 3 2" xfId="42240"/>
    <cellStyle name="SAPBEXHLevel3X 2 2 4 4" xfId="24399"/>
    <cellStyle name="SAPBEXHLevel3X 2 2 4 4 2" xfId="50813"/>
    <cellStyle name="SAPBEXHLevel3X 2 2 4 5" xfId="31714"/>
    <cellStyle name="SAPBEXHLevel3X 2 2 5" xfId="4711"/>
    <cellStyle name="SAPBEXHLevel3X 2 2 5 2" xfId="15488"/>
    <cellStyle name="SAPBEXHLevel3X 2 2 5 2 2" xfId="41908"/>
    <cellStyle name="SAPBEXHLevel3X 2 2 5 3" xfId="27627"/>
    <cellStyle name="SAPBEXHLevel3X 2 2 5 3 2" xfId="54041"/>
    <cellStyle name="SAPBEXHLevel3X 2 2 5 4" xfId="31381"/>
    <cellStyle name="SAPBEXHLevel3X 2 2 6" xfId="5437"/>
    <cellStyle name="SAPBEXHLevel3X 2 2 6 2" xfId="16210"/>
    <cellStyle name="SAPBEXHLevel3X 2 2 6 2 2" xfId="42629"/>
    <cellStyle name="SAPBEXHLevel3X 2 2 6 3" xfId="22704"/>
    <cellStyle name="SAPBEXHLevel3X 2 2 6 3 2" xfId="49118"/>
    <cellStyle name="SAPBEXHLevel3X 2 2 6 4" xfId="32107"/>
    <cellStyle name="SAPBEXHLevel3X 2 2 7" xfId="6657"/>
    <cellStyle name="SAPBEXHLevel3X 2 2 7 2" xfId="22630"/>
    <cellStyle name="SAPBEXHLevel3X 2 2 7 2 2" xfId="49044"/>
    <cellStyle name="SAPBEXHLevel3X 2 2 7 3" xfId="33327"/>
    <cellStyle name="SAPBEXHLevel3X 2 2 8" xfId="6694"/>
    <cellStyle name="SAPBEXHLevel3X 2 2 8 2" xfId="17406"/>
    <cellStyle name="SAPBEXHLevel3X 2 2 8 2 2" xfId="43824"/>
    <cellStyle name="SAPBEXHLevel3X 2 2 8 3" xfId="11342"/>
    <cellStyle name="SAPBEXHLevel3X 2 2 8 3 2" xfId="37763"/>
    <cellStyle name="SAPBEXHLevel3X 2 2 8 4" xfId="33364"/>
    <cellStyle name="SAPBEXHLevel3X 2 2 9" xfId="7655"/>
    <cellStyle name="SAPBEXHLevel3X 2 2 9 2" xfId="18322"/>
    <cellStyle name="SAPBEXHLevel3X 2 2 9 2 2" xfId="44738"/>
    <cellStyle name="SAPBEXHLevel3X 2 2 9 3" xfId="24582"/>
    <cellStyle name="SAPBEXHLevel3X 2 2 9 3 2" xfId="50996"/>
    <cellStyle name="SAPBEXHLevel3X 2 2 9 4" xfId="34325"/>
    <cellStyle name="SAPBEXHLevel3X 2 3" xfId="1675"/>
    <cellStyle name="SAPBEXHLevel3X 2 3 10" xfId="8485"/>
    <cellStyle name="SAPBEXHLevel3X 2 3 10 2" xfId="19145"/>
    <cellStyle name="SAPBEXHLevel3X 2 3 10 2 2" xfId="45559"/>
    <cellStyle name="SAPBEXHLevel3X 2 3 10 3" xfId="12780"/>
    <cellStyle name="SAPBEXHLevel3X 2 3 10 3 2" xfId="39201"/>
    <cellStyle name="SAPBEXHLevel3X 2 3 10 4" xfId="34981"/>
    <cellStyle name="SAPBEXHLevel3X 2 3 11" xfId="11892"/>
    <cellStyle name="SAPBEXHLevel3X 2 3 11 2" xfId="38313"/>
    <cellStyle name="SAPBEXHLevel3X 2 3 12" xfId="23323"/>
    <cellStyle name="SAPBEXHLevel3X 2 3 12 2" xfId="49737"/>
    <cellStyle name="SAPBEXHLevel3X 2 3 2" xfId="3668"/>
    <cellStyle name="SAPBEXHLevel3X 2 3 2 2" xfId="8937"/>
    <cellStyle name="SAPBEXHLevel3X 2 3 2 2 2" xfId="19597"/>
    <cellStyle name="SAPBEXHLevel3X 2 3 2 2 2 2" xfId="46011"/>
    <cellStyle name="SAPBEXHLevel3X 2 3 2 2 3" xfId="12745"/>
    <cellStyle name="SAPBEXHLevel3X 2 3 2 2 3 2" xfId="39166"/>
    <cellStyle name="SAPBEXHLevel3X 2 3 2 2 4" xfId="35433"/>
    <cellStyle name="SAPBEXHLevel3X 2 3 2 3" xfId="9949"/>
    <cellStyle name="SAPBEXHLevel3X 2 3 2 3 2" xfId="20609"/>
    <cellStyle name="SAPBEXHLevel3X 2 3 2 3 2 2" xfId="47023"/>
    <cellStyle name="SAPBEXHLevel3X 2 3 2 3 3" xfId="24783"/>
    <cellStyle name="SAPBEXHLevel3X 2 3 2 3 3 2" xfId="51197"/>
    <cellStyle name="SAPBEXHLevel3X 2 3 2 3 4" xfId="36445"/>
    <cellStyle name="SAPBEXHLevel3X 2 3 2 4" xfId="8801"/>
    <cellStyle name="SAPBEXHLevel3X 2 3 2 4 2" xfId="19461"/>
    <cellStyle name="SAPBEXHLevel3X 2 3 2 4 2 2" xfId="45875"/>
    <cellStyle name="SAPBEXHLevel3X 2 3 2 4 3" xfId="27400"/>
    <cellStyle name="SAPBEXHLevel3X 2 3 2 4 3 2" xfId="53814"/>
    <cellStyle name="SAPBEXHLevel3X 2 3 2 4 4" xfId="35297"/>
    <cellStyle name="SAPBEXHLevel3X 2 3 2 5" xfId="14453"/>
    <cellStyle name="SAPBEXHLevel3X 2 3 2 5 2" xfId="40873"/>
    <cellStyle name="SAPBEXHLevel3X 2 3 2 6" xfId="25036"/>
    <cellStyle name="SAPBEXHLevel3X 2 3 2 6 2" xfId="51450"/>
    <cellStyle name="SAPBEXHLevel3X 2 3 2 7" xfId="30338"/>
    <cellStyle name="SAPBEXHLevel3X 2 3 3" xfId="2667"/>
    <cellStyle name="SAPBEXHLevel3X 2 3 3 2" xfId="9292"/>
    <cellStyle name="SAPBEXHLevel3X 2 3 3 2 2" xfId="19952"/>
    <cellStyle name="SAPBEXHLevel3X 2 3 3 2 2 2" xfId="46366"/>
    <cellStyle name="SAPBEXHLevel3X 2 3 3 2 3" xfId="11801"/>
    <cellStyle name="SAPBEXHLevel3X 2 3 3 2 3 2" xfId="38222"/>
    <cellStyle name="SAPBEXHLevel3X 2 3 3 2 4" xfId="35788"/>
    <cellStyle name="SAPBEXHLevel3X 2 3 3 3" xfId="13459"/>
    <cellStyle name="SAPBEXHLevel3X 2 3 3 3 2" xfId="39879"/>
    <cellStyle name="SAPBEXHLevel3X 2 3 3 4" xfId="23315"/>
    <cellStyle name="SAPBEXHLevel3X 2 3 3 4 2" xfId="49729"/>
    <cellStyle name="SAPBEXHLevel3X 2 3 3 5" xfId="29337"/>
    <cellStyle name="SAPBEXHLevel3X 2 3 4" xfId="4871"/>
    <cellStyle name="SAPBEXHLevel3X 2 3 4 2" xfId="10440"/>
    <cellStyle name="SAPBEXHLevel3X 2 3 4 2 2" xfId="21100"/>
    <cellStyle name="SAPBEXHLevel3X 2 3 4 2 2 2" xfId="47514"/>
    <cellStyle name="SAPBEXHLevel3X 2 3 4 2 3" xfId="28364"/>
    <cellStyle name="SAPBEXHLevel3X 2 3 4 2 3 2" xfId="54778"/>
    <cellStyle name="SAPBEXHLevel3X 2 3 4 2 4" xfId="36936"/>
    <cellStyle name="SAPBEXHLevel3X 2 3 4 3" xfId="15648"/>
    <cellStyle name="SAPBEXHLevel3X 2 3 4 3 2" xfId="42068"/>
    <cellStyle name="SAPBEXHLevel3X 2 3 4 4" xfId="22932"/>
    <cellStyle name="SAPBEXHLevel3X 2 3 4 4 2" xfId="49346"/>
    <cellStyle name="SAPBEXHLevel3X 2 3 4 5" xfId="31541"/>
    <cellStyle name="SAPBEXHLevel3X 2 3 5" xfId="4448"/>
    <cellStyle name="SAPBEXHLevel3X 2 3 5 2" xfId="15226"/>
    <cellStyle name="SAPBEXHLevel3X 2 3 5 2 2" xfId="41646"/>
    <cellStyle name="SAPBEXHLevel3X 2 3 5 3" xfId="26420"/>
    <cellStyle name="SAPBEXHLevel3X 2 3 5 3 2" xfId="52834"/>
    <cellStyle name="SAPBEXHLevel3X 2 3 5 4" xfId="31118"/>
    <cellStyle name="SAPBEXHLevel3X 2 3 6" xfId="5542"/>
    <cellStyle name="SAPBEXHLevel3X 2 3 6 2" xfId="16313"/>
    <cellStyle name="SAPBEXHLevel3X 2 3 6 2 2" xfId="42732"/>
    <cellStyle name="SAPBEXHLevel3X 2 3 6 3" xfId="27385"/>
    <cellStyle name="SAPBEXHLevel3X 2 3 6 3 2" xfId="53799"/>
    <cellStyle name="SAPBEXHLevel3X 2 3 6 4" xfId="32212"/>
    <cellStyle name="SAPBEXHLevel3X 2 3 7" xfId="6637"/>
    <cellStyle name="SAPBEXHLevel3X 2 3 7 2" xfId="23548"/>
    <cellStyle name="SAPBEXHLevel3X 2 3 7 2 2" xfId="49962"/>
    <cellStyle name="SAPBEXHLevel3X 2 3 7 3" xfId="33307"/>
    <cellStyle name="SAPBEXHLevel3X 2 3 8" xfId="6783"/>
    <cellStyle name="SAPBEXHLevel3X 2 3 8 2" xfId="17495"/>
    <cellStyle name="SAPBEXHLevel3X 2 3 8 2 2" xfId="43912"/>
    <cellStyle name="SAPBEXHLevel3X 2 3 8 3" xfId="11385"/>
    <cellStyle name="SAPBEXHLevel3X 2 3 8 3 2" xfId="37806"/>
    <cellStyle name="SAPBEXHLevel3X 2 3 8 4" xfId="33453"/>
    <cellStyle name="SAPBEXHLevel3X 2 3 9" xfId="4331"/>
    <cellStyle name="SAPBEXHLevel3X 2 3 9 2" xfId="15109"/>
    <cellStyle name="SAPBEXHLevel3X 2 3 9 2 2" xfId="41529"/>
    <cellStyle name="SAPBEXHLevel3X 2 3 9 3" xfId="21812"/>
    <cellStyle name="SAPBEXHLevel3X 2 3 9 3 2" xfId="48226"/>
    <cellStyle name="SAPBEXHLevel3X 2 3 9 4" xfId="31001"/>
    <cellStyle name="SAPBEXHLevel3X 2 4" xfId="1934"/>
    <cellStyle name="SAPBEXHLevel3X 2 4 10" xfId="8581"/>
    <cellStyle name="SAPBEXHLevel3X 2 4 10 2" xfId="19241"/>
    <cellStyle name="SAPBEXHLevel3X 2 4 10 2 2" xfId="45655"/>
    <cellStyle name="SAPBEXHLevel3X 2 4 10 3" xfId="12957"/>
    <cellStyle name="SAPBEXHLevel3X 2 4 10 3 2" xfId="39378"/>
    <cellStyle name="SAPBEXHLevel3X 2 4 10 4" xfId="35077"/>
    <cellStyle name="SAPBEXHLevel3X 2 4 11" xfId="11646"/>
    <cellStyle name="SAPBEXHLevel3X 2 4 11 2" xfId="38067"/>
    <cellStyle name="SAPBEXHLevel3X 2 4 12" xfId="26289"/>
    <cellStyle name="SAPBEXHLevel3X 2 4 12 2" xfId="52703"/>
    <cellStyle name="SAPBEXHLevel3X 2 4 2" xfId="3911"/>
    <cellStyle name="SAPBEXHLevel3X 2 4 2 2" xfId="9129"/>
    <cellStyle name="SAPBEXHLevel3X 2 4 2 2 2" xfId="19789"/>
    <cellStyle name="SAPBEXHLevel3X 2 4 2 2 2 2" xfId="46203"/>
    <cellStyle name="SAPBEXHLevel3X 2 4 2 2 3" xfId="17726"/>
    <cellStyle name="SAPBEXHLevel3X 2 4 2 2 3 2" xfId="44143"/>
    <cellStyle name="SAPBEXHLevel3X 2 4 2 2 4" xfId="35625"/>
    <cellStyle name="SAPBEXHLevel3X 2 4 2 3" xfId="14694"/>
    <cellStyle name="SAPBEXHLevel3X 2 4 2 3 2" xfId="41114"/>
    <cellStyle name="SAPBEXHLevel3X 2 4 2 4" xfId="25837"/>
    <cellStyle name="SAPBEXHLevel3X 2 4 2 4 2" xfId="52251"/>
    <cellStyle name="SAPBEXHLevel3X 2 4 2 5" xfId="30581"/>
    <cellStyle name="SAPBEXHLevel3X 2 4 3" xfId="4638"/>
    <cellStyle name="SAPBEXHLevel3X 2 4 3 2" xfId="9677"/>
    <cellStyle name="SAPBEXHLevel3X 2 4 3 2 2" xfId="20337"/>
    <cellStyle name="SAPBEXHLevel3X 2 4 3 2 2 2" xfId="46751"/>
    <cellStyle name="SAPBEXHLevel3X 2 4 3 2 3" xfId="13017"/>
    <cellStyle name="SAPBEXHLevel3X 2 4 3 2 3 2" xfId="39438"/>
    <cellStyle name="SAPBEXHLevel3X 2 4 3 2 4" xfId="36173"/>
    <cellStyle name="SAPBEXHLevel3X 2 4 3 3" xfId="15416"/>
    <cellStyle name="SAPBEXHLevel3X 2 4 3 3 2" xfId="41836"/>
    <cellStyle name="SAPBEXHLevel3X 2 4 3 4" xfId="22715"/>
    <cellStyle name="SAPBEXHLevel3X 2 4 3 4 2" xfId="49129"/>
    <cellStyle name="SAPBEXHLevel3X 2 4 3 5" xfId="31308"/>
    <cellStyle name="SAPBEXHLevel3X 2 4 4" xfId="5216"/>
    <cellStyle name="SAPBEXHLevel3X 2 4 4 2" xfId="15991"/>
    <cellStyle name="SAPBEXHLevel3X 2 4 4 2 2" xfId="42410"/>
    <cellStyle name="SAPBEXHLevel3X 2 4 4 3" xfId="22522"/>
    <cellStyle name="SAPBEXHLevel3X 2 4 4 3 2" xfId="48936"/>
    <cellStyle name="SAPBEXHLevel3X 2 4 4 4" xfId="31886"/>
    <cellStyle name="SAPBEXHLevel3X 2 4 5" xfId="5832"/>
    <cellStyle name="SAPBEXHLevel3X 2 4 5 2" xfId="16591"/>
    <cellStyle name="SAPBEXHLevel3X 2 4 5 2 2" xfId="43009"/>
    <cellStyle name="SAPBEXHLevel3X 2 4 5 3" xfId="27603"/>
    <cellStyle name="SAPBEXHLevel3X 2 4 5 3 2" xfId="54017"/>
    <cellStyle name="SAPBEXHLevel3X 2 4 5 4" xfId="32502"/>
    <cellStyle name="SAPBEXHLevel3X 2 4 6" xfId="6435"/>
    <cellStyle name="SAPBEXHLevel3X 2 4 6 2" xfId="17171"/>
    <cellStyle name="SAPBEXHLevel3X 2 4 6 2 2" xfId="43589"/>
    <cellStyle name="SAPBEXHLevel3X 2 4 6 3" xfId="23564"/>
    <cellStyle name="SAPBEXHLevel3X 2 4 6 3 2" xfId="49978"/>
    <cellStyle name="SAPBEXHLevel3X 2 4 6 4" xfId="33105"/>
    <cellStyle name="SAPBEXHLevel3X 2 4 7" xfId="7050"/>
    <cellStyle name="SAPBEXHLevel3X 2 4 7 2" xfId="14477"/>
    <cellStyle name="SAPBEXHLevel3X 2 4 7 2 2" xfId="40897"/>
    <cellStyle name="SAPBEXHLevel3X 2 4 7 3" xfId="33720"/>
    <cellStyle name="SAPBEXHLevel3X 2 4 8" xfId="7597"/>
    <cellStyle name="SAPBEXHLevel3X 2 4 8 2" xfId="18264"/>
    <cellStyle name="SAPBEXHLevel3X 2 4 8 2 2" xfId="44680"/>
    <cellStyle name="SAPBEXHLevel3X 2 4 8 3" xfId="27992"/>
    <cellStyle name="SAPBEXHLevel3X 2 4 8 3 2" xfId="54406"/>
    <cellStyle name="SAPBEXHLevel3X 2 4 8 4" xfId="34267"/>
    <cellStyle name="SAPBEXHLevel3X 2 4 9" xfId="7296"/>
    <cellStyle name="SAPBEXHLevel3X 2 4 9 2" xfId="17963"/>
    <cellStyle name="SAPBEXHLevel3X 2 4 9 2 2" xfId="44380"/>
    <cellStyle name="SAPBEXHLevel3X 2 4 9 3" xfId="23617"/>
    <cellStyle name="SAPBEXHLevel3X 2 4 9 3 2" xfId="50031"/>
    <cellStyle name="SAPBEXHLevel3X 2 4 9 4" xfId="33966"/>
    <cellStyle name="SAPBEXHLevel3X 2 5" xfId="2120"/>
    <cellStyle name="SAPBEXHLevel3X 2 5 10" xfId="8852"/>
    <cellStyle name="SAPBEXHLevel3X 2 5 10 2" xfId="19512"/>
    <cellStyle name="SAPBEXHLevel3X 2 5 10 2 2" xfId="45926"/>
    <cellStyle name="SAPBEXHLevel3X 2 5 10 3" xfId="26632"/>
    <cellStyle name="SAPBEXHLevel3X 2 5 10 3 2" xfId="53046"/>
    <cellStyle name="SAPBEXHLevel3X 2 5 10 4" xfId="35348"/>
    <cellStyle name="SAPBEXHLevel3X 2 5 11" xfId="11480"/>
    <cellStyle name="SAPBEXHLevel3X 2 5 11 2" xfId="37901"/>
    <cellStyle name="SAPBEXHLevel3X 2 5 12" xfId="26443"/>
    <cellStyle name="SAPBEXHLevel3X 2 5 12 2" xfId="52857"/>
    <cellStyle name="SAPBEXHLevel3X 2 5 2" xfId="4085"/>
    <cellStyle name="SAPBEXHLevel3X 2 5 2 2" xfId="9834"/>
    <cellStyle name="SAPBEXHLevel3X 2 5 2 2 2" xfId="20494"/>
    <cellStyle name="SAPBEXHLevel3X 2 5 2 2 2 2" xfId="46908"/>
    <cellStyle name="SAPBEXHLevel3X 2 5 2 2 3" xfId="27818"/>
    <cellStyle name="SAPBEXHLevel3X 2 5 2 2 3 2" xfId="54232"/>
    <cellStyle name="SAPBEXHLevel3X 2 5 2 2 4" xfId="36330"/>
    <cellStyle name="SAPBEXHLevel3X 2 5 2 3" xfId="14867"/>
    <cellStyle name="SAPBEXHLevel3X 2 5 2 3 2" xfId="41287"/>
    <cellStyle name="SAPBEXHLevel3X 2 5 2 4" xfId="23295"/>
    <cellStyle name="SAPBEXHLevel3X 2 5 2 4 2" xfId="49709"/>
    <cellStyle name="SAPBEXHLevel3X 2 5 2 5" xfId="30755"/>
    <cellStyle name="SAPBEXHLevel3X 2 5 3" xfId="4813"/>
    <cellStyle name="SAPBEXHLevel3X 2 5 3 2" xfId="10388"/>
    <cellStyle name="SAPBEXHLevel3X 2 5 3 2 2" xfId="21048"/>
    <cellStyle name="SAPBEXHLevel3X 2 5 3 2 2 2" xfId="47462"/>
    <cellStyle name="SAPBEXHLevel3X 2 5 3 2 3" xfId="28313"/>
    <cellStyle name="SAPBEXHLevel3X 2 5 3 2 3 2" xfId="54727"/>
    <cellStyle name="SAPBEXHLevel3X 2 5 3 2 4" xfId="36884"/>
    <cellStyle name="SAPBEXHLevel3X 2 5 3 3" xfId="15590"/>
    <cellStyle name="SAPBEXHLevel3X 2 5 3 3 2" xfId="42010"/>
    <cellStyle name="SAPBEXHLevel3X 2 5 3 4" xfId="27223"/>
    <cellStyle name="SAPBEXHLevel3X 2 5 3 4 2" xfId="53637"/>
    <cellStyle name="SAPBEXHLevel3X 2 5 3 5" xfId="31483"/>
    <cellStyle name="SAPBEXHLevel3X 2 5 4" xfId="5393"/>
    <cellStyle name="SAPBEXHLevel3X 2 5 4 2" xfId="16166"/>
    <cellStyle name="SAPBEXHLevel3X 2 5 4 2 2" xfId="42585"/>
    <cellStyle name="SAPBEXHLevel3X 2 5 4 3" xfId="21949"/>
    <cellStyle name="SAPBEXHLevel3X 2 5 4 3 2" xfId="48363"/>
    <cellStyle name="SAPBEXHLevel3X 2 5 4 4" xfId="32063"/>
    <cellStyle name="SAPBEXHLevel3X 2 5 5" xfId="6000"/>
    <cellStyle name="SAPBEXHLevel3X 2 5 5 2" xfId="16752"/>
    <cellStyle name="SAPBEXHLevel3X 2 5 5 2 2" xfId="43170"/>
    <cellStyle name="SAPBEXHLevel3X 2 5 5 3" xfId="26030"/>
    <cellStyle name="SAPBEXHLevel3X 2 5 5 3 2" xfId="52444"/>
    <cellStyle name="SAPBEXHLevel3X 2 5 5 4" xfId="32670"/>
    <cellStyle name="SAPBEXHLevel3X 2 5 6" xfId="6600"/>
    <cellStyle name="SAPBEXHLevel3X 2 5 6 2" xfId="17325"/>
    <cellStyle name="SAPBEXHLevel3X 2 5 6 2 2" xfId="43743"/>
    <cellStyle name="SAPBEXHLevel3X 2 5 6 3" xfId="21358"/>
    <cellStyle name="SAPBEXHLevel3X 2 5 6 3 2" xfId="47772"/>
    <cellStyle name="SAPBEXHLevel3X 2 5 6 4" xfId="33270"/>
    <cellStyle name="SAPBEXHLevel3X 2 5 7" xfId="7172"/>
    <cellStyle name="SAPBEXHLevel3X 2 5 7 2" xfId="23220"/>
    <cellStyle name="SAPBEXHLevel3X 2 5 7 2 2" xfId="49634"/>
    <cellStyle name="SAPBEXHLevel3X 2 5 7 3" xfId="33842"/>
    <cellStyle name="SAPBEXHLevel3X 2 5 8" xfId="7731"/>
    <cellStyle name="SAPBEXHLevel3X 2 5 8 2" xfId="18398"/>
    <cellStyle name="SAPBEXHLevel3X 2 5 8 2 2" xfId="44814"/>
    <cellStyle name="SAPBEXHLevel3X 2 5 8 3" xfId="11162"/>
    <cellStyle name="SAPBEXHLevel3X 2 5 8 3 2" xfId="37583"/>
    <cellStyle name="SAPBEXHLevel3X 2 5 8 4" xfId="34401"/>
    <cellStyle name="SAPBEXHLevel3X 2 5 9" xfId="7883"/>
    <cellStyle name="SAPBEXHLevel3X 2 5 9 2" xfId="18550"/>
    <cellStyle name="SAPBEXHLevel3X 2 5 9 2 2" xfId="44965"/>
    <cellStyle name="SAPBEXHLevel3X 2 5 9 3" xfId="24412"/>
    <cellStyle name="SAPBEXHLevel3X 2 5 9 3 2" xfId="50826"/>
    <cellStyle name="SAPBEXHLevel3X 2 5 9 4" xfId="34553"/>
    <cellStyle name="SAPBEXHLevel3X 2 6" xfId="1857"/>
    <cellStyle name="SAPBEXHLevel3X 2 6 10" xfId="9529"/>
    <cellStyle name="SAPBEXHLevel3X 2 6 10 2" xfId="20189"/>
    <cellStyle name="SAPBEXHLevel3X 2 6 10 2 2" xfId="46603"/>
    <cellStyle name="SAPBEXHLevel3X 2 6 10 3" xfId="28207"/>
    <cellStyle name="SAPBEXHLevel3X 2 6 10 3 2" xfId="54621"/>
    <cellStyle name="SAPBEXHLevel3X 2 6 10 4" xfId="36025"/>
    <cellStyle name="SAPBEXHLevel3X 2 6 11" xfId="11723"/>
    <cellStyle name="SAPBEXHLevel3X 2 6 11 2" xfId="38144"/>
    <cellStyle name="SAPBEXHLevel3X 2 6 12" xfId="24338"/>
    <cellStyle name="SAPBEXHLevel3X 2 6 12 2" xfId="50752"/>
    <cellStyle name="SAPBEXHLevel3X 2 6 2" xfId="3834"/>
    <cellStyle name="SAPBEXHLevel3X 2 6 2 2" xfId="10668"/>
    <cellStyle name="SAPBEXHLevel3X 2 6 2 2 2" xfId="21313"/>
    <cellStyle name="SAPBEXHLevel3X 2 6 2 2 2 2" xfId="47727"/>
    <cellStyle name="SAPBEXHLevel3X 2 6 2 2 3" xfId="28411"/>
    <cellStyle name="SAPBEXHLevel3X 2 6 2 2 3 2" xfId="54825"/>
    <cellStyle name="SAPBEXHLevel3X 2 6 2 2 4" xfId="37092"/>
    <cellStyle name="SAPBEXHLevel3X 2 6 2 3" xfId="14617"/>
    <cellStyle name="SAPBEXHLevel3X 2 6 2 3 2" xfId="41037"/>
    <cellStyle name="SAPBEXHLevel3X 2 6 2 4" xfId="26421"/>
    <cellStyle name="SAPBEXHLevel3X 2 6 2 4 2" xfId="52835"/>
    <cellStyle name="SAPBEXHLevel3X 2 6 2 5" xfId="30504"/>
    <cellStyle name="SAPBEXHLevel3X 2 6 3" xfId="4561"/>
    <cellStyle name="SAPBEXHLevel3X 2 6 3 2" xfId="15339"/>
    <cellStyle name="SAPBEXHLevel3X 2 6 3 2 2" xfId="41759"/>
    <cellStyle name="SAPBEXHLevel3X 2 6 3 3" xfId="26504"/>
    <cellStyle name="SAPBEXHLevel3X 2 6 3 3 2" xfId="52918"/>
    <cellStyle name="SAPBEXHLevel3X 2 6 3 4" xfId="31231"/>
    <cellStyle name="SAPBEXHLevel3X 2 6 4" xfId="3342"/>
    <cellStyle name="SAPBEXHLevel3X 2 6 4 2" xfId="14129"/>
    <cellStyle name="SAPBEXHLevel3X 2 6 4 2 2" xfId="40549"/>
    <cellStyle name="SAPBEXHLevel3X 2 6 4 3" xfId="25386"/>
    <cellStyle name="SAPBEXHLevel3X 2 6 4 3 2" xfId="51800"/>
    <cellStyle name="SAPBEXHLevel3X 2 6 4 4" xfId="30012"/>
    <cellStyle name="SAPBEXHLevel3X 2 6 5" xfId="3985"/>
    <cellStyle name="SAPBEXHLevel3X 2 6 5 2" xfId="14768"/>
    <cellStyle name="SAPBEXHLevel3X 2 6 5 2 2" xfId="41188"/>
    <cellStyle name="SAPBEXHLevel3X 2 6 5 3" xfId="23688"/>
    <cellStyle name="SAPBEXHLevel3X 2 6 5 3 2" xfId="50102"/>
    <cellStyle name="SAPBEXHLevel3X 2 6 5 4" xfId="30655"/>
    <cellStyle name="SAPBEXHLevel3X 2 6 6" xfId="5757"/>
    <cellStyle name="SAPBEXHLevel3X 2 6 6 2" xfId="16519"/>
    <cellStyle name="SAPBEXHLevel3X 2 6 6 2 2" xfId="42937"/>
    <cellStyle name="SAPBEXHLevel3X 2 6 6 3" xfId="27952"/>
    <cellStyle name="SAPBEXHLevel3X 2 6 6 3 2" xfId="54366"/>
    <cellStyle name="SAPBEXHLevel3X 2 6 6 4" xfId="32427"/>
    <cellStyle name="SAPBEXHLevel3X 2 6 7" xfId="6973"/>
    <cellStyle name="SAPBEXHLevel3X 2 6 7 2" xfId="11157"/>
    <cellStyle name="SAPBEXHLevel3X 2 6 7 2 2" xfId="37578"/>
    <cellStyle name="SAPBEXHLevel3X 2 6 7 3" xfId="33643"/>
    <cellStyle name="SAPBEXHLevel3X 2 6 8" xfId="7520"/>
    <cellStyle name="SAPBEXHLevel3X 2 6 8 2" xfId="18187"/>
    <cellStyle name="SAPBEXHLevel3X 2 6 8 2 2" xfId="44603"/>
    <cellStyle name="SAPBEXHLevel3X 2 6 8 3" xfId="23954"/>
    <cellStyle name="SAPBEXHLevel3X 2 6 8 3 2" xfId="50368"/>
    <cellStyle name="SAPBEXHLevel3X 2 6 8 4" xfId="34190"/>
    <cellStyle name="SAPBEXHLevel3X 2 6 9" xfId="7451"/>
    <cellStyle name="SAPBEXHLevel3X 2 6 9 2" xfId="18118"/>
    <cellStyle name="SAPBEXHLevel3X 2 6 9 2 2" xfId="44534"/>
    <cellStyle name="SAPBEXHLevel3X 2 6 9 3" xfId="26354"/>
    <cellStyle name="SAPBEXHLevel3X 2 6 9 3 2" xfId="52768"/>
    <cellStyle name="SAPBEXHLevel3X 2 6 9 4" xfId="34121"/>
    <cellStyle name="SAPBEXHLevel3X 2 7" xfId="2517"/>
    <cellStyle name="SAPBEXHLevel3X 2 7 10" xfId="26483"/>
    <cellStyle name="SAPBEXHLevel3X 2 7 10 2" xfId="52897"/>
    <cellStyle name="SAPBEXHLevel3X 2 7 2" xfId="4412"/>
    <cellStyle name="SAPBEXHLevel3X 2 7 2 2" xfId="15190"/>
    <cellStyle name="SAPBEXHLevel3X 2 7 2 2 2" xfId="41610"/>
    <cellStyle name="SAPBEXHLevel3X 2 7 2 3" xfId="22855"/>
    <cellStyle name="SAPBEXHLevel3X 2 7 2 3 2" xfId="49269"/>
    <cellStyle name="SAPBEXHLevel3X 2 7 2 4" xfId="31082"/>
    <cellStyle name="SAPBEXHLevel3X 2 7 3" xfId="5145"/>
    <cellStyle name="SAPBEXHLevel3X 2 7 3 2" xfId="15922"/>
    <cellStyle name="SAPBEXHLevel3X 2 7 3 2 2" xfId="42341"/>
    <cellStyle name="SAPBEXHLevel3X 2 7 3 3" xfId="27362"/>
    <cellStyle name="SAPBEXHLevel3X 2 7 3 3 2" xfId="53776"/>
    <cellStyle name="SAPBEXHLevel3X 2 7 3 4" xfId="31815"/>
    <cellStyle name="SAPBEXHLevel3X 2 7 4" xfId="6327"/>
    <cellStyle name="SAPBEXHLevel3X 2 7 4 2" xfId="17066"/>
    <cellStyle name="SAPBEXHLevel3X 2 7 4 2 2" xfId="43484"/>
    <cellStyle name="SAPBEXHLevel3X 2 7 4 3" xfId="22061"/>
    <cellStyle name="SAPBEXHLevel3X 2 7 4 3 2" xfId="48475"/>
    <cellStyle name="SAPBEXHLevel3X 2 7 4 4" xfId="32997"/>
    <cellStyle name="SAPBEXHLevel3X 2 7 5" xfId="6903"/>
    <cellStyle name="SAPBEXHLevel3X 2 7 5 2" xfId="17608"/>
    <cellStyle name="SAPBEXHLevel3X 2 7 5 2 2" xfId="44025"/>
    <cellStyle name="SAPBEXHLevel3X 2 7 5 3" xfId="16867"/>
    <cellStyle name="SAPBEXHLevel3X 2 7 5 3 2" xfId="43285"/>
    <cellStyle name="SAPBEXHLevel3X 2 7 5 4" xfId="33573"/>
    <cellStyle name="SAPBEXHLevel3X 2 7 6" xfId="7427"/>
    <cellStyle name="SAPBEXHLevel3X 2 7 6 2" xfId="18094"/>
    <cellStyle name="SAPBEXHLevel3X 2 7 6 2 2" xfId="44510"/>
    <cellStyle name="SAPBEXHLevel3X 2 7 6 3" xfId="24265"/>
    <cellStyle name="SAPBEXHLevel3X 2 7 6 3 2" xfId="50679"/>
    <cellStyle name="SAPBEXHLevel3X 2 7 6 4" xfId="34097"/>
    <cellStyle name="SAPBEXHLevel3X 2 7 7" xfId="8050"/>
    <cellStyle name="SAPBEXHLevel3X 2 7 7 2" xfId="18717"/>
    <cellStyle name="SAPBEXHLevel3X 2 7 7 2 2" xfId="45131"/>
    <cellStyle name="SAPBEXHLevel3X 2 7 7 3" xfId="12443"/>
    <cellStyle name="SAPBEXHLevel3X 2 7 7 3 2" xfId="38864"/>
    <cellStyle name="SAPBEXHLevel3X 2 7 7 4" xfId="34654"/>
    <cellStyle name="SAPBEXHLevel3X 2 7 8" xfId="13313"/>
    <cellStyle name="SAPBEXHLevel3X 2 7 8 2" xfId="39733"/>
    <cellStyle name="SAPBEXHLevel3X 2 7 9" xfId="11214"/>
    <cellStyle name="SAPBEXHLevel3X 2 7 9 2" xfId="37635"/>
    <cellStyle name="SAPBEXHLevel3X 2 8" xfId="3271"/>
    <cellStyle name="SAPBEXHLevel3X 2 8 2" xfId="14061"/>
    <cellStyle name="SAPBEXHLevel3X 2 8 2 2" xfId="40481"/>
    <cellStyle name="SAPBEXHLevel3X 2 8 3" xfId="25844"/>
    <cellStyle name="SAPBEXHLevel3X 2 8 3 2" xfId="52258"/>
    <cellStyle name="SAPBEXHLevel3X 2 8 4" xfId="29941"/>
    <cellStyle name="SAPBEXHLevel3X 2 9" xfId="4737"/>
    <cellStyle name="SAPBEXHLevel3X 2 9 2" xfId="15514"/>
    <cellStyle name="SAPBEXHLevel3X 2 9 2 2" xfId="41934"/>
    <cellStyle name="SAPBEXHLevel3X 2 9 3" xfId="22208"/>
    <cellStyle name="SAPBEXHLevel3X 2 9 3 2" xfId="48622"/>
    <cellStyle name="SAPBEXHLevel3X 2 9 4" xfId="31407"/>
    <cellStyle name="SAPBEXHLevel3X 3" xfId="1253"/>
    <cellStyle name="SAPBEXHLevel3X 3 10" xfId="1676"/>
    <cellStyle name="SAPBEXHLevel3X 3 10 10" xfId="8486"/>
    <cellStyle name="SAPBEXHLevel3X 3 10 10 2" xfId="19146"/>
    <cellStyle name="SAPBEXHLevel3X 3 10 10 2 2" xfId="45560"/>
    <cellStyle name="SAPBEXHLevel3X 3 10 10 3" xfId="17713"/>
    <cellStyle name="SAPBEXHLevel3X 3 10 10 3 2" xfId="44130"/>
    <cellStyle name="SAPBEXHLevel3X 3 10 10 4" xfId="34982"/>
    <cellStyle name="SAPBEXHLevel3X 3 10 11" xfId="11891"/>
    <cellStyle name="SAPBEXHLevel3X 3 10 11 2" xfId="38312"/>
    <cellStyle name="SAPBEXHLevel3X 3 10 12" xfId="26698"/>
    <cellStyle name="SAPBEXHLevel3X 3 10 12 2" xfId="53112"/>
    <cellStyle name="SAPBEXHLevel3X 3 10 2" xfId="3669"/>
    <cellStyle name="SAPBEXHLevel3X 3 10 2 2" xfId="8936"/>
    <cellStyle name="SAPBEXHLevel3X 3 10 2 2 2" xfId="19596"/>
    <cellStyle name="SAPBEXHLevel3X 3 10 2 2 2 2" xfId="46010"/>
    <cellStyle name="SAPBEXHLevel3X 3 10 2 2 3" xfId="13703"/>
    <cellStyle name="SAPBEXHLevel3X 3 10 2 2 3 2" xfId="40123"/>
    <cellStyle name="SAPBEXHLevel3X 3 10 2 2 4" xfId="35432"/>
    <cellStyle name="SAPBEXHLevel3X 3 10 2 3" xfId="9915"/>
    <cellStyle name="SAPBEXHLevel3X 3 10 2 3 2" xfId="20575"/>
    <cellStyle name="SAPBEXHLevel3X 3 10 2 3 2 2" xfId="46989"/>
    <cellStyle name="SAPBEXHLevel3X 3 10 2 3 3" xfId="25665"/>
    <cellStyle name="SAPBEXHLevel3X 3 10 2 3 3 2" xfId="52079"/>
    <cellStyle name="SAPBEXHLevel3X 3 10 2 3 4" xfId="36411"/>
    <cellStyle name="SAPBEXHLevel3X 3 10 2 4" xfId="8802"/>
    <cellStyle name="SAPBEXHLevel3X 3 10 2 4 2" xfId="19462"/>
    <cellStyle name="SAPBEXHLevel3X 3 10 2 4 2 2" xfId="45876"/>
    <cellStyle name="SAPBEXHLevel3X 3 10 2 4 3" xfId="22049"/>
    <cellStyle name="SAPBEXHLevel3X 3 10 2 4 3 2" xfId="48463"/>
    <cellStyle name="SAPBEXHLevel3X 3 10 2 4 4" xfId="35298"/>
    <cellStyle name="SAPBEXHLevel3X 3 10 2 5" xfId="14454"/>
    <cellStyle name="SAPBEXHLevel3X 3 10 2 5 2" xfId="40874"/>
    <cellStyle name="SAPBEXHLevel3X 3 10 2 6" xfId="24677"/>
    <cellStyle name="SAPBEXHLevel3X 3 10 2 6 2" xfId="51091"/>
    <cellStyle name="SAPBEXHLevel3X 3 10 2 7" xfId="30339"/>
    <cellStyle name="SAPBEXHLevel3X 3 10 3" xfId="2666"/>
    <cellStyle name="SAPBEXHLevel3X 3 10 3 2" xfId="9291"/>
    <cellStyle name="SAPBEXHLevel3X 3 10 3 2 2" xfId="19951"/>
    <cellStyle name="SAPBEXHLevel3X 3 10 3 2 2 2" xfId="46365"/>
    <cellStyle name="SAPBEXHLevel3X 3 10 3 2 3" xfId="27872"/>
    <cellStyle name="SAPBEXHLevel3X 3 10 3 2 3 2" xfId="54286"/>
    <cellStyle name="SAPBEXHLevel3X 3 10 3 2 4" xfId="35787"/>
    <cellStyle name="SAPBEXHLevel3X 3 10 3 3" xfId="13458"/>
    <cellStyle name="SAPBEXHLevel3X 3 10 3 3 2" xfId="39878"/>
    <cellStyle name="SAPBEXHLevel3X 3 10 3 4" xfId="27327"/>
    <cellStyle name="SAPBEXHLevel3X 3 10 3 4 2" xfId="53741"/>
    <cellStyle name="SAPBEXHLevel3X 3 10 3 5" xfId="29336"/>
    <cellStyle name="SAPBEXHLevel3X 3 10 4" xfId="3102"/>
    <cellStyle name="SAPBEXHLevel3X 3 10 4 2" xfId="9696"/>
    <cellStyle name="SAPBEXHLevel3X 3 10 4 2 2" xfId="20356"/>
    <cellStyle name="SAPBEXHLevel3X 3 10 4 2 2 2" xfId="46770"/>
    <cellStyle name="SAPBEXHLevel3X 3 10 4 2 3" xfId="21206"/>
    <cellStyle name="SAPBEXHLevel3X 3 10 4 2 3 2" xfId="47620"/>
    <cellStyle name="SAPBEXHLevel3X 3 10 4 2 4" xfId="36192"/>
    <cellStyle name="SAPBEXHLevel3X 3 10 4 3" xfId="13894"/>
    <cellStyle name="SAPBEXHLevel3X 3 10 4 3 2" xfId="40314"/>
    <cellStyle name="SAPBEXHLevel3X 3 10 4 4" xfId="23983"/>
    <cellStyle name="SAPBEXHLevel3X 3 10 4 4 2" xfId="50397"/>
    <cellStyle name="SAPBEXHLevel3X 3 10 4 5" xfId="29772"/>
    <cellStyle name="SAPBEXHLevel3X 3 10 5" xfId="5442"/>
    <cellStyle name="SAPBEXHLevel3X 3 10 5 2" xfId="16215"/>
    <cellStyle name="SAPBEXHLevel3X 3 10 5 2 2" xfId="42634"/>
    <cellStyle name="SAPBEXHLevel3X 3 10 5 3" xfId="23655"/>
    <cellStyle name="SAPBEXHLevel3X 3 10 5 3 2" xfId="50069"/>
    <cellStyle name="SAPBEXHLevel3X 3 10 5 4" xfId="32112"/>
    <cellStyle name="SAPBEXHLevel3X 3 10 6" xfId="5544"/>
    <cellStyle name="SAPBEXHLevel3X 3 10 6 2" xfId="16315"/>
    <cellStyle name="SAPBEXHLevel3X 3 10 6 2 2" xfId="42734"/>
    <cellStyle name="SAPBEXHLevel3X 3 10 6 3" xfId="27058"/>
    <cellStyle name="SAPBEXHLevel3X 3 10 6 3 2" xfId="53472"/>
    <cellStyle name="SAPBEXHLevel3X 3 10 6 4" xfId="32214"/>
    <cellStyle name="SAPBEXHLevel3X 3 10 7" xfId="3318"/>
    <cellStyle name="SAPBEXHLevel3X 3 10 7 2" xfId="26313"/>
    <cellStyle name="SAPBEXHLevel3X 3 10 7 2 2" xfId="52727"/>
    <cellStyle name="SAPBEXHLevel3X 3 10 7 3" xfId="29988"/>
    <cellStyle name="SAPBEXHLevel3X 3 10 8" xfId="3967"/>
    <cellStyle name="SAPBEXHLevel3X 3 10 8 2" xfId="14750"/>
    <cellStyle name="SAPBEXHLevel3X 3 10 8 2 2" xfId="41170"/>
    <cellStyle name="SAPBEXHLevel3X 3 10 8 3" xfId="24059"/>
    <cellStyle name="SAPBEXHLevel3X 3 10 8 3 2" xfId="50473"/>
    <cellStyle name="SAPBEXHLevel3X 3 10 8 4" xfId="30637"/>
    <cellStyle name="SAPBEXHLevel3X 3 10 9" xfId="7776"/>
    <cellStyle name="SAPBEXHLevel3X 3 10 9 2" xfId="18443"/>
    <cellStyle name="SAPBEXHLevel3X 3 10 9 2 2" xfId="44858"/>
    <cellStyle name="SAPBEXHLevel3X 3 10 9 3" xfId="26137"/>
    <cellStyle name="SAPBEXHLevel3X 3 10 9 3 2" xfId="52551"/>
    <cellStyle name="SAPBEXHLevel3X 3 10 9 4" xfId="34446"/>
    <cellStyle name="SAPBEXHLevel3X 3 11" xfId="1935"/>
    <cellStyle name="SAPBEXHLevel3X 3 11 10" xfId="8582"/>
    <cellStyle name="SAPBEXHLevel3X 3 11 10 2" xfId="19242"/>
    <cellStyle name="SAPBEXHLevel3X 3 11 10 2 2" xfId="45656"/>
    <cellStyle name="SAPBEXHLevel3X 3 11 10 3" xfId="17825"/>
    <cellStyle name="SAPBEXHLevel3X 3 11 10 3 2" xfId="44242"/>
    <cellStyle name="SAPBEXHLevel3X 3 11 10 4" xfId="35078"/>
    <cellStyle name="SAPBEXHLevel3X 3 11 11" xfId="11645"/>
    <cellStyle name="SAPBEXHLevel3X 3 11 11 2" xfId="38066"/>
    <cellStyle name="SAPBEXHLevel3X 3 11 12" xfId="25306"/>
    <cellStyle name="SAPBEXHLevel3X 3 11 12 2" xfId="51720"/>
    <cellStyle name="SAPBEXHLevel3X 3 11 2" xfId="3912"/>
    <cellStyle name="SAPBEXHLevel3X 3 11 2 2" xfId="9128"/>
    <cellStyle name="SAPBEXHLevel3X 3 11 2 2 2" xfId="19788"/>
    <cellStyle name="SAPBEXHLevel3X 3 11 2 2 2 2" xfId="46202"/>
    <cellStyle name="SAPBEXHLevel3X 3 11 2 2 3" xfId="12997"/>
    <cellStyle name="SAPBEXHLevel3X 3 11 2 2 3 2" xfId="39418"/>
    <cellStyle name="SAPBEXHLevel3X 3 11 2 2 4" xfId="35624"/>
    <cellStyle name="SAPBEXHLevel3X 3 11 2 3" xfId="14695"/>
    <cellStyle name="SAPBEXHLevel3X 3 11 2 3 2" xfId="41115"/>
    <cellStyle name="SAPBEXHLevel3X 3 11 2 4" xfId="25380"/>
    <cellStyle name="SAPBEXHLevel3X 3 11 2 4 2" xfId="51794"/>
    <cellStyle name="SAPBEXHLevel3X 3 11 2 5" xfId="30582"/>
    <cellStyle name="SAPBEXHLevel3X 3 11 3" xfId="4639"/>
    <cellStyle name="SAPBEXHLevel3X 3 11 3 2" xfId="10318"/>
    <cellStyle name="SAPBEXHLevel3X 3 11 3 2 2" xfId="20978"/>
    <cellStyle name="SAPBEXHLevel3X 3 11 3 2 2 2" xfId="47392"/>
    <cellStyle name="SAPBEXHLevel3X 3 11 3 2 3" xfId="13805"/>
    <cellStyle name="SAPBEXHLevel3X 3 11 3 2 3 2" xfId="40225"/>
    <cellStyle name="SAPBEXHLevel3X 3 11 3 2 4" xfId="36814"/>
    <cellStyle name="SAPBEXHLevel3X 3 11 3 3" xfId="15417"/>
    <cellStyle name="SAPBEXHLevel3X 3 11 3 3 2" xfId="41837"/>
    <cellStyle name="SAPBEXHLevel3X 3 11 3 4" xfId="25648"/>
    <cellStyle name="SAPBEXHLevel3X 3 11 3 4 2" xfId="52062"/>
    <cellStyle name="SAPBEXHLevel3X 3 11 3 5" xfId="31309"/>
    <cellStyle name="SAPBEXHLevel3X 3 11 4" xfId="5217"/>
    <cellStyle name="SAPBEXHLevel3X 3 11 4 2" xfId="15992"/>
    <cellStyle name="SAPBEXHLevel3X 3 11 4 2 2" xfId="42411"/>
    <cellStyle name="SAPBEXHLevel3X 3 11 4 3" xfId="26100"/>
    <cellStyle name="SAPBEXHLevel3X 3 11 4 3 2" xfId="52514"/>
    <cellStyle name="SAPBEXHLevel3X 3 11 4 4" xfId="31887"/>
    <cellStyle name="SAPBEXHLevel3X 3 11 5" xfId="5833"/>
    <cellStyle name="SAPBEXHLevel3X 3 11 5 2" xfId="16592"/>
    <cellStyle name="SAPBEXHLevel3X 3 11 5 2 2" xfId="43010"/>
    <cellStyle name="SAPBEXHLevel3X 3 11 5 3" xfId="22280"/>
    <cellStyle name="SAPBEXHLevel3X 3 11 5 3 2" xfId="48694"/>
    <cellStyle name="SAPBEXHLevel3X 3 11 5 4" xfId="32503"/>
    <cellStyle name="SAPBEXHLevel3X 3 11 6" xfId="6436"/>
    <cellStyle name="SAPBEXHLevel3X 3 11 6 2" xfId="17172"/>
    <cellStyle name="SAPBEXHLevel3X 3 11 6 2 2" xfId="43590"/>
    <cellStyle name="SAPBEXHLevel3X 3 11 6 3" xfId="22999"/>
    <cellStyle name="SAPBEXHLevel3X 3 11 6 3 2" xfId="49413"/>
    <cellStyle name="SAPBEXHLevel3X 3 11 6 4" xfId="33106"/>
    <cellStyle name="SAPBEXHLevel3X 3 11 7" xfId="7051"/>
    <cellStyle name="SAPBEXHLevel3X 3 11 7 2" xfId="11192"/>
    <cellStyle name="SAPBEXHLevel3X 3 11 7 2 2" xfId="37613"/>
    <cellStyle name="SAPBEXHLevel3X 3 11 7 3" xfId="33721"/>
    <cellStyle name="SAPBEXHLevel3X 3 11 8" xfId="7598"/>
    <cellStyle name="SAPBEXHLevel3X 3 11 8 2" xfId="18265"/>
    <cellStyle name="SAPBEXHLevel3X 3 11 8 2 2" xfId="44681"/>
    <cellStyle name="SAPBEXHLevel3X 3 11 8 3" xfId="22949"/>
    <cellStyle name="SAPBEXHLevel3X 3 11 8 3 2" xfId="49363"/>
    <cellStyle name="SAPBEXHLevel3X 3 11 8 4" xfId="34268"/>
    <cellStyle name="SAPBEXHLevel3X 3 11 9" xfId="7298"/>
    <cellStyle name="SAPBEXHLevel3X 3 11 9 2" xfId="17965"/>
    <cellStyle name="SAPBEXHLevel3X 3 11 9 2 2" xfId="44382"/>
    <cellStyle name="SAPBEXHLevel3X 3 11 9 3" xfId="21800"/>
    <cellStyle name="SAPBEXHLevel3X 3 11 9 3 2" xfId="48214"/>
    <cellStyle name="SAPBEXHLevel3X 3 11 9 4" xfId="33968"/>
    <cellStyle name="SAPBEXHLevel3X 3 12" xfId="2121"/>
    <cellStyle name="SAPBEXHLevel3X 3 12 10" xfId="8851"/>
    <cellStyle name="SAPBEXHLevel3X 3 12 10 2" xfId="19511"/>
    <cellStyle name="SAPBEXHLevel3X 3 12 10 2 2" xfId="45925"/>
    <cellStyle name="SAPBEXHLevel3X 3 12 10 3" xfId="27624"/>
    <cellStyle name="SAPBEXHLevel3X 3 12 10 3 2" xfId="54038"/>
    <cellStyle name="SAPBEXHLevel3X 3 12 10 4" xfId="35347"/>
    <cellStyle name="SAPBEXHLevel3X 3 12 11" xfId="11479"/>
    <cellStyle name="SAPBEXHLevel3X 3 12 11 2" xfId="37900"/>
    <cellStyle name="SAPBEXHLevel3X 3 12 12" xfId="27440"/>
    <cellStyle name="SAPBEXHLevel3X 3 12 12 2" xfId="53854"/>
    <cellStyle name="SAPBEXHLevel3X 3 12 2" xfId="4086"/>
    <cellStyle name="SAPBEXHLevel3X 3 12 2 2" xfId="9833"/>
    <cellStyle name="SAPBEXHLevel3X 3 12 2 2 2" xfId="20493"/>
    <cellStyle name="SAPBEXHLevel3X 3 12 2 2 2 2" xfId="46907"/>
    <cellStyle name="SAPBEXHLevel3X 3 12 2 2 3" xfId="11104"/>
    <cellStyle name="SAPBEXHLevel3X 3 12 2 2 3 2" xfId="37525"/>
    <cellStyle name="SAPBEXHLevel3X 3 12 2 2 4" xfId="36329"/>
    <cellStyle name="SAPBEXHLevel3X 3 12 2 3" xfId="14868"/>
    <cellStyle name="SAPBEXHLevel3X 3 12 2 3 2" xfId="41288"/>
    <cellStyle name="SAPBEXHLevel3X 3 12 2 4" xfId="26784"/>
    <cellStyle name="SAPBEXHLevel3X 3 12 2 4 2" xfId="53198"/>
    <cellStyle name="SAPBEXHLevel3X 3 12 2 5" xfId="30756"/>
    <cellStyle name="SAPBEXHLevel3X 3 12 3" xfId="4814"/>
    <cellStyle name="SAPBEXHLevel3X 3 12 3 2" xfId="10135"/>
    <cellStyle name="SAPBEXHLevel3X 3 12 3 2 2" xfId="20795"/>
    <cellStyle name="SAPBEXHLevel3X 3 12 3 2 2 2" xfId="47209"/>
    <cellStyle name="SAPBEXHLevel3X 3 12 3 2 3" xfId="12588"/>
    <cellStyle name="SAPBEXHLevel3X 3 12 3 2 3 2" xfId="39009"/>
    <cellStyle name="SAPBEXHLevel3X 3 12 3 2 4" xfId="36631"/>
    <cellStyle name="SAPBEXHLevel3X 3 12 3 3" xfId="15591"/>
    <cellStyle name="SAPBEXHLevel3X 3 12 3 3 2" xfId="42011"/>
    <cellStyle name="SAPBEXHLevel3X 3 12 3 4" xfId="11284"/>
    <cellStyle name="SAPBEXHLevel3X 3 12 3 4 2" xfId="37705"/>
    <cellStyle name="SAPBEXHLevel3X 3 12 3 5" xfId="31484"/>
    <cellStyle name="SAPBEXHLevel3X 3 12 4" xfId="5394"/>
    <cellStyle name="SAPBEXHLevel3X 3 12 4 2" xfId="16167"/>
    <cellStyle name="SAPBEXHLevel3X 3 12 4 2 2" xfId="42586"/>
    <cellStyle name="SAPBEXHLevel3X 3 12 4 3" xfId="23721"/>
    <cellStyle name="SAPBEXHLevel3X 3 12 4 3 2" xfId="50135"/>
    <cellStyle name="SAPBEXHLevel3X 3 12 4 4" xfId="32064"/>
    <cellStyle name="SAPBEXHLevel3X 3 12 5" xfId="6001"/>
    <cellStyle name="SAPBEXHLevel3X 3 12 5 2" xfId="16753"/>
    <cellStyle name="SAPBEXHLevel3X 3 12 5 2 2" xfId="43171"/>
    <cellStyle name="SAPBEXHLevel3X 3 12 5 3" xfId="24464"/>
    <cellStyle name="SAPBEXHLevel3X 3 12 5 3 2" xfId="50878"/>
    <cellStyle name="SAPBEXHLevel3X 3 12 5 4" xfId="32671"/>
    <cellStyle name="SAPBEXHLevel3X 3 12 6" xfId="6601"/>
    <cellStyle name="SAPBEXHLevel3X 3 12 6 2" xfId="17326"/>
    <cellStyle name="SAPBEXHLevel3X 3 12 6 2 2" xfId="43744"/>
    <cellStyle name="SAPBEXHLevel3X 3 12 6 3" xfId="16360"/>
    <cellStyle name="SAPBEXHLevel3X 3 12 6 3 2" xfId="42779"/>
    <cellStyle name="SAPBEXHLevel3X 3 12 6 4" xfId="33271"/>
    <cellStyle name="SAPBEXHLevel3X 3 12 7" xfId="7173"/>
    <cellStyle name="SAPBEXHLevel3X 3 12 7 2" xfId="27940"/>
    <cellStyle name="SAPBEXHLevel3X 3 12 7 2 2" xfId="54354"/>
    <cellStyle name="SAPBEXHLevel3X 3 12 7 3" xfId="33843"/>
    <cellStyle name="SAPBEXHLevel3X 3 12 8" xfId="7732"/>
    <cellStyle name="SAPBEXHLevel3X 3 12 8 2" xfId="18399"/>
    <cellStyle name="SAPBEXHLevel3X 3 12 8 2 2" xfId="44815"/>
    <cellStyle name="SAPBEXHLevel3X 3 12 8 3" xfId="24043"/>
    <cellStyle name="SAPBEXHLevel3X 3 12 8 3 2" xfId="50457"/>
    <cellStyle name="SAPBEXHLevel3X 3 12 8 4" xfId="34402"/>
    <cellStyle name="SAPBEXHLevel3X 3 12 9" xfId="7884"/>
    <cellStyle name="SAPBEXHLevel3X 3 12 9 2" xfId="18551"/>
    <cellStyle name="SAPBEXHLevel3X 3 12 9 2 2" xfId="44966"/>
    <cellStyle name="SAPBEXHLevel3X 3 12 9 3" xfId="24373"/>
    <cellStyle name="SAPBEXHLevel3X 3 12 9 3 2" xfId="50787"/>
    <cellStyle name="SAPBEXHLevel3X 3 12 9 4" xfId="34554"/>
    <cellStyle name="SAPBEXHLevel3X 3 13" xfId="1858"/>
    <cellStyle name="SAPBEXHLevel3X 3 13 10" xfId="9528"/>
    <cellStyle name="SAPBEXHLevel3X 3 13 10 2" xfId="20188"/>
    <cellStyle name="SAPBEXHLevel3X 3 13 10 2 2" xfId="46602"/>
    <cellStyle name="SAPBEXHLevel3X 3 13 10 3" xfId="25931"/>
    <cellStyle name="SAPBEXHLevel3X 3 13 10 3 2" xfId="52345"/>
    <cellStyle name="SAPBEXHLevel3X 3 13 10 4" xfId="36024"/>
    <cellStyle name="SAPBEXHLevel3X 3 13 11" xfId="11722"/>
    <cellStyle name="SAPBEXHLevel3X 3 13 11 2" xfId="38143"/>
    <cellStyle name="SAPBEXHLevel3X 3 13 12" xfId="23882"/>
    <cellStyle name="SAPBEXHLevel3X 3 13 12 2" xfId="50296"/>
    <cellStyle name="SAPBEXHLevel3X 3 13 2" xfId="3835"/>
    <cellStyle name="SAPBEXHLevel3X 3 13 2 2" xfId="10667"/>
    <cellStyle name="SAPBEXHLevel3X 3 13 2 2 2" xfId="21312"/>
    <cellStyle name="SAPBEXHLevel3X 3 13 2 2 2 2" xfId="47726"/>
    <cellStyle name="SAPBEXHLevel3X 3 13 2 2 3" xfId="28410"/>
    <cellStyle name="SAPBEXHLevel3X 3 13 2 2 3 2" xfId="54824"/>
    <cellStyle name="SAPBEXHLevel3X 3 13 2 2 4" xfId="37091"/>
    <cellStyle name="SAPBEXHLevel3X 3 13 2 3" xfId="14618"/>
    <cellStyle name="SAPBEXHLevel3X 3 13 2 3 2" xfId="41038"/>
    <cellStyle name="SAPBEXHLevel3X 3 13 2 4" xfId="27170"/>
    <cellStyle name="SAPBEXHLevel3X 3 13 2 4 2" xfId="53584"/>
    <cellStyle name="SAPBEXHLevel3X 3 13 2 5" xfId="30505"/>
    <cellStyle name="SAPBEXHLevel3X 3 13 3" xfId="4562"/>
    <cellStyle name="SAPBEXHLevel3X 3 13 3 2" xfId="15340"/>
    <cellStyle name="SAPBEXHLevel3X 3 13 3 2 2" xfId="41760"/>
    <cellStyle name="SAPBEXHLevel3X 3 13 3 3" xfId="25280"/>
    <cellStyle name="SAPBEXHLevel3X 3 13 3 3 2" xfId="51694"/>
    <cellStyle name="SAPBEXHLevel3X 3 13 3 4" xfId="31232"/>
    <cellStyle name="SAPBEXHLevel3X 3 13 4" xfId="3206"/>
    <cellStyle name="SAPBEXHLevel3X 3 13 4 2" xfId="13996"/>
    <cellStyle name="SAPBEXHLevel3X 3 13 4 2 2" xfId="40416"/>
    <cellStyle name="SAPBEXHLevel3X 3 13 4 3" xfId="23126"/>
    <cellStyle name="SAPBEXHLevel3X 3 13 4 3 2" xfId="49540"/>
    <cellStyle name="SAPBEXHLevel3X 3 13 4 4" xfId="29876"/>
    <cellStyle name="SAPBEXHLevel3X 3 13 5" xfId="4729"/>
    <cellStyle name="SAPBEXHLevel3X 3 13 5 2" xfId="15506"/>
    <cellStyle name="SAPBEXHLevel3X 3 13 5 2 2" xfId="41926"/>
    <cellStyle name="SAPBEXHLevel3X 3 13 5 3" xfId="24035"/>
    <cellStyle name="SAPBEXHLevel3X 3 13 5 3 2" xfId="50449"/>
    <cellStyle name="SAPBEXHLevel3X 3 13 5 4" xfId="31399"/>
    <cellStyle name="SAPBEXHLevel3X 3 13 6" xfId="5629"/>
    <cellStyle name="SAPBEXHLevel3X 3 13 6 2" xfId="16393"/>
    <cellStyle name="SAPBEXHLevel3X 3 13 6 2 2" xfId="42811"/>
    <cellStyle name="SAPBEXHLevel3X 3 13 6 3" xfId="28157"/>
    <cellStyle name="SAPBEXHLevel3X 3 13 6 3 2" xfId="54571"/>
    <cellStyle name="SAPBEXHLevel3X 3 13 6 4" xfId="32299"/>
    <cellStyle name="SAPBEXHLevel3X 3 13 7" xfId="6974"/>
    <cellStyle name="SAPBEXHLevel3X 3 13 7 2" xfId="22387"/>
    <cellStyle name="SAPBEXHLevel3X 3 13 7 2 2" xfId="48801"/>
    <cellStyle name="SAPBEXHLevel3X 3 13 7 3" xfId="33644"/>
    <cellStyle name="SAPBEXHLevel3X 3 13 8" xfId="7521"/>
    <cellStyle name="SAPBEXHLevel3X 3 13 8 2" xfId="18188"/>
    <cellStyle name="SAPBEXHLevel3X 3 13 8 2 2" xfId="44604"/>
    <cellStyle name="SAPBEXHLevel3X 3 13 8 3" xfId="27991"/>
    <cellStyle name="SAPBEXHLevel3X 3 13 8 3 2" xfId="54405"/>
    <cellStyle name="SAPBEXHLevel3X 3 13 8 4" xfId="34191"/>
    <cellStyle name="SAPBEXHLevel3X 3 13 9" xfId="6930"/>
    <cellStyle name="SAPBEXHLevel3X 3 13 9 2" xfId="17635"/>
    <cellStyle name="SAPBEXHLevel3X 3 13 9 2 2" xfId="44052"/>
    <cellStyle name="SAPBEXHLevel3X 3 13 9 3" xfId="22319"/>
    <cellStyle name="SAPBEXHLevel3X 3 13 9 3 2" xfId="48733"/>
    <cellStyle name="SAPBEXHLevel3X 3 13 9 4" xfId="33600"/>
    <cellStyle name="SAPBEXHLevel3X 3 14" xfId="2518"/>
    <cellStyle name="SAPBEXHLevel3X 3 14 10" xfId="25303"/>
    <cellStyle name="SAPBEXHLevel3X 3 14 10 2" xfId="51717"/>
    <cellStyle name="SAPBEXHLevel3X 3 14 2" xfId="4413"/>
    <cellStyle name="SAPBEXHLevel3X 3 14 2 2" xfId="15191"/>
    <cellStyle name="SAPBEXHLevel3X 3 14 2 2 2" xfId="41611"/>
    <cellStyle name="SAPBEXHLevel3X 3 14 2 3" xfId="26502"/>
    <cellStyle name="SAPBEXHLevel3X 3 14 2 3 2" xfId="52916"/>
    <cellStyle name="SAPBEXHLevel3X 3 14 2 4" xfId="31083"/>
    <cellStyle name="SAPBEXHLevel3X 3 14 3" xfId="5146"/>
    <cellStyle name="SAPBEXHLevel3X 3 14 3 2" xfId="15923"/>
    <cellStyle name="SAPBEXHLevel3X 3 14 3 2 2" xfId="42342"/>
    <cellStyle name="SAPBEXHLevel3X 3 14 3 3" xfId="22067"/>
    <cellStyle name="SAPBEXHLevel3X 3 14 3 3 2" xfId="48481"/>
    <cellStyle name="SAPBEXHLevel3X 3 14 3 4" xfId="31816"/>
    <cellStyle name="SAPBEXHLevel3X 3 14 4" xfId="6328"/>
    <cellStyle name="SAPBEXHLevel3X 3 14 4 2" xfId="17067"/>
    <cellStyle name="SAPBEXHLevel3X 3 14 4 2 2" xfId="43485"/>
    <cellStyle name="SAPBEXHLevel3X 3 14 4 3" xfId="22418"/>
    <cellStyle name="SAPBEXHLevel3X 3 14 4 3 2" xfId="48832"/>
    <cellStyle name="SAPBEXHLevel3X 3 14 4 4" xfId="32998"/>
    <cellStyle name="SAPBEXHLevel3X 3 14 5" xfId="6904"/>
    <cellStyle name="SAPBEXHLevel3X 3 14 5 2" xfId="17609"/>
    <cellStyle name="SAPBEXHLevel3X 3 14 5 2 2" xfId="44026"/>
    <cellStyle name="SAPBEXHLevel3X 3 14 5 3" xfId="21163"/>
    <cellStyle name="SAPBEXHLevel3X 3 14 5 3 2" xfId="47577"/>
    <cellStyle name="SAPBEXHLevel3X 3 14 5 4" xfId="33574"/>
    <cellStyle name="SAPBEXHLevel3X 3 14 6" xfId="7428"/>
    <cellStyle name="SAPBEXHLevel3X 3 14 6 2" xfId="18095"/>
    <cellStyle name="SAPBEXHLevel3X 3 14 6 2 2" xfId="44511"/>
    <cellStyle name="SAPBEXHLevel3X 3 14 6 3" xfId="24142"/>
    <cellStyle name="SAPBEXHLevel3X 3 14 6 3 2" xfId="50556"/>
    <cellStyle name="SAPBEXHLevel3X 3 14 6 4" xfId="34098"/>
    <cellStyle name="SAPBEXHLevel3X 3 14 7" xfId="8051"/>
    <cellStyle name="SAPBEXHLevel3X 3 14 7 2" xfId="18718"/>
    <cellStyle name="SAPBEXHLevel3X 3 14 7 2 2" xfId="45132"/>
    <cellStyle name="SAPBEXHLevel3X 3 14 7 3" xfId="16978"/>
    <cellStyle name="SAPBEXHLevel3X 3 14 7 3 2" xfId="43396"/>
    <cellStyle name="SAPBEXHLevel3X 3 14 7 4" xfId="34655"/>
    <cellStyle name="SAPBEXHLevel3X 3 14 8" xfId="13314"/>
    <cellStyle name="SAPBEXHLevel3X 3 14 8 2" xfId="39734"/>
    <cellStyle name="SAPBEXHLevel3X 3 14 9" xfId="11213"/>
    <cellStyle name="SAPBEXHLevel3X 3 14 9 2" xfId="37634"/>
    <cellStyle name="SAPBEXHLevel3X 3 15" xfId="3272"/>
    <cellStyle name="SAPBEXHLevel3X 3 15 2" xfId="14062"/>
    <cellStyle name="SAPBEXHLevel3X 3 15 2 2" xfId="40482"/>
    <cellStyle name="SAPBEXHLevel3X 3 15 3" xfId="25387"/>
    <cellStyle name="SAPBEXHLevel3X 3 15 3 2" xfId="51801"/>
    <cellStyle name="SAPBEXHLevel3X 3 15 4" xfId="29942"/>
    <cellStyle name="SAPBEXHLevel3X 3 16" xfId="3723"/>
    <cellStyle name="SAPBEXHLevel3X 3 16 2" xfId="14507"/>
    <cellStyle name="SAPBEXHLevel3X 3 16 2 2" xfId="40927"/>
    <cellStyle name="SAPBEXHLevel3X 3 16 3" xfId="25412"/>
    <cellStyle name="SAPBEXHLevel3X 3 16 3 2" xfId="51826"/>
    <cellStyle name="SAPBEXHLevel3X 3 16 4" xfId="30393"/>
    <cellStyle name="SAPBEXHLevel3X 3 17" xfId="5069"/>
    <cellStyle name="SAPBEXHLevel3X 3 17 2" xfId="15846"/>
    <cellStyle name="SAPBEXHLevel3X 3 17 2 2" xfId="42265"/>
    <cellStyle name="SAPBEXHLevel3X 3 17 3" xfId="21850"/>
    <cellStyle name="SAPBEXHLevel3X 3 17 3 2" xfId="48264"/>
    <cellStyle name="SAPBEXHLevel3X 3 17 4" xfId="31739"/>
    <cellStyle name="SAPBEXHLevel3X 3 18" xfId="5602"/>
    <cellStyle name="SAPBEXHLevel3X 3 18 2" xfId="24015"/>
    <cellStyle name="SAPBEXHLevel3X 3 18 2 2" xfId="50429"/>
    <cellStyle name="SAPBEXHLevel3X 3 18 3" xfId="32272"/>
    <cellStyle name="SAPBEXHLevel3X 3 19" xfId="12117"/>
    <cellStyle name="SAPBEXHLevel3X 3 19 2" xfId="38538"/>
    <cellStyle name="SAPBEXHLevel3X 3 2" xfId="1254"/>
    <cellStyle name="SAPBEXHLevel3X 3 2 10" xfId="5464"/>
    <cellStyle name="SAPBEXHLevel3X 3 2 10 2" xfId="16237"/>
    <cellStyle name="SAPBEXHLevel3X 3 2 10 2 2" xfId="42656"/>
    <cellStyle name="SAPBEXHLevel3X 3 2 10 3" xfId="21854"/>
    <cellStyle name="SAPBEXHLevel3X 3 2 10 3 2" xfId="48268"/>
    <cellStyle name="SAPBEXHLevel3X 3 2 10 4" xfId="32134"/>
    <cellStyle name="SAPBEXHLevel3X 3 2 11" xfId="6513"/>
    <cellStyle name="SAPBEXHLevel3X 3 2 11 2" xfId="11154"/>
    <cellStyle name="SAPBEXHLevel3X 3 2 11 2 2" xfId="37575"/>
    <cellStyle name="SAPBEXHLevel3X 3 2 11 3" xfId="33183"/>
    <cellStyle name="SAPBEXHLevel3X 3 2 12" xfId="13357"/>
    <cellStyle name="SAPBEXHLevel3X 3 2 12 2" xfId="39777"/>
    <cellStyle name="SAPBEXHLevel3X 3 2 13" xfId="26997"/>
    <cellStyle name="SAPBEXHLevel3X 3 2 13 2" xfId="53411"/>
    <cellStyle name="SAPBEXHLevel3X 3 2 2" xfId="1564"/>
    <cellStyle name="SAPBEXHLevel3X 3 2 2 10" xfId="8456"/>
    <cellStyle name="SAPBEXHLevel3X 3 2 2 10 2" xfId="19116"/>
    <cellStyle name="SAPBEXHLevel3X 3 2 2 10 2 2" xfId="45530"/>
    <cellStyle name="SAPBEXHLevel3X 3 2 2 10 3" xfId="17094"/>
    <cellStyle name="SAPBEXHLevel3X 3 2 2 10 3 2" xfId="43512"/>
    <cellStyle name="SAPBEXHLevel3X 3 2 2 10 4" xfId="34952"/>
    <cellStyle name="SAPBEXHLevel3X 3 2 2 11" xfId="11981"/>
    <cellStyle name="SAPBEXHLevel3X 3 2 2 11 2" xfId="38402"/>
    <cellStyle name="SAPBEXHLevel3X 3 2 2 12" xfId="26556"/>
    <cellStyle name="SAPBEXHLevel3X 3 2 2 12 2" xfId="52970"/>
    <cellStyle name="SAPBEXHLevel3X 3 2 2 2" xfId="3558"/>
    <cellStyle name="SAPBEXHLevel3X 3 2 2 2 2" xfId="8966"/>
    <cellStyle name="SAPBEXHLevel3X 3 2 2 2 2 2" xfId="19626"/>
    <cellStyle name="SAPBEXHLevel3X 3 2 2 2 2 2 2" xfId="46040"/>
    <cellStyle name="SAPBEXHLevel3X 3 2 2 2 2 3" xfId="13082"/>
    <cellStyle name="SAPBEXHLevel3X 3 2 2 2 2 3 2" xfId="39503"/>
    <cellStyle name="SAPBEXHLevel3X 3 2 2 2 2 4" xfId="35462"/>
    <cellStyle name="SAPBEXHLevel3X 3 2 2 2 3" xfId="10342"/>
    <cellStyle name="SAPBEXHLevel3X 3 2 2 2 3 2" xfId="21002"/>
    <cellStyle name="SAPBEXHLevel3X 3 2 2 2 3 2 2" xfId="47416"/>
    <cellStyle name="SAPBEXHLevel3X 3 2 2 2 3 3" xfId="28267"/>
    <cellStyle name="SAPBEXHLevel3X 3 2 2 2 3 3 2" xfId="54681"/>
    <cellStyle name="SAPBEXHLevel3X 3 2 2 2 3 4" xfId="36838"/>
    <cellStyle name="SAPBEXHLevel3X 3 2 2 2 4" xfId="8769"/>
    <cellStyle name="SAPBEXHLevel3X 3 2 2 2 4 2" xfId="19429"/>
    <cellStyle name="SAPBEXHLevel3X 3 2 2 2 4 2 2" xfId="45843"/>
    <cellStyle name="SAPBEXHLevel3X 3 2 2 2 4 3" xfId="27368"/>
    <cellStyle name="SAPBEXHLevel3X 3 2 2 2 4 3 2" xfId="53782"/>
    <cellStyle name="SAPBEXHLevel3X 3 2 2 2 4 4" xfId="35265"/>
    <cellStyle name="SAPBEXHLevel3X 3 2 2 2 5" xfId="14343"/>
    <cellStyle name="SAPBEXHLevel3X 3 2 2 2 5 2" xfId="40763"/>
    <cellStyle name="SAPBEXHLevel3X 3 2 2 2 6" xfId="23863"/>
    <cellStyle name="SAPBEXHLevel3X 3 2 2 2 6 2" xfId="50277"/>
    <cellStyle name="SAPBEXHLevel3X 3 2 2 2 7" xfId="30228"/>
    <cellStyle name="SAPBEXHLevel3X 3 2 2 3" xfId="2759"/>
    <cellStyle name="SAPBEXHLevel3X 3 2 2 3 2" xfId="9324"/>
    <cellStyle name="SAPBEXHLevel3X 3 2 2 3 2 2" xfId="19984"/>
    <cellStyle name="SAPBEXHLevel3X 3 2 2 3 2 2 2" xfId="46398"/>
    <cellStyle name="SAPBEXHLevel3X 3 2 2 3 2 3" xfId="26775"/>
    <cellStyle name="SAPBEXHLevel3X 3 2 2 3 2 3 2" xfId="53189"/>
    <cellStyle name="SAPBEXHLevel3X 3 2 2 3 2 4" xfId="35820"/>
    <cellStyle name="SAPBEXHLevel3X 3 2 2 3 3" xfId="13551"/>
    <cellStyle name="SAPBEXHLevel3X 3 2 2 3 3 2" xfId="39971"/>
    <cellStyle name="SAPBEXHLevel3X 3 2 2 3 4" xfId="27140"/>
    <cellStyle name="SAPBEXHLevel3X 3 2 2 3 4 2" xfId="53554"/>
    <cellStyle name="SAPBEXHLevel3X 3 2 2 3 5" xfId="29429"/>
    <cellStyle name="SAPBEXHLevel3X 3 2 2 4" xfId="4689"/>
    <cellStyle name="SAPBEXHLevel3X 3 2 2 4 2" xfId="9986"/>
    <cellStyle name="SAPBEXHLevel3X 3 2 2 4 2 2" xfId="20646"/>
    <cellStyle name="SAPBEXHLevel3X 3 2 2 4 2 2 2" xfId="47060"/>
    <cellStyle name="SAPBEXHLevel3X 3 2 2 4 2 3" xfId="28138"/>
    <cellStyle name="SAPBEXHLevel3X 3 2 2 4 2 3 2" xfId="54552"/>
    <cellStyle name="SAPBEXHLevel3X 3 2 2 4 2 4" xfId="36482"/>
    <cellStyle name="SAPBEXHLevel3X 3 2 2 4 3" xfId="15466"/>
    <cellStyle name="SAPBEXHLevel3X 3 2 2 4 3 2" xfId="41886"/>
    <cellStyle name="SAPBEXHLevel3X 3 2 2 4 4" xfId="27269"/>
    <cellStyle name="SAPBEXHLevel3X 3 2 2 4 4 2" xfId="53683"/>
    <cellStyle name="SAPBEXHLevel3X 3 2 2 4 5" xfId="31359"/>
    <cellStyle name="SAPBEXHLevel3X 3 2 2 5" xfId="5639"/>
    <cellStyle name="SAPBEXHLevel3X 3 2 2 5 2" xfId="16403"/>
    <cellStyle name="SAPBEXHLevel3X 3 2 2 5 2 2" xfId="42821"/>
    <cellStyle name="SAPBEXHLevel3X 3 2 2 5 3" xfId="24290"/>
    <cellStyle name="SAPBEXHLevel3X 3 2 2 5 3 2" xfId="50704"/>
    <cellStyle name="SAPBEXHLevel3X 3 2 2 5 4" xfId="32309"/>
    <cellStyle name="SAPBEXHLevel3X 3 2 2 6" xfId="5189"/>
    <cellStyle name="SAPBEXHLevel3X 3 2 2 6 2" xfId="15964"/>
    <cellStyle name="SAPBEXHLevel3X 3 2 2 6 2 2" xfId="42383"/>
    <cellStyle name="SAPBEXHLevel3X 3 2 2 6 3" xfId="24618"/>
    <cellStyle name="SAPBEXHLevel3X 3 2 2 6 3 2" xfId="51032"/>
    <cellStyle name="SAPBEXHLevel3X 3 2 2 6 4" xfId="31859"/>
    <cellStyle name="SAPBEXHLevel3X 3 2 2 7" xfId="6470"/>
    <cellStyle name="SAPBEXHLevel3X 3 2 2 7 2" xfId="11147"/>
    <cellStyle name="SAPBEXHLevel3X 3 2 2 7 2 2" xfId="37568"/>
    <cellStyle name="SAPBEXHLevel3X 3 2 2 7 3" xfId="33140"/>
    <cellStyle name="SAPBEXHLevel3X 3 2 2 8" xfId="5935"/>
    <cellStyle name="SAPBEXHLevel3X 3 2 2 8 2" xfId="16687"/>
    <cellStyle name="SAPBEXHLevel3X 3 2 2 8 2 2" xfId="43105"/>
    <cellStyle name="SAPBEXHLevel3X 3 2 2 8 3" xfId="24461"/>
    <cellStyle name="SAPBEXHLevel3X 3 2 2 8 3 2" xfId="50875"/>
    <cellStyle name="SAPBEXHLevel3X 3 2 2 8 4" xfId="32605"/>
    <cellStyle name="SAPBEXHLevel3X 3 2 2 9" xfId="5907"/>
    <cellStyle name="SAPBEXHLevel3X 3 2 2 9 2" xfId="16659"/>
    <cellStyle name="SAPBEXHLevel3X 3 2 2 9 2 2" xfId="43077"/>
    <cellStyle name="SAPBEXHLevel3X 3 2 2 9 3" xfId="24683"/>
    <cellStyle name="SAPBEXHLevel3X 3 2 2 9 3 2" xfId="51097"/>
    <cellStyle name="SAPBEXHLevel3X 3 2 2 9 4" xfId="32577"/>
    <cellStyle name="SAPBEXHLevel3X 3 2 3" xfId="1677"/>
    <cellStyle name="SAPBEXHLevel3X 3 2 3 10" xfId="8487"/>
    <cellStyle name="SAPBEXHLevel3X 3 2 3 10 2" xfId="19147"/>
    <cellStyle name="SAPBEXHLevel3X 3 2 3 10 2 2" xfId="45561"/>
    <cellStyle name="SAPBEXHLevel3X 3 2 3 10 3" xfId="12947"/>
    <cellStyle name="SAPBEXHLevel3X 3 2 3 10 3 2" xfId="39368"/>
    <cellStyle name="SAPBEXHLevel3X 3 2 3 10 4" xfId="34983"/>
    <cellStyle name="SAPBEXHLevel3X 3 2 3 11" xfId="11890"/>
    <cellStyle name="SAPBEXHLevel3X 3 2 3 11 2" xfId="38311"/>
    <cellStyle name="SAPBEXHLevel3X 3 2 3 12" xfId="22750"/>
    <cellStyle name="SAPBEXHLevel3X 3 2 3 12 2" xfId="49164"/>
    <cellStyle name="SAPBEXHLevel3X 3 2 3 2" xfId="3670"/>
    <cellStyle name="SAPBEXHLevel3X 3 2 3 2 2" xfId="8935"/>
    <cellStyle name="SAPBEXHLevel3X 3 2 3 2 2 2" xfId="19595"/>
    <cellStyle name="SAPBEXHLevel3X 3 2 3 2 2 2 2" xfId="46009"/>
    <cellStyle name="SAPBEXHLevel3X 3 2 3 2 2 3" xfId="17834"/>
    <cellStyle name="SAPBEXHLevel3X 3 2 3 2 2 3 2" xfId="44251"/>
    <cellStyle name="SAPBEXHLevel3X 3 2 3 2 2 4" xfId="35431"/>
    <cellStyle name="SAPBEXHLevel3X 3 2 3 2 3" xfId="9916"/>
    <cellStyle name="SAPBEXHLevel3X 3 2 3 2 3 2" xfId="20576"/>
    <cellStyle name="SAPBEXHLevel3X 3 2 3 2 3 2 2" xfId="46990"/>
    <cellStyle name="SAPBEXHLevel3X 3 2 3 2 3 3" xfId="25055"/>
    <cellStyle name="SAPBEXHLevel3X 3 2 3 2 3 3 2" xfId="51469"/>
    <cellStyle name="SAPBEXHLevel3X 3 2 3 2 3 4" xfId="36412"/>
    <cellStyle name="SAPBEXHLevel3X 3 2 3 2 4" xfId="8803"/>
    <cellStyle name="SAPBEXHLevel3X 3 2 3 2 4 2" xfId="19463"/>
    <cellStyle name="SAPBEXHLevel3X 3 2 3 2 4 2 2" xfId="45877"/>
    <cellStyle name="SAPBEXHLevel3X 3 2 3 2 4 3" xfId="26934"/>
    <cellStyle name="SAPBEXHLevel3X 3 2 3 2 4 3 2" xfId="53348"/>
    <cellStyle name="SAPBEXHLevel3X 3 2 3 2 4 4" xfId="35299"/>
    <cellStyle name="SAPBEXHLevel3X 3 2 3 2 5" xfId="14455"/>
    <cellStyle name="SAPBEXHLevel3X 3 2 3 2 5 2" xfId="40875"/>
    <cellStyle name="SAPBEXHLevel3X 3 2 3 2 6" xfId="21999"/>
    <cellStyle name="SAPBEXHLevel3X 3 2 3 2 6 2" xfId="48413"/>
    <cellStyle name="SAPBEXHLevel3X 3 2 3 2 7" xfId="30340"/>
    <cellStyle name="SAPBEXHLevel3X 3 2 3 3" xfId="2665"/>
    <cellStyle name="SAPBEXHLevel3X 3 2 3 3 2" xfId="9290"/>
    <cellStyle name="SAPBEXHLevel3X 3 2 3 3 2 2" xfId="19950"/>
    <cellStyle name="SAPBEXHLevel3X 3 2 3 3 2 2 2" xfId="46364"/>
    <cellStyle name="SAPBEXHLevel3X 3 2 3 3 2 3" xfId="18772"/>
    <cellStyle name="SAPBEXHLevel3X 3 2 3 3 2 3 2" xfId="45186"/>
    <cellStyle name="SAPBEXHLevel3X 3 2 3 3 2 4" xfId="35786"/>
    <cellStyle name="SAPBEXHLevel3X 3 2 3 3 3" xfId="13457"/>
    <cellStyle name="SAPBEXHLevel3X 3 2 3 3 3 2" xfId="39877"/>
    <cellStyle name="SAPBEXHLevel3X 3 2 3 3 4" xfId="23748"/>
    <cellStyle name="SAPBEXHLevel3X 3 2 3 3 4 2" xfId="50162"/>
    <cellStyle name="SAPBEXHLevel3X 3 2 3 3 5" xfId="29335"/>
    <cellStyle name="SAPBEXHLevel3X 3 2 3 4" xfId="4182"/>
    <cellStyle name="SAPBEXHLevel3X 3 2 3 4 2" xfId="9761"/>
    <cellStyle name="SAPBEXHLevel3X 3 2 3 4 2 2" xfId="20421"/>
    <cellStyle name="SAPBEXHLevel3X 3 2 3 4 2 2 2" xfId="46835"/>
    <cellStyle name="SAPBEXHLevel3X 3 2 3 4 2 3" xfId="27823"/>
    <cellStyle name="SAPBEXHLevel3X 3 2 3 4 2 3 2" xfId="54237"/>
    <cellStyle name="SAPBEXHLevel3X 3 2 3 4 2 4" xfId="36257"/>
    <cellStyle name="SAPBEXHLevel3X 3 2 3 4 3" xfId="14962"/>
    <cellStyle name="SAPBEXHLevel3X 3 2 3 4 3 2" xfId="41382"/>
    <cellStyle name="SAPBEXHLevel3X 3 2 3 4 4" xfId="26424"/>
    <cellStyle name="SAPBEXHLevel3X 3 2 3 4 4 2" xfId="52838"/>
    <cellStyle name="SAPBEXHLevel3X 3 2 3 4 5" xfId="30852"/>
    <cellStyle name="SAPBEXHLevel3X 3 2 3 5" xfId="4355"/>
    <cellStyle name="SAPBEXHLevel3X 3 2 3 5 2" xfId="15133"/>
    <cellStyle name="SAPBEXHLevel3X 3 2 3 5 2 2" xfId="41553"/>
    <cellStyle name="SAPBEXHLevel3X 3 2 3 5 3" xfId="27666"/>
    <cellStyle name="SAPBEXHLevel3X 3 2 3 5 3 2" xfId="54080"/>
    <cellStyle name="SAPBEXHLevel3X 3 2 3 5 4" xfId="31025"/>
    <cellStyle name="SAPBEXHLevel3X 3 2 3 6" xfId="5543"/>
    <cellStyle name="SAPBEXHLevel3X 3 2 3 6 2" xfId="16314"/>
    <cellStyle name="SAPBEXHLevel3X 3 2 3 6 2 2" xfId="42733"/>
    <cellStyle name="SAPBEXHLevel3X 3 2 3 6 3" xfId="23043"/>
    <cellStyle name="SAPBEXHLevel3X 3 2 3 6 3 2" xfId="49457"/>
    <cellStyle name="SAPBEXHLevel3X 3 2 3 6 4" xfId="32213"/>
    <cellStyle name="SAPBEXHLevel3X 3 2 3 7" xfId="6154"/>
    <cellStyle name="SAPBEXHLevel3X 3 2 3 7 2" xfId="16984"/>
    <cellStyle name="SAPBEXHLevel3X 3 2 3 7 2 2" xfId="43402"/>
    <cellStyle name="SAPBEXHLevel3X 3 2 3 7 3" xfId="32824"/>
    <cellStyle name="SAPBEXHLevel3X 3 2 3 8" xfId="2950"/>
    <cellStyle name="SAPBEXHLevel3X 3 2 3 8 2" xfId="13742"/>
    <cellStyle name="SAPBEXHLevel3X 3 2 3 8 2 2" xfId="40162"/>
    <cellStyle name="SAPBEXHLevel3X 3 2 3 8 3" xfId="23980"/>
    <cellStyle name="SAPBEXHLevel3X 3 2 3 8 3 2" xfId="50394"/>
    <cellStyle name="SAPBEXHLevel3X 3 2 3 8 4" xfId="29620"/>
    <cellStyle name="SAPBEXHLevel3X 3 2 3 9" xfId="5494"/>
    <cellStyle name="SAPBEXHLevel3X 3 2 3 9 2" xfId="16265"/>
    <cellStyle name="SAPBEXHLevel3X 3 2 3 9 2 2" xfId="42684"/>
    <cellStyle name="SAPBEXHLevel3X 3 2 3 9 3" xfId="24734"/>
    <cellStyle name="SAPBEXHLevel3X 3 2 3 9 3 2" xfId="51148"/>
    <cellStyle name="SAPBEXHLevel3X 3 2 3 9 4" xfId="32164"/>
    <cellStyle name="SAPBEXHLevel3X 3 2 4" xfId="1936"/>
    <cellStyle name="SAPBEXHLevel3X 3 2 4 10" xfId="8583"/>
    <cellStyle name="SAPBEXHLevel3X 3 2 4 10 2" xfId="19243"/>
    <cellStyle name="SAPBEXHLevel3X 3 2 4 10 2 2" xfId="45657"/>
    <cellStyle name="SAPBEXHLevel3X 3 2 4 10 3" xfId="12736"/>
    <cellStyle name="SAPBEXHLevel3X 3 2 4 10 3 2" xfId="39157"/>
    <cellStyle name="SAPBEXHLevel3X 3 2 4 10 4" xfId="35079"/>
    <cellStyle name="SAPBEXHLevel3X 3 2 4 11" xfId="11644"/>
    <cellStyle name="SAPBEXHLevel3X 3 2 4 11 2" xfId="38065"/>
    <cellStyle name="SAPBEXHLevel3X 3 2 4 12" xfId="25527"/>
    <cellStyle name="SAPBEXHLevel3X 3 2 4 12 2" xfId="51941"/>
    <cellStyle name="SAPBEXHLevel3X 3 2 4 2" xfId="3913"/>
    <cellStyle name="SAPBEXHLevel3X 3 2 4 2 2" xfId="9127"/>
    <cellStyle name="SAPBEXHLevel3X 3 2 4 2 2 2" xfId="19787"/>
    <cellStyle name="SAPBEXHLevel3X 3 2 4 2 2 2 2" xfId="46201"/>
    <cellStyle name="SAPBEXHLevel3X 3 2 4 2 2 3" xfId="11556"/>
    <cellStyle name="SAPBEXHLevel3X 3 2 4 2 2 3 2" xfId="37977"/>
    <cellStyle name="SAPBEXHLevel3X 3 2 4 2 2 4" xfId="35623"/>
    <cellStyle name="SAPBEXHLevel3X 3 2 4 2 3" xfId="14696"/>
    <cellStyle name="SAPBEXHLevel3X 3 2 4 2 3 2" xfId="41116"/>
    <cellStyle name="SAPBEXHLevel3X 3 2 4 2 4" xfId="25009"/>
    <cellStyle name="SAPBEXHLevel3X 3 2 4 2 4 2" xfId="51423"/>
    <cellStyle name="SAPBEXHLevel3X 3 2 4 2 5" xfId="30583"/>
    <cellStyle name="SAPBEXHLevel3X 3 2 4 3" xfId="4640"/>
    <cellStyle name="SAPBEXHLevel3X 3 2 4 3 2" xfId="9973"/>
    <cellStyle name="SAPBEXHLevel3X 3 2 4 3 2 2" xfId="20633"/>
    <cellStyle name="SAPBEXHLevel3X 3 2 4 3 2 2 2" xfId="47047"/>
    <cellStyle name="SAPBEXHLevel3X 3 2 4 3 2 3" xfId="22580"/>
    <cellStyle name="SAPBEXHLevel3X 3 2 4 3 2 3 2" xfId="48994"/>
    <cellStyle name="SAPBEXHLevel3X 3 2 4 3 2 4" xfId="36469"/>
    <cellStyle name="SAPBEXHLevel3X 3 2 4 3 3" xfId="15418"/>
    <cellStyle name="SAPBEXHLevel3X 3 2 4 3 3 2" xfId="41838"/>
    <cellStyle name="SAPBEXHLevel3X 3 2 4 3 4" xfId="24275"/>
    <cellStyle name="SAPBEXHLevel3X 3 2 4 3 4 2" xfId="50689"/>
    <cellStyle name="SAPBEXHLevel3X 3 2 4 3 5" xfId="31310"/>
    <cellStyle name="SAPBEXHLevel3X 3 2 4 4" xfId="5218"/>
    <cellStyle name="SAPBEXHLevel3X 3 2 4 4 2" xfId="15993"/>
    <cellStyle name="SAPBEXHLevel3X 3 2 4 4 2 2" xfId="42412"/>
    <cellStyle name="SAPBEXHLevel3X 3 2 4 4 3" xfId="25543"/>
    <cellStyle name="SAPBEXHLevel3X 3 2 4 4 3 2" xfId="51957"/>
    <cellStyle name="SAPBEXHLevel3X 3 2 4 4 4" xfId="31888"/>
    <cellStyle name="SAPBEXHLevel3X 3 2 4 5" xfId="5834"/>
    <cellStyle name="SAPBEXHLevel3X 3 2 4 5 2" xfId="16593"/>
    <cellStyle name="SAPBEXHLevel3X 3 2 4 5 2 2" xfId="43011"/>
    <cellStyle name="SAPBEXHLevel3X 3 2 4 5 3" xfId="26898"/>
    <cellStyle name="SAPBEXHLevel3X 3 2 4 5 3 2" xfId="53312"/>
    <cellStyle name="SAPBEXHLevel3X 3 2 4 5 4" xfId="32504"/>
    <cellStyle name="SAPBEXHLevel3X 3 2 4 6" xfId="6437"/>
    <cellStyle name="SAPBEXHLevel3X 3 2 4 6 2" xfId="17173"/>
    <cellStyle name="SAPBEXHLevel3X 3 2 4 6 2 2" xfId="43591"/>
    <cellStyle name="SAPBEXHLevel3X 3 2 4 6 3" xfId="11297"/>
    <cellStyle name="SAPBEXHLevel3X 3 2 4 6 3 2" xfId="37718"/>
    <cellStyle name="SAPBEXHLevel3X 3 2 4 6 4" xfId="33107"/>
    <cellStyle name="SAPBEXHLevel3X 3 2 4 7" xfId="7052"/>
    <cellStyle name="SAPBEXHLevel3X 3 2 4 7 2" xfId="16862"/>
    <cellStyle name="SAPBEXHLevel3X 3 2 4 7 2 2" xfId="43280"/>
    <cellStyle name="SAPBEXHLevel3X 3 2 4 7 3" xfId="33722"/>
    <cellStyle name="SAPBEXHLevel3X 3 2 4 8" xfId="7599"/>
    <cellStyle name="SAPBEXHLevel3X 3 2 4 8 2" xfId="18266"/>
    <cellStyle name="SAPBEXHLevel3X 3 2 4 8 2 2" xfId="44682"/>
    <cellStyle name="SAPBEXHLevel3X 3 2 4 8 3" xfId="27597"/>
    <cellStyle name="SAPBEXHLevel3X 3 2 4 8 3 2" xfId="54011"/>
    <cellStyle name="SAPBEXHLevel3X 3 2 4 8 4" xfId="34269"/>
    <cellStyle name="SAPBEXHLevel3X 3 2 4 9" xfId="7297"/>
    <cellStyle name="SAPBEXHLevel3X 3 2 4 9 2" xfId="17964"/>
    <cellStyle name="SAPBEXHLevel3X 3 2 4 9 2 2" xfId="44381"/>
    <cellStyle name="SAPBEXHLevel3X 3 2 4 9 3" xfId="26945"/>
    <cellStyle name="SAPBEXHLevel3X 3 2 4 9 3 2" xfId="53359"/>
    <cellStyle name="SAPBEXHLevel3X 3 2 4 9 4" xfId="33967"/>
    <cellStyle name="SAPBEXHLevel3X 3 2 5" xfId="2122"/>
    <cellStyle name="SAPBEXHLevel3X 3 2 5 10" xfId="8850"/>
    <cellStyle name="SAPBEXHLevel3X 3 2 5 10 2" xfId="19510"/>
    <cellStyle name="SAPBEXHLevel3X 3 2 5 10 2 2" xfId="45924"/>
    <cellStyle name="SAPBEXHLevel3X 3 2 5 10 3" xfId="28090"/>
    <cellStyle name="SAPBEXHLevel3X 3 2 5 10 3 2" xfId="54504"/>
    <cellStyle name="SAPBEXHLevel3X 3 2 5 10 4" xfId="35346"/>
    <cellStyle name="SAPBEXHLevel3X 3 2 5 11" xfId="11478"/>
    <cellStyle name="SAPBEXHLevel3X 3 2 5 11 2" xfId="37899"/>
    <cellStyle name="SAPBEXHLevel3X 3 2 5 12" xfId="26565"/>
    <cellStyle name="SAPBEXHLevel3X 3 2 5 12 2" xfId="52979"/>
    <cellStyle name="SAPBEXHLevel3X 3 2 5 2" xfId="4087"/>
    <cellStyle name="SAPBEXHLevel3X 3 2 5 2 2" xfId="9832"/>
    <cellStyle name="SAPBEXHLevel3X 3 2 5 2 2 2" xfId="20492"/>
    <cellStyle name="SAPBEXHLevel3X 3 2 5 2 2 2 2" xfId="46906"/>
    <cellStyle name="SAPBEXHLevel3X 3 2 5 2 2 3" xfId="28177"/>
    <cellStyle name="SAPBEXHLevel3X 3 2 5 2 2 3 2" xfId="54591"/>
    <cellStyle name="SAPBEXHLevel3X 3 2 5 2 2 4" xfId="36328"/>
    <cellStyle name="SAPBEXHLevel3X 3 2 5 2 3" xfId="14869"/>
    <cellStyle name="SAPBEXHLevel3X 3 2 5 2 3 2" xfId="41289"/>
    <cellStyle name="SAPBEXHLevel3X 3 2 5 2 4" xfId="22724"/>
    <cellStyle name="SAPBEXHLevel3X 3 2 5 2 4 2" xfId="49138"/>
    <cellStyle name="SAPBEXHLevel3X 3 2 5 2 5" xfId="30757"/>
    <cellStyle name="SAPBEXHLevel3X 3 2 5 3" xfId="4815"/>
    <cellStyle name="SAPBEXHLevel3X 3 2 5 3 2" xfId="10379"/>
    <cellStyle name="SAPBEXHLevel3X 3 2 5 3 2 2" xfId="21039"/>
    <cellStyle name="SAPBEXHLevel3X 3 2 5 3 2 2 2" xfId="47453"/>
    <cellStyle name="SAPBEXHLevel3X 3 2 5 3 2 3" xfId="28304"/>
    <cellStyle name="SAPBEXHLevel3X 3 2 5 3 2 3 2" xfId="54718"/>
    <cellStyle name="SAPBEXHLevel3X 3 2 5 3 2 4" xfId="36875"/>
    <cellStyle name="SAPBEXHLevel3X 3 2 5 3 3" xfId="15592"/>
    <cellStyle name="SAPBEXHLevel3X 3 2 5 3 3 2" xfId="42012"/>
    <cellStyle name="SAPBEXHLevel3X 3 2 5 3 4" xfId="25411"/>
    <cellStyle name="SAPBEXHLevel3X 3 2 5 3 4 2" xfId="51825"/>
    <cellStyle name="SAPBEXHLevel3X 3 2 5 3 5" xfId="31485"/>
    <cellStyle name="SAPBEXHLevel3X 3 2 5 4" xfId="5395"/>
    <cellStyle name="SAPBEXHLevel3X 3 2 5 4 2" xfId="16168"/>
    <cellStyle name="SAPBEXHLevel3X 3 2 5 4 2 2" xfId="42587"/>
    <cellStyle name="SAPBEXHLevel3X 3 2 5 4 3" xfId="27742"/>
    <cellStyle name="SAPBEXHLevel3X 3 2 5 4 3 2" xfId="54156"/>
    <cellStyle name="SAPBEXHLevel3X 3 2 5 4 4" xfId="32065"/>
    <cellStyle name="SAPBEXHLevel3X 3 2 5 5" xfId="6002"/>
    <cellStyle name="SAPBEXHLevel3X 3 2 5 5 2" xfId="16754"/>
    <cellStyle name="SAPBEXHLevel3X 3 2 5 5 2 2" xfId="43172"/>
    <cellStyle name="SAPBEXHLevel3X 3 2 5 5 3" xfId="23798"/>
    <cellStyle name="SAPBEXHLevel3X 3 2 5 5 3 2" xfId="50212"/>
    <cellStyle name="SAPBEXHLevel3X 3 2 5 5 4" xfId="32672"/>
    <cellStyle name="SAPBEXHLevel3X 3 2 5 6" xfId="6602"/>
    <cellStyle name="SAPBEXHLevel3X 3 2 5 6 2" xfId="17327"/>
    <cellStyle name="SAPBEXHLevel3X 3 2 5 6 2 2" xfId="43745"/>
    <cellStyle name="SAPBEXHLevel3X 3 2 5 6 3" xfId="13758"/>
    <cellStyle name="SAPBEXHLevel3X 3 2 5 6 3 2" xfId="40178"/>
    <cellStyle name="SAPBEXHLevel3X 3 2 5 6 4" xfId="33272"/>
    <cellStyle name="SAPBEXHLevel3X 3 2 5 7" xfId="7174"/>
    <cellStyle name="SAPBEXHLevel3X 3 2 5 7 2" xfId="22649"/>
    <cellStyle name="SAPBEXHLevel3X 3 2 5 7 2 2" xfId="49063"/>
    <cellStyle name="SAPBEXHLevel3X 3 2 5 7 3" xfId="33844"/>
    <cellStyle name="SAPBEXHLevel3X 3 2 5 8" xfId="7733"/>
    <cellStyle name="SAPBEXHLevel3X 3 2 5 8 2" xfId="18400"/>
    <cellStyle name="SAPBEXHLevel3X 3 2 5 8 2 2" xfId="44816"/>
    <cellStyle name="SAPBEXHLevel3X 3 2 5 8 3" xfId="28002"/>
    <cellStyle name="SAPBEXHLevel3X 3 2 5 8 3 2" xfId="54416"/>
    <cellStyle name="SAPBEXHLevel3X 3 2 5 8 4" xfId="34403"/>
    <cellStyle name="SAPBEXHLevel3X 3 2 5 9" xfId="7885"/>
    <cellStyle name="SAPBEXHLevel3X 3 2 5 9 2" xfId="18552"/>
    <cellStyle name="SAPBEXHLevel3X 3 2 5 9 2 2" xfId="44967"/>
    <cellStyle name="SAPBEXHLevel3X 3 2 5 9 3" xfId="27943"/>
    <cellStyle name="SAPBEXHLevel3X 3 2 5 9 3 2" xfId="54357"/>
    <cellStyle name="SAPBEXHLevel3X 3 2 5 9 4" xfId="34555"/>
    <cellStyle name="SAPBEXHLevel3X 3 2 6" xfId="1859"/>
    <cellStyle name="SAPBEXHLevel3X 3 2 6 10" xfId="9527"/>
    <cellStyle name="SAPBEXHLevel3X 3 2 6 10 2" xfId="20187"/>
    <cellStyle name="SAPBEXHLevel3X 3 2 6 10 2 2" xfId="46601"/>
    <cellStyle name="SAPBEXHLevel3X 3 2 6 10 3" xfId="11832"/>
    <cellStyle name="SAPBEXHLevel3X 3 2 6 10 3 2" xfId="38253"/>
    <cellStyle name="SAPBEXHLevel3X 3 2 6 10 4" xfId="36023"/>
    <cellStyle name="SAPBEXHLevel3X 3 2 6 11" xfId="11721"/>
    <cellStyle name="SAPBEXHLevel3X 3 2 6 11 2" xfId="38142"/>
    <cellStyle name="SAPBEXHLevel3X 3 2 6 12" xfId="27671"/>
    <cellStyle name="SAPBEXHLevel3X 3 2 6 12 2" xfId="54085"/>
    <cellStyle name="SAPBEXHLevel3X 3 2 6 2" xfId="3836"/>
    <cellStyle name="SAPBEXHLevel3X 3 2 6 2 2" xfId="10666"/>
    <cellStyle name="SAPBEXHLevel3X 3 2 6 2 2 2" xfId="21311"/>
    <cellStyle name="SAPBEXHLevel3X 3 2 6 2 2 2 2" xfId="47725"/>
    <cellStyle name="SAPBEXHLevel3X 3 2 6 2 2 3" xfId="28409"/>
    <cellStyle name="SAPBEXHLevel3X 3 2 6 2 2 3 2" xfId="54823"/>
    <cellStyle name="SAPBEXHLevel3X 3 2 6 2 2 4" xfId="37090"/>
    <cellStyle name="SAPBEXHLevel3X 3 2 6 2 3" xfId="14619"/>
    <cellStyle name="SAPBEXHLevel3X 3 2 6 2 3 2" xfId="41039"/>
    <cellStyle name="SAPBEXHLevel3X 3 2 6 2 4" xfId="26587"/>
    <cellStyle name="SAPBEXHLevel3X 3 2 6 2 4 2" xfId="53001"/>
    <cellStyle name="SAPBEXHLevel3X 3 2 6 2 5" xfId="30506"/>
    <cellStyle name="SAPBEXHLevel3X 3 2 6 3" xfId="4563"/>
    <cellStyle name="SAPBEXHLevel3X 3 2 6 3 2" xfId="15341"/>
    <cellStyle name="SAPBEXHLevel3X 3 2 6 3 2 2" xfId="41761"/>
    <cellStyle name="SAPBEXHLevel3X 3 2 6 3 3" xfId="25495"/>
    <cellStyle name="SAPBEXHLevel3X 3 2 6 3 3 2" xfId="51909"/>
    <cellStyle name="SAPBEXHLevel3X 3 2 6 3 4" xfId="31233"/>
    <cellStyle name="SAPBEXHLevel3X 3 2 6 4" xfId="3343"/>
    <cellStyle name="SAPBEXHLevel3X 3 2 6 4 2" xfId="14130"/>
    <cellStyle name="SAPBEXHLevel3X 3 2 6 4 2 2" xfId="40550"/>
    <cellStyle name="SAPBEXHLevel3X 3 2 6 4 3" xfId="25015"/>
    <cellStyle name="SAPBEXHLevel3X 3 2 6 4 3 2" xfId="51429"/>
    <cellStyle name="SAPBEXHLevel3X 3 2 6 4 4" xfId="30013"/>
    <cellStyle name="SAPBEXHLevel3X 3 2 6 5" xfId="3390"/>
    <cellStyle name="SAPBEXHLevel3X 3 2 6 5 2" xfId="14176"/>
    <cellStyle name="SAPBEXHLevel3X 3 2 6 5 2 2" xfId="40596"/>
    <cellStyle name="SAPBEXHLevel3X 3 2 6 5 3" xfId="26550"/>
    <cellStyle name="SAPBEXHLevel3X 3 2 6 5 3 2" xfId="52964"/>
    <cellStyle name="SAPBEXHLevel3X 3 2 6 5 4" xfId="30060"/>
    <cellStyle name="SAPBEXHLevel3X 3 2 6 6" xfId="4732"/>
    <cellStyle name="SAPBEXHLevel3X 3 2 6 6 2" xfId="15509"/>
    <cellStyle name="SAPBEXHLevel3X 3 2 6 6 2 2" xfId="41929"/>
    <cellStyle name="SAPBEXHLevel3X 3 2 6 6 3" xfId="27100"/>
    <cellStyle name="SAPBEXHLevel3X 3 2 6 6 3 2" xfId="53514"/>
    <cellStyle name="SAPBEXHLevel3X 3 2 6 6 4" xfId="31402"/>
    <cellStyle name="SAPBEXHLevel3X 3 2 6 7" xfId="6975"/>
    <cellStyle name="SAPBEXHLevel3X 3 2 6 7 2" xfId="12069"/>
    <cellStyle name="SAPBEXHLevel3X 3 2 6 7 2 2" xfId="38490"/>
    <cellStyle name="SAPBEXHLevel3X 3 2 6 7 3" xfId="33645"/>
    <cellStyle name="SAPBEXHLevel3X 3 2 6 8" xfId="7522"/>
    <cellStyle name="SAPBEXHLevel3X 3 2 6 8 2" xfId="18189"/>
    <cellStyle name="SAPBEXHLevel3X 3 2 6 8 2 2" xfId="44605"/>
    <cellStyle name="SAPBEXHLevel3X 3 2 6 8 3" xfId="23766"/>
    <cellStyle name="SAPBEXHLevel3X 3 2 6 8 3 2" xfId="50180"/>
    <cellStyle name="SAPBEXHLevel3X 3 2 6 8 4" xfId="34192"/>
    <cellStyle name="SAPBEXHLevel3X 3 2 6 9" xfId="7453"/>
    <cellStyle name="SAPBEXHLevel3X 3 2 6 9 2" xfId="18120"/>
    <cellStyle name="SAPBEXHLevel3X 3 2 6 9 2 2" xfId="44536"/>
    <cellStyle name="SAPBEXHLevel3X 3 2 6 9 3" xfId="27647"/>
    <cellStyle name="SAPBEXHLevel3X 3 2 6 9 3 2" xfId="54061"/>
    <cellStyle name="SAPBEXHLevel3X 3 2 6 9 4" xfId="34123"/>
    <cellStyle name="SAPBEXHLevel3X 3 2 7" xfId="2519"/>
    <cellStyle name="SAPBEXHLevel3X 3 2 7 10" xfId="25524"/>
    <cellStyle name="SAPBEXHLevel3X 3 2 7 10 2" xfId="51938"/>
    <cellStyle name="SAPBEXHLevel3X 3 2 7 2" xfId="4414"/>
    <cellStyle name="SAPBEXHLevel3X 3 2 7 2 2" xfId="15192"/>
    <cellStyle name="SAPBEXHLevel3X 3 2 7 2 2 2" xfId="41612"/>
    <cellStyle name="SAPBEXHLevel3X 3 2 7 2 3" xfId="25315"/>
    <cellStyle name="SAPBEXHLevel3X 3 2 7 2 3 2" xfId="51729"/>
    <cellStyle name="SAPBEXHLevel3X 3 2 7 2 4" xfId="31084"/>
    <cellStyle name="SAPBEXHLevel3X 3 2 7 3" xfId="5147"/>
    <cellStyle name="SAPBEXHLevel3X 3 2 7 3 2" xfId="15924"/>
    <cellStyle name="SAPBEXHLevel3X 3 2 7 3 2 2" xfId="42343"/>
    <cellStyle name="SAPBEXHLevel3X 3 2 7 3 3" xfId="26890"/>
    <cellStyle name="SAPBEXHLevel3X 3 2 7 3 3 2" xfId="53304"/>
    <cellStyle name="SAPBEXHLevel3X 3 2 7 3 4" xfId="31817"/>
    <cellStyle name="SAPBEXHLevel3X 3 2 7 4" xfId="6329"/>
    <cellStyle name="SAPBEXHLevel3X 3 2 7 4 2" xfId="17068"/>
    <cellStyle name="SAPBEXHLevel3X 3 2 7 4 2 2" xfId="43486"/>
    <cellStyle name="SAPBEXHLevel3X 3 2 7 4 3" xfId="12039"/>
    <cellStyle name="SAPBEXHLevel3X 3 2 7 4 3 2" xfId="38460"/>
    <cellStyle name="SAPBEXHLevel3X 3 2 7 4 4" xfId="32999"/>
    <cellStyle name="SAPBEXHLevel3X 3 2 7 5" xfId="6905"/>
    <cellStyle name="SAPBEXHLevel3X 3 2 7 5 2" xfId="17610"/>
    <cellStyle name="SAPBEXHLevel3X 3 2 7 5 2 2" xfId="44027"/>
    <cellStyle name="SAPBEXHLevel3X 3 2 7 5 3" xfId="24116"/>
    <cellStyle name="SAPBEXHLevel3X 3 2 7 5 3 2" xfId="50530"/>
    <cellStyle name="SAPBEXHLevel3X 3 2 7 5 4" xfId="33575"/>
    <cellStyle name="SAPBEXHLevel3X 3 2 7 6" xfId="7429"/>
    <cellStyle name="SAPBEXHLevel3X 3 2 7 6 2" xfId="18096"/>
    <cellStyle name="SAPBEXHLevel3X 3 2 7 6 2 2" xfId="44512"/>
    <cellStyle name="SAPBEXHLevel3X 3 2 7 6 3" xfId="28006"/>
    <cellStyle name="SAPBEXHLevel3X 3 2 7 6 3 2" xfId="54420"/>
    <cellStyle name="SAPBEXHLevel3X 3 2 7 6 4" xfId="34099"/>
    <cellStyle name="SAPBEXHLevel3X 3 2 7 7" xfId="8052"/>
    <cellStyle name="SAPBEXHLevel3X 3 2 7 7 2" xfId="18719"/>
    <cellStyle name="SAPBEXHLevel3X 3 2 7 7 2 2" xfId="45133"/>
    <cellStyle name="SAPBEXHLevel3X 3 2 7 7 3" xfId="17214"/>
    <cellStyle name="SAPBEXHLevel3X 3 2 7 7 3 2" xfId="43632"/>
    <cellStyle name="SAPBEXHLevel3X 3 2 7 7 4" xfId="34656"/>
    <cellStyle name="SAPBEXHLevel3X 3 2 7 8" xfId="13315"/>
    <cellStyle name="SAPBEXHLevel3X 3 2 7 8 2" xfId="39735"/>
    <cellStyle name="SAPBEXHLevel3X 3 2 7 9" xfId="11212"/>
    <cellStyle name="SAPBEXHLevel3X 3 2 7 9 2" xfId="37633"/>
    <cellStyle name="SAPBEXHLevel3X 3 2 8" xfId="3273"/>
    <cellStyle name="SAPBEXHLevel3X 3 2 8 2" xfId="14063"/>
    <cellStyle name="SAPBEXHLevel3X 3 2 8 2 2" xfId="40483"/>
    <cellStyle name="SAPBEXHLevel3X 3 2 8 3" xfId="25016"/>
    <cellStyle name="SAPBEXHLevel3X 3 2 8 3 2" xfId="51430"/>
    <cellStyle name="SAPBEXHLevel3X 3 2 8 4" xfId="29943"/>
    <cellStyle name="SAPBEXHLevel3X 3 2 9" xfId="3005"/>
    <cellStyle name="SAPBEXHLevel3X 3 2 9 2" xfId="13797"/>
    <cellStyle name="SAPBEXHLevel3X 3 2 9 2 2" xfId="40217"/>
    <cellStyle name="SAPBEXHLevel3X 3 2 9 3" xfId="22684"/>
    <cellStyle name="SAPBEXHLevel3X 3 2 9 3 2" xfId="49098"/>
    <cellStyle name="SAPBEXHLevel3X 3 2 9 4" xfId="29675"/>
    <cellStyle name="SAPBEXHLevel3X 3 20" xfId="22105"/>
    <cellStyle name="SAPBEXHLevel3X 3 20 2" xfId="48519"/>
    <cellStyle name="SAPBEXHLevel3X 3 3" xfId="1255"/>
    <cellStyle name="SAPBEXHLevel3X 3 3 10" xfId="3160"/>
    <cellStyle name="SAPBEXHLevel3X 3 3 10 2" xfId="13950"/>
    <cellStyle name="SAPBEXHLevel3X 3 3 10 2 2" xfId="40370"/>
    <cellStyle name="SAPBEXHLevel3X 3 3 10 3" xfId="25118"/>
    <cellStyle name="SAPBEXHLevel3X 3 3 10 3 2" xfId="51532"/>
    <cellStyle name="SAPBEXHLevel3X 3 3 10 4" xfId="29830"/>
    <cellStyle name="SAPBEXHLevel3X 3 3 11" xfId="4000"/>
    <cellStyle name="SAPBEXHLevel3X 3 3 11 2" xfId="24756"/>
    <cellStyle name="SAPBEXHLevel3X 3 3 11 2 2" xfId="51170"/>
    <cellStyle name="SAPBEXHLevel3X 3 3 11 3" xfId="30670"/>
    <cellStyle name="SAPBEXHLevel3X 3 3 12" xfId="12116"/>
    <cellStyle name="SAPBEXHLevel3X 3 3 12 2" xfId="38537"/>
    <cellStyle name="SAPBEXHLevel3X 3 3 13" xfId="21758"/>
    <cellStyle name="SAPBEXHLevel3X 3 3 13 2" xfId="48172"/>
    <cellStyle name="SAPBEXHLevel3X 3 3 2" xfId="1565"/>
    <cellStyle name="SAPBEXHLevel3X 3 3 2 10" xfId="8457"/>
    <cellStyle name="SAPBEXHLevel3X 3 3 2 10 2" xfId="19117"/>
    <cellStyle name="SAPBEXHLevel3X 3 3 2 10 2 2" xfId="45531"/>
    <cellStyle name="SAPBEXHLevel3X 3 3 2 10 3" xfId="12451"/>
    <cellStyle name="SAPBEXHLevel3X 3 3 2 10 3 2" xfId="38872"/>
    <cellStyle name="SAPBEXHLevel3X 3 3 2 10 4" xfId="34953"/>
    <cellStyle name="SAPBEXHLevel3X 3 3 2 11" xfId="11980"/>
    <cellStyle name="SAPBEXHLevel3X 3 3 2 11 2" xfId="38401"/>
    <cellStyle name="SAPBEXHLevel3X 3 3 2 12" xfId="22483"/>
    <cellStyle name="SAPBEXHLevel3X 3 3 2 12 2" xfId="48897"/>
    <cellStyle name="SAPBEXHLevel3X 3 3 2 2" xfId="3559"/>
    <cellStyle name="SAPBEXHLevel3X 3 3 2 2 2" xfId="8965"/>
    <cellStyle name="SAPBEXHLevel3X 3 3 2 2 2 2" xfId="19625"/>
    <cellStyle name="SAPBEXHLevel3X 3 3 2 2 2 2 2" xfId="46039"/>
    <cellStyle name="SAPBEXHLevel3X 3 3 2 2 2 3" xfId="11546"/>
    <cellStyle name="SAPBEXHLevel3X 3 3 2 2 2 3 2" xfId="37967"/>
    <cellStyle name="SAPBEXHLevel3X 3 3 2 2 2 4" xfId="35461"/>
    <cellStyle name="SAPBEXHLevel3X 3 3 2 2 3" xfId="10118"/>
    <cellStyle name="SAPBEXHLevel3X 3 3 2 2 3 2" xfId="20778"/>
    <cellStyle name="SAPBEXHLevel3X 3 3 2 2 3 2 2" xfId="47192"/>
    <cellStyle name="SAPBEXHLevel3X 3 3 2 2 3 3" xfId="27783"/>
    <cellStyle name="SAPBEXHLevel3X 3 3 2 2 3 3 2" xfId="54197"/>
    <cellStyle name="SAPBEXHLevel3X 3 3 2 2 3 4" xfId="36614"/>
    <cellStyle name="SAPBEXHLevel3X 3 3 2 2 4" xfId="8770"/>
    <cellStyle name="SAPBEXHLevel3X 3 3 2 2 4 2" xfId="19430"/>
    <cellStyle name="SAPBEXHLevel3X 3 3 2 2 4 2 2" xfId="45844"/>
    <cellStyle name="SAPBEXHLevel3X 3 3 2 2 4 3" xfId="22151"/>
    <cellStyle name="SAPBEXHLevel3X 3 3 2 2 4 3 2" xfId="48565"/>
    <cellStyle name="SAPBEXHLevel3X 3 3 2 2 4 4" xfId="35266"/>
    <cellStyle name="SAPBEXHLevel3X 3 3 2 2 5" xfId="14344"/>
    <cellStyle name="SAPBEXHLevel3X 3 3 2 2 5 2" xfId="40764"/>
    <cellStyle name="SAPBEXHLevel3X 3 3 2 2 6" xfId="27177"/>
    <cellStyle name="SAPBEXHLevel3X 3 3 2 2 6 2" xfId="53591"/>
    <cellStyle name="SAPBEXHLevel3X 3 3 2 2 7" xfId="30229"/>
    <cellStyle name="SAPBEXHLevel3X 3 3 2 3" xfId="4130"/>
    <cellStyle name="SAPBEXHLevel3X 3 3 2 3 2" xfId="9323"/>
    <cellStyle name="SAPBEXHLevel3X 3 3 2 3 2 2" xfId="19983"/>
    <cellStyle name="SAPBEXHLevel3X 3 3 2 3 2 2 2" xfId="46397"/>
    <cellStyle name="SAPBEXHLevel3X 3 3 2 3 2 3" xfId="11805"/>
    <cellStyle name="SAPBEXHLevel3X 3 3 2 3 2 3 2" xfId="38226"/>
    <cellStyle name="SAPBEXHLevel3X 3 3 2 3 2 4" xfId="35819"/>
    <cellStyle name="SAPBEXHLevel3X 3 3 2 3 3" xfId="14912"/>
    <cellStyle name="SAPBEXHLevel3X 3 3 2 3 3 2" xfId="41332"/>
    <cellStyle name="SAPBEXHLevel3X 3 3 2 3 4" xfId="24147"/>
    <cellStyle name="SAPBEXHLevel3X 3 3 2 3 4 2" xfId="50561"/>
    <cellStyle name="SAPBEXHLevel3X 3 3 2 3 5" xfId="30800"/>
    <cellStyle name="SAPBEXHLevel3X 3 3 2 4" xfId="2836"/>
    <cellStyle name="SAPBEXHLevel3X 3 3 2 4 2" xfId="10243"/>
    <cellStyle name="SAPBEXHLevel3X 3 3 2 4 2 2" xfId="20903"/>
    <cellStyle name="SAPBEXHLevel3X 3 3 2 4 2 2 2" xfId="47317"/>
    <cellStyle name="SAPBEXHLevel3X 3 3 2 4 2 3" xfId="12240"/>
    <cellStyle name="SAPBEXHLevel3X 3 3 2 4 2 3 2" xfId="38661"/>
    <cellStyle name="SAPBEXHLevel3X 3 3 2 4 2 4" xfId="36739"/>
    <cellStyle name="SAPBEXHLevel3X 3 3 2 4 3" xfId="13628"/>
    <cellStyle name="SAPBEXHLevel3X 3 3 2 4 3 2" xfId="40048"/>
    <cellStyle name="SAPBEXHLevel3X 3 3 2 4 4" xfId="25392"/>
    <cellStyle name="SAPBEXHLevel3X 3 3 2 4 4 2" xfId="51806"/>
    <cellStyle name="SAPBEXHLevel3X 3 3 2 4 5" xfId="29506"/>
    <cellStyle name="SAPBEXHLevel3X 3 3 2 5" xfId="4185"/>
    <cellStyle name="SAPBEXHLevel3X 3 3 2 5 2" xfId="14965"/>
    <cellStyle name="SAPBEXHLevel3X 3 3 2 5 2 2" xfId="41385"/>
    <cellStyle name="SAPBEXHLevel3X 3 3 2 5 3" xfId="22456"/>
    <cellStyle name="SAPBEXHLevel3X 3 3 2 5 3 2" xfId="48870"/>
    <cellStyle name="SAPBEXHLevel3X 3 3 2 5 4" xfId="30855"/>
    <cellStyle name="SAPBEXHLevel3X 3 3 2 6" xfId="5773"/>
    <cellStyle name="SAPBEXHLevel3X 3 3 2 6 2" xfId="16532"/>
    <cellStyle name="SAPBEXHLevel3X 3 3 2 6 2 2" xfId="42950"/>
    <cellStyle name="SAPBEXHLevel3X 3 3 2 6 3" xfId="22194"/>
    <cellStyle name="SAPBEXHLevel3X 3 3 2 6 3 2" xfId="48608"/>
    <cellStyle name="SAPBEXHLevel3X 3 3 2 6 4" xfId="32443"/>
    <cellStyle name="SAPBEXHLevel3X 3 3 2 7" xfId="5083"/>
    <cellStyle name="SAPBEXHLevel3X 3 3 2 7 2" xfId="27054"/>
    <cellStyle name="SAPBEXHLevel3X 3 3 2 7 2 2" xfId="53468"/>
    <cellStyle name="SAPBEXHLevel3X 3 3 2 7 3" xfId="31753"/>
    <cellStyle name="SAPBEXHLevel3X 3 3 2 8" xfId="5661"/>
    <cellStyle name="SAPBEXHLevel3X 3 3 2 8 2" xfId="16425"/>
    <cellStyle name="SAPBEXHLevel3X 3 3 2 8 2 2" xfId="42843"/>
    <cellStyle name="SAPBEXHLevel3X 3 3 2 8 3" xfId="22701"/>
    <cellStyle name="SAPBEXHLevel3X 3 3 2 8 3 2" xfId="49115"/>
    <cellStyle name="SAPBEXHLevel3X 3 3 2 8 4" xfId="32331"/>
    <cellStyle name="SAPBEXHLevel3X 3 3 2 9" xfId="7794"/>
    <cellStyle name="SAPBEXHLevel3X 3 3 2 9 2" xfId="18461"/>
    <cellStyle name="SAPBEXHLevel3X 3 3 2 9 2 2" xfId="44876"/>
    <cellStyle name="SAPBEXHLevel3X 3 3 2 9 3" xfId="25635"/>
    <cellStyle name="SAPBEXHLevel3X 3 3 2 9 3 2" xfId="52049"/>
    <cellStyle name="SAPBEXHLevel3X 3 3 2 9 4" xfId="34464"/>
    <cellStyle name="SAPBEXHLevel3X 3 3 3" xfId="1678"/>
    <cellStyle name="SAPBEXHLevel3X 3 3 3 10" xfId="8488"/>
    <cellStyle name="SAPBEXHLevel3X 3 3 3 10 2" xfId="19148"/>
    <cellStyle name="SAPBEXHLevel3X 3 3 3 10 2 2" xfId="45562"/>
    <cellStyle name="SAPBEXHLevel3X 3 3 3 10 3" xfId="17815"/>
    <cellStyle name="SAPBEXHLevel3X 3 3 3 10 3 2" xfId="44232"/>
    <cellStyle name="SAPBEXHLevel3X 3 3 3 10 4" xfId="34984"/>
    <cellStyle name="SAPBEXHLevel3X 3 3 3 11" xfId="11889"/>
    <cellStyle name="SAPBEXHLevel3X 3 3 3 11 2" xfId="38310"/>
    <cellStyle name="SAPBEXHLevel3X 3 3 3 12" xfId="26293"/>
    <cellStyle name="SAPBEXHLevel3X 3 3 3 12 2" xfId="52707"/>
    <cellStyle name="SAPBEXHLevel3X 3 3 3 2" xfId="3671"/>
    <cellStyle name="SAPBEXHLevel3X 3 3 3 2 2" xfId="8934"/>
    <cellStyle name="SAPBEXHLevel3X 3 3 3 2 2 2" xfId="19594"/>
    <cellStyle name="SAPBEXHLevel3X 3 3 3 2 2 2 2" xfId="46008"/>
    <cellStyle name="SAPBEXHLevel3X 3 3 3 2 2 3" xfId="11431"/>
    <cellStyle name="SAPBEXHLevel3X 3 3 3 2 2 3 2" xfId="37852"/>
    <cellStyle name="SAPBEXHLevel3X 3 3 3 2 2 4" xfId="35430"/>
    <cellStyle name="SAPBEXHLevel3X 3 3 3 2 3" xfId="10088"/>
    <cellStyle name="SAPBEXHLevel3X 3 3 3 2 3 2" xfId="20748"/>
    <cellStyle name="SAPBEXHLevel3X 3 3 3 2 3 2 2" xfId="47162"/>
    <cellStyle name="SAPBEXHLevel3X 3 3 3 2 3 3" xfId="12496"/>
    <cellStyle name="SAPBEXHLevel3X 3 3 3 2 3 3 2" xfId="38917"/>
    <cellStyle name="SAPBEXHLevel3X 3 3 3 2 3 4" xfId="36584"/>
    <cellStyle name="SAPBEXHLevel3X 3 3 3 2 4" xfId="8804"/>
    <cellStyle name="SAPBEXHLevel3X 3 3 3 2 4 2" xfId="19464"/>
    <cellStyle name="SAPBEXHLevel3X 3 3 3 2 4 2 2" xfId="45878"/>
    <cellStyle name="SAPBEXHLevel3X 3 3 3 2 4 3" xfId="22592"/>
    <cellStyle name="SAPBEXHLevel3X 3 3 3 2 4 3 2" xfId="49006"/>
    <cellStyle name="SAPBEXHLevel3X 3 3 3 2 4 4" xfId="35300"/>
    <cellStyle name="SAPBEXHLevel3X 3 3 3 2 5" xfId="14456"/>
    <cellStyle name="SAPBEXHLevel3X 3 3 3 2 5 2" xfId="40876"/>
    <cellStyle name="SAPBEXHLevel3X 3 3 3 2 6" xfId="27963"/>
    <cellStyle name="SAPBEXHLevel3X 3 3 3 2 6 2" xfId="54377"/>
    <cellStyle name="SAPBEXHLevel3X 3 3 3 2 7" xfId="30341"/>
    <cellStyle name="SAPBEXHLevel3X 3 3 3 3" xfId="2664"/>
    <cellStyle name="SAPBEXHLevel3X 3 3 3 3 2" xfId="9289"/>
    <cellStyle name="SAPBEXHLevel3X 3 3 3 3 2 2" xfId="19949"/>
    <cellStyle name="SAPBEXHLevel3X 3 3 3 3 2 2 2" xfId="46363"/>
    <cellStyle name="SAPBEXHLevel3X 3 3 3 3 2 3" xfId="28232"/>
    <cellStyle name="SAPBEXHLevel3X 3 3 3 3 2 3 2" xfId="54646"/>
    <cellStyle name="SAPBEXHLevel3X 3 3 3 3 2 4" xfId="35785"/>
    <cellStyle name="SAPBEXHLevel3X 3 3 3 3 3" xfId="13456"/>
    <cellStyle name="SAPBEXHLevel3X 3 3 3 3 3 2" xfId="39876"/>
    <cellStyle name="SAPBEXHLevel3X 3 3 3 3 4" xfId="24209"/>
    <cellStyle name="SAPBEXHLevel3X 3 3 3 3 4 2" xfId="50623"/>
    <cellStyle name="SAPBEXHLevel3X 3 3 3 3 5" xfId="29334"/>
    <cellStyle name="SAPBEXHLevel3X 3 3 3 4" xfId="4444"/>
    <cellStyle name="SAPBEXHLevel3X 3 3 3 4 2" xfId="10053"/>
    <cellStyle name="SAPBEXHLevel3X 3 3 3 4 2 2" xfId="20713"/>
    <cellStyle name="SAPBEXHLevel3X 3 3 3 4 2 2 2" xfId="47127"/>
    <cellStyle name="SAPBEXHLevel3X 3 3 3 4 2 3" xfId="13063"/>
    <cellStyle name="SAPBEXHLevel3X 3 3 3 4 2 3 2" xfId="39484"/>
    <cellStyle name="SAPBEXHLevel3X 3 3 3 4 2 4" xfId="36549"/>
    <cellStyle name="SAPBEXHLevel3X 3 3 3 4 3" xfId="15222"/>
    <cellStyle name="SAPBEXHLevel3X 3 3 3 4 3 2" xfId="41642"/>
    <cellStyle name="SAPBEXHLevel3X 3 3 3 4 4" xfId="27709"/>
    <cellStyle name="SAPBEXHLevel3X 3 3 3 4 4 2" xfId="54123"/>
    <cellStyle name="SAPBEXHLevel3X 3 3 3 4 5" xfId="31114"/>
    <cellStyle name="SAPBEXHLevel3X 3 3 3 5" xfId="5441"/>
    <cellStyle name="SAPBEXHLevel3X 3 3 3 5 2" xfId="16214"/>
    <cellStyle name="SAPBEXHLevel3X 3 3 3 5 2 2" xfId="42633"/>
    <cellStyle name="SAPBEXHLevel3X 3 3 3 5 3" xfId="22285"/>
    <cellStyle name="SAPBEXHLevel3X 3 3 3 5 3 2" xfId="48699"/>
    <cellStyle name="SAPBEXHLevel3X 3 3 3 5 4" xfId="32111"/>
    <cellStyle name="SAPBEXHLevel3X 3 3 3 6" xfId="5545"/>
    <cellStyle name="SAPBEXHLevel3X 3 3 3 6 2" xfId="16316"/>
    <cellStyle name="SAPBEXHLevel3X 3 3 3 6 2 2" xfId="42735"/>
    <cellStyle name="SAPBEXHLevel3X 3 3 3 6 3" xfId="22197"/>
    <cellStyle name="SAPBEXHLevel3X 3 3 3 6 3 2" xfId="48611"/>
    <cellStyle name="SAPBEXHLevel3X 3 3 3 6 4" xfId="32215"/>
    <cellStyle name="SAPBEXHLevel3X 3 3 3 7" xfId="6155"/>
    <cellStyle name="SAPBEXHLevel3X 3 3 3 7 2" xfId="24531"/>
    <cellStyle name="SAPBEXHLevel3X 3 3 3 7 2 2" xfId="50945"/>
    <cellStyle name="SAPBEXHLevel3X 3 3 3 7 3" xfId="32825"/>
    <cellStyle name="SAPBEXHLevel3X 3 3 3 8" xfId="2877"/>
    <cellStyle name="SAPBEXHLevel3X 3 3 3 8 2" xfId="13669"/>
    <cellStyle name="SAPBEXHLevel3X 3 3 3 8 2 2" xfId="40089"/>
    <cellStyle name="SAPBEXHLevel3X 3 3 3 8 3" xfId="23066"/>
    <cellStyle name="SAPBEXHLevel3X 3 3 3 8 3 2" xfId="49480"/>
    <cellStyle name="SAPBEXHLevel3X 3 3 3 8 4" xfId="29547"/>
    <cellStyle name="SAPBEXHLevel3X 3 3 3 9" xfId="7636"/>
    <cellStyle name="SAPBEXHLevel3X 3 3 3 9 2" xfId="18303"/>
    <cellStyle name="SAPBEXHLevel3X 3 3 3 9 2 2" xfId="44719"/>
    <cellStyle name="SAPBEXHLevel3X 3 3 3 9 3" xfId="24539"/>
    <cellStyle name="SAPBEXHLevel3X 3 3 3 9 3 2" xfId="50953"/>
    <cellStyle name="SAPBEXHLevel3X 3 3 3 9 4" xfId="34306"/>
    <cellStyle name="SAPBEXHLevel3X 3 3 4" xfId="1937"/>
    <cellStyle name="SAPBEXHLevel3X 3 3 4 10" xfId="8584"/>
    <cellStyle name="SAPBEXHLevel3X 3 3 4 10 2" xfId="19244"/>
    <cellStyle name="SAPBEXHLevel3X 3 3 4 10 2 2" xfId="45658"/>
    <cellStyle name="SAPBEXHLevel3X 3 3 4 10 3" xfId="17665"/>
    <cellStyle name="SAPBEXHLevel3X 3 3 4 10 3 2" xfId="44082"/>
    <cellStyle name="SAPBEXHLevel3X 3 3 4 10 4" xfId="35080"/>
    <cellStyle name="SAPBEXHLevel3X 3 3 4 11" xfId="11643"/>
    <cellStyle name="SAPBEXHLevel3X 3 3 4 11 2" xfId="38064"/>
    <cellStyle name="SAPBEXHLevel3X 3 3 4 12" xfId="25129"/>
    <cellStyle name="SAPBEXHLevel3X 3 3 4 12 2" xfId="51543"/>
    <cellStyle name="SAPBEXHLevel3X 3 3 4 2" xfId="3914"/>
    <cellStyle name="SAPBEXHLevel3X 3 3 4 2 2" xfId="9126"/>
    <cellStyle name="SAPBEXHLevel3X 3 3 4 2 2 2" xfId="19786"/>
    <cellStyle name="SAPBEXHLevel3X 3 3 4 2 2 2 2" xfId="46200"/>
    <cellStyle name="SAPBEXHLevel3X 3 3 4 2 2 3" xfId="26787"/>
    <cellStyle name="SAPBEXHLevel3X 3 3 4 2 2 3 2" xfId="53201"/>
    <cellStyle name="SAPBEXHLevel3X 3 3 4 2 2 4" xfId="35622"/>
    <cellStyle name="SAPBEXHLevel3X 3 3 4 2 3" xfId="14697"/>
    <cellStyle name="SAPBEXHLevel3X 3 3 4 2 3 2" xfId="41117"/>
    <cellStyle name="SAPBEXHLevel3X 3 3 4 2 4" xfId="24556"/>
    <cellStyle name="SAPBEXHLevel3X 3 3 4 2 4 2" xfId="50970"/>
    <cellStyle name="SAPBEXHLevel3X 3 3 4 2 5" xfId="30584"/>
    <cellStyle name="SAPBEXHLevel3X 3 3 4 3" xfId="4641"/>
    <cellStyle name="SAPBEXHLevel3X 3 3 4 3 2" xfId="10231"/>
    <cellStyle name="SAPBEXHLevel3X 3 3 4 3 2 2" xfId="20891"/>
    <cellStyle name="SAPBEXHLevel3X 3 3 4 3 2 2 2" xfId="47305"/>
    <cellStyle name="SAPBEXHLevel3X 3 3 4 3 2 3" xfId="12239"/>
    <cellStyle name="SAPBEXHLevel3X 3 3 4 3 2 3 2" xfId="38660"/>
    <cellStyle name="SAPBEXHLevel3X 3 3 4 3 2 4" xfId="36727"/>
    <cellStyle name="SAPBEXHLevel3X 3 3 4 3 3" xfId="15419"/>
    <cellStyle name="SAPBEXHLevel3X 3 3 4 3 3 2" xfId="41839"/>
    <cellStyle name="SAPBEXHLevel3X 3 3 4 3 4" xfId="24798"/>
    <cellStyle name="SAPBEXHLevel3X 3 3 4 3 4 2" xfId="51212"/>
    <cellStyle name="SAPBEXHLevel3X 3 3 4 3 5" xfId="31311"/>
    <cellStyle name="SAPBEXHLevel3X 3 3 4 4" xfId="5219"/>
    <cellStyle name="SAPBEXHLevel3X 3 3 4 4 2" xfId="15994"/>
    <cellStyle name="SAPBEXHLevel3X 3 3 4 4 2 2" xfId="42413"/>
    <cellStyle name="SAPBEXHLevel3X 3 3 4 4 3" xfId="25251"/>
    <cellStyle name="SAPBEXHLevel3X 3 3 4 4 3 2" xfId="51665"/>
    <cellStyle name="SAPBEXHLevel3X 3 3 4 4 4" xfId="31889"/>
    <cellStyle name="SAPBEXHLevel3X 3 3 4 5" xfId="5835"/>
    <cellStyle name="SAPBEXHLevel3X 3 3 4 5 2" xfId="16594"/>
    <cellStyle name="SAPBEXHLevel3X 3 3 4 5 2 2" xfId="43012"/>
    <cellStyle name="SAPBEXHLevel3X 3 3 4 5 3" xfId="21859"/>
    <cellStyle name="SAPBEXHLevel3X 3 3 4 5 3 2" xfId="48273"/>
    <cellStyle name="SAPBEXHLevel3X 3 3 4 5 4" xfId="32505"/>
    <cellStyle name="SAPBEXHLevel3X 3 3 4 6" xfId="6438"/>
    <cellStyle name="SAPBEXHLevel3X 3 3 4 6 2" xfId="17174"/>
    <cellStyle name="SAPBEXHLevel3X 3 3 4 6 2 2" xfId="43592"/>
    <cellStyle name="SAPBEXHLevel3X 3 3 4 6 3" xfId="24524"/>
    <cellStyle name="SAPBEXHLevel3X 3 3 4 6 3 2" xfId="50938"/>
    <cellStyle name="SAPBEXHLevel3X 3 3 4 6 4" xfId="33108"/>
    <cellStyle name="SAPBEXHLevel3X 3 3 4 7" xfId="7053"/>
    <cellStyle name="SAPBEXHLevel3X 3 3 4 7 2" xfId="12420"/>
    <cellStyle name="SAPBEXHLevel3X 3 3 4 7 2 2" xfId="38841"/>
    <cellStyle name="SAPBEXHLevel3X 3 3 4 7 3" xfId="33723"/>
    <cellStyle name="SAPBEXHLevel3X 3 3 4 8" xfId="7600"/>
    <cellStyle name="SAPBEXHLevel3X 3 3 4 8 2" xfId="18267"/>
    <cellStyle name="SAPBEXHLevel3X 3 3 4 8 2 2" xfId="44683"/>
    <cellStyle name="SAPBEXHLevel3X 3 3 4 8 3" xfId="11146"/>
    <cellStyle name="SAPBEXHLevel3X 3 3 4 8 3 2" xfId="37567"/>
    <cellStyle name="SAPBEXHLevel3X 3 3 4 8 4" xfId="34270"/>
    <cellStyle name="SAPBEXHLevel3X 3 3 4 9" xfId="7299"/>
    <cellStyle name="SAPBEXHLevel3X 3 3 4 9 2" xfId="17966"/>
    <cellStyle name="SAPBEXHLevel3X 3 3 4 9 2 2" xfId="44383"/>
    <cellStyle name="SAPBEXHLevel3X 3 3 4 9 3" xfId="26353"/>
    <cellStyle name="SAPBEXHLevel3X 3 3 4 9 3 2" xfId="52767"/>
    <cellStyle name="SAPBEXHLevel3X 3 3 4 9 4" xfId="33969"/>
    <cellStyle name="SAPBEXHLevel3X 3 3 5" xfId="2123"/>
    <cellStyle name="SAPBEXHLevel3X 3 3 5 10" xfId="8849"/>
    <cellStyle name="SAPBEXHLevel3X 3 3 5 10 2" xfId="19509"/>
    <cellStyle name="SAPBEXHLevel3X 3 3 5 10 2 2" xfId="45923"/>
    <cellStyle name="SAPBEXHLevel3X 3 3 5 10 3" xfId="26365"/>
    <cellStyle name="SAPBEXHLevel3X 3 3 5 10 3 2" xfId="52779"/>
    <cellStyle name="SAPBEXHLevel3X 3 3 5 10 4" xfId="35345"/>
    <cellStyle name="SAPBEXHLevel3X 3 3 5 11" xfId="11477"/>
    <cellStyle name="SAPBEXHLevel3X 3 3 5 11 2" xfId="37898"/>
    <cellStyle name="SAPBEXHLevel3X 3 3 5 12" xfId="22475"/>
    <cellStyle name="SAPBEXHLevel3X 3 3 5 12 2" xfId="48889"/>
    <cellStyle name="SAPBEXHLevel3X 3 3 5 2" xfId="4088"/>
    <cellStyle name="SAPBEXHLevel3X 3 3 5 2 2" xfId="9831"/>
    <cellStyle name="SAPBEXHLevel3X 3 3 5 2 2 2" xfId="20491"/>
    <cellStyle name="SAPBEXHLevel3X 3 3 5 2 2 2 2" xfId="46905"/>
    <cellStyle name="SAPBEXHLevel3X 3 3 5 2 2 3" xfId="25902"/>
    <cellStyle name="SAPBEXHLevel3X 3 3 5 2 2 3 2" xfId="52316"/>
    <cellStyle name="SAPBEXHLevel3X 3 3 5 2 2 4" xfId="36327"/>
    <cellStyle name="SAPBEXHLevel3X 3 3 5 2 3" xfId="14870"/>
    <cellStyle name="SAPBEXHLevel3X 3 3 5 2 3 2" xfId="41290"/>
    <cellStyle name="SAPBEXHLevel3X 3 3 5 2 4" xfId="26265"/>
    <cellStyle name="SAPBEXHLevel3X 3 3 5 2 4 2" xfId="52679"/>
    <cellStyle name="SAPBEXHLevel3X 3 3 5 2 5" xfId="30758"/>
    <cellStyle name="SAPBEXHLevel3X 3 3 5 3" xfId="4816"/>
    <cellStyle name="SAPBEXHLevel3X 3 3 5 3 2" xfId="10124"/>
    <cellStyle name="SAPBEXHLevel3X 3 3 5 3 2 2" xfId="20784"/>
    <cellStyle name="SAPBEXHLevel3X 3 3 5 3 2 2 2" xfId="47198"/>
    <cellStyle name="SAPBEXHLevel3X 3 3 5 3 2 3" xfId="27800"/>
    <cellStyle name="SAPBEXHLevel3X 3 3 5 3 2 3 2" xfId="54214"/>
    <cellStyle name="SAPBEXHLevel3X 3 3 5 3 2 4" xfId="36620"/>
    <cellStyle name="SAPBEXHLevel3X 3 3 5 3 3" xfId="15593"/>
    <cellStyle name="SAPBEXHLevel3X 3 3 5 3 3 2" xfId="42013"/>
    <cellStyle name="SAPBEXHLevel3X 3 3 5 3 4" xfId="25429"/>
    <cellStyle name="SAPBEXHLevel3X 3 3 5 3 4 2" xfId="51843"/>
    <cellStyle name="SAPBEXHLevel3X 3 3 5 3 5" xfId="31486"/>
    <cellStyle name="SAPBEXHLevel3X 3 3 5 4" xfId="5396"/>
    <cellStyle name="SAPBEXHLevel3X 3 3 5 4 2" xfId="16169"/>
    <cellStyle name="SAPBEXHLevel3X 3 3 5 4 2 2" xfId="42588"/>
    <cellStyle name="SAPBEXHLevel3X 3 3 5 4 3" xfId="22150"/>
    <cellStyle name="SAPBEXHLevel3X 3 3 5 4 3 2" xfId="48564"/>
    <cellStyle name="SAPBEXHLevel3X 3 3 5 4 4" xfId="32066"/>
    <cellStyle name="SAPBEXHLevel3X 3 3 5 5" xfId="6003"/>
    <cellStyle name="SAPBEXHLevel3X 3 3 5 5 2" xfId="16755"/>
    <cellStyle name="SAPBEXHLevel3X 3 3 5 5 2 2" xfId="43173"/>
    <cellStyle name="SAPBEXHLevel3X 3 3 5 5 3" xfId="27381"/>
    <cellStyle name="SAPBEXHLevel3X 3 3 5 5 3 2" xfId="53795"/>
    <cellStyle name="SAPBEXHLevel3X 3 3 5 5 4" xfId="32673"/>
    <cellStyle name="SAPBEXHLevel3X 3 3 5 6" xfId="6603"/>
    <cellStyle name="SAPBEXHLevel3X 3 3 5 6 2" xfId="17328"/>
    <cellStyle name="SAPBEXHLevel3X 3 3 5 6 2 2" xfId="43746"/>
    <cellStyle name="SAPBEXHLevel3X 3 3 5 6 3" xfId="25054"/>
    <cellStyle name="SAPBEXHLevel3X 3 3 5 6 3 2" xfId="51468"/>
    <cellStyle name="SAPBEXHLevel3X 3 3 5 6 4" xfId="33273"/>
    <cellStyle name="SAPBEXHLevel3X 3 3 5 7" xfId="7175"/>
    <cellStyle name="SAPBEXHLevel3X 3 3 5 7 2" xfId="27070"/>
    <cellStyle name="SAPBEXHLevel3X 3 3 5 7 2 2" xfId="53484"/>
    <cellStyle name="SAPBEXHLevel3X 3 3 5 7 3" xfId="33845"/>
    <cellStyle name="SAPBEXHLevel3X 3 3 5 8" xfId="7734"/>
    <cellStyle name="SAPBEXHLevel3X 3 3 5 8 2" xfId="18401"/>
    <cellStyle name="SAPBEXHLevel3X 3 3 5 8 2 2" xfId="44817"/>
    <cellStyle name="SAPBEXHLevel3X 3 3 5 8 3" xfId="22796"/>
    <cellStyle name="SAPBEXHLevel3X 3 3 5 8 3 2" xfId="49210"/>
    <cellStyle name="SAPBEXHLevel3X 3 3 5 8 4" xfId="34404"/>
    <cellStyle name="SAPBEXHLevel3X 3 3 5 9" xfId="7886"/>
    <cellStyle name="SAPBEXHLevel3X 3 3 5 9 2" xfId="18553"/>
    <cellStyle name="SAPBEXHLevel3X 3 3 5 9 2 2" xfId="44968"/>
    <cellStyle name="SAPBEXHLevel3X 3 3 5 9 3" xfId="23767"/>
    <cellStyle name="SAPBEXHLevel3X 3 3 5 9 3 2" xfId="50181"/>
    <cellStyle name="SAPBEXHLevel3X 3 3 5 9 4" xfId="34556"/>
    <cellStyle name="SAPBEXHLevel3X 3 3 6" xfId="1860"/>
    <cellStyle name="SAPBEXHLevel3X 3 3 6 10" xfId="9526"/>
    <cellStyle name="SAPBEXHLevel3X 3 3 6 10 2" xfId="20186"/>
    <cellStyle name="SAPBEXHLevel3X 3 3 6 10 2 2" xfId="46600"/>
    <cellStyle name="SAPBEXHLevel3X 3 3 6 10 3" xfId="27841"/>
    <cellStyle name="SAPBEXHLevel3X 3 3 6 10 3 2" xfId="54255"/>
    <cellStyle name="SAPBEXHLevel3X 3 3 6 10 4" xfId="36022"/>
    <cellStyle name="SAPBEXHLevel3X 3 3 6 11" xfId="11720"/>
    <cellStyle name="SAPBEXHLevel3X 3 3 6 11 2" xfId="38141"/>
    <cellStyle name="SAPBEXHLevel3X 3 3 6 12" xfId="23444"/>
    <cellStyle name="SAPBEXHLevel3X 3 3 6 12 2" xfId="49858"/>
    <cellStyle name="SAPBEXHLevel3X 3 3 6 2" xfId="3837"/>
    <cellStyle name="SAPBEXHLevel3X 3 3 6 2 2" xfId="10665"/>
    <cellStyle name="SAPBEXHLevel3X 3 3 6 2 2 2" xfId="21310"/>
    <cellStyle name="SAPBEXHLevel3X 3 3 6 2 2 2 2" xfId="47724"/>
    <cellStyle name="SAPBEXHLevel3X 3 3 6 2 2 3" xfId="28408"/>
    <cellStyle name="SAPBEXHLevel3X 3 3 6 2 2 3 2" xfId="54822"/>
    <cellStyle name="SAPBEXHLevel3X 3 3 6 2 2 4" xfId="37089"/>
    <cellStyle name="SAPBEXHLevel3X 3 3 6 2 3" xfId="14620"/>
    <cellStyle name="SAPBEXHLevel3X 3 3 6 2 3 2" xfId="41040"/>
    <cellStyle name="SAPBEXHLevel3X 3 3 6 2 4" xfId="22453"/>
    <cellStyle name="SAPBEXHLevel3X 3 3 6 2 4 2" xfId="48867"/>
    <cellStyle name="SAPBEXHLevel3X 3 3 6 2 5" xfId="30507"/>
    <cellStyle name="SAPBEXHLevel3X 3 3 6 3" xfId="4564"/>
    <cellStyle name="SAPBEXHLevel3X 3 3 6 3 2" xfId="15342"/>
    <cellStyle name="SAPBEXHLevel3X 3 3 6 3 2 2" xfId="41762"/>
    <cellStyle name="SAPBEXHLevel3X 3 3 6 3 3" xfId="25098"/>
    <cellStyle name="SAPBEXHLevel3X 3 3 6 3 3 2" xfId="51512"/>
    <cellStyle name="SAPBEXHLevel3X 3 3 6 3 4" xfId="31234"/>
    <cellStyle name="SAPBEXHLevel3X 3 3 6 4" xfId="3207"/>
    <cellStyle name="SAPBEXHLevel3X 3 3 6 4 2" xfId="13997"/>
    <cellStyle name="SAPBEXHLevel3X 3 3 6 4 2 2" xfId="40417"/>
    <cellStyle name="SAPBEXHLevel3X 3 3 6 4 3" xfId="23889"/>
    <cellStyle name="SAPBEXHLevel3X 3 3 6 4 3 2" xfId="50303"/>
    <cellStyle name="SAPBEXHLevel3X 3 3 6 4 4" xfId="29877"/>
    <cellStyle name="SAPBEXHLevel3X 3 3 6 5" xfId="2865"/>
    <cellStyle name="SAPBEXHLevel3X 3 3 6 5 2" xfId="13657"/>
    <cellStyle name="SAPBEXHLevel3X 3 3 6 5 2 2" xfId="40077"/>
    <cellStyle name="SAPBEXHLevel3X 3 3 6 5 3" xfId="24652"/>
    <cellStyle name="SAPBEXHLevel3X 3 3 6 5 3 2" xfId="51066"/>
    <cellStyle name="SAPBEXHLevel3X 3 3 6 5 4" xfId="29535"/>
    <cellStyle name="SAPBEXHLevel3X 3 3 6 6" xfId="5630"/>
    <cellStyle name="SAPBEXHLevel3X 3 3 6 6 2" xfId="16394"/>
    <cellStyle name="SAPBEXHLevel3X 3 3 6 6 2 2" xfId="42812"/>
    <cellStyle name="SAPBEXHLevel3X 3 3 6 6 3" xfId="24465"/>
    <cellStyle name="SAPBEXHLevel3X 3 3 6 6 3 2" xfId="50879"/>
    <cellStyle name="SAPBEXHLevel3X 3 3 6 6 4" xfId="32300"/>
    <cellStyle name="SAPBEXHLevel3X 3 3 6 7" xfId="6976"/>
    <cellStyle name="SAPBEXHLevel3X 3 3 6 7 2" xfId="12146"/>
    <cellStyle name="SAPBEXHLevel3X 3 3 6 7 2 2" xfId="38567"/>
    <cellStyle name="SAPBEXHLevel3X 3 3 6 7 3" xfId="33646"/>
    <cellStyle name="SAPBEXHLevel3X 3 3 6 8" xfId="7523"/>
    <cellStyle name="SAPBEXHLevel3X 3 3 6 8 2" xfId="18190"/>
    <cellStyle name="SAPBEXHLevel3X 3 3 6 8 2 2" xfId="44606"/>
    <cellStyle name="SAPBEXHLevel3X 3 3 6 8 3" xfId="27399"/>
    <cellStyle name="SAPBEXHLevel3X 3 3 6 8 3 2" xfId="53813"/>
    <cellStyle name="SAPBEXHLevel3X 3 3 6 8 4" xfId="34193"/>
    <cellStyle name="SAPBEXHLevel3X 3 3 6 9" xfId="6671"/>
    <cellStyle name="SAPBEXHLevel3X 3 3 6 9 2" xfId="17383"/>
    <cellStyle name="SAPBEXHLevel3X 3 3 6 9 2 2" xfId="43801"/>
    <cellStyle name="SAPBEXHLevel3X 3 3 6 9 3" xfId="24586"/>
    <cellStyle name="SAPBEXHLevel3X 3 3 6 9 3 2" xfId="51000"/>
    <cellStyle name="SAPBEXHLevel3X 3 3 6 9 4" xfId="33341"/>
    <cellStyle name="SAPBEXHLevel3X 3 3 7" xfId="2520"/>
    <cellStyle name="SAPBEXHLevel3X 3 3 7 10" xfId="25127"/>
    <cellStyle name="SAPBEXHLevel3X 3 3 7 10 2" xfId="51541"/>
    <cellStyle name="SAPBEXHLevel3X 3 3 7 2" xfId="4415"/>
    <cellStyle name="SAPBEXHLevel3X 3 3 7 2 2" xfId="15193"/>
    <cellStyle name="SAPBEXHLevel3X 3 3 7 2 2 2" xfId="41613"/>
    <cellStyle name="SAPBEXHLevel3X 3 3 7 2 3" xfId="25497"/>
    <cellStyle name="SAPBEXHLevel3X 3 3 7 2 3 2" xfId="51911"/>
    <cellStyle name="SAPBEXHLevel3X 3 3 7 2 4" xfId="31085"/>
    <cellStyle name="SAPBEXHLevel3X 3 3 7 3" xfId="5148"/>
    <cellStyle name="SAPBEXHLevel3X 3 3 7 3 2" xfId="15925"/>
    <cellStyle name="SAPBEXHLevel3X 3 3 7 3 2 2" xfId="42344"/>
    <cellStyle name="SAPBEXHLevel3X 3 3 7 3 3" xfId="21851"/>
    <cellStyle name="SAPBEXHLevel3X 3 3 7 3 3 2" xfId="48265"/>
    <cellStyle name="SAPBEXHLevel3X 3 3 7 3 4" xfId="31818"/>
    <cellStyle name="SAPBEXHLevel3X 3 3 7 4" xfId="6330"/>
    <cellStyle name="SAPBEXHLevel3X 3 3 7 4 2" xfId="17069"/>
    <cellStyle name="SAPBEXHLevel3X 3 3 7 4 2 2" xfId="43487"/>
    <cellStyle name="SAPBEXHLevel3X 3 3 7 4 3" xfId="25777"/>
    <cellStyle name="SAPBEXHLevel3X 3 3 7 4 3 2" xfId="52191"/>
    <cellStyle name="SAPBEXHLevel3X 3 3 7 4 4" xfId="33000"/>
    <cellStyle name="SAPBEXHLevel3X 3 3 7 5" xfId="6906"/>
    <cellStyle name="SAPBEXHLevel3X 3 3 7 5 2" xfId="17611"/>
    <cellStyle name="SAPBEXHLevel3X 3 3 7 5 2 2" xfId="44028"/>
    <cellStyle name="SAPBEXHLevel3X 3 3 7 5 3" xfId="22010"/>
    <cellStyle name="SAPBEXHLevel3X 3 3 7 5 3 2" xfId="48424"/>
    <cellStyle name="SAPBEXHLevel3X 3 3 7 5 4" xfId="33576"/>
    <cellStyle name="SAPBEXHLevel3X 3 3 7 6" xfId="7430"/>
    <cellStyle name="SAPBEXHLevel3X 3 3 7 6 2" xfId="18097"/>
    <cellStyle name="SAPBEXHLevel3X 3 3 7 6 2 2" xfId="44513"/>
    <cellStyle name="SAPBEXHLevel3X 3 3 7 6 3" xfId="22802"/>
    <cellStyle name="SAPBEXHLevel3X 3 3 7 6 3 2" xfId="49216"/>
    <cellStyle name="SAPBEXHLevel3X 3 3 7 6 4" xfId="34100"/>
    <cellStyle name="SAPBEXHLevel3X 3 3 7 7" xfId="8053"/>
    <cellStyle name="SAPBEXHLevel3X 3 3 7 7 2" xfId="18720"/>
    <cellStyle name="SAPBEXHLevel3X 3 3 7 7 2 2" xfId="45134"/>
    <cellStyle name="SAPBEXHLevel3X 3 3 7 7 3" xfId="12172"/>
    <cellStyle name="SAPBEXHLevel3X 3 3 7 7 3 2" xfId="38593"/>
    <cellStyle name="SAPBEXHLevel3X 3 3 7 7 4" xfId="34657"/>
    <cellStyle name="SAPBEXHLevel3X 3 3 7 8" xfId="13316"/>
    <cellStyle name="SAPBEXHLevel3X 3 3 7 8 2" xfId="39736"/>
    <cellStyle name="SAPBEXHLevel3X 3 3 7 9" xfId="11211"/>
    <cellStyle name="SAPBEXHLevel3X 3 3 7 9 2" xfId="37632"/>
    <cellStyle name="SAPBEXHLevel3X 3 3 8" xfId="3274"/>
    <cellStyle name="SAPBEXHLevel3X 3 3 8 2" xfId="14064"/>
    <cellStyle name="SAPBEXHLevel3X 3 3 8 2 2" xfId="40484"/>
    <cellStyle name="SAPBEXHLevel3X 3 3 8 3" xfId="24563"/>
    <cellStyle name="SAPBEXHLevel3X 3 3 8 3 2" xfId="50977"/>
    <cellStyle name="SAPBEXHLevel3X 3 3 8 4" xfId="29944"/>
    <cellStyle name="SAPBEXHLevel3X 3 3 9" xfId="5091"/>
    <cellStyle name="SAPBEXHLevel3X 3 3 9 2" xfId="15868"/>
    <cellStyle name="SAPBEXHLevel3X 3 3 9 2 2" xfId="42287"/>
    <cellStyle name="SAPBEXHLevel3X 3 3 9 3" xfId="27681"/>
    <cellStyle name="SAPBEXHLevel3X 3 3 9 3 2" xfId="54095"/>
    <cellStyle name="SAPBEXHLevel3X 3 3 9 4" xfId="31761"/>
    <cellStyle name="SAPBEXHLevel3X 3 4" xfId="1256"/>
    <cellStyle name="SAPBEXHLevel3X 3 4 10" xfId="5314"/>
    <cellStyle name="SAPBEXHLevel3X 3 4 10 2" xfId="16088"/>
    <cellStyle name="SAPBEXHLevel3X 3 4 10 2 2" xfId="42507"/>
    <cellStyle name="SAPBEXHLevel3X 3 4 10 3" xfId="25355"/>
    <cellStyle name="SAPBEXHLevel3X 3 4 10 3 2" xfId="51769"/>
    <cellStyle name="SAPBEXHLevel3X 3 4 10 4" xfId="31984"/>
    <cellStyle name="SAPBEXHLevel3X 3 4 11" xfId="3427"/>
    <cellStyle name="SAPBEXHLevel3X 3 4 11 2" xfId="25709"/>
    <cellStyle name="SAPBEXHLevel3X 3 4 11 2 2" xfId="52123"/>
    <cellStyle name="SAPBEXHLevel3X 3 4 11 3" xfId="30097"/>
    <cellStyle name="SAPBEXHLevel3X 3 4 12" xfId="13354"/>
    <cellStyle name="SAPBEXHLevel3X 3 4 12 2" xfId="39774"/>
    <cellStyle name="SAPBEXHLevel3X 3 4 13" xfId="26298"/>
    <cellStyle name="SAPBEXHLevel3X 3 4 13 2" xfId="52712"/>
    <cellStyle name="SAPBEXHLevel3X 3 4 2" xfId="1566"/>
    <cellStyle name="SAPBEXHLevel3X 3 4 2 10" xfId="8458"/>
    <cellStyle name="SAPBEXHLevel3X 3 4 2 10 2" xfId="19118"/>
    <cellStyle name="SAPBEXHLevel3X 3 4 2 10 2 2" xfId="45532"/>
    <cellStyle name="SAPBEXHLevel3X 3 4 2 10 3" xfId="17213"/>
    <cellStyle name="SAPBEXHLevel3X 3 4 2 10 3 2" xfId="43631"/>
    <cellStyle name="SAPBEXHLevel3X 3 4 2 10 4" xfId="34954"/>
    <cellStyle name="SAPBEXHLevel3X 3 4 2 11" xfId="13075"/>
    <cellStyle name="SAPBEXHLevel3X 3 4 2 11 2" xfId="39496"/>
    <cellStyle name="SAPBEXHLevel3X 3 4 2 12" xfId="26206"/>
    <cellStyle name="SAPBEXHLevel3X 3 4 2 12 2" xfId="52620"/>
    <cellStyle name="SAPBEXHLevel3X 3 4 2 2" xfId="3560"/>
    <cellStyle name="SAPBEXHLevel3X 3 4 2 2 2" xfId="8964"/>
    <cellStyle name="SAPBEXHLevel3X 3 4 2 2 2 2" xfId="19624"/>
    <cellStyle name="SAPBEXHLevel3X 3 4 2 2 2 2 2" xfId="46038"/>
    <cellStyle name="SAPBEXHLevel3X 3 4 2 2 2 3" xfId="26797"/>
    <cellStyle name="SAPBEXHLevel3X 3 4 2 2 2 3 2" xfId="53211"/>
    <cellStyle name="SAPBEXHLevel3X 3 4 2 2 2 4" xfId="35460"/>
    <cellStyle name="SAPBEXHLevel3X 3 4 2 2 3" xfId="10373"/>
    <cellStyle name="SAPBEXHLevel3X 3 4 2 2 3 2" xfId="21033"/>
    <cellStyle name="SAPBEXHLevel3X 3 4 2 2 3 2 2" xfId="47447"/>
    <cellStyle name="SAPBEXHLevel3X 3 4 2 2 3 3" xfId="28298"/>
    <cellStyle name="SAPBEXHLevel3X 3 4 2 2 3 3 2" xfId="54712"/>
    <cellStyle name="SAPBEXHLevel3X 3 4 2 2 3 4" xfId="36869"/>
    <cellStyle name="SAPBEXHLevel3X 3 4 2 2 4" xfId="8771"/>
    <cellStyle name="SAPBEXHLevel3X 3 4 2 2 4 2" xfId="19431"/>
    <cellStyle name="SAPBEXHLevel3X 3 4 2 2 4 2 2" xfId="45845"/>
    <cellStyle name="SAPBEXHLevel3X 3 4 2 2 4 3" xfId="26932"/>
    <cellStyle name="SAPBEXHLevel3X 3 4 2 2 4 3 2" xfId="53346"/>
    <cellStyle name="SAPBEXHLevel3X 3 4 2 2 4 4" xfId="35267"/>
    <cellStyle name="SAPBEXHLevel3X 3 4 2 2 5" xfId="14345"/>
    <cellStyle name="SAPBEXHLevel3X 3 4 2 2 5 2" xfId="40765"/>
    <cellStyle name="SAPBEXHLevel3X 3 4 2 2 6" xfId="23426"/>
    <cellStyle name="SAPBEXHLevel3X 3 4 2 2 6 2" xfId="49840"/>
    <cellStyle name="SAPBEXHLevel3X 3 4 2 2 7" xfId="30230"/>
    <cellStyle name="SAPBEXHLevel3X 3 4 2 3" xfId="2758"/>
    <cellStyle name="SAPBEXHLevel3X 3 4 2 3 2" xfId="9322"/>
    <cellStyle name="SAPBEXHLevel3X 3 4 2 3 2 2" xfId="19982"/>
    <cellStyle name="SAPBEXHLevel3X 3 4 2 3 2 2 2" xfId="46396"/>
    <cellStyle name="SAPBEXHLevel3X 3 4 2 3 2 3" xfId="27868"/>
    <cellStyle name="SAPBEXHLevel3X 3 4 2 3 2 3 2" xfId="54282"/>
    <cellStyle name="SAPBEXHLevel3X 3 4 2 3 2 4" xfId="35818"/>
    <cellStyle name="SAPBEXHLevel3X 3 4 2 3 3" xfId="13550"/>
    <cellStyle name="SAPBEXHLevel3X 3 4 2 3 3 2" xfId="39970"/>
    <cellStyle name="SAPBEXHLevel3X 3 4 2 3 4" xfId="22237"/>
    <cellStyle name="SAPBEXHLevel3X 3 4 2 3 4 2" xfId="48651"/>
    <cellStyle name="SAPBEXHLevel3X 3 4 2 3 5" xfId="29428"/>
    <cellStyle name="SAPBEXHLevel3X 3 4 2 4" xfId="3065"/>
    <cellStyle name="SAPBEXHLevel3X 3 4 2 4 2" xfId="10165"/>
    <cellStyle name="SAPBEXHLevel3X 3 4 2 4 2 2" xfId="20825"/>
    <cellStyle name="SAPBEXHLevel3X 3 4 2 4 2 2 2" xfId="47239"/>
    <cellStyle name="SAPBEXHLevel3X 3 4 2 4 2 3" xfId="12235"/>
    <cellStyle name="SAPBEXHLevel3X 3 4 2 4 2 3 2" xfId="38656"/>
    <cellStyle name="SAPBEXHLevel3X 3 4 2 4 2 4" xfId="36661"/>
    <cellStyle name="SAPBEXHLevel3X 3 4 2 4 3" xfId="13857"/>
    <cellStyle name="SAPBEXHLevel3X 3 4 2 4 3 2" xfId="40277"/>
    <cellStyle name="SAPBEXHLevel3X 3 4 2 4 4" xfId="23699"/>
    <cellStyle name="SAPBEXHLevel3X 3 4 2 4 4 2" xfId="50113"/>
    <cellStyle name="SAPBEXHLevel3X 3 4 2 4 5" xfId="29735"/>
    <cellStyle name="SAPBEXHLevel3X 3 4 2 5" xfId="5261"/>
    <cellStyle name="SAPBEXHLevel3X 3 4 2 5 2" xfId="16036"/>
    <cellStyle name="SAPBEXHLevel3X 3 4 2 5 2 2" xfId="42455"/>
    <cellStyle name="SAPBEXHLevel3X 3 4 2 5 3" xfId="23401"/>
    <cellStyle name="SAPBEXHLevel3X 3 4 2 5 3 2" xfId="49815"/>
    <cellStyle name="SAPBEXHLevel3X 3 4 2 5 4" xfId="31931"/>
    <cellStyle name="SAPBEXHLevel3X 3 4 2 6" xfId="6224"/>
    <cellStyle name="SAPBEXHLevel3X 3 4 2 6 2" xfId="16965"/>
    <cellStyle name="SAPBEXHLevel3X 3 4 2 6 2 2" xfId="43383"/>
    <cellStyle name="SAPBEXHLevel3X 3 4 2 6 3" xfId="11960"/>
    <cellStyle name="SAPBEXHLevel3X 3 4 2 6 3 2" xfId="38381"/>
    <cellStyle name="SAPBEXHLevel3X 3 4 2 6 4" xfId="32894"/>
    <cellStyle name="SAPBEXHLevel3X 3 4 2 7" xfId="5306"/>
    <cellStyle name="SAPBEXHLevel3X 3 4 2 7 2" xfId="21852"/>
    <cellStyle name="SAPBEXHLevel3X 3 4 2 7 2 2" xfId="48266"/>
    <cellStyle name="SAPBEXHLevel3X 3 4 2 7 3" xfId="31976"/>
    <cellStyle name="SAPBEXHLevel3X 3 4 2 8" xfId="2940"/>
    <cellStyle name="SAPBEXHLevel3X 3 4 2 8 2" xfId="13732"/>
    <cellStyle name="SAPBEXHLevel3X 3 4 2 8 2 2" xfId="40152"/>
    <cellStyle name="SAPBEXHLevel3X 3 4 2 8 3" xfId="24195"/>
    <cellStyle name="SAPBEXHLevel3X 3 4 2 8 3 2" xfId="50609"/>
    <cellStyle name="SAPBEXHLevel3X 3 4 2 8 4" xfId="29610"/>
    <cellStyle name="SAPBEXHLevel3X 3 4 2 9" xfId="2956"/>
    <cellStyle name="SAPBEXHLevel3X 3 4 2 9 2" xfId="13748"/>
    <cellStyle name="SAPBEXHLevel3X 3 4 2 9 2 2" xfId="40168"/>
    <cellStyle name="SAPBEXHLevel3X 3 4 2 9 3" xfId="26317"/>
    <cellStyle name="SAPBEXHLevel3X 3 4 2 9 3 2" xfId="52731"/>
    <cellStyle name="SAPBEXHLevel3X 3 4 2 9 4" xfId="29626"/>
    <cellStyle name="SAPBEXHLevel3X 3 4 3" xfId="1679"/>
    <cellStyle name="SAPBEXHLevel3X 3 4 3 10" xfId="8489"/>
    <cellStyle name="SAPBEXHLevel3X 3 4 3 10 2" xfId="19149"/>
    <cellStyle name="SAPBEXHLevel3X 3 4 3 10 2 2" xfId="45563"/>
    <cellStyle name="SAPBEXHLevel3X 3 4 3 10 3" xfId="12191"/>
    <cellStyle name="SAPBEXHLevel3X 3 4 3 10 3 2" xfId="38612"/>
    <cellStyle name="SAPBEXHLevel3X 3 4 3 10 4" xfId="34985"/>
    <cellStyle name="SAPBEXHLevel3X 3 4 3 11" xfId="11888"/>
    <cellStyle name="SAPBEXHLevel3X 3 4 3 11 2" xfId="38309"/>
    <cellStyle name="SAPBEXHLevel3X 3 4 3 12" xfId="25539"/>
    <cellStyle name="SAPBEXHLevel3X 3 4 3 12 2" xfId="51953"/>
    <cellStyle name="SAPBEXHLevel3X 3 4 3 2" xfId="3672"/>
    <cellStyle name="SAPBEXHLevel3X 3 4 3 2 2" xfId="8933"/>
    <cellStyle name="SAPBEXHLevel3X 3 4 3 2 2 2" xfId="19593"/>
    <cellStyle name="SAPBEXHLevel3X 3 4 3 2 2 2 2" xfId="46007"/>
    <cellStyle name="SAPBEXHLevel3X 3 4 3 2 2 3" xfId="12968"/>
    <cellStyle name="SAPBEXHLevel3X 3 4 3 2 2 3 2" xfId="39389"/>
    <cellStyle name="SAPBEXHLevel3X 3 4 3 2 2 4" xfId="35429"/>
    <cellStyle name="SAPBEXHLevel3X 3 4 3 2 3" xfId="10344"/>
    <cellStyle name="SAPBEXHLevel3X 3 4 3 2 3 2" xfId="21004"/>
    <cellStyle name="SAPBEXHLevel3X 3 4 3 2 3 2 2" xfId="47418"/>
    <cellStyle name="SAPBEXHLevel3X 3 4 3 2 3 3" xfId="28269"/>
    <cellStyle name="SAPBEXHLevel3X 3 4 3 2 3 3 2" xfId="54683"/>
    <cellStyle name="SAPBEXHLevel3X 3 4 3 2 3 4" xfId="36840"/>
    <cellStyle name="SAPBEXHLevel3X 3 4 3 2 4" xfId="8805"/>
    <cellStyle name="SAPBEXHLevel3X 3 4 3 2 4 2" xfId="19465"/>
    <cellStyle name="SAPBEXHLevel3X 3 4 3 2 4 2 2" xfId="45879"/>
    <cellStyle name="SAPBEXHLevel3X 3 4 3 2 4 3" xfId="26364"/>
    <cellStyle name="SAPBEXHLevel3X 3 4 3 2 4 3 2" xfId="52778"/>
    <cellStyle name="SAPBEXHLevel3X 3 4 3 2 4 4" xfId="35301"/>
    <cellStyle name="SAPBEXHLevel3X 3 4 3 2 5" xfId="14457"/>
    <cellStyle name="SAPBEXHLevel3X 3 4 3 2 5 2" xfId="40877"/>
    <cellStyle name="SAPBEXHLevel3X 3 4 3 2 6" xfId="23776"/>
    <cellStyle name="SAPBEXHLevel3X 3 4 3 2 6 2" xfId="50190"/>
    <cellStyle name="SAPBEXHLevel3X 3 4 3 2 7" xfId="30342"/>
    <cellStyle name="SAPBEXHLevel3X 3 4 3 3" xfId="2663"/>
    <cellStyle name="SAPBEXHLevel3X 3 4 3 3 2" xfId="8912"/>
    <cellStyle name="SAPBEXHLevel3X 3 4 3 3 2 2" xfId="19572"/>
    <cellStyle name="SAPBEXHLevel3X 3 4 3 3 2 2 2" xfId="45986"/>
    <cellStyle name="SAPBEXHLevel3X 3 4 3 3 2 3" xfId="25868"/>
    <cellStyle name="SAPBEXHLevel3X 3 4 3 3 2 3 2" xfId="52282"/>
    <cellStyle name="SAPBEXHLevel3X 3 4 3 3 2 4" xfId="35408"/>
    <cellStyle name="SAPBEXHLevel3X 3 4 3 3 3" xfId="13455"/>
    <cellStyle name="SAPBEXHLevel3X 3 4 3 3 3 2" xfId="39875"/>
    <cellStyle name="SAPBEXHLevel3X 3 4 3 3 4" xfId="24655"/>
    <cellStyle name="SAPBEXHLevel3X 3 4 3 3 4 2" xfId="51069"/>
    <cellStyle name="SAPBEXHLevel3X 3 4 3 3 5" xfId="29333"/>
    <cellStyle name="SAPBEXHLevel3X 3 4 3 4" xfId="4870"/>
    <cellStyle name="SAPBEXHLevel3X 3 4 3 4 2" xfId="10308"/>
    <cellStyle name="SAPBEXHLevel3X 3 4 3 4 2 2" xfId="20968"/>
    <cellStyle name="SAPBEXHLevel3X 3 4 3 4 2 2 2" xfId="47382"/>
    <cellStyle name="SAPBEXHLevel3X 3 4 3 4 2 3" xfId="12248"/>
    <cellStyle name="SAPBEXHLevel3X 3 4 3 4 2 3 2" xfId="38669"/>
    <cellStyle name="SAPBEXHLevel3X 3 4 3 4 2 4" xfId="36804"/>
    <cellStyle name="SAPBEXHLevel3X 3 4 3 4 3" xfId="15647"/>
    <cellStyle name="SAPBEXHLevel3X 3 4 3 4 3 2" xfId="42067"/>
    <cellStyle name="SAPBEXHLevel3X 3 4 3 4 4" xfId="23941"/>
    <cellStyle name="SAPBEXHLevel3X 3 4 3 4 4 2" xfId="50355"/>
    <cellStyle name="SAPBEXHLevel3X 3 4 3 4 5" xfId="31540"/>
    <cellStyle name="SAPBEXHLevel3X 3 4 3 5" xfId="3762"/>
    <cellStyle name="SAPBEXHLevel3X 3 4 3 5 2" xfId="14545"/>
    <cellStyle name="SAPBEXHLevel3X 3 4 3 5 2 2" xfId="40965"/>
    <cellStyle name="SAPBEXHLevel3X 3 4 3 5 3" xfId="24476"/>
    <cellStyle name="SAPBEXHLevel3X 3 4 3 5 3 2" xfId="50890"/>
    <cellStyle name="SAPBEXHLevel3X 3 4 3 5 4" xfId="30432"/>
    <cellStyle name="SAPBEXHLevel3X 3 4 3 6" xfId="5547"/>
    <cellStyle name="SAPBEXHLevel3X 3 4 3 6 2" xfId="16318"/>
    <cellStyle name="SAPBEXHLevel3X 3 4 3 6 2 2" xfId="42737"/>
    <cellStyle name="SAPBEXHLevel3X 3 4 3 6 3" xfId="25796"/>
    <cellStyle name="SAPBEXHLevel3X 3 4 3 6 3 2" xfId="52210"/>
    <cellStyle name="SAPBEXHLevel3X 3 4 3 6 4" xfId="32217"/>
    <cellStyle name="SAPBEXHLevel3X 3 4 3 7" xfId="5252"/>
    <cellStyle name="SAPBEXHLevel3X 3 4 3 7 2" xfId="23029"/>
    <cellStyle name="SAPBEXHLevel3X 3 4 3 7 2 2" xfId="49443"/>
    <cellStyle name="SAPBEXHLevel3X 3 4 3 7 3" xfId="31922"/>
    <cellStyle name="SAPBEXHLevel3X 3 4 3 8" xfId="5923"/>
    <cellStyle name="SAPBEXHLevel3X 3 4 3 8 2" xfId="16675"/>
    <cellStyle name="SAPBEXHLevel3X 3 4 3 8 2 2" xfId="43093"/>
    <cellStyle name="SAPBEXHLevel3X 3 4 3 8 3" xfId="22331"/>
    <cellStyle name="SAPBEXHLevel3X 3 4 3 8 3 2" xfId="48745"/>
    <cellStyle name="SAPBEXHLevel3X 3 4 3 8 4" xfId="32593"/>
    <cellStyle name="SAPBEXHLevel3X 3 4 3 9" xfId="5488"/>
    <cellStyle name="SAPBEXHLevel3X 3 4 3 9 2" xfId="16260"/>
    <cellStyle name="SAPBEXHLevel3X 3 4 3 9 2 2" xfId="42679"/>
    <cellStyle name="SAPBEXHLevel3X 3 4 3 9 3" xfId="22970"/>
    <cellStyle name="SAPBEXHLevel3X 3 4 3 9 3 2" xfId="49384"/>
    <cellStyle name="SAPBEXHLevel3X 3 4 3 9 4" xfId="32158"/>
    <cellStyle name="SAPBEXHLevel3X 3 4 4" xfId="1938"/>
    <cellStyle name="SAPBEXHLevel3X 3 4 4 10" xfId="8585"/>
    <cellStyle name="SAPBEXHLevel3X 3 4 4 10 2" xfId="19245"/>
    <cellStyle name="SAPBEXHLevel3X 3 4 4 10 2 2" xfId="45659"/>
    <cellStyle name="SAPBEXHLevel3X 3 4 4 10 3" xfId="12200"/>
    <cellStyle name="SAPBEXHLevel3X 3 4 4 10 3 2" xfId="38621"/>
    <cellStyle name="SAPBEXHLevel3X 3 4 4 10 4" xfId="35081"/>
    <cellStyle name="SAPBEXHLevel3X 3 4 4 11" xfId="11642"/>
    <cellStyle name="SAPBEXHLevel3X 3 4 4 11 2" xfId="38063"/>
    <cellStyle name="SAPBEXHLevel3X 3 4 4 12" xfId="24660"/>
    <cellStyle name="SAPBEXHLevel3X 3 4 4 12 2" xfId="51074"/>
    <cellStyle name="SAPBEXHLevel3X 3 4 4 2" xfId="3915"/>
    <cellStyle name="SAPBEXHLevel3X 3 4 4 2 2" xfId="9125"/>
    <cellStyle name="SAPBEXHLevel3X 3 4 4 2 2 2" xfId="19785"/>
    <cellStyle name="SAPBEXHLevel3X 3 4 4 2 2 2 2" xfId="46199"/>
    <cellStyle name="SAPBEXHLevel3X 3 4 4 2 2 3" xfId="11791"/>
    <cellStyle name="SAPBEXHLevel3X 3 4 4 2 2 3 2" xfId="38212"/>
    <cellStyle name="SAPBEXHLevel3X 3 4 4 2 2 4" xfId="35621"/>
    <cellStyle name="SAPBEXHLevel3X 3 4 4 2 3" xfId="14698"/>
    <cellStyle name="SAPBEXHLevel3X 3 4 4 2 3 2" xfId="41118"/>
    <cellStyle name="SAPBEXHLevel3X 3 4 4 2 4" xfId="23689"/>
    <cellStyle name="SAPBEXHLevel3X 3 4 4 2 4 2" xfId="50103"/>
    <cellStyle name="SAPBEXHLevel3X 3 4 4 2 5" xfId="30585"/>
    <cellStyle name="SAPBEXHLevel3X 3 4 4 3" xfId="4642"/>
    <cellStyle name="SAPBEXHLevel3X 3 4 4 3 2" xfId="10180"/>
    <cellStyle name="SAPBEXHLevel3X 3 4 4 3 2 2" xfId="20840"/>
    <cellStyle name="SAPBEXHLevel3X 3 4 4 3 2 2 2" xfId="47254"/>
    <cellStyle name="SAPBEXHLevel3X 3 4 4 3 2 3" xfId="17850"/>
    <cellStyle name="SAPBEXHLevel3X 3 4 4 3 2 3 2" xfId="44267"/>
    <cellStyle name="SAPBEXHLevel3X 3 4 4 3 2 4" xfId="36676"/>
    <cellStyle name="SAPBEXHLevel3X 3 4 4 3 3" xfId="15420"/>
    <cellStyle name="SAPBEXHLevel3X 3 4 4 3 3 2" xfId="41840"/>
    <cellStyle name="SAPBEXHLevel3X 3 4 4 3 4" xfId="24369"/>
    <cellStyle name="SAPBEXHLevel3X 3 4 4 3 4 2" xfId="50783"/>
    <cellStyle name="SAPBEXHLevel3X 3 4 4 3 5" xfId="31312"/>
    <cellStyle name="SAPBEXHLevel3X 3 4 4 4" xfId="5220"/>
    <cellStyle name="SAPBEXHLevel3X 3 4 4 4 2" xfId="15995"/>
    <cellStyle name="SAPBEXHLevel3X 3 4 4 4 2 2" xfId="42414"/>
    <cellStyle name="SAPBEXHLevel3X 3 4 4 4 3" xfId="23729"/>
    <cellStyle name="SAPBEXHLevel3X 3 4 4 4 3 2" xfId="50143"/>
    <cellStyle name="SAPBEXHLevel3X 3 4 4 4 4" xfId="31890"/>
    <cellStyle name="SAPBEXHLevel3X 3 4 4 5" xfId="5836"/>
    <cellStyle name="SAPBEXHLevel3X 3 4 4 5 2" xfId="16595"/>
    <cellStyle name="SAPBEXHLevel3X 3 4 4 5 2 2" xfId="43013"/>
    <cellStyle name="SAPBEXHLevel3X 3 4 4 5 3" xfId="26401"/>
    <cellStyle name="SAPBEXHLevel3X 3 4 4 5 3 2" xfId="52815"/>
    <cellStyle name="SAPBEXHLevel3X 3 4 4 5 4" xfId="32506"/>
    <cellStyle name="SAPBEXHLevel3X 3 4 4 6" xfId="6439"/>
    <cellStyle name="SAPBEXHLevel3X 3 4 4 6 2" xfId="17175"/>
    <cellStyle name="SAPBEXHLevel3X 3 4 4 6 2 2" xfId="43593"/>
    <cellStyle name="SAPBEXHLevel3X 3 4 4 6 3" xfId="23733"/>
    <cellStyle name="SAPBEXHLevel3X 3 4 4 6 3 2" xfId="50147"/>
    <cellStyle name="SAPBEXHLevel3X 3 4 4 6 4" xfId="33109"/>
    <cellStyle name="SAPBEXHLevel3X 3 4 4 7" xfId="7054"/>
    <cellStyle name="SAPBEXHLevel3X 3 4 4 7 2" xfId="11131"/>
    <cellStyle name="SAPBEXHLevel3X 3 4 4 7 2 2" xfId="37552"/>
    <cellStyle name="SAPBEXHLevel3X 3 4 4 7 3" xfId="33724"/>
    <cellStyle name="SAPBEXHLevel3X 3 4 4 8" xfId="7601"/>
    <cellStyle name="SAPBEXHLevel3X 3 4 4 8 2" xfId="18268"/>
    <cellStyle name="SAPBEXHLevel3X 3 4 4 8 2 2" xfId="44684"/>
    <cellStyle name="SAPBEXHLevel3X 3 4 4 8 3" xfId="26942"/>
    <cellStyle name="SAPBEXHLevel3X 3 4 4 8 3 2" xfId="53356"/>
    <cellStyle name="SAPBEXHLevel3X 3 4 4 8 4" xfId="34271"/>
    <cellStyle name="SAPBEXHLevel3X 3 4 4 9" xfId="7301"/>
    <cellStyle name="SAPBEXHLevel3X 3 4 4 9 2" xfId="17968"/>
    <cellStyle name="SAPBEXHLevel3X 3 4 4 9 2 2" xfId="44385"/>
    <cellStyle name="SAPBEXHLevel3X 3 4 4 9 3" xfId="27629"/>
    <cellStyle name="SAPBEXHLevel3X 3 4 4 9 3 2" xfId="54043"/>
    <cellStyle name="SAPBEXHLevel3X 3 4 4 9 4" xfId="33971"/>
    <cellStyle name="SAPBEXHLevel3X 3 4 5" xfId="2124"/>
    <cellStyle name="SAPBEXHLevel3X 3 4 5 10" xfId="8848"/>
    <cellStyle name="SAPBEXHLevel3X 3 4 5 10 2" xfId="19508"/>
    <cellStyle name="SAPBEXHLevel3X 3 4 5 10 2 2" xfId="45922"/>
    <cellStyle name="SAPBEXHLevel3X 3 4 5 10 3" xfId="23215"/>
    <cellStyle name="SAPBEXHLevel3X 3 4 5 10 3 2" xfId="49629"/>
    <cellStyle name="SAPBEXHLevel3X 3 4 5 10 4" xfId="35344"/>
    <cellStyle name="SAPBEXHLevel3X 3 4 5 11" xfId="11476"/>
    <cellStyle name="SAPBEXHLevel3X 3 4 5 11 2" xfId="37897"/>
    <cellStyle name="SAPBEXHLevel3X 3 4 5 12" xfId="26196"/>
    <cellStyle name="SAPBEXHLevel3X 3 4 5 12 2" xfId="52610"/>
    <cellStyle name="SAPBEXHLevel3X 3 4 5 2" xfId="4089"/>
    <cellStyle name="SAPBEXHLevel3X 3 4 5 2 2" xfId="9830"/>
    <cellStyle name="SAPBEXHLevel3X 3 4 5 2 2 2" xfId="20490"/>
    <cellStyle name="SAPBEXHLevel3X 3 4 5 2 2 2 2" xfId="46904"/>
    <cellStyle name="SAPBEXHLevel3X 3 4 5 2 2 3" xfId="28259"/>
    <cellStyle name="SAPBEXHLevel3X 3 4 5 2 2 3 2" xfId="54673"/>
    <cellStyle name="SAPBEXHLevel3X 3 4 5 2 2 4" xfId="36326"/>
    <cellStyle name="SAPBEXHLevel3X 3 4 5 2 3" xfId="14871"/>
    <cellStyle name="SAPBEXHLevel3X 3 4 5 2 3 2" xfId="41291"/>
    <cellStyle name="SAPBEXHLevel3X 3 4 5 2 4" xfId="23095"/>
    <cellStyle name="SAPBEXHLevel3X 3 4 5 2 4 2" xfId="49509"/>
    <cellStyle name="SAPBEXHLevel3X 3 4 5 2 5" xfId="30759"/>
    <cellStyle name="SAPBEXHLevel3X 3 4 5 3" xfId="4817"/>
    <cellStyle name="SAPBEXHLevel3X 3 4 5 3 2" xfId="10349"/>
    <cellStyle name="SAPBEXHLevel3X 3 4 5 3 2 2" xfId="21009"/>
    <cellStyle name="SAPBEXHLevel3X 3 4 5 3 2 2 2" xfId="47423"/>
    <cellStyle name="SAPBEXHLevel3X 3 4 5 3 2 3" xfId="28274"/>
    <cellStyle name="SAPBEXHLevel3X 3 4 5 3 2 3 2" xfId="54688"/>
    <cellStyle name="SAPBEXHLevel3X 3 4 5 3 2 4" xfId="36845"/>
    <cellStyle name="SAPBEXHLevel3X 3 4 5 3 3" xfId="15594"/>
    <cellStyle name="SAPBEXHLevel3X 3 4 5 3 3 2" xfId="42014"/>
    <cellStyle name="SAPBEXHLevel3X 3 4 5 3 4" xfId="24225"/>
    <cellStyle name="SAPBEXHLevel3X 3 4 5 3 4 2" xfId="50639"/>
    <cellStyle name="SAPBEXHLevel3X 3 4 5 3 5" xfId="31487"/>
    <cellStyle name="SAPBEXHLevel3X 3 4 5 4" xfId="5397"/>
    <cellStyle name="SAPBEXHLevel3X 3 4 5 4 2" xfId="16170"/>
    <cellStyle name="SAPBEXHLevel3X 3 4 5 4 2 2" xfId="42589"/>
    <cellStyle name="SAPBEXHLevel3X 3 4 5 4 3" xfId="27378"/>
    <cellStyle name="SAPBEXHLevel3X 3 4 5 4 3 2" xfId="53792"/>
    <cellStyle name="SAPBEXHLevel3X 3 4 5 4 4" xfId="32067"/>
    <cellStyle name="SAPBEXHLevel3X 3 4 5 5" xfId="6004"/>
    <cellStyle name="SAPBEXHLevel3X 3 4 5 5 2" xfId="16756"/>
    <cellStyle name="SAPBEXHLevel3X 3 4 5 5 2 2" xfId="43174"/>
    <cellStyle name="SAPBEXHLevel3X 3 4 5 5 3" xfId="22079"/>
    <cellStyle name="SAPBEXHLevel3X 3 4 5 5 3 2" xfId="48493"/>
    <cellStyle name="SAPBEXHLevel3X 3 4 5 5 4" xfId="32674"/>
    <cellStyle name="SAPBEXHLevel3X 3 4 5 6" xfId="6604"/>
    <cellStyle name="SAPBEXHLevel3X 3 4 5 6 2" xfId="17329"/>
    <cellStyle name="SAPBEXHLevel3X 3 4 5 6 2 2" xfId="43747"/>
    <cellStyle name="SAPBEXHLevel3X 3 4 5 6 3" xfId="23737"/>
    <cellStyle name="SAPBEXHLevel3X 3 4 5 6 3 2" xfId="50151"/>
    <cellStyle name="SAPBEXHLevel3X 3 4 5 6 4" xfId="33274"/>
    <cellStyle name="SAPBEXHLevel3X 3 4 5 7" xfId="7176"/>
    <cellStyle name="SAPBEXHLevel3X 3 4 5 7 2" xfId="25671"/>
    <cellStyle name="SAPBEXHLevel3X 3 4 5 7 2 2" xfId="52085"/>
    <cellStyle name="SAPBEXHLevel3X 3 4 5 7 3" xfId="33846"/>
    <cellStyle name="SAPBEXHLevel3X 3 4 5 8" xfId="7735"/>
    <cellStyle name="SAPBEXHLevel3X 3 4 5 8 2" xfId="18402"/>
    <cellStyle name="SAPBEXHLevel3X 3 4 5 8 2 2" xfId="44818"/>
    <cellStyle name="SAPBEXHLevel3X 3 4 5 8 3" xfId="27599"/>
    <cellStyle name="SAPBEXHLevel3X 3 4 5 8 3 2" xfId="54013"/>
    <cellStyle name="SAPBEXHLevel3X 3 4 5 8 4" xfId="34405"/>
    <cellStyle name="SAPBEXHLevel3X 3 4 5 9" xfId="7887"/>
    <cellStyle name="SAPBEXHLevel3X 3 4 5 9 2" xfId="18554"/>
    <cellStyle name="SAPBEXHLevel3X 3 4 5 9 2 2" xfId="44969"/>
    <cellStyle name="SAPBEXHLevel3X 3 4 5 9 3" xfId="27588"/>
    <cellStyle name="SAPBEXHLevel3X 3 4 5 9 3 2" xfId="54002"/>
    <cellStyle name="SAPBEXHLevel3X 3 4 5 9 4" xfId="34557"/>
    <cellStyle name="SAPBEXHLevel3X 3 4 6" xfId="1861"/>
    <cellStyle name="SAPBEXHLevel3X 3 4 6 10" xfId="9525"/>
    <cellStyle name="SAPBEXHLevel3X 3 4 6 10 2" xfId="20185"/>
    <cellStyle name="SAPBEXHLevel3X 3 4 6 10 2 2" xfId="46599"/>
    <cellStyle name="SAPBEXHLevel3X 3 4 6 10 3" xfId="21186"/>
    <cellStyle name="SAPBEXHLevel3X 3 4 6 10 3 2" xfId="47600"/>
    <cellStyle name="SAPBEXHLevel3X 3 4 6 10 4" xfId="36021"/>
    <cellStyle name="SAPBEXHLevel3X 3 4 6 11" xfId="11719"/>
    <cellStyle name="SAPBEXHLevel3X 3 4 6 11 2" xfId="38140"/>
    <cellStyle name="SAPBEXHLevel3X 3 4 6 12" xfId="27243"/>
    <cellStyle name="SAPBEXHLevel3X 3 4 6 12 2" xfId="53657"/>
    <cellStyle name="SAPBEXHLevel3X 3 4 6 2" xfId="3838"/>
    <cellStyle name="SAPBEXHLevel3X 3 4 6 2 2" xfId="10664"/>
    <cellStyle name="SAPBEXHLevel3X 3 4 6 2 2 2" xfId="21309"/>
    <cellStyle name="SAPBEXHLevel3X 3 4 6 2 2 2 2" xfId="47723"/>
    <cellStyle name="SAPBEXHLevel3X 3 4 6 2 2 3" xfId="28407"/>
    <cellStyle name="SAPBEXHLevel3X 3 4 6 2 2 3 2" xfId="54821"/>
    <cellStyle name="SAPBEXHLevel3X 3 4 6 2 2 4" xfId="37088"/>
    <cellStyle name="SAPBEXHLevel3X 3 4 6 2 3" xfId="14621"/>
    <cellStyle name="SAPBEXHLevel3X 3 4 6 2 3 2" xfId="41041"/>
    <cellStyle name="SAPBEXHLevel3X 3 4 6 2 4" xfId="26174"/>
    <cellStyle name="SAPBEXHLevel3X 3 4 6 2 4 2" xfId="52588"/>
    <cellStyle name="SAPBEXHLevel3X 3 4 6 2 5" xfId="30508"/>
    <cellStyle name="SAPBEXHLevel3X 3 4 6 3" xfId="4565"/>
    <cellStyle name="SAPBEXHLevel3X 3 4 6 3 2" xfId="15343"/>
    <cellStyle name="SAPBEXHLevel3X 3 4 6 3 2 2" xfId="41763"/>
    <cellStyle name="SAPBEXHLevel3X 3 4 6 3 3" xfId="24628"/>
    <cellStyle name="SAPBEXHLevel3X 3 4 6 3 3 2" xfId="51042"/>
    <cellStyle name="SAPBEXHLevel3X 3 4 6 3 4" xfId="31235"/>
    <cellStyle name="SAPBEXHLevel3X 3 4 6 4" xfId="3208"/>
    <cellStyle name="SAPBEXHLevel3X 3 4 6 4 2" xfId="13998"/>
    <cellStyle name="SAPBEXHLevel3X 3 4 6 4 2 2" xfId="40418"/>
    <cellStyle name="SAPBEXHLevel3X 3 4 6 4 3" xfId="25457"/>
    <cellStyle name="SAPBEXHLevel3X 3 4 6 4 3 2" xfId="51871"/>
    <cellStyle name="SAPBEXHLevel3X 3 4 6 4 4" xfId="29878"/>
    <cellStyle name="SAPBEXHLevel3X 3 4 6 5" xfId="4485"/>
    <cellStyle name="SAPBEXHLevel3X 3 4 6 5 2" xfId="15263"/>
    <cellStyle name="SAPBEXHLevel3X 3 4 6 5 2 2" xfId="41683"/>
    <cellStyle name="SAPBEXHLevel3X 3 4 6 5 3" xfId="25283"/>
    <cellStyle name="SAPBEXHLevel3X 3 4 6 5 3 2" xfId="51697"/>
    <cellStyle name="SAPBEXHLevel3X 3 4 6 5 4" xfId="31155"/>
    <cellStyle name="SAPBEXHLevel3X 3 4 6 6" xfId="6029"/>
    <cellStyle name="SAPBEXHLevel3X 3 4 6 6 2" xfId="16780"/>
    <cellStyle name="SAPBEXHLevel3X 3 4 6 6 2 2" xfId="43198"/>
    <cellStyle name="SAPBEXHLevel3X 3 4 6 6 3" xfId="22832"/>
    <cellStyle name="SAPBEXHLevel3X 3 4 6 6 3 2" xfId="49246"/>
    <cellStyle name="SAPBEXHLevel3X 3 4 6 6 4" xfId="32699"/>
    <cellStyle name="SAPBEXHLevel3X 3 4 6 7" xfId="6977"/>
    <cellStyle name="SAPBEXHLevel3X 3 4 6 7 2" xfId="12419"/>
    <cellStyle name="SAPBEXHLevel3X 3 4 6 7 2 2" xfId="38840"/>
    <cellStyle name="SAPBEXHLevel3X 3 4 6 7 3" xfId="33647"/>
    <cellStyle name="SAPBEXHLevel3X 3 4 6 8" xfId="7524"/>
    <cellStyle name="SAPBEXHLevel3X 3 4 6 8 2" xfId="18191"/>
    <cellStyle name="SAPBEXHLevel3X 3 4 6 8 2 2" xfId="44607"/>
    <cellStyle name="SAPBEXHLevel3X 3 4 6 8 3" xfId="23339"/>
    <cellStyle name="SAPBEXHLevel3X 3 4 6 8 3 2" xfId="49753"/>
    <cellStyle name="SAPBEXHLevel3X 3 4 6 8 4" xfId="34194"/>
    <cellStyle name="SAPBEXHLevel3X 3 4 6 9" xfId="5713"/>
    <cellStyle name="SAPBEXHLevel3X 3 4 6 9 2" xfId="16475"/>
    <cellStyle name="SAPBEXHLevel3X 3 4 6 9 2 2" xfId="42893"/>
    <cellStyle name="SAPBEXHLevel3X 3 4 6 9 3" xfId="24289"/>
    <cellStyle name="SAPBEXHLevel3X 3 4 6 9 3 2" xfId="50703"/>
    <cellStyle name="SAPBEXHLevel3X 3 4 6 9 4" xfId="32383"/>
    <cellStyle name="SAPBEXHLevel3X 3 4 7" xfId="2521"/>
    <cellStyle name="SAPBEXHLevel3X 3 4 7 10" xfId="24657"/>
    <cellStyle name="SAPBEXHLevel3X 3 4 7 10 2" xfId="51071"/>
    <cellStyle name="SAPBEXHLevel3X 3 4 7 2" xfId="4416"/>
    <cellStyle name="SAPBEXHLevel3X 3 4 7 2 2" xfId="15194"/>
    <cellStyle name="SAPBEXHLevel3X 3 4 7 2 2 2" xfId="41614"/>
    <cellStyle name="SAPBEXHLevel3X 3 4 7 2 3" xfId="25100"/>
    <cellStyle name="SAPBEXHLevel3X 3 4 7 2 3 2" xfId="51514"/>
    <cellStyle name="SAPBEXHLevel3X 3 4 7 2 4" xfId="31086"/>
    <cellStyle name="SAPBEXHLevel3X 3 4 7 3" xfId="5149"/>
    <cellStyle name="SAPBEXHLevel3X 3 4 7 3 2" xfId="15926"/>
    <cellStyle name="SAPBEXHLevel3X 3 4 7 3 2 2" xfId="42345"/>
    <cellStyle name="SAPBEXHLevel3X 3 4 7 3 3" xfId="26409"/>
    <cellStyle name="SAPBEXHLevel3X 3 4 7 3 3 2" xfId="52823"/>
    <cellStyle name="SAPBEXHLevel3X 3 4 7 3 4" xfId="31819"/>
    <cellStyle name="SAPBEXHLevel3X 3 4 7 4" xfId="6331"/>
    <cellStyle name="SAPBEXHLevel3X 3 4 7 4 2" xfId="17070"/>
    <cellStyle name="SAPBEXHLevel3X 3 4 7 4 2 2" xfId="43488"/>
    <cellStyle name="SAPBEXHLevel3X 3 4 7 4 3" xfId="24898"/>
    <cellStyle name="SAPBEXHLevel3X 3 4 7 4 3 2" xfId="51312"/>
    <cellStyle name="SAPBEXHLevel3X 3 4 7 4 4" xfId="33001"/>
    <cellStyle name="SAPBEXHLevel3X 3 4 7 5" xfId="6907"/>
    <cellStyle name="SAPBEXHLevel3X 3 4 7 5 2" xfId="17612"/>
    <cellStyle name="SAPBEXHLevel3X 3 4 7 5 2 2" xfId="44029"/>
    <cellStyle name="SAPBEXHLevel3X 3 4 7 5 3" xfId="25736"/>
    <cellStyle name="SAPBEXHLevel3X 3 4 7 5 3 2" xfId="52150"/>
    <cellStyle name="SAPBEXHLevel3X 3 4 7 5 4" xfId="33577"/>
    <cellStyle name="SAPBEXHLevel3X 3 4 7 6" xfId="7431"/>
    <cellStyle name="SAPBEXHLevel3X 3 4 7 6 2" xfId="18098"/>
    <cellStyle name="SAPBEXHLevel3X 3 4 7 6 2 2" xfId="44514"/>
    <cellStyle name="SAPBEXHLevel3X 3 4 7 6 3" xfId="27713"/>
    <cellStyle name="SAPBEXHLevel3X 3 4 7 6 3 2" xfId="54127"/>
    <cellStyle name="SAPBEXHLevel3X 3 4 7 6 4" xfId="34101"/>
    <cellStyle name="SAPBEXHLevel3X 3 4 7 7" xfId="8054"/>
    <cellStyle name="SAPBEXHLevel3X 3 4 7 7 2" xfId="18721"/>
    <cellStyle name="SAPBEXHLevel3X 3 4 7 7 2 2" xfId="45135"/>
    <cellStyle name="SAPBEXHLevel3X 3 4 7 7 3" xfId="12445"/>
    <cellStyle name="SAPBEXHLevel3X 3 4 7 7 3 2" xfId="38866"/>
    <cellStyle name="SAPBEXHLevel3X 3 4 7 7 4" xfId="34658"/>
    <cellStyle name="SAPBEXHLevel3X 3 4 7 8" xfId="13317"/>
    <cellStyle name="SAPBEXHLevel3X 3 4 7 8 2" xfId="39737"/>
    <cellStyle name="SAPBEXHLevel3X 3 4 7 9" xfId="11210"/>
    <cellStyle name="SAPBEXHLevel3X 3 4 7 9 2" xfId="37631"/>
    <cellStyle name="SAPBEXHLevel3X 3 4 8" xfId="3275"/>
    <cellStyle name="SAPBEXHLevel3X 3 4 8 2" xfId="14065"/>
    <cellStyle name="SAPBEXHLevel3X 3 4 8 2 2" xfId="40485"/>
    <cellStyle name="SAPBEXHLevel3X 3 4 8 3" xfId="23696"/>
    <cellStyle name="SAPBEXHLevel3X 3 4 8 3 2" xfId="50110"/>
    <cellStyle name="SAPBEXHLevel3X 3 4 8 4" xfId="29945"/>
    <cellStyle name="SAPBEXHLevel3X 3 4 9" xfId="4492"/>
    <cellStyle name="SAPBEXHLevel3X 3 4 9 2" xfId="15270"/>
    <cellStyle name="SAPBEXHLevel3X 3 4 9 2 2" xfId="41690"/>
    <cellStyle name="SAPBEXHLevel3X 3 4 9 3" xfId="23457"/>
    <cellStyle name="SAPBEXHLevel3X 3 4 9 3 2" xfId="49871"/>
    <cellStyle name="SAPBEXHLevel3X 3 4 9 4" xfId="31162"/>
    <cellStyle name="SAPBEXHLevel3X 3 5" xfId="1257"/>
    <cellStyle name="SAPBEXHLevel3X 3 5 10" xfId="2599"/>
    <cellStyle name="SAPBEXHLevel3X 3 5 10 2" xfId="13391"/>
    <cellStyle name="SAPBEXHLevel3X 3 5 10 2 2" xfId="39811"/>
    <cellStyle name="SAPBEXHLevel3X 3 5 10 3" xfId="22783"/>
    <cellStyle name="SAPBEXHLevel3X 3 5 10 3 2" xfId="49197"/>
    <cellStyle name="SAPBEXHLevel3X 3 5 10 4" xfId="29269"/>
    <cellStyle name="SAPBEXHLevel3X 3 5 11" xfId="6839"/>
    <cellStyle name="SAPBEXHLevel3X 3 5 11 2" xfId="25729"/>
    <cellStyle name="SAPBEXHLevel3X 3 5 11 2 2" xfId="52143"/>
    <cellStyle name="SAPBEXHLevel3X 3 5 11 3" xfId="33509"/>
    <cellStyle name="SAPBEXHLevel3X 3 5 12" xfId="12115"/>
    <cellStyle name="SAPBEXHLevel3X 3 5 12 2" xfId="38536"/>
    <cellStyle name="SAPBEXHLevel3X 3 5 13" xfId="27621"/>
    <cellStyle name="SAPBEXHLevel3X 3 5 13 2" xfId="54035"/>
    <cellStyle name="SAPBEXHLevel3X 3 5 2" xfId="1567"/>
    <cellStyle name="SAPBEXHLevel3X 3 5 2 10" xfId="8459"/>
    <cellStyle name="SAPBEXHLevel3X 3 5 2 10 2" xfId="19119"/>
    <cellStyle name="SAPBEXHLevel3X 3 5 2 10 2 2" xfId="45533"/>
    <cellStyle name="SAPBEXHLevel3X 3 5 2 10 3" xfId="12544"/>
    <cellStyle name="SAPBEXHLevel3X 3 5 2 10 3 2" xfId="38965"/>
    <cellStyle name="SAPBEXHLevel3X 3 5 2 10 4" xfId="34955"/>
    <cellStyle name="SAPBEXHLevel3X 3 5 2 11" xfId="12277"/>
    <cellStyle name="SAPBEXHLevel3X 3 5 2 11 2" xfId="38698"/>
    <cellStyle name="SAPBEXHLevel3X 3 5 2 12" xfId="24969"/>
    <cellStyle name="SAPBEXHLevel3X 3 5 2 12 2" xfId="51383"/>
    <cellStyle name="SAPBEXHLevel3X 3 5 2 2" xfId="3561"/>
    <cellStyle name="SAPBEXHLevel3X 3 5 2 2 2" xfId="8963"/>
    <cellStyle name="SAPBEXHLevel3X 3 5 2 2 2 2" xfId="19623"/>
    <cellStyle name="SAPBEXHLevel3X 3 5 2 2 2 2 2" xfId="46037"/>
    <cellStyle name="SAPBEXHLevel3X 3 5 2 2 2 3" xfId="11781"/>
    <cellStyle name="SAPBEXHLevel3X 3 5 2 2 2 3 2" xfId="38202"/>
    <cellStyle name="SAPBEXHLevel3X 3 5 2 2 2 4" xfId="35459"/>
    <cellStyle name="SAPBEXHLevel3X 3 5 2 2 3" xfId="10204"/>
    <cellStyle name="SAPBEXHLevel3X 3 5 2 2 3 2" xfId="20864"/>
    <cellStyle name="SAPBEXHLevel3X 3 5 2 2 3 2 2" xfId="47278"/>
    <cellStyle name="SAPBEXHLevel3X 3 5 2 2 3 3" xfId="11457"/>
    <cellStyle name="SAPBEXHLevel3X 3 5 2 2 3 3 2" xfId="37878"/>
    <cellStyle name="SAPBEXHLevel3X 3 5 2 2 3 4" xfId="36700"/>
    <cellStyle name="SAPBEXHLevel3X 3 5 2 2 4" xfId="8772"/>
    <cellStyle name="SAPBEXHLevel3X 3 5 2 2 4 2" xfId="19432"/>
    <cellStyle name="SAPBEXHLevel3X 3 5 2 2 4 2 2" xfId="45846"/>
    <cellStyle name="SAPBEXHLevel3X 3 5 2 2 4 3" xfId="23216"/>
    <cellStyle name="SAPBEXHLevel3X 3 5 2 2 4 3 2" xfId="49630"/>
    <cellStyle name="SAPBEXHLevel3X 3 5 2 2 4 4" xfId="35268"/>
    <cellStyle name="SAPBEXHLevel3X 3 5 2 2 5" xfId="14346"/>
    <cellStyle name="SAPBEXHLevel3X 3 5 2 2 5 2" xfId="40766"/>
    <cellStyle name="SAPBEXHLevel3X 3 5 2 2 6" xfId="27301"/>
    <cellStyle name="SAPBEXHLevel3X 3 5 2 2 6 2" xfId="53715"/>
    <cellStyle name="SAPBEXHLevel3X 3 5 2 2 7" xfId="30231"/>
    <cellStyle name="SAPBEXHLevel3X 3 5 2 3" xfId="2757"/>
    <cellStyle name="SAPBEXHLevel3X 3 5 2 3 2" xfId="9321"/>
    <cellStyle name="SAPBEXHLevel3X 3 5 2 3 2 2" xfId="19981"/>
    <cellStyle name="SAPBEXHLevel3X 3 5 2 3 2 2 2" xfId="46395"/>
    <cellStyle name="SAPBEXHLevel3X 3 5 2 3 2 3" xfId="11253"/>
    <cellStyle name="SAPBEXHLevel3X 3 5 2 3 2 3 2" xfId="37674"/>
    <cellStyle name="SAPBEXHLevel3X 3 5 2 3 2 4" xfId="35817"/>
    <cellStyle name="SAPBEXHLevel3X 3 5 2 3 3" xfId="13549"/>
    <cellStyle name="SAPBEXHLevel3X 3 5 2 3 3 2" xfId="39969"/>
    <cellStyle name="SAPBEXHLevel3X 3 5 2 3 4" xfId="23489"/>
    <cellStyle name="SAPBEXHLevel3X 3 5 2 3 4 2" xfId="49903"/>
    <cellStyle name="SAPBEXHLevel3X 3 5 2 3 5" xfId="29427"/>
    <cellStyle name="SAPBEXHLevel3X 3 5 2 4" xfId="5043"/>
    <cellStyle name="SAPBEXHLevel3X 3 5 2 4 2" xfId="10396"/>
    <cellStyle name="SAPBEXHLevel3X 3 5 2 4 2 2" xfId="21056"/>
    <cellStyle name="SAPBEXHLevel3X 3 5 2 4 2 2 2" xfId="47470"/>
    <cellStyle name="SAPBEXHLevel3X 3 5 2 4 2 3" xfId="28321"/>
    <cellStyle name="SAPBEXHLevel3X 3 5 2 4 2 3 2" xfId="54735"/>
    <cellStyle name="SAPBEXHLevel3X 3 5 2 4 2 4" xfId="36892"/>
    <cellStyle name="SAPBEXHLevel3X 3 5 2 4 3" xfId="15820"/>
    <cellStyle name="SAPBEXHLevel3X 3 5 2 4 3 2" xfId="42239"/>
    <cellStyle name="SAPBEXHLevel3X 3 5 2 4 4" xfId="26154"/>
    <cellStyle name="SAPBEXHLevel3X 3 5 2 4 4 2" xfId="52568"/>
    <cellStyle name="SAPBEXHLevel3X 3 5 2 4 5" xfId="31713"/>
    <cellStyle name="SAPBEXHLevel3X 3 5 2 5" xfId="3018"/>
    <cellStyle name="SAPBEXHLevel3X 3 5 2 5 2" xfId="13810"/>
    <cellStyle name="SAPBEXHLevel3X 3 5 2 5 2 2" xfId="40230"/>
    <cellStyle name="SAPBEXHLevel3X 3 5 2 5 3" xfId="25298"/>
    <cellStyle name="SAPBEXHLevel3X 3 5 2 5 3 2" xfId="51712"/>
    <cellStyle name="SAPBEXHLevel3X 3 5 2 5 4" xfId="29688"/>
    <cellStyle name="SAPBEXHLevel3X 3 5 2 6" xfId="2883"/>
    <cellStyle name="SAPBEXHLevel3X 3 5 2 6 2" xfId="13675"/>
    <cellStyle name="SAPBEXHLevel3X 3 5 2 6 2 2" xfId="40095"/>
    <cellStyle name="SAPBEXHLevel3X 3 5 2 6 3" xfId="27347"/>
    <cellStyle name="SAPBEXHLevel3X 3 5 2 6 3 2" xfId="53761"/>
    <cellStyle name="SAPBEXHLevel3X 3 5 2 6 4" xfId="29553"/>
    <cellStyle name="SAPBEXHLevel3X 3 5 2 7" xfId="6656"/>
    <cellStyle name="SAPBEXHLevel3X 3 5 2 7 2" xfId="21308"/>
    <cellStyle name="SAPBEXHLevel3X 3 5 2 7 2 2" xfId="47722"/>
    <cellStyle name="SAPBEXHLevel3X 3 5 2 7 3" xfId="33326"/>
    <cellStyle name="SAPBEXHLevel3X 3 5 2 8" xfId="6279"/>
    <cellStyle name="SAPBEXHLevel3X 3 5 2 8 2" xfId="17018"/>
    <cellStyle name="SAPBEXHLevel3X 3 5 2 8 2 2" xfId="43436"/>
    <cellStyle name="SAPBEXHLevel3X 3 5 2 8 3" xfId="24451"/>
    <cellStyle name="SAPBEXHLevel3X 3 5 2 8 3 2" xfId="50865"/>
    <cellStyle name="SAPBEXHLevel3X 3 5 2 8 4" xfId="32949"/>
    <cellStyle name="SAPBEXHLevel3X 3 5 2 9" xfId="7654"/>
    <cellStyle name="SAPBEXHLevel3X 3 5 2 9 2" xfId="18321"/>
    <cellStyle name="SAPBEXHLevel3X 3 5 2 9 2 2" xfId="44737"/>
    <cellStyle name="SAPBEXHLevel3X 3 5 2 9 3" xfId="25438"/>
    <cellStyle name="SAPBEXHLevel3X 3 5 2 9 3 2" xfId="51852"/>
    <cellStyle name="SAPBEXHLevel3X 3 5 2 9 4" xfId="34324"/>
    <cellStyle name="SAPBEXHLevel3X 3 5 3" xfId="1680"/>
    <cellStyle name="SAPBEXHLevel3X 3 5 3 10" xfId="8490"/>
    <cellStyle name="SAPBEXHLevel3X 3 5 3 10 2" xfId="19150"/>
    <cellStyle name="SAPBEXHLevel3X 3 5 3 10 2 2" xfId="45564"/>
    <cellStyle name="SAPBEXHLevel3X 3 5 3 10 3" xfId="16254"/>
    <cellStyle name="SAPBEXHLevel3X 3 5 3 10 3 2" xfId="42673"/>
    <cellStyle name="SAPBEXHLevel3X 3 5 3 10 4" xfId="34986"/>
    <cellStyle name="SAPBEXHLevel3X 3 5 3 11" xfId="11887"/>
    <cellStyle name="SAPBEXHLevel3X 3 5 3 11 2" xfId="38308"/>
    <cellStyle name="SAPBEXHLevel3X 3 5 3 12" xfId="21919"/>
    <cellStyle name="SAPBEXHLevel3X 3 5 3 12 2" xfId="48333"/>
    <cellStyle name="SAPBEXHLevel3X 3 5 3 2" xfId="3673"/>
    <cellStyle name="SAPBEXHLevel3X 3 5 3 2 2" xfId="8932"/>
    <cellStyle name="SAPBEXHLevel3X 3 5 3 2 2 2" xfId="19592"/>
    <cellStyle name="SAPBEXHLevel3X 3 5 3 2 2 2 2" xfId="46006"/>
    <cellStyle name="SAPBEXHLevel3X 3 5 3 2 2 3" xfId="14972"/>
    <cellStyle name="SAPBEXHLevel3X 3 5 3 2 2 3 2" xfId="41392"/>
    <cellStyle name="SAPBEXHLevel3X 3 5 3 2 2 4" xfId="35428"/>
    <cellStyle name="SAPBEXHLevel3X 3 5 3 2 3" xfId="10119"/>
    <cellStyle name="SAPBEXHLevel3X 3 5 3 2 3 2" xfId="20779"/>
    <cellStyle name="SAPBEXHLevel3X 3 5 3 2 3 2 2" xfId="47193"/>
    <cellStyle name="SAPBEXHLevel3X 3 5 3 2 3 3" xfId="27801"/>
    <cellStyle name="SAPBEXHLevel3X 3 5 3 2 3 3 2" xfId="54215"/>
    <cellStyle name="SAPBEXHLevel3X 3 5 3 2 3 4" xfId="36615"/>
    <cellStyle name="SAPBEXHLevel3X 3 5 3 2 4" xfId="8806"/>
    <cellStyle name="SAPBEXHLevel3X 3 5 3 2 4 2" xfId="19466"/>
    <cellStyle name="SAPBEXHLevel3X 3 5 3 2 4 2 2" xfId="45880"/>
    <cellStyle name="SAPBEXHLevel3X 3 5 3 2 4 3" xfId="28089"/>
    <cellStyle name="SAPBEXHLevel3X 3 5 3 2 4 3 2" xfId="54503"/>
    <cellStyle name="SAPBEXHLevel3X 3 5 3 2 4 4" xfId="35302"/>
    <cellStyle name="SAPBEXHLevel3X 3 5 3 2 5" xfId="14458"/>
    <cellStyle name="SAPBEXHLevel3X 3 5 3 2 5 2" xfId="40878"/>
    <cellStyle name="SAPBEXHLevel3X 3 5 3 2 6" xfId="27115"/>
    <cellStyle name="SAPBEXHLevel3X 3 5 3 2 6 2" xfId="53529"/>
    <cellStyle name="SAPBEXHLevel3X 3 5 3 2 7" xfId="30343"/>
    <cellStyle name="SAPBEXHLevel3X 3 5 3 3" xfId="2662"/>
    <cellStyle name="SAPBEXHLevel3X 3 5 3 3 2" xfId="9652"/>
    <cellStyle name="SAPBEXHLevel3X 3 5 3 3 2 2" xfId="20312"/>
    <cellStyle name="SAPBEXHLevel3X 3 5 3 3 2 2 2" xfId="46726"/>
    <cellStyle name="SAPBEXHLevel3X 3 5 3 3 2 3" xfId="11835"/>
    <cellStyle name="SAPBEXHLevel3X 3 5 3 3 2 3 2" xfId="38256"/>
    <cellStyle name="SAPBEXHLevel3X 3 5 3 3 2 4" xfId="36148"/>
    <cellStyle name="SAPBEXHLevel3X 3 5 3 3 3" xfId="13454"/>
    <cellStyle name="SAPBEXHLevel3X 3 5 3 3 3 2" xfId="39874"/>
    <cellStyle name="SAPBEXHLevel3X 3 5 3 3 4" xfId="25125"/>
    <cellStyle name="SAPBEXHLevel3X 3 5 3 3 4 2" xfId="51539"/>
    <cellStyle name="SAPBEXHLevel3X 3 5 3 3 5" xfId="29332"/>
    <cellStyle name="SAPBEXHLevel3X 3 5 3 4" xfId="4460"/>
    <cellStyle name="SAPBEXHLevel3X 3 5 3 4 2" xfId="9981"/>
    <cellStyle name="SAPBEXHLevel3X 3 5 3 4 2 2" xfId="20641"/>
    <cellStyle name="SAPBEXHLevel3X 3 5 3 4 2 2 2" xfId="47055"/>
    <cellStyle name="SAPBEXHLevel3X 3 5 3 4 2 3" xfId="27608"/>
    <cellStyle name="SAPBEXHLevel3X 3 5 3 4 2 3 2" xfId="54022"/>
    <cellStyle name="SAPBEXHLevel3X 3 5 3 4 2 4" xfId="36477"/>
    <cellStyle name="SAPBEXHLevel3X 3 5 3 4 3" xfId="15238"/>
    <cellStyle name="SAPBEXHLevel3X 3 5 3 4 3 2" xfId="41658"/>
    <cellStyle name="SAPBEXHLevel3X 3 5 3 4 4" xfId="23493"/>
    <cellStyle name="SAPBEXHLevel3X 3 5 3 4 4 2" xfId="49907"/>
    <cellStyle name="SAPBEXHLevel3X 3 5 3 4 5" xfId="31130"/>
    <cellStyle name="SAPBEXHLevel3X 3 5 3 5" xfId="3583"/>
    <cellStyle name="SAPBEXHLevel3X 3 5 3 5 2" xfId="14368"/>
    <cellStyle name="SAPBEXHLevel3X 3 5 3 5 2 2" xfId="40788"/>
    <cellStyle name="SAPBEXHLevel3X 3 5 3 5 3" xfId="21772"/>
    <cellStyle name="SAPBEXHLevel3X 3 5 3 5 3 2" xfId="48186"/>
    <cellStyle name="SAPBEXHLevel3X 3 5 3 5 4" xfId="30253"/>
    <cellStyle name="SAPBEXHLevel3X 3 5 3 6" xfId="5546"/>
    <cellStyle name="SAPBEXHLevel3X 3 5 3 6 2" xfId="16317"/>
    <cellStyle name="SAPBEXHLevel3X 3 5 3 6 2 2" xfId="42736"/>
    <cellStyle name="SAPBEXHLevel3X 3 5 3 6 3" xfId="26513"/>
    <cellStyle name="SAPBEXHLevel3X 3 5 3 6 3 2" xfId="52927"/>
    <cellStyle name="SAPBEXHLevel3X 3 5 3 6 4" xfId="32216"/>
    <cellStyle name="SAPBEXHLevel3X 3 5 3 7" xfId="2738"/>
    <cellStyle name="SAPBEXHLevel3X 3 5 3 7 2" xfId="26071"/>
    <cellStyle name="SAPBEXHLevel3X 3 5 3 7 2 2" xfId="52485"/>
    <cellStyle name="SAPBEXHLevel3X 3 5 3 7 3" xfId="29408"/>
    <cellStyle name="SAPBEXHLevel3X 3 5 3 8" xfId="5287"/>
    <cellStyle name="SAPBEXHLevel3X 3 5 3 8 2" xfId="16062"/>
    <cellStyle name="SAPBEXHLevel3X 3 5 3 8 2 2" xfId="42481"/>
    <cellStyle name="SAPBEXHLevel3X 3 5 3 8 3" xfId="27371"/>
    <cellStyle name="SAPBEXHLevel3X 3 5 3 8 3 2" xfId="53785"/>
    <cellStyle name="SAPBEXHLevel3X 3 5 3 8 4" xfId="31957"/>
    <cellStyle name="SAPBEXHLevel3X 3 5 3 9" xfId="6680"/>
    <cellStyle name="SAPBEXHLevel3X 3 5 3 9 2" xfId="17392"/>
    <cellStyle name="SAPBEXHLevel3X 3 5 3 9 2 2" xfId="43810"/>
    <cellStyle name="SAPBEXHLevel3X 3 5 3 9 3" xfId="24873"/>
    <cellStyle name="SAPBEXHLevel3X 3 5 3 9 3 2" xfId="51287"/>
    <cellStyle name="SAPBEXHLevel3X 3 5 3 9 4" xfId="33350"/>
    <cellStyle name="SAPBEXHLevel3X 3 5 4" xfId="1939"/>
    <cellStyle name="SAPBEXHLevel3X 3 5 4 10" xfId="8586"/>
    <cellStyle name="SAPBEXHLevel3X 3 5 4 10 2" xfId="19246"/>
    <cellStyle name="SAPBEXHLevel3X 3 5 4 10 2 2" xfId="45660"/>
    <cellStyle name="SAPBEXHLevel3X 3 5 4 10 3" xfId="16992"/>
    <cellStyle name="SAPBEXHLevel3X 3 5 4 10 3 2" xfId="43410"/>
    <cellStyle name="SAPBEXHLevel3X 3 5 4 10 4" xfId="35082"/>
    <cellStyle name="SAPBEXHLevel3X 3 5 4 11" xfId="11641"/>
    <cellStyle name="SAPBEXHLevel3X 3 5 4 11 2" xfId="38062"/>
    <cellStyle name="SAPBEXHLevel3X 3 5 4 12" xfId="28028"/>
    <cellStyle name="SAPBEXHLevel3X 3 5 4 12 2" xfId="54442"/>
    <cellStyle name="SAPBEXHLevel3X 3 5 4 2" xfId="3916"/>
    <cellStyle name="SAPBEXHLevel3X 3 5 4 2 2" xfId="9124"/>
    <cellStyle name="SAPBEXHLevel3X 3 5 4 2 2 2" xfId="19784"/>
    <cellStyle name="SAPBEXHLevel3X 3 5 4 2 2 2 2" xfId="46198"/>
    <cellStyle name="SAPBEXHLevel3X 3 5 4 2 2 3" xfId="27882"/>
    <cellStyle name="SAPBEXHLevel3X 3 5 4 2 2 3 2" xfId="54296"/>
    <cellStyle name="SAPBEXHLevel3X 3 5 4 2 2 4" xfId="35620"/>
    <cellStyle name="SAPBEXHLevel3X 3 5 4 2 3" xfId="14699"/>
    <cellStyle name="SAPBEXHLevel3X 3 5 4 2 3 2" xfId="41119"/>
    <cellStyle name="SAPBEXHLevel3X 3 5 4 2 4" xfId="23118"/>
    <cellStyle name="SAPBEXHLevel3X 3 5 4 2 4 2" xfId="49532"/>
    <cellStyle name="SAPBEXHLevel3X 3 5 4 2 5" xfId="30586"/>
    <cellStyle name="SAPBEXHLevel3X 3 5 4 3" xfId="4643"/>
    <cellStyle name="SAPBEXHLevel3X 3 5 4 3 2" xfId="10423"/>
    <cellStyle name="SAPBEXHLevel3X 3 5 4 3 2 2" xfId="21083"/>
    <cellStyle name="SAPBEXHLevel3X 3 5 4 3 2 2 2" xfId="47497"/>
    <cellStyle name="SAPBEXHLevel3X 3 5 4 3 2 3" xfId="28347"/>
    <cellStyle name="SAPBEXHLevel3X 3 5 4 3 2 3 2" xfId="54761"/>
    <cellStyle name="SAPBEXHLevel3X 3 5 4 3 2 4" xfId="36919"/>
    <cellStyle name="SAPBEXHLevel3X 3 5 4 3 3" xfId="15421"/>
    <cellStyle name="SAPBEXHLevel3X 3 5 4 3 3 2" xfId="41841"/>
    <cellStyle name="SAPBEXHLevel3X 3 5 4 3 4" xfId="21865"/>
    <cellStyle name="SAPBEXHLevel3X 3 5 4 3 4 2" xfId="48279"/>
    <cellStyle name="SAPBEXHLevel3X 3 5 4 3 5" xfId="31313"/>
    <cellStyle name="SAPBEXHLevel3X 3 5 4 4" xfId="5221"/>
    <cellStyle name="SAPBEXHLevel3X 3 5 4 4 2" xfId="15996"/>
    <cellStyle name="SAPBEXHLevel3X 3 5 4 4 2 2" xfId="42415"/>
    <cellStyle name="SAPBEXHLevel3X 3 5 4 4 3" xfId="21997"/>
    <cellStyle name="SAPBEXHLevel3X 3 5 4 4 3 2" xfId="48411"/>
    <cellStyle name="SAPBEXHLevel3X 3 5 4 4 4" xfId="31891"/>
    <cellStyle name="SAPBEXHLevel3X 3 5 4 5" xfId="5837"/>
    <cellStyle name="SAPBEXHLevel3X 3 5 4 5 2" xfId="16596"/>
    <cellStyle name="SAPBEXHLevel3X 3 5 4 5 2 2" xfId="43014"/>
    <cellStyle name="SAPBEXHLevel3X 3 5 4 5 3" xfId="27729"/>
    <cellStyle name="SAPBEXHLevel3X 3 5 4 5 3 2" xfId="54143"/>
    <cellStyle name="SAPBEXHLevel3X 3 5 4 5 4" xfId="32507"/>
    <cellStyle name="SAPBEXHLevel3X 3 5 4 6" xfId="6440"/>
    <cellStyle name="SAPBEXHLevel3X 3 5 4 6 2" xfId="17176"/>
    <cellStyle name="SAPBEXHLevel3X 3 5 4 6 2 2" xfId="43594"/>
    <cellStyle name="SAPBEXHLevel3X 3 5 4 6 3" xfId="24374"/>
    <cellStyle name="SAPBEXHLevel3X 3 5 4 6 3 2" xfId="50788"/>
    <cellStyle name="SAPBEXHLevel3X 3 5 4 6 4" xfId="33110"/>
    <cellStyle name="SAPBEXHLevel3X 3 5 4 7" xfId="7055"/>
    <cellStyle name="SAPBEXHLevel3X 3 5 4 7 2" xfId="11117"/>
    <cellStyle name="SAPBEXHLevel3X 3 5 4 7 2 2" xfId="37538"/>
    <cellStyle name="SAPBEXHLevel3X 3 5 4 7 3" xfId="33725"/>
    <cellStyle name="SAPBEXHLevel3X 3 5 4 8" xfId="7602"/>
    <cellStyle name="SAPBEXHLevel3X 3 5 4 8 2" xfId="18269"/>
    <cellStyle name="SAPBEXHLevel3X 3 5 4 8 2 2" xfId="44685"/>
    <cellStyle name="SAPBEXHLevel3X 3 5 4 8 3" xfId="21803"/>
    <cellStyle name="SAPBEXHLevel3X 3 5 4 8 3 2" xfId="48217"/>
    <cellStyle name="SAPBEXHLevel3X 3 5 4 8 4" xfId="34272"/>
    <cellStyle name="SAPBEXHLevel3X 3 5 4 9" xfId="7300"/>
    <cellStyle name="SAPBEXHLevel3X 3 5 4 9 2" xfId="17967"/>
    <cellStyle name="SAPBEXHLevel3X 3 5 4 9 2 2" xfId="44384"/>
    <cellStyle name="SAPBEXHLevel3X 3 5 4 9 3" xfId="28077"/>
    <cellStyle name="SAPBEXHLevel3X 3 5 4 9 3 2" xfId="54491"/>
    <cellStyle name="SAPBEXHLevel3X 3 5 4 9 4" xfId="33970"/>
    <cellStyle name="SAPBEXHLevel3X 3 5 5" xfId="2125"/>
    <cellStyle name="SAPBEXHLevel3X 3 5 5 10" xfId="8847"/>
    <cellStyle name="SAPBEXHLevel3X 3 5 5 10 2" xfId="19507"/>
    <cellStyle name="SAPBEXHLevel3X 3 5 5 10 2 2" xfId="45921"/>
    <cellStyle name="SAPBEXHLevel3X 3 5 5 10 3" xfId="26933"/>
    <cellStyle name="SAPBEXHLevel3X 3 5 5 10 3 2" xfId="53347"/>
    <cellStyle name="SAPBEXHLevel3X 3 5 5 10 4" xfId="35343"/>
    <cellStyle name="SAPBEXHLevel3X 3 5 5 11" xfId="11475"/>
    <cellStyle name="SAPBEXHLevel3X 3 5 5 11 2" xfId="37896"/>
    <cellStyle name="SAPBEXHLevel3X 3 5 5 12" xfId="24528"/>
    <cellStyle name="SAPBEXHLevel3X 3 5 5 12 2" xfId="50942"/>
    <cellStyle name="SAPBEXHLevel3X 3 5 5 2" xfId="4090"/>
    <cellStyle name="SAPBEXHLevel3X 3 5 5 2 2" xfId="9829"/>
    <cellStyle name="SAPBEXHLevel3X 3 5 5 2 2 2" xfId="20489"/>
    <cellStyle name="SAPBEXHLevel3X 3 5 5 2 2 2 2" xfId="46903"/>
    <cellStyle name="SAPBEXHLevel3X 3 5 5 2 2 3" xfId="17771"/>
    <cellStyle name="SAPBEXHLevel3X 3 5 5 2 2 3 2" xfId="44188"/>
    <cellStyle name="SAPBEXHLevel3X 3 5 5 2 2 4" xfId="36325"/>
    <cellStyle name="SAPBEXHLevel3X 3 5 5 2 3" xfId="14872"/>
    <cellStyle name="SAPBEXHLevel3X 3 5 5 2 3 2" xfId="41292"/>
    <cellStyle name="SAPBEXHLevel3X 3 5 5 2 4" xfId="24912"/>
    <cellStyle name="SAPBEXHLevel3X 3 5 5 2 4 2" xfId="51326"/>
    <cellStyle name="SAPBEXHLevel3X 3 5 5 2 5" xfId="30760"/>
    <cellStyle name="SAPBEXHLevel3X 3 5 5 3" xfId="4818"/>
    <cellStyle name="SAPBEXHLevel3X 3 5 5 3 2" xfId="10093"/>
    <cellStyle name="SAPBEXHLevel3X 3 5 5 3 2 2" xfId="20753"/>
    <cellStyle name="SAPBEXHLevel3X 3 5 5 3 2 2 2" xfId="47167"/>
    <cellStyle name="SAPBEXHLevel3X 3 5 5 3 2 3" xfId="16852"/>
    <cellStyle name="SAPBEXHLevel3X 3 5 5 3 2 3 2" xfId="43270"/>
    <cellStyle name="SAPBEXHLevel3X 3 5 5 3 2 4" xfId="36589"/>
    <cellStyle name="SAPBEXHLevel3X 3 5 5 3 3" xfId="15595"/>
    <cellStyle name="SAPBEXHLevel3X 3 5 5 3 3 2" xfId="42015"/>
    <cellStyle name="SAPBEXHLevel3X 3 5 5 3 4" xfId="24132"/>
    <cellStyle name="SAPBEXHLevel3X 3 5 5 3 4 2" xfId="50546"/>
    <cellStyle name="SAPBEXHLevel3X 3 5 5 3 5" xfId="31488"/>
    <cellStyle name="SAPBEXHLevel3X 3 5 5 4" xfId="5398"/>
    <cellStyle name="SAPBEXHLevel3X 3 5 5 4 2" xfId="16171"/>
    <cellStyle name="SAPBEXHLevel3X 3 5 5 4 2 2" xfId="42590"/>
    <cellStyle name="SAPBEXHLevel3X 3 5 5 4 3" xfId="23209"/>
    <cellStyle name="SAPBEXHLevel3X 3 5 5 4 3 2" xfId="49623"/>
    <cellStyle name="SAPBEXHLevel3X 3 5 5 4 4" xfId="32068"/>
    <cellStyle name="SAPBEXHLevel3X 3 5 5 5" xfId="6005"/>
    <cellStyle name="SAPBEXHLevel3X 3 5 5 5 2" xfId="16757"/>
    <cellStyle name="SAPBEXHLevel3X 3 5 5 5 2 2" xfId="43175"/>
    <cellStyle name="SAPBEXHLevel3X 3 5 5 5 3" xfId="27580"/>
    <cellStyle name="SAPBEXHLevel3X 3 5 5 5 3 2" xfId="53994"/>
    <cellStyle name="SAPBEXHLevel3X 3 5 5 5 4" xfId="32675"/>
    <cellStyle name="SAPBEXHLevel3X 3 5 5 6" xfId="6605"/>
    <cellStyle name="SAPBEXHLevel3X 3 5 5 6 2" xfId="17330"/>
    <cellStyle name="SAPBEXHLevel3X 3 5 5 6 2 2" xfId="43748"/>
    <cellStyle name="SAPBEXHLevel3X 3 5 5 6 3" xfId="25756"/>
    <cellStyle name="SAPBEXHLevel3X 3 5 5 6 3 2" xfId="52170"/>
    <cellStyle name="SAPBEXHLevel3X 3 5 5 6 4" xfId="33275"/>
    <cellStyle name="SAPBEXHLevel3X 3 5 5 7" xfId="7177"/>
    <cellStyle name="SAPBEXHLevel3X 3 5 5 7 2" xfId="25568"/>
    <cellStyle name="SAPBEXHLevel3X 3 5 5 7 2 2" xfId="51982"/>
    <cellStyle name="SAPBEXHLevel3X 3 5 5 7 3" xfId="33847"/>
    <cellStyle name="SAPBEXHLevel3X 3 5 5 8" xfId="7736"/>
    <cellStyle name="SAPBEXHLevel3X 3 5 5 8 2" xfId="18403"/>
    <cellStyle name="SAPBEXHLevel3X 3 5 5 8 2 2" xfId="44819"/>
    <cellStyle name="SAPBEXHLevel3X 3 5 5 8 3" xfId="22162"/>
    <cellStyle name="SAPBEXHLevel3X 3 5 5 8 3 2" xfId="48576"/>
    <cellStyle name="SAPBEXHLevel3X 3 5 5 8 4" xfId="34406"/>
    <cellStyle name="SAPBEXHLevel3X 3 5 5 9" xfId="7888"/>
    <cellStyle name="SAPBEXHLevel3X 3 5 5 9 2" xfId="18555"/>
    <cellStyle name="SAPBEXHLevel3X 3 5 5 9 2 2" xfId="44970"/>
    <cellStyle name="SAPBEXHLevel3X 3 5 5 9 3" xfId="23340"/>
    <cellStyle name="SAPBEXHLevel3X 3 5 5 9 3 2" xfId="49754"/>
    <cellStyle name="SAPBEXHLevel3X 3 5 5 9 4" xfId="34558"/>
    <cellStyle name="SAPBEXHLevel3X 3 5 6" xfId="1862"/>
    <cellStyle name="SAPBEXHLevel3X 3 5 6 10" xfId="9524"/>
    <cellStyle name="SAPBEXHLevel3X 3 5 6 10 2" xfId="20184"/>
    <cellStyle name="SAPBEXHLevel3X 3 5 6 10 2 2" xfId="46598"/>
    <cellStyle name="SAPBEXHLevel3X 3 5 6 10 3" xfId="28201"/>
    <cellStyle name="SAPBEXHLevel3X 3 5 6 10 3 2" xfId="54615"/>
    <cellStyle name="SAPBEXHLevel3X 3 5 6 10 4" xfId="36020"/>
    <cellStyle name="SAPBEXHLevel3X 3 5 6 11" xfId="11718"/>
    <cellStyle name="SAPBEXHLevel3X 3 5 6 11 2" xfId="38139"/>
    <cellStyle name="SAPBEXHLevel3X 3 5 6 12" xfId="22886"/>
    <cellStyle name="SAPBEXHLevel3X 3 5 6 12 2" xfId="49300"/>
    <cellStyle name="SAPBEXHLevel3X 3 5 6 2" xfId="3839"/>
    <cellStyle name="SAPBEXHLevel3X 3 5 6 2 2" xfId="10745"/>
    <cellStyle name="SAPBEXHLevel3X 3 5 6 2 2 2" xfId="21390"/>
    <cellStyle name="SAPBEXHLevel3X 3 5 6 2 2 2 2" xfId="47804"/>
    <cellStyle name="SAPBEXHLevel3X 3 5 6 2 2 3" xfId="28484"/>
    <cellStyle name="SAPBEXHLevel3X 3 5 6 2 2 3 2" xfId="54898"/>
    <cellStyle name="SAPBEXHLevel3X 3 5 6 2 2 4" xfId="37166"/>
    <cellStyle name="SAPBEXHLevel3X 3 5 6 2 3" xfId="14622"/>
    <cellStyle name="SAPBEXHLevel3X 3 5 6 2 3 2" xfId="41042"/>
    <cellStyle name="SAPBEXHLevel3X 3 5 6 2 4" xfId="23662"/>
    <cellStyle name="SAPBEXHLevel3X 3 5 6 2 4 2" xfId="50076"/>
    <cellStyle name="SAPBEXHLevel3X 3 5 6 2 5" xfId="30509"/>
    <cellStyle name="SAPBEXHLevel3X 3 5 6 3" xfId="4566"/>
    <cellStyle name="SAPBEXHLevel3X 3 5 6 3 2" xfId="15344"/>
    <cellStyle name="SAPBEXHLevel3X 3 5 6 3 2 2" xfId="41764"/>
    <cellStyle name="SAPBEXHLevel3X 3 5 6 3 3" xfId="24182"/>
    <cellStyle name="SAPBEXHLevel3X 3 5 6 3 3 2" xfId="50596"/>
    <cellStyle name="SAPBEXHLevel3X 3 5 6 3 4" xfId="31236"/>
    <cellStyle name="SAPBEXHLevel3X 3 5 6 4" xfId="3344"/>
    <cellStyle name="SAPBEXHLevel3X 3 5 6 4 2" xfId="14131"/>
    <cellStyle name="SAPBEXHLevel3X 3 5 6 4 2 2" xfId="40551"/>
    <cellStyle name="SAPBEXHLevel3X 3 5 6 4 3" xfId="24562"/>
    <cellStyle name="SAPBEXHLevel3X 3 5 6 4 3 2" xfId="50976"/>
    <cellStyle name="SAPBEXHLevel3X 3 5 6 4 4" xfId="30014"/>
    <cellStyle name="SAPBEXHLevel3X 3 5 6 5" xfId="5427"/>
    <cellStyle name="SAPBEXHLevel3X 3 5 6 5 2" xfId="16200"/>
    <cellStyle name="SAPBEXHLevel3X 3 5 6 5 2 2" xfId="42619"/>
    <cellStyle name="SAPBEXHLevel3X 3 5 6 5 3" xfId="28024"/>
    <cellStyle name="SAPBEXHLevel3X 3 5 6 5 3 2" xfId="54438"/>
    <cellStyle name="SAPBEXHLevel3X 3 5 6 5 4" xfId="32097"/>
    <cellStyle name="SAPBEXHLevel3X 3 5 6 6" xfId="3155"/>
    <cellStyle name="SAPBEXHLevel3X 3 5 6 6 2" xfId="13945"/>
    <cellStyle name="SAPBEXHLevel3X 3 5 6 6 2 2" xfId="40365"/>
    <cellStyle name="SAPBEXHLevel3X 3 5 6 6 3" xfId="27249"/>
    <cellStyle name="SAPBEXHLevel3X 3 5 6 6 3 2" xfId="53663"/>
    <cellStyle name="SAPBEXHLevel3X 3 5 6 6 4" xfId="29825"/>
    <cellStyle name="SAPBEXHLevel3X 3 5 6 7" xfId="6978"/>
    <cellStyle name="SAPBEXHLevel3X 3 5 6 7 2" xfId="24232"/>
    <cellStyle name="SAPBEXHLevel3X 3 5 6 7 2 2" xfId="50646"/>
    <cellStyle name="SAPBEXHLevel3X 3 5 6 7 3" xfId="33648"/>
    <cellStyle name="SAPBEXHLevel3X 3 5 6 8" xfId="7525"/>
    <cellStyle name="SAPBEXHLevel3X 3 5 6 8 2" xfId="18192"/>
    <cellStyle name="SAPBEXHLevel3X 3 5 6 8 2 2" xfId="44608"/>
    <cellStyle name="SAPBEXHLevel3X 3 5 6 8 3" xfId="26943"/>
    <cellStyle name="SAPBEXHLevel3X 3 5 6 8 3 2" xfId="53357"/>
    <cellStyle name="SAPBEXHLevel3X 3 5 6 8 4" xfId="34195"/>
    <cellStyle name="SAPBEXHLevel3X 3 5 6 9" xfId="7455"/>
    <cellStyle name="SAPBEXHLevel3X 3 5 6 9 2" xfId="18122"/>
    <cellStyle name="SAPBEXHLevel3X 3 5 6 9 2 2" xfId="44538"/>
    <cellStyle name="SAPBEXHLevel3X 3 5 6 9 3" xfId="22508"/>
    <cellStyle name="SAPBEXHLevel3X 3 5 6 9 3 2" xfId="48922"/>
    <cellStyle name="SAPBEXHLevel3X 3 5 6 9 4" xfId="34125"/>
    <cellStyle name="SAPBEXHLevel3X 3 5 7" xfId="2522"/>
    <cellStyle name="SAPBEXHLevel3X 3 5 7 10" xfId="24211"/>
    <cellStyle name="SAPBEXHLevel3X 3 5 7 10 2" xfId="50625"/>
    <cellStyle name="SAPBEXHLevel3X 3 5 7 2" xfId="4417"/>
    <cellStyle name="SAPBEXHLevel3X 3 5 7 2 2" xfId="15195"/>
    <cellStyle name="SAPBEXHLevel3X 3 5 7 2 2 2" xfId="41615"/>
    <cellStyle name="SAPBEXHLevel3X 3 5 7 2 3" xfId="24630"/>
    <cellStyle name="SAPBEXHLevel3X 3 5 7 2 3 2" xfId="51044"/>
    <cellStyle name="SAPBEXHLevel3X 3 5 7 2 4" xfId="31087"/>
    <cellStyle name="SAPBEXHLevel3X 3 5 7 3" xfId="5150"/>
    <cellStyle name="SAPBEXHLevel3X 3 5 7 3 2" xfId="15927"/>
    <cellStyle name="SAPBEXHLevel3X 3 5 7 3 2 2" xfId="42346"/>
    <cellStyle name="SAPBEXHLevel3X 3 5 7 3 3" xfId="28130"/>
    <cellStyle name="SAPBEXHLevel3X 3 5 7 3 3 2" xfId="54544"/>
    <cellStyle name="SAPBEXHLevel3X 3 5 7 3 4" xfId="31820"/>
    <cellStyle name="SAPBEXHLevel3X 3 5 7 4" xfId="6332"/>
    <cellStyle name="SAPBEXHLevel3X 3 5 7 4 2" xfId="17071"/>
    <cellStyle name="SAPBEXHLevel3X 3 5 7 4 2 2" xfId="43489"/>
    <cellStyle name="SAPBEXHLevel3X 3 5 7 4 3" xfId="23571"/>
    <cellStyle name="SAPBEXHLevel3X 3 5 7 4 3 2" xfId="49985"/>
    <cellStyle name="SAPBEXHLevel3X 3 5 7 4 4" xfId="33002"/>
    <cellStyle name="SAPBEXHLevel3X 3 5 7 5" xfId="6908"/>
    <cellStyle name="SAPBEXHLevel3X 3 5 7 5 2" xfId="17613"/>
    <cellStyle name="SAPBEXHLevel3X 3 5 7 5 2 2" xfId="44030"/>
    <cellStyle name="SAPBEXHLevel3X 3 5 7 5 3" xfId="24856"/>
    <cellStyle name="SAPBEXHLevel3X 3 5 7 5 3 2" xfId="51270"/>
    <cellStyle name="SAPBEXHLevel3X 3 5 7 5 4" xfId="33578"/>
    <cellStyle name="SAPBEXHLevel3X 3 5 7 6" xfId="7432"/>
    <cellStyle name="SAPBEXHLevel3X 3 5 7 6 2" xfId="18099"/>
    <cellStyle name="SAPBEXHLevel3X 3 5 7 6 2 2" xfId="44515"/>
    <cellStyle name="SAPBEXHLevel3X 3 5 7 6 3" xfId="22166"/>
    <cellStyle name="SAPBEXHLevel3X 3 5 7 6 3 2" xfId="48580"/>
    <cellStyle name="SAPBEXHLevel3X 3 5 7 6 4" xfId="34102"/>
    <cellStyle name="SAPBEXHLevel3X 3 5 7 7" xfId="8055"/>
    <cellStyle name="SAPBEXHLevel3X 3 5 7 7 2" xfId="18722"/>
    <cellStyle name="SAPBEXHLevel3X 3 5 7 7 2 2" xfId="45136"/>
    <cellStyle name="SAPBEXHLevel3X 3 5 7 7 3" xfId="16636"/>
    <cellStyle name="SAPBEXHLevel3X 3 5 7 7 3 2" xfId="43054"/>
    <cellStyle name="SAPBEXHLevel3X 3 5 7 7 4" xfId="34659"/>
    <cellStyle name="SAPBEXHLevel3X 3 5 7 8" xfId="13318"/>
    <cellStyle name="SAPBEXHLevel3X 3 5 7 8 2" xfId="39738"/>
    <cellStyle name="SAPBEXHLevel3X 3 5 7 9" xfId="11209"/>
    <cellStyle name="SAPBEXHLevel3X 3 5 7 9 2" xfId="37630"/>
    <cellStyle name="SAPBEXHLevel3X 3 5 8" xfId="3276"/>
    <cellStyle name="SAPBEXHLevel3X 3 5 8 2" xfId="14066"/>
    <cellStyle name="SAPBEXHLevel3X 3 5 8 2 2" xfId="40486"/>
    <cellStyle name="SAPBEXHLevel3X 3 5 8 3" xfId="23125"/>
    <cellStyle name="SAPBEXHLevel3X 3 5 8 3 2" xfId="49539"/>
    <cellStyle name="SAPBEXHLevel3X 3 5 8 4" xfId="29946"/>
    <cellStyle name="SAPBEXHLevel3X 3 5 9" xfId="4736"/>
    <cellStyle name="SAPBEXHLevel3X 3 5 9 2" xfId="15513"/>
    <cellStyle name="SAPBEXHLevel3X 3 5 9 2 2" xfId="41933"/>
    <cellStyle name="SAPBEXHLevel3X 3 5 9 3" xfId="27053"/>
    <cellStyle name="SAPBEXHLevel3X 3 5 9 3 2" xfId="53467"/>
    <cellStyle name="SAPBEXHLevel3X 3 5 9 4" xfId="31406"/>
    <cellStyle name="SAPBEXHLevel3X 3 6" xfId="1258"/>
    <cellStyle name="SAPBEXHLevel3X 3 6 10" xfId="4463"/>
    <cellStyle name="SAPBEXHLevel3X 3 6 10 2" xfId="15241"/>
    <cellStyle name="SAPBEXHLevel3X 3 6 10 2 2" xfId="41661"/>
    <cellStyle name="SAPBEXHLevel3X 3 6 10 3" xfId="26505"/>
    <cellStyle name="SAPBEXHLevel3X 3 6 10 3 2" xfId="52919"/>
    <cellStyle name="SAPBEXHLevel3X 3 6 10 4" xfId="31133"/>
    <cellStyle name="SAPBEXHLevel3X 3 6 11" xfId="5601"/>
    <cellStyle name="SAPBEXHLevel3X 3 6 11 2" xfId="25035"/>
    <cellStyle name="SAPBEXHLevel3X 3 6 11 2 2" xfId="51449"/>
    <cellStyle name="SAPBEXHLevel3X 3 6 11 3" xfId="32271"/>
    <cellStyle name="SAPBEXHLevel3X 3 6 12" xfId="12114"/>
    <cellStyle name="SAPBEXHLevel3X 3 6 12 2" xfId="38535"/>
    <cellStyle name="SAPBEXHLevel3X 3 6 13" xfId="27148"/>
    <cellStyle name="SAPBEXHLevel3X 3 6 13 2" xfId="53562"/>
    <cellStyle name="SAPBEXHLevel3X 3 6 2" xfId="1568"/>
    <cellStyle name="SAPBEXHLevel3X 3 6 2 10" xfId="8460"/>
    <cellStyle name="SAPBEXHLevel3X 3 6 2 10 2" xfId="19120"/>
    <cellStyle name="SAPBEXHLevel3X 3 6 2 10 2 2" xfId="45534"/>
    <cellStyle name="SAPBEXHLevel3X 3 6 2 10 3" xfId="16872"/>
    <cellStyle name="SAPBEXHLevel3X 3 6 2 10 3 2" xfId="43290"/>
    <cellStyle name="SAPBEXHLevel3X 3 6 2 10 4" xfId="34956"/>
    <cellStyle name="SAPBEXHLevel3X 3 6 2 11" xfId="11979"/>
    <cellStyle name="SAPBEXHLevel3X 3 6 2 11 2" xfId="38400"/>
    <cellStyle name="SAPBEXHLevel3X 3 6 2 12" xfId="11161"/>
    <cellStyle name="SAPBEXHLevel3X 3 6 2 12 2" xfId="37582"/>
    <cellStyle name="SAPBEXHLevel3X 3 6 2 2" xfId="3562"/>
    <cellStyle name="SAPBEXHLevel3X 3 6 2 2 2" xfId="8962"/>
    <cellStyle name="SAPBEXHLevel3X 3 6 2 2 2 2" xfId="19622"/>
    <cellStyle name="SAPBEXHLevel3X 3 6 2 2 2 2 2" xfId="46036"/>
    <cellStyle name="SAPBEXHLevel3X 3 6 2 2 2 3" xfId="27892"/>
    <cellStyle name="SAPBEXHLevel3X 3 6 2 2 2 3 2" xfId="54306"/>
    <cellStyle name="SAPBEXHLevel3X 3 6 2 2 2 4" xfId="35458"/>
    <cellStyle name="SAPBEXHLevel3X 3 6 2 2 3" xfId="10397"/>
    <cellStyle name="SAPBEXHLevel3X 3 6 2 2 3 2" xfId="21057"/>
    <cellStyle name="SAPBEXHLevel3X 3 6 2 2 3 2 2" xfId="47471"/>
    <cellStyle name="SAPBEXHLevel3X 3 6 2 2 3 3" xfId="28322"/>
    <cellStyle name="SAPBEXHLevel3X 3 6 2 2 3 3 2" xfId="54736"/>
    <cellStyle name="SAPBEXHLevel3X 3 6 2 2 3 4" xfId="36893"/>
    <cellStyle name="SAPBEXHLevel3X 3 6 2 2 4" xfId="8773"/>
    <cellStyle name="SAPBEXHLevel3X 3 6 2 2 4 2" xfId="19433"/>
    <cellStyle name="SAPBEXHLevel3X 3 6 2 2 4 2 2" xfId="45847"/>
    <cellStyle name="SAPBEXHLevel3X 3 6 2 2 4 3" xfId="26366"/>
    <cellStyle name="SAPBEXHLevel3X 3 6 2 2 4 3 2" xfId="52780"/>
    <cellStyle name="SAPBEXHLevel3X 3 6 2 2 4 4" xfId="35269"/>
    <cellStyle name="SAPBEXHLevel3X 3 6 2 2 5" xfId="14347"/>
    <cellStyle name="SAPBEXHLevel3X 3 6 2 2 5 2" xfId="40767"/>
    <cellStyle name="SAPBEXHLevel3X 3 6 2 2 6" xfId="22867"/>
    <cellStyle name="SAPBEXHLevel3X 3 6 2 2 6 2" xfId="49281"/>
    <cellStyle name="SAPBEXHLevel3X 3 6 2 2 7" xfId="30232"/>
    <cellStyle name="SAPBEXHLevel3X 3 6 2 3" xfId="2756"/>
    <cellStyle name="SAPBEXHLevel3X 3 6 2 3 2" xfId="9320"/>
    <cellStyle name="SAPBEXHLevel3X 3 6 2 3 2 2" xfId="19980"/>
    <cellStyle name="SAPBEXHLevel3X 3 6 2 3 2 2 2" xfId="46394"/>
    <cellStyle name="SAPBEXHLevel3X 3 6 2 3 2 3" xfId="28228"/>
    <cellStyle name="SAPBEXHLevel3X 3 6 2 3 2 3 2" xfId="54642"/>
    <cellStyle name="SAPBEXHLevel3X 3 6 2 3 2 4" xfId="35816"/>
    <cellStyle name="SAPBEXHLevel3X 3 6 2 3 3" xfId="13548"/>
    <cellStyle name="SAPBEXHLevel3X 3 6 2 3 3 2" xfId="39968"/>
    <cellStyle name="SAPBEXHLevel3X 3 6 2 3 4" xfId="23451"/>
    <cellStyle name="SAPBEXHLevel3X 3 6 2 3 4 2" xfId="49865"/>
    <cellStyle name="SAPBEXHLevel3X 3 6 2 3 5" xfId="29426"/>
    <cellStyle name="SAPBEXHLevel3X 3 6 2 4" xfId="4120"/>
    <cellStyle name="SAPBEXHLevel3X 3 6 2 4 2" xfId="9727"/>
    <cellStyle name="SAPBEXHLevel3X 3 6 2 4 2 2" xfId="20387"/>
    <cellStyle name="SAPBEXHLevel3X 3 6 2 4 2 2 2" xfId="46801"/>
    <cellStyle name="SAPBEXHLevel3X 3 6 2 4 2 3" xfId="11608"/>
    <cellStyle name="SAPBEXHLevel3X 3 6 2 4 2 3 2" xfId="38029"/>
    <cellStyle name="SAPBEXHLevel3X 3 6 2 4 2 4" xfId="36223"/>
    <cellStyle name="SAPBEXHLevel3X 3 6 2 4 3" xfId="14902"/>
    <cellStyle name="SAPBEXHLevel3X 3 6 2 4 3 2" xfId="41322"/>
    <cellStyle name="SAPBEXHLevel3X 3 6 2 4 4" xfId="22218"/>
    <cellStyle name="SAPBEXHLevel3X 3 6 2 4 4 2" xfId="48632"/>
    <cellStyle name="SAPBEXHLevel3X 3 6 2 4 5" xfId="30790"/>
    <cellStyle name="SAPBEXHLevel3X 3 6 2 5" xfId="2731"/>
    <cellStyle name="SAPBEXHLevel3X 3 6 2 5 2" xfId="13523"/>
    <cellStyle name="SAPBEXHLevel3X 3 6 2 5 2 2" xfId="39943"/>
    <cellStyle name="SAPBEXHLevel3X 3 6 2 5 3" xfId="22099"/>
    <cellStyle name="SAPBEXHLevel3X 3 6 2 5 3 2" xfId="48513"/>
    <cellStyle name="SAPBEXHLevel3X 3 6 2 5 4" xfId="29401"/>
    <cellStyle name="SAPBEXHLevel3X 3 6 2 6" xfId="5868"/>
    <cellStyle name="SAPBEXHLevel3X 3 6 2 6 2" xfId="16623"/>
    <cellStyle name="SAPBEXHLevel3X 3 6 2 6 2 2" xfId="43041"/>
    <cellStyle name="SAPBEXHLevel3X 3 6 2 6 3" xfId="27703"/>
    <cellStyle name="SAPBEXHLevel3X 3 6 2 6 3 2" xfId="54117"/>
    <cellStyle name="SAPBEXHLevel3X 3 6 2 6 4" xfId="32538"/>
    <cellStyle name="SAPBEXHLevel3X 3 6 2 7" xfId="5576"/>
    <cellStyle name="SAPBEXHLevel3X 3 6 2 7 2" xfId="26907"/>
    <cellStyle name="SAPBEXHLevel3X 3 6 2 7 2 2" xfId="53321"/>
    <cellStyle name="SAPBEXHLevel3X 3 6 2 7 3" xfId="32246"/>
    <cellStyle name="SAPBEXHLevel3X 3 6 2 8" xfId="2875"/>
    <cellStyle name="SAPBEXHLevel3X 3 6 2 8 2" xfId="13667"/>
    <cellStyle name="SAPBEXHLevel3X 3 6 2 8 2 2" xfId="40087"/>
    <cellStyle name="SAPBEXHLevel3X 3 6 2 8 3" xfId="24440"/>
    <cellStyle name="SAPBEXHLevel3X 3 6 2 8 3 2" xfId="50854"/>
    <cellStyle name="SAPBEXHLevel3X 3 6 2 8 4" xfId="29545"/>
    <cellStyle name="SAPBEXHLevel3X 3 6 2 9" xfId="5765"/>
    <cellStyle name="SAPBEXHLevel3X 3 6 2 9 2" xfId="16525"/>
    <cellStyle name="SAPBEXHLevel3X 3 6 2 9 2 2" xfId="42943"/>
    <cellStyle name="SAPBEXHLevel3X 3 6 2 9 3" xfId="27124"/>
    <cellStyle name="SAPBEXHLevel3X 3 6 2 9 3 2" xfId="53538"/>
    <cellStyle name="SAPBEXHLevel3X 3 6 2 9 4" xfId="32435"/>
    <cellStyle name="SAPBEXHLevel3X 3 6 3" xfId="1681"/>
    <cellStyle name="SAPBEXHLevel3X 3 6 3 10" xfId="8491"/>
    <cellStyle name="SAPBEXHLevel3X 3 6 3 10 2" xfId="19151"/>
    <cellStyle name="SAPBEXHLevel3X 3 6 3 10 2 2" xfId="45565"/>
    <cellStyle name="SAPBEXHLevel3X 3 6 3 10 3" xfId="12192"/>
    <cellStyle name="SAPBEXHLevel3X 3 6 3 10 3 2" xfId="38613"/>
    <cellStyle name="SAPBEXHLevel3X 3 6 3 10 4" xfId="34987"/>
    <cellStyle name="SAPBEXHLevel3X 3 6 3 11" xfId="11886"/>
    <cellStyle name="SAPBEXHLevel3X 3 6 3 11 2" xfId="38307"/>
    <cellStyle name="SAPBEXHLevel3X 3 6 3 12" xfId="24445"/>
    <cellStyle name="SAPBEXHLevel3X 3 6 3 12 2" xfId="50859"/>
    <cellStyle name="SAPBEXHLevel3X 3 6 3 2" xfId="3674"/>
    <cellStyle name="SAPBEXHLevel3X 3 6 3 2 2" xfId="8931"/>
    <cellStyle name="SAPBEXHLevel3X 3 6 3 2 2 2" xfId="19591"/>
    <cellStyle name="SAPBEXHLevel3X 3 6 3 2 2 2 2" xfId="46005"/>
    <cellStyle name="SAPBEXHLevel3X 3 6 3 2 2 3" xfId="25880"/>
    <cellStyle name="SAPBEXHLevel3X 3 6 3 2 2 3 2" xfId="52294"/>
    <cellStyle name="SAPBEXHLevel3X 3 6 3 2 2 4" xfId="35427"/>
    <cellStyle name="SAPBEXHLevel3X 3 6 3 2 3" xfId="10374"/>
    <cellStyle name="SAPBEXHLevel3X 3 6 3 2 3 2" xfId="21034"/>
    <cellStyle name="SAPBEXHLevel3X 3 6 3 2 3 2 2" xfId="47448"/>
    <cellStyle name="SAPBEXHLevel3X 3 6 3 2 3 3" xfId="28299"/>
    <cellStyle name="SAPBEXHLevel3X 3 6 3 2 3 3 2" xfId="54713"/>
    <cellStyle name="SAPBEXHLevel3X 3 6 3 2 3 4" xfId="36870"/>
    <cellStyle name="SAPBEXHLevel3X 3 6 3 2 4" xfId="8807"/>
    <cellStyle name="SAPBEXHLevel3X 3 6 3 2 4 2" xfId="19467"/>
    <cellStyle name="SAPBEXHLevel3X 3 6 3 2 4 2 2" xfId="45881"/>
    <cellStyle name="SAPBEXHLevel3X 3 6 3 2 4 3" xfId="27425"/>
    <cellStyle name="SAPBEXHLevel3X 3 6 3 2 4 3 2" xfId="53839"/>
    <cellStyle name="SAPBEXHLevel3X 3 6 3 2 4 4" xfId="35303"/>
    <cellStyle name="SAPBEXHLevel3X 3 6 3 2 5" xfId="14459"/>
    <cellStyle name="SAPBEXHLevel3X 3 6 3 2 5 2" xfId="40879"/>
    <cellStyle name="SAPBEXHLevel3X 3 6 3 2 6" xfId="21882"/>
    <cellStyle name="SAPBEXHLevel3X 3 6 3 2 6 2" xfId="48296"/>
    <cellStyle name="SAPBEXHLevel3X 3 6 3 2 7" xfId="30344"/>
    <cellStyle name="SAPBEXHLevel3X 3 6 3 3" xfId="2661"/>
    <cellStyle name="SAPBEXHLevel3X 3 6 3 3 2" xfId="8914"/>
    <cellStyle name="SAPBEXHLevel3X 3 6 3 3 2 2" xfId="19574"/>
    <cellStyle name="SAPBEXHLevel3X 3 6 3 3 2 2 2" xfId="45988"/>
    <cellStyle name="SAPBEXHLevel3X 3 6 3 3 2 3" xfId="12967"/>
    <cellStyle name="SAPBEXHLevel3X 3 6 3 3 2 3 2" xfId="39388"/>
    <cellStyle name="SAPBEXHLevel3X 3 6 3 3 2 4" xfId="35410"/>
    <cellStyle name="SAPBEXHLevel3X 3 6 3 3 3" xfId="13453"/>
    <cellStyle name="SAPBEXHLevel3X 3 6 3 3 3 2" xfId="39873"/>
    <cellStyle name="SAPBEXHLevel3X 3 6 3 3 4" xfId="25522"/>
    <cellStyle name="SAPBEXHLevel3X 3 6 3 3 4 2" xfId="51936"/>
    <cellStyle name="SAPBEXHLevel3X 3 6 3 3 5" xfId="29331"/>
    <cellStyle name="SAPBEXHLevel3X 3 6 3 4" xfId="4869"/>
    <cellStyle name="SAPBEXHLevel3X 3 6 3 4 2" xfId="10238"/>
    <cellStyle name="SAPBEXHLevel3X 3 6 3 4 2 2" xfId="20898"/>
    <cellStyle name="SAPBEXHLevel3X 3 6 3 4 2 2 2" xfId="47312"/>
    <cellStyle name="SAPBEXHLevel3X 3 6 3 4 2 3" xfId="13616"/>
    <cellStyle name="SAPBEXHLevel3X 3 6 3 4 2 3 2" xfId="40036"/>
    <cellStyle name="SAPBEXHLevel3X 3 6 3 4 2 4" xfId="36734"/>
    <cellStyle name="SAPBEXHLevel3X 3 6 3 4 3" xfId="15646"/>
    <cellStyle name="SAPBEXHLevel3X 3 6 3 4 3 2" xfId="42066"/>
    <cellStyle name="SAPBEXHLevel3X 3 6 3 4 4" xfId="23176"/>
    <cellStyle name="SAPBEXHLevel3X 3 6 3 4 4 2" xfId="49590"/>
    <cellStyle name="SAPBEXHLevel3X 3 6 3 4 5" xfId="31539"/>
    <cellStyle name="SAPBEXHLevel3X 3 6 3 5" xfId="4152"/>
    <cellStyle name="SAPBEXHLevel3X 3 6 3 5 2" xfId="14933"/>
    <cellStyle name="SAPBEXHLevel3X 3 6 3 5 2 2" xfId="41353"/>
    <cellStyle name="SAPBEXHLevel3X 3 6 3 5 3" xfId="24188"/>
    <cellStyle name="SAPBEXHLevel3X 3 6 3 5 3 2" xfId="50602"/>
    <cellStyle name="SAPBEXHLevel3X 3 6 3 5 4" xfId="30822"/>
    <cellStyle name="SAPBEXHLevel3X 3 6 3 6" xfId="5548"/>
    <cellStyle name="SAPBEXHLevel3X 3 6 3 6 2" xfId="16319"/>
    <cellStyle name="SAPBEXHLevel3X 3 6 3 6 2 2" xfId="42738"/>
    <cellStyle name="SAPBEXHLevel3X 3 6 3 6 3" xfId="25321"/>
    <cellStyle name="SAPBEXHLevel3X 3 6 3 6 3 2" xfId="51735"/>
    <cellStyle name="SAPBEXHLevel3X 3 6 3 6 4" xfId="32218"/>
    <cellStyle name="SAPBEXHLevel3X 3 6 3 7" xfId="5471"/>
    <cellStyle name="SAPBEXHLevel3X 3 6 3 7 2" xfId="26036"/>
    <cellStyle name="SAPBEXHLevel3X 3 6 3 7 2 2" xfId="52450"/>
    <cellStyle name="SAPBEXHLevel3X 3 6 3 7 3" xfId="32141"/>
    <cellStyle name="SAPBEXHLevel3X 3 6 3 8" xfId="2951"/>
    <cellStyle name="SAPBEXHLevel3X 3 6 3 8 2" xfId="13743"/>
    <cellStyle name="SAPBEXHLevel3X 3 6 3 8 2 2" xfId="40163"/>
    <cellStyle name="SAPBEXHLevel3X 3 6 3 8 3" xfId="23913"/>
    <cellStyle name="SAPBEXHLevel3X 3 6 3 8 3 2" xfId="50327"/>
    <cellStyle name="SAPBEXHLevel3X 3 6 3 8 4" xfId="29621"/>
    <cellStyle name="SAPBEXHLevel3X 3 6 3 9" xfId="7775"/>
    <cellStyle name="SAPBEXHLevel3X 3 6 3 9 2" xfId="18442"/>
    <cellStyle name="SAPBEXHLevel3X 3 6 3 9 2 2" xfId="44857"/>
    <cellStyle name="SAPBEXHLevel3X 3 6 3 9 3" xfId="22372"/>
    <cellStyle name="SAPBEXHLevel3X 3 6 3 9 3 2" xfId="48786"/>
    <cellStyle name="SAPBEXHLevel3X 3 6 3 9 4" xfId="34445"/>
    <cellStyle name="SAPBEXHLevel3X 3 6 4" xfId="1940"/>
    <cellStyle name="SAPBEXHLevel3X 3 6 4 10" xfId="8587"/>
    <cellStyle name="SAPBEXHLevel3X 3 6 4 10 2" xfId="19247"/>
    <cellStyle name="SAPBEXHLevel3X 3 6 4 10 2 2" xfId="45661"/>
    <cellStyle name="SAPBEXHLevel3X 3 6 4 10 3" xfId="12472"/>
    <cellStyle name="SAPBEXHLevel3X 3 6 4 10 3 2" xfId="38893"/>
    <cellStyle name="SAPBEXHLevel3X 3 6 4 10 4" xfId="35083"/>
    <cellStyle name="SAPBEXHLevel3X 3 6 4 11" xfId="11640"/>
    <cellStyle name="SAPBEXHLevel3X 3 6 4 11 2" xfId="38061"/>
    <cellStyle name="SAPBEXHLevel3X 3 6 4 12" xfId="24214"/>
    <cellStyle name="SAPBEXHLevel3X 3 6 4 12 2" xfId="50628"/>
    <cellStyle name="SAPBEXHLevel3X 3 6 4 2" xfId="3917"/>
    <cellStyle name="SAPBEXHLevel3X 3 6 4 2 2" xfId="9123"/>
    <cellStyle name="SAPBEXHLevel3X 3 6 4 2 2 2" xfId="19783"/>
    <cellStyle name="SAPBEXHLevel3X 3 6 4 2 2 2 2" xfId="46197"/>
    <cellStyle name="SAPBEXHLevel3X 3 6 4 2 2 3" xfId="11248"/>
    <cellStyle name="SAPBEXHLevel3X 3 6 4 2 2 3 2" xfId="37669"/>
    <cellStyle name="SAPBEXHLevel3X 3 6 4 2 2 4" xfId="35619"/>
    <cellStyle name="SAPBEXHLevel3X 3 6 4 2 3" xfId="14700"/>
    <cellStyle name="SAPBEXHLevel3X 3 6 4 2 3 2" xfId="41120"/>
    <cellStyle name="SAPBEXHLevel3X 3 6 4 2 4" xfId="25266"/>
    <cellStyle name="SAPBEXHLevel3X 3 6 4 2 4 2" xfId="51680"/>
    <cellStyle name="SAPBEXHLevel3X 3 6 4 2 5" xfId="30587"/>
    <cellStyle name="SAPBEXHLevel3X 3 6 4 3" xfId="4644"/>
    <cellStyle name="SAPBEXHLevel3X 3 6 4 3 2" xfId="10056"/>
    <cellStyle name="SAPBEXHLevel3X 3 6 4 3 2 2" xfId="20716"/>
    <cellStyle name="SAPBEXHLevel3X 3 6 4 3 2 2 2" xfId="47130"/>
    <cellStyle name="SAPBEXHLevel3X 3 6 4 3 2 3" xfId="17686"/>
    <cellStyle name="SAPBEXHLevel3X 3 6 4 3 2 3 2" xfId="44103"/>
    <cellStyle name="SAPBEXHLevel3X 3 6 4 3 2 4" xfId="36552"/>
    <cellStyle name="SAPBEXHLevel3X 3 6 4 3 3" xfId="15422"/>
    <cellStyle name="SAPBEXHLevel3X 3 6 4 3 3 2" xfId="41842"/>
    <cellStyle name="SAPBEXHLevel3X 3 6 4 3 4" xfId="27372"/>
    <cellStyle name="SAPBEXHLevel3X 3 6 4 3 4 2" xfId="53786"/>
    <cellStyle name="SAPBEXHLevel3X 3 6 4 3 5" xfId="31314"/>
    <cellStyle name="SAPBEXHLevel3X 3 6 4 4" xfId="5222"/>
    <cellStyle name="SAPBEXHLevel3X 3 6 4 4 2" xfId="15997"/>
    <cellStyle name="SAPBEXHLevel3X 3 6 4 4 2 2" xfId="42416"/>
    <cellStyle name="SAPBEXHLevel3X 3 6 4 4 3" xfId="27958"/>
    <cellStyle name="SAPBEXHLevel3X 3 6 4 4 3 2" xfId="54372"/>
    <cellStyle name="SAPBEXHLevel3X 3 6 4 4 4" xfId="31892"/>
    <cellStyle name="SAPBEXHLevel3X 3 6 4 5" xfId="5838"/>
    <cellStyle name="SAPBEXHLevel3X 3 6 4 5 2" xfId="16597"/>
    <cellStyle name="SAPBEXHLevel3X 3 6 4 5 2 2" xfId="43015"/>
    <cellStyle name="SAPBEXHLevel3X 3 6 4 5 3" xfId="26602"/>
    <cellStyle name="SAPBEXHLevel3X 3 6 4 5 3 2" xfId="53016"/>
    <cellStyle name="SAPBEXHLevel3X 3 6 4 5 4" xfId="32508"/>
    <cellStyle name="SAPBEXHLevel3X 3 6 4 6" xfId="6441"/>
    <cellStyle name="SAPBEXHLevel3X 3 6 4 6 2" xfId="17177"/>
    <cellStyle name="SAPBEXHLevel3X 3 6 4 6 2 2" xfId="43595"/>
    <cellStyle name="SAPBEXHLevel3X 3 6 4 6 3" xfId="22107"/>
    <cellStyle name="SAPBEXHLevel3X 3 6 4 6 3 2" xfId="48521"/>
    <cellStyle name="SAPBEXHLevel3X 3 6 4 6 4" xfId="33111"/>
    <cellStyle name="SAPBEXHLevel3X 3 6 4 7" xfId="7056"/>
    <cellStyle name="SAPBEXHLevel3X 3 6 4 7 2" xfId="11198"/>
    <cellStyle name="SAPBEXHLevel3X 3 6 4 7 2 2" xfId="37619"/>
    <cellStyle name="SAPBEXHLevel3X 3 6 4 7 3" xfId="33726"/>
    <cellStyle name="SAPBEXHLevel3X 3 6 4 8" xfId="7603"/>
    <cellStyle name="SAPBEXHLevel3X 3 6 4 8 2" xfId="18270"/>
    <cellStyle name="SAPBEXHLevel3X 3 6 4 8 2 2" xfId="44686"/>
    <cellStyle name="SAPBEXHLevel3X 3 6 4 8 3" xfId="26356"/>
    <cellStyle name="SAPBEXHLevel3X 3 6 4 8 3 2" xfId="52770"/>
    <cellStyle name="SAPBEXHLevel3X 3 6 4 8 4" xfId="34273"/>
    <cellStyle name="SAPBEXHLevel3X 3 6 4 9" xfId="7302"/>
    <cellStyle name="SAPBEXHLevel3X 3 6 4 9 2" xfId="17969"/>
    <cellStyle name="SAPBEXHLevel3X 3 6 4 9 2 2" xfId="44386"/>
    <cellStyle name="SAPBEXHLevel3X 3 6 4 9 3" xfId="26644"/>
    <cellStyle name="SAPBEXHLevel3X 3 6 4 9 3 2" xfId="53058"/>
    <cellStyle name="SAPBEXHLevel3X 3 6 4 9 4" xfId="33972"/>
    <cellStyle name="SAPBEXHLevel3X 3 6 5" xfId="2126"/>
    <cellStyle name="SAPBEXHLevel3X 3 6 5 10" xfId="8898"/>
    <cellStyle name="SAPBEXHLevel3X 3 6 5 10 2" xfId="19558"/>
    <cellStyle name="SAPBEXHLevel3X 3 6 5 10 2 2" xfId="45972"/>
    <cellStyle name="SAPBEXHLevel3X 3 6 5 10 3" xfId="17244"/>
    <cellStyle name="SAPBEXHLevel3X 3 6 5 10 3 2" xfId="43662"/>
    <cellStyle name="SAPBEXHLevel3X 3 6 5 10 4" xfId="35394"/>
    <cellStyle name="SAPBEXHLevel3X 3 6 5 11" xfId="11474"/>
    <cellStyle name="SAPBEXHLevel3X 3 6 5 11 2" xfId="37895"/>
    <cellStyle name="SAPBEXHLevel3X 3 6 5 12" xfId="25044"/>
    <cellStyle name="SAPBEXHLevel3X 3 6 5 12 2" xfId="51458"/>
    <cellStyle name="SAPBEXHLevel3X 3 6 5 2" xfId="4091"/>
    <cellStyle name="SAPBEXHLevel3X 3 6 5 2 2" xfId="9895"/>
    <cellStyle name="SAPBEXHLevel3X 3 6 5 2 2 2" xfId="20555"/>
    <cellStyle name="SAPBEXHLevel3X 3 6 5 2 2 2 2" xfId="46969"/>
    <cellStyle name="SAPBEXHLevel3X 3 6 5 2 2 3" xfId="27198"/>
    <cellStyle name="SAPBEXHLevel3X 3 6 5 2 2 3 2" xfId="53612"/>
    <cellStyle name="SAPBEXHLevel3X 3 6 5 2 2 4" xfId="36391"/>
    <cellStyle name="SAPBEXHLevel3X 3 6 5 2 3" xfId="14873"/>
    <cellStyle name="SAPBEXHLevel3X 3 6 5 2 3 2" xfId="41293"/>
    <cellStyle name="SAPBEXHLevel3X 3 6 5 2 4" xfId="22275"/>
    <cellStyle name="SAPBEXHLevel3X 3 6 5 2 4 2" xfId="48689"/>
    <cellStyle name="SAPBEXHLevel3X 3 6 5 2 5" xfId="30761"/>
    <cellStyle name="SAPBEXHLevel3X 3 6 5 3" xfId="4819"/>
    <cellStyle name="SAPBEXHLevel3X 3 6 5 3 2" xfId="10130"/>
    <cellStyle name="SAPBEXHLevel3X 3 6 5 3 2 2" xfId="20790"/>
    <cellStyle name="SAPBEXHLevel3X 3 6 5 3 2 2 2" xfId="47204"/>
    <cellStyle name="SAPBEXHLevel3X 3 6 5 3 2 3" xfId="12498"/>
    <cellStyle name="SAPBEXHLevel3X 3 6 5 3 2 3 2" xfId="38919"/>
    <cellStyle name="SAPBEXHLevel3X 3 6 5 3 2 4" xfId="36626"/>
    <cellStyle name="SAPBEXHLevel3X 3 6 5 3 3" xfId="15596"/>
    <cellStyle name="SAPBEXHLevel3X 3 6 5 3 3 2" xfId="42016"/>
    <cellStyle name="SAPBEXHLevel3X 3 6 5 3 4" xfId="22338"/>
    <cellStyle name="SAPBEXHLevel3X 3 6 5 3 4 2" xfId="48752"/>
    <cellStyle name="SAPBEXHLevel3X 3 6 5 3 5" xfId="31489"/>
    <cellStyle name="SAPBEXHLevel3X 3 6 5 4" xfId="5399"/>
    <cellStyle name="SAPBEXHLevel3X 3 6 5 4 2" xfId="16172"/>
    <cellStyle name="SAPBEXHLevel3X 3 6 5 4 2 2" xfId="42591"/>
    <cellStyle name="SAPBEXHLevel3X 3 6 5 4 3" xfId="27057"/>
    <cellStyle name="SAPBEXHLevel3X 3 6 5 4 3 2" xfId="53471"/>
    <cellStyle name="SAPBEXHLevel3X 3 6 5 4 4" xfId="32069"/>
    <cellStyle name="SAPBEXHLevel3X 3 6 5 5" xfId="6006"/>
    <cellStyle name="SAPBEXHLevel3X 3 6 5 5 2" xfId="16758"/>
    <cellStyle name="SAPBEXHLevel3X 3 6 5 5 2 2" xfId="43176"/>
    <cellStyle name="SAPBEXHLevel3X 3 6 5 5 3" xfId="23054"/>
    <cellStyle name="SAPBEXHLevel3X 3 6 5 5 3 2" xfId="49468"/>
    <cellStyle name="SAPBEXHLevel3X 3 6 5 5 4" xfId="32676"/>
    <cellStyle name="SAPBEXHLevel3X 3 6 5 6" xfId="6606"/>
    <cellStyle name="SAPBEXHLevel3X 3 6 5 6 2" xfId="17331"/>
    <cellStyle name="SAPBEXHLevel3X 3 6 5 6 2 2" xfId="43749"/>
    <cellStyle name="SAPBEXHLevel3X 3 6 5 6 3" xfId="24877"/>
    <cellStyle name="SAPBEXHLevel3X 3 6 5 6 3 2" xfId="51291"/>
    <cellStyle name="SAPBEXHLevel3X 3 6 5 6 4" xfId="33276"/>
    <cellStyle name="SAPBEXHLevel3X 3 6 5 7" xfId="7178"/>
    <cellStyle name="SAPBEXHLevel3X 3 6 5 7 2" xfId="25158"/>
    <cellStyle name="SAPBEXHLevel3X 3 6 5 7 2 2" xfId="51572"/>
    <cellStyle name="SAPBEXHLevel3X 3 6 5 7 3" xfId="33848"/>
    <cellStyle name="SAPBEXHLevel3X 3 6 5 8" xfId="7737"/>
    <cellStyle name="SAPBEXHLevel3X 3 6 5 8 2" xfId="18404"/>
    <cellStyle name="SAPBEXHLevel3X 3 6 5 8 2 2" xfId="44820"/>
    <cellStyle name="SAPBEXHLevel3X 3 6 5 8 3" xfId="26928"/>
    <cellStyle name="SAPBEXHLevel3X 3 6 5 8 3 2" xfId="53342"/>
    <cellStyle name="SAPBEXHLevel3X 3 6 5 8 4" xfId="34407"/>
    <cellStyle name="SAPBEXHLevel3X 3 6 5 9" xfId="7889"/>
    <cellStyle name="SAPBEXHLevel3X 3 6 5 9 2" xfId="18556"/>
    <cellStyle name="SAPBEXHLevel3X 3 6 5 9 2 2" xfId="44971"/>
    <cellStyle name="SAPBEXHLevel3X 3 6 5 9 3" xfId="26938"/>
    <cellStyle name="SAPBEXHLevel3X 3 6 5 9 3 2" xfId="53352"/>
    <cellStyle name="SAPBEXHLevel3X 3 6 5 9 4" xfId="34559"/>
    <cellStyle name="SAPBEXHLevel3X 3 6 6" xfId="1863"/>
    <cellStyle name="SAPBEXHLevel3X 3 6 6 10" xfId="9523"/>
    <cellStyle name="SAPBEXHLevel3X 3 6 6 10 2" xfId="20183"/>
    <cellStyle name="SAPBEXHLevel3X 3 6 6 10 2 2" xfId="46597"/>
    <cellStyle name="SAPBEXHLevel3X 3 6 6 10 3" xfId="25925"/>
    <cellStyle name="SAPBEXHLevel3X 3 6 6 10 3 2" xfId="52339"/>
    <cellStyle name="SAPBEXHLevel3X 3 6 6 10 4" xfId="36019"/>
    <cellStyle name="SAPBEXHLevel3X 3 6 6 11" xfId="11717"/>
    <cellStyle name="SAPBEXHLevel3X 3 6 6 11 2" xfId="38138"/>
    <cellStyle name="SAPBEXHLevel3X 3 6 6 12" xfId="26481"/>
    <cellStyle name="SAPBEXHLevel3X 3 6 6 12 2" xfId="52895"/>
    <cellStyle name="SAPBEXHLevel3X 3 6 6 2" xfId="3840"/>
    <cellStyle name="SAPBEXHLevel3X 3 6 6 2 2" xfId="10746"/>
    <cellStyle name="SAPBEXHLevel3X 3 6 6 2 2 2" xfId="21391"/>
    <cellStyle name="SAPBEXHLevel3X 3 6 6 2 2 2 2" xfId="47805"/>
    <cellStyle name="SAPBEXHLevel3X 3 6 6 2 2 3" xfId="28485"/>
    <cellStyle name="SAPBEXHLevel3X 3 6 6 2 2 3 2" xfId="54899"/>
    <cellStyle name="SAPBEXHLevel3X 3 6 6 2 2 4" xfId="37167"/>
    <cellStyle name="SAPBEXHLevel3X 3 6 6 2 3" xfId="14623"/>
    <cellStyle name="SAPBEXHLevel3X 3 6 6 2 3 2" xfId="41043"/>
    <cellStyle name="SAPBEXHLevel3X 3 6 6 2 4" xfId="22222"/>
    <cellStyle name="SAPBEXHLevel3X 3 6 6 2 4 2" xfId="48636"/>
    <cellStyle name="SAPBEXHLevel3X 3 6 6 2 5" xfId="30510"/>
    <cellStyle name="SAPBEXHLevel3X 3 6 6 3" xfId="4567"/>
    <cellStyle name="SAPBEXHLevel3X 3 6 6 3 2" xfId="15345"/>
    <cellStyle name="SAPBEXHLevel3X 3 6 6 3 2 2" xfId="41765"/>
    <cellStyle name="SAPBEXHLevel3X 3 6 6 3 3" xfId="22254"/>
    <cellStyle name="SAPBEXHLevel3X 3 6 6 3 3 2" xfId="48668"/>
    <cellStyle name="SAPBEXHLevel3X 3 6 6 3 4" xfId="31237"/>
    <cellStyle name="SAPBEXHLevel3X 3 6 6 4" xfId="3209"/>
    <cellStyle name="SAPBEXHLevel3X 3 6 6 4 2" xfId="13999"/>
    <cellStyle name="SAPBEXHLevel3X 3 6 6 4 2 2" xfId="40419"/>
    <cellStyle name="SAPBEXHLevel3X 3 6 6 4 3" xfId="25063"/>
    <cellStyle name="SAPBEXHLevel3X 3 6 6 4 3 2" xfId="51477"/>
    <cellStyle name="SAPBEXHLevel3X 3 6 6 4 4" xfId="29879"/>
    <cellStyle name="SAPBEXHLevel3X 3 6 6 5" xfId="5428"/>
    <cellStyle name="SAPBEXHLevel3X 3 6 6 5 2" xfId="16201"/>
    <cellStyle name="SAPBEXHLevel3X 3 6 6 5 2 2" xfId="42620"/>
    <cellStyle name="SAPBEXHLevel3X 3 6 6 5 3" xfId="21904"/>
    <cellStyle name="SAPBEXHLevel3X 3 6 6 5 3 2" xfId="48318"/>
    <cellStyle name="SAPBEXHLevel3X 3 6 6 5 4" xfId="32098"/>
    <cellStyle name="SAPBEXHLevel3X 3 6 6 6" xfId="6030"/>
    <cellStyle name="SAPBEXHLevel3X 3 6 6 6 2" xfId="16781"/>
    <cellStyle name="SAPBEXHLevel3X 3 6 6 6 2 2" xfId="43199"/>
    <cellStyle name="SAPBEXHLevel3X 3 6 6 6 3" xfId="26243"/>
    <cellStyle name="SAPBEXHLevel3X 3 6 6 6 3 2" xfId="52657"/>
    <cellStyle name="SAPBEXHLevel3X 3 6 6 6 4" xfId="32700"/>
    <cellStyle name="SAPBEXHLevel3X 3 6 6 7" xfId="6979"/>
    <cellStyle name="SAPBEXHLevel3X 3 6 6 7 2" xfId="22007"/>
    <cellStyle name="SAPBEXHLevel3X 3 6 6 7 2 2" xfId="48421"/>
    <cellStyle name="SAPBEXHLevel3X 3 6 6 7 3" xfId="33649"/>
    <cellStyle name="SAPBEXHLevel3X 3 6 6 8" xfId="7526"/>
    <cellStyle name="SAPBEXHLevel3X 3 6 6 8 2" xfId="18193"/>
    <cellStyle name="SAPBEXHLevel3X 3 6 6 8 2 2" xfId="44609"/>
    <cellStyle name="SAPBEXHLevel3X 3 6 6 8 3" xfId="21802"/>
    <cellStyle name="SAPBEXHLevel3X 3 6 6 8 3 2" xfId="48216"/>
    <cellStyle name="SAPBEXHLevel3X 3 6 6 8 4" xfId="34196"/>
    <cellStyle name="SAPBEXHLevel3X 3 6 6 9" xfId="6526"/>
    <cellStyle name="SAPBEXHLevel3X 3 6 6 9 2" xfId="17251"/>
    <cellStyle name="SAPBEXHLevel3X 3 6 6 9 2 2" xfId="43669"/>
    <cellStyle name="SAPBEXHLevel3X 3 6 6 9 3" xfId="23888"/>
    <cellStyle name="SAPBEXHLevel3X 3 6 6 9 3 2" xfId="50302"/>
    <cellStyle name="SAPBEXHLevel3X 3 6 6 9 4" xfId="33196"/>
    <cellStyle name="SAPBEXHLevel3X 3 6 7" xfId="2523"/>
    <cellStyle name="SAPBEXHLevel3X 3 6 7 10" xfId="23750"/>
    <cellStyle name="SAPBEXHLevel3X 3 6 7 10 2" xfId="50164"/>
    <cellStyle name="SAPBEXHLevel3X 3 6 7 2" xfId="4418"/>
    <cellStyle name="SAPBEXHLevel3X 3 6 7 2 2" xfId="15196"/>
    <cellStyle name="SAPBEXHLevel3X 3 6 7 2 2 2" xfId="41616"/>
    <cellStyle name="SAPBEXHLevel3X 3 6 7 2 3" xfId="24184"/>
    <cellStyle name="SAPBEXHLevel3X 3 6 7 2 3 2" xfId="50598"/>
    <cellStyle name="SAPBEXHLevel3X 3 6 7 2 4" xfId="31088"/>
    <cellStyle name="SAPBEXHLevel3X 3 6 7 3" xfId="5151"/>
    <cellStyle name="SAPBEXHLevel3X 3 6 7 3 2" xfId="15928"/>
    <cellStyle name="SAPBEXHLevel3X 3 6 7 3 2 2" xfId="42347"/>
    <cellStyle name="SAPBEXHLevel3X 3 6 7 3 3" xfId="27001"/>
    <cellStyle name="SAPBEXHLevel3X 3 6 7 3 3 2" xfId="53415"/>
    <cellStyle name="SAPBEXHLevel3X 3 6 7 3 4" xfId="31821"/>
    <cellStyle name="SAPBEXHLevel3X 3 6 7 4" xfId="6333"/>
    <cellStyle name="SAPBEXHLevel3X 3 6 7 4 2" xfId="17072"/>
    <cellStyle name="SAPBEXHLevel3X 3 6 7 4 2 2" xfId="43490"/>
    <cellStyle name="SAPBEXHLevel3X 3 6 7 4 3" xfId="23006"/>
    <cellStyle name="SAPBEXHLevel3X 3 6 7 4 3 2" xfId="49420"/>
    <cellStyle name="SAPBEXHLevel3X 3 6 7 4 4" xfId="33003"/>
    <cellStyle name="SAPBEXHLevel3X 3 6 7 5" xfId="6909"/>
    <cellStyle name="SAPBEXHLevel3X 3 6 7 5 2" xfId="17614"/>
    <cellStyle name="SAPBEXHLevel3X 3 6 7 5 2 2" xfId="44031"/>
    <cellStyle name="SAPBEXHLevel3X 3 6 7 5 3" xfId="23526"/>
    <cellStyle name="SAPBEXHLevel3X 3 6 7 5 3 2" xfId="49940"/>
    <cellStyle name="SAPBEXHLevel3X 3 6 7 5 4" xfId="33579"/>
    <cellStyle name="SAPBEXHLevel3X 3 6 7 6" xfId="7433"/>
    <cellStyle name="SAPBEXHLevel3X 3 6 7 6 2" xfId="18100"/>
    <cellStyle name="SAPBEXHLevel3X 3 6 7 6 2 2" xfId="44516"/>
    <cellStyle name="SAPBEXHLevel3X 3 6 7 6 3" xfId="26924"/>
    <cellStyle name="SAPBEXHLevel3X 3 6 7 6 3 2" xfId="53338"/>
    <cellStyle name="SAPBEXHLevel3X 3 6 7 6 4" xfId="34103"/>
    <cellStyle name="SAPBEXHLevel3X 3 6 7 7" xfId="8056"/>
    <cellStyle name="SAPBEXHLevel3X 3 6 7 7 2" xfId="18723"/>
    <cellStyle name="SAPBEXHLevel3X 3 6 7 7 2 2" xfId="45137"/>
    <cellStyle name="SAPBEXHLevel3X 3 6 7 7 3" xfId="17092"/>
    <cellStyle name="SAPBEXHLevel3X 3 6 7 7 3 2" xfId="43510"/>
    <cellStyle name="SAPBEXHLevel3X 3 6 7 7 4" xfId="34660"/>
    <cellStyle name="SAPBEXHLevel3X 3 6 7 8" xfId="13319"/>
    <cellStyle name="SAPBEXHLevel3X 3 6 7 8 2" xfId="39739"/>
    <cellStyle name="SAPBEXHLevel3X 3 6 7 9" xfId="11208"/>
    <cellStyle name="SAPBEXHLevel3X 3 6 7 9 2" xfId="37629"/>
    <cellStyle name="SAPBEXHLevel3X 3 6 8" xfId="3277"/>
    <cellStyle name="SAPBEXHLevel3X 3 6 8 2" xfId="14067"/>
    <cellStyle name="SAPBEXHLevel3X 3 6 8 2 2" xfId="40487"/>
    <cellStyle name="SAPBEXHLevel3X 3 6 8 3" xfId="22347"/>
    <cellStyle name="SAPBEXHLevel3X 3 6 8 3 2" xfId="48761"/>
    <cellStyle name="SAPBEXHLevel3X 3 6 8 4" xfId="29947"/>
    <cellStyle name="SAPBEXHLevel3X 3 6 9" xfId="4316"/>
    <cellStyle name="SAPBEXHLevel3X 3 6 9 2" xfId="15095"/>
    <cellStyle name="SAPBEXHLevel3X 3 6 9 2 2" xfId="41515"/>
    <cellStyle name="SAPBEXHLevel3X 3 6 9 3" xfId="23366"/>
    <cellStyle name="SAPBEXHLevel3X 3 6 9 3 2" xfId="49780"/>
    <cellStyle name="SAPBEXHLevel3X 3 6 9 4" xfId="30986"/>
    <cellStyle name="SAPBEXHLevel3X 3 7" xfId="1259"/>
    <cellStyle name="SAPBEXHLevel3X 3 7 10" xfId="4913"/>
    <cellStyle name="SAPBEXHLevel3X 3 7 10 2" xfId="15690"/>
    <cellStyle name="SAPBEXHLevel3X 3 7 10 2 2" xfId="42110"/>
    <cellStyle name="SAPBEXHLevel3X 3 7 10 3" xfId="26335"/>
    <cellStyle name="SAPBEXHLevel3X 3 7 10 3 2" xfId="52749"/>
    <cellStyle name="SAPBEXHLevel3X 3 7 10 4" xfId="31583"/>
    <cellStyle name="SAPBEXHLevel3X 3 7 11" xfId="6512"/>
    <cellStyle name="SAPBEXHLevel3X 3 7 11 2" xfId="23516"/>
    <cellStyle name="SAPBEXHLevel3X 3 7 11 2 2" xfId="49930"/>
    <cellStyle name="SAPBEXHLevel3X 3 7 11 3" xfId="33182"/>
    <cellStyle name="SAPBEXHLevel3X 3 7 12" xfId="13351"/>
    <cellStyle name="SAPBEXHLevel3X 3 7 12 2" xfId="39771"/>
    <cellStyle name="SAPBEXHLevel3X 3 7 13" xfId="22560"/>
    <cellStyle name="SAPBEXHLevel3X 3 7 13 2" xfId="48974"/>
    <cellStyle name="SAPBEXHLevel3X 3 7 2" xfId="1569"/>
    <cellStyle name="SAPBEXHLevel3X 3 7 2 10" xfId="8461"/>
    <cellStyle name="SAPBEXHLevel3X 3 7 2 10 2" xfId="19121"/>
    <cellStyle name="SAPBEXHLevel3X 3 7 2 10 2 2" xfId="45535"/>
    <cellStyle name="SAPBEXHLevel3X 3 7 2 10 3" xfId="12770"/>
    <cellStyle name="SAPBEXHLevel3X 3 7 2 10 3 2" xfId="39191"/>
    <cellStyle name="SAPBEXHLevel3X 3 7 2 10 4" xfId="34957"/>
    <cellStyle name="SAPBEXHLevel3X 3 7 2 11" xfId="13074"/>
    <cellStyle name="SAPBEXHLevel3X 3 7 2 11 2" xfId="39495"/>
    <cellStyle name="SAPBEXHLevel3X 3 7 2 12" xfId="23200"/>
    <cellStyle name="SAPBEXHLevel3X 3 7 2 12 2" xfId="49614"/>
    <cellStyle name="SAPBEXHLevel3X 3 7 2 2" xfId="3563"/>
    <cellStyle name="SAPBEXHLevel3X 3 7 2 2 2" xfId="8961"/>
    <cellStyle name="SAPBEXHLevel3X 3 7 2 2 2 2" xfId="19621"/>
    <cellStyle name="SAPBEXHLevel3X 3 7 2 2 2 2 2" xfId="46035"/>
    <cellStyle name="SAPBEXHLevel3X 3 7 2 2 2 3" xfId="12384"/>
    <cellStyle name="SAPBEXHLevel3X 3 7 2 2 2 3 2" xfId="38805"/>
    <cellStyle name="SAPBEXHLevel3X 3 7 2 2 2 4" xfId="35457"/>
    <cellStyle name="SAPBEXHLevel3X 3 7 2 2 3" xfId="10079"/>
    <cellStyle name="SAPBEXHLevel3X 3 7 2 2 3 2" xfId="20739"/>
    <cellStyle name="SAPBEXHLevel3X 3 7 2 2 3 2 2" xfId="47153"/>
    <cellStyle name="SAPBEXHLevel3X 3 7 2 2 3 3" xfId="12266"/>
    <cellStyle name="SAPBEXHLevel3X 3 7 2 2 3 3 2" xfId="38687"/>
    <cellStyle name="SAPBEXHLevel3X 3 7 2 2 3 4" xfId="36575"/>
    <cellStyle name="SAPBEXHLevel3X 3 7 2 2 4" xfId="8774"/>
    <cellStyle name="SAPBEXHLevel3X 3 7 2 2 4 2" xfId="19434"/>
    <cellStyle name="SAPBEXHLevel3X 3 7 2 2 4 2 2" xfId="45848"/>
    <cellStyle name="SAPBEXHLevel3X 3 7 2 2 4 3" xfId="28091"/>
    <cellStyle name="SAPBEXHLevel3X 3 7 2 2 4 3 2" xfId="54505"/>
    <cellStyle name="SAPBEXHLevel3X 3 7 2 2 4 4" xfId="35270"/>
    <cellStyle name="SAPBEXHLevel3X 3 7 2 2 5" xfId="14348"/>
    <cellStyle name="SAPBEXHLevel3X 3 7 2 2 5 2" xfId="40768"/>
    <cellStyle name="SAPBEXHLevel3X 3 7 2 2 6" xfId="26523"/>
    <cellStyle name="SAPBEXHLevel3X 3 7 2 2 6 2" xfId="52937"/>
    <cellStyle name="SAPBEXHLevel3X 3 7 2 2 7" xfId="30233"/>
    <cellStyle name="SAPBEXHLevel3X 3 7 2 3" xfId="2755"/>
    <cellStyle name="SAPBEXHLevel3X 3 7 2 3 2" xfId="9319"/>
    <cellStyle name="SAPBEXHLevel3X 3 7 2 3 2 2" xfId="19979"/>
    <cellStyle name="SAPBEXHLevel3X 3 7 2 3 2 2 2" xfId="46393"/>
    <cellStyle name="SAPBEXHLevel3X 3 7 2 3 2 3" xfId="25952"/>
    <cellStyle name="SAPBEXHLevel3X 3 7 2 3 2 3 2" xfId="52366"/>
    <cellStyle name="SAPBEXHLevel3X 3 7 2 3 2 4" xfId="35815"/>
    <cellStyle name="SAPBEXHLevel3X 3 7 2 3 3" xfId="13547"/>
    <cellStyle name="SAPBEXHLevel3X 3 7 2 3 3 2" xfId="39967"/>
    <cellStyle name="SAPBEXHLevel3X 3 7 2 3 4" xfId="23509"/>
    <cellStyle name="SAPBEXHLevel3X 3 7 2 3 4 2" xfId="49923"/>
    <cellStyle name="SAPBEXHLevel3X 3 7 2 3 5" xfId="29425"/>
    <cellStyle name="SAPBEXHLevel3X 3 7 2 4" xfId="4688"/>
    <cellStyle name="SAPBEXHLevel3X 3 7 2 4 2" xfId="10049"/>
    <cellStyle name="SAPBEXHLevel3X 3 7 2 4 2 2" xfId="20709"/>
    <cellStyle name="SAPBEXHLevel3X 3 7 2 4 2 2 2" xfId="47123"/>
    <cellStyle name="SAPBEXHLevel3X 3 7 2 4 2 3" xfId="12981"/>
    <cellStyle name="SAPBEXHLevel3X 3 7 2 4 2 3 2" xfId="39402"/>
    <cellStyle name="SAPBEXHLevel3X 3 7 2 4 2 4" xfId="36545"/>
    <cellStyle name="SAPBEXHLevel3X 3 7 2 4 3" xfId="15465"/>
    <cellStyle name="SAPBEXHLevel3X 3 7 2 4 3 2" xfId="41885"/>
    <cellStyle name="SAPBEXHLevel3X 3 7 2 4 4" xfId="23409"/>
    <cellStyle name="SAPBEXHLevel3X 3 7 2 4 4 2" xfId="49823"/>
    <cellStyle name="SAPBEXHLevel3X 3 7 2 4 5" xfId="31358"/>
    <cellStyle name="SAPBEXHLevel3X 3 7 2 5" xfId="5638"/>
    <cellStyle name="SAPBEXHLevel3X 3 7 2 5 2" xfId="16402"/>
    <cellStyle name="SAPBEXHLevel3X 3 7 2 5 2 2" xfId="42820"/>
    <cellStyle name="SAPBEXHLevel3X 3 7 2 5 3" xfId="24732"/>
    <cellStyle name="SAPBEXHLevel3X 3 7 2 5 3 2" xfId="51146"/>
    <cellStyle name="SAPBEXHLevel3X 3 7 2 5 4" xfId="32308"/>
    <cellStyle name="SAPBEXHLevel3X 3 7 2 6" xfId="4716"/>
    <cellStyle name="SAPBEXHLevel3X 3 7 2 6 2" xfId="15493"/>
    <cellStyle name="SAPBEXHLevel3X 3 7 2 6 2 2" xfId="41913"/>
    <cellStyle name="SAPBEXHLevel3X 3 7 2 6 3" xfId="24520"/>
    <cellStyle name="SAPBEXHLevel3X 3 7 2 6 3 2" xfId="50934"/>
    <cellStyle name="SAPBEXHLevel3X 3 7 2 6 4" xfId="31386"/>
    <cellStyle name="SAPBEXHLevel3X 3 7 2 7" xfId="6472"/>
    <cellStyle name="SAPBEXHLevel3X 3 7 2 7 2" xfId="11962"/>
    <cellStyle name="SAPBEXHLevel3X 3 7 2 7 2 2" xfId="38383"/>
    <cellStyle name="SAPBEXHLevel3X 3 7 2 7 3" xfId="33142"/>
    <cellStyle name="SAPBEXHLevel3X 3 7 2 8" xfId="5934"/>
    <cellStyle name="SAPBEXHLevel3X 3 7 2 8 2" xfId="16686"/>
    <cellStyle name="SAPBEXHLevel3X 3 7 2 8 2 2" xfId="43104"/>
    <cellStyle name="SAPBEXHLevel3X 3 7 2 8 3" xfId="28160"/>
    <cellStyle name="SAPBEXHLevel3X 3 7 2 8 3 2" xfId="54574"/>
    <cellStyle name="SAPBEXHLevel3X 3 7 2 8 4" xfId="32604"/>
    <cellStyle name="SAPBEXHLevel3X 3 7 2 9" xfId="5100"/>
    <cellStyle name="SAPBEXHLevel3X 3 7 2 9 2" xfId="15877"/>
    <cellStyle name="SAPBEXHLevel3X 3 7 2 9 2 2" xfId="42296"/>
    <cellStyle name="SAPBEXHLevel3X 3 7 2 9 3" xfId="28054"/>
    <cellStyle name="SAPBEXHLevel3X 3 7 2 9 3 2" xfId="54468"/>
    <cellStyle name="SAPBEXHLevel3X 3 7 2 9 4" xfId="31770"/>
    <cellStyle name="SAPBEXHLevel3X 3 7 3" xfId="1682"/>
    <cellStyle name="SAPBEXHLevel3X 3 7 3 10" xfId="8492"/>
    <cellStyle name="SAPBEXHLevel3X 3 7 3 10 2" xfId="19152"/>
    <cellStyle name="SAPBEXHLevel3X 3 7 3 10 2 2" xfId="45566"/>
    <cellStyle name="SAPBEXHLevel3X 3 7 3 10 3" xfId="17551"/>
    <cellStyle name="SAPBEXHLevel3X 3 7 3 10 3 2" xfId="43968"/>
    <cellStyle name="SAPBEXHLevel3X 3 7 3 10 4" xfId="34988"/>
    <cellStyle name="SAPBEXHLevel3X 3 7 3 11" xfId="11885"/>
    <cellStyle name="SAPBEXHLevel3X 3 7 3 11 2" xfId="38306"/>
    <cellStyle name="SAPBEXHLevel3X 3 7 3 12" xfId="23993"/>
    <cellStyle name="SAPBEXHLevel3X 3 7 3 12 2" xfId="50407"/>
    <cellStyle name="SAPBEXHLevel3X 3 7 3 2" xfId="3675"/>
    <cellStyle name="SAPBEXHLevel3X 3 7 3 2 2" xfId="8930"/>
    <cellStyle name="SAPBEXHLevel3X 3 7 3 2 2 2" xfId="19590"/>
    <cellStyle name="SAPBEXHLevel3X 3 7 3 2 2 2 2" xfId="46004"/>
    <cellStyle name="SAPBEXHLevel3X 3 7 3 2 2 3" xfId="17733"/>
    <cellStyle name="SAPBEXHLevel3X 3 7 3 2 2 3 2" xfId="44150"/>
    <cellStyle name="SAPBEXHLevel3X 3 7 3 2 2 4" xfId="35426"/>
    <cellStyle name="SAPBEXHLevel3X 3 7 3 2 3" xfId="10205"/>
    <cellStyle name="SAPBEXHLevel3X 3 7 3 2 3 2" xfId="20865"/>
    <cellStyle name="SAPBEXHLevel3X 3 7 3 2 3 2 2" xfId="47279"/>
    <cellStyle name="SAPBEXHLevel3X 3 7 3 2 3 3" xfId="11458"/>
    <cellStyle name="SAPBEXHLevel3X 3 7 3 2 3 3 2" xfId="37879"/>
    <cellStyle name="SAPBEXHLevel3X 3 7 3 2 3 4" xfId="36701"/>
    <cellStyle name="SAPBEXHLevel3X 3 7 3 2 4" xfId="8808"/>
    <cellStyle name="SAPBEXHLevel3X 3 7 3 2 4 2" xfId="19468"/>
    <cellStyle name="SAPBEXHLevel3X 3 7 3 2 4 2 2" xfId="45882"/>
    <cellStyle name="SAPBEXHLevel3X 3 7 3 2 4 3" xfId="26633"/>
    <cellStyle name="SAPBEXHLevel3X 3 7 3 2 4 3 2" xfId="53047"/>
    <cellStyle name="SAPBEXHLevel3X 3 7 3 2 4 4" xfId="35304"/>
    <cellStyle name="SAPBEXHLevel3X 3 7 3 2 5" xfId="14460"/>
    <cellStyle name="SAPBEXHLevel3X 3 7 3 2 5 2" xfId="40880"/>
    <cellStyle name="SAPBEXHLevel3X 3 7 3 2 6" xfId="26870"/>
    <cellStyle name="SAPBEXHLevel3X 3 7 3 2 6 2" xfId="53284"/>
    <cellStyle name="SAPBEXHLevel3X 3 7 3 2 7" xfId="30345"/>
    <cellStyle name="SAPBEXHLevel3X 3 7 3 3" xfId="2660"/>
    <cellStyle name="SAPBEXHLevel3X 3 7 3 3 2" xfId="9661"/>
    <cellStyle name="SAPBEXHLevel3X 3 7 3 3 2 2" xfId="20321"/>
    <cellStyle name="SAPBEXHLevel3X 3 7 3 3 2 2 2" xfId="46735"/>
    <cellStyle name="SAPBEXHLevel3X 3 7 3 3 2 3" xfId="11836"/>
    <cellStyle name="SAPBEXHLevel3X 3 7 3 3 2 3 2" xfId="38257"/>
    <cellStyle name="SAPBEXHLevel3X 3 7 3 3 2 4" xfId="36157"/>
    <cellStyle name="SAPBEXHLevel3X 3 7 3 3 3" xfId="13452"/>
    <cellStyle name="SAPBEXHLevel3X 3 7 3 3 3 2" xfId="39872"/>
    <cellStyle name="SAPBEXHLevel3X 3 7 3 3 4" xfId="25301"/>
    <cellStyle name="SAPBEXHLevel3X 3 7 3 3 4 2" xfId="51715"/>
    <cellStyle name="SAPBEXHLevel3X 3 7 3 3 5" xfId="29330"/>
    <cellStyle name="SAPBEXHLevel3X 3 7 3 4" xfId="3103"/>
    <cellStyle name="SAPBEXHLevel3X 3 7 3 4 2" xfId="10170"/>
    <cellStyle name="SAPBEXHLevel3X 3 7 3 4 2 2" xfId="20830"/>
    <cellStyle name="SAPBEXHLevel3X 3 7 3 4 2 2 2" xfId="47244"/>
    <cellStyle name="SAPBEXHLevel3X 3 7 3 4 2 3" xfId="12500"/>
    <cellStyle name="SAPBEXHLevel3X 3 7 3 4 2 3 2" xfId="38921"/>
    <cellStyle name="SAPBEXHLevel3X 3 7 3 4 2 4" xfId="36666"/>
    <cellStyle name="SAPBEXHLevel3X 3 7 3 4 3" xfId="13895"/>
    <cellStyle name="SAPBEXHLevel3X 3 7 3 4 3 2" xfId="40315"/>
    <cellStyle name="SAPBEXHLevel3X 3 7 3 4 4" xfId="23910"/>
    <cellStyle name="SAPBEXHLevel3X 3 7 3 4 4 2" xfId="50324"/>
    <cellStyle name="SAPBEXHLevel3X 3 7 3 4 5" xfId="29773"/>
    <cellStyle name="SAPBEXHLevel3X 3 7 3 5" xfId="5440"/>
    <cellStyle name="SAPBEXHLevel3X 3 7 3 5 2" xfId="16213"/>
    <cellStyle name="SAPBEXHLevel3X 3 7 3 5 2 2" xfId="42632"/>
    <cellStyle name="SAPBEXHLevel3X 3 7 3 5 3" xfId="22619"/>
    <cellStyle name="SAPBEXHLevel3X 3 7 3 5 3 2" xfId="49033"/>
    <cellStyle name="SAPBEXHLevel3X 3 7 3 5 4" xfId="32110"/>
    <cellStyle name="SAPBEXHLevel3X 3 7 3 6" xfId="4727"/>
    <cellStyle name="SAPBEXHLevel3X 3 7 3 6 2" xfId="15504"/>
    <cellStyle name="SAPBEXHLevel3X 3 7 3 6 2 2" xfId="41924"/>
    <cellStyle name="SAPBEXHLevel3X 3 7 3 6 3" xfId="12128"/>
    <cellStyle name="SAPBEXHLevel3X 3 7 3 6 3 2" xfId="38549"/>
    <cellStyle name="SAPBEXHLevel3X 3 7 3 6 4" xfId="31397"/>
    <cellStyle name="SAPBEXHLevel3X 3 7 3 7" xfId="6636"/>
    <cellStyle name="SAPBEXHLevel3X 3 7 3 7 2" xfId="24875"/>
    <cellStyle name="SAPBEXHLevel3X 3 7 3 7 2 2" xfId="51289"/>
    <cellStyle name="SAPBEXHLevel3X 3 7 3 7 3" xfId="33306"/>
    <cellStyle name="SAPBEXHLevel3X 3 7 3 8" xfId="6275"/>
    <cellStyle name="SAPBEXHLevel3X 3 7 3 8 2" xfId="17014"/>
    <cellStyle name="SAPBEXHLevel3X 3 7 3 8 2 2" xfId="43432"/>
    <cellStyle name="SAPBEXHLevel3X 3 7 3 8 3" xfId="25000"/>
    <cellStyle name="SAPBEXHLevel3X 3 7 3 8 3 2" xfId="51414"/>
    <cellStyle name="SAPBEXHLevel3X 3 7 3 8 4" xfId="32945"/>
    <cellStyle name="SAPBEXHLevel3X 3 7 3 9" xfId="7207"/>
    <cellStyle name="SAPBEXHLevel3X 3 7 3 9 2" xfId="17874"/>
    <cellStyle name="SAPBEXHLevel3X 3 7 3 9 2 2" xfId="44291"/>
    <cellStyle name="SAPBEXHLevel3X 3 7 3 9 3" xfId="26352"/>
    <cellStyle name="SAPBEXHLevel3X 3 7 3 9 3 2" xfId="52766"/>
    <cellStyle name="SAPBEXHLevel3X 3 7 3 9 4" xfId="33877"/>
    <cellStyle name="SAPBEXHLevel3X 3 7 4" xfId="1941"/>
    <cellStyle name="SAPBEXHLevel3X 3 7 4 10" xfId="8588"/>
    <cellStyle name="SAPBEXHLevel3X 3 7 4 10 2" xfId="19248"/>
    <cellStyle name="SAPBEXHLevel3X 3 7 4 10 2 2" xfId="45662"/>
    <cellStyle name="SAPBEXHLevel3X 3 7 4 10 3" xfId="17376"/>
    <cellStyle name="SAPBEXHLevel3X 3 7 4 10 3 2" xfId="43794"/>
    <cellStyle name="SAPBEXHLevel3X 3 7 4 10 4" xfId="35084"/>
    <cellStyle name="SAPBEXHLevel3X 3 7 4 11" xfId="11639"/>
    <cellStyle name="SAPBEXHLevel3X 3 7 4 11 2" xfId="38060"/>
    <cellStyle name="SAPBEXHLevel3X 3 7 4 12" xfId="27326"/>
    <cellStyle name="SAPBEXHLevel3X 3 7 4 12 2" xfId="53740"/>
    <cellStyle name="SAPBEXHLevel3X 3 7 4 2" xfId="3918"/>
    <cellStyle name="SAPBEXHLevel3X 3 7 4 2 2" xfId="9122"/>
    <cellStyle name="SAPBEXHLevel3X 3 7 4 2 2 2" xfId="19782"/>
    <cellStyle name="SAPBEXHLevel3X 3 7 4 2 2 2 2" xfId="46196"/>
    <cellStyle name="SAPBEXHLevel3X 3 7 4 2 2 3" xfId="28241"/>
    <cellStyle name="SAPBEXHLevel3X 3 7 4 2 2 3 2" xfId="54655"/>
    <cellStyle name="SAPBEXHLevel3X 3 7 4 2 2 4" xfId="35618"/>
    <cellStyle name="SAPBEXHLevel3X 3 7 4 2 3" xfId="14701"/>
    <cellStyle name="SAPBEXHLevel3X 3 7 4 2 3 2" xfId="41121"/>
    <cellStyle name="SAPBEXHLevel3X 3 7 4 2 4" xfId="25449"/>
    <cellStyle name="SAPBEXHLevel3X 3 7 4 2 4 2" xfId="51863"/>
    <cellStyle name="SAPBEXHLevel3X 3 7 4 2 5" xfId="30588"/>
    <cellStyle name="SAPBEXHLevel3X 3 7 4 3" xfId="4645"/>
    <cellStyle name="SAPBEXHLevel3X 3 7 4 3 2" xfId="10311"/>
    <cellStyle name="SAPBEXHLevel3X 3 7 4 3 2 2" xfId="20971"/>
    <cellStyle name="SAPBEXHLevel3X 3 7 4 3 2 2 2" xfId="47385"/>
    <cellStyle name="SAPBEXHLevel3X 3 7 4 3 2 3" xfId="11445"/>
    <cellStyle name="SAPBEXHLevel3X 3 7 4 3 2 3 2" xfId="37866"/>
    <cellStyle name="SAPBEXHLevel3X 3 7 4 3 2 4" xfId="36807"/>
    <cellStyle name="SAPBEXHLevel3X 3 7 4 3 3" xfId="15423"/>
    <cellStyle name="SAPBEXHLevel3X 3 7 4 3 3 2" xfId="41843"/>
    <cellStyle name="SAPBEXHLevel3X 3 7 4 3 4" xfId="22789"/>
    <cellStyle name="SAPBEXHLevel3X 3 7 4 3 4 2" xfId="49203"/>
    <cellStyle name="SAPBEXHLevel3X 3 7 4 3 5" xfId="31315"/>
    <cellStyle name="SAPBEXHLevel3X 3 7 4 4" xfId="5223"/>
    <cellStyle name="SAPBEXHLevel3X 3 7 4 4 2" xfId="15998"/>
    <cellStyle name="SAPBEXHLevel3X 3 7 4 4 2 2" xfId="42417"/>
    <cellStyle name="SAPBEXHLevel3X 3 7 4 4 3" xfId="22897"/>
    <cellStyle name="SAPBEXHLevel3X 3 7 4 4 3 2" xfId="49311"/>
    <cellStyle name="SAPBEXHLevel3X 3 7 4 4 4" xfId="31893"/>
    <cellStyle name="SAPBEXHLevel3X 3 7 4 5" xfId="5839"/>
    <cellStyle name="SAPBEXHLevel3X 3 7 4 5 2" xfId="16598"/>
    <cellStyle name="SAPBEXHLevel3X 3 7 4 5 2 2" xfId="43016"/>
    <cellStyle name="SAPBEXHLevel3X 3 7 4 5 3" xfId="22433"/>
    <cellStyle name="SAPBEXHLevel3X 3 7 4 5 3 2" xfId="48847"/>
    <cellStyle name="SAPBEXHLevel3X 3 7 4 5 4" xfId="32509"/>
    <cellStyle name="SAPBEXHLevel3X 3 7 4 6" xfId="6442"/>
    <cellStyle name="SAPBEXHLevel3X 3 7 4 6 2" xfId="17178"/>
    <cellStyle name="SAPBEXHLevel3X 3 7 4 6 2 2" xfId="43596"/>
    <cellStyle name="SAPBEXHLevel3X 3 7 4 6 3" xfId="23341"/>
    <cellStyle name="SAPBEXHLevel3X 3 7 4 6 3 2" xfId="49755"/>
    <cellStyle name="SAPBEXHLevel3X 3 7 4 6 4" xfId="33112"/>
    <cellStyle name="SAPBEXHLevel3X 3 7 4 7" xfId="7057"/>
    <cellStyle name="SAPBEXHLevel3X 3 7 4 7 2" xfId="17528"/>
    <cellStyle name="SAPBEXHLevel3X 3 7 4 7 2 2" xfId="43945"/>
    <cellStyle name="SAPBEXHLevel3X 3 7 4 7 3" xfId="33727"/>
    <cellStyle name="SAPBEXHLevel3X 3 7 4 8" xfId="7604"/>
    <cellStyle name="SAPBEXHLevel3X 3 7 4 8 2" xfId="18271"/>
    <cellStyle name="SAPBEXHLevel3X 3 7 4 8 2 2" xfId="44687"/>
    <cellStyle name="SAPBEXHLevel3X 3 7 4 8 3" xfId="28081"/>
    <cellStyle name="SAPBEXHLevel3X 3 7 4 8 3 2" xfId="54495"/>
    <cellStyle name="SAPBEXHLevel3X 3 7 4 8 4" xfId="34274"/>
    <cellStyle name="SAPBEXHLevel3X 3 7 4 9" xfId="6832"/>
    <cellStyle name="SAPBEXHLevel3X 3 7 4 9 2" xfId="17539"/>
    <cellStyle name="SAPBEXHLevel3X 3 7 4 9 2 2" xfId="43956"/>
    <cellStyle name="SAPBEXHLevel3X 3 7 4 9 3" xfId="12417"/>
    <cellStyle name="SAPBEXHLevel3X 3 7 4 9 3 2" xfId="38838"/>
    <cellStyle name="SAPBEXHLevel3X 3 7 4 9 4" xfId="33502"/>
    <cellStyle name="SAPBEXHLevel3X 3 7 5" xfId="2127"/>
    <cellStyle name="SAPBEXHLevel3X 3 7 5 10" xfId="8846"/>
    <cellStyle name="SAPBEXHLevel3X 3 7 5 10 2" xfId="19506"/>
    <cellStyle name="SAPBEXHLevel3X 3 7 5 10 2 2" xfId="45920"/>
    <cellStyle name="SAPBEXHLevel3X 3 7 5 10 3" xfId="22260"/>
    <cellStyle name="SAPBEXHLevel3X 3 7 5 10 3 2" xfId="48674"/>
    <cellStyle name="SAPBEXHLevel3X 3 7 5 10 4" xfId="35342"/>
    <cellStyle name="SAPBEXHLevel3X 3 7 5 11" xfId="11473"/>
    <cellStyle name="SAPBEXHLevel3X 3 7 5 11 2" xfId="37894"/>
    <cellStyle name="SAPBEXHLevel3X 3 7 5 12" xfId="24376"/>
    <cellStyle name="SAPBEXHLevel3X 3 7 5 12 2" xfId="50790"/>
    <cellStyle name="SAPBEXHLevel3X 3 7 5 2" xfId="4092"/>
    <cellStyle name="SAPBEXHLevel3X 3 7 5 2 2" xfId="9828"/>
    <cellStyle name="SAPBEXHLevel3X 3 7 5 2 2 2" xfId="20488"/>
    <cellStyle name="SAPBEXHLevel3X 3 7 5 2 2 2 2" xfId="46902"/>
    <cellStyle name="SAPBEXHLevel3X 3 7 5 2 2 3" xfId="12534"/>
    <cellStyle name="SAPBEXHLevel3X 3 7 5 2 2 3 2" xfId="38955"/>
    <cellStyle name="SAPBEXHLevel3X 3 7 5 2 2 4" xfId="36324"/>
    <cellStyle name="SAPBEXHLevel3X 3 7 5 2 3" xfId="14874"/>
    <cellStyle name="SAPBEXHLevel3X 3 7 5 2 3 2" xfId="41294"/>
    <cellStyle name="SAPBEXHLevel3X 3 7 5 2 4" xfId="22012"/>
    <cellStyle name="SAPBEXHLevel3X 3 7 5 2 4 2" xfId="48426"/>
    <cellStyle name="SAPBEXHLevel3X 3 7 5 2 5" xfId="30762"/>
    <cellStyle name="SAPBEXHLevel3X 3 7 5 3" xfId="4820"/>
    <cellStyle name="SAPBEXHLevel3X 3 7 5 3 2" xfId="9922"/>
    <cellStyle name="SAPBEXHLevel3X 3 7 5 3 2 2" xfId="20582"/>
    <cellStyle name="SAPBEXHLevel3X 3 7 5 3 2 2 2" xfId="46996"/>
    <cellStyle name="SAPBEXHLevel3X 3 7 5 3 2 3" xfId="23193"/>
    <cellStyle name="SAPBEXHLevel3X 3 7 5 3 2 3 2" xfId="49607"/>
    <cellStyle name="SAPBEXHLevel3X 3 7 5 3 2 4" xfId="36418"/>
    <cellStyle name="SAPBEXHLevel3X 3 7 5 3 3" xfId="15597"/>
    <cellStyle name="SAPBEXHLevel3X 3 7 5 3 3 2" xfId="42017"/>
    <cellStyle name="SAPBEXHLevel3X 3 7 5 3 4" xfId="22258"/>
    <cellStyle name="SAPBEXHLevel3X 3 7 5 3 4 2" xfId="48672"/>
    <cellStyle name="SAPBEXHLevel3X 3 7 5 3 5" xfId="31490"/>
    <cellStyle name="SAPBEXHLevel3X 3 7 5 4" xfId="5400"/>
    <cellStyle name="SAPBEXHLevel3X 3 7 5 4 2" xfId="16173"/>
    <cellStyle name="SAPBEXHLevel3X 3 7 5 4 2 2" xfId="42592"/>
    <cellStyle name="SAPBEXHLevel3X 3 7 5 4 3" xfId="22199"/>
    <cellStyle name="SAPBEXHLevel3X 3 7 5 4 3 2" xfId="48613"/>
    <cellStyle name="SAPBEXHLevel3X 3 7 5 4 4" xfId="32070"/>
    <cellStyle name="SAPBEXHLevel3X 3 7 5 5" xfId="6007"/>
    <cellStyle name="SAPBEXHLevel3X 3 7 5 5 2" xfId="16759"/>
    <cellStyle name="SAPBEXHLevel3X 3 7 5 5 2 2" xfId="43177"/>
    <cellStyle name="SAPBEXHLevel3X 3 7 5 5 3" xfId="27064"/>
    <cellStyle name="SAPBEXHLevel3X 3 7 5 5 3 2" xfId="53478"/>
    <cellStyle name="SAPBEXHLevel3X 3 7 5 5 4" xfId="32677"/>
    <cellStyle name="SAPBEXHLevel3X 3 7 5 6" xfId="6607"/>
    <cellStyle name="SAPBEXHLevel3X 3 7 5 6 2" xfId="17332"/>
    <cellStyle name="SAPBEXHLevel3X 3 7 5 6 2 2" xfId="43750"/>
    <cellStyle name="SAPBEXHLevel3X 3 7 5 6 3" xfId="23550"/>
    <cellStyle name="SAPBEXHLevel3X 3 7 5 6 3 2" xfId="49964"/>
    <cellStyle name="SAPBEXHLevel3X 3 7 5 6 4" xfId="33277"/>
    <cellStyle name="SAPBEXHLevel3X 3 7 5 7" xfId="7179"/>
    <cellStyle name="SAPBEXHLevel3X 3 7 5 7 2" xfId="24725"/>
    <cellStyle name="SAPBEXHLevel3X 3 7 5 7 2 2" xfId="51139"/>
    <cellStyle name="SAPBEXHLevel3X 3 7 5 7 3" xfId="33849"/>
    <cellStyle name="SAPBEXHLevel3X 3 7 5 8" xfId="7738"/>
    <cellStyle name="SAPBEXHLevel3X 3 7 5 8 2" xfId="18405"/>
    <cellStyle name="SAPBEXHLevel3X 3 7 5 8 2 2" xfId="44821"/>
    <cellStyle name="SAPBEXHLevel3X 3 7 5 8 3" xfId="23232"/>
    <cellStyle name="SAPBEXHLevel3X 3 7 5 8 3 2" xfId="49646"/>
    <cellStyle name="SAPBEXHLevel3X 3 7 5 8 4" xfId="34408"/>
    <cellStyle name="SAPBEXHLevel3X 3 7 5 9" xfId="7890"/>
    <cellStyle name="SAPBEXHLevel3X 3 7 5 9 2" xfId="18557"/>
    <cellStyle name="SAPBEXHLevel3X 3 7 5 9 2 2" xfId="44972"/>
    <cellStyle name="SAPBEXHLevel3X 3 7 5 9 3" xfId="22907"/>
    <cellStyle name="SAPBEXHLevel3X 3 7 5 9 3 2" xfId="49321"/>
    <cellStyle name="SAPBEXHLevel3X 3 7 5 9 4" xfId="34560"/>
    <cellStyle name="SAPBEXHLevel3X 3 7 6" xfId="1864"/>
    <cellStyle name="SAPBEXHLevel3X 3 7 6 10" xfId="9522"/>
    <cellStyle name="SAPBEXHLevel3X 3 7 6 10 2" xfId="20182"/>
    <cellStyle name="SAPBEXHLevel3X 3 7 6 10 2 2" xfId="46596"/>
    <cellStyle name="SAPBEXHLevel3X 3 7 6 10 3" xfId="17679"/>
    <cellStyle name="SAPBEXHLevel3X 3 7 6 10 3 2" xfId="44096"/>
    <cellStyle name="SAPBEXHLevel3X 3 7 6 10 4" xfId="36018"/>
    <cellStyle name="SAPBEXHLevel3X 3 7 6 11" xfId="11716"/>
    <cellStyle name="SAPBEXHLevel3X 3 7 6 11 2" xfId="38137"/>
    <cellStyle name="SAPBEXHLevel3X 3 7 6 12" xfId="25307"/>
    <cellStyle name="SAPBEXHLevel3X 3 7 6 12 2" xfId="51721"/>
    <cellStyle name="SAPBEXHLevel3X 3 7 6 2" xfId="3841"/>
    <cellStyle name="SAPBEXHLevel3X 3 7 6 2 2" xfId="10747"/>
    <cellStyle name="SAPBEXHLevel3X 3 7 6 2 2 2" xfId="21392"/>
    <cellStyle name="SAPBEXHLevel3X 3 7 6 2 2 2 2" xfId="47806"/>
    <cellStyle name="SAPBEXHLevel3X 3 7 6 2 2 3" xfId="28486"/>
    <cellStyle name="SAPBEXHLevel3X 3 7 6 2 2 3 2" xfId="54900"/>
    <cellStyle name="SAPBEXHLevel3X 3 7 6 2 2 4" xfId="37168"/>
    <cellStyle name="SAPBEXHLevel3X 3 7 6 2 3" xfId="14624"/>
    <cellStyle name="SAPBEXHLevel3X 3 7 6 2 3 2" xfId="41044"/>
    <cellStyle name="SAPBEXHLevel3X 3 7 6 2 4" xfId="25838"/>
    <cellStyle name="SAPBEXHLevel3X 3 7 6 2 4 2" xfId="52252"/>
    <cellStyle name="SAPBEXHLevel3X 3 7 6 2 5" xfId="30511"/>
    <cellStyle name="SAPBEXHLevel3X 3 7 6 3" xfId="4568"/>
    <cellStyle name="SAPBEXHLevel3X 3 7 6 3 2" xfId="15346"/>
    <cellStyle name="SAPBEXHLevel3X 3 7 6 3 2 2" xfId="41766"/>
    <cellStyle name="SAPBEXHLevel3X 3 7 6 3 3" xfId="27455"/>
    <cellStyle name="SAPBEXHLevel3X 3 7 6 3 3 2" xfId="53869"/>
    <cellStyle name="SAPBEXHLevel3X 3 7 6 3 4" xfId="31238"/>
    <cellStyle name="SAPBEXHLevel3X 3 7 6 4" xfId="4261"/>
    <cellStyle name="SAPBEXHLevel3X 3 7 6 4 2" xfId="15040"/>
    <cellStyle name="SAPBEXHLevel3X 3 7 6 4 2 2" xfId="41460"/>
    <cellStyle name="SAPBEXHLevel3X 3 7 6 4 3" xfId="25832"/>
    <cellStyle name="SAPBEXHLevel3X 3 7 6 4 3 2" xfId="52246"/>
    <cellStyle name="SAPBEXHLevel3X 3 7 6 4 4" xfId="30931"/>
    <cellStyle name="SAPBEXHLevel3X 3 7 6 5" xfId="2750"/>
    <cellStyle name="SAPBEXHLevel3X 3 7 6 5 2" xfId="13542"/>
    <cellStyle name="SAPBEXHLevel3X 3 7 6 5 2 2" xfId="39962"/>
    <cellStyle name="SAPBEXHLevel3X 3 7 6 5 3" xfId="26564"/>
    <cellStyle name="SAPBEXHLevel3X 3 7 6 5 3 2" xfId="52978"/>
    <cellStyle name="SAPBEXHLevel3X 3 7 6 5 4" xfId="29420"/>
    <cellStyle name="SAPBEXHLevel3X 3 7 6 6" xfId="3724"/>
    <cellStyle name="SAPBEXHLevel3X 3 7 6 6 2" xfId="14508"/>
    <cellStyle name="SAPBEXHLevel3X 3 7 6 6 2 2" xfId="40928"/>
    <cellStyle name="SAPBEXHLevel3X 3 7 6 6 3" xfId="23792"/>
    <cellStyle name="SAPBEXHLevel3X 3 7 6 6 3 2" xfId="50206"/>
    <cellStyle name="SAPBEXHLevel3X 3 7 6 6 4" xfId="30394"/>
    <cellStyle name="SAPBEXHLevel3X 3 7 6 7" xfId="6980"/>
    <cellStyle name="SAPBEXHLevel3X 3 7 6 7 2" xfId="25732"/>
    <cellStyle name="SAPBEXHLevel3X 3 7 6 7 2 2" xfId="52146"/>
    <cellStyle name="SAPBEXHLevel3X 3 7 6 7 3" xfId="33650"/>
    <cellStyle name="SAPBEXHLevel3X 3 7 6 8" xfId="7527"/>
    <cellStyle name="SAPBEXHLevel3X 3 7 6 8 2" xfId="18194"/>
    <cellStyle name="SAPBEXHLevel3X 3 7 6 8 2 2" xfId="44610"/>
    <cellStyle name="SAPBEXHLevel3X 3 7 6 8 3" xfId="26355"/>
    <cellStyle name="SAPBEXHLevel3X 3 7 6 8 3 2" xfId="52769"/>
    <cellStyle name="SAPBEXHLevel3X 3 7 6 8 4" xfId="34197"/>
    <cellStyle name="SAPBEXHLevel3X 3 7 6 9" xfId="7457"/>
    <cellStyle name="SAPBEXHLevel3X 3 7 6 9 2" xfId="18124"/>
    <cellStyle name="SAPBEXHLevel3X 3 7 6 9 2 2" xfId="44540"/>
    <cellStyle name="SAPBEXHLevel3X 3 7 6 9 3" xfId="24964"/>
    <cellStyle name="SAPBEXHLevel3X 3 7 6 9 3 2" xfId="51378"/>
    <cellStyle name="SAPBEXHLevel3X 3 7 6 9 4" xfId="34127"/>
    <cellStyle name="SAPBEXHLevel3X 3 7 7" xfId="2524"/>
    <cellStyle name="SAPBEXHLevel3X 3 7 7 10" xfId="27619"/>
    <cellStyle name="SAPBEXHLevel3X 3 7 7 10 2" xfId="54033"/>
    <cellStyle name="SAPBEXHLevel3X 3 7 7 2" xfId="4419"/>
    <cellStyle name="SAPBEXHLevel3X 3 7 7 2 2" xfId="15197"/>
    <cellStyle name="SAPBEXHLevel3X 3 7 7 2 2 2" xfId="41617"/>
    <cellStyle name="SAPBEXHLevel3X 3 7 7 2 3" xfId="23147"/>
    <cellStyle name="SAPBEXHLevel3X 3 7 7 2 3 2" xfId="49561"/>
    <cellStyle name="SAPBEXHLevel3X 3 7 7 2 4" xfId="31089"/>
    <cellStyle name="SAPBEXHLevel3X 3 7 7 3" xfId="5152"/>
    <cellStyle name="SAPBEXHLevel3X 3 7 7 3 2" xfId="15929"/>
    <cellStyle name="SAPBEXHLevel3X 3 7 7 3 2 2" xfId="42348"/>
    <cellStyle name="SAPBEXHLevel3X 3 7 7 3 3" xfId="26596"/>
    <cellStyle name="SAPBEXHLevel3X 3 7 7 3 3 2" xfId="53010"/>
    <cellStyle name="SAPBEXHLevel3X 3 7 7 3 4" xfId="31822"/>
    <cellStyle name="SAPBEXHLevel3X 3 7 7 4" xfId="6334"/>
    <cellStyle name="SAPBEXHLevel3X 3 7 7 4 2" xfId="17073"/>
    <cellStyle name="SAPBEXHLevel3X 3 7 7 4 2 2" xfId="43491"/>
    <cellStyle name="SAPBEXHLevel3X 3 7 7 4 3" xfId="17098"/>
    <cellStyle name="SAPBEXHLevel3X 3 7 7 4 3 2" xfId="43516"/>
    <cellStyle name="SAPBEXHLevel3X 3 7 7 4 4" xfId="33004"/>
    <cellStyle name="SAPBEXHLevel3X 3 7 7 5" xfId="6910"/>
    <cellStyle name="SAPBEXHLevel3X 3 7 7 5 2" xfId="17615"/>
    <cellStyle name="SAPBEXHLevel3X 3 7 7 5 2 2" xfId="44032"/>
    <cellStyle name="SAPBEXHLevel3X 3 7 7 5 3" xfId="22962"/>
    <cellStyle name="SAPBEXHLevel3X 3 7 7 5 3 2" xfId="49376"/>
    <cellStyle name="SAPBEXHLevel3X 3 7 7 5 4" xfId="33580"/>
    <cellStyle name="SAPBEXHLevel3X 3 7 7 6" xfId="7434"/>
    <cellStyle name="SAPBEXHLevel3X 3 7 7 6 2" xfId="18101"/>
    <cellStyle name="SAPBEXHLevel3X 3 7 7 6 2 2" xfId="44517"/>
    <cellStyle name="SAPBEXHLevel3X 3 7 7 6 3" xfId="23236"/>
    <cellStyle name="SAPBEXHLevel3X 3 7 7 6 3 2" xfId="49650"/>
    <cellStyle name="SAPBEXHLevel3X 3 7 7 6 4" xfId="34104"/>
    <cellStyle name="SAPBEXHLevel3X 3 7 7 7" xfId="8057"/>
    <cellStyle name="SAPBEXHLevel3X 3 7 7 7 2" xfId="18724"/>
    <cellStyle name="SAPBEXHLevel3X 3 7 7 7 2 2" xfId="45138"/>
    <cellStyle name="SAPBEXHLevel3X 3 7 7 7 3" xfId="12437"/>
    <cellStyle name="SAPBEXHLevel3X 3 7 7 7 3 2" xfId="38858"/>
    <cellStyle name="SAPBEXHLevel3X 3 7 7 7 4" xfId="34661"/>
    <cellStyle name="SAPBEXHLevel3X 3 7 7 8" xfId="13320"/>
    <cellStyle name="SAPBEXHLevel3X 3 7 7 8 2" xfId="39740"/>
    <cellStyle name="SAPBEXHLevel3X 3 7 7 9" xfId="11207"/>
    <cellStyle name="SAPBEXHLevel3X 3 7 7 9 2" xfId="37628"/>
    <cellStyle name="SAPBEXHLevel3X 3 7 8" xfId="3278"/>
    <cellStyle name="SAPBEXHLevel3X 3 7 8 2" xfId="14068"/>
    <cellStyle name="SAPBEXHLevel3X 3 7 8 2 2" xfId="40488"/>
    <cellStyle name="SAPBEXHLevel3X 3 7 8 3" xfId="25456"/>
    <cellStyle name="SAPBEXHLevel3X 3 7 8 3 2" xfId="51870"/>
    <cellStyle name="SAPBEXHLevel3X 3 7 8 4" xfId="29948"/>
    <cellStyle name="SAPBEXHLevel3X 3 7 9" xfId="3006"/>
    <cellStyle name="SAPBEXHLevel3X 3 7 9 2" xfId="13798"/>
    <cellStyle name="SAPBEXHLevel3X 3 7 9 2 2" xfId="40218"/>
    <cellStyle name="SAPBEXHLevel3X 3 7 9 3" xfId="27030"/>
    <cellStyle name="SAPBEXHLevel3X 3 7 9 3 2" xfId="53444"/>
    <cellStyle name="SAPBEXHLevel3X 3 7 9 4" xfId="29676"/>
    <cellStyle name="SAPBEXHLevel3X 3 8" xfId="1260"/>
    <cellStyle name="SAPBEXHLevel3X 3 8 10" xfId="4160"/>
    <cellStyle name="SAPBEXHLevel3X 3 8 10 2" xfId="14941"/>
    <cellStyle name="SAPBEXHLevel3X 3 8 10 2 2" xfId="41361"/>
    <cellStyle name="SAPBEXHLevel3X 3 8 10 3" xfId="25232"/>
    <cellStyle name="SAPBEXHLevel3X 3 8 10 3 2" xfId="51646"/>
    <cellStyle name="SAPBEXHLevel3X 3 8 10 4" xfId="30830"/>
    <cellStyle name="SAPBEXHLevel3X 3 8 11" xfId="6252"/>
    <cellStyle name="SAPBEXHLevel3X 3 8 11 2" xfId="22299"/>
    <cellStyle name="SAPBEXHLevel3X 3 8 11 2 2" xfId="48713"/>
    <cellStyle name="SAPBEXHLevel3X 3 8 11 3" xfId="32922"/>
    <cellStyle name="SAPBEXHLevel3X 3 8 12" xfId="12113"/>
    <cellStyle name="SAPBEXHLevel3X 3 8 12 2" xfId="38534"/>
    <cellStyle name="SAPBEXHLevel3X 3 8 13" xfId="26067"/>
    <cellStyle name="SAPBEXHLevel3X 3 8 13 2" xfId="52481"/>
    <cellStyle name="SAPBEXHLevel3X 3 8 2" xfId="1570"/>
    <cellStyle name="SAPBEXHLevel3X 3 8 2 10" xfId="8462"/>
    <cellStyle name="SAPBEXHLevel3X 3 8 2 10 2" xfId="19122"/>
    <cellStyle name="SAPBEXHLevel3X 3 8 2 10 2 2" xfId="45536"/>
    <cellStyle name="SAPBEXHLevel3X 3 8 2 10 3" xfId="17703"/>
    <cellStyle name="SAPBEXHLevel3X 3 8 2 10 3 2" xfId="44120"/>
    <cellStyle name="SAPBEXHLevel3X 3 8 2 10 4" xfId="34958"/>
    <cellStyle name="SAPBEXHLevel3X 3 8 2 11" xfId="13335"/>
    <cellStyle name="SAPBEXHLevel3X 3 8 2 11 2" xfId="39755"/>
    <cellStyle name="SAPBEXHLevel3X 3 8 2 12" xfId="22248"/>
    <cellStyle name="SAPBEXHLevel3X 3 8 2 12 2" xfId="48662"/>
    <cellStyle name="SAPBEXHLevel3X 3 8 2 2" xfId="3564"/>
    <cellStyle name="SAPBEXHLevel3X 3 8 2 2 2" xfId="8960"/>
    <cellStyle name="SAPBEXHLevel3X 3 8 2 2 2 2" xfId="19620"/>
    <cellStyle name="SAPBEXHLevel3X 3 8 2 2 2 2 2" xfId="46034"/>
    <cellStyle name="SAPBEXHLevel3X 3 8 2 2 2 3" xfId="28251"/>
    <cellStyle name="SAPBEXHLevel3X 3 8 2 2 2 3 2" xfId="54665"/>
    <cellStyle name="SAPBEXHLevel3X 3 8 2 2 2 4" xfId="35456"/>
    <cellStyle name="SAPBEXHLevel3X 3 8 2 2 3" xfId="10335"/>
    <cellStyle name="SAPBEXHLevel3X 3 8 2 2 3 2" xfId="20995"/>
    <cellStyle name="SAPBEXHLevel3X 3 8 2 2 3 2 2" xfId="47409"/>
    <cellStyle name="SAPBEXHLevel3X 3 8 2 2 3 3" xfId="28260"/>
    <cellStyle name="SAPBEXHLevel3X 3 8 2 2 3 3 2" xfId="54674"/>
    <cellStyle name="SAPBEXHLevel3X 3 8 2 2 3 4" xfId="36831"/>
    <cellStyle name="SAPBEXHLevel3X 3 8 2 2 4" xfId="8775"/>
    <cellStyle name="SAPBEXHLevel3X 3 8 2 2 4 2" xfId="19435"/>
    <cellStyle name="SAPBEXHLevel3X 3 8 2 2 4 2 2" xfId="45849"/>
    <cellStyle name="SAPBEXHLevel3X 3 8 2 2 4 3" xfId="27423"/>
    <cellStyle name="SAPBEXHLevel3X 3 8 2 2 4 3 2" xfId="53837"/>
    <cellStyle name="SAPBEXHLevel3X 3 8 2 2 4 4" xfId="35271"/>
    <cellStyle name="SAPBEXHLevel3X 3 8 2 2 5" xfId="14349"/>
    <cellStyle name="SAPBEXHLevel3X 3 8 2 2 5 2" xfId="40769"/>
    <cellStyle name="SAPBEXHLevel3X 3 8 2 2 6" xfId="25291"/>
    <cellStyle name="SAPBEXHLevel3X 3 8 2 2 6 2" xfId="51705"/>
    <cellStyle name="SAPBEXHLevel3X 3 8 2 2 7" xfId="30234"/>
    <cellStyle name="SAPBEXHLevel3X 3 8 2 3" xfId="2754"/>
    <cellStyle name="SAPBEXHLevel3X 3 8 2 3 2" xfId="9318"/>
    <cellStyle name="SAPBEXHLevel3X 3 8 2 3 2 2" xfId="19978"/>
    <cellStyle name="SAPBEXHLevel3X 3 8 2 3 2 2 2" xfId="46392"/>
    <cellStyle name="SAPBEXHLevel3X 3 8 2 3 2 3" xfId="17208"/>
    <cellStyle name="SAPBEXHLevel3X 3 8 2 3 2 3 2" xfId="43626"/>
    <cellStyle name="SAPBEXHLevel3X 3 8 2 3 2 4" xfId="35814"/>
    <cellStyle name="SAPBEXHLevel3X 3 8 2 3 3" xfId="13546"/>
    <cellStyle name="SAPBEXHLevel3X 3 8 2 3 3 2" xfId="39966"/>
    <cellStyle name="SAPBEXHLevel3X 3 8 2 3 4" xfId="23813"/>
    <cellStyle name="SAPBEXHLevel3X 3 8 2 3 4 2" xfId="50227"/>
    <cellStyle name="SAPBEXHLevel3X 3 8 2 3 5" xfId="29424"/>
    <cellStyle name="SAPBEXHLevel3X 3 8 2 4" xfId="2837"/>
    <cellStyle name="SAPBEXHLevel3X 3 8 2 4 2" xfId="10304"/>
    <cellStyle name="SAPBEXHLevel3X 3 8 2 4 2 2" xfId="20964"/>
    <cellStyle name="SAPBEXHLevel3X 3 8 2 4 2 2 2" xfId="47378"/>
    <cellStyle name="SAPBEXHLevel3X 3 8 2 4 2 3" xfId="11443"/>
    <cellStyle name="SAPBEXHLevel3X 3 8 2 4 2 3 2" xfId="37864"/>
    <cellStyle name="SAPBEXHLevel3X 3 8 2 4 2 4" xfId="36800"/>
    <cellStyle name="SAPBEXHLevel3X 3 8 2 4 3" xfId="13629"/>
    <cellStyle name="SAPBEXHLevel3X 3 8 2 4 3 2" xfId="40049"/>
    <cellStyle name="SAPBEXHLevel3X 3 8 2 4 4" xfId="25021"/>
    <cellStyle name="SAPBEXHLevel3X 3 8 2 4 4 2" xfId="51435"/>
    <cellStyle name="SAPBEXHLevel3X 3 8 2 4 5" xfId="29507"/>
    <cellStyle name="SAPBEXHLevel3X 3 8 2 5" xfId="3120"/>
    <cellStyle name="SAPBEXHLevel3X 3 8 2 5 2" xfId="13911"/>
    <cellStyle name="SAPBEXHLevel3X 3 8 2 5 2 2" xfId="40331"/>
    <cellStyle name="SAPBEXHLevel3X 3 8 2 5 3" xfId="26860"/>
    <cellStyle name="SAPBEXHLevel3X 3 8 2 5 3 2" xfId="53274"/>
    <cellStyle name="SAPBEXHLevel3X 3 8 2 5 4" xfId="29790"/>
    <cellStyle name="SAPBEXHLevel3X 3 8 2 6" xfId="2975"/>
    <cellStyle name="SAPBEXHLevel3X 3 8 2 6 2" xfId="13767"/>
    <cellStyle name="SAPBEXHLevel3X 3 8 2 6 2 2" xfId="40187"/>
    <cellStyle name="SAPBEXHLevel3X 3 8 2 6 3" xfId="24838"/>
    <cellStyle name="SAPBEXHLevel3X 3 8 2 6 3 2" xfId="51252"/>
    <cellStyle name="SAPBEXHLevel3X 3 8 2 6 4" xfId="29645"/>
    <cellStyle name="SAPBEXHLevel3X 3 8 2 7" xfId="5416"/>
    <cellStyle name="SAPBEXHLevel3X 3 8 2 7 2" xfId="28050"/>
    <cellStyle name="SAPBEXHLevel3X 3 8 2 7 2 2" xfId="54464"/>
    <cellStyle name="SAPBEXHLevel3X 3 8 2 7 3" xfId="32086"/>
    <cellStyle name="SAPBEXHLevel3X 3 8 2 8" xfId="3290"/>
    <cellStyle name="SAPBEXHLevel3X 3 8 2 8 2" xfId="14080"/>
    <cellStyle name="SAPBEXHLevel3X 3 8 2 8 2 2" xfId="40500"/>
    <cellStyle name="SAPBEXHLevel3X 3 8 2 8 3" xfId="24766"/>
    <cellStyle name="SAPBEXHLevel3X 3 8 2 8 3 2" xfId="51180"/>
    <cellStyle name="SAPBEXHLevel3X 3 8 2 8 4" xfId="29960"/>
    <cellStyle name="SAPBEXHLevel3X 3 8 2 9" xfId="7793"/>
    <cellStyle name="SAPBEXHLevel3X 3 8 2 9 2" xfId="18460"/>
    <cellStyle name="SAPBEXHLevel3X 3 8 2 9 2 2" xfId="44875"/>
    <cellStyle name="SAPBEXHLevel3X 3 8 2 9 3" xfId="23099"/>
    <cellStyle name="SAPBEXHLevel3X 3 8 2 9 3 2" xfId="49513"/>
    <cellStyle name="SAPBEXHLevel3X 3 8 2 9 4" xfId="34463"/>
    <cellStyle name="SAPBEXHLevel3X 3 8 3" xfId="1683"/>
    <cellStyle name="SAPBEXHLevel3X 3 8 3 10" xfId="8493"/>
    <cellStyle name="SAPBEXHLevel3X 3 8 3 10 2" xfId="19153"/>
    <cellStyle name="SAPBEXHLevel3X 3 8 3 10 2 2" xfId="45567"/>
    <cellStyle name="SAPBEXHLevel3X 3 8 3 10 3" xfId="12464"/>
    <cellStyle name="SAPBEXHLevel3X 3 8 3 10 3 2" xfId="38885"/>
    <cellStyle name="SAPBEXHLevel3X 3 8 3 10 4" xfId="34989"/>
    <cellStyle name="SAPBEXHLevel3X 3 8 3 11" xfId="11884"/>
    <cellStyle name="SAPBEXHLevel3X 3 8 3 11 2" xfId="38305"/>
    <cellStyle name="SAPBEXHLevel3X 3 8 3 12" xfId="23903"/>
    <cellStyle name="SAPBEXHLevel3X 3 8 3 12 2" xfId="50317"/>
    <cellStyle name="SAPBEXHLevel3X 3 8 3 2" xfId="3676"/>
    <cellStyle name="SAPBEXHLevel3X 3 8 3 2 2" xfId="8929"/>
    <cellStyle name="SAPBEXHLevel3X 3 8 3 2 2 2" xfId="19589"/>
    <cellStyle name="SAPBEXHLevel3X 3 8 3 2 2 2 2" xfId="46003"/>
    <cellStyle name="SAPBEXHLevel3X 3 8 3 2 2 3" xfId="27896"/>
    <cellStyle name="SAPBEXHLevel3X 3 8 3 2 2 3 2" xfId="54310"/>
    <cellStyle name="SAPBEXHLevel3X 3 8 3 2 2 4" xfId="35425"/>
    <cellStyle name="SAPBEXHLevel3X 3 8 3 2 3" xfId="10462"/>
    <cellStyle name="SAPBEXHLevel3X 3 8 3 2 3 2" xfId="21122"/>
    <cellStyle name="SAPBEXHLevel3X 3 8 3 2 3 2 2" xfId="47536"/>
    <cellStyle name="SAPBEXHLevel3X 3 8 3 2 3 3" xfId="28386"/>
    <cellStyle name="SAPBEXHLevel3X 3 8 3 2 3 3 2" xfId="54800"/>
    <cellStyle name="SAPBEXHLevel3X 3 8 3 2 3 4" xfId="36958"/>
    <cellStyle name="SAPBEXHLevel3X 3 8 3 2 4" xfId="8809"/>
    <cellStyle name="SAPBEXHLevel3X 3 8 3 2 4 2" xfId="19469"/>
    <cellStyle name="SAPBEXHLevel3X 3 8 3 2 4 2 2" xfId="45883"/>
    <cellStyle name="SAPBEXHLevel3X 3 8 3 2 4 3" xfId="22365"/>
    <cellStyle name="SAPBEXHLevel3X 3 8 3 2 4 3 2" xfId="48779"/>
    <cellStyle name="SAPBEXHLevel3X 3 8 3 2 4 4" xfId="35305"/>
    <cellStyle name="SAPBEXHLevel3X 3 8 3 2 5" xfId="14461"/>
    <cellStyle name="SAPBEXHLevel3X 3 8 3 2 5 2" xfId="40881"/>
    <cellStyle name="SAPBEXHLevel3X 3 8 3 2 6" xfId="21835"/>
    <cellStyle name="SAPBEXHLevel3X 3 8 3 2 6 2" xfId="48249"/>
    <cellStyle name="SAPBEXHLevel3X 3 8 3 2 7" xfId="30346"/>
    <cellStyle name="SAPBEXHLevel3X 3 8 3 3" xfId="2659"/>
    <cellStyle name="SAPBEXHLevel3X 3 8 3 3 2" xfId="9651"/>
    <cellStyle name="SAPBEXHLevel3X 3 8 3 3 2 2" xfId="20311"/>
    <cellStyle name="SAPBEXHLevel3X 3 8 3 3 2 2 2" xfId="46725"/>
    <cellStyle name="SAPBEXHLevel3X 3 8 3 3 2 3" xfId="27835"/>
    <cellStyle name="SAPBEXHLevel3X 3 8 3 3 2 3 2" xfId="54249"/>
    <cellStyle name="SAPBEXHLevel3X 3 8 3 3 2 4" xfId="36147"/>
    <cellStyle name="SAPBEXHLevel3X 3 8 3 3 3" xfId="13451"/>
    <cellStyle name="SAPBEXHLevel3X 3 8 3 3 3 2" xfId="39871"/>
    <cellStyle name="SAPBEXHLevel3X 3 8 3 3 4" xfId="26484"/>
    <cellStyle name="SAPBEXHLevel3X 3 8 3 3 4 2" xfId="52898"/>
    <cellStyle name="SAPBEXHLevel3X 3 8 3 3 5" xfId="29329"/>
    <cellStyle name="SAPBEXHLevel3X 3 8 3 4" xfId="4868"/>
    <cellStyle name="SAPBEXHLevel3X 3 8 3 4 2" xfId="10431"/>
    <cellStyle name="SAPBEXHLevel3X 3 8 3 4 2 2" xfId="21091"/>
    <cellStyle name="SAPBEXHLevel3X 3 8 3 4 2 2 2" xfId="47505"/>
    <cellStyle name="SAPBEXHLevel3X 3 8 3 4 2 3" xfId="28355"/>
    <cellStyle name="SAPBEXHLevel3X 3 8 3 4 2 3 2" xfId="54769"/>
    <cellStyle name="SAPBEXHLevel3X 3 8 3 4 2 4" xfId="36927"/>
    <cellStyle name="SAPBEXHLevel3X 3 8 3 4 3" xfId="15645"/>
    <cellStyle name="SAPBEXHLevel3X 3 8 3 4 3 2" xfId="42065"/>
    <cellStyle name="SAPBEXHLevel3X 3 8 3 4 4" xfId="22445"/>
    <cellStyle name="SAPBEXHLevel3X 3 8 3 4 4 2" xfId="48859"/>
    <cellStyle name="SAPBEXHLevel3X 3 8 3 4 5" xfId="31538"/>
    <cellStyle name="SAPBEXHLevel3X 3 8 3 5" xfId="4005"/>
    <cellStyle name="SAPBEXHLevel3X 3 8 3 5 2" xfId="14788"/>
    <cellStyle name="SAPBEXHLevel3X 3 8 3 5 2 2" xfId="41208"/>
    <cellStyle name="SAPBEXHLevel3X 3 8 3 5 3" xfId="27259"/>
    <cellStyle name="SAPBEXHLevel3X 3 8 3 5 3 2" xfId="53673"/>
    <cellStyle name="SAPBEXHLevel3X 3 8 3 5 4" xfId="30675"/>
    <cellStyle name="SAPBEXHLevel3X 3 8 3 6" xfId="5550"/>
    <cellStyle name="SAPBEXHLevel3X 3 8 3 6 2" xfId="16321"/>
    <cellStyle name="SAPBEXHLevel3X 3 8 3 6 2 2" xfId="42740"/>
    <cellStyle name="SAPBEXHLevel3X 3 8 3 6 3" xfId="28156"/>
    <cellStyle name="SAPBEXHLevel3X 3 8 3 6 3 2" xfId="54570"/>
    <cellStyle name="SAPBEXHLevel3X 3 8 3 6 4" xfId="32220"/>
    <cellStyle name="SAPBEXHLevel3X 3 8 3 7" xfId="6159"/>
    <cellStyle name="SAPBEXHLevel3X 3 8 3 7 2" xfId="25782"/>
    <cellStyle name="SAPBEXHLevel3X 3 8 3 7 2 2" xfId="52196"/>
    <cellStyle name="SAPBEXHLevel3X 3 8 3 7 3" xfId="32829"/>
    <cellStyle name="SAPBEXHLevel3X 3 8 3 8" xfId="3402"/>
    <cellStyle name="SAPBEXHLevel3X 3 8 3 8 2" xfId="14188"/>
    <cellStyle name="SAPBEXHLevel3X 3 8 3 8 2 2" xfId="40608"/>
    <cellStyle name="SAPBEXHLevel3X 3 8 3 8 3" xfId="26435"/>
    <cellStyle name="SAPBEXHLevel3X 3 8 3 8 3 2" xfId="52849"/>
    <cellStyle name="SAPBEXHLevel3X 3 8 3 8 4" xfId="30072"/>
    <cellStyle name="SAPBEXHLevel3X 3 8 3 9" xfId="7635"/>
    <cellStyle name="SAPBEXHLevel3X 3 8 3 9 2" xfId="18302"/>
    <cellStyle name="SAPBEXHLevel3X 3 8 3 9 2 2" xfId="44718"/>
    <cellStyle name="SAPBEXHLevel3X 3 8 3 9 3" xfId="28165"/>
    <cellStyle name="SAPBEXHLevel3X 3 8 3 9 3 2" xfId="54579"/>
    <cellStyle name="SAPBEXHLevel3X 3 8 3 9 4" xfId="34305"/>
    <cellStyle name="SAPBEXHLevel3X 3 8 4" xfId="1942"/>
    <cellStyle name="SAPBEXHLevel3X 3 8 4 10" xfId="8589"/>
    <cellStyle name="SAPBEXHLevel3X 3 8 4 10 2" xfId="19249"/>
    <cellStyle name="SAPBEXHLevel3X 3 8 4 10 2 2" xfId="45663"/>
    <cellStyle name="SAPBEXHLevel3X 3 8 4 10 3" xfId="12563"/>
    <cellStyle name="SAPBEXHLevel3X 3 8 4 10 3 2" xfId="38984"/>
    <cellStyle name="SAPBEXHLevel3X 3 8 4 10 4" xfId="35085"/>
    <cellStyle name="SAPBEXHLevel3X 3 8 4 11" xfId="11638"/>
    <cellStyle name="SAPBEXHLevel3X 3 8 4 11 2" xfId="38059"/>
    <cellStyle name="SAPBEXHLevel3X 3 8 4 12" xfId="23752"/>
    <cellStyle name="SAPBEXHLevel3X 3 8 4 12 2" xfId="50166"/>
    <cellStyle name="SAPBEXHLevel3X 3 8 4 2" xfId="3919"/>
    <cellStyle name="SAPBEXHLevel3X 3 8 4 2 2" xfId="9795"/>
    <cellStyle name="SAPBEXHLevel3X 3 8 4 2 2 2" xfId="20455"/>
    <cellStyle name="SAPBEXHLevel3X 3 8 4 2 2 2 2" xfId="46869"/>
    <cellStyle name="SAPBEXHLevel3X 3 8 4 2 2 3" xfId="27003"/>
    <cellStyle name="SAPBEXHLevel3X 3 8 4 2 2 3 2" xfId="53417"/>
    <cellStyle name="SAPBEXHLevel3X 3 8 4 2 2 4" xfId="36291"/>
    <cellStyle name="SAPBEXHLevel3X 3 8 4 2 3" xfId="14702"/>
    <cellStyle name="SAPBEXHLevel3X 3 8 4 2 3 2" xfId="41122"/>
    <cellStyle name="SAPBEXHLevel3X 3 8 4 2 4" xfId="24787"/>
    <cellStyle name="SAPBEXHLevel3X 3 8 4 2 4 2" xfId="51201"/>
    <cellStyle name="SAPBEXHLevel3X 3 8 4 2 5" xfId="30589"/>
    <cellStyle name="SAPBEXHLevel3X 3 8 4 3" xfId="4646"/>
    <cellStyle name="SAPBEXHLevel3X 3 8 4 3 2" xfId="10054"/>
    <cellStyle name="SAPBEXHLevel3X 3 8 4 3 2 2" xfId="20714"/>
    <cellStyle name="SAPBEXHLevel3X 3 8 4 3 2 2 2" xfId="47128"/>
    <cellStyle name="SAPBEXHLevel3X 3 8 4 3 2 3" xfId="12756"/>
    <cellStyle name="SAPBEXHLevel3X 3 8 4 3 2 3 2" xfId="39177"/>
    <cellStyle name="SAPBEXHLevel3X 3 8 4 3 2 4" xfId="36550"/>
    <cellStyle name="SAPBEXHLevel3X 3 8 4 3 3" xfId="15424"/>
    <cellStyle name="SAPBEXHLevel3X 3 8 4 3 3 2" xfId="41844"/>
    <cellStyle name="SAPBEXHLevel3X 3 8 4 3 4" xfId="26966"/>
    <cellStyle name="SAPBEXHLevel3X 3 8 4 3 4 2" xfId="53380"/>
    <cellStyle name="SAPBEXHLevel3X 3 8 4 3 5" xfId="31316"/>
    <cellStyle name="SAPBEXHLevel3X 3 8 4 4" xfId="5224"/>
    <cellStyle name="SAPBEXHLevel3X 3 8 4 4 2" xfId="15999"/>
    <cellStyle name="SAPBEXHLevel3X 3 8 4 4 2 2" xfId="42418"/>
    <cellStyle name="SAPBEXHLevel3X 3 8 4 4 3" xfId="27605"/>
    <cellStyle name="SAPBEXHLevel3X 3 8 4 4 3 2" xfId="54019"/>
    <cellStyle name="SAPBEXHLevel3X 3 8 4 4 4" xfId="31894"/>
    <cellStyle name="SAPBEXHLevel3X 3 8 4 5" xfId="5840"/>
    <cellStyle name="SAPBEXHLevel3X 3 8 4 5 2" xfId="16599"/>
    <cellStyle name="SAPBEXHLevel3X 3 8 4 5 2 2" xfId="43017"/>
    <cellStyle name="SAPBEXHLevel3X 3 8 4 5 3" xfId="26160"/>
    <cellStyle name="SAPBEXHLevel3X 3 8 4 5 3 2" xfId="52574"/>
    <cellStyle name="SAPBEXHLevel3X 3 8 4 5 4" xfId="32510"/>
    <cellStyle name="SAPBEXHLevel3X 3 8 4 6" xfId="6443"/>
    <cellStyle name="SAPBEXHLevel3X 3 8 4 6 2" xfId="17179"/>
    <cellStyle name="SAPBEXHLevel3X 3 8 4 6 2 2" xfId="43597"/>
    <cellStyle name="SAPBEXHLevel3X 3 8 4 6 3" xfId="22498"/>
    <cellStyle name="SAPBEXHLevel3X 3 8 4 6 3 2" xfId="48912"/>
    <cellStyle name="SAPBEXHLevel3X 3 8 4 6 4" xfId="33113"/>
    <cellStyle name="SAPBEXHLevel3X 3 8 4 7" xfId="7058"/>
    <cellStyle name="SAPBEXHLevel3X 3 8 4 7 2" xfId="12285"/>
    <cellStyle name="SAPBEXHLevel3X 3 8 4 7 2 2" xfId="38706"/>
    <cellStyle name="SAPBEXHLevel3X 3 8 4 7 3" xfId="33728"/>
    <cellStyle name="SAPBEXHLevel3X 3 8 4 8" xfId="7605"/>
    <cellStyle name="SAPBEXHLevel3X 3 8 4 8 2" xfId="18272"/>
    <cellStyle name="SAPBEXHLevel3X 3 8 4 8 2 2" xfId="44688"/>
    <cellStyle name="SAPBEXHLevel3X 3 8 4 8 3" xfId="27690"/>
    <cellStyle name="SAPBEXHLevel3X 3 8 4 8 3 2" xfId="54104"/>
    <cellStyle name="SAPBEXHLevel3X 3 8 4 8 4" xfId="34275"/>
    <cellStyle name="SAPBEXHLevel3X 3 8 4 9" xfId="7304"/>
    <cellStyle name="SAPBEXHLevel3X 3 8 4 9 2" xfId="17971"/>
    <cellStyle name="SAPBEXHLevel3X 3 8 4 9 2 2" xfId="44388"/>
    <cellStyle name="SAPBEXHLevel3X 3 8 4 9 3" xfId="26112"/>
    <cellStyle name="SAPBEXHLevel3X 3 8 4 9 3 2" xfId="52526"/>
    <cellStyle name="SAPBEXHLevel3X 3 8 4 9 4" xfId="33974"/>
    <cellStyle name="SAPBEXHLevel3X 3 8 5" xfId="2128"/>
    <cellStyle name="SAPBEXHLevel3X 3 8 5 10" xfId="8837"/>
    <cellStyle name="SAPBEXHLevel3X 3 8 5 10 2" xfId="19497"/>
    <cellStyle name="SAPBEXHLevel3X 3 8 5 10 2 2" xfId="45911"/>
    <cellStyle name="SAPBEXHLevel3X 3 8 5 10 3" xfId="22647"/>
    <cellStyle name="SAPBEXHLevel3X 3 8 5 10 3 2" xfId="49061"/>
    <cellStyle name="SAPBEXHLevel3X 3 8 5 10 4" xfId="35333"/>
    <cellStyle name="SAPBEXHLevel3X 3 8 5 11" xfId="11472"/>
    <cellStyle name="SAPBEXHLevel3X 3 8 5 11 2" xfId="37893"/>
    <cellStyle name="SAPBEXHLevel3X 3 8 5 12" xfId="24492"/>
    <cellStyle name="SAPBEXHLevel3X 3 8 5 12 2" xfId="50906"/>
    <cellStyle name="SAPBEXHLevel3X 3 8 5 2" xfId="4093"/>
    <cellStyle name="SAPBEXHLevel3X 3 8 5 2 2" xfId="9815"/>
    <cellStyle name="SAPBEXHLevel3X 3 8 5 2 2 2" xfId="20475"/>
    <cellStyle name="SAPBEXHLevel3X 3 8 5 2 2 2 2" xfId="46889"/>
    <cellStyle name="SAPBEXHLevel3X 3 8 5 2 2 3" xfId="27819"/>
    <cellStyle name="SAPBEXHLevel3X 3 8 5 2 2 3 2" xfId="54233"/>
    <cellStyle name="SAPBEXHLevel3X 3 8 5 2 2 4" xfId="36311"/>
    <cellStyle name="SAPBEXHLevel3X 3 8 5 2 3" xfId="14875"/>
    <cellStyle name="SAPBEXHLevel3X 3 8 5 2 3 2" xfId="41295"/>
    <cellStyle name="SAPBEXHLevel3X 3 8 5 2 4" xfId="23915"/>
    <cellStyle name="SAPBEXHLevel3X 3 8 5 2 4 2" xfId="50329"/>
    <cellStyle name="SAPBEXHLevel3X 3 8 5 2 5" xfId="30763"/>
    <cellStyle name="SAPBEXHLevel3X 3 8 5 3" xfId="4821"/>
    <cellStyle name="SAPBEXHLevel3X 3 8 5 3 2" xfId="10122"/>
    <cellStyle name="SAPBEXHLevel3X 3 8 5 3 2 2" xfId="20782"/>
    <cellStyle name="SAPBEXHLevel3X 3 8 5 3 2 2 2" xfId="47196"/>
    <cellStyle name="SAPBEXHLevel3X 3 8 5 3 2 3" xfId="17687"/>
    <cellStyle name="SAPBEXHLevel3X 3 8 5 3 2 3 2" xfId="44104"/>
    <cellStyle name="SAPBEXHLevel3X 3 8 5 3 2 4" xfId="36618"/>
    <cellStyle name="SAPBEXHLevel3X 3 8 5 3 3" xfId="15598"/>
    <cellStyle name="SAPBEXHLevel3X 3 8 5 3 3 2" xfId="42018"/>
    <cellStyle name="SAPBEXHLevel3X 3 8 5 3 4" xfId="23225"/>
    <cellStyle name="SAPBEXHLevel3X 3 8 5 3 4 2" xfId="49639"/>
    <cellStyle name="SAPBEXHLevel3X 3 8 5 3 5" xfId="31491"/>
    <cellStyle name="SAPBEXHLevel3X 3 8 5 4" xfId="5401"/>
    <cellStyle name="SAPBEXHLevel3X 3 8 5 4 2" xfId="16174"/>
    <cellStyle name="SAPBEXHLevel3X 3 8 5 4 2 2" xfId="42593"/>
    <cellStyle name="SAPBEXHLevel3X 3 8 5 4 3" xfId="26512"/>
    <cellStyle name="SAPBEXHLevel3X 3 8 5 4 3 2" xfId="52926"/>
    <cellStyle name="SAPBEXHLevel3X 3 8 5 4 4" xfId="32071"/>
    <cellStyle name="SAPBEXHLevel3X 3 8 5 5" xfId="6008"/>
    <cellStyle name="SAPBEXHLevel3X 3 8 5 5 2" xfId="16760"/>
    <cellStyle name="SAPBEXHLevel3X 3 8 5 5 2 2" xfId="43178"/>
    <cellStyle name="SAPBEXHLevel3X 3 8 5 5 3" xfId="22191"/>
    <cellStyle name="SAPBEXHLevel3X 3 8 5 5 3 2" xfId="48605"/>
    <cellStyle name="SAPBEXHLevel3X 3 8 5 5 4" xfId="32678"/>
    <cellStyle name="SAPBEXHLevel3X 3 8 5 6" xfId="6608"/>
    <cellStyle name="SAPBEXHLevel3X 3 8 5 6 2" xfId="17333"/>
    <cellStyle name="SAPBEXHLevel3X 3 8 5 6 2 2" xfId="43751"/>
    <cellStyle name="SAPBEXHLevel3X 3 8 5 6 3" xfId="22986"/>
    <cellStyle name="SAPBEXHLevel3X 3 8 5 6 3 2" xfId="49400"/>
    <cellStyle name="SAPBEXHLevel3X 3 8 5 6 4" xfId="33278"/>
    <cellStyle name="SAPBEXHLevel3X 3 8 5 7" xfId="7180"/>
    <cellStyle name="SAPBEXHLevel3X 3 8 5 7 2" xfId="24283"/>
    <cellStyle name="SAPBEXHLevel3X 3 8 5 7 2 2" xfId="50697"/>
    <cellStyle name="SAPBEXHLevel3X 3 8 5 7 3" xfId="33850"/>
    <cellStyle name="SAPBEXHLevel3X 3 8 5 8" xfId="7739"/>
    <cellStyle name="SAPBEXHLevel3X 3 8 5 8 2" xfId="18406"/>
    <cellStyle name="SAPBEXHLevel3X 3 8 5 8 2 2" xfId="44822"/>
    <cellStyle name="SAPBEXHLevel3X 3 8 5 8 3" xfId="26370"/>
    <cellStyle name="SAPBEXHLevel3X 3 8 5 8 3 2" xfId="52784"/>
    <cellStyle name="SAPBEXHLevel3X 3 8 5 8 4" xfId="34409"/>
    <cellStyle name="SAPBEXHLevel3X 3 8 5 9" xfId="7891"/>
    <cellStyle name="SAPBEXHLevel3X 3 8 5 9 2" xfId="18558"/>
    <cellStyle name="SAPBEXHLevel3X 3 8 5 9 2 2" xfId="44973"/>
    <cellStyle name="SAPBEXHLevel3X 3 8 5 9 3" xfId="26360"/>
    <cellStyle name="SAPBEXHLevel3X 3 8 5 9 3 2" xfId="52774"/>
    <cellStyle name="SAPBEXHLevel3X 3 8 5 9 4" xfId="34561"/>
    <cellStyle name="SAPBEXHLevel3X 3 8 6" xfId="1865"/>
    <cellStyle name="SAPBEXHLevel3X 3 8 6 10" xfId="9521"/>
    <cellStyle name="SAPBEXHLevel3X 3 8 6 10 2" xfId="20181"/>
    <cellStyle name="SAPBEXHLevel3X 3 8 6 10 2 2" xfId="46595"/>
    <cellStyle name="SAPBEXHLevel3X 3 8 6 10 3" xfId="12749"/>
    <cellStyle name="SAPBEXHLevel3X 3 8 6 10 3 2" xfId="39170"/>
    <cellStyle name="SAPBEXHLevel3X 3 8 6 10 4" xfId="36017"/>
    <cellStyle name="SAPBEXHLevel3X 3 8 6 11" xfId="11715"/>
    <cellStyle name="SAPBEXHLevel3X 3 8 6 11 2" xfId="38136"/>
    <cellStyle name="SAPBEXHLevel3X 3 8 6 12" xfId="25529"/>
    <cellStyle name="SAPBEXHLevel3X 3 8 6 12 2" xfId="51943"/>
    <cellStyle name="SAPBEXHLevel3X 3 8 6 2" xfId="3842"/>
    <cellStyle name="SAPBEXHLevel3X 3 8 6 2 2" xfId="10748"/>
    <cellStyle name="SAPBEXHLevel3X 3 8 6 2 2 2" xfId="21393"/>
    <cellStyle name="SAPBEXHLevel3X 3 8 6 2 2 2 2" xfId="47807"/>
    <cellStyle name="SAPBEXHLevel3X 3 8 6 2 2 3" xfId="28487"/>
    <cellStyle name="SAPBEXHLevel3X 3 8 6 2 2 3 2" xfId="54901"/>
    <cellStyle name="SAPBEXHLevel3X 3 8 6 2 2 4" xfId="37169"/>
    <cellStyle name="SAPBEXHLevel3X 3 8 6 2 3" xfId="14625"/>
    <cellStyle name="SAPBEXHLevel3X 3 8 6 2 3 2" xfId="41045"/>
    <cellStyle name="SAPBEXHLevel3X 3 8 6 2 4" xfId="25381"/>
    <cellStyle name="SAPBEXHLevel3X 3 8 6 2 4 2" xfId="51795"/>
    <cellStyle name="SAPBEXHLevel3X 3 8 6 2 5" xfId="30512"/>
    <cellStyle name="SAPBEXHLevel3X 3 8 6 3" xfId="4569"/>
    <cellStyle name="SAPBEXHLevel3X 3 8 6 3 2" xfId="15347"/>
    <cellStyle name="SAPBEXHLevel3X 3 8 6 3 2 2" xfId="41767"/>
    <cellStyle name="SAPBEXHLevel3X 3 8 6 3 3" xfId="23288"/>
    <cellStyle name="SAPBEXHLevel3X 3 8 6 3 3 2" xfId="49702"/>
    <cellStyle name="SAPBEXHLevel3X 3 8 6 3 4" xfId="31239"/>
    <cellStyle name="SAPBEXHLevel3X 3 8 6 4" xfId="4266"/>
    <cellStyle name="SAPBEXHLevel3X 3 8 6 4 2" xfId="15045"/>
    <cellStyle name="SAPBEXHLevel3X 3 8 6 4 2 2" xfId="41465"/>
    <cellStyle name="SAPBEXHLevel3X 3 8 6 4 3" xfId="23113"/>
    <cellStyle name="SAPBEXHLevel3X 3 8 6 4 3 2" xfId="49527"/>
    <cellStyle name="SAPBEXHLevel3X 3 8 6 4 4" xfId="30936"/>
    <cellStyle name="SAPBEXHLevel3X 3 8 6 5" xfId="4334"/>
    <cellStyle name="SAPBEXHLevel3X 3 8 6 5 2" xfId="15112"/>
    <cellStyle name="SAPBEXHLevel3X 3 8 6 5 2 2" xfId="41532"/>
    <cellStyle name="SAPBEXHLevel3X 3 8 6 5 3" xfId="25374"/>
    <cellStyle name="SAPBEXHLevel3X 3 8 6 5 3 2" xfId="51788"/>
    <cellStyle name="SAPBEXHLevel3X 3 8 6 5 4" xfId="31004"/>
    <cellStyle name="SAPBEXHLevel3X 3 8 6 6" xfId="3010"/>
    <cellStyle name="SAPBEXHLevel3X 3 8 6 6 2" xfId="13802"/>
    <cellStyle name="SAPBEXHLevel3X 3 8 6 6 2 2" xfId="40222"/>
    <cellStyle name="SAPBEXHLevel3X 3 8 6 6 3" xfId="24770"/>
    <cellStyle name="SAPBEXHLevel3X 3 8 6 6 3 2" xfId="51184"/>
    <cellStyle name="SAPBEXHLevel3X 3 8 6 6 4" xfId="29680"/>
    <cellStyle name="SAPBEXHLevel3X 3 8 6 7" xfId="6981"/>
    <cellStyle name="SAPBEXHLevel3X 3 8 6 7 2" xfId="24852"/>
    <cellStyle name="SAPBEXHLevel3X 3 8 6 7 2 2" xfId="51266"/>
    <cellStyle name="SAPBEXHLevel3X 3 8 6 7 3" xfId="33651"/>
    <cellStyle name="SAPBEXHLevel3X 3 8 6 8" xfId="7528"/>
    <cellStyle name="SAPBEXHLevel3X 3 8 6 8 2" xfId="18195"/>
    <cellStyle name="SAPBEXHLevel3X 3 8 6 8 2 2" xfId="44611"/>
    <cellStyle name="SAPBEXHLevel3X 3 8 6 8 3" xfId="28080"/>
    <cellStyle name="SAPBEXHLevel3X 3 8 6 8 3 2" xfId="54494"/>
    <cellStyle name="SAPBEXHLevel3X 3 8 6 8 4" xfId="34198"/>
    <cellStyle name="SAPBEXHLevel3X 3 8 6 9" xfId="4442"/>
    <cellStyle name="SAPBEXHLevel3X 3 8 6 9 2" xfId="15220"/>
    <cellStyle name="SAPBEXHLevel3X 3 8 6 9 2 2" xfId="41640"/>
    <cellStyle name="SAPBEXHLevel3X 3 8 6 9 3" xfId="22324"/>
    <cellStyle name="SAPBEXHLevel3X 3 8 6 9 3 2" xfId="48738"/>
    <cellStyle name="SAPBEXHLevel3X 3 8 6 9 4" xfId="31112"/>
    <cellStyle name="SAPBEXHLevel3X 3 8 7" xfId="2525"/>
    <cellStyle name="SAPBEXHLevel3X 3 8 7 10" xfId="23317"/>
    <cellStyle name="SAPBEXHLevel3X 3 8 7 10 2" xfId="49731"/>
    <cellStyle name="SAPBEXHLevel3X 3 8 7 2" xfId="4420"/>
    <cellStyle name="SAPBEXHLevel3X 3 8 7 2 2" xfId="15198"/>
    <cellStyle name="SAPBEXHLevel3X 3 8 7 2 2 2" xfId="41618"/>
    <cellStyle name="SAPBEXHLevel3X 3 8 7 2 3" xfId="27509"/>
    <cellStyle name="SAPBEXHLevel3X 3 8 7 2 3 2" xfId="53923"/>
    <cellStyle name="SAPBEXHLevel3X 3 8 7 2 4" xfId="31090"/>
    <cellStyle name="SAPBEXHLevel3X 3 8 7 3" xfId="5153"/>
    <cellStyle name="SAPBEXHLevel3X 3 8 7 3 2" xfId="15930"/>
    <cellStyle name="SAPBEXHLevel3X 3 8 7 3 2 2" xfId="42349"/>
    <cellStyle name="SAPBEXHLevel3X 3 8 7 3 3" xfId="22441"/>
    <cellStyle name="SAPBEXHLevel3X 3 8 7 3 3 2" xfId="48855"/>
    <cellStyle name="SAPBEXHLevel3X 3 8 7 3 4" xfId="31823"/>
    <cellStyle name="SAPBEXHLevel3X 3 8 7 4" xfId="6335"/>
    <cellStyle name="SAPBEXHLevel3X 3 8 7 4 2" xfId="17074"/>
    <cellStyle name="SAPBEXHLevel3X 3 8 7 4 2 2" xfId="43492"/>
    <cellStyle name="SAPBEXHLevel3X 3 8 7 4 3" xfId="22345"/>
    <cellStyle name="SAPBEXHLevel3X 3 8 7 4 3 2" xfId="48759"/>
    <cellStyle name="SAPBEXHLevel3X 3 8 7 4 4" xfId="33005"/>
    <cellStyle name="SAPBEXHLevel3X 3 8 7 5" xfId="6911"/>
    <cellStyle name="SAPBEXHLevel3X 3 8 7 5 2" xfId="17616"/>
    <cellStyle name="SAPBEXHLevel3X 3 8 7 5 2 2" xfId="44033"/>
    <cellStyle name="SAPBEXHLevel3X 3 8 7 5 3" xfId="11416"/>
    <cellStyle name="SAPBEXHLevel3X 3 8 7 5 3 2" xfId="37837"/>
    <cellStyle name="SAPBEXHLevel3X 3 8 7 5 4" xfId="33581"/>
    <cellStyle name="SAPBEXHLevel3X 3 8 7 6" xfId="7435"/>
    <cellStyle name="SAPBEXHLevel3X 3 8 7 6 2" xfId="18102"/>
    <cellStyle name="SAPBEXHLevel3X 3 8 7 6 2 2" xfId="44518"/>
    <cellStyle name="SAPBEXHLevel3X 3 8 7 6 3" xfId="26374"/>
    <cellStyle name="SAPBEXHLevel3X 3 8 7 6 3 2" xfId="52788"/>
    <cellStyle name="SAPBEXHLevel3X 3 8 7 6 4" xfId="34105"/>
    <cellStyle name="SAPBEXHLevel3X 3 8 7 7" xfId="8058"/>
    <cellStyle name="SAPBEXHLevel3X 3 8 7 7 2" xfId="18725"/>
    <cellStyle name="SAPBEXHLevel3X 3 8 7 7 2 2" xfId="45139"/>
    <cellStyle name="SAPBEXHLevel3X 3 8 7 7 3" xfId="16521"/>
    <cellStyle name="SAPBEXHLevel3X 3 8 7 7 3 2" xfId="42939"/>
    <cellStyle name="SAPBEXHLevel3X 3 8 7 7 4" xfId="34662"/>
    <cellStyle name="SAPBEXHLevel3X 3 8 7 8" xfId="13321"/>
    <cellStyle name="SAPBEXHLevel3X 3 8 7 8 2" xfId="39741"/>
    <cellStyle name="SAPBEXHLevel3X 3 8 7 9" xfId="11206"/>
    <cellStyle name="SAPBEXHLevel3X 3 8 7 9 2" xfId="37627"/>
    <cellStyle name="SAPBEXHLevel3X 3 8 8" xfId="3279"/>
    <cellStyle name="SAPBEXHLevel3X 3 8 8 2" xfId="14069"/>
    <cellStyle name="SAPBEXHLevel3X 3 8 8 2 2" xfId="40489"/>
    <cellStyle name="SAPBEXHLevel3X 3 8 8 3" xfId="25062"/>
    <cellStyle name="SAPBEXHLevel3X 3 8 8 3 2" xfId="51476"/>
    <cellStyle name="SAPBEXHLevel3X 3 8 8 4" xfId="29949"/>
    <cellStyle name="SAPBEXHLevel3X 3 8 9" xfId="5090"/>
    <cellStyle name="SAPBEXHLevel3X 3 8 9 2" xfId="15867"/>
    <cellStyle name="SAPBEXHLevel3X 3 8 9 2 2" xfId="42286"/>
    <cellStyle name="SAPBEXHLevel3X 3 8 9 3" xfId="24472"/>
    <cellStyle name="SAPBEXHLevel3X 3 8 9 3 2" xfId="50886"/>
    <cellStyle name="SAPBEXHLevel3X 3 8 9 4" xfId="31760"/>
    <cellStyle name="SAPBEXHLevel3X 3 9" xfId="1563"/>
    <cellStyle name="SAPBEXHLevel3X 3 9 10" xfId="8455"/>
    <cellStyle name="SAPBEXHLevel3X 3 9 10 2" xfId="19115"/>
    <cellStyle name="SAPBEXHLevel3X 3 9 10 2 2" xfId="45529"/>
    <cellStyle name="SAPBEXHLevel3X 3 9 10 3" xfId="12453"/>
    <cellStyle name="SAPBEXHLevel3X 3 9 10 3 2" xfId="38874"/>
    <cellStyle name="SAPBEXHLevel3X 3 9 10 4" xfId="34951"/>
    <cellStyle name="SAPBEXHLevel3X 3 9 11" xfId="11982"/>
    <cellStyle name="SAPBEXHLevel3X 3 9 11 2" xfId="38403"/>
    <cellStyle name="SAPBEXHLevel3X 3 9 12" xfId="27533"/>
    <cellStyle name="SAPBEXHLevel3X 3 9 12 2" xfId="53947"/>
    <cellStyle name="SAPBEXHLevel3X 3 9 2" xfId="3557"/>
    <cellStyle name="SAPBEXHLevel3X 3 9 2 2" xfId="8967"/>
    <cellStyle name="SAPBEXHLevel3X 3 9 2 2 2" xfId="19627"/>
    <cellStyle name="SAPBEXHLevel3X 3 9 2 2 2 2" xfId="46041"/>
    <cellStyle name="SAPBEXHLevel3X 3 9 2 2 3" xfId="25976"/>
    <cellStyle name="SAPBEXHLevel3X 3 9 2 2 3 2" xfId="52390"/>
    <cellStyle name="SAPBEXHLevel3X 3 9 2 2 4" xfId="35463"/>
    <cellStyle name="SAPBEXHLevel3X 3 9 2 3" xfId="10086"/>
    <cellStyle name="SAPBEXHLevel3X 3 9 2 3 2" xfId="20746"/>
    <cellStyle name="SAPBEXHLevel3X 3 9 2 3 2 2" xfId="47160"/>
    <cellStyle name="SAPBEXHLevel3X 3 9 2 3 3" xfId="12223"/>
    <cellStyle name="SAPBEXHLevel3X 3 9 2 3 3 2" xfId="38644"/>
    <cellStyle name="SAPBEXHLevel3X 3 9 2 3 4" xfId="36582"/>
    <cellStyle name="SAPBEXHLevel3X 3 9 2 4" xfId="8768"/>
    <cellStyle name="SAPBEXHLevel3X 3 9 2 4 2" xfId="19428"/>
    <cellStyle name="SAPBEXHLevel3X 3 9 2 4 2 2" xfId="45842"/>
    <cellStyle name="SAPBEXHLevel3X 3 9 2 4 3" xfId="22340"/>
    <cellStyle name="SAPBEXHLevel3X 3 9 2 4 3 2" xfId="48754"/>
    <cellStyle name="SAPBEXHLevel3X 3 9 2 4 4" xfId="35264"/>
    <cellStyle name="SAPBEXHLevel3X 3 9 2 5" xfId="14342"/>
    <cellStyle name="SAPBEXHLevel3X 3 9 2 5 2" xfId="40762"/>
    <cellStyle name="SAPBEXHLevel3X 3 9 2 6" xfId="24320"/>
    <cellStyle name="SAPBEXHLevel3X 3 9 2 6 2" xfId="50734"/>
    <cellStyle name="SAPBEXHLevel3X 3 9 2 7" xfId="30227"/>
    <cellStyle name="SAPBEXHLevel3X 3 9 3" xfId="4131"/>
    <cellStyle name="SAPBEXHLevel3X 3 9 3 2" xfId="9325"/>
    <cellStyle name="SAPBEXHLevel3X 3 9 3 2 2" xfId="19985"/>
    <cellStyle name="SAPBEXHLevel3X 3 9 3 2 2 2" xfId="46399"/>
    <cellStyle name="SAPBEXHLevel3X 3 9 3 2 3" xfId="11567"/>
    <cellStyle name="SAPBEXHLevel3X 3 9 3 2 3 2" xfId="37988"/>
    <cellStyle name="SAPBEXHLevel3X 3 9 3 2 4" xfId="35821"/>
    <cellStyle name="SAPBEXHLevel3X 3 9 3 3" xfId="14913"/>
    <cellStyle name="SAPBEXHLevel3X 3 9 3 3 2" xfId="41333"/>
    <cellStyle name="SAPBEXHLevel3X 3 9 3 4" xfId="22801"/>
    <cellStyle name="SAPBEXHLevel3X 3 9 3 4 2" xfId="49215"/>
    <cellStyle name="SAPBEXHLevel3X 3 9 3 5" xfId="30801"/>
    <cellStyle name="SAPBEXHLevel3X 3 9 4" xfId="3322"/>
    <cellStyle name="SAPBEXHLevel3X 3 9 4 2" xfId="10303"/>
    <cellStyle name="SAPBEXHLevel3X 3 9 4 2 2" xfId="20963"/>
    <cellStyle name="SAPBEXHLevel3X 3 9 4 2 2 2" xfId="47377"/>
    <cellStyle name="SAPBEXHLevel3X 3 9 4 2 3" xfId="12389"/>
    <cellStyle name="SAPBEXHLevel3X 3 9 4 2 3 2" xfId="38810"/>
    <cellStyle name="SAPBEXHLevel3X 3 9 4 2 4" xfId="36799"/>
    <cellStyle name="SAPBEXHLevel3X 3 9 4 3" xfId="14110"/>
    <cellStyle name="SAPBEXHLevel3X 3 9 4 3 2" xfId="40530"/>
    <cellStyle name="SAPBEXHLevel3X 3 9 4 4" xfId="26078"/>
    <cellStyle name="SAPBEXHLevel3X 3 9 4 4 2" xfId="52492"/>
    <cellStyle name="SAPBEXHLevel3X 3 9 4 5" xfId="29992"/>
    <cellStyle name="SAPBEXHLevel3X 3 9 5" xfId="3381"/>
    <cellStyle name="SAPBEXHLevel3X 3 9 5 2" xfId="14168"/>
    <cellStyle name="SAPBEXHLevel3X 3 9 5 2 2" xfId="40588"/>
    <cellStyle name="SAPBEXHLevel3X 3 9 5 3" xfId="24436"/>
    <cellStyle name="SAPBEXHLevel3X 3 9 5 3 2" xfId="50850"/>
    <cellStyle name="SAPBEXHLevel3X 3 9 5 4" xfId="30051"/>
    <cellStyle name="SAPBEXHLevel3X 3 9 6" xfId="5869"/>
    <cellStyle name="SAPBEXHLevel3X 3 9 6 2" xfId="16624"/>
    <cellStyle name="SAPBEXHLevel3X 3 9 6 2 2" xfId="43042"/>
    <cellStyle name="SAPBEXHLevel3X 3 9 6 3" xfId="23393"/>
    <cellStyle name="SAPBEXHLevel3X 3 9 6 3 2" xfId="49807"/>
    <cellStyle name="SAPBEXHLevel3X 3 9 6 4" xfId="32539"/>
    <cellStyle name="SAPBEXHLevel3X 3 9 7" xfId="5564"/>
    <cellStyle name="SAPBEXHLevel3X 3 9 7 2" xfId="23397"/>
    <cellStyle name="SAPBEXHLevel3X 3 9 7 2 2" xfId="49811"/>
    <cellStyle name="SAPBEXHLevel3X 3 9 7 3" xfId="32234"/>
    <cellStyle name="SAPBEXHLevel3X 3 9 8" xfId="6695"/>
    <cellStyle name="SAPBEXHLevel3X 3 9 8 2" xfId="17407"/>
    <cellStyle name="SAPBEXHLevel3X 3 9 8 2 2" xfId="43825"/>
    <cellStyle name="SAPBEXHLevel3X 3 9 8 3" xfId="12056"/>
    <cellStyle name="SAPBEXHLevel3X 3 9 8 3 2" xfId="38477"/>
    <cellStyle name="SAPBEXHLevel3X 3 9 8 4" xfId="33365"/>
    <cellStyle name="SAPBEXHLevel3X 3 9 9" xfId="7100"/>
    <cellStyle name="SAPBEXHLevel3X 3 9 9 2" xfId="17788"/>
    <cellStyle name="SAPBEXHLevel3X 3 9 9 2 2" xfId="44205"/>
    <cellStyle name="SAPBEXHLevel3X 3 9 9 3" xfId="22154"/>
    <cellStyle name="SAPBEXHLevel3X 3 9 9 3 2" xfId="48568"/>
    <cellStyle name="SAPBEXHLevel3X 3 9 9 4" xfId="33770"/>
    <cellStyle name="SAPBEXHLevel3X 4" xfId="1561"/>
    <cellStyle name="SAPBEXHLevel3X 4 10" xfId="8453"/>
    <cellStyle name="SAPBEXHLevel3X 4 10 2" xfId="19113"/>
    <cellStyle name="SAPBEXHLevel3X 4 10 2 2" xfId="45527"/>
    <cellStyle name="SAPBEXHLevel3X 4 10 3" xfId="12727"/>
    <cellStyle name="SAPBEXHLevel3X 4 10 3 2" xfId="39148"/>
    <cellStyle name="SAPBEXHLevel3X 4 10 4" xfId="34949"/>
    <cellStyle name="SAPBEXHLevel3X 4 11" xfId="11984"/>
    <cellStyle name="SAPBEXHLevel3X 4 11 2" xfId="38405"/>
    <cellStyle name="SAPBEXHLevel3X 4 12" xfId="21819"/>
    <cellStyle name="SAPBEXHLevel3X 4 12 2" xfId="48233"/>
    <cellStyle name="SAPBEXHLevel3X 4 2" xfId="3555"/>
    <cellStyle name="SAPBEXHLevel3X 4 2 2" xfId="8969"/>
    <cellStyle name="SAPBEXHLevel3X 4 2 2 2" xfId="19629"/>
    <cellStyle name="SAPBEXHLevel3X 4 2 2 2 2" xfId="46043"/>
    <cellStyle name="SAPBEXHLevel3X 4 2 2 3" xfId="11246"/>
    <cellStyle name="SAPBEXHLevel3X 4 2 2 3 2" xfId="37667"/>
    <cellStyle name="SAPBEXHLevel3X 4 2 2 4" xfId="35465"/>
    <cellStyle name="SAPBEXHLevel3X 4 2 3" xfId="10409"/>
    <cellStyle name="SAPBEXHLevel3X 4 2 3 2" xfId="21069"/>
    <cellStyle name="SAPBEXHLevel3X 4 2 3 2 2" xfId="47483"/>
    <cellStyle name="SAPBEXHLevel3X 4 2 3 3" xfId="28334"/>
    <cellStyle name="SAPBEXHLevel3X 4 2 3 3 2" xfId="54748"/>
    <cellStyle name="SAPBEXHLevel3X 4 2 3 4" xfId="36905"/>
    <cellStyle name="SAPBEXHLevel3X 4 2 4" xfId="8766"/>
    <cellStyle name="SAPBEXHLevel3X 4 2 4 2" xfId="19426"/>
    <cellStyle name="SAPBEXHLevel3X 4 2 4 2 2" xfId="45840"/>
    <cellStyle name="SAPBEXHLevel3X 4 2 4 3" xfId="24124"/>
    <cellStyle name="SAPBEXHLevel3X 4 2 4 3 2" xfId="50538"/>
    <cellStyle name="SAPBEXHLevel3X 4 2 4 4" xfId="35262"/>
    <cellStyle name="SAPBEXHLevel3X 4 2 5" xfId="14340"/>
    <cellStyle name="SAPBEXHLevel3X 4 2 5 2" xfId="40760"/>
    <cellStyle name="SAPBEXHLevel3X 4 2 6" xfId="25195"/>
    <cellStyle name="SAPBEXHLevel3X 4 2 6 2" xfId="51609"/>
    <cellStyle name="SAPBEXHLevel3X 4 2 7" xfId="30225"/>
    <cellStyle name="SAPBEXHLevel3X 4 3" xfId="4132"/>
    <cellStyle name="SAPBEXHLevel3X 4 3 2" xfId="9327"/>
    <cellStyle name="SAPBEXHLevel3X 4 3 2 2" xfId="19987"/>
    <cellStyle name="SAPBEXHLevel3X 4 3 2 2 2" xfId="46401"/>
    <cellStyle name="SAPBEXHLevel3X 4 3 2 3" xfId="12576"/>
    <cellStyle name="SAPBEXHLevel3X 4 3 2 3 2" xfId="38997"/>
    <cellStyle name="SAPBEXHLevel3X 4 3 2 4" xfId="35823"/>
    <cellStyle name="SAPBEXHLevel3X 4 3 3" xfId="14914"/>
    <cellStyle name="SAPBEXHLevel3X 4 3 3 2" xfId="41334"/>
    <cellStyle name="SAPBEXHLevel3X 4 3 4" xfId="22288"/>
    <cellStyle name="SAPBEXHLevel3X 4 3 4 2" xfId="48702"/>
    <cellStyle name="SAPBEXHLevel3X 4 3 5" xfId="30802"/>
    <cellStyle name="SAPBEXHLevel3X 4 4" xfId="3064"/>
    <cellStyle name="SAPBEXHLevel3X 4 4 2" xfId="9769"/>
    <cellStyle name="SAPBEXHLevel3X 4 4 2 2" xfId="20429"/>
    <cellStyle name="SAPBEXHLevel3X 4 4 2 2 2" xfId="46843"/>
    <cellStyle name="SAPBEXHLevel3X 4 4 2 3" xfId="11272"/>
    <cellStyle name="SAPBEXHLevel3X 4 4 2 3 2" xfId="37693"/>
    <cellStyle name="SAPBEXHLevel3X 4 4 2 4" xfId="36265"/>
    <cellStyle name="SAPBEXHLevel3X 4 4 3" xfId="13856"/>
    <cellStyle name="SAPBEXHLevel3X 4 4 3 2" xfId="40276"/>
    <cellStyle name="SAPBEXHLevel3X 4 4 4" xfId="24566"/>
    <cellStyle name="SAPBEXHLevel3X 4 4 4 2" xfId="50980"/>
    <cellStyle name="SAPBEXHLevel3X 4 4 5" xfId="29734"/>
    <cellStyle name="SAPBEXHLevel3X 4 5" xfId="5262"/>
    <cellStyle name="SAPBEXHLevel3X 4 5 2" xfId="16037"/>
    <cellStyle name="SAPBEXHLevel3X 4 5 2 2" xfId="42456"/>
    <cellStyle name="SAPBEXHLevel3X 4 5 3" xfId="26817"/>
    <cellStyle name="SAPBEXHLevel3X 4 5 3 2" xfId="53231"/>
    <cellStyle name="SAPBEXHLevel3X 4 5 4" xfId="31932"/>
    <cellStyle name="SAPBEXHLevel3X 4 6" xfId="6225"/>
    <cellStyle name="SAPBEXHLevel3X 4 6 2" xfId="16966"/>
    <cellStyle name="SAPBEXHLevel3X 4 6 2 2" xfId="43384"/>
    <cellStyle name="SAPBEXHLevel3X 4 6 3" xfId="16660"/>
    <cellStyle name="SAPBEXHLevel3X 4 6 3 2" xfId="43078"/>
    <cellStyle name="SAPBEXHLevel3X 4 6 4" xfId="32895"/>
    <cellStyle name="SAPBEXHLevel3X 4 7" xfId="6101"/>
    <cellStyle name="SAPBEXHLevel3X 4 7 2" xfId="23584"/>
    <cellStyle name="SAPBEXHLevel3X 4 7 2 2" xfId="49998"/>
    <cellStyle name="SAPBEXHLevel3X 4 7 3" xfId="32771"/>
    <cellStyle name="SAPBEXHLevel3X 4 8" xfId="4344"/>
    <cellStyle name="SAPBEXHLevel3X 4 8 2" xfId="15122"/>
    <cellStyle name="SAPBEXHLevel3X 4 8 2 2" xfId="41542"/>
    <cellStyle name="SAPBEXHLevel3X 4 8 3" xfId="22159"/>
    <cellStyle name="SAPBEXHLevel3X 4 8 3 2" xfId="48573"/>
    <cellStyle name="SAPBEXHLevel3X 4 8 4" xfId="31014"/>
    <cellStyle name="SAPBEXHLevel3X 4 9" xfId="6268"/>
    <cellStyle name="SAPBEXHLevel3X 4 9 2" xfId="17007"/>
    <cellStyle name="SAPBEXHLevel3X 4 9 2 2" xfId="43425"/>
    <cellStyle name="SAPBEXHLevel3X 4 9 3" xfId="24020"/>
    <cellStyle name="SAPBEXHLevel3X 4 9 3 2" xfId="50434"/>
    <cellStyle name="SAPBEXHLevel3X 4 9 4" xfId="32938"/>
    <cellStyle name="SAPBEXHLevel3X 5" xfId="1674"/>
    <cellStyle name="SAPBEXHLevel3X 5 10" xfId="8301"/>
    <cellStyle name="SAPBEXHLevel3X 5 10 2" xfId="18961"/>
    <cellStyle name="SAPBEXHLevel3X 5 10 2 2" xfId="45375"/>
    <cellStyle name="SAPBEXHLevel3X 5 10 3" xfId="12540"/>
    <cellStyle name="SAPBEXHLevel3X 5 10 3 2" xfId="38961"/>
    <cellStyle name="SAPBEXHLevel3X 5 10 4" xfId="34797"/>
    <cellStyle name="SAPBEXHLevel3X 5 11" xfId="11893"/>
    <cellStyle name="SAPBEXHLevel3X 5 11 2" xfId="38314"/>
    <cellStyle name="SAPBEXHLevel3X 5 12" xfId="27551"/>
    <cellStyle name="SAPBEXHLevel3X 5 12 2" xfId="53965"/>
    <cellStyle name="SAPBEXHLevel3X 5 2" xfId="3667"/>
    <cellStyle name="SAPBEXHLevel3X 5 2 2" xfId="9680"/>
    <cellStyle name="SAPBEXHLevel3X 5 2 2 2" xfId="20340"/>
    <cellStyle name="SAPBEXHLevel3X 5 2 2 2 2" xfId="46754"/>
    <cellStyle name="SAPBEXHLevel3X 5 2 2 3" xfId="26718"/>
    <cellStyle name="SAPBEXHLevel3X 5 2 2 3 2" xfId="53132"/>
    <cellStyle name="SAPBEXHLevel3X 5 2 2 4" xfId="36176"/>
    <cellStyle name="SAPBEXHLevel3X 5 2 3" xfId="10319"/>
    <cellStyle name="SAPBEXHLevel3X 5 2 3 2" xfId="20979"/>
    <cellStyle name="SAPBEXHLevel3X 5 2 3 2 2" xfId="47393"/>
    <cellStyle name="SAPBEXHLevel3X 5 2 3 3" xfId="17629"/>
    <cellStyle name="SAPBEXHLevel3X 5 2 3 3 2" xfId="44046"/>
    <cellStyle name="SAPBEXHLevel3X 5 2 3 4" xfId="36815"/>
    <cellStyle name="SAPBEXHLevel3X 5 2 4" xfId="8602"/>
    <cellStyle name="SAPBEXHLevel3X 5 2 4 2" xfId="19262"/>
    <cellStyle name="SAPBEXHLevel3X 5 2 4 2 2" xfId="45676"/>
    <cellStyle name="SAPBEXHLevel3X 5 2 4 3" xfId="16875"/>
    <cellStyle name="SAPBEXHLevel3X 5 2 4 3 2" xfId="43293"/>
    <cellStyle name="SAPBEXHLevel3X 5 2 4 4" xfId="35098"/>
    <cellStyle name="SAPBEXHLevel3X 5 2 5" xfId="14452"/>
    <cellStyle name="SAPBEXHLevel3X 5 2 5 2" xfId="40872"/>
    <cellStyle name="SAPBEXHLevel3X 5 2 6" xfId="25658"/>
    <cellStyle name="SAPBEXHLevel3X 5 2 6 2" xfId="52072"/>
    <cellStyle name="SAPBEXHLevel3X 5 2 7" xfId="30337"/>
    <cellStyle name="SAPBEXHLevel3X 5 3" xfId="2668"/>
    <cellStyle name="SAPBEXHLevel3X 5 3 2" xfId="9490"/>
    <cellStyle name="SAPBEXHLevel3X 5 3 2 2" xfId="20150"/>
    <cellStyle name="SAPBEXHLevel3X 5 3 2 2 2" xfId="46564"/>
    <cellStyle name="SAPBEXHLevel3X 5 3 2 3" xfId="11584"/>
    <cellStyle name="SAPBEXHLevel3X 5 3 2 3 2" xfId="38005"/>
    <cellStyle name="SAPBEXHLevel3X 5 3 2 4" xfId="35986"/>
    <cellStyle name="SAPBEXHLevel3X 5 3 3" xfId="13460"/>
    <cellStyle name="SAPBEXHLevel3X 5 3 3 2" xfId="39880"/>
    <cellStyle name="SAPBEXHLevel3X 5 3 4" xfId="26730"/>
    <cellStyle name="SAPBEXHLevel3X 5 3 4 2" xfId="53144"/>
    <cellStyle name="SAPBEXHLevel3X 5 3 5" xfId="29338"/>
    <cellStyle name="SAPBEXHLevel3X 5 4" xfId="3101"/>
    <cellStyle name="SAPBEXHLevel3X 5 4 2" xfId="10281"/>
    <cellStyle name="SAPBEXHLevel3X 5 4 2 2" xfId="20941"/>
    <cellStyle name="SAPBEXHLevel3X 5 4 2 2 2" xfId="47355"/>
    <cellStyle name="SAPBEXHLevel3X 5 4 2 3" xfId="12991"/>
    <cellStyle name="SAPBEXHLevel3X 5 4 2 3 2" xfId="39412"/>
    <cellStyle name="SAPBEXHLevel3X 5 4 2 4" xfId="36777"/>
    <cellStyle name="SAPBEXHLevel3X 5 4 3" xfId="13893"/>
    <cellStyle name="SAPBEXHLevel3X 5 4 3 2" xfId="40313"/>
    <cellStyle name="SAPBEXHLevel3X 5 4 4" xfId="24438"/>
    <cellStyle name="SAPBEXHLevel3X 5 4 4 2" xfId="50852"/>
    <cellStyle name="SAPBEXHLevel3X 5 4 5" xfId="29771"/>
    <cellStyle name="SAPBEXHLevel3X 5 5" xfId="5443"/>
    <cellStyle name="SAPBEXHLevel3X 5 5 2" xfId="16216"/>
    <cellStyle name="SAPBEXHLevel3X 5 5 2 2" xfId="42635"/>
    <cellStyle name="SAPBEXHLevel3X 5 5 3" xfId="27981"/>
    <cellStyle name="SAPBEXHLevel3X 5 5 3 2" xfId="54395"/>
    <cellStyle name="SAPBEXHLevel3X 5 5 4" xfId="32113"/>
    <cellStyle name="SAPBEXHLevel3X 5 6" xfId="5538"/>
    <cellStyle name="SAPBEXHLevel3X 5 6 2" xfId="16309"/>
    <cellStyle name="SAPBEXHLevel3X 5 6 2 2" xfId="42728"/>
    <cellStyle name="SAPBEXHLevel3X 5 6 3" xfId="22938"/>
    <cellStyle name="SAPBEXHLevel3X 5 6 3 2" xfId="49352"/>
    <cellStyle name="SAPBEXHLevel3X 5 6 4" xfId="32208"/>
    <cellStyle name="SAPBEXHLevel3X 5 7" xfId="6153"/>
    <cellStyle name="SAPBEXHLevel3X 5 7 2" xfId="12410"/>
    <cellStyle name="SAPBEXHLevel3X 5 7 2 2" xfId="38831"/>
    <cellStyle name="SAPBEXHLevel3X 5 7 3" xfId="32823"/>
    <cellStyle name="SAPBEXHLevel3X 5 8" xfId="3983"/>
    <cellStyle name="SAPBEXHLevel3X 5 8 2" xfId="14766"/>
    <cellStyle name="SAPBEXHLevel3X 5 8 2 2" xfId="41186"/>
    <cellStyle name="SAPBEXHLevel3X 5 8 3" xfId="25008"/>
    <cellStyle name="SAPBEXHLevel3X 5 8 3 2" xfId="51422"/>
    <cellStyle name="SAPBEXHLevel3X 5 8 4" xfId="30653"/>
    <cellStyle name="SAPBEXHLevel3X 5 9" xfId="2916"/>
    <cellStyle name="SAPBEXHLevel3X 5 9 2" xfId="13708"/>
    <cellStyle name="SAPBEXHLevel3X 5 9 2 2" xfId="40128"/>
    <cellStyle name="SAPBEXHLevel3X 5 9 3" xfId="25452"/>
    <cellStyle name="SAPBEXHLevel3X 5 9 3 2" xfId="51866"/>
    <cellStyle name="SAPBEXHLevel3X 5 9 4" xfId="29586"/>
    <cellStyle name="SAPBEXHLevel3X 6" xfId="1933"/>
    <cellStyle name="SAPBEXHLevel3X 6 10" xfId="8580"/>
    <cellStyle name="SAPBEXHLevel3X 6 10 2" xfId="19240"/>
    <cellStyle name="SAPBEXHLevel3X 6 10 2 2" xfId="45654"/>
    <cellStyle name="SAPBEXHLevel3X 6 10 3" xfId="17722"/>
    <cellStyle name="SAPBEXHLevel3X 6 10 3 2" xfId="44139"/>
    <cellStyle name="SAPBEXHLevel3X 6 10 4" xfId="35076"/>
    <cellStyle name="SAPBEXHLevel3X 6 11" xfId="11647"/>
    <cellStyle name="SAPBEXHLevel3X 6 11 2" xfId="38068"/>
    <cellStyle name="SAPBEXHLevel3X 6 12" xfId="22884"/>
    <cellStyle name="SAPBEXHLevel3X 6 12 2" xfId="49298"/>
    <cellStyle name="SAPBEXHLevel3X 6 2" xfId="3910"/>
    <cellStyle name="SAPBEXHLevel3X 6 2 2" xfId="9130"/>
    <cellStyle name="SAPBEXHLevel3X 6 2 2 2" xfId="19790"/>
    <cellStyle name="SAPBEXHLevel3X 6 2 2 2 2" xfId="46204"/>
    <cellStyle name="SAPBEXHLevel3X 6 2 2 3" xfId="25963"/>
    <cellStyle name="SAPBEXHLevel3X 6 2 2 3 2" xfId="52377"/>
    <cellStyle name="SAPBEXHLevel3X 6 2 2 4" xfId="35626"/>
    <cellStyle name="SAPBEXHLevel3X 6 2 3" xfId="14693"/>
    <cellStyle name="SAPBEXHLevel3X 6 2 3 2" xfId="41113"/>
    <cellStyle name="SAPBEXHLevel3X 6 2 4" xfId="22221"/>
    <cellStyle name="SAPBEXHLevel3X 6 2 4 2" xfId="48635"/>
    <cellStyle name="SAPBEXHLevel3X 6 2 5" xfId="30580"/>
    <cellStyle name="SAPBEXHLevel3X 6 3" xfId="4637"/>
    <cellStyle name="SAPBEXHLevel3X 6 3 2" xfId="10063"/>
    <cellStyle name="SAPBEXHLevel3X 6 3 2 2" xfId="20723"/>
    <cellStyle name="SAPBEXHLevel3X 6 3 2 2 2" xfId="47137"/>
    <cellStyle name="SAPBEXHLevel3X 6 3 2 3" xfId="12486"/>
    <cellStyle name="SAPBEXHLevel3X 6 3 2 3 2" xfId="38907"/>
    <cellStyle name="SAPBEXHLevel3X 6 3 2 4" xfId="36559"/>
    <cellStyle name="SAPBEXHLevel3X 6 3 3" xfId="15415"/>
    <cellStyle name="SAPBEXHLevel3X 6 3 3 2" xfId="41835"/>
    <cellStyle name="SAPBEXHLevel3X 6 3 4" xfId="26808"/>
    <cellStyle name="SAPBEXHLevel3X 6 3 4 2" xfId="53222"/>
    <cellStyle name="SAPBEXHLevel3X 6 3 5" xfId="31307"/>
    <cellStyle name="SAPBEXHLevel3X 6 4" xfId="5215"/>
    <cellStyle name="SAPBEXHLevel3X 6 4 2" xfId="15990"/>
    <cellStyle name="SAPBEXHLevel3X 6 4 2 2" xfId="42409"/>
    <cellStyle name="SAPBEXHLevel3X 6 4 3" xfId="26657"/>
    <cellStyle name="SAPBEXHLevel3X 6 4 3 2" xfId="53071"/>
    <cellStyle name="SAPBEXHLevel3X 6 4 4" xfId="31885"/>
    <cellStyle name="SAPBEXHLevel3X 6 5" xfId="5831"/>
    <cellStyle name="SAPBEXHLevel3X 6 5 2" xfId="16590"/>
    <cellStyle name="SAPBEXHLevel3X 6 5 2 2" xfId="43008"/>
    <cellStyle name="SAPBEXHLevel3X 6 5 3" xfId="23651"/>
    <cellStyle name="SAPBEXHLevel3X 6 5 3 2" xfId="50065"/>
    <cellStyle name="SAPBEXHLevel3X 6 5 4" xfId="32501"/>
    <cellStyle name="SAPBEXHLevel3X 6 6" xfId="6434"/>
    <cellStyle name="SAPBEXHLevel3X 6 6 2" xfId="17170"/>
    <cellStyle name="SAPBEXHLevel3X 6 6 2 2" xfId="43588"/>
    <cellStyle name="SAPBEXHLevel3X 6 6 3" xfId="24891"/>
    <cellStyle name="SAPBEXHLevel3X 6 6 3 2" xfId="51305"/>
    <cellStyle name="SAPBEXHLevel3X 6 6 4" xfId="33104"/>
    <cellStyle name="SAPBEXHLevel3X 6 7" xfId="7049"/>
    <cellStyle name="SAPBEXHLevel3X 6 7 2" xfId="11190"/>
    <cellStyle name="SAPBEXHLevel3X 6 7 2 2" xfId="37611"/>
    <cellStyle name="SAPBEXHLevel3X 6 7 3" xfId="33719"/>
    <cellStyle name="SAPBEXHLevel3X 6 8" xfId="7596"/>
    <cellStyle name="SAPBEXHLevel3X 6 8 2" xfId="18263"/>
    <cellStyle name="SAPBEXHLevel3X 6 8 2 2" xfId="44679"/>
    <cellStyle name="SAPBEXHLevel3X 6 8 3" xfId="23951"/>
    <cellStyle name="SAPBEXHLevel3X 6 8 3 2" xfId="50365"/>
    <cellStyle name="SAPBEXHLevel3X 6 8 4" xfId="34266"/>
    <cellStyle name="SAPBEXHLevel3X 6 9" xfId="7292"/>
    <cellStyle name="SAPBEXHLevel3X 6 9 2" xfId="17959"/>
    <cellStyle name="SAPBEXHLevel3X 6 9 2 2" xfId="44376"/>
    <cellStyle name="SAPBEXHLevel3X 6 9 3" xfId="23957"/>
    <cellStyle name="SAPBEXHLevel3X 6 9 3 2" xfId="50371"/>
    <cellStyle name="SAPBEXHLevel3X 6 9 4" xfId="33962"/>
    <cellStyle name="SAPBEXHLevel3X 7" xfId="2119"/>
    <cellStyle name="SAPBEXHLevel3X 7 10" xfId="8902"/>
    <cellStyle name="SAPBEXHLevel3X 7 10 2" xfId="19562"/>
    <cellStyle name="SAPBEXHLevel3X 7 10 2 2" xfId="45976"/>
    <cellStyle name="SAPBEXHLevel3X 7 10 3" xfId="25870"/>
    <cellStyle name="SAPBEXHLevel3X 7 10 3 2" xfId="52284"/>
    <cellStyle name="SAPBEXHLevel3X 7 10 4" xfId="35398"/>
    <cellStyle name="SAPBEXHLevel3X 7 11" xfId="11481"/>
    <cellStyle name="SAPBEXHLevel3X 7 11 2" xfId="37902"/>
    <cellStyle name="SAPBEXHLevel3X 7 12" xfId="22911"/>
    <cellStyle name="SAPBEXHLevel3X 7 12 2" xfId="49325"/>
    <cellStyle name="SAPBEXHLevel3X 7 2" xfId="4084"/>
    <cellStyle name="SAPBEXHLevel3X 7 2 2" xfId="9900"/>
    <cellStyle name="SAPBEXHLevel3X 7 2 2 2" xfId="20560"/>
    <cellStyle name="SAPBEXHLevel3X 7 2 2 2 2" xfId="46974"/>
    <cellStyle name="SAPBEXHLevel3X 7 2 2 3" xfId="24455"/>
    <cellStyle name="SAPBEXHLevel3X 7 2 2 3 2" xfId="50869"/>
    <cellStyle name="SAPBEXHLevel3X 7 2 2 4" xfId="36396"/>
    <cellStyle name="SAPBEXHLevel3X 7 2 3" xfId="14866"/>
    <cellStyle name="SAPBEXHLevel3X 7 2 3 2" xfId="41286"/>
    <cellStyle name="SAPBEXHLevel3X 7 2 4" xfId="27351"/>
    <cellStyle name="SAPBEXHLevel3X 7 2 4 2" xfId="53765"/>
    <cellStyle name="SAPBEXHLevel3X 7 2 5" xfId="30754"/>
    <cellStyle name="SAPBEXHLevel3X 7 3" xfId="4812"/>
    <cellStyle name="SAPBEXHLevel3X 7 3 2" xfId="9791"/>
    <cellStyle name="SAPBEXHLevel3X 7 3 2 2" xfId="20451"/>
    <cellStyle name="SAPBEXHLevel3X 7 3 2 2 2" xfId="46865"/>
    <cellStyle name="SAPBEXHLevel3X 7 3 2 3" xfId="27108"/>
    <cellStyle name="SAPBEXHLevel3X 7 3 2 3 2" xfId="53522"/>
    <cellStyle name="SAPBEXHLevel3X 7 3 2 4" xfId="36287"/>
    <cellStyle name="SAPBEXHLevel3X 7 3 3" xfId="15589"/>
    <cellStyle name="SAPBEXHLevel3X 7 3 3 2" xfId="42009"/>
    <cellStyle name="SAPBEXHLevel3X 7 3 4" xfId="22207"/>
    <cellStyle name="SAPBEXHLevel3X 7 3 4 2" xfId="48621"/>
    <cellStyle name="SAPBEXHLevel3X 7 3 5" xfId="31482"/>
    <cellStyle name="SAPBEXHLevel3X 7 4" xfId="5392"/>
    <cellStyle name="SAPBEXHLevel3X 7 4 2" xfId="16165"/>
    <cellStyle name="SAPBEXHLevel3X 7 4 2 2" xfId="42584"/>
    <cellStyle name="SAPBEXHLevel3X 7 4 3" xfId="26037"/>
    <cellStyle name="SAPBEXHLevel3X 7 4 3 2" xfId="52451"/>
    <cellStyle name="SAPBEXHLevel3X 7 4 4" xfId="32062"/>
    <cellStyle name="SAPBEXHLevel3X 7 5" xfId="5999"/>
    <cellStyle name="SAPBEXHLevel3X 7 5 2" xfId="16751"/>
    <cellStyle name="SAPBEXHLevel3X 7 5 2 2" xfId="43169"/>
    <cellStyle name="SAPBEXHLevel3X 7 5 3" xfId="26158"/>
    <cellStyle name="SAPBEXHLevel3X 7 5 3 2" xfId="52572"/>
    <cellStyle name="SAPBEXHLevel3X 7 5 4" xfId="32669"/>
    <cellStyle name="SAPBEXHLevel3X 7 6" xfId="6599"/>
    <cellStyle name="SAPBEXHLevel3X 7 6 2" xfId="17324"/>
    <cellStyle name="SAPBEXHLevel3X 7 6 2 2" xfId="43742"/>
    <cellStyle name="SAPBEXHLevel3X 7 6 3" xfId="22494"/>
    <cellStyle name="SAPBEXHLevel3X 7 6 3 2" xfId="48908"/>
    <cellStyle name="SAPBEXHLevel3X 7 6 4" xfId="33269"/>
    <cellStyle name="SAPBEXHLevel3X 7 7" xfId="7171"/>
    <cellStyle name="SAPBEXHLevel3X 7 7 2" xfId="22153"/>
    <cellStyle name="SAPBEXHLevel3X 7 7 2 2" xfId="48567"/>
    <cellStyle name="SAPBEXHLevel3X 7 7 3" xfId="33841"/>
    <cellStyle name="SAPBEXHLevel3X 7 8" xfId="7730"/>
    <cellStyle name="SAPBEXHLevel3X 7 8 2" xfId="18397"/>
    <cellStyle name="SAPBEXHLevel3X 7 8 2 2" xfId="44813"/>
    <cellStyle name="SAPBEXHLevel3X 7 8 3" xfId="25437"/>
    <cellStyle name="SAPBEXHLevel3X 7 8 3 2" xfId="51851"/>
    <cellStyle name="SAPBEXHLevel3X 7 8 4" xfId="34400"/>
    <cellStyle name="SAPBEXHLevel3X 7 9" xfId="7882"/>
    <cellStyle name="SAPBEXHLevel3X 7 9 2" xfId="18549"/>
    <cellStyle name="SAPBEXHLevel3X 7 9 2 2" xfId="44964"/>
    <cellStyle name="SAPBEXHLevel3X 7 9 3" xfId="25234"/>
    <cellStyle name="SAPBEXHLevel3X 7 9 3 2" xfId="51648"/>
    <cellStyle name="SAPBEXHLevel3X 7 9 4" xfId="34552"/>
    <cellStyle name="SAPBEXHLevel3X 8" xfId="1856"/>
    <cellStyle name="SAPBEXHLevel3X 8 10" xfId="9530"/>
    <cellStyle name="SAPBEXHLevel3X 8 10 2" xfId="20190"/>
    <cellStyle name="SAPBEXHLevel3X 8 10 2 2" xfId="46604"/>
    <cellStyle name="SAPBEXHLevel3X 8 10 3" xfId="21204"/>
    <cellStyle name="SAPBEXHLevel3X 8 10 3 2" xfId="47618"/>
    <cellStyle name="SAPBEXHLevel3X 8 10 4" xfId="36026"/>
    <cellStyle name="SAPBEXHLevel3X 8 11" xfId="11724"/>
    <cellStyle name="SAPBEXHLevel3X 8 11 2" xfId="38145"/>
    <cellStyle name="SAPBEXHLevel3X 8 12" xfId="24779"/>
    <cellStyle name="SAPBEXHLevel3X 8 12 2" xfId="51193"/>
    <cellStyle name="SAPBEXHLevel3X 8 2" xfId="3833"/>
    <cellStyle name="SAPBEXHLevel3X 8 2 2" xfId="10669"/>
    <cellStyle name="SAPBEXHLevel3X 8 2 2 2" xfId="21314"/>
    <cellStyle name="SAPBEXHLevel3X 8 2 2 2 2" xfId="47728"/>
    <cellStyle name="SAPBEXHLevel3X 8 2 2 3" xfId="28412"/>
    <cellStyle name="SAPBEXHLevel3X 8 2 2 3 2" xfId="54826"/>
    <cellStyle name="SAPBEXHLevel3X 8 2 2 4" xfId="37093"/>
    <cellStyle name="SAPBEXHLevel3X 8 2 3" xfId="14616"/>
    <cellStyle name="SAPBEXHLevel3X 8 2 3 2" xfId="41036"/>
    <cellStyle name="SAPBEXHLevel3X 8 2 4" xfId="21840"/>
    <cellStyle name="SAPBEXHLevel3X 8 2 4 2" xfId="48254"/>
    <cellStyle name="SAPBEXHLevel3X 8 2 5" xfId="30503"/>
    <cellStyle name="SAPBEXHLevel3X 8 3" xfId="4560"/>
    <cellStyle name="SAPBEXHLevel3X 8 3 2" xfId="15338"/>
    <cellStyle name="SAPBEXHLevel3X 8 3 2 2" xfId="41758"/>
    <cellStyle name="SAPBEXHLevel3X 8 3 3" xfId="22853"/>
    <cellStyle name="SAPBEXHLevel3X 8 3 3 2" xfId="49267"/>
    <cellStyle name="SAPBEXHLevel3X 8 3 4" xfId="31230"/>
    <cellStyle name="SAPBEXHLevel3X 8 4" xfId="3205"/>
    <cellStyle name="SAPBEXHLevel3X 8 4 2" xfId="13995"/>
    <cellStyle name="SAPBEXHLevel3X 8 4 2 2" xfId="40415"/>
    <cellStyle name="SAPBEXHLevel3X 8 4 3" xfId="23697"/>
    <cellStyle name="SAPBEXHLevel3X 8 4 3 2" xfId="50111"/>
    <cellStyle name="SAPBEXHLevel3X 8 4 4" xfId="29875"/>
    <cellStyle name="SAPBEXHLevel3X 8 5" xfId="3743"/>
    <cellStyle name="SAPBEXHLevel3X 8 5 2" xfId="14526"/>
    <cellStyle name="SAPBEXHLevel3X 8 5 2 2" xfId="40946"/>
    <cellStyle name="SAPBEXHLevel3X 8 5 3" xfId="22074"/>
    <cellStyle name="SAPBEXHLevel3X 8 5 3 2" xfId="48488"/>
    <cellStyle name="SAPBEXHLevel3X 8 5 4" xfId="30413"/>
    <cellStyle name="SAPBEXHLevel3X 8 6" xfId="4884"/>
    <cellStyle name="SAPBEXHLevel3X 8 6 2" xfId="15661"/>
    <cellStyle name="SAPBEXHLevel3X 8 6 2 2" xfId="42081"/>
    <cellStyle name="SAPBEXHLevel3X 8 6 3" xfId="25688"/>
    <cellStyle name="SAPBEXHLevel3X 8 6 3 2" xfId="52102"/>
    <cellStyle name="SAPBEXHLevel3X 8 6 4" xfId="31554"/>
    <cellStyle name="SAPBEXHLevel3X 8 7" xfId="6972"/>
    <cellStyle name="SAPBEXHLevel3X 8 7 2" xfId="24070"/>
    <cellStyle name="SAPBEXHLevel3X 8 7 2 2" xfId="50484"/>
    <cellStyle name="SAPBEXHLevel3X 8 7 3" xfId="33642"/>
    <cellStyle name="SAPBEXHLevel3X 8 8" xfId="7519"/>
    <cellStyle name="SAPBEXHLevel3X 8 8 2" xfId="18186"/>
    <cellStyle name="SAPBEXHLevel3X 8 8 2 2" xfId="44602"/>
    <cellStyle name="SAPBEXHLevel3X 8 8 3" xfId="22143"/>
    <cellStyle name="SAPBEXHLevel3X 8 8 3 2" xfId="48557"/>
    <cellStyle name="SAPBEXHLevel3X 8 8 4" xfId="34189"/>
    <cellStyle name="SAPBEXHLevel3X 8 9" xfId="6948"/>
    <cellStyle name="SAPBEXHLevel3X 8 9 2" xfId="17653"/>
    <cellStyle name="SAPBEXHLevel3X 8 9 2 2" xfId="44070"/>
    <cellStyle name="SAPBEXHLevel3X 8 9 3" xfId="11170"/>
    <cellStyle name="SAPBEXHLevel3X 8 9 3 2" xfId="37591"/>
    <cellStyle name="SAPBEXHLevel3X 8 9 4" xfId="33618"/>
    <cellStyle name="SAPBEXHLevel3X 9" xfId="2382"/>
    <cellStyle name="SAPBEXHLevel3X 9 10" xfId="11279"/>
    <cellStyle name="SAPBEXHLevel3X 9 10 2" xfId="37700"/>
    <cellStyle name="SAPBEXHLevel3X 9 11" xfId="24212"/>
    <cellStyle name="SAPBEXHLevel3X 9 11 2" xfId="50626"/>
    <cellStyle name="SAPBEXHLevel3X 9 2" xfId="4289"/>
    <cellStyle name="SAPBEXHLevel3X 9 2 2" xfId="15068"/>
    <cellStyle name="SAPBEXHLevel3X 9 2 2 2" xfId="41488"/>
    <cellStyle name="SAPBEXHLevel3X 9 2 3" xfId="25499"/>
    <cellStyle name="SAPBEXHLevel3X 9 2 3 2" xfId="51913"/>
    <cellStyle name="SAPBEXHLevel3X 9 2 4" xfId="30959"/>
    <cellStyle name="SAPBEXHLevel3X 9 3" xfId="5016"/>
    <cellStyle name="SAPBEXHLevel3X 9 3 2" xfId="15793"/>
    <cellStyle name="SAPBEXHLevel3X 9 3 2 2" xfId="42212"/>
    <cellStyle name="SAPBEXHLevel3X 9 3 3" xfId="25686"/>
    <cellStyle name="SAPBEXHLevel3X 9 3 3 2" xfId="52100"/>
    <cellStyle name="SAPBEXHLevel3X 9 3 4" xfId="31686"/>
    <cellStyle name="SAPBEXHLevel3X 9 4" xfId="6205"/>
    <cellStyle name="SAPBEXHLevel3X 9 4 2" xfId="16946"/>
    <cellStyle name="SAPBEXHLevel3X 9 4 2 2" xfId="43364"/>
    <cellStyle name="SAPBEXHLevel3X 9 4 3" xfId="16364"/>
    <cellStyle name="SAPBEXHLevel3X 9 4 3 2" xfId="42783"/>
    <cellStyle name="SAPBEXHLevel3X 9 4 4" xfId="32875"/>
    <cellStyle name="SAPBEXHLevel3X 9 5" xfId="6791"/>
    <cellStyle name="SAPBEXHLevel3X 9 5 2" xfId="17503"/>
    <cellStyle name="SAPBEXHLevel3X 9 5 2 2" xfId="43920"/>
    <cellStyle name="SAPBEXHLevel3X 9 5 3" xfId="16266"/>
    <cellStyle name="SAPBEXHLevel3X 9 5 3 2" xfId="42685"/>
    <cellStyle name="SAPBEXHLevel3X 9 5 4" xfId="33461"/>
    <cellStyle name="SAPBEXHLevel3X 9 6" xfId="7347"/>
    <cellStyle name="SAPBEXHLevel3X 9 6 2" xfId="18014"/>
    <cellStyle name="SAPBEXHLevel3X 9 6 2 2" xfId="44430"/>
    <cellStyle name="SAPBEXHLevel3X 9 6 3" xfId="22572"/>
    <cellStyle name="SAPBEXHLevel3X 9 6 3 2" xfId="48986"/>
    <cellStyle name="SAPBEXHLevel3X 9 6 4" xfId="34017"/>
    <cellStyle name="SAPBEXHLevel3X 9 7" xfId="7991"/>
    <cellStyle name="SAPBEXHLevel3X 9 7 2" xfId="18658"/>
    <cellStyle name="SAPBEXHLevel3X 9 7 2 2" xfId="45072"/>
    <cellStyle name="SAPBEXHLevel3X 9 7 3" xfId="17089"/>
    <cellStyle name="SAPBEXHLevel3X 9 7 3 2" xfId="43507"/>
    <cellStyle name="SAPBEXHLevel3X 9 7 4" xfId="34597"/>
    <cellStyle name="SAPBEXHLevel3X 9 8" xfId="9507"/>
    <cellStyle name="SAPBEXHLevel3X 9 8 2" xfId="20167"/>
    <cellStyle name="SAPBEXHLevel3X 9 8 2 2" xfId="46581"/>
    <cellStyle name="SAPBEXHLevel3X 9 8 3" xfId="26752"/>
    <cellStyle name="SAPBEXHLevel3X 9 8 3 2" xfId="53166"/>
    <cellStyle name="SAPBEXHLevel3X 9 8 4" xfId="36003"/>
    <cellStyle name="SAPBEXHLevel3X 9 9" xfId="13179"/>
    <cellStyle name="SAPBEXHLevel3X 9 9 2" xfId="39599"/>
    <cellStyle name="SAPBEXHLevel3X_0910 GSO Capex RRP - Final (Detail) v2 220710" xfId="1261"/>
    <cellStyle name="SAPBEXinputData" xfId="1262"/>
    <cellStyle name="SAPBEXinputData 10" xfId="7769"/>
    <cellStyle name="SAPBEXinputData 10 2" xfId="18436"/>
    <cellStyle name="SAPBEXinputData 10 2 2" xfId="44852"/>
    <cellStyle name="SAPBEXinputData 10 3" xfId="34439"/>
    <cellStyle name="SAPBEXinputData 11" xfId="12222"/>
    <cellStyle name="SAPBEXinputData 11 2" xfId="38643"/>
    <cellStyle name="SAPBEXinputData 12" xfId="28838"/>
    <cellStyle name="SAPBEXinputData 2" xfId="1263"/>
    <cellStyle name="SAPBEXinputData 2 2" xfId="1571"/>
    <cellStyle name="SAPBEXinputData 2 2 2" xfId="3565"/>
    <cellStyle name="SAPBEXinputData 2 2 2 2" xfId="14350"/>
    <cellStyle name="SAPBEXinputData 2 2 2 2 2" xfId="40770"/>
    <cellStyle name="SAPBEXinputData 2 2 2 3" xfId="25509"/>
    <cellStyle name="SAPBEXinputData 2 2 2 3 2" xfId="51923"/>
    <cellStyle name="SAPBEXinputData 2 2 2 4" xfId="30235"/>
    <cellStyle name="SAPBEXinputData 2 2 3" xfId="3066"/>
    <cellStyle name="SAPBEXinputData 2 2 3 2" xfId="13858"/>
    <cellStyle name="SAPBEXinputData 2 2 3 2 2" xfId="40278"/>
    <cellStyle name="SAPBEXinputData 2 2 3 3" xfId="23128"/>
    <cellStyle name="SAPBEXinputData 2 2 3 3 2" xfId="49542"/>
    <cellStyle name="SAPBEXinputData 2 2 3 4" xfId="29736"/>
    <cellStyle name="SAPBEXinputData 2 2 4" xfId="5260"/>
    <cellStyle name="SAPBEXinputData 2 2 4 2" xfId="16035"/>
    <cellStyle name="SAPBEXinputData 2 2 4 2 2" xfId="42454"/>
    <cellStyle name="SAPBEXinputData 2 2 4 3" xfId="26538"/>
    <cellStyle name="SAPBEXinputData 2 2 4 3 2" xfId="52952"/>
    <cellStyle name="SAPBEXinputData 2 2 4 4" xfId="31930"/>
    <cellStyle name="SAPBEXinputData 2 2 5" xfId="6223"/>
    <cellStyle name="SAPBEXinputData 2 2 5 2" xfId="22500"/>
    <cellStyle name="SAPBEXinputData 2 2 5 2 2" xfId="48914"/>
    <cellStyle name="SAPBEXinputData 2 2 5 3" xfId="32893"/>
    <cellStyle name="SAPBEXinputData 2 2 6" xfId="6102"/>
    <cellStyle name="SAPBEXinputData 2 2 6 2" xfId="23019"/>
    <cellStyle name="SAPBEXinputData 2 2 6 2 2" xfId="49433"/>
    <cellStyle name="SAPBEXinputData 2 2 6 3" xfId="32772"/>
    <cellStyle name="SAPBEXinputData 2 2 7" xfId="2941"/>
    <cellStyle name="SAPBEXinputData 2 2 7 2" xfId="13733"/>
    <cellStyle name="SAPBEXinputData 2 2 7 2 2" xfId="40153"/>
    <cellStyle name="SAPBEXinputData 2 2 7 3" xfId="22762"/>
    <cellStyle name="SAPBEXinputData 2 2 7 3 2" xfId="49176"/>
    <cellStyle name="SAPBEXinputData 2 2 7 4" xfId="29611"/>
    <cellStyle name="SAPBEXinputData 2 2 8" xfId="25857"/>
    <cellStyle name="SAPBEXinputData 2 2 8 2" xfId="52271"/>
    <cellStyle name="SAPBEXinputData 2 3" xfId="2526"/>
    <cellStyle name="SAPBEXinputData 2 3 2" xfId="4421"/>
    <cellStyle name="SAPBEXinputData 2 3 2 2" xfId="15199"/>
    <cellStyle name="SAPBEXinputData 2 3 2 2 2" xfId="41619"/>
    <cellStyle name="SAPBEXinputData 2 3 2 3" xfId="23290"/>
    <cellStyle name="SAPBEXinputData 2 3 2 3 2" xfId="49704"/>
    <cellStyle name="SAPBEXinputData 2 3 2 4" xfId="31091"/>
    <cellStyle name="SAPBEXinputData 2 3 3" xfId="5154"/>
    <cellStyle name="SAPBEXinputData 2 3 3 2" xfId="15931"/>
    <cellStyle name="SAPBEXinputData 2 3 3 2 2" xfId="42350"/>
    <cellStyle name="SAPBEXinputData 2 3 3 3" xfId="26167"/>
    <cellStyle name="SAPBEXinputData 2 3 3 3 2" xfId="52581"/>
    <cellStyle name="SAPBEXinputData 2 3 3 4" xfId="31824"/>
    <cellStyle name="SAPBEXinputData 2 3 4" xfId="6912"/>
    <cellStyle name="SAPBEXinputData 2 3 4 2" xfId="17617"/>
    <cellStyle name="SAPBEXinputData 2 3 4 2 2" xfId="44034"/>
    <cellStyle name="SAPBEXinputData 2 3 4 3" xfId="24794"/>
    <cellStyle name="SAPBEXinputData 2 3 4 3 2" xfId="51208"/>
    <cellStyle name="SAPBEXinputData 2 3 4 4" xfId="33582"/>
    <cellStyle name="SAPBEXinputData 2 3 5" xfId="8059"/>
    <cellStyle name="SAPBEXinputData 2 3 5 2" xfId="18726"/>
    <cellStyle name="SAPBEXinputData 2 3 5 2 2" xfId="45140"/>
    <cellStyle name="SAPBEXinputData 2 3 5 3" xfId="11194"/>
    <cellStyle name="SAPBEXinputData 2 3 5 3 2" xfId="37615"/>
    <cellStyle name="SAPBEXinputData 2 3 6" xfId="13322"/>
    <cellStyle name="SAPBEXinputData 2 3 6 2" xfId="39742"/>
    <cellStyle name="SAPBEXinputData 2 3 7" xfId="26728"/>
    <cellStyle name="SAPBEXinputData 2 3 7 2" xfId="53142"/>
    <cellStyle name="SAPBEXinputData 2 4" xfId="8270"/>
    <cellStyle name="SAPBEXinputData 2 4 2" xfId="18931"/>
    <cellStyle name="SAPBEXinputData 2 4 2 2" xfId="45345"/>
    <cellStyle name="SAPBEXinputData 2 4 3" xfId="26045"/>
    <cellStyle name="SAPBEXinputData 2 4 3 2" xfId="52459"/>
    <cellStyle name="SAPBEXinputData 3" xfId="1264"/>
    <cellStyle name="SAPBEXinputData 3 10" xfId="2527"/>
    <cellStyle name="SAPBEXinputData 3 10 2" xfId="5155"/>
    <cellStyle name="SAPBEXinputData 3 10 2 2" xfId="15932"/>
    <cellStyle name="SAPBEXinputData 3 10 2 2 2" xfId="42351"/>
    <cellStyle name="SAPBEXinputData 3 10 2 3" xfId="31825"/>
    <cellStyle name="SAPBEXinputData 3 10 3" xfId="5748"/>
    <cellStyle name="SAPBEXinputData 3 10 3 2" xfId="16510"/>
    <cellStyle name="SAPBEXinputData 3 10 3 2 2" xfId="42928"/>
    <cellStyle name="SAPBEXinputData 3 10 3 3" xfId="32418"/>
    <cellStyle name="SAPBEXinputData 3 10 4" xfId="6913"/>
    <cellStyle name="SAPBEXinputData 3 10 4 2" xfId="17618"/>
    <cellStyle name="SAPBEXinputData 3 10 4 2 2" xfId="44035"/>
    <cellStyle name="SAPBEXinputData 3 10 4 3" xfId="33583"/>
    <cellStyle name="SAPBEXinputData 3 10 5" xfId="7436"/>
    <cellStyle name="SAPBEXinputData 3 10 5 2" xfId="18103"/>
    <cellStyle name="SAPBEXinputData 3 10 5 2 2" xfId="44519"/>
    <cellStyle name="SAPBEXinputData 3 10 5 3" xfId="34106"/>
    <cellStyle name="SAPBEXinputData 3 10 6" xfId="7810"/>
    <cellStyle name="SAPBEXinputData 3 10 6 2" xfId="18477"/>
    <cellStyle name="SAPBEXinputData 3 10 6 2 2" xfId="44892"/>
    <cellStyle name="SAPBEXinputData 3 10 6 3" xfId="34480"/>
    <cellStyle name="SAPBEXinputData 3 10 7" xfId="8060"/>
    <cellStyle name="SAPBEXinputData 3 10 7 2" xfId="18727"/>
    <cellStyle name="SAPBEXinputData 3 10 7 2 2" xfId="45141"/>
    <cellStyle name="SAPBEXinputData 3 10 7 3" xfId="34663"/>
    <cellStyle name="SAPBEXinputData 3 10 8" xfId="13323"/>
    <cellStyle name="SAPBEXinputData 3 10 8 2" xfId="39743"/>
    <cellStyle name="SAPBEXinputData 3 10 9" xfId="29227"/>
    <cellStyle name="SAPBEXinputData 3 11" xfId="3007"/>
    <cellStyle name="SAPBEXinputData 3 11 2" xfId="13799"/>
    <cellStyle name="SAPBEXinputData 3 11 2 2" xfId="40219"/>
    <cellStyle name="SAPBEXinputData 3 11 3" xfId="29677"/>
    <cellStyle name="SAPBEXinputData 3 12" xfId="5915"/>
    <cellStyle name="SAPBEXinputData 3 12 2" xfId="16667"/>
    <cellStyle name="SAPBEXinputData 3 12 2 2" xfId="43085"/>
    <cellStyle name="SAPBEXinputData 3 12 3" xfId="32585"/>
    <cellStyle name="SAPBEXinputData 3 13" xfId="6511"/>
    <cellStyle name="SAPBEXinputData 3 13 2" xfId="17241"/>
    <cellStyle name="SAPBEXinputData 3 13 2 2" xfId="43659"/>
    <cellStyle name="SAPBEXinputData 3 13 3" xfId="33181"/>
    <cellStyle name="SAPBEXinputData 3 14" xfId="7375"/>
    <cellStyle name="SAPBEXinputData 3 14 2" xfId="18042"/>
    <cellStyle name="SAPBEXinputData 3 14 2 2" xfId="44458"/>
    <cellStyle name="SAPBEXinputData 3 14 3" xfId="34045"/>
    <cellStyle name="SAPBEXinputData 3 15" xfId="7668"/>
    <cellStyle name="SAPBEXinputData 3 15 2" xfId="18335"/>
    <cellStyle name="SAPBEXinputData 3 15 2 2" xfId="44751"/>
    <cellStyle name="SAPBEXinputData 3 15 3" xfId="34338"/>
    <cellStyle name="SAPBEXinputData 3 16" xfId="12224"/>
    <cellStyle name="SAPBEXinputData 3 16 2" xfId="38645"/>
    <cellStyle name="SAPBEXinputData 3 17" xfId="28839"/>
    <cellStyle name="SAPBEXinputData 3 2" xfId="1265"/>
    <cellStyle name="SAPBEXinputData 3 2 10" xfId="28840"/>
    <cellStyle name="SAPBEXinputData 3 2 2" xfId="1945"/>
    <cellStyle name="SAPBEXinputData 3 2 2 2" xfId="4649"/>
    <cellStyle name="SAPBEXinputData 3 2 2 2 2" xfId="15427"/>
    <cellStyle name="SAPBEXinputData 3 2 2 2 2 2" xfId="41847"/>
    <cellStyle name="SAPBEXinputData 3 2 2 2 3" xfId="31319"/>
    <cellStyle name="SAPBEXinputData 3 2 2 3" xfId="5227"/>
    <cellStyle name="SAPBEXinputData 3 2 2 3 2" xfId="16002"/>
    <cellStyle name="SAPBEXinputData 3 2 2 3 2 2" xfId="42421"/>
    <cellStyle name="SAPBEXinputData 3 2 2 3 3" xfId="31897"/>
    <cellStyle name="SAPBEXinputData 3 2 2 4" xfId="6446"/>
    <cellStyle name="SAPBEXinputData 3 2 2 4 2" xfId="17182"/>
    <cellStyle name="SAPBEXinputData 3 2 2 4 2 2" xfId="43600"/>
    <cellStyle name="SAPBEXinputData 3 2 2 4 3" xfId="33116"/>
    <cellStyle name="SAPBEXinputData 3 2 2 5" xfId="7061"/>
    <cellStyle name="SAPBEXinputData 3 2 2 5 2" xfId="17749"/>
    <cellStyle name="SAPBEXinputData 3 2 2 5 2 2" xfId="44166"/>
    <cellStyle name="SAPBEXinputData 3 2 2 5 3" xfId="33731"/>
    <cellStyle name="SAPBEXinputData 3 2 2 6" xfId="7608"/>
    <cellStyle name="SAPBEXinputData 3 2 2 6 2" xfId="18275"/>
    <cellStyle name="SAPBEXinputData 3 2 2 6 2 2" xfId="44691"/>
    <cellStyle name="SAPBEXinputData 3 2 2 6 3" xfId="34278"/>
    <cellStyle name="SAPBEXinputData 3 2 2 7" xfId="6037"/>
    <cellStyle name="SAPBEXinputData 3 2 2 7 2" xfId="16788"/>
    <cellStyle name="SAPBEXinputData 3 2 2 7 2 2" xfId="43206"/>
    <cellStyle name="SAPBEXinputData 3 2 2 7 3" xfId="32707"/>
    <cellStyle name="SAPBEXinputData 3 2 2 8" xfId="12818"/>
    <cellStyle name="SAPBEXinputData 3 2 2 8 2" xfId="39239"/>
    <cellStyle name="SAPBEXinputData 3 2 2 9" xfId="29033"/>
    <cellStyle name="SAPBEXinputData 3 2 3" xfId="2528"/>
    <cellStyle name="SAPBEXinputData 3 2 3 2" xfId="5156"/>
    <cellStyle name="SAPBEXinputData 3 2 3 2 2" xfId="15933"/>
    <cellStyle name="SAPBEXinputData 3 2 3 2 2 2" xfId="42352"/>
    <cellStyle name="SAPBEXinputData 3 2 3 2 3" xfId="31826"/>
    <cellStyle name="SAPBEXinputData 3 2 3 3" xfId="5749"/>
    <cellStyle name="SAPBEXinputData 3 2 3 3 2" xfId="16511"/>
    <cellStyle name="SAPBEXinputData 3 2 3 3 2 2" xfId="42929"/>
    <cellStyle name="SAPBEXinputData 3 2 3 3 3" xfId="32419"/>
    <cellStyle name="SAPBEXinputData 3 2 3 4" xfId="6914"/>
    <cellStyle name="SAPBEXinputData 3 2 3 4 2" xfId="17619"/>
    <cellStyle name="SAPBEXinputData 3 2 3 4 2 2" xfId="44036"/>
    <cellStyle name="SAPBEXinputData 3 2 3 4 3" xfId="33584"/>
    <cellStyle name="SAPBEXinputData 3 2 3 5" xfId="7437"/>
    <cellStyle name="SAPBEXinputData 3 2 3 5 2" xfId="18104"/>
    <cellStyle name="SAPBEXinputData 3 2 3 5 2 2" xfId="44520"/>
    <cellStyle name="SAPBEXinputData 3 2 3 5 3" xfId="34107"/>
    <cellStyle name="SAPBEXinputData 3 2 3 6" xfId="7811"/>
    <cellStyle name="SAPBEXinputData 3 2 3 6 2" xfId="18478"/>
    <cellStyle name="SAPBEXinputData 3 2 3 6 2 2" xfId="44893"/>
    <cellStyle name="SAPBEXinputData 3 2 3 6 3" xfId="34481"/>
    <cellStyle name="SAPBEXinputData 3 2 3 7" xfId="8061"/>
    <cellStyle name="SAPBEXinputData 3 2 3 7 2" xfId="18728"/>
    <cellStyle name="SAPBEXinputData 3 2 3 7 2 2" xfId="45142"/>
    <cellStyle name="SAPBEXinputData 3 2 3 7 3" xfId="34664"/>
    <cellStyle name="SAPBEXinputData 3 2 3 8" xfId="13324"/>
    <cellStyle name="SAPBEXinputData 3 2 3 8 2" xfId="39744"/>
    <cellStyle name="SAPBEXinputData 3 2 3 9" xfId="29228"/>
    <cellStyle name="SAPBEXinputData 3 2 4" xfId="5089"/>
    <cellStyle name="SAPBEXinputData 3 2 4 2" xfId="15866"/>
    <cellStyle name="SAPBEXinputData 3 2 4 2 2" xfId="42285"/>
    <cellStyle name="SAPBEXinputData 3 2 4 3" xfId="31759"/>
    <cellStyle name="SAPBEXinputData 3 2 5" xfId="5073"/>
    <cellStyle name="SAPBEXinputData 3 2 5 2" xfId="15850"/>
    <cellStyle name="SAPBEXinputData 3 2 5 2 2" xfId="42269"/>
    <cellStyle name="SAPBEXinputData 3 2 5 3" xfId="31743"/>
    <cellStyle name="SAPBEXinputData 3 2 6" xfId="4909"/>
    <cellStyle name="SAPBEXinputData 3 2 6 2" xfId="15686"/>
    <cellStyle name="SAPBEXinputData 3 2 6 2 2" xfId="42106"/>
    <cellStyle name="SAPBEXinputData 3 2 6 3" xfId="31579"/>
    <cellStyle name="SAPBEXinputData 3 2 7" xfId="6179"/>
    <cellStyle name="SAPBEXinputData 3 2 7 2" xfId="16920"/>
    <cellStyle name="SAPBEXinputData 3 2 7 2 2" xfId="43338"/>
    <cellStyle name="SAPBEXinputData 3 2 7 3" xfId="32849"/>
    <cellStyle name="SAPBEXinputData 3 2 8" xfId="7096"/>
    <cellStyle name="SAPBEXinputData 3 2 8 2" xfId="17784"/>
    <cellStyle name="SAPBEXinputData 3 2 8 2 2" xfId="44201"/>
    <cellStyle name="SAPBEXinputData 3 2 8 3" xfId="33766"/>
    <cellStyle name="SAPBEXinputData 3 2 9" xfId="12225"/>
    <cellStyle name="SAPBEXinputData 3 2 9 2" xfId="38646"/>
    <cellStyle name="SAPBEXinputData 3 3" xfId="1266"/>
    <cellStyle name="SAPBEXinputData 3 3 10" xfId="28841"/>
    <cellStyle name="SAPBEXinputData 3 3 2" xfId="1946"/>
    <cellStyle name="SAPBEXinputData 3 3 2 2" xfId="4650"/>
    <cellStyle name="SAPBEXinputData 3 3 2 2 2" xfId="15428"/>
    <cellStyle name="SAPBEXinputData 3 3 2 2 2 2" xfId="41848"/>
    <cellStyle name="SAPBEXinputData 3 3 2 2 3" xfId="31320"/>
    <cellStyle name="SAPBEXinputData 3 3 2 3" xfId="5228"/>
    <cellStyle name="SAPBEXinputData 3 3 2 3 2" xfId="16003"/>
    <cellStyle name="SAPBEXinputData 3 3 2 3 2 2" xfId="42422"/>
    <cellStyle name="SAPBEXinputData 3 3 2 3 3" xfId="31898"/>
    <cellStyle name="SAPBEXinputData 3 3 2 4" xfId="6447"/>
    <cellStyle name="SAPBEXinputData 3 3 2 4 2" xfId="17183"/>
    <cellStyle name="SAPBEXinputData 3 3 2 4 2 2" xfId="43601"/>
    <cellStyle name="SAPBEXinputData 3 3 2 4 3" xfId="33117"/>
    <cellStyle name="SAPBEXinputData 3 3 2 5" xfId="7062"/>
    <cellStyle name="SAPBEXinputData 3 3 2 5 2" xfId="17750"/>
    <cellStyle name="SAPBEXinputData 3 3 2 5 2 2" xfId="44167"/>
    <cellStyle name="SAPBEXinputData 3 3 2 5 3" xfId="33732"/>
    <cellStyle name="SAPBEXinputData 3 3 2 6" xfId="7609"/>
    <cellStyle name="SAPBEXinputData 3 3 2 6 2" xfId="18276"/>
    <cellStyle name="SAPBEXinputData 3 3 2 6 2 2" xfId="44692"/>
    <cellStyle name="SAPBEXinputData 3 3 2 6 3" xfId="34279"/>
    <cellStyle name="SAPBEXinputData 3 3 2 7" xfId="7306"/>
    <cellStyle name="SAPBEXinputData 3 3 2 7 2" xfId="17973"/>
    <cellStyle name="SAPBEXinputData 3 3 2 7 2 2" xfId="44390"/>
    <cellStyle name="SAPBEXinputData 3 3 2 7 3" xfId="33976"/>
    <cellStyle name="SAPBEXinputData 3 3 2 8" xfId="12819"/>
    <cellStyle name="SAPBEXinputData 3 3 2 8 2" xfId="39240"/>
    <cellStyle name="SAPBEXinputData 3 3 2 9" xfId="29034"/>
    <cellStyle name="SAPBEXinputData 3 3 3" xfId="2529"/>
    <cellStyle name="SAPBEXinputData 3 3 3 2" xfId="5157"/>
    <cellStyle name="SAPBEXinputData 3 3 3 2 2" xfId="15934"/>
    <cellStyle name="SAPBEXinputData 3 3 3 2 2 2" xfId="42353"/>
    <cellStyle name="SAPBEXinputData 3 3 3 2 3" xfId="31827"/>
    <cellStyle name="SAPBEXinputData 3 3 3 3" xfId="5750"/>
    <cellStyle name="SAPBEXinputData 3 3 3 3 2" xfId="16512"/>
    <cellStyle name="SAPBEXinputData 3 3 3 3 2 2" xfId="42930"/>
    <cellStyle name="SAPBEXinputData 3 3 3 3 3" xfId="32420"/>
    <cellStyle name="SAPBEXinputData 3 3 3 4" xfId="6915"/>
    <cellStyle name="SAPBEXinputData 3 3 3 4 2" xfId="17620"/>
    <cellStyle name="SAPBEXinputData 3 3 3 4 2 2" xfId="44037"/>
    <cellStyle name="SAPBEXinputData 3 3 3 4 3" xfId="33585"/>
    <cellStyle name="SAPBEXinputData 3 3 3 5" xfId="7438"/>
    <cellStyle name="SAPBEXinputData 3 3 3 5 2" xfId="18105"/>
    <cellStyle name="SAPBEXinputData 3 3 3 5 2 2" xfId="44521"/>
    <cellStyle name="SAPBEXinputData 3 3 3 5 3" xfId="34108"/>
    <cellStyle name="SAPBEXinputData 3 3 3 6" xfId="7812"/>
    <cellStyle name="SAPBEXinputData 3 3 3 6 2" xfId="18479"/>
    <cellStyle name="SAPBEXinputData 3 3 3 6 2 2" xfId="44894"/>
    <cellStyle name="SAPBEXinputData 3 3 3 6 3" xfId="34482"/>
    <cellStyle name="SAPBEXinputData 3 3 3 7" xfId="8062"/>
    <cellStyle name="SAPBEXinputData 3 3 3 7 2" xfId="18729"/>
    <cellStyle name="SAPBEXinputData 3 3 3 7 2 2" xfId="45143"/>
    <cellStyle name="SAPBEXinputData 3 3 3 7 3" xfId="34665"/>
    <cellStyle name="SAPBEXinputData 3 3 3 8" xfId="13325"/>
    <cellStyle name="SAPBEXinputData 3 3 3 8 2" xfId="39745"/>
    <cellStyle name="SAPBEXinputData 3 3 3 9" xfId="29229"/>
    <cellStyle name="SAPBEXinputData 3 3 4" xfId="4491"/>
    <cellStyle name="SAPBEXinputData 3 3 4 2" xfId="15269"/>
    <cellStyle name="SAPBEXinputData 3 3 4 2 2" xfId="41689"/>
    <cellStyle name="SAPBEXinputData 3 3 4 3" xfId="31161"/>
    <cellStyle name="SAPBEXinputData 3 3 5" xfId="2954"/>
    <cellStyle name="SAPBEXinputData 3 3 5 2" xfId="13746"/>
    <cellStyle name="SAPBEXinputData 3 3 5 2 2" xfId="40166"/>
    <cellStyle name="SAPBEXinputData 3 3 5 3" xfId="29624"/>
    <cellStyle name="SAPBEXinputData 3 3 6" xfId="6371"/>
    <cellStyle name="SAPBEXinputData 3 3 6 2" xfId="17107"/>
    <cellStyle name="SAPBEXinputData 3 3 6 2 2" xfId="43525"/>
    <cellStyle name="SAPBEXinputData 3 3 6 3" xfId="33041"/>
    <cellStyle name="SAPBEXinputData 3 3 7" xfId="7106"/>
    <cellStyle name="SAPBEXinputData 3 3 7 2" xfId="17794"/>
    <cellStyle name="SAPBEXinputData 3 3 7 2 2" xfId="44211"/>
    <cellStyle name="SAPBEXinputData 3 3 7 3" xfId="33776"/>
    <cellStyle name="SAPBEXinputData 3 3 8" xfId="6344"/>
    <cellStyle name="SAPBEXinputData 3 3 8 2" xfId="17082"/>
    <cellStyle name="SAPBEXinputData 3 3 8 2 2" xfId="43500"/>
    <cellStyle name="SAPBEXinputData 3 3 8 3" xfId="33014"/>
    <cellStyle name="SAPBEXinputData 3 3 9" xfId="12226"/>
    <cellStyle name="SAPBEXinputData 3 3 9 2" xfId="38647"/>
    <cellStyle name="SAPBEXinputData 3 4" xfId="1267"/>
    <cellStyle name="SAPBEXinputData 3 4 10" xfId="28842"/>
    <cellStyle name="SAPBEXinputData 3 4 2" xfId="1947"/>
    <cellStyle name="SAPBEXinputData 3 4 2 2" xfId="4651"/>
    <cellStyle name="SAPBEXinputData 3 4 2 2 2" xfId="15429"/>
    <cellStyle name="SAPBEXinputData 3 4 2 2 2 2" xfId="41849"/>
    <cellStyle name="SAPBEXinputData 3 4 2 2 3" xfId="31321"/>
    <cellStyle name="SAPBEXinputData 3 4 2 3" xfId="5229"/>
    <cellStyle name="SAPBEXinputData 3 4 2 3 2" xfId="16004"/>
    <cellStyle name="SAPBEXinputData 3 4 2 3 2 2" xfId="42423"/>
    <cellStyle name="SAPBEXinputData 3 4 2 3 3" xfId="31899"/>
    <cellStyle name="SAPBEXinputData 3 4 2 4" xfId="6448"/>
    <cellStyle name="SAPBEXinputData 3 4 2 4 2" xfId="17184"/>
    <cellStyle name="SAPBEXinputData 3 4 2 4 2 2" xfId="43602"/>
    <cellStyle name="SAPBEXinputData 3 4 2 4 3" xfId="33118"/>
    <cellStyle name="SAPBEXinputData 3 4 2 5" xfId="7063"/>
    <cellStyle name="SAPBEXinputData 3 4 2 5 2" xfId="17751"/>
    <cellStyle name="SAPBEXinputData 3 4 2 5 2 2" xfId="44168"/>
    <cellStyle name="SAPBEXinputData 3 4 2 5 3" xfId="33733"/>
    <cellStyle name="SAPBEXinputData 3 4 2 6" xfId="7610"/>
    <cellStyle name="SAPBEXinputData 3 4 2 6 2" xfId="18277"/>
    <cellStyle name="SAPBEXinputData 3 4 2 6 2 2" xfId="44693"/>
    <cellStyle name="SAPBEXinputData 3 4 2 6 3" xfId="34280"/>
    <cellStyle name="SAPBEXinputData 3 4 2 7" xfId="7307"/>
    <cellStyle name="SAPBEXinputData 3 4 2 7 2" xfId="17974"/>
    <cellStyle name="SAPBEXinputData 3 4 2 7 2 2" xfId="44391"/>
    <cellStyle name="SAPBEXinputData 3 4 2 7 3" xfId="33977"/>
    <cellStyle name="SAPBEXinputData 3 4 2 8" xfId="12820"/>
    <cellStyle name="SAPBEXinputData 3 4 2 8 2" xfId="39241"/>
    <cellStyle name="SAPBEXinputData 3 4 2 9" xfId="29035"/>
    <cellStyle name="SAPBEXinputData 3 4 3" xfId="2530"/>
    <cellStyle name="SAPBEXinputData 3 4 3 2" xfId="5158"/>
    <cellStyle name="SAPBEXinputData 3 4 3 2 2" xfId="15935"/>
    <cellStyle name="SAPBEXinputData 3 4 3 2 2 2" xfId="42354"/>
    <cellStyle name="SAPBEXinputData 3 4 3 2 3" xfId="31828"/>
    <cellStyle name="SAPBEXinputData 3 4 3 3" xfId="5751"/>
    <cellStyle name="SAPBEXinputData 3 4 3 3 2" xfId="16513"/>
    <cellStyle name="SAPBEXinputData 3 4 3 3 2 2" xfId="42931"/>
    <cellStyle name="SAPBEXinputData 3 4 3 3 3" xfId="32421"/>
    <cellStyle name="SAPBEXinputData 3 4 3 4" xfId="6916"/>
    <cellStyle name="SAPBEXinputData 3 4 3 4 2" xfId="17621"/>
    <cellStyle name="SAPBEXinputData 3 4 3 4 2 2" xfId="44038"/>
    <cellStyle name="SAPBEXinputData 3 4 3 4 3" xfId="33586"/>
    <cellStyle name="SAPBEXinputData 3 4 3 5" xfId="7439"/>
    <cellStyle name="SAPBEXinputData 3 4 3 5 2" xfId="18106"/>
    <cellStyle name="SAPBEXinputData 3 4 3 5 2 2" xfId="44522"/>
    <cellStyle name="SAPBEXinputData 3 4 3 5 3" xfId="34109"/>
    <cellStyle name="SAPBEXinputData 3 4 3 6" xfId="7813"/>
    <cellStyle name="SAPBEXinputData 3 4 3 6 2" xfId="18480"/>
    <cellStyle name="SAPBEXinputData 3 4 3 6 2 2" xfId="44895"/>
    <cellStyle name="SAPBEXinputData 3 4 3 6 3" xfId="34483"/>
    <cellStyle name="SAPBEXinputData 3 4 3 7" xfId="8063"/>
    <cellStyle name="SAPBEXinputData 3 4 3 7 2" xfId="18730"/>
    <cellStyle name="SAPBEXinputData 3 4 3 7 2 2" xfId="45144"/>
    <cellStyle name="SAPBEXinputData 3 4 3 7 3" xfId="34666"/>
    <cellStyle name="SAPBEXinputData 3 4 3 8" xfId="13326"/>
    <cellStyle name="SAPBEXinputData 3 4 3 8 2" xfId="39746"/>
    <cellStyle name="SAPBEXinputData 3 4 3 9" xfId="29230"/>
    <cellStyle name="SAPBEXinputData 3 4 4" xfId="4734"/>
    <cellStyle name="SAPBEXinputData 3 4 4 2" xfId="15511"/>
    <cellStyle name="SAPBEXinputData 3 4 4 2 2" xfId="41931"/>
    <cellStyle name="SAPBEXinputData 3 4 4 3" xfId="31404"/>
    <cellStyle name="SAPBEXinputData 3 4 5" xfId="6270"/>
    <cellStyle name="SAPBEXinputData 3 4 5 2" xfId="17009"/>
    <cellStyle name="SAPBEXinputData 3 4 5 2 2" xfId="43427"/>
    <cellStyle name="SAPBEXinputData 3 4 5 3" xfId="32940"/>
    <cellStyle name="SAPBEXinputData 3 4 6" xfId="6837"/>
    <cellStyle name="SAPBEXinputData 3 4 6 2" xfId="17544"/>
    <cellStyle name="SAPBEXinputData 3 4 6 2 2" xfId="43961"/>
    <cellStyle name="SAPBEXinputData 3 4 6 3" xfId="33507"/>
    <cellStyle name="SAPBEXinputData 3 4 7" xfId="6098"/>
    <cellStyle name="SAPBEXinputData 3 4 7 2" xfId="16848"/>
    <cellStyle name="SAPBEXinputData 3 4 7 2 2" xfId="43266"/>
    <cellStyle name="SAPBEXinputData 3 4 7 3" xfId="32768"/>
    <cellStyle name="SAPBEXinputData 3 4 8" xfId="7768"/>
    <cellStyle name="SAPBEXinputData 3 4 8 2" xfId="18435"/>
    <cellStyle name="SAPBEXinputData 3 4 8 2 2" xfId="44851"/>
    <cellStyle name="SAPBEXinputData 3 4 8 3" xfId="34438"/>
    <cellStyle name="SAPBEXinputData 3 4 9" xfId="12227"/>
    <cellStyle name="SAPBEXinputData 3 4 9 2" xfId="38648"/>
    <cellStyle name="SAPBEXinputData 3 5" xfId="1268"/>
    <cellStyle name="SAPBEXinputData 3 5 10" xfId="28843"/>
    <cellStyle name="SAPBEXinputData 3 5 2" xfId="1948"/>
    <cellStyle name="SAPBEXinputData 3 5 2 2" xfId="4652"/>
    <cellStyle name="SAPBEXinputData 3 5 2 2 2" xfId="15430"/>
    <cellStyle name="SAPBEXinputData 3 5 2 2 2 2" xfId="41850"/>
    <cellStyle name="SAPBEXinputData 3 5 2 2 3" xfId="31322"/>
    <cellStyle name="SAPBEXinputData 3 5 2 3" xfId="5230"/>
    <cellStyle name="SAPBEXinputData 3 5 2 3 2" xfId="16005"/>
    <cellStyle name="SAPBEXinputData 3 5 2 3 2 2" xfId="42424"/>
    <cellStyle name="SAPBEXinputData 3 5 2 3 3" xfId="31900"/>
    <cellStyle name="SAPBEXinputData 3 5 2 4" xfId="6449"/>
    <cellStyle name="SAPBEXinputData 3 5 2 4 2" xfId="17185"/>
    <cellStyle name="SAPBEXinputData 3 5 2 4 2 2" xfId="43603"/>
    <cellStyle name="SAPBEXinputData 3 5 2 4 3" xfId="33119"/>
    <cellStyle name="SAPBEXinputData 3 5 2 5" xfId="7064"/>
    <cellStyle name="SAPBEXinputData 3 5 2 5 2" xfId="17752"/>
    <cellStyle name="SAPBEXinputData 3 5 2 5 2 2" xfId="44169"/>
    <cellStyle name="SAPBEXinputData 3 5 2 5 3" xfId="33734"/>
    <cellStyle name="SAPBEXinputData 3 5 2 6" xfId="7611"/>
    <cellStyle name="SAPBEXinputData 3 5 2 6 2" xfId="18278"/>
    <cellStyle name="SAPBEXinputData 3 5 2 6 2 2" xfId="44694"/>
    <cellStyle name="SAPBEXinputData 3 5 2 6 3" xfId="34281"/>
    <cellStyle name="SAPBEXinputData 3 5 2 7" xfId="7310"/>
    <cellStyle name="SAPBEXinputData 3 5 2 7 2" xfId="17977"/>
    <cellStyle name="SAPBEXinputData 3 5 2 7 2 2" xfId="44394"/>
    <cellStyle name="SAPBEXinputData 3 5 2 7 3" xfId="33980"/>
    <cellStyle name="SAPBEXinputData 3 5 2 8" xfId="12821"/>
    <cellStyle name="SAPBEXinputData 3 5 2 8 2" xfId="39242"/>
    <cellStyle name="SAPBEXinputData 3 5 2 9" xfId="29036"/>
    <cellStyle name="SAPBEXinputData 3 5 3" xfId="2531"/>
    <cellStyle name="SAPBEXinputData 3 5 3 2" xfId="5159"/>
    <cellStyle name="SAPBEXinputData 3 5 3 2 2" xfId="15936"/>
    <cellStyle name="SAPBEXinputData 3 5 3 2 2 2" xfId="42355"/>
    <cellStyle name="SAPBEXinputData 3 5 3 2 3" xfId="31829"/>
    <cellStyle name="SAPBEXinputData 3 5 3 3" xfId="5752"/>
    <cellStyle name="SAPBEXinputData 3 5 3 3 2" xfId="16514"/>
    <cellStyle name="SAPBEXinputData 3 5 3 3 2 2" xfId="42932"/>
    <cellStyle name="SAPBEXinputData 3 5 3 3 3" xfId="32422"/>
    <cellStyle name="SAPBEXinputData 3 5 3 4" xfId="6917"/>
    <cellStyle name="SAPBEXinputData 3 5 3 4 2" xfId="17622"/>
    <cellStyle name="SAPBEXinputData 3 5 3 4 2 2" xfId="44039"/>
    <cellStyle name="SAPBEXinputData 3 5 3 4 3" xfId="33587"/>
    <cellStyle name="SAPBEXinputData 3 5 3 5" xfId="7440"/>
    <cellStyle name="SAPBEXinputData 3 5 3 5 2" xfId="18107"/>
    <cellStyle name="SAPBEXinputData 3 5 3 5 2 2" xfId="44523"/>
    <cellStyle name="SAPBEXinputData 3 5 3 5 3" xfId="34110"/>
    <cellStyle name="SAPBEXinputData 3 5 3 6" xfId="7814"/>
    <cellStyle name="SAPBEXinputData 3 5 3 6 2" xfId="18481"/>
    <cellStyle name="SAPBEXinputData 3 5 3 6 2 2" xfId="44896"/>
    <cellStyle name="SAPBEXinputData 3 5 3 6 3" xfId="34484"/>
    <cellStyle name="SAPBEXinputData 3 5 3 7" xfId="8064"/>
    <cellStyle name="SAPBEXinputData 3 5 3 7 2" xfId="18731"/>
    <cellStyle name="SAPBEXinputData 3 5 3 7 2 2" xfId="45145"/>
    <cellStyle name="SAPBEXinputData 3 5 3 7 3" xfId="34667"/>
    <cellStyle name="SAPBEXinputData 3 5 3 8" xfId="13327"/>
    <cellStyle name="SAPBEXinputData 3 5 3 8 2" xfId="39747"/>
    <cellStyle name="SAPBEXinputData 3 5 3 9" xfId="29231"/>
    <cellStyle name="SAPBEXinputData 3 5 4" xfId="3367"/>
    <cellStyle name="SAPBEXinputData 3 5 4 2" xfId="14154"/>
    <cellStyle name="SAPBEXinputData 3 5 4 2 2" xfId="40574"/>
    <cellStyle name="SAPBEXinputData 3 5 4 3" xfId="30037"/>
    <cellStyle name="SAPBEXinputData 3 5 5" xfId="2879"/>
    <cellStyle name="SAPBEXinputData 3 5 5 2" xfId="13671"/>
    <cellStyle name="SAPBEXinputData 3 5 5 2 2" xfId="40091"/>
    <cellStyle name="SAPBEXinputData 3 5 5 3" xfId="29549"/>
    <cellStyle name="SAPBEXinputData 3 5 6" xfId="5600"/>
    <cellStyle name="SAPBEXinputData 3 5 6 2" xfId="16367"/>
    <cellStyle name="SAPBEXinputData 3 5 6 2 2" xfId="42786"/>
    <cellStyle name="SAPBEXinputData 3 5 6 3" xfId="32270"/>
    <cellStyle name="SAPBEXinputData 3 5 7" xfId="2821"/>
    <cellStyle name="SAPBEXinputData 3 5 7 2" xfId="13613"/>
    <cellStyle name="SAPBEXinputData 3 5 7 2 2" xfId="40033"/>
    <cellStyle name="SAPBEXinputData 3 5 7 3" xfId="29491"/>
    <cellStyle name="SAPBEXinputData 3 5 8" xfId="6067"/>
    <cellStyle name="SAPBEXinputData 3 5 8 2" xfId="16818"/>
    <cellStyle name="SAPBEXinputData 3 5 8 2 2" xfId="43236"/>
    <cellStyle name="SAPBEXinputData 3 5 8 3" xfId="32737"/>
    <cellStyle name="SAPBEXinputData 3 5 9" xfId="12228"/>
    <cellStyle name="SAPBEXinputData 3 5 9 2" xfId="38649"/>
    <cellStyle name="SAPBEXinputData 3 6" xfId="1269"/>
    <cellStyle name="SAPBEXinputData 3 6 10" xfId="28844"/>
    <cellStyle name="SAPBEXinputData 3 6 2" xfId="1949"/>
    <cellStyle name="SAPBEXinputData 3 6 2 2" xfId="4653"/>
    <cellStyle name="SAPBEXinputData 3 6 2 2 2" xfId="15431"/>
    <cellStyle name="SAPBEXinputData 3 6 2 2 2 2" xfId="41851"/>
    <cellStyle name="SAPBEXinputData 3 6 2 2 3" xfId="31323"/>
    <cellStyle name="SAPBEXinputData 3 6 2 3" xfId="5231"/>
    <cellStyle name="SAPBEXinputData 3 6 2 3 2" xfId="16006"/>
    <cellStyle name="SAPBEXinputData 3 6 2 3 2 2" xfId="42425"/>
    <cellStyle name="SAPBEXinputData 3 6 2 3 3" xfId="31901"/>
    <cellStyle name="SAPBEXinputData 3 6 2 4" xfId="6450"/>
    <cellStyle name="SAPBEXinputData 3 6 2 4 2" xfId="17186"/>
    <cellStyle name="SAPBEXinputData 3 6 2 4 2 2" xfId="43604"/>
    <cellStyle name="SAPBEXinputData 3 6 2 4 3" xfId="33120"/>
    <cellStyle name="SAPBEXinputData 3 6 2 5" xfId="7065"/>
    <cellStyle name="SAPBEXinputData 3 6 2 5 2" xfId="17753"/>
    <cellStyle name="SAPBEXinputData 3 6 2 5 2 2" xfId="44170"/>
    <cellStyle name="SAPBEXinputData 3 6 2 5 3" xfId="33735"/>
    <cellStyle name="SAPBEXinputData 3 6 2 6" xfId="7612"/>
    <cellStyle name="SAPBEXinputData 3 6 2 6 2" xfId="18279"/>
    <cellStyle name="SAPBEXinputData 3 6 2 6 2 2" xfId="44695"/>
    <cellStyle name="SAPBEXinputData 3 6 2 6 3" xfId="34282"/>
    <cellStyle name="SAPBEXinputData 3 6 2 7" xfId="7309"/>
    <cellStyle name="SAPBEXinputData 3 6 2 7 2" xfId="17976"/>
    <cellStyle name="SAPBEXinputData 3 6 2 7 2 2" xfId="44393"/>
    <cellStyle name="SAPBEXinputData 3 6 2 7 3" xfId="33979"/>
    <cellStyle name="SAPBEXinputData 3 6 2 8" xfId="12822"/>
    <cellStyle name="SAPBEXinputData 3 6 2 8 2" xfId="39243"/>
    <cellStyle name="SAPBEXinputData 3 6 2 9" xfId="29037"/>
    <cellStyle name="SAPBEXinputData 3 6 3" xfId="2532"/>
    <cellStyle name="SAPBEXinputData 3 6 3 2" xfId="5160"/>
    <cellStyle name="SAPBEXinputData 3 6 3 2 2" xfId="15937"/>
    <cellStyle name="SAPBEXinputData 3 6 3 2 2 2" xfId="42356"/>
    <cellStyle name="SAPBEXinputData 3 6 3 2 3" xfId="31830"/>
    <cellStyle name="SAPBEXinputData 3 6 3 3" xfId="5753"/>
    <cellStyle name="SAPBEXinputData 3 6 3 3 2" xfId="16515"/>
    <cellStyle name="SAPBEXinputData 3 6 3 3 2 2" xfId="42933"/>
    <cellStyle name="SAPBEXinputData 3 6 3 3 3" xfId="32423"/>
    <cellStyle name="SAPBEXinputData 3 6 3 4" xfId="6918"/>
    <cellStyle name="SAPBEXinputData 3 6 3 4 2" xfId="17623"/>
    <cellStyle name="SAPBEXinputData 3 6 3 4 2 2" xfId="44040"/>
    <cellStyle name="SAPBEXinputData 3 6 3 4 3" xfId="33588"/>
    <cellStyle name="SAPBEXinputData 3 6 3 5" xfId="7441"/>
    <cellStyle name="SAPBEXinputData 3 6 3 5 2" xfId="18108"/>
    <cellStyle name="SAPBEXinputData 3 6 3 5 2 2" xfId="44524"/>
    <cellStyle name="SAPBEXinputData 3 6 3 5 3" xfId="34111"/>
    <cellStyle name="SAPBEXinputData 3 6 3 6" xfId="7815"/>
    <cellStyle name="SAPBEXinputData 3 6 3 6 2" xfId="18482"/>
    <cellStyle name="SAPBEXinputData 3 6 3 6 2 2" xfId="44897"/>
    <cellStyle name="SAPBEXinputData 3 6 3 6 3" xfId="34485"/>
    <cellStyle name="SAPBEXinputData 3 6 3 7" xfId="8065"/>
    <cellStyle name="SAPBEXinputData 3 6 3 7 2" xfId="18732"/>
    <cellStyle name="SAPBEXinputData 3 6 3 7 2 2" xfId="45146"/>
    <cellStyle name="SAPBEXinputData 3 6 3 7 3" xfId="34668"/>
    <cellStyle name="SAPBEXinputData 3 6 3 8" xfId="13328"/>
    <cellStyle name="SAPBEXinputData 3 6 3 8 2" xfId="39748"/>
    <cellStyle name="SAPBEXinputData 3 6 3 9" xfId="29232"/>
    <cellStyle name="SAPBEXinputData 3 6 4" xfId="3008"/>
    <cellStyle name="SAPBEXinputData 3 6 4 2" xfId="13800"/>
    <cellStyle name="SAPBEXinputData 3 6 4 2 2" xfId="40220"/>
    <cellStyle name="SAPBEXinputData 3 6 4 3" xfId="29678"/>
    <cellStyle name="SAPBEXinputData 3 6 5" xfId="5914"/>
    <cellStyle name="SAPBEXinputData 3 6 5 2" xfId="16666"/>
    <cellStyle name="SAPBEXinputData 3 6 5 2 2" xfId="43084"/>
    <cellStyle name="SAPBEXinputData 3 6 5 3" xfId="32584"/>
    <cellStyle name="SAPBEXinputData 3 6 6" xfId="6510"/>
    <cellStyle name="SAPBEXinputData 3 6 6 2" xfId="17240"/>
    <cellStyle name="SAPBEXinputData 3 6 6 2 2" xfId="43658"/>
    <cellStyle name="SAPBEXinputData 3 6 6 3" xfId="33180"/>
    <cellStyle name="SAPBEXinputData 3 6 7" xfId="7374"/>
    <cellStyle name="SAPBEXinputData 3 6 7 2" xfId="18041"/>
    <cellStyle name="SAPBEXinputData 3 6 7 2 2" xfId="44457"/>
    <cellStyle name="SAPBEXinputData 3 6 7 3" xfId="34044"/>
    <cellStyle name="SAPBEXinputData 3 6 8" xfId="7632"/>
    <cellStyle name="SAPBEXinputData 3 6 8 2" xfId="18299"/>
    <cellStyle name="SAPBEXinputData 3 6 8 2 2" xfId="44715"/>
    <cellStyle name="SAPBEXinputData 3 6 8 3" xfId="34302"/>
    <cellStyle name="SAPBEXinputData 3 6 9" xfId="12229"/>
    <cellStyle name="SAPBEXinputData 3 6 9 2" xfId="38650"/>
    <cellStyle name="SAPBEXinputData 3 7" xfId="1270"/>
    <cellStyle name="SAPBEXinputData 3 7 10" xfId="28845"/>
    <cellStyle name="SAPBEXinputData 3 7 2" xfId="1950"/>
    <cellStyle name="SAPBEXinputData 3 7 2 2" xfId="4654"/>
    <cellStyle name="SAPBEXinputData 3 7 2 2 2" xfId="15432"/>
    <cellStyle name="SAPBEXinputData 3 7 2 2 2 2" xfId="41852"/>
    <cellStyle name="SAPBEXinputData 3 7 2 2 3" xfId="31324"/>
    <cellStyle name="SAPBEXinputData 3 7 2 3" xfId="5232"/>
    <cellStyle name="SAPBEXinputData 3 7 2 3 2" xfId="16007"/>
    <cellStyle name="SAPBEXinputData 3 7 2 3 2 2" xfId="42426"/>
    <cellStyle name="SAPBEXinputData 3 7 2 3 3" xfId="31902"/>
    <cellStyle name="SAPBEXinputData 3 7 2 4" xfId="6451"/>
    <cellStyle name="SAPBEXinputData 3 7 2 4 2" xfId="17187"/>
    <cellStyle name="SAPBEXinputData 3 7 2 4 2 2" xfId="43605"/>
    <cellStyle name="SAPBEXinputData 3 7 2 4 3" xfId="33121"/>
    <cellStyle name="SAPBEXinputData 3 7 2 5" xfId="7066"/>
    <cellStyle name="SAPBEXinputData 3 7 2 5 2" xfId="17754"/>
    <cellStyle name="SAPBEXinputData 3 7 2 5 2 2" xfId="44171"/>
    <cellStyle name="SAPBEXinputData 3 7 2 5 3" xfId="33736"/>
    <cellStyle name="SAPBEXinputData 3 7 2 6" xfId="7613"/>
    <cellStyle name="SAPBEXinputData 3 7 2 6 2" xfId="18280"/>
    <cellStyle name="SAPBEXinputData 3 7 2 6 2 2" xfId="44696"/>
    <cellStyle name="SAPBEXinputData 3 7 2 6 3" xfId="34283"/>
    <cellStyle name="SAPBEXinputData 3 7 2 7" xfId="7311"/>
    <cellStyle name="SAPBEXinputData 3 7 2 7 2" xfId="17978"/>
    <cellStyle name="SAPBEXinputData 3 7 2 7 2 2" xfId="44395"/>
    <cellStyle name="SAPBEXinputData 3 7 2 7 3" xfId="33981"/>
    <cellStyle name="SAPBEXinputData 3 7 2 8" xfId="12823"/>
    <cellStyle name="SAPBEXinputData 3 7 2 8 2" xfId="39244"/>
    <cellStyle name="SAPBEXinputData 3 7 2 9" xfId="29038"/>
    <cellStyle name="SAPBEXinputData 3 7 3" xfId="2533"/>
    <cellStyle name="SAPBEXinputData 3 7 3 2" xfId="5161"/>
    <cellStyle name="SAPBEXinputData 3 7 3 2 2" xfId="15938"/>
    <cellStyle name="SAPBEXinputData 3 7 3 2 2 2" xfId="42357"/>
    <cellStyle name="SAPBEXinputData 3 7 3 2 3" xfId="31831"/>
    <cellStyle name="SAPBEXinputData 3 7 3 3" xfId="5754"/>
    <cellStyle name="SAPBEXinputData 3 7 3 3 2" xfId="16516"/>
    <cellStyle name="SAPBEXinputData 3 7 3 3 2 2" xfId="42934"/>
    <cellStyle name="SAPBEXinputData 3 7 3 3 3" xfId="32424"/>
    <cellStyle name="SAPBEXinputData 3 7 3 4" xfId="6919"/>
    <cellStyle name="SAPBEXinputData 3 7 3 4 2" xfId="17624"/>
    <cellStyle name="SAPBEXinputData 3 7 3 4 2 2" xfId="44041"/>
    <cellStyle name="SAPBEXinputData 3 7 3 4 3" xfId="33589"/>
    <cellStyle name="SAPBEXinputData 3 7 3 5" xfId="7442"/>
    <cellStyle name="SAPBEXinputData 3 7 3 5 2" xfId="18109"/>
    <cellStyle name="SAPBEXinputData 3 7 3 5 2 2" xfId="44525"/>
    <cellStyle name="SAPBEXinputData 3 7 3 5 3" xfId="34112"/>
    <cellStyle name="SAPBEXinputData 3 7 3 6" xfId="7816"/>
    <cellStyle name="SAPBEXinputData 3 7 3 6 2" xfId="18483"/>
    <cellStyle name="SAPBEXinputData 3 7 3 6 2 2" xfId="44898"/>
    <cellStyle name="SAPBEXinputData 3 7 3 6 3" xfId="34486"/>
    <cellStyle name="SAPBEXinputData 3 7 3 7" xfId="8066"/>
    <cellStyle name="SAPBEXinputData 3 7 3 7 2" xfId="18733"/>
    <cellStyle name="SAPBEXinputData 3 7 3 7 2 2" xfId="45147"/>
    <cellStyle name="SAPBEXinputData 3 7 3 7 3" xfId="34669"/>
    <cellStyle name="SAPBEXinputData 3 7 3 8" xfId="13329"/>
    <cellStyle name="SAPBEXinputData 3 7 3 8 2" xfId="39749"/>
    <cellStyle name="SAPBEXinputData 3 7 3 9" xfId="29233"/>
    <cellStyle name="SAPBEXinputData 3 7 4" xfId="4882"/>
    <cellStyle name="SAPBEXinputData 3 7 4 2" xfId="15659"/>
    <cellStyle name="SAPBEXinputData 3 7 4 2 2" xfId="42079"/>
    <cellStyle name="SAPBEXinputData 3 7 4 3" xfId="31552"/>
    <cellStyle name="SAPBEXinputData 3 7 5" xfId="5289"/>
    <cellStyle name="SAPBEXinputData 3 7 5 2" xfId="16064"/>
    <cellStyle name="SAPBEXinputData 3 7 5 2 2" xfId="42483"/>
    <cellStyle name="SAPBEXinputData 3 7 5 3" xfId="31959"/>
    <cellStyle name="SAPBEXinputData 3 7 6" xfId="5668"/>
    <cellStyle name="SAPBEXinputData 3 7 6 2" xfId="16432"/>
    <cellStyle name="SAPBEXinputData 3 7 6 2 2" xfId="42850"/>
    <cellStyle name="SAPBEXinputData 3 7 6 3" xfId="32338"/>
    <cellStyle name="SAPBEXinputData 3 7 7" xfId="6091"/>
    <cellStyle name="SAPBEXinputData 3 7 7 2" xfId="16841"/>
    <cellStyle name="SAPBEXinputData 3 7 7 2 2" xfId="43259"/>
    <cellStyle name="SAPBEXinputData 3 7 7 3" xfId="32761"/>
    <cellStyle name="SAPBEXinputData 3 7 8" xfId="7103"/>
    <cellStyle name="SAPBEXinputData 3 7 8 2" xfId="17791"/>
    <cellStyle name="SAPBEXinputData 3 7 8 2 2" xfId="44208"/>
    <cellStyle name="SAPBEXinputData 3 7 8 3" xfId="33773"/>
    <cellStyle name="SAPBEXinputData 3 7 9" xfId="12230"/>
    <cellStyle name="SAPBEXinputData 3 7 9 2" xfId="38651"/>
    <cellStyle name="SAPBEXinputData 3 8" xfId="1271"/>
    <cellStyle name="SAPBEXinputData 3 8 10" xfId="28846"/>
    <cellStyle name="SAPBEXinputData 3 8 2" xfId="1951"/>
    <cellStyle name="SAPBEXinputData 3 8 2 2" xfId="4655"/>
    <cellStyle name="SAPBEXinputData 3 8 2 2 2" xfId="15433"/>
    <cellStyle name="SAPBEXinputData 3 8 2 2 2 2" xfId="41853"/>
    <cellStyle name="SAPBEXinputData 3 8 2 2 3" xfId="31325"/>
    <cellStyle name="SAPBEXinputData 3 8 2 3" xfId="5233"/>
    <cellStyle name="SAPBEXinputData 3 8 2 3 2" xfId="16008"/>
    <cellStyle name="SAPBEXinputData 3 8 2 3 2 2" xfId="42427"/>
    <cellStyle name="SAPBEXinputData 3 8 2 3 3" xfId="31903"/>
    <cellStyle name="SAPBEXinputData 3 8 2 4" xfId="6452"/>
    <cellStyle name="SAPBEXinputData 3 8 2 4 2" xfId="17188"/>
    <cellStyle name="SAPBEXinputData 3 8 2 4 2 2" xfId="43606"/>
    <cellStyle name="SAPBEXinputData 3 8 2 4 3" xfId="33122"/>
    <cellStyle name="SAPBEXinputData 3 8 2 5" xfId="7067"/>
    <cellStyle name="SAPBEXinputData 3 8 2 5 2" xfId="17755"/>
    <cellStyle name="SAPBEXinputData 3 8 2 5 2 2" xfId="44172"/>
    <cellStyle name="SAPBEXinputData 3 8 2 5 3" xfId="33737"/>
    <cellStyle name="SAPBEXinputData 3 8 2 6" xfId="7614"/>
    <cellStyle name="SAPBEXinputData 3 8 2 6 2" xfId="18281"/>
    <cellStyle name="SAPBEXinputData 3 8 2 6 2 2" xfId="44697"/>
    <cellStyle name="SAPBEXinputData 3 8 2 6 3" xfId="34284"/>
    <cellStyle name="SAPBEXinputData 3 8 2 7" xfId="7313"/>
    <cellStyle name="SAPBEXinputData 3 8 2 7 2" xfId="17980"/>
    <cellStyle name="SAPBEXinputData 3 8 2 7 2 2" xfId="44397"/>
    <cellStyle name="SAPBEXinputData 3 8 2 7 3" xfId="33983"/>
    <cellStyle name="SAPBEXinputData 3 8 2 8" xfId="12824"/>
    <cellStyle name="SAPBEXinputData 3 8 2 8 2" xfId="39245"/>
    <cellStyle name="SAPBEXinputData 3 8 2 9" xfId="29039"/>
    <cellStyle name="SAPBEXinputData 3 8 3" xfId="2534"/>
    <cellStyle name="SAPBEXinputData 3 8 3 2" xfId="5162"/>
    <cellStyle name="SAPBEXinputData 3 8 3 2 2" xfId="15939"/>
    <cellStyle name="SAPBEXinputData 3 8 3 2 2 2" xfId="42358"/>
    <cellStyle name="SAPBEXinputData 3 8 3 2 3" xfId="31832"/>
    <cellStyle name="SAPBEXinputData 3 8 3 3" xfId="5755"/>
    <cellStyle name="SAPBEXinputData 3 8 3 3 2" xfId="16517"/>
    <cellStyle name="SAPBEXinputData 3 8 3 3 2 2" xfId="42935"/>
    <cellStyle name="SAPBEXinputData 3 8 3 3 3" xfId="32425"/>
    <cellStyle name="SAPBEXinputData 3 8 3 4" xfId="6920"/>
    <cellStyle name="SAPBEXinputData 3 8 3 4 2" xfId="17625"/>
    <cellStyle name="SAPBEXinputData 3 8 3 4 2 2" xfId="44042"/>
    <cellStyle name="SAPBEXinputData 3 8 3 4 3" xfId="33590"/>
    <cellStyle name="SAPBEXinputData 3 8 3 5" xfId="7443"/>
    <cellStyle name="SAPBEXinputData 3 8 3 5 2" xfId="18110"/>
    <cellStyle name="SAPBEXinputData 3 8 3 5 2 2" xfId="44526"/>
    <cellStyle name="SAPBEXinputData 3 8 3 5 3" xfId="34113"/>
    <cellStyle name="SAPBEXinputData 3 8 3 6" xfId="7817"/>
    <cellStyle name="SAPBEXinputData 3 8 3 6 2" xfId="18484"/>
    <cellStyle name="SAPBEXinputData 3 8 3 6 2 2" xfId="44899"/>
    <cellStyle name="SAPBEXinputData 3 8 3 6 3" xfId="34487"/>
    <cellStyle name="SAPBEXinputData 3 8 3 7" xfId="8067"/>
    <cellStyle name="SAPBEXinputData 3 8 3 7 2" xfId="18734"/>
    <cellStyle name="SAPBEXinputData 3 8 3 7 2 2" xfId="45148"/>
    <cellStyle name="SAPBEXinputData 3 8 3 7 3" xfId="34670"/>
    <cellStyle name="SAPBEXinputData 3 8 3 8" xfId="13330"/>
    <cellStyle name="SAPBEXinputData 3 8 3 8 2" xfId="39750"/>
    <cellStyle name="SAPBEXinputData 3 8 3 9" xfId="29234"/>
    <cellStyle name="SAPBEXinputData 3 8 4" xfId="4487"/>
    <cellStyle name="SAPBEXinputData 3 8 4 2" xfId="15265"/>
    <cellStyle name="SAPBEXinputData 3 8 4 2 2" xfId="41685"/>
    <cellStyle name="SAPBEXinputData 3 8 4 3" xfId="31157"/>
    <cellStyle name="SAPBEXinputData 3 8 5" xfId="2955"/>
    <cellStyle name="SAPBEXinputData 3 8 5 2" xfId="13747"/>
    <cellStyle name="SAPBEXinputData 3 8 5 2 2" xfId="40167"/>
    <cellStyle name="SAPBEXinputData 3 8 5 3" xfId="29625"/>
    <cellStyle name="SAPBEXinputData 3 8 6" xfId="5417"/>
    <cellStyle name="SAPBEXinputData 3 8 6 2" xfId="16190"/>
    <cellStyle name="SAPBEXinputData 3 8 6 2 2" xfId="42609"/>
    <cellStyle name="SAPBEXinputData 3 8 6 3" xfId="32087"/>
    <cellStyle name="SAPBEXinputData 3 8 7" xfId="7373"/>
    <cellStyle name="SAPBEXinputData 3 8 7 2" xfId="18040"/>
    <cellStyle name="SAPBEXinputData 3 8 7 2 2" xfId="44456"/>
    <cellStyle name="SAPBEXinputData 3 8 7 3" xfId="34043"/>
    <cellStyle name="SAPBEXinputData 3 8 8" xfId="7324"/>
    <cellStyle name="SAPBEXinputData 3 8 8 2" xfId="17991"/>
    <cellStyle name="SAPBEXinputData 3 8 8 2 2" xfId="44408"/>
    <cellStyle name="SAPBEXinputData 3 8 8 3" xfId="33994"/>
    <cellStyle name="SAPBEXinputData 3 8 9" xfId="12231"/>
    <cellStyle name="SAPBEXinputData 3 8 9 2" xfId="38652"/>
    <cellStyle name="SAPBEXinputData 3 9" xfId="1944"/>
    <cellStyle name="SAPBEXinputData 3 9 2" xfId="4648"/>
    <cellStyle name="SAPBEXinputData 3 9 2 2" xfId="15426"/>
    <cellStyle name="SAPBEXinputData 3 9 2 2 2" xfId="41846"/>
    <cellStyle name="SAPBEXinputData 3 9 2 3" xfId="31318"/>
    <cellStyle name="SAPBEXinputData 3 9 3" xfId="5226"/>
    <cellStyle name="SAPBEXinputData 3 9 3 2" xfId="16001"/>
    <cellStyle name="SAPBEXinputData 3 9 3 2 2" xfId="42420"/>
    <cellStyle name="SAPBEXinputData 3 9 3 3" xfId="31896"/>
    <cellStyle name="SAPBEXinputData 3 9 4" xfId="6445"/>
    <cellStyle name="SAPBEXinputData 3 9 4 2" xfId="17181"/>
    <cellStyle name="SAPBEXinputData 3 9 4 2 2" xfId="43599"/>
    <cellStyle name="SAPBEXinputData 3 9 4 3" xfId="33115"/>
    <cellStyle name="SAPBEXinputData 3 9 5" xfId="7060"/>
    <cellStyle name="SAPBEXinputData 3 9 5 2" xfId="17748"/>
    <cellStyle name="SAPBEXinputData 3 9 5 2 2" xfId="44165"/>
    <cellStyle name="SAPBEXinputData 3 9 5 3" xfId="33730"/>
    <cellStyle name="SAPBEXinputData 3 9 6" xfId="7607"/>
    <cellStyle name="SAPBEXinputData 3 9 6 2" xfId="18274"/>
    <cellStyle name="SAPBEXinputData 3 9 6 2 2" xfId="44690"/>
    <cellStyle name="SAPBEXinputData 3 9 6 3" xfId="34277"/>
    <cellStyle name="SAPBEXinputData 3 9 7" xfId="7305"/>
    <cellStyle name="SAPBEXinputData 3 9 7 2" xfId="17972"/>
    <cellStyle name="SAPBEXinputData 3 9 7 2 2" xfId="44389"/>
    <cellStyle name="SAPBEXinputData 3 9 7 3" xfId="33975"/>
    <cellStyle name="SAPBEXinputData 3 9 8" xfId="12817"/>
    <cellStyle name="SAPBEXinputData 3 9 8 2" xfId="39238"/>
    <cellStyle name="SAPBEXinputData 3 9 9" xfId="29032"/>
    <cellStyle name="SAPBEXinputData 4" xfId="1943"/>
    <cellStyle name="SAPBEXinputData 4 2" xfId="4647"/>
    <cellStyle name="SAPBEXinputData 4 2 2" xfId="15425"/>
    <cellStyle name="SAPBEXinputData 4 2 2 2" xfId="41845"/>
    <cellStyle name="SAPBEXinputData 4 2 3" xfId="31317"/>
    <cellStyle name="SAPBEXinputData 4 3" xfId="5225"/>
    <cellStyle name="SAPBEXinputData 4 3 2" xfId="16000"/>
    <cellStyle name="SAPBEXinputData 4 3 2 2" xfId="42419"/>
    <cellStyle name="SAPBEXinputData 4 3 3" xfId="31895"/>
    <cellStyle name="SAPBEXinputData 4 4" xfId="6444"/>
    <cellStyle name="SAPBEXinputData 4 4 2" xfId="17180"/>
    <cellStyle name="SAPBEXinputData 4 4 2 2" xfId="43598"/>
    <cellStyle name="SAPBEXinputData 4 4 3" xfId="33114"/>
    <cellStyle name="SAPBEXinputData 4 5" xfId="7059"/>
    <cellStyle name="SAPBEXinputData 4 5 2" xfId="17747"/>
    <cellStyle name="SAPBEXinputData 4 5 2 2" xfId="44164"/>
    <cellStyle name="SAPBEXinputData 4 5 3" xfId="33729"/>
    <cellStyle name="SAPBEXinputData 4 6" xfId="7606"/>
    <cellStyle name="SAPBEXinputData 4 6 2" xfId="18273"/>
    <cellStyle name="SAPBEXinputData 4 6 2 2" xfId="44689"/>
    <cellStyle name="SAPBEXinputData 4 6 3" xfId="34276"/>
    <cellStyle name="SAPBEXinputData 4 7" xfId="7303"/>
    <cellStyle name="SAPBEXinputData 4 7 2" xfId="17970"/>
    <cellStyle name="SAPBEXinputData 4 7 2 2" xfId="44387"/>
    <cellStyle name="SAPBEXinputData 4 7 3" xfId="33973"/>
    <cellStyle name="SAPBEXinputData 4 8" xfId="12816"/>
    <cellStyle name="SAPBEXinputData 4 8 2" xfId="39237"/>
    <cellStyle name="SAPBEXinputData 4 9" xfId="29031"/>
    <cellStyle name="SAPBEXinputData 5" xfId="2383"/>
    <cellStyle name="SAPBEXinputData 5 2" xfId="4290"/>
    <cellStyle name="SAPBEXinputData 5 2 2" xfId="15069"/>
    <cellStyle name="SAPBEXinputData 5 2 2 2" xfId="41489"/>
    <cellStyle name="SAPBEXinputData 5 2 3" xfId="25102"/>
    <cellStyle name="SAPBEXinputData 5 2 3 2" xfId="51516"/>
    <cellStyle name="SAPBEXinputData 5 2 4" xfId="30960"/>
    <cellStyle name="SAPBEXinputData 5 3" xfId="5017"/>
    <cellStyle name="SAPBEXinputData 5 3 2" xfId="15794"/>
    <cellStyle name="SAPBEXinputData 5 3 2 2" xfId="42213"/>
    <cellStyle name="SAPBEXinputData 5 3 3" xfId="25582"/>
    <cellStyle name="SAPBEXinputData 5 3 3 2" xfId="51996"/>
    <cellStyle name="SAPBEXinputData 5 3 4" xfId="31687"/>
    <cellStyle name="SAPBEXinputData 5 4" xfId="6792"/>
    <cellStyle name="SAPBEXinputData 5 4 2" xfId="17504"/>
    <cellStyle name="SAPBEXinputData 5 4 2 2" xfId="43921"/>
    <cellStyle name="SAPBEXinputData 5 4 3" xfId="24830"/>
    <cellStyle name="SAPBEXinputData 5 4 3 2" xfId="51244"/>
    <cellStyle name="SAPBEXinputData 5 4 4" xfId="33462"/>
    <cellStyle name="SAPBEXinputData 5 5" xfId="7992"/>
    <cellStyle name="SAPBEXinputData 5 5 2" xfId="18659"/>
    <cellStyle name="SAPBEXinputData 5 5 2 2" xfId="45073"/>
    <cellStyle name="SAPBEXinputData 5 5 3" xfId="12163"/>
    <cellStyle name="SAPBEXinputData 5 5 3 2" xfId="38584"/>
    <cellStyle name="SAPBEXinputData 5 6" xfId="13180"/>
    <cellStyle name="SAPBEXinputData 5 6 2" xfId="39600"/>
    <cellStyle name="SAPBEXinputData 5 7" xfId="23751"/>
    <cellStyle name="SAPBEXinputData 5 7 2" xfId="50165"/>
    <cellStyle name="SAPBEXinputData 6" xfId="4735"/>
    <cellStyle name="SAPBEXinputData 6 2" xfId="15512"/>
    <cellStyle name="SAPBEXinputData 6 2 2" xfId="41932"/>
    <cellStyle name="SAPBEXinputData 6 3" xfId="31405"/>
    <cellStyle name="SAPBEXinputData 7" xfId="6271"/>
    <cellStyle name="SAPBEXinputData 7 2" xfId="17010"/>
    <cellStyle name="SAPBEXinputData 7 2 2" xfId="43428"/>
    <cellStyle name="SAPBEXinputData 7 3" xfId="32941"/>
    <cellStyle name="SAPBEXinputData 8" xfId="6838"/>
    <cellStyle name="SAPBEXinputData 8 2" xfId="17545"/>
    <cellStyle name="SAPBEXinputData 8 2 2" xfId="43962"/>
    <cellStyle name="SAPBEXinputData 8 3" xfId="33508"/>
    <cellStyle name="SAPBEXinputData 9" xfId="6827"/>
    <cellStyle name="SAPBEXinputData 9 2" xfId="17535"/>
    <cellStyle name="SAPBEXinputData 9 2 2" xfId="43952"/>
    <cellStyle name="SAPBEXinputData 9 3" xfId="33497"/>
    <cellStyle name="SAPBEXinputData_0910 GSO Capex RRP - Final (Detail) v2 220710" xfId="1272"/>
    <cellStyle name="SAPBEXItemHeader" xfId="1273"/>
    <cellStyle name="SAPBEXItemHeader 10" xfId="4915"/>
    <cellStyle name="SAPBEXItemHeader 10 2" xfId="15692"/>
    <cellStyle name="SAPBEXItemHeader 10 2 2" xfId="42112"/>
    <cellStyle name="SAPBEXItemHeader 10 3" xfId="26661"/>
    <cellStyle name="SAPBEXItemHeader 10 3 2" xfId="53075"/>
    <cellStyle name="SAPBEXItemHeader 10 4" xfId="31585"/>
    <cellStyle name="SAPBEXItemHeader 11" xfId="4167"/>
    <cellStyle name="SAPBEXItemHeader 11 2" xfId="22905"/>
    <cellStyle name="SAPBEXItemHeader 11 2 2" xfId="49319"/>
    <cellStyle name="SAPBEXItemHeader 11 3" xfId="30837"/>
    <cellStyle name="SAPBEXItemHeader 12" xfId="12110"/>
    <cellStyle name="SAPBEXItemHeader 12 2" xfId="38531"/>
    <cellStyle name="SAPBEXItemHeader 13" xfId="22480"/>
    <cellStyle name="SAPBEXItemHeader 13 2" xfId="48894"/>
    <cellStyle name="SAPBEXItemHeader 2" xfId="1572"/>
    <cellStyle name="SAPBEXItemHeader 2 10" xfId="8464"/>
    <cellStyle name="SAPBEXItemHeader 2 10 2" xfId="19124"/>
    <cellStyle name="SAPBEXItemHeader 2 10 2 2" xfId="45538"/>
    <cellStyle name="SAPBEXItemHeader 2 10 3" xfId="17805"/>
    <cellStyle name="SAPBEXItemHeader 2 10 3 2" xfId="44222"/>
    <cellStyle name="SAPBEXItemHeader 2 10 4" xfId="34960"/>
    <cellStyle name="SAPBEXItemHeader 2 11" xfId="11978"/>
    <cellStyle name="SAPBEXItemHeader 2 11 2" xfId="38399"/>
    <cellStyle name="SAPBEXItemHeader 2 12" xfId="25401"/>
    <cellStyle name="SAPBEXItemHeader 2 12 2" xfId="51815"/>
    <cellStyle name="SAPBEXItemHeader 2 2" xfId="3566"/>
    <cellStyle name="SAPBEXItemHeader 2 2 2" xfId="8958"/>
    <cellStyle name="SAPBEXItemHeader 2 2 2 2" xfId="19618"/>
    <cellStyle name="SAPBEXItemHeader 2 2 2 2 2" xfId="46032"/>
    <cellStyle name="SAPBEXItemHeader 2 2 2 3" xfId="16893"/>
    <cellStyle name="SAPBEXItemHeader 2 2 2 3 2" xfId="43311"/>
    <cellStyle name="SAPBEXItemHeader 2 2 2 4" xfId="35454"/>
    <cellStyle name="SAPBEXItemHeader 2 2 3" xfId="10333"/>
    <cellStyle name="SAPBEXItemHeader 2 2 3 2" xfId="20993"/>
    <cellStyle name="SAPBEXItemHeader 2 2 3 2 2" xfId="47407"/>
    <cellStyle name="SAPBEXItemHeader 2 2 3 3" xfId="17859"/>
    <cellStyle name="SAPBEXItemHeader 2 2 3 3 2" xfId="44276"/>
    <cellStyle name="SAPBEXItemHeader 2 2 3 4" xfId="36829"/>
    <cellStyle name="SAPBEXItemHeader 2 2 4" xfId="8777"/>
    <cellStyle name="SAPBEXItemHeader 2 2 4 2" xfId="19437"/>
    <cellStyle name="SAPBEXItemHeader 2 2 4 2 2" xfId="45851"/>
    <cellStyle name="SAPBEXItemHeader 2 2 4 3" xfId="22645"/>
    <cellStyle name="SAPBEXItemHeader 2 2 4 3 2" xfId="49059"/>
    <cellStyle name="SAPBEXItemHeader 2 2 4 4" xfId="35273"/>
    <cellStyle name="SAPBEXItemHeader 2 2 5" xfId="14351"/>
    <cellStyle name="SAPBEXItemHeader 2 2 5 2" xfId="40771"/>
    <cellStyle name="SAPBEXItemHeader 2 2 6" xfId="25112"/>
    <cellStyle name="SAPBEXItemHeader 2 2 6 2" xfId="51526"/>
    <cellStyle name="SAPBEXItemHeader 2 2 7" xfId="30236"/>
    <cellStyle name="SAPBEXItemHeader 2 3" xfId="2752"/>
    <cellStyle name="SAPBEXItemHeader 2 3 2" xfId="10815"/>
    <cellStyle name="SAPBEXItemHeader 2 3 2 2" xfId="21460"/>
    <cellStyle name="SAPBEXItemHeader 2 3 2 2 2" xfId="47874"/>
    <cellStyle name="SAPBEXItemHeader 2 3 2 3" xfId="28549"/>
    <cellStyle name="SAPBEXItemHeader 2 3 2 3 2" xfId="54963"/>
    <cellStyle name="SAPBEXItemHeader 2 3 2 4" xfId="37236"/>
    <cellStyle name="SAPBEXItemHeader 2 3 3" xfId="9316"/>
    <cellStyle name="SAPBEXItemHeader 2 3 3 2" xfId="19976"/>
    <cellStyle name="SAPBEXItemHeader 2 3 3 2 2" xfId="46390"/>
    <cellStyle name="SAPBEXItemHeader 2 3 3 3" xfId="28229"/>
    <cellStyle name="SAPBEXItemHeader 2 3 3 3 2" xfId="54643"/>
    <cellStyle name="SAPBEXItemHeader 2 3 3 4" xfId="35812"/>
    <cellStyle name="SAPBEXItemHeader 2 3 4" xfId="13544"/>
    <cellStyle name="SAPBEXItemHeader 2 3 4 2" xfId="39964"/>
    <cellStyle name="SAPBEXItemHeader 2 3 5" xfId="26197"/>
    <cellStyle name="SAPBEXItemHeader 2 3 5 2" xfId="52611"/>
    <cellStyle name="SAPBEXItemHeader 2 3 6" xfId="29422"/>
    <cellStyle name="SAPBEXItemHeader 2 4" xfId="3067"/>
    <cellStyle name="SAPBEXItemHeader 2 4 2" xfId="10242"/>
    <cellStyle name="SAPBEXItemHeader 2 4 2 2" xfId="20902"/>
    <cellStyle name="SAPBEXItemHeader 2 4 2 2 2" xfId="47316"/>
    <cellStyle name="SAPBEXItemHeader 2 4 2 3" xfId="17854"/>
    <cellStyle name="SAPBEXItemHeader 2 4 2 3 2" xfId="44271"/>
    <cellStyle name="SAPBEXItemHeader 2 4 2 4" xfId="36738"/>
    <cellStyle name="SAPBEXItemHeader 2 4 3" xfId="13859"/>
    <cellStyle name="SAPBEXItemHeader 2 4 3 2" xfId="40279"/>
    <cellStyle name="SAPBEXItemHeader 2 4 4" xfId="13009"/>
    <cellStyle name="SAPBEXItemHeader 2 4 4 2" xfId="39430"/>
    <cellStyle name="SAPBEXItemHeader 2 4 5" xfId="29737"/>
    <cellStyle name="SAPBEXItemHeader 2 5" xfId="3966"/>
    <cellStyle name="SAPBEXItemHeader 2 5 2" xfId="14749"/>
    <cellStyle name="SAPBEXItemHeader 2 5 2 2" xfId="41169"/>
    <cellStyle name="SAPBEXItemHeader 2 5 3" xfId="24238"/>
    <cellStyle name="SAPBEXItemHeader 2 5 3 2" xfId="50652"/>
    <cellStyle name="SAPBEXItemHeader 2 5 4" xfId="30636"/>
    <cellStyle name="SAPBEXItemHeader 2 6" xfId="2588"/>
    <cellStyle name="SAPBEXItemHeader 2 6 2" xfId="13381"/>
    <cellStyle name="SAPBEXItemHeader 2 6 2 2" xfId="39801"/>
    <cellStyle name="SAPBEXItemHeader 2 6 3" xfId="25304"/>
    <cellStyle name="SAPBEXItemHeader 2 6 3 2" xfId="51718"/>
    <cellStyle name="SAPBEXItemHeader 2 6 4" xfId="29258"/>
    <cellStyle name="SAPBEXItemHeader 2 7" xfId="5762"/>
    <cellStyle name="SAPBEXItemHeader 2 7 2" xfId="21858"/>
    <cellStyle name="SAPBEXItemHeader 2 7 2 2" xfId="48272"/>
    <cellStyle name="SAPBEXItemHeader 2 7 3" xfId="32432"/>
    <cellStyle name="SAPBEXItemHeader 2 8" xfId="2942"/>
    <cellStyle name="SAPBEXItemHeader 2 8 2" xfId="13734"/>
    <cellStyle name="SAPBEXItemHeader 2 8 2 2" xfId="40154"/>
    <cellStyle name="SAPBEXItemHeader 2 8 3" xfId="27617"/>
    <cellStyle name="SAPBEXItemHeader 2 8 3 2" xfId="54031"/>
    <cellStyle name="SAPBEXItemHeader 2 8 4" xfId="29612"/>
    <cellStyle name="SAPBEXItemHeader 2 9" xfId="7653"/>
    <cellStyle name="SAPBEXItemHeader 2 9 2" xfId="18320"/>
    <cellStyle name="SAPBEXItemHeader 2 9 2 2" xfId="44736"/>
    <cellStyle name="SAPBEXItemHeader 2 9 3" xfId="22939"/>
    <cellStyle name="SAPBEXItemHeader 2 9 3 2" xfId="49353"/>
    <cellStyle name="SAPBEXItemHeader 2 9 4" xfId="34323"/>
    <cellStyle name="SAPBEXItemHeader 3" xfId="1684"/>
    <cellStyle name="SAPBEXItemHeader 3 10" xfId="8494"/>
    <cellStyle name="SAPBEXItemHeader 3 10 2" xfId="19154"/>
    <cellStyle name="SAPBEXItemHeader 3 10 2 2" xfId="45568"/>
    <cellStyle name="SAPBEXItemHeader 3 10 3" xfId="17519"/>
    <cellStyle name="SAPBEXItemHeader 3 10 3 2" xfId="43936"/>
    <cellStyle name="SAPBEXItemHeader 3 10 4" xfId="34990"/>
    <cellStyle name="SAPBEXItemHeader 3 11" xfId="11883"/>
    <cellStyle name="SAPBEXItemHeader 3 11 2" xfId="38304"/>
    <cellStyle name="SAPBEXItemHeader 3 12" xfId="27413"/>
    <cellStyle name="SAPBEXItemHeader 3 12 2" xfId="53827"/>
    <cellStyle name="SAPBEXItemHeader 3 2" xfId="3677"/>
    <cellStyle name="SAPBEXItemHeader 3 2 2" xfId="8928"/>
    <cellStyle name="SAPBEXItemHeader 3 2 2 2" xfId="19588"/>
    <cellStyle name="SAPBEXItemHeader 3 2 2 2 2" xfId="46002"/>
    <cellStyle name="SAPBEXItemHeader 3 2 2 3" xfId="27764"/>
    <cellStyle name="SAPBEXItemHeader 3 2 2 3 2" xfId="54178"/>
    <cellStyle name="SAPBEXItemHeader 3 2 2 4" xfId="35424"/>
    <cellStyle name="SAPBEXItemHeader 3 2 3" xfId="9626"/>
    <cellStyle name="SAPBEXItemHeader 3 2 3 2" xfId="20286"/>
    <cellStyle name="SAPBEXItemHeader 3 2 3 2 2" xfId="46700"/>
    <cellStyle name="SAPBEXItemHeader 3 2 3 3" xfId="26723"/>
    <cellStyle name="SAPBEXItemHeader 3 2 3 3 2" xfId="53137"/>
    <cellStyle name="SAPBEXItemHeader 3 2 3 4" xfId="36122"/>
    <cellStyle name="SAPBEXItemHeader 3 2 4" xfId="8810"/>
    <cellStyle name="SAPBEXItemHeader 3 2 4 2" xfId="19470"/>
    <cellStyle name="SAPBEXItemHeader 3 2 4 2 2" xfId="45884"/>
    <cellStyle name="SAPBEXItemHeader 3 2 4 3" xfId="26123"/>
    <cellStyle name="SAPBEXItemHeader 3 2 4 3 2" xfId="52537"/>
    <cellStyle name="SAPBEXItemHeader 3 2 4 4" xfId="35306"/>
    <cellStyle name="SAPBEXItemHeader 3 2 5" xfId="14462"/>
    <cellStyle name="SAPBEXItemHeader 3 2 5 2" xfId="40882"/>
    <cellStyle name="SAPBEXItemHeader 3 2 6" xfId="26429"/>
    <cellStyle name="SAPBEXItemHeader 3 2 6 2" xfId="52843"/>
    <cellStyle name="SAPBEXItemHeader 3 2 7" xfId="30347"/>
    <cellStyle name="SAPBEXItemHeader 3 3" xfId="2658"/>
    <cellStyle name="SAPBEXItemHeader 3 3 2" xfId="8916"/>
    <cellStyle name="SAPBEXItemHeader 3 3 2 2" xfId="19576"/>
    <cellStyle name="SAPBEXItemHeader 3 3 2 2 2" xfId="45990"/>
    <cellStyle name="SAPBEXItemHeader 3 3 2 3" xfId="12744"/>
    <cellStyle name="SAPBEXItemHeader 3 3 2 3 2" xfId="39165"/>
    <cellStyle name="SAPBEXItemHeader 3 3 2 4" xfId="35412"/>
    <cellStyle name="SAPBEXItemHeader 3 3 3" xfId="13450"/>
    <cellStyle name="SAPBEXItemHeader 3 3 3 2" xfId="39870"/>
    <cellStyle name="SAPBEXItemHeader 3 3 4" xfId="22880"/>
    <cellStyle name="SAPBEXItemHeader 3 3 4 2" xfId="49294"/>
    <cellStyle name="SAPBEXItemHeader 3 3 5" xfId="29328"/>
    <cellStyle name="SAPBEXItemHeader 3 4" xfId="3104"/>
    <cellStyle name="SAPBEXItemHeader 3 4 2" xfId="10052"/>
    <cellStyle name="SAPBEXItemHeader 3 4 2 2" xfId="20712"/>
    <cellStyle name="SAPBEXItemHeader 3 4 2 2 2" xfId="47126"/>
    <cellStyle name="SAPBEXItemHeader 3 4 2 3" xfId="17847"/>
    <cellStyle name="SAPBEXItemHeader 3 4 2 3 2" xfId="44264"/>
    <cellStyle name="SAPBEXItemHeader 3 4 2 4" xfId="36548"/>
    <cellStyle name="SAPBEXItemHeader 3 4 3" xfId="13896"/>
    <cellStyle name="SAPBEXItemHeader 3 4 3 2" xfId="40316"/>
    <cellStyle name="SAPBEXItemHeader 3 4 4" xfId="27210"/>
    <cellStyle name="SAPBEXItemHeader 3 4 4 2" xfId="53624"/>
    <cellStyle name="SAPBEXItemHeader 3 4 5" xfId="29774"/>
    <cellStyle name="SAPBEXItemHeader 3 5" xfId="5439"/>
    <cellStyle name="SAPBEXItemHeader 3 5 2" xfId="16212"/>
    <cellStyle name="SAPBEXItemHeader 3 5 2 2" xfId="42631"/>
    <cellStyle name="SAPBEXItemHeader 3 5 3" xfId="23512"/>
    <cellStyle name="SAPBEXItemHeader 3 5 3 2" xfId="49926"/>
    <cellStyle name="SAPBEXItemHeader 3 5 4" xfId="32109"/>
    <cellStyle name="SAPBEXItemHeader 3 6" xfId="5549"/>
    <cellStyle name="SAPBEXItemHeader 3 6 2" xfId="16320"/>
    <cellStyle name="SAPBEXItemHeader 3 6 2 2" xfId="42739"/>
    <cellStyle name="SAPBEXItemHeader 3 6 3" xfId="24919"/>
    <cellStyle name="SAPBEXItemHeader 3 6 3 2" xfId="51333"/>
    <cellStyle name="SAPBEXItemHeader 3 6 4" xfId="32219"/>
    <cellStyle name="SAPBEXItemHeader 3 7" xfId="6158"/>
    <cellStyle name="SAPBEXItemHeader 3 7 2" xfId="22814"/>
    <cellStyle name="SAPBEXItemHeader 3 7 2 2" xfId="49228"/>
    <cellStyle name="SAPBEXItemHeader 3 7 3" xfId="32828"/>
    <cellStyle name="SAPBEXItemHeader 3 8" xfId="5922"/>
    <cellStyle name="SAPBEXItemHeader 3 8 2" xfId="16674"/>
    <cellStyle name="SAPBEXItemHeader 3 8 2 2" xfId="43092"/>
    <cellStyle name="SAPBEXItemHeader 3 8 3" xfId="25156"/>
    <cellStyle name="SAPBEXItemHeader 3 8 3 2" xfId="51570"/>
    <cellStyle name="SAPBEXItemHeader 3 8 4" xfId="32592"/>
    <cellStyle name="SAPBEXItemHeader 3 9" xfId="6343"/>
    <cellStyle name="SAPBEXItemHeader 3 9 2" xfId="17081"/>
    <cellStyle name="SAPBEXItemHeader 3 9 2 2" xfId="43499"/>
    <cellStyle name="SAPBEXItemHeader 3 9 3" xfId="12408"/>
    <cellStyle name="SAPBEXItemHeader 3 9 3 2" xfId="38829"/>
    <cellStyle name="SAPBEXItemHeader 3 9 4" xfId="33013"/>
    <cellStyle name="SAPBEXItemHeader 4" xfId="1952"/>
    <cellStyle name="SAPBEXItemHeader 4 10" xfId="8590"/>
    <cellStyle name="SAPBEXItemHeader 4 10 2" xfId="19250"/>
    <cellStyle name="SAPBEXItemHeader 4 10 2 2" xfId="45664"/>
    <cellStyle name="SAPBEXItemHeader 4 10 3" xfId="16099"/>
    <cellStyle name="SAPBEXItemHeader 4 10 3 2" xfId="42518"/>
    <cellStyle name="SAPBEXItemHeader 4 10 4" xfId="35086"/>
    <cellStyle name="SAPBEXItemHeader 4 11" xfId="11636"/>
    <cellStyle name="SAPBEXItemHeader 4 11 2" xfId="38057"/>
    <cellStyle name="SAPBEXItemHeader 4 12" xfId="24930"/>
    <cellStyle name="SAPBEXItemHeader 4 12 2" xfId="51344"/>
    <cellStyle name="SAPBEXItemHeader 4 2" xfId="3929"/>
    <cellStyle name="SAPBEXItemHeader 4 2 2" xfId="9719"/>
    <cellStyle name="SAPBEXItemHeader 4 2 2 2" xfId="20379"/>
    <cellStyle name="SAPBEXItemHeader 4 2 2 2 2" xfId="46793"/>
    <cellStyle name="SAPBEXItemHeader 4 2 2 3" xfId="16446"/>
    <cellStyle name="SAPBEXItemHeader 4 2 2 3 2" xfId="42864"/>
    <cellStyle name="SAPBEXItemHeader 4 2 2 4" xfId="36215"/>
    <cellStyle name="SAPBEXItemHeader 4 2 3" xfId="14712"/>
    <cellStyle name="SAPBEXItemHeader 4 2 3 2" xfId="41132"/>
    <cellStyle name="SAPBEXItemHeader 4 2 4" xfId="25190"/>
    <cellStyle name="SAPBEXItemHeader 4 2 4 2" xfId="51604"/>
    <cellStyle name="SAPBEXItemHeader 4 2 5" xfId="30599"/>
    <cellStyle name="SAPBEXItemHeader 4 3" xfId="4656"/>
    <cellStyle name="SAPBEXItemHeader 4 3 2" xfId="10309"/>
    <cellStyle name="SAPBEXItemHeader 4 3 2 2" xfId="20969"/>
    <cellStyle name="SAPBEXItemHeader 4 3 2 2 2" xfId="47383"/>
    <cellStyle name="SAPBEXItemHeader 4 3 2 3" xfId="12249"/>
    <cellStyle name="SAPBEXItemHeader 4 3 2 3 2" xfId="38670"/>
    <cellStyle name="SAPBEXItemHeader 4 3 2 4" xfId="36805"/>
    <cellStyle name="SAPBEXItemHeader 4 3 3" xfId="15434"/>
    <cellStyle name="SAPBEXItemHeader 4 3 3 2" xfId="41854"/>
    <cellStyle name="SAPBEXItemHeader 4 3 4" xfId="22305"/>
    <cellStyle name="SAPBEXItemHeader 4 3 4 2" xfId="48719"/>
    <cellStyle name="SAPBEXItemHeader 4 3 5" xfId="31326"/>
    <cellStyle name="SAPBEXItemHeader 4 4" xfId="5234"/>
    <cellStyle name="SAPBEXItemHeader 4 4 2" xfId="16009"/>
    <cellStyle name="SAPBEXItemHeader 4 4 2 2" xfId="42428"/>
    <cellStyle name="SAPBEXItemHeader 4 4 3" xfId="26039"/>
    <cellStyle name="SAPBEXItemHeader 4 4 3 2" xfId="52453"/>
    <cellStyle name="SAPBEXItemHeader 4 4 4" xfId="31904"/>
    <cellStyle name="SAPBEXItemHeader 4 5" xfId="5845"/>
    <cellStyle name="SAPBEXItemHeader 4 5 2" xfId="16601"/>
    <cellStyle name="SAPBEXItemHeader 4 5 2 2" xfId="43019"/>
    <cellStyle name="SAPBEXItemHeader 4 5 3" xfId="27738"/>
    <cellStyle name="SAPBEXItemHeader 4 5 3 2" xfId="54152"/>
    <cellStyle name="SAPBEXItemHeader 4 5 4" xfId="32515"/>
    <cellStyle name="SAPBEXItemHeader 4 6" xfId="6453"/>
    <cellStyle name="SAPBEXItemHeader 4 6 2" xfId="17189"/>
    <cellStyle name="SAPBEXItemHeader 4 6 2 2" xfId="43607"/>
    <cellStyle name="SAPBEXItemHeader 4 6 3" xfId="11301"/>
    <cellStyle name="SAPBEXItemHeader 4 6 3 2" xfId="37722"/>
    <cellStyle name="SAPBEXItemHeader 4 6 4" xfId="33123"/>
    <cellStyle name="SAPBEXItemHeader 4 7" xfId="7068"/>
    <cellStyle name="SAPBEXItemHeader 4 7 2" xfId="16195"/>
    <cellStyle name="SAPBEXItemHeader 4 7 2 2" xfId="42614"/>
    <cellStyle name="SAPBEXItemHeader 4 7 3" xfId="33738"/>
    <cellStyle name="SAPBEXItemHeader 4 8" xfId="7615"/>
    <cellStyle name="SAPBEXItemHeader 4 8 2" xfId="18282"/>
    <cellStyle name="SAPBEXItemHeader 4 8 2 2" xfId="44698"/>
    <cellStyle name="SAPBEXItemHeader 4 8 3" xfId="27712"/>
    <cellStyle name="SAPBEXItemHeader 4 8 3 2" xfId="54126"/>
    <cellStyle name="SAPBEXItemHeader 4 8 4" xfId="34285"/>
    <cellStyle name="SAPBEXItemHeader 4 9" xfId="7312"/>
    <cellStyle name="SAPBEXItemHeader 4 9 2" xfId="17979"/>
    <cellStyle name="SAPBEXItemHeader 4 9 2 2" xfId="44396"/>
    <cellStyle name="SAPBEXItemHeader 4 9 3" xfId="23361"/>
    <cellStyle name="SAPBEXItemHeader 4 9 3 2" xfId="49775"/>
    <cellStyle name="SAPBEXItemHeader 4 9 4" xfId="33982"/>
    <cellStyle name="SAPBEXItemHeader 5" xfId="2129"/>
    <cellStyle name="SAPBEXItemHeader 5 10" xfId="8901"/>
    <cellStyle name="SAPBEXItemHeader 5 10 2" xfId="19561"/>
    <cellStyle name="SAPBEXItemHeader 5 10 2 2" xfId="45975"/>
    <cellStyle name="SAPBEXItemHeader 5 10 3" xfId="12482"/>
    <cellStyle name="SAPBEXItemHeader 5 10 3 2" xfId="38903"/>
    <cellStyle name="SAPBEXItemHeader 5 10 4" xfId="35397"/>
    <cellStyle name="SAPBEXItemHeader 5 11" xfId="11471"/>
    <cellStyle name="SAPBEXItemHeader 5 11 2" xfId="37892"/>
    <cellStyle name="SAPBEXItemHeader 5 12" xfId="23772"/>
    <cellStyle name="SAPBEXItemHeader 5 12 2" xfId="50186"/>
    <cellStyle name="SAPBEXItemHeader 5 2" xfId="4094"/>
    <cellStyle name="SAPBEXItemHeader 5 2 2" xfId="9898"/>
    <cellStyle name="SAPBEXItemHeader 5 2 2 2" xfId="20558"/>
    <cellStyle name="SAPBEXItemHeader 5 2 2 2 2" xfId="46972"/>
    <cellStyle name="SAPBEXItemHeader 5 2 2 3" xfId="26225"/>
    <cellStyle name="SAPBEXItemHeader 5 2 2 3 2" xfId="52639"/>
    <cellStyle name="SAPBEXItemHeader 5 2 2 4" xfId="36394"/>
    <cellStyle name="SAPBEXItemHeader 5 2 3" xfId="14876"/>
    <cellStyle name="SAPBEXItemHeader 5 2 3 2" xfId="41296"/>
    <cellStyle name="SAPBEXItemHeader 5 2 4" xfId="27373"/>
    <cellStyle name="SAPBEXItemHeader 5 2 4 2" xfId="53787"/>
    <cellStyle name="SAPBEXItemHeader 5 2 5" xfId="30764"/>
    <cellStyle name="SAPBEXItemHeader 5 3" xfId="4822"/>
    <cellStyle name="SAPBEXItemHeader 5 3 2" xfId="10216"/>
    <cellStyle name="SAPBEXItemHeader 5 3 2 2" xfId="20876"/>
    <cellStyle name="SAPBEXItemHeader 5 3 2 2 2" xfId="47290"/>
    <cellStyle name="SAPBEXItemHeader 5 3 2 3" xfId="17852"/>
    <cellStyle name="SAPBEXItemHeader 5 3 2 3 2" xfId="44269"/>
    <cellStyle name="SAPBEXItemHeader 5 3 2 4" xfId="36712"/>
    <cellStyle name="SAPBEXItemHeader 5 3 3" xfId="15599"/>
    <cellStyle name="SAPBEXItemHeader 5 3 3 2" xfId="42019"/>
    <cellStyle name="SAPBEXItemHeader 5 3 4" xfId="22654"/>
    <cellStyle name="SAPBEXItemHeader 5 3 4 2" xfId="49068"/>
    <cellStyle name="SAPBEXItemHeader 5 3 5" xfId="31492"/>
    <cellStyle name="SAPBEXItemHeader 5 4" xfId="5402"/>
    <cellStyle name="SAPBEXItemHeader 5 4 2" xfId="16175"/>
    <cellStyle name="SAPBEXItemHeader 5 4 2 2" xfId="42594"/>
    <cellStyle name="SAPBEXItemHeader 5 4 3" xfId="25798"/>
    <cellStyle name="SAPBEXItemHeader 5 4 3 2" xfId="52212"/>
    <cellStyle name="SAPBEXItemHeader 5 4 4" xfId="32072"/>
    <cellStyle name="SAPBEXItemHeader 5 5" xfId="6009"/>
    <cellStyle name="SAPBEXItemHeader 5 5 2" xfId="16761"/>
    <cellStyle name="SAPBEXItemHeader 5 5 2 2" xfId="43179"/>
    <cellStyle name="SAPBEXItemHeader 5 5 3" xfId="26519"/>
    <cellStyle name="SAPBEXItemHeader 5 5 3 2" xfId="52933"/>
    <cellStyle name="SAPBEXItemHeader 5 5 4" xfId="32679"/>
    <cellStyle name="SAPBEXItemHeader 5 6" xfId="6609"/>
    <cellStyle name="SAPBEXItemHeader 5 6 2" xfId="17334"/>
    <cellStyle name="SAPBEXItemHeader 5 6 2 2" xfId="43752"/>
    <cellStyle name="SAPBEXItemHeader 5 6 3" xfId="11338"/>
    <cellStyle name="SAPBEXItemHeader 5 6 3 2" xfId="37759"/>
    <cellStyle name="SAPBEXItemHeader 5 6 4" xfId="33279"/>
    <cellStyle name="SAPBEXItemHeader 5 7" xfId="7181"/>
    <cellStyle name="SAPBEXItemHeader 5 7 2" xfId="23827"/>
    <cellStyle name="SAPBEXItemHeader 5 7 2 2" xfId="50241"/>
    <cellStyle name="SAPBEXItemHeader 5 7 3" xfId="33851"/>
    <cellStyle name="SAPBEXItemHeader 5 8" xfId="7740"/>
    <cellStyle name="SAPBEXItemHeader 5 8 2" xfId="18407"/>
    <cellStyle name="SAPBEXItemHeader 5 8 2 2" xfId="44823"/>
    <cellStyle name="SAPBEXItemHeader 5 8 3" xfId="28095"/>
    <cellStyle name="SAPBEXItemHeader 5 8 3 2" xfId="54509"/>
    <cellStyle name="SAPBEXItemHeader 5 8 4" xfId="34410"/>
    <cellStyle name="SAPBEXItemHeader 5 9" xfId="7892"/>
    <cellStyle name="SAPBEXItemHeader 5 9 2" xfId="18559"/>
    <cellStyle name="SAPBEXItemHeader 5 9 2 2" xfId="44974"/>
    <cellStyle name="SAPBEXItemHeader 5 9 3" xfId="28085"/>
    <cellStyle name="SAPBEXItemHeader 5 9 3 2" xfId="54499"/>
    <cellStyle name="SAPBEXItemHeader 5 9 4" xfId="34562"/>
    <cellStyle name="SAPBEXItemHeader 6" xfId="1866"/>
    <cellStyle name="SAPBEXItemHeader 6 10" xfId="9519"/>
    <cellStyle name="SAPBEXItemHeader 6 10 2" xfId="20179"/>
    <cellStyle name="SAPBEXItemHeader 6 10 2 2" xfId="46593"/>
    <cellStyle name="SAPBEXItemHeader 6 10 3" xfId="12974"/>
    <cellStyle name="SAPBEXItemHeader 6 10 3 2" xfId="39395"/>
    <cellStyle name="SAPBEXItemHeader 6 10 4" xfId="36015"/>
    <cellStyle name="SAPBEXItemHeader 6 11" xfId="11714"/>
    <cellStyle name="SAPBEXItemHeader 6 11 2" xfId="38135"/>
    <cellStyle name="SAPBEXItemHeader 6 12" xfId="25131"/>
    <cellStyle name="SAPBEXItemHeader 6 12 2" xfId="51545"/>
    <cellStyle name="SAPBEXItemHeader 6 2" xfId="3843"/>
    <cellStyle name="SAPBEXItemHeader 6 2 2" xfId="10749"/>
    <cellStyle name="SAPBEXItemHeader 6 2 2 2" xfId="21394"/>
    <cellStyle name="SAPBEXItemHeader 6 2 2 2 2" xfId="47808"/>
    <cellStyle name="SAPBEXItemHeader 6 2 2 3" xfId="28488"/>
    <cellStyle name="SAPBEXItemHeader 6 2 2 3 2" xfId="54902"/>
    <cellStyle name="SAPBEXItemHeader 6 2 2 4" xfId="37170"/>
    <cellStyle name="SAPBEXItemHeader 6 2 3" xfId="14626"/>
    <cellStyle name="SAPBEXItemHeader 6 2 3 2" xfId="41046"/>
    <cellStyle name="SAPBEXItemHeader 6 2 4" xfId="25010"/>
    <cellStyle name="SAPBEXItemHeader 6 2 4 2" xfId="51424"/>
    <cellStyle name="SAPBEXItemHeader 6 2 5" xfId="30513"/>
    <cellStyle name="SAPBEXItemHeader 6 3" xfId="4570"/>
    <cellStyle name="SAPBEXItemHeader 6 3 2" xfId="15348"/>
    <cellStyle name="SAPBEXItemHeader 6 3 2 2" xfId="41768"/>
    <cellStyle name="SAPBEXItemHeader 6 3 3" xfId="26806"/>
    <cellStyle name="SAPBEXItemHeader 6 3 3 2" xfId="53220"/>
    <cellStyle name="SAPBEXItemHeader 6 3 4" xfId="31240"/>
    <cellStyle name="SAPBEXItemHeader 6 4" xfId="4276"/>
    <cellStyle name="SAPBEXItemHeader 6 4 2" xfId="15055"/>
    <cellStyle name="SAPBEXItemHeader 6 4 2 2" xfId="41475"/>
    <cellStyle name="SAPBEXItemHeader 6 4 3" xfId="27047"/>
    <cellStyle name="SAPBEXItemHeader 6 4 3 2" xfId="53461"/>
    <cellStyle name="SAPBEXItemHeader 6 4 4" xfId="30946"/>
    <cellStyle name="SAPBEXItemHeader 6 5" xfId="5424"/>
    <cellStyle name="SAPBEXItemHeader 6 5 2" xfId="16197"/>
    <cellStyle name="SAPBEXItemHeader 6 5 2 2" xfId="42616"/>
    <cellStyle name="SAPBEXItemHeader 6 5 3" xfId="25482"/>
    <cellStyle name="SAPBEXItemHeader 6 5 3 2" xfId="51896"/>
    <cellStyle name="SAPBEXItemHeader 6 5 4" xfId="32094"/>
    <cellStyle name="SAPBEXItemHeader 6 6" xfId="5632"/>
    <cellStyle name="SAPBEXItemHeader 6 6 2" xfId="16396"/>
    <cellStyle name="SAPBEXItemHeader 6 6 2 2" xfId="42814"/>
    <cellStyle name="SAPBEXItemHeader 6 6 3" xfId="23591"/>
    <cellStyle name="SAPBEXItemHeader 6 6 3 2" xfId="50005"/>
    <cellStyle name="SAPBEXItemHeader 6 6 4" xfId="32302"/>
    <cellStyle name="SAPBEXItemHeader 6 7" xfId="6982"/>
    <cellStyle name="SAPBEXItemHeader 6 7 2" xfId="23522"/>
    <cellStyle name="SAPBEXItemHeader 6 7 2 2" xfId="49936"/>
    <cellStyle name="SAPBEXItemHeader 6 7 3" xfId="33652"/>
    <cellStyle name="SAPBEXItemHeader 6 8" xfId="7529"/>
    <cellStyle name="SAPBEXItemHeader 6 8 2" xfId="18196"/>
    <cellStyle name="SAPBEXItemHeader 6 8 2 2" xfId="44612"/>
    <cellStyle name="SAPBEXItemHeader 6 8 3" xfId="27523"/>
    <cellStyle name="SAPBEXItemHeader 6 8 3 2" xfId="53937"/>
    <cellStyle name="SAPBEXItemHeader 6 8 4" xfId="34199"/>
    <cellStyle name="SAPBEXItemHeader 6 9" xfId="6674"/>
    <cellStyle name="SAPBEXItemHeader 6 9 2" xfId="17386"/>
    <cellStyle name="SAPBEXItemHeader 6 9 2 2" xfId="43804"/>
    <cellStyle name="SAPBEXItemHeader 6 9 3" xfId="22901"/>
    <cellStyle name="SAPBEXItemHeader 6 9 3 2" xfId="49315"/>
    <cellStyle name="SAPBEXItemHeader 6 9 4" xfId="33344"/>
    <cellStyle name="SAPBEXItemHeader 7" xfId="2535"/>
    <cellStyle name="SAPBEXItemHeader 7 10" xfId="22102"/>
    <cellStyle name="SAPBEXItemHeader 7 10 2" xfId="48516"/>
    <cellStyle name="SAPBEXItemHeader 7 2" xfId="4430"/>
    <cellStyle name="SAPBEXItemHeader 7 2 2" xfId="15208"/>
    <cellStyle name="SAPBEXItemHeader 7 2 2 2" xfId="41628"/>
    <cellStyle name="SAPBEXItemHeader 7 2 3" xfId="27718"/>
    <cellStyle name="SAPBEXItemHeader 7 2 3 2" xfId="54132"/>
    <cellStyle name="SAPBEXItemHeader 7 2 4" xfId="31100"/>
    <cellStyle name="SAPBEXItemHeader 7 3" xfId="5163"/>
    <cellStyle name="SAPBEXItemHeader 7 3 2" xfId="15940"/>
    <cellStyle name="SAPBEXItemHeader 7 3 2 2" xfId="42359"/>
    <cellStyle name="SAPBEXItemHeader 7 3 3" xfId="22202"/>
    <cellStyle name="SAPBEXItemHeader 7 3 3 2" xfId="48616"/>
    <cellStyle name="SAPBEXItemHeader 7 3 4" xfId="31833"/>
    <cellStyle name="SAPBEXItemHeader 7 4" xfId="6339"/>
    <cellStyle name="SAPBEXItemHeader 7 4 2" xfId="17077"/>
    <cellStyle name="SAPBEXItemHeader 7 4 2 2" xfId="43495"/>
    <cellStyle name="SAPBEXItemHeader 7 4 3" xfId="21888"/>
    <cellStyle name="SAPBEXItemHeader 7 4 3 2" xfId="48302"/>
    <cellStyle name="SAPBEXItemHeader 7 4 4" xfId="33009"/>
    <cellStyle name="SAPBEXItemHeader 7 5" xfId="6921"/>
    <cellStyle name="SAPBEXItemHeader 7 5 2" xfId="17626"/>
    <cellStyle name="SAPBEXItemHeader 7 5 2 2" xfId="44043"/>
    <cellStyle name="SAPBEXItemHeader 7 5 3" xfId="25737"/>
    <cellStyle name="SAPBEXItemHeader 7 5 3 2" xfId="52151"/>
    <cellStyle name="SAPBEXItemHeader 7 5 4" xfId="33591"/>
    <cellStyle name="SAPBEXItemHeader 7 6" xfId="7444"/>
    <cellStyle name="SAPBEXItemHeader 7 6 2" xfId="18111"/>
    <cellStyle name="SAPBEXItemHeader 7 6 2 2" xfId="44527"/>
    <cellStyle name="SAPBEXItemHeader 7 6 3" xfId="23953"/>
    <cellStyle name="SAPBEXItemHeader 7 6 3 2" xfId="50367"/>
    <cellStyle name="SAPBEXItemHeader 7 6 4" xfId="34114"/>
    <cellStyle name="SAPBEXItemHeader 7 7" xfId="8068"/>
    <cellStyle name="SAPBEXItemHeader 7 7 2" xfId="18735"/>
    <cellStyle name="SAPBEXItemHeader 7 7 2 2" xfId="45149"/>
    <cellStyle name="SAPBEXItemHeader 7 7 3" xfId="11180"/>
    <cellStyle name="SAPBEXItemHeader 7 7 3 2" xfId="37601"/>
    <cellStyle name="SAPBEXItemHeader 7 7 4" xfId="34671"/>
    <cellStyle name="SAPBEXItemHeader 7 8" xfId="13331"/>
    <cellStyle name="SAPBEXItemHeader 7 8 2" xfId="39751"/>
    <cellStyle name="SAPBEXItemHeader 7 9" xfId="13012"/>
    <cellStyle name="SAPBEXItemHeader 7 9 2" xfId="39433"/>
    <cellStyle name="SAPBEXItemHeader 8" xfId="3291"/>
    <cellStyle name="SAPBEXItemHeader 8 2" xfId="14081"/>
    <cellStyle name="SAPBEXItemHeader 8 2 2" xfId="40501"/>
    <cellStyle name="SAPBEXItemHeader 8 3" xfId="24324"/>
    <cellStyle name="SAPBEXItemHeader 8 3 2" xfId="50738"/>
    <cellStyle name="SAPBEXItemHeader 8 4" xfId="29961"/>
    <cellStyle name="SAPBEXItemHeader 9" xfId="2820"/>
    <cellStyle name="SAPBEXItemHeader 9 2" xfId="13612"/>
    <cellStyle name="SAPBEXItemHeader 9 2 2" xfId="40032"/>
    <cellStyle name="SAPBEXItemHeader 9 3" xfId="22908"/>
    <cellStyle name="SAPBEXItemHeader 9 3 2" xfId="49322"/>
    <cellStyle name="SAPBEXItemHeader 9 4" xfId="29490"/>
    <cellStyle name="SAPBEXresData" xfId="1274"/>
    <cellStyle name="SAPBEXresData 10" xfId="4159"/>
    <cellStyle name="SAPBEXresData 10 2" xfId="14940"/>
    <cellStyle name="SAPBEXresData 10 2 2" xfId="41360"/>
    <cellStyle name="SAPBEXresData 10 3" xfId="25040"/>
    <cellStyle name="SAPBEXresData 10 3 2" xfId="51454"/>
    <cellStyle name="SAPBEXresData 10 4" xfId="30829"/>
    <cellStyle name="SAPBEXresData 11" xfId="6836"/>
    <cellStyle name="SAPBEXresData 11 2" xfId="17220"/>
    <cellStyle name="SAPBEXresData 11 2 2" xfId="43638"/>
    <cellStyle name="SAPBEXresData 11 3" xfId="33506"/>
    <cellStyle name="SAPBEXresData 12" xfId="6090"/>
    <cellStyle name="SAPBEXresData 12 2" xfId="16840"/>
    <cellStyle name="SAPBEXresData 12 2 2" xfId="43258"/>
    <cellStyle name="SAPBEXresData 12 3" xfId="25143"/>
    <cellStyle name="SAPBEXresData 12 3 2" xfId="51557"/>
    <cellStyle name="SAPBEXresData 12 4" xfId="32760"/>
    <cellStyle name="SAPBEXresData 13" xfId="8271"/>
    <cellStyle name="SAPBEXresData 13 2" xfId="18932"/>
    <cellStyle name="SAPBEXresData 13 2 2" xfId="45346"/>
    <cellStyle name="SAPBEXresData 13 3" xfId="16085"/>
    <cellStyle name="SAPBEXresData 13 3 2" xfId="42504"/>
    <cellStyle name="SAPBEXresData 13 4" xfId="34783"/>
    <cellStyle name="SAPBEXresData 14" xfId="12109"/>
    <cellStyle name="SAPBEXresData 14 2" xfId="38530"/>
    <cellStyle name="SAPBEXresData 15" xfId="26201"/>
    <cellStyle name="SAPBEXresData 15 2" xfId="52615"/>
    <cellStyle name="SAPBEXresData 2" xfId="1573"/>
    <cellStyle name="SAPBEXresData 2 10" xfId="8465"/>
    <cellStyle name="SAPBEXresData 2 10 2" xfId="19125"/>
    <cellStyle name="SAPBEXresData 2 10 2 2" xfId="45539"/>
    <cellStyle name="SAPBEXresData 2 10 3" xfId="12836"/>
    <cellStyle name="SAPBEXresData 2 10 3 2" xfId="39257"/>
    <cellStyle name="SAPBEXresData 2 10 4" xfId="34961"/>
    <cellStyle name="SAPBEXresData 2 11" xfId="11977"/>
    <cellStyle name="SAPBEXresData 2 11 2" xfId="38398"/>
    <cellStyle name="SAPBEXresData 2 12" xfId="25028"/>
    <cellStyle name="SAPBEXresData 2 12 2" xfId="51442"/>
    <cellStyle name="SAPBEXresData 2 2" xfId="3567"/>
    <cellStyle name="SAPBEXresData 2 2 2" xfId="8957"/>
    <cellStyle name="SAPBEXresData 2 2 2 2" xfId="19617"/>
    <cellStyle name="SAPBEXresData 2 2 2 2 2" xfId="46031"/>
    <cellStyle name="SAPBEXresData 2 2 2 3" xfId="12089"/>
    <cellStyle name="SAPBEXresData 2 2 2 3 2" xfId="38510"/>
    <cellStyle name="SAPBEXresData 2 2 2 4" xfId="35453"/>
    <cellStyle name="SAPBEXresData 2 2 3" xfId="9960"/>
    <cellStyle name="SAPBEXresData 2 2 3 2" xfId="20620"/>
    <cellStyle name="SAPBEXresData 2 2 3 2 2" xfId="47034"/>
    <cellStyle name="SAPBEXresData 2 2 3 3" xfId="24378"/>
    <cellStyle name="SAPBEXresData 2 2 3 3 2" xfId="50792"/>
    <cellStyle name="SAPBEXresData 2 2 3 4" xfId="36456"/>
    <cellStyle name="SAPBEXresData 2 2 4" xfId="8778"/>
    <cellStyle name="SAPBEXresData 2 2 4 2" xfId="19438"/>
    <cellStyle name="SAPBEXresData 2 2 4 2 2" xfId="45852"/>
    <cellStyle name="SAPBEXresData 2 2 4 3" xfId="26125"/>
    <cellStyle name="SAPBEXresData 2 2 4 3 2" xfId="52539"/>
    <cellStyle name="SAPBEXresData 2 2 4 4" xfId="35274"/>
    <cellStyle name="SAPBEXresData 2 2 5" xfId="14352"/>
    <cellStyle name="SAPBEXresData 2 2 5 2" xfId="40772"/>
    <cellStyle name="SAPBEXresData 2 2 6" xfId="24642"/>
    <cellStyle name="SAPBEXresData 2 2 6 2" xfId="51056"/>
    <cellStyle name="SAPBEXresData 2 2 7" xfId="30237"/>
    <cellStyle name="SAPBEXresData 2 3" xfId="2751"/>
    <cellStyle name="SAPBEXresData 2 3 2" xfId="9315"/>
    <cellStyle name="SAPBEXresData 2 3 2 2" xfId="19975"/>
    <cellStyle name="SAPBEXresData 2 3 2 2 2" xfId="46389"/>
    <cellStyle name="SAPBEXresData 2 3 2 3" xfId="25953"/>
    <cellStyle name="SAPBEXresData 2 3 2 3 2" xfId="52367"/>
    <cellStyle name="SAPBEXresData 2 3 2 4" xfId="35811"/>
    <cellStyle name="SAPBEXresData 2 3 3" xfId="13543"/>
    <cellStyle name="SAPBEXresData 2 3 3 2" xfId="39963"/>
    <cellStyle name="SAPBEXresData 2 3 4" xfId="22476"/>
    <cellStyle name="SAPBEXresData 2 3 4 2" xfId="48890"/>
    <cellStyle name="SAPBEXresData 2 3 5" xfId="29421"/>
    <cellStyle name="SAPBEXresData 2 4" xfId="5042"/>
    <cellStyle name="SAPBEXresData 2 4 2" xfId="10166"/>
    <cellStyle name="SAPBEXresData 2 4 2 2" xfId="20826"/>
    <cellStyle name="SAPBEXresData 2 4 2 2 2" xfId="47240"/>
    <cellStyle name="SAPBEXresData 2 4 2 3" xfId="25885"/>
    <cellStyle name="SAPBEXresData 2 4 2 3 2" xfId="52299"/>
    <cellStyle name="SAPBEXresData 2 4 2 4" xfId="36662"/>
    <cellStyle name="SAPBEXresData 2 4 3" xfId="15819"/>
    <cellStyle name="SAPBEXresData 2 4 3 2" xfId="42238"/>
    <cellStyle name="SAPBEXresData 2 4 4" xfId="22709"/>
    <cellStyle name="SAPBEXresData 2 4 4 2" xfId="49123"/>
    <cellStyle name="SAPBEXresData 2 4 5" xfId="31712"/>
    <cellStyle name="SAPBEXresData 2 5" xfId="3974"/>
    <cellStyle name="SAPBEXresData 2 5 2" xfId="14757"/>
    <cellStyle name="SAPBEXresData 2 5 2 2" xfId="41177"/>
    <cellStyle name="SAPBEXresData 2 5 3" xfId="26581"/>
    <cellStyle name="SAPBEXresData 2 5 3 2" xfId="52995"/>
    <cellStyle name="SAPBEXresData 2 5 4" xfId="30644"/>
    <cellStyle name="SAPBEXresData 2 6" xfId="5867"/>
    <cellStyle name="SAPBEXresData 2 6 2" xfId="16622"/>
    <cellStyle name="SAPBEXresData 2 6 2 2" xfId="43040"/>
    <cellStyle name="SAPBEXresData 2 6 3" xfId="23831"/>
    <cellStyle name="SAPBEXresData 2 6 3 2" xfId="50245"/>
    <cellStyle name="SAPBEXresData 2 6 4" xfId="32537"/>
    <cellStyle name="SAPBEXresData 2 7" xfId="3311"/>
    <cellStyle name="SAPBEXresData 2 7 2" xfId="24435"/>
    <cellStyle name="SAPBEXresData 2 7 2 2" xfId="50849"/>
    <cellStyle name="SAPBEXresData 2 7 3" xfId="29981"/>
    <cellStyle name="SAPBEXresData 2 8" xfId="5906"/>
    <cellStyle name="SAPBEXresData 2 8 2" xfId="16658"/>
    <cellStyle name="SAPBEXresData 2 8 2 2" xfId="43076"/>
    <cellStyle name="SAPBEXresData 2 8 3" xfId="25050"/>
    <cellStyle name="SAPBEXresData 2 8 3 2" xfId="51464"/>
    <cellStyle name="SAPBEXresData 2 8 4" xfId="32576"/>
    <cellStyle name="SAPBEXresData 2 9" xfId="7368"/>
    <cellStyle name="SAPBEXresData 2 9 2" xfId="18035"/>
    <cellStyle name="SAPBEXresData 2 9 2 2" xfId="44451"/>
    <cellStyle name="SAPBEXresData 2 9 3" xfId="23955"/>
    <cellStyle name="SAPBEXresData 2 9 3 2" xfId="50369"/>
    <cellStyle name="SAPBEXresData 2 9 4" xfId="34038"/>
    <cellStyle name="SAPBEXresData 3" xfId="1685"/>
    <cellStyle name="SAPBEXresData 3 10" xfId="8495"/>
    <cellStyle name="SAPBEXresData 3 10 2" xfId="19155"/>
    <cellStyle name="SAPBEXresData 3 10 2 2" xfId="45569"/>
    <cellStyle name="SAPBEXresData 3 10 3" xfId="12555"/>
    <cellStyle name="SAPBEXresData 3 10 3 2" xfId="38976"/>
    <cellStyle name="SAPBEXresData 3 10 4" xfId="34991"/>
    <cellStyle name="SAPBEXresData 3 11" xfId="11882"/>
    <cellStyle name="SAPBEXresData 3 11 2" xfId="38303"/>
    <cellStyle name="SAPBEXresData 3 12" xfId="23160"/>
    <cellStyle name="SAPBEXresData 3 12 2" xfId="49574"/>
    <cellStyle name="SAPBEXresData 3 2" xfId="3678"/>
    <cellStyle name="SAPBEXresData 3 2 2" xfId="8927"/>
    <cellStyle name="SAPBEXresData 3 2 2 2" xfId="19587"/>
    <cellStyle name="SAPBEXresData 3 2 2 2 2" xfId="46001"/>
    <cellStyle name="SAPBEXresData 3 2 2 3" xfId="12802"/>
    <cellStyle name="SAPBEXresData 3 2 2 3 2" xfId="39223"/>
    <cellStyle name="SAPBEXresData 3 2 2 4" xfId="35423"/>
    <cellStyle name="SAPBEXresData 3 2 3" xfId="9688"/>
    <cellStyle name="SAPBEXresData 3 2 3 2" xfId="20348"/>
    <cellStyle name="SAPBEXresData 3 2 3 2 2" xfId="46762"/>
    <cellStyle name="SAPBEXresData 3 2 3 3" xfId="11839"/>
    <cellStyle name="SAPBEXresData 3 2 3 3 2" xfId="38260"/>
    <cellStyle name="SAPBEXresData 3 2 3 4" xfId="36184"/>
    <cellStyle name="SAPBEXresData 3 2 4" xfId="8811"/>
    <cellStyle name="SAPBEXresData 3 2 4 2" xfId="19471"/>
    <cellStyle name="SAPBEXresData 3 2 4 2 2" xfId="45885"/>
    <cellStyle name="SAPBEXresData 3 2 4 3" xfId="21948"/>
    <cellStyle name="SAPBEXresData 3 2 4 3 2" xfId="48362"/>
    <cellStyle name="SAPBEXresData 3 2 4 4" xfId="35307"/>
    <cellStyle name="SAPBEXresData 3 2 5" xfId="14463"/>
    <cellStyle name="SAPBEXresData 3 2 5 2" xfId="40883"/>
    <cellStyle name="SAPBEXresData 3 2 6" xfId="28134"/>
    <cellStyle name="SAPBEXresData 3 2 6 2" xfId="54548"/>
    <cellStyle name="SAPBEXresData 3 2 7" xfId="30348"/>
    <cellStyle name="SAPBEXresData 3 3" xfId="2657"/>
    <cellStyle name="SAPBEXresData 3 3 2" xfId="9288"/>
    <cellStyle name="SAPBEXresData 3 3 2 2" xfId="19948"/>
    <cellStyle name="SAPBEXresData 3 3 2 2 2" xfId="46362"/>
    <cellStyle name="SAPBEXresData 3 3 2 3" xfId="25956"/>
    <cellStyle name="SAPBEXresData 3 3 2 3 2" xfId="52370"/>
    <cellStyle name="SAPBEXresData 3 3 2 4" xfId="35784"/>
    <cellStyle name="SAPBEXresData 3 3 3" xfId="13449"/>
    <cellStyle name="SAPBEXresData 3 3 3 2" xfId="39869"/>
    <cellStyle name="SAPBEXresData 3 3 4" xfId="27245"/>
    <cellStyle name="SAPBEXresData 3 3 4 2" xfId="53659"/>
    <cellStyle name="SAPBEXresData 3 3 5" xfId="29327"/>
    <cellStyle name="SAPBEXresData 3 4" xfId="4474"/>
    <cellStyle name="SAPBEXresData 3 4 2" xfId="10307"/>
    <cellStyle name="SAPBEXresData 3 4 2 2" xfId="20967"/>
    <cellStyle name="SAPBEXresData 3 4 2 2 2" xfId="47381"/>
    <cellStyle name="SAPBEXresData 3 4 2 3" xfId="17534"/>
    <cellStyle name="SAPBEXresData 3 4 2 3 2" xfId="43951"/>
    <cellStyle name="SAPBEXresData 3 4 2 4" xfId="36803"/>
    <cellStyle name="SAPBEXresData 3 4 3" xfId="15252"/>
    <cellStyle name="SAPBEXresData 3 4 3 2" xfId="41672"/>
    <cellStyle name="SAPBEXresData 3 4 4" xfId="25589"/>
    <cellStyle name="SAPBEXresData 3 4 4 2" xfId="52003"/>
    <cellStyle name="SAPBEXresData 3 4 5" xfId="31144"/>
    <cellStyle name="SAPBEXresData 3 5" xfId="3976"/>
    <cellStyle name="SAPBEXresData 3 5 2" xfId="14759"/>
    <cellStyle name="SAPBEXresData 3 5 2 2" xfId="41179"/>
    <cellStyle name="SAPBEXresData 3 5 3" xfId="26180"/>
    <cellStyle name="SAPBEXresData 3 5 3 2" xfId="52594"/>
    <cellStyle name="SAPBEXresData 3 5 4" xfId="30646"/>
    <cellStyle name="SAPBEXresData 3 6" xfId="5551"/>
    <cellStyle name="SAPBEXresData 3 6 2" xfId="16322"/>
    <cellStyle name="SAPBEXresData 3 6 2 2" xfId="42741"/>
    <cellStyle name="SAPBEXresData 3 6 3" xfId="24466"/>
    <cellStyle name="SAPBEXresData 3 6 3 2" xfId="50880"/>
    <cellStyle name="SAPBEXresData 3 6 4" xfId="32221"/>
    <cellStyle name="SAPBEXresData 3 7" xfId="6160"/>
    <cellStyle name="SAPBEXresData 3 7 2" xfId="24903"/>
    <cellStyle name="SAPBEXresData 3 7 2 2" xfId="51317"/>
    <cellStyle name="SAPBEXresData 3 7 3" xfId="32830"/>
    <cellStyle name="SAPBEXresData 3 8" xfId="3147"/>
    <cellStyle name="SAPBEXresData 3 8 2" xfId="13938"/>
    <cellStyle name="SAPBEXresData 3 8 2 2" xfId="40358"/>
    <cellStyle name="SAPBEXresData 3 8 3" xfId="25713"/>
    <cellStyle name="SAPBEXresData 3 8 3 2" xfId="52127"/>
    <cellStyle name="SAPBEXresData 3 8 4" xfId="29817"/>
    <cellStyle name="SAPBEXresData 3 9" xfId="5677"/>
    <cellStyle name="SAPBEXresData 3 9 2" xfId="16441"/>
    <cellStyle name="SAPBEXresData 3 9 2 2" xfId="42859"/>
    <cellStyle name="SAPBEXresData 3 9 3" xfId="22516"/>
    <cellStyle name="SAPBEXresData 3 9 3 2" xfId="48930"/>
    <cellStyle name="SAPBEXresData 3 9 4" xfId="32347"/>
    <cellStyle name="SAPBEXresData 4" xfId="1953"/>
    <cellStyle name="SAPBEXresData 4 10" xfId="8591"/>
    <cellStyle name="SAPBEXresData 4 10 2" xfId="19251"/>
    <cellStyle name="SAPBEXresData 4 10 2 2" xfId="45665"/>
    <cellStyle name="SAPBEXresData 4 10 3" xfId="12791"/>
    <cellStyle name="SAPBEXresData 4 10 3 2" xfId="39212"/>
    <cellStyle name="SAPBEXresData 4 10 4" xfId="35087"/>
    <cellStyle name="SAPBEXresData 4 11" xfId="11635"/>
    <cellStyle name="SAPBEXresData 4 11 2" xfId="38056"/>
    <cellStyle name="SAPBEXresData 4 12" xfId="24443"/>
    <cellStyle name="SAPBEXresData 4 12 2" xfId="50857"/>
    <cellStyle name="SAPBEXresData 4 2" xfId="3930"/>
    <cellStyle name="SAPBEXresData 4 2 2" xfId="9772"/>
    <cellStyle name="SAPBEXresData 4 2 2 2" xfId="20432"/>
    <cellStyle name="SAPBEXresData 4 2 2 2 2" xfId="46846"/>
    <cellStyle name="SAPBEXresData 4 2 2 3" xfId="26707"/>
    <cellStyle name="SAPBEXresData 4 2 2 3 2" xfId="53121"/>
    <cellStyle name="SAPBEXresData 4 2 2 4" xfId="36268"/>
    <cellStyle name="SAPBEXresData 4 2 3" xfId="14713"/>
    <cellStyle name="SAPBEXresData 4 2 3 2" xfId="41133"/>
    <cellStyle name="SAPBEXresData 4 2 4" xfId="24757"/>
    <cellStyle name="SAPBEXresData 4 2 4 2" xfId="51171"/>
    <cellStyle name="SAPBEXresData 4 2 5" xfId="30600"/>
    <cellStyle name="SAPBEXresData 4 3" xfId="4657"/>
    <cellStyle name="SAPBEXresData 4 3 2" xfId="9980"/>
    <cellStyle name="SAPBEXresData 4 3 2 2" xfId="20640"/>
    <cellStyle name="SAPBEXresData 4 3 2 2 2" xfId="47054"/>
    <cellStyle name="SAPBEXresData 4 3 2 3" xfId="23719"/>
    <cellStyle name="SAPBEXresData 4 3 2 3 2" xfId="50133"/>
    <cellStyle name="SAPBEXresData 4 3 2 4" xfId="36476"/>
    <cellStyle name="SAPBEXresData 4 3 3" xfId="15435"/>
    <cellStyle name="SAPBEXresData 4 3 3 2" xfId="41855"/>
    <cellStyle name="SAPBEXresData 4 3 4" xfId="27564"/>
    <cellStyle name="SAPBEXresData 4 3 4 2" xfId="53978"/>
    <cellStyle name="SAPBEXresData 4 3 5" xfId="31327"/>
    <cellStyle name="SAPBEXresData 4 4" xfId="5235"/>
    <cellStyle name="SAPBEXresData 4 4 2" xfId="16010"/>
    <cellStyle name="SAPBEXresData 4 4 2 2" xfId="42429"/>
    <cellStyle name="SAPBEXresData 4 4 3" xfId="24458"/>
    <cellStyle name="SAPBEXresData 4 4 3 2" xfId="50872"/>
    <cellStyle name="SAPBEXresData 4 4 4" xfId="31905"/>
    <cellStyle name="SAPBEXresData 4 5" xfId="5846"/>
    <cellStyle name="SAPBEXresData 4 5 2" xfId="16602"/>
    <cellStyle name="SAPBEXresData 4 5 2 2" xfId="43020"/>
    <cellStyle name="SAPBEXresData 4 5 3" xfId="23732"/>
    <cellStyle name="SAPBEXresData 4 5 3 2" xfId="50146"/>
    <cellStyle name="SAPBEXresData 4 5 4" xfId="32516"/>
    <cellStyle name="SAPBEXresData 4 6" xfId="6454"/>
    <cellStyle name="SAPBEXresData 4 6 2" xfId="17190"/>
    <cellStyle name="SAPBEXresData 4 6 2 2" xfId="43608"/>
    <cellStyle name="SAPBEXresData 4 6 3" xfId="25144"/>
    <cellStyle name="SAPBEXresData 4 6 3 2" xfId="51558"/>
    <cellStyle name="SAPBEXresData 4 6 4" xfId="33124"/>
    <cellStyle name="SAPBEXresData 4 7" xfId="7069"/>
    <cellStyle name="SAPBEXresData 4 7 2" xfId="17531"/>
    <cellStyle name="SAPBEXresData 4 7 2 2" xfId="43948"/>
    <cellStyle name="SAPBEXresData 4 7 3" xfId="33739"/>
    <cellStyle name="SAPBEXresData 4 8" xfId="7616"/>
    <cellStyle name="SAPBEXresData 4 8 2" xfId="18283"/>
    <cellStyle name="SAPBEXresData 4 8 2 2" xfId="44699"/>
    <cellStyle name="SAPBEXresData 4 8 3" xfId="22600"/>
    <cellStyle name="SAPBEXresData 4 8 3 2" xfId="49014"/>
    <cellStyle name="SAPBEXresData 4 8 4" xfId="34286"/>
    <cellStyle name="SAPBEXresData 4 9" xfId="7314"/>
    <cellStyle name="SAPBEXresData 4 9 2" xfId="17981"/>
    <cellStyle name="SAPBEXresData 4 9 2 2" xfId="44398"/>
    <cellStyle name="SAPBEXresData 4 9 3" xfId="21868"/>
    <cellStyle name="SAPBEXresData 4 9 3 2" xfId="48282"/>
    <cellStyle name="SAPBEXresData 4 9 4" xfId="33984"/>
    <cellStyle name="SAPBEXresData 5" xfId="2130"/>
    <cellStyle name="SAPBEXresData 5 10" xfId="8833"/>
    <cellStyle name="SAPBEXresData 5 10 2" xfId="19493"/>
    <cellStyle name="SAPBEXresData 5 10 2 2" xfId="45907"/>
    <cellStyle name="SAPBEXresData 5 10 3" xfId="22152"/>
    <cellStyle name="SAPBEXresData 5 10 3 2" xfId="48566"/>
    <cellStyle name="SAPBEXresData 5 10 4" xfId="35329"/>
    <cellStyle name="SAPBEXresData 5 11" xfId="11470"/>
    <cellStyle name="SAPBEXresData 5 11 2" xfId="37891"/>
    <cellStyle name="SAPBEXresData 5 12" xfId="27558"/>
    <cellStyle name="SAPBEXresData 5 12 2" xfId="53972"/>
    <cellStyle name="SAPBEXresData 5 2" xfId="4095"/>
    <cellStyle name="SAPBEXresData 5 2 2" xfId="9810"/>
    <cellStyle name="SAPBEXresData 5 2 2 2" xfId="20470"/>
    <cellStyle name="SAPBEXresData 5 2 2 2 2" xfId="46884"/>
    <cellStyle name="SAPBEXresData 5 2 2 3" xfId="12719"/>
    <cellStyle name="SAPBEXresData 5 2 2 3 2" xfId="39140"/>
    <cellStyle name="SAPBEXresData 5 2 2 4" xfId="36306"/>
    <cellStyle name="SAPBEXresData 5 2 3" xfId="14877"/>
    <cellStyle name="SAPBEXresData 5 2 3 2" xfId="41297"/>
    <cellStyle name="SAPBEXresData 5 2 4" xfId="23332"/>
    <cellStyle name="SAPBEXresData 5 2 4 2" xfId="49746"/>
    <cellStyle name="SAPBEXresData 5 2 5" xfId="30765"/>
    <cellStyle name="SAPBEXresData 5 3" xfId="4823"/>
    <cellStyle name="SAPBEXresData 5 3 2" xfId="9920"/>
    <cellStyle name="SAPBEXresData 5 3 2 2" xfId="20580"/>
    <cellStyle name="SAPBEXresData 5 3 2 2 2" xfId="46994"/>
    <cellStyle name="SAPBEXresData 5 3 2 3" xfId="23162"/>
    <cellStyle name="SAPBEXresData 5 3 2 3 2" xfId="49576"/>
    <cellStyle name="SAPBEXresData 5 3 2 4" xfId="36416"/>
    <cellStyle name="SAPBEXresData 5 3 3" xfId="15600"/>
    <cellStyle name="SAPBEXresData 5 3 3 2" xfId="42020"/>
    <cellStyle name="SAPBEXresData 5 3 4" xfId="25689"/>
    <cellStyle name="SAPBEXresData 5 3 4 2" xfId="52103"/>
    <cellStyle name="SAPBEXresData 5 3 5" xfId="31493"/>
    <cellStyle name="SAPBEXresData 5 4" xfId="5403"/>
    <cellStyle name="SAPBEXresData 5 4 2" xfId="16176"/>
    <cellStyle name="SAPBEXresData 5 4 2 2" xfId="42595"/>
    <cellStyle name="SAPBEXresData 5 4 3" xfId="25323"/>
    <cellStyle name="SAPBEXresData 5 4 3 2" xfId="51737"/>
    <cellStyle name="SAPBEXresData 5 4 4" xfId="32073"/>
    <cellStyle name="SAPBEXresData 5 5" xfId="6010"/>
    <cellStyle name="SAPBEXresData 5 5 2" xfId="16762"/>
    <cellStyle name="SAPBEXresData 5 5 2 2" xfId="43180"/>
    <cellStyle name="SAPBEXresData 5 5 3" xfId="25791"/>
    <cellStyle name="SAPBEXresData 5 5 3 2" xfId="52205"/>
    <cellStyle name="SAPBEXresData 5 5 4" xfId="32680"/>
    <cellStyle name="SAPBEXresData 5 6" xfId="6610"/>
    <cellStyle name="SAPBEXresData 5 6 2" xfId="17335"/>
    <cellStyle name="SAPBEXresData 5 6 2 2" xfId="43753"/>
    <cellStyle name="SAPBEXresData 5 6 3" xfId="25256"/>
    <cellStyle name="SAPBEXresData 5 6 3 2" xfId="51670"/>
    <cellStyle name="SAPBEXresData 5 6 4" xfId="33280"/>
    <cellStyle name="SAPBEXresData 5 7" xfId="7182"/>
    <cellStyle name="SAPBEXresData 5 7 2" xfId="27321"/>
    <cellStyle name="SAPBEXresData 5 7 2 2" xfId="53735"/>
    <cellStyle name="SAPBEXresData 5 7 3" xfId="33852"/>
    <cellStyle name="SAPBEXresData 5 8" xfId="7741"/>
    <cellStyle name="SAPBEXresData 5 8 2" xfId="18408"/>
    <cellStyle name="SAPBEXresData 5 8 2 2" xfId="44824"/>
    <cellStyle name="SAPBEXresData 5 8 3" xfId="27328"/>
    <cellStyle name="SAPBEXresData 5 8 3 2" xfId="53742"/>
    <cellStyle name="SAPBEXresData 5 8 4" xfId="34411"/>
    <cellStyle name="SAPBEXresData 5 9" xfId="7893"/>
    <cellStyle name="SAPBEXresData 5 9 2" xfId="18560"/>
    <cellStyle name="SAPBEXresData 5 9 2 2" xfId="44975"/>
    <cellStyle name="SAPBEXresData 5 9 3" xfId="27340"/>
    <cellStyle name="SAPBEXresData 5 9 3 2" xfId="53754"/>
    <cellStyle name="SAPBEXresData 5 9 4" xfId="34563"/>
    <cellStyle name="SAPBEXresData 6" xfId="1867"/>
    <cellStyle name="SAPBEXresData 6 10" xfId="9518"/>
    <cellStyle name="SAPBEXresData 6 10 2" xfId="20178"/>
    <cellStyle name="SAPBEXresData 6 10 2 2" xfId="46592"/>
    <cellStyle name="SAPBEXresData 6 10 3" xfId="12717"/>
    <cellStyle name="SAPBEXresData 6 10 3 2" xfId="39138"/>
    <cellStyle name="SAPBEXresData 6 10 4" xfId="36014"/>
    <cellStyle name="SAPBEXresData 6 11" xfId="11713"/>
    <cellStyle name="SAPBEXresData 6 11 2" xfId="38134"/>
    <cellStyle name="SAPBEXresData 6 12" xfId="24662"/>
    <cellStyle name="SAPBEXresData 6 12 2" xfId="51076"/>
    <cellStyle name="SAPBEXresData 6 2" xfId="3844"/>
    <cellStyle name="SAPBEXresData 6 2 2" xfId="10750"/>
    <cellStyle name="SAPBEXresData 6 2 2 2" xfId="21395"/>
    <cellStyle name="SAPBEXresData 6 2 2 2 2" xfId="47809"/>
    <cellStyle name="SAPBEXresData 6 2 2 3" xfId="28489"/>
    <cellStyle name="SAPBEXresData 6 2 2 3 2" xfId="54903"/>
    <cellStyle name="SAPBEXresData 6 2 2 4" xfId="37171"/>
    <cellStyle name="SAPBEXresData 6 2 3" xfId="14627"/>
    <cellStyle name="SAPBEXresData 6 2 3 2" xfId="41047"/>
    <cellStyle name="SAPBEXresData 6 2 4" xfId="24557"/>
    <cellStyle name="SAPBEXresData 6 2 4 2" xfId="50971"/>
    <cellStyle name="SAPBEXresData 6 2 5" xfId="30514"/>
    <cellStyle name="SAPBEXresData 6 3" xfId="4571"/>
    <cellStyle name="SAPBEXresData 6 3 2" xfId="15349"/>
    <cellStyle name="SAPBEXresData 6 3 2 2" xfId="41769"/>
    <cellStyle name="SAPBEXresData 6 3 3" xfId="22717"/>
    <cellStyle name="SAPBEXresData 6 3 3 2" xfId="49131"/>
    <cellStyle name="SAPBEXresData 6 3 4" xfId="31241"/>
    <cellStyle name="SAPBEXresData 6 4" xfId="4277"/>
    <cellStyle name="SAPBEXresData 6 4 2" xfId="15056"/>
    <cellStyle name="SAPBEXresData 6 4 2 2" xfId="41476"/>
    <cellStyle name="SAPBEXresData 6 4 3" xfId="25697"/>
    <cellStyle name="SAPBEXresData 6 4 3 2" xfId="52111"/>
    <cellStyle name="SAPBEXresData 6 4 4" xfId="30947"/>
    <cellStyle name="SAPBEXresData 6 5" xfId="2864"/>
    <cellStyle name="SAPBEXresData 6 5 2" xfId="13656"/>
    <cellStyle name="SAPBEXresData 6 5 2 2" xfId="40076"/>
    <cellStyle name="SAPBEXresData 6 5 3" xfId="25122"/>
    <cellStyle name="SAPBEXresData 6 5 3 2" xfId="51536"/>
    <cellStyle name="SAPBEXresData 6 5 4" xfId="29534"/>
    <cellStyle name="SAPBEXresData 6 6" xfId="5679"/>
    <cellStyle name="SAPBEXresData 6 6 2" xfId="16443"/>
    <cellStyle name="SAPBEXresData 6 6 2 2" xfId="42861"/>
    <cellStyle name="SAPBEXresData 6 6 3" xfId="21942"/>
    <cellStyle name="SAPBEXresData 6 6 3 2" xfId="48356"/>
    <cellStyle name="SAPBEXresData 6 6 4" xfId="32349"/>
    <cellStyle name="SAPBEXresData 6 7" xfId="6983"/>
    <cellStyle name="SAPBEXresData 6 7 2" xfId="22958"/>
    <cellStyle name="SAPBEXresData 6 7 2 2" xfId="49372"/>
    <cellStyle name="SAPBEXresData 6 7 3" xfId="33653"/>
    <cellStyle name="SAPBEXresData 6 8" xfId="7530"/>
    <cellStyle name="SAPBEXresData 6 8 2" xfId="18197"/>
    <cellStyle name="SAPBEXresData 6 8 2 2" xfId="44613"/>
    <cellStyle name="SAPBEXresData 6 8 3" xfId="26641"/>
    <cellStyle name="SAPBEXresData 6 8 3 2" xfId="53055"/>
    <cellStyle name="SAPBEXresData 6 8 4" xfId="34200"/>
    <cellStyle name="SAPBEXresData 6 9" xfId="7251"/>
    <cellStyle name="SAPBEXresData 6 9 2" xfId="17918"/>
    <cellStyle name="SAPBEXresData 6 9 2 2" xfId="44335"/>
    <cellStyle name="SAPBEXresData 6 9 3" xfId="22125"/>
    <cellStyle name="SAPBEXresData 6 9 3 2" xfId="48539"/>
    <cellStyle name="SAPBEXresData 6 9 4" xfId="33921"/>
    <cellStyle name="SAPBEXresData 7" xfId="2384"/>
    <cellStyle name="SAPBEXresData 7 10" xfId="11278"/>
    <cellStyle name="SAPBEXresData 7 10 2" xfId="37699"/>
    <cellStyle name="SAPBEXresData 7 11" xfId="27155"/>
    <cellStyle name="SAPBEXresData 7 11 2" xfId="53569"/>
    <cellStyle name="SAPBEXresData 7 2" xfId="4291"/>
    <cellStyle name="SAPBEXresData 7 2 2" xfId="15070"/>
    <cellStyle name="SAPBEXresData 7 2 2 2" xfId="41490"/>
    <cellStyle name="SAPBEXresData 7 2 3" xfId="24632"/>
    <cellStyle name="SAPBEXresData 7 2 3 2" xfId="51046"/>
    <cellStyle name="SAPBEXresData 7 2 4" xfId="30961"/>
    <cellStyle name="SAPBEXresData 7 3" xfId="5018"/>
    <cellStyle name="SAPBEXresData 7 3 2" xfId="15795"/>
    <cellStyle name="SAPBEXresData 7 3 2 2" xfId="42214"/>
    <cellStyle name="SAPBEXresData 7 3 3" xfId="25173"/>
    <cellStyle name="SAPBEXresData 7 3 3 2" xfId="51587"/>
    <cellStyle name="SAPBEXresData 7 3 4" xfId="31688"/>
    <cellStyle name="SAPBEXresData 7 4" xfId="6207"/>
    <cellStyle name="SAPBEXresData 7 4 2" xfId="16948"/>
    <cellStyle name="SAPBEXresData 7 4 2 2" xfId="43366"/>
    <cellStyle name="SAPBEXresData 7 4 3" xfId="24952"/>
    <cellStyle name="SAPBEXresData 7 4 3 2" xfId="51366"/>
    <cellStyle name="SAPBEXresData 7 4 4" xfId="32877"/>
    <cellStyle name="SAPBEXresData 7 5" xfId="6793"/>
    <cellStyle name="SAPBEXresData 7 5 2" xfId="17505"/>
    <cellStyle name="SAPBEXresData 7 5 2 2" xfId="43922"/>
    <cellStyle name="SAPBEXresData 7 5 3" xfId="23502"/>
    <cellStyle name="SAPBEXresData 7 5 3 2" xfId="49916"/>
    <cellStyle name="SAPBEXresData 7 5 4" xfId="33463"/>
    <cellStyle name="SAPBEXresData 7 6" xfId="7348"/>
    <cellStyle name="SAPBEXresData 7 6 2" xfId="18015"/>
    <cellStyle name="SAPBEXresData 7 6 2 2" xfId="44431"/>
    <cellStyle name="SAPBEXresData 7 6 3" xfId="26239"/>
    <cellStyle name="SAPBEXresData 7 6 3 2" xfId="52653"/>
    <cellStyle name="SAPBEXresData 7 6 4" xfId="34018"/>
    <cellStyle name="SAPBEXresData 7 7" xfId="7993"/>
    <cellStyle name="SAPBEXresData 7 7 2" xfId="18660"/>
    <cellStyle name="SAPBEXresData 7 7 2 2" xfId="45074"/>
    <cellStyle name="SAPBEXresData 7 7 3" xfId="12436"/>
    <cellStyle name="SAPBEXresData 7 7 3 2" xfId="38857"/>
    <cellStyle name="SAPBEXresData 7 7 4" xfId="34598"/>
    <cellStyle name="SAPBEXresData 7 8" xfId="9946"/>
    <cellStyle name="SAPBEXresData 7 8 2" xfId="20606"/>
    <cellStyle name="SAPBEXresData 7 8 2 2" xfId="47020"/>
    <cellStyle name="SAPBEXresData 7 8 3" xfId="23044"/>
    <cellStyle name="SAPBEXresData 7 8 3 2" xfId="49458"/>
    <cellStyle name="SAPBEXresData 7 8 4" xfId="36442"/>
    <cellStyle name="SAPBEXresData 7 9" xfId="13181"/>
    <cellStyle name="SAPBEXresData 7 9 2" xfId="39601"/>
    <cellStyle name="SAPBEXresData 8" xfId="3292"/>
    <cellStyle name="SAPBEXresData 8 2" xfId="14082"/>
    <cellStyle name="SAPBEXresData 8 2 2" xfId="40502"/>
    <cellStyle name="SAPBEXresData 8 3" xfId="23867"/>
    <cellStyle name="SAPBEXresData 8 3 2" xfId="50281"/>
    <cellStyle name="SAPBEXresData 8 4" xfId="29962"/>
    <cellStyle name="SAPBEXresData 9" xfId="5088"/>
    <cellStyle name="SAPBEXresData 9 2" xfId="15865"/>
    <cellStyle name="SAPBEXresData 9 2 2" xfId="42284"/>
    <cellStyle name="SAPBEXresData 9 3" xfId="24925"/>
    <cellStyle name="SAPBEXresData 9 3 2" xfId="51339"/>
    <cellStyle name="SAPBEXresData 9 4" xfId="31758"/>
    <cellStyle name="SAPBEXresDataEmph" xfId="1275"/>
    <cellStyle name="SAPBEXresDataEmph 2" xfId="1574"/>
    <cellStyle name="SAPBEXresDataEmph 2 2" xfId="3568"/>
    <cellStyle name="SAPBEXresDataEmph 2 2 2" xfId="14353"/>
    <cellStyle name="SAPBEXresDataEmph 2 2 2 2" xfId="40773"/>
    <cellStyle name="SAPBEXresDataEmph 2 2 3" xfId="24196"/>
    <cellStyle name="SAPBEXresDataEmph 2 2 3 2" xfId="50610"/>
    <cellStyle name="SAPBEXresDataEmph 2 2 4" xfId="30238"/>
    <cellStyle name="SAPBEXresDataEmph 2 3" xfId="4121"/>
    <cellStyle name="SAPBEXresDataEmph 2 3 2" xfId="14903"/>
    <cellStyle name="SAPBEXresDataEmph 2 3 2 2" xfId="41323"/>
    <cellStyle name="SAPBEXresDataEmph 2 3 3" xfId="25834"/>
    <cellStyle name="SAPBEXresDataEmph 2 3 3 2" xfId="52248"/>
    <cellStyle name="SAPBEXresDataEmph 2 3 4" xfId="30791"/>
    <cellStyle name="SAPBEXresDataEmph 2 4" xfId="5637"/>
    <cellStyle name="SAPBEXresDataEmph 2 4 2" xfId="16401"/>
    <cellStyle name="SAPBEXresDataEmph 2 4 2 2" xfId="42819"/>
    <cellStyle name="SAPBEXresDataEmph 2 4 3" xfId="25165"/>
    <cellStyle name="SAPBEXresDataEmph 2 4 3 2" xfId="51579"/>
    <cellStyle name="SAPBEXresDataEmph 2 4 4" xfId="32307"/>
    <cellStyle name="SAPBEXresDataEmph 2 5" xfId="5299"/>
    <cellStyle name="SAPBEXresDataEmph 2 5 2" xfId="24949"/>
    <cellStyle name="SAPBEXresDataEmph 2 5 2 2" xfId="51363"/>
    <cellStyle name="SAPBEXresDataEmph 2 5 3" xfId="31969"/>
    <cellStyle name="SAPBEXresDataEmph 2 6" xfId="5475"/>
    <cellStyle name="SAPBEXresDataEmph 2 6 2" xfId="22198"/>
    <cellStyle name="SAPBEXresDataEmph 2 6 2 2" xfId="48612"/>
    <cellStyle name="SAPBEXresDataEmph 2 6 3" xfId="32145"/>
    <cellStyle name="SAPBEXresDataEmph 2 7" xfId="4301"/>
    <cellStyle name="SAPBEXresDataEmph 2 7 2" xfId="15080"/>
    <cellStyle name="SAPBEXresDataEmph 2 7 2 2" xfId="41500"/>
    <cellStyle name="SAPBEXresDataEmph 2 7 3" xfId="24423"/>
    <cellStyle name="SAPBEXresDataEmph 2 7 3 2" xfId="50837"/>
    <cellStyle name="SAPBEXresDataEmph 2 7 4" xfId="30971"/>
    <cellStyle name="SAPBEXresDataEmph 2 8" xfId="24576"/>
    <cellStyle name="SAPBEXresDataEmph 2 8 2" xfId="50990"/>
    <cellStyle name="SAPBEXresDataEmph 3" xfId="2385"/>
    <cellStyle name="SAPBEXresDataEmph 3 10" xfId="23318"/>
    <cellStyle name="SAPBEXresDataEmph 3 10 2" xfId="49732"/>
    <cellStyle name="SAPBEXresDataEmph 3 2" xfId="4292"/>
    <cellStyle name="SAPBEXresDataEmph 3 2 2" xfId="15071"/>
    <cellStyle name="SAPBEXresDataEmph 3 2 2 2" xfId="41491"/>
    <cellStyle name="SAPBEXresDataEmph 3 2 3" xfId="24186"/>
    <cellStyle name="SAPBEXresDataEmph 3 2 3 2" xfId="50600"/>
    <cellStyle name="SAPBEXresDataEmph 3 2 4" xfId="30962"/>
    <cellStyle name="SAPBEXresDataEmph 3 3" xfId="5019"/>
    <cellStyle name="SAPBEXresDataEmph 3 3 2" xfId="15796"/>
    <cellStyle name="SAPBEXresDataEmph 3 3 2 2" xfId="42215"/>
    <cellStyle name="SAPBEXresDataEmph 3 3 3" xfId="24740"/>
    <cellStyle name="SAPBEXresDataEmph 3 3 3 2" xfId="51154"/>
    <cellStyle name="SAPBEXresDataEmph 3 3 4" xfId="31689"/>
    <cellStyle name="SAPBEXresDataEmph 3 4" xfId="6208"/>
    <cellStyle name="SAPBEXresDataEmph 3 4 2" xfId="16949"/>
    <cellStyle name="SAPBEXresDataEmph 3 4 2 2" xfId="43367"/>
    <cellStyle name="SAPBEXresDataEmph 3 4 3" xfId="24081"/>
    <cellStyle name="SAPBEXresDataEmph 3 4 3 2" xfId="50495"/>
    <cellStyle name="SAPBEXresDataEmph 3 4 4" xfId="32878"/>
    <cellStyle name="SAPBEXresDataEmph 3 5" xfId="6794"/>
    <cellStyle name="SAPBEXresDataEmph 3 5 2" xfId="17506"/>
    <cellStyle name="SAPBEXresDataEmph 3 5 2 2" xfId="43923"/>
    <cellStyle name="SAPBEXresDataEmph 3 5 3" xfId="25744"/>
    <cellStyle name="SAPBEXresDataEmph 3 5 3 2" xfId="52158"/>
    <cellStyle name="SAPBEXresDataEmph 3 5 4" xfId="33464"/>
    <cellStyle name="SAPBEXresDataEmph 3 6" xfId="7349"/>
    <cellStyle name="SAPBEXresDataEmph 3 6 2" xfId="18016"/>
    <cellStyle name="SAPBEXresDataEmph 3 6 2 2" xfId="44432"/>
    <cellStyle name="SAPBEXresDataEmph 3 6 3" xfId="24834"/>
    <cellStyle name="SAPBEXresDataEmph 3 6 3 2" xfId="51248"/>
    <cellStyle name="SAPBEXresDataEmph 3 6 4" xfId="34019"/>
    <cellStyle name="SAPBEXresDataEmph 3 7" xfId="7994"/>
    <cellStyle name="SAPBEXresDataEmph 3 7 2" xfId="18661"/>
    <cellStyle name="SAPBEXresDataEmph 3 7 2 2" xfId="45075"/>
    <cellStyle name="SAPBEXresDataEmph 3 7 3" xfId="13941"/>
    <cellStyle name="SAPBEXresDataEmph 3 7 3 2" xfId="40361"/>
    <cellStyle name="SAPBEXresDataEmph 3 7 4" xfId="34599"/>
    <cellStyle name="SAPBEXresDataEmph 3 8" xfId="13182"/>
    <cellStyle name="SAPBEXresDataEmph 3 8 2" xfId="39602"/>
    <cellStyle name="SAPBEXresDataEmph 3 9" xfId="21171"/>
    <cellStyle name="SAPBEXresDataEmph 3 9 2" xfId="47585"/>
    <cellStyle name="SAPBEXresDataEmph 4" xfId="4490"/>
    <cellStyle name="SAPBEXresDataEmph 4 2" xfId="15268"/>
    <cellStyle name="SAPBEXresDataEmph 4 2 2" xfId="41688"/>
    <cellStyle name="SAPBEXresDataEmph 4 3" xfId="24181"/>
    <cellStyle name="SAPBEXresDataEmph 4 3 2" xfId="50595"/>
    <cellStyle name="SAPBEXresDataEmph 4 4" xfId="31160"/>
    <cellStyle name="SAPBEXresDataEmph 5" xfId="5185"/>
    <cellStyle name="SAPBEXresDataEmph 5 2" xfId="15960"/>
    <cellStyle name="SAPBEXresDataEmph 5 2 2" xfId="42379"/>
    <cellStyle name="SAPBEXresDataEmph 5 3" xfId="26253"/>
    <cellStyle name="SAPBEXresDataEmph 5 3 2" xfId="52667"/>
    <cellStyle name="SAPBEXresDataEmph 5 4" xfId="31855"/>
    <cellStyle name="SAPBEXresDataEmph 6" xfId="8272"/>
    <cellStyle name="SAPBEXresDataEmph 6 2" xfId="18933"/>
    <cellStyle name="SAPBEXresDataEmph 6 2 2" xfId="45347"/>
    <cellStyle name="SAPBEXresDataEmph 6 3" xfId="26046"/>
    <cellStyle name="SAPBEXresDataEmph 6 3 2" xfId="52460"/>
    <cellStyle name="SAPBEXresItem" xfId="1276"/>
    <cellStyle name="SAPBEXresItem 10" xfId="4192"/>
    <cellStyle name="SAPBEXresItem 10 2" xfId="14971"/>
    <cellStyle name="SAPBEXresItem 10 2 2" xfId="41391"/>
    <cellStyle name="SAPBEXresItem 10 3" xfId="25376"/>
    <cellStyle name="SAPBEXresItem 10 3 2" xfId="51790"/>
    <cellStyle name="SAPBEXresItem 10 4" xfId="30862"/>
    <cellStyle name="SAPBEXresItem 11" xfId="6508"/>
    <cellStyle name="SAPBEXresItem 11 2" xfId="11302"/>
    <cellStyle name="SAPBEXresItem 11 2 2" xfId="37723"/>
    <cellStyle name="SAPBEXresItem 11 3" xfId="33178"/>
    <cellStyle name="SAPBEXresItem 12" xfId="7097"/>
    <cellStyle name="SAPBEXresItem 12 2" xfId="17785"/>
    <cellStyle name="SAPBEXresItem 12 2 2" xfId="44202"/>
    <cellStyle name="SAPBEXresItem 12 3" xfId="24580"/>
    <cellStyle name="SAPBEXresItem 12 3 2" xfId="50994"/>
    <cellStyle name="SAPBEXresItem 12 4" xfId="33767"/>
    <cellStyle name="SAPBEXresItem 13" xfId="8273"/>
    <cellStyle name="SAPBEXresItem 13 2" xfId="18934"/>
    <cellStyle name="SAPBEXresItem 13 2 2" xfId="45348"/>
    <cellStyle name="SAPBEXresItem 13 3" xfId="12174"/>
    <cellStyle name="SAPBEXresItem 13 3 2" xfId="38595"/>
    <cellStyle name="SAPBEXresItem 13 4" xfId="34784"/>
    <cellStyle name="SAPBEXresItem 14" xfId="12282"/>
    <cellStyle name="SAPBEXresItem 14 2" xfId="38703"/>
    <cellStyle name="SAPBEXresItem 15" xfId="24848"/>
    <cellStyle name="SAPBEXresItem 15 2" xfId="51262"/>
    <cellStyle name="SAPBEXresItem 2" xfId="1575"/>
    <cellStyle name="SAPBEXresItem 2 10" xfId="8466"/>
    <cellStyle name="SAPBEXresItem 2 10 2" xfId="19126"/>
    <cellStyle name="SAPBEXresItem 2 10 2 2" xfId="45540"/>
    <cellStyle name="SAPBEXresItem 2 10 3" xfId="17768"/>
    <cellStyle name="SAPBEXresItem 2 10 3 2" xfId="44185"/>
    <cellStyle name="SAPBEXresItem 2 10 4" xfId="34962"/>
    <cellStyle name="SAPBEXresItem 2 11" xfId="11976"/>
    <cellStyle name="SAPBEXresItem 2 11 2" xfId="38397"/>
    <cellStyle name="SAPBEXresItem 2 12" xfId="23710"/>
    <cellStyle name="SAPBEXresItem 2 12 2" xfId="50124"/>
    <cellStyle name="SAPBEXresItem 2 2" xfId="3569"/>
    <cellStyle name="SAPBEXresItem 2 2 2" xfId="8956"/>
    <cellStyle name="SAPBEXresItem 2 2 2 2" xfId="19616"/>
    <cellStyle name="SAPBEXresItem 2 2 2 2 2" xfId="46030"/>
    <cellStyle name="SAPBEXresItem 2 2 2 3" xfId="11543"/>
    <cellStyle name="SAPBEXresItem 2 2 2 3 2" xfId="37964"/>
    <cellStyle name="SAPBEXresItem 2 2 2 4" xfId="35452"/>
    <cellStyle name="SAPBEXresItem 2 2 3" xfId="10219"/>
    <cellStyle name="SAPBEXresItem 2 2 3 2" xfId="20879"/>
    <cellStyle name="SAPBEXresItem 2 2 3 2 2" xfId="47293"/>
    <cellStyle name="SAPBEXresItem 2 2 3 3" xfId="13268"/>
    <cellStyle name="SAPBEXresItem 2 2 3 3 2" xfId="39688"/>
    <cellStyle name="SAPBEXresItem 2 2 3 4" xfId="36715"/>
    <cellStyle name="SAPBEXresItem 2 2 4" xfId="8779"/>
    <cellStyle name="SAPBEXresItem 2 2 4 2" xfId="19439"/>
    <cellStyle name="SAPBEXresItem 2 2 4 2 2" xfId="45853"/>
    <cellStyle name="SAPBEXresItem 2 2 4 3" xfId="25663"/>
    <cellStyle name="SAPBEXresItem 2 2 4 3 2" xfId="52077"/>
    <cellStyle name="SAPBEXresItem 2 2 4 4" xfId="35275"/>
    <cellStyle name="SAPBEXresItem 2 2 5" xfId="14354"/>
    <cellStyle name="SAPBEXresItem 2 2 5 2" xfId="40774"/>
    <cellStyle name="SAPBEXresItem 2 2 6" xfId="23150"/>
    <cellStyle name="SAPBEXresItem 2 2 6 2" xfId="49564"/>
    <cellStyle name="SAPBEXresItem 2 2 7" xfId="30239"/>
    <cellStyle name="SAPBEXresItem 2 3" xfId="2749"/>
    <cellStyle name="SAPBEXresItem 2 3 2" xfId="9314"/>
    <cellStyle name="SAPBEXresItem 2 3 2 2" xfId="19974"/>
    <cellStyle name="SAPBEXresItem 2 3 2 2 2" xfId="46388"/>
    <cellStyle name="SAPBEXresItem 2 3 2 3" xfId="12485"/>
    <cellStyle name="SAPBEXresItem 2 3 2 3 2" xfId="38906"/>
    <cellStyle name="SAPBEXresItem 2 3 2 4" xfId="35810"/>
    <cellStyle name="SAPBEXresItem 2 3 3" xfId="13541"/>
    <cellStyle name="SAPBEXresItem 2 3 3 2" xfId="39961"/>
    <cellStyle name="SAPBEXresItem 2 3 4" xfId="27637"/>
    <cellStyle name="SAPBEXresItem 2 3 4 2" xfId="54051"/>
    <cellStyle name="SAPBEXresItem 2 3 5" xfId="29419"/>
    <cellStyle name="SAPBEXresItem 2 4" xfId="4686"/>
    <cellStyle name="SAPBEXresItem 2 4 2" xfId="10434"/>
    <cellStyle name="SAPBEXresItem 2 4 2 2" xfId="21094"/>
    <cellStyle name="SAPBEXresItem 2 4 2 2 2" xfId="47508"/>
    <cellStyle name="SAPBEXresItem 2 4 2 3" xfId="28358"/>
    <cellStyle name="SAPBEXresItem 2 4 2 3 2" xfId="54772"/>
    <cellStyle name="SAPBEXresItem 2 4 2 4" xfId="36930"/>
    <cellStyle name="SAPBEXresItem 2 4 3" xfId="15464"/>
    <cellStyle name="SAPBEXresItem 2 4 3 2" xfId="41884"/>
    <cellStyle name="SAPBEXresItem 2 4 4" xfId="23846"/>
    <cellStyle name="SAPBEXresItem 2 4 4 2" xfId="50260"/>
    <cellStyle name="SAPBEXresItem 2 4 5" xfId="31356"/>
    <cellStyle name="SAPBEXresItem 2 5" xfId="4455"/>
    <cellStyle name="SAPBEXresItem 2 5 2" xfId="15233"/>
    <cellStyle name="SAPBEXresItem 2 5 2 2" xfId="41653"/>
    <cellStyle name="SAPBEXresItem 2 5 3" xfId="22642"/>
    <cellStyle name="SAPBEXresItem 2 5 3 2" xfId="49056"/>
    <cellStyle name="SAPBEXresItem 2 5 4" xfId="31125"/>
    <cellStyle name="SAPBEXresItem 2 6" xfId="2976"/>
    <cellStyle name="SAPBEXresItem 2 6 2" xfId="13768"/>
    <cellStyle name="SAPBEXresItem 2 6 2 2" xfId="40188"/>
    <cellStyle name="SAPBEXresItem 2 6 3" xfId="24280"/>
    <cellStyle name="SAPBEXresItem 2 6 3 2" xfId="50694"/>
    <cellStyle name="SAPBEXresItem 2 6 4" xfId="29646"/>
    <cellStyle name="SAPBEXresItem 2 7" xfId="6105"/>
    <cellStyle name="SAPBEXresItem 2 7 2" xfId="24591"/>
    <cellStyle name="SAPBEXresItem 2 7 2 2" xfId="51005"/>
    <cellStyle name="SAPBEXresItem 2 7 3" xfId="32775"/>
    <cellStyle name="SAPBEXresItem 2 8" xfId="4856"/>
    <cellStyle name="SAPBEXresItem 2 8 2" xfId="15633"/>
    <cellStyle name="SAPBEXresItem 2 8 2 2" xfId="42053"/>
    <cellStyle name="SAPBEXresItem 2 8 3" xfId="24785"/>
    <cellStyle name="SAPBEXresItem 2 8 3 2" xfId="51199"/>
    <cellStyle name="SAPBEXresItem 2 8 4" xfId="31526"/>
    <cellStyle name="SAPBEXresItem 2 9" xfId="7792"/>
    <cellStyle name="SAPBEXresItem 2 9 2" xfId="18459"/>
    <cellStyle name="SAPBEXresItem 2 9 2 2" xfId="44874"/>
    <cellStyle name="SAPBEXresItem 2 9 3" xfId="27295"/>
    <cellStyle name="SAPBEXresItem 2 9 3 2" xfId="53709"/>
    <cellStyle name="SAPBEXresItem 2 9 4" xfId="34462"/>
    <cellStyle name="SAPBEXresItem 3" xfId="1686"/>
    <cellStyle name="SAPBEXresItem 3 10" xfId="8496"/>
    <cellStyle name="SAPBEXresItem 3 10 2" xfId="19156"/>
    <cellStyle name="SAPBEXresItem 3 10 2 2" xfId="45570"/>
    <cellStyle name="SAPBEXresItem 3 10 3" xfId="16880"/>
    <cellStyle name="SAPBEXresItem 3 10 3 2" xfId="43298"/>
    <cellStyle name="SAPBEXresItem 3 10 4" xfId="34992"/>
    <cellStyle name="SAPBEXresItem 3 11" xfId="11881"/>
    <cellStyle name="SAPBEXresItem 3 11 2" xfId="38302"/>
    <cellStyle name="SAPBEXresItem 3 12" xfId="26831"/>
    <cellStyle name="SAPBEXresItem 3 12 2" xfId="53245"/>
    <cellStyle name="SAPBEXresItem 3 2" xfId="3679"/>
    <cellStyle name="SAPBEXresItem 3 2 2" xfId="9655"/>
    <cellStyle name="SAPBEXresItem 3 2 2 2" xfId="20315"/>
    <cellStyle name="SAPBEXresItem 3 2 2 2 2" xfId="46729"/>
    <cellStyle name="SAPBEXresItem 3 2 2 3" xfId="16911"/>
    <cellStyle name="SAPBEXresItem 3 2 2 3 2" xfId="43329"/>
    <cellStyle name="SAPBEXresItem 3 2 2 4" xfId="36151"/>
    <cellStyle name="SAPBEXresItem 3 2 3" xfId="9792"/>
    <cellStyle name="SAPBEXresItem 3 2 3 2" xfId="20452"/>
    <cellStyle name="SAPBEXresItem 3 2 3 2 2" xfId="46866"/>
    <cellStyle name="SAPBEXresItem 3 2 3 3" xfId="11435"/>
    <cellStyle name="SAPBEXresItem 3 2 3 3 2" xfId="37856"/>
    <cellStyle name="SAPBEXresItem 3 2 3 4" xfId="36288"/>
    <cellStyle name="SAPBEXresItem 3 2 4" xfId="8812"/>
    <cellStyle name="SAPBEXresItem 3 2 4 2" xfId="19472"/>
    <cellStyle name="SAPBEXresItem 3 2 4 2 2" xfId="45886"/>
    <cellStyle name="SAPBEXresItem 3 2 4 3" xfId="27735"/>
    <cellStyle name="SAPBEXresItem 3 2 4 3 2" xfId="54149"/>
    <cellStyle name="SAPBEXresItem 3 2 4 4" xfId="35308"/>
    <cellStyle name="SAPBEXresItem 3 2 5" xfId="14464"/>
    <cellStyle name="SAPBEXresItem 3 2 5 2" xfId="40884"/>
    <cellStyle name="SAPBEXresItem 3 2 6" xfId="27438"/>
    <cellStyle name="SAPBEXresItem 3 2 6 2" xfId="53852"/>
    <cellStyle name="SAPBEXresItem 3 2 7" xfId="30349"/>
    <cellStyle name="SAPBEXresItem 3 3" xfId="2656"/>
    <cellStyle name="SAPBEXresItem 3 3 2" xfId="9287"/>
    <cellStyle name="SAPBEXresItem 3 3 2 2" xfId="19947"/>
    <cellStyle name="SAPBEXresItem 3 3 2 2 2" xfId="46361"/>
    <cellStyle name="SAPBEXresItem 3 3 2 3" xfId="17837"/>
    <cellStyle name="SAPBEXresItem 3 3 2 3 2" xfId="44254"/>
    <cellStyle name="SAPBEXresItem 3 3 2 4" xfId="35783"/>
    <cellStyle name="SAPBEXresItem 3 3 3" xfId="13448"/>
    <cellStyle name="SAPBEXresItem 3 3 3 2" xfId="39868"/>
    <cellStyle name="SAPBEXresItem 3 3 4" xfId="23439"/>
    <cellStyle name="SAPBEXresItem 3 3 4 2" xfId="49853"/>
    <cellStyle name="SAPBEXresItem 3 3 5" xfId="29326"/>
    <cellStyle name="SAPBEXresItem 3 4" xfId="3105"/>
    <cellStyle name="SAPBEXresItem 3 4 2" xfId="9982"/>
    <cellStyle name="SAPBEXresItem 3 4 2 2" xfId="20642"/>
    <cellStyle name="SAPBEXresItem 3 4 2 2 2" xfId="47056"/>
    <cellStyle name="SAPBEXresItem 3 4 2 3" xfId="22786"/>
    <cellStyle name="SAPBEXresItem 3 4 2 3 2" xfId="49200"/>
    <cellStyle name="SAPBEXresItem 3 4 2 4" xfId="36478"/>
    <cellStyle name="SAPBEXresItem 3 4 3" xfId="13897"/>
    <cellStyle name="SAPBEXresItem 3 4 3 2" xfId="40317"/>
    <cellStyle name="SAPBEXresItem 3 4 4" xfId="22095"/>
    <cellStyle name="SAPBEXresItem 3 4 4 2" xfId="48509"/>
    <cellStyle name="SAPBEXresItem 3 4 5" xfId="29775"/>
    <cellStyle name="SAPBEXresItem 3 5" xfId="5438"/>
    <cellStyle name="SAPBEXresItem 3 5 2" xfId="16211"/>
    <cellStyle name="SAPBEXresItem 3 5 2 2" xfId="42630"/>
    <cellStyle name="SAPBEXresItem 3 5 3" xfId="26214"/>
    <cellStyle name="SAPBEXresItem 3 5 3 2" xfId="52628"/>
    <cellStyle name="SAPBEXresItem 3 5 4" xfId="32108"/>
    <cellStyle name="SAPBEXresItem 3 6" xfId="3965"/>
    <cellStyle name="SAPBEXresItem 3 6 2" xfId="14748"/>
    <cellStyle name="SAPBEXresItem 3 6 2 2" xfId="41168"/>
    <cellStyle name="SAPBEXresItem 3 6 3" xfId="24945"/>
    <cellStyle name="SAPBEXresItem 3 6 3 2" xfId="51359"/>
    <cellStyle name="SAPBEXresItem 3 6 4" xfId="30635"/>
    <cellStyle name="SAPBEXresItem 3 7" xfId="3164"/>
    <cellStyle name="SAPBEXresItem 3 7 2" xfId="27618"/>
    <cellStyle name="SAPBEXresItem 3 7 2 2" xfId="54032"/>
    <cellStyle name="SAPBEXresItem 3 7 3" xfId="29834"/>
    <cellStyle name="SAPBEXresItem 3 8" xfId="5489"/>
    <cellStyle name="SAPBEXresItem 3 8 2" xfId="16261"/>
    <cellStyle name="SAPBEXresItem 3 8 2 2" xfId="42680"/>
    <cellStyle name="SAPBEXresItem 3 8 3" xfId="23223"/>
    <cellStyle name="SAPBEXresItem 3 8 3 2" xfId="49637"/>
    <cellStyle name="SAPBEXresItem 3 8 4" xfId="32159"/>
    <cellStyle name="SAPBEXresItem 3 9" xfId="7774"/>
    <cellStyle name="SAPBEXresItem 3 9 2" xfId="18441"/>
    <cellStyle name="SAPBEXresItem 3 9 2 2" xfId="44856"/>
    <cellStyle name="SAPBEXresItem 3 9 3" xfId="26619"/>
    <cellStyle name="SAPBEXresItem 3 9 3 2" xfId="53033"/>
    <cellStyle name="SAPBEXresItem 3 9 4" xfId="34444"/>
    <cellStyle name="SAPBEXresItem 4" xfId="1954"/>
    <cellStyle name="SAPBEXresItem 4 10" xfId="8592"/>
    <cellStyle name="SAPBEXresItem 4 10 2" xfId="19252"/>
    <cellStyle name="SAPBEXresItem 4 10 2 2" xfId="45666"/>
    <cellStyle name="SAPBEXresItem 4 10 3" xfId="17723"/>
    <cellStyle name="SAPBEXresItem 4 10 3 2" xfId="44140"/>
    <cellStyle name="SAPBEXresItem 4 10 4" xfId="35088"/>
    <cellStyle name="SAPBEXresItem 4 11" xfId="11634"/>
    <cellStyle name="SAPBEXresItem 4 11 2" xfId="38055"/>
    <cellStyle name="SAPBEXresItem 4 12" xfId="23989"/>
    <cellStyle name="SAPBEXresItem 4 12 2" xfId="50403"/>
    <cellStyle name="SAPBEXresItem 4 2" xfId="3931"/>
    <cellStyle name="SAPBEXresItem 4 2 2" xfId="9712"/>
    <cellStyle name="SAPBEXresItem 4 2 2 2" xfId="20372"/>
    <cellStyle name="SAPBEXresItem 4 2 2 2 2" xfId="46786"/>
    <cellStyle name="SAPBEXresItem 4 2 2 3" xfId="25911"/>
    <cellStyle name="SAPBEXresItem 4 2 2 3 2" xfId="52325"/>
    <cellStyle name="SAPBEXresItem 4 2 2 4" xfId="36208"/>
    <cellStyle name="SAPBEXresItem 4 2 3" xfId="14714"/>
    <cellStyle name="SAPBEXresItem 4 2 3 2" xfId="41134"/>
    <cellStyle name="SAPBEXresItem 4 2 4" xfId="24315"/>
    <cellStyle name="SAPBEXresItem 4 2 4 2" xfId="50729"/>
    <cellStyle name="SAPBEXresItem 4 2 5" xfId="30601"/>
    <cellStyle name="SAPBEXresItem 4 3" xfId="4658"/>
    <cellStyle name="SAPBEXresItem 4 3 2" xfId="9735"/>
    <cellStyle name="SAPBEXresItem 4 3 2 2" xfId="20395"/>
    <cellStyle name="SAPBEXresItem 4 3 2 2 2" xfId="46809"/>
    <cellStyle name="SAPBEXresItem 4 3 2 3" xfId="26711"/>
    <cellStyle name="SAPBEXresItem 4 3 2 3 2" xfId="53125"/>
    <cellStyle name="SAPBEXresItem 4 3 2 4" xfId="36231"/>
    <cellStyle name="SAPBEXresItem 4 3 3" xfId="15436"/>
    <cellStyle name="SAPBEXresItem 4 3 3 2" xfId="41856"/>
    <cellStyle name="SAPBEXresItem 4 3 4" xfId="23630"/>
    <cellStyle name="SAPBEXresItem 4 3 4 2" xfId="50044"/>
    <cellStyle name="SAPBEXresItem 4 3 5" xfId="31328"/>
    <cellStyle name="SAPBEXresItem 4 4" xfId="5236"/>
    <cellStyle name="SAPBEXresItem 4 4 2" xfId="16011"/>
    <cellStyle name="SAPBEXresItem 4 4 2 2" xfId="42430"/>
    <cellStyle name="SAPBEXresItem 4 4 3" xfId="22271"/>
    <cellStyle name="SAPBEXresItem 4 4 3 2" xfId="48685"/>
    <cellStyle name="SAPBEXresItem 4 4 4" xfId="31906"/>
    <cellStyle name="SAPBEXresItem 4 5" xfId="5847"/>
    <cellStyle name="SAPBEXresItem 4 5 2" xfId="16603"/>
    <cellStyle name="SAPBEXresItem 4 5 2 2" xfId="43021"/>
    <cellStyle name="SAPBEXresItem 4 5 3" xfId="27582"/>
    <cellStyle name="SAPBEXresItem 4 5 3 2" xfId="53996"/>
    <cellStyle name="SAPBEXresItem 4 5 4" xfId="32517"/>
    <cellStyle name="SAPBEXresItem 4 6" xfId="6455"/>
    <cellStyle name="SAPBEXresItem 4 6 2" xfId="17191"/>
    <cellStyle name="SAPBEXresItem 4 6 2 2" xfId="43609"/>
    <cellStyle name="SAPBEXresItem 4 6 3" xfId="24688"/>
    <cellStyle name="SAPBEXresItem 4 6 3 2" xfId="51102"/>
    <cellStyle name="SAPBEXresItem 4 6 4" xfId="33125"/>
    <cellStyle name="SAPBEXresItem 4 7" xfId="7070"/>
    <cellStyle name="SAPBEXresItem 4 7 2" xfId="12148"/>
    <cellStyle name="SAPBEXresItem 4 7 2 2" xfId="38569"/>
    <cellStyle name="SAPBEXresItem 4 7 3" xfId="33740"/>
    <cellStyle name="SAPBEXresItem 4 8" xfId="7617"/>
    <cellStyle name="SAPBEXresItem 4 8 2" xfId="18284"/>
    <cellStyle name="SAPBEXresItem 4 8 2 2" xfId="44700"/>
    <cellStyle name="SAPBEXresItem 4 8 3" xfId="26918"/>
    <cellStyle name="SAPBEXresItem 4 8 3 2" xfId="53332"/>
    <cellStyle name="SAPBEXresItem 4 8 4" xfId="34287"/>
    <cellStyle name="SAPBEXresItem 4 9" xfId="6503"/>
    <cellStyle name="SAPBEXresItem 4 9 2" xfId="17233"/>
    <cellStyle name="SAPBEXresItem 4 9 2 2" xfId="43651"/>
    <cellStyle name="SAPBEXresItem 4 9 3" xfId="21871"/>
    <cellStyle name="SAPBEXresItem 4 9 3 2" xfId="48285"/>
    <cellStyle name="SAPBEXresItem 4 9 4" xfId="33173"/>
    <cellStyle name="SAPBEXresItem 5" xfId="2131"/>
    <cellStyle name="SAPBEXresItem 5 10" xfId="8832"/>
    <cellStyle name="SAPBEXresItem 5 10 2" xfId="19492"/>
    <cellStyle name="SAPBEXresItem 5 10 2 2" xfId="45906"/>
    <cellStyle name="SAPBEXresItem 5 10 3" xfId="28033"/>
    <cellStyle name="SAPBEXresItem 5 10 3 2" xfId="54447"/>
    <cellStyle name="SAPBEXresItem 5 10 4" xfId="35328"/>
    <cellStyle name="SAPBEXresItem 5 11" xfId="11469"/>
    <cellStyle name="SAPBEXresItem 5 11 2" xfId="37890"/>
    <cellStyle name="SAPBEXresItem 5 12" xfId="22076"/>
    <cellStyle name="SAPBEXresItem 5 12 2" xfId="48490"/>
    <cellStyle name="SAPBEXresItem 5 2" xfId="4096"/>
    <cellStyle name="SAPBEXresItem 5 2 2" xfId="9809"/>
    <cellStyle name="SAPBEXresItem 5 2 2 2" xfId="20469"/>
    <cellStyle name="SAPBEXresItem 5 2 2 2 2" xfId="46883"/>
    <cellStyle name="SAPBEXresItem 5 2 2 3" xfId="11615"/>
    <cellStyle name="SAPBEXresItem 5 2 2 3 2" xfId="38036"/>
    <cellStyle name="SAPBEXresItem 5 2 2 4" xfId="36305"/>
    <cellStyle name="SAPBEXresItem 5 2 3" xfId="14878"/>
    <cellStyle name="SAPBEXresItem 5 2 3 2" xfId="41298"/>
    <cellStyle name="SAPBEXresItem 5 2 4" xfId="26975"/>
    <cellStyle name="SAPBEXresItem 5 2 4 2" xfId="53389"/>
    <cellStyle name="SAPBEXresItem 5 2 5" xfId="30766"/>
    <cellStyle name="SAPBEXresItem 5 3" xfId="4824"/>
    <cellStyle name="SAPBEXresItem 5 3 2" xfId="10392"/>
    <cellStyle name="SAPBEXresItem 5 3 2 2" xfId="21052"/>
    <cellStyle name="SAPBEXresItem 5 3 2 2 2" xfId="47466"/>
    <cellStyle name="SAPBEXresItem 5 3 2 3" xfId="28317"/>
    <cellStyle name="SAPBEXresItem 5 3 2 3 2" xfId="54731"/>
    <cellStyle name="SAPBEXresItem 5 3 2 4" xfId="36888"/>
    <cellStyle name="SAPBEXresItem 5 3 3" xfId="15601"/>
    <cellStyle name="SAPBEXresItem 5 3 3 2" xfId="42021"/>
    <cellStyle name="SAPBEXresItem 5 3 4" xfId="25585"/>
    <cellStyle name="SAPBEXresItem 5 3 4 2" xfId="51999"/>
    <cellStyle name="SAPBEXresItem 5 3 5" xfId="31494"/>
    <cellStyle name="SAPBEXresItem 5 4" xfId="5404"/>
    <cellStyle name="SAPBEXresItem 5 4 2" xfId="16177"/>
    <cellStyle name="SAPBEXresItem 5 4 2 2" xfId="42596"/>
    <cellStyle name="SAPBEXresItem 5 4 3" xfId="24921"/>
    <cellStyle name="SAPBEXresItem 5 4 3 2" xfId="51335"/>
    <cellStyle name="SAPBEXresItem 5 4 4" xfId="32074"/>
    <cellStyle name="SAPBEXresItem 5 5" xfId="6011"/>
    <cellStyle name="SAPBEXresItem 5 5 2" xfId="16763"/>
    <cellStyle name="SAPBEXresItem 5 5 2 2" xfId="43181"/>
    <cellStyle name="SAPBEXresItem 5 5 3" xfId="25316"/>
    <cellStyle name="SAPBEXresItem 5 5 3 2" xfId="51730"/>
    <cellStyle name="SAPBEXresItem 5 5 4" xfId="32681"/>
    <cellStyle name="SAPBEXresItem 5 6" xfId="6611"/>
    <cellStyle name="SAPBEXresItem 5 6 2" xfId="17336"/>
    <cellStyle name="SAPBEXresItem 5 6 2 2" xfId="43754"/>
    <cellStyle name="SAPBEXresItem 5 6 3" xfId="24518"/>
    <cellStyle name="SAPBEXresItem 5 6 3 2" xfId="50932"/>
    <cellStyle name="SAPBEXresItem 5 6 4" xfId="33281"/>
    <cellStyle name="SAPBEXresItem 5 7" xfId="7183"/>
    <cellStyle name="SAPBEXresItem 5 7 2" xfId="23389"/>
    <cellStyle name="SAPBEXresItem 5 7 2 2" xfId="49803"/>
    <cellStyle name="SAPBEXresItem 5 7 3" xfId="33853"/>
    <cellStyle name="SAPBEXresItem 5 8" xfId="7742"/>
    <cellStyle name="SAPBEXresItem 5 8 2" xfId="18409"/>
    <cellStyle name="SAPBEXresItem 5 8 2 2" xfId="44825"/>
    <cellStyle name="SAPBEXresItem 5 8 3" xfId="26626"/>
    <cellStyle name="SAPBEXresItem 5 8 3 2" xfId="53040"/>
    <cellStyle name="SAPBEXresItem 5 8 4" xfId="34412"/>
    <cellStyle name="SAPBEXresItem 5 9" xfId="7894"/>
    <cellStyle name="SAPBEXresItem 5 9 2" xfId="18561"/>
    <cellStyle name="SAPBEXresItem 5 9 2 2" xfId="44976"/>
    <cellStyle name="SAPBEXresItem 5 9 3" xfId="26637"/>
    <cellStyle name="SAPBEXresItem 5 9 3 2" xfId="53051"/>
    <cellStyle name="SAPBEXresItem 5 9 4" xfId="34564"/>
    <cellStyle name="SAPBEXresItem 6" xfId="1868"/>
    <cellStyle name="SAPBEXresItem 6 10" xfId="9517"/>
    <cellStyle name="SAPBEXresItem 6 10 2" xfId="20177"/>
    <cellStyle name="SAPBEXresItem 6 10 2 2" xfId="46591"/>
    <cellStyle name="SAPBEXresItem 6 10 3" xfId="11587"/>
    <cellStyle name="SAPBEXresItem 6 10 3 2" xfId="38008"/>
    <cellStyle name="SAPBEXresItem 6 10 4" xfId="36013"/>
    <cellStyle name="SAPBEXresItem 6 11" xfId="11712"/>
    <cellStyle name="SAPBEXresItem 6 11 2" xfId="38133"/>
    <cellStyle name="SAPBEXresItem 6 12" xfId="24216"/>
    <cellStyle name="SAPBEXresItem 6 12 2" xfId="50630"/>
    <cellStyle name="SAPBEXresItem 6 2" xfId="3845"/>
    <cellStyle name="SAPBEXresItem 6 2 2" xfId="10751"/>
    <cellStyle name="SAPBEXresItem 6 2 2 2" xfId="21396"/>
    <cellStyle name="SAPBEXresItem 6 2 2 2 2" xfId="47810"/>
    <cellStyle name="SAPBEXresItem 6 2 2 3" xfId="28490"/>
    <cellStyle name="SAPBEXresItem 6 2 2 3 2" xfId="54904"/>
    <cellStyle name="SAPBEXresItem 6 2 2 4" xfId="37172"/>
    <cellStyle name="SAPBEXresItem 6 2 3" xfId="14628"/>
    <cellStyle name="SAPBEXresItem 6 2 3 2" xfId="41048"/>
    <cellStyle name="SAPBEXresItem 6 2 4" xfId="23690"/>
    <cellStyle name="SAPBEXresItem 6 2 4 2" xfId="50104"/>
    <cellStyle name="SAPBEXresItem 6 2 5" xfId="30515"/>
    <cellStyle name="SAPBEXresItem 6 3" xfId="4572"/>
    <cellStyle name="SAPBEXresItem 6 3 2" xfId="15350"/>
    <cellStyle name="SAPBEXresItem 6 3 2 2" xfId="41770"/>
    <cellStyle name="SAPBEXresItem 6 3 3" xfId="26258"/>
    <cellStyle name="SAPBEXresItem 6 3 3 2" xfId="52672"/>
    <cellStyle name="SAPBEXresItem 6 3 4" xfId="31242"/>
    <cellStyle name="SAPBEXresItem 6 4" xfId="4278"/>
    <cellStyle name="SAPBEXresItem 6 4 2" xfId="15057"/>
    <cellStyle name="SAPBEXresItem 6 4 2 2" xfId="41477"/>
    <cellStyle name="SAPBEXresItem 6 4 3" xfId="25594"/>
    <cellStyle name="SAPBEXresItem 6 4 3 2" xfId="52008"/>
    <cellStyle name="SAPBEXresItem 6 4 4" xfId="30948"/>
    <cellStyle name="SAPBEXresItem 6 5" xfId="4333"/>
    <cellStyle name="SAPBEXresItem 6 5 2" xfId="15111"/>
    <cellStyle name="SAPBEXresItem 6 5 2 2" xfId="41531"/>
    <cellStyle name="SAPBEXresItem 6 5 3" xfId="25831"/>
    <cellStyle name="SAPBEXresItem 6 5 3 2" xfId="52245"/>
    <cellStyle name="SAPBEXresItem 6 5 4" xfId="31003"/>
    <cellStyle name="SAPBEXresItem 6 6" xfId="5631"/>
    <cellStyle name="SAPBEXresItem 6 6 2" xfId="16395"/>
    <cellStyle name="SAPBEXresItem 6 6 2 2" xfId="42813"/>
    <cellStyle name="SAPBEXresItem 6 6 3" xfId="27473"/>
    <cellStyle name="SAPBEXresItem 6 6 3 2" xfId="53887"/>
    <cellStyle name="SAPBEXresItem 6 6 4" xfId="32301"/>
    <cellStyle name="SAPBEXresItem 6 7" xfId="6984"/>
    <cellStyle name="SAPBEXresItem 6 7 2" xfId="11419"/>
    <cellStyle name="SAPBEXresItem 6 7 2 2" xfId="37840"/>
    <cellStyle name="SAPBEXresItem 6 7 3" xfId="33654"/>
    <cellStyle name="SAPBEXresItem 6 8" xfId="7531"/>
    <cellStyle name="SAPBEXresItem 6 8 2" xfId="18198"/>
    <cellStyle name="SAPBEXresItem 6 8 2 2" xfId="44614"/>
    <cellStyle name="SAPBEXresItem 6 8 3" xfId="22507"/>
    <cellStyle name="SAPBEXresItem 6 8 3 2" xfId="48921"/>
    <cellStyle name="SAPBEXresItem 6 8 4" xfId="34201"/>
    <cellStyle name="SAPBEXresItem 6 9" xfId="2957"/>
    <cellStyle name="SAPBEXresItem 6 9 2" xfId="13749"/>
    <cellStyle name="SAPBEXresItem 6 9 2 2" xfId="40169"/>
    <cellStyle name="SAPBEXresItem 6 9 3" xfId="27120"/>
    <cellStyle name="SAPBEXresItem 6 9 3 2" xfId="53534"/>
    <cellStyle name="SAPBEXresItem 6 9 4" xfId="29627"/>
    <cellStyle name="SAPBEXresItem 7" xfId="2386"/>
    <cellStyle name="SAPBEXresItem 7 10" xfId="29156"/>
    <cellStyle name="SAPBEXresItem 7 2" xfId="4293"/>
    <cellStyle name="SAPBEXresItem 7 2 2" xfId="15072"/>
    <cellStyle name="SAPBEXresItem 7 2 2 2" xfId="41492"/>
    <cellStyle name="SAPBEXresItem 7 2 3" xfId="22760"/>
    <cellStyle name="SAPBEXresItem 7 2 3 2" xfId="49174"/>
    <cellStyle name="SAPBEXresItem 7 2 4" xfId="30963"/>
    <cellStyle name="SAPBEXresItem 7 3" xfId="5020"/>
    <cellStyle name="SAPBEXresItem 7 3 2" xfId="15797"/>
    <cellStyle name="SAPBEXresItem 7 3 2 2" xfId="42216"/>
    <cellStyle name="SAPBEXresItem 7 3 3" xfId="24298"/>
    <cellStyle name="SAPBEXresItem 7 3 3 2" xfId="50712"/>
    <cellStyle name="SAPBEXresItem 7 3 4" xfId="31690"/>
    <cellStyle name="SAPBEXresItem 7 4" xfId="6209"/>
    <cellStyle name="SAPBEXresItem 7 4 2" xfId="16950"/>
    <cellStyle name="SAPBEXresItem 7 4 2 2" xfId="43368"/>
    <cellStyle name="SAPBEXresItem 7 4 3" xfId="24066"/>
    <cellStyle name="SAPBEXresItem 7 4 3 2" xfId="50480"/>
    <cellStyle name="SAPBEXresItem 7 4 4" xfId="32879"/>
    <cellStyle name="SAPBEXresItem 7 5" xfId="6795"/>
    <cellStyle name="SAPBEXresItem 7 5 2" xfId="24865"/>
    <cellStyle name="SAPBEXresItem 7 5 2 2" xfId="51279"/>
    <cellStyle name="SAPBEXresItem 7 5 3" xfId="33465"/>
    <cellStyle name="SAPBEXresItem 7 6" xfId="7350"/>
    <cellStyle name="SAPBEXresItem 7 6 2" xfId="18017"/>
    <cellStyle name="SAPBEXresItem 7 6 2 2" xfId="44433"/>
    <cellStyle name="SAPBEXresItem 7 6 3" xfId="25442"/>
    <cellStyle name="SAPBEXresItem 7 6 3 2" xfId="51856"/>
    <cellStyle name="SAPBEXresItem 7 6 4" xfId="34020"/>
    <cellStyle name="SAPBEXresItem 7 7" xfId="7995"/>
    <cellStyle name="SAPBEXresItem 7 7 2" xfId="18662"/>
    <cellStyle name="SAPBEXresItem 7 7 2 2" xfId="45076"/>
    <cellStyle name="SAPBEXresItem 7 7 3" xfId="17525"/>
    <cellStyle name="SAPBEXresItem 7 7 3 2" xfId="43942"/>
    <cellStyle name="SAPBEXresItem 7 7 4" xfId="34600"/>
    <cellStyle name="SAPBEXresItem 7 8" xfId="9491"/>
    <cellStyle name="SAPBEXresItem 7 8 2" xfId="20151"/>
    <cellStyle name="SAPBEXresItem 7 8 2 2" xfId="46565"/>
    <cellStyle name="SAPBEXresItem 7 8 3" xfId="16774"/>
    <cellStyle name="SAPBEXresItem 7 8 3 2" xfId="43192"/>
    <cellStyle name="SAPBEXresItem 7 8 4" xfId="35987"/>
    <cellStyle name="SAPBEXresItem 7 9" xfId="26727"/>
    <cellStyle name="SAPBEXresItem 7 9 2" xfId="53141"/>
    <cellStyle name="SAPBEXresItem 8" xfId="3294"/>
    <cellStyle name="SAPBEXresItem 8 2" xfId="14084"/>
    <cellStyle name="SAPBEXresItem 8 2 2" xfId="40504"/>
    <cellStyle name="SAPBEXresItem 8 3" xfId="23430"/>
    <cellStyle name="SAPBEXresItem 8 3 2" xfId="49844"/>
    <cellStyle name="SAPBEXresItem 8 4" xfId="29964"/>
    <cellStyle name="SAPBEXresItem 9" xfId="4733"/>
    <cellStyle name="SAPBEXresItem 9 2" xfId="15510"/>
    <cellStyle name="SAPBEXresItem 9 2 2" xfId="41930"/>
    <cellStyle name="SAPBEXresItem 9 3" xfId="22326"/>
    <cellStyle name="SAPBEXresItem 9 3 2" xfId="48740"/>
    <cellStyle name="SAPBEXresItem 9 4" xfId="31403"/>
    <cellStyle name="SAPBEXresItemX" xfId="1277"/>
    <cellStyle name="SAPBEXresItemX 10" xfId="5310"/>
    <cellStyle name="SAPBEXresItemX 10 2" xfId="16084"/>
    <cellStyle name="SAPBEXresItemX 10 2 2" xfId="42503"/>
    <cellStyle name="SAPBEXresItemX 10 3" xfId="26597"/>
    <cellStyle name="SAPBEXresItemX 10 3 2" xfId="53011"/>
    <cellStyle name="SAPBEXresItemX 10 4" xfId="31980"/>
    <cellStyle name="SAPBEXresItemX 11" xfId="3406"/>
    <cellStyle name="SAPBEXresItemX 11 2" xfId="26188"/>
    <cellStyle name="SAPBEXresItemX 11 2 2" xfId="52602"/>
    <cellStyle name="SAPBEXresItemX 11 3" xfId="30076"/>
    <cellStyle name="SAPBEXresItemX 12" xfId="5594"/>
    <cellStyle name="SAPBEXresItemX 12 2" xfId="16361"/>
    <cellStyle name="SAPBEXresItemX 12 2 2" xfId="42780"/>
    <cellStyle name="SAPBEXresItemX 12 3" xfId="26344"/>
    <cellStyle name="SAPBEXresItemX 12 3 2" xfId="52758"/>
    <cellStyle name="SAPBEXresItemX 12 4" xfId="32264"/>
    <cellStyle name="SAPBEXresItemX 13" xfId="8274"/>
    <cellStyle name="SAPBEXresItemX 13 2" xfId="18935"/>
    <cellStyle name="SAPBEXresItemX 13 2 2" xfId="45349"/>
    <cellStyle name="SAPBEXresItemX 13 3" xfId="16256"/>
    <cellStyle name="SAPBEXresItemX 13 3 2" xfId="42675"/>
    <cellStyle name="SAPBEXresItemX 13 4" xfId="34785"/>
    <cellStyle name="SAPBEXresItemX 14" xfId="12108"/>
    <cellStyle name="SAPBEXresItemX 14 2" xfId="38529"/>
    <cellStyle name="SAPBEXresItemX 15" xfId="24000"/>
    <cellStyle name="SAPBEXresItemX 15 2" xfId="50414"/>
    <cellStyle name="SAPBEXresItemX 2" xfId="1576"/>
    <cellStyle name="SAPBEXresItemX 2 10" xfId="8467"/>
    <cellStyle name="SAPBEXresItemX 2 10 2" xfId="19127"/>
    <cellStyle name="SAPBEXresItemX 2 10 2 2" xfId="45541"/>
    <cellStyle name="SAPBEXresItemX 2 10 3" xfId="12189"/>
    <cellStyle name="SAPBEXresItemX 2 10 3 2" xfId="38610"/>
    <cellStyle name="SAPBEXresItemX 2 10 4" xfId="34963"/>
    <cellStyle name="SAPBEXresItemX 2 11" xfId="11975"/>
    <cellStyle name="SAPBEXresItemX 2 11 2" xfId="38396"/>
    <cellStyle name="SAPBEXresItemX 2 12" xfId="23139"/>
    <cellStyle name="SAPBEXresItemX 2 12 2" xfId="49553"/>
    <cellStyle name="SAPBEXresItemX 2 2" xfId="3570"/>
    <cellStyle name="SAPBEXresItemX 2 2 2" xfId="8955"/>
    <cellStyle name="SAPBEXresItemX 2 2 2 2" xfId="19615"/>
    <cellStyle name="SAPBEXresItemX 2 2 2 2 2" xfId="46029"/>
    <cellStyle name="SAPBEXresItemX 2 2 2 3" xfId="26800"/>
    <cellStyle name="SAPBEXresItemX 2 2 2 3 2" xfId="53214"/>
    <cellStyle name="SAPBEXresItemX 2 2 2 4" xfId="35451"/>
    <cellStyle name="SAPBEXresItemX 2 2 3" xfId="10195"/>
    <cellStyle name="SAPBEXresItemX 2 2 3 2" xfId="20855"/>
    <cellStyle name="SAPBEXresItemX 2 2 3 2 2" xfId="47269"/>
    <cellStyle name="SAPBEXresItemX 2 2 3 3" xfId="12985"/>
    <cellStyle name="SAPBEXresItemX 2 2 3 3 2" xfId="39406"/>
    <cellStyle name="SAPBEXresItemX 2 2 3 4" xfId="36691"/>
    <cellStyle name="SAPBEXresItemX 2 2 4" xfId="8780"/>
    <cellStyle name="SAPBEXresItemX 2 2 4 2" xfId="19440"/>
    <cellStyle name="SAPBEXresItemX 2 2 4 2 2" xfId="45854"/>
    <cellStyle name="SAPBEXresItemX 2 2 4 3" xfId="21957"/>
    <cellStyle name="SAPBEXresItemX 2 2 4 3 2" xfId="48371"/>
    <cellStyle name="SAPBEXresItemX 2 2 4 4" xfId="35276"/>
    <cellStyle name="SAPBEXresItemX 2 2 5" xfId="14355"/>
    <cellStyle name="SAPBEXresItemX 2 2 5 2" xfId="40775"/>
    <cellStyle name="SAPBEXresItemX 2 2 6" xfId="27350"/>
    <cellStyle name="SAPBEXresItemX 2 2 6 2" xfId="53764"/>
    <cellStyle name="SAPBEXresItemX 2 2 7" xfId="30240"/>
    <cellStyle name="SAPBEXresItemX 2 3" xfId="2748"/>
    <cellStyle name="SAPBEXresItemX 2 3 2" xfId="9313"/>
    <cellStyle name="SAPBEXresItemX 2 3 2 2" xfId="19973"/>
    <cellStyle name="SAPBEXresItemX 2 3 2 2 2" xfId="46387"/>
    <cellStyle name="SAPBEXresItemX 2 3 2 3" xfId="12388"/>
    <cellStyle name="SAPBEXresItemX 2 3 2 3 2" xfId="38809"/>
    <cellStyle name="SAPBEXresItemX 2 3 2 4" xfId="35809"/>
    <cellStyle name="SAPBEXresItemX 2 3 3" xfId="13540"/>
    <cellStyle name="SAPBEXresItemX 2 3 3 2" xfId="39960"/>
    <cellStyle name="SAPBEXresItemX 2 3 4" xfId="26444"/>
    <cellStyle name="SAPBEXresItemX 2 3 4 2" xfId="52858"/>
    <cellStyle name="SAPBEXresItemX 2 3 5" xfId="29418"/>
    <cellStyle name="SAPBEXresItemX 2 4" xfId="3972"/>
    <cellStyle name="SAPBEXresItemX 2 4 2" xfId="9783"/>
    <cellStyle name="SAPBEXresItemX 2 4 2 2" xfId="20443"/>
    <cellStyle name="SAPBEXresItemX 2 4 2 2 2" xfId="46857"/>
    <cellStyle name="SAPBEXresItemX 2 4 2 3" xfId="12533"/>
    <cellStyle name="SAPBEXresItemX 2 4 2 3 2" xfId="38954"/>
    <cellStyle name="SAPBEXresItemX 2 4 2 4" xfId="36279"/>
    <cellStyle name="SAPBEXresItemX 2 4 3" xfId="14755"/>
    <cellStyle name="SAPBEXresItemX 2 4 3 2" xfId="41175"/>
    <cellStyle name="SAPBEXresItemX 2 4 4" xfId="26427"/>
    <cellStyle name="SAPBEXresItemX 2 4 4 2" xfId="52841"/>
    <cellStyle name="SAPBEXresItemX 2 4 5" xfId="30642"/>
    <cellStyle name="SAPBEXresItemX 2 5" xfId="5259"/>
    <cellStyle name="SAPBEXresItemX 2 5 2" xfId="16034"/>
    <cellStyle name="SAPBEXresItemX 2 5 2 2" xfId="42453"/>
    <cellStyle name="SAPBEXresItemX 2 5 3" xfId="23838"/>
    <cellStyle name="SAPBEXresItemX 2 5 3 2" xfId="50252"/>
    <cellStyle name="SAPBEXresItemX 2 5 4" xfId="31929"/>
    <cellStyle name="SAPBEXresItemX 2 6" xfId="6222"/>
    <cellStyle name="SAPBEXresItemX 2 6 2" xfId="16963"/>
    <cellStyle name="SAPBEXresItemX 2 6 2 2" xfId="43381"/>
    <cellStyle name="SAPBEXresItemX 2 6 3" xfId="22081"/>
    <cellStyle name="SAPBEXresItemX 2 6 3 2" xfId="48495"/>
    <cellStyle name="SAPBEXresItemX 2 6 4" xfId="32892"/>
    <cellStyle name="SAPBEXresItemX 2 7" xfId="6104"/>
    <cellStyle name="SAPBEXresItemX 2 7 2" xfId="24396"/>
    <cellStyle name="SAPBEXresItemX 2 7 2 2" xfId="50810"/>
    <cellStyle name="SAPBEXresItemX 2 7 3" xfId="32774"/>
    <cellStyle name="SAPBEXresItemX 2 8" xfId="6081"/>
    <cellStyle name="SAPBEXresItemX 2 8 2" xfId="16832"/>
    <cellStyle name="SAPBEXresItemX 2 8 2 2" xfId="43250"/>
    <cellStyle name="SAPBEXresItemX 2 8 3" xfId="24710"/>
    <cellStyle name="SAPBEXresItemX 2 8 3 2" xfId="51124"/>
    <cellStyle name="SAPBEXresItemX 2 8 4" xfId="32751"/>
    <cellStyle name="SAPBEXresItemX 2 9" xfId="5912"/>
    <cellStyle name="SAPBEXresItemX 2 9 2" xfId="16664"/>
    <cellStyle name="SAPBEXresItemX 2 9 2 2" xfId="43082"/>
    <cellStyle name="SAPBEXresItemX 2 9 3" xfId="22279"/>
    <cellStyle name="SAPBEXresItemX 2 9 3 2" xfId="48693"/>
    <cellStyle name="SAPBEXresItemX 2 9 4" xfId="32582"/>
    <cellStyle name="SAPBEXresItemX 3" xfId="1687"/>
    <cellStyle name="SAPBEXresItemX 3 10" xfId="8497"/>
    <cellStyle name="SAPBEXresItemX 3 10 2" xfId="19157"/>
    <cellStyle name="SAPBEXresItemX 3 10 2 2" xfId="45571"/>
    <cellStyle name="SAPBEXresItemX 3 10 3" xfId="12783"/>
    <cellStyle name="SAPBEXresItemX 3 10 3 2" xfId="39204"/>
    <cellStyle name="SAPBEXresItemX 3 10 4" xfId="34993"/>
    <cellStyle name="SAPBEXresItemX 3 11" xfId="13376"/>
    <cellStyle name="SAPBEXresItemX 3 11 2" xfId="39796"/>
    <cellStyle name="SAPBEXresItemX 3 12" xfId="21755"/>
    <cellStyle name="SAPBEXresItemX 3 12 2" xfId="48169"/>
    <cellStyle name="SAPBEXresItemX 3 2" xfId="3680"/>
    <cellStyle name="SAPBEXresItemX 3 2 2" xfId="8926"/>
    <cellStyle name="SAPBEXresItemX 3 2 2 2" xfId="19586"/>
    <cellStyle name="SAPBEXresItemX 3 2 2 2 2" xfId="46000"/>
    <cellStyle name="SAPBEXresItemX 3 2 2 3" xfId="25872"/>
    <cellStyle name="SAPBEXresItemX 3 2 2 3 2" xfId="52286"/>
    <cellStyle name="SAPBEXresItemX 3 2 2 4" xfId="35422"/>
    <cellStyle name="SAPBEXresItemX 3 2 3" xfId="9749"/>
    <cellStyle name="SAPBEXresItemX 3 2 3 2" xfId="20409"/>
    <cellStyle name="SAPBEXresItemX 3 2 3 2 2" xfId="46823"/>
    <cellStyle name="SAPBEXresItemX 3 2 3 3" xfId="28183"/>
    <cellStyle name="SAPBEXresItemX 3 2 3 3 2" xfId="54597"/>
    <cellStyle name="SAPBEXresItemX 3 2 3 4" xfId="36245"/>
    <cellStyle name="SAPBEXresItemX 3 2 4" xfId="8813"/>
    <cellStyle name="SAPBEXresItemX 3 2 4 2" xfId="19473"/>
    <cellStyle name="SAPBEXresItemX 3 2 4 2 2" xfId="45887"/>
    <cellStyle name="SAPBEXresItemX 3 2 4 3" xfId="21951"/>
    <cellStyle name="SAPBEXresItemX 3 2 4 3 2" xfId="48365"/>
    <cellStyle name="SAPBEXresItemX 3 2 4 4" xfId="35309"/>
    <cellStyle name="SAPBEXresItemX 3 2 5" xfId="14465"/>
    <cellStyle name="SAPBEXresItemX 3 2 5 2" xfId="40885"/>
    <cellStyle name="SAPBEXresItemX 3 2 6" xfId="26579"/>
    <cellStyle name="SAPBEXresItemX 3 2 6 2" xfId="52993"/>
    <cellStyle name="SAPBEXresItemX 3 2 7" xfId="30350"/>
    <cellStyle name="SAPBEXresItemX 3 3" xfId="2655"/>
    <cellStyle name="SAPBEXresItemX 3 3 2" xfId="9286"/>
    <cellStyle name="SAPBEXresItemX 3 3 2 2" xfId="19946"/>
    <cellStyle name="SAPBEXresItemX 3 3 2 2 2" xfId="46360"/>
    <cellStyle name="SAPBEXresItemX 3 3 2 3" xfId="18754"/>
    <cellStyle name="SAPBEXresItemX 3 3 2 3 2" xfId="45168"/>
    <cellStyle name="SAPBEXresItemX 3 3 2 4" xfId="35782"/>
    <cellStyle name="SAPBEXresItemX 3 3 3" xfId="13447"/>
    <cellStyle name="SAPBEXresItemX 3 3 3 2" xfId="39867"/>
    <cellStyle name="SAPBEXresItemX 3 3 4" xfId="27641"/>
    <cellStyle name="SAPBEXresItemX 3 3 4 2" xfId="54055"/>
    <cellStyle name="SAPBEXresItemX 3 3 5" xfId="29325"/>
    <cellStyle name="SAPBEXresItemX 3 4" xfId="4867"/>
    <cellStyle name="SAPBEXresItemX 3 4 2" xfId="10239"/>
    <cellStyle name="SAPBEXresItemX 3 4 2 2" xfId="20899"/>
    <cellStyle name="SAPBEXresItemX 3 4 2 2 2" xfId="47313"/>
    <cellStyle name="SAPBEXresItemX 3 4 2 3" xfId="12831"/>
    <cellStyle name="SAPBEXresItemX 3 4 2 3 2" xfId="39252"/>
    <cellStyle name="SAPBEXresItemX 3 4 2 4" xfId="36735"/>
    <cellStyle name="SAPBEXresItemX 3 4 3" xfId="15644"/>
    <cellStyle name="SAPBEXresItemX 3 4 3 2" xfId="42064"/>
    <cellStyle name="SAPBEXresItemX 3 4 4" xfId="26593"/>
    <cellStyle name="SAPBEXresItemX 3 4 4 2" xfId="53007"/>
    <cellStyle name="SAPBEXresItemX 3 4 5" xfId="31537"/>
    <cellStyle name="SAPBEXresItemX 3 5" xfId="2727"/>
    <cellStyle name="SAPBEXresItemX 3 5 2" xfId="13519"/>
    <cellStyle name="SAPBEXresItemX 3 5 2 2" xfId="39939"/>
    <cellStyle name="SAPBEXresItemX 3 5 3" xfId="24441"/>
    <cellStyle name="SAPBEXresItemX 3 5 3 2" xfId="50855"/>
    <cellStyle name="SAPBEXresItemX 3 5 4" xfId="29397"/>
    <cellStyle name="SAPBEXresItemX 3 6" xfId="5552"/>
    <cellStyle name="SAPBEXresItemX 3 6 2" xfId="16323"/>
    <cellStyle name="SAPBEXresItemX 3 6 2 2" xfId="42742"/>
    <cellStyle name="SAPBEXresItemX 3 6 3" xfId="27645"/>
    <cellStyle name="SAPBEXresItemX 3 6 3 2" xfId="54059"/>
    <cellStyle name="SAPBEXresItemX 3 6 4" xfId="32222"/>
    <cellStyle name="SAPBEXresItemX 3 7" xfId="5324"/>
    <cellStyle name="SAPBEXresItemX 3 7 2" xfId="25324"/>
    <cellStyle name="SAPBEXresItemX 3 7 2 2" xfId="51738"/>
    <cellStyle name="SAPBEXresItemX 3 7 3" xfId="31994"/>
    <cellStyle name="SAPBEXresItemX 3 8" xfId="6274"/>
    <cellStyle name="SAPBEXresItemX 3 8 2" xfId="17013"/>
    <cellStyle name="SAPBEXresItemX 3 8 2 2" xfId="43431"/>
    <cellStyle name="SAPBEXresItemX 3 8 3" xfId="25828"/>
    <cellStyle name="SAPBEXresItemX 3 8 3 2" xfId="52242"/>
    <cellStyle name="SAPBEXresItemX 3 8 4" xfId="32944"/>
    <cellStyle name="SAPBEXresItemX 3 9" xfId="3770"/>
    <cellStyle name="SAPBEXresItemX 3 9 2" xfId="14553"/>
    <cellStyle name="SAPBEXresItemX 3 9 2 2" xfId="40973"/>
    <cellStyle name="SAPBEXresItemX 3 9 3" xfId="23762"/>
    <cellStyle name="SAPBEXresItemX 3 9 3 2" xfId="50176"/>
    <cellStyle name="SAPBEXresItemX 3 9 4" xfId="30440"/>
    <cellStyle name="SAPBEXresItemX 4" xfId="1955"/>
    <cellStyle name="SAPBEXresItemX 4 10" xfId="8593"/>
    <cellStyle name="SAPBEXresItemX 4 10 2" xfId="19253"/>
    <cellStyle name="SAPBEXresItemX 4 10 2 2" xfId="45667"/>
    <cellStyle name="SAPBEXresItemX 4 10 3" xfId="12958"/>
    <cellStyle name="SAPBEXresItemX 4 10 3 2" xfId="39379"/>
    <cellStyle name="SAPBEXresItemX 4 10 4" xfId="35089"/>
    <cellStyle name="SAPBEXresItemX 4 11" xfId="11633"/>
    <cellStyle name="SAPBEXresItemX 4 11 2" xfId="38054"/>
    <cellStyle name="SAPBEXresItemX 4 12" xfId="27971"/>
    <cellStyle name="SAPBEXresItemX 4 12 2" xfId="54385"/>
    <cellStyle name="SAPBEXresItemX 4 2" xfId="3932"/>
    <cellStyle name="SAPBEXresItemX 4 2 2" xfId="9763"/>
    <cellStyle name="SAPBEXresItemX 4 2 2 2" xfId="20423"/>
    <cellStyle name="SAPBEXresItemX 4 2 2 2 2" xfId="46837"/>
    <cellStyle name="SAPBEXresItemX 4 2 2 3" xfId="26708"/>
    <cellStyle name="SAPBEXresItemX 4 2 2 3 2" xfId="53122"/>
    <cellStyle name="SAPBEXresItemX 4 2 2 4" xfId="36259"/>
    <cellStyle name="SAPBEXresItemX 4 2 3" xfId="14715"/>
    <cellStyle name="SAPBEXresItemX 4 2 3 2" xfId="41135"/>
    <cellStyle name="SAPBEXresItemX 4 2 4" xfId="23858"/>
    <cellStyle name="SAPBEXresItemX 4 2 4 2" xfId="50272"/>
    <cellStyle name="SAPBEXresItemX 4 2 5" xfId="30602"/>
    <cellStyle name="SAPBEXresItemX 4 3" xfId="4659"/>
    <cellStyle name="SAPBEXresItemX 4 3 2" xfId="10237"/>
    <cellStyle name="SAPBEXresItemX 4 3 2 2" xfId="20897"/>
    <cellStyle name="SAPBEXresItemX 4 3 2 2 2" xfId="47311"/>
    <cellStyle name="SAPBEXresItemX 4 3 2 3" xfId="12593"/>
    <cellStyle name="SAPBEXresItemX 4 3 2 3 2" xfId="39014"/>
    <cellStyle name="SAPBEXresItemX 4 3 2 4" xfId="36733"/>
    <cellStyle name="SAPBEXresItemX 4 3 3" xfId="15437"/>
    <cellStyle name="SAPBEXresItemX 4 3 3 2" xfId="41857"/>
    <cellStyle name="SAPBEXresItemX 4 3 4" xfId="26883"/>
    <cellStyle name="SAPBEXresItemX 4 3 4 2" xfId="53297"/>
    <cellStyle name="SAPBEXresItemX 4 3 5" xfId="31329"/>
    <cellStyle name="SAPBEXresItemX 4 4" xfId="5237"/>
    <cellStyle name="SAPBEXresItemX 4 4 2" xfId="16012"/>
    <cellStyle name="SAPBEXresItemX 4 4 2 2" xfId="42431"/>
    <cellStyle name="SAPBEXresItemX 4 4 3" xfId="27014"/>
    <cellStyle name="SAPBEXresItemX 4 4 3 2" xfId="53428"/>
    <cellStyle name="SAPBEXresItemX 4 4 4" xfId="31907"/>
    <cellStyle name="SAPBEXresItemX 4 5" xfId="5848"/>
    <cellStyle name="SAPBEXresItemX 4 5 2" xfId="16604"/>
    <cellStyle name="SAPBEXresItemX 4 5 2 2" xfId="43022"/>
    <cellStyle name="SAPBEXresItemX 4 5 3" xfId="23497"/>
    <cellStyle name="SAPBEXresItemX 4 5 3 2" xfId="49911"/>
    <cellStyle name="SAPBEXresItemX 4 5 4" xfId="32518"/>
    <cellStyle name="SAPBEXresItemX 4 6" xfId="6456"/>
    <cellStyle name="SAPBEXresItemX 4 6 2" xfId="17192"/>
    <cellStyle name="SAPBEXresItemX 4 6 2 2" xfId="43610"/>
    <cellStyle name="SAPBEXresItemX 4 6 3" xfId="21995"/>
    <cellStyle name="SAPBEXresItemX 4 6 3 2" xfId="48409"/>
    <cellStyle name="SAPBEXresItemX 4 6 4" xfId="33126"/>
    <cellStyle name="SAPBEXresItemX 4 7" xfId="7071"/>
    <cellStyle name="SAPBEXresItemX 4 7 2" xfId="12609"/>
    <cellStyle name="SAPBEXresItemX 4 7 2 2" xfId="39030"/>
    <cellStyle name="SAPBEXresItemX 4 7 3" xfId="33741"/>
    <cellStyle name="SAPBEXresItemX 4 8" xfId="7618"/>
    <cellStyle name="SAPBEXresItemX 4 8 2" xfId="18285"/>
    <cellStyle name="SAPBEXresItemX 4 8 2 2" xfId="44701"/>
    <cellStyle name="SAPBEXresItemX 4 8 3" xfId="23051"/>
    <cellStyle name="SAPBEXresItemX 4 8 3 2" xfId="49465"/>
    <cellStyle name="SAPBEXresItemX 4 8 4" xfId="34288"/>
    <cellStyle name="SAPBEXresItemX 4 9" xfId="7316"/>
    <cellStyle name="SAPBEXresItemX 4 9 2" xfId="17983"/>
    <cellStyle name="SAPBEXresItemX 4 9 2 2" xfId="44400"/>
    <cellStyle name="SAPBEXresItemX 4 9 3" xfId="28109"/>
    <cellStyle name="SAPBEXresItemX 4 9 3 2" xfId="54523"/>
    <cellStyle name="SAPBEXresItemX 4 9 4" xfId="33986"/>
    <cellStyle name="SAPBEXresItemX 5" xfId="2132"/>
    <cellStyle name="SAPBEXresItemX 5 10" xfId="8845"/>
    <cellStyle name="SAPBEXresItemX 5 10 2" xfId="19505"/>
    <cellStyle name="SAPBEXresItemX 5 10 2 2" xfId="45919"/>
    <cellStyle name="SAPBEXresItemX 5 10 3" xfId="27598"/>
    <cellStyle name="SAPBEXresItemX 5 10 3 2" xfId="54012"/>
    <cellStyle name="SAPBEXresItemX 5 10 4" xfId="35341"/>
    <cellStyle name="SAPBEXresItemX 5 11" xfId="11468"/>
    <cellStyle name="SAPBEXresItemX 5 11 2" xfId="37889"/>
    <cellStyle name="SAPBEXresItemX 5 12" xfId="26854"/>
    <cellStyle name="SAPBEXresItemX 5 12 2" xfId="53268"/>
    <cellStyle name="SAPBEXresItemX 5 2" xfId="4097"/>
    <cellStyle name="SAPBEXresItemX 5 2 2" xfId="9827"/>
    <cellStyle name="SAPBEXresItemX 5 2 2 2" xfId="20487"/>
    <cellStyle name="SAPBEXresItemX 5 2 2 2 2" xfId="46901"/>
    <cellStyle name="SAPBEXresItemX 5 2 2 3" xfId="11619"/>
    <cellStyle name="SAPBEXresItemX 5 2 2 3 2" xfId="38040"/>
    <cellStyle name="SAPBEXresItemX 5 2 2 4" xfId="36323"/>
    <cellStyle name="SAPBEXresItemX 5 2 3" xfId="14879"/>
    <cellStyle name="SAPBEXresItemX 5 2 3 2" xfId="41299"/>
    <cellStyle name="SAPBEXresItemX 5 2 4" xfId="21777"/>
    <cellStyle name="SAPBEXresItemX 5 2 4 2" xfId="48191"/>
    <cellStyle name="SAPBEXresItemX 5 2 5" xfId="30767"/>
    <cellStyle name="SAPBEXresItemX 5 3" xfId="4825"/>
    <cellStyle name="SAPBEXresItemX 5 3 2" xfId="10407"/>
    <cellStyle name="SAPBEXresItemX 5 3 2 2" xfId="21067"/>
    <cellStyle name="SAPBEXresItemX 5 3 2 2 2" xfId="47481"/>
    <cellStyle name="SAPBEXresItemX 5 3 2 3" xfId="28332"/>
    <cellStyle name="SAPBEXresItemX 5 3 2 3 2" xfId="54746"/>
    <cellStyle name="SAPBEXresItemX 5 3 2 4" xfId="36903"/>
    <cellStyle name="SAPBEXresItemX 5 3 3" xfId="15602"/>
    <cellStyle name="SAPBEXresItemX 5 3 3 2" xfId="42022"/>
    <cellStyle name="SAPBEXresItemX 5 3 4" xfId="25176"/>
    <cellStyle name="SAPBEXresItemX 5 3 4 2" xfId="51590"/>
    <cellStyle name="SAPBEXresItemX 5 3 5" xfId="31495"/>
    <cellStyle name="SAPBEXresItemX 5 4" xfId="5405"/>
    <cellStyle name="SAPBEXresItemX 5 4 2" xfId="16178"/>
    <cellStyle name="SAPBEXresItemX 5 4 2 2" xfId="42597"/>
    <cellStyle name="SAPBEXresItemX 5 4 3" xfId="28155"/>
    <cellStyle name="SAPBEXresItemX 5 4 3 2" xfId="54569"/>
    <cellStyle name="SAPBEXresItemX 5 4 4" xfId="32075"/>
    <cellStyle name="SAPBEXresItemX 5 5" xfId="6012"/>
    <cellStyle name="SAPBEXresItemX 5 5 2" xfId="16764"/>
    <cellStyle name="SAPBEXresItemX 5 5 2 2" xfId="43182"/>
    <cellStyle name="SAPBEXresItemX 5 5 3" xfId="24913"/>
    <cellStyle name="SAPBEXresItemX 5 5 3 2" xfId="51327"/>
    <cellStyle name="SAPBEXresItemX 5 5 4" xfId="32682"/>
    <cellStyle name="SAPBEXresItemX 5 6" xfId="6612"/>
    <cellStyle name="SAPBEXresItemX 5 6 2" xfId="17337"/>
    <cellStyle name="SAPBEXresItemX 5 6 2 2" xfId="43755"/>
    <cellStyle name="SAPBEXresItemX 5 6 3" xfId="23374"/>
    <cellStyle name="SAPBEXresItemX 5 6 3 2" xfId="49788"/>
    <cellStyle name="SAPBEXresItemX 5 6 4" xfId="33282"/>
    <cellStyle name="SAPBEXresItemX 5 7" xfId="7184"/>
    <cellStyle name="SAPBEXresItemX 5 7 2" xfId="27289"/>
    <cellStyle name="SAPBEXresItemX 5 7 2 2" xfId="53703"/>
    <cellStyle name="SAPBEXresItemX 5 7 3" xfId="33854"/>
    <cellStyle name="SAPBEXresItemX 5 8" xfId="7743"/>
    <cellStyle name="SAPBEXresItemX 5 8 2" xfId="18410"/>
    <cellStyle name="SAPBEXresItemX 5 8 2 2" xfId="44826"/>
    <cellStyle name="SAPBEXresItemX 5 8 3" xfId="22662"/>
    <cellStyle name="SAPBEXresItemX 5 8 3 2" xfId="49076"/>
    <cellStyle name="SAPBEXresItemX 5 8 4" xfId="34413"/>
    <cellStyle name="SAPBEXresItemX 5 9" xfId="7895"/>
    <cellStyle name="SAPBEXresItemX 5 9 2" xfId="18562"/>
    <cellStyle name="SAPBEXresItemX 5 9 2 2" xfId="44977"/>
    <cellStyle name="SAPBEXresItemX 5 9 3" xfId="22503"/>
    <cellStyle name="SAPBEXresItemX 5 9 3 2" xfId="48917"/>
    <cellStyle name="SAPBEXresItemX 5 9 4" xfId="34565"/>
    <cellStyle name="SAPBEXresItemX 6" xfId="1869"/>
    <cellStyle name="SAPBEXresItemX 6 10" xfId="9516"/>
    <cellStyle name="SAPBEXresItemX 6 10 2" xfId="20176"/>
    <cellStyle name="SAPBEXresItemX 6 10 2 2" xfId="46590"/>
    <cellStyle name="SAPBEXresItemX 6 10 3" xfId="26751"/>
    <cellStyle name="SAPBEXresItemX 6 10 3 2" xfId="53165"/>
    <cellStyle name="SAPBEXresItemX 6 10 4" xfId="36012"/>
    <cellStyle name="SAPBEXresItemX 6 11" xfId="11711"/>
    <cellStyle name="SAPBEXresItemX 6 11 2" xfId="38132"/>
    <cellStyle name="SAPBEXresItemX 6 12" xfId="23754"/>
    <cellStyle name="SAPBEXresItemX 6 12 2" xfId="50168"/>
    <cellStyle name="SAPBEXresItemX 6 2" xfId="3846"/>
    <cellStyle name="SAPBEXresItemX 6 2 2" xfId="10752"/>
    <cellStyle name="SAPBEXresItemX 6 2 2 2" xfId="21397"/>
    <cellStyle name="SAPBEXresItemX 6 2 2 2 2" xfId="47811"/>
    <cellStyle name="SAPBEXresItemX 6 2 2 3" xfId="28491"/>
    <cellStyle name="SAPBEXresItemX 6 2 2 3 2" xfId="54905"/>
    <cellStyle name="SAPBEXresItemX 6 2 2 4" xfId="37173"/>
    <cellStyle name="SAPBEXresItemX 6 2 3" xfId="14629"/>
    <cellStyle name="SAPBEXresItemX 6 2 3 2" xfId="41049"/>
    <cellStyle name="SAPBEXresItemX 6 2 4" xfId="23119"/>
    <cellStyle name="SAPBEXresItemX 6 2 4 2" xfId="49533"/>
    <cellStyle name="SAPBEXresItemX 6 2 5" xfId="30516"/>
    <cellStyle name="SAPBEXresItemX 6 3" xfId="4573"/>
    <cellStyle name="SAPBEXresItemX 6 3 2" xfId="15351"/>
    <cellStyle name="SAPBEXresItemX 6 3 2 2" xfId="41771"/>
    <cellStyle name="SAPBEXresItemX 6 3 3" xfId="25547"/>
    <cellStyle name="SAPBEXresItemX 6 3 3 2" xfId="51961"/>
    <cellStyle name="SAPBEXresItemX 6 3 4" xfId="31243"/>
    <cellStyle name="SAPBEXresItemX 6 4" xfId="3229"/>
    <cellStyle name="SAPBEXresItemX 6 4 2" xfId="14019"/>
    <cellStyle name="SAPBEXresItemX 6 4 2 2" xfId="40439"/>
    <cellStyle name="SAPBEXresItemX 6 4 3" xfId="25514"/>
    <cellStyle name="SAPBEXresItemX 6 4 3 2" xfId="51928"/>
    <cellStyle name="SAPBEXresItemX 6 4 4" xfId="29899"/>
    <cellStyle name="SAPBEXresItemX 6 5" xfId="3741"/>
    <cellStyle name="SAPBEXresItemX 6 5 2" xfId="14524"/>
    <cellStyle name="SAPBEXresItemX 6 5 2 2" xfId="40944"/>
    <cellStyle name="SAPBEXresItemX 6 5 3" xfId="22037"/>
    <cellStyle name="SAPBEXresItemX 6 5 3 2" xfId="48451"/>
    <cellStyle name="SAPBEXresItemX 6 5 4" xfId="30411"/>
    <cellStyle name="SAPBEXresItemX 6 6" xfId="5330"/>
    <cellStyle name="SAPBEXresItemX 6 6 2" xfId="16103"/>
    <cellStyle name="SAPBEXresItemX 6 6 2 2" xfId="42522"/>
    <cellStyle name="SAPBEXresItemX 6 6 3" xfId="27278"/>
    <cellStyle name="SAPBEXresItemX 6 6 3 2" xfId="53692"/>
    <cellStyle name="SAPBEXresItemX 6 6 4" xfId="32000"/>
    <cellStyle name="SAPBEXresItemX 6 7" xfId="6985"/>
    <cellStyle name="SAPBEXresItemX 6 7 2" xfId="25148"/>
    <cellStyle name="SAPBEXresItemX 6 7 2 2" xfId="51562"/>
    <cellStyle name="SAPBEXresItemX 6 7 3" xfId="33655"/>
    <cellStyle name="SAPBEXresItemX 6 8" xfId="7532"/>
    <cellStyle name="SAPBEXresItemX 6 8 2" xfId="18199"/>
    <cellStyle name="SAPBEXresItemX 6 8 2 2" xfId="44615"/>
    <cellStyle name="SAPBEXresItemX 6 8 3" xfId="26115"/>
    <cellStyle name="SAPBEXresItemX 6 8 3 2" xfId="52529"/>
    <cellStyle name="SAPBEXresItemX 6 8 4" xfId="34202"/>
    <cellStyle name="SAPBEXresItemX 6 9" xfId="5717"/>
    <cellStyle name="SAPBEXresItemX 6 9 2" xfId="16479"/>
    <cellStyle name="SAPBEXresItemX 6 9 2 2" xfId="42897"/>
    <cellStyle name="SAPBEXresItemX 6 9 3" xfId="23395"/>
    <cellStyle name="SAPBEXresItemX 6 9 3 2" xfId="49809"/>
    <cellStyle name="SAPBEXresItemX 6 9 4" xfId="32387"/>
    <cellStyle name="SAPBEXresItemX 7" xfId="2387"/>
    <cellStyle name="SAPBEXresItemX 7 10" xfId="11277"/>
    <cellStyle name="SAPBEXresItemX 7 10 2" xfId="37698"/>
    <cellStyle name="SAPBEXresItemX 7 11" xfId="22746"/>
    <cellStyle name="SAPBEXresItemX 7 11 2" xfId="49160"/>
    <cellStyle name="SAPBEXresItemX 7 2" xfId="4294"/>
    <cellStyle name="SAPBEXresItemX 7 2 2" xfId="15073"/>
    <cellStyle name="SAPBEXresItemX 7 2 2 2" xfId="41493"/>
    <cellStyle name="SAPBEXresItemX 7 2 3" xfId="27116"/>
    <cellStyle name="SAPBEXresItemX 7 2 3 2" xfId="53530"/>
    <cellStyle name="SAPBEXresItemX 7 2 4" xfId="30964"/>
    <cellStyle name="SAPBEXresItemX 7 3" xfId="5021"/>
    <cellStyle name="SAPBEXresItemX 7 3 2" xfId="15798"/>
    <cellStyle name="SAPBEXresItemX 7 3 2 2" xfId="42217"/>
    <cellStyle name="SAPBEXresItemX 7 3 3" xfId="28055"/>
    <cellStyle name="SAPBEXresItemX 7 3 3 2" xfId="54469"/>
    <cellStyle name="SAPBEXresItemX 7 3 4" xfId="31691"/>
    <cellStyle name="SAPBEXresItemX 7 4" xfId="6210"/>
    <cellStyle name="SAPBEXresItemX 7 4 2" xfId="16951"/>
    <cellStyle name="SAPBEXresItemX 7 4 2 2" xfId="43369"/>
    <cellStyle name="SAPBEXresItemX 7 4 3" xfId="11152"/>
    <cellStyle name="SAPBEXresItemX 7 4 3 2" xfId="37573"/>
    <cellStyle name="SAPBEXresItemX 7 4 4" xfId="32880"/>
    <cellStyle name="SAPBEXresItemX 7 5" xfId="6796"/>
    <cellStyle name="SAPBEXresItemX 7 5 2" xfId="17508"/>
    <cellStyle name="SAPBEXresItemX 7 5 2 2" xfId="43925"/>
    <cellStyle name="SAPBEXresItemX 7 5 3" xfId="23538"/>
    <cellStyle name="SAPBEXresItemX 7 5 3 2" xfId="49952"/>
    <cellStyle name="SAPBEXresItemX 7 5 4" xfId="33466"/>
    <cellStyle name="SAPBEXresItemX 7 6" xfId="7351"/>
    <cellStyle name="SAPBEXresItemX 7 6 2" xfId="18018"/>
    <cellStyle name="SAPBEXresItemX 7 6 2 2" xfId="44434"/>
    <cellStyle name="SAPBEXresItemX 7 6 3" xfId="24790"/>
    <cellStyle name="SAPBEXresItemX 7 6 3 2" xfId="51204"/>
    <cellStyle name="SAPBEXresItemX 7 6 4" xfId="34021"/>
    <cellStyle name="SAPBEXresItemX 7 7" xfId="7996"/>
    <cellStyle name="SAPBEXresItemX 7 7 2" xfId="18663"/>
    <cellStyle name="SAPBEXresItemX 7 7 2 2" xfId="45077"/>
    <cellStyle name="SAPBEXresItemX 7 7 3" xfId="12421"/>
    <cellStyle name="SAPBEXresItemX 7 7 3 2" xfId="38842"/>
    <cellStyle name="SAPBEXresItemX 7 7 4" xfId="34601"/>
    <cellStyle name="SAPBEXresItemX 7 8" xfId="9959"/>
    <cellStyle name="SAPBEXresItemX 7 8 2" xfId="20619"/>
    <cellStyle name="SAPBEXresItemX 7 8 2 2" xfId="47033"/>
    <cellStyle name="SAPBEXresItemX 7 8 3" xfId="25634"/>
    <cellStyle name="SAPBEXresItemX 7 8 3 2" xfId="52048"/>
    <cellStyle name="SAPBEXresItemX 7 8 4" xfId="36455"/>
    <cellStyle name="SAPBEXresItemX 7 9" xfId="13184"/>
    <cellStyle name="SAPBEXresItemX 7 9 2" xfId="39604"/>
    <cellStyle name="SAPBEXresItemX 8" xfId="3295"/>
    <cellStyle name="SAPBEXresItemX 8 2" xfId="14085"/>
    <cellStyle name="SAPBEXresItemX 8 2 2" xfId="40505"/>
    <cellStyle name="SAPBEXresItemX 8 3" xfId="27251"/>
    <cellStyle name="SAPBEXresItemX 8 3 2" xfId="53665"/>
    <cellStyle name="SAPBEXresItemX 8 4" xfId="29965"/>
    <cellStyle name="SAPBEXresItemX 9" xfId="3963"/>
    <cellStyle name="SAPBEXresItemX 9 2" xfId="14746"/>
    <cellStyle name="SAPBEXresItemX 9 2 2" xfId="41166"/>
    <cellStyle name="SAPBEXresItemX 9 3" xfId="25153"/>
    <cellStyle name="SAPBEXresItemX 9 3 2" xfId="51567"/>
    <cellStyle name="SAPBEXresItemX 9 4" xfId="30633"/>
    <cellStyle name="SAPBEXstdData" xfId="1278"/>
    <cellStyle name="SAPBEXstdData 10" xfId="3315"/>
    <cellStyle name="SAPBEXstdData 10 2" xfId="22092"/>
    <cellStyle name="SAPBEXstdData 10 2 2" xfId="48506"/>
    <cellStyle name="SAPBEXstdData 10 3" xfId="29985"/>
    <cellStyle name="SAPBEXstdData 11" xfId="5420"/>
    <cellStyle name="SAPBEXstdData 11 2" xfId="16193"/>
    <cellStyle name="SAPBEXstdData 11 2 2" xfId="42612"/>
    <cellStyle name="SAPBEXstdData 11 3" xfId="26819"/>
    <cellStyle name="SAPBEXstdData 11 3 2" xfId="53233"/>
    <cellStyle name="SAPBEXstdData 11 4" xfId="32090"/>
    <cellStyle name="SAPBEXstdData 12" xfId="8275"/>
    <cellStyle name="SAPBEXstdData 12 2" xfId="18936"/>
    <cellStyle name="SAPBEXstdData 12 2 2" xfId="45350"/>
    <cellStyle name="SAPBEXstdData 12 3" xfId="12447"/>
    <cellStyle name="SAPBEXstdData 12 3 2" xfId="38868"/>
    <cellStyle name="SAPBEXstdData 12 4" xfId="34786"/>
    <cellStyle name="SAPBEXstdData 13" xfId="12107"/>
    <cellStyle name="SAPBEXstdData 13 2" xfId="38528"/>
    <cellStyle name="SAPBEXstdData 14" xfId="24234"/>
    <cellStyle name="SAPBEXstdData 14 2" xfId="50648"/>
    <cellStyle name="SAPBEXstdData 2" xfId="1577"/>
    <cellStyle name="SAPBEXstdData 2 10" xfId="8468"/>
    <cellStyle name="SAPBEXstdData 2 10 2" xfId="19128"/>
    <cellStyle name="SAPBEXstdData 2 10 2 2" xfId="45542"/>
    <cellStyle name="SAPBEXstdData 2 10 3" xfId="17247"/>
    <cellStyle name="SAPBEXstdData 2 10 3 2" xfId="43665"/>
    <cellStyle name="SAPBEXstdData 2 10 4" xfId="34964"/>
    <cellStyle name="SAPBEXstdData 2 11" xfId="11974"/>
    <cellStyle name="SAPBEXstdData 2 11 2" xfId="38395"/>
    <cellStyle name="SAPBEXstdData 2 12" xfId="24115"/>
    <cellStyle name="SAPBEXstdData 2 12 2" xfId="50529"/>
    <cellStyle name="SAPBEXstdData 2 2" xfId="3571"/>
    <cellStyle name="SAPBEXstdData 2 2 2" xfId="8954"/>
    <cellStyle name="SAPBEXstdData 2 2 2 2" xfId="19614"/>
    <cellStyle name="SAPBEXstdData 2 2 2 2 2" xfId="46028"/>
    <cellStyle name="SAPBEXstdData 2 2 2 3" xfId="11778"/>
    <cellStyle name="SAPBEXstdData 2 2 2 3 2" xfId="38199"/>
    <cellStyle name="SAPBEXstdData 2 2 2 4" xfId="35450"/>
    <cellStyle name="SAPBEXstdData 2 2 3" xfId="10464"/>
    <cellStyle name="SAPBEXstdData 2 2 3 2" xfId="21124"/>
    <cellStyle name="SAPBEXstdData 2 2 3 2 2" xfId="47538"/>
    <cellStyle name="SAPBEXstdData 2 2 3 3" xfId="28388"/>
    <cellStyle name="SAPBEXstdData 2 2 3 3 2" xfId="54802"/>
    <cellStyle name="SAPBEXstdData 2 2 3 4" xfId="36960"/>
    <cellStyle name="SAPBEXstdData 2 2 4" xfId="10951"/>
    <cellStyle name="SAPBEXstdData 2 2 4 2" xfId="21596"/>
    <cellStyle name="SAPBEXstdData 2 2 4 2 2" xfId="48010"/>
    <cellStyle name="SAPBEXstdData 2 2 4 3" xfId="28685"/>
    <cellStyle name="SAPBEXstdData 2 2 4 3 2" xfId="55099"/>
    <cellStyle name="SAPBEXstdData 2 2 4 4" xfId="37372"/>
    <cellStyle name="SAPBEXstdData 2 2 5" xfId="8781"/>
    <cellStyle name="SAPBEXstdData 2 2 5 2" xfId="19441"/>
    <cellStyle name="SAPBEXstdData 2 2 5 2 2" xfId="45855"/>
    <cellStyle name="SAPBEXstdData 2 2 5 3" xfId="22823"/>
    <cellStyle name="SAPBEXstdData 2 2 5 3 2" xfId="49237"/>
    <cellStyle name="SAPBEXstdData 2 2 5 4" xfId="35277"/>
    <cellStyle name="SAPBEXstdData 2 2 6" xfId="14356"/>
    <cellStyle name="SAPBEXstdData 2 2 6 2" xfId="40776"/>
    <cellStyle name="SAPBEXstdData 2 2 7" xfId="23302"/>
    <cellStyle name="SAPBEXstdData 2 2 7 2" xfId="49716"/>
    <cellStyle name="SAPBEXstdData 2 2 8" xfId="30241"/>
    <cellStyle name="SAPBEXstdData 2 3" xfId="2747"/>
    <cellStyle name="SAPBEXstdData 2 3 2" xfId="9312"/>
    <cellStyle name="SAPBEXstdData 2 3 2 2" xfId="19972"/>
    <cellStyle name="SAPBEXstdData 2 3 2 2 2" xfId="46386"/>
    <cellStyle name="SAPBEXstdData 2 3 2 3" xfId="11565"/>
    <cellStyle name="SAPBEXstdData 2 3 2 3 2" xfId="37986"/>
    <cellStyle name="SAPBEXstdData 2 3 2 4" xfId="35808"/>
    <cellStyle name="SAPBEXstdData 2 3 3" xfId="13539"/>
    <cellStyle name="SAPBEXstdData 2 3 3 2" xfId="39959"/>
    <cellStyle name="SAPBEXstdData 2 3 4" xfId="21826"/>
    <cellStyle name="SAPBEXstdData 2 3 4 2" xfId="48240"/>
    <cellStyle name="SAPBEXstdData 2 3 5" xfId="29417"/>
    <cellStyle name="SAPBEXstdData 2 4" xfId="3068"/>
    <cellStyle name="SAPBEXstdData 2 4 2" xfId="10050"/>
    <cellStyle name="SAPBEXstdData 2 4 2 2" xfId="20710"/>
    <cellStyle name="SAPBEXstdData 2 4 2 2 2" xfId="47124"/>
    <cellStyle name="SAPBEXstdData 2 4 2 3" xfId="27773"/>
    <cellStyle name="SAPBEXstdData 2 4 2 3 2" xfId="54187"/>
    <cellStyle name="SAPBEXstdData 2 4 2 4" xfId="36546"/>
    <cellStyle name="SAPBEXstdData 2 4 3" xfId="13860"/>
    <cellStyle name="SAPBEXstdData 2 4 3 2" xfId="40280"/>
    <cellStyle name="SAPBEXstdData 2 4 4" xfId="25459"/>
    <cellStyle name="SAPBEXstdData 2 4 4 2" xfId="51873"/>
    <cellStyle name="SAPBEXstdData 2 4 5" xfId="29738"/>
    <cellStyle name="SAPBEXstdData 2 5" xfId="4722"/>
    <cellStyle name="SAPBEXstdData 2 5 2" xfId="10740"/>
    <cellStyle name="SAPBEXstdData 2 5 2 2" xfId="21385"/>
    <cellStyle name="SAPBEXstdData 2 5 2 2 2" xfId="47799"/>
    <cellStyle name="SAPBEXstdData 2 5 2 3" xfId="28480"/>
    <cellStyle name="SAPBEXstdData 2 5 2 3 2" xfId="54894"/>
    <cellStyle name="SAPBEXstdData 2 5 2 4" xfId="37161"/>
    <cellStyle name="SAPBEXstdData 2 5 3" xfId="15499"/>
    <cellStyle name="SAPBEXstdData 2 5 3 2" xfId="41919"/>
    <cellStyle name="SAPBEXstdData 2 5 4" xfId="22922"/>
    <cellStyle name="SAPBEXstdData 2 5 4 2" xfId="49336"/>
    <cellStyle name="SAPBEXstdData 2 5 5" xfId="31392"/>
    <cellStyle name="SAPBEXstdData 2 6" xfId="2723"/>
    <cellStyle name="SAPBEXstdData 2 6 2" xfId="13515"/>
    <cellStyle name="SAPBEXstdData 2 6 2 2" xfId="39935"/>
    <cellStyle name="SAPBEXstdData 2 6 3" xfId="22743"/>
    <cellStyle name="SAPBEXstdData 2 6 3 2" xfId="49157"/>
    <cellStyle name="SAPBEXstdData 2 6 4" xfId="29393"/>
    <cellStyle name="SAPBEXstdData 2 7" xfId="6106"/>
    <cellStyle name="SAPBEXstdData 2 7 2" xfId="24243"/>
    <cellStyle name="SAPBEXstdData 2 7 2 2" xfId="50657"/>
    <cellStyle name="SAPBEXstdData 2 7 3" xfId="32776"/>
    <cellStyle name="SAPBEXstdData 2 8" xfId="5777"/>
    <cellStyle name="SAPBEXstdData 2 8 2" xfId="16536"/>
    <cellStyle name="SAPBEXstdData 2 8 2 2" xfId="42954"/>
    <cellStyle name="SAPBEXstdData 2 8 3" xfId="24916"/>
    <cellStyle name="SAPBEXstdData 2 8 3 2" xfId="51330"/>
    <cellStyle name="SAPBEXstdData 2 8 4" xfId="32447"/>
    <cellStyle name="SAPBEXstdData 2 9" xfId="7652"/>
    <cellStyle name="SAPBEXstdData 2 9 2" xfId="18319"/>
    <cellStyle name="SAPBEXstdData 2 9 2 2" xfId="44735"/>
    <cellStyle name="SAPBEXstdData 2 9 3" xfId="26235"/>
    <cellStyle name="SAPBEXstdData 2 9 3 2" xfId="52649"/>
    <cellStyle name="SAPBEXstdData 2 9 4" xfId="34322"/>
    <cellStyle name="SAPBEXstdData 3" xfId="1688"/>
    <cellStyle name="SAPBEXstdData 3 10" xfId="8498"/>
    <cellStyle name="SAPBEXstdData 3 10 2" xfId="19158"/>
    <cellStyle name="SAPBEXstdData 3 10 2 2" xfId="45572"/>
    <cellStyle name="SAPBEXstdData 3 10 3" xfId="17716"/>
    <cellStyle name="SAPBEXstdData 3 10 3 2" xfId="44133"/>
    <cellStyle name="SAPBEXstdData 3 10 4" xfId="34994"/>
    <cellStyle name="SAPBEXstdData 3 11" xfId="13364"/>
    <cellStyle name="SAPBEXstdData 3 11 2" xfId="39784"/>
    <cellStyle name="SAPBEXstdData 3 12" xfId="26465"/>
    <cellStyle name="SAPBEXstdData 3 12 2" xfId="52879"/>
    <cellStyle name="SAPBEXstdData 3 2" xfId="3681"/>
    <cellStyle name="SAPBEXstdData 3 2 2" xfId="8925"/>
    <cellStyle name="SAPBEXstdData 3 2 2 2" xfId="19585"/>
    <cellStyle name="SAPBEXstdData 3 2 2 2 2" xfId="45999"/>
    <cellStyle name="SAPBEXstdData 3 2 2 3" xfId="16076"/>
    <cellStyle name="SAPBEXstdData 3 2 2 3 2" xfId="42495"/>
    <cellStyle name="SAPBEXstdData 3 2 2 4" xfId="35421"/>
    <cellStyle name="SAPBEXstdData 3 2 3" xfId="9745"/>
    <cellStyle name="SAPBEXstdData 3 2 3 2" xfId="20405"/>
    <cellStyle name="SAPBEXstdData 3 2 3 2 2" xfId="46819"/>
    <cellStyle name="SAPBEXstdData 3 2 3 3" xfId="11610"/>
    <cellStyle name="SAPBEXstdData 3 2 3 3 2" xfId="38031"/>
    <cellStyle name="SAPBEXstdData 3 2 3 4" xfId="36241"/>
    <cellStyle name="SAPBEXstdData 3 2 4" xfId="10961"/>
    <cellStyle name="SAPBEXstdData 3 2 4 2" xfId="21606"/>
    <cellStyle name="SAPBEXstdData 3 2 4 2 2" xfId="48020"/>
    <cellStyle name="SAPBEXstdData 3 2 4 3" xfId="28695"/>
    <cellStyle name="SAPBEXstdData 3 2 4 3 2" xfId="55109"/>
    <cellStyle name="SAPBEXstdData 3 2 4 4" xfId="37382"/>
    <cellStyle name="SAPBEXstdData 3 2 5" xfId="8814"/>
    <cellStyle name="SAPBEXstdData 3 2 5 2" xfId="19474"/>
    <cellStyle name="SAPBEXstdData 3 2 5 2 2" xfId="45888"/>
    <cellStyle name="SAPBEXstdData 3 2 5 3" xfId="27094"/>
    <cellStyle name="SAPBEXstdData 3 2 5 3 2" xfId="53508"/>
    <cellStyle name="SAPBEXstdData 3 2 5 4" xfId="35310"/>
    <cellStyle name="SAPBEXstdData 3 2 6" xfId="14466"/>
    <cellStyle name="SAPBEXstdData 3 2 6 2" xfId="40886"/>
    <cellStyle name="SAPBEXstdData 3 2 7" xfId="22461"/>
    <cellStyle name="SAPBEXstdData 3 2 7 2" xfId="48875"/>
    <cellStyle name="SAPBEXstdData 3 2 8" xfId="30351"/>
    <cellStyle name="SAPBEXstdData 3 3" xfId="2654"/>
    <cellStyle name="SAPBEXstdData 3 3 2" xfId="9285"/>
    <cellStyle name="SAPBEXstdData 3 3 2 2" xfId="19945"/>
    <cellStyle name="SAPBEXstdData 3 3 2 2 2" xfId="46359"/>
    <cellStyle name="SAPBEXstdData 3 3 2 3" xfId="11563"/>
    <cellStyle name="SAPBEXstdData 3 3 2 3 2" xfId="37984"/>
    <cellStyle name="SAPBEXstdData 3 3 2 4" xfId="35781"/>
    <cellStyle name="SAPBEXstdData 3 3 3" xfId="13446"/>
    <cellStyle name="SAPBEXstdData 3 3 3 2" xfId="39866"/>
    <cellStyle name="SAPBEXstdData 3 3 4" xfId="23876"/>
    <cellStyle name="SAPBEXstdData 3 3 4 2" xfId="50290"/>
    <cellStyle name="SAPBEXstdData 3 3 5" xfId="29324"/>
    <cellStyle name="SAPBEXstdData 3 4" xfId="3106"/>
    <cellStyle name="SAPBEXstdData 3 4 2" xfId="10107"/>
    <cellStyle name="SAPBEXstdData 3 4 2 2" xfId="20767"/>
    <cellStyle name="SAPBEXstdData 3 4 2 2 2" xfId="47181"/>
    <cellStyle name="SAPBEXstdData 3 4 2 3" xfId="27744"/>
    <cellStyle name="SAPBEXstdData 3 4 2 3 2" xfId="54158"/>
    <cellStyle name="SAPBEXstdData 3 4 2 4" xfId="36603"/>
    <cellStyle name="SAPBEXstdData 3 4 3" xfId="13898"/>
    <cellStyle name="SAPBEXstdData 3 4 3 2" xfId="40318"/>
    <cellStyle name="SAPBEXstdData 3 4 4" xfId="26986"/>
    <cellStyle name="SAPBEXstdData 3 4 4 2" xfId="53400"/>
    <cellStyle name="SAPBEXstdData 3 4 5" xfId="29776"/>
    <cellStyle name="SAPBEXstdData 3 5" xfId="3380"/>
    <cellStyle name="SAPBEXstdData 3 5 2" xfId="10824"/>
    <cellStyle name="SAPBEXstdData 3 5 2 2" xfId="21469"/>
    <cellStyle name="SAPBEXstdData 3 5 2 2 2" xfId="47883"/>
    <cellStyle name="SAPBEXstdData 3 5 2 3" xfId="28558"/>
    <cellStyle name="SAPBEXstdData 3 5 2 3 2" xfId="54972"/>
    <cellStyle name="SAPBEXstdData 3 5 2 4" xfId="37245"/>
    <cellStyle name="SAPBEXstdData 3 5 3" xfId="14167"/>
    <cellStyle name="SAPBEXstdData 3 5 3 2" xfId="40587"/>
    <cellStyle name="SAPBEXstdData 3 5 4" xfId="23169"/>
    <cellStyle name="SAPBEXstdData 3 5 4 2" xfId="49583"/>
    <cellStyle name="SAPBEXstdData 3 5 5" xfId="30050"/>
    <cellStyle name="SAPBEXstdData 3 6" xfId="5553"/>
    <cellStyle name="SAPBEXstdData 3 6 2" xfId="16324"/>
    <cellStyle name="SAPBEXstdData 3 6 2 2" xfId="42743"/>
    <cellStyle name="SAPBEXstdData 3 6 3" xfId="23592"/>
    <cellStyle name="SAPBEXstdData 3 6 3 2" xfId="50006"/>
    <cellStyle name="SAPBEXstdData 3 6 4" xfId="32223"/>
    <cellStyle name="SAPBEXstdData 3 7" xfId="6162"/>
    <cellStyle name="SAPBEXstdData 3 7 2" xfId="23011"/>
    <cellStyle name="SAPBEXstdData 3 7 2 2" xfId="49425"/>
    <cellStyle name="SAPBEXstdData 3 7 3" xfId="32832"/>
    <cellStyle name="SAPBEXstdData 3 8" xfId="5921"/>
    <cellStyle name="SAPBEXstdData 3 8 2" xfId="16673"/>
    <cellStyle name="SAPBEXstdData 3 8 2 2" xfId="43091"/>
    <cellStyle name="SAPBEXstdData 3 8 3" xfId="26031"/>
    <cellStyle name="SAPBEXstdData 3 8 3 2" xfId="52445"/>
    <cellStyle name="SAPBEXstdData 3 8 4" xfId="32591"/>
    <cellStyle name="SAPBEXstdData 3 9" xfId="7634"/>
    <cellStyle name="SAPBEXstdData 3 9 2" xfId="18301"/>
    <cellStyle name="SAPBEXstdData 3 9 2 2" xfId="44717"/>
    <cellStyle name="SAPBEXstdData 3 9 3" xfId="24992"/>
    <cellStyle name="SAPBEXstdData 3 9 3 2" xfId="51406"/>
    <cellStyle name="SAPBEXstdData 3 9 4" xfId="34304"/>
    <cellStyle name="SAPBEXstdData 4" xfId="1956"/>
    <cellStyle name="SAPBEXstdData 4 10" xfId="8508"/>
    <cellStyle name="SAPBEXstdData 4 10 2" xfId="19168"/>
    <cellStyle name="SAPBEXstdData 4 10 2 2" xfId="45582"/>
    <cellStyle name="SAPBEXstdData 4 10 3" xfId="12951"/>
    <cellStyle name="SAPBEXstdData 4 10 3 2" xfId="39372"/>
    <cellStyle name="SAPBEXstdData 4 10 4" xfId="35004"/>
    <cellStyle name="SAPBEXstdData 4 11" xfId="11632"/>
    <cellStyle name="SAPBEXstdData 4 11 2" xfId="38053"/>
    <cellStyle name="SAPBEXstdData 4 12" xfId="21926"/>
    <cellStyle name="SAPBEXstdData 4 12 2" xfId="48340"/>
    <cellStyle name="SAPBEXstdData 4 2" xfId="3933"/>
    <cellStyle name="SAPBEXstdData 4 2 2" xfId="9804"/>
    <cellStyle name="SAPBEXstdData 4 2 2 2" xfId="20464"/>
    <cellStyle name="SAPBEXstdData 4 2 2 2 2" xfId="46878"/>
    <cellStyle name="SAPBEXstdData 4 2 2 3" xfId="28179"/>
    <cellStyle name="SAPBEXstdData 4 2 2 3 2" xfId="54593"/>
    <cellStyle name="SAPBEXstdData 4 2 2 4" xfId="36300"/>
    <cellStyle name="SAPBEXstdData 4 2 3" xfId="10090"/>
    <cellStyle name="SAPBEXstdData 4 2 3 2" xfId="20750"/>
    <cellStyle name="SAPBEXstdData 4 2 3 2 2" xfId="47164"/>
    <cellStyle name="SAPBEXstdData 4 2 3 3" xfId="27807"/>
    <cellStyle name="SAPBEXstdData 4 2 3 3 2" xfId="54221"/>
    <cellStyle name="SAPBEXstdData 4 2 3 4" xfId="36586"/>
    <cellStyle name="SAPBEXstdData 4 2 4" xfId="10968"/>
    <cellStyle name="SAPBEXstdData 4 2 4 2" xfId="21613"/>
    <cellStyle name="SAPBEXstdData 4 2 4 2 2" xfId="48027"/>
    <cellStyle name="SAPBEXstdData 4 2 4 3" xfId="28702"/>
    <cellStyle name="SAPBEXstdData 4 2 4 3 2" xfId="55116"/>
    <cellStyle name="SAPBEXstdData 4 2 4 4" xfId="37389"/>
    <cellStyle name="SAPBEXstdData 4 2 5" xfId="8827"/>
    <cellStyle name="SAPBEXstdData 4 2 5 2" xfId="19487"/>
    <cellStyle name="SAPBEXstdData 4 2 5 2 2" xfId="45901"/>
    <cellStyle name="SAPBEXstdData 4 2 5 3" xfId="23947"/>
    <cellStyle name="SAPBEXstdData 4 2 5 3 2" xfId="50361"/>
    <cellStyle name="SAPBEXstdData 4 2 5 4" xfId="35323"/>
    <cellStyle name="SAPBEXstdData 4 2 6" xfId="14716"/>
    <cellStyle name="SAPBEXstdData 4 2 6 2" xfId="41136"/>
    <cellStyle name="SAPBEXstdData 4 2 7" xfId="27683"/>
    <cellStyle name="SAPBEXstdData 4 2 7 2" xfId="54097"/>
    <cellStyle name="SAPBEXstdData 4 2 8" xfId="30603"/>
    <cellStyle name="SAPBEXstdData 4 3" xfId="4660"/>
    <cellStyle name="SAPBEXstdData 4 3 2" xfId="9277"/>
    <cellStyle name="SAPBEXstdData 4 3 2 2" xfId="19937"/>
    <cellStyle name="SAPBEXstdData 4 3 2 2 2" xfId="46351"/>
    <cellStyle name="SAPBEXstdData 4 3 2 3" xfId="18743"/>
    <cellStyle name="SAPBEXstdData 4 3 2 3 2" xfId="45157"/>
    <cellStyle name="SAPBEXstdData 4 3 2 4" xfId="35773"/>
    <cellStyle name="SAPBEXstdData 4 3 3" xfId="15438"/>
    <cellStyle name="SAPBEXstdData 4 3 3 2" xfId="41858"/>
    <cellStyle name="SAPBEXstdData 4 3 4" xfId="21843"/>
    <cellStyle name="SAPBEXstdData 4 3 4 2" xfId="48257"/>
    <cellStyle name="SAPBEXstdData 4 3 5" xfId="31330"/>
    <cellStyle name="SAPBEXstdData 4 4" xfId="5238"/>
    <cellStyle name="SAPBEXstdData 4 4 2" xfId="10310"/>
    <cellStyle name="SAPBEXstdData 4 4 2 2" xfId="20970"/>
    <cellStyle name="SAPBEXstdData 4 4 2 2 2" xfId="47384"/>
    <cellStyle name="SAPBEXstdData 4 4 2 3" xfId="18750"/>
    <cellStyle name="SAPBEXstdData 4 4 2 3 2" xfId="45164"/>
    <cellStyle name="SAPBEXstdData 4 4 2 4" xfId="36806"/>
    <cellStyle name="SAPBEXstdData 4 4 3" xfId="16013"/>
    <cellStyle name="SAPBEXstdData 4 4 3 2" xfId="42432"/>
    <cellStyle name="SAPBEXstdData 4 4 4" xfId="23644"/>
    <cellStyle name="SAPBEXstdData 4 4 4 2" xfId="50058"/>
    <cellStyle name="SAPBEXstdData 4 4 5" xfId="31908"/>
    <cellStyle name="SAPBEXstdData 4 5" xfId="5849"/>
    <cellStyle name="SAPBEXstdData 4 5 2" xfId="10832"/>
    <cellStyle name="SAPBEXstdData 4 5 2 2" xfId="21477"/>
    <cellStyle name="SAPBEXstdData 4 5 2 2 2" xfId="47891"/>
    <cellStyle name="SAPBEXstdData 4 5 2 3" xfId="28566"/>
    <cellStyle name="SAPBEXstdData 4 5 2 3 2" xfId="54980"/>
    <cellStyle name="SAPBEXstdData 4 5 2 4" xfId="37253"/>
    <cellStyle name="SAPBEXstdData 4 5 3" xfId="16605"/>
    <cellStyle name="SAPBEXstdData 4 5 3 2" xfId="43023"/>
    <cellStyle name="SAPBEXstdData 4 5 4" xfId="27062"/>
    <cellStyle name="SAPBEXstdData 4 5 4 2" xfId="53476"/>
    <cellStyle name="SAPBEXstdData 4 5 5" xfId="32519"/>
    <cellStyle name="SAPBEXstdData 4 6" xfId="6457"/>
    <cellStyle name="SAPBEXstdData 4 6 2" xfId="17193"/>
    <cellStyle name="SAPBEXstdData 4 6 2 2" xfId="43611"/>
    <cellStyle name="SAPBEXstdData 4 6 3" xfId="23042"/>
    <cellStyle name="SAPBEXstdData 4 6 3 2" xfId="49456"/>
    <cellStyle name="SAPBEXstdData 4 6 4" xfId="33127"/>
    <cellStyle name="SAPBEXstdData 4 7" xfId="7072"/>
    <cellStyle name="SAPBEXstdData 4 7 2" xfId="12149"/>
    <cellStyle name="SAPBEXstdData 4 7 2 2" xfId="38570"/>
    <cellStyle name="SAPBEXstdData 4 7 3" xfId="33742"/>
    <cellStyle name="SAPBEXstdData 4 8" xfId="7619"/>
    <cellStyle name="SAPBEXstdData 4 8 2" xfId="18286"/>
    <cellStyle name="SAPBEXstdData 4 8 2 2" xfId="44702"/>
    <cellStyle name="SAPBEXstdData 4 8 3" xfId="26381"/>
    <cellStyle name="SAPBEXstdData 4 8 3 2" xfId="52795"/>
    <cellStyle name="SAPBEXstdData 4 8 4" xfId="34289"/>
    <cellStyle name="SAPBEXstdData 4 9" xfId="5291"/>
    <cellStyle name="SAPBEXstdData 4 9 2" xfId="16066"/>
    <cellStyle name="SAPBEXstdData 4 9 2 2" xfId="42485"/>
    <cellStyle name="SAPBEXstdData 4 9 3" xfId="26340"/>
    <cellStyle name="SAPBEXstdData 4 9 3 2" xfId="52754"/>
    <cellStyle name="SAPBEXstdData 4 9 4" xfId="31961"/>
    <cellStyle name="SAPBEXstdData 5" xfId="2133"/>
    <cellStyle name="SAPBEXstdData 5 10" xfId="8594"/>
    <cellStyle name="SAPBEXstdData 5 10 2" xfId="19254"/>
    <cellStyle name="SAPBEXstdData 5 10 2 2" xfId="45668"/>
    <cellStyle name="SAPBEXstdData 5 10 3" xfId="17826"/>
    <cellStyle name="SAPBEXstdData 5 10 3 2" xfId="44243"/>
    <cellStyle name="SAPBEXstdData 5 10 4" xfId="35090"/>
    <cellStyle name="SAPBEXstdData 5 11" xfId="11467"/>
    <cellStyle name="SAPBEXstdData 5 11 2" xfId="37888"/>
    <cellStyle name="SAPBEXstdData 5 12" xfId="21825"/>
    <cellStyle name="SAPBEXstdData 5 12 2" xfId="48239"/>
    <cellStyle name="SAPBEXstdData 5 2" xfId="4098"/>
    <cellStyle name="SAPBEXstdData 5 2 2" xfId="9699"/>
    <cellStyle name="SAPBEXstdData 5 2 2 2" xfId="20359"/>
    <cellStyle name="SAPBEXstdData 5 2 2 2 2" xfId="46773"/>
    <cellStyle name="SAPBEXstdData 5 2 2 3" xfId="26715"/>
    <cellStyle name="SAPBEXstdData 5 2 2 3 2" xfId="53129"/>
    <cellStyle name="SAPBEXstdData 5 2 2 4" xfId="36195"/>
    <cellStyle name="SAPBEXstdData 5 2 3" xfId="14880"/>
    <cellStyle name="SAPBEXstdData 5 2 3 2" xfId="41300"/>
    <cellStyle name="SAPBEXstdData 5 2 4" xfId="26323"/>
    <cellStyle name="SAPBEXstdData 5 2 4 2" xfId="52737"/>
    <cellStyle name="SAPBEXstdData 5 2 5" xfId="30768"/>
    <cellStyle name="SAPBEXstdData 5 3" xfId="4826"/>
    <cellStyle name="SAPBEXstdData 5 3 2" xfId="10171"/>
    <cellStyle name="SAPBEXstdData 5 3 2 2" xfId="20831"/>
    <cellStyle name="SAPBEXstdData 5 3 2 2 2" xfId="47245"/>
    <cellStyle name="SAPBEXstdData 5 3 2 3" xfId="25882"/>
    <cellStyle name="SAPBEXstdData 5 3 2 3 2" xfId="52296"/>
    <cellStyle name="SAPBEXstdData 5 3 2 4" xfId="36667"/>
    <cellStyle name="SAPBEXstdData 5 3 3" xfId="15603"/>
    <cellStyle name="SAPBEXstdData 5 3 3 2" xfId="42023"/>
    <cellStyle name="SAPBEXstdData 5 3 4" xfId="24743"/>
    <cellStyle name="SAPBEXstdData 5 3 4 2" xfId="51157"/>
    <cellStyle name="SAPBEXstdData 5 3 5" xfId="31496"/>
    <cellStyle name="SAPBEXstdData 5 4" xfId="5406"/>
    <cellStyle name="SAPBEXstdData 5 4 2" xfId="10866"/>
    <cellStyle name="SAPBEXstdData 5 4 2 2" xfId="21511"/>
    <cellStyle name="SAPBEXstdData 5 4 2 2 2" xfId="47925"/>
    <cellStyle name="SAPBEXstdData 5 4 2 3" xfId="28600"/>
    <cellStyle name="SAPBEXstdData 5 4 2 3 2" xfId="55014"/>
    <cellStyle name="SAPBEXstdData 5 4 2 4" xfId="37287"/>
    <cellStyle name="SAPBEXstdData 5 4 3" xfId="16179"/>
    <cellStyle name="SAPBEXstdData 5 4 3 2" xfId="42598"/>
    <cellStyle name="SAPBEXstdData 5 4 4" xfId="24468"/>
    <cellStyle name="SAPBEXstdData 5 4 4 2" xfId="50882"/>
    <cellStyle name="SAPBEXstdData 5 4 5" xfId="32076"/>
    <cellStyle name="SAPBEXstdData 5 5" xfId="6013"/>
    <cellStyle name="SAPBEXstdData 5 5 2" xfId="16765"/>
    <cellStyle name="SAPBEXstdData 5 5 2 2" xfId="43183"/>
    <cellStyle name="SAPBEXstdData 5 5 3" xfId="28161"/>
    <cellStyle name="SAPBEXstdData 5 5 3 2" xfId="54575"/>
    <cellStyle name="SAPBEXstdData 5 5 4" xfId="32683"/>
    <cellStyle name="SAPBEXstdData 5 6" xfId="6613"/>
    <cellStyle name="SAPBEXstdData 5 6 2" xfId="17338"/>
    <cellStyle name="SAPBEXstdData 5 6 2 2" xfId="43756"/>
    <cellStyle name="SAPBEXstdData 5 6 3" xfId="23727"/>
    <cellStyle name="SAPBEXstdData 5 6 3 2" xfId="50141"/>
    <cellStyle name="SAPBEXstdData 5 6 4" xfId="33283"/>
    <cellStyle name="SAPBEXstdData 5 7" xfId="7185"/>
    <cellStyle name="SAPBEXstdData 5 7 2" xfId="22830"/>
    <cellStyle name="SAPBEXstdData 5 7 2 2" xfId="49244"/>
    <cellStyle name="SAPBEXstdData 5 7 3" xfId="33855"/>
    <cellStyle name="SAPBEXstdData 5 8" xfId="7744"/>
    <cellStyle name="SAPBEXstdData 5 8 2" xfId="18411"/>
    <cellStyle name="SAPBEXstdData 5 8 2 2" xfId="44827"/>
    <cellStyle name="SAPBEXstdData 5 8 3" xfId="26130"/>
    <cellStyle name="SAPBEXstdData 5 8 3 2" xfId="52544"/>
    <cellStyle name="SAPBEXstdData 5 8 4" xfId="34414"/>
    <cellStyle name="SAPBEXstdData 5 9" xfId="7896"/>
    <cellStyle name="SAPBEXstdData 5 9 2" xfId="18563"/>
    <cellStyle name="SAPBEXstdData 5 9 2 2" xfId="44978"/>
    <cellStyle name="SAPBEXstdData 5 9 3" xfId="26119"/>
    <cellStyle name="SAPBEXstdData 5 9 3 2" xfId="52533"/>
    <cellStyle name="SAPBEXstdData 5 9 4" xfId="34566"/>
    <cellStyle name="SAPBEXstdData 6" xfId="2388"/>
    <cellStyle name="SAPBEXstdData 6 10" xfId="13022"/>
    <cellStyle name="SAPBEXstdData 6 10 2" xfId="39443"/>
    <cellStyle name="SAPBEXstdData 6 11" xfId="26287"/>
    <cellStyle name="SAPBEXstdData 6 11 2" xfId="52701"/>
    <cellStyle name="SAPBEXstdData 6 2" xfId="4295"/>
    <cellStyle name="SAPBEXstdData 6 2 2" xfId="9826"/>
    <cellStyle name="SAPBEXstdData 6 2 2 2" xfId="20486"/>
    <cellStyle name="SAPBEXstdData 6 2 2 2 2" xfId="46900"/>
    <cellStyle name="SAPBEXstdData 6 2 2 3" xfId="26532"/>
    <cellStyle name="SAPBEXstdData 6 2 2 3 2" xfId="52946"/>
    <cellStyle name="SAPBEXstdData 6 2 2 4" xfId="36322"/>
    <cellStyle name="SAPBEXstdData 6 2 3" xfId="15074"/>
    <cellStyle name="SAPBEXstdData 6 2 3 2" xfId="41494"/>
    <cellStyle name="SAPBEXstdData 6 2 4" xfId="23292"/>
    <cellStyle name="SAPBEXstdData 6 2 4 2" xfId="49706"/>
    <cellStyle name="SAPBEXstdData 6 2 5" xfId="30965"/>
    <cellStyle name="SAPBEXstdData 6 3" xfId="5022"/>
    <cellStyle name="SAPBEXstdData 6 3 2" xfId="10209"/>
    <cellStyle name="SAPBEXstdData 6 3 2 2" xfId="20869"/>
    <cellStyle name="SAPBEXstdData 6 3 2 2 2" xfId="47283"/>
    <cellStyle name="SAPBEXstdData 6 3 2 3" xfId="12394"/>
    <cellStyle name="SAPBEXstdData 6 3 2 3 2" xfId="38815"/>
    <cellStyle name="SAPBEXstdData 6 3 2 4" xfId="36705"/>
    <cellStyle name="SAPBEXstdData 6 3 3" xfId="15799"/>
    <cellStyle name="SAPBEXstdData 6 3 3 2" xfId="42218"/>
    <cellStyle name="SAPBEXstdData 6 3 4" xfId="23841"/>
    <cellStyle name="SAPBEXstdData 6 3 4 2" xfId="50255"/>
    <cellStyle name="SAPBEXstdData 6 3 5" xfId="31692"/>
    <cellStyle name="SAPBEXstdData 6 4" xfId="6211"/>
    <cellStyle name="SAPBEXstdData 6 4 2" xfId="10978"/>
    <cellStyle name="SAPBEXstdData 6 4 2 2" xfId="21623"/>
    <cellStyle name="SAPBEXstdData 6 4 2 2 2" xfId="48037"/>
    <cellStyle name="SAPBEXstdData 6 4 2 3" xfId="28712"/>
    <cellStyle name="SAPBEXstdData 6 4 2 3 2" xfId="55126"/>
    <cellStyle name="SAPBEXstdData 6 4 2 4" xfId="37399"/>
    <cellStyle name="SAPBEXstdData 6 4 3" xfId="16952"/>
    <cellStyle name="SAPBEXstdData 6 4 3 2" xfId="43370"/>
    <cellStyle name="SAPBEXstdData 6 4 4" xfId="22425"/>
    <cellStyle name="SAPBEXstdData 6 4 4 2" xfId="48839"/>
    <cellStyle name="SAPBEXstdData 6 4 5" xfId="32881"/>
    <cellStyle name="SAPBEXstdData 6 5" xfId="6797"/>
    <cellStyle name="SAPBEXstdData 6 5 2" xfId="17509"/>
    <cellStyle name="SAPBEXstdData 6 5 2 2" xfId="43926"/>
    <cellStyle name="SAPBEXstdData 6 5 3" xfId="22974"/>
    <cellStyle name="SAPBEXstdData 6 5 3 2" xfId="49388"/>
    <cellStyle name="SAPBEXstdData 6 5 4" xfId="33467"/>
    <cellStyle name="SAPBEXstdData 6 6" xfId="7352"/>
    <cellStyle name="SAPBEXstdData 6 6 2" xfId="18019"/>
    <cellStyle name="SAPBEXstdData 6 6 2 2" xfId="44435"/>
    <cellStyle name="SAPBEXstdData 6 6 3" xfId="24143"/>
    <cellStyle name="SAPBEXstdData 6 6 3 2" xfId="50557"/>
    <cellStyle name="SAPBEXstdData 6 6 4" xfId="34022"/>
    <cellStyle name="SAPBEXstdData 6 7" xfId="7997"/>
    <cellStyle name="SAPBEXstdData 6 7 2" xfId="18664"/>
    <cellStyle name="SAPBEXstdData 6 7 2 2" xfId="45078"/>
    <cellStyle name="SAPBEXstdData 6 7 3" xfId="15679"/>
    <cellStyle name="SAPBEXstdData 6 7 3 2" xfId="42099"/>
    <cellStyle name="SAPBEXstdData 6 7 4" xfId="34602"/>
    <cellStyle name="SAPBEXstdData 6 8" xfId="8844"/>
    <cellStyle name="SAPBEXstdData 6 8 2" xfId="19504"/>
    <cellStyle name="SAPBEXstdData 6 8 2 2" xfId="45918"/>
    <cellStyle name="SAPBEXstdData 6 8 3" xfId="22806"/>
    <cellStyle name="SAPBEXstdData 6 8 3 2" xfId="49220"/>
    <cellStyle name="SAPBEXstdData 6 8 4" xfId="35340"/>
    <cellStyle name="SAPBEXstdData 6 9" xfId="13185"/>
    <cellStyle name="SAPBEXstdData 6 9 2" xfId="39605"/>
    <cellStyle name="SAPBEXstdData 7" xfId="3296"/>
    <cellStyle name="SAPBEXstdData 7 2" xfId="9515"/>
    <cellStyle name="SAPBEXstdData 7 2 2" xfId="20175"/>
    <cellStyle name="SAPBEXstdData 7 2 2 2" xfId="46589"/>
    <cellStyle name="SAPBEXstdData 7 2 3" xfId="11825"/>
    <cellStyle name="SAPBEXstdData 7 2 3 2" xfId="38246"/>
    <cellStyle name="SAPBEXstdData 7 2 4" xfId="36011"/>
    <cellStyle name="SAPBEXstdData 7 3" xfId="14086"/>
    <cellStyle name="SAPBEXstdData 7 3 2" xfId="40506"/>
    <cellStyle name="SAPBEXstdData 7 4" xfId="22871"/>
    <cellStyle name="SAPBEXstdData 7 4 2" xfId="49285"/>
    <cellStyle name="SAPBEXstdData 7 5" xfId="29966"/>
    <cellStyle name="SAPBEXstdData 8" xfId="3009"/>
    <cellStyle name="SAPBEXstdData 8 2" xfId="9731"/>
    <cellStyle name="SAPBEXstdData 8 2 2" xfId="20391"/>
    <cellStyle name="SAPBEXstdData 8 2 2 2" xfId="46805"/>
    <cellStyle name="SAPBEXstdData 8 2 3" xfId="28185"/>
    <cellStyle name="SAPBEXstdData 8 2 3 2" xfId="54599"/>
    <cellStyle name="SAPBEXstdData 8 2 4" xfId="36227"/>
    <cellStyle name="SAPBEXstdData 8 3" xfId="13801"/>
    <cellStyle name="SAPBEXstdData 8 3 2" xfId="40221"/>
    <cellStyle name="SAPBEXstdData 8 4" xfId="25203"/>
    <cellStyle name="SAPBEXstdData 8 4 2" xfId="51617"/>
    <cellStyle name="SAPBEXstdData 8 5" xfId="29679"/>
    <cellStyle name="SAPBEXstdData 9" xfId="4714"/>
    <cellStyle name="SAPBEXstdData 9 2" xfId="9692"/>
    <cellStyle name="SAPBEXstdData 9 2 2" xfId="20352"/>
    <cellStyle name="SAPBEXstdData 9 2 2 2" xfId="46766"/>
    <cellStyle name="SAPBEXstdData 9 2 3" xfId="12977"/>
    <cellStyle name="SAPBEXstdData 9 2 3 2" xfId="39398"/>
    <cellStyle name="SAPBEXstdData 9 2 4" xfId="36188"/>
    <cellStyle name="SAPBEXstdData 9 3" xfId="15491"/>
    <cellStyle name="SAPBEXstdData 9 3 2" xfId="41911"/>
    <cellStyle name="SAPBEXstdData 9 4" xfId="22624"/>
    <cellStyle name="SAPBEXstdData 9 4 2" xfId="49038"/>
    <cellStyle name="SAPBEXstdData 9 5" xfId="31384"/>
    <cellStyle name="SAPBEXstdDataEmph" xfId="1279"/>
    <cellStyle name="SAPBEXstdDataEmph 10" xfId="6500"/>
    <cellStyle name="SAPBEXstdDataEmph 10 2" xfId="22410"/>
    <cellStyle name="SAPBEXstdDataEmph 10 2 2" xfId="48824"/>
    <cellStyle name="SAPBEXstdDataEmph 10 3" xfId="33170"/>
    <cellStyle name="SAPBEXstdDataEmph 11" xfId="5696"/>
    <cellStyle name="SAPBEXstdDataEmph 11 2" xfId="16459"/>
    <cellStyle name="SAPBEXstdDataEmph 11 2 2" xfId="42877"/>
    <cellStyle name="SAPBEXstdDataEmph 11 3" xfId="25356"/>
    <cellStyle name="SAPBEXstdDataEmph 11 3 2" xfId="51770"/>
    <cellStyle name="SAPBEXstdDataEmph 11 4" xfId="32366"/>
    <cellStyle name="SAPBEXstdDataEmph 12" xfId="8276"/>
    <cellStyle name="SAPBEXstdDataEmph 12 2" xfId="18937"/>
    <cellStyle name="SAPBEXstdDataEmph 12 2 2" xfId="45351"/>
    <cellStyle name="SAPBEXstdDataEmph 12 3" xfId="16325"/>
    <cellStyle name="SAPBEXstdDataEmph 12 3 2" xfId="42744"/>
    <cellStyle name="SAPBEXstdDataEmph 12 4" xfId="34787"/>
    <cellStyle name="SAPBEXstdDataEmph 13" xfId="12106"/>
    <cellStyle name="SAPBEXstdDataEmph 13 2" xfId="38527"/>
    <cellStyle name="SAPBEXstdDataEmph 14" xfId="22325"/>
    <cellStyle name="SAPBEXstdDataEmph 14 2" xfId="48739"/>
    <cellStyle name="SAPBEXstdDataEmph 2" xfId="1578"/>
    <cellStyle name="SAPBEXstdDataEmph 2 10" xfId="8469"/>
    <cellStyle name="SAPBEXstdDataEmph 2 10 2" xfId="19129"/>
    <cellStyle name="SAPBEXstdDataEmph 2 10 2 2" xfId="45543"/>
    <cellStyle name="SAPBEXstdDataEmph 2 10 3" xfId="12190"/>
    <cellStyle name="SAPBEXstdDataEmph 2 10 3 2" xfId="38611"/>
    <cellStyle name="SAPBEXstdDataEmph 2 10 4" xfId="34965"/>
    <cellStyle name="SAPBEXstdDataEmph 2 11" xfId="11973"/>
    <cellStyle name="SAPBEXstdDataEmph 2 11 2" xfId="38394"/>
    <cellStyle name="SAPBEXstdDataEmph 2 12" xfId="25470"/>
    <cellStyle name="SAPBEXstdDataEmph 2 12 2" xfId="51884"/>
    <cellStyle name="SAPBEXstdDataEmph 2 2" xfId="3572"/>
    <cellStyle name="SAPBEXstdDataEmph 2 2 2" xfId="8953"/>
    <cellStyle name="SAPBEXstdDataEmph 2 2 2 2" xfId="19613"/>
    <cellStyle name="SAPBEXstdDataEmph 2 2 2 2 2" xfId="46027"/>
    <cellStyle name="SAPBEXstdDataEmph 2 2 2 3" xfId="27895"/>
    <cellStyle name="SAPBEXstdDataEmph 2 2 2 3 2" xfId="54309"/>
    <cellStyle name="SAPBEXstdDataEmph 2 2 2 4" xfId="35449"/>
    <cellStyle name="SAPBEXstdDataEmph 2 2 3" xfId="9905"/>
    <cellStyle name="SAPBEXstdDataEmph 2 2 3 2" xfId="20565"/>
    <cellStyle name="SAPBEXstdDataEmph 2 2 3 2 2" xfId="46979"/>
    <cellStyle name="SAPBEXstdDataEmph 2 2 3 3" xfId="27409"/>
    <cellStyle name="SAPBEXstdDataEmph 2 2 3 3 2" xfId="53823"/>
    <cellStyle name="SAPBEXstdDataEmph 2 2 3 4" xfId="36401"/>
    <cellStyle name="SAPBEXstdDataEmph 2 2 4" xfId="10952"/>
    <cellStyle name="SAPBEXstdDataEmph 2 2 4 2" xfId="21597"/>
    <cellStyle name="SAPBEXstdDataEmph 2 2 4 2 2" xfId="48011"/>
    <cellStyle name="SAPBEXstdDataEmph 2 2 4 3" xfId="28686"/>
    <cellStyle name="SAPBEXstdDataEmph 2 2 4 3 2" xfId="55100"/>
    <cellStyle name="SAPBEXstdDataEmph 2 2 4 4" xfId="37373"/>
    <cellStyle name="SAPBEXstdDataEmph 2 2 5" xfId="8782"/>
    <cellStyle name="SAPBEXstdDataEmph 2 2 5 2" xfId="19442"/>
    <cellStyle name="SAPBEXstdDataEmph 2 2 5 2 2" xfId="45856"/>
    <cellStyle name="SAPBEXstdDataEmph 2 2 5 3" xfId="24253"/>
    <cellStyle name="SAPBEXstdDataEmph 2 2 5 3 2" xfId="50667"/>
    <cellStyle name="SAPBEXstdDataEmph 2 2 5 4" xfId="35278"/>
    <cellStyle name="SAPBEXstdDataEmph 2 2 6" xfId="14357"/>
    <cellStyle name="SAPBEXstdDataEmph 2 2 6 2" xfId="40777"/>
    <cellStyle name="SAPBEXstdDataEmph 2 2 7" xfId="26749"/>
    <cellStyle name="SAPBEXstdDataEmph 2 2 7 2" xfId="53163"/>
    <cellStyle name="SAPBEXstdDataEmph 2 2 8" xfId="30242"/>
    <cellStyle name="SAPBEXstdDataEmph 2 3" xfId="2746"/>
    <cellStyle name="SAPBEXstdDataEmph 2 3 2" xfId="9311"/>
    <cellStyle name="SAPBEXstdDataEmph 2 3 2 2" xfId="19971"/>
    <cellStyle name="SAPBEXstdDataEmph 2 3 2 2 2" xfId="46385"/>
    <cellStyle name="SAPBEXstdDataEmph 2 3 2 3" xfId="26777"/>
    <cellStyle name="SAPBEXstdDataEmph 2 3 2 3 2" xfId="53191"/>
    <cellStyle name="SAPBEXstdDataEmph 2 3 2 4" xfId="35807"/>
    <cellStyle name="SAPBEXstdDataEmph 2 3 3" xfId="13538"/>
    <cellStyle name="SAPBEXstdDataEmph 2 3 3 2" xfId="39958"/>
    <cellStyle name="SAPBEXstdDataEmph 2 3 4" xfId="26855"/>
    <cellStyle name="SAPBEXstdDataEmph 2 3 4 2" xfId="53269"/>
    <cellStyle name="SAPBEXstdDataEmph 2 3 5" xfId="29416"/>
    <cellStyle name="SAPBEXstdDataEmph 2 4" xfId="5041"/>
    <cellStyle name="SAPBEXstdDataEmph 2 4 2" xfId="10305"/>
    <cellStyle name="SAPBEXstdDataEmph 2 4 2 2" xfId="20965"/>
    <cellStyle name="SAPBEXstdDataEmph 2 4 2 2 2" xfId="47379"/>
    <cellStyle name="SAPBEXstdDataEmph 2 4 2 3" xfId="12763"/>
    <cellStyle name="SAPBEXstdDataEmph 2 4 2 3 2" xfId="39184"/>
    <cellStyle name="SAPBEXstdDataEmph 2 4 2 4" xfId="36801"/>
    <cellStyle name="SAPBEXstdDataEmph 2 4 3" xfId="15818"/>
    <cellStyle name="SAPBEXstdDataEmph 2 4 3 2" xfId="42237"/>
    <cellStyle name="SAPBEXstdDataEmph 2 4 4" xfId="27136"/>
    <cellStyle name="SAPBEXstdDataEmph 2 4 4 2" xfId="53550"/>
    <cellStyle name="SAPBEXstdDataEmph 2 4 5" xfId="31711"/>
    <cellStyle name="SAPBEXstdDataEmph 2 5" xfId="4010"/>
    <cellStyle name="SAPBEXstdDataEmph 2 5 2" xfId="10741"/>
    <cellStyle name="SAPBEXstdDataEmph 2 5 2 2" xfId="21386"/>
    <cellStyle name="SAPBEXstdDataEmph 2 5 2 2 2" xfId="47800"/>
    <cellStyle name="SAPBEXstdDataEmph 2 5 2 3" xfId="28481"/>
    <cellStyle name="SAPBEXstdDataEmph 2 5 2 3 2" xfId="54895"/>
    <cellStyle name="SAPBEXstdDataEmph 2 5 2 4" xfId="37162"/>
    <cellStyle name="SAPBEXstdDataEmph 2 5 3" xfId="14793"/>
    <cellStyle name="SAPBEXstdDataEmph 2 5 3 2" xfId="41213"/>
    <cellStyle name="SAPBEXstdDataEmph 2 5 4" xfId="25106"/>
    <cellStyle name="SAPBEXstdDataEmph 2 5 4 2" xfId="51520"/>
    <cellStyle name="SAPBEXstdDataEmph 2 5 5" xfId="30680"/>
    <cellStyle name="SAPBEXstdDataEmph 2 6" xfId="5866"/>
    <cellStyle name="SAPBEXstdDataEmph 2 6 2" xfId="16621"/>
    <cellStyle name="SAPBEXstdDataEmph 2 6 2 2" xfId="43039"/>
    <cellStyle name="SAPBEXstdDataEmph 2 6 3" xfId="28046"/>
    <cellStyle name="SAPBEXstdDataEmph 2 6 3 2" xfId="54460"/>
    <cellStyle name="SAPBEXstdDataEmph 2 6 4" xfId="32536"/>
    <cellStyle name="SAPBEXstdDataEmph 2 7" xfId="4851"/>
    <cellStyle name="SAPBEXstdDataEmph 2 7 2" xfId="21782"/>
    <cellStyle name="SAPBEXstdDataEmph 2 7 2 2" xfId="48196"/>
    <cellStyle name="SAPBEXstdDataEmph 2 7 3" xfId="31521"/>
    <cellStyle name="SAPBEXstdDataEmph 2 8" xfId="3995"/>
    <cellStyle name="SAPBEXstdDataEmph 2 8 2" xfId="14778"/>
    <cellStyle name="SAPBEXstdDataEmph 2 8 2 2" xfId="41198"/>
    <cellStyle name="SAPBEXstdDataEmph 2 8 3" xfId="22672"/>
    <cellStyle name="SAPBEXstdDataEmph 2 8 3 2" xfId="49086"/>
    <cellStyle name="SAPBEXstdDataEmph 2 8 4" xfId="30665"/>
    <cellStyle name="SAPBEXstdDataEmph 2 9" xfId="6942"/>
    <cellStyle name="SAPBEXstdDataEmph 2 9 2" xfId="17647"/>
    <cellStyle name="SAPBEXstdDataEmph 2 9 2 2" xfId="44064"/>
    <cellStyle name="SAPBEXstdDataEmph 2 9 3" xfId="23621"/>
    <cellStyle name="SAPBEXstdDataEmph 2 9 3 2" xfId="50035"/>
    <cellStyle name="SAPBEXstdDataEmph 2 9 4" xfId="33612"/>
    <cellStyle name="SAPBEXstdDataEmph 3" xfId="1689"/>
    <cellStyle name="SAPBEXstdDataEmph 3 10" xfId="8499"/>
    <cellStyle name="SAPBEXstdDataEmph 3 10 2" xfId="19159"/>
    <cellStyle name="SAPBEXstdDataEmph 3 10 2 2" xfId="45573"/>
    <cellStyle name="SAPBEXstdDataEmph 3 10 3" xfId="12950"/>
    <cellStyle name="SAPBEXstdDataEmph 3 10 3 2" xfId="39371"/>
    <cellStyle name="SAPBEXstdDataEmph 3 10 4" xfId="34995"/>
    <cellStyle name="SAPBEXstdDataEmph 3 11" xfId="11880"/>
    <cellStyle name="SAPBEXstdDataEmph 3 11 2" xfId="38301"/>
    <cellStyle name="SAPBEXstdDataEmph 3 12" xfId="27443"/>
    <cellStyle name="SAPBEXstdDataEmph 3 12 2" xfId="53857"/>
    <cellStyle name="SAPBEXstdDataEmph 3 2" xfId="3682"/>
    <cellStyle name="SAPBEXstdDataEmph 3 2 2" xfId="8924"/>
    <cellStyle name="SAPBEXstdDataEmph 3 2 2 2" xfId="19584"/>
    <cellStyle name="SAPBEXstdDataEmph 3 2 2 2 2" xfId="45998"/>
    <cellStyle name="SAPBEXstdDataEmph 3 2 2 3" xfId="27897"/>
    <cellStyle name="SAPBEXstdDataEmph 3 2 2 3 2" xfId="54311"/>
    <cellStyle name="SAPBEXstdDataEmph 3 2 2 4" xfId="35420"/>
    <cellStyle name="SAPBEXstdDataEmph 3 2 3" xfId="9678"/>
    <cellStyle name="SAPBEXstdDataEmph 3 2 3 2" xfId="20338"/>
    <cellStyle name="SAPBEXstdDataEmph 3 2 3 2 2" xfId="46752"/>
    <cellStyle name="SAPBEXstdDataEmph 3 2 3 3" xfId="27833"/>
    <cellStyle name="SAPBEXstdDataEmph 3 2 3 3 2" xfId="54247"/>
    <cellStyle name="SAPBEXstdDataEmph 3 2 3 4" xfId="36174"/>
    <cellStyle name="SAPBEXstdDataEmph 3 2 4" xfId="10962"/>
    <cellStyle name="SAPBEXstdDataEmph 3 2 4 2" xfId="21607"/>
    <cellStyle name="SAPBEXstdDataEmph 3 2 4 2 2" xfId="48021"/>
    <cellStyle name="SAPBEXstdDataEmph 3 2 4 3" xfId="28696"/>
    <cellStyle name="SAPBEXstdDataEmph 3 2 4 3 2" xfId="55110"/>
    <cellStyle name="SAPBEXstdDataEmph 3 2 4 4" xfId="37383"/>
    <cellStyle name="SAPBEXstdDataEmph 3 2 5" xfId="8815"/>
    <cellStyle name="SAPBEXstdDataEmph 3 2 5 2" xfId="19475"/>
    <cellStyle name="SAPBEXstdDataEmph 3 2 5 2 2" xfId="45889"/>
    <cellStyle name="SAPBEXstdDataEmph 3 2 5 3" xfId="23161"/>
    <cellStyle name="SAPBEXstdDataEmph 3 2 5 3 2" xfId="49575"/>
    <cellStyle name="SAPBEXstdDataEmph 3 2 5 4" xfId="35311"/>
    <cellStyle name="SAPBEXstdDataEmph 3 2 6" xfId="14467"/>
    <cellStyle name="SAPBEXstdDataEmph 3 2 6 2" xfId="40887"/>
    <cellStyle name="SAPBEXstdDataEmph 3 2 7" xfId="26182"/>
    <cellStyle name="SAPBEXstdDataEmph 3 2 7 2" xfId="52596"/>
    <cellStyle name="SAPBEXstdDataEmph 3 2 8" xfId="30352"/>
    <cellStyle name="SAPBEXstdDataEmph 3 3" xfId="2653"/>
    <cellStyle name="SAPBEXstdDataEmph 3 3 2" xfId="9284"/>
    <cellStyle name="SAPBEXstdDataEmph 3 3 2 2" xfId="19944"/>
    <cellStyle name="SAPBEXstdDataEmph 3 3 2 2 2" xfId="46358"/>
    <cellStyle name="SAPBEXstdDataEmph 3 3 2 3" xfId="26780"/>
    <cellStyle name="SAPBEXstdDataEmph 3 3 2 3 2" xfId="53194"/>
    <cellStyle name="SAPBEXstdDataEmph 3 3 2 4" xfId="35780"/>
    <cellStyle name="SAPBEXstdDataEmph 3 3 3" xfId="13445"/>
    <cellStyle name="SAPBEXstdDataEmph 3 3 3 2" xfId="39865"/>
    <cellStyle name="SAPBEXstdDataEmph 3 3 4" xfId="24333"/>
    <cellStyle name="SAPBEXstdDataEmph 3 3 4 2" xfId="50747"/>
    <cellStyle name="SAPBEXstdDataEmph 3 3 5" xfId="29323"/>
    <cellStyle name="SAPBEXstdDataEmph 3 4" xfId="4866"/>
    <cellStyle name="SAPBEXstdDataEmph 3 4 2" xfId="10362"/>
    <cellStyle name="SAPBEXstdDataEmph 3 4 2 2" xfId="21022"/>
    <cellStyle name="SAPBEXstdDataEmph 3 4 2 2 2" xfId="47436"/>
    <cellStyle name="SAPBEXstdDataEmph 3 4 2 3" xfId="28287"/>
    <cellStyle name="SAPBEXstdDataEmph 3 4 2 3 2" xfId="54701"/>
    <cellStyle name="SAPBEXstdDataEmph 3 4 2 4" xfId="36858"/>
    <cellStyle name="SAPBEXstdDataEmph 3 4 3" xfId="15643"/>
    <cellStyle name="SAPBEXstdDataEmph 3 4 3 2" xfId="42063"/>
    <cellStyle name="SAPBEXstdDataEmph 3 4 4" xfId="27689"/>
    <cellStyle name="SAPBEXstdDataEmph 3 4 4 2" xfId="54103"/>
    <cellStyle name="SAPBEXstdDataEmph 3 4 5" xfId="31536"/>
    <cellStyle name="SAPBEXstdDataEmph 3 5" xfId="2726"/>
    <cellStyle name="SAPBEXstdDataEmph 3 5 2" xfId="10825"/>
    <cellStyle name="SAPBEXstdDataEmph 3 5 2 2" xfId="21470"/>
    <cellStyle name="SAPBEXstdDataEmph 3 5 2 2 2" xfId="47884"/>
    <cellStyle name="SAPBEXstdDataEmph 3 5 2 3" xfId="28559"/>
    <cellStyle name="SAPBEXstdDataEmph 3 5 2 3 2" xfId="54973"/>
    <cellStyle name="SAPBEXstdDataEmph 3 5 2 4" xfId="37246"/>
    <cellStyle name="SAPBEXstdDataEmph 3 5 3" xfId="13518"/>
    <cellStyle name="SAPBEXstdDataEmph 3 5 3 2" xfId="39938"/>
    <cellStyle name="SAPBEXstdDataEmph 3 5 4" xfId="24382"/>
    <cellStyle name="SAPBEXstdDataEmph 3 5 4 2" xfId="50796"/>
    <cellStyle name="SAPBEXstdDataEmph 3 5 5" xfId="29396"/>
    <cellStyle name="SAPBEXstdDataEmph 3 6" xfId="5556"/>
    <cellStyle name="SAPBEXstdDataEmph 3 6 2" xfId="16327"/>
    <cellStyle name="SAPBEXstdDataEmph 3 6 2 2" xfId="42746"/>
    <cellStyle name="SAPBEXstdDataEmph 3 6 3" xfId="25679"/>
    <cellStyle name="SAPBEXstdDataEmph 3 6 3 2" xfId="52093"/>
    <cellStyle name="SAPBEXstdDataEmph 3 6 4" xfId="32226"/>
    <cellStyle name="SAPBEXstdDataEmph 3 7" xfId="6161"/>
    <cellStyle name="SAPBEXstdDataEmph 3 7 2" xfId="23576"/>
    <cellStyle name="SAPBEXstdDataEmph 3 7 2 2" xfId="49990"/>
    <cellStyle name="SAPBEXstdDataEmph 3 7 3" xfId="32831"/>
    <cellStyle name="SAPBEXstdDataEmph 3 8" xfId="5664"/>
    <cellStyle name="SAPBEXstdDataEmph 3 8 2" xfId="16428"/>
    <cellStyle name="SAPBEXstdDataEmph 3 8 2 2" xfId="42846"/>
    <cellStyle name="SAPBEXstdDataEmph 3 8 3" xfId="24523"/>
    <cellStyle name="SAPBEXstdDataEmph 3 8 3 2" xfId="50937"/>
    <cellStyle name="SAPBEXstdDataEmph 3 8 4" xfId="32334"/>
    <cellStyle name="SAPBEXstdDataEmph 3 9" xfId="6498"/>
    <cellStyle name="SAPBEXstdDataEmph 3 9 2" xfId="17228"/>
    <cellStyle name="SAPBEXstdDataEmph 3 9 2 2" xfId="43646"/>
    <cellStyle name="SAPBEXstdDataEmph 3 9 3" xfId="21877"/>
    <cellStyle name="SAPBEXstdDataEmph 3 9 3 2" xfId="48291"/>
    <cellStyle name="SAPBEXstdDataEmph 3 9 4" xfId="33168"/>
    <cellStyle name="SAPBEXstdDataEmph 4" xfId="1957"/>
    <cellStyle name="SAPBEXstdDataEmph 4 10" xfId="8509"/>
    <cellStyle name="SAPBEXstdDataEmph 4 10 2" xfId="19169"/>
    <cellStyle name="SAPBEXstdDataEmph 4 10 2 2" xfId="45583"/>
    <cellStyle name="SAPBEXstdDataEmph 4 10 3" xfId="17819"/>
    <cellStyle name="SAPBEXstdDataEmph 4 10 3 2" xfId="44236"/>
    <cellStyle name="SAPBEXstdDataEmph 4 10 4" xfId="35005"/>
    <cellStyle name="SAPBEXstdDataEmph 4 11" xfId="11631"/>
    <cellStyle name="SAPBEXstdDataEmph 4 11 2" xfId="38052"/>
    <cellStyle name="SAPBEXstdDataEmph 4 12" xfId="27376"/>
    <cellStyle name="SAPBEXstdDataEmph 4 12 2" xfId="53790"/>
    <cellStyle name="SAPBEXstdDataEmph 4 2" xfId="3934"/>
    <cellStyle name="SAPBEXstdDataEmph 4 2 2" xfId="9805"/>
    <cellStyle name="SAPBEXstdDataEmph 4 2 2 2" xfId="20465"/>
    <cellStyle name="SAPBEXstdDataEmph 4 2 2 2 2" xfId="46879"/>
    <cellStyle name="SAPBEXstdDataEmph 4 2 2 3" xfId="21158"/>
    <cellStyle name="SAPBEXstdDataEmph 4 2 2 3 2" xfId="47572"/>
    <cellStyle name="SAPBEXstdDataEmph 4 2 2 4" xfId="36301"/>
    <cellStyle name="SAPBEXstdDataEmph 4 2 3" xfId="10346"/>
    <cellStyle name="SAPBEXstdDataEmph 4 2 3 2" xfId="21006"/>
    <cellStyle name="SAPBEXstdDataEmph 4 2 3 2 2" xfId="47420"/>
    <cellStyle name="SAPBEXstdDataEmph 4 2 3 3" xfId="28271"/>
    <cellStyle name="SAPBEXstdDataEmph 4 2 3 3 2" xfId="54685"/>
    <cellStyle name="SAPBEXstdDataEmph 4 2 3 4" xfId="36842"/>
    <cellStyle name="SAPBEXstdDataEmph 4 2 4" xfId="10969"/>
    <cellStyle name="SAPBEXstdDataEmph 4 2 4 2" xfId="21614"/>
    <cellStyle name="SAPBEXstdDataEmph 4 2 4 2 2" xfId="48028"/>
    <cellStyle name="SAPBEXstdDataEmph 4 2 4 3" xfId="28703"/>
    <cellStyle name="SAPBEXstdDataEmph 4 2 4 3 2" xfId="55117"/>
    <cellStyle name="SAPBEXstdDataEmph 4 2 4 4" xfId="37390"/>
    <cellStyle name="SAPBEXstdDataEmph 4 2 5" xfId="8828"/>
    <cellStyle name="SAPBEXstdDataEmph 4 2 5 2" xfId="19488"/>
    <cellStyle name="SAPBEXstdDataEmph 4 2 5 2 2" xfId="45902"/>
    <cellStyle name="SAPBEXstdDataEmph 4 2 5 3" xfId="25422"/>
    <cellStyle name="SAPBEXstdDataEmph 4 2 5 3 2" xfId="51836"/>
    <cellStyle name="SAPBEXstdDataEmph 4 2 5 4" xfId="35324"/>
    <cellStyle name="SAPBEXstdDataEmph 4 2 6" xfId="14717"/>
    <cellStyle name="SAPBEXstdDataEmph 4 2 6 2" xfId="41137"/>
    <cellStyle name="SAPBEXstdDataEmph 4 2 7" xfId="23421"/>
    <cellStyle name="SAPBEXstdDataEmph 4 2 7 2" xfId="49835"/>
    <cellStyle name="SAPBEXstdDataEmph 4 2 8" xfId="30604"/>
    <cellStyle name="SAPBEXstdDataEmph 4 3" xfId="4661"/>
    <cellStyle name="SAPBEXstdDataEmph 4 3 2" xfId="9793"/>
    <cellStyle name="SAPBEXstdDataEmph 4 3 2 2" xfId="20453"/>
    <cellStyle name="SAPBEXstdDataEmph 4 3 2 2 2" xfId="46867"/>
    <cellStyle name="SAPBEXstdDataEmph 4 3 2 3" xfId="27329"/>
    <cellStyle name="SAPBEXstdDataEmph 4 3 2 3 2" xfId="53743"/>
    <cellStyle name="SAPBEXstdDataEmph 4 3 2 4" xfId="36289"/>
    <cellStyle name="SAPBEXstdDataEmph 4 3 3" xfId="15439"/>
    <cellStyle name="SAPBEXstdDataEmph 4 3 3 2" xfId="41859"/>
    <cellStyle name="SAPBEXstdDataEmph 4 3 4" xfId="26416"/>
    <cellStyle name="SAPBEXstdDataEmph 4 3 4 2" xfId="52830"/>
    <cellStyle name="SAPBEXstdDataEmph 4 3 5" xfId="31331"/>
    <cellStyle name="SAPBEXstdDataEmph 4 4" xfId="5239"/>
    <cellStyle name="SAPBEXstdDataEmph 4 4 2" xfId="9979"/>
    <cellStyle name="SAPBEXstdDataEmph 4 4 2 2" xfId="20639"/>
    <cellStyle name="SAPBEXstdDataEmph 4 4 2 2 2" xfId="47053"/>
    <cellStyle name="SAPBEXstdDataEmph 4 4 2 3" xfId="27941"/>
    <cellStyle name="SAPBEXstdDataEmph 4 4 2 3 2" xfId="54355"/>
    <cellStyle name="SAPBEXstdDataEmph 4 4 2 4" xfId="36475"/>
    <cellStyle name="SAPBEXstdDataEmph 4 4 3" xfId="16014"/>
    <cellStyle name="SAPBEXstdDataEmph 4 4 3 2" xfId="42433"/>
    <cellStyle name="SAPBEXstdDataEmph 4 4 4" xfId="27383"/>
    <cellStyle name="SAPBEXstdDataEmph 4 4 4 2" xfId="53797"/>
    <cellStyle name="SAPBEXstdDataEmph 4 4 5" xfId="31909"/>
    <cellStyle name="SAPBEXstdDataEmph 4 5" xfId="5850"/>
    <cellStyle name="SAPBEXstdDataEmph 4 5 2" xfId="10833"/>
    <cellStyle name="SAPBEXstdDataEmph 4 5 2 2" xfId="21478"/>
    <cellStyle name="SAPBEXstdDataEmph 4 5 2 2 2" xfId="47892"/>
    <cellStyle name="SAPBEXstdDataEmph 4 5 2 3" xfId="28567"/>
    <cellStyle name="SAPBEXstdDataEmph 4 5 2 3 2" xfId="54981"/>
    <cellStyle name="SAPBEXstdDataEmph 4 5 2 4" xfId="37254"/>
    <cellStyle name="SAPBEXstdDataEmph 4 5 3" xfId="16606"/>
    <cellStyle name="SAPBEXstdDataEmph 4 5 3 2" xfId="43024"/>
    <cellStyle name="SAPBEXstdDataEmph 4 5 4" xfId="22193"/>
    <cellStyle name="SAPBEXstdDataEmph 4 5 4 2" xfId="48607"/>
    <cellStyle name="SAPBEXstdDataEmph 4 5 5" xfId="32520"/>
    <cellStyle name="SAPBEXstdDataEmph 4 6" xfId="6458"/>
    <cellStyle name="SAPBEXstdDataEmph 4 6 2" xfId="17194"/>
    <cellStyle name="SAPBEXstdDataEmph 4 6 2 2" xfId="43612"/>
    <cellStyle name="SAPBEXstdDataEmph 4 6 3" xfId="23356"/>
    <cellStyle name="SAPBEXstdDataEmph 4 6 3 2" xfId="49770"/>
    <cellStyle name="SAPBEXstdDataEmph 4 6 4" xfId="33128"/>
    <cellStyle name="SAPBEXstdDataEmph 4 7" xfId="7073"/>
    <cellStyle name="SAPBEXstdDataEmph 4 7 2" xfId="12150"/>
    <cellStyle name="SAPBEXstdDataEmph 4 7 2 2" xfId="38571"/>
    <cellStyle name="SAPBEXstdDataEmph 4 7 3" xfId="33743"/>
    <cellStyle name="SAPBEXstdDataEmph 4 8" xfId="7620"/>
    <cellStyle name="SAPBEXstdDataEmph 4 8 2" xfId="18287"/>
    <cellStyle name="SAPBEXstdDataEmph 4 8 2 2" xfId="44703"/>
    <cellStyle name="SAPBEXstdDataEmph 4 8 3" xfId="28105"/>
    <cellStyle name="SAPBEXstdDataEmph 4 8 3 2" xfId="54519"/>
    <cellStyle name="SAPBEXstdDataEmph 4 8 4" xfId="34290"/>
    <cellStyle name="SAPBEXstdDataEmph 4 9" xfId="7317"/>
    <cellStyle name="SAPBEXstdDataEmph 4 9 2" xfId="17984"/>
    <cellStyle name="SAPBEXstdDataEmph 4 9 2 2" xfId="44401"/>
    <cellStyle name="SAPBEXstdDataEmph 4 9 3" xfId="27730"/>
    <cellStyle name="SAPBEXstdDataEmph 4 9 3 2" xfId="54144"/>
    <cellStyle name="SAPBEXstdDataEmph 4 9 4" xfId="33987"/>
    <cellStyle name="SAPBEXstdDataEmph 5" xfId="2134"/>
    <cellStyle name="SAPBEXstdDataEmph 5 10" xfId="8595"/>
    <cellStyle name="SAPBEXstdDataEmph 5 10 2" xfId="19255"/>
    <cellStyle name="SAPBEXstdDataEmph 5 10 2 2" xfId="45669"/>
    <cellStyle name="SAPBEXstdDataEmph 5 10 3" xfId="12737"/>
    <cellStyle name="SAPBEXstdDataEmph 5 10 3 2" xfId="39158"/>
    <cellStyle name="SAPBEXstdDataEmph 5 10 4" xfId="35091"/>
    <cellStyle name="SAPBEXstdDataEmph 5 11" xfId="11466"/>
    <cellStyle name="SAPBEXstdDataEmph 5 11 2" xfId="37887"/>
    <cellStyle name="SAPBEXstdDataEmph 5 12" xfId="26445"/>
    <cellStyle name="SAPBEXstdDataEmph 5 12 2" xfId="52859"/>
    <cellStyle name="SAPBEXstdDataEmph 5 2" xfId="4099"/>
    <cellStyle name="SAPBEXstdDataEmph 5 2 2" xfId="9737"/>
    <cellStyle name="SAPBEXstdDataEmph 5 2 2 2" xfId="20397"/>
    <cellStyle name="SAPBEXstdDataEmph 5 2 2 2 2" xfId="46811"/>
    <cellStyle name="SAPBEXstdDataEmph 5 2 2 3" xfId="14782"/>
    <cellStyle name="SAPBEXstdDataEmph 5 2 2 3 2" xfId="41202"/>
    <cellStyle name="SAPBEXstdDataEmph 5 2 2 4" xfId="36233"/>
    <cellStyle name="SAPBEXstdDataEmph 5 2 3" xfId="14881"/>
    <cellStyle name="SAPBEXstdDataEmph 5 2 3 2" xfId="41301"/>
    <cellStyle name="SAPBEXstdDataEmph 5 2 4" xfId="27723"/>
    <cellStyle name="SAPBEXstdDataEmph 5 2 4 2" xfId="54137"/>
    <cellStyle name="SAPBEXstdDataEmph 5 2 5" xfId="30769"/>
    <cellStyle name="SAPBEXstdDataEmph 5 3" xfId="4827"/>
    <cellStyle name="SAPBEXstdDataEmph 5 3 2" xfId="10430"/>
    <cellStyle name="SAPBEXstdDataEmph 5 3 2 2" xfId="21090"/>
    <cellStyle name="SAPBEXstdDataEmph 5 3 2 2 2" xfId="47504"/>
    <cellStyle name="SAPBEXstdDataEmph 5 3 2 3" xfId="28354"/>
    <cellStyle name="SAPBEXstdDataEmph 5 3 2 3 2" xfId="54768"/>
    <cellStyle name="SAPBEXstdDataEmph 5 3 2 4" xfId="36926"/>
    <cellStyle name="SAPBEXstdDataEmph 5 3 3" xfId="15604"/>
    <cellStyle name="SAPBEXstdDataEmph 5 3 3 2" xfId="42024"/>
    <cellStyle name="SAPBEXstdDataEmph 5 3 4" xfId="24301"/>
    <cellStyle name="SAPBEXstdDataEmph 5 3 4 2" xfId="50715"/>
    <cellStyle name="SAPBEXstdDataEmph 5 3 5" xfId="31497"/>
    <cellStyle name="SAPBEXstdDataEmph 5 4" xfId="5407"/>
    <cellStyle name="SAPBEXstdDataEmph 5 4 2" xfId="10867"/>
    <cellStyle name="SAPBEXstdDataEmph 5 4 2 2" xfId="21512"/>
    <cellStyle name="SAPBEXstdDataEmph 5 4 2 2 2" xfId="47926"/>
    <cellStyle name="SAPBEXstdDataEmph 5 4 2 3" xfId="28601"/>
    <cellStyle name="SAPBEXstdDataEmph 5 4 2 3 2" xfId="55015"/>
    <cellStyle name="SAPBEXstdDataEmph 5 4 2 4" xfId="37288"/>
    <cellStyle name="SAPBEXstdDataEmph 5 4 3" xfId="16180"/>
    <cellStyle name="SAPBEXstdDataEmph 5 4 3 2" xfId="42599"/>
    <cellStyle name="SAPBEXstdDataEmph 5 4 4" xfId="27319"/>
    <cellStyle name="SAPBEXstdDataEmph 5 4 4 2" xfId="53733"/>
    <cellStyle name="SAPBEXstdDataEmph 5 4 5" xfId="32077"/>
    <cellStyle name="SAPBEXstdDataEmph 5 5" xfId="6014"/>
    <cellStyle name="SAPBEXstdDataEmph 5 5 2" xfId="16766"/>
    <cellStyle name="SAPBEXstdDataEmph 5 5 2 2" xfId="43184"/>
    <cellStyle name="SAPBEXstdDataEmph 5 5 3" xfId="24460"/>
    <cellStyle name="SAPBEXstdDataEmph 5 5 3 2" xfId="50874"/>
    <cellStyle name="SAPBEXstdDataEmph 5 5 4" xfId="32684"/>
    <cellStyle name="SAPBEXstdDataEmph 5 6" xfId="6614"/>
    <cellStyle name="SAPBEXstdDataEmph 5 6 2" xfId="17339"/>
    <cellStyle name="SAPBEXstdDataEmph 5 6 2 2" xfId="43757"/>
    <cellStyle name="SAPBEXstdDataEmph 5 6 3" xfId="22601"/>
    <cellStyle name="SAPBEXstdDataEmph 5 6 3 2" xfId="49015"/>
    <cellStyle name="SAPBEXstdDataEmph 5 6 4" xfId="33284"/>
    <cellStyle name="SAPBEXstdDataEmph 5 7" xfId="7186"/>
    <cellStyle name="SAPBEXstdDataEmph 5 7 2" xfId="26521"/>
    <cellStyle name="SAPBEXstdDataEmph 5 7 2 2" xfId="52935"/>
    <cellStyle name="SAPBEXstdDataEmph 5 7 3" xfId="33856"/>
    <cellStyle name="SAPBEXstdDataEmph 5 8" xfId="7745"/>
    <cellStyle name="SAPBEXstdDataEmph 5 8 2" xfId="18412"/>
    <cellStyle name="SAPBEXstdDataEmph 5 8 2 2" xfId="44828"/>
    <cellStyle name="SAPBEXstdDataEmph 5 8 3" xfId="25553"/>
    <cellStyle name="SAPBEXstdDataEmph 5 8 3 2" xfId="51967"/>
    <cellStyle name="SAPBEXstdDataEmph 5 8 4" xfId="34415"/>
    <cellStyle name="SAPBEXstdDataEmph 5 9" xfId="7897"/>
    <cellStyle name="SAPBEXstdDataEmph 5 9 2" xfId="18564"/>
    <cellStyle name="SAPBEXstdDataEmph 5 9 2 2" xfId="44979"/>
    <cellStyle name="SAPBEXstdDataEmph 5 9 3" xfId="22941"/>
    <cellStyle name="SAPBEXstdDataEmph 5 9 3 2" xfId="49355"/>
    <cellStyle name="SAPBEXstdDataEmph 5 9 4" xfId="34567"/>
    <cellStyle name="SAPBEXstdDataEmph 6" xfId="2389"/>
    <cellStyle name="SAPBEXstdDataEmph 6 10" xfId="11276"/>
    <cellStyle name="SAPBEXstdDataEmph 6 10 2" xfId="37697"/>
    <cellStyle name="SAPBEXstdDataEmph 6 11" xfId="25540"/>
    <cellStyle name="SAPBEXstdDataEmph 6 11 2" xfId="51954"/>
    <cellStyle name="SAPBEXstdDataEmph 6 2" xfId="4296"/>
    <cellStyle name="SAPBEXstdDataEmph 6 2 2" xfId="9825"/>
    <cellStyle name="SAPBEXstdDataEmph 6 2 2 2" xfId="20485"/>
    <cellStyle name="SAPBEXstdDataEmph 6 2 2 2 2" xfId="46899"/>
    <cellStyle name="SAPBEXstdDataEmph 6 2 2 3" xfId="11870"/>
    <cellStyle name="SAPBEXstdDataEmph 6 2 2 3 2" xfId="38291"/>
    <cellStyle name="SAPBEXstdDataEmph 6 2 2 4" xfId="36321"/>
    <cellStyle name="SAPBEXstdDataEmph 6 2 3" xfId="15075"/>
    <cellStyle name="SAPBEXstdDataEmph 6 2 3 2" xfId="41495"/>
    <cellStyle name="SAPBEXstdDataEmph 6 2 4" xfId="26802"/>
    <cellStyle name="SAPBEXstdDataEmph 6 2 4 2" xfId="53216"/>
    <cellStyle name="SAPBEXstdDataEmph 6 2 5" xfId="30966"/>
    <cellStyle name="SAPBEXstdDataEmph 6 3" xfId="5023"/>
    <cellStyle name="SAPBEXstdDataEmph 6 3 2" xfId="10387"/>
    <cellStyle name="SAPBEXstdDataEmph 6 3 2 2" xfId="21047"/>
    <cellStyle name="SAPBEXstdDataEmph 6 3 2 2 2" xfId="47461"/>
    <cellStyle name="SAPBEXstdDataEmph 6 3 2 3" xfId="28312"/>
    <cellStyle name="SAPBEXstdDataEmph 6 3 2 3 2" xfId="54726"/>
    <cellStyle name="SAPBEXstdDataEmph 6 3 2 4" xfId="36883"/>
    <cellStyle name="SAPBEXstdDataEmph 6 3 3" xfId="15800"/>
    <cellStyle name="SAPBEXstdDataEmph 6 3 3 2" xfId="42219"/>
    <cellStyle name="SAPBEXstdDataEmph 6 3 4" xfId="27614"/>
    <cellStyle name="SAPBEXstdDataEmph 6 3 4 2" xfId="54028"/>
    <cellStyle name="SAPBEXstdDataEmph 6 3 5" xfId="31693"/>
    <cellStyle name="SAPBEXstdDataEmph 6 4" xfId="6212"/>
    <cellStyle name="SAPBEXstdDataEmph 6 4 2" xfId="10977"/>
    <cellStyle name="SAPBEXstdDataEmph 6 4 2 2" xfId="21622"/>
    <cellStyle name="SAPBEXstdDataEmph 6 4 2 2 2" xfId="48036"/>
    <cellStyle name="SAPBEXstdDataEmph 6 4 2 3" xfId="28711"/>
    <cellStyle name="SAPBEXstdDataEmph 6 4 2 3 2" xfId="55125"/>
    <cellStyle name="SAPBEXstdDataEmph 6 4 2 4" xfId="37398"/>
    <cellStyle name="SAPBEXstdDataEmph 6 4 3" xfId="16953"/>
    <cellStyle name="SAPBEXstdDataEmph 6 4 3 2" xfId="43371"/>
    <cellStyle name="SAPBEXstdDataEmph 6 4 4" xfId="12034"/>
    <cellStyle name="SAPBEXstdDataEmph 6 4 4 2" xfId="38455"/>
    <cellStyle name="SAPBEXstdDataEmph 6 4 5" xfId="32882"/>
    <cellStyle name="SAPBEXstdDataEmph 6 5" xfId="6798"/>
    <cellStyle name="SAPBEXstdDataEmph 6 5 2" xfId="17510"/>
    <cellStyle name="SAPBEXstdDataEmph 6 5 2 2" xfId="43927"/>
    <cellStyle name="SAPBEXstdDataEmph 6 5 3" xfId="11409"/>
    <cellStyle name="SAPBEXstdDataEmph 6 5 3 2" xfId="37830"/>
    <cellStyle name="SAPBEXstdDataEmph 6 5 4" xfId="33468"/>
    <cellStyle name="SAPBEXstdDataEmph 6 6" xfId="7353"/>
    <cellStyle name="SAPBEXstdDataEmph 6 6 2" xfId="18020"/>
    <cellStyle name="SAPBEXstdDataEmph 6 6 2 2" xfId="44436"/>
    <cellStyle name="SAPBEXstdDataEmph 6 6 3" xfId="28007"/>
    <cellStyle name="SAPBEXstdDataEmph 6 6 3 2" xfId="54421"/>
    <cellStyle name="SAPBEXstdDataEmph 6 6 4" xfId="34023"/>
    <cellStyle name="SAPBEXstdDataEmph 6 7" xfId="7998"/>
    <cellStyle name="SAPBEXstdDataEmph 6 7 2" xfId="18665"/>
    <cellStyle name="SAPBEXstdDataEmph 6 7 2 2" xfId="45079"/>
    <cellStyle name="SAPBEXstdDataEmph 6 7 3" xfId="16356"/>
    <cellStyle name="SAPBEXstdDataEmph 6 7 3 2" xfId="42775"/>
    <cellStyle name="SAPBEXstdDataEmph 6 7 4" xfId="34603"/>
    <cellStyle name="SAPBEXstdDataEmph 6 8" xfId="8843"/>
    <cellStyle name="SAPBEXstdDataEmph 6 8 2" xfId="19503"/>
    <cellStyle name="SAPBEXstdDataEmph 6 8 2 2" xfId="45917"/>
    <cellStyle name="SAPBEXstdDataEmph 6 8 3" xfId="27998"/>
    <cellStyle name="SAPBEXstdDataEmph 6 8 3 2" xfId="54412"/>
    <cellStyle name="SAPBEXstdDataEmph 6 8 4" xfId="35339"/>
    <cellStyle name="SAPBEXstdDataEmph 6 9" xfId="13186"/>
    <cellStyle name="SAPBEXstdDataEmph 6 9 2" xfId="39606"/>
    <cellStyle name="SAPBEXstdDataEmph 7" xfId="3297"/>
    <cellStyle name="SAPBEXstdDataEmph 7 2" xfId="9514"/>
    <cellStyle name="SAPBEXstdDataEmph 7 2 2" xfId="20174"/>
    <cellStyle name="SAPBEXstdDataEmph 7 2 2 2" xfId="46588"/>
    <cellStyle name="SAPBEXstdDataEmph 7 2 3" xfId="27848"/>
    <cellStyle name="SAPBEXstdDataEmph 7 2 3 2" xfId="54262"/>
    <cellStyle name="SAPBEXstdDataEmph 7 2 4" xfId="36010"/>
    <cellStyle name="SAPBEXstdDataEmph 7 3" xfId="14087"/>
    <cellStyle name="SAPBEXstdDataEmph 7 3 2" xfId="40507"/>
    <cellStyle name="SAPBEXstdDataEmph 7 4" xfId="26490"/>
    <cellStyle name="SAPBEXstdDataEmph 7 4 2" xfId="52904"/>
    <cellStyle name="SAPBEXstdDataEmph 7 5" xfId="29967"/>
    <cellStyle name="SAPBEXstdDataEmph 8" xfId="4883"/>
    <cellStyle name="SAPBEXstdDataEmph 8 2" xfId="9778"/>
    <cellStyle name="SAPBEXstdDataEmph 8 2 2" xfId="20438"/>
    <cellStyle name="SAPBEXstdDataEmph 8 2 2 2" xfId="46852"/>
    <cellStyle name="SAPBEXstdDataEmph 8 2 3" xfId="13020"/>
    <cellStyle name="SAPBEXstdDataEmph 8 2 3 2" xfId="39441"/>
    <cellStyle name="SAPBEXstdDataEmph 8 2 4" xfId="36274"/>
    <cellStyle name="SAPBEXstdDataEmph 8 3" xfId="15660"/>
    <cellStyle name="SAPBEXstdDataEmph 8 3 2" xfId="42080"/>
    <cellStyle name="SAPBEXstdDataEmph 8 4" xfId="22653"/>
    <cellStyle name="SAPBEXstdDataEmph 8 4 2" xfId="49067"/>
    <cellStyle name="SAPBEXstdDataEmph 8 5" xfId="31553"/>
    <cellStyle name="SAPBEXstdDataEmph 9" xfId="4916"/>
    <cellStyle name="SAPBEXstdDataEmph 9 2" xfId="10473"/>
    <cellStyle name="SAPBEXstdDataEmph 9 2 2" xfId="21133"/>
    <cellStyle name="SAPBEXstdDataEmph 9 2 2 2" xfId="47547"/>
    <cellStyle name="SAPBEXstdDataEmph 9 2 3" xfId="28395"/>
    <cellStyle name="SAPBEXstdDataEmph 9 2 3 2" xfId="54809"/>
    <cellStyle name="SAPBEXstdDataEmph 9 2 4" xfId="36969"/>
    <cellStyle name="SAPBEXstdDataEmph 9 3" xfId="15693"/>
    <cellStyle name="SAPBEXstdDataEmph 9 3 2" xfId="42113"/>
    <cellStyle name="SAPBEXstdDataEmph 9 4" xfId="22526"/>
    <cellStyle name="SAPBEXstdDataEmph 9 4 2" xfId="48940"/>
    <cellStyle name="SAPBEXstdDataEmph 9 5" xfId="31586"/>
    <cellStyle name="SAPBEXstdItem" xfId="1280"/>
    <cellStyle name="SAPBEXstdItem 10" xfId="5492"/>
    <cellStyle name="SAPBEXstdItem 10 2" xfId="25576"/>
    <cellStyle name="SAPBEXstdItem 10 2 2" xfId="51990"/>
    <cellStyle name="SAPBEXstdItem 10 3" xfId="32162"/>
    <cellStyle name="SAPBEXstdItem 11" xfId="6089"/>
    <cellStyle name="SAPBEXstdItem 11 2" xfId="16839"/>
    <cellStyle name="SAPBEXstdItem 11 2 2" xfId="43257"/>
    <cellStyle name="SAPBEXstdItem 11 3" xfId="12608"/>
    <cellStyle name="SAPBEXstdItem 11 3 2" xfId="39029"/>
    <cellStyle name="SAPBEXstdItem 11 4" xfId="32759"/>
    <cellStyle name="SAPBEXstdItem 12" xfId="8277"/>
    <cellStyle name="SAPBEXstdItem 12 2" xfId="18938"/>
    <cellStyle name="SAPBEXstdItem 12 2 2" xfId="45352"/>
    <cellStyle name="SAPBEXstdItem 12 3" xfId="12539"/>
    <cellStyle name="SAPBEXstdItem 12 3 2" xfId="38960"/>
    <cellStyle name="SAPBEXstdItem 12 4" xfId="34788"/>
    <cellStyle name="SAPBEXstdItem 13" xfId="11121"/>
    <cellStyle name="SAPBEXstdItem 13 2" xfId="37542"/>
    <cellStyle name="SAPBEXstdItem 14" xfId="27611"/>
    <cellStyle name="SAPBEXstdItem 14 2" xfId="54025"/>
    <cellStyle name="SAPBEXstdItem 2" xfId="1579"/>
    <cellStyle name="SAPBEXstdItem 2 10" xfId="8470"/>
    <cellStyle name="SAPBEXstdItem 2 10 2" xfId="19130"/>
    <cellStyle name="SAPBEXstdItem 2 10 2 2" xfId="45544"/>
    <cellStyle name="SAPBEXstdItem 2 10 3" xfId="16649"/>
    <cellStyle name="SAPBEXstdItem 2 10 3 2" xfId="43067"/>
    <cellStyle name="SAPBEXstdItem 2 10 4" xfId="34966"/>
    <cellStyle name="SAPBEXstdItem 2 11" xfId="11972"/>
    <cellStyle name="SAPBEXstdItem 2 11 2" xfId="38393"/>
    <cellStyle name="SAPBEXstdItem 2 12" xfId="25074"/>
    <cellStyle name="SAPBEXstdItem 2 12 2" xfId="51488"/>
    <cellStyle name="SAPBEXstdItem 2 2" xfId="3573"/>
    <cellStyle name="SAPBEXstdItem 2 2 2" xfId="8952"/>
    <cellStyle name="SAPBEXstdItem 2 2 2 2" xfId="19612"/>
    <cellStyle name="SAPBEXstdItem 2 2 2 2 2" xfId="46026"/>
    <cellStyle name="SAPBEXstdItem 2 2 2 3" xfId="14559"/>
    <cellStyle name="SAPBEXstdItem 2 2 2 3 2" xfId="40979"/>
    <cellStyle name="SAPBEXstdItem 2 2 2 4" xfId="35448"/>
    <cellStyle name="SAPBEXstdItem 2 2 3" xfId="9906"/>
    <cellStyle name="SAPBEXstdItem 2 2 3 2" xfId="20566"/>
    <cellStyle name="SAPBEXstdItem 2 2 3 2 2" xfId="46980"/>
    <cellStyle name="SAPBEXstdItem 2 2 3 3" xfId="23363"/>
    <cellStyle name="SAPBEXstdItem 2 2 3 3 2" xfId="49777"/>
    <cellStyle name="SAPBEXstdItem 2 2 3 4" xfId="36402"/>
    <cellStyle name="SAPBEXstdItem 2 2 4" xfId="10953"/>
    <cellStyle name="SAPBEXstdItem 2 2 4 2" xfId="21598"/>
    <cellStyle name="SAPBEXstdItem 2 2 4 2 2" xfId="48012"/>
    <cellStyle name="SAPBEXstdItem 2 2 4 3" xfId="28687"/>
    <cellStyle name="SAPBEXstdItem 2 2 4 3 2" xfId="55101"/>
    <cellStyle name="SAPBEXstdItem 2 2 4 4" xfId="37374"/>
    <cellStyle name="SAPBEXstdItem 2 2 5" xfId="8783"/>
    <cellStyle name="SAPBEXstdItem 2 2 5 2" xfId="19443"/>
    <cellStyle name="SAPBEXstdItem 2 2 5 2 2" xfId="45857"/>
    <cellStyle name="SAPBEXstdItem 2 2 5 3" xfId="28000"/>
    <cellStyle name="SAPBEXstdItem 2 2 5 3 2" xfId="54414"/>
    <cellStyle name="SAPBEXstdItem 2 2 5 4" xfId="35279"/>
    <cellStyle name="SAPBEXstdItem 2 2 6" xfId="14358"/>
    <cellStyle name="SAPBEXstdItem 2 2 6 2" xfId="40778"/>
    <cellStyle name="SAPBEXstdItem 2 2 7" xfId="22731"/>
    <cellStyle name="SAPBEXstdItem 2 2 7 2" xfId="49145"/>
    <cellStyle name="SAPBEXstdItem 2 2 8" xfId="30243"/>
    <cellStyle name="SAPBEXstdItem 2 3" xfId="2745"/>
    <cellStyle name="SAPBEXstdItem 2 3 2" xfId="9310"/>
    <cellStyle name="SAPBEXstdItem 2 3 2 2" xfId="19970"/>
    <cellStyle name="SAPBEXstdItem 2 3 2 2 2" xfId="46384"/>
    <cellStyle name="SAPBEXstdItem 2 3 2 3" xfId="11803"/>
    <cellStyle name="SAPBEXstdItem 2 3 2 3 2" xfId="38224"/>
    <cellStyle name="SAPBEXstdItem 2 3 2 4" xfId="35806"/>
    <cellStyle name="SAPBEXstdItem 2 3 3" xfId="13537"/>
    <cellStyle name="SAPBEXstdItem 2 3 3 2" xfId="39957"/>
    <cellStyle name="SAPBEXstdItem 2 3 4" xfId="21885"/>
    <cellStyle name="SAPBEXstdItem 2 3 4 2" xfId="48299"/>
    <cellStyle name="SAPBEXstdItem 2 3 5" xfId="29415"/>
    <cellStyle name="SAPBEXstdItem 2 4" xfId="2616"/>
    <cellStyle name="SAPBEXstdItem 2 4 2" xfId="9984"/>
    <cellStyle name="SAPBEXstdItem 2 4 2 2" xfId="20644"/>
    <cellStyle name="SAPBEXstdItem 2 4 2 2 2" xfId="47058"/>
    <cellStyle name="SAPBEXstdItem 2 4 2 3" xfId="23052"/>
    <cellStyle name="SAPBEXstdItem 2 4 2 3 2" xfId="49466"/>
    <cellStyle name="SAPBEXstdItem 2 4 2 4" xfId="36480"/>
    <cellStyle name="SAPBEXstdItem 2 4 3" xfId="13408"/>
    <cellStyle name="SAPBEXstdItem 2 4 3 2" xfId="39828"/>
    <cellStyle name="SAPBEXstdItem 2 4 4" xfId="23901"/>
    <cellStyle name="SAPBEXstdItem 2 4 4 2" xfId="50315"/>
    <cellStyle name="SAPBEXstdItem 2 4 5" xfId="29286"/>
    <cellStyle name="SAPBEXstdItem 2 5" xfId="5636"/>
    <cellStyle name="SAPBEXstdItem 2 5 2" xfId="10742"/>
    <cellStyle name="SAPBEXstdItem 2 5 2 2" xfId="21387"/>
    <cellStyle name="SAPBEXstdItem 2 5 2 2 2" xfId="47801"/>
    <cellStyle name="SAPBEXstdItem 2 5 2 3" xfId="28482"/>
    <cellStyle name="SAPBEXstdItem 2 5 2 3 2" xfId="54896"/>
    <cellStyle name="SAPBEXstdItem 2 5 2 4" xfId="37163"/>
    <cellStyle name="SAPBEXstdItem 2 5 3" xfId="16400"/>
    <cellStyle name="SAPBEXstdItem 2 5 3 2" xfId="42818"/>
    <cellStyle name="SAPBEXstdItem 2 5 4" xfId="25574"/>
    <cellStyle name="SAPBEXstdItem 2 5 4 2" xfId="51988"/>
    <cellStyle name="SAPBEXstdItem 2 5 5" xfId="32306"/>
    <cellStyle name="SAPBEXstdItem 2 6" xfId="3152"/>
    <cellStyle name="SAPBEXstdItem 2 6 2" xfId="13943"/>
    <cellStyle name="SAPBEXstdItem 2 6 2 2" xfId="40363"/>
    <cellStyle name="SAPBEXstdItem 2 6 3" xfId="23869"/>
    <cellStyle name="SAPBEXstdItem 2 6 3 2" xfId="50283"/>
    <cellStyle name="SAPBEXstdItem 2 6 4" xfId="29822"/>
    <cellStyle name="SAPBEXstdItem 2 7" xfId="5329"/>
    <cellStyle name="SAPBEXstdItem 2 7 2" xfId="23595"/>
    <cellStyle name="SAPBEXstdItem 2 7 2 2" xfId="50009"/>
    <cellStyle name="SAPBEXstdItem 2 7 3" xfId="31999"/>
    <cellStyle name="SAPBEXstdItem 2 8" xfId="6710"/>
    <cellStyle name="SAPBEXstdItem 2 8 2" xfId="17422"/>
    <cellStyle name="SAPBEXstdItem 2 8 2 2" xfId="43840"/>
    <cellStyle name="SAPBEXstdItem 2 8 3" xfId="23722"/>
    <cellStyle name="SAPBEXstdItem 2 8 3 2" xfId="50136"/>
    <cellStyle name="SAPBEXstdItem 2 8 4" xfId="33380"/>
    <cellStyle name="SAPBEXstdItem 2 9" xfId="4021"/>
    <cellStyle name="SAPBEXstdItem 2 9 2" xfId="14803"/>
    <cellStyle name="SAPBEXstdItem 2 9 2 2" xfId="41223"/>
    <cellStyle name="SAPBEXstdItem 2 9 3" xfId="24431"/>
    <cellStyle name="SAPBEXstdItem 2 9 3 2" xfId="50845"/>
    <cellStyle name="SAPBEXstdItem 2 9 4" xfId="30691"/>
    <cellStyle name="SAPBEXstdItem 3" xfId="1690"/>
    <cellStyle name="SAPBEXstdItem 3 10" xfId="8500"/>
    <cellStyle name="SAPBEXstdItem 3 10 2" xfId="19160"/>
    <cellStyle name="SAPBEXstdItem 3 10 2 2" xfId="45574"/>
    <cellStyle name="SAPBEXstdItem 3 10 3" xfId="17818"/>
    <cellStyle name="SAPBEXstdItem 3 10 3 2" xfId="44235"/>
    <cellStyle name="SAPBEXstdItem 3 10 4" xfId="34996"/>
    <cellStyle name="SAPBEXstdItem 3 11" xfId="11879"/>
    <cellStyle name="SAPBEXstdItem 3 11 2" xfId="38300"/>
    <cellStyle name="SAPBEXstdItem 3 12" xfId="26543"/>
    <cellStyle name="SAPBEXstdItem 3 12 2" xfId="52957"/>
    <cellStyle name="SAPBEXstdItem 3 2" xfId="3683"/>
    <cellStyle name="SAPBEXstdItem 3 2 2" xfId="9654"/>
    <cellStyle name="SAPBEXstdItem 3 2 2 2" xfId="20314"/>
    <cellStyle name="SAPBEXstdItem 3 2 2 2 2" xfId="46728"/>
    <cellStyle name="SAPBEXstdItem 3 2 2 3" xfId="11600"/>
    <cellStyle name="SAPBEXstdItem 3 2 2 3 2" xfId="38021"/>
    <cellStyle name="SAPBEXstdItem 3 2 2 4" xfId="36150"/>
    <cellStyle name="SAPBEXstdItem 3 2 3" xfId="9917"/>
    <cellStyle name="SAPBEXstdItem 3 2 3 2" xfId="20577"/>
    <cellStyle name="SAPBEXstdItem 3 2 3 2 2" xfId="46991"/>
    <cellStyle name="SAPBEXstdItem 3 2 3 3" xfId="24598"/>
    <cellStyle name="SAPBEXstdItem 3 2 3 3 2" xfId="51012"/>
    <cellStyle name="SAPBEXstdItem 3 2 3 4" xfId="36413"/>
    <cellStyle name="SAPBEXstdItem 3 2 4" xfId="10963"/>
    <cellStyle name="SAPBEXstdItem 3 2 4 2" xfId="21608"/>
    <cellStyle name="SAPBEXstdItem 3 2 4 2 2" xfId="48022"/>
    <cellStyle name="SAPBEXstdItem 3 2 4 3" xfId="28697"/>
    <cellStyle name="SAPBEXstdItem 3 2 4 3 2" xfId="55111"/>
    <cellStyle name="SAPBEXstdItem 3 2 4 4" xfId="37384"/>
    <cellStyle name="SAPBEXstdItem 3 2 5" xfId="8816"/>
    <cellStyle name="SAPBEXstdItem 3 2 5 2" xfId="19476"/>
    <cellStyle name="SAPBEXstdItem 3 2 5 2 2" xfId="45890"/>
    <cellStyle name="SAPBEXstdItem 3 2 5 3" xfId="27187"/>
    <cellStyle name="SAPBEXstdItem 3 2 5 3 2" xfId="53601"/>
    <cellStyle name="SAPBEXstdItem 3 2 5 4" xfId="35312"/>
    <cellStyle name="SAPBEXstdItem 3 2 6" xfId="14468"/>
    <cellStyle name="SAPBEXstdItem 3 2 6 2" xfId="40888"/>
    <cellStyle name="SAPBEXstdItem 3 2 7" xfId="22594"/>
    <cellStyle name="SAPBEXstdItem 3 2 7 2" xfId="49008"/>
    <cellStyle name="SAPBEXstdItem 3 2 8" xfId="30353"/>
    <cellStyle name="SAPBEXstdItem 3 3" xfId="2652"/>
    <cellStyle name="SAPBEXstdItem 3 3 2" xfId="9283"/>
    <cellStyle name="SAPBEXstdItem 3 3 2 2" xfId="19943"/>
    <cellStyle name="SAPBEXstdItem 3 3 2 2 2" xfId="46357"/>
    <cellStyle name="SAPBEXstdItem 3 3 2 3" xfId="11800"/>
    <cellStyle name="SAPBEXstdItem 3 3 2 3 2" xfId="38221"/>
    <cellStyle name="SAPBEXstdItem 3 3 2 4" xfId="35779"/>
    <cellStyle name="SAPBEXstdItem 3 3 3" xfId="13444"/>
    <cellStyle name="SAPBEXstdItem 3 3 3 2" xfId="39864"/>
    <cellStyle name="SAPBEXstdItem 3 3 4" xfId="24775"/>
    <cellStyle name="SAPBEXstdItem 3 3 4 2" xfId="51189"/>
    <cellStyle name="SAPBEXstdItem 3 3 5" xfId="29322"/>
    <cellStyle name="SAPBEXstdItem 3 4" xfId="3107"/>
    <cellStyle name="SAPBEXstdItem 3 4 2" xfId="10169"/>
    <cellStyle name="SAPBEXstdItem 3 4 2 2" xfId="20829"/>
    <cellStyle name="SAPBEXstdItem 3 4 2 2 2" xfId="47243"/>
    <cellStyle name="SAPBEXstdItem 3 4 2 3" xfId="27792"/>
    <cellStyle name="SAPBEXstdItem 3 4 2 3 2" xfId="54206"/>
    <cellStyle name="SAPBEXstdItem 3 4 2 4" xfId="36665"/>
    <cellStyle name="SAPBEXstdItem 3 4 3" xfId="13899"/>
    <cellStyle name="SAPBEXstdItem 3 4 3 2" xfId="40319"/>
    <cellStyle name="SAPBEXstdItem 3 4 4" xfId="21768"/>
    <cellStyle name="SAPBEXstdItem 3 4 4 2" xfId="48182"/>
    <cellStyle name="SAPBEXstdItem 3 4 5" xfId="29777"/>
    <cellStyle name="SAPBEXstdItem 3 5" xfId="4151"/>
    <cellStyle name="SAPBEXstdItem 3 5 2" xfId="10826"/>
    <cellStyle name="SAPBEXstdItem 3 5 2 2" xfId="21471"/>
    <cellStyle name="SAPBEXstdItem 3 5 2 2 2" xfId="47885"/>
    <cellStyle name="SAPBEXstdItem 3 5 2 3" xfId="28560"/>
    <cellStyle name="SAPBEXstdItem 3 5 2 3 2" xfId="54974"/>
    <cellStyle name="SAPBEXstdItem 3 5 2 4" xfId="37247"/>
    <cellStyle name="SAPBEXstdItem 3 5 3" xfId="14932"/>
    <cellStyle name="SAPBEXstdItem 3 5 3 2" xfId="41352"/>
    <cellStyle name="SAPBEXstdItem 3 5 4" xfId="24634"/>
    <cellStyle name="SAPBEXstdItem 3 5 4 2" xfId="51048"/>
    <cellStyle name="SAPBEXstdItem 3 5 5" xfId="30821"/>
    <cellStyle name="SAPBEXstdItem 3 6" xfId="5555"/>
    <cellStyle name="SAPBEXstdItem 3 6 2" xfId="16326"/>
    <cellStyle name="SAPBEXstdItem 3 6 2 2" xfId="42745"/>
    <cellStyle name="SAPBEXstdItem 3 6 3" xfId="23025"/>
    <cellStyle name="SAPBEXstdItem 3 6 3 2" xfId="49439"/>
    <cellStyle name="SAPBEXstdItem 3 6 4" xfId="32225"/>
    <cellStyle name="SAPBEXstdItem 3 7" xfId="2824"/>
    <cellStyle name="SAPBEXstdItem 3 7 2" xfId="23625"/>
    <cellStyle name="SAPBEXstdItem 3 7 2 2" xfId="50039"/>
    <cellStyle name="SAPBEXstdItem 3 7 3" xfId="29494"/>
    <cellStyle name="SAPBEXstdItem 3 8" xfId="6273"/>
    <cellStyle name="SAPBEXstdItem 3 8 2" xfId="17012"/>
    <cellStyle name="SAPBEXstdItem 3 8 2 2" xfId="43430"/>
    <cellStyle name="SAPBEXstdItem 3 8 3" xfId="12051"/>
    <cellStyle name="SAPBEXstdItem 3 8 3 2" xfId="38472"/>
    <cellStyle name="SAPBEXstdItem 3 8 4" xfId="32943"/>
    <cellStyle name="SAPBEXstdItem 3 9" xfId="6024"/>
    <cellStyle name="SAPBEXstdItem 3 9 2" xfId="16775"/>
    <cellStyle name="SAPBEXstdItem 3 9 2 2" xfId="43193"/>
    <cellStyle name="SAPBEXstdItem 3 9 3" xfId="28044"/>
    <cellStyle name="SAPBEXstdItem 3 9 3 2" xfId="54458"/>
    <cellStyle name="SAPBEXstdItem 3 9 4" xfId="32694"/>
    <cellStyle name="SAPBEXstdItem 4" xfId="1958"/>
    <cellStyle name="SAPBEXstdItem 4 10" xfId="8510"/>
    <cellStyle name="SAPBEXstdItem 4 10 2" xfId="19170"/>
    <cellStyle name="SAPBEXstdItem 4 10 2 2" xfId="45584"/>
    <cellStyle name="SAPBEXstdItem 4 10 3" xfId="12731"/>
    <cellStyle name="SAPBEXstdItem 4 10 3 2" xfId="39152"/>
    <cellStyle name="SAPBEXstdItem 4 10 4" xfId="35006"/>
    <cellStyle name="SAPBEXstdItem 4 11" xfId="11630"/>
    <cellStyle name="SAPBEXstdItem 4 11 2" xfId="38051"/>
    <cellStyle name="SAPBEXstdItem 4 12" xfId="22104"/>
    <cellStyle name="SAPBEXstdItem 4 12 2" xfId="48518"/>
    <cellStyle name="SAPBEXstdItem 4 2" xfId="3935"/>
    <cellStyle name="SAPBEXstdItem 4 2 2" xfId="9806"/>
    <cellStyle name="SAPBEXstdItem 4 2 2 2" xfId="20466"/>
    <cellStyle name="SAPBEXstdItem 4 2 2 2 2" xfId="46880"/>
    <cellStyle name="SAPBEXstdItem 4 2 2 3" xfId="27820"/>
    <cellStyle name="SAPBEXstdItem 4 2 2 3 2" xfId="54234"/>
    <cellStyle name="SAPBEXstdItem 4 2 2 4" xfId="36302"/>
    <cellStyle name="SAPBEXstdItem 4 2 3" xfId="10121"/>
    <cellStyle name="SAPBEXstdItem 4 2 3 2" xfId="20781"/>
    <cellStyle name="SAPBEXstdItem 4 2 3 2 2" xfId="47195"/>
    <cellStyle name="SAPBEXstdItem 4 2 3 3" xfId="25895"/>
    <cellStyle name="SAPBEXstdItem 4 2 3 3 2" xfId="52309"/>
    <cellStyle name="SAPBEXstdItem 4 2 3 4" xfId="36617"/>
    <cellStyle name="SAPBEXstdItem 4 2 4" xfId="10970"/>
    <cellStyle name="SAPBEXstdItem 4 2 4 2" xfId="21615"/>
    <cellStyle name="SAPBEXstdItem 4 2 4 2 2" xfId="48029"/>
    <cellStyle name="SAPBEXstdItem 4 2 4 3" xfId="28704"/>
    <cellStyle name="SAPBEXstdItem 4 2 4 3 2" xfId="55118"/>
    <cellStyle name="SAPBEXstdItem 4 2 4 4" xfId="37391"/>
    <cellStyle name="SAPBEXstdItem 4 2 5" xfId="8829"/>
    <cellStyle name="SAPBEXstdItem 4 2 5 2" xfId="19489"/>
    <cellStyle name="SAPBEXstdItem 4 2 5 2 2" xfId="45903"/>
    <cellStyle name="SAPBEXstdItem 4 2 5 3" xfId="22954"/>
    <cellStyle name="SAPBEXstdItem 4 2 5 3 2" xfId="49368"/>
    <cellStyle name="SAPBEXstdItem 4 2 5 4" xfId="35325"/>
    <cellStyle name="SAPBEXstdItem 4 2 6" xfId="14718"/>
    <cellStyle name="SAPBEXstdItem 4 2 6 2" xfId="41138"/>
    <cellStyle name="SAPBEXstdItem 4 2 7" xfId="27258"/>
    <cellStyle name="SAPBEXstdItem 4 2 7 2" xfId="53672"/>
    <cellStyle name="SAPBEXstdItem 4 2 8" xfId="30605"/>
    <cellStyle name="SAPBEXstdItem 4 3" xfId="4662"/>
    <cellStyle name="SAPBEXstdItem 4 3 2" xfId="9721"/>
    <cellStyle name="SAPBEXstdItem 4 3 2 2" xfId="20381"/>
    <cellStyle name="SAPBEXstdItem 4 3 2 2 2" xfId="46795"/>
    <cellStyle name="SAPBEXstdItem 4 3 2 3" xfId="25910"/>
    <cellStyle name="SAPBEXstdItem 4 3 2 3 2" xfId="52324"/>
    <cellStyle name="SAPBEXstdItem 4 3 2 4" xfId="36217"/>
    <cellStyle name="SAPBEXstdItem 4 3 3" xfId="15440"/>
    <cellStyle name="SAPBEXstdItem 4 3 3 2" xfId="41860"/>
    <cellStyle name="SAPBEXstdItem 4 3 4" xfId="27633"/>
    <cellStyle name="SAPBEXstdItem 4 3 4 2" xfId="54047"/>
    <cellStyle name="SAPBEXstdItem 4 3 5" xfId="31332"/>
    <cellStyle name="SAPBEXstdItem 4 4" xfId="5240"/>
    <cellStyle name="SAPBEXstdItem 4 4 2" xfId="10236"/>
    <cellStyle name="SAPBEXstdItem 4 4 2 2" xfId="20896"/>
    <cellStyle name="SAPBEXstdItem 4 4 2 2 2" xfId="47310"/>
    <cellStyle name="SAPBEXstdItem 4 4 2 3" xfId="16102"/>
    <cellStyle name="SAPBEXstdItem 4 4 2 3 2" xfId="42521"/>
    <cellStyle name="SAPBEXstdItem 4 4 2 4" xfId="36732"/>
    <cellStyle name="SAPBEXstdItem 4 4 3" xfId="16015"/>
    <cellStyle name="SAPBEXstdItem 4 4 3 2" xfId="42434"/>
    <cellStyle name="SAPBEXstdItem 4 4 4" xfId="21872"/>
    <cellStyle name="SAPBEXstdItem 4 4 4 2" xfId="48286"/>
    <cellStyle name="SAPBEXstdItem 4 4 5" xfId="31910"/>
    <cellStyle name="SAPBEXstdItem 4 5" xfId="5851"/>
    <cellStyle name="SAPBEXstdItem 4 5 2" xfId="10834"/>
    <cellStyle name="SAPBEXstdItem 4 5 2 2" xfId="21479"/>
    <cellStyle name="SAPBEXstdItem 4 5 2 2 2" xfId="47893"/>
    <cellStyle name="SAPBEXstdItem 4 5 2 3" xfId="28568"/>
    <cellStyle name="SAPBEXstdItem 4 5 2 3 2" xfId="54982"/>
    <cellStyle name="SAPBEXstdItem 4 5 2 4" xfId="37255"/>
    <cellStyle name="SAPBEXstdItem 4 5 3" xfId="16607"/>
    <cellStyle name="SAPBEXstdItem 4 5 3 2" xfId="43025"/>
    <cellStyle name="SAPBEXstdItem 4 5 4" xfId="26517"/>
    <cellStyle name="SAPBEXstdItem 4 5 4 2" xfId="52931"/>
    <cellStyle name="SAPBEXstdItem 4 5 5" xfId="32521"/>
    <cellStyle name="SAPBEXstdItem 4 6" xfId="6459"/>
    <cellStyle name="SAPBEXstdItem 4 6 2" xfId="17195"/>
    <cellStyle name="SAPBEXstdItem 4 6 2 2" xfId="43613"/>
    <cellStyle name="SAPBEXstdItem 4 6 3" xfId="22412"/>
    <cellStyle name="SAPBEXstdItem 4 6 3 2" xfId="48826"/>
    <cellStyle name="SAPBEXstdItem 4 6 4" xfId="33129"/>
    <cellStyle name="SAPBEXstdItem 4 7" xfId="7074"/>
    <cellStyle name="SAPBEXstdItem 4 7 2" xfId="12151"/>
    <cellStyle name="SAPBEXstdItem 4 7 2 2" xfId="38572"/>
    <cellStyle name="SAPBEXstdItem 4 7 3" xfId="33744"/>
    <cellStyle name="SAPBEXstdItem 4 8" xfId="7621"/>
    <cellStyle name="SAPBEXstdItem 4 8 2" xfId="18288"/>
    <cellStyle name="SAPBEXstdItem 4 8 2 2" xfId="44704"/>
    <cellStyle name="SAPBEXstdItem 4 8 3" xfId="27339"/>
    <cellStyle name="SAPBEXstdItem 4 8 3 2" xfId="53753"/>
    <cellStyle name="SAPBEXstdItem 4 8 4" xfId="34291"/>
    <cellStyle name="SAPBEXstdItem 4 9" xfId="7315"/>
    <cellStyle name="SAPBEXstdItem 4 9 2" xfId="17982"/>
    <cellStyle name="SAPBEXstdItem 4 9 2 2" xfId="44399"/>
    <cellStyle name="SAPBEXstdItem 4 9 3" xfId="26385"/>
    <cellStyle name="SAPBEXstdItem 4 9 3 2" xfId="52799"/>
    <cellStyle name="SAPBEXstdItem 4 9 4" xfId="33985"/>
    <cellStyle name="SAPBEXstdItem 5" xfId="2135"/>
    <cellStyle name="SAPBEXstdItem 5 10" xfId="8596"/>
    <cellStyle name="SAPBEXstdItem 5 10 2" xfId="19256"/>
    <cellStyle name="SAPBEXstdItem 5 10 2 2" xfId="45670"/>
    <cellStyle name="SAPBEXstdItem 5 10 3" xfId="17666"/>
    <cellStyle name="SAPBEXstdItem 5 10 3 2" xfId="44083"/>
    <cellStyle name="SAPBEXstdItem 5 10 4" xfId="35092"/>
    <cellStyle name="SAPBEXstdItem 5 11" xfId="11465"/>
    <cellStyle name="SAPBEXstdItem 5 11 2" xfId="37886"/>
    <cellStyle name="SAPBEXstdItem 5 12" xfId="27466"/>
    <cellStyle name="SAPBEXstdItem 5 12 2" xfId="53880"/>
    <cellStyle name="SAPBEXstdItem 5 2" xfId="4100"/>
    <cellStyle name="SAPBEXstdItem 5 2 2" xfId="9681"/>
    <cellStyle name="SAPBEXstdItem 5 2 2 2" xfId="20341"/>
    <cellStyle name="SAPBEXstdItem 5 2 2 2 2" xfId="46755"/>
    <cellStyle name="SAPBEXstdItem 5 2 2 3" xfId="11603"/>
    <cellStyle name="SAPBEXstdItem 5 2 2 3 2" xfId="38024"/>
    <cellStyle name="SAPBEXstdItem 5 2 2 4" xfId="36177"/>
    <cellStyle name="SAPBEXstdItem 5 2 3" xfId="14882"/>
    <cellStyle name="SAPBEXstdItem 5 2 3 2" xfId="41302"/>
    <cellStyle name="SAPBEXstdItem 5 2 4" xfId="26673"/>
    <cellStyle name="SAPBEXstdItem 5 2 4 2" xfId="53087"/>
    <cellStyle name="SAPBEXstdItem 5 2 5" xfId="30770"/>
    <cellStyle name="SAPBEXstdItem 5 3" xfId="4828"/>
    <cellStyle name="SAPBEXstdItem 5 3 2" xfId="9709"/>
    <cellStyle name="SAPBEXstdItem 5 3 2 2" xfId="20369"/>
    <cellStyle name="SAPBEXstdItem 5 3 2 2 2" xfId="46783"/>
    <cellStyle name="SAPBEXstdItem 5 3 2 3" xfId="11606"/>
    <cellStyle name="SAPBEXstdItem 5 3 2 3 2" xfId="38027"/>
    <cellStyle name="SAPBEXstdItem 5 3 2 4" xfId="36205"/>
    <cellStyle name="SAPBEXstdItem 5 3 3" xfId="15605"/>
    <cellStyle name="SAPBEXstdItem 5 3 3 2" xfId="42025"/>
    <cellStyle name="SAPBEXstdItem 5 3 4" xfId="23844"/>
    <cellStyle name="SAPBEXstdItem 5 3 4 2" xfId="50258"/>
    <cellStyle name="SAPBEXstdItem 5 3 5" xfId="31498"/>
    <cellStyle name="SAPBEXstdItem 5 4" xfId="5408"/>
    <cellStyle name="SAPBEXstdItem 5 4 2" xfId="10868"/>
    <cellStyle name="SAPBEXstdItem 5 4 2 2" xfId="21513"/>
    <cellStyle name="SAPBEXstdItem 5 4 2 2 2" xfId="47927"/>
    <cellStyle name="SAPBEXstdItem 5 4 2 3" xfId="28602"/>
    <cellStyle name="SAPBEXstdItem 5 4 2 3 2" xfId="55016"/>
    <cellStyle name="SAPBEXstdItem 5 4 2 4" xfId="37289"/>
    <cellStyle name="SAPBEXstdItem 5 4 3" xfId="16181"/>
    <cellStyle name="SAPBEXstdItem 5 4 3 2" xfId="42600"/>
    <cellStyle name="SAPBEXstdItem 5 4 4" xfId="23594"/>
    <cellStyle name="SAPBEXstdItem 5 4 4 2" xfId="50008"/>
    <cellStyle name="SAPBEXstdItem 5 4 5" xfId="32078"/>
    <cellStyle name="SAPBEXstdItem 5 5" xfId="6015"/>
    <cellStyle name="SAPBEXstdItem 5 5 2" xfId="16767"/>
    <cellStyle name="SAPBEXstdItem 5 5 2 2" xfId="43185"/>
    <cellStyle name="SAPBEXstdItem 5 5 3" xfId="27320"/>
    <cellStyle name="SAPBEXstdItem 5 5 3 2" xfId="53734"/>
    <cellStyle name="SAPBEXstdItem 5 5 4" xfId="32685"/>
    <cellStyle name="SAPBEXstdItem 5 6" xfId="6615"/>
    <cellStyle name="SAPBEXstdItem 5 6 2" xfId="17340"/>
    <cellStyle name="SAPBEXstdItem 5 6 2 2" xfId="43758"/>
    <cellStyle name="SAPBEXstdItem 5 6 3" xfId="22403"/>
    <cellStyle name="SAPBEXstdItem 5 6 3 2" xfId="48817"/>
    <cellStyle name="SAPBEXstdItem 5 6 4" xfId="33285"/>
    <cellStyle name="SAPBEXstdItem 5 7" xfId="7187"/>
    <cellStyle name="SAPBEXstdItem 5 7 2" xfId="25405"/>
    <cellStyle name="SAPBEXstdItem 5 7 2 2" xfId="51819"/>
    <cellStyle name="SAPBEXstdItem 5 7 3" xfId="33857"/>
    <cellStyle name="SAPBEXstdItem 5 8" xfId="7746"/>
    <cellStyle name="SAPBEXstdItem 5 8 2" xfId="18413"/>
    <cellStyle name="SAPBEXstdItem 5 8 2 2" xfId="44829"/>
    <cellStyle name="SAPBEXstdItem 5 8 3" xfId="23080"/>
    <cellStyle name="SAPBEXstdItem 5 8 3 2" xfId="49494"/>
    <cellStyle name="SAPBEXstdItem 5 8 4" xfId="34416"/>
    <cellStyle name="SAPBEXstdItem 5 9" xfId="7898"/>
    <cellStyle name="SAPBEXstdItem 5 9 2" xfId="18565"/>
    <cellStyle name="SAPBEXstdItem 5 9 2 2" xfId="44980"/>
    <cellStyle name="SAPBEXstdItem 5 9 3" xfId="24026"/>
    <cellStyle name="SAPBEXstdItem 5 9 3 2" xfId="50440"/>
    <cellStyle name="SAPBEXstdItem 5 9 4" xfId="34568"/>
    <cellStyle name="SAPBEXstdItem 6" xfId="2390"/>
    <cellStyle name="SAPBEXstdItem 6 10" xfId="13021"/>
    <cellStyle name="SAPBEXstdItem 6 10 2" xfId="39442"/>
    <cellStyle name="SAPBEXstdItem 6 11" xfId="24928"/>
    <cellStyle name="SAPBEXstdItem 6 11 2" xfId="51342"/>
    <cellStyle name="SAPBEXstdItem 6 2" xfId="4297"/>
    <cellStyle name="SAPBEXstdItem 6 2 2" xfId="9824"/>
    <cellStyle name="SAPBEXstdItem 6 2 2 2" xfId="20484"/>
    <cellStyle name="SAPBEXstdItem 6 2 2 2 2" xfId="46898"/>
    <cellStyle name="SAPBEXstdItem 6 2 2 3" xfId="27790"/>
    <cellStyle name="SAPBEXstdItem 6 2 2 3 2" xfId="54204"/>
    <cellStyle name="SAPBEXstdItem 6 2 2 4" xfId="36320"/>
    <cellStyle name="SAPBEXstdItem 6 2 3" xfId="15076"/>
    <cellStyle name="SAPBEXstdItem 6 2 3 2" xfId="41496"/>
    <cellStyle name="SAPBEXstdItem 6 2 4" xfId="22721"/>
    <cellStyle name="SAPBEXstdItem 6 2 4 2" xfId="49135"/>
    <cellStyle name="SAPBEXstdItem 6 2 5" xfId="30967"/>
    <cellStyle name="SAPBEXstdItem 6 3" xfId="5024"/>
    <cellStyle name="SAPBEXstdItem 6 3 2" xfId="10134"/>
    <cellStyle name="SAPBEXstdItem 6 3 2 2" xfId="20794"/>
    <cellStyle name="SAPBEXstdItem 6 3 2 2 2" xfId="47208"/>
    <cellStyle name="SAPBEXstdItem 6 3 2 3" xfId="27798"/>
    <cellStyle name="SAPBEXstdItem 6 3 2 3 2" xfId="54212"/>
    <cellStyle name="SAPBEXstdItem 6 3 2 4" xfId="36630"/>
    <cellStyle name="SAPBEXstdItem 6 3 3" xfId="15801"/>
    <cellStyle name="SAPBEXstdItem 6 3 3 2" xfId="42220"/>
    <cellStyle name="SAPBEXstdItem 6 3 4" xfId="23404"/>
    <cellStyle name="SAPBEXstdItem 6 3 4 2" xfId="49818"/>
    <cellStyle name="SAPBEXstdItem 6 3 5" xfId="31694"/>
    <cellStyle name="SAPBEXstdItem 6 4" xfId="6213"/>
    <cellStyle name="SAPBEXstdItem 6 4 2" xfId="10976"/>
    <cellStyle name="SAPBEXstdItem 6 4 2 2" xfId="21621"/>
    <cellStyle name="SAPBEXstdItem 6 4 2 2 2" xfId="48035"/>
    <cellStyle name="SAPBEXstdItem 6 4 2 3" xfId="28710"/>
    <cellStyle name="SAPBEXstdItem 6 4 2 3 2" xfId="55124"/>
    <cellStyle name="SAPBEXstdItem 6 4 2 4" xfId="37397"/>
    <cellStyle name="SAPBEXstdItem 6 4 3" xfId="16954"/>
    <cellStyle name="SAPBEXstdItem 6 4 3 2" xfId="43372"/>
    <cellStyle name="SAPBEXstdItem 6 4 4" xfId="25784"/>
    <cellStyle name="SAPBEXstdItem 6 4 4 2" xfId="52198"/>
    <cellStyle name="SAPBEXstdItem 6 4 5" xfId="32883"/>
    <cellStyle name="SAPBEXstdItem 6 5" xfId="6799"/>
    <cellStyle name="SAPBEXstdItem 6 5 2" xfId="17511"/>
    <cellStyle name="SAPBEXstdItem 6 5 2 2" xfId="43928"/>
    <cellStyle name="SAPBEXstdItem 6 5 3" xfId="22046"/>
    <cellStyle name="SAPBEXstdItem 6 5 3 2" xfId="48460"/>
    <cellStyle name="SAPBEXstdItem 6 5 4" xfId="33469"/>
    <cellStyle name="SAPBEXstdItem 6 6" xfId="7354"/>
    <cellStyle name="SAPBEXstdItem 6 6 2" xfId="18021"/>
    <cellStyle name="SAPBEXstdItem 6 6 2 2" xfId="44437"/>
    <cellStyle name="SAPBEXstdItem 6 6 3" xfId="22336"/>
    <cellStyle name="SAPBEXstdItem 6 6 3 2" xfId="48750"/>
    <cellStyle name="SAPBEXstdItem 6 6 4" xfId="34024"/>
    <cellStyle name="SAPBEXstdItem 6 7" xfId="7999"/>
    <cellStyle name="SAPBEXstdItem 6 7 2" xfId="18666"/>
    <cellStyle name="SAPBEXstdItem 6 7 2 2" xfId="45080"/>
    <cellStyle name="SAPBEXstdItem 6 7 3" xfId="12164"/>
    <cellStyle name="SAPBEXstdItem 6 7 3 2" xfId="38585"/>
    <cellStyle name="SAPBEXstdItem 6 7 4" xfId="34604"/>
    <cellStyle name="SAPBEXstdItem 6 8" xfId="8842"/>
    <cellStyle name="SAPBEXstdItem 6 8 2" xfId="19502"/>
    <cellStyle name="SAPBEXstdItem 6 8 2 2" xfId="45916"/>
    <cellStyle name="SAPBEXstdItem 6 8 3" xfId="24123"/>
    <cellStyle name="SAPBEXstdItem 6 8 3 2" xfId="50537"/>
    <cellStyle name="SAPBEXstdItem 6 8 4" xfId="35338"/>
    <cellStyle name="SAPBEXstdItem 6 9" xfId="13187"/>
    <cellStyle name="SAPBEXstdItem 6 9 2" xfId="39607"/>
    <cellStyle name="SAPBEXstdItem 7" xfId="3298"/>
    <cellStyle name="SAPBEXstdItem 7 2" xfId="9513"/>
    <cellStyle name="SAPBEXstdItem 7 2 2" xfId="20173"/>
    <cellStyle name="SAPBEXstdItem 7 2 2 2" xfId="46587"/>
    <cellStyle name="SAPBEXstdItem 7 2 3" xfId="11261"/>
    <cellStyle name="SAPBEXstdItem 7 2 3 2" xfId="37682"/>
    <cellStyle name="SAPBEXstdItem 7 2 4" xfId="36009"/>
    <cellStyle name="SAPBEXstdItem 7 3" xfId="14088"/>
    <cellStyle name="SAPBEXstdItem 7 3 2" xfId="40508"/>
    <cellStyle name="SAPBEXstdItem 7 4" xfId="24716"/>
    <cellStyle name="SAPBEXstdItem 7 4 2" xfId="51130"/>
    <cellStyle name="SAPBEXstdItem 7 5" xfId="29968"/>
    <cellStyle name="SAPBEXstdItem 8" xfId="4488"/>
    <cellStyle name="SAPBEXstdItem 8 2" xfId="9633"/>
    <cellStyle name="SAPBEXstdItem 8 2 2" xfId="20293"/>
    <cellStyle name="SAPBEXstdItem 8 2 2 2" xfId="46707"/>
    <cellStyle name="SAPBEXstdItem 8 2 3" xfId="27837"/>
    <cellStyle name="SAPBEXstdItem 8 2 3 2" xfId="54251"/>
    <cellStyle name="SAPBEXstdItem 8 2 4" xfId="36129"/>
    <cellStyle name="SAPBEXstdItem 8 3" xfId="15266"/>
    <cellStyle name="SAPBEXstdItem 8 3 2" xfId="41686"/>
    <cellStyle name="SAPBEXstdItem 8 4" xfId="24627"/>
    <cellStyle name="SAPBEXstdItem 8 4 2" xfId="51041"/>
    <cellStyle name="SAPBEXstdItem 8 5" xfId="31158"/>
    <cellStyle name="SAPBEXstdItem 9" xfId="5683"/>
    <cellStyle name="SAPBEXstdItem 9 2" xfId="9702"/>
    <cellStyle name="SAPBEXstdItem 9 2 2" xfId="20362"/>
    <cellStyle name="SAPBEXstdItem 9 2 2 2" xfId="46776"/>
    <cellStyle name="SAPBEXstdItem 9 2 3" xfId="12752"/>
    <cellStyle name="SAPBEXstdItem 9 2 3 2" xfId="39173"/>
    <cellStyle name="SAPBEXstdItem 9 2 4" xfId="36198"/>
    <cellStyle name="SAPBEXstdItem 9 3" xfId="16447"/>
    <cellStyle name="SAPBEXstdItem 9 3 2" xfId="42865"/>
    <cellStyle name="SAPBEXstdItem 9 4" xfId="27953"/>
    <cellStyle name="SAPBEXstdItem 9 4 2" xfId="54367"/>
    <cellStyle name="SAPBEXstdItem 9 5" xfId="32353"/>
    <cellStyle name="SAPBEXstdItemX" xfId="1281"/>
    <cellStyle name="SAPBEXstdItemX 10" xfId="3157"/>
    <cellStyle name="SAPBEXstdItemX 10 2" xfId="13947"/>
    <cellStyle name="SAPBEXstdItemX 10 2 2" xfId="40367"/>
    <cellStyle name="SAPBEXstdItemX 10 3" xfId="26488"/>
    <cellStyle name="SAPBEXstdItemX 10 3 2" xfId="52902"/>
    <cellStyle name="SAPBEXstdItemX 10 4" xfId="29827"/>
    <cellStyle name="SAPBEXstdItemX 11" xfId="6835"/>
    <cellStyle name="SAPBEXstdItemX 11 2" xfId="11115"/>
    <cellStyle name="SAPBEXstdItemX 11 2 2" xfId="37536"/>
    <cellStyle name="SAPBEXstdItemX 11 3" xfId="33505"/>
    <cellStyle name="SAPBEXstdItemX 12" xfId="6088"/>
    <cellStyle name="SAPBEXstdItemX 12 2" xfId="16838"/>
    <cellStyle name="SAPBEXstdItemX 12 2 2" xfId="43256"/>
    <cellStyle name="SAPBEXstdItemX 12 3" xfId="23008"/>
    <cellStyle name="SAPBEXstdItemX 12 3 2" xfId="49422"/>
    <cellStyle name="SAPBEXstdItemX 12 4" xfId="32758"/>
    <cellStyle name="SAPBEXstdItemX 13" xfId="8278"/>
    <cellStyle name="SAPBEXstdItemX 13 2" xfId="18939"/>
    <cellStyle name="SAPBEXstdItemX 13 2 2" xfId="45353"/>
    <cellStyle name="SAPBEXstdItemX 13 3" xfId="14369"/>
    <cellStyle name="SAPBEXstdItemX 13 3 2" xfId="40789"/>
    <cellStyle name="SAPBEXstdItemX 13 4" xfId="34789"/>
    <cellStyle name="SAPBEXstdItemX 14" xfId="21187"/>
    <cellStyle name="SAPBEXstdItemX 14 2" xfId="47601"/>
    <cellStyle name="SAPBEXstdItemX 15" xfId="22274"/>
    <cellStyle name="SAPBEXstdItemX 15 2" xfId="48688"/>
    <cellStyle name="SAPBEXstdItemX 2" xfId="1580"/>
    <cellStyle name="SAPBEXstdItemX 2 10" xfId="8471"/>
    <cellStyle name="SAPBEXstdItemX 2 10 2" xfId="19131"/>
    <cellStyle name="SAPBEXstdItemX 2 10 2 2" xfId="45545"/>
    <cellStyle name="SAPBEXstdItemX 2 10 3" xfId="12462"/>
    <cellStyle name="SAPBEXstdItemX 2 10 3 2" xfId="38883"/>
    <cellStyle name="SAPBEXstdItemX 2 10 4" xfId="34967"/>
    <cellStyle name="SAPBEXstdItemX 2 11" xfId="13073"/>
    <cellStyle name="SAPBEXstdItemX 2 11 2" xfId="39494"/>
    <cellStyle name="SAPBEXstdItemX 2 12" xfId="24347"/>
    <cellStyle name="SAPBEXstdItemX 2 12 2" xfId="50761"/>
    <cellStyle name="SAPBEXstdItemX 2 2" xfId="3574"/>
    <cellStyle name="SAPBEXstdItemX 2 2 2" xfId="8951"/>
    <cellStyle name="SAPBEXstdItemX 2 2 2 2" xfId="19611"/>
    <cellStyle name="SAPBEXstdItemX 2 2 2 2 2" xfId="46025"/>
    <cellStyle name="SAPBEXstdItemX 2 2 2 3" xfId="28254"/>
    <cellStyle name="SAPBEXstdItemX 2 2 2 3 2" xfId="54668"/>
    <cellStyle name="SAPBEXstdItemX 2 2 2 4" xfId="35447"/>
    <cellStyle name="SAPBEXstdItemX 2 2 3" xfId="9907"/>
    <cellStyle name="SAPBEXstdItemX 2 2 3 2" xfId="20567"/>
    <cellStyle name="SAPBEXstdItemX 2 2 3 2 2" xfId="46981"/>
    <cellStyle name="SAPBEXstdItemX 2 2 3 3" xfId="26840"/>
    <cellStyle name="SAPBEXstdItemX 2 2 3 3 2" xfId="53254"/>
    <cellStyle name="SAPBEXstdItemX 2 2 3 4" xfId="36403"/>
    <cellStyle name="SAPBEXstdItemX 2 2 4" xfId="8784"/>
    <cellStyle name="SAPBEXstdItemX 2 2 4 2" xfId="19444"/>
    <cellStyle name="SAPBEXstdItemX 2 2 4 2 2" xfId="45858"/>
    <cellStyle name="SAPBEXstdItemX 2 2 4 3" xfId="23716"/>
    <cellStyle name="SAPBEXstdItemX 2 2 4 3 2" xfId="50130"/>
    <cellStyle name="SAPBEXstdItemX 2 2 4 4" xfId="35280"/>
    <cellStyle name="SAPBEXstdItemX 2 2 5" xfId="14359"/>
    <cellStyle name="SAPBEXstdItemX 2 2 5 2" xfId="40779"/>
    <cellStyle name="SAPBEXstdItemX 2 2 6" xfId="26272"/>
    <cellStyle name="SAPBEXstdItemX 2 2 6 2" xfId="52686"/>
    <cellStyle name="SAPBEXstdItemX 2 2 7" xfId="30244"/>
    <cellStyle name="SAPBEXstdItemX 2 3" xfId="2744"/>
    <cellStyle name="SAPBEXstdItemX 2 3 2" xfId="9309"/>
    <cellStyle name="SAPBEXstdItemX 2 3 2 2" xfId="19969"/>
    <cellStyle name="SAPBEXstdItemX 2 3 2 2 2" xfId="46383"/>
    <cellStyle name="SAPBEXstdItemX 2 3 2 3" xfId="27870"/>
    <cellStyle name="SAPBEXstdItemX 2 3 2 3 2" xfId="54284"/>
    <cellStyle name="SAPBEXstdItemX 2 3 2 4" xfId="35805"/>
    <cellStyle name="SAPBEXstdItemX 2 3 3" xfId="13536"/>
    <cellStyle name="SAPBEXstdItemX 2 3 3 2" xfId="39956"/>
    <cellStyle name="SAPBEXstdItemX 2 3 4" xfId="27357"/>
    <cellStyle name="SAPBEXstdItemX 2 3 4 2" xfId="53771"/>
    <cellStyle name="SAPBEXstdItemX 2 3 5" xfId="29414"/>
    <cellStyle name="SAPBEXstdItemX 2 4" xfId="4685"/>
    <cellStyle name="SAPBEXstdItemX 2 4 2" xfId="10241"/>
    <cellStyle name="SAPBEXstdItemX 2 4 2 2" xfId="20901"/>
    <cellStyle name="SAPBEXstdItemX 2 4 2 2 2" xfId="47315"/>
    <cellStyle name="SAPBEXstdItemX 2 4 2 3" xfId="12988"/>
    <cellStyle name="SAPBEXstdItemX 2 4 2 3 2" xfId="39409"/>
    <cellStyle name="SAPBEXstdItemX 2 4 2 4" xfId="36737"/>
    <cellStyle name="SAPBEXstdItemX 2 4 3" xfId="15463"/>
    <cellStyle name="SAPBEXstdItemX 2 4 3 2" xfId="41883"/>
    <cellStyle name="SAPBEXstdItemX 2 4 4" xfId="24303"/>
    <cellStyle name="SAPBEXstdItemX 2 4 4 2" xfId="50717"/>
    <cellStyle name="SAPBEXstdItemX 2 4 5" xfId="31355"/>
    <cellStyle name="SAPBEXstdItemX 2 5" xfId="4368"/>
    <cellStyle name="SAPBEXstdItemX 2 5 2" xfId="15146"/>
    <cellStyle name="SAPBEXstdItemX 2 5 2 2" xfId="41566"/>
    <cellStyle name="SAPBEXstdItemX 2 5 3" xfId="26803"/>
    <cellStyle name="SAPBEXstdItemX 2 5 3 2" xfId="53217"/>
    <cellStyle name="SAPBEXstdItemX 2 5 4" xfId="31038"/>
    <cellStyle name="SAPBEXstdItemX 2 6" xfId="5497"/>
    <cellStyle name="SAPBEXstdItemX 2 6 2" xfId="16268"/>
    <cellStyle name="SAPBEXstdItemX 2 6 2 2" xfId="42687"/>
    <cellStyle name="SAPBEXstdItemX 2 6 3" xfId="27450"/>
    <cellStyle name="SAPBEXstdItemX 2 6 3 2" xfId="53864"/>
    <cellStyle name="SAPBEXstdItemX 2 6 4" xfId="32167"/>
    <cellStyle name="SAPBEXstdItemX 2 7" xfId="6108"/>
    <cellStyle name="SAPBEXstdItemX 2 7 2" xfId="22944"/>
    <cellStyle name="SAPBEXstdItemX 2 7 2 2" xfId="49358"/>
    <cellStyle name="SAPBEXstdItemX 2 7 3" xfId="32778"/>
    <cellStyle name="SAPBEXstdItemX 2 8" xfId="5932"/>
    <cellStyle name="SAPBEXstdItemX 2 8 2" xfId="16684"/>
    <cellStyle name="SAPBEXstdItemX 2 8 2 2" xfId="43102"/>
    <cellStyle name="SAPBEXstdItemX 2 8 3" xfId="25317"/>
    <cellStyle name="SAPBEXstdItemX 2 8 3 2" xfId="51731"/>
    <cellStyle name="SAPBEXstdItemX 2 8 4" xfId="32602"/>
    <cellStyle name="SAPBEXstdItemX 2 9" xfId="6684"/>
    <cellStyle name="SAPBEXstdItemX 2 9 2" xfId="17396"/>
    <cellStyle name="SAPBEXstdItemX 2 9 2 2" xfId="43814"/>
    <cellStyle name="SAPBEXstdItemX 2 9 3" xfId="25257"/>
    <cellStyle name="SAPBEXstdItemX 2 9 3 2" xfId="51671"/>
    <cellStyle name="SAPBEXstdItemX 2 9 4" xfId="33354"/>
    <cellStyle name="SAPBEXstdItemX 3" xfId="1691"/>
    <cellStyle name="SAPBEXstdItemX 3 10" xfId="8501"/>
    <cellStyle name="SAPBEXstdItemX 3 10 2" xfId="19161"/>
    <cellStyle name="SAPBEXstdItemX 3 10 2 2" xfId="45575"/>
    <cellStyle name="SAPBEXstdItemX 3 10 3" xfId="12730"/>
    <cellStyle name="SAPBEXstdItemX 3 10 3 2" xfId="39151"/>
    <cellStyle name="SAPBEXstdItemX 3 10 4" xfId="34997"/>
    <cellStyle name="SAPBEXstdItemX 3 11" xfId="11878"/>
    <cellStyle name="SAPBEXstdItemX 3 11 2" xfId="38299"/>
    <cellStyle name="SAPBEXstdItemX 3 12" xfId="22563"/>
    <cellStyle name="SAPBEXstdItemX 3 12 2" xfId="48977"/>
    <cellStyle name="SAPBEXstdItemX 3 2" xfId="3684"/>
    <cellStyle name="SAPBEXstdItemX 3 2 2" xfId="8923"/>
    <cellStyle name="SAPBEXstdItemX 3 2 2 2" xfId="19583"/>
    <cellStyle name="SAPBEXstdItemX 3 2 2 2 2" xfId="45997"/>
    <cellStyle name="SAPBEXstdItemX 3 2 2 3" xfId="27755"/>
    <cellStyle name="SAPBEXstdItemX 3 2 2 3 2" xfId="54169"/>
    <cellStyle name="SAPBEXstdItemX 3 2 2 4" xfId="35419"/>
    <cellStyle name="SAPBEXstdItemX 3 2 3" xfId="10089"/>
    <cellStyle name="SAPBEXstdItemX 3 2 3 2" xfId="20749"/>
    <cellStyle name="SAPBEXstdItemX 3 2 3 2 2" xfId="47163"/>
    <cellStyle name="SAPBEXstdItemX 3 2 3 3" xfId="27784"/>
    <cellStyle name="SAPBEXstdItemX 3 2 3 3 2" xfId="54198"/>
    <cellStyle name="SAPBEXstdItemX 3 2 3 4" xfId="36585"/>
    <cellStyle name="SAPBEXstdItemX 3 2 4" xfId="8817"/>
    <cellStyle name="SAPBEXstdItemX 3 2 4 2" xfId="19477"/>
    <cellStyle name="SAPBEXstdItemX 3 2 4 2 2" xfId="45891"/>
    <cellStyle name="SAPBEXstdItemX 3 2 4 3" xfId="21946"/>
    <cellStyle name="SAPBEXstdItemX 3 2 4 3 2" xfId="48360"/>
    <cellStyle name="SAPBEXstdItemX 3 2 4 4" xfId="35313"/>
    <cellStyle name="SAPBEXstdItemX 3 2 5" xfId="14469"/>
    <cellStyle name="SAPBEXstdItemX 3 2 5 2" xfId="40889"/>
    <cellStyle name="SAPBEXstdItemX 3 2 6" xfId="22224"/>
    <cellStyle name="SAPBEXstdItemX 3 2 6 2" xfId="48638"/>
    <cellStyle name="SAPBEXstdItemX 3 2 7" xfId="30354"/>
    <cellStyle name="SAPBEXstdItemX 3 3" xfId="2651"/>
    <cellStyle name="SAPBEXstdItemX 3 3 2" xfId="8906"/>
    <cellStyle name="SAPBEXstdItemX 3 3 2 2" xfId="19566"/>
    <cellStyle name="SAPBEXstdItemX 3 3 2 2 2" xfId="45980"/>
    <cellStyle name="SAPBEXstdItemX 3 3 2 3" xfId="12573"/>
    <cellStyle name="SAPBEXstdItemX 3 3 2 3 2" xfId="38994"/>
    <cellStyle name="SAPBEXstdItemX 3 3 2 4" xfId="35402"/>
    <cellStyle name="SAPBEXstdItemX 3 3 3" xfId="13443"/>
    <cellStyle name="SAPBEXstdItemX 3 3 3 2" xfId="39863"/>
    <cellStyle name="SAPBEXstdItemX 3 3 4" xfId="25208"/>
    <cellStyle name="SAPBEXstdItemX 3 3 4 2" xfId="51622"/>
    <cellStyle name="SAPBEXstdItemX 3 3 5" xfId="29321"/>
    <cellStyle name="SAPBEXstdItemX 3 4" xfId="4865"/>
    <cellStyle name="SAPBEXstdItemX 3 4 2" xfId="10432"/>
    <cellStyle name="SAPBEXstdItemX 3 4 2 2" xfId="21092"/>
    <cellStyle name="SAPBEXstdItemX 3 4 2 2 2" xfId="47506"/>
    <cellStyle name="SAPBEXstdItemX 3 4 2 3" xfId="28356"/>
    <cellStyle name="SAPBEXstdItemX 3 4 2 3 2" xfId="54770"/>
    <cellStyle name="SAPBEXstdItemX 3 4 2 4" xfId="36928"/>
    <cellStyle name="SAPBEXstdItemX 3 4 3" xfId="15642"/>
    <cellStyle name="SAPBEXstdItemX 3 4 3 2" xfId="42062"/>
    <cellStyle name="SAPBEXstdItemX 3 4 4" xfId="26413"/>
    <cellStyle name="SAPBEXstdItemX 3 4 4 2" xfId="52827"/>
    <cellStyle name="SAPBEXstdItemX 3 4 5" xfId="31535"/>
    <cellStyle name="SAPBEXstdItemX 3 5" xfId="3411"/>
    <cellStyle name="SAPBEXstdItemX 3 5 2" xfId="14197"/>
    <cellStyle name="SAPBEXstdItemX 3 5 2 2" xfId="40617"/>
    <cellStyle name="SAPBEXstdItemX 3 5 3" xfId="25842"/>
    <cellStyle name="SAPBEXstdItemX 3 5 3 2" xfId="52256"/>
    <cellStyle name="SAPBEXstdItemX 3 5 4" xfId="30081"/>
    <cellStyle name="SAPBEXstdItemX 3 6" xfId="5557"/>
    <cellStyle name="SAPBEXstdItemX 3 6 2" xfId="16328"/>
    <cellStyle name="SAPBEXstdItemX 3 6 2 2" xfId="42747"/>
    <cellStyle name="SAPBEXstdItemX 3 6 3" xfId="25575"/>
    <cellStyle name="SAPBEXstdItemX 3 6 3 2" xfId="51989"/>
    <cellStyle name="SAPBEXstdItemX 3 6 4" xfId="32227"/>
    <cellStyle name="SAPBEXstdItemX 3 7" xfId="6163"/>
    <cellStyle name="SAPBEXstdItemX 3 7 2" xfId="12387"/>
    <cellStyle name="SAPBEXstdItemX 3 7 2 2" xfId="38808"/>
    <cellStyle name="SAPBEXstdItemX 3 7 3" xfId="32833"/>
    <cellStyle name="SAPBEXstdItemX 3 8" xfId="4750"/>
    <cellStyle name="SAPBEXstdItemX 3 8 2" xfId="15527"/>
    <cellStyle name="SAPBEXstdItemX 3 8 2 2" xfId="41947"/>
    <cellStyle name="SAPBEXstdItemX 3 8 3" xfId="25177"/>
    <cellStyle name="SAPBEXstdItemX 3 8 3 2" xfId="51591"/>
    <cellStyle name="SAPBEXstdItemX 3 8 4" xfId="31420"/>
    <cellStyle name="SAPBEXstdItemX 3 9" xfId="7773"/>
    <cellStyle name="SAPBEXstdItemX 3 9 2" xfId="18440"/>
    <cellStyle name="SAPBEXstdItemX 3 9 2 2" xfId="44855"/>
    <cellStyle name="SAPBEXstdItemX 3 9 3" xfId="27432"/>
    <cellStyle name="SAPBEXstdItemX 3 9 3 2" xfId="53846"/>
    <cellStyle name="SAPBEXstdItemX 3 9 4" xfId="34443"/>
    <cellStyle name="SAPBEXstdItemX 4" xfId="1959"/>
    <cellStyle name="SAPBEXstdItemX 4 10" xfId="8597"/>
    <cellStyle name="SAPBEXstdItemX 4 10 2" xfId="19257"/>
    <cellStyle name="SAPBEXstdItemX 4 10 2 2" xfId="45671"/>
    <cellStyle name="SAPBEXstdItemX 4 10 3" xfId="12465"/>
    <cellStyle name="SAPBEXstdItemX 4 10 3 2" xfId="38886"/>
    <cellStyle name="SAPBEXstdItemX 4 10 4" xfId="35093"/>
    <cellStyle name="SAPBEXstdItemX 4 11" xfId="11629"/>
    <cellStyle name="SAPBEXstdItemX 4 11 2" xfId="38050"/>
    <cellStyle name="SAPBEXstdItemX 4 12" xfId="26996"/>
    <cellStyle name="SAPBEXstdItemX 4 12 2" xfId="53410"/>
    <cellStyle name="SAPBEXstdItemX 4 2" xfId="3936"/>
    <cellStyle name="SAPBEXstdItemX 4 2 2" xfId="9121"/>
    <cellStyle name="SAPBEXstdItemX 4 2 2 2" xfId="19781"/>
    <cellStyle name="SAPBEXstdItemX 4 2 2 2 2" xfId="46195"/>
    <cellStyle name="SAPBEXstdItemX 4 2 2 3" xfId="25964"/>
    <cellStyle name="SAPBEXstdItemX 4 2 2 3 2" xfId="52378"/>
    <cellStyle name="SAPBEXstdItemX 4 2 2 4" xfId="35617"/>
    <cellStyle name="SAPBEXstdItemX 4 2 3" xfId="14719"/>
    <cellStyle name="SAPBEXstdItemX 4 2 3 2" xfId="41139"/>
    <cellStyle name="SAPBEXstdItemX 4 2 4" xfId="22862"/>
    <cellStyle name="SAPBEXstdItemX 4 2 4 2" xfId="49276"/>
    <cellStyle name="SAPBEXstdItemX 4 2 5" xfId="30606"/>
    <cellStyle name="SAPBEXstdItemX 4 3" xfId="4663"/>
    <cellStyle name="SAPBEXstdItemX 4 3 2" xfId="9493"/>
    <cellStyle name="SAPBEXstdItemX 4 3 2 2" xfId="20153"/>
    <cellStyle name="SAPBEXstdItemX 4 3 2 2 2" xfId="46567"/>
    <cellStyle name="SAPBEXstdItemX 4 3 2 3" xfId="25934"/>
    <cellStyle name="SAPBEXstdItemX 4 3 2 3 2" xfId="52348"/>
    <cellStyle name="SAPBEXstdItemX 4 3 2 4" xfId="35989"/>
    <cellStyle name="SAPBEXstdItemX 4 3 3" xfId="15441"/>
    <cellStyle name="SAPBEXstdItemX 4 3 3 2" xfId="41861"/>
    <cellStyle name="SAPBEXstdItemX 4 3 4" xfId="26537"/>
    <cellStyle name="SAPBEXstdItemX 4 3 4 2" xfId="52951"/>
    <cellStyle name="SAPBEXstdItemX 4 3 5" xfId="31333"/>
    <cellStyle name="SAPBEXstdItemX 4 4" xfId="5241"/>
    <cellStyle name="SAPBEXstdItemX 4 4 2" xfId="16016"/>
    <cellStyle name="SAPBEXstdItemX 4 4 2 2" xfId="42435"/>
    <cellStyle name="SAPBEXstdItemX 4 4 3" xfId="27055"/>
    <cellStyle name="SAPBEXstdItemX 4 4 3 2" xfId="53469"/>
    <cellStyle name="SAPBEXstdItemX 4 4 4" xfId="31911"/>
    <cellStyle name="SAPBEXstdItemX 4 5" xfId="5852"/>
    <cellStyle name="SAPBEXstdItemX 4 5 2" xfId="16608"/>
    <cellStyle name="SAPBEXstdItemX 4 5 2 2" xfId="43026"/>
    <cellStyle name="SAPBEXstdItemX 4 5 3" xfId="25793"/>
    <cellStyle name="SAPBEXstdItemX 4 5 3 2" xfId="52207"/>
    <cellStyle name="SAPBEXstdItemX 4 5 4" xfId="32522"/>
    <cellStyle name="SAPBEXstdItemX 4 6" xfId="6460"/>
    <cellStyle name="SAPBEXstdItemX 4 6 2" xfId="17196"/>
    <cellStyle name="SAPBEXstdItemX 4 6 2 2" xfId="43614"/>
    <cellStyle name="SAPBEXstdItemX 4 6 3" xfId="12046"/>
    <cellStyle name="SAPBEXstdItemX 4 6 3 2" xfId="38467"/>
    <cellStyle name="SAPBEXstdItemX 4 6 4" xfId="33130"/>
    <cellStyle name="SAPBEXstdItemX 4 7" xfId="7075"/>
    <cellStyle name="SAPBEXstdItemX 4 7 2" xfId="17860"/>
    <cellStyle name="SAPBEXstdItemX 4 7 2 2" xfId="44277"/>
    <cellStyle name="SAPBEXstdItemX 4 7 3" xfId="33745"/>
    <cellStyle name="SAPBEXstdItemX 4 8" xfId="7622"/>
    <cellStyle name="SAPBEXstdItemX 4 8 2" xfId="18289"/>
    <cellStyle name="SAPBEXstdItemX 4 8 2 2" xfId="44705"/>
    <cellStyle name="SAPBEXstdItemX 4 8 3" xfId="26617"/>
    <cellStyle name="SAPBEXstdItemX 4 8 3 2" xfId="53031"/>
    <cellStyle name="SAPBEXstdItemX 4 8 4" xfId="34292"/>
    <cellStyle name="SAPBEXstdItemX 4 9" xfId="7318"/>
    <cellStyle name="SAPBEXstdItemX 4 9 2" xfId="17985"/>
    <cellStyle name="SAPBEXstdItemX 4 9 2 2" xfId="44402"/>
    <cellStyle name="SAPBEXstdItemX 4 9 3" xfId="26613"/>
    <cellStyle name="SAPBEXstdItemX 4 9 3 2" xfId="53027"/>
    <cellStyle name="SAPBEXstdItemX 4 9 4" xfId="33988"/>
    <cellStyle name="SAPBEXstdItemX 5" xfId="2136"/>
    <cellStyle name="SAPBEXstdItemX 5 10" xfId="8841"/>
    <cellStyle name="SAPBEXstdItemX 5 10 2" xfId="19501"/>
    <cellStyle name="SAPBEXstdItemX 5 10 2 2" xfId="45915"/>
    <cellStyle name="SAPBEXstdItemX 5 10 3" xfId="24257"/>
    <cellStyle name="SAPBEXstdItemX 5 10 3 2" xfId="50671"/>
    <cellStyle name="SAPBEXstdItemX 5 10 4" xfId="35337"/>
    <cellStyle name="SAPBEXstdItemX 5 11" xfId="11464"/>
    <cellStyle name="SAPBEXstdItemX 5 11 2" xfId="37885"/>
    <cellStyle name="SAPBEXstdItemX 5 12" xfId="26563"/>
    <cellStyle name="SAPBEXstdItemX 5 12 2" xfId="52977"/>
    <cellStyle name="SAPBEXstdItemX 5 2" xfId="4101"/>
    <cellStyle name="SAPBEXstdItemX 5 2 2" xfId="9823"/>
    <cellStyle name="SAPBEXstdItemX 5 2 2 2" xfId="20483"/>
    <cellStyle name="SAPBEXstdItemX 5 2 2 2 2" xfId="46897"/>
    <cellStyle name="SAPBEXstdItemX 5 2 2 3" xfId="21145"/>
    <cellStyle name="SAPBEXstdItemX 5 2 2 3 2" xfId="47559"/>
    <cellStyle name="SAPBEXstdItemX 5 2 2 4" xfId="36319"/>
    <cellStyle name="SAPBEXstdItemX 5 2 3" xfId="14883"/>
    <cellStyle name="SAPBEXstdItemX 5 2 3 2" xfId="41303"/>
    <cellStyle name="SAPBEXstdItemX 5 2 4" xfId="22538"/>
    <cellStyle name="SAPBEXstdItemX 5 2 4 2" xfId="48952"/>
    <cellStyle name="SAPBEXstdItemX 5 2 5" xfId="30771"/>
    <cellStyle name="SAPBEXstdItemX 5 3" xfId="4829"/>
    <cellStyle name="SAPBEXstdItemX 5 3 2" xfId="10378"/>
    <cellStyle name="SAPBEXstdItemX 5 3 2 2" xfId="21038"/>
    <cellStyle name="SAPBEXstdItemX 5 3 2 2 2" xfId="47452"/>
    <cellStyle name="SAPBEXstdItemX 5 3 2 3" xfId="28303"/>
    <cellStyle name="SAPBEXstdItemX 5 3 2 3 2" xfId="54717"/>
    <cellStyle name="SAPBEXstdItemX 5 3 2 4" xfId="36874"/>
    <cellStyle name="SAPBEXstdItemX 5 3 3" xfId="15606"/>
    <cellStyle name="SAPBEXstdItemX 5 3 3 2" xfId="42026"/>
    <cellStyle name="SAPBEXstdItemX 5 3 4" xfId="27667"/>
    <cellStyle name="SAPBEXstdItemX 5 3 4 2" xfId="54081"/>
    <cellStyle name="SAPBEXstdItemX 5 3 5" xfId="31499"/>
    <cellStyle name="SAPBEXstdItemX 5 4" xfId="5409"/>
    <cellStyle name="SAPBEXstdItemX 5 4 2" xfId="16182"/>
    <cellStyle name="SAPBEXstdItemX 5 4 2 2" xfId="42601"/>
    <cellStyle name="SAPBEXstdItemX 5 4 3" xfId="27279"/>
    <cellStyle name="SAPBEXstdItemX 5 4 3 2" xfId="53693"/>
    <cellStyle name="SAPBEXstdItemX 5 4 4" xfId="32079"/>
    <cellStyle name="SAPBEXstdItemX 5 5" xfId="6016"/>
    <cellStyle name="SAPBEXstdItemX 5 5 2" xfId="16768"/>
    <cellStyle name="SAPBEXstdItemX 5 5 2 2" xfId="43186"/>
    <cellStyle name="SAPBEXstdItemX 5 5 3" xfId="23586"/>
    <cellStyle name="SAPBEXstdItemX 5 5 3 2" xfId="50000"/>
    <cellStyle name="SAPBEXstdItemX 5 5 4" xfId="32686"/>
    <cellStyle name="SAPBEXstdItemX 5 6" xfId="6616"/>
    <cellStyle name="SAPBEXstdItemX 5 6 2" xfId="17341"/>
    <cellStyle name="SAPBEXstdItemX 5 6 2 2" xfId="43759"/>
    <cellStyle name="SAPBEXstdItemX 5 6 3" xfId="12054"/>
    <cellStyle name="SAPBEXstdItemX 5 6 3 2" xfId="38475"/>
    <cellStyle name="SAPBEXstdItemX 5 6 4" xfId="33286"/>
    <cellStyle name="SAPBEXstdItemX 5 7" xfId="7188"/>
    <cellStyle name="SAPBEXstdItemX 5 7 2" xfId="25444"/>
    <cellStyle name="SAPBEXstdItemX 5 7 2 2" xfId="51858"/>
    <cellStyle name="SAPBEXstdItemX 5 7 3" xfId="33858"/>
    <cellStyle name="SAPBEXstdItemX 5 8" xfId="7747"/>
    <cellStyle name="SAPBEXstdItemX 5 8 2" xfId="18414"/>
    <cellStyle name="SAPBEXstdItemX 5 8 2 2" xfId="44830"/>
    <cellStyle name="SAPBEXstdItemX 5 8 3" xfId="24808"/>
    <cellStyle name="SAPBEXstdItemX 5 8 3 2" xfId="51222"/>
    <cellStyle name="SAPBEXstdItemX 5 8 4" xfId="34417"/>
    <cellStyle name="SAPBEXstdItemX 5 9" xfId="7899"/>
    <cellStyle name="SAPBEXstdItemX 5 9 2" xfId="18566"/>
    <cellStyle name="SAPBEXstdItemX 5 9 2 2" xfId="44981"/>
    <cellStyle name="SAPBEXstdItemX 5 9 3" xfId="23795"/>
    <cellStyle name="SAPBEXstdItemX 5 9 3 2" xfId="50209"/>
    <cellStyle name="SAPBEXstdItemX 5 9 4" xfId="34569"/>
    <cellStyle name="SAPBEXstdItemX 6" xfId="1870"/>
    <cellStyle name="SAPBEXstdItemX 6 10" xfId="9512"/>
    <cellStyle name="SAPBEXstdItemX 6 10 2" xfId="20172"/>
    <cellStyle name="SAPBEXstdItemX 6 10 2 2" xfId="46586"/>
    <cellStyle name="SAPBEXstdItemX 6 10 3" xfId="28208"/>
    <cellStyle name="SAPBEXstdItemX 6 10 3 2" xfId="54622"/>
    <cellStyle name="SAPBEXstdItemX 6 10 4" xfId="36008"/>
    <cellStyle name="SAPBEXstdItemX 6 11" xfId="11710"/>
    <cellStyle name="SAPBEXstdItemX 6 11 2" xfId="38131"/>
    <cellStyle name="SAPBEXstdItemX 6 12" xfId="27146"/>
    <cellStyle name="SAPBEXstdItemX 6 12 2" xfId="53560"/>
    <cellStyle name="SAPBEXstdItemX 6 2" xfId="3847"/>
    <cellStyle name="SAPBEXstdItemX 6 2 2" xfId="10753"/>
    <cellStyle name="SAPBEXstdItemX 6 2 2 2" xfId="21398"/>
    <cellStyle name="SAPBEXstdItemX 6 2 2 2 2" xfId="47812"/>
    <cellStyle name="SAPBEXstdItemX 6 2 2 3" xfId="28492"/>
    <cellStyle name="SAPBEXstdItemX 6 2 2 3 2" xfId="54906"/>
    <cellStyle name="SAPBEXstdItemX 6 2 2 4" xfId="37174"/>
    <cellStyle name="SAPBEXstdItemX 6 2 3" xfId="14630"/>
    <cellStyle name="SAPBEXstdItemX 6 2 3 2" xfId="41050"/>
    <cellStyle name="SAPBEXstdItemX 6 2 4" xfId="24833"/>
    <cellStyle name="SAPBEXstdItemX 6 2 4 2" xfId="51247"/>
    <cellStyle name="SAPBEXstdItemX 6 2 5" xfId="30517"/>
    <cellStyle name="SAPBEXstdItemX 6 3" xfId="4574"/>
    <cellStyle name="SAPBEXstdItemX 6 3 2" xfId="15352"/>
    <cellStyle name="SAPBEXstdItemX 6 3 2 2" xfId="41772"/>
    <cellStyle name="SAPBEXstdItemX 6 3 3" xfId="24263"/>
    <cellStyle name="SAPBEXstdItemX 6 3 3 2" xfId="50677"/>
    <cellStyle name="SAPBEXstdItemX 6 3 4" xfId="31244"/>
    <cellStyle name="SAPBEXstdItemX 6 4" xfId="4280"/>
    <cellStyle name="SAPBEXstdItemX 6 4 2" xfId="15059"/>
    <cellStyle name="SAPBEXstdItemX 6 4 2 2" xfId="41479"/>
    <cellStyle name="SAPBEXstdItemX 6 4 3" xfId="24752"/>
    <cellStyle name="SAPBEXstdItemX 6 4 3 2" xfId="51166"/>
    <cellStyle name="SAPBEXstdItemX 6 4 4" xfId="30950"/>
    <cellStyle name="SAPBEXstdItemX 6 5" xfId="2863"/>
    <cellStyle name="SAPBEXstdItemX 6 5 2" xfId="13655"/>
    <cellStyle name="SAPBEXstdItemX 6 5 2 2" xfId="40075"/>
    <cellStyle name="SAPBEXstdItemX 6 5 3" xfId="25519"/>
    <cellStyle name="SAPBEXstdItemX 6 5 3 2" xfId="51933"/>
    <cellStyle name="SAPBEXstdItemX 6 5 4" xfId="29533"/>
    <cellStyle name="SAPBEXstdItemX 6 6" xfId="6027"/>
    <cellStyle name="SAPBEXstdItemX 6 6 2" xfId="16778"/>
    <cellStyle name="SAPBEXstdItemX 6 6 2 2" xfId="43196"/>
    <cellStyle name="SAPBEXstdItemX 6 6 3" xfId="23391"/>
    <cellStyle name="SAPBEXstdItemX 6 6 3 2" xfId="49805"/>
    <cellStyle name="SAPBEXstdItemX 6 6 4" xfId="32697"/>
    <cellStyle name="SAPBEXstdItemX 6 7" xfId="6986"/>
    <cellStyle name="SAPBEXstdItemX 6 7 2" xfId="21897"/>
    <cellStyle name="SAPBEXstdItemX 6 7 2 2" xfId="48311"/>
    <cellStyle name="SAPBEXstdItemX 6 7 3" xfId="33656"/>
    <cellStyle name="SAPBEXstdItemX 6 8" xfId="7533"/>
    <cellStyle name="SAPBEXstdItemX 6 8 2" xfId="18200"/>
    <cellStyle name="SAPBEXstdItemX 6 8 2 2" xfId="44616"/>
    <cellStyle name="SAPBEXstdItemX 6 8 3" xfId="25565"/>
    <cellStyle name="SAPBEXstdItemX 6 8 3 2" xfId="51979"/>
    <cellStyle name="SAPBEXstdItemX 6 8 4" xfId="34203"/>
    <cellStyle name="SAPBEXstdItemX 6 9" xfId="7754"/>
    <cellStyle name="SAPBEXstdItemX 6 9 2" xfId="18421"/>
    <cellStyle name="SAPBEXstdItemX 6 9 2 2" xfId="44837"/>
    <cellStyle name="SAPBEXstdItemX 6 9 3" xfId="21805"/>
    <cellStyle name="SAPBEXstdItemX 6 9 3 2" xfId="48219"/>
    <cellStyle name="SAPBEXstdItemX 6 9 4" xfId="34424"/>
    <cellStyle name="SAPBEXstdItemX 7" xfId="2391"/>
    <cellStyle name="SAPBEXstdItemX 7 10" xfId="11275"/>
    <cellStyle name="SAPBEXstdItemX 7 10 2" xfId="37696"/>
    <cellStyle name="SAPBEXstdItemX 7 11" xfId="24442"/>
    <cellStyle name="SAPBEXstdItemX 7 11 2" xfId="50856"/>
    <cellStyle name="SAPBEXstdItemX 7 2" xfId="4298"/>
    <cellStyle name="SAPBEXstdItemX 7 2 2" xfId="15077"/>
    <cellStyle name="SAPBEXstdItemX 7 2 2 2" xfId="41497"/>
    <cellStyle name="SAPBEXstdItemX 7 2 3" xfId="26262"/>
    <cellStyle name="SAPBEXstdItemX 7 2 3 2" xfId="52676"/>
    <cellStyle name="SAPBEXstdItemX 7 2 4" xfId="30968"/>
    <cellStyle name="SAPBEXstdItemX 7 3" xfId="5025"/>
    <cellStyle name="SAPBEXstdItemX 7 3 2" xfId="15802"/>
    <cellStyle name="SAPBEXstdItemX 7 3 2 2" xfId="42221"/>
    <cellStyle name="SAPBEXstdItemX 7 3 3" xfId="26814"/>
    <cellStyle name="SAPBEXstdItemX 7 3 3 2" xfId="53228"/>
    <cellStyle name="SAPBEXstdItemX 7 3 4" xfId="31695"/>
    <cellStyle name="SAPBEXstdItemX 7 4" xfId="6214"/>
    <cellStyle name="SAPBEXstdItemX 7 4 2" xfId="16955"/>
    <cellStyle name="SAPBEXstdItemX 7 4 2 2" xfId="43373"/>
    <cellStyle name="SAPBEXstdItemX 7 4 3" xfId="24905"/>
    <cellStyle name="SAPBEXstdItemX 7 4 3 2" xfId="51319"/>
    <cellStyle name="SAPBEXstdItemX 7 4 4" xfId="32884"/>
    <cellStyle name="SAPBEXstdItemX 7 5" xfId="6800"/>
    <cellStyle name="SAPBEXstdItemX 7 5 2" xfId="17512"/>
    <cellStyle name="SAPBEXstdItemX 7 5 2 2" xfId="43929"/>
    <cellStyle name="SAPBEXstdItemX 7 5 3" xfId="24692"/>
    <cellStyle name="SAPBEXstdItemX 7 5 3 2" xfId="51106"/>
    <cellStyle name="SAPBEXstdItemX 7 5 4" xfId="33470"/>
    <cellStyle name="SAPBEXstdItemX 7 6" xfId="7355"/>
    <cellStyle name="SAPBEXstdItemX 7 6 2" xfId="18022"/>
    <cellStyle name="SAPBEXstdItemX 7 6 2 2" xfId="44438"/>
    <cellStyle name="SAPBEXstdItemX 7 6 3" xfId="27167"/>
    <cellStyle name="SAPBEXstdItemX 7 6 3 2" xfId="53581"/>
    <cellStyle name="SAPBEXstdItemX 7 6 4" xfId="34025"/>
    <cellStyle name="SAPBEXstdItemX 7 7" xfId="8000"/>
    <cellStyle name="SAPBEXstdItemX 7 7 2" xfId="18667"/>
    <cellStyle name="SAPBEXstdItemX 7 7 2 2" xfId="45081"/>
    <cellStyle name="SAPBEXstdItemX 7 7 3" xfId="12165"/>
    <cellStyle name="SAPBEXstdItemX 7 7 3 2" xfId="38586"/>
    <cellStyle name="SAPBEXstdItemX 7 7 4" xfId="34605"/>
    <cellStyle name="SAPBEXstdItemX 7 8" xfId="9634"/>
    <cellStyle name="SAPBEXstdItemX 7 8 2" xfId="20294"/>
    <cellStyle name="SAPBEXstdItemX 7 8 2 2" xfId="46708"/>
    <cellStyle name="SAPBEXstdItemX 7 8 3" xfId="13348"/>
    <cellStyle name="SAPBEXstdItemX 7 8 3 2" xfId="39768"/>
    <cellStyle name="SAPBEXstdItemX 7 8 4" xfId="36130"/>
    <cellStyle name="SAPBEXstdItemX 7 9" xfId="13188"/>
    <cellStyle name="SAPBEXstdItemX 7 9 2" xfId="39608"/>
    <cellStyle name="SAPBEXstdItemX 8" xfId="3299"/>
    <cellStyle name="SAPBEXstdItemX 8 2" xfId="14089"/>
    <cellStyle name="SAPBEXstdItemX 8 2 2" xfId="40509"/>
    <cellStyle name="SAPBEXstdItemX 8 3" xfId="25513"/>
    <cellStyle name="SAPBEXstdItemX 8 3 2" xfId="51927"/>
    <cellStyle name="SAPBEXstdItemX 8 4" xfId="29969"/>
    <cellStyle name="SAPBEXstdItemX 9" xfId="4731"/>
    <cellStyle name="SAPBEXstdItemX 9 2" xfId="15508"/>
    <cellStyle name="SAPBEXstdItemX 9 2 2" xfId="41928"/>
    <cellStyle name="SAPBEXstdItemX 9 3" xfId="23736"/>
    <cellStyle name="SAPBEXstdItemX 9 3 2" xfId="50150"/>
    <cellStyle name="SAPBEXstdItemX 9 4" xfId="31401"/>
    <cellStyle name="SAPBEXtitle" xfId="1282"/>
    <cellStyle name="SAPBEXtitle 10" xfId="5309"/>
    <cellStyle name="SAPBEXtitle 10 2" xfId="16083"/>
    <cellStyle name="SAPBEXtitle 10 2 2" xfId="42502"/>
    <cellStyle name="SAPBEXtitle 10 3" xfId="27527"/>
    <cellStyle name="SAPBEXtitle 10 3 2" xfId="53941"/>
    <cellStyle name="SAPBEXtitle 10 4" xfId="31979"/>
    <cellStyle name="SAPBEXtitle 11" xfId="5599"/>
    <cellStyle name="SAPBEXtitle 11 2" xfId="26104"/>
    <cellStyle name="SAPBEXtitle 11 2 2" xfId="52518"/>
    <cellStyle name="SAPBEXtitle 11 3" xfId="32269"/>
    <cellStyle name="SAPBEXtitle 12" xfId="7372"/>
    <cellStyle name="SAPBEXtitle 12 2" xfId="18039"/>
    <cellStyle name="SAPBEXtitle 12 2 2" xfId="44455"/>
    <cellStyle name="SAPBEXtitle 12 3" xfId="22083"/>
    <cellStyle name="SAPBEXtitle 12 3 2" xfId="48497"/>
    <cellStyle name="SAPBEXtitle 12 4" xfId="34042"/>
    <cellStyle name="SAPBEXtitle 13" xfId="13085"/>
    <cellStyle name="SAPBEXtitle 13 2" xfId="39506"/>
    <cellStyle name="SAPBEXtitle 14" xfId="26848"/>
    <cellStyle name="SAPBEXtitle 14 2" xfId="53262"/>
    <cellStyle name="SAPBEXtitle 2" xfId="1581"/>
    <cellStyle name="SAPBEXtitle 2 10" xfId="11971"/>
    <cellStyle name="SAPBEXtitle 2 10 2" xfId="38392"/>
    <cellStyle name="SAPBEXtitle 2 11" xfId="23197"/>
    <cellStyle name="SAPBEXtitle 2 11 2" xfId="49611"/>
    <cellStyle name="SAPBEXtitle 2 2" xfId="3575"/>
    <cellStyle name="SAPBEXtitle 2 2 2" xfId="8950"/>
    <cellStyle name="SAPBEXtitle 2 2 2 2" xfId="19610"/>
    <cellStyle name="SAPBEXtitle 2 2 2 2 2" xfId="46024"/>
    <cellStyle name="SAPBEXtitle 2 2 2 3" xfId="25977"/>
    <cellStyle name="SAPBEXtitle 2 2 2 3 2" xfId="52391"/>
    <cellStyle name="SAPBEXtitle 2 2 2 4" xfId="35446"/>
    <cellStyle name="SAPBEXtitle 2 2 3" xfId="9908"/>
    <cellStyle name="SAPBEXtitle 2 2 3 2" xfId="20568"/>
    <cellStyle name="SAPBEXtitle 2 2 3 2 2" xfId="46982"/>
    <cellStyle name="SAPBEXtitle 2 2 3 3" xfId="21870"/>
    <cellStyle name="SAPBEXtitle 2 2 3 3 2" xfId="48284"/>
    <cellStyle name="SAPBEXtitle 2 2 3 4" xfId="36404"/>
    <cellStyle name="SAPBEXtitle 2 2 4" xfId="8785"/>
    <cellStyle name="SAPBEXtitle 2 2 4 2" xfId="19445"/>
    <cellStyle name="SAPBEXtitle 2 2 4 2 2" xfId="45859"/>
    <cellStyle name="SAPBEXtitle 2 2 4 3" xfId="27570"/>
    <cellStyle name="SAPBEXtitle 2 2 4 3 2" xfId="53984"/>
    <cellStyle name="SAPBEXtitle 2 2 4 4" xfId="35281"/>
    <cellStyle name="SAPBEXtitle 2 2 5" xfId="14360"/>
    <cellStyle name="SAPBEXtitle 2 2 5 2" xfId="40780"/>
    <cellStyle name="SAPBEXtitle 2 2 6" xfId="24268"/>
    <cellStyle name="SAPBEXtitle 2 2 6 2" xfId="50682"/>
    <cellStyle name="SAPBEXtitle 2 2 7" xfId="30245"/>
    <cellStyle name="SAPBEXtitle 2 3" xfId="2743"/>
    <cellStyle name="SAPBEXtitle 2 3 2" xfId="9308"/>
    <cellStyle name="SAPBEXtitle 2 3 2 2" xfId="19968"/>
    <cellStyle name="SAPBEXtitle 2 3 2 2 2" xfId="46382"/>
    <cellStyle name="SAPBEXtitle 2 3 2 3" xfId="21199"/>
    <cellStyle name="SAPBEXtitle 2 3 2 3 2" xfId="47613"/>
    <cellStyle name="SAPBEXtitle 2 3 2 4" xfId="35804"/>
    <cellStyle name="SAPBEXtitle 2 3 3" xfId="13535"/>
    <cellStyle name="SAPBEXtitle 2 3 3 2" xfId="39955"/>
    <cellStyle name="SAPBEXtitle 2 3 4" xfId="22114"/>
    <cellStyle name="SAPBEXtitle 2 3 4 2" xfId="48528"/>
    <cellStyle name="SAPBEXtitle 2 3 5" xfId="29413"/>
    <cellStyle name="SAPBEXtitle 2 4" xfId="2838"/>
    <cellStyle name="SAPBEXtitle 2 4 2" xfId="10167"/>
    <cellStyle name="SAPBEXtitle 2 4 2 2" xfId="20827"/>
    <cellStyle name="SAPBEXtitle 2 4 2 2 2" xfId="47241"/>
    <cellStyle name="SAPBEXtitle 2 4 2 3" xfId="17238"/>
    <cellStyle name="SAPBEXtitle 2 4 2 3 2" xfId="43656"/>
    <cellStyle name="SAPBEXtitle 2 4 2 4" xfId="36663"/>
    <cellStyle name="SAPBEXtitle 2 4 3" xfId="13630"/>
    <cellStyle name="SAPBEXtitle 2 4 3 2" xfId="40050"/>
    <cellStyle name="SAPBEXtitle 2 4 4" xfId="24568"/>
    <cellStyle name="SAPBEXtitle 2 4 4 2" xfId="50982"/>
    <cellStyle name="SAPBEXtitle 2 4 5" xfId="29508"/>
    <cellStyle name="SAPBEXtitle 2 5" xfId="5258"/>
    <cellStyle name="SAPBEXtitle 2 5 2" xfId="16033"/>
    <cellStyle name="SAPBEXtitle 2 5 2 2" xfId="42452"/>
    <cellStyle name="SAPBEXtitle 2 5 3" xfId="28052"/>
    <cellStyle name="SAPBEXtitle 2 5 3 2" xfId="54466"/>
    <cellStyle name="SAPBEXtitle 2 5 4" xfId="31928"/>
    <cellStyle name="SAPBEXtitle 2 6" xfId="2857"/>
    <cellStyle name="SAPBEXtitle 2 6 2" xfId="13649"/>
    <cellStyle name="SAPBEXtitle 2 6 2 2" xfId="40069"/>
    <cellStyle name="SAPBEXtitle 2 6 3" xfId="27664"/>
    <cellStyle name="SAPBEXtitle 2 6 3 2" xfId="54078"/>
    <cellStyle name="SAPBEXtitle 2 6 4" xfId="29527"/>
    <cellStyle name="SAPBEXtitle 2 7" xfId="6107"/>
    <cellStyle name="SAPBEXtitle 2 7 2" xfId="22588"/>
    <cellStyle name="SAPBEXtitle 2 7 2 2" xfId="49002"/>
    <cellStyle name="SAPBEXtitle 2 7 3" xfId="32777"/>
    <cellStyle name="SAPBEXtitle 2 8" xfId="5285"/>
    <cellStyle name="SAPBEXtitle 2 8 2" xfId="16060"/>
    <cellStyle name="SAPBEXtitle 2 8 2 2" xfId="42479"/>
    <cellStyle name="SAPBEXtitle 2 8 3" xfId="27979"/>
    <cellStyle name="SAPBEXtitle 2 8 3 2" xfId="54393"/>
    <cellStyle name="SAPBEXtitle 2 8 4" xfId="31955"/>
    <cellStyle name="SAPBEXtitle 2 9" xfId="5008"/>
    <cellStyle name="SAPBEXtitle 2 9 2" xfId="15785"/>
    <cellStyle name="SAPBEXtitle 2 9 2 2" xfId="42204"/>
    <cellStyle name="SAPBEXtitle 2 9 3" xfId="25328"/>
    <cellStyle name="SAPBEXtitle 2 9 3 2" xfId="51742"/>
    <cellStyle name="SAPBEXtitle 2 9 4" xfId="31678"/>
    <cellStyle name="SAPBEXtitle 3" xfId="1692"/>
    <cellStyle name="SAPBEXtitle 3 10" xfId="11877"/>
    <cellStyle name="SAPBEXtitle 3 10 2" xfId="38298"/>
    <cellStyle name="SAPBEXtitle 3 11" xfId="26221"/>
    <cellStyle name="SAPBEXtitle 3 11 2" xfId="52635"/>
    <cellStyle name="SAPBEXtitle 3 2" xfId="3685"/>
    <cellStyle name="SAPBEXtitle 3 2 2" xfId="8922"/>
    <cellStyle name="SAPBEXtitle 3 2 2 2" xfId="19582"/>
    <cellStyle name="SAPBEXtitle 3 2 2 2 2" xfId="45996"/>
    <cellStyle name="SAPBEXtitle 3 2 2 3" xfId="12574"/>
    <cellStyle name="SAPBEXtitle 3 2 2 3 2" xfId="38995"/>
    <cellStyle name="SAPBEXtitle 3 2 2 4" xfId="35418"/>
    <cellStyle name="SAPBEXtitle 3 2 3" xfId="10345"/>
    <cellStyle name="SAPBEXtitle 3 2 3 2" xfId="21005"/>
    <cellStyle name="SAPBEXtitle 3 2 3 2 2" xfId="47419"/>
    <cellStyle name="SAPBEXtitle 3 2 3 3" xfId="28270"/>
    <cellStyle name="SAPBEXtitle 3 2 3 3 2" xfId="54684"/>
    <cellStyle name="SAPBEXtitle 3 2 3 4" xfId="36841"/>
    <cellStyle name="SAPBEXtitle 3 2 4" xfId="8818"/>
    <cellStyle name="SAPBEXtitle 3 2 4 2" xfId="19478"/>
    <cellStyle name="SAPBEXtitle 3 2 4 2 2" xfId="45892"/>
    <cellStyle name="SAPBEXtitle 3 2 4 3" xfId="25816"/>
    <cellStyle name="SAPBEXtitle 3 2 4 3 2" xfId="52230"/>
    <cellStyle name="SAPBEXtitle 3 2 4 4" xfId="35314"/>
    <cellStyle name="SAPBEXtitle 3 2 5" xfId="14470"/>
    <cellStyle name="SAPBEXtitle 3 2 5 2" xfId="40890"/>
    <cellStyle name="SAPBEXtitle 3 2 6" xfId="25839"/>
    <cellStyle name="SAPBEXtitle 3 2 6 2" xfId="52253"/>
    <cellStyle name="SAPBEXtitle 3 2 7" xfId="30355"/>
    <cellStyle name="SAPBEXtitle 3 3" xfId="2650"/>
    <cellStyle name="SAPBEXtitle 3 3 2" xfId="9282"/>
    <cellStyle name="SAPBEXtitle 3 3 2 2" xfId="19942"/>
    <cellStyle name="SAPBEXtitle 3 3 2 2 2" xfId="46356"/>
    <cellStyle name="SAPBEXtitle 3 3 2 3" xfId="27873"/>
    <cellStyle name="SAPBEXtitle 3 3 2 3 2" xfId="54287"/>
    <cellStyle name="SAPBEXtitle 3 3 2 4" xfId="35778"/>
    <cellStyle name="SAPBEXtitle 3 3 3" xfId="13442"/>
    <cellStyle name="SAPBEXtitle 3 3 3 2" xfId="39862"/>
    <cellStyle name="SAPBEXtitle 3 3 4" xfId="25616"/>
    <cellStyle name="SAPBEXtitle 3 3 4 2" xfId="52030"/>
    <cellStyle name="SAPBEXtitle 3 3 5" xfId="29320"/>
    <cellStyle name="SAPBEXtitle 3 4" xfId="3108"/>
    <cellStyle name="SAPBEXtitle 3 4 2" xfId="9943"/>
    <cellStyle name="SAPBEXtitle 3 4 2 2" xfId="20603"/>
    <cellStyle name="SAPBEXtitle 3 4 2 2 2" xfId="47017"/>
    <cellStyle name="SAPBEXtitle 3 4 2 3" xfId="27534"/>
    <cellStyle name="SAPBEXtitle 3 4 2 3 2" xfId="53948"/>
    <cellStyle name="SAPBEXtitle 3 4 2 4" xfId="36439"/>
    <cellStyle name="SAPBEXtitle 3 4 3" xfId="13900"/>
    <cellStyle name="SAPBEXtitle 3 4 3 2" xfId="40320"/>
    <cellStyle name="SAPBEXtitle 3 4 4" xfId="26311"/>
    <cellStyle name="SAPBEXtitle 3 4 4 2" xfId="52725"/>
    <cellStyle name="SAPBEXtitle 3 4 5" xfId="29778"/>
    <cellStyle name="SAPBEXtitle 3 5" xfId="2849"/>
    <cellStyle name="SAPBEXtitle 3 5 2" xfId="13641"/>
    <cellStyle name="SAPBEXtitle 3 5 2 2" xfId="40061"/>
    <cellStyle name="SAPBEXtitle 3 5 3" xfId="22685"/>
    <cellStyle name="SAPBEXtitle 3 5 3 2" xfId="49099"/>
    <cellStyle name="SAPBEXtitle 3 5 4" xfId="29519"/>
    <cellStyle name="SAPBEXtitle 3 6" xfId="5559"/>
    <cellStyle name="SAPBEXtitle 3 6 2" xfId="16330"/>
    <cellStyle name="SAPBEXtitle 3 6 2 2" xfId="42749"/>
    <cellStyle name="SAPBEXtitle 3 6 3" xfId="24733"/>
    <cellStyle name="SAPBEXtitle 3 6 3 2" xfId="51147"/>
    <cellStyle name="SAPBEXtitle 3 6 4" xfId="32229"/>
    <cellStyle name="SAPBEXtitle 3 7" xfId="3031"/>
    <cellStyle name="SAPBEXtitle 3 7 2" xfId="23822"/>
    <cellStyle name="SAPBEXtitle 3 7 2 2" xfId="50236"/>
    <cellStyle name="SAPBEXtitle 3 7 3" xfId="29701"/>
    <cellStyle name="SAPBEXtitle 3 8" xfId="5920"/>
    <cellStyle name="SAPBEXtitle 3 8 2" xfId="16672"/>
    <cellStyle name="SAPBEXtitle 3 8 2 2" xfId="43090"/>
    <cellStyle name="SAPBEXtitle 3 8 3" xfId="26159"/>
    <cellStyle name="SAPBEXtitle 3 8 3 2" xfId="52573"/>
    <cellStyle name="SAPBEXtitle 3 8 4" xfId="32590"/>
    <cellStyle name="SAPBEXtitle 3 9" xfId="7208"/>
    <cellStyle name="SAPBEXtitle 3 9 2" xfId="17875"/>
    <cellStyle name="SAPBEXtitle 3 9 2 2" xfId="44292"/>
    <cellStyle name="SAPBEXtitle 3 9 3" xfId="27430"/>
    <cellStyle name="SAPBEXtitle 3 9 3 2" xfId="53844"/>
    <cellStyle name="SAPBEXtitle 3 9 4" xfId="33878"/>
    <cellStyle name="SAPBEXtitle 4" xfId="1960"/>
    <cellStyle name="SAPBEXtitle 4 10" xfId="11628"/>
    <cellStyle name="SAPBEXtitle 4 10 2" xfId="38049"/>
    <cellStyle name="SAPBEXtitle 4 11" xfId="21759"/>
    <cellStyle name="SAPBEXtitle 4 11 2" xfId="48173"/>
    <cellStyle name="SAPBEXtitle 4 2" xfId="3937"/>
    <cellStyle name="SAPBEXtitle 4 2 2" xfId="9779"/>
    <cellStyle name="SAPBEXtitle 4 2 2 2" xfId="20439"/>
    <cellStyle name="SAPBEXtitle 4 2 2 2 2" xfId="46853"/>
    <cellStyle name="SAPBEXtitle 4 2 2 3" xfId="27821"/>
    <cellStyle name="SAPBEXtitle 4 2 2 3 2" xfId="54235"/>
    <cellStyle name="SAPBEXtitle 4 2 2 4" xfId="36275"/>
    <cellStyle name="SAPBEXtitle 4 2 3" xfId="14720"/>
    <cellStyle name="SAPBEXtitle 4 2 3 2" xfId="41140"/>
    <cellStyle name="SAPBEXtitle 4 2 4" xfId="26496"/>
    <cellStyle name="SAPBEXtitle 4 2 4 2" xfId="52910"/>
    <cellStyle name="SAPBEXtitle 4 2 5" xfId="30607"/>
    <cellStyle name="SAPBEXtitle 4 3" xfId="4664"/>
    <cellStyle name="SAPBEXtitle 4 3 2" xfId="10064"/>
    <cellStyle name="SAPBEXtitle 4 3 2 2" xfId="20724"/>
    <cellStyle name="SAPBEXtitle 4 3 2 2 2" xfId="47138"/>
    <cellStyle name="SAPBEXtitle 4 3 2 3" xfId="13065"/>
    <cellStyle name="SAPBEXtitle 4 3 2 3 2" xfId="39486"/>
    <cellStyle name="SAPBEXtitle 4 3 2 4" xfId="36560"/>
    <cellStyle name="SAPBEXtitle 4 3 3" xfId="15442"/>
    <cellStyle name="SAPBEXtitle 4 3 3 2" xfId="41862"/>
    <cellStyle name="SAPBEXtitle 4 3 4" xfId="22448"/>
    <cellStyle name="SAPBEXtitle 4 3 4 2" xfId="48862"/>
    <cellStyle name="SAPBEXtitle 4 3 5" xfId="31334"/>
    <cellStyle name="SAPBEXtitle 4 4" xfId="5242"/>
    <cellStyle name="SAPBEXtitle 4 4 2" xfId="16017"/>
    <cellStyle name="SAPBEXtitle 4 4 2 2" xfId="42436"/>
    <cellStyle name="SAPBEXtitle 4 4 3" xfId="22201"/>
    <cellStyle name="SAPBEXtitle 4 4 3 2" xfId="48615"/>
    <cellStyle name="SAPBEXtitle 4 4 4" xfId="31912"/>
    <cellStyle name="SAPBEXtitle 4 5" xfId="5853"/>
    <cellStyle name="SAPBEXtitle 4 5 2" xfId="16609"/>
    <cellStyle name="SAPBEXtitle 4 5 2 2" xfId="43027"/>
    <cellStyle name="SAPBEXtitle 4 5 3" xfId="25318"/>
    <cellStyle name="SAPBEXtitle 4 5 3 2" xfId="51732"/>
    <cellStyle name="SAPBEXtitle 4 5 4" xfId="32523"/>
    <cellStyle name="SAPBEXtitle 4 6" xfId="6461"/>
    <cellStyle name="SAPBEXtitle 4 6 2" xfId="17197"/>
    <cellStyle name="SAPBEXtitle 4 6 2 2" xfId="43615"/>
    <cellStyle name="SAPBEXtitle 4 6 3" xfId="25768"/>
    <cellStyle name="SAPBEXtitle 4 6 3 2" xfId="52182"/>
    <cellStyle name="SAPBEXtitle 4 6 4" xfId="33131"/>
    <cellStyle name="SAPBEXtitle 4 7" xfId="7076"/>
    <cellStyle name="SAPBEXtitle 4 7 2" xfId="27789"/>
    <cellStyle name="SAPBEXtitle 4 7 2 2" xfId="54203"/>
    <cellStyle name="SAPBEXtitle 4 7 3" xfId="33746"/>
    <cellStyle name="SAPBEXtitle 4 8" xfId="7623"/>
    <cellStyle name="SAPBEXtitle 4 8 2" xfId="18290"/>
    <cellStyle name="SAPBEXtitle 4 8 2 2" xfId="44706"/>
    <cellStyle name="SAPBEXtitle 4 8 3" xfId="22374"/>
    <cellStyle name="SAPBEXtitle 4 8 3 2" xfId="48788"/>
    <cellStyle name="SAPBEXtitle 4 8 4" xfId="34293"/>
    <cellStyle name="SAPBEXtitle 4 9" xfId="6096"/>
    <cellStyle name="SAPBEXtitle 4 9 2" xfId="16846"/>
    <cellStyle name="SAPBEXtitle 4 9 2 2" xfId="43264"/>
    <cellStyle name="SAPBEXtitle 4 9 3" xfId="13358"/>
    <cellStyle name="SAPBEXtitle 4 9 3 2" xfId="39778"/>
    <cellStyle name="SAPBEXtitle 4 9 4" xfId="32766"/>
    <cellStyle name="SAPBEXtitle 5" xfId="2137"/>
    <cellStyle name="SAPBEXtitle 5 10" xfId="11463"/>
    <cellStyle name="SAPBEXtitle 5 10 2" xfId="37884"/>
    <cellStyle name="SAPBEXtitle 5 11" xfId="22477"/>
    <cellStyle name="SAPBEXtitle 5 11 2" xfId="48891"/>
    <cellStyle name="SAPBEXtitle 5 2" xfId="4102"/>
    <cellStyle name="SAPBEXtitle 5 2 2" xfId="9822"/>
    <cellStyle name="SAPBEXtitle 5 2 2 2" xfId="20482"/>
    <cellStyle name="SAPBEXtitle 5 2 2 2 2" xfId="46896"/>
    <cellStyle name="SAPBEXtitle 5 2 2 3" xfId="28175"/>
    <cellStyle name="SAPBEXtitle 5 2 2 3 2" xfId="54589"/>
    <cellStyle name="SAPBEXtitle 5 2 2 4" xfId="36318"/>
    <cellStyle name="SAPBEXtitle 5 2 3" xfId="14884"/>
    <cellStyle name="SAPBEXtitle 5 2 3 2" xfId="41304"/>
    <cellStyle name="SAPBEXtitle 5 2 4" xfId="26088"/>
    <cellStyle name="SAPBEXtitle 5 2 4 2" xfId="52502"/>
    <cellStyle name="SAPBEXtitle 5 2 5" xfId="30772"/>
    <cellStyle name="SAPBEXtitle 5 3" xfId="4830"/>
    <cellStyle name="SAPBEXtitle 5 3 2" xfId="10123"/>
    <cellStyle name="SAPBEXtitle 5 3 2 2" xfId="20783"/>
    <cellStyle name="SAPBEXtitle 5 3 2 2 2" xfId="47197"/>
    <cellStyle name="SAPBEXtitle 5 3 2 3" xfId="27779"/>
    <cellStyle name="SAPBEXtitle 5 3 2 3 2" xfId="54193"/>
    <cellStyle name="SAPBEXtitle 5 3 2 4" xfId="36619"/>
    <cellStyle name="SAPBEXtitle 5 3 3" xfId="15607"/>
    <cellStyle name="SAPBEXtitle 5 3 3 2" xfId="42027"/>
    <cellStyle name="SAPBEXtitle 5 3 4" xfId="23407"/>
    <cellStyle name="SAPBEXtitle 5 3 4 2" xfId="49821"/>
    <cellStyle name="SAPBEXtitle 5 3 5" xfId="31500"/>
    <cellStyle name="SAPBEXtitle 5 4" xfId="5410"/>
    <cellStyle name="SAPBEXtitle 5 4 2" xfId="16183"/>
    <cellStyle name="SAPBEXtitle 5 4 2 2" xfId="42602"/>
    <cellStyle name="SAPBEXtitle 5 4 3" xfId="23027"/>
    <cellStyle name="SAPBEXtitle 5 4 3 2" xfId="49441"/>
    <cellStyle name="SAPBEXtitle 5 4 4" xfId="32080"/>
    <cellStyle name="SAPBEXtitle 5 5" xfId="6017"/>
    <cellStyle name="SAPBEXtitle 5 5 2" xfId="16769"/>
    <cellStyle name="SAPBEXtitle 5 5 2 2" xfId="43187"/>
    <cellStyle name="SAPBEXtitle 5 5 3" xfId="27287"/>
    <cellStyle name="SAPBEXtitle 5 5 3 2" xfId="53701"/>
    <cellStyle name="SAPBEXtitle 5 5 4" xfId="32687"/>
    <cellStyle name="SAPBEXtitle 5 6" xfId="6617"/>
    <cellStyle name="SAPBEXtitle 5 6 2" xfId="17342"/>
    <cellStyle name="SAPBEXtitle 5 6 2 2" xfId="43760"/>
    <cellStyle name="SAPBEXtitle 5 6 3" xfId="25046"/>
    <cellStyle name="SAPBEXtitle 5 6 3 2" xfId="51460"/>
    <cellStyle name="SAPBEXtitle 5 6 4" xfId="33287"/>
    <cellStyle name="SAPBEXtitle 5 7" xfId="7189"/>
    <cellStyle name="SAPBEXtitle 5 7 2" xfId="11171"/>
    <cellStyle name="SAPBEXtitle 5 7 2 2" xfId="37592"/>
    <cellStyle name="SAPBEXtitle 5 7 3" xfId="33859"/>
    <cellStyle name="SAPBEXtitle 5 8" xfId="7748"/>
    <cellStyle name="SAPBEXtitle 5 8 2" xfId="18415"/>
    <cellStyle name="SAPBEXtitle 5 8 2 2" xfId="44831"/>
    <cellStyle name="SAPBEXtitle 5 8 3" xfId="24230"/>
    <cellStyle name="SAPBEXtitle 5 8 3 2" xfId="50644"/>
    <cellStyle name="SAPBEXtitle 5 8 4" xfId="34418"/>
    <cellStyle name="SAPBEXtitle 5 9" xfId="7900"/>
    <cellStyle name="SAPBEXtitle 5 9 2" xfId="18567"/>
    <cellStyle name="SAPBEXtitle 5 9 2 2" xfId="44982"/>
    <cellStyle name="SAPBEXtitle 5 9 3" xfId="22812"/>
    <cellStyle name="SAPBEXtitle 5 9 3 2" xfId="49226"/>
    <cellStyle name="SAPBEXtitle 5 9 4" xfId="34570"/>
    <cellStyle name="SAPBEXtitle 6" xfId="1871"/>
    <cellStyle name="SAPBEXtitle 6 10" xfId="11709"/>
    <cellStyle name="SAPBEXtitle 6 10 2" xfId="38130"/>
    <cellStyle name="SAPBEXtitle 6 11" xfId="23321"/>
    <cellStyle name="SAPBEXtitle 6 11 2" xfId="49735"/>
    <cellStyle name="SAPBEXtitle 6 2" xfId="3848"/>
    <cellStyle name="SAPBEXtitle 6 2 2" xfId="14631"/>
    <cellStyle name="SAPBEXtitle 6 2 2 2" xfId="41051"/>
    <cellStyle name="SAPBEXtitle 6 2 3" xfId="25450"/>
    <cellStyle name="SAPBEXtitle 6 2 3 2" xfId="51864"/>
    <cellStyle name="SAPBEXtitle 6 2 4" xfId="30518"/>
    <cellStyle name="SAPBEXtitle 6 3" xfId="4575"/>
    <cellStyle name="SAPBEXtitle 6 3 2" xfId="15353"/>
    <cellStyle name="SAPBEXtitle 6 3 2 2" xfId="41773"/>
    <cellStyle name="SAPBEXtitle 6 3 3" xfId="24424"/>
    <cellStyle name="SAPBEXtitle 6 3 3 2" xfId="50838"/>
    <cellStyle name="SAPBEXtitle 6 3 4" xfId="31245"/>
    <cellStyle name="SAPBEXtitle 6 4" xfId="3231"/>
    <cellStyle name="SAPBEXtitle 6 4 2" xfId="14021"/>
    <cellStyle name="SAPBEXtitle 6 4 2 2" xfId="40441"/>
    <cellStyle name="SAPBEXtitle 6 4 3" xfId="24647"/>
    <cellStyle name="SAPBEXtitle 6 4 3 2" xfId="51061"/>
    <cellStyle name="SAPBEXtitle 6 4 4" xfId="29901"/>
    <cellStyle name="SAPBEXtitle 6 5" xfId="2862"/>
    <cellStyle name="SAPBEXtitle 6 5 2" xfId="13654"/>
    <cellStyle name="SAPBEXtitle 6 5 2 2" xfId="40074"/>
    <cellStyle name="SAPBEXtitle 6 5 3" xfId="25299"/>
    <cellStyle name="SAPBEXtitle 6 5 3 2" xfId="51713"/>
    <cellStyle name="SAPBEXtitle 6 5 4" xfId="29532"/>
    <cellStyle name="SAPBEXtitle 6 6" xfId="6372"/>
    <cellStyle name="SAPBEXtitle 6 6 2" xfId="17108"/>
    <cellStyle name="SAPBEXtitle 6 6 2 2" xfId="43526"/>
    <cellStyle name="SAPBEXtitle 6 6 3" xfId="12041"/>
    <cellStyle name="SAPBEXtitle 6 6 3 2" xfId="38462"/>
    <cellStyle name="SAPBEXtitle 6 6 4" xfId="33042"/>
    <cellStyle name="SAPBEXtitle 6 7" xfId="6987"/>
    <cellStyle name="SAPBEXtitle 6 7 2" xfId="24108"/>
    <cellStyle name="SAPBEXtitle 6 7 2 2" xfId="50522"/>
    <cellStyle name="SAPBEXtitle 6 7 3" xfId="33657"/>
    <cellStyle name="SAPBEXtitle 6 8" xfId="7534"/>
    <cellStyle name="SAPBEXtitle 6 8 2" xfId="18201"/>
    <cellStyle name="SAPBEXtitle 6 8 2 2" xfId="44617"/>
    <cellStyle name="SAPBEXtitle 6 8 3" xfId="24965"/>
    <cellStyle name="SAPBEXtitle 6 8 3 2" xfId="51379"/>
    <cellStyle name="SAPBEXtitle 6 8 4" xfId="34204"/>
    <cellStyle name="SAPBEXtitle 6 9" xfId="7753"/>
    <cellStyle name="SAPBEXtitle 6 9 2" xfId="18420"/>
    <cellStyle name="SAPBEXtitle 6 9 2 2" xfId="44836"/>
    <cellStyle name="SAPBEXtitle 6 9 3" xfId="26940"/>
    <cellStyle name="SAPBEXtitle 6 9 3 2" xfId="53354"/>
    <cellStyle name="SAPBEXtitle 6 9 4" xfId="34423"/>
    <cellStyle name="SAPBEXtitle 7" xfId="2392"/>
    <cellStyle name="SAPBEXtitle 7 10" xfId="29157"/>
    <cellStyle name="SAPBEXtitle 7 2" xfId="4299"/>
    <cellStyle name="SAPBEXtitle 7 2 2" xfId="15078"/>
    <cellStyle name="SAPBEXtitle 7 2 2 2" xfId="41498"/>
    <cellStyle name="SAPBEXtitle 7 2 3" xfId="25227"/>
    <cellStyle name="SAPBEXtitle 7 2 3 2" xfId="51641"/>
    <cellStyle name="SAPBEXtitle 7 2 4" xfId="30969"/>
    <cellStyle name="SAPBEXtitle 7 3" xfId="5026"/>
    <cellStyle name="SAPBEXtitle 7 3 2" xfId="15803"/>
    <cellStyle name="SAPBEXtitle 7 3 2 2" xfId="42222"/>
    <cellStyle name="SAPBEXtitle 7 3 3" xfId="22845"/>
    <cellStyle name="SAPBEXtitle 7 3 3 2" xfId="49259"/>
    <cellStyle name="SAPBEXtitle 7 3 4" xfId="31696"/>
    <cellStyle name="SAPBEXtitle 7 4" xfId="6215"/>
    <cellStyle name="SAPBEXtitle 7 4 2" xfId="16956"/>
    <cellStyle name="SAPBEXtitle 7 4 2 2" xfId="43374"/>
    <cellStyle name="SAPBEXtitle 7 4 3" xfId="23578"/>
    <cellStyle name="SAPBEXtitle 7 4 3 2" xfId="49992"/>
    <cellStyle name="SAPBEXtitle 7 4 4" xfId="32885"/>
    <cellStyle name="SAPBEXtitle 7 5" xfId="6801"/>
    <cellStyle name="SAPBEXtitle 7 5 2" xfId="21992"/>
    <cellStyle name="SAPBEXtitle 7 5 2 2" xfId="48406"/>
    <cellStyle name="SAPBEXtitle 7 5 3" xfId="33471"/>
    <cellStyle name="SAPBEXtitle 7 6" xfId="7356"/>
    <cellStyle name="SAPBEXtitle 7 6 2" xfId="18023"/>
    <cellStyle name="SAPBEXtitle 7 6 2 2" xfId="44439"/>
    <cellStyle name="SAPBEXtitle 7 6 3" xfId="22167"/>
    <cellStyle name="SAPBEXtitle 7 6 3 2" xfId="48581"/>
    <cellStyle name="SAPBEXtitle 7 6 4" xfId="34026"/>
    <cellStyle name="SAPBEXtitle 7 7" xfId="8001"/>
    <cellStyle name="SAPBEXtitle 7 7 2" xfId="18668"/>
    <cellStyle name="SAPBEXtitle 7 7 2 2" xfId="45082"/>
    <cellStyle name="SAPBEXtitle 7 7 3" xfId="12166"/>
    <cellStyle name="SAPBEXtitle 7 7 3 2" xfId="38587"/>
    <cellStyle name="SAPBEXtitle 7 7 4" xfId="34606"/>
    <cellStyle name="SAPBEXtitle 7 8" xfId="9693"/>
    <cellStyle name="SAPBEXtitle 7 8 2" xfId="20353"/>
    <cellStyle name="SAPBEXtitle 7 8 2 2" xfId="46767"/>
    <cellStyle name="SAPBEXtitle 7 8 3" xfId="17843"/>
    <cellStyle name="SAPBEXtitle 7 8 3 2" xfId="44260"/>
    <cellStyle name="SAPBEXtitle 7 8 4" xfId="36189"/>
    <cellStyle name="SAPBEXtitle 7 9" xfId="23988"/>
    <cellStyle name="SAPBEXtitle 7 9 2" xfId="50402"/>
    <cellStyle name="SAPBEXtitle 8" xfId="3300"/>
    <cellStyle name="SAPBEXtitle 8 2" xfId="14090"/>
    <cellStyle name="SAPBEXtitle 8 2 2" xfId="40510"/>
    <cellStyle name="SAPBEXtitle 8 3" xfId="25116"/>
    <cellStyle name="SAPBEXtitle 8 3 2" xfId="51530"/>
    <cellStyle name="SAPBEXtitle 8 4" xfId="29970"/>
    <cellStyle name="SAPBEXtitle 9" xfId="4317"/>
    <cellStyle name="SAPBEXtitle 9 2" xfId="15096"/>
    <cellStyle name="SAPBEXtitle 9 2 2" xfId="41516"/>
    <cellStyle name="SAPBEXtitle 9 3" xfId="24060"/>
    <cellStyle name="SAPBEXtitle 9 3 2" xfId="50474"/>
    <cellStyle name="SAPBEXtitle 9 4" xfId="30987"/>
    <cellStyle name="SAPBEXunassignedItem" xfId="1283"/>
    <cellStyle name="SAPBEXunassignedItem 2" xfId="1582"/>
    <cellStyle name="SAPBEXunassignedItem 2 2" xfId="3576"/>
    <cellStyle name="SAPBEXunassignedItem 2 2 2" xfId="14361"/>
    <cellStyle name="SAPBEXunassignedItem 2 2 2 2" xfId="40781"/>
    <cellStyle name="SAPBEXunassignedItem 2 2 3" xfId="21981"/>
    <cellStyle name="SAPBEXunassignedItem 2 2 3 2" xfId="48395"/>
    <cellStyle name="SAPBEXunassignedItem 2 2 4" xfId="30246"/>
    <cellStyle name="SAPBEXunassignedItem 2 3" xfId="3069"/>
    <cellStyle name="SAPBEXunassignedItem 2 3 2" xfId="13861"/>
    <cellStyle name="SAPBEXunassignedItem 2 3 2 2" xfId="40281"/>
    <cellStyle name="SAPBEXunassignedItem 2 3 3" xfId="25065"/>
    <cellStyle name="SAPBEXunassignedItem 2 3 3 2" xfId="51479"/>
    <cellStyle name="SAPBEXunassignedItem 2 3 4" xfId="29739"/>
    <cellStyle name="SAPBEXunassignedItem 2 4" xfId="4480"/>
    <cellStyle name="SAPBEXunassignedItem 2 4 2" xfId="15258"/>
    <cellStyle name="SAPBEXunassignedItem 2 4 2 2" xfId="41678"/>
    <cellStyle name="SAPBEXunassignedItem 2 4 3" xfId="27615"/>
    <cellStyle name="SAPBEXunassignedItem 2 4 3 2" xfId="54029"/>
    <cellStyle name="SAPBEXunassignedItem 2 4 4" xfId="31150"/>
    <cellStyle name="SAPBEXunassignedItem 2 5" xfId="6367"/>
    <cellStyle name="SAPBEXunassignedItem 2 5 2" xfId="24687"/>
    <cellStyle name="SAPBEXunassignedItem 2 5 2 2" xfId="51101"/>
    <cellStyle name="SAPBEXunassignedItem 2 5 3" xfId="33037"/>
    <cellStyle name="SAPBEXunassignedItem 2 6" xfId="6109"/>
    <cellStyle name="SAPBEXunassignedItem 2 6 2" xfId="22429"/>
    <cellStyle name="SAPBEXunassignedItem 2 6 2 2" xfId="48843"/>
    <cellStyle name="SAPBEXunassignedItem 2 6 3" xfId="32779"/>
    <cellStyle name="SAPBEXunassignedItem 2 7" xfId="6712"/>
    <cellStyle name="SAPBEXunassignedItem 2 7 2" xfId="17424"/>
    <cellStyle name="SAPBEXunassignedItem 2 7 2 2" xfId="43842"/>
    <cellStyle name="SAPBEXunassignedItem 2 7 3" xfId="22395"/>
    <cellStyle name="SAPBEXunassignedItem 2 7 3 2" xfId="48809"/>
    <cellStyle name="SAPBEXunassignedItem 2 7 4" xfId="33382"/>
    <cellStyle name="SAPBEXunassignedItem 2 8" xfId="22189"/>
    <cellStyle name="SAPBEXunassignedItem 2 8 2" xfId="48603"/>
    <cellStyle name="SAPBEXunassignedItem 3" xfId="2536"/>
    <cellStyle name="SAPBEXunassignedItem 3 2" xfId="4431"/>
    <cellStyle name="SAPBEXunassignedItem 3 2 2" xfId="15209"/>
    <cellStyle name="SAPBEXunassignedItem 3 2 2 2" xfId="41629"/>
    <cellStyle name="SAPBEXunassignedItem 3 2 3" xfId="23335"/>
    <cellStyle name="SAPBEXunassignedItem 3 2 3 2" xfId="49749"/>
    <cellStyle name="SAPBEXunassignedItem 3 2 4" xfId="31101"/>
    <cellStyle name="SAPBEXunassignedItem 3 3" xfId="5164"/>
    <cellStyle name="SAPBEXunassignedItem 3 3 2" xfId="15941"/>
    <cellStyle name="SAPBEXunassignedItem 3 3 2 2" xfId="42360"/>
    <cellStyle name="SAPBEXunassignedItem 3 3 3" xfId="26509"/>
    <cellStyle name="SAPBEXunassignedItem 3 3 3 2" xfId="52923"/>
    <cellStyle name="SAPBEXunassignedItem 3 3 4" xfId="31834"/>
    <cellStyle name="SAPBEXunassignedItem 3 4" xfId="6922"/>
    <cellStyle name="SAPBEXunassignedItem 3 4 2" xfId="17627"/>
    <cellStyle name="SAPBEXunassignedItem 3 4 2 2" xfId="44044"/>
    <cellStyle name="SAPBEXunassignedItem 3 4 3" xfId="24857"/>
    <cellStyle name="SAPBEXunassignedItem 3 4 3 2" xfId="51271"/>
    <cellStyle name="SAPBEXunassignedItem 3 4 4" xfId="33592"/>
    <cellStyle name="SAPBEXunassignedItem 3 5" xfId="8069"/>
    <cellStyle name="SAPBEXunassignedItem 3 5 2" xfId="18736"/>
    <cellStyle name="SAPBEXunassignedItem 3 5 2 2" xfId="45150"/>
    <cellStyle name="SAPBEXunassignedItem 3 5 3" xfId="11182"/>
    <cellStyle name="SAPBEXunassignedItem 3 5 3 2" xfId="37603"/>
    <cellStyle name="SAPBEXunassignedItem 3 6" xfId="13332"/>
    <cellStyle name="SAPBEXunassignedItem 3 6 2" xfId="39752"/>
    <cellStyle name="SAPBEXunassignedItem 3 7" xfId="26994"/>
    <cellStyle name="SAPBEXunassignedItem 3 7 2" xfId="53408"/>
    <cellStyle name="SAPBEXunassignedItem 4" xfId="8279"/>
    <cellStyle name="SAPBEXunassignedItem 4 2" xfId="18940"/>
    <cellStyle name="SAPBEXunassignedItem 4 2 2" xfId="45354"/>
    <cellStyle name="SAPBEXunassignedItem 4 3" xfId="26047"/>
    <cellStyle name="SAPBEXunassignedItem 4 3 2" xfId="52461"/>
    <cellStyle name="SAPBEXundefined" xfId="1284"/>
    <cellStyle name="SAPBEXundefined 10" xfId="6253"/>
    <cellStyle name="SAPBEXundefined 10 2" xfId="23369"/>
    <cellStyle name="SAPBEXundefined 10 2 2" xfId="49783"/>
    <cellStyle name="SAPBEXundefined 10 3" xfId="32923"/>
    <cellStyle name="SAPBEXundefined 11" xfId="7105"/>
    <cellStyle name="SAPBEXundefined 11 2" xfId="17793"/>
    <cellStyle name="SAPBEXundefined 11 2 2" xfId="44210"/>
    <cellStyle name="SAPBEXundefined 11 3" xfId="25672"/>
    <cellStyle name="SAPBEXundefined 11 3 2" xfId="52086"/>
    <cellStyle name="SAPBEXundefined 11 4" xfId="33775"/>
    <cellStyle name="SAPBEXundefined 12" xfId="8280"/>
    <cellStyle name="SAPBEXundefined 12 2" xfId="18941"/>
    <cellStyle name="SAPBEXundefined 12 2 2" xfId="45355"/>
    <cellStyle name="SAPBEXundefined 12 3" xfId="17698"/>
    <cellStyle name="SAPBEXundefined 12 3 2" xfId="44115"/>
    <cellStyle name="SAPBEXundefined 12 4" xfId="34790"/>
    <cellStyle name="SAPBEXundefined 13" xfId="12105"/>
    <cellStyle name="SAPBEXundefined 13 2" xfId="38526"/>
    <cellStyle name="SAPBEXundefined 14" xfId="26449"/>
    <cellStyle name="SAPBEXundefined 14 2" xfId="52863"/>
    <cellStyle name="SAPBEXundefined 2" xfId="1583"/>
    <cellStyle name="SAPBEXundefined 2 10" xfId="8472"/>
    <cellStyle name="SAPBEXundefined 2 10 2" xfId="19132"/>
    <cellStyle name="SAPBEXundefined 2 10 2 2" xfId="45546"/>
    <cellStyle name="SAPBEXundefined 2 10 3" xfId="16654"/>
    <cellStyle name="SAPBEXundefined 2 10 3 2" xfId="43072"/>
    <cellStyle name="SAPBEXundefined 2 10 4" xfId="34968"/>
    <cellStyle name="SAPBEXundefined 2 11" xfId="11970"/>
    <cellStyle name="SAPBEXundefined 2 11 2" xfId="38391"/>
    <cellStyle name="SAPBEXundefined 2 12" xfId="23264"/>
    <cellStyle name="SAPBEXundefined 2 12 2" xfId="49678"/>
    <cellStyle name="SAPBEXundefined 2 2" xfId="3577"/>
    <cellStyle name="SAPBEXundefined 2 2 2" xfId="8949"/>
    <cellStyle name="SAPBEXundefined 2 2 2 2" xfId="19609"/>
    <cellStyle name="SAPBEXundefined 2 2 2 2 2" xfId="46023"/>
    <cellStyle name="SAPBEXundefined 2 2 2 3" xfId="12261"/>
    <cellStyle name="SAPBEXundefined 2 2 2 3 2" xfId="38682"/>
    <cellStyle name="SAPBEXundefined 2 2 2 4" xfId="35445"/>
    <cellStyle name="SAPBEXundefined 2 2 3" xfId="9951"/>
    <cellStyle name="SAPBEXundefined 2 2 3 2" xfId="20611"/>
    <cellStyle name="SAPBEXundefined 2 2 3 2 2" xfId="47025"/>
    <cellStyle name="SAPBEXundefined 2 2 3 3" xfId="23065"/>
    <cellStyle name="SAPBEXundefined 2 2 3 3 2" xfId="49479"/>
    <cellStyle name="SAPBEXundefined 2 2 3 4" xfId="36447"/>
    <cellStyle name="SAPBEXundefined 2 2 4" xfId="10954"/>
    <cellStyle name="SAPBEXundefined 2 2 4 2" xfId="21599"/>
    <cellStyle name="SAPBEXundefined 2 2 4 2 2" xfId="48013"/>
    <cellStyle name="SAPBEXundefined 2 2 4 3" xfId="28688"/>
    <cellStyle name="SAPBEXundefined 2 2 4 3 2" xfId="55102"/>
    <cellStyle name="SAPBEXundefined 2 2 4 4" xfId="37375"/>
    <cellStyle name="SAPBEXundefined 2 2 5" xfId="8786"/>
    <cellStyle name="SAPBEXundefined 2 2 5 2" xfId="19446"/>
    <cellStyle name="SAPBEXundefined 2 2 5 2 2" xfId="45860"/>
    <cellStyle name="SAPBEXundefined 2 2 5 3" xfId="23643"/>
    <cellStyle name="SAPBEXundefined 2 2 5 3 2" xfId="50057"/>
    <cellStyle name="SAPBEXundefined 2 2 5 4" xfId="35282"/>
    <cellStyle name="SAPBEXundefined 2 2 6" xfId="14362"/>
    <cellStyle name="SAPBEXundefined 2 2 6 2" xfId="40782"/>
    <cellStyle name="SAPBEXundefined 2 2 7" xfId="24433"/>
    <cellStyle name="SAPBEXundefined 2 2 7 2" xfId="50847"/>
    <cellStyle name="SAPBEXundefined 2 2 8" xfId="30247"/>
    <cellStyle name="SAPBEXundefined 2 3" xfId="2741"/>
    <cellStyle name="SAPBEXundefined 2 3 2" xfId="9307"/>
    <cellStyle name="SAPBEXundefined 2 3 2 2" xfId="19967"/>
    <cellStyle name="SAPBEXundefined 2 3 2 2 2" xfId="46381"/>
    <cellStyle name="SAPBEXundefined 2 3 2 3" xfId="28230"/>
    <cellStyle name="SAPBEXundefined 2 3 2 3 2" xfId="54644"/>
    <cellStyle name="SAPBEXundefined 2 3 2 4" xfId="35803"/>
    <cellStyle name="SAPBEXundefined 2 3 3" xfId="13533"/>
    <cellStyle name="SAPBEXundefined 2 3 3 2" xfId="39953"/>
    <cellStyle name="SAPBEXundefined 2 3 4" xfId="24817"/>
    <cellStyle name="SAPBEXundefined 2 3 4 2" xfId="51231"/>
    <cellStyle name="SAPBEXundefined 2 3 5" xfId="29411"/>
    <cellStyle name="SAPBEXundefined 2 4" xfId="5040"/>
    <cellStyle name="SAPBEXundefined 2 4 2" xfId="10433"/>
    <cellStyle name="SAPBEXundefined 2 4 2 2" xfId="21093"/>
    <cellStyle name="SAPBEXundefined 2 4 2 2 2" xfId="47507"/>
    <cellStyle name="SAPBEXundefined 2 4 2 3" xfId="28357"/>
    <cellStyle name="SAPBEXundefined 2 4 2 3 2" xfId="54771"/>
    <cellStyle name="SAPBEXundefined 2 4 2 4" xfId="36929"/>
    <cellStyle name="SAPBEXundefined 2 4 3" xfId="15817"/>
    <cellStyle name="SAPBEXundefined 2 4 3 2" xfId="42236"/>
    <cellStyle name="SAPBEXundefined 2 4 4" xfId="27011"/>
    <cellStyle name="SAPBEXundefined 2 4 4 2" xfId="53425"/>
    <cellStyle name="SAPBEXundefined 2 4 5" xfId="31710"/>
    <cellStyle name="SAPBEXundefined 2 5" xfId="2850"/>
    <cellStyle name="SAPBEXundefined 2 5 2" xfId="10743"/>
    <cellStyle name="SAPBEXundefined 2 5 2 2" xfId="21388"/>
    <cellStyle name="SAPBEXundefined 2 5 2 2 2" xfId="47802"/>
    <cellStyle name="SAPBEXundefined 2 5 2 3" xfId="28483"/>
    <cellStyle name="SAPBEXundefined 2 5 2 3 2" xfId="54897"/>
    <cellStyle name="SAPBEXundefined 2 5 2 4" xfId="37164"/>
    <cellStyle name="SAPBEXundefined 2 5 3" xfId="13642"/>
    <cellStyle name="SAPBEXundefined 2 5 3 2" xfId="40062"/>
    <cellStyle name="SAPBEXundefined 2 5 4" xfId="27028"/>
    <cellStyle name="SAPBEXundefined 2 5 4 2" xfId="53442"/>
    <cellStyle name="SAPBEXundefined 2 5 5" xfId="29520"/>
    <cellStyle name="SAPBEXundefined 2 6" xfId="6349"/>
    <cellStyle name="SAPBEXundefined 2 6 2" xfId="17086"/>
    <cellStyle name="SAPBEXundefined 2 6 2 2" xfId="43504"/>
    <cellStyle name="SAPBEXundefined 2 6 3" xfId="23567"/>
    <cellStyle name="SAPBEXundefined 2 6 3 2" xfId="49981"/>
    <cellStyle name="SAPBEXundefined 2 6 4" xfId="33019"/>
    <cellStyle name="SAPBEXundefined 2 7" xfId="3033"/>
    <cellStyle name="SAPBEXundefined 2 7 2" xfId="23087"/>
    <cellStyle name="SAPBEXundefined 2 7 2 2" xfId="49501"/>
    <cellStyle name="SAPBEXundefined 2 7 3" xfId="29703"/>
    <cellStyle name="SAPBEXundefined 2 8" xfId="6711"/>
    <cellStyle name="SAPBEXundefined 2 8 2" xfId="17423"/>
    <cellStyle name="SAPBEXundefined 2 8 2 2" xfId="43841"/>
    <cellStyle name="SAPBEXundefined 2 8 3" xfId="22055"/>
    <cellStyle name="SAPBEXundefined 2 8 3 2" xfId="48469"/>
    <cellStyle name="SAPBEXundefined 2 8 4" xfId="33381"/>
    <cellStyle name="SAPBEXundefined 2 9" xfId="6828"/>
    <cellStyle name="SAPBEXundefined 2 9 2" xfId="17536"/>
    <cellStyle name="SAPBEXundefined 2 9 2 2" xfId="43953"/>
    <cellStyle name="SAPBEXundefined 2 9 3" xfId="24863"/>
    <cellStyle name="SAPBEXundefined 2 9 3 2" xfId="51277"/>
    <cellStyle name="SAPBEXundefined 2 9 4" xfId="33498"/>
    <cellStyle name="SAPBEXundefined 3" xfId="1693"/>
    <cellStyle name="SAPBEXundefined 3 10" xfId="8502"/>
    <cellStyle name="SAPBEXundefined 3 10 2" xfId="19162"/>
    <cellStyle name="SAPBEXundefined 3 10 2 2" xfId="45576"/>
    <cellStyle name="SAPBEXundefined 3 10 3" xfId="17659"/>
    <cellStyle name="SAPBEXundefined 3 10 3 2" xfId="44076"/>
    <cellStyle name="SAPBEXundefined 3 10 4" xfId="34998"/>
    <cellStyle name="SAPBEXundefined 3 11" xfId="11876"/>
    <cellStyle name="SAPBEXundefined 3 11 2" xfId="38297"/>
    <cellStyle name="SAPBEXundefined 3 12" xfId="25655"/>
    <cellStyle name="SAPBEXundefined 3 12 2" xfId="52069"/>
    <cellStyle name="SAPBEXundefined 3 2" xfId="3686"/>
    <cellStyle name="SAPBEXundefined 3 2 2" xfId="9796"/>
    <cellStyle name="SAPBEXundefined 3 2 2 2" xfId="20456"/>
    <cellStyle name="SAPBEXundefined 3 2 2 2 2" xfId="46870"/>
    <cellStyle name="SAPBEXundefined 3 2 2 3" xfId="28174"/>
    <cellStyle name="SAPBEXundefined 3 2 2 3 2" xfId="54588"/>
    <cellStyle name="SAPBEXundefined 3 2 2 4" xfId="36292"/>
    <cellStyle name="SAPBEXundefined 3 2 3" xfId="10120"/>
    <cellStyle name="SAPBEXundefined 3 2 3 2" xfId="20780"/>
    <cellStyle name="SAPBEXundefined 3 2 3 2 2" xfId="47194"/>
    <cellStyle name="SAPBEXundefined 3 2 3 3" xfId="12757"/>
    <cellStyle name="SAPBEXundefined 3 2 3 3 2" xfId="39178"/>
    <cellStyle name="SAPBEXundefined 3 2 3 4" xfId="36616"/>
    <cellStyle name="SAPBEXundefined 3 2 4" xfId="10964"/>
    <cellStyle name="SAPBEXundefined 3 2 4 2" xfId="21609"/>
    <cellStyle name="SAPBEXundefined 3 2 4 2 2" xfId="48023"/>
    <cellStyle name="SAPBEXundefined 3 2 4 3" xfId="28698"/>
    <cellStyle name="SAPBEXundefined 3 2 4 3 2" xfId="55112"/>
    <cellStyle name="SAPBEXundefined 3 2 4 4" xfId="37385"/>
    <cellStyle name="SAPBEXundefined 3 2 5" xfId="8819"/>
    <cellStyle name="SAPBEXundefined 3 2 5 2" xfId="19479"/>
    <cellStyle name="SAPBEXundefined 3 2 5 2 2" xfId="45893"/>
    <cellStyle name="SAPBEXundefined 3 2 5 3" xfId="25358"/>
    <cellStyle name="SAPBEXundefined 3 2 5 3 2" xfId="51772"/>
    <cellStyle name="SAPBEXundefined 3 2 5 4" xfId="35315"/>
    <cellStyle name="SAPBEXundefined 3 2 6" xfId="14471"/>
    <cellStyle name="SAPBEXundefined 3 2 6 2" xfId="40891"/>
    <cellStyle name="SAPBEXundefined 3 2 7" xfId="25382"/>
    <cellStyle name="SAPBEXundefined 3 2 7 2" xfId="51796"/>
    <cellStyle name="SAPBEXundefined 3 2 8" xfId="30356"/>
    <cellStyle name="SAPBEXundefined 3 3" xfId="2649"/>
    <cellStyle name="SAPBEXundefined 3 3 2" xfId="9281"/>
    <cellStyle name="SAPBEXundefined 3 3 2 2" xfId="19941"/>
    <cellStyle name="SAPBEXundefined 3 3 2 2 2" xfId="46355"/>
    <cellStyle name="SAPBEXundefined 3 3 2 3" xfId="11250"/>
    <cellStyle name="SAPBEXundefined 3 3 2 3 2" xfId="37671"/>
    <cellStyle name="SAPBEXundefined 3 3 2 4" xfId="35777"/>
    <cellStyle name="SAPBEXundefined 3 3 3" xfId="13441"/>
    <cellStyle name="SAPBEXundefined 3 3 3 2" xfId="39861"/>
    <cellStyle name="SAPBEXundefined 3 3 4" xfId="25719"/>
    <cellStyle name="SAPBEXundefined 3 3 4 2" xfId="52133"/>
    <cellStyle name="SAPBEXundefined 3 3 5" xfId="29319"/>
    <cellStyle name="SAPBEXundefined 3 4" xfId="3109"/>
    <cellStyle name="SAPBEXundefined 3 4 2" xfId="9751"/>
    <cellStyle name="SAPBEXundefined 3 4 2 2" xfId="20411"/>
    <cellStyle name="SAPBEXundefined 3 4 2 2 2" xfId="46825"/>
    <cellStyle name="SAPBEXundefined 3 4 2 3" xfId="27824"/>
    <cellStyle name="SAPBEXundefined 3 4 2 3 2" xfId="54238"/>
    <cellStyle name="SAPBEXundefined 3 4 2 4" xfId="36247"/>
    <cellStyle name="SAPBEXundefined 3 4 3" xfId="13901"/>
    <cellStyle name="SAPBEXundefined 3 4 3 2" xfId="40321"/>
    <cellStyle name="SAPBEXundefined 3 4 4" xfId="27675"/>
    <cellStyle name="SAPBEXundefined 3 4 4 2" xfId="54089"/>
    <cellStyle name="SAPBEXundefined 3 4 5" xfId="29779"/>
    <cellStyle name="SAPBEXundefined 3 5" xfId="2725"/>
    <cellStyle name="SAPBEXundefined 3 5 2" xfId="10827"/>
    <cellStyle name="SAPBEXundefined 3 5 2 2" xfId="21472"/>
    <cellStyle name="SAPBEXundefined 3 5 2 2 2" xfId="47886"/>
    <cellStyle name="SAPBEXundefined 3 5 2 3" xfId="28561"/>
    <cellStyle name="SAPBEXundefined 3 5 2 3 2" xfId="54975"/>
    <cellStyle name="SAPBEXundefined 3 5 2 4" xfId="37248"/>
    <cellStyle name="SAPBEXundefined 3 5 3" xfId="13517"/>
    <cellStyle name="SAPBEXundefined 3 5 3 2" xfId="39937"/>
    <cellStyle name="SAPBEXundefined 3 5 4" xfId="25541"/>
    <cellStyle name="SAPBEXundefined 3 5 4 2" xfId="51955"/>
    <cellStyle name="SAPBEXundefined 3 5 5" xfId="29395"/>
    <cellStyle name="SAPBEXundefined 3 6" xfId="5558"/>
    <cellStyle name="SAPBEXundefined 3 6 2" xfId="16329"/>
    <cellStyle name="SAPBEXundefined 3 6 2 2" xfId="42748"/>
    <cellStyle name="SAPBEXundefined 3 6 3" xfId="25166"/>
    <cellStyle name="SAPBEXundefined 3 6 3 2" xfId="51580"/>
    <cellStyle name="SAPBEXundefined 3 6 4" xfId="32228"/>
    <cellStyle name="SAPBEXundefined 3 7" xfId="3421"/>
    <cellStyle name="SAPBEXundefined 3 7 2" xfId="24228"/>
    <cellStyle name="SAPBEXundefined 3 7 2 2" xfId="50642"/>
    <cellStyle name="SAPBEXundefined 3 7 3" xfId="30091"/>
    <cellStyle name="SAPBEXundefined 3 8" xfId="4013"/>
    <cellStyle name="SAPBEXundefined 3 8 2" xfId="14796"/>
    <cellStyle name="SAPBEXundefined 3 8 2 2" xfId="41216"/>
    <cellStyle name="SAPBEXundefined 3 8 3" xfId="23149"/>
    <cellStyle name="SAPBEXundefined 3 8 3 2" xfId="49563"/>
    <cellStyle name="SAPBEXundefined 3 8 4" xfId="30683"/>
    <cellStyle name="SAPBEXundefined 3 9" xfId="7633"/>
    <cellStyle name="SAPBEXundefined 3 9 2" xfId="18300"/>
    <cellStyle name="SAPBEXundefined 3 9 2 2" xfId="44716"/>
    <cellStyle name="SAPBEXundefined 3 9 3" xfId="25364"/>
    <cellStyle name="SAPBEXundefined 3 9 3 2" xfId="51778"/>
    <cellStyle name="SAPBEXundefined 3 9 4" xfId="34303"/>
    <cellStyle name="SAPBEXundefined 4" xfId="1961"/>
    <cellStyle name="SAPBEXundefined 4 10" xfId="8511"/>
    <cellStyle name="SAPBEXundefined 4 10 2" xfId="19171"/>
    <cellStyle name="SAPBEXundefined 4 10 2 2" xfId="45585"/>
    <cellStyle name="SAPBEXundefined 4 10 3" xfId="17660"/>
    <cellStyle name="SAPBEXundefined 4 10 3 2" xfId="44077"/>
    <cellStyle name="SAPBEXundefined 4 10 4" xfId="35007"/>
    <cellStyle name="SAPBEXundefined 4 11" xfId="11627"/>
    <cellStyle name="SAPBEXundefined 4 11 2" xfId="38048"/>
    <cellStyle name="SAPBEXundefined 4 12" xfId="26299"/>
    <cellStyle name="SAPBEXundefined 4 12 2" xfId="52713"/>
    <cellStyle name="SAPBEXundefined 4 2" xfId="3938"/>
    <cellStyle name="SAPBEXundefined 4 2 2" xfId="9807"/>
    <cellStyle name="SAPBEXundefined 4 2 2 2" xfId="20467"/>
    <cellStyle name="SAPBEXundefined 4 2 2 2 2" xfId="46881"/>
    <cellStyle name="SAPBEXundefined 4 2 2 3" xfId="11851"/>
    <cellStyle name="SAPBEXundefined 4 2 2 3 2" xfId="38272"/>
    <cellStyle name="SAPBEXundefined 4 2 2 4" xfId="36303"/>
    <cellStyle name="SAPBEXundefined 4 2 3" xfId="10376"/>
    <cellStyle name="SAPBEXundefined 4 2 3 2" xfId="21036"/>
    <cellStyle name="SAPBEXundefined 4 2 3 2 2" xfId="47450"/>
    <cellStyle name="SAPBEXundefined 4 2 3 3" xfId="28301"/>
    <cellStyle name="SAPBEXundefined 4 2 3 3 2" xfId="54715"/>
    <cellStyle name="SAPBEXundefined 4 2 3 4" xfId="36872"/>
    <cellStyle name="SAPBEXundefined 4 2 4" xfId="10971"/>
    <cellStyle name="SAPBEXundefined 4 2 4 2" xfId="21616"/>
    <cellStyle name="SAPBEXundefined 4 2 4 2 2" xfId="48030"/>
    <cellStyle name="SAPBEXundefined 4 2 4 3" xfId="28705"/>
    <cellStyle name="SAPBEXundefined 4 2 4 3 2" xfId="55119"/>
    <cellStyle name="SAPBEXundefined 4 2 4 4" xfId="37392"/>
    <cellStyle name="SAPBEXundefined 4 2 5" xfId="8830"/>
    <cellStyle name="SAPBEXundefined 4 2 5 2" xfId="19490"/>
    <cellStyle name="SAPBEXundefined 4 2 5 2 2" xfId="45904"/>
    <cellStyle name="SAPBEXundefined 4 2 5 3" xfId="24126"/>
    <cellStyle name="SAPBEXundefined 4 2 5 3 2" xfId="50540"/>
    <cellStyle name="SAPBEXundefined 4 2 5 4" xfId="35326"/>
    <cellStyle name="SAPBEXundefined 4 2 6" xfId="14721"/>
    <cellStyle name="SAPBEXundefined 4 2 6 2" xfId="41141"/>
    <cellStyle name="SAPBEXundefined 4 2 7" xfId="22266"/>
    <cellStyle name="SAPBEXundefined 4 2 7 2" xfId="48680"/>
    <cellStyle name="SAPBEXundefined 4 2 8" xfId="30608"/>
    <cellStyle name="SAPBEXundefined 4 3" xfId="4665"/>
    <cellStyle name="SAPBEXundefined 4 3 2" xfId="9741"/>
    <cellStyle name="SAPBEXundefined 4 3 2 2" xfId="20401"/>
    <cellStyle name="SAPBEXundefined 4 3 2 2 2" xfId="46815"/>
    <cellStyle name="SAPBEXundefined 4 3 2 3" xfId="13018"/>
    <cellStyle name="SAPBEXundefined 4 3 2 3 2" xfId="39439"/>
    <cellStyle name="SAPBEXundefined 4 3 2 4" xfId="36237"/>
    <cellStyle name="SAPBEXundefined 4 3 3" xfId="15443"/>
    <cellStyle name="SAPBEXundefined 4 3 3 2" xfId="41863"/>
    <cellStyle name="SAPBEXundefined 4 3 4" xfId="12295"/>
    <cellStyle name="SAPBEXundefined 4 3 4 2" xfId="38716"/>
    <cellStyle name="SAPBEXundefined 4 3 5" xfId="31335"/>
    <cellStyle name="SAPBEXundefined 4 4" xfId="5243"/>
    <cellStyle name="SAPBEXundefined 4 4 2" xfId="9650"/>
    <cellStyle name="SAPBEXundefined 4 4 2 2" xfId="20310"/>
    <cellStyle name="SAPBEXundefined 4 4 2 2 2" xfId="46724"/>
    <cellStyle name="SAPBEXundefined 4 4 2 3" xfId="11266"/>
    <cellStyle name="SAPBEXundefined 4 4 2 3 2" xfId="37687"/>
    <cellStyle name="SAPBEXundefined 4 4 2 4" xfId="36146"/>
    <cellStyle name="SAPBEXundefined 4 4 3" xfId="16018"/>
    <cellStyle name="SAPBEXundefined 4 4 3 2" xfId="42437"/>
    <cellStyle name="SAPBEXundefined 4 4 4" xfId="26510"/>
    <cellStyle name="SAPBEXundefined 4 4 4 2" xfId="52924"/>
    <cellStyle name="SAPBEXundefined 4 4 5" xfId="31913"/>
    <cellStyle name="SAPBEXundefined 4 5" xfId="5854"/>
    <cellStyle name="SAPBEXundefined 4 5 2" xfId="10835"/>
    <cellStyle name="SAPBEXundefined 4 5 2 2" xfId="21480"/>
    <cellStyle name="SAPBEXundefined 4 5 2 2 2" xfId="47894"/>
    <cellStyle name="SAPBEXundefined 4 5 2 3" xfId="28569"/>
    <cellStyle name="SAPBEXundefined 4 5 2 3 2" xfId="54983"/>
    <cellStyle name="SAPBEXundefined 4 5 2 4" xfId="37256"/>
    <cellStyle name="SAPBEXundefined 4 5 3" xfId="16610"/>
    <cellStyle name="SAPBEXundefined 4 5 3 2" xfId="43028"/>
    <cellStyle name="SAPBEXundefined 4 5 4" xfId="24915"/>
    <cellStyle name="SAPBEXundefined 4 5 4 2" xfId="51329"/>
    <cellStyle name="SAPBEXundefined 4 5 5" xfId="32524"/>
    <cellStyle name="SAPBEXundefined 4 6" xfId="6462"/>
    <cellStyle name="SAPBEXundefined 4 6 2" xfId="17198"/>
    <cellStyle name="SAPBEXundefined 4 6 2 2" xfId="43616"/>
    <cellStyle name="SAPBEXundefined 4 6 3" xfId="24889"/>
    <cellStyle name="SAPBEXundefined 4 6 3 2" xfId="51303"/>
    <cellStyle name="SAPBEXundefined 4 6 4" xfId="33132"/>
    <cellStyle name="SAPBEXundefined 4 7" xfId="7077"/>
    <cellStyle name="SAPBEXundefined 4 7 2" xfId="21298"/>
    <cellStyle name="SAPBEXundefined 4 7 2 2" xfId="47712"/>
    <cellStyle name="SAPBEXundefined 4 7 3" xfId="33747"/>
    <cellStyle name="SAPBEXundefined 4 8" xfId="7624"/>
    <cellStyle name="SAPBEXundefined 4 8 2" xfId="18291"/>
    <cellStyle name="SAPBEXundefined 4 8 2 2" xfId="44707"/>
    <cellStyle name="SAPBEXundefined 4 8 3" xfId="26139"/>
    <cellStyle name="SAPBEXundefined 4 8 3 2" xfId="52553"/>
    <cellStyle name="SAPBEXundefined 4 8 4" xfId="34294"/>
    <cellStyle name="SAPBEXundefined 4 9" xfId="7756"/>
    <cellStyle name="SAPBEXundefined 4 9 2" xfId="18423"/>
    <cellStyle name="SAPBEXundefined 4 9 2 2" xfId="44839"/>
    <cellStyle name="SAPBEXundefined 4 9 3" xfId="28083"/>
    <cellStyle name="SAPBEXundefined 4 9 3 2" xfId="54497"/>
    <cellStyle name="SAPBEXundefined 4 9 4" xfId="34426"/>
    <cellStyle name="SAPBEXundefined 5" xfId="2138"/>
    <cellStyle name="SAPBEXundefined 5 10" xfId="8598"/>
    <cellStyle name="SAPBEXundefined 5 10 2" xfId="19258"/>
    <cellStyle name="SAPBEXundefined 5 10 2 2" xfId="45672"/>
    <cellStyle name="SAPBEXundefined 5 10 3" xfId="16349"/>
    <cellStyle name="SAPBEXundefined 5 10 3 2" xfId="42768"/>
    <cellStyle name="SAPBEXundefined 5 10 4" xfId="35094"/>
    <cellStyle name="SAPBEXundefined 5 11" xfId="11462"/>
    <cellStyle name="SAPBEXundefined 5 11 2" xfId="37883"/>
    <cellStyle name="SAPBEXundefined 5 12" xfId="26198"/>
    <cellStyle name="SAPBEXundefined 5 12 2" xfId="52612"/>
    <cellStyle name="SAPBEXundefined 5 2" xfId="4103"/>
    <cellStyle name="SAPBEXundefined 5 2 2" xfId="9718"/>
    <cellStyle name="SAPBEXundefined 5 2 2 2" xfId="20378"/>
    <cellStyle name="SAPBEXundefined 5 2 2 2 2" xfId="46792"/>
    <cellStyle name="SAPBEXundefined 5 2 2 3" xfId="11607"/>
    <cellStyle name="SAPBEXundefined 5 2 2 3 2" xfId="38028"/>
    <cellStyle name="SAPBEXundefined 5 2 2 4" xfId="36214"/>
    <cellStyle name="SAPBEXundefined 5 2 3" xfId="14885"/>
    <cellStyle name="SAPBEXundefined 5 2 3 2" xfId="41305"/>
    <cellStyle name="SAPBEXundefined 5 2 4" xfId="22809"/>
    <cellStyle name="SAPBEXundefined 5 2 4 2" xfId="49223"/>
    <cellStyle name="SAPBEXundefined 5 2 5" xfId="30773"/>
    <cellStyle name="SAPBEXundefined 5 3" xfId="4831"/>
    <cellStyle name="SAPBEXundefined 5 3 2" xfId="10320"/>
    <cellStyle name="SAPBEXundefined 5 3 2 2" xfId="20980"/>
    <cellStyle name="SAPBEXundefined 5 3 2 2 2" xfId="47394"/>
    <cellStyle name="SAPBEXundefined 5 3 2 3" xfId="12252"/>
    <cellStyle name="SAPBEXundefined 5 3 2 3 2" xfId="38673"/>
    <cellStyle name="SAPBEXundefined 5 3 2 4" xfId="36816"/>
    <cellStyle name="SAPBEXundefined 5 3 3" xfId="15608"/>
    <cellStyle name="SAPBEXundefined 5 3 3 2" xfId="42028"/>
    <cellStyle name="SAPBEXundefined 5 3 4" xfId="27271"/>
    <cellStyle name="SAPBEXundefined 5 3 4 2" xfId="53685"/>
    <cellStyle name="SAPBEXundefined 5 3 5" xfId="31501"/>
    <cellStyle name="SAPBEXundefined 5 4" xfId="5411"/>
    <cellStyle name="SAPBEXundefined 5 4 2" xfId="10869"/>
    <cellStyle name="SAPBEXundefined 5 4 2 2" xfId="21514"/>
    <cellStyle name="SAPBEXundefined 5 4 2 2 2" xfId="47928"/>
    <cellStyle name="SAPBEXundefined 5 4 2 3" xfId="28603"/>
    <cellStyle name="SAPBEXundefined 5 4 2 3 2" xfId="55017"/>
    <cellStyle name="SAPBEXundefined 5 4 2 4" xfId="37290"/>
    <cellStyle name="SAPBEXundefined 5 4 3" xfId="16184"/>
    <cellStyle name="SAPBEXundefined 5 4 3 2" xfId="42603"/>
    <cellStyle name="SAPBEXundefined 5 4 4" xfId="25681"/>
    <cellStyle name="SAPBEXundefined 5 4 4 2" xfId="52095"/>
    <cellStyle name="SAPBEXundefined 5 4 5" xfId="32081"/>
    <cellStyle name="SAPBEXundefined 5 5" xfId="6018"/>
    <cellStyle name="SAPBEXundefined 5 5 2" xfId="16770"/>
    <cellStyle name="SAPBEXundefined 5 5 2 2" xfId="43188"/>
    <cellStyle name="SAPBEXundefined 5 5 3" xfId="23020"/>
    <cellStyle name="SAPBEXundefined 5 5 3 2" xfId="49434"/>
    <cellStyle name="SAPBEXundefined 5 5 4" xfId="32688"/>
    <cellStyle name="SAPBEXundefined 5 6" xfId="6618"/>
    <cellStyle name="SAPBEXundefined 5 6 2" xfId="17343"/>
    <cellStyle name="SAPBEXundefined 5 6 2 2" xfId="43761"/>
    <cellStyle name="SAPBEXundefined 5 6 3" xfId="23723"/>
    <cellStyle name="SAPBEXundefined 5 6 3 2" xfId="50137"/>
    <cellStyle name="SAPBEXundefined 5 6 4" xfId="33288"/>
    <cellStyle name="SAPBEXundefined 5 7" xfId="7190"/>
    <cellStyle name="SAPBEXundefined 5 7 2" xfId="24145"/>
    <cellStyle name="SAPBEXundefined 5 7 2 2" xfId="50559"/>
    <cellStyle name="SAPBEXundefined 5 7 3" xfId="33860"/>
    <cellStyle name="SAPBEXundefined 5 8" xfId="7749"/>
    <cellStyle name="SAPBEXundefined 5 8 2" xfId="18416"/>
    <cellStyle name="SAPBEXundefined 5 8 2 2" xfId="44832"/>
    <cellStyle name="SAPBEXundefined 5 8 3" xfId="27994"/>
    <cellStyle name="SAPBEXundefined 5 8 3 2" xfId="54408"/>
    <cellStyle name="SAPBEXundefined 5 8 4" xfId="34419"/>
    <cellStyle name="SAPBEXundefined 5 9" xfId="7901"/>
    <cellStyle name="SAPBEXundefined 5 9 2" xfId="18568"/>
    <cellStyle name="SAPBEXundefined 5 9 2 2" xfId="44983"/>
    <cellStyle name="SAPBEXundefined 5 9 3" xfId="27905"/>
    <cellStyle name="SAPBEXundefined 5 9 3 2" xfId="54319"/>
    <cellStyle name="SAPBEXundefined 5 9 4" xfId="34571"/>
    <cellStyle name="SAPBEXundefined 6" xfId="2393"/>
    <cellStyle name="SAPBEXundefined 6 10" xfId="11274"/>
    <cellStyle name="SAPBEXundefined 6 10 2" xfId="37695"/>
    <cellStyle name="SAPBEXundefined 6 11" xfId="23907"/>
    <cellStyle name="SAPBEXundefined 6 11 2" xfId="50321"/>
    <cellStyle name="SAPBEXundefined 6 2" xfId="4300"/>
    <cellStyle name="SAPBEXundefined 6 2 2" xfId="9821"/>
    <cellStyle name="SAPBEXundefined 6 2 2 2" xfId="20481"/>
    <cellStyle name="SAPBEXundefined 6 2 2 2 2" xfId="46895"/>
    <cellStyle name="SAPBEXundefined 6 2 2 3" xfId="25899"/>
    <cellStyle name="SAPBEXundefined 6 2 2 3 2" xfId="52313"/>
    <cellStyle name="SAPBEXundefined 6 2 2 4" xfId="36317"/>
    <cellStyle name="SAPBEXundefined 6 2 3" xfId="15079"/>
    <cellStyle name="SAPBEXundefined 6 2 3 2" xfId="41499"/>
    <cellStyle name="SAPBEXundefined 6 2 4" xfId="22635"/>
    <cellStyle name="SAPBEXundefined 6 2 4 2" xfId="49049"/>
    <cellStyle name="SAPBEXundefined 6 2 5" xfId="30970"/>
    <cellStyle name="SAPBEXundefined 6 3" xfId="5027"/>
    <cellStyle name="SAPBEXundefined 6 3 2" xfId="10348"/>
    <cellStyle name="SAPBEXundefined 6 3 2 2" xfId="21008"/>
    <cellStyle name="SAPBEXundefined 6 3 2 2 2" xfId="47422"/>
    <cellStyle name="SAPBEXundefined 6 3 2 3" xfId="28273"/>
    <cellStyle name="SAPBEXundefined 6 3 2 3 2" xfId="54687"/>
    <cellStyle name="SAPBEXundefined 6 3 2 4" xfId="36844"/>
    <cellStyle name="SAPBEXundefined 6 3 3" xfId="15804"/>
    <cellStyle name="SAPBEXundefined 6 3 3 2" xfId="42223"/>
    <cellStyle name="SAPBEXundefined 6 3 4" xfId="26255"/>
    <cellStyle name="SAPBEXundefined 6 3 4 2" xfId="52669"/>
    <cellStyle name="SAPBEXundefined 6 3 5" xfId="31697"/>
    <cellStyle name="SAPBEXundefined 6 4" xfId="6216"/>
    <cellStyle name="SAPBEXundefined 6 4 2" xfId="10975"/>
    <cellStyle name="SAPBEXundefined 6 4 2 2" xfId="21620"/>
    <cellStyle name="SAPBEXundefined 6 4 2 2 2" xfId="48034"/>
    <cellStyle name="SAPBEXundefined 6 4 2 3" xfId="28709"/>
    <cellStyle name="SAPBEXundefined 6 4 2 3 2" xfId="55123"/>
    <cellStyle name="SAPBEXundefined 6 4 2 4" xfId="37396"/>
    <cellStyle name="SAPBEXundefined 6 4 3" xfId="16957"/>
    <cellStyle name="SAPBEXundefined 6 4 3 2" xfId="43375"/>
    <cellStyle name="SAPBEXundefined 6 4 4" xfId="23013"/>
    <cellStyle name="SAPBEXundefined 6 4 4 2" xfId="49427"/>
    <cellStyle name="SAPBEXundefined 6 4 5" xfId="32886"/>
    <cellStyle name="SAPBEXundefined 6 5" xfId="6802"/>
    <cellStyle name="SAPBEXundefined 6 5 2" xfId="17514"/>
    <cellStyle name="SAPBEXundefined 6 5 2 2" xfId="43931"/>
    <cellStyle name="SAPBEXundefined 6 5 3" xfId="22133"/>
    <cellStyle name="SAPBEXundefined 6 5 3 2" xfId="48547"/>
    <cellStyle name="SAPBEXundefined 6 5 4" xfId="33472"/>
    <cellStyle name="SAPBEXundefined 6 6" xfId="7357"/>
    <cellStyle name="SAPBEXundefined 6 6 2" xfId="18024"/>
    <cellStyle name="SAPBEXundefined 6 6 2 2" xfId="44440"/>
    <cellStyle name="SAPBEXundefined 6 6 3" xfId="26923"/>
    <cellStyle name="SAPBEXundefined 6 6 3 2" xfId="53337"/>
    <cellStyle name="SAPBEXundefined 6 6 4" xfId="34027"/>
    <cellStyle name="SAPBEXundefined 6 7" xfId="8002"/>
    <cellStyle name="SAPBEXundefined 6 7 2" xfId="18669"/>
    <cellStyle name="SAPBEXundefined 6 7 2 2" xfId="45083"/>
    <cellStyle name="SAPBEXundefined 6 7 3" xfId="12439"/>
    <cellStyle name="SAPBEXundefined 6 7 3 2" xfId="38860"/>
    <cellStyle name="SAPBEXundefined 6 7 4" xfId="34607"/>
    <cellStyle name="SAPBEXundefined 6 8" xfId="8840"/>
    <cellStyle name="SAPBEXundefined 6 8 2" xfId="19500"/>
    <cellStyle name="SAPBEXundefined 6 8 2 2" xfId="45914"/>
    <cellStyle name="SAPBEXundefined 6 8 3" xfId="25419"/>
    <cellStyle name="SAPBEXundefined 6 8 3 2" xfId="51833"/>
    <cellStyle name="SAPBEXundefined 6 8 4" xfId="35336"/>
    <cellStyle name="SAPBEXundefined 6 9" xfId="13190"/>
    <cellStyle name="SAPBEXundefined 6 9 2" xfId="39610"/>
    <cellStyle name="SAPBEXundefined 7" xfId="3302"/>
    <cellStyle name="SAPBEXundefined 7 2" xfId="9511"/>
    <cellStyle name="SAPBEXundefined 7 2 2" xfId="20171"/>
    <cellStyle name="SAPBEXundefined 7 2 2 2" xfId="46585"/>
    <cellStyle name="SAPBEXundefined 7 2 3" xfId="25932"/>
    <cellStyle name="SAPBEXundefined 7 2 3 2" xfId="52346"/>
    <cellStyle name="SAPBEXundefined 7 2 4" xfId="36007"/>
    <cellStyle name="SAPBEXundefined 7 3" xfId="14092"/>
    <cellStyle name="SAPBEXundefined 7 3 2" xfId="40512"/>
    <cellStyle name="SAPBEXundefined 7 4" xfId="24200"/>
    <cellStyle name="SAPBEXundefined 7 4 2" xfId="50614"/>
    <cellStyle name="SAPBEXundefined 7 5" xfId="29972"/>
    <cellStyle name="SAPBEXundefined 8" xfId="4489"/>
    <cellStyle name="SAPBEXundefined 8 2" xfId="9947"/>
    <cellStyle name="SAPBEXundefined 8 2 2" xfId="20607"/>
    <cellStyle name="SAPBEXundefined 8 2 2 2" xfId="47021"/>
    <cellStyle name="SAPBEXundefined 8 2 3" xfId="24400"/>
    <cellStyle name="SAPBEXundefined 8 2 3 2" xfId="50814"/>
    <cellStyle name="SAPBEXundefined 8 2 4" xfId="36443"/>
    <cellStyle name="SAPBEXundefined 8 3" xfId="15267"/>
    <cellStyle name="SAPBEXundefined 8 3 2" xfId="41687"/>
    <cellStyle name="SAPBEXundefined 8 4" xfId="28021"/>
    <cellStyle name="SAPBEXundefined 8 4 2" xfId="54435"/>
    <cellStyle name="SAPBEXundefined 8 5" xfId="31159"/>
    <cellStyle name="SAPBEXundefined 9" xfId="4914"/>
    <cellStyle name="SAPBEXundefined 9 2" xfId="10482"/>
    <cellStyle name="SAPBEXundefined 9 2 2" xfId="21142"/>
    <cellStyle name="SAPBEXundefined 9 2 2 2" xfId="47556"/>
    <cellStyle name="SAPBEXundefined 9 2 3" xfId="28402"/>
    <cellStyle name="SAPBEXundefined 9 2 3 2" xfId="54816"/>
    <cellStyle name="SAPBEXundefined 9 2 4" xfId="36978"/>
    <cellStyle name="SAPBEXundefined 9 3" xfId="15691"/>
    <cellStyle name="SAPBEXundefined 9 3 2" xfId="42111"/>
    <cellStyle name="SAPBEXundefined 9 4" xfId="27520"/>
    <cellStyle name="SAPBEXundefined 9 4 2" xfId="53934"/>
    <cellStyle name="SAPBEXundefined 9 5" xfId="31584"/>
    <cellStyle name="Sheet Title" xfId="1285"/>
    <cellStyle name="Sheet Title 2" xfId="2394"/>
    <cellStyle name="Standard_Anpassen der Amortisation" xfId="1286"/>
    <cellStyle name="Style 1" xfId="1287"/>
    <cellStyle name="Style 1 2" xfId="2396"/>
    <cellStyle name="Style 1 3" xfId="2395"/>
    <cellStyle name="Style 2" xfId="2057"/>
    <cellStyle name="Sub-total" xfId="1288"/>
    <cellStyle name="Sub-total 10" xfId="5070"/>
    <cellStyle name="Sub-total 10 2" xfId="15847"/>
    <cellStyle name="Sub-total 10 2 2" xfId="42266"/>
    <cellStyle name="Sub-total 10 3" xfId="26410"/>
    <cellStyle name="Sub-total 10 3 2" xfId="52824"/>
    <cellStyle name="Sub-total 10 4" xfId="31740"/>
    <cellStyle name="Sub-total 11" xfId="6507"/>
    <cellStyle name="Sub-total 11 2" xfId="22995"/>
    <cellStyle name="Sub-total 11 2 2" xfId="49409"/>
    <cellStyle name="Sub-total 11 3" xfId="33177"/>
    <cellStyle name="Sub-total 12" xfId="11105"/>
    <cellStyle name="Sub-total 12 2" xfId="37526"/>
    <cellStyle name="Sub-total 13" xfId="26203"/>
    <cellStyle name="Sub-total 13 2" xfId="52617"/>
    <cellStyle name="Sub-total 2" xfId="1584"/>
    <cellStyle name="Sub-total 2 10" xfId="8473"/>
    <cellStyle name="Sub-total 2 10 2" xfId="19133"/>
    <cellStyle name="Sub-total 2 10 2 2" xfId="45547"/>
    <cellStyle name="Sub-total 2 10 3" xfId="12554"/>
    <cellStyle name="Sub-total 2 10 3 2" xfId="38975"/>
    <cellStyle name="Sub-total 2 10 4" xfId="34969"/>
    <cellStyle name="Sub-total 2 11" xfId="11969"/>
    <cellStyle name="Sub-total 2 11 2" xfId="38390"/>
    <cellStyle name="Sub-total 2 12" xfId="27907"/>
    <cellStyle name="Sub-total 2 12 2" xfId="54321"/>
    <cellStyle name="Sub-total 2 2" xfId="3578"/>
    <cellStyle name="Sub-total 2 2 2" xfId="8948"/>
    <cellStyle name="Sub-total 2 2 2 2" xfId="19608"/>
    <cellStyle name="Sub-total 2 2 2 2 2" xfId="46022"/>
    <cellStyle name="Sub-total 2 2 2 3" xfId="11127"/>
    <cellStyle name="Sub-total 2 2 2 3 2" xfId="37548"/>
    <cellStyle name="Sub-total 2 2 2 4" xfId="35444"/>
    <cellStyle name="Sub-total 2 2 3" xfId="9909"/>
    <cellStyle name="Sub-total 2 2 3 2" xfId="20569"/>
    <cellStyle name="Sub-total 2 2 3 2 2" xfId="46983"/>
    <cellStyle name="Sub-total 2 2 3 3" xfId="26456"/>
    <cellStyle name="Sub-total 2 2 3 3 2" xfId="52870"/>
    <cellStyle name="Sub-total 2 2 3 4" xfId="36405"/>
    <cellStyle name="Sub-total 2 2 4" xfId="8787"/>
    <cellStyle name="Sub-total 2 2 4 2" xfId="19447"/>
    <cellStyle name="Sub-total 2 2 4 2 2" xfId="45861"/>
    <cellStyle name="Sub-total 2 2 4 3" xfId="26931"/>
    <cellStyle name="Sub-total 2 2 4 3 2" xfId="53345"/>
    <cellStyle name="Sub-total 2 2 4 4" xfId="35283"/>
    <cellStyle name="Sub-total 2 2 5" xfId="14363"/>
    <cellStyle name="Sub-total 2 2 5 2" xfId="40783"/>
    <cellStyle name="Sub-total 2 2 6" xfId="24363"/>
    <cellStyle name="Sub-total 2 2 6 2" xfId="50777"/>
    <cellStyle name="Sub-total 2 2 7" xfId="30248"/>
    <cellStyle name="Sub-total 2 3" xfId="2740"/>
    <cellStyle name="Sub-total 2 3 2" xfId="10816"/>
    <cellStyle name="Sub-total 2 3 2 2" xfId="21461"/>
    <cellStyle name="Sub-total 2 3 2 2 2" xfId="47875"/>
    <cellStyle name="Sub-total 2 3 2 3" xfId="28550"/>
    <cellStyle name="Sub-total 2 3 2 3 2" xfId="54964"/>
    <cellStyle name="Sub-total 2 3 2 4" xfId="37237"/>
    <cellStyle name="Sub-total 2 3 3" xfId="9306"/>
    <cellStyle name="Sub-total 2 3 3 2" xfId="19966"/>
    <cellStyle name="Sub-total 2 3 3 2 2" xfId="46380"/>
    <cellStyle name="Sub-total 2 3 3 3" xfId="25954"/>
    <cellStyle name="Sub-total 2 3 3 3 2" xfId="52368"/>
    <cellStyle name="Sub-total 2 3 3 4" xfId="35802"/>
    <cellStyle name="Sub-total 2 3 4" xfId="13532"/>
    <cellStyle name="Sub-total 2 3 4 2" xfId="39952"/>
    <cellStyle name="Sub-total 2 3 5" xfId="25238"/>
    <cellStyle name="Sub-total 2 3 5 2" xfId="51652"/>
    <cellStyle name="Sub-total 2 3 6" xfId="29410"/>
    <cellStyle name="Sub-total 2 4" xfId="2617"/>
    <cellStyle name="Sub-total 2 4 2" xfId="9639"/>
    <cellStyle name="Sub-total 2 4 2 2" xfId="20299"/>
    <cellStyle name="Sub-total 2 4 2 2 2" xfId="46713"/>
    <cellStyle name="Sub-total 2 4 2 3" xfId="25920"/>
    <cellStyle name="Sub-total 2 4 2 3 2" xfId="52334"/>
    <cellStyle name="Sub-total 2 4 2 4" xfId="36135"/>
    <cellStyle name="Sub-total 2 4 3" xfId="13409"/>
    <cellStyle name="Sub-total 2 4 3 2" xfId="39829"/>
    <cellStyle name="Sub-total 2 4 4" xfId="23653"/>
    <cellStyle name="Sub-total 2 4 4 2" xfId="50067"/>
    <cellStyle name="Sub-total 2 4 5" xfId="29287"/>
    <cellStyle name="Sub-total 2 5" xfId="5635"/>
    <cellStyle name="Sub-total 2 5 2" xfId="16399"/>
    <cellStyle name="Sub-total 2 5 2 2" xfId="42817"/>
    <cellStyle name="Sub-total 2 5 3" xfId="25678"/>
    <cellStyle name="Sub-total 2 5 3 2" xfId="52092"/>
    <cellStyle name="Sub-total 2 5 4" xfId="32305"/>
    <cellStyle name="Sub-total 2 6" xfId="6065"/>
    <cellStyle name="Sub-total 2 6 2" xfId="16816"/>
    <cellStyle name="Sub-total 2 6 2 2" xfId="43234"/>
    <cellStyle name="Sub-total 2 6 3" xfId="24951"/>
    <cellStyle name="Sub-total 2 6 3 2" xfId="51365"/>
    <cellStyle name="Sub-total 2 6 4" xfId="32735"/>
    <cellStyle name="Sub-total 2 7" xfId="2899"/>
    <cellStyle name="Sub-total 2 7 2" xfId="22474"/>
    <cellStyle name="Sub-total 2 7 2 2" xfId="48888"/>
    <cellStyle name="Sub-total 2 7 3" xfId="29569"/>
    <cellStyle name="Sub-total 2 8" xfId="4172"/>
    <cellStyle name="Sub-total 2 8 2" xfId="14952"/>
    <cellStyle name="Sub-total 2 8 2 2" xfId="41372"/>
    <cellStyle name="Sub-total 2 8 3" xfId="26089"/>
    <cellStyle name="Sub-total 2 8 3 2" xfId="52503"/>
    <cellStyle name="Sub-total 2 8 4" xfId="30842"/>
    <cellStyle name="Sub-total 2 9" xfId="6683"/>
    <cellStyle name="Sub-total 2 9 2" xfId="17395"/>
    <cellStyle name="Sub-total 2 9 2 2" xfId="43813"/>
    <cellStyle name="Sub-total 2 9 3" xfId="11343"/>
    <cellStyle name="Sub-total 2 9 3 2" xfId="37764"/>
    <cellStyle name="Sub-total 2 9 4" xfId="33353"/>
    <cellStyle name="Sub-total 3" xfId="1694"/>
    <cellStyle name="Sub-total 3 10" xfId="8503"/>
    <cellStyle name="Sub-total 3 10 2" xfId="19163"/>
    <cellStyle name="Sub-total 3 10 2 2" xfId="45577"/>
    <cellStyle name="Sub-total 3 10 3" xfId="12193"/>
    <cellStyle name="Sub-total 3 10 3 2" xfId="38614"/>
    <cellStyle name="Sub-total 3 10 4" xfId="34999"/>
    <cellStyle name="Sub-total 3 11" xfId="11875"/>
    <cellStyle name="Sub-total 3 11 2" xfId="38296"/>
    <cellStyle name="Sub-total 3 12" xfId="24074"/>
    <cellStyle name="Sub-total 3 12 2" xfId="50488"/>
    <cellStyle name="Sub-total 3 2" xfId="3687"/>
    <cellStyle name="Sub-total 3 2 2" xfId="9797"/>
    <cellStyle name="Sub-total 3 2 2 2" xfId="20457"/>
    <cellStyle name="Sub-total 3 2 2 2 2" xfId="46871"/>
    <cellStyle name="Sub-total 3 2 2 3" xfId="11872"/>
    <cellStyle name="Sub-total 3 2 2 3 2" xfId="38293"/>
    <cellStyle name="Sub-total 3 2 2 4" xfId="36293"/>
    <cellStyle name="Sub-total 3 2 3" xfId="10375"/>
    <cellStyle name="Sub-total 3 2 3 2" xfId="21035"/>
    <cellStyle name="Sub-total 3 2 3 2 2" xfId="47449"/>
    <cellStyle name="Sub-total 3 2 3 3" xfId="28300"/>
    <cellStyle name="Sub-total 3 2 3 3 2" xfId="54714"/>
    <cellStyle name="Sub-total 3 2 3 4" xfId="36871"/>
    <cellStyle name="Sub-total 3 2 4" xfId="8820"/>
    <cellStyle name="Sub-total 3 2 4 2" xfId="19480"/>
    <cellStyle name="Sub-total 3 2 4 2 2" xfId="45894"/>
    <cellStyle name="Sub-total 3 2 4 3" xfId="24985"/>
    <cellStyle name="Sub-total 3 2 4 3 2" xfId="51399"/>
    <cellStyle name="Sub-total 3 2 4 4" xfId="35316"/>
    <cellStyle name="Sub-total 3 2 5" xfId="14472"/>
    <cellStyle name="Sub-total 3 2 5 2" xfId="40892"/>
    <cellStyle name="Sub-total 3 2 6" xfId="25011"/>
    <cellStyle name="Sub-total 3 2 6 2" xfId="51425"/>
    <cellStyle name="Sub-total 3 2 7" xfId="30357"/>
    <cellStyle name="Sub-total 3 3" xfId="2648"/>
    <cellStyle name="Sub-total 3 3 2" xfId="9280"/>
    <cellStyle name="Sub-total 3 3 2 2" xfId="19940"/>
    <cellStyle name="Sub-total 3 3 2 2 2" xfId="46354"/>
    <cellStyle name="Sub-total 3 3 2 3" xfId="28233"/>
    <cellStyle name="Sub-total 3 3 2 3 2" xfId="54647"/>
    <cellStyle name="Sub-total 3 3 2 4" xfId="35776"/>
    <cellStyle name="Sub-total 3 3 3" xfId="13440"/>
    <cellStyle name="Sub-total 3 3 3 2" xfId="39860"/>
    <cellStyle name="Sub-total 3 3 4" xfId="27025"/>
    <cellStyle name="Sub-total 3 3 4 2" xfId="53439"/>
    <cellStyle name="Sub-total 3 3 5" xfId="29318"/>
    <cellStyle name="Sub-total 3 4" xfId="3110"/>
    <cellStyle name="Sub-total 3 4 2" xfId="9941"/>
    <cellStyle name="Sub-total 3 4 2 2" xfId="20601"/>
    <cellStyle name="Sub-total 3 4 2 2 2" xfId="47015"/>
    <cellStyle name="Sub-total 3 4 2 3" xfId="28147"/>
    <cellStyle name="Sub-total 3 4 2 3 2" xfId="54561"/>
    <cellStyle name="Sub-total 3 4 2 4" xfId="36437"/>
    <cellStyle name="Sub-total 3 4 3" xfId="13902"/>
    <cellStyle name="Sub-total 3 4 3 2" xfId="40322"/>
    <cellStyle name="Sub-total 3 4 4" xfId="26685"/>
    <cellStyle name="Sub-total 3 4 4 2" xfId="53099"/>
    <cellStyle name="Sub-total 3 4 5" xfId="29780"/>
    <cellStyle name="Sub-total 3 5" xfId="3710"/>
    <cellStyle name="Sub-total 3 5 2" xfId="14494"/>
    <cellStyle name="Sub-total 3 5 2 2" xfId="40914"/>
    <cellStyle name="Sub-total 3 5 3" xfId="22865"/>
    <cellStyle name="Sub-total 3 5 3 2" xfId="49279"/>
    <cellStyle name="Sub-total 3 5 4" xfId="30380"/>
    <cellStyle name="Sub-total 3 6" xfId="5560"/>
    <cellStyle name="Sub-total 3 6 2" xfId="16331"/>
    <cellStyle name="Sub-total 3 6 2 2" xfId="42750"/>
    <cellStyle name="Sub-total 3 6 3" xfId="24291"/>
    <cellStyle name="Sub-total 3 6 3 2" xfId="50705"/>
    <cellStyle name="Sub-total 3 6 4" xfId="32230"/>
    <cellStyle name="Sub-total 3 7" xfId="6165"/>
    <cellStyle name="Sub-total 3 7 2" xfId="22639"/>
    <cellStyle name="Sub-total 3 7 2 2" xfId="49053"/>
    <cellStyle name="Sub-total 3 7 3" xfId="32835"/>
    <cellStyle name="Sub-total 3 8" xfId="5776"/>
    <cellStyle name="Sub-total 3 8 2" xfId="16535"/>
    <cellStyle name="Sub-total 3 8 2 2" xfId="42953"/>
    <cellStyle name="Sub-total 3 8 3" xfId="25319"/>
    <cellStyle name="Sub-total 3 8 3 2" xfId="51733"/>
    <cellStyle name="Sub-total 3 8 4" xfId="32446"/>
    <cellStyle name="Sub-total 3 9" xfId="7102"/>
    <cellStyle name="Sub-total 3 9 2" xfId="17790"/>
    <cellStyle name="Sub-total 3 9 2 2" xfId="44207"/>
    <cellStyle name="Sub-total 3 9 3" xfId="27939"/>
    <cellStyle name="Sub-total 3 9 3 2" xfId="54353"/>
    <cellStyle name="Sub-total 3 9 4" xfId="33772"/>
    <cellStyle name="Sub-total 4" xfId="1963"/>
    <cellStyle name="Sub-total 4 10" xfId="8599"/>
    <cellStyle name="Sub-total 4 10 2" xfId="19259"/>
    <cellStyle name="Sub-total 4 10 2 2" xfId="45673"/>
    <cellStyle name="Sub-total 4 10 3" xfId="12463"/>
    <cellStyle name="Sub-total 4 10 3 2" xfId="38884"/>
    <cellStyle name="Sub-total 4 10 4" xfId="35095"/>
    <cellStyle name="Sub-total 4 11" xfId="11625"/>
    <cellStyle name="Sub-total 4 11 2" xfId="38046"/>
    <cellStyle name="Sub-total 4 12" xfId="27349"/>
    <cellStyle name="Sub-total 4 12 2" xfId="53763"/>
    <cellStyle name="Sub-total 4 2" xfId="3940"/>
    <cellStyle name="Sub-total 4 2 2" xfId="9773"/>
    <cellStyle name="Sub-total 4 2 2 2" xfId="20433"/>
    <cellStyle name="Sub-total 4 2 2 2 2" xfId="46847"/>
    <cellStyle name="Sub-total 4 2 2 3" xfId="11613"/>
    <cellStyle name="Sub-total 4 2 2 3 2" xfId="38034"/>
    <cellStyle name="Sub-total 4 2 2 4" xfId="36269"/>
    <cellStyle name="Sub-total 4 2 3" xfId="14723"/>
    <cellStyle name="Sub-total 4 2 3 2" xfId="41143"/>
    <cellStyle name="Sub-total 4 2 4" xfId="25107"/>
    <cellStyle name="Sub-total 4 2 4 2" xfId="51521"/>
    <cellStyle name="Sub-total 4 2 5" xfId="30610"/>
    <cellStyle name="Sub-total 4 3" xfId="4667"/>
    <cellStyle name="Sub-total 4 3 2" xfId="9971"/>
    <cellStyle name="Sub-total 4 3 2 2" xfId="20631"/>
    <cellStyle name="Sub-total 4 3 2 2 2" xfId="47045"/>
    <cellStyle name="Sub-total 4 3 2 3" xfId="27325"/>
    <cellStyle name="Sub-total 4 3 2 3 2" xfId="53739"/>
    <cellStyle name="Sub-total 4 3 2 4" xfId="36467"/>
    <cellStyle name="Sub-total 4 3 3" xfId="15445"/>
    <cellStyle name="Sub-total 4 3 3 2" xfId="41865"/>
    <cellStyle name="Sub-total 4 3 4" xfId="24823"/>
    <cellStyle name="Sub-total 4 3 4 2" xfId="51237"/>
    <cellStyle name="Sub-total 4 3 5" xfId="31337"/>
    <cellStyle name="Sub-total 4 4" xfId="5245"/>
    <cellStyle name="Sub-total 4 4 2" xfId="16020"/>
    <cellStyle name="Sub-total 4 4 2 2" xfId="42439"/>
    <cellStyle name="Sub-total 4 4 3" xfId="25325"/>
    <cellStyle name="Sub-total 4 4 3 2" xfId="51739"/>
    <cellStyle name="Sub-total 4 4 4" xfId="31915"/>
    <cellStyle name="Sub-total 4 5" xfId="5856"/>
    <cellStyle name="Sub-total 4 5 2" xfId="16612"/>
    <cellStyle name="Sub-total 4 5 2 2" xfId="43030"/>
    <cellStyle name="Sub-total 4 5 3" xfId="24462"/>
    <cellStyle name="Sub-total 4 5 3 2" xfId="50876"/>
    <cellStyle name="Sub-total 4 5 4" xfId="32526"/>
    <cellStyle name="Sub-total 4 6" xfId="6464"/>
    <cellStyle name="Sub-total 4 6 2" xfId="17200"/>
    <cellStyle name="Sub-total 4 6 2 2" xfId="43618"/>
    <cellStyle name="Sub-total 4 6 3" xfId="22997"/>
    <cellStyle name="Sub-total 4 6 3 2" xfId="49411"/>
    <cellStyle name="Sub-total 4 6 4" xfId="33134"/>
    <cellStyle name="Sub-total 4 7" xfId="7079"/>
    <cellStyle name="Sub-total 4 7 2" xfId="14523"/>
    <cellStyle name="Sub-total 4 7 2 2" xfId="40943"/>
    <cellStyle name="Sub-total 4 7 3" xfId="33749"/>
    <cellStyle name="Sub-total 4 8" xfId="7626"/>
    <cellStyle name="Sub-total 4 8 2" xfId="18293"/>
    <cellStyle name="Sub-total 4 8 2 2" xfId="44709"/>
    <cellStyle name="Sub-total 4 8 3" xfId="27107"/>
    <cellStyle name="Sub-total 4 8 3 2" xfId="53521"/>
    <cellStyle name="Sub-total 4 8 4" xfId="34296"/>
    <cellStyle name="Sub-total 4 9" xfId="7319"/>
    <cellStyle name="Sub-total 4 9 2" xfId="17986"/>
    <cellStyle name="Sub-total 4 9 2 2" xfId="44403"/>
    <cellStyle name="Sub-total 4 9 3" xfId="22378"/>
    <cellStyle name="Sub-total 4 9 3 2" xfId="48792"/>
    <cellStyle name="Sub-total 4 9 4" xfId="33989"/>
    <cellStyle name="Sub-total 5" xfId="2139"/>
    <cellStyle name="Sub-total 5 10" xfId="8839"/>
    <cellStyle name="Sub-total 5 10 2" xfId="19499"/>
    <cellStyle name="Sub-total 5 10 2 2" xfId="45913"/>
    <cellStyle name="Sub-total 5 10 3" xfId="25414"/>
    <cellStyle name="Sub-total 5 10 3 2" xfId="51828"/>
    <cellStyle name="Sub-total 5 10 4" xfId="35335"/>
    <cellStyle name="Sub-total 5 11" xfId="11461"/>
    <cellStyle name="Sub-total 5 11 2" xfId="37882"/>
    <cellStyle name="Sub-total 5 12" xfId="23202"/>
    <cellStyle name="Sub-total 5 12 2" xfId="49616"/>
    <cellStyle name="Sub-total 5 2" xfId="4104"/>
    <cellStyle name="Sub-total 5 2 2" xfId="9820"/>
    <cellStyle name="Sub-total 5 2 2 2" xfId="20480"/>
    <cellStyle name="Sub-total 5 2 2 2 2" xfId="46894"/>
    <cellStyle name="Sub-total 5 2 2 3" xfId="12753"/>
    <cellStyle name="Sub-total 5 2 2 3 2" xfId="39174"/>
    <cellStyle name="Sub-total 5 2 2 4" xfId="36316"/>
    <cellStyle name="Sub-total 5 2 3" xfId="14886"/>
    <cellStyle name="Sub-total 5 2 3 2" xfId="41306"/>
    <cellStyle name="Sub-total 5 2 4" xfId="22267"/>
    <cellStyle name="Sub-total 5 2 4 2" xfId="48681"/>
    <cellStyle name="Sub-total 5 2 5" xfId="30774"/>
    <cellStyle name="Sub-total 5 3" xfId="4832"/>
    <cellStyle name="Sub-total 5 3 2" xfId="10092"/>
    <cellStyle name="Sub-total 5 3 2 2" xfId="20752"/>
    <cellStyle name="Sub-total 5 3 2 2 2" xfId="47166"/>
    <cellStyle name="Sub-total 5 3 2 3" xfId="27747"/>
    <cellStyle name="Sub-total 5 3 2 3 2" xfId="54161"/>
    <cellStyle name="Sub-total 5 3 2 4" xfId="36588"/>
    <cellStyle name="Sub-total 5 3 3" xfId="15609"/>
    <cellStyle name="Sub-total 5 3 3 2" xfId="42029"/>
    <cellStyle name="Sub-total 5 3 4" xfId="22848"/>
    <cellStyle name="Sub-total 5 3 4 2" xfId="49262"/>
    <cellStyle name="Sub-total 5 3 5" xfId="31502"/>
    <cellStyle name="Sub-total 5 4" xfId="5412"/>
    <cellStyle name="Sub-total 5 4 2" xfId="16185"/>
    <cellStyle name="Sub-total 5 4 2 2" xfId="42604"/>
    <cellStyle name="Sub-total 5 4 3" xfId="25577"/>
    <cellStyle name="Sub-total 5 4 3 2" xfId="51991"/>
    <cellStyle name="Sub-total 5 4 4" xfId="32082"/>
    <cellStyle name="Sub-total 5 5" xfId="6019"/>
    <cellStyle name="Sub-total 5 5 2" xfId="16771"/>
    <cellStyle name="Sub-total 5 5 2 2" xfId="43189"/>
    <cellStyle name="Sub-total 5 5 3" xfId="25673"/>
    <cellStyle name="Sub-total 5 5 3 2" xfId="52087"/>
    <cellStyle name="Sub-total 5 5 4" xfId="32689"/>
    <cellStyle name="Sub-total 5 6" xfId="6619"/>
    <cellStyle name="Sub-total 5 6 2" xfId="17344"/>
    <cellStyle name="Sub-total 5 6 2 2" xfId="43762"/>
    <cellStyle name="Sub-total 5 6 3" xfId="25757"/>
    <cellStyle name="Sub-total 5 6 3 2" xfId="52171"/>
    <cellStyle name="Sub-total 5 6 4" xfId="33289"/>
    <cellStyle name="Sub-total 5 7" xfId="7191"/>
    <cellStyle name="Sub-total 5 7 2" xfId="23074"/>
    <cellStyle name="Sub-total 5 7 2 2" xfId="49488"/>
    <cellStyle name="Sub-total 5 7 3" xfId="33861"/>
    <cellStyle name="Sub-total 5 8" xfId="7750"/>
    <cellStyle name="Sub-total 5 8 2" xfId="18417"/>
    <cellStyle name="Sub-total 5 8 2 2" xfId="44833"/>
    <cellStyle name="Sub-total 5 8 3" xfId="22352"/>
    <cellStyle name="Sub-total 5 8 3 2" xfId="48766"/>
    <cellStyle name="Sub-total 5 8 4" xfId="34420"/>
    <cellStyle name="Sub-total 5 9" xfId="7902"/>
    <cellStyle name="Sub-total 5 9 2" xfId="18569"/>
    <cellStyle name="Sub-total 5 9 2 2" xfId="44984"/>
    <cellStyle name="Sub-total 5 9 3" xfId="24068"/>
    <cellStyle name="Sub-total 5 9 3 2" xfId="50482"/>
    <cellStyle name="Sub-total 5 9 4" xfId="34572"/>
    <cellStyle name="Sub-total 6" xfId="1872"/>
    <cellStyle name="Sub-total 6 10" xfId="9508"/>
    <cellStyle name="Sub-total 6 10 2" xfId="20168"/>
    <cellStyle name="Sub-total 6 10 2 2" xfId="46582"/>
    <cellStyle name="Sub-total 6 10 3" xfId="11586"/>
    <cellStyle name="Sub-total 6 10 3 2" xfId="38007"/>
    <cellStyle name="Sub-total 6 10 4" xfId="36004"/>
    <cellStyle name="Sub-total 6 11" xfId="11708"/>
    <cellStyle name="Sub-total 6 11 2" xfId="38129"/>
    <cellStyle name="Sub-total 6 12" xfId="26700"/>
    <cellStyle name="Sub-total 6 12 2" xfId="53114"/>
    <cellStyle name="Sub-total 6 2" xfId="3849"/>
    <cellStyle name="Sub-total 6 2 2" xfId="10754"/>
    <cellStyle name="Sub-total 6 2 2 2" xfId="21399"/>
    <cellStyle name="Sub-total 6 2 2 2 2" xfId="47813"/>
    <cellStyle name="Sub-total 6 2 2 3" xfId="28493"/>
    <cellStyle name="Sub-total 6 2 2 3 2" xfId="54907"/>
    <cellStyle name="Sub-total 6 2 2 4" xfId="37175"/>
    <cellStyle name="Sub-total 6 2 3" xfId="14632"/>
    <cellStyle name="Sub-total 6 2 3 2" xfId="41052"/>
    <cellStyle name="Sub-total 6 2 4" xfId="25056"/>
    <cellStyle name="Sub-total 6 2 4 2" xfId="51470"/>
    <cellStyle name="Sub-total 6 2 5" xfId="30519"/>
    <cellStyle name="Sub-total 6 3" xfId="4576"/>
    <cellStyle name="Sub-total 6 3 2" xfId="15354"/>
    <cellStyle name="Sub-total 6 3 2 2" xfId="41774"/>
    <cellStyle name="Sub-total 6 3 3" xfId="24368"/>
    <cellStyle name="Sub-total 6 3 3 2" xfId="50782"/>
    <cellStyle name="Sub-total 6 3 4" xfId="31246"/>
    <cellStyle name="Sub-total 6 4" xfId="4281"/>
    <cellStyle name="Sub-total 6 4 2" xfId="15060"/>
    <cellStyle name="Sub-total 6 4 2 2" xfId="41480"/>
    <cellStyle name="Sub-total 6 4 3" xfId="24310"/>
    <cellStyle name="Sub-total 6 4 3 2" xfId="50724"/>
    <cellStyle name="Sub-total 6 4 4" xfId="30951"/>
    <cellStyle name="Sub-total 6 5" xfId="3722"/>
    <cellStyle name="Sub-total 6 5 2" xfId="14506"/>
    <cellStyle name="Sub-total 6 5 2 2" xfId="40926"/>
    <cellStyle name="Sub-total 6 5 3" xfId="26270"/>
    <cellStyle name="Sub-total 6 5 3 2" xfId="52684"/>
    <cellStyle name="Sub-total 6 5 4" xfId="30392"/>
    <cellStyle name="Sub-total 6 6" xfId="6373"/>
    <cellStyle name="Sub-total 6 6 2" xfId="17109"/>
    <cellStyle name="Sub-total 6 6 2 2" xfId="43527"/>
    <cellStyle name="Sub-total 6 6 3" xfId="16357"/>
    <cellStyle name="Sub-total 6 6 3 2" xfId="42776"/>
    <cellStyle name="Sub-total 6 6 4" xfId="33043"/>
    <cellStyle name="Sub-total 6 7" xfId="6988"/>
    <cellStyle name="Sub-total 6 7 2" xfId="23789"/>
    <cellStyle name="Sub-total 6 7 2 2" xfId="50203"/>
    <cellStyle name="Sub-total 6 7 3" xfId="33658"/>
    <cellStyle name="Sub-total 6 8" xfId="7535"/>
    <cellStyle name="Sub-total 6 8 2" xfId="18202"/>
    <cellStyle name="Sub-total 6 8 2 2" xfId="44618"/>
    <cellStyle name="Sub-total 6 8 3" xfId="23739"/>
    <cellStyle name="Sub-total 6 8 3 2" xfId="50153"/>
    <cellStyle name="Sub-total 6 8 4" xfId="34205"/>
    <cellStyle name="Sub-total 6 9" xfId="7628"/>
    <cellStyle name="Sub-total 6 9 2" xfId="18295"/>
    <cellStyle name="Sub-total 6 9 2 2" xfId="44711"/>
    <cellStyle name="Sub-total 6 9 3" xfId="27224"/>
    <cellStyle name="Sub-total 6 9 3 2" xfId="53638"/>
    <cellStyle name="Sub-total 6 9 4" xfId="34298"/>
    <cellStyle name="Sub-total 7" xfId="2537"/>
    <cellStyle name="Sub-total 7 10" xfId="21762"/>
    <cellStyle name="Sub-total 7 10 2" xfId="48176"/>
    <cellStyle name="Sub-total 7 2" xfId="4432"/>
    <cellStyle name="Sub-total 7 2 2" xfId="15210"/>
    <cellStyle name="Sub-total 7 2 2 2" xfId="41630"/>
    <cellStyle name="Sub-total 7 2 3" xfId="26970"/>
    <cellStyle name="Sub-total 7 2 3 2" xfId="53384"/>
    <cellStyle name="Sub-total 7 2 4" xfId="31102"/>
    <cellStyle name="Sub-total 7 3" xfId="5165"/>
    <cellStyle name="Sub-total 7 3 2" xfId="15942"/>
    <cellStyle name="Sub-total 7 3 2 2" xfId="42361"/>
    <cellStyle name="Sub-total 7 3 3" xfId="25801"/>
    <cellStyle name="Sub-total 7 3 3 2" xfId="52215"/>
    <cellStyle name="Sub-total 7 3 4" xfId="31835"/>
    <cellStyle name="Sub-total 7 4" xfId="6341"/>
    <cellStyle name="Sub-total 7 4 2" xfId="17079"/>
    <cellStyle name="Sub-total 7 4 2 2" xfId="43497"/>
    <cellStyle name="Sub-total 7 4 3" xfId="11961"/>
    <cellStyle name="Sub-total 7 4 3 2" xfId="38382"/>
    <cellStyle name="Sub-total 7 4 4" xfId="33011"/>
    <cellStyle name="Sub-total 7 5" xfId="6923"/>
    <cellStyle name="Sub-total 7 5 2" xfId="17628"/>
    <cellStyle name="Sub-total 7 5 2 2" xfId="44045"/>
    <cellStyle name="Sub-total 7 5 3" xfId="23527"/>
    <cellStyle name="Sub-total 7 5 3 2" xfId="49941"/>
    <cellStyle name="Sub-total 7 5 4" xfId="33593"/>
    <cellStyle name="Sub-total 7 6" xfId="7445"/>
    <cellStyle name="Sub-total 7 6 2" xfId="18112"/>
    <cellStyle name="Sub-total 7 6 2 2" xfId="44528"/>
    <cellStyle name="Sub-total 7 6 3" xfId="27990"/>
    <cellStyle name="Sub-total 7 6 3 2" xfId="54404"/>
    <cellStyle name="Sub-total 7 6 4" xfId="34115"/>
    <cellStyle name="Sub-total 7 7" xfId="8070"/>
    <cellStyle name="Sub-total 7 7 2" xfId="18737"/>
    <cellStyle name="Sub-total 7 7 2 2" xfId="45151"/>
    <cellStyle name="Sub-total 7 7 3" xfId="11202"/>
    <cellStyle name="Sub-total 7 7 3 2" xfId="37623"/>
    <cellStyle name="Sub-total 7 7 4" xfId="34672"/>
    <cellStyle name="Sub-total 7 8" xfId="13333"/>
    <cellStyle name="Sub-total 7 8 2" xfId="39753"/>
    <cellStyle name="Sub-total 7 9" xfId="11204"/>
    <cellStyle name="Sub-total 7 9 2" xfId="37625"/>
    <cellStyle name="Sub-total 8" xfId="3306"/>
    <cellStyle name="Sub-total 8 2" xfId="14096"/>
    <cellStyle name="Sub-total 8 2 2" xfId="40516"/>
    <cellStyle name="Sub-total 8 3" xfId="26740"/>
    <cellStyle name="Sub-total 8 3 2" xfId="53154"/>
    <cellStyle name="Sub-total 8 4" xfId="29976"/>
    <cellStyle name="Sub-total 9" xfId="3011"/>
    <cellStyle name="Sub-total 9 2" xfId="13803"/>
    <cellStyle name="Sub-total 9 2 2" xfId="40223"/>
    <cellStyle name="Sub-total 9 3" xfId="24328"/>
    <cellStyle name="Sub-total 9 3 2" xfId="50742"/>
    <cellStyle name="Sub-total 9 4" xfId="29681"/>
    <cellStyle name="swpBody01" xfId="1289"/>
    <cellStyle name="Title" xfId="55154" builtinId="15" customBuiltin="1"/>
    <cellStyle name="Title 2" xfId="1290"/>
    <cellStyle name="Title 2 2" xfId="55209"/>
    <cellStyle name="Title 3" xfId="1291"/>
    <cellStyle name="Title 3 2" xfId="55210"/>
    <cellStyle name="Title 4" xfId="10484"/>
    <cellStyle name="Total" xfId="8093" builtinId="25" customBuiltin="1"/>
    <cellStyle name="Total 1" xfId="1292"/>
    <cellStyle name="Total 1 2" xfId="1586"/>
    <cellStyle name="Total 1 2 10" xfId="27017"/>
    <cellStyle name="Total 1 2 10 2" xfId="53431"/>
    <cellStyle name="Total 1 2 2" xfId="3580"/>
    <cellStyle name="Total 1 2 2 2" xfId="8799"/>
    <cellStyle name="Total 1 2 2 2 2" xfId="8938"/>
    <cellStyle name="Total 1 2 2 2 2 2" xfId="19598"/>
    <cellStyle name="Total 1 2 2 2 2 2 2" xfId="46012"/>
    <cellStyle name="Total 1 2 2 2 2 3" xfId="26546"/>
    <cellStyle name="Total 1 2 2 2 2 3 2" xfId="52960"/>
    <cellStyle name="Total 1 2 2 2 2 4" xfId="35434"/>
    <cellStyle name="Total 1 2 2 2 3" xfId="9957"/>
    <cellStyle name="Total 1 2 2 2 3 2" xfId="20617"/>
    <cellStyle name="Total 1 2 2 2 3 2 2" xfId="47031"/>
    <cellStyle name="Total 1 2 2 2 3 3" xfId="27337"/>
    <cellStyle name="Total 1 2 2 2 3 3 2" xfId="53751"/>
    <cellStyle name="Total 1 2 2 2 3 4" xfId="36453"/>
    <cellStyle name="Total 1 2 2 2 4" xfId="19459"/>
    <cellStyle name="Total 1 2 2 2 4 2" xfId="45873"/>
    <cellStyle name="Total 1 2 2 2 5" xfId="26461"/>
    <cellStyle name="Total 1 2 2 2 5 2" xfId="52875"/>
    <cellStyle name="Total 1 2 2 2 6" xfId="35295"/>
    <cellStyle name="Total 1 2 2 3" xfId="9294"/>
    <cellStyle name="Total 1 2 2 3 2" xfId="19954"/>
    <cellStyle name="Total 1 2 2 3 2 2" xfId="46368"/>
    <cellStyle name="Total 1 2 2 3 3" xfId="26835"/>
    <cellStyle name="Total 1 2 2 3 3 2" xfId="53249"/>
    <cellStyle name="Total 1 2 2 3 4" xfId="35790"/>
    <cellStyle name="Total 1 2 2 4" xfId="10249"/>
    <cellStyle name="Total 1 2 2 4 2" xfId="20909"/>
    <cellStyle name="Total 1 2 2 4 2 2" xfId="47323"/>
    <cellStyle name="Total 1 2 2 4 3" xfId="27562"/>
    <cellStyle name="Total 1 2 2 4 3 2" xfId="53976"/>
    <cellStyle name="Total 1 2 2 4 4" xfId="36745"/>
    <cellStyle name="Total 1 2 2 5" xfId="8483"/>
    <cellStyle name="Total 1 2 2 5 2" xfId="19143"/>
    <cellStyle name="Total 1 2 2 5 2 2" xfId="45557"/>
    <cellStyle name="Total 1 2 2 5 3" xfId="26217"/>
    <cellStyle name="Total 1 2 2 5 3 2" xfId="52631"/>
    <cellStyle name="Total 1 2 2 5 4" xfId="34979"/>
    <cellStyle name="Total 1 2 2 6" xfId="14365"/>
    <cellStyle name="Total 1 2 2 6 2" xfId="40785"/>
    <cellStyle name="Total 1 2 2 7" xfId="27456"/>
    <cellStyle name="Total 1 2 2 7 2" xfId="53870"/>
    <cellStyle name="Total 1 2 2 8" xfId="30250"/>
    <cellStyle name="Total 1 2 3" xfId="2839"/>
    <cellStyle name="Total 1 2 3 2" xfId="8826"/>
    <cellStyle name="Total 1 2 3 2 2" xfId="9803"/>
    <cellStyle name="Total 1 2 3 2 2 2" xfId="20463"/>
    <cellStyle name="Total 1 2 3 2 2 2 2" xfId="46877"/>
    <cellStyle name="Total 1 2 3 2 2 3" xfId="27231"/>
    <cellStyle name="Total 1 2 3 2 2 3 2" xfId="53645"/>
    <cellStyle name="Total 1 2 3 2 2 4" xfId="36299"/>
    <cellStyle name="Total 1 2 3 2 3" xfId="9919"/>
    <cellStyle name="Total 1 2 3 2 3 2" xfId="20579"/>
    <cellStyle name="Total 1 2 3 2 3 2 2" xfId="46993"/>
    <cellStyle name="Total 1 2 3 2 3 3" xfId="27311"/>
    <cellStyle name="Total 1 2 3 2 3 3 2" xfId="53725"/>
    <cellStyle name="Total 1 2 3 2 3 4" xfId="36415"/>
    <cellStyle name="Total 1 2 3 2 4" xfId="19486"/>
    <cellStyle name="Total 1 2 3 2 4 2" xfId="45900"/>
    <cellStyle name="Total 1 2 3 2 5" xfId="26471"/>
    <cellStyle name="Total 1 2 3 2 5 2" xfId="52885"/>
    <cellStyle name="Total 1 2 3 2 6" xfId="35322"/>
    <cellStyle name="Total 1 2 3 3" xfId="8908"/>
    <cellStyle name="Total 1 2 3 3 2" xfId="19568"/>
    <cellStyle name="Total 1 2 3 3 2 2" xfId="45982"/>
    <cellStyle name="Total 1 2 3 3 3" xfId="26527"/>
    <cellStyle name="Total 1 2 3 3 3 2" xfId="52941"/>
    <cellStyle name="Total 1 2 3 3 4" xfId="35404"/>
    <cellStyle name="Total 1 2 3 4" xfId="10055"/>
    <cellStyle name="Total 1 2 3 4 2" xfId="20715"/>
    <cellStyle name="Total 1 2 3 4 2 2" xfId="47129"/>
    <cellStyle name="Total 1 2 3 4 3" xfId="27414"/>
    <cellStyle name="Total 1 2 3 4 3 2" xfId="53828"/>
    <cellStyle name="Total 1 2 3 4 4" xfId="36551"/>
    <cellStyle name="Total 1 2 3 5" xfId="8507"/>
    <cellStyle name="Total 1 2 3 5 2" xfId="19167"/>
    <cellStyle name="Total 1 2 3 5 2 2" xfId="45581"/>
    <cellStyle name="Total 1 2 3 5 3" xfId="26227"/>
    <cellStyle name="Total 1 2 3 5 3 2" xfId="52641"/>
    <cellStyle name="Total 1 2 3 5 4" xfId="35003"/>
    <cellStyle name="Total 1 2 3 6" xfId="13631"/>
    <cellStyle name="Total 1 2 3 6 2" xfId="40051"/>
    <cellStyle name="Total 1 2 3 7" xfId="23701"/>
    <cellStyle name="Total 1 2 3 7 2" xfId="50115"/>
    <cellStyle name="Total 1 2 3 8" xfId="29509"/>
    <cellStyle name="Total 1 2 4" xfId="5257"/>
    <cellStyle name="Total 1 2 4 2" xfId="9700"/>
    <cellStyle name="Total 1 2 4 2 2" xfId="20360"/>
    <cellStyle name="Total 1 2 4 2 2 2" xfId="46774"/>
    <cellStyle name="Total 1 2 4 2 3" xfId="27163"/>
    <cellStyle name="Total 1 2 4 2 3 2" xfId="53577"/>
    <cellStyle name="Total 1 2 4 2 4" xfId="36196"/>
    <cellStyle name="Total 1 2 4 3" xfId="10422"/>
    <cellStyle name="Total 1 2 4 3 2" xfId="21082"/>
    <cellStyle name="Total 1 2 4 3 2 2" xfId="47496"/>
    <cellStyle name="Total 1 2 4 3 3" xfId="27696"/>
    <cellStyle name="Total 1 2 4 3 3 2" xfId="54110"/>
    <cellStyle name="Total 1 2 4 3 4" xfId="36918"/>
    <cellStyle name="Total 1 2 4 4" xfId="8600"/>
    <cellStyle name="Total 1 2 4 4 2" xfId="19260"/>
    <cellStyle name="Total 1 2 4 4 2 2" xfId="45674"/>
    <cellStyle name="Total 1 2 4 4 3" xfId="26297"/>
    <cellStyle name="Total 1 2 4 4 3 2" xfId="52711"/>
    <cellStyle name="Total 1 2 4 4 4" xfId="35096"/>
    <cellStyle name="Total 1 2 4 5" xfId="16032"/>
    <cellStyle name="Total 1 2 4 5 2" xfId="42451"/>
    <cellStyle name="Total 1 2 4 6" xfId="24295"/>
    <cellStyle name="Total 1 2 4 6 2" xfId="50709"/>
    <cellStyle name="Total 1 2 4 7" xfId="31927"/>
    <cellStyle name="Total 1 2 5" xfId="6110"/>
    <cellStyle name="Total 1 2 5 2" xfId="10760"/>
    <cellStyle name="Total 1 2 5 2 2" xfId="21405"/>
    <cellStyle name="Total 1 2 5 2 2 2" xfId="47819"/>
    <cellStyle name="Total 1 2 5 2 3" xfId="27970"/>
    <cellStyle name="Total 1 2 5 2 3 2" xfId="54384"/>
    <cellStyle name="Total 1 2 5 2 4" xfId="37181"/>
    <cellStyle name="Total 1 2 5 3" xfId="9492"/>
    <cellStyle name="Total 1 2 5 3 2" xfId="20152"/>
    <cellStyle name="Total 1 2 5 3 2 2" xfId="46566"/>
    <cellStyle name="Total 1 2 5 3 3" xfId="26998"/>
    <cellStyle name="Total 1 2 5 3 3 2" xfId="53412"/>
    <cellStyle name="Total 1 2 5 3 4" xfId="35988"/>
    <cellStyle name="Total 1 2 5 4" xfId="13079"/>
    <cellStyle name="Total 1 2 5 4 2" xfId="39500"/>
    <cellStyle name="Total 1 2 5 5" xfId="32780"/>
    <cellStyle name="Total 1 2 6" xfId="5862"/>
    <cellStyle name="Total 1 2 6 2" xfId="10020"/>
    <cellStyle name="Total 1 2 6 2 2" xfId="20680"/>
    <cellStyle name="Total 1 2 6 2 2 2" xfId="47094"/>
    <cellStyle name="Total 1 2 6 2 3" xfId="27387"/>
    <cellStyle name="Total 1 2 6 2 3 2" xfId="53801"/>
    <cellStyle name="Total 1 2 6 2 4" xfId="36516"/>
    <cellStyle name="Total 1 2 6 3" xfId="16618"/>
    <cellStyle name="Total 1 2 6 3 2" xfId="43036"/>
    <cellStyle name="Total 1 2 6 4" xfId="25571"/>
    <cellStyle name="Total 1 2 6 4 2" xfId="51985"/>
    <cellStyle name="Total 1 2 6 5" xfId="32532"/>
    <cellStyle name="Total 1 2 7" xfId="10744"/>
    <cellStyle name="Total 1 2 7 2" xfId="21389"/>
    <cellStyle name="Total 1 2 7 2 2" xfId="47803"/>
    <cellStyle name="Total 1 2 7 3" xfId="27964"/>
    <cellStyle name="Total 1 2 7 3 2" xfId="54378"/>
    <cellStyle name="Total 1 2 7 4" xfId="37165"/>
    <cellStyle name="Total 1 2 8" xfId="8297"/>
    <cellStyle name="Total 1 2 8 2" xfId="18958"/>
    <cellStyle name="Total 1 2 8 2 2" xfId="45372"/>
    <cellStyle name="Total 1 2 8 3" xfId="26064"/>
    <cellStyle name="Total 1 2 8 3 2" xfId="52478"/>
    <cellStyle name="Total 1 2 8 4" xfId="34795"/>
    <cellStyle name="Total 1 2 9" xfId="12510"/>
    <cellStyle name="Total 1 2 9 2" xfId="38931"/>
    <cellStyle name="Total 1 3" xfId="1695"/>
    <cellStyle name="Total 1 3 10" xfId="28941"/>
    <cellStyle name="Total 1 3 2" xfId="2647"/>
    <cellStyle name="Total 1 3 2 2" xfId="13439"/>
    <cellStyle name="Total 1 3 2 2 2" xfId="39859"/>
    <cellStyle name="Total 1 3 2 3" xfId="22687"/>
    <cellStyle name="Total 1 3 2 3 2" xfId="49101"/>
    <cellStyle name="Total 1 3 2 4" xfId="29317"/>
    <cellStyle name="Total 1 3 3" xfId="4864"/>
    <cellStyle name="Total 1 3 3 2" xfId="15641"/>
    <cellStyle name="Total 1 3 3 2 2" xfId="42061"/>
    <cellStyle name="Total 1 3 3 3" xfId="21845"/>
    <cellStyle name="Total 1 3 3 3 2" xfId="48259"/>
    <cellStyle name="Total 1 3 3 4" xfId="31534"/>
    <cellStyle name="Total 1 3 4" xfId="4153"/>
    <cellStyle name="Total 1 3 4 2" xfId="14934"/>
    <cellStyle name="Total 1 3 4 2 2" xfId="41354"/>
    <cellStyle name="Total 1 3 4 3" xfId="22256"/>
    <cellStyle name="Total 1 3 4 3 2" xfId="48670"/>
    <cellStyle name="Total 1 3 4 4" xfId="30823"/>
    <cellStyle name="Total 1 3 5" xfId="3013"/>
    <cellStyle name="Total 1 3 5 2" xfId="27479"/>
    <cellStyle name="Total 1 3 5 2 2" xfId="53893"/>
    <cellStyle name="Total 1 3 5 3" xfId="29683"/>
    <cellStyle name="Total 1 3 6" xfId="5675"/>
    <cellStyle name="Total 1 3 6 2" xfId="16439"/>
    <cellStyle name="Total 1 3 6 2 2" xfId="42857"/>
    <cellStyle name="Total 1 3 6 3" xfId="27429"/>
    <cellStyle name="Total 1 3 6 3 2" xfId="53843"/>
    <cellStyle name="Total 1 3 6 4" xfId="32345"/>
    <cellStyle name="Total 1 3 7" xfId="6283"/>
    <cellStyle name="Total 1 3 7 2" xfId="17022"/>
    <cellStyle name="Total 1 3 7 2 2" xfId="43440"/>
    <cellStyle name="Total 1 3 7 3" xfId="11153"/>
    <cellStyle name="Total 1 3 7 3 2" xfId="37574"/>
    <cellStyle name="Total 1 3 7 4" xfId="32953"/>
    <cellStyle name="Total 1 3 8" xfId="12598"/>
    <cellStyle name="Total 1 3 8 2" xfId="39019"/>
    <cellStyle name="Total 1 3 9" xfId="23656"/>
    <cellStyle name="Total 1 3 9 2" xfId="50070"/>
    <cellStyle name="Total 1 4" xfId="2538"/>
    <cellStyle name="Total 1 4 10" xfId="26303"/>
    <cellStyle name="Total 1 4 10 2" xfId="52717"/>
    <cellStyle name="Total 1 4 11" xfId="29235"/>
    <cellStyle name="Total 1 4 2" xfId="4433"/>
    <cellStyle name="Total 1 4 2 2" xfId="15211"/>
    <cellStyle name="Total 1 4 2 2 2" xfId="41631"/>
    <cellStyle name="Total 1 4 2 3" xfId="22487"/>
    <cellStyle name="Total 1 4 2 3 2" xfId="48901"/>
    <cellStyle name="Total 1 4 2 4" xfId="31103"/>
    <cellStyle name="Total 1 4 3" xfId="5166"/>
    <cellStyle name="Total 1 4 3 2" xfId="15943"/>
    <cellStyle name="Total 1 4 3 2 2" xfId="42362"/>
    <cellStyle name="Total 1 4 3 3" xfId="25326"/>
    <cellStyle name="Total 1 4 3 3 2" xfId="51740"/>
    <cellStyle name="Total 1 4 3 4" xfId="31836"/>
    <cellStyle name="Total 1 4 4" xfId="5759"/>
    <cellStyle name="Total 1 4 4 2" xfId="16520"/>
    <cellStyle name="Total 1 4 4 2 2" xfId="42938"/>
    <cellStyle name="Total 1 4 4 3" xfId="27364"/>
    <cellStyle name="Total 1 4 4 3 2" xfId="53778"/>
    <cellStyle name="Total 1 4 4 4" xfId="32429"/>
    <cellStyle name="Total 1 4 5" xfId="6342"/>
    <cellStyle name="Total 1 4 5 2" xfId="17080"/>
    <cellStyle name="Total 1 4 5 2 2" xfId="43498"/>
    <cellStyle name="Total 1 4 5 3" xfId="12610"/>
    <cellStyle name="Total 1 4 5 3 2" xfId="39031"/>
    <cellStyle name="Total 1 4 5 4" xfId="33012"/>
    <cellStyle name="Total 1 4 6" xfId="6924"/>
    <cellStyle name="Total 1 4 6 2" xfId="22963"/>
    <cellStyle name="Total 1 4 6 2 2" xfId="49377"/>
    <cellStyle name="Total 1 4 6 3" xfId="33594"/>
    <cellStyle name="Total 1 4 7" xfId="7446"/>
    <cellStyle name="Total 1 4 7 2" xfId="18113"/>
    <cellStyle name="Total 1 4 7 2 2" xfId="44529"/>
    <cellStyle name="Total 1 4 7 3" xfId="21876"/>
    <cellStyle name="Total 1 4 7 3 2" xfId="48290"/>
    <cellStyle name="Total 1 4 7 4" xfId="34116"/>
    <cellStyle name="Total 1 4 8" xfId="8071"/>
    <cellStyle name="Total 1 4 8 2" xfId="18738"/>
    <cellStyle name="Total 1 4 8 2 2" xfId="45152"/>
    <cellStyle name="Total 1 4 8 3" xfId="11203"/>
    <cellStyle name="Total 1 4 8 3 2" xfId="37624"/>
    <cellStyle name="Total 1 4 8 4" xfId="34673"/>
    <cellStyle name="Total 1 4 9" xfId="13334"/>
    <cellStyle name="Total 1 4 9 2" xfId="39754"/>
    <cellStyle name="Total 1 5" xfId="8281"/>
    <cellStyle name="Total 1 5 2" xfId="18942"/>
    <cellStyle name="Total 1 5 2 2" xfId="45356"/>
    <cellStyle name="Total 1 5 3" xfId="26048"/>
    <cellStyle name="Total 1 5 3 2" xfId="52462"/>
    <cellStyle name="Total 1 5 4" xfId="34791"/>
    <cellStyle name="Total 1 6" xfId="12251"/>
    <cellStyle name="Total 1 6 2" xfId="38672"/>
    <cellStyle name="Total 2" xfId="1293"/>
    <cellStyle name="Total 2 10" xfId="6506"/>
    <cellStyle name="Total 2 10 2" xfId="23560"/>
    <cellStyle name="Total 2 10 2 2" xfId="49974"/>
    <cellStyle name="Total 2 10 3" xfId="33176"/>
    <cellStyle name="Total 2 11" xfId="6178"/>
    <cellStyle name="Total 2 11 2" xfId="16919"/>
    <cellStyle name="Total 2 11 2 2" xfId="43337"/>
    <cellStyle name="Total 2 11 3" xfId="21965"/>
    <cellStyle name="Total 2 11 3 2" xfId="48379"/>
    <cellStyle name="Total 2 11 4" xfId="32848"/>
    <cellStyle name="Total 2 12" xfId="12930"/>
    <cellStyle name="Total 2 12 2" xfId="39351"/>
    <cellStyle name="Total 2 13" xfId="25030"/>
    <cellStyle name="Total 2 13 2" xfId="51444"/>
    <cellStyle name="Total 2 2" xfId="1587"/>
    <cellStyle name="Total 2 2 10" xfId="11967"/>
    <cellStyle name="Total 2 2 10 2" xfId="38388"/>
    <cellStyle name="Total 2 2 11" xfId="25726"/>
    <cellStyle name="Total 2 2 11 2" xfId="52140"/>
    <cellStyle name="Total 2 2 2" xfId="3581"/>
    <cellStyle name="Total 2 2 2 2" xfId="8947"/>
    <cellStyle name="Total 2 2 2 2 2" xfId="19607"/>
    <cellStyle name="Total 2 2 2 2 2 2" xfId="46021"/>
    <cellStyle name="Total 2 2 2 2 3" xfId="11179"/>
    <cellStyle name="Total 2 2 2 2 3 2" xfId="37600"/>
    <cellStyle name="Total 2 2 2 2 4" xfId="35443"/>
    <cellStyle name="Total 2 2 2 3" xfId="9952"/>
    <cellStyle name="Total 2 2 2 3 2" xfId="20612"/>
    <cellStyle name="Total 2 2 2 3 2 2" xfId="47026"/>
    <cellStyle name="Total 2 2 2 3 3" xfId="28031"/>
    <cellStyle name="Total 2 2 2 3 3 2" xfId="54445"/>
    <cellStyle name="Total 2 2 2 3 4" xfId="36448"/>
    <cellStyle name="Total 2 2 2 4" xfId="8788"/>
    <cellStyle name="Total 2 2 2 4 2" xfId="19448"/>
    <cellStyle name="Total 2 2 2 4 2 2" xfId="45862"/>
    <cellStyle name="Total 2 2 2 4 3" xfId="22780"/>
    <cellStyle name="Total 2 2 2 4 3 2" xfId="49194"/>
    <cellStyle name="Total 2 2 2 4 4" xfId="35284"/>
    <cellStyle name="Total 2 2 2 5" xfId="14366"/>
    <cellStyle name="Total 2 2 2 5 2" xfId="40786"/>
    <cellStyle name="Total 2 2 2 6" xfId="22893"/>
    <cellStyle name="Total 2 2 2 6 2" xfId="49307"/>
    <cellStyle name="Total 2 2 2 7" xfId="30251"/>
    <cellStyle name="Total 2 2 3" xfId="2737"/>
    <cellStyle name="Total 2 2 3 2" xfId="10817"/>
    <cellStyle name="Total 2 2 3 2 2" xfId="21462"/>
    <cellStyle name="Total 2 2 3 2 2 2" xfId="47876"/>
    <cellStyle name="Total 2 2 3 2 3" xfId="28551"/>
    <cellStyle name="Total 2 2 3 2 3 2" xfId="54965"/>
    <cellStyle name="Total 2 2 3 2 4" xfId="37238"/>
    <cellStyle name="Total 2 2 3 3" xfId="9305"/>
    <cellStyle name="Total 2 2 3 3 2" xfId="19965"/>
    <cellStyle name="Total 2 2 3 3 2 2" xfId="46379"/>
    <cellStyle name="Total 2 2 3 3 3" xfId="16898"/>
    <cellStyle name="Total 2 2 3 3 3 2" xfId="43316"/>
    <cellStyle name="Total 2 2 3 3 4" xfId="35801"/>
    <cellStyle name="Total 2 2 3 4" xfId="13529"/>
    <cellStyle name="Total 2 2 3 4 2" xfId="39949"/>
    <cellStyle name="Total 2 2 3 5" xfId="22557"/>
    <cellStyle name="Total 2 2 3 5 2" xfId="48971"/>
    <cellStyle name="Total 2 2 3 6" xfId="29407"/>
    <cellStyle name="Total 2 2 4" xfId="3070"/>
    <cellStyle name="Total 2 2 4 2" xfId="10051"/>
    <cellStyle name="Total 2 2 4 2 2" xfId="20711"/>
    <cellStyle name="Total 2 2 4 2 2 2" xfId="47125"/>
    <cellStyle name="Total 2 2 4 2 3" xfId="27811"/>
    <cellStyle name="Total 2 2 4 2 3 2" xfId="54225"/>
    <cellStyle name="Total 2 2 4 2 4" xfId="36547"/>
    <cellStyle name="Total 2 2 4 3" xfId="13862"/>
    <cellStyle name="Total 2 2 4 3 2" xfId="40282"/>
    <cellStyle name="Total 2 2 4 4" xfId="24047"/>
    <cellStyle name="Total 2 2 4 4 2" xfId="50461"/>
    <cellStyle name="Total 2 2 4 5" xfId="29740"/>
    <cellStyle name="Total 2 2 5" xfId="5079"/>
    <cellStyle name="Total 2 2 5 2" xfId="15856"/>
    <cellStyle name="Total 2 2 5 2 2" xfId="42275"/>
    <cellStyle name="Total 2 2 5 3" xfId="27065"/>
    <cellStyle name="Total 2 2 5 3 2" xfId="53479"/>
    <cellStyle name="Total 2 2 5 4" xfId="31749"/>
    <cellStyle name="Total 2 2 6" xfId="3353"/>
    <cellStyle name="Total 2 2 6 2" xfId="14140"/>
    <cellStyle name="Total 2 2 6 2 2" xfId="40560"/>
    <cellStyle name="Total 2 2 6 3" xfId="23250"/>
    <cellStyle name="Total 2 2 6 3 2" xfId="49664"/>
    <cellStyle name="Total 2 2 6 4" xfId="30023"/>
    <cellStyle name="Total 2 2 7" xfId="6112"/>
    <cellStyle name="Total 2 2 7 2" xfId="23658"/>
    <cellStyle name="Total 2 2 7 2 2" xfId="50072"/>
    <cellStyle name="Total 2 2 7 3" xfId="32782"/>
    <cellStyle name="Total 2 2 8" xfId="5301"/>
    <cellStyle name="Total 2 2 8 2" xfId="16075"/>
    <cellStyle name="Total 2 2 8 2 2" xfId="42494"/>
    <cellStyle name="Total 2 2 8 3" xfId="27957"/>
    <cellStyle name="Total 2 2 8 3 2" xfId="54371"/>
    <cellStyle name="Total 2 2 8 4" xfId="31971"/>
    <cellStyle name="Total 2 2 9" xfId="2904"/>
    <cellStyle name="Total 2 2 9 2" xfId="13696"/>
    <cellStyle name="Total 2 2 9 2 2" xfId="40116"/>
    <cellStyle name="Total 2 2 9 3" xfId="21936"/>
    <cellStyle name="Total 2 2 9 3 2" xfId="48350"/>
    <cellStyle name="Total 2 2 9 4" xfId="29574"/>
    <cellStyle name="Total 2 3" xfId="1696"/>
    <cellStyle name="Total 2 3 10" xfId="11874"/>
    <cellStyle name="Total 2 3 10 2" xfId="38295"/>
    <cellStyle name="Total 2 3 11" xfId="24164"/>
    <cellStyle name="Total 2 3 11 2" xfId="50578"/>
    <cellStyle name="Total 2 3 2" xfId="3688"/>
    <cellStyle name="Total 2 3 2 2" xfId="9798"/>
    <cellStyle name="Total 2 3 2 2 2" xfId="20458"/>
    <cellStyle name="Total 2 3 2 2 2 2" xfId="46872"/>
    <cellStyle name="Total 2 3 2 2 3" xfId="28258"/>
    <cellStyle name="Total 2 3 2 2 3 2" xfId="54672"/>
    <cellStyle name="Total 2 3 2 2 4" xfId="36294"/>
    <cellStyle name="Total 2 3 2 3" xfId="10206"/>
    <cellStyle name="Total 2 3 2 3 2" xfId="20866"/>
    <cellStyle name="Total 2 3 2 3 2 2" xfId="47280"/>
    <cellStyle name="Total 2 3 2 3 3" xfId="11623"/>
    <cellStyle name="Total 2 3 2 3 3 2" xfId="38044"/>
    <cellStyle name="Total 2 3 2 3 4" xfId="36702"/>
    <cellStyle name="Total 2 3 2 4" xfId="8821"/>
    <cellStyle name="Total 2 3 2 4 2" xfId="19481"/>
    <cellStyle name="Total 2 3 2 4 2 2" xfId="45895"/>
    <cellStyle name="Total 2 3 2 4 3" xfId="28170"/>
    <cellStyle name="Total 2 3 2 4 3 2" xfId="54584"/>
    <cellStyle name="Total 2 3 2 4 4" xfId="35317"/>
    <cellStyle name="Total 2 3 2 5" xfId="14473"/>
    <cellStyle name="Total 2 3 2 5 2" xfId="40893"/>
    <cellStyle name="Total 2 3 2 6" xfId="24558"/>
    <cellStyle name="Total 2 3 2 6 2" xfId="50972"/>
    <cellStyle name="Total 2 3 2 7" xfId="30358"/>
    <cellStyle name="Total 2 3 3" xfId="2646"/>
    <cellStyle name="Total 2 3 3 2" xfId="10828"/>
    <cellStyle name="Total 2 3 3 2 2" xfId="21473"/>
    <cellStyle name="Total 2 3 3 2 2 2" xfId="47887"/>
    <cellStyle name="Total 2 3 3 2 3" xfId="28562"/>
    <cellStyle name="Total 2 3 3 2 3 2" xfId="54976"/>
    <cellStyle name="Total 2 3 3 2 4" xfId="37249"/>
    <cellStyle name="Total 2 3 3 3" xfId="9279"/>
    <cellStyle name="Total 2 3 3 3 2" xfId="19939"/>
    <cellStyle name="Total 2 3 3 3 2 2" xfId="46353"/>
    <cellStyle name="Total 2 3 3 3 3" xfId="25957"/>
    <cellStyle name="Total 2 3 3 3 3 2" xfId="52371"/>
    <cellStyle name="Total 2 3 3 3 4" xfId="35775"/>
    <cellStyle name="Total 2 3 3 4" xfId="13438"/>
    <cellStyle name="Total 2 3 3 4 2" xfId="39858"/>
    <cellStyle name="Total 2 3 3 5" xfId="27912"/>
    <cellStyle name="Total 2 3 3 5 2" xfId="54326"/>
    <cellStyle name="Total 2 3 3 6" xfId="29316"/>
    <cellStyle name="Total 2 3 4" xfId="3111"/>
    <cellStyle name="Total 2 3 4 2" xfId="9627"/>
    <cellStyle name="Total 2 3 4 2 2" xfId="20287"/>
    <cellStyle name="Total 2 3 4 2 2 2" xfId="46701"/>
    <cellStyle name="Total 2 3 4 2 3" xfId="11597"/>
    <cellStyle name="Total 2 3 4 2 3 2" xfId="38018"/>
    <cellStyle name="Total 2 3 4 2 4" xfId="36123"/>
    <cellStyle name="Total 2 3 4 3" xfId="13903"/>
    <cellStyle name="Total 2 3 4 3 2" xfId="40323"/>
    <cellStyle name="Total 2 3 4 4" xfId="22552"/>
    <cellStyle name="Total 2 3 4 4 2" xfId="48966"/>
    <cellStyle name="Total 2 3 4 5" xfId="29781"/>
    <cellStyle name="Total 2 3 5" xfId="2885"/>
    <cellStyle name="Total 2 3 5 2" xfId="13677"/>
    <cellStyle name="Total 2 3 5 2 2" xfId="40097"/>
    <cellStyle name="Total 2 3 5 3" xfId="22555"/>
    <cellStyle name="Total 2 3 5 3 2" xfId="48969"/>
    <cellStyle name="Total 2 3 5 4" xfId="29555"/>
    <cellStyle name="Total 2 3 6" xfId="5562"/>
    <cellStyle name="Total 2 3 6 2" xfId="16333"/>
    <cellStyle name="Total 2 3 6 2 2" xfId="42752"/>
    <cellStyle name="Total 2 3 6 3" xfId="23835"/>
    <cellStyle name="Total 2 3 6 3 2" xfId="50249"/>
    <cellStyle name="Total 2 3 6 4" xfId="32232"/>
    <cellStyle name="Total 2 3 7" xfId="6166"/>
    <cellStyle name="Total 2 3 7 2" xfId="24244"/>
    <cellStyle name="Total 2 3 7 2 2" xfId="50658"/>
    <cellStyle name="Total 2 3 7 3" xfId="32836"/>
    <cellStyle name="Total 2 3 8" xfId="2878"/>
    <cellStyle name="Total 2 3 8 2" xfId="13670"/>
    <cellStyle name="Total 2 3 8 2 2" xfId="40090"/>
    <cellStyle name="Total 2 3 8 3" xfId="27577"/>
    <cellStyle name="Total 2 3 8 3 2" xfId="53991"/>
    <cellStyle name="Total 2 3 8 4" xfId="29548"/>
    <cellStyle name="Total 2 3 9" xfId="7772"/>
    <cellStyle name="Total 2 3 9 2" xfId="18439"/>
    <cellStyle name="Total 2 3 9 2 2" xfId="44854"/>
    <cellStyle name="Total 2 3 9 3" xfId="28103"/>
    <cellStyle name="Total 2 3 9 3 2" xfId="54517"/>
    <cellStyle name="Total 2 3 9 4" xfId="34442"/>
    <cellStyle name="Total 2 4" xfId="1966"/>
    <cellStyle name="Total 2 4 10" xfId="11622"/>
    <cellStyle name="Total 2 4 10 2" xfId="38043"/>
    <cellStyle name="Total 2 4 11" xfId="26068"/>
    <cellStyle name="Total 2 4 11 2" xfId="52482"/>
    <cellStyle name="Total 2 4 2" xfId="3943"/>
    <cellStyle name="Total 2 4 2 2" xfId="9713"/>
    <cellStyle name="Total 2 4 2 2 2" xfId="20373"/>
    <cellStyle name="Total 2 4 2 2 2 2" xfId="46787"/>
    <cellStyle name="Total 2 4 2 2 3" xfId="28187"/>
    <cellStyle name="Total 2 4 2 2 3 2" xfId="54601"/>
    <cellStyle name="Total 2 4 2 2 4" xfId="36209"/>
    <cellStyle name="Total 2 4 2 3" xfId="14726"/>
    <cellStyle name="Total 2 4 2 3 2" xfId="41146"/>
    <cellStyle name="Total 2 4 2 4" xfId="23458"/>
    <cellStyle name="Total 2 4 2 4 2" xfId="49872"/>
    <cellStyle name="Total 2 4 2 5" xfId="30613"/>
    <cellStyle name="Total 2 4 3" xfId="4670"/>
    <cellStyle name="Total 2 4 3 2" xfId="10229"/>
    <cellStyle name="Total 2 4 3 2 2" xfId="20889"/>
    <cellStyle name="Total 2 4 3 2 2 2" xfId="47303"/>
    <cellStyle name="Total 2 4 3 2 3" xfId="12987"/>
    <cellStyle name="Total 2 4 3 2 3 2" xfId="39408"/>
    <cellStyle name="Total 2 4 3 2 4" xfId="36725"/>
    <cellStyle name="Total 2 4 3 3" xfId="15448"/>
    <cellStyle name="Total 2 4 3 3 2" xfId="41868"/>
    <cellStyle name="Total 2 4 3 4" xfId="22209"/>
    <cellStyle name="Total 2 4 3 4 2" xfId="48623"/>
    <cellStyle name="Total 2 4 3 5" xfId="31340"/>
    <cellStyle name="Total 2 4 4" xfId="5248"/>
    <cellStyle name="Total 2 4 4 2" xfId="16023"/>
    <cellStyle name="Total 2 4 4 2 2" xfId="42442"/>
    <cellStyle name="Total 2 4 4 3" xfId="24470"/>
    <cellStyle name="Total 2 4 4 3 2" xfId="50884"/>
    <cellStyle name="Total 2 4 4 4" xfId="31918"/>
    <cellStyle name="Total 2 4 5" xfId="5858"/>
    <cellStyle name="Total 2 4 5 2" xfId="16614"/>
    <cellStyle name="Total 2 4 5 2 2" xfId="43032"/>
    <cellStyle name="Total 2 4 5 3" xfId="23588"/>
    <cellStyle name="Total 2 4 5 3 2" xfId="50002"/>
    <cellStyle name="Total 2 4 5 4" xfId="32528"/>
    <cellStyle name="Total 2 4 6" xfId="6467"/>
    <cellStyle name="Total 2 4 6 2" xfId="17203"/>
    <cellStyle name="Total 2 4 6 2 2" xfId="43621"/>
    <cellStyle name="Total 2 4 6 3" xfId="24811"/>
    <cellStyle name="Total 2 4 6 3 2" xfId="51225"/>
    <cellStyle name="Total 2 4 6 4" xfId="33137"/>
    <cellStyle name="Total 2 4 7" xfId="7082"/>
    <cellStyle name="Total 2 4 7 2" xfId="13011"/>
    <cellStyle name="Total 2 4 7 2 2" xfId="39432"/>
    <cellStyle name="Total 2 4 7 3" xfId="33752"/>
    <cellStyle name="Total 2 4 8" xfId="7629"/>
    <cellStyle name="Total 2 4 8 2" xfId="18296"/>
    <cellStyle name="Total 2 4 8 2 2" xfId="44712"/>
    <cellStyle name="Total 2 4 8 3" xfId="23508"/>
    <cellStyle name="Total 2 4 8 3 2" xfId="49922"/>
    <cellStyle name="Total 2 4 8 4" xfId="34299"/>
    <cellStyle name="Total 2 4 9" xfId="7308"/>
    <cellStyle name="Total 2 4 9 2" xfId="17975"/>
    <cellStyle name="Total 2 4 9 2 2" xfId="44392"/>
    <cellStyle name="Total 2 4 9 3" xfId="24106"/>
    <cellStyle name="Total 2 4 9 3 2" xfId="50520"/>
    <cellStyle name="Total 2 4 9 4" xfId="33978"/>
    <cellStyle name="Total 2 5" xfId="2140"/>
    <cellStyle name="Total 2 5 10" xfId="11460"/>
    <cellStyle name="Total 2 5 10 2" xfId="37881"/>
    <cellStyle name="Total 2 5 11" xfId="22242"/>
    <cellStyle name="Total 2 5 11 2" xfId="48656"/>
    <cellStyle name="Total 2 5 2" xfId="4105"/>
    <cellStyle name="Total 2 5 2 2" xfId="9819"/>
    <cellStyle name="Total 2 5 2 2 2" xfId="20479"/>
    <cellStyle name="Total 2 5 2 2 2 2" xfId="46893"/>
    <cellStyle name="Total 2 5 2 2 3" xfId="17352"/>
    <cellStyle name="Total 2 5 2 2 3 2" xfId="43770"/>
    <cellStyle name="Total 2 5 2 2 4" xfId="36315"/>
    <cellStyle name="Total 2 5 2 3" xfId="14887"/>
    <cellStyle name="Total 2 5 2 3 2" xfId="41307"/>
    <cellStyle name="Total 2 5 2 4" xfId="23092"/>
    <cellStyle name="Total 2 5 2 4 2" xfId="49506"/>
    <cellStyle name="Total 2 5 2 5" xfId="30775"/>
    <cellStyle name="Total 2 5 3" xfId="4833"/>
    <cellStyle name="Total 2 5 3 2" xfId="9921"/>
    <cellStyle name="Total 2 5 3 2 2" xfId="20581"/>
    <cellStyle name="Total 2 5 3 2 2 2" xfId="46995"/>
    <cellStyle name="Total 2 5 3 2 3" xfId="27714"/>
    <cellStyle name="Total 2 5 3 2 3 2" xfId="54128"/>
    <cellStyle name="Total 2 5 3 2 4" xfId="36417"/>
    <cellStyle name="Total 2 5 3 3" xfId="15610"/>
    <cellStyle name="Total 2 5 3 3 2" xfId="42030"/>
    <cellStyle name="Total 2 5 3 4" xfId="25279"/>
    <cellStyle name="Total 2 5 3 4 2" xfId="51693"/>
    <cellStyle name="Total 2 5 3 5" xfId="31503"/>
    <cellStyle name="Total 2 5 4" xfId="5413"/>
    <cellStyle name="Total 2 5 4 2" xfId="16186"/>
    <cellStyle name="Total 2 5 4 2 2" xfId="42605"/>
    <cellStyle name="Total 2 5 4 3" xfId="25168"/>
    <cellStyle name="Total 2 5 4 3 2" xfId="51582"/>
    <cellStyle name="Total 2 5 4 4" xfId="32083"/>
    <cellStyle name="Total 2 5 5" xfId="6020"/>
    <cellStyle name="Total 2 5 5 2" xfId="16772"/>
    <cellStyle name="Total 2 5 5 2 2" xfId="43190"/>
    <cellStyle name="Total 2 5 5 3" xfId="25569"/>
    <cellStyle name="Total 2 5 5 3 2" xfId="51983"/>
    <cellStyle name="Total 2 5 5 4" xfId="32690"/>
    <cellStyle name="Total 2 5 6" xfId="6620"/>
    <cellStyle name="Total 2 5 6 2" xfId="17345"/>
    <cellStyle name="Total 2 5 6 2 2" xfId="43763"/>
    <cellStyle name="Total 2 5 6 3" xfId="24878"/>
    <cellStyle name="Total 2 5 6 3 2" xfId="51292"/>
    <cellStyle name="Total 2 5 6 4" xfId="33290"/>
    <cellStyle name="Total 2 5 7" xfId="7192"/>
    <cellStyle name="Total 2 5 7 2" xfId="22169"/>
    <cellStyle name="Total 2 5 7 2 2" xfId="48583"/>
    <cellStyle name="Total 2 5 7 3" xfId="33862"/>
    <cellStyle name="Total 2 5 8" xfId="7751"/>
    <cellStyle name="Total 2 5 8 2" xfId="18418"/>
    <cellStyle name="Total 2 5 8 2 2" xfId="44834"/>
    <cellStyle name="Total 2 5 8 3" xfId="27571"/>
    <cellStyle name="Total 2 5 8 3 2" xfId="53985"/>
    <cellStyle name="Total 2 5 8 4" xfId="34421"/>
    <cellStyle name="Total 2 5 9" xfId="7903"/>
    <cellStyle name="Total 2 5 9 2" xfId="18570"/>
    <cellStyle name="Total 2 5 9 2 2" xfId="44985"/>
    <cellStyle name="Total 2 5 9 3" xfId="27600"/>
    <cellStyle name="Total 2 5 9 3 2" xfId="54014"/>
    <cellStyle name="Total 2 5 9 4" xfId="34573"/>
    <cellStyle name="Total 2 6" xfId="1873"/>
    <cellStyle name="Total 2 6 10" xfId="11707"/>
    <cellStyle name="Total 2 6 10 2" xfId="38128"/>
    <cellStyle name="Total 2 6 11" xfId="22748"/>
    <cellStyle name="Total 2 6 11 2" xfId="49162"/>
    <cellStyle name="Total 2 6 2" xfId="3850"/>
    <cellStyle name="Total 2 6 2 2" xfId="10755"/>
    <cellStyle name="Total 2 6 2 2 2" xfId="21400"/>
    <cellStyle name="Total 2 6 2 2 2 2" xfId="47814"/>
    <cellStyle name="Total 2 6 2 2 3" xfId="28494"/>
    <cellStyle name="Total 2 6 2 2 3 2" xfId="54908"/>
    <cellStyle name="Total 2 6 2 2 4" xfId="37176"/>
    <cellStyle name="Total 2 6 2 3" xfId="14633"/>
    <cellStyle name="Total 2 6 2 3 2" xfId="41053"/>
    <cellStyle name="Total 2 6 2 4" xfId="24148"/>
    <cellStyle name="Total 2 6 2 4 2" xfId="50562"/>
    <cellStyle name="Total 2 6 2 5" xfId="30520"/>
    <cellStyle name="Total 2 6 3" xfId="4577"/>
    <cellStyle name="Total 2 6 3 2" xfId="15355"/>
    <cellStyle name="Total 2 6 3 2 2" xfId="41775"/>
    <cellStyle name="Total 2 6 3 3" xfId="24053"/>
    <cellStyle name="Total 2 6 3 3 2" xfId="50467"/>
    <cellStyle name="Total 2 6 3 4" xfId="31247"/>
    <cellStyle name="Total 2 6 4" xfId="3280"/>
    <cellStyle name="Total 2 6 4 2" xfId="14070"/>
    <cellStyle name="Total 2 6 4 2 2" xfId="40490"/>
    <cellStyle name="Total 2 6 4 3" xfId="24150"/>
    <cellStyle name="Total 2 6 4 3 2" xfId="50564"/>
    <cellStyle name="Total 2 6 4 4" xfId="29950"/>
    <cellStyle name="Total 2 6 5" xfId="3961"/>
    <cellStyle name="Total 2 6 5 2" xfId="14744"/>
    <cellStyle name="Total 2 6 5 2 2" xfId="41164"/>
    <cellStyle name="Total 2 6 5 3" xfId="22540"/>
    <cellStyle name="Total 2 6 5 3 2" xfId="48954"/>
    <cellStyle name="Total 2 6 5 4" xfId="30631"/>
    <cellStyle name="Total 2 6 6" xfId="6374"/>
    <cellStyle name="Total 2 6 6 2" xfId="17110"/>
    <cellStyle name="Total 2 6 6 2 2" xfId="43528"/>
    <cellStyle name="Total 2 6 6 3" xfId="12137"/>
    <cellStyle name="Total 2 6 6 3 2" xfId="38558"/>
    <cellStyle name="Total 2 6 6 4" xfId="33044"/>
    <cellStyle name="Total 2 6 7" xfId="6989"/>
    <cellStyle name="Total 2 6 7 2" xfId="21878"/>
    <cellStyle name="Total 2 6 7 2 2" xfId="48292"/>
    <cellStyle name="Total 2 6 7 3" xfId="33659"/>
    <cellStyle name="Total 2 6 8" xfId="7536"/>
    <cellStyle name="Total 2 6 8 2" xfId="18203"/>
    <cellStyle name="Total 2 6 8 2 2" xfId="44619"/>
    <cellStyle name="Total 2 6 8 3" xfId="22623"/>
    <cellStyle name="Total 2 6 8 3 2" xfId="49037"/>
    <cellStyle name="Total 2 6 8 4" xfId="34206"/>
    <cellStyle name="Total 2 6 9" xfId="4347"/>
    <cellStyle name="Total 2 6 9 2" xfId="15125"/>
    <cellStyle name="Total 2 6 9 2 2" xfId="41545"/>
    <cellStyle name="Total 2 6 9 3" xfId="22658"/>
    <cellStyle name="Total 2 6 9 3 2" xfId="49072"/>
    <cellStyle name="Total 2 6 9 4" xfId="31017"/>
    <cellStyle name="Total 2 7" xfId="3309"/>
    <cellStyle name="Total 2 7 2" xfId="9635"/>
    <cellStyle name="Total 2 7 2 2" xfId="20295"/>
    <cellStyle name="Total 2 7 2 2 2" xfId="46709"/>
    <cellStyle name="Total 2 7 2 3" xfId="26722"/>
    <cellStyle name="Total 2 7 2 3 2" xfId="53136"/>
    <cellStyle name="Total 2 7 2 4" xfId="36131"/>
    <cellStyle name="Total 2 7 3" xfId="14099"/>
    <cellStyle name="Total 2 7 3 2" xfId="40519"/>
    <cellStyle name="Total 2 7 4" xfId="24837"/>
    <cellStyle name="Total 2 7 4 2" xfId="51251"/>
    <cellStyle name="Total 2 7 5" xfId="29979"/>
    <cellStyle name="Total 2 8" xfId="5169"/>
    <cellStyle name="Total 2 8 2" xfId="10509"/>
    <cellStyle name="Total 2 8 3" xfId="15946"/>
    <cellStyle name="Total 2 8 3 2" xfId="42365"/>
    <cellStyle name="Total 2 8 4" xfId="24471"/>
    <cellStyle name="Total 2 8 4 2" xfId="50885"/>
    <cellStyle name="Total 2 8 5" xfId="31839"/>
    <cellStyle name="Total 2 9" xfId="5681"/>
    <cellStyle name="Total 2 9 2" xfId="16445"/>
    <cellStyle name="Total 2 9 2 2" xfId="42863"/>
    <cellStyle name="Total 2 9 3" xfId="24950"/>
    <cellStyle name="Total 2 9 3 2" xfId="51364"/>
    <cellStyle name="Total 2 9 4" xfId="32351"/>
    <cellStyle name="Total 3" xfId="1294"/>
    <cellStyle name="Total 3 10" xfId="4190"/>
    <cellStyle name="Total 3 10 2" xfId="22217"/>
    <cellStyle name="Total 3 10 2 2" xfId="48631"/>
    <cellStyle name="Total 3 10 3" xfId="30860"/>
    <cellStyle name="Total 3 11" xfId="7104"/>
    <cellStyle name="Total 3 11 2" xfId="17792"/>
    <cellStyle name="Total 3 11 2 2" xfId="44209"/>
    <cellStyle name="Total 3 11 3" xfId="27069"/>
    <cellStyle name="Total 3 11 3 2" xfId="53483"/>
    <cellStyle name="Total 3 11 4" xfId="33774"/>
    <cellStyle name="Total 3 12" xfId="16082"/>
    <cellStyle name="Total 3 12 2" xfId="42501"/>
    <cellStyle name="Total 3 13" xfId="24578"/>
    <cellStyle name="Total 3 13 2" xfId="50992"/>
    <cellStyle name="Total 3 2" xfId="1588"/>
    <cellStyle name="Total 3 2 10" xfId="11966"/>
    <cellStyle name="Total 3 2 10 2" xfId="38387"/>
    <cellStyle name="Total 3 2 11" xfId="25624"/>
    <cellStyle name="Total 3 2 11 2" xfId="52038"/>
    <cellStyle name="Total 3 2 2" xfId="3582"/>
    <cellStyle name="Total 3 2 2 2" xfId="8946"/>
    <cellStyle name="Total 3 2 2 2 2" xfId="19606"/>
    <cellStyle name="Total 3 2 2 2 2 2" xfId="46020"/>
    <cellStyle name="Total 3 2 2 2 3" xfId="11197"/>
    <cellStyle name="Total 3 2 2 2 3 2" xfId="37618"/>
    <cellStyle name="Total 3 2 2 2 4" xfId="35442"/>
    <cellStyle name="Total 3 2 2 3" xfId="9910"/>
    <cellStyle name="Total 3 2 2 3 2" xfId="20570"/>
    <cellStyle name="Total 3 2 2 3 2 2" xfId="46984"/>
    <cellStyle name="Total 3 2 2 3 3" xfId="28137"/>
    <cellStyle name="Total 3 2 2 3 3 2" xfId="54551"/>
    <cellStyle name="Total 3 2 2 3 4" xfId="36406"/>
    <cellStyle name="Total 3 2 2 4" xfId="8789"/>
    <cellStyle name="Total 3 2 2 4 2" xfId="19449"/>
    <cellStyle name="Total 3 2 2 4 2 2" xfId="45863"/>
    <cellStyle name="Total 3 2 2 4 3" xfId="26367"/>
    <cellStyle name="Total 3 2 2 4 3 2" xfId="52781"/>
    <cellStyle name="Total 3 2 2 4 4" xfId="35285"/>
    <cellStyle name="Total 3 2 2 5" xfId="14367"/>
    <cellStyle name="Total 3 2 2 5 2" xfId="40787"/>
    <cellStyle name="Total 3 2 2 6" xfId="26981"/>
    <cellStyle name="Total 3 2 2 6 2" xfId="53395"/>
    <cellStyle name="Total 3 2 2 7" xfId="30252"/>
    <cellStyle name="Total 3 2 3" xfId="2736"/>
    <cellStyle name="Total 3 2 3 2" xfId="10818"/>
    <cellStyle name="Total 3 2 3 2 2" xfId="21463"/>
    <cellStyle name="Total 3 2 3 2 2 2" xfId="47877"/>
    <cellStyle name="Total 3 2 3 2 3" xfId="28552"/>
    <cellStyle name="Total 3 2 3 2 3 2" xfId="54966"/>
    <cellStyle name="Total 3 2 3 2 4" xfId="37239"/>
    <cellStyle name="Total 3 2 3 3" xfId="9304"/>
    <cellStyle name="Total 3 2 3 3 2" xfId="19964"/>
    <cellStyle name="Total 3 2 3 3 2 2" xfId="46378"/>
    <cellStyle name="Total 3 2 3 3 3" xfId="17559"/>
    <cellStyle name="Total 3 2 3 3 3 2" xfId="43976"/>
    <cellStyle name="Total 3 2 3 3 4" xfId="35800"/>
    <cellStyle name="Total 3 2 3 4" xfId="13528"/>
    <cellStyle name="Total 3 2 3 4 2" xfId="39948"/>
    <cellStyle name="Total 3 2 3 5" xfId="26690"/>
    <cellStyle name="Total 3 2 3 5 2" xfId="53104"/>
    <cellStyle name="Total 3 2 3 6" xfId="29406"/>
    <cellStyle name="Total 3 2 4" xfId="5039"/>
    <cellStyle name="Total 3 2 4 2" xfId="10306"/>
    <cellStyle name="Total 3 2 4 2 2" xfId="20966"/>
    <cellStyle name="Total 3 2 4 2 2 2" xfId="47380"/>
    <cellStyle name="Total 3 2 4 2 3" xfId="17693"/>
    <cellStyle name="Total 3 2 4 2 3 2" xfId="44110"/>
    <cellStyle name="Total 3 2 4 2 4" xfId="36802"/>
    <cellStyle name="Total 3 2 4 3" xfId="15816"/>
    <cellStyle name="Total 3 2 4 3 2" xfId="42235"/>
    <cellStyle name="Total 3 2 4 4" xfId="28118"/>
    <cellStyle name="Total 3 2 4 4 2" xfId="54532"/>
    <cellStyle name="Total 3 2 4 5" xfId="31709"/>
    <cellStyle name="Total 3 2 5" xfId="2730"/>
    <cellStyle name="Total 3 2 5 2" xfId="13522"/>
    <cellStyle name="Total 3 2 5 2 2" xfId="39942"/>
    <cellStyle name="Total 3 2 5 3" xfId="27591"/>
    <cellStyle name="Total 3 2 5 3 2" xfId="54005"/>
    <cellStyle name="Total 3 2 5 4" xfId="29400"/>
    <cellStyle name="Total 3 2 6" xfId="6063"/>
    <cellStyle name="Total 3 2 6 2" xfId="16814"/>
    <cellStyle name="Total 3 2 6 2 2" xfId="43232"/>
    <cellStyle name="Total 3 2 6 3" xfId="25223"/>
    <cellStyle name="Total 3 2 6 3 2" xfId="51637"/>
    <cellStyle name="Total 3 2 6 4" xfId="32733"/>
    <cellStyle name="Total 3 2 7" xfId="5474"/>
    <cellStyle name="Total 3 2 7 2" xfId="23496"/>
    <cellStyle name="Total 3 2 7 2 2" xfId="49910"/>
    <cellStyle name="Total 3 2 7 3" xfId="32144"/>
    <cellStyle name="Total 3 2 8" xfId="6079"/>
    <cellStyle name="Total 3 2 8 2" xfId="16830"/>
    <cellStyle name="Total 3 2 8 2 2" xfId="43248"/>
    <cellStyle name="Total 3 2 8 3" xfId="26029"/>
    <cellStyle name="Total 3 2 8 3 2" xfId="52443"/>
    <cellStyle name="Total 3 2 8 4" xfId="32749"/>
    <cellStyle name="Total 3 2 9" xfId="6682"/>
    <cellStyle name="Total 3 2 9 2" xfId="17394"/>
    <cellStyle name="Total 3 2 9 2 2" xfId="43812"/>
    <cellStyle name="Total 3 2 9 3" xfId="22982"/>
    <cellStyle name="Total 3 2 9 3 2" xfId="49396"/>
    <cellStyle name="Total 3 2 9 4" xfId="33352"/>
    <cellStyle name="Total 3 3" xfId="1697"/>
    <cellStyle name="Total 3 3 10" xfId="11873"/>
    <cellStyle name="Total 3 3 10 2" xfId="38294"/>
    <cellStyle name="Total 3 3 11" xfId="22950"/>
    <cellStyle name="Total 3 3 11 2" xfId="49364"/>
    <cellStyle name="Total 3 3 2" xfId="3689"/>
    <cellStyle name="Total 3 3 2 2" xfId="9799"/>
    <cellStyle name="Total 3 3 2 2 2" xfId="20459"/>
    <cellStyle name="Total 3 3 2 2 2 2" xfId="46873"/>
    <cellStyle name="Total 3 3 2 2 3" xfId="27127"/>
    <cellStyle name="Total 3 3 2 2 3 2" xfId="53541"/>
    <cellStyle name="Total 3 3 2 2 4" xfId="36295"/>
    <cellStyle name="Total 3 3 2 3" xfId="10393"/>
    <cellStyle name="Total 3 3 2 3 2" xfId="21053"/>
    <cellStyle name="Total 3 3 2 3 2 2" xfId="47467"/>
    <cellStyle name="Total 3 3 2 3 3" xfId="28318"/>
    <cellStyle name="Total 3 3 2 3 3 2" xfId="54732"/>
    <cellStyle name="Total 3 3 2 3 4" xfId="36889"/>
    <cellStyle name="Total 3 3 2 4" xfId="8822"/>
    <cellStyle name="Total 3 3 2 4 2" xfId="19482"/>
    <cellStyle name="Total 3 3 2 4 2 2" xfId="45896"/>
    <cellStyle name="Total 3 3 2 4 3" xfId="24534"/>
    <cellStyle name="Total 3 3 2 4 3 2" xfId="50948"/>
    <cellStyle name="Total 3 3 2 4 4" xfId="35318"/>
    <cellStyle name="Total 3 3 2 5" xfId="14474"/>
    <cellStyle name="Total 3 3 2 5 2" xfId="40894"/>
    <cellStyle name="Total 3 3 2 6" xfId="23691"/>
    <cellStyle name="Total 3 3 2 6 2" xfId="50105"/>
    <cellStyle name="Total 3 3 2 7" xfId="30359"/>
    <cellStyle name="Total 3 3 3" xfId="2645"/>
    <cellStyle name="Total 3 3 3 2" xfId="9278"/>
    <cellStyle name="Total 3 3 3 2 2" xfId="19938"/>
    <cellStyle name="Total 3 3 3 2 2 2" xfId="46352"/>
    <cellStyle name="Total 3 3 3 2 3" xfId="12971"/>
    <cellStyle name="Total 3 3 3 2 3 2" xfId="39392"/>
    <cellStyle name="Total 3 3 3 2 4" xfId="35774"/>
    <cellStyle name="Total 3 3 3 3" xfId="13437"/>
    <cellStyle name="Total 3 3 3 3 2" xfId="39857"/>
    <cellStyle name="Total 3 3 3 4" xfId="23258"/>
    <cellStyle name="Total 3 3 3 4 2" xfId="49672"/>
    <cellStyle name="Total 3 3 3 5" xfId="29315"/>
    <cellStyle name="Total 3 3 4" xfId="4863"/>
    <cellStyle name="Total 3 3 4 2" xfId="9676"/>
    <cellStyle name="Total 3 3 4 2 2" xfId="20336"/>
    <cellStyle name="Total 3 3 4 2 2 2" xfId="46750"/>
    <cellStyle name="Total 3 3 4 2 3" xfId="28192"/>
    <cellStyle name="Total 3 3 4 2 3 2" xfId="54606"/>
    <cellStyle name="Total 3 3 4 2 4" xfId="36172"/>
    <cellStyle name="Total 3 3 4 3" xfId="15640"/>
    <cellStyle name="Total 3 3 4 3 2" xfId="42060"/>
    <cellStyle name="Total 3 3 4 4" xfId="26886"/>
    <cellStyle name="Total 3 3 4 4 2" xfId="53300"/>
    <cellStyle name="Total 3 3 4 5" xfId="31533"/>
    <cellStyle name="Total 3 3 5" xfId="4354"/>
    <cellStyle name="Total 3 3 5 2" xfId="15132"/>
    <cellStyle name="Total 3 3 5 2 2" xfId="41552"/>
    <cellStyle name="Total 3 3 5 3" xfId="23852"/>
    <cellStyle name="Total 3 3 5 3 2" xfId="50266"/>
    <cellStyle name="Total 3 3 5 4" xfId="31024"/>
    <cellStyle name="Total 3 3 6" xfId="5081"/>
    <cellStyle name="Total 3 3 6 2" xfId="15858"/>
    <cellStyle name="Total 3 3 6 2 2" xfId="42277"/>
    <cellStyle name="Total 3 3 6 3" xfId="27484"/>
    <cellStyle name="Total 3 3 6 3 2" xfId="53898"/>
    <cellStyle name="Total 3 3 6 4" xfId="31751"/>
    <cellStyle name="Total 3 3 7" xfId="6164"/>
    <cellStyle name="Total 3 3 7 2" xfId="21964"/>
    <cellStyle name="Total 3 3 7 2 2" xfId="48378"/>
    <cellStyle name="Total 3 3 7 3" xfId="32834"/>
    <cellStyle name="Total 3 3 8" xfId="5917"/>
    <cellStyle name="Total 3 3 8 2" xfId="16669"/>
    <cellStyle name="Total 3 3 8 2 2" xfId="43087"/>
    <cellStyle name="Total 3 3 8 3" xfId="27105"/>
    <cellStyle name="Total 3 3 8 3 2" xfId="53519"/>
    <cellStyle name="Total 3 3 8 4" xfId="32587"/>
    <cellStyle name="Total 3 3 9" xfId="5916"/>
    <cellStyle name="Total 3 3 9 2" xfId="16668"/>
    <cellStyle name="Total 3 3 9 2 2" xfId="43086"/>
    <cellStyle name="Total 3 3 9 3" xfId="28123"/>
    <cellStyle name="Total 3 3 9 3 2" xfId="54537"/>
    <cellStyle name="Total 3 3 9 4" xfId="32586"/>
    <cellStyle name="Total 3 4" xfId="1967"/>
    <cellStyle name="Total 3 4 10" xfId="11621"/>
    <cellStyle name="Total 3 4 10 2" xfId="38042"/>
    <cellStyle name="Total 3 4 11" xfId="24987"/>
    <cellStyle name="Total 3 4 11 2" xfId="51401"/>
    <cellStyle name="Total 3 4 2" xfId="3944"/>
    <cellStyle name="Total 3 4 2 2" xfId="9764"/>
    <cellStyle name="Total 3 4 2 2 2" xfId="20424"/>
    <cellStyle name="Total 3 4 2 2 2 2" xfId="46838"/>
    <cellStyle name="Total 3 4 2 2 3" xfId="11612"/>
    <cellStyle name="Total 3 4 2 2 3 2" xfId="38033"/>
    <cellStyle name="Total 3 4 2 2 4" xfId="36260"/>
    <cellStyle name="Total 3 4 2 3" xfId="14727"/>
    <cellStyle name="Total 3 4 2 3 2" xfId="41147"/>
    <cellStyle name="Total 3 4 2 4" xfId="27510"/>
    <cellStyle name="Total 3 4 2 4 2" xfId="53924"/>
    <cellStyle name="Total 3 4 2 5" xfId="30614"/>
    <cellStyle name="Total 3 4 3" xfId="4671"/>
    <cellStyle name="Total 3 4 3 2" xfId="10182"/>
    <cellStyle name="Total 3 4 3 2 2" xfId="20842"/>
    <cellStyle name="Total 3 4 3 2 2 2" xfId="47256"/>
    <cellStyle name="Total 3 4 3 2 3" xfId="12759"/>
    <cellStyle name="Total 3 4 3 2 3 2" xfId="39180"/>
    <cellStyle name="Total 3 4 3 2 4" xfId="36678"/>
    <cellStyle name="Total 3 4 3 3" xfId="15449"/>
    <cellStyle name="Total 3 4 3 3 2" xfId="41869"/>
    <cellStyle name="Total 3 4 3 4" xfId="27585"/>
    <cellStyle name="Total 3 4 3 4 2" xfId="53999"/>
    <cellStyle name="Total 3 4 3 5" xfId="31341"/>
    <cellStyle name="Total 3 4 4" xfId="5249"/>
    <cellStyle name="Total 3 4 4 2" xfId="16024"/>
    <cellStyle name="Total 3 4 4 2 2" xfId="42443"/>
    <cellStyle name="Total 3 4 4 3" xfId="27317"/>
    <cellStyle name="Total 3 4 4 3 2" xfId="53731"/>
    <cellStyle name="Total 3 4 4 4" xfId="31919"/>
    <cellStyle name="Total 3 4 5" xfId="5859"/>
    <cellStyle name="Total 3 4 5 2" xfId="16615"/>
    <cellStyle name="Total 3 4 5 2 2" xfId="43033"/>
    <cellStyle name="Total 3 4 5 3" xfId="27285"/>
    <cellStyle name="Total 3 4 5 3 2" xfId="53699"/>
    <cellStyle name="Total 3 4 5 4" xfId="32529"/>
    <cellStyle name="Total 3 4 6" xfId="6468"/>
    <cellStyle name="Total 3 4 6 2" xfId="17204"/>
    <cellStyle name="Total 3 4 6 2 2" xfId="43622"/>
    <cellStyle name="Total 3 4 6 3" xfId="23950"/>
    <cellStyle name="Total 3 4 6 3 2" xfId="50364"/>
    <cellStyle name="Total 3 4 6 4" xfId="33138"/>
    <cellStyle name="Total 3 4 7" xfId="7083"/>
    <cellStyle name="Total 3 4 7 2" xfId="11450"/>
    <cellStyle name="Total 3 4 7 2 2" xfId="37871"/>
    <cellStyle name="Total 3 4 7 3" xfId="33753"/>
    <cellStyle name="Total 3 4 8" xfId="7630"/>
    <cellStyle name="Total 3 4 8 2" xfId="18297"/>
    <cellStyle name="Total 3 4 8 2 2" xfId="44713"/>
    <cellStyle name="Total 3 4 8 3" xfId="27076"/>
    <cellStyle name="Total 3 4 8 3 2" xfId="53490"/>
    <cellStyle name="Total 3 4 8 4" xfId="34300"/>
    <cellStyle name="Total 3 4 9" xfId="7755"/>
    <cellStyle name="Total 3 4 9 2" xfId="18422"/>
    <cellStyle name="Total 3 4 9 2 2" xfId="44838"/>
    <cellStyle name="Total 3 4 9 3" xfId="26358"/>
    <cellStyle name="Total 3 4 9 3 2" xfId="52772"/>
    <cellStyle name="Total 3 4 9 4" xfId="34425"/>
    <cellStyle name="Total 3 5" xfId="2141"/>
    <cellStyle name="Total 3 5 10" xfId="11459"/>
    <cellStyle name="Total 3 5 10 2" xfId="37880"/>
    <cellStyle name="Total 3 5 11" xfId="25853"/>
    <cellStyle name="Total 3 5 11 2" xfId="52267"/>
    <cellStyle name="Total 3 5 2" xfId="4106"/>
    <cellStyle name="Total 3 5 2 2" xfId="9818"/>
    <cellStyle name="Total 3 5 2 2 2" xfId="20478"/>
    <cellStyle name="Total 3 5 2 2 2 2" xfId="46892"/>
    <cellStyle name="Total 3 5 2 2 3" xfId="11616"/>
    <cellStyle name="Total 3 5 2 2 3 2" xfId="38037"/>
    <cellStyle name="Total 3 5 2 2 4" xfId="36314"/>
    <cellStyle name="Total 3 5 2 3" xfId="14888"/>
    <cellStyle name="Total 3 5 2 3 2" xfId="41308"/>
    <cellStyle name="Total 3 5 2 4" xfId="24496"/>
    <cellStyle name="Total 3 5 2 4 2" xfId="50910"/>
    <cellStyle name="Total 3 5 2 5" xfId="30776"/>
    <cellStyle name="Total 3 5 3" xfId="4834"/>
    <cellStyle name="Total 3 5 3 2" xfId="10408"/>
    <cellStyle name="Total 3 5 3 2 2" xfId="21068"/>
    <cellStyle name="Total 3 5 3 2 2 2" xfId="47482"/>
    <cellStyle name="Total 3 5 3 2 3" xfId="28333"/>
    <cellStyle name="Total 3 5 3 2 3 2" xfId="54747"/>
    <cellStyle name="Total 3 5 3 2 4" xfId="36904"/>
    <cellStyle name="Total 3 5 3 3" xfId="15611"/>
    <cellStyle name="Total 3 5 3 3 2" xfId="42031"/>
    <cellStyle name="Total 3 5 3 4" xfId="25490"/>
    <cellStyle name="Total 3 5 3 4 2" xfId="51904"/>
    <cellStyle name="Total 3 5 3 5" xfId="31504"/>
    <cellStyle name="Total 3 5 4" xfId="5414"/>
    <cellStyle name="Total 3 5 4 2" xfId="16187"/>
    <cellStyle name="Total 3 5 4 2 2" xfId="42606"/>
    <cellStyle name="Total 3 5 4 3" xfId="24735"/>
    <cellStyle name="Total 3 5 4 3 2" xfId="51149"/>
    <cellStyle name="Total 3 5 4 4" xfId="32084"/>
    <cellStyle name="Total 3 5 5" xfId="6021"/>
    <cellStyle name="Total 3 5 5 2" xfId="16773"/>
    <cellStyle name="Total 3 5 5 2 2" xfId="43191"/>
    <cellStyle name="Total 3 5 5 3" xfId="25160"/>
    <cellStyle name="Total 3 5 5 3 2" xfId="51574"/>
    <cellStyle name="Total 3 5 5 4" xfId="32691"/>
    <cellStyle name="Total 3 5 6" xfId="6621"/>
    <cellStyle name="Total 3 5 6 2" xfId="17346"/>
    <cellStyle name="Total 3 5 6 2 2" xfId="43764"/>
    <cellStyle name="Total 3 5 6 3" xfId="23551"/>
    <cellStyle name="Total 3 5 6 3 2" xfId="49965"/>
    <cellStyle name="Total 3 5 6 4" xfId="33291"/>
    <cellStyle name="Total 3 5 7" xfId="7193"/>
    <cellStyle name="Total 3 5 7 2" xfId="27084"/>
    <cellStyle name="Total 3 5 7 2 2" xfId="53498"/>
    <cellStyle name="Total 3 5 7 3" xfId="33863"/>
    <cellStyle name="Total 3 5 8" xfId="7752"/>
    <cellStyle name="Total 3 5 8 2" xfId="18419"/>
    <cellStyle name="Total 3 5 8 2 2" xfId="44835"/>
    <cellStyle name="Total 3 5 8 3" xfId="22082"/>
    <cellStyle name="Total 3 5 8 3 2" xfId="48496"/>
    <cellStyle name="Total 3 5 8 4" xfId="34422"/>
    <cellStyle name="Total 3 5 9" xfId="7904"/>
    <cellStyle name="Total 3 5 9 2" xfId="18571"/>
    <cellStyle name="Total 3 5 9 2 2" xfId="44986"/>
    <cellStyle name="Total 3 5 9 3" xfId="22896"/>
    <cellStyle name="Total 3 5 9 3 2" xfId="49310"/>
    <cellStyle name="Total 3 5 9 4" xfId="34574"/>
    <cellStyle name="Total 3 6" xfId="1874"/>
    <cellStyle name="Total 3 6 10" xfId="11706"/>
    <cellStyle name="Total 3 6 10 2" xfId="38127"/>
    <cellStyle name="Total 3 6 11" xfId="26291"/>
    <cellStyle name="Total 3 6 11 2" xfId="52705"/>
    <cellStyle name="Total 3 6 2" xfId="3851"/>
    <cellStyle name="Total 3 6 2 2" xfId="10756"/>
    <cellStyle name="Total 3 6 2 2 2" xfId="21401"/>
    <cellStyle name="Total 3 6 2 2 2 2" xfId="47815"/>
    <cellStyle name="Total 3 6 2 2 3" xfId="28495"/>
    <cellStyle name="Total 3 6 2 2 3 2" xfId="54909"/>
    <cellStyle name="Total 3 6 2 2 4" xfId="37177"/>
    <cellStyle name="Total 3 6 2 3" xfId="14634"/>
    <cellStyle name="Total 3 6 2 3 2" xfId="41054"/>
    <cellStyle name="Total 3 6 2 4" xfId="22612"/>
    <cellStyle name="Total 3 6 2 4 2" xfId="49026"/>
    <cellStyle name="Total 3 6 2 5" xfId="30521"/>
    <cellStyle name="Total 3 6 3" xfId="4578"/>
    <cellStyle name="Total 3 6 3 2" xfId="15356"/>
    <cellStyle name="Total 3 6 3 2 2" xfId="41776"/>
    <cellStyle name="Total 3 6 3 3" xfId="27396"/>
    <cellStyle name="Total 3 6 3 3 2" xfId="53810"/>
    <cellStyle name="Total 3 6 3 4" xfId="31248"/>
    <cellStyle name="Total 3 6 4" xfId="3281"/>
    <cellStyle name="Total 3 6 4 2" xfId="14071"/>
    <cellStyle name="Total 3 6 4 2 2" xfId="40491"/>
    <cellStyle name="Total 3 6 4 3" xfId="22799"/>
    <cellStyle name="Total 3 6 4 3 2" xfId="49213"/>
    <cellStyle name="Total 3 6 4 4" xfId="29951"/>
    <cellStyle name="Total 3 6 5" xfId="2742"/>
    <cellStyle name="Total 3 6 5 2" xfId="13534"/>
    <cellStyle name="Total 3 6 5 2 2" xfId="39954"/>
    <cellStyle name="Total 3 6 5 3" xfId="22001"/>
    <cellStyle name="Total 3 6 5 3 2" xfId="48415"/>
    <cellStyle name="Total 3 6 5 4" xfId="29412"/>
    <cellStyle name="Total 3 6 6" xfId="6375"/>
    <cellStyle name="Total 3 6 6 2" xfId="17111"/>
    <cellStyle name="Total 3 6 6 2 2" xfId="43529"/>
    <cellStyle name="Total 3 6 6 3" xfId="24980"/>
    <cellStyle name="Total 3 6 6 3 2" xfId="51394"/>
    <cellStyle name="Total 3 6 6 4" xfId="33045"/>
    <cellStyle name="Total 3 6 7" xfId="6990"/>
    <cellStyle name="Total 3 6 7 2" xfId="22384"/>
    <cellStyle name="Total 3 6 7 2 2" xfId="48798"/>
    <cellStyle name="Total 3 6 7 3" xfId="33660"/>
    <cellStyle name="Total 3 6 8" xfId="7537"/>
    <cellStyle name="Total 3 6 8 2" xfId="18204"/>
    <cellStyle name="Total 3 6 8 2 2" xfId="44620"/>
    <cellStyle name="Total 3 6 8 3" xfId="27947"/>
    <cellStyle name="Total 3 6 8 3 2" xfId="54361"/>
    <cellStyle name="Total 3 6 8 4" xfId="34207"/>
    <cellStyle name="Total 3 6 9" xfId="4150"/>
    <cellStyle name="Total 3 6 9 2" xfId="14931"/>
    <cellStyle name="Total 3 6 9 2 2" xfId="41351"/>
    <cellStyle name="Total 3 6 9 3" xfId="25104"/>
    <cellStyle name="Total 3 6 9 3 2" xfId="51518"/>
    <cellStyle name="Total 3 6 9 4" xfId="30820"/>
    <cellStyle name="Total 3 7" xfId="3310"/>
    <cellStyle name="Total 3 7 2" xfId="9948"/>
    <cellStyle name="Total 3 7 2 2" xfId="20608"/>
    <cellStyle name="Total 3 7 2 2 2" xfId="47022"/>
    <cellStyle name="Total 3 7 2 3" xfId="24380"/>
    <cellStyle name="Total 3 7 2 3 2" xfId="50794"/>
    <cellStyle name="Total 3 7 2 4" xfId="36444"/>
    <cellStyle name="Total 3 7 3" xfId="14100"/>
    <cellStyle name="Total 3 7 3 2" xfId="40520"/>
    <cellStyle name="Total 3 7 4" xfId="21982"/>
    <cellStyle name="Total 3 7 4 2" xfId="48396"/>
    <cellStyle name="Total 3 7 5" xfId="29980"/>
    <cellStyle name="Total 3 8" xfId="4881"/>
    <cellStyle name="Total 3 8 2" xfId="15658"/>
    <cellStyle name="Total 3 8 2 2" xfId="42078"/>
    <cellStyle name="Total 3 8 3" xfId="22259"/>
    <cellStyle name="Total 3 8 3 2" xfId="48673"/>
    <cellStyle name="Total 3 8 4" xfId="31551"/>
    <cellStyle name="Total 3 9" xfId="4191"/>
    <cellStyle name="Total 3 9 2" xfId="14970"/>
    <cellStyle name="Total 3 9 2 2" xfId="41390"/>
    <cellStyle name="Total 3 9 3" xfId="25833"/>
    <cellStyle name="Total 3 9 3 2" xfId="52247"/>
    <cellStyle name="Total 3 9 4" xfId="30861"/>
    <cellStyle name="Totals" xfId="1295"/>
    <cellStyle name="Währung [0]_Compiling Utility Macros" xfId="1296"/>
    <cellStyle name="Währung_Compiling Utility Macros" xfId="1297"/>
    <cellStyle name="Warning Text" xfId="8090" builtinId="11" customBuiltin="1"/>
    <cellStyle name="Warning Text 2" xfId="1298"/>
    <cellStyle name="Warning Text 2 2" xfId="10663"/>
    <cellStyle name="Warning Text 2 3" xfId="10506"/>
    <cellStyle name="Warning Text 3" xfId="1299"/>
    <cellStyle name="Yellow" xfId="1300"/>
    <cellStyle name="Yellow 2" xfId="1301"/>
    <cellStyle name="Yellow 2 2" xfId="1302"/>
    <cellStyle name="Yellow 2 3" xfId="1303"/>
    <cellStyle name="Yellow 2 4" xfId="1304"/>
    <cellStyle name="Yellow 2 5" xfId="1305"/>
    <cellStyle name="Yellow 2 6" xfId="1306"/>
    <cellStyle name="Yellow 2 7" xfId="1307"/>
    <cellStyle name="Yellow 2 8" xfId="1308"/>
  </cellStyles>
  <dxfs count="173">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rgb="FF006100"/>
      </font>
      <fill>
        <patternFill>
          <bgColor rgb="FFC6EFCE"/>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theme="0" tint="-0.24994659260841701"/>
      </font>
    </dxf>
    <dxf>
      <font>
        <color theme="0" tint="-0.24994659260841701"/>
      </font>
    </dxf>
    <dxf>
      <font>
        <color rgb="FF006100"/>
      </font>
      <fill>
        <patternFill>
          <bgColor rgb="FFC6EFCE"/>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006100"/>
      </font>
      <fill>
        <patternFill>
          <bgColor rgb="FFC6EFCE"/>
        </patternFill>
      </fill>
    </dxf>
  </dxfs>
  <tableStyles count="0" defaultTableStyle="TableStyleMedium2" defaultPivotStyle="PivotStyleLight16"/>
  <colors>
    <mruColors>
      <color rgb="FF99FF99"/>
      <color rgb="FF00FF00"/>
      <color rgb="FFFFFFCC"/>
      <color rgb="FFFFCDCD"/>
      <color rgb="FFFFB7B7"/>
      <color rgb="FFFF33CC"/>
      <color rgb="FFFFCCFF"/>
      <color rgb="FFCCCCFF"/>
      <color rgb="FFFBD7D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42"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onnections" Target="connections.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ctrlProps/ctrlProp1.xml><?xml version="1.0" encoding="utf-8"?>
<formControlPr xmlns="http://schemas.microsoft.com/office/spreadsheetml/2009/9/main" objectType="Drop" dropLines="14" dropStyle="combo" dx="22" fmlaLink="UserInterface!$E$29" fmlaRange="$E$15:$E$28" sel="6" val="0"/>
</file>

<file path=xl/ctrlProps/ctrlProp10.xml><?xml version="1.0" encoding="utf-8"?>
<formControlPr xmlns="http://schemas.microsoft.com/office/spreadsheetml/2009/9/main" objectType="Drop" dropLines="14" dropStyle="combo" dx="22" fmlaLink="UserInterface!$E$29" fmlaRange="UserInterface!$E$15:$E$28" sel="6" val="0"/>
</file>

<file path=xl/ctrlProps/ctrlProp11.xml><?xml version="1.0" encoding="utf-8"?>
<formControlPr xmlns="http://schemas.microsoft.com/office/spreadsheetml/2009/9/main" objectType="Drop" dropLines="14" dropStyle="combo" dx="22" fmlaLink="UserInterface!$E$29" fmlaRange="UserInterface!$E$15:$E$28" sel="6" val="0"/>
</file>

<file path=xl/ctrlProps/ctrlProp12.xml><?xml version="1.0" encoding="utf-8"?>
<formControlPr xmlns="http://schemas.microsoft.com/office/spreadsheetml/2009/9/main" objectType="Drop" dropLines="14" dropStyle="combo" dx="22" fmlaLink="UserInterface!$E$29" fmlaRange="UserInterface!$E$15:$E$28" sel="6" val="0"/>
</file>

<file path=xl/ctrlProps/ctrlProp13.xml><?xml version="1.0" encoding="utf-8"?>
<formControlPr xmlns="http://schemas.microsoft.com/office/spreadsheetml/2009/9/main" objectType="Drop" dropLines="14" dropStyle="combo" dx="22" fmlaLink="UserInterface!$E$29" fmlaRange="UserInterface!$E$15:$E$28" sel="6" val="0"/>
</file>

<file path=xl/ctrlProps/ctrlProp14.xml><?xml version="1.0" encoding="utf-8"?>
<formControlPr xmlns="http://schemas.microsoft.com/office/spreadsheetml/2009/9/main" objectType="Drop" dropLines="14" dropStyle="combo" dx="22" fmlaLink="UserInterface!$E$29" fmlaRange="UserInterface!$E$15:$E$28" sel="6" val="0"/>
</file>

<file path=xl/ctrlProps/ctrlProp15.xml><?xml version="1.0" encoding="utf-8"?>
<formControlPr xmlns="http://schemas.microsoft.com/office/spreadsheetml/2009/9/main" objectType="Drop" dropLines="14" dropStyle="combo" dx="22" fmlaLink="UserInterface!$E$29" fmlaRange="UserInterface!$E$15:$E$28" sel="6" val="0"/>
</file>

<file path=xl/ctrlProps/ctrlProp16.xml><?xml version="1.0" encoding="utf-8"?>
<formControlPr xmlns="http://schemas.microsoft.com/office/spreadsheetml/2009/9/main" objectType="Drop" dropLines="14" dropStyle="combo" dx="22" fmlaLink="UserInterface!$E$29" fmlaRange="UserInterface!$E$15:$E$28" sel="6" val="0"/>
</file>

<file path=xl/ctrlProps/ctrlProp17.xml><?xml version="1.0" encoding="utf-8"?>
<formControlPr xmlns="http://schemas.microsoft.com/office/spreadsheetml/2009/9/main" objectType="Drop" dropLines="14" dropStyle="combo" dx="22" fmlaLink="UserInterface!$E$29" fmlaRange="UserInterface!$E$15:$E$28" sel="6" val="0"/>
</file>

<file path=xl/ctrlProps/ctrlProp18.xml><?xml version="1.0" encoding="utf-8"?>
<formControlPr xmlns="http://schemas.microsoft.com/office/spreadsheetml/2009/9/main" objectType="Drop" dropLines="14" dropStyle="combo" dx="22" fmlaLink="UserInterface!$E$29" fmlaRange="UserInterface!$E$15:$E$28" sel="6" val="0"/>
</file>

<file path=xl/ctrlProps/ctrlProp19.xml><?xml version="1.0" encoding="utf-8"?>
<formControlPr xmlns="http://schemas.microsoft.com/office/spreadsheetml/2009/9/main" objectType="Drop" dropLines="14" dropStyle="combo" dx="22" fmlaLink="UserInterface!$E$29" fmlaRange="UserInterface!$E$15:$E$28" sel="6" val="0"/>
</file>

<file path=xl/ctrlProps/ctrlProp2.xml><?xml version="1.0" encoding="utf-8"?>
<formControlPr xmlns="http://schemas.microsoft.com/office/spreadsheetml/2009/9/main" objectType="Drop" dropLines="14" dropStyle="combo" dx="22" fmlaLink="UserInterface!$E$29" fmlaRange="UserInterface!$E$15:$E$28" sel="6" val="0"/>
</file>

<file path=xl/ctrlProps/ctrlProp20.xml><?xml version="1.0" encoding="utf-8"?>
<formControlPr xmlns="http://schemas.microsoft.com/office/spreadsheetml/2009/9/main" objectType="Drop" dropLines="14" dropStyle="combo" dx="22" fmlaLink="UserInterface!$E$29" fmlaRange="UserInterface!$E$15:$E$28" sel="6" val="0"/>
</file>

<file path=xl/ctrlProps/ctrlProp21.xml><?xml version="1.0" encoding="utf-8"?>
<formControlPr xmlns="http://schemas.microsoft.com/office/spreadsheetml/2009/9/main" objectType="Drop" dropLines="14" dropStyle="combo" dx="22" fmlaLink="UserInterface!$E$29" fmlaRange="UserInterface!$E$15:$E$28" sel="6" val="0"/>
</file>

<file path=xl/ctrlProps/ctrlProp22.xml><?xml version="1.0" encoding="utf-8"?>
<formControlPr xmlns="http://schemas.microsoft.com/office/spreadsheetml/2009/9/main" objectType="Drop" dropLines="14" dropStyle="combo" dx="22" fmlaLink="UserInterface!$E$29" fmlaRange="UserInterface!$E$15:$E$28" sel="6" val="0"/>
</file>

<file path=xl/ctrlProps/ctrlProp23.xml><?xml version="1.0" encoding="utf-8"?>
<formControlPr xmlns="http://schemas.microsoft.com/office/spreadsheetml/2009/9/main" objectType="Drop" dropLines="14" dropStyle="combo" dx="22" fmlaLink="UserInterface!$E$29" fmlaRange="UserInterface!$E$15:$E$28" sel="6" val="0"/>
</file>

<file path=xl/ctrlProps/ctrlProp24.xml><?xml version="1.0" encoding="utf-8"?>
<formControlPr xmlns="http://schemas.microsoft.com/office/spreadsheetml/2009/9/main" objectType="Drop" dropLines="14" dropStyle="combo" dx="22" fmlaLink="UserInterface!$E$29" fmlaRange="UserInterface!$E$15:$E$28" sel="6" val="0"/>
</file>

<file path=xl/ctrlProps/ctrlProp25.xml><?xml version="1.0" encoding="utf-8"?>
<formControlPr xmlns="http://schemas.microsoft.com/office/spreadsheetml/2009/9/main" objectType="Drop" dropLines="14" dropStyle="combo" dx="22" fmlaLink="UserInterface!$E$29" fmlaRange="UserInterface!$E$15:$E$28" sel="6" val="0"/>
</file>

<file path=xl/ctrlProps/ctrlProp26.xml><?xml version="1.0" encoding="utf-8"?>
<formControlPr xmlns="http://schemas.microsoft.com/office/spreadsheetml/2009/9/main" objectType="Drop" dropLines="14" dropStyle="combo" dx="22" fmlaLink="UserInterface!$E$29" fmlaRange="UserInterface!$E$15:$E$28" sel="6" val="0"/>
</file>

<file path=xl/ctrlProps/ctrlProp27.xml><?xml version="1.0" encoding="utf-8"?>
<formControlPr xmlns="http://schemas.microsoft.com/office/spreadsheetml/2009/9/main" objectType="Drop" dropLines="14" dropStyle="combo" dx="22" fmlaLink="UserInterface!$E$29" fmlaRange="UserInterface!$E$15:$E$28" sel="6" val="0"/>
</file>

<file path=xl/ctrlProps/ctrlProp28.xml><?xml version="1.0" encoding="utf-8"?>
<formControlPr xmlns="http://schemas.microsoft.com/office/spreadsheetml/2009/9/main" objectType="Drop" dropLines="14" dropStyle="combo" dx="22" fmlaLink="UserInterface!$E$29" fmlaRange="UserInterface!$E$15:$E$28" sel="6" val="0"/>
</file>

<file path=xl/ctrlProps/ctrlProp3.xml><?xml version="1.0" encoding="utf-8"?>
<formControlPr xmlns="http://schemas.microsoft.com/office/spreadsheetml/2009/9/main" objectType="Drop" dropLines="14" dropStyle="combo" dx="22" fmlaLink="UserInterface!$E$29" fmlaRange="UserInterface!$E$15:$E$28" sel="6" val="0"/>
</file>

<file path=xl/ctrlProps/ctrlProp4.xml><?xml version="1.0" encoding="utf-8"?>
<formControlPr xmlns="http://schemas.microsoft.com/office/spreadsheetml/2009/9/main" objectType="Drop" dropLines="14" dropStyle="combo" dx="22" fmlaLink="UserInterface!$E$29" fmlaRange="UserInterface!$E$15:$E$28" sel="6" val="0"/>
</file>

<file path=xl/ctrlProps/ctrlProp5.xml><?xml version="1.0" encoding="utf-8"?>
<formControlPr xmlns="http://schemas.microsoft.com/office/spreadsheetml/2009/9/main" objectType="Drop" dropLines="14" dropStyle="combo" dx="22" fmlaLink="UserInterface!$E$29" fmlaRange="UserInterface!$E$15:$E$28" sel="6" val="0"/>
</file>

<file path=xl/ctrlProps/ctrlProp6.xml><?xml version="1.0" encoding="utf-8"?>
<formControlPr xmlns="http://schemas.microsoft.com/office/spreadsheetml/2009/9/main" objectType="Drop" dropLines="14" dropStyle="combo" dx="22" fmlaLink="UserInterface!$E$29" fmlaRange="UserInterface!$E$15:$E$28" sel="6" val="0"/>
</file>

<file path=xl/ctrlProps/ctrlProp7.xml><?xml version="1.0" encoding="utf-8"?>
<formControlPr xmlns="http://schemas.microsoft.com/office/spreadsheetml/2009/9/main" objectType="Drop" dropLines="14" dropStyle="combo" dx="22" fmlaLink="UserInterface!$E$29" fmlaRange="UserInterface!$E$15:$E$28" sel="6" val="0"/>
</file>

<file path=xl/ctrlProps/ctrlProp8.xml><?xml version="1.0" encoding="utf-8"?>
<formControlPr xmlns="http://schemas.microsoft.com/office/spreadsheetml/2009/9/main" objectType="Drop" dropLines="14" dropStyle="combo" dx="22" fmlaLink="UserInterface!$E$29" fmlaRange="UserInterface!$E$15:$E$28" sel="6" val="0"/>
</file>

<file path=xl/ctrlProps/ctrlProp9.xml><?xml version="1.0" encoding="utf-8"?>
<formControlPr xmlns="http://schemas.microsoft.com/office/spreadsheetml/2009/9/main" objectType="Drop" dropLines="14" dropStyle="combo" dx="22" fmlaLink="UserInterface!$E$29" fmlaRange="UserInterface!$E$15:$E$28" sel="6"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152401</xdr:colOff>
      <xdr:row>0</xdr:row>
      <xdr:rowOff>410859</xdr:rowOff>
    </xdr:to>
    <xdr:pic>
      <xdr:nvPicPr>
        <xdr:cNvPr id="4" name="Picture 3" descr="image of the Ofgem logo" title="Ofgem logo">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638300" cy="4060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141314" name="Drop Down 2" descr="Select appropriate network" hidden="1">
              <a:extLst>
                <a:ext uri="{63B3BB69-23CF-44E3-9099-C40C66FF867C}">
                  <a14:compatExt spid="_x0000_s141314"/>
                </a:ext>
                <a:ext uri="{FF2B5EF4-FFF2-40B4-BE49-F238E27FC236}">
                  <a16:creationId xmlns:a16="http://schemas.microsoft.com/office/drawing/2014/main" id="{00000000-0008-0000-0900-0000022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31770" name="Drop Down 26" descr="Select appropriate network" hidden="1">
              <a:extLst>
                <a:ext uri="{63B3BB69-23CF-44E3-9099-C40C66FF867C}">
                  <a14:compatExt spid="_x0000_s31770"/>
                </a:ext>
                <a:ext uri="{FF2B5EF4-FFF2-40B4-BE49-F238E27FC236}">
                  <a16:creationId xmlns:a16="http://schemas.microsoft.com/office/drawing/2014/main" id="{00000000-0008-0000-0A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794625" name="Drop Down 1" descr="Select appropriate network" hidden="1">
              <a:extLst>
                <a:ext uri="{63B3BB69-23CF-44E3-9099-C40C66FF867C}">
                  <a14:compatExt spid="_x0000_s794625"/>
                </a:ext>
                <a:ext uri="{FF2B5EF4-FFF2-40B4-BE49-F238E27FC236}">
                  <a16:creationId xmlns:a16="http://schemas.microsoft.com/office/drawing/2014/main" id="{00000000-0008-0000-0B00-000001200C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8</xdr:col>
          <xdr:colOff>0</xdr:colOff>
          <xdr:row>0</xdr:row>
          <xdr:rowOff>160020</xdr:rowOff>
        </xdr:to>
        <xdr:sp macro="" textlink="">
          <xdr:nvSpPr>
            <xdr:cNvPr id="143362" name="Drop Down 2" descr="Select appropriate network" hidden="1">
              <a:extLst>
                <a:ext uri="{63B3BB69-23CF-44E3-9099-C40C66FF867C}">
                  <a14:compatExt spid="_x0000_s143362"/>
                </a:ext>
                <a:ext uri="{FF2B5EF4-FFF2-40B4-BE49-F238E27FC236}">
                  <a16:creationId xmlns:a16="http://schemas.microsoft.com/office/drawing/2014/main" id="{00000000-0008-0000-0C00-0000023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624641" name="Drop Down 1" descr="Select appropriate network" hidden="1">
              <a:extLst>
                <a:ext uri="{63B3BB69-23CF-44E3-9099-C40C66FF867C}">
                  <a14:compatExt spid="_x0000_s624641"/>
                </a:ext>
                <a:ext uri="{FF2B5EF4-FFF2-40B4-BE49-F238E27FC236}">
                  <a16:creationId xmlns:a16="http://schemas.microsoft.com/office/drawing/2014/main" id="{00000000-0008-0000-0D00-0000018809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3459480</xdr:colOff>
          <xdr:row>0</xdr:row>
          <xdr:rowOff>45720</xdr:rowOff>
        </xdr:from>
        <xdr:to>
          <xdr:col>4</xdr:col>
          <xdr:colOff>4389120</xdr:colOff>
          <xdr:row>0</xdr:row>
          <xdr:rowOff>182880</xdr:rowOff>
        </xdr:to>
        <xdr:sp macro="" textlink="">
          <xdr:nvSpPr>
            <xdr:cNvPr id="375809" name="Drop Down 1" descr="Select appropriate network" hidden="1">
              <a:extLst>
                <a:ext uri="{63B3BB69-23CF-44E3-9099-C40C66FF867C}">
                  <a14:compatExt spid="_x0000_s375809"/>
                </a:ext>
                <a:ext uri="{FF2B5EF4-FFF2-40B4-BE49-F238E27FC236}">
                  <a16:creationId xmlns:a16="http://schemas.microsoft.com/office/drawing/2014/main" id="{00000000-0008-0000-1000-000001BC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1</xdr:row>
          <xdr:rowOff>22860</xdr:rowOff>
        </xdr:to>
        <xdr:sp macro="" textlink="">
          <xdr:nvSpPr>
            <xdr:cNvPr id="762881" name="Drop Down 1" descr="Select appropriate network" hidden="1">
              <a:extLst>
                <a:ext uri="{63B3BB69-23CF-44E3-9099-C40C66FF867C}">
                  <a14:compatExt spid="_x0000_s762881"/>
                </a:ext>
                <a:ext uri="{FF2B5EF4-FFF2-40B4-BE49-F238E27FC236}">
                  <a16:creationId xmlns:a16="http://schemas.microsoft.com/office/drawing/2014/main" id="{00000000-0008-0000-1100-000001A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3905" name="Drop Down 1" descr="Select appropriate network" hidden="1">
              <a:extLst>
                <a:ext uri="{63B3BB69-23CF-44E3-9099-C40C66FF867C}">
                  <a14:compatExt spid="_x0000_s763905"/>
                </a:ext>
                <a:ext uri="{FF2B5EF4-FFF2-40B4-BE49-F238E27FC236}">
                  <a16:creationId xmlns:a16="http://schemas.microsoft.com/office/drawing/2014/main" id="{00000000-0008-0000-1200-000001A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4929" name="Drop Down 1" descr="Select appropriate network" hidden="1">
              <a:extLst>
                <a:ext uri="{63B3BB69-23CF-44E3-9099-C40C66FF867C}">
                  <a14:compatExt spid="_x0000_s764929"/>
                </a:ext>
                <a:ext uri="{FF2B5EF4-FFF2-40B4-BE49-F238E27FC236}">
                  <a16:creationId xmlns:a16="http://schemas.microsoft.com/office/drawing/2014/main" id="{00000000-0008-0000-1300-000001A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5953" name="Drop Down 1" descr="Select appropriate network" hidden="1">
              <a:extLst>
                <a:ext uri="{63B3BB69-23CF-44E3-9099-C40C66FF867C}">
                  <a14:compatExt spid="_x0000_s765953"/>
                </a:ext>
                <a:ext uri="{FF2B5EF4-FFF2-40B4-BE49-F238E27FC236}">
                  <a16:creationId xmlns:a16="http://schemas.microsoft.com/office/drawing/2014/main" id="{00000000-0008-0000-1400-000001B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4</xdr:row>
          <xdr:rowOff>0</xdr:rowOff>
        </xdr:from>
        <xdr:to>
          <xdr:col>7</xdr:col>
          <xdr:colOff>0</xdr:colOff>
          <xdr:row>5</xdr:row>
          <xdr:rowOff>7620</xdr:rowOff>
        </xdr:to>
        <xdr:sp macro="" textlink="">
          <xdr:nvSpPr>
            <xdr:cNvPr id="73739" name="Drop Down 11" descr="Select appropriate network" hidden="1">
              <a:extLst>
                <a:ext uri="{63B3BB69-23CF-44E3-9099-C40C66FF867C}">
                  <a14:compatExt spid="_x0000_s73739"/>
                </a:ext>
                <a:ext uri="{FF2B5EF4-FFF2-40B4-BE49-F238E27FC236}">
                  <a16:creationId xmlns:a16="http://schemas.microsoft.com/office/drawing/2014/main" id="{00000000-0008-0000-0100-00000B2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6977" name="Drop Down 1" descr="Select appropriate network" hidden="1">
              <a:extLst>
                <a:ext uri="{63B3BB69-23CF-44E3-9099-C40C66FF867C}">
                  <a14:compatExt spid="_x0000_s766977"/>
                </a:ext>
                <a:ext uri="{FF2B5EF4-FFF2-40B4-BE49-F238E27FC236}">
                  <a16:creationId xmlns:a16="http://schemas.microsoft.com/office/drawing/2014/main" id="{00000000-0008-0000-1500-000001B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8001" name="Drop Down 1" descr="Select appropriate network" hidden="1">
              <a:extLst>
                <a:ext uri="{63B3BB69-23CF-44E3-9099-C40C66FF867C}">
                  <a14:compatExt spid="_x0000_s768001"/>
                </a:ext>
                <a:ext uri="{FF2B5EF4-FFF2-40B4-BE49-F238E27FC236}">
                  <a16:creationId xmlns:a16="http://schemas.microsoft.com/office/drawing/2014/main" id="{00000000-0008-0000-1600-000001B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9025" name="Drop Down 1" descr="Select appropriate network" hidden="1">
              <a:extLst>
                <a:ext uri="{63B3BB69-23CF-44E3-9099-C40C66FF867C}">
                  <a14:compatExt spid="_x0000_s769025"/>
                </a:ext>
                <a:ext uri="{FF2B5EF4-FFF2-40B4-BE49-F238E27FC236}">
                  <a16:creationId xmlns:a16="http://schemas.microsoft.com/office/drawing/2014/main" id="{00000000-0008-0000-1700-000001B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0049" name="Drop Down 1" descr="Select appropriate network" hidden="1">
              <a:extLst>
                <a:ext uri="{63B3BB69-23CF-44E3-9099-C40C66FF867C}">
                  <a14:compatExt spid="_x0000_s770049"/>
                </a:ext>
                <a:ext uri="{FF2B5EF4-FFF2-40B4-BE49-F238E27FC236}">
                  <a16:creationId xmlns:a16="http://schemas.microsoft.com/office/drawing/2014/main" id="{00000000-0008-0000-1800-000001C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1073" name="Drop Down 1" descr="Select appropriate network" hidden="1">
              <a:extLst>
                <a:ext uri="{63B3BB69-23CF-44E3-9099-C40C66FF867C}">
                  <a14:compatExt spid="_x0000_s771073"/>
                </a:ext>
                <a:ext uri="{FF2B5EF4-FFF2-40B4-BE49-F238E27FC236}">
                  <a16:creationId xmlns:a16="http://schemas.microsoft.com/office/drawing/2014/main" id="{00000000-0008-0000-1900-000001C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2097" name="Drop Down 1" descr="Select appropriate network" hidden="1">
              <a:extLst>
                <a:ext uri="{63B3BB69-23CF-44E3-9099-C40C66FF867C}">
                  <a14:compatExt spid="_x0000_s772097"/>
                </a:ext>
                <a:ext uri="{FF2B5EF4-FFF2-40B4-BE49-F238E27FC236}">
                  <a16:creationId xmlns:a16="http://schemas.microsoft.com/office/drawing/2014/main" id="{00000000-0008-0000-1A00-000001C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3121" name="Drop Down 1" descr="Select appropriate network" hidden="1">
              <a:extLst>
                <a:ext uri="{63B3BB69-23CF-44E3-9099-C40C66FF867C}">
                  <a14:compatExt spid="_x0000_s773121"/>
                </a:ext>
                <a:ext uri="{FF2B5EF4-FFF2-40B4-BE49-F238E27FC236}">
                  <a16:creationId xmlns:a16="http://schemas.microsoft.com/office/drawing/2014/main" id="{00000000-0008-0000-1B00-000001C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4145" name="Drop Down 1" descr="Select appropriate network" hidden="1">
              <a:extLst>
                <a:ext uri="{63B3BB69-23CF-44E3-9099-C40C66FF867C}">
                  <a14:compatExt spid="_x0000_s774145"/>
                </a:ext>
                <a:ext uri="{FF2B5EF4-FFF2-40B4-BE49-F238E27FC236}">
                  <a16:creationId xmlns:a16="http://schemas.microsoft.com/office/drawing/2014/main" id="{00000000-0008-0000-1C00-000001D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5169" name="Drop Down 1" descr="Select appropriate network" hidden="1">
              <a:extLst>
                <a:ext uri="{63B3BB69-23CF-44E3-9099-C40C66FF867C}">
                  <a14:compatExt spid="_x0000_s775169"/>
                </a:ext>
                <a:ext uri="{FF2B5EF4-FFF2-40B4-BE49-F238E27FC236}">
                  <a16:creationId xmlns:a16="http://schemas.microsoft.com/office/drawing/2014/main" id="{00000000-0008-0000-1D00-000001D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6193" name="Drop Down 1" descr="Select appropriate network" hidden="1">
              <a:extLst>
                <a:ext uri="{63B3BB69-23CF-44E3-9099-C40C66FF867C}">
                  <a14:compatExt spid="_x0000_s776193"/>
                </a:ext>
                <a:ext uri="{FF2B5EF4-FFF2-40B4-BE49-F238E27FC236}">
                  <a16:creationId xmlns:a16="http://schemas.microsoft.com/office/drawing/2014/main" id="{00000000-0008-0000-1E00-000001D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182880</xdr:rowOff>
        </xdr:to>
        <xdr:sp macro="" textlink="">
          <xdr:nvSpPr>
            <xdr:cNvPr id="721921" name="Drop Down 1" descr="Select appropriate network" hidden="1">
              <a:extLst>
                <a:ext uri="{63B3BB69-23CF-44E3-9099-C40C66FF867C}">
                  <a14:compatExt spid="_x0000_s721921"/>
                </a:ext>
                <a:ext uri="{FF2B5EF4-FFF2-40B4-BE49-F238E27FC236}">
                  <a16:creationId xmlns:a16="http://schemas.microsoft.com/office/drawing/2014/main" id="{00000000-0008-0000-0200-0000010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4084320</xdr:colOff>
          <xdr:row>0</xdr:row>
          <xdr:rowOff>68580</xdr:rowOff>
        </xdr:from>
        <xdr:to>
          <xdr:col>4</xdr:col>
          <xdr:colOff>5021580</xdr:colOff>
          <xdr:row>0</xdr:row>
          <xdr:rowOff>198120</xdr:rowOff>
        </xdr:to>
        <xdr:sp macro="" textlink="">
          <xdr:nvSpPr>
            <xdr:cNvPr id="3357" name="Drop Down 285" descr="Select appropriate network" hidden="1">
              <a:extLst>
                <a:ext uri="{63B3BB69-23CF-44E3-9099-C40C66FF867C}">
                  <a14:compatExt spid="_x0000_s3357"/>
                </a:ext>
                <a:ext uri="{FF2B5EF4-FFF2-40B4-BE49-F238E27FC236}">
                  <a16:creationId xmlns:a16="http://schemas.microsoft.com/office/drawing/2014/main" id="{00000000-0008-0000-0300-00001D0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4084320</xdr:colOff>
          <xdr:row>0</xdr:row>
          <xdr:rowOff>68580</xdr:rowOff>
        </xdr:from>
        <xdr:to>
          <xdr:col>4</xdr:col>
          <xdr:colOff>5021580</xdr:colOff>
          <xdr:row>0</xdr:row>
          <xdr:rowOff>198120</xdr:rowOff>
        </xdr:to>
        <xdr:sp macro="" textlink="">
          <xdr:nvSpPr>
            <xdr:cNvPr id="838657" name="Drop Down 1" descr="Select appropriate network" hidden="1">
              <a:extLst>
                <a:ext uri="{63B3BB69-23CF-44E3-9099-C40C66FF867C}">
                  <a14:compatExt spid="_x0000_s838657"/>
                </a:ext>
                <a:ext uri="{FF2B5EF4-FFF2-40B4-BE49-F238E27FC236}">
                  <a16:creationId xmlns:a16="http://schemas.microsoft.com/office/drawing/2014/main" id="{00000000-0008-0000-0400-000001CC0C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160020</xdr:colOff>
          <xdr:row>0</xdr:row>
          <xdr:rowOff>160020</xdr:rowOff>
        </xdr:to>
        <xdr:sp macro="" textlink="">
          <xdr:nvSpPr>
            <xdr:cNvPr id="62468" name="Drop Down 4" descr="Select appropriate network" hidden="1">
              <a:extLst>
                <a:ext uri="{63B3BB69-23CF-44E3-9099-C40C66FF867C}">
                  <a14:compatExt spid="_x0000_s62468"/>
                </a:ext>
                <a:ext uri="{FF2B5EF4-FFF2-40B4-BE49-F238E27FC236}">
                  <a16:creationId xmlns:a16="http://schemas.microsoft.com/office/drawing/2014/main" id="{00000000-0008-0000-0500-000004F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137218" name="Drop Down 2" descr="Select appropriate network" hidden="1">
              <a:extLst>
                <a:ext uri="{63B3BB69-23CF-44E3-9099-C40C66FF867C}">
                  <a14:compatExt spid="_x0000_s137218"/>
                </a:ext>
                <a:ext uri="{FF2B5EF4-FFF2-40B4-BE49-F238E27FC236}">
                  <a16:creationId xmlns:a16="http://schemas.microsoft.com/office/drawing/2014/main" id="{00000000-0008-0000-0600-0000021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26805" name="Drop Down 3253" descr="Select appropriate network" hidden="1">
              <a:extLst>
                <a:ext uri="{63B3BB69-23CF-44E3-9099-C40C66FF867C}">
                  <a14:compatExt spid="_x0000_s26805"/>
                </a:ext>
                <a:ext uri="{FF2B5EF4-FFF2-40B4-BE49-F238E27FC236}">
                  <a16:creationId xmlns:a16="http://schemas.microsoft.com/office/drawing/2014/main" id="{00000000-0008-0000-0700-0000B5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140293" name="Drop Down 5" descr="Select appropriate network" hidden="1">
              <a:extLst>
                <a:ext uri="{63B3BB69-23CF-44E3-9099-C40C66FF867C}">
                  <a14:compatExt spid="_x0000_s140293"/>
                </a:ext>
                <a:ext uri="{FF2B5EF4-FFF2-40B4-BE49-F238E27FC236}">
                  <a16:creationId xmlns:a16="http://schemas.microsoft.com/office/drawing/2014/main" id="{00000000-0008-0000-0800-0000052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Gill Sans MT">
      <a:maj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trlProp" Target="../ctrlProps/ctrlProp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13.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ons.gov.uk/economy/inflationandpriceindices/timeseries/chaw/mm23" TargetMode="External"/><Relationship Id="rId1" Type="http://schemas.openxmlformats.org/officeDocument/2006/relationships/hyperlink" Target="https://www.ons.gov.uk/economy/inflationandpriceindices/timeseries/l522/mm23" TargetMode="Externa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7.bin"/><Relationship Id="rId4" Type="http://schemas.openxmlformats.org/officeDocument/2006/relationships/ctrlProp" Target="../ctrlProps/ctrlProp14.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8.bin"/><Relationship Id="rId4" Type="http://schemas.openxmlformats.org/officeDocument/2006/relationships/ctrlProp" Target="../ctrlProps/ctrlProp15.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9.bin"/><Relationship Id="rId4" Type="http://schemas.openxmlformats.org/officeDocument/2006/relationships/ctrlProp" Target="../ctrlProps/ctrlProp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20.bin"/><Relationship Id="rId4" Type="http://schemas.openxmlformats.org/officeDocument/2006/relationships/ctrlProp" Target="../ctrlProps/ctrlProp1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21.bin"/><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22.bin"/><Relationship Id="rId4" Type="http://schemas.openxmlformats.org/officeDocument/2006/relationships/ctrlProp" Target="../ctrlProps/ctrlProp19.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23.bin"/><Relationship Id="rId4" Type="http://schemas.openxmlformats.org/officeDocument/2006/relationships/ctrlProp" Target="../ctrlProps/ctrlProp20.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2.xml"/><Relationship Id="rId1" Type="http://schemas.openxmlformats.org/officeDocument/2006/relationships/printerSettings" Target="../printerSettings/printerSettings24.bin"/><Relationship Id="rId4" Type="http://schemas.openxmlformats.org/officeDocument/2006/relationships/ctrlProp" Target="../ctrlProps/ctrlProp21.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3.xml"/><Relationship Id="rId1" Type="http://schemas.openxmlformats.org/officeDocument/2006/relationships/printerSettings" Target="../printerSettings/printerSettings25.bin"/><Relationship Id="rId4" Type="http://schemas.openxmlformats.org/officeDocument/2006/relationships/ctrlProp" Target="../ctrlProps/ctrlProp22.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4.xml"/><Relationship Id="rId1" Type="http://schemas.openxmlformats.org/officeDocument/2006/relationships/printerSettings" Target="../printerSettings/printerSettings26.bin"/><Relationship Id="rId4" Type="http://schemas.openxmlformats.org/officeDocument/2006/relationships/ctrlProp" Target="../ctrlProps/ctrlProp23.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5.xml"/><Relationship Id="rId1" Type="http://schemas.openxmlformats.org/officeDocument/2006/relationships/printerSettings" Target="../printerSettings/printerSettings27.bin"/><Relationship Id="rId4" Type="http://schemas.openxmlformats.org/officeDocument/2006/relationships/ctrlProp" Target="../ctrlProps/ctrlProp24.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6.xml"/><Relationship Id="rId1" Type="http://schemas.openxmlformats.org/officeDocument/2006/relationships/printerSettings" Target="../printerSettings/printerSettings28.bin"/><Relationship Id="rId4" Type="http://schemas.openxmlformats.org/officeDocument/2006/relationships/ctrlProp" Target="../ctrlProps/ctrlProp25.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7.xml"/><Relationship Id="rId1" Type="http://schemas.openxmlformats.org/officeDocument/2006/relationships/printerSettings" Target="../printerSettings/printerSettings29.bin"/><Relationship Id="rId4" Type="http://schemas.openxmlformats.org/officeDocument/2006/relationships/ctrlProp" Target="../ctrlProps/ctrlProp2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8.xml"/><Relationship Id="rId1" Type="http://schemas.openxmlformats.org/officeDocument/2006/relationships/printerSettings" Target="../printerSettings/printerSettings30.bin"/><Relationship Id="rId4" Type="http://schemas.openxmlformats.org/officeDocument/2006/relationships/ctrlProp" Target="../ctrlProps/ctrlProp27.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9.xml"/><Relationship Id="rId1" Type="http://schemas.openxmlformats.org/officeDocument/2006/relationships/printerSettings" Target="../printerSettings/printerSettings31.bin"/><Relationship Id="rId4" Type="http://schemas.openxmlformats.org/officeDocument/2006/relationships/ctrlProp" Target="../ctrlProps/ctrlProp28.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trlProp" Target="../ctrlProps/ctrlProp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trlProp" Target="../ctrlProps/ctrlProp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5"/>
    <pageSetUpPr autoPageBreaks="0"/>
  </sheetPr>
  <dimension ref="A1:AU52"/>
  <sheetViews>
    <sheetView tabSelected="1" zoomScale="85" zoomScaleNormal="85" workbookViewId="0">
      <selection activeCell="G6" sqref="G6"/>
    </sheetView>
  </sheetViews>
  <sheetFormatPr defaultColWidth="0" defaultRowHeight="12.6" zeroHeight="1"/>
  <cols>
    <col min="1" max="4" width="1.453125" customWidth="1"/>
    <col min="5" max="5" width="24.453125" customWidth="1"/>
    <col min="6" max="6" width="2.453125" customWidth="1"/>
    <col min="7" max="7" width="47" customWidth="1"/>
    <col min="8" max="8" width="2.36328125" customWidth="1"/>
    <col min="9" max="9" width="22.36328125" customWidth="1"/>
    <col min="10" max="10" width="2.7265625" customWidth="1"/>
    <col min="11" max="11" width="66" customWidth="1"/>
    <col min="12" max="12" width="1.7265625" customWidth="1"/>
    <col min="13" max="46" width="9.6328125" hidden="1" customWidth="1"/>
    <col min="47" max="47" width="3" hidden="1" customWidth="1"/>
  </cols>
  <sheetData>
    <row r="1" spans="1:12" ht="40.950000000000003" customHeight="1">
      <c r="A1" s="150"/>
      <c r="B1" s="150"/>
      <c r="C1" s="150"/>
      <c r="D1" s="150"/>
      <c r="E1" s="150"/>
      <c r="F1" s="150"/>
      <c r="G1" s="150"/>
      <c r="H1" s="150"/>
      <c r="I1" s="150"/>
      <c r="J1" s="150"/>
      <c r="K1" s="150"/>
      <c r="L1" s="150"/>
    </row>
    <row r="2" spans="1:12" ht="24.6">
      <c r="A2" s="156" t="s">
        <v>4</v>
      </c>
      <c r="B2" s="151"/>
      <c r="C2" s="151"/>
      <c r="D2" s="151"/>
      <c r="E2" s="151"/>
      <c r="F2" s="158"/>
      <c r="G2" s="158"/>
      <c r="H2" s="181"/>
      <c r="I2" s="181"/>
      <c r="J2" s="196"/>
      <c r="K2" s="196"/>
      <c r="L2" s="196"/>
    </row>
    <row r="3" spans="1:12" ht="19.2">
      <c r="A3" s="152"/>
      <c r="B3" s="152" t="s">
        <v>5</v>
      </c>
      <c r="C3" s="151"/>
      <c r="D3" s="151"/>
      <c r="E3" s="151"/>
      <c r="F3" s="158"/>
      <c r="G3" s="158"/>
      <c r="H3" s="181"/>
      <c r="I3" s="181"/>
      <c r="J3" s="181"/>
      <c r="K3" s="181"/>
      <c r="L3" s="181"/>
    </row>
    <row r="4" spans="1:12" ht="16.8">
      <c r="A4" s="151"/>
      <c r="B4" s="151"/>
      <c r="C4" s="153" t="s">
        <v>6</v>
      </c>
      <c r="D4" s="153"/>
      <c r="E4" s="153"/>
      <c r="F4" s="154"/>
      <c r="G4" s="158" t="str">
        <f ca="1">MID(CELL("filename"),SEARCH("[",CELL("filename"))+1,SEARCH("]",CELL("filename"))-SEARCH("[",CELL("filename"))-1)</f>
        <v>ED2 PCFM SWALES 20231221.xlsx</v>
      </c>
      <c r="H4" s="179"/>
      <c r="I4" s="179"/>
      <c r="J4" s="172"/>
      <c r="K4" s="172"/>
      <c r="L4" s="172"/>
    </row>
    <row r="5" spans="1:12" ht="16.8">
      <c r="A5" s="151"/>
      <c r="B5" s="151"/>
      <c r="C5" s="153" t="s">
        <v>7</v>
      </c>
      <c r="D5" s="155"/>
      <c r="E5" s="155"/>
      <c r="F5" s="155"/>
      <c r="G5" s="551">
        <v>45281</v>
      </c>
      <c r="H5" s="158"/>
      <c r="I5" s="169"/>
      <c r="J5" s="158"/>
      <c r="K5" s="168"/>
      <c r="L5" s="168"/>
    </row>
    <row r="6" spans="1:12" ht="16.8">
      <c r="A6" s="2"/>
      <c r="B6" s="2"/>
      <c r="C6" s="2"/>
      <c r="D6" s="2"/>
      <c r="E6" s="2"/>
      <c r="F6" s="2"/>
      <c r="G6" s="2"/>
      <c r="H6" s="2"/>
      <c r="I6" s="2"/>
      <c r="J6" s="2"/>
      <c r="K6" s="2"/>
      <c r="L6" s="2"/>
    </row>
    <row r="7" spans="1:12" ht="16.8">
      <c r="A7" s="159"/>
      <c r="B7" s="37" t="s">
        <v>8</v>
      </c>
      <c r="C7" s="37"/>
      <c r="D7" s="37"/>
      <c r="E7" s="37"/>
      <c r="F7" s="37"/>
      <c r="G7" s="37"/>
      <c r="H7" s="37"/>
      <c r="I7" s="37"/>
      <c r="J7" s="37"/>
      <c r="K7" s="37"/>
    </row>
    <row r="8" spans="1:12" ht="16.8">
      <c r="A8" s="159"/>
      <c r="B8" s="159"/>
      <c r="C8" s="159"/>
      <c r="D8" s="159"/>
      <c r="E8" s="21"/>
      <c r="F8" s="159"/>
      <c r="G8" s="160"/>
      <c r="H8" s="159"/>
      <c r="I8" s="159"/>
      <c r="J8" s="159"/>
      <c r="K8" s="159"/>
    </row>
    <row r="9" spans="1:12" ht="16.8">
      <c r="A9" s="159"/>
      <c r="B9" s="159"/>
      <c r="C9" s="159"/>
      <c r="D9" s="159"/>
      <c r="E9" s="160" t="s">
        <v>9</v>
      </c>
      <c r="F9" s="159"/>
      <c r="G9" s="160" t="s">
        <v>10</v>
      </c>
      <c r="H9" s="159"/>
      <c r="I9" s="172" t="s">
        <v>9</v>
      </c>
      <c r="J9" s="159"/>
      <c r="K9" s="159" t="s">
        <v>11</v>
      </c>
    </row>
    <row r="10" spans="1:12" ht="16.8">
      <c r="A10" s="159"/>
      <c r="B10" s="159"/>
      <c r="C10" s="159"/>
      <c r="D10" s="159"/>
      <c r="E10" s="8" t="s">
        <v>9</v>
      </c>
      <c r="F10" s="159"/>
      <c r="G10" s="160" t="s">
        <v>12</v>
      </c>
      <c r="H10" s="159"/>
      <c r="I10" s="175" t="s">
        <v>9</v>
      </c>
      <c r="J10" s="159"/>
      <c r="K10" s="159" t="s">
        <v>13</v>
      </c>
    </row>
    <row r="11" spans="1:12" ht="17.399999999999999" thickBot="1">
      <c r="A11" s="159"/>
      <c r="B11" s="159"/>
      <c r="C11" s="159"/>
      <c r="D11" s="159"/>
      <c r="E11" s="30" t="s">
        <v>9</v>
      </c>
      <c r="F11" s="159"/>
      <c r="G11" s="160" t="s">
        <v>14</v>
      </c>
      <c r="H11" s="159"/>
      <c r="I11" s="176" t="s">
        <v>9</v>
      </c>
      <c r="J11" s="159"/>
      <c r="K11" s="159" t="s">
        <v>15</v>
      </c>
    </row>
    <row r="12" spans="1:12" ht="17.399999999999999" thickBot="1">
      <c r="A12" s="159"/>
      <c r="B12" s="159"/>
      <c r="C12" s="159"/>
      <c r="D12" s="159"/>
      <c r="E12" s="161" t="s">
        <v>9</v>
      </c>
      <c r="F12" s="159"/>
      <c r="G12" s="160" t="s">
        <v>16</v>
      </c>
      <c r="H12" s="159"/>
      <c r="I12" s="177" t="s">
        <v>9</v>
      </c>
      <c r="J12" s="159"/>
      <c r="K12" s="159" t="s">
        <v>17</v>
      </c>
    </row>
    <row r="13" spans="1:12" ht="16.8">
      <c r="A13" s="159"/>
      <c r="B13" s="159"/>
      <c r="C13" s="159"/>
      <c r="D13" s="159"/>
      <c r="E13" s="159" t="s">
        <v>9</v>
      </c>
      <c r="F13" s="159"/>
      <c r="G13" s="159" t="s">
        <v>18</v>
      </c>
      <c r="H13" s="159"/>
      <c r="I13" s="178" t="s">
        <v>9</v>
      </c>
      <c r="J13" s="159"/>
      <c r="K13" s="159" t="s">
        <v>19</v>
      </c>
    </row>
    <row r="14" spans="1:12" ht="16.8">
      <c r="A14" s="159"/>
      <c r="B14" s="159"/>
      <c r="C14" s="159"/>
      <c r="D14" s="159"/>
      <c r="E14" s="159"/>
      <c r="F14" s="159"/>
      <c r="G14" s="159"/>
      <c r="H14" s="159"/>
      <c r="I14" s="12" t="s">
        <v>9</v>
      </c>
      <c r="J14" s="159"/>
      <c r="K14" s="159" t="s">
        <v>20</v>
      </c>
    </row>
    <row r="15" spans="1:12" ht="16.8">
      <c r="A15" s="159"/>
      <c r="B15" s="159"/>
      <c r="C15" s="159"/>
      <c r="D15" s="159"/>
      <c r="E15" s="159"/>
      <c r="F15" s="159"/>
      <c r="G15" s="159"/>
      <c r="H15" s="159"/>
      <c r="I15" s="174" t="s">
        <v>9</v>
      </c>
      <c r="J15" s="159"/>
      <c r="K15" s="159" t="s">
        <v>21</v>
      </c>
    </row>
    <row r="16" spans="1:12" ht="16.8">
      <c r="A16" s="159"/>
      <c r="B16" s="159"/>
      <c r="C16" s="159"/>
      <c r="D16" s="159"/>
      <c r="E16" s="159"/>
      <c r="F16" s="159"/>
      <c r="G16" s="159"/>
      <c r="H16" s="159"/>
      <c r="I16" s="292" t="s">
        <v>9</v>
      </c>
      <c r="J16" s="159"/>
      <c r="K16" s="159" t="s">
        <v>22</v>
      </c>
    </row>
    <row r="17" spans="1:11" ht="16.8">
      <c r="A17" s="159"/>
      <c r="B17" s="159"/>
      <c r="C17" s="159"/>
      <c r="D17" s="159"/>
      <c r="E17" s="159"/>
      <c r="F17" s="159"/>
      <c r="G17" s="159"/>
      <c r="H17" s="159"/>
    </row>
    <row r="18" spans="1:11" ht="16.8">
      <c r="A18" s="159"/>
      <c r="B18" s="159"/>
      <c r="C18" s="159"/>
      <c r="D18" s="159"/>
      <c r="E18" s="159"/>
      <c r="F18" s="159"/>
      <c r="G18" s="159"/>
      <c r="H18" s="159"/>
      <c r="I18" s="159"/>
      <c r="J18" s="159"/>
      <c r="K18" s="159"/>
    </row>
    <row r="19" spans="1:11" ht="16.8">
      <c r="A19" s="159"/>
      <c r="B19" s="37" t="s">
        <v>23</v>
      </c>
      <c r="C19" s="37"/>
      <c r="D19" s="37"/>
      <c r="E19" s="37"/>
      <c r="F19" s="37"/>
      <c r="G19" s="37"/>
      <c r="H19" s="37"/>
      <c r="I19" s="37"/>
      <c r="J19" s="37"/>
      <c r="K19" s="37"/>
    </row>
    <row r="20" spans="1:11" ht="16.8">
      <c r="A20" s="159"/>
      <c r="B20" s="159"/>
      <c r="C20" s="159"/>
      <c r="D20" s="159"/>
      <c r="E20" s="21"/>
      <c r="F20" s="159"/>
      <c r="G20" s="160"/>
      <c r="H20" s="159"/>
      <c r="I20" s="159"/>
      <c r="J20" s="159"/>
      <c r="K20" s="159"/>
    </row>
    <row r="21" spans="1:11" ht="17.399999999999999" thickBot="1">
      <c r="A21" s="159"/>
      <c r="B21" s="159"/>
      <c r="C21" s="159"/>
      <c r="D21" s="159"/>
      <c r="E21" s="159" t="s">
        <v>24</v>
      </c>
      <c r="F21" s="159"/>
      <c r="G21" s="159"/>
      <c r="H21" s="159"/>
      <c r="I21" s="159" t="s">
        <v>25</v>
      </c>
      <c r="J21" s="159"/>
      <c r="K21" s="160"/>
    </row>
    <row r="22" spans="1:11" ht="18" thickTop="1" thickBot="1">
      <c r="A22" s="159"/>
      <c r="B22" s="159"/>
      <c r="C22" s="159"/>
      <c r="D22" s="159"/>
      <c r="E22" s="162" t="s">
        <v>26</v>
      </c>
      <c r="F22" s="173"/>
      <c r="G22" s="163" t="s">
        <v>27</v>
      </c>
      <c r="H22" s="159"/>
      <c r="I22" s="162" t="s">
        <v>28</v>
      </c>
      <c r="J22" s="167"/>
      <c r="K22" s="163"/>
    </row>
    <row r="23" spans="1:11" ht="18" thickTop="1" thickBot="1">
      <c r="A23" s="159"/>
      <c r="B23" s="159"/>
      <c r="C23" s="159"/>
      <c r="D23" s="159"/>
      <c r="E23" s="162" t="s">
        <v>29</v>
      </c>
      <c r="F23" s="173"/>
      <c r="G23" s="163" t="s">
        <v>30</v>
      </c>
      <c r="H23" s="159"/>
      <c r="I23" s="162" t="s">
        <v>31</v>
      </c>
      <c r="J23" s="167"/>
      <c r="K23" s="163"/>
    </row>
    <row r="24" spans="1:11" ht="18" thickTop="1" thickBot="1">
      <c r="A24" s="159"/>
      <c r="B24" s="159"/>
      <c r="C24" s="159"/>
      <c r="D24" s="159"/>
      <c r="E24" s="162" t="s">
        <v>32</v>
      </c>
      <c r="F24" s="173"/>
      <c r="G24" s="163" t="s">
        <v>33</v>
      </c>
      <c r="H24" s="159"/>
      <c r="I24" s="162" t="s">
        <v>34</v>
      </c>
      <c r="J24" s="167"/>
      <c r="K24" s="163"/>
    </row>
    <row r="25" spans="1:11" ht="18" thickTop="1" thickBot="1">
      <c r="A25" s="159"/>
      <c r="B25" s="159"/>
      <c r="C25" s="159"/>
      <c r="D25" s="159"/>
      <c r="E25" s="164"/>
      <c r="F25" s="164"/>
      <c r="G25" s="163"/>
      <c r="H25" s="159"/>
      <c r="I25" s="162" t="s">
        <v>35</v>
      </c>
      <c r="J25" s="167"/>
      <c r="K25" s="163"/>
    </row>
    <row r="26" spans="1:11" ht="18" thickTop="1" thickBot="1">
      <c r="A26" s="159"/>
      <c r="B26" s="159"/>
      <c r="C26" s="159"/>
      <c r="D26" s="159"/>
      <c r="E26" s="159" t="s">
        <v>36</v>
      </c>
      <c r="F26" s="159"/>
      <c r="G26" s="160"/>
      <c r="H26" s="159"/>
      <c r="I26" s="162" t="s">
        <v>37</v>
      </c>
      <c r="J26" s="167"/>
      <c r="K26" s="163"/>
    </row>
    <row r="27" spans="1:11" ht="18" thickTop="1" thickBot="1">
      <c r="A27" s="159"/>
      <c r="B27" s="159"/>
      <c r="C27" s="159"/>
      <c r="D27" s="159"/>
      <c r="E27" s="162" t="s">
        <v>14</v>
      </c>
      <c r="F27" s="167"/>
      <c r="G27" s="163" t="s">
        <v>38</v>
      </c>
      <c r="H27" s="159"/>
      <c r="I27" s="162" t="s">
        <v>39</v>
      </c>
      <c r="J27" s="167"/>
      <c r="K27" s="163"/>
    </row>
    <row r="28" spans="1:11" ht="18" thickTop="1" thickBot="1">
      <c r="A28" s="159"/>
      <c r="B28" s="159"/>
      <c r="C28" s="159"/>
      <c r="D28" s="159"/>
      <c r="E28" s="162" t="s">
        <v>40</v>
      </c>
      <c r="F28" s="167"/>
      <c r="G28" s="163" t="s">
        <v>41</v>
      </c>
      <c r="H28" s="159"/>
      <c r="I28" s="162" t="s">
        <v>42</v>
      </c>
      <c r="J28" s="167"/>
      <c r="K28" s="163"/>
    </row>
    <row r="29" spans="1:11" ht="18" thickTop="1" thickBot="1">
      <c r="A29" s="159"/>
      <c r="B29" s="159"/>
      <c r="C29" s="159"/>
      <c r="D29" s="159"/>
      <c r="E29" s="162" t="s">
        <v>43</v>
      </c>
      <c r="F29" s="167"/>
      <c r="G29" s="163" t="s">
        <v>44</v>
      </c>
      <c r="H29" s="159"/>
      <c r="I29" s="162" t="s">
        <v>45</v>
      </c>
      <c r="J29" s="167"/>
      <c r="K29" s="163"/>
    </row>
    <row r="30" spans="1:11" ht="18" thickTop="1" thickBot="1">
      <c r="A30" s="159"/>
      <c r="B30" s="159"/>
      <c r="C30" s="159"/>
      <c r="D30" s="159"/>
      <c r="E30" s="159"/>
      <c r="F30" s="159"/>
      <c r="G30" s="160"/>
      <c r="H30" s="159"/>
      <c r="I30" s="162" t="s">
        <v>46</v>
      </c>
      <c r="J30" s="167"/>
      <c r="K30" s="163"/>
    </row>
    <row r="31" spans="1:11" ht="18" thickTop="1" thickBot="1">
      <c r="E31" s="159" t="s">
        <v>47</v>
      </c>
      <c r="F31" s="159"/>
      <c r="G31" s="159"/>
      <c r="I31" s="162" t="s">
        <v>48</v>
      </c>
      <c r="J31" s="167"/>
      <c r="K31" s="159"/>
    </row>
    <row r="32" spans="1:11" ht="18" thickTop="1" thickBot="1">
      <c r="E32" s="162" t="s">
        <v>49</v>
      </c>
      <c r="F32" s="332"/>
      <c r="G32" s="163" t="s">
        <v>50</v>
      </c>
      <c r="I32" s="162" t="s">
        <v>51</v>
      </c>
      <c r="J32" s="167"/>
      <c r="K32" s="159"/>
    </row>
    <row r="33" spans="1:11" ht="18" thickTop="1" thickBot="1">
      <c r="A33" s="159"/>
      <c r="B33" s="159"/>
      <c r="C33" s="159"/>
      <c r="D33" s="159"/>
      <c r="E33" s="162" t="s">
        <v>52</v>
      </c>
      <c r="F33" s="332"/>
      <c r="G33" s="163" t="s">
        <v>53</v>
      </c>
      <c r="H33" s="159"/>
      <c r="I33" s="162" t="s">
        <v>54</v>
      </c>
      <c r="J33" s="167"/>
      <c r="K33" s="159"/>
    </row>
    <row r="34" spans="1:11" ht="18" thickTop="1" thickBot="1">
      <c r="A34" s="159"/>
      <c r="B34" s="159"/>
      <c r="C34" s="159"/>
      <c r="D34" s="159"/>
      <c r="E34" s="162" t="s">
        <v>55</v>
      </c>
      <c r="F34" s="332"/>
      <c r="G34" s="163" t="s">
        <v>56</v>
      </c>
      <c r="H34" s="159"/>
      <c r="I34" s="162" t="s">
        <v>57</v>
      </c>
      <c r="J34" s="167"/>
      <c r="K34" s="159"/>
    </row>
    <row r="35" spans="1:11" ht="18" thickTop="1" thickBot="1">
      <c r="A35" s="159"/>
      <c r="B35" s="159"/>
      <c r="C35" s="159"/>
      <c r="D35" s="159"/>
      <c r="E35" s="162" t="s">
        <v>58</v>
      </c>
      <c r="F35" s="332"/>
      <c r="G35" s="159" t="s">
        <v>59</v>
      </c>
      <c r="H35" s="159"/>
      <c r="I35" s="162" t="s">
        <v>60</v>
      </c>
      <c r="J35" s="167"/>
      <c r="K35" s="159"/>
    </row>
    <row r="36" spans="1:11" ht="17.399999999999999" thickBot="1">
      <c r="A36" s="159"/>
      <c r="B36" s="159"/>
      <c r="C36" s="159"/>
      <c r="D36" s="159"/>
      <c r="E36" s="162" t="s">
        <v>61</v>
      </c>
      <c r="F36" s="332"/>
      <c r="G36" s="163" t="s">
        <v>62</v>
      </c>
      <c r="H36" s="159"/>
      <c r="K36" s="159"/>
    </row>
    <row r="37" spans="1:11" ht="17.399999999999999" thickBot="1">
      <c r="A37" s="159"/>
      <c r="B37" s="159"/>
      <c r="C37" s="159"/>
      <c r="D37" s="159"/>
      <c r="E37" s="162" t="s">
        <v>63</v>
      </c>
      <c r="F37" s="332"/>
      <c r="G37" s="163" t="s">
        <v>64</v>
      </c>
      <c r="H37" s="159"/>
    </row>
    <row r="38" spans="1:11" ht="17.399999999999999" thickBot="1">
      <c r="A38" s="159"/>
      <c r="B38" s="159"/>
      <c r="C38" s="159"/>
      <c r="D38" s="159"/>
      <c r="E38" s="162" t="s">
        <v>65</v>
      </c>
      <c r="F38" s="332"/>
      <c r="G38" s="163" t="s">
        <v>66</v>
      </c>
      <c r="H38" s="159"/>
    </row>
    <row r="39" spans="1:11" ht="17.399999999999999" thickBot="1">
      <c r="A39" s="159"/>
      <c r="B39" s="159"/>
      <c r="C39" s="159"/>
      <c r="D39" s="159"/>
      <c r="E39" s="162" t="s">
        <v>67</v>
      </c>
      <c r="F39" s="332"/>
      <c r="G39" s="163" t="s">
        <v>68</v>
      </c>
      <c r="H39" s="159"/>
    </row>
    <row r="40" spans="1:11" ht="17.399999999999999" thickBot="1">
      <c r="A40" s="159"/>
      <c r="B40" s="159"/>
      <c r="C40" s="159"/>
      <c r="D40" s="159"/>
      <c r="E40" s="162" t="s">
        <v>69</v>
      </c>
      <c r="F40" s="332"/>
      <c r="G40" s="163" t="s">
        <v>70</v>
      </c>
      <c r="H40" s="159"/>
      <c r="I40" s="164"/>
      <c r="J40" s="159"/>
      <c r="K40" s="159"/>
    </row>
    <row r="41" spans="1:11" ht="16.8">
      <c r="A41" s="159"/>
      <c r="B41" s="159"/>
      <c r="C41" s="159"/>
      <c r="D41" s="159"/>
      <c r="H41" s="159"/>
    </row>
    <row r="42" spans="1:11" ht="17.399999999999999" thickBot="1">
      <c r="A42" s="159"/>
      <c r="B42" s="159"/>
      <c r="C42" s="159"/>
      <c r="D42" s="159"/>
      <c r="E42" s="159" t="s">
        <v>71</v>
      </c>
      <c r="F42" s="159"/>
      <c r="G42" s="159"/>
      <c r="H42" s="159"/>
    </row>
    <row r="43" spans="1:11" ht="18" thickTop="1" thickBot="1">
      <c r="A43" s="159"/>
      <c r="B43" s="159"/>
      <c r="C43" s="159"/>
      <c r="D43" s="159"/>
      <c r="E43" s="164" t="s">
        <v>72</v>
      </c>
      <c r="F43" s="167"/>
      <c r="G43" s="159" t="s">
        <v>73</v>
      </c>
      <c r="H43" s="159"/>
    </row>
    <row r="44" spans="1:11" ht="18" thickTop="1" thickBot="1">
      <c r="A44" s="159"/>
      <c r="B44" s="159"/>
      <c r="C44" s="159"/>
      <c r="D44" s="159"/>
      <c r="E44" s="164" t="s">
        <v>74</v>
      </c>
      <c r="F44" s="167"/>
      <c r="G44" s="159" t="s">
        <v>75</v>
      </c>
      <c r="H44" s="159"/>
    </row>
    <row r="45" spans="1:11" ht="17.399999999999999" thickTop="1">
      <c r="A45" s="159"/>
      <c r="B45" s="159"/>
      <c r="C45" s="159"/>
      <c r="D45" s="159"/>
      <c r="H45" s="159"/>
    </row>
    <row r="46" spans="1:11" ht="17.399999999999999" thickBot="1">
      <c r="A46" s="159"/>
      <c r="B46" s="159"/>
      <c r="C46" s="159"/>
      <c r="D46" s="159"/>
      <c r="E46" s="159" t="s">
        <v>76</v>
      </c>
      <c r="F46" s="2"/>
      <c r="G46" s="2"/>
      <c r="H46" s="2"/>
    </row>
    <row r="47" spans="1:11" ht="17.399999999999999" thickBot="1">
      <c r="A47" s="159"/>
      <c r="B47" s="159"/>
      <c r="C47" s="159"/>
      <c r="D47" s="159"/>
      <c r="E47" s="164" t="s">
        <v>77</v>
      </c>
      <c r="F47" s="173"/>
      <c r="G47" s="163" t="s">
        <v>78</v>
      </c>
      <c r="H47" s="2"/>
    </row>
    <row r="48" spans="1:11" ht="16.8">
      <c r="A48" s="159"/>
      <c r="B48" s="159"/>
      <c r="C48" s="159"/>
      <c r="D48" s="159"/>
      <c r="H48" s="2"/>
    </row>
    <row r="49" spans="1:12" ht="16.8">
      <c r="A49" s="159"/>
      <c r="B49" s="159"/>
      <c r="C49" s="159"/>
      <c r="D49" s="159"/>
      <c r="H49" s="2"/>
      <c r="I49" s="164"/>
      <c r="J49" s="159"/>
      <c r="K49" s="163"/>
      <c r="L49" s="2"/>
    </row>
    <row r="50" spans="1:12" ht="16.8">
      <c r="A50" s="159"/>
      <c r="B50" s="37" t="s">
        <v>79</v>
      </c>
      <c r="C50" s="37"/>
      <c r="D50" s="37"/>
      <c r="E50" s="37"/>
      <c r="F50" s="37"/>
      <c r="G50" s="37"/>
      <c r="H50" s="37"/>
      <c r="I50" s="37"/>
      <c r="J50" s="37"/>
      <c r="K50" s="37"/>
      <c r="L50" s="159"/>
    </row>
    <row r="51" spans="1:12"/>
    <row r="52" spans="1:12"/>
  </sheetData>
  <hyperlinks>
    <hyperlink ref="E22" location="Cover!A1" display="Cover"/>
    <hyperlink ref="E23" location="UserInterface!A1" display="UserInterface"/>
    <hyperlink ref="E28" location="MainInputs!A1" display="MainInputs"/>
    <hyperlink ref="E32" location="Totex!A1" display="Totex"/>
    <hyperlink ref="E33" location="TIM!A1" display="TIM"/>
    <hyperlink ref="E43" location="'Annual Inflation'!A1" display="Annual Inflation"/>
    <hyperlink ref="E44" location="'Monthly Inflation'!A1" display="Monthly Inflation"/>
    <hyperlink ref="I22" location="ENWL!A1" display="ENWL"/>
    <hyperlink ref="I23" location="NPgN!A1" display="NPgN"/>
    <hyperlink ref="I24" location="NPgY!A1" display="NPgY"/>
    <hyperlink ref="I25" location="WMID!A1" display="WMID"/>
    <hyperlink ref="I26" location="EMID!A1" display="EMID"/>
    <hyperlink ref="I27" location="SWALES!A1" display="SWALES"/>
    <hyperlink ref="I28" location="SWEST!A1" display="SWEST"/>
    <hyperlink ref="I29" location="LPN!A1" display="LPN"/>
    <hyperlink ref="I30" location="SPN!A1" display="SPN"/>
    <hyperlink ref="I31" location="EPN!A1" display="EPN"/>
    <hyperlink ref="I32" location="SPD!A1" display="SPD"/>
    <hyperlink ref="I33" location="SPMW!A1" display="SPMW"/>
    <hyperlink ref="I34" location="SSEH!A1" display="SSEH"/>
    <hyperlink ref="I35" location="SSES!A1" display="SSES"/>
    <hyperlink ref="E24" location="Scenarios!A1" display="Scenarios"/>
    <hyperlink ref="E47" location="Checks!A1" display="Checks"/>
    <hyperlink ref="E37" location="'Finance&amp;Tax'!A1" display="Finance&amp;Tax"/>
    <hyperlink ref="E36" location="TaxPools!A1" display="TaxPools"/>
    <hyperlink ref="E39" location="Revenue!A1" display="Revenue"/>
    <hyperlink ref="E34" location="Depn!A1" display="Depn"/>
    <hyperlink ref="E40" location="AR!A1" display="AR"/>
    <hyperlink ref="E35" location="'Return&amp;RAV'!A1" display="Return&amp;RAV"/>
    <hyperlink ref="E38" location="ReturnAdj!A1" display="ReturnAdj"/>
    <hyperlink ref="E27" location="Export!A1" display="Export"/>
    <hyperlink ref="E29" location="Legacy!A1" display="Legacy"/>
  </hyperlinks>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rgb="FFCCC0DA"/>
    <outlinePr summaryBelow="0" summaryRight="0"/>
    <pageSetUpPr autoPageBreaks="0"/>
  </sheetPr>
  <dimension ref="A1:AW116"/>
  <sheetViews>
    <sheetView zoomScale="85" zoomScaleNormal="85" workbookViewId="0"/>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16384" width="9" hidden="1"/>
  </cols>
  <sheetData>
    <row r="1" spans="1:49" s="82" customFormat="1" ht="19.2">
      <c r="A1" s="195" t="s">
        <v>947</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49" s="82" customFormat="1" ht="16.8">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s="82" customFormat="1"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49" s="82" customFormat="1"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s="82" customFormat="1"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s="82" customFormat="1" ht="16.8">
      <c r="A6" s="2"/>
      <c r="B6" s="22" t="s">
        <v>948</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s="2" customFormat="1" ht="16.8">
      <c r="B7" s="4" t="s">
        <v>949</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5"/>
      <c r="AR7" s="12"/>
      <c r="AS7" s="4"/>
      <c r="AT7" s="4"/>
      <c r="AU7" s="4"/>
      <c r="AV7" s="4"/>
    </row>
    <row r="8" spans="1:49" s="82" customFormat="1" ht="16.8">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165"/>
      <c r="AK8" s="165"/>
      <c r="AL8" s="165"/>
      <c r="AM8" s="165"/>
      <c r="AN8" s="165"/>
      <c r="AO8" s="165"/>
      <c r="AP8" s="165"/>
      <c r="AQ8" s="3"/>
      <c r="AR8" s="165"/>
      <c r="AS8" s="165"/>
      <c r="AT8" s="165"/>
      <c r="AU8" s="165"/>
      <c r="AV8" s="165"/>
      <c r="AW8" s="2"/>
    </row>
    <row r="9" spans="1:49" s="82" customFormat="1" ht="16.8">
      <c r="A9" s="2"/>
      <c r="B9" s="2"/>
      <c r="C9" s="20" t="s">
        <v>544</v>
      </c>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39"/>
      <c r="AR9" s="20"/>
      <c r="AS9" s="20"/>
      <c r="AT9" s="20"/>
      <c r="AU9" s="20"/>
      <c r="AV9" s="20"/>
      <c r="AW9" s="2"/>
    </row>
    <row r="10" spans="1:49" s="82" customFormat="1"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s="2" customFormat="1" ht="16.8">
      <c r="B11" s="34"/>
      <c r="C11" s="34"/>
      <c r="D11" s="34"/>
      <c r="E11" s="34" t="s">
        <v>547</v>
      </c>
      <c r="F11" s="34"/>
      <c r="G11" s="2" t="s">
        <v>550</v>
      </c>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8"/>
      <c r="AK11" s="81"/>
      <c r="AL11" s="81"/>
      <c r="AM11" s="81"/>
      <c r="AN11" s="81"/>
      <c r="AO11" s="81"/>
      <c r="AP11" s="81"/>
      <c r="AQ11" s="224"/>
      <c r="AR11" s="454">
        <f>InputSummary!AR21</f>
        <v>1</v>
      </c>
      <c r="AS11" s="454">
        <f>InputSummary!AS21</f>
        <v>0</v>
      </c>
      <c r="AT11" s="454">
        <f>InputSummary!AT21</f>
        <v>0</v>
      </c>
      <c r="AU11" s="454">
        <f>InputSummary!AU21</f>
        <v>0</v>
      </c>
      <c r="AV11" s="454">
        <f>InputSummary!AV21</f>
        <v>0</v>
      </c>
    </row>
    <row r="12" spans="1:49" s="2" customFormat="1" ht="16.8">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6"/>
      <c r="AR12" s="34"/>
      <c r="AS12" s="34"/>
      <c r="AT12" s="34"/>
      <c r="AU12" s="34"/>
      <c r="AV12" s="34"/>
    </row>
    <row r="13" spans="1:49" s="21" customFormat="1" ht="16.8">
      <c r="C13" s="28" t="s">
        <v>950</v>
      </c>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9"/>
      <c r="AR13" s="28"/>
      <c r="AS13" s="28"/>
      <c r="AT13" s="28"/>
      <c r="AU13" s="28"/>
      <c r="AV13" s="28"/>
      <c r="AW13" s="7"/>
    </row>
    <row r="14" spans="1:49" s="82" customFormat="1" ht="16.8">
      <c r="I14" s="182"/>
      <c r="AQ14" s="147"/>
    </row>
    <row r="15" spans="1:49" s="82" customFormat="1" ht="16.8">
      <c r="E15" s="2" t="s">
        <v>951</v>
      </c>
      <c r="G15" s="2" t="s">
        <v>100</v>
      </c>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215"/>
      <c r="AR15" s="92">
        <f>InputSummary!AR$194</f>
        <v>1.2891506141768156</v>
      </c>
      <c r="AS15" s="92">
        <f>InputSummary!AS$194</f>
        <v>1.3284361388165782</v>
      </c>
      <c r="AT15" s="92">
        <f>InputSummary!AT$194</f>
        <v>1.3511547218960771</v>
      </c>
      <c r="AU15" s="92">
        <f>InputSummary!AU$194</f>
        <v>1.3719916643626167</v>
      </c>
      <c r="AV15" s="92">
        <f>InputSummary!AV$194</f>
        <v>1.3966351746111914</v>
      </c>
    </row>
    <row r="16" spans="1:49" s="82" customFormat="1" ht="16.8">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165"/>
      <c r="AK16" s="165"/>
      <c r="AL16" s="165"/>
      <c r="AM16" s="165"/>
      <c r="AN16" s="165"/>
      <c r="AO16" s="165"/>
      <c r="AP16" s="165"/>
      <c r="AQ16" s="3"/>
      <c r="AR16" s="165"/>
      <c r="AS16" s="165"/>
      <c r="AT16" s="165"/>
      <c r="AU16" s="165"/>
      <c r="AV16" s="165"/>
      <c r="AW16" s="2"/>
    </row>
    <row r="17" spans="1:49" s="82" customFormat="1" ht="16.8">
      <c r="A17" s="2"/>
      <c r="B17" s="2"/>
      <c r="C17" s="20" t="s">
        <v>952</v>
      </c>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39"/>
      <c r="AR17" s="20"/>
      <c r="AS17" s="20"/>
      <c r="AT17" s="20"/>
      <c r="AU17" s="20"/>
      <c r="AV17" s="20"/>
      <c r="AW17" s="2"/>
    </row>
    <row r="18" spans="1:49" s="82" customFormat="1" ht="16.8">
      <c r="A18" s="2"/>
      <c r="B18" s="2"/>
      <c r="C18" s="4" t="s">
        <v>953</v>
      </c>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5"/>
      <c r="AR18" s="12"/>
      <c r="AS18" s="4"/>
      <c r="AT18" s="4"/>
      <c r="AU18" s="4"/>
      <c r="AV18" s="4"/>
      <c r="AW18" s="2"/>
    </row>
    <row r="19" spans="1:49" s="82" customFormat="1" ht="16.8">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165"/>
      <c r="AK19" s="165"/>
      <c r="AL19" s="165"/>
      <c r="AM19" s="165"/>
      <c r="AN19" s="165"/>
      <c r="AO19" s="165"/>
      <c r="AP19" s="165"/>
      <c r="AQ19" s="3"/>
      <c r="AR19" s="165"/>
      <c r="AS19" s="165"/>
      <c r="AT19" s="165"/>
      <c r="AU19" s="165"/>
      <c r="AV19" s="165"/>
      <c r="AW19" s="2"/>
    </row>
    <row r="20" spans="1:49" s="82" customFormat="1" ht="16.8">
      <c r="A20" s="2"/>
      <c r="B20" s="2"/>
      <c r="C20" s="2"/>
      <c r="D20" s="10" t="s">
        <v>954</v>
      </c>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1"/>
      <c r="AR20" s="10"/>
      <c r="AS20" s="10"/>
      <c r="AT20" s="10"/>
      <c r="AU20" s="10"/>
      <c r="AV20" s="10"/>
      <c r="AW20" s="2"/>
    </row>
    <row r="21" spans="1:49" s="82" customFormat="1" ht="16.8">
      <c r="A21" s="2"/>
      <c r="B21" s="2"/>
      <c r="C21" s="2"/>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192"/>
      <c r="AR21" s="27"/>
      <c r="AS21" s="27"/>
      <c r="AT21" s="27"/>
      <c r="AU21" s="27"/>
      <c r="AV21" s="27"/>
      <c r="AW21" s="2"/>
    </row>
    <row r="22" spans="1:49" s="82" customFormat="1" ht="16.8">
      <c r="A22" s="2"/>
      <c r="B22" s="2"/>
      <c r="C22" s="2"/>
      <c r="D22" s="2"/>
      <c r="E22" s="7" t="s">
        <v>129</v>
      </c>
      <c r="F22" s="2"/>
      <c r="G22" s="2" t="s">
        <v>105</v>
      </c>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8"/>
      <c r="AK22" s="8"/>
      <c r="AL22" s="8"/>
      <c r="AM22" s="8"/>
      <c r="AN22" s="8"/>
      <c r="AO22" s="8"/>
      <c r="AP22" s="8"/>
      <c r="AQ22" s="9"/>
      <c r="AR22" s="8">
        <f>Totex!AR75</f>
        <v>21.430074335769355</v>
      </c>
      <c r="AS22" s="8">
        <f>Totex!AS75</f>
        <v>26.798898366408206</v>
      </c>
      <c r="AT22" s="8">
        <f>Totex!AT75</f>
        <v>42.424056619039732</v>
      </c>
      <c r="AU22" s="8">
        <f>Totex!AU75</f>
        <v>45.447456357996238</v>
      </c>
      <c r="AV22" s="8">
        <f>Totex!AV75</f>
        <v>35.454786571550834</v>
      </c>
      <c r="AW22" s="2"/>
    </row>
    <row r="23" spans="1:49" s="82" customFormat="1" ht="16.8">
      <c r="A23" s="2"/>
      <c r="B23" s="2"/>
      <c r="C23" s="2"/>
      <c r="D23" s="2"/>
      <c r="E23" s="7" t="s">
        <v>955</v>
      </c>
      <c r="F23" s="2"/>
      <c r="G23" s="2" t="s">
        <v>105</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8"/>
      <c r="AK23" s="8"/>
      <c r="AL23" s="8"/>
      <c r="AM23" s="8"/>
      <c r="AN23" s="8"/>
      <c r="AO23" s="8"/>
      <c r="AP23" s="8"/>
      <c r="AQ23" s="9"/>
      <c r="AR23" s="8">
        <f>Totex!AR76</f>
        <v>59.773554234062267</v>
      </c>
      <c r="AS23" s="8">
        <f>Totex!AS76</f>
        <v>55.057224088401604</v>
      </c>
      <c r="AT23" s="8">
        <f>Totex!AT76</f>
        <v>53.52097085280846</v>
      </c>
      <c r="AU23" s="8">
        <f>Totex!AU76</f>
        <v>46.325366025524261</v>
      </c>
      <c r="AV23" s="8">
        <f>Totex!AV76</f>
        <v>40.470802890577716</v>
      </c>
      <c r="AW23" s="2"/>
    </row>
    <row r="24" spans="1:49" s="82" customFormat="1" ht="16.8">
      <c r="A24" s="2"/>
      <c r="B24" s="2"/>
      <c r="C24" s="2"/>
      <c r="D24" s="2"/>
      <c r="E24" s="7" t="s">
        <v>956</v>
      </c>
      <c r="F24" s="2"/>
      <c r="G24" s="2" t="s">
        <v>105</v>
      </c>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8"/>
      <c r="AK24" s="8"/>
      <c r="AL24" s="8"/>
      <c r="AM24" s="8"/>
      <c r="AN24" s="8"/>
      <c r="AO24" s="8"/>
      <c r="AP24" s="8"/>
      <c r="AQ24" s="9"/>
      <c r="AR24" s="8">
        <f>Totex!AR77</f>
        <v>14.932988799998611</v>
      </c>
      <c r="AS24" s="8">
        <f>Totex!AS77</f>
        <v>18.642350379940009</v>
      </c>
      <c r="AT24" s="8">
        <f>Totex!AT77</f>
        <v>18.509906468780091</v>
      </c>
      <c r="AU24" s="8">
        <f>Totex!AU77</f>
        <v>13.754188468883289</v>
      </c>
      <c r="AV24" s="8">
        <f>Totex!AV77</f>
        <v>11.898671879444789</v>
      </c>
      <c r="AW24" s="2"/>
    </row>
    <row r="25" spans="1:49" s="82" customFormat="1" ht="16.8">
      <c r="A25" s="2"/>
      <c r="B25" s="2"/>
      <c r="C25" s="2"/>
      <c r="D25" s="2"/>
      <c r="E25" s="7" t="s">
        <v>957</v>
      </c>
      <c r="F25" s="2"/>
      <c r="G25" s="2" t="s">
        <v>105</v>
      </c>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8"/>
      <c r="AK25" s="8"/>
      <c r="AL25" s="8"/>
      <c r="AM25" s="8"/>
      <c r="AN25" s="8"/>
      <c r="AO25" s="8"/>
      <c r="AP25" s="8"/>
      <c r="AQ25" s="9"/>
      <c r="AR25" s="8">
        <f>Totex!AR78</f>
        <v>13.56368659671535</v>
      </c>
      <c r="AS25" s="8">
        <f>Totex!AS78</f>
        <v>12.57116238531346</v>
      </c>
      <c r="AT25" s="8">
        <f>Totex!AT78</f>
        <v>12.462358464834441</v>
      </c>
      <c r="AU25" s="8">
        <f>Totex!AU78</f>
        <v>12.513895172864693</v>
      </c>
      <c r="AV25" s="8">
        <f>Totex!AV78</f>
        <v>12.462676854738959</v>
      </c>
      <c r="AW25" s="2"/>
    </row>
    <row r="26" spans="1:49" s="82" customFormat="1" ht="16.8">
      <c r="A26" s="2"/>
      <c r="B26" s="2"/>
      <c r="C26" s="2"/>
      <c r="D26" s="2"/>
      <c r="E26" s="7" t="s">
        <v>958</v>
      </c>
      <c r="F26" s="2"/>
      <c r="G26" s="2" t="s">
        <v>105</v>
      </c>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Totex!AR79</f>
        <v>9.6292388121138224</v>
      </c>
      <c r="AS26" s="8">
        <f>Totex!AS79</f>
        <v>9.5426206293634177</v>
      </c>
      <c r="AT26" s="8">
        <f>Totex!AT79</f>
        <v>9.8359008914890875</v>
      </c>
      <c r="AU26" s="8">
        <f>Totex!AU79</f>
        <v>8.6870213749925949</v>
      </c>
      <c r="AV26" s="8">
        <f>Totex!AV79</f>
        <v>8.6947139135818645</v>
      </c>
      <c r="AW26" s="2"/>
    </row>
    <row r="27" spans="1:49" s="82" customFormat="1" ht="16.8">
      <c r="A27" s="2"/>
      <c r="B27" s="2"/>
      <c r="C27" s="2"/>
      <c r="D27" s="2"/>
      <c r="E27" s="7" t="s">
        <v>959</v>
      </c>
      <c r="F27" s="2"/>
      <c r="G27" s="2" t="s">
        <v>105</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Totex!AR80</f>
        <v>13.272164075894016</v>
      </c>
      <c r="AS27" s="8">
        <f>Totex!AS80</f>
        <v>13.132567535432255</v>
      </c>
      <c r="AT27" s="8">
        <f>Totex!AT80</f>
        <v>13.373809788352235</v>
      </c>
      <c r="AU27" s="8">
        <f>Totex!AU80</f>
        <v>12.443450619545002</v>
      </c>
      <c r="AV27" s="8">
        <f>Totex!AV80</f>
        <v>12.292673447111772</v>
      </c>
      <c r="AW27" s="2"/>
    </row>
    <row r="28" spans="1:49" s="82" customFormat="1" ht="16.8">
      <c r="A28" s="2"/>
      <c r="B28" s="2"/>
      <c r="C28" s="2"/>
      <c r="D28" s="2"/>
      <c r="E28" s="7" t="s">
        <v>960</v>
      </c>
      <c r="F28" s="2"/>
      <c r="G28" s="2" t="s">
        <v>105</v>
      </c>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8"/>
      <c r="AK28" s="8"/>
      <c r="AL28" s="8"/>
      <c r="AM28" s="8"/>
      <c r="AN28" s="8"/>
      <c r="AO28" s="8"/>
      <c r="AP28" s="8"/>
      <c r="AQ28" s="9"/>
      <c r="AR28" s="8">
        <f>Totex!AR81</f>
        <v>51.512068484026329</v>
      </c>
      <c r="AS28" s="8">
        <f>Totex!AS81</f>
        <v>50.991941905870789</v>
      </c>
      <c r="AT28" s="8">
        <f>Totex!AT81</f>
        <v>50.588802884387242</v>
      </c>
      <c r="AU28" s="8">
        <f>Totex!AU81</f>
        <v>50.695828107056784</v>
      </c>
      <c r="AV28" s="8">
        <f>Totex!AV81</f>
        <v>50.70644708520031</v>
      </c>
      <c r="AW28" s="2"/>
    </row>
    <row r="29" spans="1:49" s="82" customFormat="1" ht="16.8">
      <c r="A29" s="2"/>
      <c r="B29" s="2"/>
      <c r="C29" s="2"/>
      <c r="D29" s="2"/>
      <c r="E29" s="13" t="s">
        <v>961</v>
      </c>
      <c r="F29" s="2"/>
      <c r="G29" s="2" t="s">
        <v>105</v>
      </c>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431"/>
      <c r="AK29" s="431"/>
      <c r="AL29" s="431"/>
      <c r="AM29" s="431"/>
      <c r="AN29" s="431"/>
      <c r="AO29" s="431"/>
      <c r="AP29" s="431"/>
      <c r="AQ29" s="533"/>
      <c r="AR29" s="431">
        <f t="shared" ref="AR29:AV29" si="0">SUM(AR22:AR28)</f>
        <v>184.11377533857979</v>
      </c>
      <c r="AS29" s="431">
        <f t="shared" si="0"/>
        <v>186.73676529072972</v>
      </c>
      <c r="AT29" s="431">
        <f t="shared" si="0"/>
        <v>200.71580596969127</v>
      </c>
      <c r="AU29" s="431">
        <f t="shared" si="0"/>
        <v>189.86720612686287</v>
      </c>
      <c r="AV29" s="431">
        <f t="shared" si="0"/>
        <v>171.98077264220626</v>
      </c>
      <c r="AW29" s="2"/>
    </row>
    <row r="30" spans="1:49" s="82" customFormat="1" ht="16.8">
      <c r="A30" s="2"/>
      <c r="B30" s="2"/>
      <c r="C30" s="2"/>
      <c r="D30" s="2"/>
      <c r="E30" s="7"/>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57"/>
      <c r="AR30" s="2"/>
      <c r="AS30" s="2"/>
      <c r="AT30" s="2"/>
      <c r="AU30" s="2"/>
      <c r="AV30" s="2"/>
      <c r="AW30" s="2"/>
    </row>
    <row r="31" spans="1:49" s="82" customFormat="1" ht="16.8">
      <c r="A31" s="2"/>
      <c r="B31" s="2"/>
      <c r="C31" s="2"/>
      <c r="D31" s="10" t="s">
        <v>962</v>
      </c>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1"/>
      <c r="AR31" s="10"/>
      <c r="AS31" s="10"/>
      <c r="AT31" s="10"/>
      <c r="AU31" s="10"/>
      <c r="AV31" s="10"/>
      <c r="AW31" s="2"/>
    </row>
    <row r="32" spans="1:49" s="82" customFormat="1" ht="16.8">
      <c r="A32" s="2"/>
      <c r="B32" s="2"/>
      <c r="C32" s="2"/>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192"/>
      <c r="AR32" s="27"/>
      <c r="AS32" s="27"/>
      <c r="AT32" s="27"/>
      <c r="AU32" s="27"/>
      <c r="AV32" s="27"/>
      <c r="AW32" s="2"/>
    </row>
    <row r="33" spans="1:49" s="82" customFormat="1" ht="16.8">
      <c r="A33" s="2"/>
      <c r="B33" s="2"/>
      <c r="C33" s="2"/>
      <c r="D33" s="2"/>
      <c r="E33" s="2" t="s">
        <v>963</v>
      </c>
      <c r="F33" s="2"/>
      <c r="G33" s="2" t="s">
        <v>105</v>
      </c>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8"/>
      <c r="AK33" s="8"/>
      <c r="AL33" s="8"/>
      <c r="AM33" s="8"/>
      <c r="AN33" s="8"/>
      <c r="AO33" s="8"/>
      <c r="AP33" s="8"/>
      <c r="AQ33" s="9"/>
      <c r="AR33" s="8">
        <f>InputSummary!AR97</f>
        <v>30.792802980543538</v>
      </c>
      <c r="AS33" s="8">
        <f>InputSummary!AS97</f>
        <v>22.687711474987438</v>
      </c>
      <c r="AT33" s="8">
        <f>InputSummary!AT97</f>
        <v>22.94411278997277</v>
      </c>
      <c r="AU33" s="8">
        <f>InputSummary!AU97</f>
        <v>22.97672845085949</v>
      </c>
      <c r="AV33" s="8">
        <f>InputSummary!AV97</f>
        <v>23.164483214351161</v>
      </c>
      <c r="AW33" s="2"/>
    </row>
    <row r="34" spans="1:49" s="82" customFormat="1" ht="16.8">
      <c r="A34" s="2"/>
      <c r="B34" s="2"/>
      <c r="C34" s="2"/>
      <c r="D34" s="2"/>
      <c r="E34" s="2" t="s">
        <v>964</v>
      </c>
      <c r="F34" s="2"/>
      <c r="G34" s="2" t="s">
        <v>105</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8"/>
      <c r="AK34" s="8"/>
      <c r="AL34" s="8"/>
      <c r="AM34" s="8"/>
      <c r="AN34" s="8"/>
      <c r="AO34" s="8"/>
      <c r="AP34" s="8"/>
      <c r="AQ34" s="9"/>
      <c r="AR34" s="8">
        <f>InputSummary!AR124 * (-1)</f>
        <v>0.62755841448829819</v>
      </c>
      <c r="AS34" s="8">
        <f>InputSummary!AS124 * (-1)</f>
        <v>0.62755841448829819</v>
      </c>
      <c r="AT34" s="8">
        <f>InputSummary!AT124 * (-1)</f>
        <v>0.62755841448829819</v>
      </c>
      <c r="AU34" s="8">
        <f>InputSummary!AU124 * (-1)</f>
        <v>0.62755841448829819</v>
      </c>
      <c r="AV34" s="8">
        <f>InputSummary!AV124 * (-1)</f>
        <v>0.60087714204680687</v>
      </c>
      <c r="AW34" s="2"/>
    </row>
    <row r="35" spans="1:49" s="82" customFormat="1" ht="16.8">
      <c r="A35" s="2"/>
      <c r="B35" s="2"/>
      <c r="C35" s="2"/>
      <c r="D35" s="2"/>
      <c r="E35" s="13"/>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8"/>
      <c r="AK35" s="8"/>
      <c r="AL35" s="8"/>
      <c r="AM35" s="8"/>
      <c r="AN35" s="8"/>
      <c r="AO35" s="8"/>
      <c r="AP35" s="8"/>
      <c r="AQ35" s="9"/>
      <c r="AR35" s="8"/>
      <c r="AS35" s="8"/>
      <c r="AT35" s="8"/>
      <c r="AU35" s="8"/>
      <c r="AV35" s="8"/>
      <c r="AW35" s="2"/>
    </row>
    <row r="36" spans="1:49" s="82" customFormat="1" ht="16.8">
      <c r="A36" s="2"/>
      <c r="B36" s="2"/>
      <c r="C36" s="20" t="s">
        <v>965</v>
      </c>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39"/>
      <c r="AR36" s="20"/>
      <c r="AS36" s="20"/>
      <c r="AT36" s="20"/>
      <c r="AU36" s="20"/>
      <c r="AV36" s="20"/>
      <c r="AW36" s="2"/>
    </row>
    <row r="37" spans="1:49" s="82" customFormat="1" ht="16.8">
      <c r="A37" s="2"/>
      <c r="B37" s="2"/>
      <c r="C37" s="2"/>
      <c r="D37" s="2"/>
      <c r="E37" s="13"/>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8"/>
      <c r="AK37" s="8"/>
      <c r="AL37" s="8"/>
      <c r="AM37" s="8"/>
      <c r="AN37" s="8"/>
      <c r="AO37" s="8"/>
      <c r="AP37" s="8"/>
      <c r="AQ37" s="9"/>
      <c r="AR37" s="8"/>
      <c r="AS37" s="8"/>
      <c r="AT37" s="8"/>
      <c r="AU37" s="8"/>
      <c r="AV37" s="8"/>
      <c r="AW37" s="2"/>
    </row>
    <row r="38" spans="1:49" s="82" customFormat="1" ht="16.8">
      <c r="E38" s="82" t="s">
        <v>624</v>
      </c>
      <c r="G38" s="7" t="s">
        <v>209</v>
      </c>
      <c r="AJ38" s="193"/>
      <c r="AK38" s="193"/>
      <c r="AL38" s="193"/>
      <c r="AM38" s="193"/>
      <c r="AN38" s="193"/>
      <c r="AO38" s="193"/>
      <c r="AP38" s="193"/>
      <c r="AQ38" s="187"/>
      <c r="AR38" s="49">
        <f>SUMPRODUCT(AR$22:AR$28,InputSummary!AR436:AR442)/SUM(Totex!AR$75:AR$81)</f>
        <v>8.3294864904996532E-2</v>
      </c>
      <c r="AS38" s="49">
        <f>SUMPRODUCT(AS$22:AS$28,InputSummary!AS436:AS442)/SUM(Totex!AS$75:AS$81)</f>
        <v>0.10010404242805357</v>
      </c>
      <c r="AT38" s="49">
        <f>SUMPRODUCT(AT$22:AT$28,InputSummary!AT436:AT442)/SUM(Totex!AT$75:AT$81)</f>
        <v>8.8287398712742438E-2</v>
      </c>
      <c r="AU38" s="49">
        <f>SUMPRODUCT(AU$22:AU$28,InputSummary!AU436:AU442)/SUM(Totex!AU$75:AU$81)</f>
        <v>7.3569789732904109E-2</v>
      </c>
      <c r="AV38" s="49">
        <f>SUMPRODUCT(AV$22:AV$28,InputSummary!AV436:AV442)/SUM(Totex!AV$75:AV$81)</f>
        <v>7.0388801687143079E-2</v>
      </c>
    </row>
    <row r="39" spans="1:49" s="82" customFormat="1" ht="16.8">
      <c r="E39" s="82" t="s">
        <v>625</v>
      </c>
      <c r="G39" s="7" t="s">
        <v>209</v>
      </c>
      <c r="AJ39" s="193"/>
      <c r="AK39" s="193"/>
      <c r="AL39" s="193"/>
      <c r="AM39" s="193"/>
      <c r="AN39" s="193"/>
      <c r="AO39" s="193"/>
      <c r="AP39" s="193"/>
      <c r="AQ39" s="187"/>
      <c r="AR39" s="49">
        <f>SUMPRODUCT(AR$22:AR$28,InputSummary!AR443:AR449)/SUM(Totex!AR$75:AR$81)</f>
        <v>0.26310526138292145</v>
      </c>
      <c r="AS39" s="49">
        <f>SUMPRODUCT(AS$22:AS$28,InputSummary!AS443:AS449)/SUM(Totex!AS$75:AS$81)</f>
        <v>0.29057764122667246</v>
      </c>
      <c r="AT39" s="49">
        <f>SUMPRODUCT(AT$22:AT$28,InputSummary!AT443:AT449)/SUM(Totex!AT$75:AT$81)</f>
        <v>0.34445734684229123</v>
      </c>
      <c r="AU39" s="49">
        <f>SUMPRODUCT(AU$22:AU$28,InputSummary!AU443:AU449)/SUM(Totex!AU$75:AU$81)</f>
        <v>0.36828491089823584</v>
      </c>
      <c r="AV39" s="49">
        <f>SUMPRODUCT(AV$22:AV$28,InputSummary!AV443:AV449)/SUM(Totex!AV$75:AV$81)</f>
        <v>0.34242574704681961</v>
      </c>
    </row>
    <row r="40" spans="1:49" s="82" customFormat="1" ht="16.8">
      <c r="E40" s="82" t="s">
        <v>626</v>
      </c>
      <c r="G40" s="7" t="s">
        <v>209</v>
      </c>
      <c r="AJ40" s="193"/>
      <c r="AK40" s="193"/>
      <c r="AL40" s="193"/>
      <c r="AM40" s="193"/>
      <c r="AN40" s="193"/>
      <c r="AO40" s="193"/>
      <c r="AP40" s="193"/>
      <c r="AQ40" s="187"/>
      <c r="AR40" s="49">
        <f>SUMPRODUCT(AR$22:AR$28,InputSummary!AR450:AR456)/SUM(Totex!AR$75:AR$81)</f>
        <v>0.36635973623193663</v>
      </c>
      <c r="AS40" s="49">
        <f>SUMPRODUCT(AS$22:AS$28,InputSummary!AS450:AS456)/SUM(Totex!AS$75:AS$81)</f>
        <v>0.3322300590337352</v>
      </c>
      <c r="AT40" s="49">
        <f>SUMPRODUCT(AT$22:AT$28,InputSummary!AT450:AT456)/SUM(Totex!AT$75:AT$81)</f>
        <v>0.30570840162570556</v>
      </c>
      <c r="AU40" s="49">
        <f>SUMPRODUCT(AU$22:AU$28,InputSummary!AU450:AU456)/SUM(Totex!AU$75:AU$81)</f>
        <v>0.29577743879144547</v>
      </c>
      <c r="AV40" s="49">
        <f>SUMPRODUCT(AV$22:AV$28,InputSummary!AV450:AV456)/SUM(Totex!AV$75:AV$81)</f>
        <v>0.29959810962789718</v>
      </c>
    </row>
    <row r="41" spans="1:49" s="82" customFormat="1" ht="16.8">
      <c r="E41" s="82" t="s">
        <v>627</v>
      </c>
      <c r="G41" s="7" t="s">
        <v>209</v>
      </c>
      <c r="AJ41" s="193"/>
      <c r="AK41" s="193"/>
      <c r="AL41" s="193"/>
      <c r="AM41" s="193"/>
      <c r="AN41" s="193"/>
      <c r="AO41" s="193"/>
      <c r="AP41" s="193"/>
      <c r="AQ41" s="187"/>
      <c r="AR41" s="49">
        <f>SUMPRODUCT(AR$22:AR$28,InputSummary!AR457:AR463)/SUM(Totex!AR$75:AR$81)</f>
        <v>2.8282978289610877E-3</v>
      </c>
      <c r="AS41" s="49">
        <f>SUMPRODUCT(AS$22:AS$28,InputSummary!AS457:AS463)/SUM(Totex!AS$75:AS$81)</f>
        <v>2.5667397500974435E-3</v>
      </c>
      <c r="AT41" s="49">
        <f>SUMPRODUCT(AT$22:AT$28,InputSummary!AT457:AT463)/SUM(Totex!AT$75:AT$81)</f>
        <v>2.3783913874819984E-3</v>
      </c>
      <c r="AU41" s="49">
        <f>SUMPRODUCT(AU$22:AU$28,InputSummary!AU457:AU463)/SUM(Totex!AU$75:AU$81)</f>
        <v>2.2581855655202112E-3</v>
      </c>
      <c r="AV41" s="49">
        <f>SUMPRODUCT(AV$22:AV$28,InputSummary!AV457:AV463)/SUM(Totex!AV$75:AV$81)</f>
        <v>2.2769488598104056E-3</v>
      </c>
    </row>
    <row r="42" spans="1:49" s="82" customFormat="1" ht="16.8">
      <c r="E42" s="82" t="s">
        <v>628</v>
      </c>
      <c r="G42" s="7" t="s">
        <v>209</v>
      </c>
      <c r="AJ42" s="193"/>
      <c r="AK42" s="193"/>
      <c r="AL42" s="193"/>
      <c r="AM42" s="193"/>
      <c r="AN42" s="193"/>
      <c r="AO42" s="193"/>
      <c r="AP42" s="193"/>
      <c r="AQ42" s="187"/>
      <c r="AR42" s="49">
        <f>SUMPRODUCT(AR$22:AR$28,InputSummary!AR464:AR470)/SUM(Totex!AR$75:AR$81)</f>
        <v>0.27160083133686502</v>
      </c>
      <c r="AS42" s="49">
        <f>SUMPRODUCT(AS$22:AS$28,InputSummary!AS464:AS470)/SUM(Totex!AS$75:AS$81)</f>
        <v>0.26176602900612383</v>
      </c>
      <c r="AT42" s="49">
        <f>SUMPRODUCT(AT$22:AT$28,InputSummary!AT464:AT470)/SUM(Totex!AT$75:AT$81)</f>
        <v>0.24663018930563152</v>
      </c>
      <c r="AU42" s="49">
        <f>SUMPRODUCT(AU$22:AU$28,InputSummary!AU464:AU470)/SUM(Totex!AU$75:AU$81)</f>
        <v>0.24977844170798613</v>
      </c>
      <c r="AV42" s="49">
        <f>SUMPRODUCT(AV$22:AV$28,InputSummary!AV464:AV470)/SUM(Totex!AV$75:AV$81)</f>
        <v>0.27485264183587715</v>
      </c>
    </row>
    <row r="43" spans="1:49" s="82" customFormat="1" ht="16.8">
      <c r="E43" s="82" t="s">
        <v>629</v>
      </c>
      <c r="G43" s="7" t="s">
        <v>209</v>
      </c>
      <c r="AJ43" s="193"/>
      <c r="AK43" s="193"/>
      <c r="AL43" s="193"/>
      <c r="AM43" s="193"/>
      <c r="AN43" s="193"/>
      <c r="AO43" s="193"/>
      <c r="AP43" s="193"/>
      <c r="AQ43" s="187"/>
      <c r="AR43" s="49">
        <f>SUMPRODUCT(AR$22:AR$28,InputSummary!AR471:AR477)/SUM(Totex!AR$75:AR$81)</f>
        <v>1.2811008314319066E-2</v>
      </c>
      <c r="AS43" s="49">
        <f>SUMPRODUCT(AS$22:AS$28,InputSummary!AS471:AS477)/SUM(Totex!AS$75:AS$81)</f>
        <v>1.2755488555317553E-2</v>
      </c>
      <c r="AT43" s="49">
        <f>SUMPRODUCT(AT$22:AT$28,InputSummary!AT471:AT477)/SUM(Totex!AT$75:AT$81)</f>
        <v>1.253827212614728E-2</v>
      </c>
      <c r="AU43" s="49">
        <f>SUMPRODUCT(AU$22:AU$28,InputSummary!AU471:AU477)/SUM(Totex!AU$75:AU$81)</f>
        <v>1.0331233303908083E-2</v>
      </c>
      <c r="AV43" s="49">
        <f>SUMPRODUCT(AV$22:AV$28,InputSummary!AV471:AV477)/SUM(Totex!AV$75:AV$81)</f>
        <v>1.0457750942452503E-2</v>
      </c>
    </row>
    <row r="44" spans="1:49" s="82" customFormat="1" ht="16.8">
      <c r="E44" s="182" t="s">
        <v>21</v>
      </c>
      <c r="G44" s="7"/>
      <c r="I44" s="340">
        <f>MAX(AJ44:AV44)</f>
        <v>0</v>
      </c>
      <c r="J44" s="338"/>
      <c r="K44" s="338"/>
      <c r="L44" s="338"/>
      <c r="M44" s="338"/>
      <c r="N44" s="338"/>
      <c r="O44" s="338"/>
      <c r="P44" s="338"/>
      <c r="Q44" s="338"/>
      <c r="R44" s="338"/>
      <c r="S44" s="338"/>
      <c r="T44" s="338"/>
      <c r="U44" s="338"/>
      <c r="V44" s="338"/>
      <c r="W44" s="338"/>
      <c r="X44" s="338"/>
      <c r="Y44" s="338"/>
      <c r="Z44" s="338"/>
      <c r="AA44" s="338"/>
      <c r="AB44" s="338"/>
      <c r="AC44" s="338"/>
      <c r="AD44" s="338"/>
      <c r="AE44" s="338"/>
      <c r="AF44" s="338"/>
      <c r="AG44" s="338"/>
      <c r="AH44" s="338"/>
      <c r="AI44" s="338"/>
      <c r="AJ44" s="339"/>
      <c r="AK44" s="339"/>
      <c r="AL44" s="339"/>
      <c r="AM44" s="339"/>
      <c r="AN44" s="339"/>
      <c r="AO44" s="339"/>
      <c r="AP44" s="339"/>
      <c r="AQ44" s="339"/>
      <c r="AR44" s="339">
        <f>IF(SUM(AR38:AR43)=1,0,1)</f>
        <v>0</v>
      </c>
      <c r="AS44" s="339">
        <f t="shared" ref="AS44:AV44" si="1">IF(SUM(AS38:AS43)=1,0,1)</f>
        <v>0</v>
      </c>
      <c r="AT44" s="339">
        <f t="shared" si="1"/>
        <v>0</v>
      </c>
      <c r="AU44" s="339">
        <f t="shared" si="1"/>
        <v>0</v>
      </c>
      <c r="AV44" s="339">
        <f t="shared" si="1"/>
        <v>0</v>
      </c>
    </row>
    <row r="45" spans="1:49" s="82" customFormat="1" ht="16.8">
      <c r="AQ45" s="147"/>
    </row>
    <row r="46" spans="1:49" s="82" customFormat="1" ht="16.8">
      <c r="E46" s="82" t="s">
        <v>966</v>
      </c>
      <c r="G46" s="2" t="s">
        <v>105</v>
      </c>
      <c r="AJ46" s="307"/>
      <c r="AK46" s="307"/>
      <c r="AL46" s="307"/>
      <c r="AM46" s="307"/>
      <c r="AN46" s="307"/>
      <c r="AO46" s="307"/>
      <c r="AP46" s="307"/>
      <c r="AQ46" s="308"/>
      <c r="AR46" s="307">
        <f t="shared" ref="AR46:AV49" si="2">AR38 * AR$29</f>
        <v>15.335732043975886</v>
      </c>
      <c r="AS46" s="307">
        <f t="shared" si="2"/>
        <v>18.693105075540689</v>
      </c>
      <c r="AT46" s="307">
        <f t="shared" si="2"/>
        <v>17.720676389595582</v>
      </c>
      <c r="AU46" s="307">
        <f t="shared" si="2"/>
        <v>13.968490431927265</v>
      </c>
      <c r="AV46" s="307">
        <f t="shared" si="2"/>
        <v>12.105520499513899</v>
      </c>
    </row>
    <row r="47" spans="1:49" s="82" customFormat="1" ht="16.8">
      <c r="E47" s="82" t="s">
        <v>967</v>
      </c>
      <c r="G47" s="2" t="s">
        <v>105</v>
      </c>
      <c r="AJ47" s="307"/>
      <c r="AK47" s="307"/>
      <c r="AL47" s="307"/>
      <c r="AM47" s="307"/>
      <c r="AN47" s="307"/>
      <c r="AO47" s="307"/>
      <c r="AP47" s="307"/>
      <c r="AQ47" s="308"/>
      <c r="AR47" s="307">
        <f t="shared" si="2"/>
        <v>48.441302984653511</v>
      </c>
      <c r="AS47" s="307">
        <f t="shared" si="2"/>
        <v>54.261528788479005</v>
      </c>
      <c r="AT47" s="307">
        <f t="shared" si="2"/>
        <v>69.138033993631979</v>
      </c>
      <c r="AU47" s="307">
        <f t="shared" si="2"/>
        <v>69.925227090928672</v>
      </c>
      <c r="AV47" s="307">
        <f t="shared" si="2"/>
        <v>58.890644549696717</v>
      </c>
    </row>
    <row r="48" spans="1:49" s="82" customFormat="1" ht="16.8">
      <c r="E48" s="82" t="s">
        <v>968</v>
      </c>
      <c r="G48" s="2" t="s">
        <v>105</v>
      </c>
      <c r="AJ48" s="307"/>
      <c r="AK48" s="307"/>
      <c r="AL48" s="307"/>
      <c r="AM48" s="307"/>
      <c r="AN48" s="307"/>
      <c r="AO48" s="307"/>
      <c r="AP48" s="307"/>
      <c r="AQ48" s="308"/>
      <c r="AR48" s="307">
        <f t="shared" si="2"/>
        <v>67.451874169708134</v>
      </c>
      <c r="AS48" s="307">
        <f t="shared" si="2"/>
        <v>62.039566556307889</v>
      </c>
      <c r="AT48" s="307">
        <f t="shared" si="2"/>
        <v>61.360508224009571</v>
      </c>
      <c r="AU48" s="307">
        <f t="shared" si="2"/>
        <v>56.158435938690943</v>
      </c>
      <c r="AV48" s="307">
        <f t="shared" si="2"/>
        <v>51.525114375950174</v>
      </c>
    </row>
    <row r="49" spans="1:49" s="82" customFormat="1" ht="16.8">
      <c r="E49" s="82" t="s">
        <v>969</v>
      </c>
      <c r="G49" s="2" t="s">
        <v>105</v>
      </c>
      <c r="AJ49" s="307"/>
      <c r="AK49" s="307"/>
      <c r="AL49" s="307"/>
      <c r="AM49" s="307"/>
      <c r="AN49" s="307"/>
      <c r="AO49" s="307"/>
      <c r="AP49" s="307"/>
      <c r="AQ49" s="308"/>
      <c r="AR49" s="307">
        <f t="shared" si="2"/>
        <v>0.5207285910719347</v>
      </c>
      <c r="AS49" s="307">
        <f t="shared" si="2"/>
        <v>0.47930467827633255</v>
      </c>
      <c r="AT49" s="307">
        <f t="shared" si="2"/>
        <v>0.47738074424982163</v>
      </c>
      <c r="AU49" s="307">
        <f t="shared" si="2"/>
        <v>0.4287553842413323</v>
      </c>
      <c r="AV49" s="307">
        <f t="shared" si="2"/>
        <v>0.39159142417698412</v>
      </c>
    </row>
    <row r="50" spans="1:49" s="82" customFormat="1" ht="16.8">
      <c r="E50" s="82" t="s">
        <v>970</v>
      </c>
      <c r="G50" s="2" t="s">
        <v>105</v>
      </c>
      <c r="AJ50" s="307"/>
      <c r="AK50" s="307"/>
      <c r="AL50" s="307"/>
      <c r="AM50" s="307"/>
      <c r="AN50" s="307"/>
      <c r="AO50" s="307"/>
      <c r="AP50" s="307"/>
      <c r="AQ50" s="308"/>
      <c r="AR50" s="307">
        <f>AR42 * AR$29 + AR33 + AR34</f>
        <v>81.425815837558901</v>
      </c>
      <c r="AS50" s="307">
        <f t="shared" ref="AS50:AV50" si="3">AS42 * AS$29 + AS33 + AS34</f>
        <v>72.196611409078614</v>
      </c>
      <c r="AT50" s="307">
        <f t="shared" si="3"/>
        <v>73.074248427398416</v>
      </c>
      <c r="AU50" s="307">
        <f t="shared" si="3"/>
        <v>71.029021743164591</v>
      </c>
      <c r="AV50" s="307">
        <f t="shared" si="3"/>
        <v>71.03473006208371</v>
      </c>
    </row>
    <row r="51" spans="1:49" s="82" customFormat="1" ht="16.8">
      <c r="E51" s="82" t="s">
        <v>971</v>
      </c>
      <c r="G51" s="2" t="s">
        <v>105</v>
      </c>
      <c r="AJ51" s="307"/>
      <c r="AK51" s="307"/>
      <c r="AL51" s="307"/>
      <c r="AM51" s="307"/>
      <c r="AN51" s="307"/>
      <c r="AO51" s="307"/>
      <c r="AP51" s="307"/>
      <c r="AQ51" s="308"/>
      <c r="AR51" s="307">
        <f>AR43 * AR$29</f>
        <v>2.3586831066432183</v>
      </c>
      <c r="AS51" s="307">
        <f>AS43 * AS$29</f>
        <v>2.3819186725229229</v>
      </c>
      <c r="AT51" s="307">
        <f>AT43 * AT$29</f>
        <v>2.5166293952669658</v>
      </c>
      <c r="AU51" s="307">
        <f>AU43 * AU$29</f>
        <v>1.9615624032578265</v>
      </c>
      <c r="AV51" s="307">
        <f>AV43 * AV$29</f>
        <v>1.7985320871827422</v>
      </c>
    </row>
    <row r="52" spans="1:49" s="82" customFormat="1" ht="16.8">
      <c r="AQ52" s="147"/>
    </row>
    <row r="53" spans="1:49" s="82" customFormat="1" ht="16.8">
      <c r="A53" s="2"/>
      <c r="B53" s="22" t="s">
        <v>972</v>
      </c>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197"/>
      <c r="AR53" s="22"/>
      <c r="AS53" s="22"/>
      <c r="AT53" s="22"/>
      <c r="AU53" s="22"/>
      <c r="AV53" s="22"/>
      <c r="AW53" s="2"/>
    </row>
    <row r="54" spans="1:49" s="2" customFormat="1" ht="16.8">
      <c r="B54" s="4" t="s">
        <v>973</v>
      </c>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5"/>
      <c r="AR54" s="12"/>
      <c r="AS54" s="4"/>
      <c r="AT54" s="4"/>
      <c r="AU54" s="4"/>
      <c r="AV54" s="4"/>
    </row>
    <row r="55" spans="1:49" s="82" customFormat="1" ht="16.8">
      <c r="B55" s="4" t="s">
        <v>974</v>
      </c>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5"/>
      <c r="AR55" s="12"/>
      <c r="AS55" s="4"/>
      <c r="AT55" s="4"/>
      <c r="AU55" s="4"/>
      <c r="AV55" s="4"/>
      <c r="AW55" s="2"/>
    </row>
    <row r="56" spans="1:49" s="82" customFormat="1" ht="16.8">
      <c r="AQ56" s="147"/>
    </row>
    <row r="57" spans="1:49" s="21" customFormat="1" ht="16.8">
      <c r="C57" s="28" t="s">
        <v>975</v>
      </c>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9"/>
      <c r="AR57" s="28"/>
      <c r="AS57" s="28"/>
      <c r="AT57" s="28"/>
      <c r="AU57" s="28"/>
      <c r="AV57" s="28"/>
      <c r="AW57" s="7"/>
    </row>
    <row r="58" spans="1:49" s="21" customFormat="1" ht="16.8">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65"/>
      <c r="AR58" s="7"/>
      <c r="AS58" s="7"/>
      <c r="AT58" s="7"/>
      <c r="AU58" s="7"/>
      <c r="AV58" s="7"/>
      <c r="AW58" s="7"/>
    </row>
    <row r="59" spans="1:49" s="21" customFormat="1" ht="16.8">
      <c r="A59" s="82"/>
      <c r="E59" s="21" t="s">
        <v>976</v>
      </c>
      <c r="G59" s="21" t="s">
        <v>209</v>
      </c>
      <c r="J59" s="88"/>
      <c r="K59" s="88"/>
      <c r="L59" s="88"/>
      <c r="M59" s="88"/>
      <c r="N59" s="88"/>
      <c r="O59" s="88"/>
      <c r="P59" s="88"/>
      <c r="Q59" s="88"/>
      <c r="R59" s="88"/>
      <c r="S59" s="88"/>
      <c r="T59" s="88"/>
      <c r="U59" s="88"/>
      <c r="V59" s="88"/>
      <c r="W59" s="88"/>
      <c r="X59" s="88"/>
      <c r="Y59" s="88"/>
      <c r="Z59" s="88"/>
      <c r="AA59" s="88"/>
      <c r="AB59" s="88"/>
      <c r="AC59" s="88"/>
      <c r="AD59" s="88"/>
      <c r="AE59" s="88"/>
      <c r="AF59" s="88"/>
      <c r="AG59" s="88"/>
      <c r="AH59" s="88"/>
      <c r="AI59" s="88"/>
      <c r="AJ59" s="132"/>
      <c r="AK59" s="132"/>
      <c r="AL59" s="132"/>
      <c r="AM59" s="132"/>
      <c r="AN59" s="132"/>
      <c r="AO59" s="132"/>
      <c r="AP59" s="132"/>
      <c r="AQ59" s="216"/>
      <c r="AR59" s="132">
        <f>InputSummary!AR265</f>
        <v>0.18</v>
      </c>
      <c r="AS59" s="132">
        <f>InputSummary!AS265</f>
        <v>0.18</v>
      </c>
      <c r="AT59" s="132">
        <f>InputSummary!AT265</f>
        <v>0.18</v>
      </c>
      <c r="AU59" s="132">
        <f>InputSummary!AU265</f>
        <v>0.18</v>
      </c>
      <c r="AV59" s="132">
        <f>InputSummary!AV265</f>
        <v>0.18</v>
      </c>
      <c r="AW59" s="7"/>
    </row>
    <row r="60" spans="1:49" s="21" customFormat="1" ht="16.8">
      <c r="A60" s="82"/>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65"/>
      <c r="AR60" s="7"/>
      <c r="AS60" s="7"/>
      <c r="AT60" s="7"/>
      <c r="AU60" s="7"/>
      <c r="AV60" s="7"/>
      <c r="AW60" s="7"/>
    </row>
    <row r="61" spans="1:49" s="72" customFormat="1" ht="16.8">
      <c r="A61" s="82"/>
      <c r="C61" s="73"/>
      <c r="E61" s="74" t="s">
        <v>977</v>
      </c>
      <c r="G61" s="21" t="s">
        <v>304</v>
      </c>
      <c r="J61" s="75"/>
      <c r="K61" s="75"/>
      <c r="L61" s="75"/>
      <c r="M61" s="75"/>
      <c r="N61" s="75"/>
      <c r="O61" s="75"/>
      <c r="P61" s="75"/>
      <c r="Q61" s="75"/>
      <c r="R61" s="75"/>
      <c r="S61" s="75"/>
      <c r="T61" s="75"/>
      <c r="U61" s="75"/>
      <c r="V61" s="75"/>
      <c r="W61" s="75"/>
      <c r="X61" s="75"/>
      <c r="Y61" s="75"/>
      <c r="Z61" s="75"/>
      <c r="AJ61" s="79"/>
      <c r="AK61" s="79"/>
      <c r="AL61" s="79"/>
      <c r="AM61" s="79"/>
      <c r="AN61" s="79"/>
      <c r="AO61" s="79"/>
      <c r="AP61" s="79"/>
      <c r="AQ61" s="217"/>
      <c r="AR61" s="79">
        <f>InputSummary!AR272</f>
        <v>55.321625369826343</v>
      </c>
      <c r="AS61" s="79">
        <f>InputSummary!AS272</f>
        <v>0</v>
      </c>
      <c r="AT61" s="79">
        <f>InputSummary!AT272</f>
        <v>0</v>
      </c>
      <c r="AU61" s="79">
        <f>InputSummary!AU272</f>
        <v>0</v>
      </c>
      <c r="AV61" s="79">
        <f>InputSummary!AV272</f>
        <v>0</v>
      </c>
    </row>
    <row r="62" spans="1:49" s="21" customFormat="1" ht="16.8">
      <c r="A62" s="82"/>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65"/>
      <c r="AR62" s="7"/>
      <c r="AS62" s="7"/>
      <c r="AT62" s="7"/>
      <c r="AU62" s="7"/>
      <c r="AV62" s="7"/>
      <c r="AW62" s="7"/>
    </row>
    <row r="63" spans="1:49" s="21" customFormat="1" ht="16.8">
      <c r="A63" s="82"/>
      <c r="E63" s="21" t="s">
        <v>978</v>
      </c>
      <c r="G63" s="21" t="s">
        <v>304</v>
      </c>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65"/>
      <c r="AR63" s="7">
        <f>AQ68 + AR61</f>
        <v>55.321625369826343</v>
      </c>
      <c r="AS63" s="7">
        <f>AR68 + AS61</f>
        <v>61.575188877598521</v>
      </c>
      <c r="AT63" s="7">
        <f>AS68 + AT61</f>
        <v>57.5609898884872</v>
      </c>
      <c r="AU63" s="7">
        <f>AT68 + AU61</f>
        <v>50.136141911685819</v>
      </c>
      <c r="AV63" s="7">
        <f>AU68 + AV61</f>
        <v>40.727125626059745</v>
      </c>
      <c r="AW63" s="7"/>
    </row>
    <row r="64" spans="1:49" s="21" customFormat="1" ht="16.8">
      <c r="A64" s="82"/>
      <c r="E64" s="21" t="s">
        <v>979</v>
      </c>
      <c r="G64" s="21" t="s">
        <v>304</v>
      </c>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65"/>
      <c r="AR64" s="7">
        <f>SelectedInputs!AR283</f>
        <v>0</v>
      </c>
      <c r="AS64" s="7">
        <f>SelectedInputs!AS283</f>
        <v>-16.211456074340923</v>
      </c>
      <c r="AT64" s="7">
        <f>SelectedInputs!AT283</f>
        <v>-20.362728989815963</v>
      </c>
      <c r="AU64" s="7">
        <f>SelectedInputs!AU283</f>
        <v>-19.633567974775403</v>
      </c>
      <c r="AV64" s="7">
        <f>SelectedInputs!AV283</f>
        <v>-15.715014997793201</v>
      </c>
      <c r="AW64" s="7"/>
    </row>
    <row r="65" spans="1:49" s="21" customFormat="1" ht="16.8">
      <c r="A65" s="82"/>
      <c r="E65" s="21" t="s">
        <v>980</v>
      </c>
      <c r="G65" s="21" t="s">
        <v>304</v>
      </c>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65"/>
      <c r="AR65" s="7">
        <f>AR$46 * AR$15</f>
        <v>19.770068383342586</v>
      </c>
      <c r="AS65" s="7">
        <f>AS$46 * AS$15</f>
        <v>24.832596329043852</v>
      </c>
      <c r="AT65" s="7">
        <f>AT$46 * AT$15</f>
        <v>23.943375578994399</v>
      </c>
      <c r="AU65" s="7">
        <f>AU$46 * AU$15</f>
        <v>19.164652436333174</v>
      </c>
      <c r="AV65" s="7">
        <f>AV$46 * AV$15</f>
        <v>16.906995736597949</v>
      </c>
      <c r="AW65" s="7"/>
    </row>
    <row r="66" spans="1:49" s="21" customFormat="1" ht="16.8">
      <c r="A66" s="82"/>
      <c r="E66" s="21" t="s">
        <v>981</v>
      </c>
      <c r="G66" s="21" t="s">
        <v>304</v>
      </c>
      <c r="J66" s="7"/>
      <c r="K66" s="7"/>
      <c r="L66" s="7"/>
      <c r="M66" s="7"/>
      <c r="N66" s="7"/>
      <c r="O66" s="7"/>
      <c r="P66" s="7"/>
      <c r="Q66" s="7"/>
      <c r="R66" s="7"/>
      <c r="S66" s="7"/>
      <c r="T66" s="7"/>
      <c r="U66" s="7"/>
      <c r="V66" s="7"/>
      <c r="W66" s="7"/>
      <c r="X66" s="7"/>
      <c r="Y66" s="7"/>
      <c r="Z66" s="7"/>
      <c r="AA66" s="7"/>
      <c r="AB66" s="7"/>
      <c r="AC66" s="7"/>
      <c r="AD66" s="7"/>
      <c r="AE66" s="7"/>
      <c r="AF66" s="7"/>
      <c r="AG66" s="7"/>
      <c r="AH66" s="7"/>
      <c r="AI66" s="7"/>
      <c r="AJ66" s="431"/>
      <c r="AK66" s="431"/>
      <c r="AL66" s="431"/>
      <c r="AM66" s="431"/>
      <c r="AN66" s="431"/>
      <c r="AO66" s="431"/>
      <c r="AP66" s="431"/>
      <c r="AQ66" s="533"/>
      <c r="AR66" s="431">
        <f>SUM(AR63:AR65)</f>
        <v>75.091693753168926</v>
      </c>
      <c r="AS66" s="431">
        <f>SUM(AS63:AS65)</f>
        <v>70.196329132301457</v>
      </c>
      <c r="AT66" s="431">
        <f>SUM(AT63:AT65)</f>
        <v>61.141636477665635</v>
      </c>
      <c r="AU66" s="431">
        <f>SUM(AU63:AU65)</f>
        <v>49.667226373243594</v>
      </c>
      <c r="AV66" s="431">
        <f>SUM(AV63:AV65)</f>
        <v>41.91910636486449</v>
      </c>
      <c r="AW66" s="7"/>
    </row>
    <row r="67" spans="1:49" s="21" customFormat="1" ht="16.8">
      <c r="A67" s="82"/>
      <c r="E67" s="21" t="s">
        <v>982</v>
      </c>
      <c r="G67" s="21" t="s">
        <v>304</v>
      </c>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65"/>
      <c r="AR67" s="7">
        <f>-AR66 * AR59</f>
        <v>-13.516504875570407</v>
      </c>
      <c r="AS67" s="7">
        <f>-AS66 * AS59</f>
        <v>-12.635339243814261</v>
      </c>
      <c r="AT67" s="7">
        <f>-AT66 * AT59</f>
        <v>-11.005494565979815</v>
      </c>
      <c r="AU67" s="7">
        <f>-AU66 * AU59</f>
        <v>-8.9401007471838465</v>
      </c>
      <c r="AV67" s="7">
        <f>-AV66 * AV59</f>
        <v>-7.5454391456756076</v>
      </c>
      <c r="AW67" s="7"/>
    </row>
    <row r="68" spans="1:49" s="21" customFormat="1" ht="16.8">
      <c r="A68" s="82"/>
      <c r="E68" s="21" t="s">
        <v>983</v>
      </c>
      <c r="G68" s="21" t="s">
        <v>304</v>
      </c>
      <c r="J68" s="7"/>
      <c r="K68" s="7"/>
      <c r="L68" s="7"/>
      <c r="M68" s="7"/>
      <c r="N68" s="7"/>
      <c r="O68" s="7"/>
      <c r="P68" s="7"/>
      <c r="Q68" s="7"/>
      <c r="R68" s="7"/>
      <c r="S68" s="7"/>
      <c r="T68" s="7"/>
      <c r="U68" s="7"/>
      <c r="V68" s="7"/>
      <c r="W68" s="7"/>
      <c r="X68" s="7"/>
      <c r="Y68" s="7"/>
      <c r="Z68" s="7"/>
      <c r="AA68" s="7"/>
      <c r="AB68" s="7"/>
      <c r="AC68" s="7"/>
      <c r="AD68" s="7"/>
      <c r="AE68" s="7"/>
      <c r="AF68" s="7"/>
      <c r="AG68" s="7"/>
      <c r="AH68" s="7"/>
      <c r="AI68" s="7"/>
      <c r="AJ68" s="461"/>
      <c r="AK68" s="461"/>
      <c r="AL68" s="461"/>
      <c r="AM68" s="461"/>
      <c r="AN68" s="461"/>
      <c r="AO68" s="461"/>
      <c r="AP68" s="461"/>
      <c r="AQ68" s="386"/>
      <c r="AR68" s="461">
        <f t="shared" ref="AR68:AV68" si="4">SUM(AR66:AR67)</f>
        <v>61.575188877598521</v>
      </c>
      <c r="AS68" s="461">
        <f t="shared" si="4"/>
        <v>57.5609898884872</v>
      </c>
      <c r="AT68" s="461">
        <f t="shared" si="4"/>
        <v>50.136141911685819</v>
      </c>
      <c r="AU68" s="461">
        <f t="shared" si="4"/>
        <v>40.727125626059745</v>
      </c>
      <c r="AV68" s="461">
        <f t="shared" si="4"/>
        <v>34.373667219188881</v>
      </c>
      <c r="AW68" s="7"/>
    </row>
    <row r="69" spans="1:49" s="21" customFormat="1" ht="16.8">
      <c r="A69" s="82"/>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65"/>
      <c r="AR69" s="7"/>
      <c r="AS69" s="7"/>
      <c r="AT69" s="7"/>
      <c r="AU69" s="7"/>
      <c r="AV69" s="7"/>
      <c r="AW69" s="7"/>
    </row>
    <row r="70" spans="1:49" s="21" customFormat="1" ht="16.8">
      <c r="A70" s="82"/>
      <c r="C70" s="28" t="s">
        <v>984</v>
      </c>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9"/>
      <c r="AR70" s="28"/>
      <c r="AS70" s="28"/>
      <c r="AT70" s="28"/>
      <c r="AU70" s="28"/>
      <c r="AV70" s="28"/>
      <c r="AW70" s="7"/>
    </row>
    <row r="71" spans="1:49" s="21" customFormat="1" ht="16.8">
      <c r="A71" s="82"/>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65"/>
      <c r="AR71" s="7"/>
      <c r="AS71" s="7"/>
      <c r="AT71" s="7"/>
      <c r="AU71" s="7"/>
      <c r="AV71" s="7"/>
      <c r="AW71" s="7"/>
    </row>
    <row r="72" spans="1:49" s="21" customFormat="1" ht="16.8">
      <c r="A72" s="82"/>
      <c r="E72" s="21" t="s">
        <v>976</v>
      </c>
      <c r="G72" s="21" t="s">
        <v>209</v>
      </c>
      <c r="I72" s="309"/>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132"/>
      <c r="AK72" s="132"/>
      <c r="AL72" s="132"/>
      <c r="AM72" s="132"/>
      <c r="AN72" s="132"/>
      <c r="AO72" s="132"/>
      <c r="AP72" s="132"/>
      <c r="AQ72" s="216"/>
      <c r="AR72" s="132">
        <f>InputSummary!AR266</f>
        <v>0.06</v>
      </c>
      <c r="AS72" s="132">
        <f>InputSummary!AS266</f>
        <v>0.06</v>
      </c>
      <c r="AT72" s="132">
        <f>InputSummary!AT266</f>
        <v>0.06</v>
      </c>
      <c r="AU72" s="132">
        <f>InputSummary!AU266</f>
        <v>0.06</v>
      </c>
      <c r="AV72" s="132">
        <f>InputSummary!AV266</f>
        <v>0.06</v>
      </c>
      <c r="AW72" s="7"/>
    </row>
    <row r="73" spans="1:49" s="21" customFormat="1" ht="16.8">
      <c r="A73" s="82"/>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65"/>
      <c r="AR73" s="7"/>
      <c r="AS73" s="7"/>
      <c r="AT73" s="7"/>
      <c r="AU73" s="7"/>
      <c r="AV73" s="7"/>
      <c r="AW73" s="7"/>
    </row>
    <row r="74" spans="1:49" s="72" customFormat="1" ht="16.8">
      <c r="A74" s="82"/>
      <c r="B74" s="21"/>
      <c r="C74" s="73"/>
      <c r="E74" s="74" t="s">
        <v>977</v>
      </c>
      <c r="G74" s="21" t="s">
        <v>304</v>
      </c>
      <c r="J74" s="75"/>
      <c r="K74" s="75"/>
      <c r="L74" s="75"/>
      <c r="M74" s="75"/>
      <c r="N74" s="75"/>
      <c r="O74" s="75"/>
      <c r="P74" s="75"/>
      <c r="Q74" s="75"/>
      <c r="R74" s="75"/>
      <c r="S74" s="75"/>
      <c r="T74" s="75"/>
      <c r="U74" s="75"/>
      <c r="V74" s="75"/>
      <c r="W74" s="75"/>
      <c r="X74" s="75"/>
      <c r="Y74" s="75"/>
      <c r="Z74" s="75"/>
      <c r="AJ74" s="79"/>
      <c r="AK74" s="79"/>
      <c r="AL74" s="79"/>
      <c r="AM74" s="79"/>
      <c r="AN74" s="79"/>
      <c r="AO74" s="79"/>
      <c r="AP74" s="79"/>
      <c r="AQ74" s="217"/>
      <c r="AR74" s="79">
        <f>InputSummary!AR273</f>
        <v>298.92782826091013</v>
      </c>
      <c r="AS74" s="79">
        <f>InputSummary!AS273</f>
        <v>0</v>
      </c>
      <c r="AT74" s="79">
        <f>InputSummary!AT273</f>
        <v>0</v>
      </c>
      <c r="AU74" s="79">
        <f>InputSummary!AU273</f>
        <v>0</v>
      </c>
      <c r="AV74" s="79">
        <f>InputSummary!AV273</f>
        <v>0</v>
      </c>
    </row>
    <row r="75" spans="1:49" s="21" customFormat="1" ht="16.8">
      <c r="A75" s="82"/>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65"/>
      <c r="AR75" s="7"/>
      <c r="AS75" s="7"/>
      <c r="AT75" s="7"/>
      <c r="AU75" s="7"/>
      <c r="AV75" s="7"/>
      <c r="AW75" s="7"/>
    </row>
    <row r="76" spans="1:49" s="21" customFormat="1" ht="16.8">
      <c r="A76" s="82"/>
      <c r="E76" s="21" t="s">
        <v>978</v>
      </c>
      <c r="G76" s="21" t="s">
        <v>304</v>
      </c>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65"/>
      <c r="AR76" s="7">
        <f>AQ81 + AR74</f>
        <v>298.92782826091013</v>
      </c>
      <c r="AS76" s="7">
        <f>AR81 + AS74</f>
        <v>339.69340592979529</v>
      </c>
      <c r="AT76" s="7">
        <f>AS81 + AT74</f>
        <v>361.24124997625864</v>
      </c>
      <c r="AU76" s="7">
        <f>AT81 + AU74</f>
        <v>397.56446641843871</v>
      </c>
      <c r="AV76" s="7">
        <f>AU81 + AV74</f>
        <v>425.25428490879528</v>
      </c>
      <c r="AW76" s="7"/>
    </row>
    <row r="77" spans="1:49" s="21" customFormat="1" ht="16.8">
      <c r="A77" s="82"/>
      <c r="E77" s="21" t="s">
        <v>979</v>
      </c>
      <c r="G77" s="21" t="s">
        <v>304</v>
      </c>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65"/>
      <c r="AR77" s="7">
        <f>SelectedInputs!AR284</f>
        <v>0</v>
      </c>
      <c r="AS77" s="7">
        <f>SelectedInputs!AS284</f>
        <v>-27.477179617444126</v>
      </c>
      <c r="AT77" s="7">
        <f>SelectedInputs!AT284</f>
        <v>-31.71650934762269</v>
      </c>
      <c r="AU77" s="7">
        <f>SelectedInputs!AU284</f>
        <v>-41.103119680967247</v>
      </c>
      <c r="AV77" s="7">
        <f>SelectedInputs!AV284</f>
        <v>-42.212204626863567</v>
      </c>
      <c r="AW77" s="7"/>
    </row>
    <row r="78" spans="1:49" s="21" customFormat="1" ht="16.8">
      <c r="A78" s="82"/>
      <c r="E78" s="21" t="s">
        <v>980</v>
      </c>
      <c r="G78" s="21" t="s">
        <v>304</v>
      </c>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65"/>
      <c r="AR78" s="7">
        <f>AR$47 * AR$15</f>
        <v>62.448135494191284</v>
      </c>
      <c r="AS78" s="7">
        <f>AS$47 * AS$15</f>
        <v>72.082975790051648</v>
      </c>
      <c r="AT78" s="7">
        <f>AT$47 * AT$15</f>
        <v>93.41618109310734</v>
      </c>
      <c r="AU78" s="7">
        <f>AU$47 * AU$15</f>
        <v>95.936828697417155</v>
      </c>
      <c r="AV78" s="7">
        <f>AV$47 * AV$15</f>
        <v>82.248745633631273</v>
      </c>
      <c r="AW78" s="7"/>
    </row>
    <row r="79" spans="1:49" s="21" customFormat="1" ht="16.8">
      <c r="A79" s="82"/>
      <c r="E79" s="21" t="s">
        <v>981</v>
      </c>
      <c r="G79" s="21" t="s">
        <v>304</v>
      </c>
      <c r="J79" s="7"/>
      <c r="K79" s="7"/>
      <c r="L79" s="7"/>
      <c r="M79" s="7"/>
      <c r="N79" s="7"/>
      <c r="O79" s="7"/>
      <c r="P79" s="7"/>
      <c r="Q79" s="7"/>
      <c r="R79" s="7"/>
      <c r="S79" s="7"/>
      <c r="T79" s="7"/>
      <c r="U79" s="7"/>
      <c r="V79" s="7"/>
      <c r="W79" s="7"/>
      <c r="X79" s="7"/>
      <c r="Y79" s="7"/>
      <c r="Z79" s="7"/>
      <c r="AA79" s="7"/>
      <c r="AB79" s="7"/>
      <c r="AC79" s="7"/>
      <c r="AD79" s="7"/>
      <c r="AE79" s="7"/>
      <c r="AF79" s="7"/>
      <c r="AG79" s="7"/>
      <c r="AH79" s="7"/>
      <c r="AI79" s="7"/>
      <c r="AJ79" s="431"/>
      <c r="AK79" s="431"/>
      <c r="AL79" s="431"/>
      <c r="AM79" s="431"/>
      <c r="AN79" s="431"/>
      <c r="AO79" s="431"/>
      <c r="AP79" s="431"/>
      <c r="AQ79" s="533"/>
      <c r="AR79" s="431">
        <f>SUM(AR76:AR78)</f>
        <v>361.3759637551014</v>
      </c>
      <c r="AS79" s="431">
        <f>SUM(AS76:AS78)</f>
        <v>384.29920210240283</v>
      </c>
      <c r="AT79" s="431">
        <f>SUM(AT76:AT78)</f>
        <v>422.94092172174334</v>
      </c>
      <c r="AU79" s="431">
        <f>SUM(AU76:AU78)</f>
        <v>452.39817543488857</v>
      </c>
      <c r="AV79" s="431">
        <f>SUM(AV76:AV78)</f>
        <v>465.290825915563</v>
      </c>
      <c r="AW79" s="7"/>
    </row>
    <row r="80" spans="1:49" s="21" customFormat="1" ht="16.8">
      <c r="A80" s="82"/>
      <c r="E80" s="21" t="s">
        <v>985</v>
      </c>
      <c r="G80" s="21" t="s">
        <v>304</v>
      </c>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65"/>
      <c r="AR80" s="7">
        <f>-AR79 * AR72</f>
        <v>-21.682557825306084</v>
      </c>
      <c r="AS80" s="7">
        <f>-AS79 * AS72</f>
        <v>-23.057952126144169</v>
      </c>
      <c r="AT80" s="7">
        <f>-AT79 * AT72</f>
        <v>-25.376455303304599</v>
      </c>
      <c r="AU80" s="7">
        <f>-AU79 * AU72</f>
        <v>-27.143890526093312</v>
      </c>
      <c r="AV80" s="7">
        <f>-AV79 * AV72</f>
        <v>-27.917449554933778</v>
      </c>
      <c r="AW80" s="7"/>
    </row>
    <row r="81" spans="1:49" s="21" customFormat="1" ht="16.8">
      <c r="A81" s="82"/>
      <c r="E81" s="21" t="s">
        <v>983</v>
      </c>
      <c r="G81" s="21" t="s">
        <v>304</v>
      </c>
      <c r="J81" s="7"/>
      <c r="K81" s="7"/>
      <c r="L81" s="7"/>
      <c r="M81" s="7"/>
      <c r="N81" s="7"/>
      <c r="O81" s="7"/>
      <c r="P81" s="7"/>
      <c r="Q81" s="7"/>
      <c r="R81" s="7"/>
      <c r="S81" s="7"/>
      <c r="T81" s="7"/>
      <c r="U81" s="7"/>
      <c r="V81" s="7"/>
      <c r="W81" s="7"/>
      <c r="X81" s="7"/>
      <c r="Y81" s="7"/>
      <c r="Z81" s="7"/>
      <c r="AA81" s="7"/>
      <c r="AB81" s="7"/>
      <c r="AC81" s="7"/>
      <c r="AD81" s="7"/>
      <c r="AE81" s="7"/>
      <c r="AF81" s="7"/>
      <c r="AG81" s="7"/>
      <c r="AH81" s="7"/>
      <c r="AI81" s="7"/>
      <c r="AJ81" s="461"/>
      <c r="AK81" s="461"/>
      <c r="AL81" s="461"/>
      <c r="AM81" s="461"/>
      <c r="AN81" s="461"/>
      <c r="AO81" s="461"/>
      <c r="AP81" s="461"/>
      <c r="AQ81" s="386"/>
      <c r="AR81" s="461">
        <f t="shared" ref="AR81:AV81" si="5">SUM(AR79:AR80)</f>
        <v>339.69340592979529</v>
      </c>
      <c r="AS81" s="461">
        <f t="shared" si="5"/>
        <v>361.24124997625864</v>
      </c>
      <c r="AT81" s="461">
        <f t="shared" si="5"/>
        <v>397.56446641843871</v>
      </c>
      <c r="AU81" s="461">
        <f t="shared" si="5"/>
        <v>425.25428490879528</v>
      </c>
      <c r="AV81" s="461">
        <f t="shared" si="5"/>
        <v>437.37337636062921</v>
      </c>
      <c r="AW81" s="7"/>
    </row>
    <row r="82" spans="1:49" s="21" customFormat="1" ht="16.8">
      <c r="A82" s="82"/>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65"/>
      <c r="AR82" s="7"/>
      <c r="AS82" s="7"/>
      <c r="AT82" s="7"/>
      <c r="AU82" s="7"/>
      <c r="AV82" s="7"/>
      <c r="AW82" s="7"/>
    </row>
    <row r="83" spans="1:49" s="21" customFormat="1" ht="16.8">
      <c r="A83" s="82"/>
      <c r="C83" s="28" t="s">
        <v>986</v>
      </c>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9"/>
      <c r="AR83" s="28"/>
      <c r="AS83" s="28"/>
      <c r="AT83" s="28"/>
      <c r="AU83" s="28"/>
      <c r="AV83" s="28"/>
      <c r="AW83" s="7"/>
    </row>
    <row r="84" spans="1:49" s="21" customFormat="1" ht="16.8">
      <c r="A84" s="82"/>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65"/>
      <c r="AR84" s="7"/>
      <c r="AS84" s="7"/>
      <c r="AT84" s="7"/>
      <c r="AU84" s="7"/>
      <c r="AV84" s="7"/>
      <c r="AW84" s="7"/>
    </row>
    <row r="85" spans="1:49" s="21" customFormat="1" ht="16.8">
      <c r="A85" s="82"/>
      <c r="E85" s="21" t="s">
        <v>976</v>
      </c>
      <c r="G85" s="21" t="s">
        <v>209</v>
      </c>
      <c r="J85" s="88"/>
      <c r="K85" s="88"/>
      <c r="L85" s="88"/>
      <c r="M85" s="88"/>
      <c r="N85" s="88"/>
      <c r="O85" s="88"/>
      <c r="P85" s="88"/>
      <c r="Q85" s="88"/>
      <c r="R85" s="88"/>
      <c r="S85" s="88"/>
      <c r="T85" s="88"/>
      <c r="U85" s="88"/>
      <c r="V85" s="88"/>
      <c r="W85" s="88"/>
      <c r="X85" s="88"/>
      <c r="Y85" s="88"/>
      <c r="Z85" s="88"/>
      <c r="AA85" s="88"/>
      <c r="AB85" s="88"/>
      <c r="AC85" s="88"/>
      <c r="AD85" s="88"/>
      <c r="AE85" s="88"/>
      <c r="AF85" s="88"/>
      <c r="AG85" s="88"/>
      <c r="AH85" s="88"/>
      <c r="AI85" s="88"/>
      <c r="AJ85" s="132"/>
      <c r="AK85" s="132"/>
      <c r="AL85" s="132"/>
      <c r="AM85" s="132"/>
      <c r="AN85" s="132"/>
      <c r="AO85" s="132"/>
      <c r="AP85" s="132"/>
      <c r="AQ85" s="216"/>
      <c r="AR85" s="132">
        <f>InputSummary!AR268</f>
        <v>1.4492753623188406E-2</v>
      </c>
      <c r="AS85" s="132">
        <f>InputSummary!AS268</f>
        <v>1.4492753623188406E-2</v>
      </c>
      <c r="AT85" s="132">
        <f>InputSummary!AT268</f>
        <v>1.4492753623188406E-2</v>
      </c>
      <c r="AU85" s="132">
        <f>InputSummary!AU268</f>
        <v>1.4492753623188406E-2</v>
      </c>
      <c r="AV85" s="132">
        <f>InputSummary!AV268</f>
        <v>1.4492753623188406E-2</v>
      </c>
      <c r="AW85" s="7"/>
    </row>
    <row r="86" spans="1:49" s="21" customFormat="1" ht="16.8">
      <c r="A86" s="82"/>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65"/>
      <c r="AR86" s="7"/>
      <c r="AS86" s="7"/>
      <c r="AT86" s="7"/>
      <c r="AU86" s="7"/>
      <c r="AV86" s="7"/>
      <c r="AW86" s="7"/>
    </row>
    <row r="87" spans="1:49" s="72" customFormat="1" ht="16.8">
      <c r="A87" s="82"/>
      <c r="B87" s="21"/>
      <c r="C87" s="73"/>
      <c r="E87" s="74" t="s">
        <v>977</v>
      </c>
      <c r="G87" s="21" t="s">
        <v>304</v>
      </c>
      <c r="J87" s="75"/>
      <c r="K87" s="75"/>
      <c r="L87" s="75"/>
      <c r="M87" s="75"/>
      <c r="N87" s="75"/>
      <c r="O87" s="75"/>
      <c r="P87" s="75"/>
      <c r="Q87" s="75"/>
      <c r="R87" s="75"/>
      <c r="S87" s="75"/>
      <c r="T87" s="75"/>
      <c r="U87" s="75"/>
      <c r="V87" s="75"/>
      <c r="W87" s="75"/>
      <c r="X87" s="75"/>
      <c r="Y87" s="75"/>
      <c r="Z87" s="75"/>
      <c r="AJ87" s="79"/>
      <c r="AK87" s="79"/>
      <c r="AL87" s="79"/>
      <c r="AM87" s="79"/>
      <c r="AN87" s="79"/>
      <c r="AO87" s="79"/>
      <c r="AP87" s="79"/>
      <c r="AQ87" s="217"/>
      <c r="AR87" s="79">
        <f>InputSummary!AR274</f>
        <v>715.37181727126813</v>
      </c>
      <c r="AS87" s="79">
        <f>InputSummary!AS274</f>
        <v>0</v>
      </c>
      <c r="AT87" s="79">
        <f>InputSummary!AT274</f>
        <v>0</v>
      </c>
      <c r="AU87" s="79">
        <f>InputSummary!AU274</f>
        <v>0</v>
      </c>
      <c r="AV87" s="79">
        <f>InputSummary!AV274</f>
        <v>0</v>
      </c>
    </row>
    <row r="88" spans="1:49" s="72" customFormat="1" ht="16.8">
      <c r="A88" s="82"/>
      <c r="B88" s="21"/>
      <c r="C88" s="73"/>
      <c r="E88" s="82" t="s">
        <v>987</v>
      </c>
      <c r="G88" s="21" t="s">
        <v>304</v>
      </c>
      <c r="J88" s="75"/>
      <c r="K88" s="75"/>
      <c r="L88" s="75"/>
      <c r="M88" s="75"/>
      <c r="N88" s="75"/>
      <c r="O88" s="75"/>
      <c r="P88" s="75"/>
      <c r="Q88" s="75"/>
      <c r="R88" s="75"/>
      <c r="S88" s="75"/>
      <c r="T88" s="75"/>
      <c r="U88" s="75"/>
      <c r="V88" s="75"/>
      <c r="W88" s="75"/>
      <c r="X88" s="75"/>
      <c r="Y88" s="75"/>
      <c r="Z88" s="75"/>
      <c r="AJ88" s="79">
        <f>InputSummary!AJ275</f>
        <v>0</v>
      </c>
      <c r="AK88" s="79">
        <f>InputSummary!AK275</f>
        <v>0</v>
      </c>
      <c r="AL88" s="79">
        <f>InputSummary!AL275</f>
        <v>0</v>
      </c>
      <c r="AM88" s="79">
        <f>InputSummary!AM275</f>
        <v>0</v>
      </c>
      <c r="AN88" s="79">
        <f>InputSummary!AN275</f>
        <v>0</v>
      </c>
      <c r="AO88" s="79">
        <f>InputSummary!AO275</f>
        <v>0</v>
      </c>
      <c r="AP88" s="79">
        <f>InputSummary!AP275</f>
        <v>0</v>
      </c>
      <c r="AQ88" s="217">
        <f>InputSummary!AQ275</f>
        <v>875.55911436715246</v>
      </c>
      <c r="AR88" s="79">
        <f>InputSummary!AR275</f>
        <v>0</v>
      </c>
      <c r="AS88" s="79">
        <f>InputSummary!AS275</f>
        <v>0</v>
      </c>
      <c r="AT88" s="79">
        <f>InputSummary!AT275</f>
        <v>0</v>
      </c>
      <c r="AU88" s="79">
        <f>InputSummary!AU275</f>
        <v>0</v>
      </c>
      <c r="AV88" s="79">
        <f>InputSummary!AV275</f>
        <v>0</v>
      </c>
    </row>
    <row r="89" spans="1:49" s="21" customFormat="1" ht="16.8">
      <c r="A89" s="82"/>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65"/>
      <c r="AR89" s="7"/>
      <c r="AS89" s="7"/>
      <c r="AT89" s="7"/>
      <c r="AU89" s="7"/>
      <c r="AV89" s="7"/>
      <c r="AW89" s="7"/>
    </row>
    <row r="90" spans="1:49" s="21" customFormat="1" ht="16.8">
      <c r="A90" s="82"/>
      <c r="E90" s="21" t="s">
        <v>978</v>
      </c>
      <c r="G90" s="21" t="s">
        <v>304</v>
      </c>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65"/>
      <c r="AR90" s="7">
        <f>AQ94 + AR87</f>
        <v>715.37181727126813</v>
      </c>
      <c r="AS90" s="7">
        <f>AR94 + AS87</f>
        <v>788.37795330799702</v>
      </c>
      <c r="AT90" s="7">
        <f>AS94 + AT87</f>
        <v>855.6496375632704</v>
      </c>
      <c r="AU90" s="7">
        <f>AT94 + AU87</f>
        <v>922.21170143656036</v>
      </c>
      <c r="AV90" s="7">
        <f>AU94 + AV87</f>
        <v>981.79848006509121</v>
      </c>
      <c r="AW90" s="7"/>
    </row>
    <row r="91" spans="1:49" s="21" customFormat="1" ht="16.8">
      <c r="A91" s="82"/>
      <c r="E91" s="21" t="s">
        <v>980</v>
      </c>
      <c r="G91" s="21" t="s">
        <v>304</v>
      </c>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65"/>
      <c r="AR91" s="7">
        <f>AR$48 * AR$15</f>
        <v>86.955625013256522</v>
      </c>
      <c r="AS91" s="7">
        <f>AS$48 * AS$15</f>
        <v>82.415602249915764</v>
      </c>
      <c r="AT91" s="7">
        <f>AT$48 * AT$15</f>
        <v>82.907540424813604</v>
      </c>
      <c r="AU91" s="7">
        <f>AU$48 * AU$15</f>
        <v>77.04890599152597</v>
      </c>
      <c r="AV91" s="7">
        <f>AV$48 * AV$15</f>
        <v>71.961787113316774</v>
      </c>
      <c r="AW91" s="7"/>
    </row>
    <row r="92" spans="1:49" s="21" customFormat="1" ht="16.8">
      <c r="A92" s="82"/>
      <c r="E92" s="21" t="s">
        <v>981</v>
      </c>
      <c r="G92" s="21" t="s">
        <v>304</v>
      </c>
      <c r="J92" s="7"/>
      <c r="K92" s="7"/>
      <c r="L92" s="7"/>
      <c r="M92" s="7"/>
      <c r="N92" s="7"/>
      <c r="O92" s="7"/>
      <c r="P92" s="7"/>
      <c r="Q92" s="7"/>
      <c r="R92" s="7"/>
      <c r="S92" s="7"/>
      <c r="T92" s="7"/>
      <c r="U92" s="7"/>
      <c r="V92" s="7"/>
      <c r="W92" s="7"/>
      <c r="X92" s="7"/>
      <c r="Y92" s="7"/>
      <c r="Z92" s="7"/>
      <c r="AA92" s="7"/>
      <c r="AB92" s="7"/>
      <c r="AC92" s="7"/>
      <c r="AD92" s="7"/>
      <c r="AE92" s="7"/>
      <c r="AF92" s="7"/>
      <c r="AG92" s="7"/>
      <c r="AH92" s="7"/>
      <c r="AI92" s="7"/>
      <c r="AJ92" s="431"/>
      <c r="AK92" s="431"/>
      <c r="AL92" s="431"/>
      <c r="AM92" s="431"/>
      <c r="AN92" s="431"/>
      <c r="AO92" s="431"/>
      <c r="AP92" s="431"/>
      <c r="AQ92" s="533"/>
      <c r="AR92" s="431">
        <f>SUM(AR90:AR91)</f>
        <v>802.32744228452464</v>
      </c>
      <c r="AS92" s="431">
        <f>SUM(AS90:AS91)</f>
        <v>870.79355555791278</v>
      </c>
      <c r="AT92" s="431">
        <f>SUM(AT90:AT91)</f>
        <v>938.55717798808405</v>
      </c>
      <c r="AU92" s="431">
        <f>SUM(AU90:AU91)</f>
        <v>999.26060742808636</v>
      </c>
      <c r="AV92" s="431">
        <f>SUM(AV90:AV91)</f>
        <v>1053.760267178408</v>
      </c>
      <c r="AW92" s="7"/>
    </row>
    <row r="93" spans="1:49" s="21" customFormat="1" ht="16.8">
      <c r="A93" s="82"/>
      <c r="E93" s="21" t="s">
        <v>988</v>
      </c>
      <c r="G93" s="21" t="s">
        <v>304</v>
      </c>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65"/>
      <c r="AR93" s="7">
        <f>-(SUM($AJ91:AR91,$AJ88:AR88))*AR85</f>
        <v>-13.949488976527666</v>
      </c>
      <c r="AS93" s="7">
        <f>-(SUM($AJ91:AS91,$AJ88:AS88))*AS85</f>
        <v>-15.143917994642386</v>
      </c>
      <c r="AT93" s="7">
        <f>-(SUM($AJ91:AT91,$AJ88:AT88))*AT85</f>
        <v>-16.345476551523745</v>
      </c>
      <c r="AU93" s="7">
        <f>-(SUM($AJ91:AU91,$AJ88:AU88))*AU85</f>
        <v>-17.462127362995133</v>
      </c>
      <c r="AV93" s="7">
        <f>-(SUM($AJ91:AV91,$AJ88:AV88))*AV85</f>
        <v>-18.505051813912768</v>
      </c>
      <c r="AW93" s="7"/>
    </row>
    <row r="94" spans="1:49" s="21" customFormat="1" ht="16.8">
      <c r="A94" s="82"/>
      <c r="E94" s="21" t="s">
        <v>983</v>
      </c>
      <c r="G94" s="21" t="s">
        <v>304</v>
      </c>
      <c r="J94" s="7"/>
      <c r="K94" s="7"/>
      <c r="L94" s="7"/>
      <c r="M94" s="7"/>
      <c r="N94" s="7"/>
      <c r="O94" s="7"/>
      <c r="P94" s="7"/>
      <c r="Q94" s="7"/>
      <c r="R94" s="7"/>
      <c r="S94" s="7"/>
      <c r="T94" s="7"/>
      <c r="U94" s="7"/>
      <c r="V94" s="7"/>
      <c r="W94" s="7"/>
      <c r="X94" s="7"/>
      <c r="Y94" s="7"/>
      <c r="Z94" s="7"/>
      <c r="AA94" s="7"/>
      <c r="AB94" s="7"/>
      <c r="AC94" s="7"/>
      <c r="AD94" s="7"/>
      <c r="AE94" s="7"/>
      <c r="AF94" s="7"/>
      <c r="AG94" s="7"/>
      <c r="AH94" s="7"/>
      <c r="AI94" s="7"/>
      <c r="AJ94" s="461"/>
      <c r="AK94" s="461"/>
      <c r="AL94" s="461"/>
      <c r="AM94" s="461"/>
      <c r="AN94" s="461"/>
      <c r="AO94" s="461"/>
      <c r="AP94" s="461"/>
      <c r="AQ94" s="386"/>
      <c r="AR94" s="461">
        <f t="shared" ref="AR94:AV94" si="6">SUM(AR92:AR93)</f>
        <v>788.37795330799702</v>
      </c>
      <c r="AS94" s="461">
        <f t="shared" si="6"/>
        <v>855.6496375632704</v>
      </c>
      <c r="AT94" s="461">
        <f t="shared" si="6"/>
        <v>922.21170143656036</v>
      </c>
      <c r="AU94" s="461">
        <f t="shared" si="6"/>
        <v>981.79848006509121</v>
      </c>
      <c r="AV94" s="461">
        <f t="shared" si="6"/>
        <v>1035.2552153644951</v>
      </c>
      <c r="AW94" s="7"/>
    </row>
    <row r="95" spans="1:49" s="21" customFormat="1" ht="16.8">
      <c r="A95" s="82"/>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65"/>
      <c r="AR95" s="7"/>
      <c r="AS95" s="7"/>
      <c r="AT95" s="7"/>
      <c r="AU95" s="7"/>
      <c r="AV95" s="7"/>
      <c r="AW95" s="7"/>
    </row>
    <row r="96" spans="1:49" s="21" customFormat="1" ht="16.8">
      <c r="A96" s="82"/>
      <c r="C96" s="28" t="s">
        <v>989</v>
      </c>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9"/>
      <c r="AR96" s="28"/>
      <c r="AS96" s="28"/>
      <c r="AT96" s="28"/>
      <c r="AU96" s="28"/>
      <c r="AV96" s="28"/>
      <c r="AW96" s="7"/>
    </row>
    <row r="97" spans="1:49" s="21" customFormat="1" ht="16.8">
      <c r="A97" s="82"/>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65"/>
      <c r="AR97" s="7"/>
      <c r="AS97" s="7"/>
      <c r="AT97" s="7"/>
      <c r="AU97" s="7"/>
      <c r="AV97" s="7"/>
      <c r="AW97" s="7"/>
    </row>
    <row r="98" spans="1:49" s="21" customFormat="1" ht="16.8">
      <c r="A98" s="82"/>
      <c r="E98" s="21" t="s">
        <v>976</v>
      </c>
      <c r="G98" s="21" t="s">
        <v>209</v>
      </c>
      <c r="J98" s="88"/>
      <c r="K98" s="88"/>
      <c r="L98" s="88"/>
      <c r="M98" s="88"/>
      <c r="N98" s="88"/>
      <c r="O98" s="88"/>
      <c r="P98" s="88"/>
      <c r="Q98" s="88"/>
      <c r="R98" s="88"/>
      <c r="S98" s="88"/>
      <c r="T98" s="88"/>
      <c r="U98" s="88"/>
      <c r="V98" s="88"/>
      <c r="W98" s="88"/>
      <c r="X98" s="88"/>
      <c r="Y98" s="88"/>
      <c r="Z98" s="88"/>
      <c r="AA98" s="88"/>
      <c r="AB98" s="88"/>
      <c r="AC98" s="88"/>
      <c r="AD98" s="88"/>
      <c r="AE98" s="88"/>
      <c r="AF98" s="88"/>
      <c r="AG98" s="88"/>
      <c r="AH98" s="88"/>
      <c r="AI98" s="88"/>
      <c r="AJ98" s="132"/>
      <c r="AK98" s="132"/>
      <c r="AL98" s="132"/>
      <c r="AM98" s="132"/>
      <c r="AN98" s="132"/>
      <c r="AO98" s="132"/>
      <c r="AP98" s="132"/>
      <c r="AQ98" s="216"/>
      <c r="AR98" s="132">
        <f>InputSummary!AR267</f>
        <v>0.03</v>
      </c>
      <c r="AS98" s="132">
        <f>InputSummary!AS267</f>
        <v>0.03</v>
      </c>
      <c r="AT98" s="132">
        <f>InputSummary!AT267</f>
        <v>0.03</v>
      </c>
      <c r="AU98" s="132">
        <f>InputSummary!AU267</f>
        <v>0.03</v>
      </c>
      <c r="AV98" s="132">
        <f>InputSummary!AV267</f>
        <v>0.03</v>
      </c>
      <c r="AW98" s="7"/>
    </row>
    <row r="99" spans="1:49" s="21" customFormat="1" ht="16.8">
      <c r="A99" s="82"/>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65"/>
      <c r="AR99" s="7"/>
      <c r="AS99" s="7"/>
      <c r="AT99" s="7"/>
      <c r="AU99" s="7"/>
      <c r="AV99" s="7"/>
      <c r="AW99" s="7"/>
    </row>
    <row r="100" spans="1:49" s="21" customFormat="1" ht="16.8">
      <c r="A100" s="82"/>
      <c r="E100" s="21" t="s">
        <v>978</v>
      </c>
      <c r="G100" s="21" t="s">
        <v>304</v>
      </c>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65"/>
      <c r="AR100" s="7">
        <f>InputSummary!AR276 + AQ104</f>
        <v>0</v>
      </c>
      <c r="AS100" s="7">
        <f>InputSummary!AS276 + AR104</f>
        <v>0.67129758299981246</v>
      </c>
      <c r="AT100" s="7">
        <f>InputSummary!AT276 + AS104</f>
        <v>1.2878843116359515</v>
      </c>
      <c r="AU100" s="7">
        <f>InputSummary!AU276 + AT104</f>
        <v>1.8936588611975831</v>
      </c>
      <c r="AV100" s="7">
        <f>InputSummary!AV276 + AU104</f>
        <v>2.4233165198514408</v>
      </c>
      <c r="AW100" s="7"/>
    </row>
    <row r="101" spans="1:49" s="21" customFormat="1" ht="16.8">
      <c r="A101" s="82"/>
      <c r="E101" s="21" t="s">
        <v>980</v>
      </c>
      <c r="G101" s="21" t="s">
        <v>304</v>
      </c>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65"/>
      <c r="AR101" s="7">
        <f>AR$49 * AR$15</f>
        <v>0.67129758299981246</v>
      </c>
      <c r="AS101" s="7">
        <f>AS$49 * AS$15</f>
        <v>0.63672565612613341</v>
      </c>
      <c r="AT101" s="7">
        <f>AT$49 * AT$15</f>
        <v>0.64501524673541011</v>
      </c>
      <c r="AU101" s="7">
        <f>AU$49 * AU$15</f>
        <v>0.58824881322969869</v>
      </c>
      <c r="AV101" s="7">
        <f>AV$49 * AV$15</f>
        <v>0.54691035708166735</v>
      </c>
      <c r="AW101" s="7"/>
    </row>
    <row r="102" spans="1:49" s="21" customFormat="1" ht="16.8">
      <c r="A102" s="82"/>
      <c r="E102" s="21" t="s">
        <v>981</v>
      </c>
      <c r="G102" s="21" t="s">
        <v>304</v>
      </c>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431"/>
      <c r="AK102" s="431"/>
      <c r="AL102" s="431"/>
      <c r="AM102" s="431"/>
      <c r="AN102" s="431"/>
      <c r="AO102" s="431"/>
      <c r="AP102" s="431"/>
      <c r="AQ102" s="533"/>
      <c r="AR102" s="431">
        <f>SUM(AR100:AR101)</f>
        <v>0.67129758299981246</v>
      </c>
      <c r="AS102" s="431">
        <f>SUM(AS100:AS101)</f>
        <v>1.3080232391259459</v>
      </c>
      <c r="AT102" s="431">
        <f>SUM(AT100:AT101)</f>
        <v>1.9328995583713615</v>
      </c>
      <c r="AU102" s="431">
        <f>SUM(AU100:AU101)</f>
        <v>2.4819076744272817</v>
      </c>
      <c r="AV102" s="431">
        <f>SUM(AV100:AV101)</f>
        <v>2.9702268769331082</v>
      </c>
      <c r="AW102" s="7"/>
    </row>
    <row r="103" spans="1:49" s="21" customFormat="1" ht="16.8">
      <c r="A103" s="82"/>
      <c r="E103" s="21" t="s">
        <v>990</v>
      </c>
      <c r="G103" s="21" t="s">
        <v>304</v>
      </c>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65"/>
      <c r="AR103" s="7">
        <f>-(SUM($AI101:AQ101))*AR98</f>
        <v>0</v>
      </c>
      <c r="AS103" s="7">
        <f>-(SUM($AI101:AR101))*AS98</f>
        <v>-2.0138927489994372E-2</v>
      </c>
      <c r="AT103" s="7">
        <f>-(SUM($AI101:AS101))*AT98</f>
        <v>-3.9240697173778372E-2</v>
      </c>
      <c r="AU103" s="7">
        <f>-(SUM($AI101:AT101))*AU98</f>
        <v>-5.8591154575840673E-2</v>
      </c>
      <c r="AV103" s="7">
        <f>-(SUM($AI101:AU101))*AV98</f>
        <v>-7.6238618972731639E-2</v>
      </c>
      <c r="AW103" s="7"/>
    </row>
    <row r="104" spans="1:49" s="21" customFormat="1" ht="16.8">
      <c r="A104" s="82"/>
      <c r="E104" s="21" t="s">
        <v>983</v>
      </c>
      <c r="G104" s="21" t="s">
        <v>304</v>
      </c>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461"/>
      <c r="AK104" s="461"/>
      <c r="AL104" s="461"/>
      <c r="AM104" s="461"/>
      <c r="AN104" s="461"/>
      <c r="AO104" s="461"/>
      <c r="AP104" s="461"/>
      <c r="AQ104" s="386"/>
      <c r="AR104" s="461">
        <f t="shared" ref="AR104:AV104" si="7">AR102 + AR103</f>
        <v>0.67129758299981246</v>
      </c>
      <c r="AS104" s="461">
        <f t="shared" si="7"/>
        <v>1.2878843116359515</v>
      </c>
      <c r="AT104" s="461">
        <f t="shared" si="7"/>
        <v>1.8936588611975831</v>
      </c>
      <c r="AU104" s="461">
        <f t="shared" si="7"/>
        <v>2.4233165198514408</v>
      </c>
      <c r="AV104" s="461">
        <f t="shared" si="7"/>
        <v>2.8939882579603764</v>
      </c>
      <c r="AW104" s="7"/>
    </row>
    <row r="105" spans="1:49" s="21" customFormat="1" ht="16.8">
      <c r="A105" s="82"/>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65"/>
      <c r="AR105" s="7"/>
      <c r="AS105" s="7"/>
      <c r="AT105" s="7"/>
      <c r="AU105" s="7"/>
      <c r="AV105" s="7"/>
      <c r="AW105" s="7"/>
    </row>
    <row r="106" spans="1:49" s="21" customFormat="1" ht="16.8">
      <c r="A106" s="82"/>
      <c r="C106" s="28" t="s">
        <v>991</v>
      </c>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9"/>
      <c r="AR106" s="28"/>
      <c r="AS106" s="28"/>
      <c r="AT106" s="28"/>
      <c r="AU106" s="28"/>
      <c r="AV106" s="28"/>
      <c r="AW106" s="7"/>
    </row>
    <row r="107" spans="1:49" s="21" customFormat="1" ht="16.8">
      <c r="A107" s="82"/>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65"/>
      <c r="AR107" s="7"/>
      <c r="AS107" s="7"/>
      <c r="AT107" s="7"/>
      <c r="AU107" s="7"/>
      <c r="AV107" s="7"/>
      <c r="AW107" s="7"/>
    </row>
    <row r="108" spans="1:49" s="21" customFormat="1" ht="16.8">
      <c r="A108" s="82"/>
      <c r="E108" s="21" t="s">
        <v>975</v>
      </c>
      <c r="G108" s="21" t="s">
        <v>304</v>
      </c>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65"/>
      <c r="AR108" s="7">
        <f>- AR67</f>
        <v>13.516504875570407</v>
      </c>
      <c r="AS108" s="7">
        <f>- AS67</f>
        <v>12.635339243814261</v>
      </c>
      <c r="AT108" s="7">
        <f>- AT67</f>
        <v>11.005494565979815</v>
      </c>
      <c r="AU108" s="7">
        <f>- AU67</f>
        <v>8.9401007471838465</v>
      </c>
      <c r="AV108" s="7">
        <f>- AV67</f>
        <v>7.5454391456756076</v>
      </c>
      <c r="AW108" s="7"/>
    </row>
    <row r="109" spans="1:49" s="21" customFormat="1" ht="16.8">
      <c r="A109" s="82"/>
      <c r="E109" s="21" t="s">
        <v>984</v>
      </c>
      <c r="G109" s="21" t="s">
        <v>304</v>
      </c>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65"/>
      <c r="AR109" s="7">
        <f>-AR80</f>
        <v>21.682557825306084</v>
      </c>
      <c r="AS109" s="7">
        <f>-AS80</f>
        <v>23.057952126144169</v>
      </c>
      <c r="AT109" s="7">
        <f>-AT80</f>
        <v>25.376455303304599</v>
      </c>
      <c r="AU109" s="7">
        <f>-AU80</f>
        <v>27.143890526093312</v>
      </c>
      <c r="AV109" s="7">
        <f>-AV80</f>
        <v>27.917449554933778</v>
      </c>
      <c r="AW109" s="7"/>
    </row>
    <row r="110" spans="1:49" s="21" customFormat="1" ht="16.8">
      <c r="A110" s="82"/>
      <c r="E110" s="21" t="s">
        <v>992</v>
      </c>
      <c r="G110" s="21" t="s">
        <v>304</v>
      </c>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65"/>
      <c r="AR110" s="7">
        <f>-AR93</f>
        <v>13.949488976527666</v>
      </c>
      <c r="AS110" s="7">
        <f>-AS93</f>
        <v>15.143917994642386</v>
      </c>
      <c r="AT110" s="7">
        <f>-AT93</f>
        <v>16.345476551523745</v>
      </c>
      <c r="AU110" s="7">
        <f>-AU93</f>
        <v>17.462127362995133</v>
      </c>
      <c r="AV110" s="7">
        <f>-AV93</f>
        <v>18.505051813912768</v>
      </c>
      <c r="AW110" s="7"/>
    </row>
    <row r="111" spans="1:49" s="21" customFormat="1" ht="16.8">
      <c r="A111" s="82"/>
      <c r="E111" s="21" t="s">
        <v>989</v>
      </c>
      <c r="G111" s="21" t="s">
        <v>304</v>
      </c>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65"/>
      <c r="AR111" s="7">
        <f t="shared" ref="AR111:AV111" si="8">-AR103</f>
        <v>0</v>
      </c>
      <c r="AS111" s="7">
        <f t="shared" si="8"/>
        <v>2.0138927489994372E-2</v>
      </c>
      <c r="AT111" s="7">
        <f t="shared" si="8"/>
        <v>3.9240697173778372E-2</v>
      </c>
      <c r="AU111" s="7">
        <f t="shared" si="8"/>
        <v>5.8591154575840673E-2</v>
      </c>
      <c r="AV111" s="7">
        <f t="shared" si="8"/>
        <v>7.6238618972731639E-2</v>
      </c>
      <c r="AW111" s="7"/>
    </row>
    <row r="112" spans="1:49" s="21" customFormat="1" ht="16.8">
      <c r="E112" s="21" t="s">
        <v>972</v>
      </c>
      <c r="G112" s="21" t="s">
        <v>304</v>
      </c>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526"/>
      <c r="AK112" s="526"/>
      <c r="AL112" s="526"/>
      <c r="AM112" s="526"/>
      <c r="AN112" s="526"/>
      <c r="AO112" s="526"/>
      <c r="AP112" s="526"/>
      <c r="AQ112" s="531"/>
      <c r="AR112" s="526">
        <f t="shared" ref="AR112:AV112" si="9">SUM(AR108:AR111)</f>
        <v>49.148551677404157</v>
      </c>
      <c r="AS112" s="526">
        <f t="shared" si="9"/>
        <v>50.857348292090812</v>
      </c>
      <c r="AT112" s="526">
        <f t="shared" si="9"/>
        <v>52.766667117981939</v>
      </c>
      <c r="AU112" s="526">
        <f t="shared" si="9"/>
        <v>53.604709790848133</v>
      </c>
      <c r="AV112" s="526">
        <f t="shared" si="9"/>
        <v>54.044179133494886</v>
      </c>
      <c r="AW112" s="7"/>
    </row>
    <row r="113" spans="1:49" s="21" customFormat="1" ht="16.8">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65"/>
      <c r="AR113" s="7"/>
      <c r="AS113" s="7"/>
      <c r="AT113" s="7"/>
      <c r="AU113" s="7"/>
      <c r="AV113" s="7"/>
      <c r="AW113" s="7"/>
    </row>
    <row r="114" spans="1:49" s="2" customFormat="1" ht="16.8">
      <c r="B114" s="37" t="s">
        <v>79</v>
      </c>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row>
    <row r="115" spans="1:49" s="82" customFormat="1" ht="16.8">
      <c r="A115" s="2"/>
      <c r="B115" s="2"/>
      <c r="C115" s="2"/>
      <c r="D115" s="2"/>
      <c r="E115" s="2"/>
      <c r="F115" s="2"/>
      <c r="G115" s="2"/>
      <c r="H115" s="2"/>
      <c r="I115" s="2"/>
    </row>
    <row r="116" spans="1:49" s="82" customFormat="1" ht="16.8">
      <c r="A116" s="2"/>
      <c r="B116" s="2"/>
      <c r="C116" s="2"/>
      <c r="D116" s="2"/>
      <c r="E116" s="2"/>
      <c r="F116" s="2"/>
      <c r="G116" s="2"/>
      <c r="H116" s="2"/>
      <c r="I116" s="2"/>
    </row>
  </sheetData>
  <conditionalFormatting sqref="AJ11">
    <cfRule type="cellIs" dxfId="126" priority="1" operator="equal">
      <formula>FALSE()</formula>
    </cfRule>
  </conditionalFormatting>
  <conditionalFormatting sqref="AM2">
    <cfRule type="expression" dxfId="125" priority="2">
      <formula>mac_sensitivity=2</formula>
    </cfRule>
    <cfRule type="expression" dxfId="124" priority="3">
      <formula>mac_sensitivity=1</formula>
    </cfRule>
  </conditionalFormatting>
  <conditionalFormatting sqref="AM3">
    <cfRule type="expression" dxfId="123" priority="4">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1314" r:id="rId4" name="Drop Down 2">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CCC0DA"/>
    <outlinePr summaryBelow="0" summaryRight="0"/>
    <pageSetUpPr autoPageBreaks="0"/>
  </sheetPr>
  <dimension ref="A1:DI337"/>
  <sheetViews>
    <sheetView zoomScale="85" zoomScaleNormal="85" workbookViewId="0">
      <pane xSplit="10" ySplit="4" topLeftCell="AJ5" activePane="bottomRight" state="frozen"/>
      <selection pane="topRight" activeCell="K1" sqref="K1"/>
      <selection pane="bottomLeft" activeCell="A5" sqref="A5"/>
      <selection pane="bottomRight" activeCell="AJ5" sqref="AJ5"/>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48" width="9.6328125" customWidth="1"/>
    <col min="49" max="49" width="5.90625" customWidth="1"/>
    <col min="50" max="113" width="0" hidden="1" customWidth="1"/>
    <col min="114" max="16384" width="9" hidden="1"/>
  </cols>
  <sheetData>
    <row r="1" spans="1:49" ht="19.2">
      <c r="A1" s="195" t="s">
        <v>993</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49" ht="16.8">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49"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37" t="s">
        <v>994</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2"/>
    </row>
    <row r="7" spans="1:49" ht="16.8">
      <c r="A7" s="2"/>
      <c r="B7" s="87" t="s">
        <v>995</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5"/>
      <c r="AR7" s="12"/>
      <c r="AS7" s="4"/>
      <c r="AT7" s="4"/>
      <c r="AU7" s="4"/>
      <c r="AV7" s="4"/>
      <c r="AW7" s="2"/>
    </row>
    <row r="8" spans="1:49" ht="16.8">
      <c r="A8" s="2"/>
      <c r="B8" s="4" t="s">
        <v>996</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5"/>
      <c r="AR8" s="12"/>
      <c r="AS8" s="4"/>
      <c r="AT8" s="4"/>
      <c r="AU8" s="4"/>
      <c r="AV8" s="4"/>
      <c r="AW8" s="2"/>
    </row>
    <row r="9" spans="1:49" ht="16.8">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57"/>
      <c r="AR9" s="2"/>
      <c r="AS9" s="2"/>
      <c r="AT9" s="2"/>
      <c r="AU9" s="2"/>
      <c r="AV9" s="2"/>
      <c r="AW9" s="2"/>
    </row>
    <row r="10" spans="1:49" ht="16.8">
      <c r="A10" s="2"/>
      <c r="B10" s="2"/>
      <c r="C10" s="20" t="s">
        <v>544</v>
      </c>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39"/>
      <c r="AR10" s="20"/>
      <c r="AS10" s="20"/>
      <c r="AT10" s="20"/>
      <c r="AU10" s="20"/>
      <c r="AV10" s="20"/>
      <c r="AW10" s="2"/>
    </row>
    <row r="11" spans="1:49" ht="16.8">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165"/>
      <c r="AK11" s="165"/>
      <c r="AL11" s="165"/>
      <c r="AM11" s="165"/>
      <c r="AN11" s="165"/>
      <c r="AO11" s="165"/>
      <c r="AP11" s="165"/>
      <c r="AQ11" s="3"/>
      <c r="AR11" s="165"/>
      <c r="AS11" s="165"/>
      <c r="AT11" s="165"/>
      <c r="AU11" s="165"/>
      <c r="AV11" s="165"/>
      <c r="AW11" s="2"/>
    </row>
    <row r="12" spans="1:49" ht="16.8">
      <c r="A12" s="2"/>
      <c r="B12" s="34"/>
      <c r="C12" s="34"/>
      <c r="D12" s="34"/>
      <c r="E12" s="34" t="s">
        <v>547</v>
      </c>
      <c r="F12" s="34"/>
      <c r="G12" s="2" t="s">
        <v>550</v>
      </c>
      <c r="H12" s="34"/>
      <c r="I12" s="34"/>
      <c r="J12" s="34"/>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224"/>
      <c r="AR12" s="250">
        <f>InputSummary!AR21</f>
        <v>1</v>
      </c>
      <c r="AS12" s="454">
        <f>InputSummary!AS21</f>
        <v>0</v>
      </c>
      <c r="AT12" s="454">
        <f>InputSummary!AT21</f>
        <v>0</v>
      </c>
      <c r="AU12" s="454">
        <f>InputSummary!AU21</f>
        <v>0</v>
      </c>
      <c r="AV12" s="454">
        <f>InputSummary!AV21</f>
        <v>0</v>
      </c>
      <c r="AW12" s="2"/>
    </row>
    <row r="13" spans="1:49" ht="16.8">
      <c r="A13" s="2"/>
      <c r="B13" s="34"/>
      <c r="C13" s="34"/>
      <c r="D13" s="34"/>
      <c r="E13" s="34" t="s">
        <v>554</v>
      </c>
      <c r="F13" s="34"/>
      <c r="G13" s="2" t="s">
        <v>550</v>
      </c>
      <c r="H13" s="34"/>
      <c r="I13" s="34"/>
      <c r="J13" s="34"/>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224"/>
      <c r="AR13" s="454">
        <f>InputSummary!AR23</f>
        <v>0</v>
      </c>
      <c r="AS13" s="454">
        <f>InputSummary!AS23</f>
        <v>1</v>
      </c>
      <c r="AT13" s="454">
        <f>InputSummary!AT23</f>
        <v>1</v>
      </c>
      <c r="AU13" s="454">
        <f>InputSummary!AU23</f>
        <v>1</v>
      </c>
      <c r="AV13" s="454">
        <f>InputSummary!AV23</f>
        <v>1</v>
      </c>
      <c r="AW13" s="2"/>
    </row>
    <row r="14" spans="1:49" ht="16.8">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165"/>
      <c r="AK14" s="165"/>
      <c r="AL14" s="165"/>
      <c r="AM14" s="165"/>
      <c r="AN14" s="165"/>
      <c r="AO14" s="165"/>
      <c r="AP14" s="165"/>
      <c r="AQ14" s="3"/>
      <c r="AR14" s="165"/>
      <c r="AS14" s="165"/>
      <c r="AT14" s="165"/>
      <c r="AU14" s="165"/>
      <c r="AV14" s="165"/>
      <c r="AW14" s="2"/>
    </row>
    <row r="15" spans="1:49" ht="16.8">
      <c r="A15" s="21"/>
      <c r="B15" s="21"/>
      <c r="C15" s="28" t="s">
        <v>950</v>
      </c>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9"/>
      <c r="AR15" s="28"/>
      <c r="AS15" s="28"/>
      <c r="AT15" s="28"/>
      <c r="AU15" s="28"/>
      <c r="AV15" s="28"/>
      <c r="AW15" s="7"/>
    </row>
    <row r="16" spans="1:49" ht="16.8">
      <c r="A16" s="82"/>
      <c r="B16" s="82"/>
      <c r="C16" s="82"/>
      <c r="D16" s="82"/>
      <c r="E16" s="82"/>
      <c r="F16" s="82"/>
      <c r="G16" s="82"/>
      <c r="H16" s="82"/>
      <c r="I16" s="1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147"/>
      <c r="AR16" s="82"/>
      <c r="AS16" s="82"/>
      <c r="AT16" s="82"/>
      <c r="AU16" s="82"/>
      <c r="AV16" s="82"/>
      <c r="AW16" s="82"/>
    </row>
    <row r="17" spans="1:49" ht="16.8">
      <c r="A17" s="82"/>
      <c r="B17" s="82"/>
      <c r="C17" s="82"/>
      <c r="D17" s="82"/>
      <c r="E17" s="2" t="s">
        <v>951</v>
      </c>
      <c r="F17" s="82"/>
      <c r="G17" s="2" t="s">
        <v>100</v>
      </c>
      <c r="H17" s="82"/>
      <c r="I17" s="82"/>
      <c r="J17" s="8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f>InputSummary!AJ$194</f>
        <v>0.88192634560906513</v>
      </c>
      <c r="AK17" s="92">
        <f>InputSummary!AK$194</f>
        <v>0.9008215297450427</v>
      </c>
      <c r="AL17" s="92">
        <f>InputSummary!AL$194</f>
        <v>0.93453257790368272</v>
      </c>
      <c r="AM17" s="92">
        <f>InputSummary!AM$194</f>
        <v>0.96308781869688376</v>
      </c>
      <c r="AN17" s="92">
        <f>InputSummary!AN$194</f>
        <v>0.98801699716713864</v>
      </c>
      <c r="AO17" s="92">
        <f>InputSummary!AO$194</f>
        <v>1</v>
      </c>
      <c r="AP17" s="92">
        <f>InputSummary!AP$194</f>
        <v>1.0577620396600564</v>
      </c>
      <c r="AQ17" s="215">
        <f>InputSummary!AQ$194</f>
        <v>1.1939376770538244</v>
      </c>
      <c r="AR17" s="92">
        <f>InputSummary!AR$194</f>
        <v>1.2891506141768156</v>
      </c>
      <c r="AS17" s="92">
        <f>InputSummary!AS$194</f>
        <v>1.3284361388165782</v>
      </c>
      <c r="AT17" s="92">
        <f>InputSummary!AT$194</f>
        <v>1.3511547218960771</v>
      </c>
      <c r="AU17" s="92">
        <f>InputSummary!AU$194</f>
        <v>1.3719916643626167</v>
      </c>
      <c r="AV17" s="92">
        <f>InputSummary!AV$194</f>
        <v>1.3966351746111914</v>
      </c>
      <c r="AW17" s="82"/>
    </row>
    <row r="18" spans="1:49" ht="16.8">
      <c r="A18" s="82"/>
      <c r="B18" s="82"/>
      <c r="C18" s="82"/>
      <c r="D18" s="82"/>
      <c r="E18" s="2"/>
      <c r="F18" s="82"/>
      <c r="G18" s="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92"/>
      <c r="AK18" s="92"/>
      <c r="AL18" s="92"/>
      <c r="AM18" s="92"/>
      <c r="AN18" s="92"/>
      <c r="AO18" s="92"/>
      <c r="AP18" s="92"/>
      <c r="AQ18" s="215"/>
      <c r="AR18" s="92"/>
      <c r="AS18" s="92"/>
      <c r="AT18" s="92"/>
      <c r="AU18" s="92"/>
      <c r="AV18" s="92"/>
      <c r="AW18" s="82"/>
    </row>
    <row r="19" spans="1:49" ht="16.8">
      <c r="A19" s="7"/>
      <c r="B19" s="7"/>
      <c r="C19" s="28" t="s">
        <v>997</v>
      </c>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9"/>
      <c r="AR19" s="28"/>
      <c r="AS19" s="28"/>
      <c r="AT19" s="28"/>
      <c r="AU19" s="28"/>
      <c r="AV19" s="28"/>
      <c r="AW19" s="7"/>
    </row>
    <row r="20" spans="1:49" ht="16.8">
      <c r="A20" s="7"/>
      <c r="B20" s="7"/>
      <c r="C20" s="4" t="s">
        <v>998</v>
      </c>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12"/>
      <c r="AH20" s="12"/>
      <c r="AI20" s="12"/>
      <c r="AJ20" s="12"/>
      <c r="AK20" s="4"/>
      <c r="AL20" s="4"/>
      <c r="AM20" s="4"/>
      <c r="AN20" s="4"/>
      <c r="AO20" s="4"/>
      <c r="AP20" s="4"/>
      <c r="AQ20" s="5"/>
      <c r="AR20" s="12"/>
      <c r="AS20" s="4"/>
      <c r="AT20" s="4"/>
      <c r="AU20" s="4"/>
      <c r="AV20" s="4"/>
      <c r="AW20" s="7"/>
    </row>
    <row r="21" spans="1:49" ht="16.8">
      <c r="A21" s="7"/>
      <c r="B21" s="7"/>
      <c r="C21" s="4" t="s">
        <v>999</v>
      </c>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12"/>
      <c r="AH21" s="12"/>
      <c r="AI21" s="12"/>
      <c r="AJ21" s="12"/>
      <c r="AK21" s="4"/>
      <c r="AL21" s="4"/>
      <c r="AM21" s="4"/>
      <c r="AN21" s="4"/>
      <c r="AO21" s="4"/>
      <c r="AP21" s="4"/>
      <c r="AQ21" s="5"/>
      <c r="AR21" s="12"/>
      <c r="AS21" s="4"/>
      <c r="AT21" s="4"/>
      <c r="AU21" s="4"/>
      <c r="AV21" s="4"/>
      <c r="AW21" s="7"/>
    </row>
    <row r="22" spans="1:49" ht="16.8">
      <c r="A22" s="7"/>
      <c r="B22" s="7"/>
      <c r="C22" s="4" t="s">
        <v>1000</v>
      </c>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12"/>
      <c r="AH22" s="12"/>
      <c r="AI22" s="12"/>
      <c r="AJ22" s="12"/>
      <c r="AK22" s="4"/>
      <c r="AL22" s="4"/>
      <c r="AM22" s="4"/>
      <c r="AN22" s="4"/>
      <c r="AO22" s="4"/>
      <c r="AP22" s="4"/>
      <c r="AQ22" s="5"/>
      <c r="AR22" s="12"/>
      <c r="AS22" s="4"/>
      <c r="AT22" s="4"/>
      <c r="AU22" s="4"/>
      <c r="AV22" s="4"/>
      <c r="AW22" s="7"/>
    </row>
    <row r="23" spans="1:49" ht="16.8">
      <c r="A23" s="7"/>
      <c r="B23" s="7"/>
      <c r="C23" s="4" t="s">
        <v>1001</v>
      </c>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12"/>
      <c r="AH23" s="12"/>
      <c r="AI23" s="12"/>
      <c r="AJ23" s="12"/>
      <c r="AK23" s="4"/>
      <c r="AL23" s="4"/>
      <c r="AM23" s="4"/>
      <c r="AN23" s="4"/>
      <c r="AO23" s="4"/>
      <c r="AP23" s="4"/>
      <c r="AQ23" s="5"/>
      <c r="AR23" s="12"/>
      <c r="AS23" s="4"/>
      <c r="AT23" s="4"/>
      <c r="AU23" s="4"/>
      <c r="AV23" s="4"/>
      <c r="AW23" s="7"/>
    </row>
    <row r="24" spans="1:49" ht="16.8">
      <c r="A24" s="7"/>
      <c r="B24" s="7"/>
      <c r="C24" s="7"/>
      <c r="D24" s="7"/>
      <c r="E24" s="56"/>
      <c r="F24" s="7"/>
      <c r="G24" s="7"/>
      <c r="H24" s="7"/>
      <c r="I24" s="7"/>
      <c r="J24" s="43"/>
      <c r="K24" s="43"/>
      <c r="L24" s="43"/>
      <c r="M24" s="43"/>
      <c r="N24" s="43"/>
      <c r="O24" s="43"/>
      <c r="P24" s="43"/>
      <c r="Q24" s="43"/>
      <c r="R24" s="43"/>
      <c r="S24" s="43"/>
      <c r="T24" s="43"/>
      <c r="U24" s="43"/>
      <c r="V24" s="43"/>
      <c r="W24" s="43"/>
      <c r="X24" s="43"/>
      <c r="Y24" s="43"/>
      <c r="Z24" s="43"/>
      <c r="AA24" s="7"/>
      <c r="AB24" s="7"/>
      <c r="AC24" s="7"/>
      <c r="AD24" s="7"/>
      <c r="AE24" s="7"/>
      <c r="AF24" s="7"/>
      <c r="AG24" s="7"/>
      <c r="AH24" s="7"/>
      <c r="AI24" s="7"/>
      <c r="AJ24" s="7"/>
      <c r="AK24" s="7"/>
      <c r="AL24" s="7"/>
      <c r="AM24" s="7"/>
      <c r="AN24" s="7"/>
      <c r="AO24" s="7"/>
      <c r="AP24" s="7"/>
      <c r="AQ24" s="65"/>
      <c r="AR24" s="226"/>
      <c r="AS24" s="7"/>
      <c r="AT24" s="7"/>
      <c r="AU24" s="7"/>
      <c r="AV24" s="7"/>
      <c r="AW24" s="7"/>
    </row>
    <row r="25" spans="1:49" ht="16.8">
      <c r="A25" s="7"/>
      <c r="B25" s="7"/>
      <c r="C25" s="7"/>
      <c r="D25" s="7"/>
      <c r="E25" s="7" t="s">
        <v>1002</v>
      </c>
      <c r="F25" s="7"/>
      <c r="G25" s="7" t="s">
        <v>304</v>
      </c>
      <c r="H25" s="7"/>
      <c r="I25" s="7"/>
      <c r="J25" s="43"/>
      <c r="K25" s="43"/>
      <c r="L25" s="43"/>
      <c r="M25" s="43"/>
      <c r="N25" s="43"/>
      <c r="O25" s="43"/>
      <c r="P25" s="43"/>
      <c r="Q25" s="43"/>
      <c r="R25" s="43"/>
      <c r="S25" s="43"/>
      <c r="T25" s="43"/>
      <c r="U25" s="43"/>
      <c r="V25" s="43"/>
      <c r="W25" s="43"/>
      <c r="X25" s="43"/>
      <c r="Y25" s="43"/>
      <c r="Z25" s="43"/>
      <c r="AA25" s="7"/>
      <c r="AB25" s="7"/>
      <c r="AC25" s="7"/>
      <c r="AD25" s="7"/>
      <c r="AE25" s="7"/>
      <c r="AF25" s="7"/>
      <c r="AG25" s="7"/>
      <c r="AH25" s="7"/>
      <c r="AI25" s="7"/>
      <c r="AJ25" s="7"/>
      <c r="AK25" s="7"/>
      <c r="AL25" s="7"/>
      <c r="AM25" s="7"/>
      <c r="AN25" s="7"/>
      <c r="AO25" s="7"/>
      <c r="AP25" s="7"/>
      <c r="AQ25" s="65"/>
      <c r="AR25" s="7">
        <f t="shared" ref="AR25:AU25" si="0">AQ41</f>
        <v>0</v>
      </c>
      <c r="AS25" s="7">
        <f>AR41</f>
        <v>-1000.8010578574639</v>
      </c>
      <c r="AT25" s="7">
        <f t="shared" si="0"/>
        <v>-1079.9546741340819</v>
      </c>
      <c r="AU25" s="7">
        <f t="shared" si="0"/>
        <v>-1173.7117055289616</v>
      </c>
      <c r="AV25" s="7">
        <f t="shared" ref="AV25" si="1">AU41</f>
        <v>-1258.1752502709655</v>
      </c>
      <c r="AW25" s="7"/>
    </row>
    <row r="26" spans="1:49" ht="16.8">
      <c r="A26" s="7"/>
      <c r="B26" s="7"/>
      <c r="C26" s="7"/>
      <c r="D26" s="7"/>
      <c r="E26" s="7" t="s">
        <v>1003</v>
      </c>
      <c r="F26" s="7"/>
      <c r="G26" s="7" t="s">
        <v>304</v>
      </c>
      <c r="H26" s="7"/>
      <c r="I26" s="7"/>
      <c r="J26" s="43"/>
      <c r="K26" s="43"/>
      <c r="L26" s="43"/>
      <c r="M26" s="43"/>
      <c r="N26" s="43"/>
      <c r="O26" s="43"/>
      <c r="P26" s="43"/>
      <c r="Q26" s="43"/>
      <c r="R26" s="43"/>
      <c r="S26" s="43"/>
      <c r="T26" s="43"/>
      <c r="U26" s="43"/>
      <c r="V26" s="43"/>
      <c r="W26" s="43"/>
      <c r="X26" s="43"/>
      <c r="Y26" s="43"/>
      <c r="Z26" s="43"/>
      <c r="AA26" s="7"/>
      <c r="AB26" s="7"/>
      <c r="AC26" s="7"/>
      <c r="AD26" s="7"/>
      <c r="AE26" s="7"/>
      <c r="AF26" s="7"/>
      <c r="AG26" s="7"/>
      <c r="AH26" s="7"/>
      <c r="AI26" s="7"/>
      <c r="AJ26" s="431"/>
      <c r="AK26" s="431"/>
      <c r="AL26" s="431"/>
      <c r="AM26" s="431"/>
      <c r="AN26" s="431"/>
      <c r="AO26" s="431"/>
      <c r="AP26" s="431"/>
      <c r="AQ26" s="533"/>
      <c r="AR26" s="431">
        <f>-AR55 * AR63 * AR12</f>
        <v>-919.94185414458559</v>
      </c>
      <c r="AS26" s="431">
        <f>-AS55 * AS63 * AS12</f>
        <v>0</v>
      </c>
      <c r="AT26" s="431">
        <f>-AT55 * AT63 * AT12</f>
        <v>0</v>
      </c>
      <c r="AU26" s="431">
        <f>-AU55 * AU63 * AU12</f>
        <v>0</v>
      </c>
      <c r="AV26" s="431">
        <f>-AV55 * AV63 * AV12</f>
        <v>0</v>
      </c>
      <c r="AW26" s="7"/>
    </row>
    <row r="27" spans="1:49" ht="16.8">
      <c r="A27" s="7"/>
      <c r="B27" s="7"/>
      <c r="C27" s="7"/>
      <c r="D27" s="7"/>
      <c r="E27" s="7" t="s">
        <v>1004</v>
      </c>
      <c r="F27" s="7"/>
      <c r="G27" s="7" t="s">
        <v>304</v>
      </c>
      <c r="H27" s="7"/>
      <c r="I27" s="7"/>
      <c r="J27" s="43"/>
      <c r="K27" s="43"/>
      <c r="L27" s="43"/>
      <c r="M27" s="43"/>
      <c r="N27" s="43"/>
      <c r="O27" s="43"/>
      <c r="P27" s="43"/>
      <c r="Q27" s="43"/>
      <c r="R27" s="43"/>
      <c r="S27" s="43"/>
      <c r="T27" s="43"/>
      <c r="U27" s="43"/>
      <c r="V27" s="43"/>
      <c r="W27" s="43"/>
      <c r="X27" s="43"/>
      <c r="Y27" s="43"/>
      <c r="Z27" s="43"/>
      <c r="AA27" s="7"/>
      <c r="AB27" s="7"/>
      <c r="AC27" s="7"/>
      <c r="AD27" s="7"/>
      <c r="AE27" s="7"/>
      <c r="AF27" s="7"/>
      <c r="AG27" s="7"/>
      <c r="AH27" s="7"/>
      <c r="AI27" s="7"/>
      <c r="AJ27" s="246"/>
      <c r="AK27" s="246"/>
      <c r="AL27" s="246"/>
      <c r="AM27" s="246"/>
      <c r="AN27" s="246"/>
      <c r="AO27" s="246"/>
      <c r="AP27" s="246"/>
      <c r="AQ27" s="276"/>
      <c r="AR27" s="246">
        <f>AR86</f>
        <v>0</v>
      </c>
      <c r="AS27" s="246">
        <f t="shared" ref="AS27:AV27" si="2">AS86</f>
        <v>0</v>
      </c>
      <c r="AT27" s="246">
        <f t="shared" si="2"/>
        <v>0</v>
      </c>
      <c r="AU27" s="246">
        <f t="shared" si="2"/>
        <v>0</v>
      </c>
      <c r="AV27" s="246">
        <f t="shared" si="2"/>
        <v>0</v>
      </c>
      <c r="AW27" s="7"/>
    </row>
    <row r="28" spans="1:49" ht="16.8">
      <c r="A28" s="7"/>
      <c r="B28" s="7"/>
      <c r="C28" s="7"/>
      <c r="D28" s="7"/>
      <c r="E28" s="7" t="s">
        <v>1005</v>
      </c>
      <c r="F28" s="7"/>
      <c r="G28" s="7" t="s">
        <v>304</v>
      </c>
      <c r="H28" s="7"/>
      <c r="I28" s="7"/>
      <c r="J28" s="43"/>
      <c r="K28" s="43"/>
      <c r="L28" s="43"/>
      <c r="M28" s="43"/>
      <c r="N28" s="43"/>
      <c r="O28" s="43"/>
      <c r="P28" s="43"/>
      <c r="Q28" s="43"/>
      <c r="R28" s="43"/>
      <c r="S28" s="43"/>
      <c r="T28" s="43"/>
      <c r="U28" s="43"/>
      <c r="V28" s="43"/>
      <c r="W28" s="43"/>
      <c r="X28" s="43"/>
      <c r="Y28" s="43"/>
      <c r="Z28" s="43"/>
      <c r="AA28" s="7"/>
      <c r="AB28" s="7"/>
      <c r="AC28" s="7"/>
      <c r="AD28" s="7"/>
      <c r="AE28" s="7"/>
      <c r="AF28" s="7"/>
      <c r="AG28" s="7"/>
      <c r="AH28" s="7"/>
      <c r="AI28" s="7"/>
      <c r="AJ28" s="105"/>
      <c r="AK28" s="7"/>
      <c r="AL28" s="7"/>
      <c r="AM28" s="7"/>
      <c r="AN28" s="7"/>
      <c r="AO28" s="7"/>
      <c r="AP28" s="7"/>
      <c r="AQ28" s="65"/>
      <c r="AR28" s="7">
        <f>AR26 * AR12 + AR25 * (1 - AR12) + AR27</f>
        <v>-919.94185414458559</v>
      </c>
      <c r="AS28" s="7">
        <f>AS26 * AS12 + AS25 * (1 - AS12) + AS27</f>
        <v>-1000.8010578574639</v>
      </c>
      <c r="AT28" s="7">
        <f>AT26 * AT12 + AT25 * (1 - AT12) + AT27</f>
        <v>-1079.9546741340819</v>
      </c>
      <c r="AU28" s="7">
        <f>AU26 * AU12 + AU25 * (1 - AU12) + AU27</f>
        <v>-1173.7117055289616</v>
      </c>
      <c r="AV28" s="7">
        <f>AV26 * AV12 + AV25 * (1 - AV12) + AV27</f>
        <v>-1258.1752502709655</v>
      </c>
      <c r="AW28" s="7"/>
    </row>
    <row r="29" spans="1:49" ht="16.8">
      <c r="A29" s="7"/>
      <c r="B29" s="7"/>
      <c r="C29" s="7"/>
      <c r="D29" s="7"/>
      <c r="E29" s="7" t="s">
        <v>1006</v>
      </c>
      <c r="F29" s="7"/>
      <c r="G29" s="7" t="s">
        <v>304</v>
      </c>
      <c r="H29" s="7"/>
      <c r="I29" s="7"/>
      <c r="J29" s="43"/>
      <c r="K29" s="43"/>
      <c r="L29" s="43"/>
      <c r="M29" s="43"/>
      <c r="N29" s="43"/>
      <c r="O29" s="43"/>
      <c r="P29" s="43"/>
      <c r="Q29" s="43"/>
      <c r="R29" s="43"/>
      <c r="S29" s="43"/>
      <c r="T29" s="43"/>
      <c r="U29" s="43"/>
      <c r="V29" s="43"/>
      <c r="W29" s="43"/>
      <c r="X29" s="43"/>
      <c r="Y29" s="43"/>
      <c r="Z29" s="43"/>
      <c r="AA29" s="7"/>
      <c r="AB29" s="7"/>
      <c r="AC29" s="7"/>
      <c r="AD29" s="7"/>
      <c r="AE29" s="7"/>
      <c r="AF29" s="7"/>
      <c r="AG29" s="7"/>
      <c r="AH29" s="7"/>
      <c r="AI29" s="7"/>
      <c r="AJ29" s="8"/>
      <c r="AK29" s="8"/>
      <c r="AL29" s="8"/>
      <c r="AM29" s="8"/>
      <c r="AN29" s="8"/>
      <c r="AO29" s="8"/>
      <c r="AP29" s="8"/>
      <c r="AQ29" s="9"/>
      <c r="AR29" s="8">
        <f>Revenue!AR19* AR$17</f>
        <v>279.22743547759796</v>
      </c>
      <c r="AS29" s="8">
        <f>Revenue!AS19* AS$17</f>
        <v>277.39425131771378</v>
      </c>
      <c r="AT29" s="8">
        <f>Revenue!AT19* AT$17</f>
        <v>290.02904117165224</v>
      </c>
      <c r="AU29" s="8">
        <f>Revenue!AU19* AU$17</f>
        <v>294.87656208733688</v>
      </c>
      <c r="AV29" s="8">
        <f>Revenue!AV19* AV$17</f>
        <v>299.54697883745956</v>
      </c>
      <c r="AW29" s="7"/>
    </row>
    <row r="30" spans="1:49" ht="16.8">
      <c r="A30" s="7"/>
      <c r="B30" s="7"/>
      <c r="C30" s="7"/>
      <c r="D30" s="7"/>
      <c r="E30" s="7" t="s">
        <v>535</v>
      </c>
      <c r="F30" s="7"/>
      <c r="G30" s="7" t="s">
        <v>304</v>
      </c>
      <c r="H30" s="7"/>
      <c r="I30" s="7"/>
      <c r="J30" s="43"/>
      <c r="K30" s="43"/>
      <c r="L30" s="43"/>
      <c r="M30" s="43"/>
      <c r="N30" s="43"/>
      <c r="O30" s="43"/>
      <c r="P30" s="43"/>
      <c r="Q30" s="43"/>
      <c r="R30" s="43"/>
      <c r="S30" s="43"/>
      <c r="T30" s="43"/>
      <c r="U30" s="43"/>
      <c r="V30" s="43"/>
      <c r="W30" s="43"/>
      <c r="X30" s="43"/>
      <c r="Y30" s="43"/>
      <c r="Z30" s="43"/>
      <c r="AA30" s="7"/>
      <c r="AB30" s="7"/>
      <c r="AC30" s="7"/>
      <c r="AD30" s="7"/>
      <c r="AE30" s="7"/>
      <c r="AF30" s="7"/>
      <c r="AG30" s="7"/>
      <c r="AH30" s="7"/>
      <c r="AI30" s="7"/>
      <c r="AJ30" s="8"/>
      <c r="AK30" s="8"/>
      <c r="AL30" s="8"/>
      <c r="AM30" s="8"/>
      <c r="AN30" s="8"/>
      <c r="AO30" s="8"/>
      <c r="AP30" s="8"/>
      <c r="AQ30" s="9"/>
      <c r="AR30" s="8">
        <f>InputSummary!AR150 * AR$17</f>
        <v>-0.33769348416621542</v>
      </c>
      <c r="AS30" s="8">
        <f>InputSummary!AS150 * AS$17</f>
        <v>-0.37621353627383419</v>
      </c>
      <c r="AT30" s="8">
        <f>InputSummary!AT150 * AT$17</f>
        <v>-0.36313408135816916</v>
      </c>
      <c r="AU30" s="8">
        <f>InputSummary!AU150 * AU$17</f>
        <v>-0.29148899344735923</v>
      </c>
      <c r="AV30" s="8">
        <f>InputSummary!AV150 * AV$17</f>
        <v>-0.31190233383820593</v>
      </c>
      <c r="AW30" s="7"/>
    </row>
    <row r="31" spans="1:49" ht="16.8">
      <c r="A31" s="2"/>
      <c r="B31" s="2"/>
      <c r="C31" s="2"/>
      <c r="D31" s="2"/>
      <c r="E31" s="21" t="s">
        <v>537</v>
      </c>
      <c r="F31" s="2"/>
      <c r="G31" s="21" t="s">
        <v>304</v>
      </c>
      <c r="H31" s="2"/>
      <c r="I31" s="7"/>
      <c r="J31" s="2"/>
      <c r="K31" s="2"/>
      <c r="L31" s="2"/>
      <c r="M31" s="2"/>
      <c r="N31" s="2"/>
      <c r="O31" s="2"/>
      <c r="P31" s="2"/>
      <c r="Q31" s="2"/>
      <c r="R31" s="2"/>
      <c r="S31" s="2"/>
      <c r="T31" s="2"/>
      <c r="U31" s="2"/>
      <c r="V31" s="2"/>
      <c r="W31" s="2"/>
      <c r="X31" s="2"/>
      <c r="Y31" s="2"/>
      <c r="Z31" s="2"/>
      <c r="AA31" s="2"/>
      <c r="AB31" s="2"/>
      <c r="AC31" s="2"/>
      <c r="AD31" s="2"/>
      <c r="AE31" s="2"/>
      <c r="AF31" s="2"/>
      <c r="AG31" s="2"/>
      <c r="AH31" s="2"/>
      <c r="AI31" s="7"/>
      <c r="AJ31" s="8"/>
      <c r="AK31" s="8"/>
      <c r="AL31" s="8"/>
      <c r="AM31" s="8"/>
      <c r="AN31" s="8"/>
      <c r="AO31" s="8"/>
      <c r="AP31" s="8"/>
      <c r="AQ31" s="9"/>
      <c r="AR31" s="8">
        <f>-Totex!AR82 * AR$17</f>
        <v>-237.35038655614238</v>
      </c>
      <c r="AS31" s="8">
        <f>-Totex!AS82 * AS$17</f>
        <v>-248.06786745791462</v>
      </c>
      <c r="AT31" s="8">
        <f>-Totex!AT82 * AT$17</f>
        <v>-271.19810899512521</v>
      </c>
      <c r="AU31" s="8">
        <f>-Totex!AU82 * AU$17</f>
        <v>-260.49622414187462</v>
      </c>
      <c r="AV31" s="8">
        <f>-Totex!AV82 * AV$17</f>
        <v>-240.19439642891535</v>
      </c>
      <c r="AW31" s="7"/>
    </row>
    <row r="32" spans="1:49" ht="16.8">
      <c r="A32" s="2"/>
      <c r="B32" s="2"/>
      <c r="C32" s="2"/>
      <c r="D32" s="2"/>
      <c r="E32" s="21" t="s">
        <v>1007</v>
      </c>
      <c r="F32" s="2"/>
      <c r="G32" s="21" t="s">
        <v>304</v>
      </c>
      <c r="H32" s="2"/>
      <c r="I32" s="7"/>
      <c r="J32" s="2"/>
      <c r="K32" s="2"/>
      <c r="L32" s="2"/>
      <c r="M32" s="2"/>
      <c r="N32" s="2"/>
      <c r="O32" s="2"/>
      <c r="P32" s="2"/>
      <c r="Q32" s="2"/>
      <c r="R32" s="2"/>
      <c r="S32" s="2"/>
      <c r="T32" s="2"/>
      <c r="U32" s="2"/>
      <c r="V32" s="2"/>
      <c r="W32" s="2"/>
      <c r="X32" s="2"/>
      <c r="Y32" s="2"/>
      <c r="Z32" s="2"/>
      <c r="AA32" s="2"/>
      <c r="AB32" s="2"/>
      <c r="AC32" s="2"/>
      <c r="AD32" s="2"/>
      <c r="AE32" s="2"/>
      <c r="AF32" s="2"/>
      <c r="AG32" s="2"/>
      <c r="AH32" s="2"/>
      <c r="AI32" s="7"/>
      <c r="AJ32" s="8"/>
      <c r="AK32" s="8"/>
      <c r="AL32" s="8"/>
      <c r="AM32" s="8"/>
      <c r="AN32" s="8"/>
      <c r="AO32" s="8"/>
      <c r="AP32" s="8"/>
      <c r="AQ32" s="9"/>
      <c r="AR32" s="8">
        <f>-InputSummary!AR97 * AR$17</f>
        <v>-39.696560874593381</v>
      </c>
      <c r="AS32" s="8">
        <f>-InputSummary!AS97 * AS$17</f>
        <v>-30.139175830416885</v>
      </c>
      <c r="AT32" s="8">
        <f>-InputSummary!AT97 * AT$17</f>
        <v>-31.001046335887885</v>
      </c>
      <c r="AU32" s="8">
        <f>-InputSummary!AU97 * AU$17</f>
        <v>-31.523879908902597</v>
      </c>
      <c r="AV32" s="8">
        <f>-InputSummary!AV97 * AV$17</f>
        <v>-32.352332058853342</v>
      </c>
      <c r="AW32" s="7"/>
    </row>
    <row r="33" spans="1:49" ht="16.8">
      <c r="A33" s="2"/>
      <c r="B33" s="2"/>
      <c r="C33" s="2"/>
      <c r="D33" s="2"/>
      <c r="E33" s="21" t="s">
        <v>1008</v>
      </c>
      <c r="F33" s="2"/>
      <c r="G33" s="7" t="s">
        <v>304</v>
      </c>
      <c r="H33" s="2"/>
      <c r="I33" s="7"/>
      <c r="J33" s="2"/>
      <c r="K33" s="2"/>
      <c r="L33" s="2"/>
      <c r="M33" s="2"/>
      <c r="N33" s="2"/>
      <c r="O33" s="2"/>
      <c r="P33" s="2"/>
      <c r="Q33" s="2"/>
      <c r="R33" s="2"/>
      <c r="S33" s="2"/>
      <c r="T33" s="2"/>
      <c r="U33" s="2"/>
      <c r="V33" s="2"/>
      <c r="W33" s="2"/>
      <c r="X33" s="2"/>
      <c r="Y33" s="2"/>
      <c r="Z33" s="2"/>
      <c r="AA33" s="2"/>
      <c r="AB33" s="2"/>
      <c r="AC33" s="2"/>
      <c r="AD33" s="2"/>
      <c r="AE33" s="2"/>
      <c r="AF33" s="2"/>
      <c r="AG33" s="2"/>
      <c r="AH33" s="2"/>
      <c r="AI33" s="7"/>
      <c r="AJ33" s="8"/>
      <c r="AK33" s="8"/>
      <c r="AL33" s="8"/>
      <c r="AM33" s="8"/>
      <c r="AN33" s="8"/>
      <c r="AO33" s="8"/>
      <c r="AP33" s="8"/>
      <c r="AQ33" s="9"/>
      <c r="AR33" s="8">
        <f>InputSummary!AR124 * AR$17</f>
        <v>-0.80901731546941824</v>
      </c>
      <c r="AS33" s="8">
        <f>InputSummary!AS124 * AS$17</f>
        <v>-0.83367127702468857</v>
      </c>
      <c r="AT33" s="8">
        <f>InputSummary!AT124 * AT$17</f>
        <v>-0.84792851500147959</v>
      </c>
      <c r="AU33" s="8">
        <f>InputSummary!AU124 * AU$17</f>
        <v>-0.86100491357856512</v>
      </c>
      <c r="AV33" s="8">
        <f>InputSummary!AV124 * AV$17</f>
        <v>-0.83920615220241579</v>
      </c>
      <c r="AW33" s="7"/>
    </row>
    <row r="34" spans="1:49" ht="16.8">
      <c r="A34" s="2"/>
      <c r="B34" s="2"/>
      <c r="C34" s="2"/>
      <c r="D34" s="2"/>
      <c r="E34" s="7" t="s">
        <v>1009</v>
      </c>
      <c r="F34" s="2"/>
      <c r="G34" s="21" t="s">
        <v>304</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57"/>
      <c r="AR34" s="2">
        <f t="shared" ref="AR34:AU34" si="3">-AR194</f>
        <v>-20.752879547448014</v>
      </c>
      <c r="AS34" s="2">
        <f t="shared" si="3"/>
        <v>-22.364327331934717</v>
      </c>
      <c r="AT34" s="2">
        <f t="shared" si="3"/>
        <v>-23.981522732674414</v>
      </c>
      <c r="AU34" s="2">
        <f t="shared" si="3"/>
        <v>-25.470022980758291</v>
      </c>
      <c r="AV34" s="2">
        <f t="shared" ref="AV34" si="4">-AV194</f>
        <v>-26.909396108563485</v>
      </c>
      <c r="AW34" s="7"/>
    </row>
    <row r="35" spans="1:49" ht="16.8">
      <c r="A35" s="7"/>
      <c r="B35" s="7"/>
      <c r="C35" s="7"/>
      <c r="D35" s="7"/>
      <c r="E35" s="56" t="s">
        <v>1010</v>
      </c>
      <c r="F35" s="7"/>
      <c r="G35" s="7" t="s">
        <v>304</v>
      </c>
      <c r="H35" s="7"/>
      <c r="I35" s="7"/>
      <c r="J35" s="43"/>
      <c r="K35" s="43"/>
      <c r="L35" s="43"/>
      <c r="M35" s="43"/>
      <c r="N35" s="43"/>
      <c r="O35" s="43"/>
      <c r="P35" s="43"/>
      <c r="Q35" s="43"/>
      <c r="R35" s="43"/>
      <c r="S35" s="43"/>
      <c r="T35" s="43"/>
      <c r="U35" s="43"/>
      <c r="V35" s="43"/>
      <c r="W35" s="43"/>
      <c r="X35" s="43"/>
      <c r="Y35" s="43"/>
      <c r="Z35" s="43"/>
      <c r="AA35" s="7"/>
      <c r="AB35" s="7"/>
      <c r="AC35" s="7"/>
      <c r="AD35" s="7"/>
      <c r="AE35" s="7"/>
      <c r="AF35" s="7"/>
      <c r="AG35" s="7"/>
      <c r="AH35" s="7"/>
      <c r="AI35" s="7"/>
      <c r="AJ35" s="7"/>
      <c r="AK35" s="7"/>
      <c r="AL35" s="7"/>
      <c r="AM35" s="7"/>
      <c r="AN35" s="7"/>
      <c r="AO35" s="7"/>
      <c r="AP35" s="7"/>
      <c r="AQ35" s="65"/>
      <c r="AR35" s="7">
        <f t="shared" ref="AR35:AU35" si="5">-AR184</f>
        <v>-3.8330910589357772</v>
      </c>
      <c r="AS35" s="7">
        <f t="shared" si="5"/>
        <v>0</v>
      </c>
      <c r="AT35" s="7">
        <f t="shared" si="5"/>
        <v>0</v>
      </c>
      <c r="AU35" s="7">
        <f t="shared" si="5"/>
        <v>0</v>
      </c>
      <c r="AV35" s="7">
        <f t="shared" ref="AV35" si="6">-AV184</f>
        <v>0</v>
      </c>
      <c r="AW35" s="7"/>
    </row>
    <row r="36" spans="1:49" ht="16.8">
      <c r="A36" s="2"/>
      <c r="B36" s="2"/>
      <c r="C36" s="2"/>
      <c r="D36" s="2"/>
      <c r="E36" s="21" t="s">
        <v>1011</v>
      </c>
      <c r="F36" s="2"/>
      <c r="G36" s="7" t="s">
        <v>304</v>
      </c>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432"/>
      <c r="AK36" s="432"/>
      <c r="AL36" s="432"/>
      <c r="AM36" s="432"/>
      <c r="AN36" s="432"/>
      <c r="AO36" s="432"/>
      <c r="AP36" s="432"/>
      <c r="AQ36" s="534"/>
      <c r="AR36" s="432">
        <f>SUM(AR28:AR35)</f>
        <v>-943.49404750374288</v>
      </c>
      <c r="AS36" s="432">
        <f>SUM(AS28:AS35)</f>
        <v>-1025.1880619733147</v>
      </c>
      <c r="AT36" s="432">
        <f>SUM(AT28:AT35)</f>
        <v>-1117.3173736224769</v>
      </c>
      <c r="AU36" s="432">
        <f>SUM(AU28:AU35)</f>
        <v>-1197.4777643801865</v>
      </c>
      <c r="AV36" s="432">
        <f>SUM(AV28:AV35)</f>
        <v>-1259.2355045158788</v>
      </c>
      <c r="AW36" s="7"/>
    </row>
    <row r="37" spans="1:49" ht="16.8">
      <c r="A37" s="2"/>
      <c r="B37" s="2"/>
      <c r="C37" s="2"/>
      <c r="D37" s="2"/>
      <c r="E37" s="7" t="s">
        <v>1012</v>
      </c>
      <c r="F37" s="2"/>
      <c r="G37" s="7" t="s">
        <v>304</v>
      </c>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57"/>
      <c r="AR37" s="2">
        <f>AR169</f>
        <v>-43.743558219459445</v>
      </c>
      <c r="AS37" s="2">
        <f t="shared" ref="AS37:AU37" si="7">AS169</f>
        <v>-48.033169262628441</v>
      </c>
      <c r="AT37" s="2">
        <f t="shared" si="7"/>
        <v>-52.649491019166291</v>
      </c>
      <c r="AU37" s="2">
        <f t="shared" si="7"/>
        <v>-56.921487817871252</v>
      </c>
      <c r="AV37" s="2">
        <f t="shared" ref="AV37" si="8">AV169</f>
        <v>-60.714143625762873</v>
      </c>
      <c r="AW37" s="7"/>
    </row>
    <row r="38" spans="1:49" ht="16.8">
      <c r="A38" s="2"/>
      <c r="B38" s="2"/>
      <c r="C38" s="2"/>
      <c r="D38" s="2"/>
      <c r="E38" s="7" t="s">
        <v>1013</v>
      </c>
      <c r="F38" s="2"/>
      <c r="G38" s="7" t="s">
        <v>304</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 t="shared" ref="AR38:AU38" si="9">AR170</f>
        <v>-14.557536594021482</v>
      </c>
      <c r="AS38" s="2">
        <f t="shared" si="9"/>
        <v>-7.7174890012587856</v>
      </c>
      <c r="AT38" s="2">
        <f t="shared" si="9"/>
        <v>-4.6971497261516744</v>
      </c>
      <c r="AU38" s="2">
        <f t="shared" si="9"/>
        <v>-4.5709364147084823</v>
      </c>
      <c r="AV38" s="2">
        <f t="shared" ref="AV38" si="10">AV170</f>
        <v>-5.6521697021646533</v>
      </c>
      <c r="AW38" s="7"/>
    </row>
    <row r="39" spans="1:49" ht="16.8">
      <c r="A39" s="94"/>
      <c r="B39" s="94"/>
      <c r="C39" s="94"/>
      <c r="D39" s="94"/>
      <c r="E39" s="7" t="s">
        <v>1014</v>
      </c>
      <c r="F39" s="7"/>
      <c r="G39" s="7" t="s">
        <v>304</v>
      </c>
      <c r="H39" s="7"/>
      <c r="I39" s="7"/>
      <c r="J39" s="43"/>
      <c r="K39" s="43"/>
      <c r="L39" s="43"/>
      <c r="M39" s="43"/>
      <c r="N39" s="43"/>
      <c r="O39" s="43"/>
      <c r="P39" s="43"/>
      <c r="Q39" s="43"/>
      <c r="R39" s="43"/>
      <c r="S39" s="43"/>
      <c r="T39" s="43"/>
      <c r="U39" s="43"/>
      <c r="V39" s="43"/>
      <c r="W39" s="43"/>
      <c r="X39" s="43"/>
      <c r="Y39" s="43"/>
      <c r="Z39" s="43"/>
      <c r="AA39" s="7"/>
      <c r="AB39" s="7"/>
      <c r="AC39" s="7"/>
      <c r="AD39" s="7"/>
      <c r="AE39" s="7"/>
      <c r="AF39" s="7"/>
      <c r="AG39" s="7"/>
      <c r="AH39" s="7"/>
      <c r="AI39" s="7"/>
      <c r="AJ39" s="7"/>
      <c r="AK39" s="7"/>
      <c r="AL39" s="7"/>
      <c r="AM39" s="7"/>
      <c r="AN39" s="7"/>
      <c r="AO39" s="7"/>
      <c r="AP39" s="7"/>
      <c r="AQ39" s="65"/>
      <c r="AR39" s="7">
        <f t="shared" ref="AR39:AU39" si="11">AR239</f>
        <v>8.9192190509881435</v>
      </c>
      <c r="AS39" s="7">
        <f t="shared" si="11"/>
        <v>8.7861298681954541</v>
      </c>
      <c r="AT39" s="7">
        <f t="shared" si="11"/>
        <v>7.963510371632518</v>
      </c>
      <c r="AU39" s="7">
        <f t="shared" si="11"/>
        <v>9.0964156845182877</v>
      </c>
      <c r="AV39" s="7">
        <f t="shared" ref="AV39" si="12">AV239</f>
        <v>10.939359440932577</v>
      </c>
      <c r="AW39" s="7"/>
    </row>
    <row r="40" spans="1:49" ht="16.8">
      <c r="A40" s="2"/>
      <c r="B40" s="2"/>
      <c r="C40" s="2"/>
      <c r="D40" s="2"/>
      <c r="E40" s="7" t="s">
        <v>1015</v>
      </c>
      <c r="F40" s="2"/>
      <c r="G40" s="21" t="s">
        <v>304</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57"/>
      <c r="AR40" s="2">
        <f t="shared" ref="AR40:AU40" si="13">-AR274</f>
        <v>-7.925134591228101</v>
      </c>
      <c r="AS40" s="2">
        <f t="shared" si="13"/>
        <v>-7.802083765075345</v>
      </c>
      <c r="AT40" s="2">
        <f t="shared" si="13"/>
        <v>-7.011201532799415</v>
      </c>
      <c r="AU40" s="2">
        <f t="shared" si="13"/>
        <v>-8.3014773427175701</v>
      </c>
      <c r="AV40" s="2">
        <f t="shared" ref="AV40" si="14">-AV274</f>
        <v>-10.125289069151592</v>
      </c>
      <c r="AW40" s="7"/>
    </row>
    <row r="41" spans="1:49" ht="16.8">
      <c r="A41" s="7"/>
      <c r="B41" s="7"/>
      <c r="C41" s="7"/>
      <c r="D41" s="7"/>
      <c r="E41" s="56" t="s">
        <v>1016</v>
      </c>
      <c r="F41" s="7"/>
      <c r="G41" s="7" t="s">
        <v>304</v>
      </c>
      <c r="H41" s="7"/>
      <c r="I41" s="7"/>
      <c r="J41" s="43"/>
      <c r="K41" s="43"/>
      <c r="L41" s="43"/>
      <c r="M41" s="43"/>
      <c r="N41" s="43"/>
      <c r="O41" s="43"/>
      <c r="P41" s="43"/>
      <c r="Q41" s="43"/>
      <c r="R41" s="43"/>
      <c r="S41" s="43"/>
      <c r="T41" s="43"/>
      <c r="U41" s="43"/>
      <c r="V41" s="43"/>
      <c r="W41" s="43"/>
      <c r="X41" s="43"/>
      <c r="Y41" s="43"/>
      <c r="Z41" s="43"/>
      <c r="AA41" s="7"/>
      <c r="AB41" s="7"/>
      <c r="AC41" s="7"/>
      <c r="AD41" s="7"/>
      <c r="AE41" s="7"/>
      <c r="AF41" s="7"/>
      <c r="AG41" s="7"/>
      <c r="AH41" s="7"/>
      <c r="AI41" s="7"/>
      <c r="AJ41" s="431"/>
      <c r="AK41" s="431"/>
      <c r="AL41" s="431"/>
      <c r="AM41" s="431"/>
      <c r="AN41" s="431"/>
      <c r="AO41" s="431"/>
      <c r="AP41" s="431"/>
      <c r="AQ41" s="533"/>
      <c r="AR41" s="431">
        <f>SUM(AR36:AR40)</f>
        <v>-1000.8010578574639</v>
      </c>
      <c r="AS41" s="431">
        <f t="shared" ref="AS41:AU41" si="15">SUM(AS36:AS40)</f>
        <v>-1079.9546741340819</v>
      </c>
      <c r="AT41" s="431">
        <f t="shared" si="15"/>
        <v>-1173.7117055289616</v>
      </c>
      <c r="AU41" s="431">
        <f t="shared" si="15"/>
        <v>-1258.1752502709655</v>
      </c>
      <c r="AV41" s="431">
        <f t="shared" ref="AV41" si="16">SUM(AV36:AV40)</f>
        <v>-1324.7877474720256</v>
      </c>
      <c r="AW41" s="7"/>
    </row>
    <row r="42" spans="1:49" ht="16.8">
      <c r="A42" s="7"/>
      <c r="B42" s="7"/>
      <c r="C42" s="7"/>
      <c r="D42" s="7"/>
      <c r="E42" s="56"/>
      <c r="F42" s="7"/>
      <c r="G42" s="7"/>
      <c r="H42" s="7"/>
      <c r="I42" s="7"/>
      <c r="J42" s="43"/>
      <c r="K42" s="43"/>
      <c r="L42" s="43"/>
      <c r="M42" s="43"/>
      <c r="N42" s="43"/>
      <c r="O42" s="43"/>
      <c r="P42" s="43"/>
      <c r="Q42" s="43"/>
      <c r="R42" s="43"/>
      <c r="S42" s="43"/>
      <c r="T42" s="43"/>
      <c r="U42" s="43"/>
      <c r="V42" s="43"/>
      <c r="W42" s="43"/>
      <c r="X42" s="43"/>
      <c r="Y42" s="43"/>
      <c r="Z42" s="43"/>
      <c r="AA42" s="7"/>
      <c r="AB42" s="7"/>
      <c r="AC42" s="7"/>
      <c r="AD42" s="7"/>
      <c r="AE42" s="7"/>
      <c r="AF42" s="7"/>
      <c r="AG42" s="7"/>
      <c r="AH42" s="7"/>
      <c r="AI42" s="7"/>
      <c r="AJ42" s="43"/>
      <c r="AK42" s="43"/>
      <c r="AL42" s="43"/>
      <c r="AM42" s="43"/>
      <c r="AN42" s="43"/>
      <c r="AO42" s="43"/>
      <c r="AP42" s="43"/>
      <c r="AQ42" s="108"/>
      <c r="AR42" s="43"/>
      <c r="AS42" s="43"/>
      <c r="AT42" s="43"/>
      <c r="AU42" s="43"/>
      <c r="AV42" s="43"/>
      <c r="AW42" s="7"/>
    </row>
    <row r="43" spans="1:49" ht="16.8">
      <c r="A43" s="7"/>
      <c r="B43" s="7"/>
      <c r="C43" s="28" t="s">
        <v>1017</v>
      </c>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328"/>
      <c r="AK43" s="328"/>
      <c r="AL43" s="328"/>
      <c r="AM43" s="328"/>
      <c r="AN43" s="328"/>
      <c r="AO43" s="328"/>
      <c r="AP43" s="328"/>
      <c r="AQ43" s="329"/>
      <c r="AR43" s="328"/>
      <c r="AS43" s="328"/>
      <c r="AT43" s="328"/>
      <c r="AU43" s="328"/>
      <c r="AV43" s="328"/>
      <c r="AW43" s="7"/>
    </row>
    <row r="44" spans="1:49" ht="16.8">
      <c r="A44" s="7"/>
      <c r="B44" s="7"/>
      <c r="C44" s="7"/>
      <c r="D44" s="7"/>
      <c r="E44" s="7"/>
      <c r="F44" s="7"/>
      <c r="G44" s="7"/>
      <c r="H44" s="7"/>
      <c r="I44" s="7"/>
      <c r="J44" s="43"/>
      <c r="K44" s="43"/>
      <c r="L44" s="43"/>
      <c r="M44" s="43"/>
      <c r="N44" s="43"/>
      <c r="O44" s="43"/>
      <c r="P44" s="43"/>
      <c r="Q44" s="43"/>
      <c r="R44" s="43"/>
      <c r="S44" s="43"/>
      <c r="T44" s="43"/>
      <c r="U44" s="43"/>
      <c r="V44" s="43"/>
      <c r="W44" s="43"/>
      <c r="X44" s="43"/>
      <c r="Y44" s="43"/>
      <c r="Z44" s="43"/>
      <c r="AA44" s="7"/>
      <c r="AB44" s="7"/>
      <c r="AC44" s="7"/>
      <c r="AD44" s="7"/>
      <c r="AE44" s="7"/>
      <c r="AF44" s="7"/>
      <c r="AG44" s="7"/>
      <c r="AH44" s="7"/>
      <c r="AI44" s="7"/>
      <c r="AJ44" s="43"/>
      <c r="AK44" s="43"/>
      <c r="AL44" s="43"/>
      <c r="AM44" s="43"/>
      <c r="AN44" s="43"/>
      <c r="AO44" s="43"/>
      <c r="AP44" s="43"/>
      <c r="AQ44" s="108"/>
      <c r="AR44" s="43"/>
      <c r="AS44" s="43"/>
      <c r="AT44" s="43"/>
      <c r="AU44" s="43"/>
      <c r="AV44" s="43"/>
      <c r="AW44" s="7"/>
    </row>
    <row r="45" spans="1:49" ht="16.8">
      <c r="A45" s="7"/>
      <c r="B45" s="7"/>
      <c r="C45" s="7"/>
      <c r="D45" s="7"/>
      <c r="E45" s="7" t="s">
        <v>1018</v>
      </c>
      <c r="F45" s="7"/>
      <c r="G45" s="7" t="s">
        <v>304</v>
      </c>
      <c r="H45" s="7"/>
      <c r="I45" s="7"/>
      <c r="J45" s="43"/>
      <c r="K45" s="43"/>
      <c r="L45" s="43"/>
      <c r="M45" s="43"/>
      <c r="N45" s="43"/>
      <c r="O45" s="43"/>
      <c r="P45" s="43"/>
      <c r="Q45" s="43"/>
      <c r="R45" s="43"/>
      <c r="S45" s="43"/>
      <c r="T45" s="43"/>
      <c r="U45" s="43"/>
      <c r="V45" s="43"/>
      <c r="W45" s="43"/>
      <c r="X45" s="43"/>
      <c r="Y45" s="43"/>
      <c r="Z45" s="43"/>
      <c r="AA45" s="7"/>
      <c r="AB45" s="7"/>
      <c r="AC45" s="7"/>
      <c r="AD45" s="7"/>
      <c r="AE45" s="7"/>
      <c r="AF45" s="7"/>
      <c r="AG45" s="7"/>
      <c r="AH45" s="7"/>
      <c r="AI45" s="7"/>
      <c r="AJ45" s="7"/>
      <c r="AK45" s="7"/>
      <c r="AL45" s="7"/>
      <c r="AM45" s="7"/>
      <c r="AN45" s="7"/>
      <c r="AO45" s="7"/>
      <c r="AP45" s="7"/>
      <c r="AQ45" s="65"/>
      <c r="AR45" s="7">
        <f>AR12 * AR26 + AR13 * AR25</f>
        <v>-919.94185414458559</v>
      </c>
      <c r="AS45" s="7">
        <f>AS12 * AS26 + AS13 * AS25</f>
        <v>-1000.8010578574639</v>
      </c>
      <c r="AT45" s="7">
        <f>AT12 * AT26 + AT13 * AT25</f>
        <v>-1079.9546741340819</v>
      </c>
      <c r="AU45" s="7">
        <f>AU12 * AU26 + AU13 * AU25</f>
        <v>-1173.7117055289616</v>
      </c>
      <c r="AV45" s="7">
        <f>AV12 * AV26 + AV13 * AV25</f>
        <v>-1258.1752502709655</v>
      </c>
      <c r="AW45" s="7"/>
    </row>
    <row r="46" spans="1:49" ht="16.8">
      <c r="A46" s="7"/>
      <c r="B46" s="7"/>
      <c r="C46" s="7"/>
      <c r="D46" s="7"/>
      <c r="E46" s="7" t="s">
        <v>1019</v>
      </c>
      <c r="F46" s="7"/>
      <c r="G46" s="7" t="s">
        <v>304</v>
      </c>
      <c r="H46" s="7"/>
      <c r="I46" s="7"/>
      <c r="J46" s="43"/>
      <c r="K46" s="43"/>
      <c r="L46" s="43"/>
      <c r="M46" s="43"/>
      <c r="N46" s="43"/>
      <c r="O46" s="43"/>
      <c r="P46" s="43"/>
      <c r="Q46" s="43"/>
      <c r="R46" s="43"/>
      <c r="S46" s="43"/>
      <c r="T46" s="43"/>
      <c r="U46" s="43"/>
      <c r="V46" s="43"/>
      <c r="W46" s="43"/>
      <c r="X46" s="43"/>
      <c r="Y46" s="43"/>
      <c r="Z46" s="43"/>
      <c r="AA46" s="7"/>
      <c r="AB46" s="7"/>
      <c r="AC46" s="7"/>
      <c r="AD46" s="7"/>
      <c r="AE46" s="7"/>
      <c r="AF46" s="7"/>
      <c r="AG46" s="7"/>
      <c r="AH46" s="7"/>
      <c r="AI46" s="7"/>
      <c r="AJ46" s="7"/>
      <c r="AK46" s="7"/>
      <c r="AL46" s="7"/>
      <c r="AM46" s="7"/>
      <c r="AN46" s="7"/>
      <c r="AO46" s="7"/>
      <c r="AP46" s="7"/>
      <c r="AQ46" s="65"/>
      <c r="AR46" s="7">
        <f>AR28</f>
        <v>-919.94185414458559</v>
      </c>
      <c r="AS46" s="7">
        <f>AS28</f>
        <v>-1000.8010578574639</v>
      </c>
      <c r="AT46" s="7">
        <f>AT28</f>
        <v>-1079.9546741340819</v>
      </c>
      <c r="AU46" s="7">
        <f>AU28</f>
        <v>-1173.7117055289616</v>
      </c>
      <c r="AV46" s="7">
        <f>AV28</f>
        <v>-1258.1752502709655</v>
      </c>
      <c r="AW46" s="7"/>
    </row>
    <row r="47" spans="1:49" ht="16.8">
      <c r="A47" s="7"/>
      <c r="B47" s="7"/>
      <c r="C47" s="7"/>
      <c r="D47" s="7"/>
      <c r="E47" s="7"/>
      <c r="F47" s="7"/>
      <c r="G47" s="7"/>
      <c r="H47" s="7"/>
      <c r="I47" s="7"/>
      <c r="J47" s="43"/>
      <c r="K47" s="43"/>
      <c r="L47" s="43"/>
      <c r="M47" s="43"/>
      <c r="N47" s="43"/>
      <c r="O47" s="43"/>
      <c r="P47" s="43"/>
      <c r="Q47" s="43"/>
      <c r="R47" s="43"/>
      <c r="S47" s="43"/>
      <c r="T47" s="43"/>
      <c r="U47" s="43"/>
      <c r="V47" s="43"/>
      <c r="W47" s="43"/>
      <c r="X47" s="43"/>
      <c r="Y47" s="43"/>
      <c r="Z47" s="43"/>
      <c r="AA47" s="7"/>
      <c r="AB47" s="7"/>
      <c r="AC47" s="7"/>
      <c r="AD47" s="7"/>
      <c r="AE47" s="7"/>
      <c r="AF47" s="7"/>
      <c r="AG47" s="7"/>
      <c r="AH47" s="7"/>
      <c r="AI47" s="7"/>
      <c r="AJ47" s="43"/>
      <c r="AK47" s="43"/>
      <c r="AL47" s="43"/>
      <c r="AM47" s="43"/>
      <c r="AN47" s="43"/>
      <c r="AO47" s="43"/>
      <c r="AP47" s="43"/>
      <c r="AQ47" s="108"/>
      <c r="AR47" s="43"/>
      <c r="AS47" s="43"/>
      <c r="AT47" s="43"/>
      <c r="AU47" s="43"/>
      <c r="AV47" s="43"/>
      <c r="AW47" s="7"/>
    </row>
    <row r="48" spans="1:49" ht="16.8">
      <c r="A48" s="7"/>
      <c r="B48" s="37" t="s">
        <v>1020</v>
      </c>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8"/>
      <c r="AR48" s="37"/>
      <c r="AS48" s="37"/>
      <c r="AT48" s="37"/>
      <c r="AU48" s="37"/>
      <c r="AV48" s="37"/>
      <c r="AW48" s="7"/>
    </row>
    <row r="49" spans="1:49" ht="16.8">
      <c r="A49" s="7"/>
      <c r="B49" s="7"/>
      <c r="C49" s="7"/>
      <c r="D49" s="7"/>
      <c r="E49" s="56"/>
      <c r="F49" s="7"/>
      <c r="G49" s="7"/>
      <c r="H49" s="7"/>
      <c r="I49" s="7"/>
      <c r="J49" s="43"/>
      <c r="K49" s="43"/>
      <c r="L49" s="43"/>
      <c r="M49" s="43"/>
      <c r="N49" s="43"/>
      <c r="O49" s="43"/>
      <c r="P49" s="43"/>
      <c r="Q49" s="43"/>
      <c r="R49" s="43"/>
      <c r="S49" s="43"/>
      <c r="T49" s="43"/>
      <c r="U49" s="43"/>
      <c r="V49" s="43"/>
      <c r="W49" s="43"/>
      <c r="X49" s="43"/>
      <c r="Y49" s="43"/>
      <c r="Z49" s="43"/>
      <c r="AA49" s="7"/>
      <c r="AB49" s="7"/>
      <c r="AC49" s="7"/>
      <c r="AD49" s="7"/>
      <c r="AE49" s="7"/>
      <c r="AF49" s="7"/>
      <c r="AG49" s="7"/>
      <c r="AH49" s="7"/>
      <c r="AI49" s="7"/>
      <c r="AJ49" s="43"/>
      <c r="AK49" s="43"/>
      <c r="AL49" s="43"/>
      <c r="AM49" s="43"/>
      <c r="AN49" s="43"/>
      <c r="AO49" s="43"/>
      <c r="AP49" s="43"/>
      <c r="AQ49" s="108"/>
      <c r="AR49" s="43"/>
      <c r="AS49" s="43"/>
      <c r="AT49" s="43"/>
      <c r="AU49" s="43"/>
      <c r="AV49" s="43"/>
      <c r="AW49" s="7"/>
    </row>
    <row r="50" spans="1:49" ht="16.8">
      <c r="A50" s="7"/>
      <c r="B50" s="7"/>
      <c r="C50" s="28" t="s">
        <v>1021</v>
      </c>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9"/>
      <c r="AR50" s="28"/>
      <c r="AS50" s="28"/>
      <c r="AT50" s="28"/>
      <c r="AU50" s="28"/>
      <c r="AV50" s="28"/>
      <c r="AW50" s="7"/>
    </row>
    <row r="51" spans="1:49" ht="16.8">
      <c r="A51" s="7"/>
      <c r="B51" s="7"/>
      <c r="C51" s="4" t="s">
        <v>1022</v>
      </c>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12"/>
      <c r="AG51" s="12"/>
      <c r="AH51" s="12"/>
      <c r="AI51" s="12"/>
      <c r="AJ51" s="12"/>
      <c r="AK51" s="12"/>
      <c r="AL51" s="12"/>
      <c r="AM51" s="12"/>
      <c r="AN51" s="12"/>
      <c r="AO51" s="12"/>
      <c r="AP51" s="12"/>
      <c r="AQ51" s="5"/>
      <c r="AR51" s="12"/>
      <c r="AS51" s="12"/>
      <c r="AT51" s="12"/>
      <c r="AU51" s="12"/>
      <c r="AV51" s="12"/>
      <c r="AW51" s="7"/>
    </row>
    <row r="52" spans="1:49" ht="16.8">
      <c r="A52" s="7"/>
      <c r="B52" s="7"/>
      <c r="C52" s="7"/>
      <c r="D52" s="7"/>
      <c r="E52" s="56"/>
      <c r="F52" s="7"/>
      <c r="G52" s="7"/>
      <c r="H52" s="7"/>
      <c r="I52" s="7"/>
      <c r="J52" s="43"/>
      <c r="K52" s="43"/>
      <c r="L52" s="43"/>
      <c r="M52" s="43"/>
      <c r="N52" s="43"/>
      <c r="O52" s="43"/>
      <c r="P52" s="43"/>
      <c r="Q52" s="43"/>
      <c r="R52" s="43"/>
      <c r="S52" s="43"/>
      <c r="T52" s="43"/>
      <c r="U52" s="43"/>
      <c r="V52" s="43"/>
      <c r="W52" s="43"/>
      <c r="X52" s="43"/>
      <c r="Y52" s="43"/>
      <c r="Z52" s="43"/>
      <c r="AA52" s="7"/>
      <c r="AB52" s="7"/>
      <c r="AC52" s="7"/>
      <c r="AD52" s="7"/>
      <c r="AE52" s="7"/>
      <c r="AF52" s="7"/>
      <c r="AG52" s="7"/>
      <c r="AH52" s="7"/>
      <c r="AI52" s="7"/>
      <c r="AJ52" s="118"/>
      <c r="AK52" s="7"/>
      <c r="AL52" s="7"/>
      <c r="AM52" s="7"/>
      <c r="AN52" s="7"/>
      <c r="AO52" s="7"/>
      <c r="AP52" s="7"/>
      <c r="AQ52" s="65"/>
      <c r="AR52" s="7"/>
      <c r="AS52" s="7"/>
      <c r="AT52" s="7"/>
      <c r="AU52" s="7"/>
      <c r="AV52" s="7"/>
      <c r="AW52" s="7"/>
    </row>
    <row r="53" spans="1:49" ht="16.8">
      <c r="A53" s="7"/>
      <c r="B53" s="7"/>
      <c r="C53" s="7"/>
      <c r="D53" s="7"/>
      <c r="E53" s="7" t="s">
        <v>1018</v>
      </c>
      <c r="F53" s="7"/>
      <c r="G53" s="7" t="s">
        <v>304</v>
      </c>
      <c r="H53" s="7"/>
      <c r="I53" s="7"/>
      <c r="J53" s="43"/>
      <c r="K53" s="43"/>
      <c r="L53" s="43"/>
      <c r="M53" s="43"/>
      <c r="N53" s="43"/>
      <c r="O53" s="43"/>
      <c r="P53" s="43"/>
      <c r="Q53" s="43"/>
      <c r="R53" s="43"/>
      <c r="S53" s="43"/>
      <c r="T53" s="43"/>
      <c r="U53" s="43"/>
      <c r="V53" s="43"/>
      <c r="W53" s="43"/>
      <c r="X53" s="43"/>
      <c r="Y53" s="43"/>
      <c r="Z53" s="43"/>
      <c r="AA53" s="7"/>
      <c r="AB53" s="7"/>
      <c r="AC53" s="7"/>
      <c r="AD53" s="7"/>
      <c r="AE53" s="7"/>
      <c r="AF53" s="7"/>
      <c r="AG53" s="7"/>
      <c r="AH53" s="7"/>
      <c r="AI53" s="7"/>
      <c r="AJ53" s="7"/>
      <c r="AK53" s="7"/>
      <c r="AL53" s="7"/>
      <c r="AM53" s="7"/>
      <c r="AN53" s="7"/>
      <c r="AO53" s="7"/>
      <c r="AP53" s="7"/>
      <c r="AQ53" s="65"/>
      <c r="AR53" s="7">
        <f>AR45</f>
        <v>-919.94185414458559</v>
      </c>
      <c r="AS53" s="7">
        <f>AS45</f>
        <v>-1000.8010578574639</v>
      </c>
      <c r="AT53" s="7">
        <f t="shared" ref="AT53:AV53" si="17">AT45</f>
        <v>-1079.9546741340819</v>
      </c>
      <c r="AU53" s="7">
        <f>AU45</f>
        <v>-1173.7117055289616</v>
      </c>
      <c r="AV53" s="7">
        <f t="shared" si="17"/>
        <v>-1258.1752502709655</v>
      </c>
      <c r="AW53" s="7"/>
    </row>
    <row r="54" spans="1:49" ht="16.8">
      <c r="A54" s="7"/>
      <c r="B54" s="7"/>
      <c r="C54" s="7"/>
      <c r="D54" s="7"/>
      <c r="E54" s="56"/>
      <c r="F54" s="7"/>
      <c r="G54" s="7"/>
      <c r="H54" s="7"/>
      <c r="I54" s="7"/>
      <c r="J54" s="43"/>
      <c r="K54" s="43"/>
      <c r="L54" s="43"/>
      <c r="M54" s="43"/>
      <c r="N54" s="43"/>
      <c r="O54" s="43"/>
      <c r="P54" s="43"/>
      <c r="Q54" s="43"/>
      <c r="R54" s="43"/>
      <c r="S54" s="43"/>
      <c r="T54" s="43"/>
      <c r="U54" s="43"/>
      <c r="V54" s="43"/>
      <c r="W54" s="43"/>
      <c r="X54" s="43"/>
      <c r="Y54" s="43"/>
      <c r="Z54" s="43"/>
      <c r="AA54" s="7"/>
      <c r="AB54" s="7"/>
      <c r="AC54" s="7"/>
      <c r="AD54" s="7"/>
      <c r="AE54" s="7"/>
      <c r="AF54" s="7"/>
      <c r="AG54" s="7"/>
      <c r="AH54" s="7"/>
      <c r="AI54" s="7"/>
      <c r="AJ54" s="7"/>
      <c r="AK54" s="7"/>
      <c r="AL54" s="7"/>
      <c r="AM54" s="7"/>
      <c r="AN54" s="7"/>
      <c r="AO54" s="7"/>
      <c r="AP54" s="7"/>
      <c r="AQ54" s="65"/>
      <c r="AR54" s="7"/>
      <c r="AS54" s="7"/>
      <c r="AT54" s="7"/>
      <c r="AU54" s="7"/>
      <c r="AV54" s="7"/>
      <c r="AW54" s="7"/>
    </row>
    <row r="55" spans="1:49" ht="16.8">
      <c r="A55" s="7"/>
      <c r="B55" s="7"/>
      <c r="C55" s="7"/>
      <c r="D55" s="7"/>
      <c r="E55" s="56" t="s">
        <v>1023</v>
      </c>
      <c r="F55" s="7"/>
      <c r="G55" s="7" t="s">
        <v>304</v>
      </c>
      <c r="H55" s="7"/>
      <c r="I55" s="7"/>
      <c r="J55" s="43"/>
      <c r="K55" s="43"/>
      <c r="L55" s="43"/>
      <c r="M55" s="43"/>
      <c r="N55" s="43"/>
      <c r="O55" s="43"/>
      <c r="P55" s="43"/>
      <c r="Q55" s="43"/>
      <c r="R55" s="43"/>
      <c r="S55" s="43"/>
      <c r="T55" s="43"/>
      <c r="U55" s="43"/>
      <c r="V55" s="43"/>
      <c r="W55" s="43"/>
      <c r="X55" s="43"/>
      <c r="Y55" s="43"/>
      <c r="Z55" s="43"/>
      <c r="AA55" s="7"/>
      <c r="AB55" s="7"/>
      <c r="AC55" s="7"/>
      <c r="AD55" s="7"/>
      <c r="AE55" s="7"/>
      <c r="AF55" s="7"/>
      <c r="AG55" s="7"/>
      <c r="AH55" s="7"/>
      <c r="AI55" s="7"/>
      <c r="AJ55" s="7"/>
      <c r="AK55" s="7"/>
      <c r="AL55" s="7"/>
      <c r="AM55" s="7"/>
      <c r="AN55" s="7"/>
      <c r="AO55" s="7"/>
      <c r="AP55" s="7"/>
      <c r="AQ55" s="65"/>
      <c r="AR55" s="7">
        <f>'Return&amp;RAV'!AR20 * AQ$17</f>
        <v>1533.2364235743094</v>
      </c>
      <c r="AS55" s="7">
        <f>'Return&amp;RAV'!AS20 * AR$17</f>
        <v>1729.4066289540012</v>
      </c>
      <c r="AT55" s="7">
        <f>'Return&amp;RAV'!AT20 * AS$17</f>
        <v>1863.693944327893</v>
      </c>
      <c r="AU55" s="7">
        <f>'Return&amp;RAV'!AU20 * AT$17</f>
        <v>1998.4602277228678</v>
      </c>
      <c r="AV55" s="7">
        <f>'Return&amp;RAV'!AV20 * AU$17</f>
        <v>2122.5019150631911</v>
      </c>
      <c r="AW55" s="7"/>
    </row>
    <row r="56" spans="1:49" ht="16.8">
      <c r="A56" s="7"/>
      <c r="B56" s="7"/>
      <c r="C56" s="7"/>
      <c r="D56" s="7"/>
      <c r="E56" s="7"/>
      <c r="F56" s="7"/>
      <c r="G56" s="7"/>
      <c r="H56" s="7"/>
      <c r="I56" s="7"/>
      <c r="J56" s="43"/>
      <c r="K56" s="43"/>
      <c r="L56" s="43"/>
      <c r="M56" s="43"/>
      <c r="N56" s="43"/>
      <c r="O56" s="43"/>
      <c r="P56" s="43"/>
      <c r="Q56" s="43"/>
      <c r="R56" s="43"/>
      <c r="S56" s="43"/>
      <c r="T56" s="43"/>
      <c r="U56" s="43"/>
      <c r="V56" s="43"/>
      <c r="W56" s="43"/>
      <c r="X56" s="43"/>
      <c r="Y56" s="43"/>
      <c r="Z56" s="43"/>
      <c r="AA56" s="7"/>
      <c r="AB56" s="7"/>
      <c r="AC56" s="7"/>
      <c r="AD56" s="7"/>
      <c r="AE56" s="7"/>
      <c r="AF56" s="7"/>
      <c r="AG56" s="7"/>
      <c r="AH56" s="7"/>
      <c r="AI56" s="7"/>
      <c r="AJ56" s="7"/>
      <c r="AK56" s="7"/>
      <c r="AL56" s="7"/>
      <c r="AM56" s="7"/>
      <c r="AN56" s="7"/>
      <c r="AO56" s="7"/>
      <c r="AP56" s="7"/>
      <c r="AQ56" s="65"/>
      <c r="AR56" s="7"/>
      <c r="AS56" s="7"/>
      <c r="AT56" s="7"/>
      <c r="AU56" s="7"/>
      <c r="AV56" s="7"/>
      <c r="AW56" s="7"/>
    </row>
    <row r="57" spans="1:49" ht="16.8">
      <c r="A57" s="7"/>
      <c r="B57" s="7"/>
      <c r="C57" s="7"/>
      <c r="D57" s="7"/>
      <c r="E57" s="7" t="s">
        <v>1024</v>
      </c>
      <c r="F57" s="7"/>
      <c r="G57" s="7" t="s">
        <v>209</v>
      </c>
      <c r="H57" s="7"/>
      <c r="I57" s="7"/>
      <c r="J57" s="43"/>
      <c r="K57" s="43"/>
      <c r="L57" s="43"/>
      <c r="M57" s="43"/>
      <c r="N57" s="43"/>
      <c r="O57" s="43"/>
      <c r="P57" s="43"/>
      <c r="Q57" s="43"/>
      <c r="R57" s="43"/>
      <c r="S57" s="43"/>
      <c r="T57" s="43"/>
      <c r="U57" s="43"/>
      <c r="V57" s="43"/>
      <c r="W57" s="43"/>
      <c r="X57" s="43"/>
      <c r="Y57" s="43"/>
      <c r="Z57" s="43"/>
      <c r="AA57" s="7"/>
      <c r="AB57" s="7"/>
      <c r="AC57" s="7"/>
      <c r="AD57" s="7"/>
      <c r="AE57" s="7"/>
      <c r="AF57" s="7"/>
      <c r="AG57" s="7"/>
      <c r="AH57" s="7"/>
      <c r="AI57" s="7"/>
      <c r="AJ57" s="126"/>
      <c r="AK57" s="126"/>
      <c r="AL57" s="126"/>
      <c r="AM57" s="126"/>
      <c r="AN57" s="126"/>
      <c r="AO57" s="126"/>
      <c r="AP57" s="126"/>
      <c r="AQ57" s="227"/>
      <c r="AR57" s="126">
        <f t="shared" ref="AR57:AV57" si="18">-AR53/AR55</f>
        <v>0.6</v>
      </c>
      <c r="AS57" s="126">
        <f>-AS53/AS55</f>
        <v>0.57869620776391928</v>
      </c>
      <c r="AT57" s="126">
        <f t="shared" si="18"/>
        <v>0.57946997006718703</v>
      </c>
      <c r="AU57" s="126">
        <f t="shared" si="18"/>
        <v>0.58730801306280667</v>
      </c>
      <c r="AV57" s="126">
        <f t="shared" si="18"/>
        <v>0.59277932393927057</v>
      </c>
      <c r="AW57" s="7"/>
    </row>
    <row r="58" spans="1:49" ht="16.8">
      <c r="A58" s="7"/>
      <c r="B58" s="7"/>
      <c r="C58" s="7"/>
      <c r="D58" s="7"/>
      <c r="E58" s="56"/>
      <c r="F58" s="7"/>
      <c r="G58" s="7"/>
      <c r="H58" s="7"/>
      <c r="I58" s="7"/>
      <c r="J58" s="43"/>
      <c r="K58" s="43"/>
      <c r="L58" s="43"/>
      <c r="M58" s="43"/>
      <c r="N58" s="43"/>
      <c r="O58" s="43"/>
      <c r="P58" s="43"/>
      <c r="Q58" s="43"/>
      <c r="R58" s="43"/>
      <c r="S58" s="43"/>
      <c r="T58" s="43"/>
      <c r="U58" s="43"/>
      <c r="V58" s="43"/>
      <c r="W58" s="43"/>
      <c r="X58" s="43"/>
      <c r="Y58" s="43"/>
      <c r="Z58" s="43"/>
      <c r="AA58" s="7"/>
      <c r="AB58" s="7"/>
      <c r="AC58" s="7"/>
      <c r="AD58" s="7"/>
      <c r="AE58" s="7"/>
      <c r="AF58" s="7"/>
      <c r="AG58" s="7"/>
      <c r="AH58" s="7"/>
      <c r="AI58" s="7"/>
      <c r="AJ58" s="7"/>
      <c r="AK58" s="7"/>
      <c r="AL58" s="7"/>
      <c r="AM58" s="7"/>
      <c r="AN58" s="7"/>
      <c r="AO58" s="7"/>
      <c r="AP58" s="7"/>
      <c r="AQ58" s="65"/>
      <c r="AR58" s="183"/>
      <c r="AS58" s="183"/>
      <c r="AT58" s="183"/>
      <c r="AU58" s="183"/>
      <c r="AV58" s="183"/>
      <c r="AW58" s="7"/>
    </row>
    <row r="59" spans="1:49" ht="16.8">
      <c r="A59" s="7"/>
      <c r="B59" s="7"/>
      <c r="C59" s="28" t="s">
        <v>1025</v>
      </c>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9"/>
      <c r="AR59" s="28"/>
      <c r="AS59" s="28"/>
      <c r="AT59" s="28"/>
      <c r="AU59" s="28"/>
      <c r="AV59" s="28"/>
      <c r="AW59" s="7"/>
    </row>
    <row r="60" spans="1:49" ht="16.8">
      <c r="A60" s="7"/>
      <c r="B60" s="7"/>
      <c r="C60" s="4" t="s">
        <v>1026</v>
      </c>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12"/>
      <c r="AG60" s="12"/>
      <c r="AH60" s="12"/>
      <c r="AI60" s="12"/>
      <c r="AJ60" s="12"/>
      <c r="AK60" s="12"/>
      <c r="AL60" s="12"/>
      <c r="AM60" s="12"/>
      <c r="AN60" s="12"/>
      <c r="AO60" s="12"/>
      <c r="AP60" s="12"/>
      <c r="AQ60" s="5"/>
      <c r="AR60" s="12"/>
      <c r="AS60" s="4"/>
      <c r="AT60" s="4"/>
      <c r="AU60" s="4"/>
      <c r="AV60" s="4"/>
      <c r="AW60" s="7"/>
    </row>
    <row r="61" spans="1:49" ht="16.8">
      <c r="A61" s="7"/>
      <c r="B61" s="7"/>
      <c r="C61" s="4" t="s">
        <v>1027</v>
      </c>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12"/>
      <c r="AG61" s="12"/>
      <c r="AH61" s="12"/>
      <c r="AI61" s="12"/>
      <c r="AJ61" s="12"/>
      <c r="AK61" s="12"/>
      <c r="AL61" s="12"/>
      <c r="AM61" s="12"/>
      <c r="AN61" s="12"/>
      <c r="AO61" s="12"/>
      <c r="AP61" s="12"/>
      <c r="AQ61" s="5"/>
      <c r="AR61" s="12"/>
      <c r="AS61" s="4"/>
      <c r="AT61" s="4"/>
      <c r="AU61" s="4"/>
      <c r="AV61" s="4"/>
      <c r="AW61" s="7"/>
    </row>
    <row r="62" spans="1:49" ht="16.8">
      <c r="A62" s="7"/>
      <c r="B62" s="7"/>
      <c r="C62" s="7"/>
      <c r="D62" s="7"/>
      <c r="E62" s="56"/>
      <c r="F62" s="7"/>
      <c r="G62" s="7"/>
      <c r="H62" s="7"/>
      <c r="I62" s="7"/>
      <c r="J62" s="43"/>
      <c r="K62" s="43"/>
      <c r="L62" s="43"/>
      <c r="M62" s="43"/>
      <c r="N62" s="43"/>
      <c r="O62" s="43"/>
      <c r="P62" s="43"/>
      <c r="Q62" s="43"/>
      <c r="R62" s="43"/>
      <c r="S62" s="43"/>
      <c r="T62" s="43"/>
      <c r="U62" s="43"/>
      <c r="V62" s="43"/>
      <c r="W62" s="43"/>
      <c r="X62" s="43"/>
      <c r="Y62" s="43"/>
      <c r="Z62" s="43"/>
      <c r="AA62" s="7"/>
      <c r="AB62" s="7"/>
      <c r="AC62" s="7"/>
      <c r="AD62" s="7"/>
      <c r="AE62" s="7"/>
      <c r="AF62" s="7"/>
      <c r="AG62" s="7"/>
      <c r="AH62" s="7"/>
      <c r="AI62" s="7"/>
      <c r="AJ62" s="7"/>
      <c r="AK62" s="7"/>
      <c r="AL62" s="7"/>
      <c r="AM62" s="7"/>
      <c r="AN62" s="7"/>
      <c r="AO62" s="7"/>
      <c r="AP62" s="7"/>
      <c r="AQ62" s="65"/>
      <c r="AR62" s="7"/>
      <c r="AS62" s="7"/>
      <c r="AT62" s="7"/>
      <c r="AU62" s="7"/>
      <c r="AV62" s="7"/>
      <c r="AW62" s="7"/>
    </row>
    <row r="63" spans="1:49" ht="16.8">
      <c r="A63" s="7"/>
      <c r="B63" s="7"/>
      <c r="C63" s="7"/>
      <c r="D63" s="7"/>
      <c r="E63" s="56" t="s">
        <v>256</v>
      </c>
      <c r="F63" s="7"/>
      <c r="G63" s="7" t="s">
        <v>209</v>
      </c>
      <c r="H63" s="7"/>
      <c r="I63" s="7"/>
      <c r="J63" s="43"/>
      <c r="K63" s="43"/>
      <c r="L63" s="43"/>
      <c r="M63" s="43"/>
      <c r="N63" s="43"/>
      <c r="O63" s="43"/>
      <c r="P63" s="43"/>
      <c r="Q63" s="43"/>
      <c r="R63" s="43"/>
      <c r="S63" s="43"/>
      <c r="T63" s="43"/>
      <c r="U63" s="43"/>
      <c r="V63" s="43"/>
      <c r="W63" s="43"/>
      <c r="X63" s="43"/>
      <c r="Y63" s="43"/>
      <c r="Z63" s="43"/>
      <c r="AA63" s="7"/>
      <c r="AB63" s="7"/>
      <c r="AC63" s="7"/>
      <c r="AD63" s="7"/>
      <c r="AE63" s="7"/>
      <c r="AF63" s="7"/>
      <c r="AG63" s="7"/>
      <c r="AH63" s="7"/>
      <c r="AI63" s="7"/>
      <c r="AJ63" s="49"/>
      <c r="AK63" s="49"/>
      <c r="AL63" s="49"/>
      <c r="AM63" s="49"/>
      <c r="AN63" s="49"/>
      <c r="AO63" s="49"/>
      <c r="AP63" s="49"/>
      <c r="AQ63" s="214">
        <f>InputSummary!AQ180</f>
        <v>0.65</v>
      </c>
      <c r="AR63" s="49">
        <f>InputSummary!AR180</f>
        <v>0.6</v>
      </c>
      <c r="AS63" s="49">
        <f>InputSummary!AS180</f>
        <v>0.6</v>
      </c>
      <c r="AT63" s="49">
        <f>InputSummary!AT180</f>
        <v>0.6</v>
      </c>
      <c r="AU63" s="49">
        <f>InputSummary!AU180</f>
        <v>0.6</v>
      </c>
      <c r="AV63" s="49">
        <f>InputSummary!AV180</f>
        <v>0.6</v>
      </c>
      <c r="AW63" s="7"/>
    </row>
    <row r="64" spans="1:49" ht="16.8">
      <c r="A64" s="7"/>
      <c r="B64" s="7"/>
      <c r="C64" s="7"/>
      <c r="D64" s="7"/>
      <c r="E64" s="56"/>
      <c r="F64" s="7"/>
      <c r="G64" s="7"/>
      <c r="H64" s="7"/>
      <c r="I64" s="7"/>
      <c r="J64" s="43"/>
      <c r="K64" s="43"/>
      <c r="L64" s="43"/>
      <c r="M64" s="43"/>
      <c r="N64" s="43"/>
      <c r="O64" s="43"/>
      <c r="P64" s="43"/>
      <c r="Q64" s="43"/>
      <c r="R64" s="43"/>
      <c r="S64" s="43"/>
      <c r="T64" s="43"/>
      <c r="U64" s="43"/>
      <c r="V64" s="43"/>
      <c r="W64" s="43"/>
      <c r="X64" s="43"/>
      <c r="Y64" s="43"/>
      <c r="Z64" s="43"/>
      <c r="AA64" s="7"/>
      <c r="AB64" s="7"/>
      <c r="AC64" s="7"/>
      <c r="AD64" s="7"/>
      <c r="AE64" s="7"/>
      <c r="AF64" s="7"/>
      <c r="AG64" s="7"/>
      <c r="AH64" s="7"/>
      <c r="AI64" s="7"/>
      <c r="AJ64" s="7"/>
      <c r="AK64" s="7"/>
      <c r="AL64" s="7"/>
      <c r="AM64" s="7"/>
      <c r="AN64" s="7"/>
      <c r="AO64" s="7"/>
      <c r="AP64" s="7"/>
      <c r="AQ64" s="65"/>
      <c r="AR64" s="7"/>
      <c r="AS64" s="7"/>
      <c r="AT64" s="7"/>
      <c r="AU64" s="7"/>
      <c r="AV64" s="7"/>
      <c r="AW64" s="7"/>
    </row>
    <row r="65" spans="1:49" ht="16.8">
      <c r="A65" s="7"/>
      <c r="B65" s="7"/>
      <c r="C65" s="7"/>
      <c r="D65" s="7"/>
      <c r="E65" s="56" t="s">
        <v>1028</v>
      </c>
      <c r="F65" s="7"/>
      <c r="G65" s="7" t="s">
        <v>209</v>
      </c>
      <c r="H65" s="7"/>
      <c r="I65" s="7"/>
      <c r="J65" s="43"/>
      <c r="K65" s="43"/>
      <c r="L65" s="43"/>
      <c r="M65" s="43"/>
      <c r="N65" s="43"/>
      <c r="O65" s="43"/>
      <c r="P65" s="43"/>
      <c r="Q65" s="43"/>
      <c r="R65" s="43"/>
      <c r="S65" s="43"/>
      <c r="T65" s="43"/>
      <c r="U65" s="43"/>
      <c r="V65" s="43"/>
      <c r="W65" s="43"/>
      <c r="X65" s="43"/>
      <c r="Y65" s="43"/>
      <c r="Z65" s="43"/>
      <c r="AA65" s="7"/>
      <c r="AB65" s="7"/>
      <c r="AC65" s="7"/>
      <c r="AD65" s="7"/>
      <c r="AE65" s="7"/>
      <c r="AF65" s="7"/>
      <c r="AG65" s="7"/>
      <c r="AH65" s="7"/>
      <c r="AI65" s="49"/>
      <c r="AJ65" s="193"/>
      <c r="AK65" s="193"/>
      <c r="AL65" s="193"/>
      <c r="AM65" s="193"/>
      <c r="AN65" s="193"/>
      <c r="AO65" s="193"/>
      <c r="AP65" s="193"/>
      <c r="AQ65" s="187">
        <f t="shared" ref="AQ65:AV65" si="19">AQ63 * AR12</f>
        <v>0.65</v>
      </c>
      <c r="AR65" s="193">
        <f t="shared" si="19"/>
        <v>0</v>
      </c>
      <c r="AS65" s="193">
        <f t="shared" si="19"/>
        <v>0</v>
      </c>
      <c r="AT65" s="193">
        <f t="shared" si="19"/>
        <v>0</v>
      </c>
      <c r="AU65" s="193">
        <f t="shared" si="19"/>
        <v>0</v>
      </c>
      <c r="AV65" s="193">
        <f t="shared" si="19"/>
        <v>0</v>
      </c>
      <c r="AW65" s="7"/>
    </row>
    <row r="66" spans="1:49" ht="16.8">
      <c r="A66" s="7"/>
      <c r="B66" s="7"/>
      <c r="C66" s="7"/>
      <c r="D66" s="7"/>
      <c r="E66" s="183" t="s">
        <v>1029</v>
      </c>
      <c r="F66" s="7"/>
      <c r="G66" s="183" t="s">
        <v>209</v>
      </c>
      <c r="H66" s="7"/>
      <c r="I66" s="193"/>
      <c r="J66" s="101"/>
      <c r="K66" s="101"/>
      <c r="L66" s="101"/>
      <c r="M66" s="101"/>
      <c r="N66" s="101"/>
      <c r="O66" s="101"/>
      <c r="P66" s="101"/>
      <c r="Q66" s="101"/>
      <c r="R66" s="101"/>
      <c r="S66" s="101"/>
      <c r="T66" s="101"/>
      <c r="U66" s="101"/>
      <c r="V66" s="101"/>
      <c r="W66" s="101"/>
      <c r="X66" s="101"/>
      <c r="Y66" s="101"/>
      <c r="Z66" s="101"/>
      <c r="AA66" s="193"/>
      <c r="AB66" s="193"/>
      <c r="AC66" s="193"/>
      <c r="AD66" s="193"/>
      <c r="AE66" s="193"/>
      <c r="AF66" s="193"/>
      <c r="AG66" s="193"/>
      <c r="AH66" s="193"/>
      <c r="AI66" s="49"/>
      <c r="AJ66" s="193"/>
      <c r="AK66" s="193"/>
      <c r="AL66" s="193"/>
      <c r="AM66" s="193"/>
      <c r="AN66" s="193"/>
      <c r="AO66" s="193"/>
      <c r="AP66" s="193"/>
      <c r="AQ66" s="187">
        <f t="shared" ref="AQ66:AV66" si="20">AQ63 * AQ12</f>
        <v>0</v>
      </c>
      <c r="AR66" s="193">
        <f t="shared" si="20"/>
        <v>0.6</v>
      </c>
      <c r="AS66" s="193">
        <f t="shared" si="20"/>
        <v>0</v>
      </c>
      <c r="AT66" s="193">
        <f t="shared" si="20"/>
        <v>0</v>
      </c>
      <c r="AU66" s="193">
        <f t="shared" si="20"/>
        <v>0</v>
      </c>
      <c r="AV66" s="193">
        <f t="shared" si="20"/>
        <v>0</v>
      </c>
      <c r="AW66" s="7"/>
    </row>
    <row r="67" spans="1:49" ht="16.8">
      <c r="A67" s="7"/>
      <c r="B67" s="7"/>
      <c r="C67" s="7"/>
      <c r="D67" s="7"/>
      <c r="E67" s="56"/>
      <c r="F67" s="7"/>
      <c r="G67" s="7"/>
      <c r="H67" s="7"/>
      <c r="I67" s="193"/>
      <c r="J67" s="101"/>
      <c r="K67" s="101"/>
      <c r="L67" s="101"/>
      <c r="M67" s="101"/>
      <c r="N67" s="101"/>
      <c r="O67" s="101"/>
      <c r="P67" s="101"/>
      <c r="Q67" s="101"/>
      <c r="R67" s="101"/>
      <c r="S67" s="101"/>
      <c r="T67" s="101"/>
      <c r="U67" s="101"/>
      <c r="V67" s="101"/>
      <c r="W67" s="101"/>
      <c r="X67" s="101"/>
      <c r="Y67" s="101"/>
      <c r="Z67" s="101"/>
      <c r="AA67" s="193"/>
      <c r="AB67" s="193"/>
      <c r="AC67" s="193"/>
      <c r="AD67" s="193"/>
      <c r="AE67" s="193"/>
      <c r="AF67" s="193"/>
      <c r="AG67" s="193"/>
      <c r="AH67" s="193"/>
      <c r="AI67" s="193"/>
      <c r="AJ67" s="193"/>
      <c r="AK67" s="193"/>
      <c r="AL67" s="183"/>
      <c r="AM67" s="183"/>
      <c r="AN67" s="183"/>
      <c r="AO67" s="183"/>
      <c r="AP67" s="183"/>
      <c r="AQ67" s="102"/>
      <c r="AR67" s="183"/>
      <c r="AS67" s="183"/>
      <c r="AT67" s="183"/>
      <c r="AU67" s="183"/>
      <c r="AV67" s="183"/>
      <c r="AW67" s="7"/>
    </row>
    <row r="68" spans="1:49" ht="16.8">
      <c r="A68" s="7"/>
      <c r="B68" s="7"/>
      <c r="C68" s="7"/>
      <c r="D68" s="7"/>
      <c r="E68" s="56" t="s">
        <v>1030</v>
      </c>
      <c r="F68" s="7"/>
      <c r="G68" s="7" t="s">
        <v>209</v>
      </c>
      <c r="H68" s="7"/>
      <c r="I68" s="193"/>
      <c r="J68" s="101"/>
      <c r="K68" s="101"/>
      <c r="L68" s="101"/>
      <c r="M68" s="101"/>
      <c r="N68" s="101"/>
      <c r="O68" s="101"/>
      <c r="P68" s="101"/>
      <c r="Q68" s="101"/>
      <c r="R68" s="101"/>
      <c r="S68" s="101"/>
      <c r="T68" s="101"/>
      <c r="U68" s="101"/>
      <c r="V68" s="101"/>
      <c r="W68" s="101"/>
      <c r="X68" s="101"/>
      <c r="Y68" s="101"/>
      <c r="Z68" s="101"/>
      <c r="AA68" s="193"/>
      <c r="AB68" s="193"/>
      <c r="AC68" s="193"/>
      <c r="AD68" s="193"/>
      <c r="AE68" s="193"/>
      <c r="AF68" s="193"/>
      <c r="AG68" s="193"/>
      <c r="AH68" s="193"/>
      <c r="AI68" s="193"/>
      <c r="AJ68" s="193"/>
      <c r="AK68" s="193"/>
      <c r="AL68" s="193"/>
      <c r="AM68" s="193"/>
      <c r="AN68" s="193"/>
      <c r="AO68" s="193"/>
      <c r="AP68" s="193"/>
      <c r="AQ68" s="187"/>
      <c r="AR68" s="193">
        <f>AR66-AQ65</f>
        <v>-5.0000000000000044E-2</v>
      </c>
      <c r="AS68" s="193">
        <f t="shared" ref="AS68:AV68" si="21">AS66-AR65</f>
        <v>0</v>
      </c>
      <c r="AT68" s="193">
        <f t="shared" si="21"/>
        <v>0</v>
      </c>
      <c r="AU68" s="193">
        <f t="shared" si="21"/>
        <v>0</v>
      </c>
      <c r="AV68" s="193">
        <f t="shared" si="21"/>
        <v>0</v>
      </c>
      <c r="AW68" s="7"/>
    </row>
    <row r="69" spans="1:49" ht="16.8">
      <c r="A69" s="7"/>
      <c r="B69" s="7"/>
      <c r="C69" s="7"/>
      <c r="D69" s="7"/>
      <c r="E69" s="56" t="s">
        <v>1031</v>
      </c>
      <c r="F69" s="7"/>
      <c r="G69" s="7" t="s">
        <v>304</v>
      </c>
      <c r="H69" s="7"/>
      <c r="I69" s="7"/>
      <c r="J69" s="43"/>
      <c r="K69" s="43"/>
      <c r="L69" s="43"/>
      <c r="M69" s="43"/>
      <c r="N69" s="43"/>
      <c r="O69" s="43"/>
      <c r="P69" s="43"/>
      <c r="Q69" s="43"/>
      <c r="R69" s="43"/>
      <c r="S69" s="43"/>
      <c r="T69" s="43"/>
      <c r="U69" s="43"/>
      <c r="V69" s="43"/>
      <c r="W69" s="43"/>
      <c r="X69" s="43"/>
      <c r="Y69" s="43"/>
      <c r="Z69" s="43"/>
      <c r="AA69" s="7"/>
      <c r="AB69" s="7"/>
      <c r="AC69" s="7"/>
      <c r="AD69" s="7"/>
      <c r="AE69" s="7"/>
      <c r="AF69" s="7"/>
      <c r="AG69" s="7"/>
      <c r="AH69" s="7"/>
      <c r="AI69" s="7"/>
      <c r="AJ69" s="7"/>
      <c r="AK69" s="7"/>
      <c r="AL69" s="7"/>
      <c r="AM69" s="7"/>
      <c r="AN69" s="7"/>
      <c r="AO69" s="7"/>
      <c r="AP69" s="7"/>
      <c r="AQ69" s="65"/>
      <c r="AR69" s="7">
        <f>AR55 * AR12</f>
        <v>1533.2364235743094</v>
      </c>
      <c r="AS69" s="7">
        <f>AS55 * AS12</f>
        <v>0</v>
      </c>
      <c r="AT69" s="7">
        <f>AT55 * AT12</f>
        <v>0</v>
      </c>
      <c r="AU69" s="7">
        <f>AU55 * AU12</f>
        <v>0</v>
      </c>
      <c r="AV69" s="7">
        <f>AV55 * AV12</f>
        <v>0</v>
      </c>
      <c r="AW69" s="7"/>
    </row>
    <row r="70" spans="1:49" ht="16.8">
      <c r="A70" s="7"/>
      <c r="B70" s="7"/>
      <c r="C70" s="7"/>
      <c r="D70" s="7"/>
      <c r="E70" s="56"/>
      <c r="F70" s="7"/>
      <c r="G70" s="7"/>
      <c r="H70" s="7"/>
      <c r="I70" s="7"/>
      <c r="J70" s="43"/>
      <c r="K70" s="43"/>
      <c r="L70" s="43"/>
      <c r="M70" s="43"/>
      <c r="N70" s="43"/>
      <c r="O70" s="43"/>
      <c r="P70" s="43"/>
      <c r="Q70" s="43"/>
      <c r="R70" s="43"/>
      <c r="S70" s="43"/>
      <c r="T70" s="43"/>
      <c r="U70" s="43"/>
      <c r="V70" s="43"/>
      <c r="W70" s="43"/>
      <c r="X70" s="43"/>
      <c r="Y70" s="43"/>
      <c r="Z70" s="43"/>
      <c r="AA70" s="7"/>
      <c r="AB70" s="7"/>
      <c r="AC70" s="7"/>
      <c r="AD70" s="7"/>
      <c r="AE70" s="7"/>
      <c r="AF70" s="7"/>
      <c r="AG70" s="7"/>
      <c r="AH70" s="7"/>
      <c r="AI70" s="7"/>
      <c r="AJ70" s="7"/>
      <c r="AK70" s="7"/>
      <c r="AL70" s="7"/>
      <c r="AM70" s="7"/>
      <c r="AN70" s="7"/>
      <c r="AO70" s="7"/>
      <c r="AP70" s="7"/>
      <c r="AQ70" s="65"/>
      <c r="AR70" s="7"/>
      <c r="AS70" s="7"/>
      <c r="AT70" s="7"/>
      <c r="AU70" s="7"/>
      <c r="AV70" s="7"/>
      <c r="AW70" s="7"/>
    </row>
    <row r="71" spans="1:49" ht="16.8">
      <c r="A71" s="7"/>
      <c r="B71" s="7"/>
      <c r="C71" s="7"/>
      <c r="D71" s="7"/>
      <c r="E71" s="7" t="s">
        <v>1032</v>
      </c>
      <c r="F71" s="7"/>
      <c r="G71" s="7" t="s">
        <v>304</v>
      </c>
      <c r="H71" s="7"/>
      <c r="I71" s="7"/>
      <c r="J71" s="43"/>
      <c r="K71" s="43"/>
      <c r="L71" s="43"/>
      <c r="M71" s="43"/>
      <c r="N71" s="43"/>
      <c r="O71" s="43"/>
      <c r="P71" s="43"/>
      <c r="Q71" s="43"/>
      <c r="R71" s="43"/>
      <c r="S71" s="43"/>
      <c r="T71" s="43"/>
      <c r="U71" s="43"/>
      <c r="V71" s="43"/>
      <c r="W71" s="43"/>
      <c r="X71" s="43"/>
      <c r="Y71" s="43"/>
      <c r="Z71" s="43"/>
      <c r="AA71" s="7"/>
      <c r="AB71" s="7"/>
      <c r="AC71" s="7"/>
      <c r="AD71" s="7"/>
      <c r="AE71" s="7"/>
      <c r="AF71" s="7"/>
      <c r="AG71" s="7"/>
      <c r="AH71" s="7"/>
      <c r="AI71" s="7"/>
      <c r="AJ71" s="7"/>
      <c r="AK71" s="7"/>
      <c r="AL71" s="7"/>
      <c r="AM71" s="7"/>
      <c r="AN71" s="7"/>
      <c r="AO71" s="7"/>
      <c r="AP71" s="7"/>
      <c r="AQ71" s="65"/>
      <c r="AR71" s="7">
        <f>AR68*AR69</f>
        <v>-76.661821178715542</v>
      </c>
      <c r="AS71" s="7">
        <f t="shared" ref="AS71:AV71" si="22">AS68*AS69</f>
        <v>0</v>
      </c>
      <c r="AT71" s="7">
        <f t="shared" si="22"/>
        <v>0</v>
      </c>
      <c r="AU71" s="7">
        <f t="shared" si="22"/>
        <v>0</v>
      </c>
      <c r="AV71" s="7">
        <f t="shared" si="22"/>
        <v>0</v>
      </c>
      <c r="AW71" s="7"/>
    </row>
    <row r="72" spans="1:49" ht="16.8">
      <c r="A72" s="7"/>
      <c r="B72" s="7"/>
      <c r="C72" s="7"/>
      <c r="D72" s="7"/>
      <c r="E72" s="56"/>
      <c r="F72" s="7"/>
      <c r="G72" s="7"/>
      <c r="H72" s="7"/>
      <c r="I72" s="7"/>
      <c r="J72" s="43"/>
      <c r="K72" s="43"/>
      <c r="L72" s="43"/>
      <c r="M72" s="43"/>
      <c r="N72" s="43"/>
      <c r="O72" s="43"/>
      <c r="P72" s="43"/>
      <c r="Q72" s="43"/>
      <c r="R72" s="43"/>
      <c r="S72" s="43"/>
      <c r="T72" s="43"/>
      <c r="U72" s="43"/>
      <c r="V72" s="43"/>
      <c r="W72" s="43"/>
      <c r="X72" s="43"/>
      <c r="Y72" s="43"/>
      <c r="Z72" s="43"/>
      <c r="AA72" s="7"/>
      <c r="AB72" s="7"/>
      <c r="AC72" s="7"/>
      <c r="AD72" s="7"/>
      <c r="AE72" s="7"/>
      <c r="AF72" s="7"/>
      <c r="AG72" s="7"/>
      <c r="AH72" s="7"/>
      <c r="AI72" s="7"/>
      <c r="AJ72" s="7"/>
      <c r="AK72" s="7"/>
      <c r="AL72" s="7"/>
      <c r="AM72" s="7"/>
      <c r="AN72" s="7"/>
      <c r="AO72" s="7"/>
      <c r="AP72" s="7"/>
      <c r="AQ72" s="65"/>
      <c r="AR72" s="7"/>
      <c r="AS72" s="7"/>
      <c r="AT72" s="7"/>
      <c r="AU72" s="7"/>
      <c r="AV72" s="7"/>
      <c r="AW72" s="7"/>
    </row>
    <row r="73" spans="1:49" ht="16.8">
      <c r="A73" s="7"/>
      <c r="B73" s="7"/>
      <c r="C73" s="28" t="s">
        <v>1033</v>
      </c>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9"/>
      <c r="AR73" s="28"/>
      <c r="AS73" s="28"/>
      <c r="AT73" s="28"/>
      <c r="AU73" s="28"/>
      <c r="AV73" s="28"/>
      <c r="AW73" s="7"/>
    </row>
    <row r="74" spans="1:49" ht="16.8">
      <c r="A74" s="7"/>
      <c r="B74" s="7"/>
      <c r="C74" s="4" t="s">
        <v>1034</v>
      </c>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12"/>
      <c r="AG74" s="12"/>
      <c r="AH74" s="12"/>
      <c r="AI74" s="12"/>
      <c r="AJ74" s="12"/>
      <c r="AK74" s="12"/>
      <c r="AL74" s="4"/>
      <c r="AM74" s="4"/>
      <c r="AN74" s="4"/>
      <c r="AO74" s="4"/>
      <c r="AP74" s="4"/>
      <c r="AQ74" s="5"/>
      <c r="AR74" s="12"/>
      <c r="AS74" s="4"/>
      <c r="AT74" s="4"/>
      <c r="AU74" s="4"/>
      <c r="AV74" s="4"/>
      <c r="AW74" s="7"/>
    </row>
    <row r="75" spans="1:49" ht="16.8">
      <c r="A75" s="7"/>
      <c r="B75" s="7"/>
      <c r="C75" s="7"/>
      <c r="D75" s="7"/>
      <c r="E75" s="7"/>
      <c r="F75" s="7"/>
      <c r="G75" s="21"/>
      <c r="H75" s="7"/>
      <c r="I75" s="7"/>
      <c r="J75" s="43"/>
      <c r="K75" s="43"/>
      <c r="L75" s="43"/>
      <c r="M75" s="43"/>
      <c r="N75" s="43"/>
      <c r="O75" s="43"/>
      <c r="P75" s="43"/>
      <c r="Q75" s="43"/>
      <c r="R75" s="43"/>
      <c r="S75" s="43"/>
      <c r="T75" s="43"/>
      <c r="U75" s="43"/>
      <c r="V75" s="43"/>
      <c r="W75" s="43"/>
      <c r="X75" s="43"/>
      <c r="Y75" s="43"/>
      <c r="Z75" s="43"/>
      <c r="AA75" s="7"/>
      <c r="AB75" s="7"/>
      <c r="AC75" s="7"/>
      <c r="AD75" s="7"/>
      <c r="AE75" s="7"/>
      <c r="AF75" s="7"/>
      <c r="AG75" s="7"/>
      <c r="AH75" s="7"/>
      <c r="AI75" s="7"/>
      <c r="AJ75" s="7"/>
      <c r="AK75" s="7"/>
      <c r="AL75" s="8"/>
      <c r="AM75" s="8"/>
      <c r="AN75" s="8"/>
      <c r="AO75" s="8"/>
      <c r="AP75" s="8"/>
      <c r="AQ75" s="9"/>
      <c r="AR75" s="8"/>
      <c r="AS75" s="8"/>
      <c r="AT75" s="8"/>
      <c r="AU75" s="8"/>
      <c r="AV75" s="8"/>
      <c r="AW75" s="7"/>
    </row>
    <row r="76" spans="1:49" ht="16.8">
      <c r="A76" s="7"/>
      <c r="B76" s="7"/>
      <c r="C76" s="7"/>
      <c r="D76" s="7"/>
      <c r="E76" s="7" t="s">
        <v>1031</v>
      </c>
      <c r="F76" s="7"/>
      <c r="G76" s="7" t="s">
        <v>304</v>
      </c>
      <c r="H76" s="7"/>
      <c r="I76" s="7"/>
      <c r="J76" s="43"/>
      <c r="K76" s="43"/>
      <c r="L76" s="43"/>
      <c r="M76" s="43"/>
      <c r="N76" s="43"/>
      <c r="O76" s="43"/>
      <c r="P76" s="43"/>
      <c r="Q76" s="43"/>
      <c r="R76" s="43"/>
      <c r="S76" s="43"/>
      <c r="T76" s="43"/>
      <c r="U76" s="43"/>
      <c r="V76" s="43"/>
      <c r="W76" s="43"/>
      <c r="X76" s="43"/>
      <c r="Y76" s="43"/>
      <c r="Z76" s="43"/>
      <c r="AA76" s="7"/>
      <c r="AB76" s="7"/>
      <c r="AC76" s="7"/>
      <c r="AD76" s="7"/>
      <c r="AE76" s="7"/>
      <c r="AF76" s="7"/>
      <c r="AG76" s="7"/>
      <c r="AH76" s="7"/>
      <c r="AI76" s="7"/>
      <c r="AJ76" s="7"/>
      <c r="AK76" s="7"/>
      <c r="AL76" s="7"/>
      <c r="AM76" s="7"/>
      <c r="AN76" s="7"/>
      <c r="AO76" s="7"/>
      <c r="AP76" s="7"/>
      <c r="AQ76" s="65"/>
      <c r="AR76" s="7">
        <f>AR55</f>
        <v>1533.2364235743094</v>
      </c>
      <c r="AS76" s="7">
        <f t="shared" ref="AS76:AV76" si="23">AS55</f>
        <v>1729.4066289540012</v>
      </c>
      <c r="AT76" s="7">
        <f t="shared" si="23"/>
        <v>1863.693944327893</v>
      </c>
      <c r="AU76" s="7">
        <f t="shared" si="23"/>
        <v>1998.4602277228678</v>
      </c>
      <c r="AV76" s="7">
        <f t="shared" si="23"/>
        <v>2122.5019150631911</v>
      </c>
      <c r="AW76" s="7"/>
    </row>
    <row r="77" spans="1:49" ht="16.8">
      <c r="A77" s="7"/>
      <c r="B77" s="7"/>
      <c r="C77" s="7"/>
      <c r="D77" s="7"/>
      <c r="E77" s="7"/>
      <c r="F77" s="7"/>
      <c r="G77" s="21"/>
      <c r="H77" s="7"/>
      <c r="I77" s="7"/>
      <c r="J77" s="43"/>
      <c r="K77" s="43"/>
      <c r="L77" s="43"/>
      <c r="M77" s="43"/>
      <c r="N77" s="43"/>
      <c r="O77" s="43"/>
      <c r="P77" s="43"/>
      <c r="Q77" s="43"/>
      <c r="R77" s="43"/>
      <c r="S77" s="43"/>
      <c r="T77" s="43"/>
      <c r="U77" s="43"/>
      <c r="V77" s="43"/>
      <c r="W77" s="43"/>
      <c r="X77" s="43"/>
      <c r="Y77" s="43"/>
      <c r="Z77" s="43"/>
      <c r="AA77" s="7"/>
      <c r="AB77" s="7"/>
      <c r="AC77" s="7"/>
      <c r="AD77" s="7"/>
      <c r="AE77" s="7"/>
      <c r="AF77" s="7"/>
      <c r="AG77" s="7"/>
      <c r="AH77" s="7"/>
      <c r="AI77" s="7"/>
      <c r="AJ77" s="8"/>
      <c r="AK77" s="8"/>
      <c r="AL77" s="8"/>
      <c r="AM77" s="8"/>
      <c r="AN77" s="8"/>
      <c r="AO77" s="8"/>
      <c r="AP77" s="8"/>
      <c r="AQ77" s="9"/>
      <c r="AR77" s="8"/>
      <c r="AS77" s="8"/>
      <c r="AT77" s="8"/>
      <c r="AU77" s="8"/>
      <c r="AV77" s="8"/>
      <c r="AW77" s="7"/>
    </row>
    <row r="78" spans="1:49" ht="16.8">
      <c r="A78" s="7"/>
      <c r="B78" s="7"/>
      <c r="C78" s="7"/>
      <c r="D78" s="7"/>
      <c r="E78" s="7" t="s">
        <v>1024</v>
      </c>
      <c r="F78" s="7"/>
      <c r="G78" s="21" t="s">
        <v>209</v>
      </c>
      <c r="H78" s="7"/>
      <c r="I78" s="7"/>
      <c r="J78" s="43"/>
      <c r="K78" s="43"/>
      <c r="L78" s="43"/>
      <c r="M78" s="43"/>
      <c r="N78" s="43"/>
      <c r="O78" s="43"/>
      <c r="P78" s="43"/>
      <c r="Q78" s="43"/>
      <c r="R78" s="43"/>
      <c r="S78" s="43"/>
      <c r="T78" s="43"/>
      <c r="U78" s="43"/>
      <c r="V78" s="43"/>
      <c r="W78" s="43"/>
      <c r="X78" s="43"/>
      <c r="Y78" s="43"/>
      <c r="Z78" s="43"/>
      <c r="AA78" s="7"/>
      <c r="AB78" s="7"/>
      <c r="AC78" s="7"/>
      <c r="AD78" s="7"/>
      <c r="AE78" s="7"/>
      <c r="AF78" s="7"/>
      <c r="AG78" s="7"/>
      <c r="AH78" s="7"/>
      <c r="AI78" s="7"/>
      <c r="AJ78" s="103"/>
      <c r="AK78" s="103"/>
      <c r="AL78" s="103"/>
      <c r="AM78" s="103"/>
      <c r="AN78" s="103"/>
      <c r="AO78" s="103"/>
      <c r="AP78" s="103"/>
      <c r="AQ78" s="228"/>
      <c r="AR78" s="103">
        <f>AR57 * AR13</f>
        <v>0</v>
      </c>
      <c r="AS78" s="103">
        <f>AS57 * AS13</f>
        <v>0.57869620776391928</v>
      </c>
      <c r="AT78" s="103">
        <f>AT57 * AT13</f>
        <v>0.57946997006718703</v>
      </c>
      <c r="AU78" s="103">
        <f>AU57 * AU13</f>
        <v>0.58730801306280667</v>
      </c>
      <c r="AV78" s="103">
        <f>AV57 * AV13</f>
        <v>0.59277932393927057</v>
      </c>
      <c r="AW78" s="193"/>
    </row>
    <row r="79" spans="1:49" ht="16.8">
      <c r="A79" s="7"/>
      <c r="B79" s="7"/>
      <c r="C79" s="7"/>
      <c r="D79" s="7"/>
      <c r="E79" s="7" t="s">
        <v>1035</v>
      </c>
      <c r="F79" s="7"/>
      <c r="G79" s="21" t="s">
        <v>209</v>
      </c>
      <c r="H79" s="7"/>
      <c r="I79" s="7"/>
      <c r="J79" s="43"/>
      <c r="K79" s="43"/>
      <c r="L79" s="43"/>
      <c r="M79" s="43"/>
      <c r="N79" s="43"/>
      <c r="O79" s="43"/>
      <c r="P79" s="43"/>
      <c r="Q79" s="43"/>
      <c r="R79" s="43"/>
      <c r="S79" s="43"/>
      <c r="T79" s="43"/>
      <c r="U79" s="43"/>
      <c r="V79" s="43"/>
      <c r="W79" s="43"/>
      <c r="X79" s="43"/>
      <c r="Y79" s="43"/>
      <c r="Z79" s="43"/>
      <c r="AA79" s="7"/>
      <c r="AB79" s="7"/>
      <c r="AC79" s="7"/>
      <c r="AD79" s="7"/>
      <c r="AE79" s="7"/>
      <c r="AF79" s="7"/>
      <c r="AG79" s="7"/>
      <c r="AH79" s="7"/>
      <c r="AI79" s="7"/>
      <c r="AJ79" s="104"/>
      <c r="AK79" s="104"/>
      <c r="AL79" s="104"/>
      <c r="AM79" s="104"/>
      <c r="AN79" s="104"/>
      <c r="AO79" s="104"/>
      <c r="AP79" s="104"/>
      <c r="AQ79" s="229"/>
      <c r="AR79" s="104">
        <f>-InputSummary!AR203 * AR13</f>
        <v>0</v>
      </c>
      <c r="AS79" s="104">
        <f>-InputSummary!AS203 * AS13</f>
        <v>-0.6</v>
      </c>
      <c r="AT79" s="104">
        <f>-InputSummary!AT203 * AT13</f>
        <v>-0.6</v>
      </c>
      <c r="AU79" s="104">
        <f>-InputSummary!AU203 * AU13</f>
        <v>-0.6</v>
      </c>
      <c r="AV79" s="104">
        <f>-InputSummary!AV203 * AV13</f>
        <v>-0.6</v>
      </c>
      <c r="AW79" s="193"/>
    </row>
    <row r="80" spans="1:49" ht="16.8">
      <c r="A80" s="7"/>
      <c r="B80" s="7"/>
      <c r="C80" s="7"/>
      <c r="D80" s="7"/>
      <c r="E80" s="7" t="s">
        <v>1036</v>
      </c>
      <c r="F80" s="7"/>
      <c r="G80" s="21" t="s">
        <v>209</v>
      </c>
      <c r="H80" s="7"/>
      <c r="I80" s="7"/>
      <c r="J80" s="43"/>
      <c r="K80" s="43"/>
      <c r="L80" s="43"/>
      <c r="M80" s="43"/>
      <c r="N80" s="43"/>
      <c r="O80" s="43"/>
      <c r="P80" s="43"/>
      <c r="Q80" s="43"/>
      <c r="R80" s="43"/>
      <c r="S80" s="43"/>
      <c r="T80" s="43"/>
      <c r="U80" s="43"/>
      <c r="V80" s="43"/>
      <c r="W80" s="43"/>
      <c r="X80" s="43"/>
      <c r="Y80" s="43"/>
      <c r="Z80" s="43"/>
      <c r="AA80" s="7"/>
      <c r="AB80" s="7"/>
      <c r="AC80" s="7"/>
      <c r="AD80" s="7"/>
      <c r="AE80" s="7"/>
      <c r="AF80" s="7"/>
      <c r="AG80" s="7"/>
      <c r="AH80" s="7"/>
      <c r="AI80" s="7"/>
      <c r="AJ80" s="103"/>
      <c r="AK80" s="103"/>
      <c r="AL80" s="103"/>
      <c r="AM80" s="103"/>
      <c r="AN80" s="103"/>
      <c r="AO80" s="103"/>
      <c r="AP80" s="103"/>
      <c r="AQ80" s="228"/>
      <c r="AR80" s="458">
        <f t="shared" ref="AR80" si="24">AR78 + AR79</f>
        <v>0</v>
      </c>
      <c r="AS80" s="459">
        <f>AS78 + AS79</f>
        <v>-2.1303792236080699E-2</v>
      </c>
      <c r="AT80" s="459">
        <f t="shared" ref="AT80:AV80" si="25">AT78 + AT79</f>
        <v>-2.0530029932812943E-2</v>
      </c>
      <c r="AU80" s="459">
        <f t="shared" si="25"/>
        <v>-1.2691986937193311E-2</v>
      </c>
      <c r="AV80" s="459">
        <f t="shared" si="25"/>
        <v>-7.2206760607294029E-3</v>
      </c>
      <c r="AW80" s="193"/>
    </row>
    <row r="81" spans="1:49" ht="16.8">
      <c r="A81" s="7"/>
      <c r="B81" s="7"/>
      <c r="C81" s="7"/>
      <c r="D81" s="7"/>
      <c r="E81" s="7"/>
      <c r="F81" s="7"/>
      <c r="G81" s="21"/>
      <c r="H81" s="7"/>
      <c r="I81" s="7"/>
      <c r="J81" s="43"/>
      <c r="K81" s="43"/>
      <c r="L81" s="43"/>
      <c r="M81" s="43"/>
      <c r="N81" s="43"/>
      <c r="O81" s="43"/>
      <c r="P81" s="43"/>
      <c r="Q81" s="43"/>
      <c r="R81" s="43"/>
      <c r="S81" s="43"/>
      <c r="T81" s="43"/>
      <c r="U81" s="43"/>
      <c r="V81" s="43"/>
      <c r="W81" s="43"/>
      <c r="X81" s="43"/>
      <c r="Y81" s="43"/>
      <c r="Z81" s="43"/>
      <c r="AA81" s="7"/>
      <c r="AB81" s="7"/>
      <c r="AC81" s="7"/>
      <c r="AD81" s="7"/>
      <c r="AE81" s="7"/>
      <c r="AF81" s="7"/>
      <c r="AG81" s="7"/>
      <c r="AH81" s="7"/>
      <c r="AI81" s="7"/>
      <c r="AJ81" s="7"/>
      <c r="AK81" s="7"/>
      <c r="AL81" s="7"/>
      <c r="AM81" s="7"/>
      <c r="AN81" s="7"/>
      <c r="AO81" s="7"/>
      <c r="AP81" s="7"/>
      <c r="AQ81" s="65"/>
      <c r="AR81" s="8"/>
      <c r="AS81" s="8"/>
      <c r="AT81" s="8"/>
      <c r="AU81" s="8"/>
      <c r="AV81" s="8"/>
      <c r="AW81" s="7"/>
    </row>
    <row r="82" spans="1:49" ht="16.8">
      <c r="A82" s="7"/>
      <c r="B82" s="7"/>
      <c r="C82" s="7"/>
      <c r="D82" s="7"/>
      <c r="E82" s="7" t="s">
        <v>1037</v>
      </c>
      <c r="F82" s="7"/>
      <c r="G82" s="21" t="s">
        <v>209</v>
      </c>
      <c r="H82" s="7"/>
      <c r="I82" s="7"/>
      <c r="J82" s="43"/>
      <c r="K82" s="43"/>
      <c r="L82" s="43"/>
      <c r="M82" s="43"/>
      <c r="N82" s="43"/>
      <c r="O82" s="43"/>
      <c r="P82" s="43"/>
      <c r="Q82" s="43"/>
      <c r="R82" s="43"/>
      <c r="S82" s="43"/>
      <c r="T82" s="43"/>
      <c r="U82" s="43"/>
      <c r="V82" s="43"/>
      <c r="W82" s="43"/>
      <c r="X82" s="43"/>
      <c r="Y82" s="43"/>
      <c r="Z82" s="43"/>
      <c r="AA82" s="7"/>
      <c r="AB82" s="7"/>
      <c r="AC82" s="7"/>
      <c r="AD82" s="7"/>
      <c r="AE82" s="7"/>
      <c r="AF82" s="7"/>
      <c r="AG82" s="7"/>
      <c r="AH82" s="7"/>
      <c r="AI82" s="7"/>
      <c r="AJ82" s="49"/>
      <c r="AK82" s="49"/>
      <c r="AL82" s="49"/>
      <c r="AM82" s="49"/>
      <c r="AN82" s="49"/>
      <c r="AO82" s="49"/>
      <c r="AP82" s="49"/>
      <c r="AQ82" s="214"/>
      <c r="AR82" s="49">
        <f>InputSummary!AR200 * AR13</f>
        <v>0</v>
      </c>
      <c r="AS82" s="49">
        <f>InputSummary!AS200 * AS13</f>
        <v>0.05</v>
      </c>
      <c r="AT82" s="49">
        <f>InputSummary!AT200 * AT13</f>
        <v>0.05</v>
      </c>
      <c r="AU82" s="49">
        <f>InputSummary!AU200 * AU13</f>
        <v>0.05</v>
      </c>
      <c r="AV82" s="49">
        <f>InputSummary!AV200 * AV13</f>
        <v>0.05</v>
      </c>
      <c r="AW82" s="7"/>
    </row>
    <row r="83" spans="1:49" ht="16.8">
      <c r="A83" s="7"/>
      <c r="B83" s="7"/>
      <c r="C83" s="7"/>
      <c r="D83" s="7"/>
      <c r="E83" s="7"/>
      <c r="F83" s="7"/>
      <c r="G83" s="21"/>
      <c r="H83" s="7"/>
      <c r="I83" s="7"/>
      <c r="J83" s="43"/>
      <c r="K83" s="43"/>
      <c r="L83" s="43"/>
      <c r="M83" s="43"/>
      <c r="N83" s="43"/>
      <c r="O83" s="43"/>
      <c r="P83" s="43"/>
      <c r="Q83" s="43"/>
      <c r="R83" s="43"/>
      <c r="S83" s="43"/>
      <c r="T83" s="43"/>
      <c r="U83" s="43"/>
      <c r="V83" s="43"/>
      <c r="W83" s="43"/>
      <c r="X83" s="43"/>
      <c r="Y83" s="43"/>
      <c r="Z83" s="43"/>
      <c r="AA83" s="7"/>
      <c r="AB83" s="7"/>
      <c r="AC83" s="7"/>
      <c r="AD83" s="7"/>
      <c r="AE83" s="7"/>
      <c r="AF83" s="7"/>
      <c r="AG83" s="7"/>
      <c r="AH83" s="7"/>
      <c r="AI83" s="7"/>
      <c r="AJ83" s="7"/>
      <c r="AK83" s="7"/>
      <c r="AL83" s="7"/>
      <c r="AM83" s="7"/>
      <c r="AN83" s="7"/>
      <c r="AO83" s="7"/>
      <c r="AP83" s="7"/>
      <c r="AQ83" s="65"/>
      <c r="AR83" s="49"/>
      <c r="AS83" s="49"/>
      <c r="AT83" s="49"/>
      <c r="AU83" s="49"/>
      <c r="AV83" s="49"/>
      <c r="AW83" s="7"/>
    </row>
    <row r="84" spans="1:49" ht="16.8">
      <c r="A84" s="7"/>
      <c r="B84" s="7"/>
      <c r="C84" s="7"/>
      <c r="D84" s="7"/>
      <c r="E84" s="7" t="s">
        <v>1038</v>
      </c>
      <c r="F84" s="7"/>
      <c r="G84" s="21" t="s">
        <v>868</v>
      </c>
      <c r="H84" s="7"/>
      <c r="I84" s="7"/>
      <c r="J84" s="43"/>
      <c r="K84" s="43"/>
      <c r="L84" s="43"/>
      <c r="M84" s="43"/>
      <c r="N84" s="43"/>
      <c r="O84" s="43"/>
      <c r="P84" s="43"/>
      <c r="Q84" s="43"/>
      <c r="R84" s="43"/>
      <c r="S84" s="43"/>
      <c r="T84" s="43"/>
      <c r="U84" s="43"/>
      <c r="V84" s="43"/>
      <c r="W84" s="43"/>
      <c r="X84" s="43"/>
      <c r="Y84" s="43"/>
      <c r="Z84" s="43"/>
      <c r="AA84" s="7"/>
      <c r="AB84" s="7"/>
      <c r="AC84" s="7"/>
      <c r="AD84" s="7"/>
      <c r="AE84" s="7"/>
      <c r="AF84" s="7"/>
      <c r="AG84" s="7"/>
      <c r="AH84" s="7"/>
      <c r="AI84" s="7"/>
      <c r="AJ84" s="2"/>
      <c r="AK84" s="2"/>
      <c r="AL84" s="2"/>
      <c r="AM84" s="2"/>
      <c r="AN84" s="2"/>
      <c r="AO84" s="2"/>
      <c r="AP84" s="2"/>
      <c r="AQ84" s="57"/>
      <c r="AR84" s="2">
        <f>(AR80 &gt;= AR82) * AR13</f>
        <v>0</v>
      </c>
      <c r="AS84" s="2">
        <f>(AS80 &gt;= AS82) * AS13</f>
        <v>0</v>
      </c>
      <c r="AT84" s="2">
        <f>(AT80 &gt;= AT82) * AT13</f>
        <v>0</v>
      </c>
      <c r="AU84" s="2">
        <f>(AU80 &gt;= AU82) * AU13</f>
        <v>0</v>
      </c>
      <c r="AV84" s="2">
        <f>(AV80 &gt;= AV82) * AV13</f>
        <v>0</v>
      </c>
      <c r="AW84" s="7"/>
    </row>
    <row r="85" spans="1:49" ht="16.8">
      <c r="A85" s="7"/>
      <c r="B85" s="7"/>
      <c r="C85" s="7"/>
      <c r="D85" s="7"/>
      <c r="E85" s="7"/>
      <c r="F85" s="7"/>
      <c r="G85" s="21"/>
      <c r="H85" s="7"/>
      <c r="I85" s="7"/>
      <c r="J85" s="43"/>
      <c r="K85" s="43"/>
      <c r="L85" s="43"/>
      <c r="M85" s="43"/>
      <c r="N85" s="43"/>
      <c r="O85" s="43"/>
      <c r="P85" s="43"/>
      <c r="Q85" s="43"/>
      <c r="R85" s="43"/>
      <c r="S85" s="43"/>
      <c r="T85" s="43"/>
      <c r="U85" s="43"/>
      <c r="V85" s="43"/>
      <c r="W85" s="43"/>
      <c r="X85" s="43"/>
      <c r="Y85" s="43"/>
      <c r="Z85" s="43"/>
      <c r="AA85" s="7"/>
      <c r="AB85" s="7"/>
      <c r="AC85" s="7"/>
      <c r="AD85" s="7"/>
      <c r="AE85" s="7"/>
      <c r="AF85" s="7"/>
      <c r="AG85" s="7"/>
      <c r="AH85" s="7"/>
      <c r="AI85" s="7"/>
      <c r="AJ85" s="7"/>
      <c r="AK85" s="7"/>
      <c r="AL85" s="7"/>
      <c r="AM85" s="7"/>
      <c r="AN85" s="7"/>
      <c r="AO85" s="7"/>
      <c r="AP85" s="7"/>
      <c r="AQ85" s="65"/>
      <c r="AR85" s="8"/>
      <c r="AS85" s="8"/>
      <c r="AT85" s="8"/>
      <c r="AU85" s="8"/>
      <c r="AV85" s="8"/>
      <c r="AW85" s="7"/>
    </row>
    <row r="86" spans="1:49" ht="16.8">
      <c r="A86" s="7"/>
      <c r="B86" s="7"/>
      <c r="C86" s="7"/>
      <c r="D86" s="7"/>
      <c r="E86" s="7" t="s">
        <v>1033</v>
      </c>
      <c r="F86" s="7"/>
      <c r="G86" s="21" t="s">
        <v>304</v>
      </c>
      <c r="H86" s="7"/>
      <c r="I86" s="7"/>
      <c r="J86" s="43"/>
      <c r="K86" s="43"/>
      <c r="L86" s="43"/>
      <c r="M86" s="43"/>
      <c r="N86" s="43"/>
      <c r="O86" s="43"/>
      <c r="P86" s="43"/>
      <c r="Q86" s="43"/>
      <c r="R86" s="43"/>
      <c r="S86" s="43"/>
      <c r="T86" s="43"/>
      <c r="U86" s="43"/>
      <c r="V86" s="43"/>
      <c r="W86" s="43"/>
      <c r="X86" s="43"/>
      <c r="Y86" s="43"/>
      <c r="Z86" s="43"/>
      <c r="AA86" s="7"/>
      <c r="AB86" s="7"/>
      <c r="AC86" s="7"/>
      <c r="AD86" s="7"/>
      <c r="AE86" s="7"/>
      <c r="AF86" s="7"/>
      <c r="AG86" s="7"/>
      <c r="AH86" s="7"/>
      <c r="AI86" s="7"/>
      <c r="AJ86" s="7"/>
      <c r="AK86" s="7"/>
      <c r="AL86" s="7"/>
      <c r="AM86" s="7"/>
      <c r="AN86" s="7"/>
      <c r="AO86" s="7"/>
      <c r="AP86" s="7"/>
      <c r="AQ86" s="65"/>
      <c r="AR86" s="7">
        <f t="shared" ref="AR86" si="26">AR76 * AR80 * AR84</f>
        <v>0</v>
      </c>
      <c r="AS86" s="7">
        <f>AS76 * AS80 * AS84</f>
        <v>0</v>
      </c>
      <c r="AT86" s="7">
        <f t="shared" ref="AT86:AV86" si="27">AT76 * AT80 * AT84</f>
        <v>0</v>
      </c>
      <c r="AU86" s="7">
        <f t="shared" si="27"/>
        <v>0</v>
      </c>
      <c r="AV86" s="7">
        <f t="shared" si="27"/>
        <v>0</v>
      </c>
      <c r="AW86" s="7"/>
    </row>
    <row r="87" spans="1:49" ht="16.8">
      <c r="A87" s="7"/>
      <c r="B87" s="7"/>
      <c r="C87" s="7"/>
      <c r="D87" s="7"/>
      <c r="E87" s="56"/>
      <c r="F87" s="7"/>
      <c r="G87" s="7"/>
      <c r="H87" s="7"/>
      <c r="I87" s="7"/>
      <c r="J87" s="43"/>
      <c r="K87" s="43"/>
      <c r="L87" s="43"/>
      <c r="M87" s="43"/>
      <c r="N87" s="43"/>
      <c r="O87" s="43"/>
      <c r="P87" s="43"/>
      <c r="Q87" s="43"/>
      <c r="R87" s="43"/>
      <c r="S87" s="43"/>
      <c r="T87" s="43"/>
      <c r="U87" s="43"/>
      <c r="V87" s="43"/>
      <c r="W87" s="43"/>
      <c r="X87" s="43"/>
      <c r="Y87" s="43"/>
      <c r="Z87" s="43"/>
      <c r="AA87" s="7"/>
      <c r="AB87" s="7"/>
      <c r="AC87" s="7"/>
      <c r="AD87" s="7"/>
      <c r="AE87" s="7"/>
      <c r="AF87" s="7"/>
      <c r="AG87" s="7"/>
      <c r="AH87" s="7"/>
      <c r="AI87" s="7"/>
      <c r="AJ87" s="7"/>
      <c r="AK87" s="7"/>
      <c r="AL87" s="7"/>
      <c r="AM87" s="7"/>
      <c r="AN87" s="7"/>
      <c r="AO87" s="7"/>
      <c r="AP87" s="7"/>
      <c r="AQ87" s="65"/>
      <c r="AR87" s="7"/>
      <c r="AS87" s="7"/>
      <c r="AT87" s="7"/>
      <c r="AU87" s="7"/>
      <c r="AV87" s="7"/>
      <c r="AW87" s="7"/>
    </row>
    <row r="88" spans="1:49" ht="16.8">
      <c r="A88" s="7"/>
      <c r="B88" s="7"/>
      <c r="C88" s="20" t="s">
        <v>1039</v>
      </c>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39"/>
      <c r="AR88" s="20"/>
      <c r="AS88" s="20"/>
      <c r="AT88" s="20"/>
      <c r="AU88" s="20"/>
      <c r="AV88" s="20"/>
      <c r="AW88" s="7"/>
    </row>
    <row r="89" spans="1:49" ht="16.8">
      <c r="A89" s="7"/>
      <c r="B89" s="7"/>
      <c r="C89" s="4" t="s">
        <v>1040</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12"/>
      <c r="AG89" s="12"/>
      <c r="AH89" s="12"/>
      <c r="AI89" s="12"/>
      <c r="AJ89" s="12"/>
      <c r="AK89" s="12"/>
      <c r="AL89" s="12"/>
      <c r="AM89" s="12"/>
      <c r="AN89" s="12"/>
      <c r="AO89" s="12"/>
      <c r="AP89" s="12"/>
      <c r="AQ89" s="5"/>
      <c r="AR89" s="12"/>
      <c r="AS89" s="4"/>
      <c r="AT89" s="4"/>
      <c r="AU89" s="4"/>
      <c r="AV89" s="4"/>
      <c r="AW89" s="7"/>
    </row>
    <row r="90" spans="1:49" ht="16.8">
      <c r="A90" s="7"/>
      <c r="B90" s="7"/>
      <c r="C90" s="4" t="s">
        <v>1041</v>
      </c>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12"/>
      <c r="AG90" s="12"/>
      <c r="AH90" s="12"/>
      <c r="AI90" s="12"/>
      <c r="AJ90" s="12"/>
      <c r="AK90" s="12"/>
      <c r="AL90" s="12"/>
      <c r="AM90" s="12"/>
      <c r="AN90" s="12"/>
      <c r="AO90" s="12"/>
      <c r="AP90" s="12"/>
      <c r="AQ90" s="5"/>
      <c r="AR90" s="12"/>
      <c r="AS90" s="4"/>
      <c r="AT90" s="4"/>
      <c r="AU90" s="4"/>
      <c r="AV90" s="4"/>
      <c r="AW90" s="7"/>
    </row>
    <row r="91" spans="1:49" ht="16.8">
      <c r="A91" s="7"/>
      <c r="B91" s="7"/>
      <c r="C91" s="7"/>
      <c r="D91" s="7"/>
      <c r="E91" s="56"/>
      <c r="F91" s="7"/>
      <c r="G91" s="7"/>
      <c r="H91" s="7"/>
      <c r="I91" s="7"/>
      <c r="J91" s="43"/>
      <c r="K91" s="43"/>
      <c r="L91" s="43"/>
      <c r="M91" s="43"/>
      <c r="N91" s="43"/>
      <c r="O91" s="43"/>
      <c r="P91" s="43"/>
      <c r="Q91" s="43"/>
      <c r="R91" s="43"/>
      <c r="S91" s="43"/>
      <c r="T91" s="43"/>
      <c r="U91" s="43"/>
      <c r="V91" s="43"/>
      <c r="W91" s="43"/>
      <c r="X91" s="43"/>
      <c r="Y91" s="43"/>
      <c r="Z91" s="43"/>
      <c r="AA91" s="7"/>
      <c r="AB91" s="7"/>
      <c r="AC91" s="7"/>
      <c r="AD91" s="7"/>
      <c r="AE91" s="7"/>
      <c r="AF91" s="7"/>
      <c r="AG91" s="7"/>
      <c r="AH91" s="7"/>
      <c r="AI91" s="7"/>
      <c r="AJ91" s="7"/>
      <c r="AK91" s="7"/>
      <c r="AL91" s="7"/>
      <c r="AM91" s="7"/>
      <c r="AN91" s="7"/>
      <c r="AO91" s="7"/>
      <c r="AP91" s="7"/>
      <c r="AQ91" s="65"/>
      <c r="AR91" s="7"/>
      <c r="AS91" s="7"/>
      <c r="AT91" s="7"/>
      <c r="AU91" s="7"/>
      <c r="AV91" s="7"/>
      <c r="AW91" s="7"/>
    </row>
    <row r="92" spans="1:49" ht="16.8">
      <c r="A92" s="7"/>
      <c r="B92" s="7"/>
      <c r="C92" s="7"/>
      <c r="D92" s="7"/>
      <c r="E92" s="7" t="s">
        <v>1019</v>
      </c>
      <c r="F92" s="7"/>
      <c r="G92" s="21" t="s">
        <v>304</v>
      </c>
      <c r="H92" s="7"/>
      <c r="I92" s="7"/>
      <c r="J92" s="43"/>
      <c r="K92" s="43"/>
      <c r="L92" s="43"/>
      <c r="M92" s="43"/>
      <c r="N92" s="43"/>
      <c r="O92" s="43"/>
      <c r="P92" s="43"/>
      <c r="Q92" s="43"/>
      <c r="R92" s="43"/>
      <c r="S92" s="43"/>
      <c r="T92" s="43"/>
      <c r="U92" s="43"/>
      <c r="V92" s="43"/>
      <c r="W92" s="43"/>
      <c r="X92" s="43"/>
      <c r="Y92" s="43"/>
      <c r="Z92" s="43"/>
      <c r="AA92" s="7"/>
      <c r="AB92" s="7"/>
      <c r="AC92" s="7"/>
      <c r="AD92" s="7"/>
      <c r="AE92" s="7"/>
      <c r="AF92" s="7"/>
      <c r="AG92" s="7"/>
      <c r="AH92" s="7"/>
      <c r="AI92" s="7"/>
      <c r="AJ92" s="7"/>
      <c r="AK92" s="7"/>
      <c r="AL92" s="7"/>
      <c r="AM92" s="7"/>
      <c r="AN92" s="7"/>
      <c r="AO92" s="7"/>
      <c r="AP92" s="7"/>
      <c r="AQ92" s="65"/>
      <c r="AR92" s="7">
        <f>AR46</f>
        <v>-919.94185414458559</v>
      </c>
      <c r="AS92" s="7">
        <f t="shared" ref="AS92:AV92" si="28">AS46</f>
        <v>-1000.8010578574639</v>
      </c>
      <c r="AT92" s="7">
        <f t="shared" si="28"/>
        <v>-1079.9546741340819</v>
      </c>
      <c r="AU92" s="7">
        <f t="shared" si="28"/>
        <v>-1173.7117055289616</v>
      </c>
      <c r="AV92" s="7">
        <f t="shared" si="28"/>
        <v>-1258.1752502709655</v>
      </c>
      <c r="AW92" s="7"/>
    </row>
    <row r="93" spans="1:49" ht="16.8">
      <c r="A93" s="7"/>
      <c r="B93" s="7"/>
      <c r="C93" s="7"/>
      <c r="D93" s="7"/>
      <c r="E93" s="56" t="s">
        <v>1031</v>
      </c>
      <c r="F93" s="7"/>
      <c r="G93" s="21" t="s">
        <v>304</v>
      </c>
      <c r="H93" s="7"/>
      <c r="I93" s="7"/>
      <c r="J93" s="43"/>
      <c r="K93" s="43"/>
      <c r="L93" s="43"/>
      <c r="M93" s="43"/>
      <c r="N93" s="43"/>
      <c r="O93" s="43"/>
      <c r="P93" s="43"/>
      <c r="Q93" s="43"/>
      <c r="R93" s="43"/>
      <c r="S93" s="43"/>
      <c r="T93" s="43"/>
      <c r="U93" s="43"/>
      <c r="V93" s="43"/>
      <c r="W93" s="43"/>
      <c r="X93" s="43"/>
      <c r="Y93" s="43"/>
      <c r="Z93" s="43"/>
      <c r="AA93" s="7"/>
      <c r="AB93" s="7"/>
      <c r="AC93" s="7"/>
      <c r="AD93" s="7"/>
      <c r="AE93" s="7"/>
      <c r="AF93" s="7"/>
      <c r="AG93" s="7"/>
      <c r="AH93" s="7"/>
      <c r="AI93" s="7"/>
      <c r="AJ93" s="7"/>
      <c r="AK93" s="7"/>
      <c r="AL93" s="7"/>
      <c r="AM93" s="7"/>
      <c r="AN93" s="7"/>
      <c r="AO93" s="7"/>
      <c r="AP93" s="7"/>
      <c r="AQ93" s="65"/>
      <c r="AR93" s="7">
        <f t="shared" ref="AR93:AU93" si="29">AR55</f>
        <v>1533.2364235743094</v>
      </c>
      <c r="AS93" s="7">
        <f t="shared" si="29"/>
        <v>1729.4066289540012</v>
      </c>
      <c r="AT93" s="7">
        <f t="shared" si="29"/>
        <v>1863.693944327893</v>
      </c>
      <c r="AU93" s="7">
        <f t="shared" si="29"/>
        <v>1998.4602277228678</v>
      </c>
      <c r="AV93" s="7">
        <f>AV55</f>
        <v>2122.5019150631911</v>
      </c>
      <c r="AW93" s="7"/>
    </row>
    <row r="94" spans="1:49" ht="16.8">
      <c r="A94" s="7"/>
      <c r="B94" s="7"/>
      <c r="C94" s="7"/>
      <c r="D94" s="7"/>
      <c r="E94" s="56"/>
      <c r="F94" s="7"/>
      <c r="G94" s="7"/>
      <c r="H94" s="7"/>
      <c r="I94" s="7"/>
      <c r="J94" s="43"/>
      <c r="K94" s="43"/>
      <c r="L94" s="43"/>
      <c r="M94" s="43"/>
      <c r="N94" s="43"/>
      <c r="O94" s="43"/>
      <c r="P94" s="43"/>
      <c r="Q94" s="43"/>
      <c r="R94" s="43"/>
      <c r="S94" s="43"/>
      <c r="T94" s="43"/>
      <c r="U94" s="43"/>
      <c r="V94" s="43"/>
      <c r="W94" s="43"/>
      <c r="X94" s="43"/>
      <c r="Y94" s="43"/>
      <c r="Z94" s="43"/>
      <c r="AA94" s="7"/>
      <c r="AB94" s="7"/>
      <c r="AC94" s="7"/>
      <c r="AD94" s="7"/>
      <c r="AE94" s="7"/>
      <c r="AF94" s="7"/>
      <c r="AG94" s="7"/>
      <c r="AH94" s="7"/>
      <c r="AI94" s="7"/>
      <c r="AJ94" s="7"/>
      <c r="AK94" s="7"/>
      <c r="AL94" s="7"/>
      <c r="AM94" s="7"/>
      <c r="AN94" s="7"/>
      <c r="AO94" s="7"/>
      <c r="AP94" s="7"/>
      <c r="AQ94" s="65"/>
      <c r="AR94" s="7"/>
      <c r="AS94" s="7"/>
      <c r="AT94" s="7"/>
      <c r="AU94" s="7"/>
      <c r="AV94" s="7"/>
      <c r="AW94" s="7"/>
    </row>
    <row r="95" spans="1:49" ht="16.8">
      <c r="A95" s="7"/>
      <c r="B95" s="7"/>
      <c r="C95" s="7"/>
      <c r="D95" s="7"/>
      <c r="E95" s="7" t="s">
        <v>1042</v>
      </c>
      <c r="F95" s="7"/>
      <c r="G95" s="7" t="s">
        <v>209</v>
      </c>
      <c r="H95" s="7"/>
      <c r="I95" s="7"/>
      <c r="J95" s="43"/>
      <c r="K95" s="43"/>
      <c r="L95" s="43"/>
      <c r="M95" s="43"/>
      <c r="N95" s="43"/>
      <c r="O95" s="43"/>
      <c r="P95" s="43"/>
      <c r="Q95" s="43"/>
      <c r="R95" s="43"/>
      <c r="S95" s="43"/>
      <c r="T95" s="43"/>
      <c r="U95" s="43"/>
      <c r="V95" s="43"/>
      <c r="W95" s="43"/>
      <c r="X95" s="43"/>
      <c r="Y95" s="43"/>
      <c r="Z95" s="43"/>
      <c r="AA95" s="7"/>
      <c r="AB95" s="7"/>
      <c r="AC95" s="7"/>
      <c r="AD95" s="7"/>
      <c r="AE95" s="7"/>
      <c r="AF95" s="7"/>
      <c r="AG95" s="7"/>
      <c r="AH95" s="7"/>
      <c r="AI95" s="7"/>
      <c r="AJ95" s="460"/>
      <c r="AK95" s="460"/>
      <c r="AL95" s="460"/>
      <c r="AM95" s="460"/>
      <c r="AN95" s="460"/>
      <c r="AO95" s="460"/>
      <c r="AP95" s="460"/>
      <c r="AQ95" s="387"/>
      <c r="AR95" s="460">
        <f t="shared" ref="AR95:AU95" si="30">-AR92 / AR93</f>
        <v>0.6</v>
      </c>
      <c r="AS95" s="460">
        <f t="shared" si="30"/>
        <v>0.57869620776391928</v>
      </c>
      <c r="AT95" s="460">
        <f t="shared" si="30"/>
        <v>0.57946997006718703</v>
      </c>
      <c r="AU95" s="460">
        <f t="shared" si="30"/>
        <v>0.58730801306280667</v>
      </c>
      <c r="AV95" s="460">
        <f>-AV92 / AV93</f>
        <v>0.59277932393927057</v>
      </c>
      <c r="AW95" s="7"/>
    </row>
    <row r="96" spans="1:49" ht="16.8">
      <c r="A96" s="7"/>
      <c r="B96" s="7"/>
      <c r="C96" s="7"/>
      <c r="D96" s="7"/>
      <c r="E96" s="56"/>
      <c r="F96" s="7"/>
      <c r="G96" s="7"/>
      <c r="H96" s="7"/>
      <c r="I96" s="7"/>
      <c r="J96" s="43"/>
      <c r="K96" s="43"/>
      <c r="L96" s="43"/>
      <c r="M96" s="43"/>
      <c r="N96" s="43"/>
      <c r="O96" s="43"/>
      <c r="P96" s="43"/>
      <c r="Q96" s="43"/>
      <c r="R96" s="43"/>
      <c r="S96" s="43"/>
      <c r="T96" s="43"/>
      <c r="U96" s="43"/>
      <c r="V96" s="43"/>
      <c r="W96" s="43"/>
      <c r="X96" s="43"/>
      <c r="Y96" s="43"/>
      <c r="Z96" s="43"/>
      <c r="AA96" s="7"/>
      <c r="AB96" s="7"/>
      <c r="AC96" s="7"/>
      <c r="AD96" s="7"/>
      <c r="AE96" s="7"/>
      <c r="AF96" s="7"/>
      <c r="AG96" s="7"/>
      <c r="AH96" s="7"/>
      <c r="AI96" s="7"/>
      <c r="AJ96" s="7"/>
      <c r="AK96" s="7"/>
      <c r="AL96" s="7"/>
      <c r="AM96" s="7"/>
      <c r="AN96" s="7"/>
      <c r="AO96" s="7"/>
      <c r="AP96" s="7"/>
      <c r="AQ96" s="65"/>
      <c r="AR96" s="7"/>
      <c r="AS96" s="7"/>
      <c r="AT96" s="7"/>
      <c r="AU96" s="7"/>
      <c r="AV96" s="7"/>
      <c r="AW96" s="7"/>
    </row>
    <row r="97" spans="1:49" ht="16.8">
      <c r="A97" s="7"/>
      <c r="B97" s="37" t="s">
        <v>1043</v>
      </c>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8"/>
      <c r="AR97" s="37"/>
      <c r="AS97" s="37"/>
      <c r="AT97" s="37"/>
      <c r="AU97" s="37"/>
      <c r="AV97" s="37"/>
      <c r="AW97" s="7"/>
    </row>
    <row r="98" spans="1:49" ht="16.8">
      <c r="A98" s="7"/>
      <c r="B98" s="7"/>
      <c r="C98" s="7"/>
      <c r="D98" s="7"/>
      <c r="E98" s="56"/>
      <c r="F98" s="7"/>
      <c r="G98" s="7"/>
      <c r="H98" s="7"/>
      <c r="I98" s="7"/>
      <c r="J98" s="43"/>
      <c r="K98" s="43"/>
      <c r="L98" s="43"/>
      <c r="M98" s="43"/>
      <c r="N98" s="43"/>
      <c r="O98" s="43"/>
      <c r="P98" s="43"/>
      <c r="Q98" s="43"/>
      <c r="R98" s="43"/>
      <c r="S98" s="43"/>
      <c r="T98" s="43"/>
      <c r="U98" s="43"/>
      <c r="V98" s="43"/>
      <c r="W98" s="43"/>
      <c r="X98" s="43"/>
      <c r="Y98" s="43"/>
      <c r="Z98" s="43"/>
      <c r="AA98" s="7"/>
      <c r="AB98" s="7"/>
      <c r="AC98" s="7"/>
      <c r="AD98" s="7"/>
      <c r="AE98" s="7"/>
      <c r="AF98" s="7"/>
      <c r="AG98" s="7"/>
      <c r="AH98" s="7"/>
      <c r="AI98" s="7"/>
      <c r="AJ98" s="7"/>
      <c r="AK98" s="7"/>
      <c r="AL98" s="7"/>
      <c r="AM98" s="7"/>
      <c r="AN98" s="7"/>
      <c r="AO98" s="7"/>
      <c r="AP98" s="7"/>
      <c r="AQ98" s="65"/>
      <c r="AR98" s="7"/>
      <c r="AS98" s="7"/>
      <c r="AT98" s="7"/>
      <c r="AU98" s="7"/>
      <c r="AV98" s="7"/>
      <c r="AW98" s="7"/>
    </row>
    <row r="99" spans="1:49" ht="16.8">
      <c r="A99" s="7"/>
      <c r="B99" s="7"/>
      <c r="C99" s="28" t="s">
        <v>1044</v>
      </c>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9"/>
      <c r="AR99" s="28"/>
      <c r="AS99" s="28"/>
      <c r="AT99" s="28"/>
      <c r="AU99" s="28"/>
      <c r="AV99" s="28"/>
      <c r="AW99" s="7"/>
    </row>
    <row r="100" spans="1:49" ht="16.8">
      <c r="A100" s="7"/>
      <c r="B100" s="7"/>
      <c r="C100" s="7"/>
      <c r="D100" s="7"/>
      <c r="E100" s="56"/>
      <c r="F100" s="7"/>
      <c r="G100" s="7"/>
      <c r="H100" s="7"/>
      <c r="I100" s="7"/>
      <c r="J100" s="43"/>
      <c r="K100" s="43"/>
      <c r="L100" s="43"/>
      <c r="M100" s="43"/>
      <c r="N100" s="43"/>
      <c r="O100" s="43"/>
      <c r="P100" s="43"/>
      <c r="Q100" s="43"/>
      <c r="R100" s="43"/>
      <c r="S100" s="43"/>
      <c r="T100" s="43"/>
      <c r="U100" s="43"/>
      <c r="V100" s="43"/>
      <c r="W100" s="43"/>
      <c r="X100" s="43"/>
      <c r="Y100" s="43"/>
      <c r="Z100" s="43"/>
      <c r="AA100" s="7"/>
      <c r="AB100" s="7"/>
      <c r="AC100" s="7"/>
      <c r="AD100" s="7"/>
      <c r="AE100" s="7"/>
      <c r="AF100" s="7"/>
      <c r="AG100" s="7"/>
      <c r="AH100" s="7"/>
      <c r="AI100" s="7"/>
      <c r="AJ100" s="7"/>
      <c r="AK100" s="7"/>
      <c r="AL100" s="7"/>
      <c r="AM100" s="7"/>
      <c r="AN100" s="7"/>
      <c r="AO100" s="7"/>
      <c r="AP100" s="7"/>
      <c r="AQ100" s="65"/>
      <c r="AR100" s="7"/>
      <c r="AS100" s="7"/>
      <c r="AT100" s="7"/>
      <c r="AU100" s="7"/>
      <c r="AV100" s="7"/>
      <c r="AW100" s="7"/>
    </row>
    <row r="101" spans="1:49" ht="16.8">
      <c r="A101" s="7"/>
      <c r="B101" s="7"/>
      <c r="C101" s="7"/>
      <c r="D101" s="10" t="s">
        <v>1045</v>
      </c>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1"/>
      <c r="AR101" s="10"/>
      <c r="AS101" s="10"/>
      <c r="AT101" s="10"/>
      <c r="AU101" s="10"/>
      <c r="AV101" s="10"/>
      <c r="AW101" s="7"/>
    </row>
    <row r="102" spans="1:49" ht="16.8">
      <c r="A102" s="7"/>
      <c r="B102" s="7"/>
      <c r="C102" s="7"/>
      <c r="D102" s="4" t="s">
        <v>1046</v>
      </c>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12"/>
      <c r="AG102" s="12"/>
      <c r="AH102" s="12"/>
      <c r="AI102" s="12"/>
      <c r="AJ102" s="12"/>
      <c r="AK102" s="12"/>
      <c r="AL102" s="12"/>
      <c r="AM102" s="12"/>
      <c r="AN102" s="12"/>
      <c r="AO102" s="12"/>
      <c r="AP102" s="12"/>
      <c r="AQ102" s="5"/>
      <c r="AR102" s="12"/>
      <c r="AS102" s="4"/>
      <c r="AT102" s="4"/>
      <c r="AU102" s="4"/>
      <c r="AV102" s="4"/>
      <c r="AW102" s="7"/>
    </row>
    <row r="103" spans="1:49" ht="16.8">
      <c r="A103" s="7"/>
      <c r="B103" s="7"/>
      <c r="C103" s="7"/>
      <c r="D103" s="7"/>
      <c r="E103" s="56"/>
      <c r="F103" s="7"/>
      <c r="G103" s="7"/>
      <c r="H103" s="7"/>
      <c r="I103" s="7"/>
      <c r="J103" s="43"/>
      <c r="K103" s="43"/>
      <c r="L103" s="43"/>
      <c r="M103" s="43"/>
      <c r="N103" s="43"/>
      <c r="O103" s="43"/>
      <c r="P103" s="43"/>
      <c r="Q103" s="43"/>
      <c r="R103" s="43"/>
      <c r="S103" s="43"/>
      <c r="T103" s="43"/>
      <c r="U103" s="43"/>
      <c r="V103" s="43"/>
      <c r="W103" s="43"/>
      <c r="X103" s="43"/>
      <c r="Y103" s="43"/>
      <c r="Z103" s="43"/>
      <c r="AA103" s="7"/>
      <c r="AB103" s="7"/>
      <c r="AC103" s="7"/>
      <c r="AD103" s="7"/>
      <c r="AE103" s="7"/>
      <c r="AF103" s="7"/>
      <c r="AG103" s="7"/>
      <c r="AH103" s="7"/>
      <c r="AI103" s="7"/>
      <c r="AJ103" s="7"/>
      <c r="AK103" s="7"/>
      <c r="AL103" s="7"/>
      <c r="AM103" s="7"/>
      <c r="AN103" s="7"/>
      <c r="AO103" s="7"/>
      <c r="AP103" s="7"/>
      <c r="AQ103" s="65"/>
      <c r="AR103" s="7"/>
      <c r="AS103" s="7"/>
      <c r="AT103" s="7"/>
      <c r="AU103" s="7"/>
      <c r="AV103" s="7"/>
      <c r="AW103" s="7"/>
    </row>
    <row r="104" spans="1:49" ht="16.8">
      <c r="A104" s="7"/>
      <c r="B104" s="7"/>
      <c r="C104" s="7"/>
      <c r="D104" s="7"/>
      <c r="E104" s="10" t="s">
        <v>1047</v>
      </c>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1"/>
      <c r="AR104" s="10"/>
      <c r="AS104" s="10"/>
      <c r="AT104" s="10"/>
      <c r="AU104" s="10"/>
      <c r="AV104" s="10"/>
      <c r="AW104" s="7"/>
    </row>
    <row r="105" spans="1:49" ht="16.8">
      <c r="A105" s="7"/>
      <c r="B105" s="7"/>
      <c r="C105" s="7"/>
      <c r="D105" s="7"/>
      <c r="E105" s="7" t="s">
        <v>1048</v>
      </c>
      <c r="F105" s="7"/>
      <c r="G105" s="7" t="s">
        <v>249</v>
      </c>
      <c r="H105" s="7"/>
      <c r="I105" s="182"/>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9"/>
      <c r="AK105" s="49"/>
      <c r="AL105" s="49"/>
      <c r="AM105" s="49"/>
      <c r="AN105" s="49"/>
      <c r="AO105" s="49"/>
      <c r="AP105" s="49"/>
      <c r="AQ105" s="214"/>
      <c r="AR105" s="49">
        <f>InputSummary!AR178</f>
        <v>3.1E-2</v>
      </c>
      <c r="AS105" s="49">
        <f>InputSummary!AS178</f>
        <v>3.1699999999999999E-2</v>
      </c>
      <c r="AT105" s="49">
        <f>InputSummary!AT178</f>
        <v>3.2300000000000002E-2</v>
      </c>
      <c r="AU105" s="49">
        <f>InputSummary!AU178</f>
        <v>3.2399999999999998E-2</v>
      </c>
      <c r="AV105" s="49">
        <f>InputSummary!AV178</f>
        <v>3.2599999999999997E-2</v>
      </c>
      <c r="AW105" s="7"/>
    </row>
    <row r="106" spans="1:49" ht="16.8">
      <c r="A106" s="7"/>
      <c r="B106" s="7"/>
      <c r="C106" s="7"/>
      <c r="D106" s="7"/>
      <c r="E106" s="7" t="s">
        <v>1049</v>
      </c>
      <c r="F106" s="7"/>
      <c r="G106" s="7" t="s">
        <v>604</v>
      </c>
      <c r="H106" s="7"/>
      <c r="I106" s="7"/>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9"/>
      <c r="AK106" s="49"/>
      <c r="AL106" s="49"/>
      <c r="AM106" s="49"/>
      <c r="AN106" s="49"/>
      <c r="AO106" s="49"/>
      <c r="AP106" s="49"/>
      <c r="AQ106" s="214"/>
      <c r="AR106" s="49">
        <f>InputSummary!AR192</f>
        <v>0.02</v>
      </c>
      <c r="AS106" s="49">
        <f>InputSummary!AS192</f>
        <v>0.02</v>
      </c>
      <c r="AT106" s="49">
        <f>InputSummary!AT192</f>
        <v>0.02</v>
      </c>
      <c r="AU106" s="49">
        <f>InputSummary!AU192</f>
        <v>0.02</v>
      </c>
      <c r="AV106" s="49">
        <f>InputSummary!AV192</f>
        <v>0.02</v>
      </c>
      <c r="AW106" s="7"/>
    </row>
    <row r="107" spans="1:49" ht="16.8">
      <c r="A107" s="7"/>
      <c r="B107" s="7"/>
      <c r="C107" s="7"/>
      <c r="D107" s="7"/>
      <c r="E107" s="7"/>
      <c r="F107" s="7"/>
      <c r="G107" s="7"/>
      <c r="H107" s="7"/>
      <c r="I107" s="7"/>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109"/>
      <c r="AM107" s="109"/>
      <c r="AN107" s="109"/>
      <c r="AO107" s="110"/>
      <c r="AP107" s="111"/>
      <c r="AQ107" s="314"/>
      <c r="AR107" s="49"/>
      <c r="AS107" s="49"/>
      <c r="AT107" s="49"/>
      <c r="AU107" s="49"/>
      <c r="AV107" s="49"/>
      <c r="AW107" s="7"/>
    </row>
    <row r="108" spans="1:49" ht="16.8">
      <c r="A108" s="2"/>
      <c r="B108" s="2"/>
      <c r="C108" s="2"/>
      <c r="D108" s="2"/>
      <c r="E108" s="7" t="s">
        <v>1050</v>
      </c>
      <c r="F108" s="7"/>
      <c r="G108" s="7" t="s">
        <v>1051</v>
      </c>
      <c r="H108" s="7"/>
      <c r="I108" s="7"/>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62"/>
      <c r="AK108" s="462"/>
      <c r="AL108" s="462"/>
      <c r="AM108" s="462"/>
      <c r="AN108" s="462"/>
      <c r="AO108" s="462"/>
      <c r="AP108" s="462"/>
      <c r="AQ108" s="388"/>
      <c r="AR108" s="462">
        <f>(1 + AR105) * (1 + AR106) - 1</f>
        <v>5.1619999999999999E-2</v>
      </c>
      <c r="AS108" s="462">
        <f>(1 + AS105) * (1 + AS106) - 1</f>
        <v>5.2334000000000103E-2</v>
      </c>
      <c r="AT108" s="462">
        <f>(1 + AT105) * (1 + AT106) - 1</f>
        <v>5.2945999999999938E-2</v>
      </c>
      <c r="AU108" s="462">
        <f>(1 + AU105) * (1 + AU106) - 1</f>
        <v>5.3047999999999984E-2</v>
      </c>
      <c r="AV108" s="462">
        <f>(1 + AV105) * (1 + AV106) - 1</f>
        <v>5.3252000000000077E-2</v>
      </c>
      <c r="AW108" s="2"/>
    </row>
    <row r="109" spans="1:49" ht="16.8">
      <c r="A109" s="2"/>
      <c r="B109" s="2"/>
      <c r="C109" s="2"/>
      <c r="D109" s="2"/>
      <c r="E109" s="7"/>
      <c r="F109" s="7"/>
      <c r="G109" s="7"/>
      <c r="H109" s="7"/>
      <c r="I109" s="7"/>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109"/>
      <c r="AM109" s="109"/>
      <c r="AN109" s="109"/>
      <c r="AO109" s="109"/>
      <c r="AP109" s="109"/>
      <c r="AQ109" s="108"/>
      <c r="AR109" s="112"/>
      <c r="AS109" s="112"/>
      <c r="AT109" s="112"/>
      <c r="AU109" s="112"/>
      <c r="AV109" s="112"/>
      <c r="AW109" s="2"/>
    </row>
    <row r="110" spans="1:49" ht="16.8">
      <c r="A110" s="7"/>
      <c r="B110" s="7"/>
      <c r="C110" s="7"/>
      <c r="D110" s="7"/>
      <c r="E110" s="10" t="s">
        <v>1052</v>
      </c>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13"/>
      <c r="AM110" s="113"/>
      <c r="AN110" s="113"/>
      <c r="AO110" s="113"/>
      <c r="AP110" s="113"/>
      <c r="AQ110" s="11"/>
      <c r="AR110" s="10"/>
      <c r="AS110" s="10"/>
      <c r="AT110" s="10"/>
      <c r="AU110" s="10"/>
      <c r="AV110" s="10"/>
      <c r="AW110" s="7"/>
    </row>
    <row r="111" spans="1:49" ht="16.8">
      <c r="A111" s="7"/>
      <c r="B111" s="7"/>
      <c r="C111" s="7"/>
      <c r="D111" s="7"/>
      <c r="E111" s="56" t="s">
        <v>1053</v>
      </c>
      <c r="F111" s="7"/>
      <c r="G111" s="7" t="s">
        <v>604</v>
      </c>
      <c r="H111" s="7"/>
      <c r="I111" s="7"/>
      <c r="J111" s="43"/>
      <c r="K111" s="43"/>
      <c r="L111" s="43"/>
      <c r="M111" s="43"/>
      <c r="N111" s="43"/>
      <c r="O111" s="43"/>
      <c r="P111" s="43"/>
      <c r="Q111" s="43"/>
      <c r="R111" s="43"/>
      <c r="S111" s="43"/>
      <c r="T111" s="43"/>
      <c r="U111" s="43"/>
      <c r="V111" s="43"/>
      <c r="W111" s="43"/>
      <c r="X111" s="43"/>
      <c r="Y111" s="43"/>
      <c r="Z111" s="43"/>
      <c r="AA111" s="7"/>
      <c r="AB111" s="7"/>
      <c r="AC111" s="7"/>
      <c r="AD111" s="7"/>
      <c r="AE111" s="7"/>
      <c r="AF111" s="7"/>
      <c r="AG111" s="7"/>
      <c r="AH111" s="7"/>
      <c r="AI111" s="105"/>
      <c r="AJ111" s="49"/>
      <c r="AK111" s="49"/>
      <c r="AL111" s="49"/>
      <c r="AM111" s="49"/>
      <c r="AN111" s="49"/>
      <c r="AO111" s="49"/>
      <c r="AP111" s="49"/>
      <c r="AQ111" s="214"/>
      <c r="AR111" s="49">
        <f>InputSummary!AR191</f>
        <v>0.03</v>
      </c>
      <c r="AS111" s="49">
        <f>InputSummary!AS191</f>
        <v>0.03</v>
      </c>
      <c r="AT111" s="49">
        <f>InputSummary!AT191</f>
        <v>0.03</v>
      </c>
      <c r="AU111" s="49">
        <f>InputSummary!AU191</f>
        <v>0.03</v>
      </c>
      <c r="AV111" s="49">
        <f>InputSummary!AV191</f>
        <v>0.03</v>
      </c>
      <c r="AW111" s="7"/>
    </row>
    <row r="112" spans="1:49" ht="16.8">
      <c r="A112" s="7"/>
      <c r="B112" s="7"/>
      <c r="C112" s="7"/>
      <c r="D112" s="7"/>
      <c r="E112" s="56"/>
      <c r="F112" s="7"/>
      <c r="G112" s="7"/>
      <c r="H112" s="7"/>
      <c r="I112" s="7"/>
      <c r="J112" s="43"/>
      <c r="K112" s="43"/>
      <c r="L112" s="43"/>
      <c r="M112" s="43"/>
      <c r="N112" s="43"/>
      <c r="O112" s="43"/>
      <c r="P112" s="43"/>
      <c r="Q112" s="43"/>
      <c r="R112" s="43"/>
      <c r="S112" s="43"/>
      <c r="T112" s="43"/>
      <c r="U112" s="43"/>
      <c r="V112" s="43"/>
      <c r="W112" s="43"/>
      <c r="X112" s="43"/>
      <c r="Y112" s="43"/>
      <c r="Z112" s="43"/>
      <c r="AA112" s="7"/>
      <c r="AB112" s="7"/>
      <c r="AC112" s="7"/>
      <c r="AD112" s="7"/>
      <c r="AE112" s="7"/>
      <c r="AF112" s="7"/>
      <c r="AG112" s="7"/>
      <c r="AH112" s="7"/>
      <c r="AI112" s="105"/>
      <c r="AJ112" s="105"/>
      <c r="AK112" s="105"/>
      <c r="AL112" s="114"/>
      <c r="AM112" s="114"/>
      <c r="AN112" s="114"/>
      <c r="AO112" s="114"/>
      <c r="AP112" s="114"/>
      <c r="AQ112" s="106"/>
      <c r="AR112" s="107"/>
      <c r="AS112" s="107"/>
      <c r="AT112" s="107"/>
      <c r="AU112" s="107"/>
      <c r="AV112" s="107"/>
      <c r="AW112" s="7"/>
    </row>
    <row r="113" spans="1:49" ht="16.8">
      <c r="A113" s="7"/>
      <c r="B113" s="7"/>
      <c r="C113" s="7"/>
      <c r="D113" s="2"/>
      <c r="E113" s="7" t="s">
        <v>1054</v>
      </c>
      <c r="F113" s="7"/>
      <c r="G113" s="7" t="s">
        <v>1055</v>
      </c>
      <c r="H113" s="7"/>
      <c r="I113" s="7"/>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193"/>
      <c r="AK113" s="193"/>
      <c r="AL113" s="193"/>
      <c r="AM113" s="193"/>
      <c r="AN113" s="193"/>
      <c r="AO113" s="193"/>
      <c r="AP113" s="193"/>
      <c r="AQ113" s="187"/>
      <c r="AR113" s="193">
        <f t="shared" ref="AR113:AV113" si="31">(1+AR$108) / (1+AR111) - 1</f>
        <v>2.0990291262135807E-2</v>
      </c>
      <c r="AS113" s="193">
        <f>(1+AS$108) / (1+AS111) - 1</f>
        <v>2.168349514563106E-2</v>
      </c>
      <c r="AT113" s="193">
        <f t="shared" si="31"/>
        <v>2.2277669902912578E-2</v>
      </c>
      <c r="AU113" s="193">
        <f t="shared" si="31"/>
        <v>2.237669902912609E-2</v>
      </c>
      <c r="AV113" s="193">
        <f t="shared" si="31"/>
        <v>2.2574757281553337E-2</v>
      </c>
      <c r="AW113" s="2"/>
    </row>
    <row r="114" spans="1:49" ht="16.8">
      <c r="A114" s="7"/>
      <c r="B114" s="7"/>
      <c r="C114" s="7"/>
      <c r="D114" s="2"/>
      <c r="E114" s="7" t="s">
        <v>1056</v>
      </c>
      <c r="F114" s="7"/>
      <c r="G114" s="7" t="s">
        <v>604</v>
      </c>
      <c r="H114" s="7"/>
      <c r="I114" s="7"/>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9"/>
      <c r="AK114" s="49"/>
      <c r="AL114" s="49"/>
      <c r="AM114" s="49"/>
      <c r="AN114" s="49"/>
      <c r="AO114" s="49"/>
      <c r="AP114" s="49"/>
      <c r="AQ114" s="214"/>
      <c r="AR114" s="49">
        <f>InputSummary!AR188</f>
        <v>8.7530899065423995E-2</v>
      </c>
      <c r="AS114" s="49">
        <f>InputSummary!AS188</f>
        <v>4.3184769776843268E-2</v>
      </c>
      <c r="AT114" s="49">
        <f>InputSummary!AT188</f>
        <v>2.6233436648239294E-2</v>
      </c>
      <c r="AU114" s="49">
        <f>InputSummary!AU188</f>
        <v>2.6055468787939295E-2</v>
      </c>
      <c r="AV114" s="49">
        <f>InputSummary!AV188</f>
        <v>2.814630513484162E-2</v>
      </c>
      <c r="AW114" s="2"/>
    </row>
    <row r="115" spans="1:49" ht="16.8">
      <c r="A115" s="7"/>
      <c r="B115" s="7"/>
      <c r="C115" s="7"/>
      <c r="D115" s="7"/>
      <c r="E115" s="7"/>
      <c r="F115" s="7"/>
      <c r="G115" s="7"/>
      <c r="H115" s="7"/>
      <c r="I115" s="7"/>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109"/>
      <c r="AM115" s="109"/>
      <c r="AN115" s="109"/>
      <c r="AO115" s="109"/>
      <c r="AP115" s="109"/>
      <c r="AQ115" s="108"/>
      <c r="AR115" s="49"/>
      <c r="AS115" s="49"/>
      <c r="AT115" s="49"/>
      <c r="AU115" s="49"/>
      <c r="AV115" s="49"/>
      <c r="AW115" s="7"/>
    </row>
    <row r="116" spans="1:49" ht="16.8">
      <c r="A116" s="2"/>
      <c r="B116" s="2"/>
      <c r="C116" s="2"/>
      <c r="D116" s="2"/>
      <c r="E116" s="7" t="s">
        <v>2</v>
      </c>
      <c r="F116" s="7"/>
      <c r="G116" s="7" t="s">
        <v>1051</v>
      </c>
      <c r="H116" s="7"/>
      <c r="I116" s="7"/>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62"/>
      <c r="AK116" s="462"/>
      <c r="AL116" s="462"/>
      <c r="AM116" s="462"/>
      <c r="AN116" s="462"/>
      <c r="AO116" s="462"/>
      <c r="AP116" s="462"/>
      <c r="AQ116" s="388"/>
      <c r="AR116" s="462">
        <f>(1 + AR113) * (1 + AR114) - 1</f>
        <v>0.11035848939337956</v>
      </c>
      <c r="AS116" s="462">
        <f>(1 + AS113) * (1 + AS114) - 1</f>
        <v>6.5804661668295683E-2</v>
      </c>
      <c r="AT116" s="462">
        <f>(1 + AT113) * (1 + AT114) - 1</f>
        <v>4.9095526393220235E-2</v>
      </c>
      <c r="AU116" s="462">
        <f>(1 + AU113) * (1 + AU114) - 1</f>
        <v>4.9015203200195812E-2</v>
      </c>
      <c r="AV116" s="462">
        <f>(1 + AV113) * (1 + AV114) - 1</f>
        <v>5.135645842318648E-2</v>
      </c>
      <c r="AW116" s="2"/>
    </row>
    <row r="117" spans="1:49" ht="16.8">
      <c r="A117" s="2"/>
      <c r="B117" s="2"/>
      <c r="C117" s="2"/>
      <c r="D117" s="2"/>
      <c r="E117" s="7"/>
      <c r="F117" s="7"/>
      <c r="G117" s="7"/>
      <c r="H117" s="7"/>
      <c r="I117" s="7"/>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109"/>
      <c r="AM117" s="109"/>
      <c r="AN117" s="109"/>
      <c r="AO117" s="109"/>
      <c r="AP117" s="109"/>
      <c r="AQ117" s="116"/>
      <c r="AR117" s="96"/>
      <c r="AS117" s="96"/>
      <c r="AT117" s="96"/>
      <c r="AU117" s="96"/>
      <c r="AV117" s="96"/>
      <c r="AW117" s="2"/>
    </row>
    <row r="118" spans="1:49" ht="16.8">
      <c r="A118" s="7"/>
      <c r="B118" s="7"/>
      <c r="C118" s="7"/>
      <c r="D118" s="7"/>
      <c r="E118" s="10" t="s">
        <v>1057</v>
      </c>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13"/>
      <c r="AM118" s="113"/>
      <c r="AN118" s="113"/>
      <c r="AO118" s="113"/>
      <c r="AP118" s="113"/>
      <c r="AQ118" s="11"/>
      <c r="AR118" s="10"/>
      <c r="AS118" s="10"/>
      <c r="AT118" s="10"/>
      <c r="AU118" s="10"/>
      <c r="AV118" s="10"/>
      <c r="AW118" s="7"/>
    </row>
    <row r="119" spans="1:49" ht="16.8">
      <c r="A119" s="2"/>
      <c r="B119" s="2"/>
      <c r="C119" s="2"/>
      <c r="D119" s="2"/>
      <c r="E119" s="7" t="s">
        <v>1058</v>
      </c>
      <c r="F119" s="7"/>
      <c r="G119" s="7" t="s">
        <v>1059</v>
      </c>
      <c r="H119" s="7"/>
      <c r="I119" s="7"/>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193"/>
      <c r="AK119" s="193"/>
      <c r="AL119" s="193"/>
      <c r="AM119" s="193"/>
      <c r="AN119" s="193"/>
      <c r="AO119" s="193"/>
      <c r="AP119" s="193"/>
      <c r="AQ119" s="187"/>
      <c r="AR119" s="193">
        <f>AR105</f>
        <v>3.1E-2</v>
      </c>
      <c r="AS119" s="193">
        <f>AS105</f>
        <v>3.1699999999999999E-2</v>
      </c>
      <c r="AT119" s="193">
        <f>AT105</f>
        <v>3.2300000000000002E-2</v>
      </c>
      <c r="AU119" s="193">
        <f>AU105</f>
        <v>3.2399999999999998E-2</v>
      </c>
      <c r="AV119" s="193">
        <f>AV105</f>
        <v>3.2599999999999997E-2</v>
      </c>
      <c r="AW119" s="2"/>
    </row>
    <row r="120" spans="1:49" ht="16.8">
      <c r="A120" s="7"/>
      <c r="B120" s="7"/>
      <c r="C120" s="7"/>
      <c r="D120" s="7"/>
      <c r="E120" s="7" t="s">
        <v>1060</v>
      </c>
      <c r="F120" s="7"/>
      <c r="G120" s="7" t="s">
        <v>604</v>
      </c>
      <c r="H120" s="7"/>
      <c r="I120" s="7"/>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9"/>
      <c r="AK120" s="49"/>
      <c r="AL120" s="49"/>
      <c r="AM120" s="49"/>
      <c r="AN120" s="49"/>
      <c r="AO120" s="49"/>
      <c r="AP120" s="49"/>
      <c r="AQ120" s="214"/>
      <c r="AR120" s="49">
        <f>InputSummary!AR189</f>
        <v>6.2497611347487325E-2</v>
      </c>
      <c r="AS120" s="49">
        <f>InputSummary!AS189</f>
        <v>3.04739603020312E-2</v>
      </c>
      <c r="AT120" s="49">
        <f>InputSummary!AT189</f>
        <v>1.710175025781635E-2</v>
      </c>
      <c r="AU120" s="49">
        <f>InputSummary!AU189</f>
        <v>1.5421581354723601E-2</v>
      </c>
      <c r="AV120" s="49">
        <f>InputSummary!AV189</f>
        <v>1.7961851291584674E-2</v>
      </c>
      <c r="AW120" s="7"/>
    </row>
    <row r="121" spans="1:49" ht="16.8">
      <c r="A121" s="2"/>
      <c r="B121" s="2"/>
      <c r="C121" s="2"/>
      <c r="D121" s="2"/>
      <c r="E121" s="7"/>
      <c r="F121" s="7"/>
      <c r="G121" s="7"/>
      <c r="H121" s="7"/>
      <c r="I121" s="7"/>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115"/>
      <c r="AK121" s="115"/>
      <c r="AL121" s="115"/>
      <c r="AM121" s="115"/>
      <c r="AN121" s="115"/>
      <c r="AO121" s="115"/>
      <c r="AP121" s="115"/>
      <c r="AQ121" s="230"/>
      <c r="AR121" s="115"/>
      <c r="AS121" s="115"/>
      <c r="AT121" s="115"/>
      <c r="AU121" s="115"/>
      <c r="AV121" s="115"/>
      <c r="AW121" s="2"/>
    </row>
    <row r="122" spans="1:49" ht="16.8">
      <c r="A122" s="2"/>
      <c r="B122" s="2"/>
      <c r="C122" s="2"/>
      <c r="D122" s="2"/>
      <c r="E122" s="7" t="s">
        <v>1061</v>
      </c>
      <c r="F122" s="7"/>
      <c r="G122" s="7" t="s">
        <v>1051</v>
      </c>
      <c r="H122" s="7"/>
      <c r="I122" s="7"/>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62"/>
      <c r="AK122" s="462"/>
      <c r="AL122" s="462"/>
      <c r="AM122" s="462"/>
      <c r="AN122" s="462"/>
      <c r="AO122" s="462"/>
      <c r="AP122" s="462"/>
      <c r="AQ122" s="388"/>
      <c r="AR122" s="462">
        <f t="shared" ref="AR122:AV122" si="32">(1 + AR119) * (1 + AR120) - 1</f>
        <v>9.5435037299259395E-2</v>
      </c>
      <c r="AS122" s="462">
        <f t="shared" si="32"/>
        <v>6.3139984843605612E-2</v>
      </c>
      <c r="AT122" s="462">
        <f t="shared" si="32"/>
        <v>4.9954136791143799E-2</v>
      </c>
      <c r="AU122" s="462">
        <f t="shared" si="32"/>
        <v>4.8321240590616599E-2</v>
      </c>
      <c r="AV122" s="462">
        <f t="shared" si="32"/>
        <v>5.114740764369019E-2</v>
      </c>
      <c r="AW122" s="2"/>
    </row>
    <row r="123" spans="1:49" ht="16.8">
      <c r="A123" s="2"/>
      <c r="B123" s="2"/>
      <c r="C123" s="2"/>
      <c r="D123" s="2"/>
      <c r="E123" s="7"/>
      <c r="F123" s="7"/>
      <c r="G123" s="7"/>
      <c r="H123" s="7"/>
      <c r="I123" s="7"/>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109"/>
      <c r="AM123" s="109"/>
      <c r="AN123" s="109"/>
      <c r="AO123" s="109"/>
      <c r="AP123" s="109"/>
      <c r="AQ123" s="116"/>
      <c r="AR123" s="96"/>
      <c r="AS123" s="96"/>
      <c r="AT123" s="96"/>
      <c r="AU123" s="96"/>
      <c r="AV123" s="96"/>
      <c r="AW123" s="2"/>
    </row>
    <row r="124" spans="1:49" ht="16.8">
      <c r="A124" s="7"/>
      <c r="B124" s="7"/>
      <c r="C124" s="7"/>
      <c r="D124" s="10" t="s">
        <v>1062</v>
      </c>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13"/>
      <c r="AM124" s="113"/>
      <c r="AN124" s="113"/>
      <c r="AO124" s="113"/>
      <c r="AP124" s="113"/>
      <c r="AQ124" s="117"/>
      <c r="AR124" s="10"/>
      <c r="AS124" s="10"/>
      <c r="AT124" s="10"/>
      <c r="AU124" s="10"/>
      <c r="AV124" s="10"/>
      <c r="AW124" s="7"/>
    </row>
    <row r="125" spans="1:49" ht="16.8">
      <c r="A125" s="7"/>
      <c r="B125" s="7"/>
      <c r="C125" s="7"/>
      <c r="D125" s="7"/>
      <c r="E125" s="56"/>
      <c r="F125" s="7"/>
      <c r="G125" s="7"/>
      <c r="H125" s="7"/>
      <c r="I125" s="7"/>
      <c r="J125" s="43"/>
      <c r="K125" s="43"/>
      <c r="L125" s="43"/>
      <c r="M125" s="43"/>
      <c r="N125" s="43"/>
      <c r="O125" s="43"/>
      <c r="P125" s="43"/>
      <c r="Q125" s="43"/>
      <c r="R125" s="43"/>
      <c r="S125" s="43"/>
      <c r="T125" s="43"/>
      <c r="U125" s="43"/>
      <c r="V125" s="43"/>
      <c r="W125" s="43"/>
      <c r="X125" s="43"/>
      <c r="Y125" s="43"/>
      <c r="Z125" s="43"/>
      <c r="AA125" s="7"/>
      <c r="AB125" s="7"/>
      <c r="AC125" s="7"/>
      <c r="AD125" s="7"/>
      <c r="AE125" s="7"/>
      <c r="AF125" s="7"/>
      <c r="AG125" s="7"/>
      <c r="AH125" s="7"/>
      <c r="AI125" s="7"/>
      <c r="AJ125" s="7"/>
      <c r="AK125" s="7"/>
      <c r="AL125" s="95"/>
      <c r="AM125" s="95"/>
      <c r="AN125" s="95"/>
      <c r="AO125" s="95"/>
      <c r="AP125" s="95"/>
      <c r="AQ125" s="65"/>
      <c r="AR125" s="7"/>
      <c r="AS125" s="7"/>
      <c r="AT125" s="7"/>
      <c r="AU125" s="7"/>
      <c r="AV125" s="7"/>
      <c r="AW125" s="7"/>
    </row>
    <row r="126" spans="1:49" ht="16.8">
      <c r="A126" s="7"/>
      <c r="B126" s="7"/>
      <c r="C126" s="7"/>
      <c r="D126" s="7"/>
      <c r="E126" s="56" t="s">
        <v>1063</v>
      </c>
      <c r="F126" s="7"/>
      <c r="G126" s="7" t="s">
        <v>304</v>
      </c>
      <c r="H126" s="7"/>
      <c r="I126" s="7"/>
      <c r="J126" s="43"/>
      <c r="K126" s="43"/>
      <c r="L126" s="43"/>
      <c r="M126" s="43"/>
      <c r="N126" s="43"/>
      <c r="O126" s="43"/>
      <c r="P126" s="43"/>
      <c r="Q126" s="43"/>
      <c r="R126" s="43"/>
      <c r="S126" s="43"/>
      <c r="T126" s="43"/>
      <c r="U126" s="43"/>
      <c r="V126" s="43"/>
      <c r="W126" s="43"/>
      <c r="X126" s="43"/>
      <c r="Y126" s="43"/>
      <c r="Z126" s="43"/>
      <c r="AA126" s="7"/>
      <c r="AB126" s="7"/>
      <c r="AC126" s="7"/>
      <c r="AD126" s="7"/>
      <c r="AE126" s="7"/>
      <c r="AF126" s="7"/>
      <c r="AG126" s="7"/>
      <c r="AH126" s="7"/>
      <c r="AI126" s="7"/>
      <c r="AJ126" s="7"/>
      <c r="AK126" s="7"/>
      <c r="AL126" s="7"/>
      <c r="AM126" s="7"/>
      <c r="AN126" s="7"/>
      <c r="AO126" s="7"/>
      <c r="AP126" s="7"/>
      <c r="AQ126" s="65"/>
      <c r="AR126" s="7">
        <f>AR28</f>
        <v>-919.94185414458559</v>
      </c>
      <c r="AS126" s="7">
        <f>AS28</f>
        <v>-1000.8010578574639</v>
      </c>
      <c r="AT126" s="7">
        <f>AT28</f>
        <v>-1079.9546741340819</v>
      </c>
      <c r="AU126" s="7">
        <f>AU28</f>
        <v>-1173.7117055289616</v>
      </c>
      <c r="AV126" s="7">
        <f>AV28</f>
        <v>-1258.1752502709655</v>
      </c>
      <c r="AW126" s="7"/>
    </row>
    <row r="127" spans="1:49" ht="16.8">
      <c r="A127" s="7"/>
      <c r="B127" s="7"/>
      <c r="C127" s="7"/>
      <c r="D127" s="7"/>
      <c r="E127" s="56" t="s">
        <v>1064</v>
      </c>
      <c r="F127" s="7"/>
      <c r="G127" s="7" t="s">
        <v>304</v>
      </c>
      <c r="H127" s="7"/>
      <c r="I127" s="7"/>
      <c r="J127" s="43"/>
      <c r="K127" s="43"/>
      <c r="L127" s="43"/>
      <c r="M127" s="43"/>
      <c r="N127" s="43"/>
      <c r="O127" s="43"/>
      <c r="P127" s="43"/>
      <c r="Q127" s="43"/>
      <c r="R127" s="43"/>
      <c r="S127" s="43"/>
      <c r="T127" s="43"/>
      <c r="U127" s="43"/>
      <c r="V127" s="43"/>
      <c r="W127" s="43"/>
      <c r="X127" s="43"/>
      <c r="Y127" s="43"/>
      <c r="Z127" s="43"/>
      <c r="AA127" s="7"/>
      <c r="AB127" s="7"/>
      <c r="AC127" s="7"/>
      <c r="AD127" s="7"/>
      <c r="AE127" s="7"/>
      <c r="AF127" s="7"/>
      <c r="AG127" s="7"/>
      <c r="AH127" s="7"/>
      <c r="AI127" s="7"/>
      <c r="AJ127" s="105"/>
      <c r="AK127" s="105"/>
      <c r="AL127" s="105"/>
      <c r="AM127" s="105"/>
      <c r="AN127" s="105"/>
      <c r="AO127" s="105"/>
      <c r="AP127" s="105"/>
      <c r="AQ127" s="106"/>
      <c r="AR127" s="105">
        <f>AR36</f>
        <v>-943.49404750374288</v>
      </c>
      <c r="AS127" s="105">
        <f>AS36</f>
        <v>-1025.1880619733147</v>
      </c>
      <c r="AT127" s="105">
        <f>AT36</f>
        <v>-1117.3173736224769</v>
      </c>
      <c r="AU127" s="105">
        <f>AU36</f>
        <v>-1197.4777643801865</v>
      </c>
      <c r="AV127" s="105">
        <f>AV36</f>
        <v>-1259.2355045158788</v>
      </c>
      <c r="AW127" s="7"/>
    </row>
    <row r="128" spans="1:49" ht="16.8">
      <c r="A128" s="7"/>
      <c r="B128" s="7"/>
      <c r="C128" s="7"/>
      <c r="D128" s="7"/>
      <c r="E128" s="56"/>
      <c r="F128" s="7"/>
      <c r="G128" s="7"/>
      <c r="H128" s="7"/>
      <c r="I128" s="7"/>
      <c r="J128" s="43"/>
      <c r="K128" s="43"/>
      <c r="L128" s="43"/>
      <c r="M128" s="43"/>
      <c r="N128" s="43"/>
      <c r="O128" s="43"/>
      <c r="P128" s="43"/>
      <c r="Q128" s="43"/>
      <c r="R128" s="43"/>
      <c r="S128" s="43"/>
      <c r="T128" s="43"/>
      <c r="U128" s="43"/>
      <c r="V128" s="43"/>
      <c r="W128" s="43"/>
      <c r="X128" s="43"/>
      <c r="Y128" s="43"/>
      <c r="Z128" s="43"/>
      <c r="AA128" s="7"/>
      <c r="AB128" s="7"/>
      <c r="AC128" s="7"/>
      <c r="AD128" s="7"/>
      <c r="AE128" s="7"/>
      <c r="AF128" s="7"/>
      <c r="AG128" s="7"/>
      <c r="AH128" s="7"/>
      <c r="AI128" s="7"/>
      <c r="AJ128" s="7"/>
      <c r="AK128" s="7"/>
      <c r="AL128" s="7"/>
      <c r="AM128" s="7"/>
      <c r="AN128" s="7"/>
      <c r="AO128" s="7"/>
      <c r="AP128" s="7"/>
      <c r="AQ128" s="65"/>
      <c r="AR128" s="7"/>
      <c r="AS128" s="7"/>
      <c r="AT128" s="7"/>
      <c r="AU128" s="7"/>
      <c r="AV128" s="7"/>
      <c r="AW128" s="7"/>
    </row>
    <row r="129" spans="1:49" ht="16.8">
      <c r="A129" s="7"/>
      <c r="B129" s="7"/>
      <c r="C129" s="7"/>
      <c r="D129" s="7"/>
      <c r="E129" s="56" t="s">
        <v>1062</v>
      </c>
      <c r="F129" s="7"/>
      <c r="G129" s="7" t="s">
        <v>304</v>
      </c>
      <c r="H129" s="7"/>
      <c r="I129" s="7"/>
      <c r="J129" s="43"/>
      <c r="K129" s="43"/>
      <c r="L129" s="43"/>
      <c r="M129" s="43"/>
      <c r="N129" s="43"/>
      <c r="O129" s="43"/>
      <c r="P129" s="43"/>
      <c r="Q129" s="43"/>
      <c r="R129" s="43"/>
      <c r="S129" s="43"/>
      <c r="T129" s="43"/>
      <c r="U129" s="43"/>
      <c r="V129" s="43"/>
      <c r="W129" s="43"/>
      <c r="X129" s="43"/>
      <c r="Y129" s="43"/>
      <c r="Z129" s="43"/>
      <c r="AA129" s="7"/>
      <c r="AB129" s="7"/>
      <c r="AC129" s="7"/>
      <c r="AD129" s="7"/>
      <c r="AE129" s="7"/>
      <c r="AF129" s="7"/>
      <c r="AG129" s="7"/>
      <c r="AH129" s="7"/>
      <c r="AI129" s="7"/>
      <c r="AJ129" s="461"/>
      <c r="AK129" s="461"/>
      <c r="AL129" s="461"/>
      <c r="AM129" s="461"/>
      <c r="AN129" s="461"/>
      <c r="AO129" s="461"/>
      <c r="AP129" s="461"/>
      <c r="AQ129" s="386"/>
      <c r="AR129" s="461">
        <f t="shared" ref="AR129:AU129" si="33">AVERAGE(AR126:AR127)</f>
        <v>-931.71795082416429</v>
      </c>
      <c r="AS129" s="461">
        <f t="shared" si="33"/>
        <v>-1012.9945599153893</v>
      </c>
      <c r="AT129" s="461">
        <f t="shared" si="33"/>
        <v>-1098.6360238782795</v>
      </c>
      <c r="AU129" s="461">
        <f t="shared" si="33"/>
        <v>-1185.5947349545741</v>
      </c>
      <c r="AV129" s="461">
        <f>AVERAGE(AV126:AV127)</f>
        <v>-1258.7053773934222</v>
      </c>
      <c r="AW129" s="7"/>
    </row>
    <row r="130" spans="1:49" ht="16.8">
      <c r="A130" s="7"/>
      <c r="B130" s="7"/>
      <c r="C130" s="7"/>
      <c r="D130" s="7"/>
      <c r="E130" s="56"/>
      <c r="F130" s="7"/>
      <c r="G130" s="7"/>
      <c r="H130" s="7"/>
      <c r="I130" s="7"/>
      <c r="J130" s="43"/>
      <c r="K130" s="43"/>
      <c r="L130" s="43"/>
      <c r="M130" s="43"/>
      <c r="N130" s="43"/>
      <c r="O130" s="43"/>
      <c r="P130" s="43"/>
      <c r="Q130" s="43"/>
      <c r="R130" s="43"/>
      <c r="S130" s="43"/>
      <c r="T130" s="43"/>
      <c r="U130" s="43"/>
      <c r="V130" s="43"/>
      <c r="W130" s="43"/>
      <c r="X130" s="43"/>
      <c r="Y130" s="43"/>
      <c r="Z130" s="43"/>
      <c r="AA130" s="7"/>
      <c r="AB130" s="7"/>
      <c r="AC130" s="7"/>
      <c r="AD130" s="7"/>
      <c r="AE130" s="7"/>
      <c r="AF130" s="7"/>
      <c r="AG130" s="7"/>
      <c r="AH130" s="7"/>
      <c r="AI130" s="7"/>
      <c r="AJ130" s="7"/>
      <c r="AK130" s="7"/>
      <c r="AL130" s="95"/>
      <c r="AM130" s="95"/>
      <c r="AN130" s="95"/>
      <c r="AO130" s="95"/>
      <c r="AP130" s="95"/>
      <c r="AQ130" s="65"/>
      <c r="AR130" s="7"/>
      <c r="AS130" s="7"/>
      <c r="AT130" s="7"/>
      <c r="AU130" s="7"/>
      <c r="AV130" s="7"/>
      <c r="AW130" s="7"/>
    </row>
    <row r="131" spans="1:49" ht="16.8">
      <c r="A131" s="7"/>
      <c r="B131" s="7"/>
      <c r="C131" s="7"/>
      <c r="D131" s="7"/>
      <c r="E131" s="7" t="s">
        <v>1065</v>
      </c>
      <c r="F131" s="7"/>
      <c r="G131" s="7" t="s">
        <v>1051</v>
      </c>
      <c r="H131" s="7"/>
      <c r="I131" s="7"/>
      <c r="J131" s="43"/>
      <c r="K131" s="43"/>
      <c r="L131" s="43"/>
      <c r="M131" s="43"/>
      <c r="N131" s="43"/>
      <c r="O131" s="43"/>
      <c r="P131" s="43"/>
      <c r="Q131" s="43"/>
      <c r="R131" s="43"/>
      <c r="S131" s="43"/>
      <c r="T131" s="43"/>
      <c r="U131" s="43"/>
      <c r="V131" s="43"/>
      <c r="W131" s="43"/>
      <c r="X131" s="43"/>
      <c r="Y131" s="43"/>
      <c r="Z131" s="43"/>
      <c r="AA131" s="7"/>
      <c r="AB131" s="7"/>
      <c r="AC131" s="7"/>
      <c r="AD131" s="7"/>
      <c r="AE131" s="7"/>
      <c r="AF131" s="7"/>
      <c r="AG131" s="7"/>
      <c r="AH131" s="7"/>
      <c r="AI131" s="7"/>
      <c r="AJ131" s="185"/>
      <c r="AK131" s="185"/>
      <c r="AL131" s="185"/>
      <c r="AM131" s="185"/>
      <c r="AN131" s="185"/>
      <c r="AO131" s="185"/>
      <c r="AP131" s="185"/>
      <c r="AQ131" s="190"/>
      <c r="AR131" s="185">
        <f>AR167/AR129</f>
        <v>6.2573759324814848E-2</v>
      </c>
      <c r="AS131" s="185">
        <f>AS167/AS129</f>
        <v>5.503549621090148E-2</v>
      </c>
      <c r="AT131" s="185">
        <f>AT167/AT129</f>
        <v>5.2198034197785903E-2</v>
      </c>
      <c r="AU131" s="185">
        <f>AU167/AU129</f>
        <v>5.1866310147654131E-2</v>
      </c>
      <c r="AV131" s="185">
        <f>AV167/AV129</f>
        <v>5.2725851910922605E-2</v>
      </c>
      <c r="AW131" s="7"/>
    </row>
    <row r="132" spans="1:49" ht="16.8">
      <c r="A132" s="7"/>
      <c r="B132" s="7"/>
      <c r="C132" s="7"/>
      <c r="D132" s="7"/>
      <c r="E132" s="56"/>
      <c r="F132" s="7"/>
      <c r="G132" s="7"/>
      <c r="H132" s="7"/>
      <c r="I132" s="7"/>
      <c r="J132" s="43"/>
      <c r="K132" s="43"/>
      <c r="L132" s="43"/>
      <c r="M132" s="43"/>
      <c r="N132" s="43"/>
      <c r="O132" s="43"/>
      <c r="P132" s="43"/>
      <c r="Q132" s="43"/>
      <c r="R132" s="43"/>
      <c r="S132" s="43"/>
      <c r="T132" s="43"/>
      <c r="U132" s="43"/>
      <c r="V132" s="43"/>
      <c r="W132" s="43"/>
      <c r="X132" s="43"/>
      <c r="Y132" s="43"/>
      <c r="Z132" s="43"/>
      <c r="AA132" s="7"/>
      <c r="AB132" s="7"/>
      <c r="AC132" s="7"/>
      <c r="AD132" s="7"/>
      <c r="AE132" s="7"/>
      <c r="AF132" s="7"/>
      <c r="AG132" s="7"/>
      <c r="AH132" s="7"/>
      <c r="AI132" s="7"/>
      <c r="AJ132" s="7"/>
      <c r="AK132" s="7"/>
      <c r="AL132" s="95"/>
      <c r="AM132" s="95"/>
      <c r="AN132" s="95"/>
      <c r="AO132" s="95"/>
      <c r="AP132" s="95"/>
      <c r="AQ132" s="65"/>
      <c r="AR132" s="185"/>
      <c r="AS132" s="185"/>
      <c r="AT132" s="185"/>
      <c r="AU132" s="185"/>
      <c r="AV132" s="185"/>
      <c r="AW132" s="7"/>
    </row>
    <row r="133" spans="1:49" ht="16.8">
      <c r="A133" s="7"/>
      <c r="B133" s="7"/>
      <c r="C133" s="7"/>
      <c r="D133" s="10" t="s">
        <v>1066</v>
      </c>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1"/>
      <c r="AR133" s="10"/>
      <c r="AS133" s="10"/>
      <c r="AT133" s="10"/>
      <c r="AU133" s="10"/>
      <c r="AV133" s="10"/>
      <c r="AW133" s="7"/>
    </row>
    <row r="134" spans="1:49" ht="16.8">
      <c r="A134" s="7"/>
      <c r="B134" s="7"/>
      <c r="C134" s="7"/>
      <c r="D134" s="7"/>
      <c r="E134" s="56"/>
      <c r="F134" s="7"/>
      <c r="G134" s="7"/>
      <c r="H134" s="7"/>
      <c r="I134" s="7"/>
      <c r="J134" s="43"/>
      <c r="K134" s="43"/>
      <c r="L134" s="43"/>
      <c r="M134" s="43"/>
      <c r="N134" s="43"/>
      <c r="O134" s="43"/>
      <c r="P134" s="43"/>
      <c r="Q134" s="43"/>
      <c r="R134" s="43"/>
      <c r="S134" s="43"/>
      <c r="T134" s="43"/>
      <c r="U134" s="43"/>
      <c r="V134" s="43"/>
      <c r="W134" s="43"/>
      <c r="X134" s="43"/>
      <c r="Y134" s="43"/>
      <c r="Z134" s="43"/>
      <c r="AA134" s="7"/>
      <c r="AB134" s="7"/>
      <c r="AC134" s="7"/>
      <c r="AD134" s="7"/>
      <c r="AE134" s="7"/>
      <c r="AF134" s="7"/>
      <c r="AG134" s="7"/>
      <c r="AH134" s="7"/>
      <c r="AI134" s="105"/>
      <c r="AJ134" s="105"/>
      <c r="AK134" s="105"/>
      <c r="AL134" s="105"/>
      <c r="AM134" s="105"/>
      <c r="AN134" s="105"/>
      <c r="AO134" s="105"/>
      <c r="AP134" s="105"/>
      <c r="AQ134" s="106"/>
      <c r="AR134" s="107"/>
      <c r="AS134" s="107"/>
      <c r="AT134" s="107"/>
      <c r="AU134" s="107"/>
      <c r="AV134" s="107"/>
      <c r="AW134" s="7"/>
    </row>
    <row r="135" spans="1:49" ht="16.8">
      <c r="A135" s="7"/>
      <c r="B135" s="7"/>
      <c r="C135" s="7"/>
      <c r="D135" s="7"/>
      <c r="E135" s="10" t="s">
        <v>1047</v>
      </c>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1"/>
      <c r="AR135" s="10"/>
      <c r="AS135" s="10"/>
      <c r="AT135" s="10"/>
      <c r="AU135" s="10"/>
      <c r="AV135" s="10"/>
      <c r="AW135" s="7"/>
    </row>
    <row r="136" spans="1:49" ht="16.8">
      <c r="A136" s="7"/>
      <c r="B136" s="7"/>
      <c r="C136" s="7"/>
      <c r="D136" s="7"/>
      <c r="E136" s="56" t="s">
        <v>1067</v>
      </c>
      <c r="F136" s="7"/>
      <c r="G136" s="7" t="s">
        <v>209</v>
      </c>
      <c r="H136" s="7"/>
      <c r="I136" s="7"/>
      <c r="J136" s="43"/>
      <c r="K136" s="43"/>
      <c r="L136" s="43"/>
      <c r="M136" s="43"/>
      <c r="N136" s="43"/>
      <c r="O136" s="43"/>
      <c r="P136" s="43"/>
      <c r="Q136" s="43"/>
      <c r="R136" s="43"/>
      <c r="S136" s="43"/>
      <c r="T136" s="43"/>
      <c r="U136" s="43"/>
      <c r="V136" s="43"/>
      <c r="W136" s="43"/>
      <c r="X136" s="43"/>
      <c r="Y136" s="43"/>
      <c r="Z136" s="43"/>
      <c r="AA136" s="7"/>
      <c r="AB136" s="7"/>
      <c r="AC136" s="7"/>
      <c r="AD136" s="7"/>
      <c r="AE136" s="7"/>
      <c r="AF136" s="7"/>
      <c r="AG136" s="7"/>
      <c r="AH136" s="7"/>
      <c r="AI136" s="105"/>
      <c r="AJ136" s="126"/>
      <c r="AK136" s="126"/>
      <c r="AL136" s="126"/>
      <c r="AM136" s="126"/>
      <c r="AN136" s="126"/>
      <c r="AO136" s="126"/>
      <c r="AP136" s="126"/>
      <c r="AQ136" s="227"/>
      <c r="AR136" s="126">
        <f>1 - (AR152 + AR143)</f>
        <v>0.75</v>
      </c>
      <c r="AS136" s="126">
        <f>1 - (AS152 + AS143)</f>
        <v>0.75</v>
      </c>
      <c r="AT136" s="126">
        <f>1 - (AT152 + AT143)</f>
        <v>0.75</v>
      </c>
      <c r="AU136" s="126">
        <f>1 - (AU152 + AU143)</f>
        <v>0.75</v>
      </c>
      <c r="AV136" s="126">
        <f>1 - (AV152 + AV143)</f>
        <v>0.75</v>
      </c>
      <c r="AW136" s="7"/>
    </row>
    <row r="137" spans="1:49" ht="16.8">
      <c r="A137" s="7"/>
      <c r="B137" s="7"/>
      <c r="C137" s="7"/>
      <c r="D137" s="7"/>
      <c r="E137" s="56" t="s">
        <v>1068</v>
      </c>
      <c r="F137" s="7"/>
      <c r="G137" s="7" t="s">
        <v>304</v>
      </c>
      <c r="H137" s="7"/>
      <c r="I137" s="7"/>
      <c r="J137" s="43"/>
      <c r="K137" s="43"/>
      <c r="L137" s="43"/>
      <c r="M137" s="43"/>
      <c r="N137" s="43"/>
      <c r="O137" s="43"/>
      <c r="P137" s="43"/>
      <c r="Q137" s="43"/>
      <c r="R137" s="43"/>
      <c r="S137" s="43"/>
      <c r="T137" s="43"/>
      <c r="U137" s="43"/>
      <c r="V137" s="43"/>
      <c r="W137" s="43"/>
      <c r="X137" s="43"/>
      <c r="Y137" s="43"/>
      <c r="Z137" s="43"/>
      <c r="AA137" s="7"/>
      <c r="AB137" s="7"/>
      <c r="AC137" s="7"/>
      <c r="AD137" s="7"/>
      <c r="AE137" s="7"/>
      <c r="AF137" s="7"/>
      <c r="AG137" s="7"/>
      <c r="AH137" s="7"/>
      <c r="AI137" s="105"/>
      <c r="AJ137" s="7"/>
      <c r="AK137" s="7"/>
      <c r="AL137" s="7"/>
      <c r="AM137" s="7"/>
      <c r="AN137" s="7"/>
      <c r="AO137" s="7"/>
      <c r="AP137" s="7"/>
      <c r="AQ137" s="65"/>
      <c r="AR137" s="7">
        <f>AR$129 * AR136</f>
        <v>-698.78846311812322</v>
      </c>
      <c r="AS137" s="7">
        <f t="shared" ref="AS137:AU137" si="34">AS$129 * AS136</f>
        <v>-759.74591993654201</v>
      </c>
      <c r="AT137" s="7">
        <f t="shared" si="34"/>
        <v>-823.97701790870963</v>
      </c>
      <c r="AU137" s="7">
        <f t="shared" si="34"/>
        <v>-889.19605121593054</v>
      </c>
      <c r="AV137" s="7">
        <f>AV$129 * AV136</f>
        <v>-944.02903304506663</v>
      </c>
      <c r="AW137" s="7"/>
    </row>
    <row r="138" spans="1:49" ht="16.8">
      <c r="A138" s="7"/>
      <c r="B138" s="7"/>
      <c r="C138" s="7"/>
      <c r="D138" s="7"/>
      <c r="E138" s="7" t="s">
        <v>1050</v>
      </c>
      <c r="F138" s="7"/>
      <c r="G138" s="96" t="s">
        <v>209</v>
      </c>
      <c r="H138" s="7"/>
      <c r="I138" s="7"/>
      <c r="J138" s="43"/>
      <c r="K138" s="43"/>
      <c r="L138" s="43"/>
      <c r="M138" s="43"/>
      <c r="N138" s="43"/>
      <c r="O138" s="43"/>
      <c r="P138" s="43"/>
      <c r="Q138" s="43"/>
      <c r="R138" s="43"/>
      <c r="S138" s="43"/>
      <c r="T138" s="43"/>
      <c r="U138" s="43"/>
      <c r="V138" s="43"/>
      <c r="W138" s="43"/>
      <c r="X138" s="43"/>
      <c r="Y138" s="43"/>
      <c r="Z138" s="43"/>
      <c r="AA138" s="7"/>
      <c r="AB138" s="7"/>
      <c r="AC138" s="7"/>
      <c r="AD138" s="7"/>
      <c r="AE138" s="7"/>
      <c r="AF138" s="7"/>
      <c r="AG138" s="7"/>
      <c r="AH138" s="7"/>
      <c r="AI138" s="7"/>
      <c r="AJ138" s="193"/>
      <c r="AK138" s="193"/>
      <c r="AL138" s="193"/>
      <c r="AM138" s="193"/>
      <c r="AN138" s="193"/>
      <c r="AO138" s="193"/>
      <c r="AP138" s="193"/>
      <c r="AQ138" s="187"/>
      <c r="AR138" s="193">
        <f t="shared" ref="AR138:AV138" si="35">AR$108</f>
        <v>5.1619999999999999E-2</v>
      </c>
      <c r="AS138" s="193">
        <f t="shared" si="35"/>
        <v>5.2334000000000103E-2</v>
      </c>
      <c r="AT138" s="193">
        <f t="shared" si="35"/>
        <v>5.2945999999999938E-2</v>
      </c>
      <c r="AU138" s="193">
        <f t="shared" si="35"/>
        <v>5.3047999999999984E-2</v>
      </c>
      <c r="AV138" s="193">
        <f t="shared" si="35"/>
        <v>5.3252000000000077E-2</v>
      </c>
      <c r="AW138" s="7"/>
    </row>
    <row r="139" spans="1:49" ht="16.8">
      <c r="A139" s="7"/>
      <c r="B139" s="7"/>
      <c r="C139" s="7"/>
      <c r="D139" s="7"/>
      <c r="E139" s="56"/>
      <c r="F139" s="7"/>
      <c r="G139" s="7"/>
      <c r="H139" s="7"/>
      <c r="I139" s="7"/>
      <c r="J139" s="43"/>
      <c r="K139" s="43"/>
      <c r="L139" s="43"/>
      <c r="M139" s="43"/>
      <c r="N139" s="43"/>
      <c r="O139" s="43"/>
      <c r="P139" s="43"/>
      <c r="Q139" s="43"/>
      <c r="R139" s="43"/>
      <c r="S139" s="43"/>
      <c r="T139" s="43"/>
      <c r="U139" s="43"/>
      <c r="V139" s="43"/>
      <c r="W139" s="43"/>
      <c r="X139" s="43"/>
      <c r="Y139" s="43"/>
      <c r="Z139" s="43"/>
      <c r="AA139" s="7"/>
      <c r="AB139" s="7"/>
      <c r="AC139" s="7"/>
      <c r="AD139" s="7"/>
      <c r="AE139" s="7"/>
      <c r="AF139" s="7"/>
      <c r="AG139" s="7"/>
      <c r="AH139" s="7"/>
      <c r="AI139" s="7"/>
      <c r="AJ139" s="13"/>
      <c r="AK139" s="13"/>
      <c r="AL139" s="13"/>
      <c r="AM139" s="13"/>
      <c r="AN139" s="13"/>
      <c r="AO139" s="13"/>
      <c r="AP139" s="13"/>
      <c r="AQ139" s="50"/>
      <c r="AR139" s="13"/>
      <c r="AS139" s="13"/>
      <c r="AT139" s="13"/>
      <c r="AU139" s="13"/>
      <c r="AV139" s="13"/>
      <c r="AW139" s="7"/>
    </row>
    <row r="140" spans="1:49" ht="16.8">
      <c r="A140" s="7"/>
      <c r="B140" s="7"/>
      <c r="C140" s="7"/>
      <c r="D140" s="7"/>
      <c r="E140" s="56" t="s">
        <v>1069</v>
      </c>
      <c r="F140" s="7"/>
      <c r="G140" s="7" t="s">
        <v>304</v>
      </c>
      <c r="H140" s="7"/>
      <c r="I140" s="7"/>
      <c r="J140" s="43"/>
      <c r="K140" s="43"/>
      <c r="L140" s="43"/>
      <c r="M140" s="43"/>
      <c r="N140" s="43"/>
      <c r="O140" s="43"/>
      <c r="P140" s="43"/>
      <c r="Q140" s="43"/>
      <c r="R140" s="43"/>
      <c r="S140" s="43"/>
      <c r="T140" s="43"/>
      <c r="U140" s="43"/>
      <c r="V140" s="43"/>
      <c r="W140" s="43"/>
      <c r="X140" s="43"/>
      <c r="Y140" s="43"/>
      <c r="Z140" s="43"/>
      <c r="AA140" s="7"/>
      <c r="AB140" s="7"/>
      <c r="AC140" s="7"/>
      <c r="AD140" s="7"/>
      <c r="AE140" s="7"/>
      <c r="AF140" s="7"/>
      <c r="AG140" s="7"/>
      <c r="AH140" s="7"/>
      <c r="AI140" s="7"/>
      <c r="AJ140" s="461"/>
      <c r="AK140" s="461"/>
      <c r="AL140" s="461"/>
      <c r="AM140" s="461"/>
      <c r="AN140" s="461"/>
      <c r="AO140" s="461"/>
      <c r="AP140" s="461"/>
      <c r="AQ140" s="386"/>
      <c r="AR140" s="461">
        <f t="shared" ref="AR140:AU140" si="36">AR137*AR138</f>
        <v>-36.071460466157518</v>
      </c>
      <c r="AS140" s="461">
        <f t="shared" si="36"/>
        <v>-39.760542973959069</v>
      </c>
      <c r="AT140" s="461">
        <f t="shared" si="36"/>
        <v>-43.626287190194489</v>
      </c>
      <c r="AU140" s="461">
        <f t="shared" si="36"/>
        <v>-47.170072124902667</v>
      </c>
      <c r="AV140" s="461">
        <f>AV137*AV138</f>
        <v>-50.271434067715958</v>
      </c>
      <c r="AW140" s="7"/>
    </row>
    <row r="141" spans="1:49" ht="16.8">
      <c r="A141" s="7"/>
      <c r="B141" s="7"/>
      <c r="C141" s="7"/>
      <c r="D141" s="7"/>
      <c r="E141" s="56"/>
      <c r="F141" s="7"/>
      <c r="G141" s="7"/>
      <c r="H141" s="7"/>
      <c r="I141" s="7"/>
      <c r="J141" s="43"/>
      <c r="K141" s="43"/>
      <c r="L141" s="43"/>
      <c r="M141" s="43"/>
      <c r="N141" s="43"/>
      <c r="O141" s="43"/>
      <c r="P141" s="43"/>
      <c r="Q141" s="43"/>
      <c r="R141" s="43"/>
      <c r="S141" s="43"/>
      <c r="T141" s="43"/>
      <c r="U141" s="43"/>
      <c r="V141" s="43"/>
      <c r="W141" s="43"/>
      <c r="X141" s="43"/>
      <c r="Y141" s="43"/>
      <c r="Z141" s="43"/>
      <c r="AA141" s="7"/>
      <c r="AB141" s="7"/>
      <c r="AC141" s="7"/>
      <c r="AD141" s="7"/>
      <c r="AE141" s="7"/>
      <c r="AF141" s="7"/>
      <c r="AG141" s="7"/>
      <c r="AH141" s="7"/>
      <c r="AI141" s="7"/>
      <c r="AJ141" s="7"/>
      <c r="AK141" s="7"/>
      <c r="AL141" s="7"/>
      <c r="AM141" s="7"/>
      <c r="AN141" s="7"/>
      <c r="AO141" s="7"/>
      <c r="AP141" s="7"/>
      <c r="AQ141" s="65"/>
      <c r="AR141" s="7"/>
      <c r="AS141" s="7"/>
      <c r="AT141" s="7"/>
      <c r="AU141" s="7"/>
      <c r="AV141" s="7"/>
      <c r="AW141" s="7"/>
    </row>
    <row r="142" spans="1:49" ht="16.8">
      <c r="A142" s="7"/>
      <c r="B142" s="7"/>
      <c r="C142" s="7"/>
      <c r="D142" s="7"/>
      <c r="E142" s="10" t="s">
        <v>1052</v>
      </c>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1"/>
      <c r="AR142" s="10"/>
      <c r="AS142" s="10"/>
      <c r="AT142" s="10"/>
      <c r="AU142" s="10"/>
      <c r="AV142" s="10"/>
      <c r="AW142" s="7"/>
    </row>
    <row r="143" spans="1:49" ht="16.8">
      <c r="A143" s="7"/>
      <c r="B143" s="7"/>
      <c r="C143" s="7"/>
      <c r="D143" s="7"/>
      <c r="E143" s="56" t="s">
        <v>268</v>
      </c>
      <c r="F143" s="7"/>
      <c r="G143" s="7" t="s">
        <v>209</v>
      </c>
      <c r="H143" s="7"/>
      <c r="I143" s="7"/>
      <c r="J143" s="43"/>
      <c r="K143" s="43"/>
      <c r="L143" s="43"/>
      <c r="M143" s="43"/>
      <c r="N143" s="43"/>
      <c r="O143" s="43"/>
      <c r="P143" s="43"/>
      <c r="Q143" s="43"/>
      <c r="R143" s="43"/>
      <c r="S143" s="43"/>
      <c r="T143" s="43"/>
      <c r="U143" s="43"/>
      <c r="V143" s="43"/>
      <c r="W143" s="43"/>
      <c r="X143" s="43"/>
      <c r="Y143" s="43"/>
      <c r="Z143" s="43"/>
      <c r="AA143" s="7"/>
      <c r="AB143" s="7"/>
      <c r="AC143" s="7"/>
      <c r="AD143" s="7"/>
      <c r="AE143" s="7"/>
      <c r="AF143" s="7"/>
      <c r="AG143" s="7"/>
      <c r="AH143" s="7"/>
      <c r="AI143" s="105"/>
      <c r="AJ143" s="132"/>
      <c r="AK143" s="132"/>
      <c r="AL143" s="132"/>
      <c r="AM143" s="132"/>
      <c r="AN143" s="132"/>
      <c r="AO143" s="132"/>
      <c r="AP143" s="132"/>
      <c r="AQ143" s="216"/>
      <c r="AR143" s="132">
        <f>InputSummary!AR205</f>
        <v>0</v>
      </c>
      <c r="AS143" s="132">
        <f>InputSummary!AS205</f>
        <v>0</v>
      </c>
      <c r="AT143" s="132">
        <f>InputSummary!AT205</f>
        <v>0</v>
      </c>
      <c r="AU143" s="132">
        <f>InputSummary!AU205</f>
        <v>0</v>
      </c>
      <c r="AV143" s="132">
        <f>InputSummary!AV205</f>
        <v>0</v>
      </c>
      <c r="AW143" s="7"/>
    </row>
    <row r="144" spans="1:49" ht="16.8">
      <c r="A144" s="7"/>
      <c r="B144" s="7"/>
      <c r="C144" s="7"/>
      <c r="D144" s="7"/>
      <c r="E144" s="56" t="s">
        <v>1070</v>
      </c>
      <c r="F144" s="7"/>
      <c r="G144" s="7" t="s">
        <v>304</v>
      </c>
      <c r="H144" s="7"/>
      <c r="I144" s="7"/>
      <c r="J144" s="43"/>
      <c r="K144" s="43"/>
      <c r="L144" s="43"/>
      <c r="M144" s="43"/>
      <c r="N144" s="43"/>
      <c r="O144" s="43"/>
      <c r="P144" s="43"/>
      <c r="Q144" s="43"/>
      <c r="R144" s="43"/>
      <c r="S144" s="43"/>
      <c r="T144" s="43"/>
      <c r="U144" s="43"/>
      <c r="V144" s="43"/>
      <c r="W144" s="43"/>
      <c r="X144" s="43"/>
      <c r="Y144" s="43"/>
      <c r="Z144" s="43"/>
      <c r="AA144" s="7"/>
      <c r="AB144" s="7"/>
      <c r="AC144" s="7"/>
      <c r="AD144" s="7"/>
      <c r="AE144" s="7"/>
      <c r="AF144" s="7"/>
      <c r="AG144" s="7"/>
      <c r="AH144" s="7"/>
      <c r="AI144" s="105"/>
      <c r="AJ144" s="7"/>
      <c r="AK144" s="7"/>
      <c r="AL144" s="7"/>
      <c r="AM144" s="7"/>
      <c r="AN144" s="7"/>
      <c r="AO144" s="7"/>
      <c r="AP144" s="7"/>
      <c r="AQ144" s="65"/>
      <c r="AR144" s="7">
        <f>AR$129 * AR143</f>
        <v>0</v>
      </c>
      <c r="AS144" s="7">
        <f t="shared" ref="AS144:AV144" si="37">AS$129 * AS143</f>
        <v>0</v>
      </c>
      <c r="AT144" s="7">
        <f t="shared" si="37"/>
        <v>0</v>
      </c>
      <c r="AU144" s="7">
        <f t="shared" si="37"/>
        <v>0</v>
      </c>
      <c r="AV144" s="7">
        <f t="shared" si="37"/>
        <v>0</v>
      </c>
      <c r="AW144" s="7"/>
    </row>
    <row r="145" spans="1:49" ht="16.8">
      <c r="A145" s="7"/>
      <c r="B145" s="7"/>
      <c r="C145" s="7"/>
      <c r="D145" s="7"/>
      <c r="E145" s="7" t="s">
        <v>2</v>
      </c>
      <c r="F145" s="7"/>
      <c r="G145" s="96" t="s">
        <v>209</v>
      </c>
      <c r="H145" s="7"/>
      <c r="I145" s="7"/>
      <c r="J145" s="43"/>
      <c r="K145" s="43"/>
      <c r="L145" s="43"/>
      <c r="M145" s="43"/>
      <c r="N145" s="43"/>
      <c r="O145" s="43"/>
      <c r="P145" s="43"/>
      <c r="Q145" s="43"/>
      <c r="R145" s="43"/>
      <c r="S145" s="43"/>
      <c r="T145" s="43"/>
      <c r="U145" s="43"/>
      <c r="V145" s="43"/>
      <c r="W145" s="43"/>
      <c r="X145" s="43"/>
      <c r="Y145" s="43"/>
      <c r="Z145" s="43"/>
      <c r="AA145" s="7"/>
      <c r="AB145" s="7"/>
      <c r="AC145" s="7"/>
      <c r="AD145" s="7"/>
      <c r="AE145" s="7"/>
      <c r="AF145" s="7"/>
      <c r="AG145" s="7"/>
      <c r="AH145" s="7"/>
      <c r="AI145" s="7"/>
      <c r="AJ145" s="193"/>
      <c r="AK145" s="193"/>
      <c r="AL145" s="193"/>
      <c r="AM145" s="193"/>
      <c r="AN145" s="193"/>
      <c r="AO145" s="193"/>
      <c r="AP145" s="193"/>
      <c r="AQ145" s="187"/>
      <c r="AR145" s="193">
        <f t="shared" ref="AR145:AV145" si="38">AR$116</f>
        <v>0.11035848939337956</v>
      </c>
      <c r="AS145" s="193">
        <f t="shared" si="38"/>
        <v>6.5804661668295683E-2</v>
      </c>
      <c r="AT145" s="193">
        <f t="shared" si="38"/>
        <v>4.9095526393220235E-2</v>
      </c>
      <c r="AU145" s="193">
        <f t="shared" si="38"/>
        <v>4.9015203200195812E-2</v>
      </c>
      <c r="AV145" s="193">
        <f t="shared" si="38"/>
        <v>5.135645842318648E-2</v>
      </c>
      <c r="AW145" s="193"/>
    </row>
    <row r="146" spans="1:49" ht="16.8">
      <c r="A146" s="7"/>
      <c r="B146" s="7"/>
      <c r="C146" s="7"/>
      <c r="D146" s="7"/>
      <c r="E146" s="56"/>
      <c r="F146" s="7"/>
      <c r="G146" s="7"/>
      <c r="H146" s="7"/>
      <c r="I146" s="7"/>
      <c r="J146" s="43"/>
      <c r="K146" s="43"/>
      <c r="L146" s="43"/>
      <c r="M146" s="43"/>
      <c r="N146" s="43"/>
      <c r="O146" s="43"/>
      <c r="P146" s="43"/>
      <c r="Q146" s="43"/>
      <c r="R146" s="43"/>
      <c r="S146" s="43"/>
      <c r="T146" s="43"/>
      <c r="U146" s="43"/>
      <c r="V146" s="43"/>
      <c r="W146" s="43"/>
      <c r="X146" s="43"/>
      <c r="Y146" s="43"/>
      <c r="Z146" s="43"/>
      <c r="AA146" s="7"/>
      <c r="AB146" s="7"/>
      <c r="AC146" s="7"/>
      <c r="AD146" s="7"/>
      <c r="AE146" s="7"/>
      <c r="AF146" s="7"/>
      <c r="AG146" s="7"/>
      <c r="AH146" s="7"/>
      <c r="AI146" s="7"/>
      <c r="AJ146" s="13"/>
      <c r="AK146" s="13"/>
      <c r="AL146" s="13"/>
      <c r="AM146" s="13"/>
      <c r="AN146" s="13"/>
      <c r="AO146" s="13"/>
      <c r="AP146" s="13"/>
      <c r="AQ146" s="50"/>
      <c r="AR146" s="13"/>
      <c r="AS146" s="13"/>
      <c r="AT146" s="13"/>
      <c r="AU146" s="13"/>
      <c r="AV146" s="13"/>
      <c r="AW146" s="7"/>
    </row>
    <row r="147" spans="1:49" ht="16.8">
      <c r="A147" s="7"/>
      <c r="B147" s="7"/>
      <c r="C147" s="7"/>
      <c r="D147" s="7"/>
      <c r="E147" s="56" t="s">
        <v>1071</v>
      </c>
      <c r="F147" s="7"/>
      <c r="G147" s="7" t="s">
        <v>304</v>
      </c>
      <c r="H147" s="7"/>
      <c r="I147" s="7"/>
      <c r="J147" s="43"/>
      <c r="K147" s="43"/>
      <c r="L147" s="43"/>
      <c r="M147" s="43"/>
      <c r="N147" s="43"/>
      <c r="O147" s="43"/>
      <c r="P147" s="43"/>
      <c r="Q147" s="43"/>
      <c r="R147" s="43"/>
      <c r="S147" s="43"/>
      <c r="T147" s="43"/>
      <c r="U147" s="43"/>
      <c r="V147" s="43"/>
      <c r="W147" s="43"/>
      <c r="X147" s="43"/>
      <c r="Y147" s="43"/>
      <c r="Z147" s="43"/>
      <c r="AA147" s="7"/>
      <c r="AB147" s="7"/>
      <c r="AC147" s="7"/>
      <c r="AD147" s="7"/>
      <c r="AE147" s="7"/>
      <c r="AF147" s="7"/>
      <c r="AG147" s="7"/>
      <c r="AH147" s="7"/>
      <c r="AI147" s="7"/>
      <c r="AJ147" s="461"/>
      <c r="AK147" s="461"/>
      <c r="AL147" s="461"/>
      <c r="AM147" s="461"/>
      <c r="AN147" s="461"/>
      <c r="AO147" s="461"/>
      <c r="AP147" s="461"/>
      <c r="AQ147" s="386"/>
      <c r="AR147" s="461">
        <f t="shared" ref="AR147:AV147" si="39">AR144*AR145</f>
        <v>0</v>
      </c>
      <c r="AS147" s="461">
        <f t="shared" si="39"/>
        <v>0</v>
      </c>
      <c r="AT147" s="461">
        <f t="shared" si="39"/>
        <v>0</v>
      </c>
      <c r="AU147" s="461">
        <f t="shared" si="39"/>
        <v>0</v>
      </c>
      <c r="AV147" s="461">
        <f t="shared" si="39"/>
        <v>0</v>
      </c>
      <c r="AW147" s="7"/>
    </row>
    <row r="148" spans="1:49" ht="16.8">
      <c r="A148" s="7"/>
      <c r="B148" s="7"/>
      <c r="C148" s="7"/>
      <c r="D148" s="7"/>
      <c r="E148" s="56"/>
      <c r="F148" s="7"/>
      <c r="G148" s="7"/>
      <c r="H148" s="7"/>
      <c r="I148" s="7"/>
      <c r="J148" s="43"/>
      <c r="K148" s="43"/>
      <c r="L148" s="43"/>
      <c r="M148" s="43"/>
      <c r="N148" s="43"/>
      <c r="O148" s="43"/>
      <c r="P148" s="43"/>
      <c r="Q148" s="43"/>
      <c r="R148" s="43"/>
      <c r="S148" s="43"/>
      <c r="T148" s="43"/>
      <c r="U148" s="43"/>
      <c r="V148" s="43"/>
      <c r="W148" s="43"/>
      <c r="X148" s="43"/>
      <c r="Y148" s="43"/>
      <c r="Z148" s="43"/>
      <c r="AA148" s="7"/>
      <c r="AB148" s="7"/>
      <c r="AC148" s="7"/>
      <c r="AD148" s="7"/>
      <c r="AE148" s="7"/>
      <c r="AF148" s="7"/>
      <c r="AG148" s="7"/>
      <c r="AH148" s="7"/>
      <c r="AI148" s="7"/>
      <c r="AJ148" s="7"/>
      <c r="AK148" s="7"/>
      <c r="AL148" s="7"/>
      <c r="AM148" s="7"/>
      <c r="AN148" s="7"/>
      <c r="AO148" s="7"/>
      <c r="AP148" s="7"/>
      <c r="AQ148" s="65"/>
      <c r="AR148" s="7"/>
      <c r="AS148" s="7"/>
      <c r="AT148" s="7"/>
      <c r="AU148" s="7"/>
      <c r="AV148" s="7"/>
      <c r="AW148" s="7"/>
    </row>
    <row r="149" spans="1:49" ht="16.8">
      <c r="A149" s="7"/>
      <c r="B149" s="7"/>
      <c r="C149" s="7"/>
      <c r="D149" s="7"/>
      <c r="E149" s="56" t="s">
        <v>1072</v>
      </c>
      <c r="F149" s="7"/>
      <c r="G149" s="7" t="s">
        <v>304</v>
      </c>
      <c r="H149" s="7"/>
      <c r="I149" s="7"/>
      <c r="J149" s="43"/>
      <c r="K149" s="43"/>
      <c r="L149" s="43"/>
      <c r="M149" s="43"/>
      <c r="N149" s="43"/>
      <c r="O149" s="43"/>
      <c r="P149" s="43"/>
      <c r="Q149" s="43"/>
      <c r="R149" s="43"/>
      <c r="S149" s="43"/>
      <c r="T149" s="43"/>
      <c r="U149" s="43"/>
      <c r="V149" s="43"/>
      <c r="W149" s="43"/>
      <c r="X149" s="43"/>
      <c r="Y149" s="43"/>
      <c r="Z149" s="43"/>
      <c r="AA149" s="7"/>
      <c r="AB149" s="7"/>
      <c r="AC149" s="7"/>
      <c r="AD149" s="7"/>
      <c r="AE149" s="7"/>
      <c r="AF149" s="7"/>
      <c r="AG149" s="7"/>
      <c r="AH149" s="7"/>
      <c r="AI149" s="7"/>
      <c r="AJ149" s="461"/>
      <c r="AK149" s="461"/>
      <c r="AL149" s="461"/>
      <c r="AM149" s="461"/>
      <c r="AN149" s="461"/>
      <c r="AO149" s="461"/>
      <c r="AP149" s="461"/>
      <c r="AQ149" s="386"/>
      <c r="AR149" s="461">
        <f>AR114 * AR144</f>
        <v>0</v>
      </c>
      <c r="AS149" s="461">
        <f>AS114 * AS144</f>
        <v>0</v>
      </c>
      <c r="AT149" s="461">
        <f>AT114 * AT144</f>
        <v>0</v>
      </c>
      <c r="AU149" s="461">
        <f>AU114 * AU144</f>
        <v>0</v>
      </c>
      <c r="AV149" s="461">
        <f>AV114 * AV144</f>
        <v>0</v>
      </c>
      <c r="AW149" s="7"/>
    </row>
    <row r="150" spans="1:49" ht="16.8">
      <c r="A150" s="7"/>
      <c r="B150" s="7"/>
      <c r="C150" s="7"/>
      <c r="D150" s="7"/>
      <c r="E150" s="56"/>
      <c r="F150" s="7"/>
      <c r="G150" s="7"/>
      <c r="H150" s="7"/>
      <c r="I150" s="7"/>
      <c r="J150" s="43"/>
      <c r="K150" s="43"/>
      <c r="L150" s="43"/>
      <c r="M150" s="43"/>
      <c r="N150" s="43"/>
      <c r="O150" s="43"/>
      <c r="P150" s="43"/>
      <c r="Q150" s="43"/>
      <c r="R150" s="43"/>
      <c r="S150" s="43"/>
      <c r="T150" s="43"/>
      <c r="U150" s="43"/>
      <c r="V150" s="43"/>
      <c r="W150" s="43"/>
      <c r="X150" s="43"/>
      <c r="Y150" s="43"/>
      <c r="Z150" s="43"/>
      <c r="AA150" s="7"/>
      <c r="AB150" s="7"/>
      <c r="AC150" s="7"/>
      <c r="AD150" s="7"/>
      <c r="AE150" s="7"/>
      <c r="AF150" s="7"/>
      <c r="AG150" s="7"/>
      <c r="AH150" s="7"/>
      <c r="AI150" s="7"/>
      <c r="AJ150" s="7"/>
      <c r="AK150" s="7"/>
      <c r="AL150" s="7"/>
      <c r="AM150" s="7"/>
      <c r="AN150" s="7"/>
      <c r="AO150" s="7"/>
      <c r="AP150" s="7"/>
      <c r="AQ150" s="65"/>
      <c r="AR150" s="13"/>
      <c r="AS150" s="7"/>
      <c r="AT150" s="7"/>
      <c r="AU150" s="7"/>
      <c r="AV150" s="7"/>
      <c r="AW150" s="7"/>
    </row>
    <row r="151" spans="1:49" ht="16.8">
      <c r="A151" s="7"/>
      <c r="B151" s="7"/>
      <c r="C151" s="7"/>
      <c r="D151" s="7"/>
      <c r="E151" s="10" t="s">
        <v>1057</v>
      </c>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1"/>
      <c r="AR151" s="469"/>
      <c r="AS151" s="10"/>
      <c r="AT151" s="10"/>
      <c r="AU151" s="10"/>
      <c r="AV151" s="10"/>
      <c r="AW151" s="7"/>
    </row>
    <row r="152" spans="1:49" ht="16.8">
      <c r="A152" s="7"/>
      <c r="B152" s="7"/>
      <c r="C152" s="7"/>
      <c r="D152" s="7"/>
      <c r="E152" s="56" t="s">
        <v>267</v>
      </c>
      <c r="F152" s="7"/>
      <c r="G152" s="7" t="s">
        <v>209</v>
      </c>
      <c r="H152" s="7"/>
      <c r="I152" s="7"/>
      <c r="J152" s="43"/>
      <c r="K152" s="43"/>
      <c r="L152" s="43"/>
      <c r="M152" s="43"/>
      <c r="N152" s="43"/>
      <c r="O152" s="43"/>
      <c r="P152" s="43"/>
      <c r="Q152" s="43"/>
      <c r="R152" s="43"/>
      <c r="S152" s="43"/>
      <c r="T152" s="43"/>
      <c r="U152" s="43"/>
      <c r="V152" s="43"/>
      <c r="W152" s="43"/>
      <c r="X152" s="43"/>
      <c r="Y152" s="43"/>
      <c r="Z152" s="43"/>
      <c r="AA152" s="7"/>
      <c r="AB152" s="7"/>
      <c r="AC152" s="7"/>
      <c r="AD152" s="7"/>
      <c r="AE152" s="7"/>
      <c r="AF152" s="7"/>
      <c r="AG152" s="7"/>
      <c r="AH152" s="7"/>
      <c r="AI152" s="105"/>
      <c r="AJ152" s="132"/>
      <c r="AK152" s="132"/>
      <c r="AL152" s="132"/>
      <c r="AM152" s="132"/>
      <c r="AN152" s="132"/>
      <c r="AO152" s="132"/>
      <c r="AP152" s="132"/>
      <c r="AQ152" s="216"/>
      <c r="AR152" s="132">
        <f>InputSummary!AR204</f>
        <v>0.25</v>
      </c>
      <c r="AS152" s="132">
        <f>InputSummary!AS204</f>
        <v>0.25</v>
      </c>
      <c r="AT152" s="132">
        <f>InputSummary!AT204</f>
        <v>0.25</v>
      </c>
      <c r="AU152" s="132">
        <f>InputSummary!AU204</f>
        <v>0.25</v>
      </c>
      <c r="AV152" s="132">
        <f>InputSummary!AV204</f>
        <v>0.25</v>
      </c>
      <c r="AW152" s="7"/>
    </row>
    <row r="153" spans="1:49" ht="16.8">
      <c r="A153" s="7"/>
      <c r="B153" s="7"/>
      <c r="C153" s="7"/>
      <c r="D153" s="7"/>
      <c r="E153" s="56" t="s">
        <v>1073</v>
      </c>
      <c r="F153" s="7"/>
      <c r="G153" s="7" t="s">
        <v>304</v>
      </c>
      <c r="H153" s="7"/>
      <c r="I153" s="7"/>
      <c r="J153" s="43"/>
      <c r="K153" s="43"/>
      <c r="L153" s="43"/>
      <c r="M153" s="43"/>
      <c r="N153" s="43"/>
      <c r="O153" s="43"/>
      <c r="P153" s="43"/>
      <c r="Q153" s="43"/>
      <c r="R153" s="43"/>
      <c r="S153" s="43"/>
      <c r="T153" s="43"/>
      <c r="U153" s="43"/>
      <c r="V153" s="43"/>
      <c r="W153" s="43"/>
      <c r="X153" s="43"/>
      <c r="Y153" s="43"/>
      <c r="Z153" s="43"/>
      <c r="AA153" s="7"/>
      <c r="AB153" s="7"/>
      <c r="AC153" s="7"/>
      <c r="AD153" s="7"/>
      <c r="AE153" s="7"/>
      <c r="AF153" s="7"/>
      <c r="AG153" s="7"/>
      <c r="AH153" s="7"/>
      <c r="AI153" s="105"/>
      <c r="AJ153" s="7"/>
      <c r="AK153" s="7"/>
      <c r="AL153" s="7"/>
      <c r="AM153" s="7"/>
      <c r="AN153" s="7"/>
      <c r="AO153" s="7"/>
      <c r="AP153" s="7"/>
      <c r="AQ153" s="65"/>
      <c r="AR153" s="7">
        <f>AR$129 * AR152</f>
        <v>-232.92948770604107</v>
      </c>
      <c r="AS153" s="7">
        <f t="shared" ref="AS153:AU153" si="40">AS$129 * AS152</f>
        <v>-253.24863997884734</v>
      </c>
      <c r="AT153" s="7">
        <f t="shared" si="40"/>
        <v>-274.65900596956988</v>
      </c>
      <c r="AU153" s="7">
        <f t="shared" si="40"/>
        <v>-296.39868373864351</v>
      </c>
      <c r="AV153" s="7">
        <f>AV$129 * AV152</f>
        <v>-314.67634434835554</v>
      </c>
      <c r="AW153" s="7"/>
    </row>
    <row r="154" spans="1:49" ht="16.8">
      <c r="A154" s="7"/>
      <c r="B154" s="7"/>
      <c r="C154" s="7"/>
      <c r="D154" s="7"/>
      <c r="E154" s="7" t="s">
        <v>1061</v>
      </c>
      <c r="F154" s="7"/>
      <c r="G154" s="96" t="s">
        <v>209</v>
      </c>
      <c r="H154" s="7"/>
      <c r="I154" s="7"/>
      <c r="J154" s="43"/>
      <c r="K154" s="43"/>
      <c r="L154" s="43"/>
      <c r="M154" s="43"/>
      <c r="N154" s="43"/>
      <c r="O154" s="43"/>
      <c r="P154" s="43"/>
      <c r="Q154" s="43"/>
      <c r="R154" s="43"/>
      <c r="S154" s="43"/>
      <c r="T154" s="43"/>
      <c r="U154" s="43"/>
      <c r="V154" s="43"/>
      <c r="W154" s="43"/>
      <c r="X154" s="43"/>
      <c r="Y154" s="43"/>
      <c r="Z154" s="43"/>
      <c r="AA154" s="7"/>
      <c r="AB154" s="7"/>
      <c r="AC154" s="7"/>
      <c r="AD154" s="7"/>
      <c r="AE154" s="7"/>
      <c r="AF154" s="7"/>
      <c r="AG154" s="7"/>
      <c r="AH154" s="7"/>
      <c r="AI154" s="7"/>
      <c r="AJ154" s="193"/>
      <c r="AK154" s="193"/>
      <c r="AL154" s="193"/>
      <c r="AM154" s="193"/>
      <c r="AN154" s="193"/>
      <c r="AO154" s="193"/>
      <c r="AP154" s="193"/>
      <c r="AQ154" s="187"/>
      <c r="AR154" s="294">
        <f t="shared" ref="AR154:AU154" si="41">AR$122</f>
        <v>9.5435037299259395E-2</v>
      </c>
      <c r="AS154" s="193">
        <f t="shared" si="41"/>
        <v>6.3139984843605612E-2</v>
      </c>
      <c r="AT154" s="193">
        <f t="shared" si="41"/>
        <v>4.9954136791143799E-2</v>
      </c>
      <c r="AU154" s="193">
        <f t="shared" si="41"/>
        <v>4.8321240590616599E-2</v>
      </c>
      <c r="AV154" s="193">
        <f>AV$122</f>
        <v>5.114740764369019E-2</v>
      </c>
      <c r="AW154" s="7"/>
    </row>
    <row r="155" spans="1:49" ht="16.8">
      <c r="A155" s="7"/>
      <c r="B155" s="7"/>
      <c r="C155" s="7"/>
      <c r="D155" s="7"/>
      <c r="E155" s="56"/>
      <c r="F155" s="7"/>
      <c r="G155" s="7"/>
      <c r="H155" s="7"/>
      <c r="I155" s="7"/>
      <c r="J155" s="43"/>
      <c r="K155" s="43"/>
      <c r="L155" s="43"/>
      <c r="M155" s="43"/>
      <c r="N155" s="43"/>
      <c r="O155" s="43"/>
      <c r="P155" s="43"/>
      <c r="Q155" s="43"/>
      <c r="R155" s="43"/>
      <c r="S155" s="43"/>
      <c r="T155" s="43"/>
      <c r="U155" s="43"/>
      <c r="V155" s="43"/>
      <c r="W155" s="43"/>
      <c r="X155" s="43"/>
      <c r="Y155" s="43"/>
      <c r="Z155" s="43"/>
      <c r="AA155" s="7"/>
      <c r="AB155" s="7"/>
      <c r="AC155" s="7"/>
      <c r="AD155" s="7"/>
      <c r="AE155" s="7"/>
      <c r="AF155" s="7"/>
      <c r="AG155" s="7"/>
      <c r="AH155" s="7"/>
      <c r="AI155" s="7"/>
      <c r="AJ155" s="13"/>
      <c r="AK155" s="13"/>
      <c r="AL155" s="13"/>
      <c r="AM155" s="13"/>
      <c r="AN155" s="13"/>
      <c r="AO155" s="13"/>
      <c r="AP155" s="13"/>
      <c r="AQ155" s="50"/>
      <c r="AR155" s="13"/>
      <c r="AS155" s="13"/>
      <c r="AT155" s="13"/>
      <c r="AU155" s="13"/>
      <c r="AV155" s="13"/>
      <c r="AW155" s="7"/>
    </row>
    <row r="156" spans="1:49" ht="16.8">
      <c r="A156" s="7"/>
      <c r="B156" s="7"/>
      <c r="C156" s="7"/>
      <c r="D156" s="7"/>
      <c r="E156" s="56" t="s">
        <v>1074</v>
      </c>
      <c r="F156" s="7"/>
      <c r="G156" s="7" t="s">
        <v>304</v>
      </c>
      <c r="H156" s="7"/>
      <c r="I156" s="7"/>
      <c r="J156" s="43"/>
      <c r="K156" s="43"/>
      <c r="L156" s="43"/>
      <c r="M156" s="43"/>
      <c r="N156" s="43"/>
      <c r="O156" s="43"/>
      <c r="P156" s="43"/>
      <c r="Q156" s="43"/>
      <c r="R156" s="43"/>
      <c r="S156" s="43"/>
      <c r="T156" s="43"/>
      <c r="U156" s="43"/>
      <c r="V156" s="43"/>
      <c r="W156" s="43"/>
      <c r="X156" s="43"/>
      <c r="Y156" s="43"/>
      <c r="Z156" s="43"/>
      <c r="AA156" s="7"/>
      <c r="AB156" s="7"/>
      <c r="AC156" s="7"/>
      <c r="AD156" s="7"/>
      <c r="AE156" s="7"/>
      <c r="AF156" s="7"/>
      <c r="AG156" s="7"/>
      <c r="AH156" s="7"/>
      <c r="AI156" s="7"/>
      <c r="AJ156" s="461"/>
      <c r="AK156" s="461"/>
      <c r="AL156" s="461"/>
      <c r="AM156" s="461"/>
      <c r="AN156" s="461"/>
      <c r="AO156" s="461"/>
      <c r="AP156" s="461"/>
      <c r="AQ156" s="386"/>
      <c r="AR156" s="461">
        <f t="shared" ref="AR156:AU156" si="42">AR153*AR154</f>
        <v>-22.229634347323412</v>
      </c>
      <c r="AS156" s="461">
        <f t="shared" si="42"/>
        <v>-15.990115289928156</v>
      </c>
      <c r="AT156" s="461">
        <f t="shared" si="42"/>
        <v>-13.720353555123475</v>
      </c>
      <c r="AU156" s="461">
        <f t="shared" si="42"/>
        <v>-14.322352107677073</v>
      </c>
      <c r="AV156" s="461">
        <f>AV153*AV154</f>
        <v>-16.094879260211567</v>
      </c>
      <c r="AW156" s="7"/>
    </row>
    <row r="157" spans="1:49" ht="16.8">
      <c r="A157" s="7"/>
      <c r="B157" s="7"/>
      <c r="C157" s="7"/>
      <c r="D157" s="7"/>
      <c r="E157" s="56"/>
      <c r="F157" s="7"/>
      <c r="G157" s="7"/>
      <c r="H157" s="7"/>
      <c r="I157" s="7"/>
      <c r="J157" s="43"/>
      <c r="K157" s="43"/>
      <c r="L157" s="43"/>
      <c r="M157" s="43"/>
      <c r="N157" s="43"/>
      <c r="O157" s="43"/>
      <c r="P157" s="43"/>
      <c r="Q157" s="43"/>
      <c r="R157" s="43"/>
      <c r="S157" s="43"/>
      <c r="T157" s="43"/>
      <c r="U157" s="43"/>
      <c r="V157" s="43"/>
      <c r="W157" s="43"/>
      <c r="X157" s="43"/>
      <c r="Y157" s="43"/>
      <c r="Z157" s="43"/>
      <c r="AA157" s="7"/>
      <c r="AB157" s="7"/>
      <c r="AC157" s="7"/>
      <c r="AD157" s="7"/>
      <c r="AE157" s="7"/>
      <c r="AF157" s="7"/>
      <c r="AG157" s="7"/>
      <c r="AH157" s="7"/>
      <c r="AI157" s="7"/>
      <c r="AJ157" s="7"/>
      <c r="AK157" s="7"/>
      <c r="AL157" s="7"/>
      <c r="AM157" s="7"/>
      <c r="AN157" s="7"/>
      <c r="AO157" s="7"/>
      <c r="AP157" s="7"/>
      <c r="AQ157" s="65"/>
      <c r="AR157" s="13"/>
      <c r="AS157" s="7"/>
      <c r="AT157" s="7"/>
      <c r="AU157" s="7"/>
      <c r="AV157" s="7"/>
      <c r="AW157" s="7"/>
    </row>
    <row r="158" spans="1:49" ht="16.8">
      <c r="A158" s="7"/>
      <c r="B158" s="7"/>
      <c r="C158" s="7"/>
      <c r="D158" s="7"/>
      <c r="E158" s="56" t="s">
        <v>1075</v>
      </c>
      <c r="F158" s="7"/>
      <c r="G158" s="7" t="s">
        <v>304</v>
      </c>
      <c r="H158" s="7"/>
      <c r="I158" s="7"/>
      <c r="J158" s="43"/>
      <c r="K158" s="43"/>
      <c r="L158" s="43"/>
      <c r="M158" s="43"/>
      <c r="N158" s="43"/>
      <c r="O158" s="43"/>
      <c r="P158" s="43"/>
      <c r="Q158" s="43"/>
      <c r="R158" s="43"/>
      <c r="S158" s="43"/>
      <c r="T158" s="43"/>
      <c r="U158" s="43"/>
      <c r="V158" s="43"/>
      <c r="W158" s="43"/>
      <c r="X158" s="43"/>
      <c r="Y158" s="43"/>
      <c r="Z158" s="43"/>
      <c r="AA158" s="7"/>
      <c r="AB158" s="7"/>
      <c r="AC158" s="7"/>
      <c r="AD158" s="7"/>
      <c r="AE158" s="7"/>
      <c r="AF158" s="7"/>
      <c r="AG158" s="7"/>
      <c r="AH158" s="7"/>
      <c r="AI158" s="7"/>
      <c r="AJ158" s="461"/>
      <c r="AK158" s="461"/>
      <c r="AL158" s="461"/>
      <c r="AM158" s="461"/>
      <c r="AN158" s="461"/>
      <c r="AO158" s="461"/>
      <c r="AP158" s="461"/>
      <c r="AQ158" s="386"/>
      <c r="AR158" s="461">
        <f>AR120 * AR153</f>
        <v>-14.557536594021482</v>
      </c>
      <c r="AS158" s="461">
        <f>AS120 * AS153</f>
        <v>-7.7174890012587856</v>
      </c>
      <c r="AT158" s="461">
        <f>AT120 * AT153</f>
        <v>-4.6971497261516744</v>
      </c>
      <c r="AU158" s="461">
        <f>AU120 * AU153</f>
        <v>-4.5709364147084823</v>
      </c>
      <c r="AV158" s="461">
        <f>AV120 * AV153</f>
        <v>-5.6521697021646533</v>
      </c>
      <c r="AW158" s="7"/>
    </row>
    <row r="159" spans="1:49" ht="16.8">
      <c r="A159" s="7"/>
      <c r="B159" s="7"/>
      <c r="C159" s="7"/>
      <c r="D159" s="7"/>
      <c r="E159" s="56"/>
      <c r="F159" s="7"/>
      <c r="G159" s="7"/>
      <c r="H159" s="7"/>
      <c r="I159" s="7"/>
      <c r="J159" s="43"/>
      <c r="K159" s="43"/>
      <c r="L159" s="43"/>
      <c r="M159" s="43"/>
      <c r="N159" s="43"/>
      <c r="O159" s="43"/>
      <c r="P159" s="43"/>
      <c r="Q159" s="43"/>
      <c r="R159" s="43"/>
      <c r="S159" s="43"/>
      <c r="T159" s="43"/>
      <c r="U159" s="43"/>
      <c r="V159" s="43"/>
      <c r="W159" s="43"/>
      <c r="X159" s="43"/>
      <c r="Y159" s="43"/>
      <c r="Z159" s="43"/>
      <c r="AA159" s="7"/>
      <c r="AB159" s="7"/>
      <c r="AC159" s="7"/>
      <c r="AD159" s="7"/>
      <c r="AE159" s="7"/>
      <c r="AF159" s="7"/>
      <c r="AG159" s="7"/>
      <c r="AH159" s="7"/>
      <c r="AI159" s="7"/>
      <c r="AJ159" s="7"/>
      <c r="AK159" s="7"/>
      <c r="AL159" s="7"/>
      <c r="AM159" s="7"/>
      <c r="AN159" s="7"/>
      <c r="AO159" s="7"/>
      <c r="AP159" s="7"/>
      <c r="AQ159" s="65"/>
      <c r="AR159" s="7"/>
      <c r="AS159" s="183"/>
      <c r="AT159" s="183"/>
      <c r="AU159" s="183"/>
      <c r="AV159" s="183"/>
      <c r="AW159" s="7"/>
    </row>
    <row r="160" spans="1:49" ht="16.8">
      <c r="A160" s="7"/>
      <c r="B160" s="7"/>
      <c r="C160" s="7"/>
      <c r="D160" s="10" t="s">
        <v>1076</v>
      </c>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1"/>
      <c r="AR160" s="469"/>
      <c r="AS160" s="120"/>
      <c r="AT160" s="120"/>
      <c r="AU160" s="120"/>
      <c r="AV160" s="120"/>
      <c r="AW160" s="7"/>
    </row>
    <row r="161" spans="1:49" ht="16.8">
      <c r="A161" s="7"/>
      <c r="B161" s="7"/>
      <c r="C161" s="7"/>
      <c r="D161" s="4" t="s">
        <v>1077</v>
      </c>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12"/>
      <c r="AG161" s="12"/>
      <c r="AH161" s="12"/>
      <c r="AI161" s="12"/>
      <c r="AJ161" s="12"/>
      <c r="AK161" s="12"/>
      <c r="AL161" s="12"/>
      <c r="AM161" s="12"/>
      <c r="AN161" s="12"/>
      <c r="AO161" s="12"/>
      <c r="AP161" s="12"/>
      <c r="AQ161" s="5"/>
      <c r="AR161" s="470"/>
      <c r="AS161" s="4"/>
      <c r="AT161" s="4"/>
      <c r="AU161" s="4"/>
      <c r="AV161" s="4"/>
      <c r="AW161" s="7"/>
    </row>
    <row r="162" spans="1:49" ht="16.8">
      <c r="A162" s="7"/>
      <c r="B162" s="7"/>
      <c r="C162" s="7"/>
      <c r="D162" s="7"/>
      <c r="E162" s="56"/>
      <c r="F162" s="7"/>
      <c r="G162" s="7"/>
      <c r="H162" s="7"/>
      <c r="I162" s="7"/>
      <c r="J162" s="43"/>
      <c r="K162" s="43"/>
      <c r="L162" s="43"/>
      <c r="M162" s="43"/>
      <c r="N162" s="43"/>
      <c r="O162" s="43"/>
      <c r="P162" s="43"/>
      <c r="Q162" s="43"/>
      <c r="R162" s="43"/>
      <c r="S162" s="43"/>
      <c r="T162" s="43"/>
      <c r="U162" s="43"/>
      <c r="V162" s="43"/>
      <c r="W162" s="43"/>
      <c r="X162" s="43"/>
      <c r="Y162" s="43"/>
      <c r="Z162" s="43"/>
      <c r="AA162" s="7"/>
      <c r="AB162" s="7"/>
      <c r="AC162" s="7"/>
      <c r="AD162" s="7"/>
      <c r="AE162" s="7"/>
      <c r="AF162" s="7"/>
      <c r="AG162" s="7"/>
      <c r="AH162" s="7"/>
      <c r="AI162" s="7"/>
      <c r="AJ162" s="7"/>
      <c r="AK162" s="7"/>
      <c r="AL162" s="7"/>
      <c r="AM162" s="7"/>
      <c r="AN162" s="7"/>
      <c r="AO162" s="7"/>
      <c r="AP162" s="7"/>
      <c r="AQ162" s="65"/>
      <c r="AR162" s="13"/>
      <c r="AS162" s="121"/>
      <c r="AT162" s="121"/>
      <c r="AU162" s="121"/>
      <c r="AV162" s="121"/>
      <c r="AW162" s="7"/>
    </row>
    <row r="163" spans="1:49" ht="16.8">
      <c r="A163" s="7"/>
      <c r="B163" s="7"/>
      <c r="C163" s="7"/>
      <c r="D163" s="7"/>
      <c r="E163" s="10" t="s">
        <v>1078</v>
      </c>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1"/>
      <c r="AR163" s="469"/>
      <c r="AS163" s="10"/>
      <c r="AT163" s="10"/>
      <c r="AU163" s="10"/>
      <c r="AV163" s="10"/>
      <c r="AW163" s="7"/>
    </row>
    <row r="164" spans="1:49" ht="16.8">
      <c r="A164" s="7"/>
      <c r="B164" s="7"/>
      <c r="C164" s="7"/>
      <c r="D164" s="7"/>
      <c r="E164" s="56" t="s">
        <v>1079</v>
      </c>
      <c r="F164" s="7"/>
      <c r="G164" s="7" t="s">
        <v>304</v>
      </c>
      <c r="H164" s="7"/>
      <c r="I164" s="7"/>
      <c r="J164" s="43"/>
      <c r="K164" s="43"/>
      <c r="L164" s="43"/>
      <c r="M164" s="43"/>
      <c r="N164" s="43"/>
      <c r="O164" s="43"/>
      <c r="P164" s="43"/>
      <c r="Q164" s="43"/>
      <c r="R164" s="43"/>
      <c r="S164" s="43"/>
      <c r="T164" s="43"/>
      <c r="U164" s="43"/>
      <c r="V164" s="43"/>
      <c r="W164" s="43"/>
      <c r="X164" s="43"/>
      <c r="Y164" s="43"/>
      <c r="Z164" s="43"/>
      <c r="AA164" s="7"/>
      <c r="AB164" s="7"/>
      <c r="AC164" s="7"/>
      <c r="AD164" s="7"/>
      <c r="AE164" s="7"/>
      <c r="AF164" s="7"/>
      <c r="AG164" s="7"/>
      <c r="AH164" s="7"/>
      <c r="AI164" s="7"/>
      <c r="AJ164" s="7"/>
      <c r="AK164" s="7"/>
      <c r="AL164" s="7"/>
      <c r="AM164" s="7"/>
      <c r="AN164" s="7"/>
      <c r="AO164" s="7"/>
      <c r="AP164" s="7"/>
      <c r="AQ164" s="65"/>
      <c r="AR164" s="7">
        <f>AR158 + AR149</f>
        <v>-14.557536594021482</v>
      </c>
      <c r="AS164" s="7">
        <f>AS158 + AS149</f>
        <v>-7.7174890012587856</v>
      </c>
      <c r="AT164" s="7">
        <f>AT158 + AT149</f>
        <v>-4.6971497261516744</v>
      </c>
      <c r="AU164" s="7">
        <f>AU158 + AU149</f>
        <v>-4.5709364147084823</v>
      </c>
      <c r="AV164" s="7">
        <f>AV158 + AV149</f>
        <v>-5.6521697021646533</v>
      </c>
      <c r="AW164" s="7"/>
    </row>
    <row r="165" spans="1:49" ht="16.8">
      <c r="A165" s="7"/>
      <c r="B165" s="7"/>
      <c r="C165" s="7"/>
      <c r="D165" s="7"/>
      <c r="E165" s="56"/>
      <c r="F165" s="7"/>
      <c r="G165" s="7"/>
      <c r="H165" s="7"/>
      <c r="I165" s="7"/>
      <c r="J165" s="43"/>
      <c r="K165" s="43"/>
      <c r="L165" s="43"/>
      <c r="M165" s="43"/>
      <c r="N165" s="43"/>
      <c r="O165" s="43"/>
      <c r="P165" s="43"/>
      <c r="Q165" s="43"/>
      <c r="R165" s="43"/>
      <c r="S165" s="43"/>
      <c r="T165" s="43"/>
      <c r="U165" s="43"/>
      <c r="V165" s="43"/>
      <c r="W165" s="43"/>
      <c r="X165" s="43"/>
      <c r="Y165" s="43"/>
      <c r="Z165" s="43"/>
      <c r="AA165" s="7"/>
      <c r="AB165" s="7"/>
      <c r="AC165" s="7"/>
      <c r="AD165" s="7"/>
      <c r="AE165" s="7"/>
      <c r="AF165" s="7"/>
      <c r="AG165" s="7"/>
      <c r="AH165" s="7"/>
      <c r="AI165" s="7"/>
      <c r="AJ165" s="26"/>
      <c r="AK165" s="26"/>
      <c r="AL165" s="26"/>
      <c r="AM165" s="26"/>
      <c r="AN165" s="26"/>
      <c r="AO165" s="26"/>
      <c r="AP165" s="26"/>
      <c r="AQ165" s="222"/>
      <c r="AR165" s="471"/>
      <c r="AS165" s="26"/>
      <c r="AT165" s="26"/>
      <c r="AU165" s="26"/>
      <c r="AV165" s="26"/>
      <c r="AW165" s="7"/>
    </row>
    <row r="166" spans="1:49" ht="16.8">
      <c r="A166" s="7"/>
      <c r="B166" s="7"/>
      <c r="C166" s="7"/>
      <c r="D166" s="7"/>
      <c r="E166" s="10" t="s">
        <v>1080</v>
      </c>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1"/>
      <c r="AR166" s="469"/>
      <c r="AS166" s="10"/>
      <c r="AT166" s="10"/>
      <c r="AU166" s="10"/>
      <c r="AV166" s="10"/>
      <c r="AW166" s="7"/>
    </row>
    <row r="167" spans="1:49" ht="16.8">
      <c r="A167" s="7"/>
      <c r="B167" s="7"/>
      <c r="C167" s="7"/>
      <c r="D167" s="7"/>
      <c r="E167" s="56" t="s">
        <v>1066</v>
      </c>
      <c r="F167" s="7"/>
      <c r="G167" s="7" t="s">
        <v>304</v>
      </c>
      <c r="H167" s="7"/>
      <c r="I167" s="7"/>
      <c r="J167" s="43"/>
      <c r="K167" s="43"/>
      <c r="L167" s="43"/>
      <c r="M167" s="43"/>
      <c r="N167" s="43"/>
      <c r="O167" s="43"/>
      <c r="P167" s="43"/>
      <c r="Q167" s="43"/>
      <c r="R167" s="43"/>
      <c r="S167" s="43"/>
      <c r="T167" s="43"/>
      <c r="U167" s="43"/>
      <c r="V167" s="43"/>
      <c r="W167" s="43"/>
      <c r="X167" s="43"/>
      <c r="Y167" s="43"/>
      <c r="Z167" s="43"/>
      <c r="AA167" s="7"/>
      <c r="AB167" s="7"/>
      <c r="AC167" s="7"/>
      <c r="AD167" s="7"/>
      <c r="AE167" s="7"/>
      <c r="AF167" s="7"/>
      <c r="AG167" s="7"/>
      <c r="AH167" s="7"/>
      <c r="AI167" s="7"/>
      <c r="AJ167" s="7"/>
      <c r="AK167" s="7"/>
      <c r="AL167" s="7"/>
      <c r="AM167" s="7"/>
      <c r="AN167" s="7"/>
      <c r="AO167" s="7"/>
      <c r="AP167" s="7"/>
      <c r="AQ167" s="312"/>
      <c r="AR167" s="7">
        <f>AR140 + AR156 + AR147</f>
        <v>-58.30109481348093</v>
      </c>
      <c r="AS167" s="7">
        <f>AS140 + AS156 + AS147</f>
        <v>-55.750658263887225</v>
      </c>
      <c r="AT167" s="7">
        <f>AT140 + AT156 + AT147</f>
        <v>-57.346640745317963</v>
      </c>
      <c r="AU167" s="7">
        <f>AU140 + AU156 + AU147</f>
        <v>-61.492424232579737</v>
      </c>
      <c r="AV167" s="7">
        <f>AV140 + AV156 + AV147</f>
        <v>-66.366313327927529</v>
      </c>
      <c r="AW167" s="7"/>
    </row>
    <row r="168" spans="1:49" ht="16.8">
      <c r="A168" s="7"/>
      <c r="B168" s="7"/>
      <c r="C168" s="7"/>
      <c r="D168" s="7"/>
      <c r="E168" s="56"/>
      <c r="F168" s="7"/>
      <c r="G168" s="7"/>
      <c r="H168" s="7"/>
      <c r="I168" s="7"/>
      <c r="J168" s="43"/>
      <c r="K168" s="43"/>
      <c r="L168" s="43"/>
      <c r="M168" s="43"/>
      <c r="N168" s="43"/>
      <c r="O168" s="43"/>
      <c r="P168" s="43"/>
      <c r="Q168" s="43"/>
      <c r="R168" s="43"/>
      <c r="S168" s="43"/>
      <c r="T168" s="43"/>
      <c r="U168" s="43"/>
      <c r="V168" s="43"/>
      <c r="W168" s="43"/>
      <c r="X168" s="43"/>
      <c r="Y168" s="43"/>
      <c r="Z168" s="43"/>
      <c r="AA168" s="7"/>
      <c r="AB168" s="7"/>
      <c r="AC168" s="7"/>
      <c r="AD168" s="7"/>
      <c r="AE168" s="7"/>
      <c r="AF168" s="7"/>
      <c r="AG168" s="7"/>
      <c r="AH168" s="7"/>
      <c r="AI168" s="7"/>
      <c r="AJ168" s="26"/>
      <c r="AK168" s="26"/>
      <c r="AL168" s="26"/>
      <c r="AM168" s="26"/>
      <c r="AN168" s="26"/>
      <c r="AO168" s="26"/>
      <c r="AP168" s="26"/>
      <c r="AQ168" s="222"/>
      <c r="AR168" s="471"/>
      <c r="AS168" s="26"/>
      <c r="AT168" s="26"/>
      <c r="AU168" s="26"/>
      <c r="AV168" s="26"/>
      <c r="AW168" s="7"/>
    </row>
    <row r="169" spans="1:49" ht="16.8">
      <c r="A169" s="7"/>
      <c r="B169" s="7"/>
      <c r="C169" s="7"/>
      <c r="D169" s="7"/>
      <c r="E169" s="56" t="s">
        <v>1081</v>
      </c>
      <c r="F169" s="7"/>
      <c r="G169" s="7" t="s">
        <v>304</v>
      </c>
      <c r="H169" s="7"/>
      <c r="I169" s="7"/>
      <c r="J169" s="43"/>
      <c r="K169" s="43"/>
      <c r="L169" s="43"/>
      <c r="M169" s="43"/>
      <c r="N169" s="43"/>
      <c r="O169" s="43"/>
      <c r="P169" s="43"/>
      <c r="Q169" s="43"/>
      <c r="R169" s="43"/>
      <c r="S169" s="43"/>
      <c r="T169" s="43"/>
      <c r="U169" s="43"/>
      <c r="V169" s="43"/>
      <c r="W169" s="43"/>
      <c r="X169" s="43"/>
      <c r="Y169" s="43"/>
      <c r="Z169" s="43"/>
      <c r="AA169" s="7"/>
      <c r="AB169" s="7"/>
      <c r="AC169" s="7"/>
      <c r="AD169" s="7"/>
      <c r="AE169" s="7"/>
      <c r="AF169" s="7"/>
      <c r="AG169" s="7"/>
      <c r="AH169" s="7"/>
      <c r="AI169" s="7"/>
      <c r="AJ169" s="461"/>
      <c r="AK169" s="461"/>
      <c r="AL169" s="461"/>
      <c r="AM169" s="461"/>
      <c r="AN169" s="461"/>
      <c r="AO169" s="461"/>
      <c r="AP169" s="461"/>
      <c r="AQ169" s="386"/>
      <c r="AR169" s="461">
        <f t="shared" ref="AR169:AV169" si="43">AR167 - AR170</f>
        <v>-43.743558219459445</v>
      </c>
      <c r="AS169" s="461">
        <f t="shared" si="43"/>
        <v>-48.033169262628441</v>
      </c>
      <c r="AT169" s="461">
        <f t="shared" si="43"/>
        <v>-52.649491019166291</v>
      </c>
      <c r="AU169" s="461">
        <f t="shared" si="43"/>
        <v>-56.921487817871252</v>
      </c>
      <c r="AV169" s="461">
        <f t="shared" si="43"/>
        <v>-60.714143625762873</v>
      </c>
      <c r="AW169" s="7"/>
    </row>
    <row r="170" spans="1:49" ht="16.8">
      <c r="A170" s="7"/>
      <c r="B170" s="7"/>
      <c r="C170" s="7"/>
      <c r="D170" s="7"/>
      <c r="E170" s="56" t="s">
        <v>1079</v>
      </c>
      <c r="F170" s="7"/>
      <c r="G170" s="7" t="s">
        <v>304</v>
      </c>
      <c r="H170" s="7"/>
      <c r="I170" s="7"/>
      <c r="J170" s="43"/>
      <c r="K170" s="43"/>
      <c r="L170" s="43"/>
      <c r="M170" s="43"/>
      <c r="N170" s="43"/>
      <c r="O170" s="43"/>
      <c r="P170" s="43"/>
      <c r="Q170" s="43"/>
      <c r="R170" s="43"/>
      <c r="S170" s="43"/>
      <c r="T170" s="43"/>
      <c r="U170" s="43"/>
      <c r="V170" s="43"/>
      <c r="W170" s="43"/>
      <c r="X170" s="43"/>
      <c r="Y170" s="43"/>
      <c r="Z170" s="43"/>
      <c r="AA170" s="7"/>
      <c r="AB170" s="7"/>
      <c r="AC170" s="7"/>
      <c r="AD170" s="7"/>
      <c r="AE170" s="7"/>
      <c r="AF170" s="7"/>
      <c r="AG170" s="7"/>
      <c r="AH170" s="7"/>
      <c r="AI170" s="7"/>
      <c r="AJ170" s="461"/>
      <c r="AK170" s="461"/>
      <c r="AL170" s="461"/>
      <c r="AM170" s="461"/>
      <c r="AN170" s="461"/>
      <c r="AO170" s="461"/>
      <c r="AP170" s="461"/>
      <c r="AQ170" s="386"/>
      <c r="AR170" s="461">
        <f>AR164</f>
        <v>-14.557536594021482</v>
      </c>
      <c r="AS170" s="461">
        <f t="shared" ref="AS170:AV170" si="44">AS164</f>
        <v>-7.7174890012587856</v>
      </c>
      <c r="AT170" s="461">
        <f t="shared" si="44"/>
        <v>-4.6971497261516744</v>
      </c>
      <c r="AU170" s="461">
        <f t="shared" si="44"/>
        <v>-4.5709364147084823</v>
      </c>
      <c r="AV170" s="461">
        <f t="shared" si="44"/>
        <v>-5.6521697021646533</v>
      </c>
      <c r="AW170" s="7"/>
    </row>
    <row r="171" spans="1:49" ht="16.8">
      <c r="A171" s="7"/>
      <c r="B171" s="7"/>
      <c r="C171" s="7"/>
      <c r="D171" s="7"/>
      <c r="E171" s="56" t="s">
        <v>1082</v>
      </c>
      <c r="F171" s="7"/>
      <c r="G171" s="7" t="s">
        <v>209</v>
      </c>
      <c r="H171" s="7"/>
      <c r="I171" s="7"/>
      <c r="J171" s="43"/>
      <c r="K171" s="43"/>
      <c r="L171" s="43"/>
      <c r="M171" s="43"/>
      <c r="N171" s="43"/>
      <c r="O171" s="43"/>
      <c r="P171" s="43"/>
      <c r="Q171" s="43"/>
      <c r="R171" s="43"/>
      <c r="S171" s="43"/>
      <c r="T171" s="43"/>
      <c r="U171" s="43"/>
      <c r="V171" s="43"/>
      <c r="W171" s="43"/>
      <c r="X171" s="43"/>
      <c r="Y171" s="43"/>
      <c r="Z171" s="43"/>
      <c r="AA171" s="7"/>
      <c r="AB171" s="7"/>
      <c r="AC171" s="7"/>
      <c r="AD171" s="7"/>
      <c r="AE171" s="7"/>
      <c r="AF171" s="7"/>
      <c r="AG171" s="7"/>
      <c r="AH171" s="7"/>
      <c r="AI171" s="7"/>
      <c r="AJ171" s="26"/>
      <c r="AK171" s="26"/>
      <c r="AL171" s="26"/>
      <c r="AM171" s="26"/>
      <c r="AN171" s="26"/>
      <c r="AO171" s="26"/>
      <c r="AP171" s="26"/>
      <c r="AQ171" s="222"/>
      <c r="AR171" s="26">
        <f t="shared" ref="AR171:AV171" si="45">AR170 / AR167</f>
        <v>0.24969576713086614</v>
      </c>
      <c r="AS171" s="26">
        <f t="shared" si="45"/>
        <v>0.13842866150080652</v>
      </c>
      <c r="AT171" s="26">
        <f t="shared" si="45"/>
        <v>8.19080187628108E-2</v>
      </c>
      <c r="AU171" s="26">
        <f t="shared" si="45"/>
        <v>7.4333325962561772E-2</v>
      </c>
      <c r="AV171" s="26">
        <f t="shared" si="45"/>
        <v>8.5166245023078152E-2</v>
      </c>
      <c r="AW171" s="7"/>
    </row>
    <row r="172" spans="1:49" ht="16.8">
      <c r="A172" s="7"/>
      <c r="B172" s="7"/>
      <c r="C172" s="7"/>
      <c r="D172" s="7"/>
      <c r="E172" s="56"/>
      <c r="F172" s="7"/>
      <c r="G172" s="7"/>
      <c r="H172" s="7"/>
      <c r="I172" s="7"/>
      <c r="J172" s="43"/>
      <c r="K172" s="43"/>
      <c r="L172" s="43"/>
      <c r="M172" s="43"/>
      <c r="N172" s="43"/>
      <c r="O172" s="43"/>
      <c r="P172" s="43"/>
      <c r="Q172" s="43"/>
      <c r="R172" s="43"/>
      <c r="S172" s="43"/>
      <c r="T172" s="43"/>
      <c r="U172" s="43"/>
      <c r="V172" s="43"/>
      <c r="W172" s="43"/>
      <c r="X172" s="43"/>
      <c r="Y172" s="43"/>
      <c r="Z172" s="43"/>
      <c r="AA172" s="7"/>
      <c r="AB172" s="7"/>
      <c r="AC172" s="7"/>
      <c r="AD172" s="7"/>
      <c r="AE172" s="7"/>
      <c r="AF172" s="7"/>
      <c r="AG172" s="7"/>
      <c r="AH172" s="7"/>
      <c r="AI172" s="7"/>
      <c r="AJ172" s="7"/>
      <c r="AK172" s="7"/>
      <c r="AL172" s="7"/>
      <c r="AM172" s="7"/>
      <c r="AN172" s="7"/>
      <c r="AO172" s="7"/>
      <c r="AP172" s="7"/>
      <c r="AQ172" s="65"/>
      <c r="AR172" s="185"/>
      <c r="AS172" s="185"/>
      <c r="AT172" s="185"/>
      <c r="AU172" s="185"/>
      <c r="AV172" s="185"/>
      <c r="AW172" s="7"/>
    </row>
    <row r="173" spans="1:49" ht="16.8">
      <c r="A173" s="7"/>
      <c r="B173" s="7"/>
      <c r="C173" s="28" t="s">
        <v>1083</v>
      </c>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9"/>
      <c r="AR173" s="122"/>
      <c r="AS173" s="122"/>
      <c r="AT173" s="122"/>
      <c r="AU173" s="122"/>
      <c r="AV173" s="122"/>
      <c r="AW173" s="7"/>
    </row>
    <row r="174" spans="1:49" ht="16.8">
      <c r="A174" s="7"/>
      <c r="B174" s="7"/>
      <c r="C174" s="4" t="s">
        <v>1084</v>
      </c>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12"/>
      <c r="AG174" s="12"/>
      <c r="AH174" s="12"/>
      <c r="AI174" s="12"/>
      <c r="AJ174" s="12"/>
      <c r="AK174" s="12"/>
      <c r="AL174" s="12"/>
      <c r="AM174" s="12"/>
      <c r="AN174" s="12"/>
      <c r="AO174" s="12"/>
      <c r="AP174" s="12"/>
      <c r="AQ174" s="5"/>
      <c r="AR174" s="12"/>
      <c r="AS174" s="4"/>
      <c r="AT174" s="4"/>
      <c r="AU174" s="4"/>
      <c r="AV174" s="4"/>
      <c r="AW174" s="7"/>
    </row>
    <row r="175" spans="1:49" ht="16.8">
      <c r="A175" s="7"/>
      <c r="B175" s="7"/>
      <c r="C175" s="7"/>
      <c r="D175" s="7"/>
      <c r="E175" s="7"/>
      <c r="F175" s="7"/>
      <c r="G175" s="7"/>
      <c r="H175" s="7"/>
      <c r="I175" s="7"/>
      <c r="J175" s="43"/>
      <c r="K175" s="43"/>
      <c r="L175" s="43"/>
      <c r="M175" s="43"/>
      <c r="N175" s="43"/>
      <c r="O175" s="43"/>
      <c r="P175" s="43"/>
      <c r="Q175" s="43"/>
      <c r="R175" s="43"/>
      <c r="S175" s="43"/>
      <c r="T175" s="43"/>
      <c r="U175" s="43"/>
      <c r="V175" s="43"/>
      <c r="W175" s="43"/>
      <c r="X175" s="43"/>
      <c r="Y175" s="43"/>
      <c r="Z175" s="43"/>
      <c r="AA175" s="7"/>
      <c r="AB175" s="7"/>
      <c r="AC175" s="7"/>
      <c r="AD175" s="7"/>
      <c r="AE175" s="7"/>
      <c r="AF175" s="7"/>
      <c r="AG175" s="7"/>
      <c r="AH175" s="7"/>
      <c r="AI175" s="7"/>
      <c r="AJ175" s="7"/>
      <c r="AK175" s="7"/>
      <c r="AL175" s="7"/>
      <c r="AM175" s="7"/>
      <c r="AN175" s="7"/>
      <c r="AO175" s="7"/>
      <c r="AP175" s="7"/>
      <c r="AQ175" s="65"/>
      <c r="AR175" s="7"/>
      <c r="AS175" s="7"/>
      <c r="AT175" s="7"/>
      <c r="AU175" s="7"/>
      <c r="AV175" s="7"/>
      <c r="AW175" s="7"/>
    </row>
    <row r="176" spans="1:49" ht="16.8">
      <c r="A176" s="7"/>
      <c r="B176" s="7"/>
      <c r="C176" s="34"/>
      <c r="D176" s="34"/>
      <c r="E176" s="34" t="s">
        <v>1085</v>
      </c>
      <c r="F176" s="34"/>
      <c r="G176" s="7" t="s">
        <v>550</v>
      </c>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5"/>
      <c r="AG176" s="35"/>
      <c r="AH176" s="35"/>
      <c r="AI176" s="35"/>
      <c r="AJ176" s="35"/>
      <c r="AK176" s="35"/>
      <c r="AL176" s="35"/>
      <c r="AM176" s="35"/>
      <c r="AN176" s="35"/>
      <c r="AO176" s="35"/>
      <c r="AP176" s="35"/>
      <c r="AQ176" s="36"/>
      <c r="AR176" s="35">
        <f>AR12</f>
        <v>1</v>
      </c>
      <c r="AS176" s="35">
        <f>AS12</f>
        <v>0</v>
      </c>
      <c r="AT176" s="35">
        <f>AT12</f>
        <v>0</v>
      </c>
      <c r="AU176" s="35">
        <f>AU12</f>
        <v>0</v>
      </c>
      <c r="AV176" s="35">
        <f>AV12</f>
        <v>0</v>
      </c>
      <c r="AW176" s="7"/>
    </row>
    <row r="177" spans="1:49" ht="16.8">
      <c r="A177" s="7"/>
      <c r="B177" s="7"/>
      <c r="C177" s="7"/>
      <c r="D177" s="7"/>
      <c r="E177" s="7"/>
      <c r="F177" s="7"/>
      <c r="G177" s="7"/>
      <c r="H177" s="7"/>
      <c r="I177" s="7"/>
      <c r="J177" s="43"/>
      <c r="K177" s="43"/>
      <c r="L177" s="43"/>
      <c r="M177" s="43"/>
      <c r="N177" s="43"/>
      <c r="O177" s="43"/>
      <c r="P177" s="43"/>
      <c r="Q177" s="43"/>
      <c r="R177" s="43"/>
      <c r="S177" s="43"/>
      <c r="T177" s="43"/>
      <c r="U177" s="43"/>
      <c r="V177" s="43"/>
      <c r="W177" s="43"/>
      <c r="X177" s="43"/>
      <c r="Y177" s="43"/>
      <c r="Z177" s="43"/>
      <c r="AA177" s="7"/>
      <c r="AB177" s="7"/>
      <c r="AC177" s="7"/>
      <c r="AD177" s="7"/>
      <c r="AE177" s="7"/>
      <c r="AF177" s="7"/>
      <c r="AG177" s="7"/>
      <c r="AH177" s="7"/>
      <c r="AI177" s="7"/>
      <c r="AJ177" s="7"/>
      <c r="AK177" s="7"/>
      <c r="AL177" s="7"/>
      <c r="AM177" s="7"/>
      <c r="AN177" s="7"/>
      <c r="AO177" s="7"/>
      <c r="AP177" s="7"/>
      <c r="AQ177" s="65"/>
      <c r="AR177" s="7"/>
      <c r="AS177" s="7"/>
      <c r="AT177" s="7"/>
      <c r="AU177" s="7"/>
      <c r="AV177" s="7"/>
      <c r="AW177" s="7"/>
    </row>
    <row r="178" spans="1:49" ht="16.8">
      <c r="A178" s="7"/>
      <c r="B178" s="7"/>
      <c r="C178" s="34"/>
      <c r="D178" s="34"/>
      <c r="E178" s="7" t="s">
        <v>1030</v>
      </c>
      <c r="F178" s="7"/>
      <c r="G178" s="7" t="s">
        <v>304</v>
      </c>
      <c r="H178" s="7"/>
      <c r="I178" s="7"/>
      <c r="J178" s="43"/>
      <c r="K178" s="43"/>
      <c r="L178" s="43"/>
      <c r="M178" s="43"/>
      <c r="N178" s="43"/>
      <c r="O178" s="43"/>
      <c r="P178" s="43"/>
      <c r="Q178" s="43"/>
      <c r="R178" s="43"/>
      <c r="S178" s="43"/>
      <c r="T178" s="43"/>
      <c r="U178" s="43"/>
      <c r="V178" s="43"/>
      <c r="W178" s="43"/>
      <c r="X178" s="43"/>
      <c r="Y178" s="43"/>
      <c r="Z178" s="43"/>
      <c r="AA178" s="7"/>
      <c r="AB178" s="7"/>
      <c r="AC178" s="7"/>
      <c r="AD178" s="7"/>
      <c r="AE178" s="7"/>
      <c r="AF178" s="7"/>
      <c r="AG178" s="7"/>
      <c r="AH178" s="7"/>
      <c r="AI178" s="7"/>
      <c r="AJ178" s="7"/>
      <c r="AK178" s="7"/>
      <c r="AL178" s="7"/>
      <c r="AM178" s="7"/>
      <c r="AN178" s="7"/>
      <c r="AO178" s="7"/>
      <c r="AP178" s="7"/>
      <c r="AQ178" s="65"/>
      <c r="AR178" s="7">
        <f>AR71</f>
        <v>-76.661821178715542</v>
      </c>
      <c r="AS178" s="7">
        <f>AS71</f>
        <v>0</v>
      </c>
      <c r="AT178" s="7">
        <f>AT71</f>
        <v>0</v>
      </c>
      <c r="AU178" s="7">
        <f>AU71</f>
        <v>0</v>
      </c>
      <c r="AV178" s="7">
        <f>AV71</f>
        <v>0</v>
      </c>
      <c r="AW178" s="89"/>
    </row>
    <row r="179" spans="1:49" ht="16.8">
      <c r="A179" s="7"/>
      <c r="B179" s="7"/>
      <c r="C179" s="7"/>
      <c r="D179" s="7"/>
      <c r="E179" s="7" t="s">
        <v>1086</v>
      </c>
      <c r="F179" s="7"/>
      <c r="G179" s="7" t="s">
        <v>304</v>
      </c>
      <c r="H179" s="7"/>
      <c r="I179" s="7"/>
      <c r="J179" s="43"/>
      <c r="K179" s="43"/>
      <c r="L179" s="43"/>
      <c r="M179" s="43"/>
      <c r="N179" s="43"/>
      <c r="O179" s="43"/>
      <c r="P179" s="43"/>
      <c r="Q179" s="43"/>
      <c r="R179" s="43"/>
      <c r="S179" s="43"/>
      <c r="T179" s="43"/>
      <c r="U179" s="43"/>
      <c r="V179" s="43"/>
      <c r="W179" s="43"/>
      <c r="X179" s="43"/>
      <c r="Y179" s="43"/>
      <c r="Z179" s="43"/>
      <c r="AA179" s="7"/>
      <c r="AB179" s="7"/>
      <c r="AC179" s="7"/>
      <c r="AD179" s="7"/>
      <c r="AE179" s="7"/>
      <c r="AF179" s="7"/>
      <c r="AG179" s="7"/>
      <c r="AH179" s="7"/>
      <c r="AI179" s="7"/>
      <c r="AJ179" s="7"/>
      <c r="AK179" s="7"/>
      <c r="AL179" s="7"/>
      <c r="AM179" s="7"/>
      <c r="AN179" s="7"/>
      <c r="AO179" s="7"/>
      <c r="AP179" s="7"/>
      <c r="AQ179" s="65"/>
      <c r="AR179" s="7">
        <f>AR86</f>
        <v>0</v>
      </c>
      <c r="AS179" s="7">
        <f>AS86</f>
        <v>0</v>
      </c>
      <c r="AT179" s="7">
        <f>AT86</f>
        <v>0</v>
      </c>
      <c r="AU179" s="7">
        <f>AU86</f>
        <v>0</v>
      </c>
      <c r="AV179" s="7">
        <f>AV86</f>
        <v>0</v>
      </c>
      <c r="AW179" s="7"/>
    </row>
    <row r="180" spans="1:49" ht="16.8">
      <c r="A180" s="7"/>
      <c r="B180" s="7"/>
      <c r="C180" s="34"/>
      <c r="D180" s="34"/>
      <c r="E180" s="7" t="s">
        <v>1087</v>
      </c>
      <c r="F180" s="7"/>
      <c r="G180" s="7" t="s">
        <v>304</v>
      </c>
      <c r="H180" s="7"/>
      <c r="I180" s="7"/>
      <c r="J180" s="43"/>
      <c r="K180" s="43"/>
      <c r="L180" s="43"/>
      <c r="M180" s="43"/>
      <c r="N180" s="43"/>
      <c r="O180" s="43"/>
      <c r="P180" s="43"/>
      <c r="Q180" s="43"/>
      <c r="R180" s="43"/>
      <c r="S180" s="43"/>
      <c r="T180" s="43"/>
      <c r="U180" s="43"/>
      <c r="V180" s="43"/>
      <c r="W180" s="43"/>
      <c r="X180" s="43"/>
      <c r="Y180" s="43"/>
      <c r="Z180" s="43"/>
      <c r="AA180" s="7"/>
      <c r="AB180" s="7"/>
      <c r="AC180" s="7"/>
      <c r="AD180" s="7"/>
      <c r="AE180" s="7"/>
      <c r="AF180" s="7"/>
      <c r="AG180" s="7"/>
      <c r="AH180" s="7"/>
      <c r="AI180" s="7"/>
      <c r="AJ180" s="7"/>
      <c r="AK180" s="7"/>
      <c r="AL180" s="7"/>
      <c r="AM180" s="7"/>
      <c r="AN180" s="7"/>
      <c r="AO180" s="7"/>
      <c r="AP180" s="7"/>
      <c r="AQ180" s="65"/>
      <c r="AR180" s="7">
        <f>AR176 * MAX(-AR178,0) + (1 - AR176) * (-AR178 + AR179)</f>
        <v>76.661821178715542</v>
      </c>
      <c r="AS180" s="7">
        <f t="shared" ref="AS180:AV180" si="46">AS176 * MAX(-AS178,0) + (1 - AS176) * (-AS178 + AS179)</f>
        <v>0</v>
      </c>
      <c r="AT180" s="7">
        <f t="shared" si="46"/>
        <v>0</v>
      </c>
      <c r="AU180" s="7">
        <f t="shared" si="46"/>
        <v>0</v>
      </c>
      <c r="AV180" s="7">
        <f t="shared" si="46"/>
        <v>0</v>
      </c>
      <c r="AW180" s="7"/>
    </row>
    <row r="181" spans="1:49" ht="16.8">
      <c r="A181" s="7"/>
      <c r="B181" s="7"/>
      <c r="C181" s="7"/>
      <c r="D181" s="7"/>
      <c r="E181" s="7"/>
      <c r="F181" s="7"/>
      <c r="G181" s="7"/>
      <c r="H181" s="7"/>
      <c r="I181" s="7"/>
      <c r="J181" s="43"/>
      <c r="K181" s="43"/>
      <c r="L181" s="43"/>
      <c r="M181" s="43"/>
      <c r="N181" s="43"/>
      <c r="O181" s="43"/>
      <c r="P181" s="43"/>
      <c r="Q181" s="43"/>
      <c r="R181" s="43"/>
      <c r="S181" s="43"/>
      <c r="T181" s="43"/>
      <c r="U181" s="43"/>
      <c r="V181" s="43"/>
      <c r="W181" s="43"/>
      <c r="X181" s="43"/>
      <c r="Y181" s="43"/>
      <c r="Z181" s="43"/>
      <c r="AA181" s="7"/>
      <c r="AB181" s="7"/>
      <c r="AC181" s="7"/>
      <c r="AD181" s="7"/>
      <c r="AE181" s="7"/>
      <c r="AF181" s="7"/>
      <c r="AG181" s="7"/>
      <c r="AH181" s="7"/>
      <c r="AI181" s="7"/>
      <c r="AJ181" s="7"/>
      <c r="AK181" s="7"/>
      <c r="AL181" s="7"/>
      <c r="AM181" s="7"/>
      <c r="AN181" s="7"/>
      <c r="AO181" s="7"/>
      <c r="AP181" s="7"/>
      <c r="AQ181" s="65"/>
      <c r="AR181" s="7"/>
      <c r="AS181" s="7"/>
      <c r="AT181" s="7"/>
      <c r="AU181" s="7"/>
      <c r="AV181" s="7"/>
      <c r="AW181" s="7"/>
    </row>
    <row r="182" spans="1:49" ht="16.8">
      <c r="A182" s="7"/>
      <c r="B182" s="7"/>
      <c r="C182" s="34"/>
      <c r="D182" s="34"/>
      <c r="E182" s="7" t="s">
        <v>1088</v>
      </c>
      <c r="F182" s="7"/>
      <c r="G182" s="7" t="s">
        <v>209</v>
      </c>
      <c r="H182" s="7"/>
      <c r="I182" s="7"/>
      <c r="J182" s="43"/>
      <c r="K182" s="43"/>
      <c r="L182" s="43"/>
      <c r="M182" s="43"/>
      <c r="N182" s="43"/>
      <c r="O182" s="43"/>
      <c r="P182" s="43"/>
      <c r="Q182" s="43"/>
      <c r="R182" s="43"/>
      <c r="S182" s="43"/>
      <c r="T182" s="43"/>
      <c r="U182" s="43"/>
      <c r="V182" s="43"/>
      <c r="W182" s="43"/>
      <c r="X182" s="43"/>
      <c r="Y182" s="43"/>
      <c r="Z182" s="43"/>
      <c r="AA182" s="7"/>
      <c r="AB182" s="7"/>
      <c r="AC182" s="7"/>
      <c r="AD182" s="7"/>
      <c r="AE182" s="7"/>
      <c r="AF182" s="7"/>
      <c r="AG182" s="7"/>
      <c r="AH182" s="7"/>
      <c r="AI182" s="7"/>
      <c r="AJ182" s="49"/>
      <c r="AK182" s="49"/>
      <c r="AL182" s="49"/>
      <c r="AM182" s="49"/>
      <c r="AN182" s="49"/>
      <c r="AO182" s="49"/>
      <c r="AP182" s="49"/>
      <c r="AQ182" s="214"/>
      <c r="AR182" s="49">
        <f>InputSummary!AR201</f>
        <v>0.05</v>
      </c>
      <c r="AS182" s="49">
        <f>InputSummary!AS201</f>
        <v>0.05</v>
      </c>
      <c r="AT182" s="49">
        <f>InputSummary!AT201</f>
        <v>0.05</v>
      </c>
      <c r="AU182" s="49">
        <f>InputSummary!AU201</f>
        <v>0.05</v>
      </c>
      <c r="AV182" s="49">
        <f>InputSummary!AV201</f>
        <v>0.05</v>
      </c>
      <c r="AW182" s="7"/>
    </row>
    <row r="183" spans="1:49" ht="16.8">
      <c r="A183" s="7"/>
      <c r="B183" s="7"/>
      <c r="C183" s="7"/>
      <c r="D183" s="7"/>
      <c r="E183" s="7"/>
      <c r="F183" s="7"/>
      <c r="G183" s="7"/>
      <c r="H183" s="7"/>
      <c r="I183" s="7"/>
      <c r="J183" s="43"/>
      <c r="K183" s="43"/>
      <c r="L183" s="43"/>
      <c r="M183" s="43"/>
      <c r="N183" s="43"/>
      <c r="O183" s="43"/>
      <c r="P183" s="43"/>
      <c r="Q183" s="43"/>
      <c r="R183" s="43"/>
      <c r="S183" s="43"/>
      <c r="T183" s="43"/>
      <c r="U183" s="43"/>
      <c r="V183" s="43"/>
      <c r="W183" s="43"/>
      <c r="X183" s="43"/>
      <c r="Y183" s="43"/>
      <c r="Z183" s="43"/>
      <c r="AA183" s="7"/>
      <c r="AB183" s="7"/>
      <c r="AC183" s="7"/>
      <c r="AD183" s="7"/>
      <c r="AE183" s="7"/>
      <c r="AF183" s="7"/>
      <c r="AG183" s="7"/>
      <c r="AH183" s="7"/>
      <c r="AI183" s="7"/>
      <c r="AJ183" s="7"/>
      <c r="AK183" s="7"/>
      <c r="AL183" s="7"/>
      <c r="AM183" s="7"/>
      <c r="AN183" s="7"/>
      <c r="AO183" s="7"/>
      <c r="AP183" s="7"/>
      <c r="AQ183" s="65"/>
      <c r="AR183" s="7"/>
      <c r="AS183" s="7"/>
      <c r="AT183" s="7"/>
      <c r="AU183" s="7"/>
      <c r="AV183" s="7"/>
      <c r="AW183" s="7"/>
    </row>
    <row r="184" spans="1:49" ht="16.8">
      <c r="A184" s="7"/>
      <c r="B184" s="7"/>
      <c r="C184" s="34"/>
      <c r="D184" s="34"/>
      <c r="E184" s="21" t="s">
        <v>531</v>
      </c>
      <c r="F184" s="7"/>
      <c r="G184" s="7" t="s">
        <v>304</v>
      </c>
      <c r="H184" s="7"/>
      <c r="I184" s="7"/>
      <c r="J184" s="43"/>
      <c r="K184" s="43"/>
      <c r="L184" s="43"/>
      <c r="M184" s="43"/>
      <c r="N184" s="43"/>
      <c r="O184" s="43"/>
      <c r="P184" s="43"/>
      <c r="Q184" s="43"/>
      <c r="R184" s="43"/>
      <c r="S184" s="43"/>
      <c r="T184" s="43"/>
      <c r="U184" s="43"/>
      <c r="V184" s="43"/>
      <c r="W184" s="43"/>
      <c r="X184" s="43"/>
      <c r="Y184" s="43"/>
      <c r="Z184" s="43"/>
      <c r="AA184" s="7"/>
      <c r="AB184" s="7"/>
      <c r="AC184" s="7"/>
      <c r="AD184" s="7"/>
      <c r="AE184" s="7"/>
      <c r="AF184" s="7"/>
      <c r="AG184" s="7"/>
      <c r="AH184" s="7"/>
      <c r="AI184" s="7"/>
      <c r="AJ184" s="538"/>
      <c r="AK184" s="538"/>
      <c r="AL184" s="538"/>
      <c r="AM184" s="538"/>
      <c r="AN184" s="538"/>
      <c r="AO184" s="538"/>
      <c r="AP184" s="538"/>
      <c r="AQ184" s="385"/>
      <c r="AR184" s="538">
        <f t="shared" ref="AR184:AU184" si="47">AR180 * AR182</f>
        <v>3.8330910589357772</v>
      </c>
      <c r="AS184" s="538">
        <f t="shared" si="47"/>
        <v>0</v>
      </c>
      <c r="AT184" s="538">
        <f t="shared" si="47"/>
        <v>0</v>
      </c>
      <c r="AU184" s="538">
        <f t="shared" si="47"/>
        <v>0</v>
      </c>
      <c r="AV184" s="538">
        <f>AV180 * AV182</f>
        <v>0</v>
      </c>
      <c r="AW184" s="7"/>
    </row>
    <row r="185" spans="1:49" ht="16.8">
      <c r="A185" s="129"/>
      <c r="B185" s="129"/>
      <c r="C185" s="77"/>
      <c r="D185" s="77"/>
      <c r="E185" s="134" t="s">
        <v>1089</v>
      </c>
      <c r="F185" s="129"/>
      <c r="G185" s="129" t="s">
        <v>105</v>
      </c>
      <c r="H185" s="129"/>
      <c r="I185" s="129"/>
      <c r="J185" s="148"/>
      <c r="K185" s="148"/>
      <c r="L185" s="148"/>
      <c r="M185" s="148"/>
      <c r="N185" s="148"/>
      <c r="O185" s="148"/>
      <c r="P185" s="148"/>
      <c r="Q185" s="148"/>
      <c r="R185" s="148"/>
      <c r="S185" s="148"/>
      <c r="T185" s="148"/>
      <c r="U185" s="148"/>
      <c r="V185" s="148"/>
      <c r="W185" s="148"/>
      <c r="X185" s="148"/>
      <c r="Y185" s="148"/>
      <c r="Z185" s="148"/>
      <c r="AA185" s="129"/>
      <c r="AB185" s="129"/>
      <c r="AC185" s="129"/>
      <c r="AD185" s="129"/>
      <c r="AE185" s="129"/>
      <c r="AF185" s="129"/>
      <c r="AG185" s="129"/>
      <c r="AH185" s="129"/>
      <c r="AI185" s="129"/>
      <c r="AJ185" s="149"/>
      <c r="AK185" s="149"/>
      <c r="AL185" s="149"/>
      <c r="AM185" s="149"/>
      <c r="AN185" s="149"/>
      <c r="AO185" s="149"/>
      <c r="AP185" s="149"/>
      <c r="AQ185" s="232"/>
      <c r="AR185" s="149">
        <f t="shared" ref="AR185:AV185" si="48">AR184 / AR$17</f>
        <v>2.9733461837454804</v>
      </c>
      <c r="AS185" s="149">
        <f t="shared" si="48"/>
        <v>0</v>
      </c>
      <c r="AT185" s="149">
        <f t="shared" si="48"/>
        <v>0</v>
      </c>
      <c r="AU185" s="149">
        <f t="shared" si="48"/>
        <v>0</v>
      </c>
      <c r="AV185" s="149">
        <f t="shared" si="48"/>
        <v>0</v>
      </c>
      <c r="AW185" s="129"/>
    </row>
    <row r="186" spans="1:49" ht="16.8">
      <c r="A186" s="7"/>
      <c r="B186" s="7"/>
      <c r="C186" s="7"/>
      <c r="D186" s="7"/>
      <c r="E186" s="7"/>
      <c r="F186" s="7"/>
      <c r="G186" s="7"/>
      <c r="H186" s="7"/>
      <c r="I186" s="7"/>
      <c r="J186" s="43"/>
      <c r="K186" s="43"/>
      <c r="L186" s="43"/>
      <c r="M186" s="43"/>
      <c r="N186" s="43"/>
      <c r="O186" s="43"/>
      <c r="P186" s="43"/>
      <c r="Q186" s="43"/>
      <c r="R186" s="43"/>
      <c r="S186" s="43"/>
      <c r="T186" s="43"/>
      <c r="U186" s="43"/>
      <c r="V186" s="43"/>
      <c r="W186" s="43"/>
      <c r="X186" s="43"/>
      <c r="Y186" s="43"/>
      <c r="Z186" s="43"/>
      <c r="AA186" s="7"/>
      <c r="AB186" s="7"/>
      <c r="AC186" s="7"/>
      <c r="AD186" s="7"/>
      <c r="AE186" s="7"/>
      <c r="AF186" s="7"/>
      <c r="AG186" s="7"/>
      <c r="AH186" s="7"/>
      <c r="AI186" s="7"/>
      <c r="AJ186" s="7"/>
      <c r="AK186" s="7"/>
      <c r="AL186" s="7"/>
      <c r="AM186" s="7"/>
      <c r="AN186" s="7"/>
      <c r="AO186" s="7"/>
      <c r="AP186" s="7"/>
      <c r="AQ186" s="65"/>
      <c r="AR186" s="7"/>
      <c r="AS186" s="7"/>
      <c r="AT186" s="7"/>
      <c r="AU186" s="7"/>
      <c r="AV186" s="7"/>
      <c r="AW186" s="7"/>
    </row>
    <row r="187" spans="1:49" ht="16.8">
      <c r="A187" s="7"/>
      <c r="B187" s="7"/>
      <c r="C187" s="28" t="s">
        <v>1090</v>
      </c>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9"/>
      <c r="AR187" s="28"/>
      <c r="AS187" s="28"/>
      <c r="AT187" s="28"/>
      <c r="AU187" s="28"/>
      <c r="AV187" s="28"/>
      <c r="AW187" s="7"/>
    </row>
    <row r="188" spans="1:49" ht="16.8">
      <c r="A188" s="7"/>
      <c r="B188" s="7"/>
      <c r="C188" s="4" t="s">
        <v>1091</v>
      </c>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12"/>
      <c r="AG188" s="12"/>
      <c r="AH188" s="12"/>
      <c r="AI188" s="12"/>
      <c r="AJ188" s="12"/>
      <c r="AK188" s="12"/>
      <c r="AL188" s="12"/>
      <c r="AM188" s="12"/>
      <c r="AN188" s="12"/>
      <c r="AO188" s="12"/>
      <c r="AP188" s="12"/>
      <c r="AQ188" s="5"/>
      <c r="AR188" s="12"/>
      <c r="AS188" s="4"/>
      <c r="AT188" s="4"/>
      <c r="AU188" s="4"/>
      <c r="AV188" s="4"/>
      <c r="AW188" s="7"/>
    </row>
    <row r="189" spans="1:49" ht="16.8">
      <c r="A189" s="7"/>
      <c r="B189" s="7"/>
      <c r="C189" s="7"/>
      <c r="D189" s="7"/>
      <c r="E189" s="56"/>
      <c r="F189" s="7"/>
      <c r="G189" s="7"/>
      <c r="H189" s="7"/>
      <c r="I189" s="7"/>
      <c r="J189" s="43"/>
      <c r="K189" s="43"/>
      <c r="L189" s="43"/>
      <c r="M189" s="43"/>
      <c r="N189" s="43"/>
      <c r="O189" s="43"/>
      <c r="P189" s="43"/>
      <c r="Q189" s="43"/>
      <c r="R189" s="43"/>
      <c r="S189" s="43"/>
      <c r="T189" s="43"/>
      <c r="U189" s="43"/>
      <c r="V189" s="43"/>
      <c r="W189" s="43"/>
      <c r="X189" s="43"/>
      <c r="Y189" s="43"/>
      <c r="Z189" s="43"/>
      <c r="AA189" s="7"/>
      <c r="AB189" s="7"/>
      <c r="AC189" s="7"/>
      <c r="AD189" s="7"/>
      <c r="AE189" s="7"/>
      <c r="AF189" s="7"/>
      <c r="AG189" s="7"/>
      <c r="AH189" s="7"/>
      <c r="AI189" s="7"/>
      <c r="AJ189" s="7"/>
      <c r="AK189" s="7"/>
      <c r="AL189" s="7"/>
      <c r="AM189" s="7"/>
      <c r="AN189" s="7"/>
      <c r="AO189" s="7"/>
      <c r="AP189" s="7"/>
      <c r="AQ189" s="65"/>
      <c r="AR189" s="7"/>
      <c r="AS189" s="7"/>
      <c r="AT189" s="7"/>
      <c r="AU189" s="7"/>
      <c r="AV189" s="7"/>
      <c r="AW189" s="7"/>
    </row>
    <row r="190" spans="1:49" ht="16.8">
      <c r="A190" s="7"/>
      <c r="B190" s="7"/>
      <c r="C190" s="7"/>
      <c r="D190" s="7"/>
      <c r="E190" s="56" t="s">
        <v>1092</v>
      </c>
      <c r="F190" s="7"/>
      <c r="G190" s="7" t="s">
        <v>304</v>
      </c>
      <c r="H190" s="7"/>
      <c r="I190" s="7"/>
      <c r="J190" s="43"/>
      <c r="K190" s="43"/>
      <c r="L190" s="43"/>
      <c r="M190" s="43"/>
      <c r="N190" s="43"/>
      <c r="O190" s="43"/>
      <c r="P190" s="43"/>
      <c r="Q190" s="43"/>
      <c r="R190" s="43"/>
      <c r="S190" s="43"/>
      <c r="T190" s="43"/>
      <c r="U190" s="43"/>
      <c r="V190" s="43"/>
      <c r="W190" s="43"/>
      <c r="X190" s="43"/>
      <c r="Y190" s="43"/>
      <c r="Z190" s="43"/>
      <c r="AA190" s="7"/>
      <c r="AB190" s="7"/>
      <c r="AC190" s="7"/>
      <c r="AD190" s="7"/>
      <c r="AE190" s="7"/>
      <c r="AF190" s="7"/>
      <c r="AG190" s="7"/>
      <c r="AH190" s="7"/>
      <c r="AI190" s="7"/>
      <c r="AJ190" s="8"/>
      <c r="AK190" s="8"/>
      <c r="AL190" s="8"/>
      <c r="AM190" s="8"/>
      <c r="AN190" s="8"/>
      <c r="AO190" s="8"/>
      <c r="AP190" s="8"/>
      <c r="AQ190" s="9"/>
      <c r="AR190" s="8">
        <f>'Return&amp;RAV'!AR46 * AR$17</f>
        <v>1729.4066289540012</v>
      </c>
      <c r="AS190" s="8">
        <f>'Return&amp;RAV'!AS46 * AS$17</f>
        <v>1863.693944327893</v>
      </c>
      <c r="AT190" s="8">
        <f>'Return&amp;RAV'!AT46 * AT$17</f>
        <v>1998.4602277228678</v>
      </c>
      <c r="AU190" s="8">
        <f>'Return&amp;RAV'!AU46 * AU$17</f>
        <v>2122.5019150631911</v>
      </c>
      <c r="AV190" s="8">
        <f>'Return&amp;RAV'!AV46 * AV$17</f>
        <v>2242.4496757136235</v>
      </c>
      <c r="AW190" s="7"/>
    </row>
    <row r="191" spans="1:49" ht="16.8">
      <c r="A191" s="7"/>
      <c r="B191" s="7"/>
      <c r="C191" s="7"/>
      <c r="D191" s="7"/>
      <c r="E191" s="7" t="s">
        <v>1093</v>
      </c>
      <c r="F191" s="7"/>
      <c r="G191" s="7" t="s">
        <v>209</v>
      </c>
      <c r="H191" s="7"/>
      <c r="I191" s="7"/>
      <c r="J191" s="43"/>
      <c r="K191" s="43"/>
      <c r="L191" s="43"/>
      <c r="M191" s="43"/>
      <c r="N191" s="43"/>
      <c r="O191" s="43"/>
      <c r="P191" s="43"/>
      <c r="Q191" s="43"/>
      <c r="R191" s="43"/>
      <c r="S191" s="43"/>
      <c r="T191" s="43"/>
      <c r="U191" s="43"/>
      <c r="V191" s="43"/>
      <c r="W191" s="43"/>
      <c r="X191" s="43"/>
      <c r="Y191" s="43"/>
      <c r="Z191" s="43"/>
      <c r="AA191" s="7"/>
      <c r="AB191" s="7"/>
      <c r="AC191" s="7"/>
      <c r="AD191" s="7"/>
      <c r="AE191" s="7"/>
      <c r="AF191" s="7"/>
      <c r="AG191" s="7"/>
      <c r="AH191" s="7"/>
      <c r="AI191" s="7"/>
      <c r="AJ191" s="132"/>
      <c r="AK191" s="132"/>
      <c r="AL191" s="132"/>
      <c r="AM191" s="132"/>
      <c r="AN191" s="132"/>
      <c r="AO191" s="132"/>
      <c r="AP191" s="132"/>
      <c r="AQ191" s="216"/>
      <c r="AR191" s="132">
        <f>(1 - AR63)</f>
        <v>0.4</v>
      </c>
      <c r="AS191" s="132">
        <f>(1 - AS63)</f>
        <v>0.4</v>
      </c>
      <c r="AT191" s="132">
        <f>(1 - AT63)</f>
        <v>0.4</v>
      </c>
      <c r="AU191" s="132">
        <f>(1 - AU63)</f>
        <v>0.4</v>
      </c>
      <c r="AV191" s="132">
        <f>(1 - AV63)</f>
        <v>0.4</v>
      </c>
      <c r="AW191" s="7"/>
    </row>
    <row r="192" spans="1:49" ht="16.8">
      <c r="A192" s="7"/>
      <c r="B192" s="7"/>
      <c r="C192" s="34"/>
      <c r="D192" s="34"/>
      <c r="E192" s="7" t="s">
        <v>1094</v>
      </c>
      <c r="F192" s="7"/>
      <c r="G192" s="7" t="s">
        <v>209</v>
      </c>
      <c r="H192" s="7"/>
      <c r="I192" s="7"/>
      <c r="J192" s="43"/>
      <c r="K192" s="43"/>
      <c r="L192" s="43"/>
      <c r="M192" s="43"/>
      <c r="N192" s="43"/>
      <c r="O192" s="43"/>
      <c r="P192" s="43"/>
      <c r="Q192" s="43"/>
      <c r="R192" s="43"/>
      <c r="S192" s="43"/>
      <c r="T192" s="43"/>
      <c r="U192" s="43"/>
      <c r="V192" s="43"/>
      <c r="W192" s="43"/>
      <c r="X192" s="43"/>
      <c r="Y192" s="43"/>
      <c r="Z192" s="43"/>
      <c r="AA192" s="7"/>
      <c r="AB192" s="7"/>
      <c r="AC192" s="7"/>
      <c r="AD192" s="7"/>
      <c r="AE192" s="7"/>
      <c r="AF192" s="7"/>
      <c r="AG192" s="7"/>
      <c r="AH192" s="7"/>
      <c r="AI192" s="7"/>
      <c r="AJ192" s="49"/>
      <c r="AK192" s="49"/>
      <c r="AL192" s="49"/>
      <c r="AM192" s="49"/>
      <c r="AN192" s="49"/>
      <c r="AO192" s="49"/>
      <c r="AP192" s="49"/>
      <c r="AQ192" s="214"/>
      <c r="AR192" s="49">
        <f>InputSummary!AR202</f>
        <v>0.03</v>
      </c>
      <c r="AS192" s="49">
        <f>InputSummary!AS202</f>
        <v>0.03</v>
      </c>
      <c r="AT192" s="49">
        <f>InputSummary!AT202</f>
        <v>0.03</v>
      </c>
      <c r="AU192" s="49">
        <f>InputSummary!AU202</f>
        <v>0.03</v>
      </c>
      <c r="AV192" s="49">
        <f>InputSummary!AV202</f>
        <v>0.03</v>
      </c>
      <c r="AW192" s="7"/>
    </row>
    <row r="193" spans="1:49" ht="16.8">
      <c r="A193" s="7"/>
      <c r="B193" s="7"/>
      <c r="C193" s="7"/>
      <c r="D193" s="7"/>
      <c r="E193" s="56"/>
      <c r="F193" s="7"/>
      <c r="G193" s="7"/>
      <c r="H193" s="7"/>
      <c r="I193" s="7"/>
      <c r="J193" s="43"/>
      <c r="K193" s="43"/>
      <c r="L193" s="43"/>
      <c r="M193" s="43"/>
      <c r="N193" s="43"/>
      <c r="O193" s="43"/>
      <c r="P193" s="43"/>
      <c r="Q193" s="43"/>
      <c r="R193" s="43"/>
      <c r="S193" s="43"/>
      <c r="T193" s="43"/>
      <c r="U193" s="43"/>
      <c r="V193" s="43"/>
      <c r="W193" s="43"/>
      <c r="X193" s="43"/>
      <c r="Y193" s="43"/>
      <c r="Z193" s="43"/>
      <c r="AA193" s="7"/>
      <c r="AB193" s="7"/>
      <c r="AC193" s="7"/>
      <c r="AD193" s="7"/>
      <c r="AE193" s="7"/>
      <c r="AF193" s="7"/>
      <c r="AG193" s="7"/>
      <c r="AH193" s="7"/>
      <c r="AI193" s="7"/>
      <c r="AJ193" s="7"/>
      <c r="AK193" s="7"/>
      <c r="AL193" s="7"/>
      <c r="AM193" s="7"/>
      <c r="AN193" s="7"/>
      <c r="AO193" s="7"/>
      <c r="AP193" s="7"/>
      <c r="AQ193" s="65"/>
      <c r="AR193" s="7"/>
      <c r="AS193" s="7"/>
      <c r="AT193" s="7"/>
      <c r="AU193" s="7"/>
      <c r="AV193" s="7"/>
      <c r="AW193" s="7"/>
    </row>
    <row r="194" spans="1:49" ht="16.8">
      <c r="A194" s="7"/>
      <c r="B194" s="7"/>
      <c r="C194" s="7"/>
      <c r="D194" s="7"/>
      <c r="E194" s="56" t="s">
        <v>1095</v>
      </c>
      <c r="F194" s="7"/>
      <c r="G194" s="7" t="s">
        <v>304</v>
      </c>
      <c r="H194" s="7"/>
      <c r="I194" s="7"/>
      <c r="J194" s="43"/>
      <c r="K194" s="43"/>
      <c r="L194" s="43"/>
      <c r="M194" s="43"/>
      <c r="N194" s="43"/>
      <c r="O194" s="43"/>
      <c r="P194" s="43"/>
      <c r="Q194" s="43"/>
      <c r="R194" s="43"/>
      <c r="S194" s="43"/>
      <c r="T194" s="43"/>
      <c r="U194" s="43"/>
      <c r="V194" s="43"/>
      <c r="W194" s="43"/>
      <c r="X194" s="43"/>
      <c r="Y194" s="43"/>
      <c r="Z194" s="43"/>
      <c r="AA194" s="7"/>
      <c r="AB194" s="7"/>
      <c r="AC194" s="7"/>
      <c r="AD194" s="7"/>
      <c r="AE194" s="7"/>
      <c r="AF194" s="7"/>
      <c r="AG194" s="7"/>
      <c r="AH194" s="7"/>
      <c r="AI194" s="7"/>
      <c r="AJ194" s="461"/>
      <c r="AK194" s="461"/>
      <c r="AL194" s="461"/>
      <c r="AM194" s="461"/>
      <c r="AN194" s="461"/>
      <c r="AO194" s="461"/>
      <c r="AP194" s="461"/>
      <c r="AQ194" s="386"/>
      <c r="AR194" s="461">
        <f t="shared" ref="AR194:AU194" si="49">AR190 * AR191 * AR192</f>
        <v>20.752879547448014</v>
      </c>
      <c r="AS194" s="461">
        <f t="shared" si="49"/>
        <v>22.364327331934717</v>
      </c>
      <c r="AT194" s="461">
        <f t="shared" si="49"/>
        <v>23.981522732674414</v>
      </c>
      <c r="AU194" s="461">
        <f t="shared" si="49"/>
        <v>25.470022980758291</v>
      </c>
      <c r="AV194" s="461">
        <f>AV190 * AV191 * AV192</f>
        <v>26.909396108563485</v>
      </c>
      <c r="AW194" s="7"/>
    </row>
    <row r="195" spans="1:49" ht="16.8">
      <c r="A195" s="7"/>
      <c r="B195" s="7"/>
      <c r="C195" s="7"/>
      <c r="D195" s="7"/>
      <c r="E195" s="56"/>
      <c r="F195" s="7"/>
      <c r="G195" s="7"/>
      <c r="H195" s="7"/>
      <c r="I195" s="7"/>
      <c r="J195" s="43"/>
      <c r="K195" s="43"/>
      <c r="L195" s="43"/>
      <c r="M195" s="43"/>
      <c r="N195" s="43"/>
      <c r="O195" s="43"/>
      <c r="P195" s="43"/>
      <c r="Q195" s="43"/>
      <c r="R195" s="43"/>
      <c r="S195" s="43"/>
      <c r="T195" s="43"/>
      <c r="U195" s="43"/>
      <c r="V195" s="43"/>
      <c r="W195" s="43"/>
      <c r="X195" s="43"/>
      <c r="Y195" s="43"/>
      <c r="Z195" s="43"/>
      <c r="AA195" s="7"/>
      <c r="AB195" s="7"/>
      <c r="AC195" s="7"/>
      <c r="AD195" s="7"/>
      <c r="AE195" s="7"/>
      <c r="AF195" s="7"/>
      <c r="AG195" s="7"/>
      <c r="AH195" s="7"/>
      <c r="AI195" s="7"/>
      <c r="AJ195" s="7"/>
      <c r="AK195" s="7"/>
      <c r="AL195" s="7"/>
      <c r="AM195" s="7"/>
      <c r="AN195" s="7"/>
      <c r="AO195" s="7"/>
      <c r="AP195" s="7"/>
      <c r="AQ195" s="65"/>
      <c r="AR195" s="30"/>
      <c r="AS195" s="30"/>
      <c r="AT195" s="30"/>
      <c r="AU195" s="30"/>
      <c r="AV195" s="30"/>
      <c r="AW195" s="7"/>
    </row>
    <row r="196" spans="1:49" ht="16.8">
      <c r="A196" s="21"/>
      <c r="B196" s="37" t="s">
        <v>533</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8"/>
      <c r="AR196" s="37"/>
      <c r="AS196" s="37"/>
      <c r="AT196" s="37"/>
      <c r="AU196" s="37"/>
      <c r="AV196" s="37"/>
      <c r="AW196" s="48"/>
    </row>
    <row r="197" spans="1:49" ht="16.8">
      <c r="A197" s="21"/>
      <c r="B197" s="21"/>
      <c r="C197" s="21"/>
      <c r="D197" s="21"/>
      <c r="E197" s="21"/>
      <c r="F197" s="21"/>
      <c r="G197" s="21"/>
      <c r="H197" s="21"/>
      <c r="I197" s="21"/>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233"/>
      <c r="AR197" s="7"/>
      <c r="AS197" s="7"/>
      <c r="AT197" s="7"/>
      <c r="AU197" s="7"/>
      <c r="AV197" s="7"/>
      <c r="AW197" s="48"/>
    </row>
    <row r="198" spans="1:49" ht="16.8">
      <c r="A198" s="21"/>
      <c r="B198" s="21"/>
      <c r="C198" s="28" t="s">
        <v>1096</v>
      </c>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9"/>
      <c r="AR198" s="28"/>
      <c r="AS198" s="28"/>
      <c r="AT198" s="28"/>
      <c r="AU198" s="28"/>
      <c r="AV198" s="28"/>
      <c r="AW198" s="48"/>
    </row>
    <row r="199" spans="1:49" ht="16.8">
      <c r="A199" s="7"/>
      <c r="B199" s="7"/>
      <c r="C199" s="4" t="s">
        <v>1097</v>
      </c>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12"/>
      <c r="AG199" s="12"/>
      <c r="AH199" s="12"/>
      <c r="AI199" s="12"/>
      <c r="AJ199" s="12"/>
      <c r="AK199" s="12"/>
      <c r="AL199" s="12"/>
      <c r="AM199" s="12"/>
      <c r="AN199" s="12"/>
      <c r="AO199" s="12"/>
      <c r="AP199" s="12"/>
      <c r="AQ199" s="5"/>
      <c r="AR199" s="12"/>
      <c r="AS199" s="4"/>
      <c r="AT199" s="4"/>
      <c r="AU199" s="4"/>
      <c r="AV199" s="4"/>
      <c r="AW199" s="7"/>
    </row>
    <row r="200" spans="1:49" ht="16.8">
      <c r="A200" s="21"/>
      <c r="B200" s="21"/>
      <c r="C200" s="21"/>
      <c r="D200" s="21"/>
      <c r="E200" s="21"/>
      <c r="F200" s="21"/>
      <c r="G200" s="21"/>
      <c r="H200" s="21"/>
      <c r="I200" s="21"/>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233"/>
      <c r="AR200" s="48"/>
      <c r="AS200" s="48"/>
      <c r="AT200" s="48"/>
      <c r="AU200" s="48"/>
      <c r="AV200" s="48"/>
      <c r="AW200" s="48"/>
    </row>
    <row r="201" spans="1:49" ht="16.8">
      <c r="A201" s="21"/>
      <c r="B201" s="21"/>
      <c r="C201" s="21"/>
      <c r="D201" s="21"/>
      <c r="E201" s="21" t="s">
        <v>1098</v>
      </c>
      <c r="F201" s="21"/>
      <c r="G201" s="21" t="s">
        <v>304</v>
      </c>
      <c r="H201" s="21"/>
      <c r="I201" s="21"/>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7"/>
      <c r="AI201" s="7"/>
      <c r="AJ201" s="8"/>
      <c r="AK201" s="8"/>
      <c r="AL201" s="8"/>
      <c r="AM201" s="8"/>
      <c r="AN201" s="8"/>
      <c r="AO201" s="8"/>
      <c r="AP201" s="8"/>
      <c r="AQ201" s="9"/>
      <c r="AR201" s="8">
        <f>Revenue!AR19 * AR$17</f>
        <v>279.22743547759796</v>
      </c>
      <c r="AS201" s="8">
        <f>Revenue!AS19 * AS$17</f>
        <v>277.39425131771378</v>
      </c>
      <c r="AT201" s="8">
        <f>Revenue!AT19 * AT$17</f>
        <v>290.02904117165224</v>
      </c>
      <c r="AU201" s="8">
        <f>Revenue!AU19 * AU$17</f>
        <v>294.87656208733688</v>
      </c>
      <c r="AV201" s="8">
        <f>Revenue!AV19 * AV$17</f>
        <v>299.54697883745956</v>
      </c>
      <c r="AW201" s="48"/>
    </row>
    <row r="202" spans="1:49" ht="16.8">
      <c r="A202" s="21"/>
      <c r="B202" s="21"/>
      <c r="C202" s="21"/>
      <c r="D202" s="21"/>
      <c r="E202" s="21" t="s">
        <v>1099</v>
      </c>
      <c r="F202" s="21"/>
      <c r="G202" s="21" t="s">
        <v>304</v>
      </c>
      <c r="H202" s="21"/>
      <c r="I202" s="21"/>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7"/>
      <c r="AI202" s="7"/>
      <c r="AJ202" s="8"/>
      <c r="AK202" s="8"/>
      <c r="AL202" s="8"/>
      <c r="AM202" s="8"/>
      <c r="AN202" s="8"/>
      <c r="AO202" s="8"/>
      <c r="AP202" s="8"/>
      <c r="AQ202" s="9"/>
      <c r="AR202" s="8">
        <f>InputSummary!AR151 * AR$17</f>
        <v>0</v>
      </c>
      <c r="AS202" s="8">
        <f>InputSummary!AS151 * AS$17</f>
        <v>0</v>
      </c>
      <c r="AT202" s="8">
        <f>InputSummary!AT151 * AT$17</f>
        <v>0</v>
      </c>
      <c r="AU202" s="8">
        <f>InputSummary!AU151 * AU$17</f>
        <v>0</v>
      </c>
      <c r="AV202" s="8">
        <f>InputSummary!AV151 * AV$17</f>
        <v>0</v>
      </c>
      <c r="AW202" s="48"/>
    </row>
    <row r="203" spans="1:49" ht="16.8">
      <c r="A203" s="21"/>
      <c r="B203" s="21"/>
      <c r="C203" s="21"/>
      <c r="D203" s="21"/>
      <c r="E203" s="7" t="s">
        <v>1012</v>
      </c>
      <c r="F203" s="21"/>
      <c r="G203" s="7" t="str">
        <f>G169</f>
        <v>£m nominal</v>
      </c>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48"/>
      <c r="AH203" s="7"/>
      <c r="AI203" s="7"/>
      <c r="AJ203" s="7"/>
      <c r="AK203" s="7"/>
      <c r="AL203" s="121"/>
      <c r="AM203" s="7"/>
      <c r="AN203" s="7"/>
      <c r="AO203" s="7"/>
      <c r="AP203" s="7"/>
      <c r="AQ203" s="65"/>
      <c r="AR203" s="7">
        <f>AR169</f>
        <v>-43.743558219459445</v>
      </c>
      <c r="AS203" s="7">
        <f t="shared" ref="AS203:AV203" si="50">AS169</f>
        <v>-48.033169262628441</v>
      </c>
      <c r="AT203" s="7">
        <f>AT169</f>
        <v>-52.649491019166291</v>
      </c>
      <c r="AU203" s="7">
        <f t="shared" si="50"/>
        <v>-56.921487817871252</v>
      </c>
      <c r="AV203" s="7">
        <f t="shared" si="50"/>
        <v>-60.714143625762873</v>
      </c>
      <c r="AW203" s="48"/>
    </row>
    <row r="204" spans="1:49" ht="16.8">
      <c r="A204" s="21"/>
      <c r="B204" s="21"/>
      <c r="C204" s="21"/>
      <c r="D204" s="21"/>
      <c r="E204" s="7" t="s">
        <v>1013</v>
      </c>
      <c r="F204" s="21"/>
      <c r="G204" s="7" t="str">
        <f>G170</f>
        <v>£m nominal</v>
      </c>
      <c r="H204" s="21"/>
      <c r="I204" s="21"/>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7"/>
      <c r="AI204" s="7"/>
      <c r="AJ204" s="7"/>
      <c r="AK204" s="7"/>
      <c r="AL204" s="121"/>
      <c r="AM204" s="7"/>
      <c r="AN204" s="7"/>
      <c r="AO204" s="7"/>
      <c r="AP204" s="7"/>
      <c r="AQ204" s="65"/>
      <c r="AR204" s="7">
        <f t="shared" ref="AR204:AV204" si="51">AR170</f>
        <v>-14.557536594021482</v>
      </c>
      <c r="AS204" s="7">
        <f t="shared" si="51"/>
        <v>-7.7174890012587856</v>
      </c>
      <c r="AT204" s="7">
        <f t="shared" si="51"/>
        <v>-4.6971497261516744</v>
      </c>
      <c r="AU204" s="7">
        <f t="shared" si="51"/>
        <v>-4.5709364147084823</v>
      </c>
      <c r="AV204" s="7">
        <f t="shared" si="51"/>
        <v>-5.6521697021646533</v>
      </c>
      <c r="AW204" s="48"/>
    </row>
    <row r="205" spans="1:49" ht="16.8">
      <c r="A205" s="21"/>
      <c r="B205" s="21"/>
      <c r="C205" s="21"/>
      <c r="D205" s="21"/>
      <c r="E205" s="21" t="s">
        <v>538</v>
      </c>
      <c r="F205" s="21"/>
      <c r="G205" s="21" t="s">
        <v>304</v>
      </c>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48"/>
      <c r="AH205" s="7"/>
      <c r="AI205" s="7"/>
      <c r="AJ205" s="8"/>
      <c r="AK205" s="8"/>
      <c r="AL205" s="8"/>
      <c r="AM205" s="8"/>
      <c r="AN205" s="8"/>
      <c r="AO205" s="8"/>
      <c r="AP205" s="8"/>
      <c r="AQ205" s="9"/>
      <c r="AR205" s="8">
        <f>-TaxPools!AR50 * AR$17</f>
        <v>-104.97014049683735</v>
      </c>
      <c r="AS205" s="8">
        <f>-TaxPools!AS50 * AS$17</f>
        <v>-95.908587695917305</v>
      </c>
      <c r="AT205" s="8">
        <f>-TaxPools!AT50 * AT$17</f>
        <v>-98.734615811686353</v>
      </c>
      <c r="AU205" s="8">
        <f>-TaxPools!AU50 * AU$17</f>
        <v>-97.451225759452882</v>
      </c>
      <c r="AV205" s="8">
        <f>-TaxPools!AV50 * AV$17</f>
        <v>-99.209602623717132</v>
      </c>
      <c r="AW205" s="48"/>
    </row>
    <row r="206" spans="1:49" ht="16.8">
      <c r="A206" s="21"/>
      <c r="B206" s="21"/>
      <c r="C206" s="21"/>
      <c r="D206" s="21"/>
      <c r="E206" s="21" t="s">
        <v>539</v>
      </c>
      <c r="F206" s="21"/>
      <c r="G206" s="21" t="s">
        <v>304</v>
      </c>
      <c r="H206" s="7"/>
      <c r="I206" s="279"/>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8"/>
      <c r="AK206" s="8"/>
      <c r="AL206" s="8"/>
      <c r="AM206" s="8"/>
      <c r="AN206" s="8"/>
      <c r="AO206" s="8"/>
      <c r="AP206" s="8"/>
      <c r="AQ206" s="9"/>
      <c r="AR206" s="8">
        <f>-TaxPools!AR112</f>
        <v>-49.148551677404157</v>
      </c>
      <c r="AS206" s="8">
        <f>-TaxPools!AS112</f>
        <v>-50.857348292090812</v>
      </c>
      <c r="AT206" s="8">
        <f>-TaxPools!AT112</f>
        <v>-52.766667117981939</v>
      </c>
      <c r="AU206" s="8">
        <f>-TaxPools!AU112</f>
        <v>-53.604709790848133</v>
      </c>
      <c r="AV206" s="8">
        <f>-TaxPools!AV112</f>
        <v>-54.044179133494886</v>
      </c>
      <c r="AW206" s="48"/>
    </row>
    <row r="207" spans="1:49" ht="16.8">
      <c r="A207" s="21"/>
      <c r="B207" s="21"/>
      <c r="C207" s="21"/>
      <c r="D207" s="21"/>
      <c r="E207" s="21" t="s">
        <v>1100</v>
      </c>
      <c r="F207" s="21"/>
      <c r="G207" s="21" t="s">
        <v>304</v>
      </c>
      <c r="H207" s="7"/>
      <c r="I207" s="21"/>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431"/>
      <c r="AK207" s="431"/>
      <c r="AL207" s="431"/>
      <c r="AM207" s="431"/>
      <c r="AN207" s="431"/>
      <c r="AO207" s="431"/>
      <c r="AP207" s="431"/>
      <c r="AQ207" s="533"/>
      <c r="AR207" s="431">
        <f>SUM(AR201:AR206)</f>
        <v>66.807648489875547</v>
      </c>
      <c r="AS207" s="431">
        <f>SUM(AS201:AS206)</f>
        <v>74.877657065818426</v>
      </c>
      <c r="AT207" s="431">
        <f>SUM(AT201:AT206)</f>
        <v>81.181117496665962</v>
      </c>
      <c r="AU207" s="431">
        <f>SUM(AU201:AU206)</f>
        <v>82.328202304456127</v>
      </c>
      <c r="AV207" s="431">
        <f>SUM(AV201:AV206)</f>
        <v>79.926883752320038</v>
      </c>
      <c r="AW207" s="48"/>
    </row>
    <row r="208" spans="1:49" ht="16.8">
      <c r="A208" s="21"/>
      <c r="B208" s="21"/>
      <c r="C208" s="21"/>
      <c r="D208" s="21"/>
      <c r="E208" s="21"/>
      <c r="F208" s="21"/>
      <c r="G208" s="21"/>
      <c r="H208" s="7"/>
      <c r="I208" s="21"/>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65"/>
      <c r="AR208" s="7"/>
      <c r="AS208" s="7"/>
      <c r="AT208" s="7"/>
      <c r="AU208" s="7"/>
      <c r="AV208" s="7"/>
      <c r="AW208" s="48"/>
    </row>
    <row r="209" spans="1:49" ht="16.8">
      <c r="A209" s="21"/>
      <c r="B209" s="21"/>
      <c r="C209" s="28" t="s">
        <v>533</v>
      </c>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9"/>
      <c r="AR209" s="28"/>
      <c r="AS209" s="28"/>
      <c r="AT209" s="28"/>
      <c r="AU209" s="28"/>
      <c r="AV209" s="28"/>
      <c r="AW209" s="48"/>
    </row>
    <row r="210" spans="1:49" ht="16.8">
      <c r="A210" s="21"/>
      <c r="B210" s="21"/>
      <c r="C210" s="21"/>
      <c r="D210" s="21"/>
      <c r="E210" s="21"/>
      <c r="F210" s="21"/>
      <c r="G210" s="21"/>
      <c r="H210" s="7"/>
      <c r="I210" s="21"/>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65"/>
      <c r="AR210" s="7"/>
      <c r="AS210" s="7"/>
      <c r="AT210" s="7"/>
      <c r="AU210" s="7"/>
      <c r="AV210" s="7"/>
      <c r="AW210" s="48"/>
    </row>
    <row r="211" spans="1:49" ht="16.8">
      <c r="A211" s="21"/>
      <c r="B211" s="21"/>
      <c r="C211" s="21"/>
      <c r="D211" s="97" t="s">
        <v>1101</v>
      </c>
      <c r="E211" s="97"/>
      <c r="F211" s="97"/>
      <c r="G211" s="97"/>
      <c r="H211" s="97"/>
      <c r="I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234"/>
      <c r="AR211" s="97"/>
      <c r="AS211" s="97"/>
      <c r="AT211" s="97"/>
      <c r="AU211" s="97"/>
      <c r="AV211" s="97"/>
      <c r="AW211" s="48"/>
    </row>
    <row r="212" spans="1:49" ht="16.8">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35"/>
      <c r="AR212" s="21"/>
      <c r="AS212" s="21"/>
      <c r="AT212" s="21"/>
      <c r="AU212" s="21"/>
      <c r="AV212" s="21"/>
      <c r="AW212" s="21"/>
    </row>
    <row r="213" spans="1:49" ht="16.8">
      <c r="A213" s="21"/>
      <c r="B213" s="21"/>
      <c r="C213" s="21"/>
      <c r="D213" s="21"/>
      <c r="E213" s="134" t="s">
        <v>1102</v>
      </c>
      <c r="F213" s="21"/>
      <c r="G213" s="21" t="s">
        <v>304</v>
      </c>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79"/>
      <c r="AK213" s="79"/>
      <c r="AL213" s="79"/>
      <c r="AM213" s="79"/>
      <c r="AN213" s="79"/>
      <c r="AO213" s="79"/>
      <c r="AP213" s="79"/>
      <c r="AQ213" s="217"/>
      <c r="AR213" s="79">
        <f>InputSummary!AR278</f>
        <v>0</v>
      </c>
      <c r="AS213" s="79">
        <f>InputSummary!AS278</f>
        <v>0</v>
      </c>
      <c r="AT213" s="79">
        <f>InputSummary!AT278</f>
        <v>0</v>
      </c>
      <c r="AU213" s="79">
        <f>InputSummary!AU278</f>
        <v>0</v>
      </c>
      <c r="AV213" s="79">
        <f>InputSummary!AV278</f>
        <v>0</v>
      </c>
      <c r="AW213" s="21"/>
    </row>
    <row r="214" spans="1:49" ht="16.8">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8"/>
      <c r="AK214" s="21"/>
      <c r="AL214" s="21"/>
      <c r="AM214" s="21"/>
      <c r="AN214" s="21"/>
      <c r="AO214" s="21"/>
      <c r="AP214" s="21"/>
      <c r="AQ214" s="235"/>
      <c r="AR214" s="21"/>
      <c r="AS214" s="21"/>
      <c r="AT214" s="21"/>
      <c r="AU214" s="21"/>
      <c r="AV214" s="21"/>
      <c r="AW214" s="21"/>
    </row>
    <row r="215" spans="1:49" ht="16.8">
      <c r="A215" s="21"/>
      <c r="B215" s="21"/>
      <c r="C215" s="21"/>
      <c r="D215" s="21"/>
      <c r="E215" s="7" t="s">
        <v>1103</v>
      </c>
      <c r="F215" s="21"/>
      <c r="G215" s="21" t="s">
        <v>304</v>
      </c>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7"/>
      <c r="AK215" s="7"/>
      <c r="AL215" s="7"/>
      <c r="AM215" s="7"/>
      <c r="AN215" s="7"/>
      <c r="AO215" s="7"/>
      <c r="AP215" s="7"/>
      <c r="AQ215" s="65"/>
      <c r="AR215" s="7">
        <f>AQ220 + (AR213 * AR12)</f>
        <v>0</v>
      </c>
      <c r="AS215" s="7">
        <f>AR220 + (AS213 * AS12)</f>
        <v>0</v>
      </c>
      <c r="AT215" s="7">
        <f>AS220 + (AT213 * AT12)</f>
        <v>0</v>
      </c>
      <c r="AU215" s="7">
        <f>AT220 + (AU213 * AU12)</f>
        <v>0</v>
      </c>
      <c r="AV215" s="7">
        <f>AU220 + (AV213 * AV12)</f>
        <v>0</v>
      </c>
      <c r="AW215" s="21"/>
    </row>
    <row r="216" spans="1:49" ht="16.8">
      <c r="A216" s="21"/>
      <c r="B216" s="21"/>
      <c r="C216" s="21"/>
      <c r="D216" s="21"/>
      <c r="E216" s="7" t="s">
        <v>1104</v>
      </c>
      <c r="F216" s="21"/>
      <c r="G216" s="21" t="s">
        <v>304</v>
      </c>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7"/>
      <c r="AK216" s="7"/>
      <c r="AL216" s="7"/>
      <c r="AM216" s="7"/>
      <c r="AN216" s="7"/>
      <c r="AO216" s="7"/>
      <c r="AP216" s="7"/>
      <c r="AQ216" s="65"/>
      <c r="AR216" s="7">
        <f>MIN(AR207,0)</f>
        <v>0</v>
      </c>
      <c r="AS216" s="7">
        <f>MIN(AS207,0)</f>
        <v>0</v>
      </c>
      <c r="AT216" s="7">
        <f>MIN(AT207,0)</f>
        <v>0</v>
      </c>
      <c r="AU216" s="7">
        <f>MIN(AU207,0)</f>
        <v>0</v>
      </c>
      <c r="AV216" s="7">
        <f>MIN(AV207,0)</f>
        <v>0</v>
      </c>
      <c r="AW216" s="21"/>
    </row>
    <row r="217" spans="1:49" ht="16.8">
      <c r="A217" s="208"/>
      <c r="B217" s="208"/>
      <c r="C217" s="208"/>
      <c r="D217" s="21"/>
      <c r="E217" s="7" t="s">
        <v>1105</v>
      </c>
      <c r="F217" s="21"/>
      <c r="G217" s="21" t="s">
        <v>304</v>
      </c>
      <c r="H217" s="21"/>
      <c r="I217" s="134"/>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7"/>
      <c r="AK217" s="7"/>
      <c r="AL217" s="7"/>
      <c r="AM217" s="7"/>
      <c r="AN217" s="7"/>
      <c r="AO217" s="7"/>
      <c r="AP217" s="7"/>
      <c r="AQ217" s="65"/>
      <c r="AR217" s="7">
        <f>-AR333</f>
        <v>0</v>
      </c>
      <c r="AS217" s="7">
        <f>-AS333</f>
        <v>0</v>
      </c>
      <c r="AT217" s="7">
        <f>-AT333</f>
        <v>0</v>
      </c>
      <c r="AU217" s="7">
        <f>-AU333</f>
        <v>0</v>
      </c>
      <c r="AV217" s="7">
        <f>-AV333</f>
        <v>0</v>
      </c>
      <c r="AW217" s="21"/>
    </row>
    <row r="218" spans="1:49" ht="16.8">
      <c r="A218" s="21"/>
      <c r="B218" s="21"/>
      <c r="C218" s="21"/>
      <c r="D218" s="21"/>
      <c r="E218" s="7" t="s">
        <v>1106</v>
      </c>
      <c r="F218" s="21"/>
      <c r="G218" s="21" t="s">
        <v>304</v>
      </c>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7"/>
      <c r="AK218" s="7"/>
      <c r="AL218" s="7"/>
      <c r="AM218" s="7"/>
      <c r="AN218" s="7"/>
      <c r="AO218" s="7"/>
      <c r="AP218" s="7"/>
      <c r="AQ218" s="65"/>
      <c r="AR218" s="7">
        <f>AR299</f>
        <v>-40.049991336911113</v>
      </c>
      <c r="AS218" s="7">
        <f t="shared" ref="AS218:AV218" si="52">AS299</f>
        <v>-48.519267461232062</v>
      </c>
      <c r="AT218" s="7">
        <f t="shared" si="52"/>
        <v>-57.290586381768406</v>
      </c>
      <c r="AU218" s="7">
        <f t="shared" si="52"/>
        <v>-55.03895525090126</v>
      </c>
      <c r="AV218" s="7">
        <f t="shared" si="52"/>
        <v>-47.108805429522306</v>
      </c>
      <c r="AW218" s="21"/>
    </row>
    <row r="219" spans="1:49" ht="16.8">
      <c r="A219" s="21"/>
      <c r="B219" s="21"/>
      <c r="C219" s="21"/>
      <c r="D219" s="21"/>
      <c r="E219" s="21" t="s">
        <v>1100</v>
      </c>
      <c r="F219" s="21"/>
      <c r="G219" s="21" t="s">
        <v>304</v>
      </c>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7"/>
      <c r="AK219" s="7"/>
      <c r="AL219" s="7"/>
      <c r="AM219" s="7"/>
      <c r="AN219" s="7"/>
      <c r="AO219" s="7"/>
      <c r="AP219" s="7"/>
      <c r="AQ219" s="65"/>
      <c r="AR219" s="7">
        <f>IF(AR207 &gt;= 0, MIN(AR207, -(AR215 + AR217 + AR218)), 0)</f>
        <v>40.049991336911113</v>
      </c>
      <c r="AS219" s="7">
        <f>IF(AS207 &gt;= 0, MIN(AS207, -(AS215 + AS217 + AS218)), 0)</f>
        <v>48.519267461232062</v>
      </c>
      <c r="AT219" s="7">
        <f>IF(AT207 &gt;= 0, MIN(AT207, -(AT215 + AT217 + AT218)), 0)</f>
        <v>57.290586381768406</v>
      </c>
      <c r="AU219" s="7">
        <f>IF(AU207 &gt;= 0, MIN(AU207, -(AU215 + AU217 + AU218)), 0)</f>
        <v>55.03895525090126</v>
      </c>
      <c r="AV219" s="7">
        <f>IF(AV207 &gt;= 0, MIN(AV207, -(AV215 + AV217 + AV218)), 0)</f>
        <v>47.108805429522306</v>
      </c>
      <c r="AW219" s="21"/>
    </row>
    <row r="220" spans="1:49" ht="16.8">
      <c r="A220" s="21"/>
      <c r="B220" s="21"/>
      <c r="C220" s="21"/>
      <c r="D220" s="21"/>
      <c r="E220" s="7" t="s">
        <v>1107</v>
      </c>
      <c r="F220" s="21"/>
      <c r="G220" s="21" t="s">
        <v>304</v>
      </c>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431"/>
      <c r="AK220" s="431"/>
      <c r="AL220" s="431"/>
      <c r="AM220" s="431"/>
      <c r="AN220" s="431"/>
      <c r="AO220" s="431"/>
      <c r="AP220" s="431"/>
      <c r="AQ220" s="533"/>
      <c r="AR220" s="431">
        <f t="shared" ref="AR220:AU220" si="53">SUM(AR215:AR219)</f>
        <v>0</v>
      </c>
      <c r="AS220" s="431">
        <f t="shared" si="53"/>
        <v>0</v>
      </c>
      <c r="AT220" s="431">
        <f t="shared" si="53"/>
        <v>0</v>
      </c>
      <c r="AU220" s="431">
        <f t="shared" si="53"/>
        <v>0</v>
      </c>
      <c r="AV220" s="431">
        <f>SUM(AV215:AV219)</f>
        <v>0</v>
      </c>
      <c r="AW220" s="21"/>
    </row>
    <row r="221" spans="1:49" ht="16.8">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35"/>
      <c r="AR221" s="7"/>
      <c r="AS221" s="7"/>
      <c r="AT221" s="7"/>
      <c r="AU221" s="7"/>
      <c r="AV221" s="7"/>
      <c r="AW221" s="21"/>
    </row>
    <row r="222" spans="1:49" ht="16.8">
      <c r="A222" s="21"/>
      <c r="B222" s="21"/>
      <c r="C222" s="21"/>
      <c r="D222" s="97" t="s">
        <v>1108</v>
      </c>
      <c r="E222" s="97"/>
      <c r="F222" s="97"/>
      <c r="G222" s="97"/>
      <c r="H222" s="97"/>
      <c r="I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7"/>
      <c r="AN222" s="97"/>
      <c r="AO222" s="97"/>
      <c r="AP222" s="97"/>
      <c r="AQ222" s="234"/>
      <c r="AR222" s="97"/>
      <c r="AS222" s="97"/>
      <c r="AT222" s="97"/>
      <c r="AU222" s="97"/>
      <c r="AV222" s="97"/>
      <c r="AW222" s="21"/>
    </row>
    <row r="223" spans="1:49" ht="16.8">
      <c r="A223" s="7"/>
      <c r="B223" s="7"/>
      <c r="C223" s="7"/>
      <c r="D223" s="4" t="s">
        <v>1109</v>
      </c>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12"/>
      <c r="AG223" s="12"/>
      <c r="AH223" s="12"/>
      <c r="AI223" s="12"/>
      <c r="AJ223" s="12"/>
      <c r="AK223" s="12"/>
      <c r="AL223" s="12"/>
      <c r="AM223" s="12"/>
      <c r="AN223" s="12"/>
      <c r="AO223" s="12"/>
      <c r="AP223" s="12"/>
      <c r="AQ223" s="5"/>
      <c r="AR223" s="12"/>
      <c r="AS223" s="4"/>
      <c r="AT223" s="4"/>
      <c r="AU223" s="4"/>
      <c r="AV223" s="4"/>
      <c r="AW223" s="7"/>
    </row>
    <row r="224" spans="1:49" ht="16.8">
      <c r="A224" s="7"/>
      <c r="B224" s="7"/>
      <c r="C224" s="7"/>
      <c r="D224" s="7"/>
      <c r="E224" s="7"/>
      <c r="F224" s="7"/>
      <c r="G224" s="7"/>
      <c r="H224" s="7"/>
      <c r="I224" s="7"/>
      <c r="J224" s="43"/>
      <c r="K224" s="43"/>
      <c r="L224" s="43"/>
      <c r="M224" s="43"/>
      <c r="N224" s="43"/>
      <c r="O224" s="43"/>
      <c r="P224" s="43"/>
      <c r="Q224" s="43"/>
      <c r="R224" s="43"/>
      <c r="S224" s="43"/>
      <c r="T224" s="43"/>
      <c r="U224" s="43"/>
      <c r="V224" s="43"/>
      <c r="W224" s="43"/>
      <c r="X224" s="43"/>
      <c r="Y224" s="43"/>
      <c r="Z224" s="43"/>
      <c r="AA224" s="7"/>
      <c r="AB224" s="7"/>
      <c r="AC224" s="7"/>
      <c r="AD224" s="7"/>
      <c r="AE224" s="7"/>
      <c r="AF224" s="7"/>
      <c r="AG224" s="7"/>
      <c r="AH224" s="7"/>
      <c r="AI224" s="7"/>
      <c r="AJ224" s="7"/>
      <c r="AK224" s="7"/>
      <c r="AL224" s="7"/>
      <c r="AM224" s="7"/>
      <c r="AN224" s="7"/>
      <c r="AO224" s="7"/>
      <c r="AP224" s="7"/>
      <c r="AQ224" s="65"/>
      <c r="AR224" s="7"/>
      <c r="AS224" s="7"/>
      <c r="AT224" s="7"/>
      <c r="AU224" s="7"/>
      <c r="AV224" s="7"/>
      <c r="AW224" s="7"/>
    </row>
    <row r="225" spans="1:49" ht="16.8">
      <c r="A225" s="7"/>
      <c r="B225" s="7"/>
      <c r="C225" s="7"/>
      <c r="D225" s="7"/>
      <c r="E225" s="21" t="s">
        <v>1110</v>
      </c>
      <c r="F225" s="21"/>
      <c r="G225" s="21" t="s">
        <v>304</v>
      </c>
      <c r="H225" s="7"/>
      <c r="I225" s="7"/>
      <c r="J225" s="43"/>
      <c r="K225" s="43"/>
      <c r="L225" s="43"/>
      <c r="M225" s="43"/>
      <c r="N225" s="43"/>
      <c r="O225" s="43"/>
      <c r="P225" s="43"/>
      <c r="Q225" s="43"/>
      <c r="R225" s="43"/>
      <c r="S225" s="43"/>
      <c r="T225" s="43"/>
      <c r="U225" s="43"/>
      <c r="V225" s="43"/>
      <c r="W225" s="43"/>
      <c r="X225" s="43"/>
      <c r="Y225" s="43"/>
      <c r="Z225" s="43"/>
      <c r="AA225" s="7"/>
      <c r="AB225" s="7"/>
      <c r="AC225" s="7"/>
      <c r="AD225" s="7"/>
      <c r="AE225" s="7"/>
      <c r="AF225" s="7"/>
      <c r="AG225" s="7"/>
      <c r="AH225" s="7"/>
      <c r="AI225" s="7"/>
      <c r="AJ225" s="7"/>
      <c r="AK225" s="7"/>
      <c r="AL225" s="7"/>
      <c r="AM225" s="7"/>
      <c r="AN225" s="7"/>
      <c r="AO225" s="7"/>
      <c r="AP225" s="7"/>
      <c r="AQ225" s="65"/>
      <c r="AR225" s="7">
        <f>MAX( AR207 - AR219, 0)</f>
        <v>26.757657152964434</v>
      </c>
      <c r="AS225" s="7">
        <f>MAX( AS207 - AS219, 0)</f>
        <v>26.358389604586364</v>
      </c>
      <c r="AT225" s="7">
        <f>MAX( AT207 - AT219, 0)</f>
        <v>23.890531114897556</v>
      </c>
      <c r="AU225" s="7">
        <f>MAX( AU207 - AU219, 0)</f>
        <v>27.289247053554867</v>
      </c>
      <c r="AV225" s="7">
        <f>MAX( AV207 - AV219, 0)</f>
        <v>32.818078322797732</v>
      </c>
      <c r="AW225" s="7"/>
    </row>
    <row r="226" spans="1:49" ht="16.8">
      <c r="A226" s="7"/>
      <c r="B226" s="7"/>
      <c r="C226" s="7"/>
      <c r="D226" s="7"/>
      <c r="E226" s="7" t="s">
        <v>335</v>
      </c>
      <c r="F226" s="21"/>
      <c r="G226" s="7" t="s">
        <v>209</v>
      </c>
      <c r="H226" s="7"/>
      <c r="I226" s="7"/>
      <c r="J226" s="43"/>
      <c r="K226" s="43"/>
      <c r="L226" s="43"/>
      <c r="M226" s="43"/>
      <c r="N226" s="43"/>
      <c r="O226" s="43"/>
      <c r="P226" s="43"/>
      <c r="Q226" s="43"/>
      <c r="R226" s="43"/>
      <c r="S226" s="43"/>
      <c r="T226" s="43"/>
      <c r="U226" s="43"/>
      <c r="V226" s="43"/>
      <c r="W226" s="43"/>
      <c r="X226" s="43"/>
      <c r="Y226" s="43"/>
      <c r="Z226" s="43"/>
      <c r="AA226" s="7"/>
      <c r="AB226" s="7"/>
      <c r="AC226" s="7"/>
      <c r="AD226" s="7"/>
      <c r="AE226" s="7"/>
      <c r="AF226" s="7"/>
      <c r="AG226" s="7"/>
      <c r="AH226" s="7"/>
      <c r="AI226" s="7"/>
      <c r="AJ226" s="123"/>
      <c r="AK226" s="123"/>
      <c r="AL226" s="123"/>
      <c r="AM226" s="123"/>
      <c r="AN226" s="123"/>
      <c r="AO226" s="123"/>
      <c r="AP226" s="123"/>
      <c r="AQ226" s="236"/>
      <c r="AR226" s="527">
        <f>InputSummary!AR264</f>
        <v>0.25</v>
      </c>
      <c r="AS226" s="123">
        <f>InputSummary!AS264</f>
        <v>0.25</v>
      </c>
      <c r="AT226" s="123">
        <f>InputSummary!AT264</f>
        <v>0.25</v>
      </c>
      <c r="AU226" s="123">
        <f>InputSummary!AU264</f>
        <v>0.25</v>
      </c>
      <c r="AV226" s="123">
        <f>InputSummary!AV264</f>
        <v>0.25</v>
      </c>
      <c r="AW226" s="7"/>
    </row>
    <row r="227" spans="1:49" ht="16.8">
      <c r="A227" s="21"/>
      <c r="B227" s="21"/>
      <c r="C227" s="21"/>
      <c r="D227" s="21"/>
      <c r="E227" s="21" t="s">
        <v>1111</v>
      </c>
      <c r="F227" s="21"/>
      <c r="G227" s="21" t="s">
        <v>304</v>
      </c>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c r="AG227" s="21"/>
      <c r="AH227" s="21"/>
      <c r="AI227" s="21"/>
      <c r="AJ227" s="7"/>
      <c r="AK227" s="7"/>
      <c r="AL227" s="121"/>
      <c r="AM227" s="7"/>
      <c r="AN227" s="7"/>
      <c r="AO227" s="7"/>
      <c r="AP227" s="7"/>
      <c r="AQ227" s="65"/>
      <c r="AR227" s="7">
        <f t="shared" ref="AR227:AV227" si="54">AR225 * AR226</f>
        <v>6.6894142882411085</v>
      </c>
      <c r="AS227" s="7">
        <f t="shared" si="54"/>
        <v>6.589597401146591</v>
      </c>
      <c r="AT227" s="7">
        <f t="shared" si="54"/>
        <v>5.9726327787243889</v>
      </c>
      <c r="AU227" s="7">
        <f t="shared" si="54"/>
        <v>6.8223117633887167</v>
      </c>
      <c r="AV227" s="7">
        <f t="shared" si="54"/>
        <v>8.2045195806994329</v>
      </c>
      <c r="AW227" s="21"/>
    </row>
    <row r="228" spans="1:49" ht="16.8">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35"/>
      <c r="AR228" s="13"/>
      <c r="AS228" s="7"/>
      <c r="AT228" s="7"/>
      <c r="AU228" s="7"/>
      <c r="AV228" s="7"/>
      <c r="AW228" s="21"/>
    </row>
    <row r="229" spans="1:49" ht="16.8">
      <c r="A229" s="21"/>
      <c r="B229" s="21"/>
      <c r="C229" s="21"/>
      <c r="D229" s="21"/>
      <c r="E229" s="7" t="s">
        <v>1112</v>
      </c>
      <c r="F229" s="21"/>
      <c r="G229" s="7" t="s">
        <v>100</v>
      </c>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c r="AG229" s="21"/>
      <c r="AH229" s="21"/>
      <c r="AI229" s="21"/>
      <c r="AJ229" s="13"/>
      <c r="AK229" s="13"/>
      <c r="AL229" s="13"/>
      <c r="AM229" s="13"/>
      <c r="AN229" s="13"/>
      <c r="AO229" s="13"/>
      <c r="AP229" s="13"/>
      <c r="AQ229" s="50"/>
      <c r="AR229" s="13">
        <f t="shared" ref="AR229:AU229" si="55">1 / (1 - AR226)</f>
        <v>1.3333333333333333</v>
      </c>
      <c r="AS229" s="13">
        <f t="shared" si="55"/>
        <v>1.3333333333333333</v>
      </c>
      <c r="AT229" s="13">
        <f t="shared" si="55"/>
        <v>1.3333333333333333</v>
      </c>
      <c r="AU229" s="13">
        <f t="shared" si="55"/>
        <v>1.3333333333333333</v>
      </c>
      <c r="AV229" s="13">
        <f>1 / (1 - AV226)</f>
        <v>1.3333333333333333</v>
      </c>
      <c r="AW229" s="21"/>
    </row>
    <row r="230" spans="1:49" ht="16.8">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c r="AG230" s="21"/>
      <c r="AH230" s="21"/>
      <c r="AI230" s="21"/>
      <c r="AJ230" s="21"/>
      <c r="AK230" s="21"/>
      <c r="AL230" s="21"/>
      <c r="AM230" s="21"/>
      <c r="AN230" s="21"/>
      <c r="AO230" s="21"/>
      <c r="AP230" s="21"/>
      <c r="AQ230" s="235"/>
      <c r="AR230" s="13"/>
      <c r="AS230" s="7"/>
      <c r="AT230" s="7"/>
      <c r="AU230" s="7"/>
      <c r="AV230" s="7"/>
      <c r="AW230" s="21"/>
    </row>
    <row r="231" spans="1:49" ht="16.8">
      <c r="A231" s="21"/>
      <c r="B231" s="21"/>
      <c r="C231" s="21"/>
      <c r="D231" s="21"/>
      <c r="E231" s="2" t="s">
        <v>1108</v>
      </c>
      <c r="F231" s="21"/>
      <c r="G231" s="21" t="s">
        <v>304</v>
      </c>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c r="AG231" s="21"/>
      <c r="AH231" s="21"/>
      <c r="AI231" s="21"/>
      <c r="AJ231" s="538"/>
      <c r="AK231" s="538"/>
      <c r="AL231" s="538"/>
      <c r="AM231" s="538"/>
      <c r="AN231" s="538"/>
      <c r="AO231" s="538"/>
      <c r="AP231" s="538"/>
      <c r="AQ231" s="385"/>
      <c r="AR231" s="538">
        <f t="shared" ref="AR231:AU231" si="56">AR227 * AR229</f>
        <v>8.9192190509881435</v>
      </c>
      <c r="AS231" s="538">
        <f t="shared" si="56"/>
        <v>8.7861298681954541</v>
      </c>
      <c r="AT231" s="538">
        <f t="shared" si="56"/>
        <v>7.963510371632518</v>
      </c>
      <c r="AU231" s="538">
        <f t="shared" si="56"/>
        <v>9.0964156845182877</v>
      </c>
      <c r="AV231" s="538">
        <f>AV227 * AV229</f>
        <v>10.939359440932577</v>
      </c>
      <c r="AW231" s="21"/>
    </row>
    <row r="232" spans="1:49" ht="16.8">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35"/>
      <c r="AR232" s="13"/>
      <c r="AS232" s="7"/>
      <c r="AT232" s="7"/>
      <c r="AU232" s="7"/>
      <c r="AV232" s="7"/>
      <c r="AW232" s="21"/>
    </row>
    <row r="233" spans="1:49" ht="16.8">
      <c r="A233" s="21"/>
      <c r="B233" s="21"/>
      <c r="C233" s="21"/>
      <c r="D233" s="97" t="s">
        <v>533</v>
      </c>
      <c r="E233" s="97"/>
      <c r="F233" s="97"/>
      <c r="G233" s="97"/>
      <c r="H233" s="97"/>
      <c r="I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234"/>
      <c r="AR233" s="468"/>
      <c r="AS233" s="97"/>
      <c r="AT233" s="97"/>
      <c r="AU233" s="97"/>
      <c r="AV233" s="97"/>
      <c r="AW233" s="21"/>
    </row>
    <row r="234" spans="1:49" ht="16.8">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7"/>
      <c r="AK234" s="7"/>
      <c r="AL234" s="7"/>
      <c r="AM234" s="7"/>
      <c r="AN234" s="7"/>
      <c r="AO234" s="7"/>
      <c r="AP234" s="7"/>
      <c r="AQ234" s="65"/>
      <c r="AR234" s="13"/>
      <c r="AS234" s="7"/>
      <c r="AT234" s="7"/>
      <c r="AU234" s="7"/>
      <c r="AV234" s="7"/>
      <c r="AW234" s="21"/>
    </row>
    <row r="235" spans="1:49" ht="16.8">
      <c r="A235" s="2"/>
      <c r="B235" s="2"/>
      <c r="C235" s="2"/>
      <c r="D235" s="2"/>
      <c r="E235" s="2" t="s">
        <v>1108</v>
      </c>
      <c r="F235" s="2"/>
      <c r="G235" s="21" t="s">
        <v>304</v>
      </c>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7"/>
      <c r="AK235" s="7"/>
      <c r="AL235" s="7"/>
      <c r="AM235" s="7"/>
      <c r="AN235" s="7"/>
      <c r="AO235" s="7"/>
      <c r="AP235" s="7"/>
      <c r="AQ235" s="65"/>
      <c r="AR235" s="7">
        <f t="shared" ref="AR235:AU235" si="57">AR231</f>
        <v>8.9192190509881435</v>
      </c>
      <c r="AS235" s="7">
        <f t="shared" si="57"/>
        <v>8.7861298681954541</v>
      </c>
      <c r="AT235" s="7">
        <f t="shared" si="57"/>
        <v>7.963510371632518</v>
      </c>
      <c r="AU235" s="7">
        <f t="shared" si="57"/>
        <v>9.0964156845182877</v>
      </c>
      <c r="AV235" s="7">
        <f>AV231</f>
        <v>10.939359440932577</v>
      </c>
      <c r="AW235" s="2"/>
    </row>
    <row r="236" spans="1:49" ht="16.8">
      <c r="A236" s="208"/>
      <c r="B236" s="21"/>
      <c r="C236" s="21"/>
      <c r="D236" s="21"/>
      <c r="E236" s="7" t="s">
        <v>1113</v>
      </c>
      <c r="F236" s="21"/>
      <c r="G236" s="21" t="s">
        <v>304</v>
      </c>
      <c r="H236" s="7"/>
      <c r="I236" s="21"/>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65"/>
      <c r="AR236" s="13">
        <f t="shared" ref="AR236:AV236" si="58">AR307</f>
        <v>0</v>
      </c>
      <c r="AS236" s="7">
        <f t="shared" si="58"/>
        <v>0</v>
      </c>
      <c r="AT236" s="7">
        <f t="shared" si="58"/>
        <v>0</v>
      </c>
      <c r="AU236" s="7">
        <f t="shared" si="58"/>
        <v>0</v>
      </c>
      <c r="AV236" s="7">
        <f t="shared" si="58"/>
        <v>0</v>
      </c>
      <c r="AW236" s="48"/>
    </row>
    <row r="237" spans="1:49" ht="16.8">
      <c r="A237" s="21"/>
      <c r="B237" s="21"/>
      <c r="C237" s="21"/>
      <c r="D237" s="21"/>
      <c r="E237" s="2" t="s">
        <v>533</v>
      </c>
      <c r="F237" s="21"/>
      <c r="G237" s="21" t="s">
        <v>304</v>
      </c>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c r="AG237" s="21"/>
      <c r="AH237" s="21"/>
      <c r="AI237" s="21"/>
      <c r="AJ237" s="526"/>
      <c r="AK237" s="526"/>
      <c r="AL237" s="526"/>
      <c r="AM237" s="526"/>
      <c r="AN237" s="526"/>
      <c r="AO237" s="526"/>
      <c r="AP237" s="526"/>
      <c r="AQ237" s="531"/>
      <c r="AR237" s="526">
        <f t="shared" ref="AR237:AU237" si="59">AR235+AR236</f>
        <v>8.9192190509881435</v>
      </c>
      <c r="AS237" s="526">
        <f t="shared" si="59"/>
        <v>8.7861298681954541</v>
      </c>
      <c r="AT237" s="526">
        <f t="shared" si="59"/>
        <v>7.963510371632518</v>
      </c>
      <c r="AU237" s="526">
        <f t="shared" si="59"/>
        <v>9.0964156845182877</v>
      </c>
      <c r="AV237" s="526">
        <f>AV235+AV236</f>
        <v>10.939359440932577</v>
      </c>
      <c r="AW237" s="21"/>
    </row>
    <row r="238" spans="1:49" ht="16.8">
      <c r="A238" s="21"/>
      <c r="B238" s="21"/>
      <c r="C238" s="21"/>
      <c r="D238" s="21"/>
      <c r="E238" s="2" t="s">
        <v>329</v>
      </c>
      <c r="F238" s="21"/>
      <c r="G238" s="21" t="s">
        <v>304</v>
      </c>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8"/>
      <c r="AK238" s="8"/>
      <c r="AL238" s="92"/>
      <c r="AM238" s="8"/>
      <c r="AN238" s="8"/>
      <c r="AO238" s="8"/>
      <c r="AP238" s="8"/>
      <c r="AQ238" s="9"/>
      <c r="AR238" s="93">
        <f>InputSummary!AR285</f>
        <v>0</v>
      </c>
      <c r="AS238" s="8">
        <f>InputSummary!AS285</f>
        <v>0</v>
      </c>
      <c r="AT238" s="8">
        <f>InputSummary!AT285</f>
        <v>0</v>
      </c>
      <c r="AU238" s="8">
        <f>InputSummary!AU285</f>
        <v>0</v>
      </c>
      <c r="AV238" s="8">
        <f>InputSummary!AV285</f>
        <v>0</v>
      </c>
      <c r="AW238" s="21"/>
    </row>
    <row r="239" spans="1:49" ht="16.8">
      <c r="A239" s="21"/>
      <c r="B239" s="21"/>
      <c r="C239" s="21"/>
      <c r="D239" s="21"/>
      <c r="E239" s="2" t="s">
        <v>1114</v>
      </c>
      <c r="F239" s="21"/>
      <c r="G239" s="21" t="s">
        <v>304</v>
      </c>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431"/>
      <c r="AK239" s="431"/>
      <c r="AL239" s="431"/>
      <c r="AM239" s="431"/>
      <c r="AN239" s="431"/>
      <c r="AO239" s="431"/>
      <c r="AP239" s="431"/>
      <c r="AQ239" s="533"/>
      <c r="AR239" s="431">
        <f t="shared" ref="AR239:AU239" si="60">SUM(AR237:AR238)</f>
        <v>8.9192190509881435</v>
      </c>
      <c r="AS239" s="431">
        <f t="shared" si="60"/>
        <v>8.7861298681954541</v>
      </c>
      <c r="AT239" s="431">
        <f t="shared" si="60"/>
        <v>7.963510371632518</v>
      </c>
      <c r="AU239" s="431">
        <f t="shared" si="60"/>
        <v>9.0964156845182877</v>
      </c>
      <c r="AV239" s="431">
        <f>SUM(AV237:AV238)</f>
        <v>10.939359440932577</v>
      </c>
      <c r="AW239" s="21"/>
    </row>
    <row r="240" spans="1:49" ht="16.8">
      <c r="A240" s="129"/>
      <c r="B240" s="129"/>
      <c r="C240" s="77"/>
      <c r="D240" s="77"/>
      <c r="E240" s="134" t="s">
        <v>1115</v>
      </c>
      <c r="F240" s="129"/>
      <c r="G240" s="129" t="s">
        <v>105</v>
      </c>
      <c r="H240" s="129"/>
      <c r="I240" s="129"/>
      <c r="J240" s="148"/>
      <c r="K240" s="148"/>
      <c r="L240" s="148"/>
      <c r="M240" s="148"/>
      <c r="N240" s="148"/>
      <c r="O240" s="148"/>
      <c r="P240" s="148"/>
      <c r="Q240" s="148"/>
      <c r="R240" s="148"/>
      <c r="S240" s="148"/>
      <c r="T240" s="148"/>
      <c r="U240" s="148"/>
      <c r="V240" s="148"/>
      <c r="W240" s="148"/>
      <c r="X240" s="148"/>
      <c r="Y240" s="148"/>
      <c r="Z240" s="148"/>
      <c r="AA240" s="129"/>
      <c r="AB240" s="129"/>
      <c r="AC240" s="129"/>
      <c r="AD240" s="129"/>
      <c r="AE240" s="129"/>
      <c r="AF240" s="129"/>
      <c r="AG240" s="129"/>
      <c r="AH240" s="129"/>
      <c r="AI240" s="129"/>
      <c r="AJ240" s="149"/>
      <c r="AK240" s="149"/>
      <c r="AL240" s="149"/>
      <c r="AM240" s="149"/>
      <c r="AN240" s="149"/>
      <c r="AO240" s="149"/>
      <c r="AP240" s="149"/>
      <c r="AQ240" s="232"/>
      <c r="AR240" s="149">
        <f t="shared" ref="AR240:AV240" si="61">AR237 / AR$17</f>
        <v>6.9186788206927172</v>
      </c>
      <c r="AS240" s="149">
        <f t="shared" si="61"/>
        <v>6.6138895287977295</v>
      </c>
      <c r="AT240" s="149">
        <f t="shared" si="61"/>
        <v>5.8938552651152447</v>
      </c>
      <c r="AU240" s="149">
        <f t="shared" si="61"/>
        <v>6.6300808676882088</v>
      </c>
      <c r="AV240" s="149">
        <f t="shared" si="61"/>
        <v>7.8326535374407857</v>
      </c>
      <c r="AW240" s="129"/>
    </row>
    <row r="241" spans="1:49" ht="16.8">
      <c r="A241" s="129"/>
      <c r="B241" s="129"/>
      <c r="C241" s="77"/>
      <c r="D241" s="77"/>
      <c r="E241" s="134" t="s">
        <v>1116</v>
      </c>
      <c r="F241" s="129"/>
      <c r="G241" s="129" t="s">
        <v>105</v>
      </c>
      <c r="H241" s="129"/>
      <c r="I241" s="129"/>
      <c r="J241" s="148"/>
      <c r="K241" s="148"/>
      <c r="L241" s="148"/>
      <c r="M241" s="148"/>
      <c r="N241" s="148"/>
      <c r="O241" s="148"/>
      <c r="P241" s="148"/>
      <c r="Q241" s="148"/>
      <c r="R241" s="148"/>
      <c r="S241" s="148"/>
      <c r="T241" s="148"/>
      <c r="U241" s="148"/>
      <c r="V241" s="148"/>
      <c r="W241" s="148"/>
      <c r="X241" s="148"/>
      <c r="Y241" s="148"/>
      <c r="Z241" s="148"/>
      <c r="AA241" s="129"/>
      <c r="AB241" s="129"/>
      <c r="AC241" s="129"/>
      <c r="AD241" s="129"/>
      <c r="AE241" s="129"/>
      <c r="AF241" s="129"/>
      <c r="AG241" s="129"/>
      <c r="AH241" s="129"/>
      <c r="AI241" s="129"/>
      <c r="AJ241" s="149"/>
      <c r="AK241" s="149"/>
      <c r="AL241" s="149"/>
      <c r="AM241" s="149"/>
      <c r="AN241" s="149"/>
      <c r="AO241" s="149"/>
      <c r="AP241" s="149"/>
      <c r="AQ241" s="232"/>
      <c r="AR241" s="149">
        <f t="shared" ref="AR241:AV241" si="62">AR238 /  AR$17</f>
        <v>0</v>
      </c>
      <c r="AS241" s="149">
        <f t="shared" si="62"/>
        <v>0</v>
      </c>
      <c r="AT241" s="149">
        <f t="shared" si="62"/>
        <v>0</v>
      </c>
      <c r="AU241" s="149">
        <f t="shared" si="62"/>
        <v>0</v>
      </c>
      <c r="AV241" s="149">
        <f t="shared" si="62"/>
        <v>0</v>
      </c>
      <c r="AW241" s="129"/>
    </row>
    <row r="242" spans="1:49" ht="16.8">
      <c r="A242" s="21"/>
      <c r="B242" s="21"/>
      <c r="C242" s="21"/>
      <c r="D242" s="21"/>
      <c r="E242" s="2"/>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c r="AG242" s="21"/>
      <c r="AH242" s="21"/>
      <c r="AI242" s="21"/>
      <c r="AJ242" s="21"/>
      <c r="AK242" s="21"/>
      <c r="AL242" s="21"/>
      <c r="AM242" s="21"/>
      <c r="AN242" s="21"/>
      <c r="AO242" s="21"/>
      <c r="AP242" s="21"/>
      <c r="AQ242" s="235"/>
      <c r="AR242" s="30"/>
      <c r="AS242" s="30"/>
      <c r="AT242" s="30"/>
      <c r="AU242" s="30"/>
      <c r="AV242" s="30"/>
      <c r="AW242" s="21"/>
    </row>
    <row r="243" spans="1:49" ht="16.8">
      <c r="A243" s="21"/>
      <c r="B243" s="37" t="s">
        <v>1117</v>
      </c>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8"/>
      <c r="AR243" s="37"/>
      <c r="AS243" s="37"/>
      <c r="AT243" s="37"/>
      <c r="AU243" s="37"/>
      <c r="AV243" s="37"/>
      <c r="AW243" s="21"/>
    </row>
    <row r="244" spans="1:49" ht="16.8">
      <c r="A244" s="7"/>
      <c r="B244" s="7"/>
      <c r="C244" s="7"/>
      <c r="D244" s="7"/>
      <c r="E244" s="7"/>
      <c r="F244" s="7"/>
      <c r="G244" s="7"/>
      <c r="H244" s="7"/>
      <c r="I244" s="43"/>
      <c r="J244" s="43"/>
      <c r="K244" s="43"/>
      <c r="L244" s="43"/>
      <c r="M244" s="43"/>
      <c r="N244" s="43"/>
      <c r="O244" s="43"/>
      <c r="P244" s="43"/>
      <c r="Q244" s="43"/>
      <c r="R244" s="43"/>
      <c r="S244" s="43"/>
      <c r="T244" s="43"/>
      <c r="U244" s="43"/>
      <c r="V244" s="43"/>
      <c r="W244" s="43"/>
      <c r="X244" s="43"/>
      <c r="Y244" s="43"/>
      <c r="Z244" s="7"/>
      <c r="AA244" s="7"/>
      <c r="AB244" s="7"/>
      <c r="AC244" s="7"/>
      <c r="AD244" s="7"/>
      <c r="AE244" s="7"/>
      <c r="AF244" s="7"/>
      <c r="AG244" s="7"/>
      <c r="AH244" s="7"/>
      <c r="AI244" s="105"/>
      <c r="AJ244" s="105"/>
      <c r="AK244" s="105"/>
      <c r="AL244" s="105"/>
      <c r="AM244" s="105"/>
      <c r="AN244" s="105"/>
      <c r="AO244" s="105"/>
      <c r="AP244" s="105"/>
      <c r="AQ244" s="106"/>
      <c r="AR244" s="7"/>
      <c r="AS244" s="7"/>
      <c r="AT244" s="7"/>
      <c r="AU244" s="7"/>
      <c r="AV244" s="7"/>
      <c r="AW244" s="21"/>
    </row>
    <row r="245" spans="1:49" ht="16.8">
      <c r="A245" s="7"/>
      <c r="B245" s="21"/>
      <c r="C245" s="124" t="s">
        <v>1096</v>
      </c>
      <c r="D245" s="124"/>
      <c r="E245" s="124"/>
      <c r="F245" s="124"/>
      <c r="G245" s="124"/>
      <c r="H245" s="124"/>
      <c r="I245" s="124"/>
      <c r="J245" s="124"/>
      <c r="K245" s="124"/>
      <c r="L245" s="124"/>
      <c r="M245" s="124"/>
      <c r="N245" s="124"/>
      <c r="O245" s="124"/>
      <c r="P245" s="124"/>
      <c r="Q245" s="124"/>
      <c r="R245" s="124"/>
      <c r="S245" s="124"/>
      <c r="T245" s="124"/>
      <c r="U245" s="124"/>
      <c r="V245" s="124"/>
      <c r="W245" s="124"/>
      <c r="X245" s="124"/>
      <c r="Y245" s="124"/>
      <c r="Z245" s="124"/>
      <c r="AA245" s="124"/>
      <c r="AB245" s="124"/>
      <c r="AC245" s="124"/>
      <c r="AD245" s="124"/>
      <c r="AE245" s="124"/>
      <c r="AF245" s="124"/>
      <c r="AG245" s="124"/>
      <c r="AH245" s="124"/>
      <c r="AI245" s="124"/>
      <c r="AJ245" s="124"/>
      <c r="AK245" s="124"/>
      <c r="AL245" s="124"/>
      <c r="AM245" s="124"/>
      <c r="AN245" s="124"/>
      <c r="AO245" s="124"/>
      <c r="AP245" s="124"/>
      <c r="AQ245" s="237"/>
      <c r="AR245" s="124"/>
      <c r="AS245" s="124"/>
      <c r="AT245" s="124"/>
      <c r="AU245" s="124"/>
      <c r="AV245" s="124"/>
      <c r="AW245" s="21"/>
    </row>
    <row r="246" spans="1:49" ht="16.8">
      <c r="A246" s="7"/>
      <c r="B246" s="21"/>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12"/>
      <c r="AH246" s="12"/>
      <c r="AI246" s="12"/>
      <c r="AJ246" s="12"/>
      <c r="AK246" s="12"/>
      <c r="AL246" s="12"/>
      <c r="AM246" s="12"/>
      <c r="AN246" s="12"/>
      <c r="AO246" s="12"/>
      <c r="AP246" s="12"/>
      <c r="AQ246" s="5"/>
      <c r="AR246" s="12"/>
      <c r="AS246" s="4"/>
      <c r="AT246" s="4"/>
      <c r="AU246" s="4"/>
      <c r="AV246" s="4"/>
      <c r="AW246" s="21"/>
    </row>
    <row r="247" spans="1:49" ht="16.8">
      <c r="A247" s="7"/>
      <c r="B247" s="21"/>
      <c r="C247" s="21"/>
      <c r="D247" s="21"/>
      <c r="E247" s="21"/>
      <c r="F247" s="21"/>
      <c r="G247" s="21"/>
      <c r="H247" s="21"/>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233"/>
      <c r="AR247" s="30"/>
      <c r="AS247" s="30"/>
      <c r="AT247" s="30"/>
      <c r="AU247" s="30"/>
      <c r="AV247" s="30"/>
      <c r="AW247" s="21"/>
    </row>
    <row r="248" spans="1:49" ht="16.8">
      <c r="A248" s="7"/>
      <c r="B248" s="7"/>
      <c r="C248" s="21"/>
      <c r="D248" s="21"/>
      <c r="E248" s="21" t="s">
        <v>1118</v>
      </c>
      <c r="F248" s="21"/>
      <c r="G248" s="21" t="s">
        <v>304</v>
      </c>
      <c r="H248" s="21"/>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7"/>
      <c r="AJ248" s="7"/>
      <c r="AK248" s="7"/>
      <c r="AL248" s="7"/>
      <c r="AM248" s="7"/>
      <c r="AN248" s="7"/>
      <c r="AO248" s="7"/>
      <c r="AP248" s="7"/>
      <c r="AQ248" s="65"/>
      <c r="AR248" s="7">
        <f t="shared" ref="AR248:AV249" si="63">AR201</f>
        <v>279.22743547759796</v>
      </c>
      <c r="AS248" s="7">
        <f t="shared" si="63"/>
        <v>277.39425131771378</v>
      </c>
      <c r="AT248" s="7">
        <f t="shared" si="63"/>
        <v>290.02904117165224</v>
      </c>
      <c r="AU248" s="7">
        <f t="shared" si="63"/>
        <v>294.87656208733688</v>
      </c>
      <c r="AV248" s="7">
        <f t="shared" si="63"/>
        <v>299.54697883745956</v>
      </c>
      <c r="AW248" s="21"/>
    </row>
    <row r="249" spans="1:49" ht="16.8">
      <c r="A249" s="7"/>
      <c r="B249" s="7"/>
      <c r="C249" s="21"/>
      <c r="D249" s="21"/>
      <c r="E249" s="21" t="s">
        <v>536</v>
      </c>
      <c r="F249" s="21"/>
      <c r="G249" s="21" t="s">
        <v>304</v>
      </c>
      <c r="H249" s="21"/>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7"/>
      <c r="AJ249" s="7"/>
      <c r="AK249" s="7"/>
      <c r="AL249" s="7"/>
      <c r="AM249" s="7"/>
      <c r="AN249" s="7"/>
      <c r="AO249" s="7"/>
      <c r="AP249" s="7"/>
      <c r="AQ249" s="65"/>
      <c r="AR249" s="7">
        <f t="shared" si="63"/>
        <v>0</v>
      </c>
      <c r="AS249" s="7">
        <f t="shared" si="63"/>
        <v>0</v>
      </c>
      <c r="AT249" s="7">
        <f t="shared" si="63"/>
        <v>0</v>
      </c>
      <c r="AU249" s="7">
        <f t="shared" si="63"/>
        <v>0</v>
      </c>
      <c r="AV249" s="7">
        <f t="shared" si="63"/>
        <v>0</v>
      </c>
      <c r="AW249" s="21"/>
    </row>
    <row r="250" spans="1:49" ht="16.8">
      <c r="A250" s="7"/>
      <c r="B250" s="7"/>
      <c r="C250" s="21"/>
      <c r="D250" s="21"/>
      <c r="E250" s="21" t="s">
        <v>1014</v>
      </c>
      <c r="F250" s="21"/>
      <c r="G250" s="21" t="s">
        <v>304</v>
      </c>
      <c r="H250" s="21"/>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7"/>
      <c r="AJ250" s="7"/>
      <c r="AK250" s="7"/>
      <c r="AL250" s="7"/>
      <c r="AM250" s="7"/>
      <c r="AN250" s="7"/>
      <c r="AO250" s="7"/>
      <c r="AP250" s="7"/>
      <c r="AQ250" s="65"/>
      <c r="AR250" s="7">
        <f t="shared" ref="AR250:AU250" si="64">AR239</f>
        <v>8.9192190509881435</v>
      </c>
      <c r="AS250" s="7">
        <f t="shared" si="64"/>
        <v>8.7861298681954541</v>
      </c>
      <c r="AT250" s="7">
        <f t="shared" si="64"/>
        <v>7.963510371632518</v>
      </c>
      <c r="AU250" s="7">
        <f t="shared" si="64"/>
        <v>9.0964156845182877</v>
      </c>
      <c r="AV250" s="7">
        <f>AV239</f>
        <v>10.939359440932577</v>
      </c>
      <c r="AW250" s="21"/>
    </row>
    <row r="251" spans="1:49" ht="16.8">
      <c r="A251" s="7"/>
      <c r="B251" s="7"/>
      <c r="C251" s="21"/>
      <c r="D251" s="21"/>
      <c r="E251" s="21" t="s">
        <v>1119</v>
      </c>
      <c r="F251" s="21"/>
      <c r="G251" s="21" t="s">
        <v>304</v>
      </c>
      <c r="H251" s="21"/>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7"/>
      <c r="AJ251" s="7"/>
      <c r="AK251" s="7"/>
      <c r="AL251" s="7"/>
      <c r="AM251" s="7"/>
      <c r="AN251" s="7"/>
      <c r="AO251" s="7"/>
      <c r="AP251" s="7"/>
      <c r="AQ251" s="65"/>
      <c r="AR251" s="7">
        <f>(InputSummary!AR143 + InputSummary!AR144) * AR$17</f>
        <v>-0.33769348416621542</v>
      </c>
      <c r="AS251" s="7">
        <f>(InputSummary!AS143 + InputSummary!AS144) * AS$17</f>
        <v>-0.37621353627383419</v>
      </c>
      <c r="AT251" s="7">
        <f>(InputSummary!AT143 + InputSummary!AT144) * AT$17</f>
        <v>-0.36313408135816916</v>
      </c>
      <c r="AU251" s="7">
        <f>(InputSummary!AU143 + InputSummary!AU144) * AU$17</f>
        <v>-0.29148899344735923</v>
      </c>
      <c r="AV251" s="7">
        <f>(InputSummary!AV143 + InputSummary!AV144) * AV$17</f>
        <v>-0.31190233383820593</v>
      </c>
      <c r="AW251" s="21"/>
    </row>
    <row r="252" spans="1:49" ht="16.8">
      <c r="A252" s="7"/>
      <c r="B252" s="7"/>
      <c r="C252" s="21"/>
      <c r="D252" s="21"/>
      <c r="E252" s="7" t="s">
        <v>1012</v>
      </c>
      <c r="F252" s="21"/>
      <c r="G252" s="21" t="s">
        <v>304</v>
      </c>
      <c r="H252" s="21"/>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7"/>
      <c r="AJ252" s="7"/>
      <c r="AK252" s="7"/>
      <c r="AL252" s="7"/>
      <c r="AM252" s="7"/>
      <c r="AN252" s="7"/>
      <c r="AO252" s="7"/>
      <c r="AP252" s="7"/>
      <c r="AQ252" s="65"/>
      <c r="AR252" s="7">
        <f t="shared" ref="AR252:AV255" si="65">AR203</f>
        <v>-43.743558219459445</v>
      </c>
      <c r="AS252" s="7">
        <f t="shared" si="65"/>
        <v>-48.033169262628441</v>
      </c>
      <c r="AT252" s="7">
        <f t="shared" si="65"/>
        <v>-52.649491019166291</v>
      </c>
      <c r="AU252" s="7">
        <f t="shared" si="65"/>
        <v>-56.921487817871252</v>
      </c>
      <c r="AV252" s="7">
        <f t="shared" si="65"/>
        <v>-60.714143625762873</v>
      </c>
      <c r="AW252" s="21"/>
    </row>
    <row r="253" spans="1:49" ht="16.8">
      <c r="A253" s="98"/>
      <c r="B253" s="21"/>
      <c r="C253" s="21"/>
      <c r="D253" s="21"/>
      <c r="E253" s="7" t="s">
        <v>1013</v>
      </c>
      <c r="F253" s="21"/>
      <c r="G253" s="21" t="s">
        <v>304</v>
      </c>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48"/>
      <c r="AI253" s="7"/>
      <c r="AJ253" s="7"/>
      <c r="AK253" s="7"/>
      <c r="AL253" s="7"/>
      <c r="AM253" s="7"/>
      <c r="AN253" s="7"/>
      <c r="AO253" s="7"/>
      <c r="AP253" s="7"/>
      <c r="AQ253" s="65"/>
      <c r="AR253" s="7">
        <f t="shared" si="65"/>
        <v>-14.557536594021482</v>
      </c>
      <c r="AS253" s="7">
        <f t="shared" si="65"/>
        <v>-7.7174890012587856</v>
      </c>
      <c r="AT253" s="7">
        <f t="shared" si="65"/>
        <v>-4.6971497261516744</v>
      </c>
      <c r="AU253" s="7">
        <f t="shared" si="65"/>
        <v>-4.5709364147084823</v>
      </c>
      <c r="AV253" s="7">
        <f t="shared" si="65"/>
        <v>-5.6521697021646533</v>
      </c>
      <c r="AW253" s="21"/>
    </row>
    <row r="254" spans="1:49" ht="16.8">
      <c r="A254" s="98"/>
      <c r="B254" s="21"/>
      <c r="C254" s="21"/>
      <c r="D254" s="21"/>
      <c r="E254" s="21" t="s">
        <v>538</v>
      </c>
      <c r="F254" s="21"/>
      <c r="G254" s="21" t="s">
        <v>304</v>
      </c>
      <c r="H254" s="21"/>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7"/>
      <c r="AJ254" s="7"/>
      <c r="AK254" s="7"/>
      <c r="AL254" s="7"/>
      <c r="AM254" s="7"/>
      <c r="AN254" s="7"/>
      <c r="AO254" s="7"/>
      <c r="AP254" s="7"/>
      <c r="AQ254" s="65"/>
      <c r="AR254" s="7">
        <f t="shared" si="65"/>
        <v>-104.97014049683735</v>
      </c>
      <c r="AS254" s="7">
        <f t="shared" si="65"/>
        <v>-95.908587695917305</v>
      </c>
      <c r="AT254" s="7">
        <f t="shared" si="65"/>
        <v>-98.734615811686353</v>
      </c>
      <c r="AU254" s="7">
        <f t="shared" si="65"/>
        <v>-97.451225759452882</v>
      </c>
      <c r="AV254" s="7">
        <f t="shared" si="65"/>
        <v>-99.209602623717132</v>
      </c>
      <c r="AW254" s="21"/>
    </row>
    <row r="255" spans="1:49" ht="16.8">
      <c r="A255" s="98"/>
      <c r="B255" s="21"/>
      <c r="C255" s="21"/>
      <c r="D255" s="21"/>
      <c r="E255" s="21" t="s">
        <v>539</v>
      </c>
      <c r="F255" s="21"/>
      <c r="G255" s="21" t="s">
        <v>304</v>
      </c>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48"/>
      <c r="AI255" s="7"/>
      <c r="AJ255" s="7"/>
      <c r="AK255" s="7"/>
      <c r="AL255" s="7"/>
      <c r="AM255" s="7"/>
      <c r="AN255" s="7"/>
      <c r="AO255" s="7"/>
      <c r="AP255" s="7"/>
      <c r="AQ255" s="65"/>
      <c r="AR255" s="7">
        <f t="shared" si="65"/>
        <v>-49.148551677404157</v>
      </c>
      <c r="AS255" s="7">
        <f t="shared" si="65"/>
        <v>-50.857348292090812</v>
      </c>
      <c r="AT255" s="7">
        <f t="shared" si="65"/>
        <v>-52.766667117981939</v>
      </c>
      <c r="AU255" s="7">
        <f t="shared" si="65"/>
        <v>-53.604709790848133</v>
      </c>
      <c r="AV255" s="7">
        <f t="shared" si="65"/>
        <v>-54.044179133494886</v>
      </c>
      <c r="AW255" s="21"/>
    </row>
    <row r="256" spans="1:49" ht="16.8">
      <c r="A256" s="98"/>
      <c r="B256" s="21"/>
      <c r="C256" s="21"/>
      <c r="D256" s="21"/>
      <c r="E256" s="21" t="s">
        <v>1120</v>
      </c>
      <c r="F256" s="21"/>
      <c r="G256" s="21" t="s">
        <v>304</v>
      </c>
      <c r="H256" s="21"/>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431"/>
      <c r="AK256" s="431"/>
      <c r="AL256" s="431"/>
      <c r="AM256" s="431"/>
      <c r="AN256" s="431"/>
      <c r="AO256" s="431"/>
      <c r="AP256" s="431"/>
      <c r="AQ256" s="533"/>
      <c r="AR256" s="431">
        <f>SUM(AR248:AR255)</f>
        <v>75.389174056697485</v>
      </c>
      <c r="AS256" s="431">
        <f>SUM(AS248:AS255)</f>
        <v>83.287573397740061</v>
      </c>
      <c r="AT256" s="431">
        <f>SUM(AT248:AT255)</f>
        <v>88.781493786940331</v>
      </c>
      <c r="AU256" s="431">
        <f>SUM(AU248:AU255)</f>
        <v>91.133128995527059</v>
      </c>
      <c r="AV256" s="431">
        <f>SUM(AV248:AV255)</f>
        <v>90.554340859414452</v>
      </c>
      <c r="AW256" s="21"/>
    </row>
    <row r="257" spans="1:49" ht="16.8">
      <c r="A257" s="98"/>
      <c r="B257" s="21"/>
      <c r="C257" s="21"/>
      <c r="D257" s="21"/>
      <c r="E257" s="21"/>
      <c r="F257" s="21"/>
      <c r="G257" s="7"/>
      <c r="H257" s="21"/>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65"/>
      <c r="AR257" s="7"/>
      <c r="AS257" s="7"/>
      <c r="AT257" s="7"/>
      <c r="AU257" s="7"/>
      <c r="AV257" s="7"/>
      <c r="AW257" s="21"/>
    </row>
    <row r="258" spans="1:49" ht="16.8">
      <c r="A258" s="98"/>
      <c r="B258" s="21"/>
      <c r="C258" s="124" t="s">
        <v>1121</v>
      </c>
      <c r="D258" s="124"/>
      <c r="E258" s="124"/>
      <c r="F258" s="124"/>
      <c r="G258" s="124"/>
      <c r="H258" s="124"/>
      <c r="I258" s="124"/>
      <c r="J258" s="124"/>
      <c r="K258" s="124"/>
      <c r="L258" s="124"/>
      <c r="M258" s="124"/>
      <c r="N258" s="124"/>
      <c r="O258" s="124"/>
      <c r="P258" s="124"/>
      <c r="Q258" s="124"/>
      <c r="R258" s="124"/>
      <c r="S258" s="124"/>
      <c r="T258" s="124"/>
      <c r="U258" s="124"/>
      <c r="V258" s="124"/>
      <c r="W258" s="124"/>
      <c r="X258" s="124"/>
      <c r="Y258" s="124"/>
      <c r="Z258" s="124"/>
      <c r="AA258" s="124"/>
      <c r="AB258" s="124"/>
      <c r="AC258" s="124"/>
      <c r="AD258" s="124"/>
      <c r="AE258" s="124"/>
      <c r="AF258" s="124"/>
      <c r="AG258" s="124"/>
      <c r="AH258" s="124"/>
      <c r="AI258" s="124"/>
      <c r="AJ258" s="124"/>
      <c r="AK258" s="124"/>
      <c r="AL258" s="124"/>
      <c r="AM258" s="124"/>
      <c r="AN258" s="124"/>
      <c r="AO258" s="124"/>
      <c r="AP258" s="124"/>
      <c r="AQ258" s="237"/>
      <c r="AR258" s="124"/>
      <c r="AS258" s="124"/>
      <c r="AT258" s="124"/>
      <c r="AU258" s="124"/>
      <c r="AV258" s="124"/>
      <c r="AW258" s="21"/>
    </row>
    <row r="259" spans="1:49" ht="16.8">
      <c r="A259" s="98"/>
      <c r="B259" s="21"/>
      <c r="C259" s="21"/>
      <c r="D259" s="21"/>
      <c r="E259" s="21"/>
      <c r="F259" s="21"/>
      <c r="G259" s="7"/>
      <c r="H259" s="21"/>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65"/>
      <c r="AR259" s="7"/>
      <c r="AS259" s="7"/>
      <c r="AT259" s="7"/>
      <c r="AU259" s="7"/>
      <c r="AV259" s="7"/>
      <c r="AW259" s="21"/>
    </row>
    <row r="260" spans="1:49" ht="16.8">
      <c r="A260" s="21"/>
      <c r="B260" s="21"/>
      <c r="C260" s="21"/>
      <c r="D260" s="21"/>
      <c r="E260" s="134" t="s">
        <v>1102</v>
      </c>
      <c r="F260" s="21"/>
      <c r="G260" s="21" t="s">
        <v>304</v>
      </c>
      <c r="H260" s="21"/>
      <c r="I260" s="21"/>
      <c r="J260" s="21"/>
      <c r="K260" s="21"/>
      <c r="L260" s="21"/>
      <c r="M260" s="21"/>
      <c r="N260" s="21"/>
      <c r="O260" s="21"/>
      <c r="P260" s="21"/>
      <c r="Q260" s="21"/>
      <c r="R260" s="21"/>
      <c r="S260" s="21"/>
      <c r="T260" s="21"/>
      <c r="U260" s="21"/>
      <c r="V260" s="21"/>
      <c r="W260" s="21"/>
      <c r="X260" s="21"/>
      <c r="Y260" s="21"/>
      <c r="Z260" s="21"/>
      <c r="AA260" s="21"/>
      <c r="AB260" s="21"/>
      <c r="AC260" s="21"/>
      <c r="AD260" s="21"/>
      <c r="AE260" s="21"/>
      <c r="AF260" s="21"/>
      <c r="AG260" s="21"/>
      <c r="AH260" s="21"/>
      <c r="AI260" s="21"/>
      <c r="AJ260" s="129"/>
      <c r="AK260" s="129"/>
      <c r="AL260" s="129"/>
      <c r="AM260" s="129"/>
      <c r="AN260" s="129"/>
      <c r="AO260" s="129"/>
      <c r="AP260" s="129"/>
      <c r="AQ260" s="238"/>
      <c r="AR260" s="129">
        <f>AR213</f>
        <v>0</v>
      </c>
      <c r="AS260" s="129">
        <f>AS213</f>
        <v>0</v>
      </c>
      <c r="AT260" s="129">
        <f>AT213</f>
        <v>0</v>
      </c>
      <c r="AU260" s="129">
        <f>AU213</f>
        <v>0</v>
      </c>
      <c r="AV260" s="129">
        <f>AV213</f>
        <v>0</v>
      </c>
      <c r="AW260" s="21"/>
    </row>
    <row r="261" spans="1:49" ht="16.8">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c r="AC261" s="21"/>
      <c r="AD261" s="21"/>
      <c r="AE261" s="21"/>
      <c r="AF261" s="21"/>
      <c r="AG261" s="21"/>
      <c r="AH261" s="21"/>
      <c r="AI261" s="21"/>
      <c r="AJ261" s="8"/>
      <c r="AK261" s="21"/>
      <c r="AL261" s="21"/>
      <c r="AM261" s="21"/>
      <c r="AN261" s="21"/>
      <c r="AO261" s="21"/>
      <c r="AP261" s="21"/>
      <c r="AQ261" s="235"/>
      <c r="AR261" s="21"/>
      <c r="AS261" s="21"/>
      <c r="AT261" s="21"/>
      <c r="AU261" s="21"/>
      <c r="AV261" s="21"/>
      <c r="AW261" s="21"/>
    </row>
    <row r="262" spans="1:49" ht="16.8">
      <c r="A262" s="98"/>
      <c r="B262" s="21"/>
      <c r="C262" s="21"/>
      <c r="D262" s="21"/>
      <c r="E262" s="7" t="s">
        <v>1103</v>
      </c>
      <c r="F262" s="21"/>
      <c r="G262" s="21" t="s">
        <v>304</v>
      </c>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c r="AF262" s="21"/>
      <c r="AG262" s="21"/>
      <c r="AH262" s="21"/>
      <c r="AI262" s="7"/>
      <c r="AJ262" s="7"/>
      <c r="AK262" s="7"/>
      <c r="AL262" s="7"/>
      <c r="AM262" s="7"/>
      <c r="AN262" s="7"/>
      <c r="AO262" s="7"/>
      <c r="AP262" s="7"/>
      <c r="AQ262" s="65"/>
      <c r="AR262" s="7">
        <f>AQ267 + AR260</f>
        <v>0</v>
      </c>
      <c r="AS262" s="7">
        <f t="shared" ref="AS262:AV262" si="66">AR267 + AS260</f>
        <v>0</v>
      </c>
      <c r="AT262" s="7">
        <f t="shared" si="66"/>
        <v>0</v>
      </c>
      <c r="AU262" s="7">
        <f t="shared" si="66"/>
        <v>0</v>
      </c>
      <c r="AV262" s="7">
        <f t="shared" si="66"/>
        <v>0</v>
      </c>
      <c r="AW262" s="21"/>
    </row>
    <row r="263" spans="1:49" ht="16.8">
      <c r="A263" s="98"/>
      <c r="B263" s="21"/>
      <c r="C263" s="21"/>
      <c r="D263" s="21"/>
      <c r="E263" s="7" t="s">
        <v>1104</v>
      </c>
      <c r="F263" s="21"/>
      <c r="G263" s="21" t="s">
        <v>304</v>
      </c>
      <c r="H263" s="21"/>
      <c r="I263" s="21"/>
      <c r="J263" s="21"/>
      <c r="K263" s="21"/>
      <c r="L263" s="21"/>
      <c r="M263" s="21"/>
      <c r="N263" s="21"/>
      <c r="O263" s="21"/>
      <c r="P263" s="21"/>
      <c r="Q263" s="21"/>
      <c r="R263" s="21"/>
      <c r="S263" s="21"/>
      <c r="T263" s="21"/>
      <c r="U263" s="21"/>
      <c r="V263" s="21"/>
      <c r="W263" s="21"/>
      <c r="X263" s="21"/>
      <c r="Y263" s="21"/>
      <c r="Z263" s="21"/>
      <c r="AA263" s="21"/>
      <c r="AB263" s="21"/>
      <c r="AC263" s="21"/>
      <c r="AD263" s="21"/>
      <c r="AE263" s="21"/>
      <c r="AF263" s="21"/>
      <c r="AG263" s="21"/>
      <c r="AH263" s="21"/>
      <c r="AI263" s="7"/>
      <c r="AJ263" s="7"/>
      <c r="AK263" s="7"/>
      <c r="AL263" s="7"/>
      <c r="AM263" s="7"/>
      <c r="AN263" s="7"/>
      <c r="AO263" s="7"/>
      <c r="AP263" s="7"/>
      <c r="AQ263" s="65"/>
      <c r="AR263" s="7">
        <f t="shared" ref="AR263:AU263" si="67">MIN(AR256,0)</f>
        <v>0</v>
      </c>
      <c r="AS263" s="7">
        <f t="shared" si="67"/>
        <v>0</v>
      </c>
      <c r="AT263" s="7">
        <f t="shared" si="67"/>
        <v>0</v>
      </c>
      <c r="AU263" s="7">
        <f t="shared" si="67"/>
        <v>0</v>
      </c>
      <c r="AV263" s="7">
        <f>MIN(AV256,0)</f>
        <v>0</v>
      </c>
      <c r="AW263" s="21"/>
    </row>
    <row r="264" spans="1:49" ht="16.8">
      <c r="A264" s="98"/>
      <c r="B264" s="21"/>
      <c r="C264" s="21"/>
      <c r="D264" s="21"/>
      <c r="E264" s="7" t="s">
        <v>1105</v>
      </c>
      <c r="F264" s="21"/>
      <c r="G264" s="21" t="s">
        <v>304</v>
      </c>
      <c r="H264" s="21"/>
      <c r="I264" s="21"/>
      <c r="J264" s="21"/>
      <c r="K264" s="21"/>
      <c r="L264" s="21"/>
      <c r="M264" s="21"/>
      <c r="N264" s="21"/>
      <c r="O264" s="21"/>
      <c r="P264" s="21"/>
      <c r="Q264" s="21"/>
      <c r="R264" s="21"/>
      <c r="S264" s="21"/>
      <c r="T264" s="21"/>
      <c r="U264" s="21"/>
      <c r="V264" s="21"/>
      <c r="W264" s="21"/>
      <c r="X264" s="21"/>
      <c r="Y264" s="21"/>
      <c r="Z264" s="21"/>
      <c r="AA264" s="21"/>
      <c r="AB264" s="21"/>
      <c r="AC264" s="21"/>
      <c r="AD264" s="21"/>
      <c r="AE264" s="21"/>
      <c r="AF264" s="21"/>
      <c r="AG264" s="21"/>
      <c r="AH264" s="21"/>
      <c r="AI264" s="7"/>
      <c r="AJ264" s="7"/>
      <c r="AK264" s="7"/>
      <c r="AL264" s="7"/>
      <c r="AM264" s="7"/>
      <c r="AN264" s="7"/>
      <c r="AO264" s="7"/>
      <c r="AP264" s="7"/>
      <c r="AQ264" s="65"/>
      <c r="AR264" s="7">
        <f>AR217</f>
        <v>0</v>
      </c>
      <c r="AS264" s="7">
        <f t="shared" ref="AS264:AV264" si="68">-AS217</f>
        <v>0</v>
      </c>
      <c r="AT264" s="7">
        <f t="shared" si="68"/>
        <v>0</v>
      </c>
      <c r="AU264" s="7">
        <f t="shared" si="68"/>
        <v>0</v>
      </c>
      <c r="AV264" s="7">
        <f t="shared" si="68"/>
        <v>0</v>
      </c>
      <c r="AW264" s="21"/>
    </row>
    <row r="265" spans="1:49" ht="16.8">
      <c r="A265" s="98"/>
      <c r="B265" s="21"/>
      <c r="C265" s="21"/>
      <c r="D265" s="21"/>
      <c r="E265" s="7" t="s">
        <v>1122</v>
      </c>
      <c r="F265" s="21"/>
      <c r="G265" s="21" t="s">
        <v>304</v>
      </c>
      <c r="H265" s="21"/>
      <c r="I265" s="21"/>
      <c r="J265" s="21"/>
      <c r="K265" s="21"/>
      <c r="L265" s="21"/>
      <c r="M265" s="21"/>
      <c r="N265" s="21"/>
      <c r="O265" s="21"/>
      <c r="P265" s="21"/>
      <c r="Q265" s="21"/>
      <c r="R265" s="21"/>
      <c r="S265" s="21"/>
      <c r="T265" s="21"/>
      <c r="U265" s="21"/>
      <c r="V265" s="21"/>
      <c r="W265" s="21"/>
      <c r="X265" s="21"/>
      <c r="Y265" s="21"/>
      <c r="Z265" s="21"/>
      <c r="AA265" s="21"/>
      <c r="AB265" s="21"/>
      <c r="AC265" s="21"/>
      <c r="AD265" s="21"/>
      <c r="AE265" s="21"/>
      <c r="AF265" s="21"/>
      <c r="AG265" s="21"/>
      <c r="AH265" s="21"/>
      <c r="AI265" s="7"/>
      <c r="AJ265" s="7"/>
      <c r="AK265" s="7"/>
      <c r="AL265" s="7"/>
      <c r="AM265" s="7"/>
      <c r="AN265" s="7"/>
      <c r="AO265" s="7"/>
      <c r="AP265" s="7"/>
      <c r="AQ265" s="65"/>
      <c r="AR265" s="7">
        <f>(AR281* AR$17) * ((1 - AR226) / AR226)</f>
        <v>-43.68863569178508</v>
      </c>
      <c r="AS265" s="7">
        <f t="shared" ref="AS265:AU265" si="69">(AS281* AS$17) * ((1 - AS226) / AS226)</f>
        <v>-52.079238337438682</v>
      </c>
      <c r="AT265" s="7">
        <f t="shared" si="69"/>
        <v>-60.736687655742671</v>
      </c>
      <c r="AU265" s="7">
        <f t="shared" si="69"/>
        <v>-57.927219624656779</v>
      </c>
      <c r="AV265" s="7">
        <f>(AV281* AV$17) * ((1 - AV226) / AV226)</f>
        <v>-50.053184582808086</v>
      </c>
      <c r="AW265" s="21"/>
    </row>
    <row r="266" spans="1:49" ht="16.8">
      <c r="A266" s="98"/>
      <c r="B266" s="21"/>
      <c r="C266" s="21"/>
      <c r="D266" s="21"/>
      <c r="E266" s="21" t="s">
        <v>1123</v>
      </c>
      <c r="F266" s="21"/>
      <c r="G266" s="21" t="s">
        <v>304</v>
      </c>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c r="AF266" s="21"/>
      <c r="AG266" s="21"/>
      <c r="AH266" s="21"/>
      <c r="AI266" s="7"/>
      <c r="AJ266" s="7"/>
      <c r="AK266" s="7"/>
      <c r="AL266" s="7"/>
      <c r="AM266" s="7"/>
      <c r="AN266" s="7"/>
      <c r="AO266" s="7"/>
      <c r="AP266" s="7"/>
      <c r="AQ266" s="65"/>
      <c r="AR266" s="7">
        <f>IF(AR256 &gt;= 0, MIN(AR256, -AR262-AR264-AR265), 0)</f>
        <v>43.68863569178508</v>
      </c>
      <c r="AS266" s="7">
        <f t="shared" ref="AS266:AV266" si="70">IF(AS256 &gt;= 0, MIN(AS256, -AS262-AS264-AS265), 0)</f>
        <v>52.079238337438682</v>
      </c>
      <c r="AT266" s="7">
        <f t="shared" si="70"/>
        <v>60.736687655742671</v>
      </c>
      <c r="AU266" s="7">
        <f t="shared" si="70"/>
        <v>57.927219624656779</v>
      </c>
      <c r="AV266" s="7">
        <f t="shared" si="70"/>
        <v>50.053184582808086</v>
      </c>
      <c r="AW266" s="21"/>
    </row>
    <row r="267" spans="1:49" ht="16.8">
      <c r="A267" s="98"/>
      <c r="B267" s="21"/>
      <c r="C267" s="21"/>
      <c r="D267" s="21"/>
      <c r="E267" s="7" t="s">
        <v>1107</v>
      </c>
      <c r="F267" s="21"/>
      <c r="G267" s="21" t="s">
        <v>304</v>
      </c>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c r="AI267" s="7"/>
      <c r="AJ267" s="431"/>
      <c r="AK267" s="431"/>
      <c r="AL267" s="431"/>
      <c r="AM267" s="431"/>
      <c r="AN267" s="431"/>
      <c r="AO267" s="431"/>
      <c r="AP267" s="431"/>
      <c r="AQ267" s="533"/>
      <c r="AR267" s="431">
        <f>SUM(AR262:AR266)</f>
        <v>0</v>
      </c>
      <c r="AS267" s="431">
        <f t="shared" ref="AS267:AV267" si="71">SUM(AS262:AS266)</f>
        <v>0</v>
      </c>
      <c r="AT267" s="431">
        <f t="shared" si="71"/>
        <v>0</v>
      </c>
      <c r="AU267" s="431">
        <f t="shared" si="71"/>
        <v>0</v>
      </c>
      <c r="AV267" s="431">
        <f t="shared" si="71"/>
        <v>0</v>
      </c>
      <c r="AW267" s="21"/>
    </row>
    <row r="268" spans="1:49" ht="16.8">
      <c r="A268" s="98"/>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c r="AF268" s="21"/>
      <c r="AG268" s="21"/>
      <c r="AH268" s="21"/>
      <c r="AI268" s="7"/>
      <c r="AJ268" s="7"/>
      <c r="AK268" s="7"/>
      <c r="AL268" s="7"/>
      <c r="AM268" s="7"/>
      <c r="AN268" s="7"/>
      <c r="AO268" s="7"/>
      <c r="AP268" s="7"/>
      <c r="AQ268" s="65"/>
      <c r="AR268" s="7"/>
      <c r="AS268" s="7"/>
      <c r="AT268" s="7"/>
      <c r="AU268" s="7"/>
      <c r="AV268" s="7"/>
      <c r="AW268" s="21"/>
    </row>
    <row r="269" spans="1:49" ht="16.8">
      <c r="A269" s="98"/>
      <c r="B269" s="99"/>
      <c r="C269" s="124" t="s">
        <v>1117</v>
      </c>
      <c r="D269" s="124"/>
      <c r="E269" s="124"/>
      <c r="F269" s="124"/>
      <c r="G269" s="124"/>
      <c r="H269" s="124"/>
      <c r="I269" s="124"/>
      <c r="J269" s="124"/>
      <c r="K269" s="124"/>
      <c r="L269" s="124"/>
      <c r="M269" s="124"/>
      <c r="N269" s="124"/>
      <c r="O269" s="124"/>
      <c r="P269" s="124"/>
      <c r="Q269" s="124"/>
      <c r="R269" s="124"/>
      <c r="S269" s="124"/>
      <c r="T269" s="124"/>
      <c r="U269" s="124"/>
      <c r="V269" s="124"/>
      <c r="W269" s="124"/>
      <c r="X269" s="124"/>
      <c r="Y269" s="124"/>
      <c r="Z269" s="124"/>
      <c r="AA269" s="124"/>
      <c r="AB269" s="124"/>
      <c r="AC269" s="124"/>
      <c r="AD269" s="124"/>
      <c r="AE269" s="124"/>
      <c r="AF269" s="124"/>
      <c r="AG269" s="124"/>
      <c r="AH269" s="124"/>
      <c r="AI269" s="124"/>
      <c r="AJ269" s="124"/>
      <c r="AK269" s="124"/>
      <c r="AL269" s="124"/>
      <c r="AM269" s="124"/>
      <c r="AN269" s="124"/>
      <c r="AO269" s="124"/>
      <c r="AP269" s="124"/>
      <c r="AQ269" s="237"/>
      <c r="AR269" s="124"/>
      <c r="AS269" s="124"/>
      <c r="AT269" s="124"/>
      <c r="AU269" s="124"/>
      <c r="AV269" s="124"/>
      <c r="AW269" s="21"/>
    </row>
    <row r="270" spans="1:49" ht="16.8">
      <c r="A270" s="98"/>
      <c r="B270" s="7"/>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12"/>
      <c r="AH270" s="12"/>
      <c r="AI270" s="12"/>
      <c r="AJ270" s="12"/>
      <c r="AK270" s="12"/>
      <c r="AL270" s="12"/>
      <c r="AM270" s="12"/>
      <c r="AN270" s="12"/>
      <c r="AO270" s="12"/>
      <c r="AP270" s="12"/>
      <c r="AQ270" s="5"/>
      <c r="AR270" s="12"/>
      <c r="AS270" s="4"/>
      <c r="AT270" s="4"/>
      <c r="AU270" s="4"/>
      <c r="AV270" s="4"/>
      <c r="AW270" s="21"/>
    </row>
    <row r="271" spans="1:49" ht="16.8">
      <c r="A271" s="98"/>
      <c r="B271" s="7"/>
      <c r="C271" s="7"/>
      <c r="D271" s="21"/>
      <c r="E271" s="7"/>
      <c r="F271" s="21"/>
      <c r="G271" s="7"/>
      <c r="H271" s="7"/>
      <c r="I271" s="43"/>
      <c r="J271" s="43"/>
      <c r="K271" s="43"/>
      <c r="L271" s="43"/>
      <c r="M271" s="43"/>
      <c r="N271" s="43"/>
      <c r="O271" s="43"/>
      <c r="P271" s="43"/>
      <c r="Q271" s="43"/>
      <c r="R271" s="43"/>
      <c r="S271" s="43"/>
      <c r="T271" s="43"/>
      <c r="U271" s="43"/>
      <c r="V271" s="43"/>
      <c r="W271" s="43"/>
      <c r="X271" s="43"/>
      <c r="Y271" s="43"/>
      <c r="Z271" s="7"/>
      <c r="AA271" s="7"/>
      <c r="AB271" s="7"/>
      <c r="AC271" s="7"/>
      <c r="AD271" s="7"/>
      <c r="AE271" s="7"/>
      <c r="AF271" s="7"/>
      <c r="AG271" s="7"/>
      <c r="AH271" s="7"/>
      <c r="AI271" s="7"/>
      <c r="AJ271" s="7"/>
      <c r="AK271" s="7"/>
      <c r="AL271" s="7"/>
      <c r="AM271" s="7"/>
      <c r="AN271" s="7"/>
      <c r="AO271" s="7"/>
      <c r="AP271" s="7"/>
      <c r="AQ271" s="65"/>
      <c r="AR271" s="7"/>
      <c r="AS271" s="7"/>
      <c r="AT271" s="7"/>
      <c r="AU271" s="7"/>
      <c r="AV271" s="7"/>
      <c r="AW271" s="21"/>
    </row>
    <row r="272" spans="1:49" ht="16.8">
      <c r="A272" s="98"/>
      <c r="B272" s="7"/>
      <c r="C272" s="7"/>
      <c r="D272" s="21"/>
      <c r="E272" s="21" t="s">
        <v>1110</v>
      </c>
      <c r="F272" s="21"/>
      <c r="G272" s="21" t="s">
        <v>304</v>
      </c>
      <c r="H272" s="7"/>
      <c r="I272" s="43"/>
      <c r="J272" s="43"/>
      <c r="K272" s="43"/>
      <c r="L272" s="43"/>
      <c r="M272" s="43"/>
      <c r="N272" s="43"/>
      <c r="O272" s="43"/>
      <c r="P272" s="43"/>
      <c r="Q272" s="43"/>
      <c r="R272" s="43"/>
      <c r="S272" s="43"/>
      <c r="T272" s="43"/>
      <c r="U272" s="43"/>
      <c r="V272" s="43"/>
      <c r="W272" s="43"/>
      <c r="X272" s="43"/>
      <c r="Y272" s="43"/>
      <c r="Z272" s="7"/>
      <c r="AA272" s="7"/>
      <c r="AB272" s="7"/>
      <c r="AC272" s="7"/>
      <c r="AD272" s="7"/>
      <c r="AE272" s="7"/>
      <c r="AF272" s="7"/>
      <c r="AG272" s="7"/>
      <c r="AH272" s="7"/>
      <c r="AI272" s="7"/>
      <c r="AJ272" s="7"/>
      <c r="AK272" s="7"/>
      <c r="AL272" s="7"/>
      <c r="AM272" s="7"/>
      <c r="AN272" s="7"/>
      <c r="AO272" s="7"/>
      <c r="AP272" s="7"/>
      <c r="AQ272" s="65"/>
      <c r="AR272" s="7">
        <f>MAX( AR256 - AR266, 0)</f>
        <v>31.700538364912404</v>
      </c>
      <c r="AS272" s="7">
        <f t="shared" ref="AS272:AU272" si="72">MAX( AS256 - AS266, 0)</f>
        <v>31.20833506030138</v>
      </c>
      <c r="AT272" s="7">
        <f t="shared" si="72"/>
        <v>28.04480613119766</v>
      </c>
      <c r="AU272" s="7">
        <f t="shared" si="72"/>
        <v>33.20590937087028</v>
      </c>
      <c r="AV272" s="7">
        <f>MAX( AV256 - AV266, 0)</f>
        <v>40.501156276606366</v>
      </c>
      <c r="AW272" s="21"/>
    </row>
    <row r="273" spans="1:49" ht="16.8">
      <c r="A273" s="98"/>
      <c r="B273" s="7"/>
      <c r="C273" s="7"/>
      <c r="D273" s="21"/>
      <c r="E273" s="7" t="s">
        <v>335</v>
      </c>
      <c r="F273" s="21"/>
      <c r="G273" s="7" t="s">
        <v>209</v>
      </c>
      <c r="H273" s="7"/>
      <c r="I273" s="43"/>
      <c r="J273" s="43"/>
      <c r="K273" s="43"/>
      <c r="L273" s="43"/>
      <c r="M273" s="43"/>
      <c r="N273" s="43"/>
      <c r="O273" s="43"/>
      <c r="P273" s="43"/>
      <c r="Q273" s="43"/>
      <c r="R273" s="43"/>
      <c r="S273" s="43"/>
      <c r="T273" s="43"/>
      <c r="U273" s="43"/>
      <c r="V273" s="43"/>
      <c r="W273" s="43"/>
      <c r="X273" s="43"/>
      <c r="Y273" s="43"/>
      <c r="Z273" s="7"/>
      <c r="AA273" s="7"/>
      <c r="AB273" s="7"/>
      <c r="AC273" s="7"/>
      <c r="AD273" s="7"/>
      <c r="AE273" s="7"/>
      <c r="AF273" s="7"/>
      <c r="AG273" s="7"/>
      <c r="AH273" s="7"/>
      <c r="AI273" s="185"/>
      <c r="AJ273" s="125"/>
      <c r="AK273" s="125"/>
      <c r="AL273" s="125"/>
      <c r="AM273" s="125"/>
      <c r="AN273" s="125"/>
      <c r="AO273" s="125"/>
      <c r="AP273" s="125"/>
      <c r="AQ273" s="239"/>
      <c r="AR273" s="125">
        <f>AR226</f>
        <v>0.25</v>
      </c>
      <c r="AS273" s="125">
        <f>AS226</f>
        <v>0.25</v>
      </c>
      <c r="AT273" s="125">
        <f>AT226</f>
        <v>0.25</v>
      </c>
      <c r="AU273" s="125">
        <f>AU226</f>
        <v>0.25</v>
      </c>
      <c r="AV273" s="125">
        <f>AV226</f>
        <v>0.25</v>
      </c>
      <c r="AW273" s="21"/>
    </row>
    <row r="274" spans="1:49" ht="16.8">
      <c r="A274" s="98"/>
      <c r="B274" s="21"/>
      <c r="C274" s="21"/>
      <c r="D274" s="21"/>
      <c r="E274" s="21" t="s">
        <v>1111</v>
      </c>
      <c r="F274" s="21"/>
      <c r="G274" s="21" t="s">
        <v>304</v>
      </c>
      <c r="H274" s="21"/>
      <c r="I274" s="21"/>
      <c r="J274" s="21"/>
      <c r="K274" s="21"/>
      <c r="L274" s="21"/>
      <c r="M274" s="21"/>
      <c r="N274" s="21"/>
      <c r="O274" s="21"/>
      <c r="P274" s="21"/>
      <c r="Q274" s="21"/>
      <c r="R274" s="21"/>
      <c r="S274" s="21"/>
      <c r="T274" s="21"/>
      <c r="U274" s="21"/>
      <c r="V274" s="21"/>
      <c r="W274" s="21"/>
      <c r="X274" s="21"/>
      <c r="Y274" s="21"/>
      <c r="Z274" s="21"/>
      <c r="AA274" s="21"/>
      <c r="AB274" s="21"/>
      <c r="AC274" s="21"/>
      <c r="AD274" s="21"/>
      <c r="AE274" s="21"/>
      <c r="AF274" s="21"/>
      <c r="AG274" s="21"/>
      <c r="AH274" s="21"/>
      <c r="AI274" s="7"/>
      <c r="AJ274" s="7"/>
      <c r="AK274" s="7"/>
      <c r="AL274" s="7"/>
      <c r="AM274" s="7"/>
      <c r="AN274" s="7"/>
      <c r="AO274" s="7"/>
      <c r="AP274" s="7"/>
      <c r="AQ274" s="65"/>
      <c r="AR274" s="7">
        <f t="shared" ref="AR274:AU274" si="73">AR272 * AR273</f>
        <v>7.925134591228101</v>
      </c>
      <c r="AS274" s="7">
        <f t="shared" si="73"/>
        <v>7.802083765075345</v>
      </c>
      <c r="AT274" s="7">
        <f t="shared" si="73"/>
        <v>7.011201532799415</v>
      </c>
      <c r="AU274" s="7">
        <f t="shared" si="73"/>
        <v>8.3014773427175701</v>
      </c>
      <c r="AV274" s="7">
        <f>AV272 * AV273</f>
        <v>10.125289069151592</v>
      </c>
      <c r="AW274" s="21"/>
    </row>
    <row r="275" spans="1:49" ht="16.8">
      <c r="A275" s="98"/>
      <c r="B275" s="21"/>
      <c r="C275" s="21"/>
      <c r="D275" s="21"/>
      <c r="E275" s="2"/>
      <c r="F275" s="21"/>
      <c r="G275" s="21"/>
      <c r="H275" s="21"/>
      <c r="I275" s="21"/>
      <c r="J275" s="21"/>
      <c r="K275" s="21"/>
      <c r="L275" s="21"/>
      <c r="M275" s="21"/>
      <c r="N275" s="21"/>
      <c r="O275" s="21"/>
      <c r="P275" s="21"/>
      <c r="Q275" s="21"/>
      <c r="R275" s="21"/>
      <c r="S275" s="21"/>
      <c r="T275" s="21"/>
      <c r="U275" s="21"/>
      <c r="V275" s="21"/>
      <c r="W275" s="21"/>
      <c r="X275" s="21"/>
      <c r="Y275" s="21"/>
      <c r="Z275" s="21"/>
      <c r="AA275" s="21"/>
      <c r="AB275" s="21"/>
      <c r="AC275" s="21"/>
      <c r="AD275" s="21"/>
      <c r="AE275" s="21"/>
      <c r="AF275" s="21"/>
      <c r="AG275" s="21"/>
      <c r="AH275" s="21"/>
      <c r="AI275" s="21"/>
      <c r="AJ275" s="21"/>
      <c r="AK275" s="21"/>
      <c r="AL275" s="21"/>
      <c r="AM275" s="21"/>
      <c r="AN275" s="21"/>
      <c r="AO275" s="21"/>
      <c r="AP275" s="21"/>
      <c r="AQ275" s="235"/>
      <c r="AR275" s="30"/>
      <c r="AS275" s="30"/>
      <c r="AT275" s="30"/>
      <c r="AU275" s="30"/>
      <c r="AV275" s="30"/>
      <c r="AW275" s="21"/>
    </row>
    <row r="276" spans="1:49" ht="16.8">
      <c r="A276" s="100"/>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57"/>
      <c r="AR276" s="2"/>
      <c r="AS276" s="2"/>
      <c r="AT276" s="2"/>
      <c r="AU276" s="2"/>
      <c r="AV276" s="2"/>
      <c r="AW276" s="2"/>
    </row>
    <row r="277" spans="1:49" ht="16.8">
      <c r="A277" s="98"/>
      <c r="B277" s="37" t="s">
        <v>1124</v>
      </c>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8"/>
      <c r="AR277" s="37"/>
      <c r="AS277" s="37"/>
      <c r="AT277" s="37"/>
      <c r="AU277" s="37"/>
      <c r="AV277" s="37"/>
      <c r="AW277" s="48"/>
    </row>
    <row r="278" spans="1:49" ht="16.8">
      <c r="A278" s="98"/>
      <c r="B278" s="7"/>
      <c r="C278" s="7"/>
      <c r="D278" s="7"/>
      <c r="E278" s="7"/>
      <c r="F278" s="7"/>
      <c r="G278" s="7"/>
      <c r="H278" s="7"/>
      <c r="I278" s="7"/>
      <c r="J278" s="43"/>
      <c r="K278" s="43"/>
      <c r="L278" s="43"/>
      <c r="M278" s="43"/>
      <c r="N278" s="43"/>
      <c r="O278" s="43"/>
      <c r="P278" s="43"/>
      <c r="Q278" s="43"/>
      <c r="R278" s="43"/>
      <c r="S278" s="43"/>
      <c r="T278" s="43"/>
      <c r="U278" s="43"/>
      <c r="V278" s="43"/>
      <c r="W278" s="43"/>
      <c r="X278" s="43"/>
      <c r="Y278" s="43"/>
      <c r="Z278" s="43"/>
      <c r="AA278" s="7"/>
      <c r="AB278" s="7"/>
      <c r="AC278" s="7"/>
      <c r="AD278" s="7"/>
      <c r="AE278" s="7"/>
      <c r="AF278" s="7"/>
      <c r="AG278" s="7"/>
      <c r="AH278" s="7"/>
      <c r="AI278" s="7"/>
      <c r="AJ278" s="7"/>
      <c r="AK278" s="7"/>
      <c r="AL278" s="7"/>
      <c r="AM278" s="7"/>
      <c r="AN278" s="7"/>
      <c r="AO278" s="7"/>
      <c r="AP278" s="7"/>
      <c r="AQ278" s="65"/>
      <c r="AR278" s="105"/>
      <c r="AS278" s="105"/>
      <c r="AT278" s="105"/>
      <c r="AU278" s="105"/>
      <c r="AV278" s="105"/>
      <c r="AW278" s="7"/>
    </row>
    <row r="279" spans="1:49" ht="16.8">
      <c r="A279" s="98"/>
      <c r="B279" s="21"/>
      <c r="C279" s="28" t="s">
        <v>1125</v>
      </c>
      <c r="D279" s="28"/>
      <c r="E279" s="28"/>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c r="AF279" s="28"/>
      <c r="AG279" s="28"/>
      <c r="AH279" s="28"/>
      <c r="AI279" s="28"/>
      <c r="AJ279" s="28"/>
      <c r="AK279" s="28"/>
      <c r="AL279" s="28"/>
      <c r="AM279" s="28"/>
      <c r="AN279" s="28"/>
      <c r="AO279" s="28"/>
      <c r="AP279" s="28"/>
      <c r="AQ279" s="29"/>
      <c r="AR279" s="28"/>
      <c r="AS279" s="28"/>
      <c r="AT279" s="28"/>
      <c r="AU279" s="28"/>
      <c r="AV279" s="28"/>
      <c r="AW279" s="48"/>
    </row>
    <row r="280" spans="1:49" ht="16.8">
      <c r="A280" s="98"/>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57"/>
      <c r="AR280" s="2"/>
      <c r="AS280" s="2"/>
      <c r="AT280" s="2"/>
      <c r="AU280" s="2"/>
      <c r="AV280" s="2"/>
      <c r="AW280" s="2"/>
    </row>
    <row r="281" spans="1:49" ht="16.8">
      <c r="A281" s="98"/>
      <c r="B281" s="7"/>
      <c r="C281" s="7"/>
      <c r="D281" s="7"/>
      <c r="E281" s="82" t="s">
        <v>323</v>
      </c>
      <c r="F281" s="2"/>
      <c r="G281" s="2" t="s">
        <v>105</v>
      </c>
      <c r="H281" s="7"/>
      <c r="I281" s="7"/>
      <c r="J281" s="43"/>
      <c r="K281" s="43"/>
      <c r="L281" s="43"/>
      <c r="M281" s="43"/>
      <c r="N281" s="43"/>
      <c r="O281" s="43"/>
      <c r="P281" s="43"/>
      <c r="Q281" s="43"/>
      <c r="R281" s="43"/>
      <c r="S281" s="43"/>
      <c r="T281" s="43"/>
      <c r="U281" s="43"/>
      <c r="V281" s="43"/>
      <c r="W281" s="43"/>
      <c r="X281" s="43"/>
      <c r="Y281" s="43"/>
      <c r="Z281" s="43"/>
      <c r="AA281" s="7"/>
      <c r="AB281" s="7"/>
      <c r="AC281" s="7"/>
      <c r="AD281" s="7"/>
      <c r="AE281" s="7"/>
      <c r="AF281" s="7"/>
      <c r="AG281" s="7"/>
      <c r="AH281" s="7"/>
      <c r="AI281" s="7"/>
      <c r="AJ281" s="8"/>
      <c r="AK281" s="8"/>
      <c r="AL281" s="8"/>
      <c r="AM281" s="8"/>
      <c r="AN281" s="8"/>
      <c r="AO281" s="8"/>
      <c r="AP281" s="8"/>
      <c r="AQ281" s="9"/>
      <c r="AR281" s="8">
        <f>InputSummary!AR282</f>
        <v>-11.296491196435923</v>
      </c>
      <c r="AS281" s="8">
        <f>InputSummary!AS282</f>
        <v>-13.067806276291375</v>
      </c>
      <c r="AT281" s="8">
        <f>InputSummary!AT282</f>
        <v>-14.983896532222158</v>
      </c>
      <c r="AU281" s="8">
        <f>InputSummary!AU282</f>
        <v>-14.073754024729663</v>
      </c>
      <c r="AV281" s="8">
        <f>InputSummary!AV282</f>
        <v>-11.94613680382265</v>
      </c>
      <c r="AW281" s="8"/>
    </row>
    <row r="282" spans="1:49" ht="16.8">
      <c r="A282" s="98"/>
      <c r="B282" s="7"/>
      <c r="C282" s="7"/>
      <c r="D282" s="7"/>
      <c r="E282" s="2" t="s">
        <v>345</v>
      </c>
      <c r="F282" s="2"/>
      <c r="G282" s="2" t="s">
        <v>105</v>
      </c>
      <c r="H282" s="7"/>
      <c r="I282" s="7"/>
      <c r="J282" s="43"/>
      <c r="K282" s="43"/>
      <c r="L282" s="43"/>
      <c r="M282" s="43"/>
      <c r="N282" s="43"/>
      <c r="O282" s="43"/>
      <c r="P282" s="43"/>
      <c r="Q282" s="43"/>
      <c r="R282" s="43"/>
      <c r="S282" s="43"/>
      <c r="T282" s="43"/>
      <c r="U282" s="43"/>
      <c r="V282" s="43"/>
      <c r="W282" s="43"/>
      <c r="X282" s="43"/>
      <c r="Y282" s="43"/>
      <c r="Z282" s="43"/>
      <c r="AA282" s="7"/>
      <c r="AB282" s="7"/>
      <c r="AC282" s="7"/>
      <c r="AD282" s="7"/>
      <c r="AE282" s="7"/>
      <c r="AF282" s="7"/>
      <c r="AG282" s="7"/>
      <c r="AH282" s="7"/>
      <c r="AI282" s="7"/>
      <c r="AJ282" s="8"/>
      <c r="AK282" s="8"/>
      <c r="AL282" s="8"/>
      <c r="AM282" s="8"/>
      <c r="AN282" s="8"/>
      <c r="AO282" s="8"/>
      <c r="AP282" s="8"/>
      <c r="AQ282" s="9"/>
      <c r="AR282" s="8">
        <f>InputSummary!AR287</f>
        <v>0.94083766340920505</v>
      </c>
      <c r="AS282" s="8">
        <f>InputSummary!AS287</f>
        <v>0.89327362005723643</v>
      </c>
      <c r="AT282" s="8">
        <f>InputSummary!AT287</f>
        <v>0.85016201774887534</v>
      </c>
      <c r="AU282" s="8">
        <f>InputSummary!AU287</f>
        <v>0.70172058348408528</v>
      </c>
      <c r="AV282" s="8">
        <f>InputSummary!AV287</f>
        <v>0.70273163357435342</v>
      </c>
      <c r="AW282" s="7"/>
    </row>
    <row r="283" spans="1:49" ht="16.8">
      <c r="A283" s="98"/>
      <c r="B283" s="7"/>
      <c r="C283" s="7"/>
      <c r="D283" s="7"/>
      <c r="E283" s="7"/>
      <c r="F283" s="7"/>
      <c r="G283" s="7"/>
      <c r="H283" s="7"/>
      <c r="I283" s="7"/>
      <c r="J283" s="43"/>
      <c r="K283" s="43"/>
      <c r="L283" s="43"/>
      <c r="M283" s="43"/>
      <c r="N283" s="43"/>
      <c r="O283" s="43"/>
      <c r="P283" s="43"/>
      <c r="Q283" s="43"/>
      <c r="R283" s="43"/>
      <c r="S283" s="43"/>
      <c r="T283" s="43"/>
      <c r="U283" s="43"/>
      <c r="V283" s="43"/>
      <c r="W283" s="43"/>
      <c r="X283" s="43"/>
      <c r="Y283" s="43"/>
      <c r="Z283" s="43"/>
      <c r="AA283" s="7"/>
      <c r="AB283" s="7"/>
      <c r="AC283" s="7"/>
      <c r="AD283" s="7"/>
      <c r="AE283" s="7"/>
      <c r="AF283" s="7"/>
      <c r="AG283" s="7"/>
      <c r="AH283" s="7"/>
      <c r="AI283" s="7"/>
      <c r="AJ283" s="7"/>
      <c r="AK283" s="7"/>
      <c r="AL283" s="7"/>
      <c r="AM283" s="7"/>
      <c r="AN283" s="7"/>
      <c r="AO283" s="7"/>
      <c r="AP283" s="7"/>
      <c r="AQ283" s="65"/>
      <c r="AR283" s="105"/>
      <c r="AS283" s="105"/>
      <c r="AT283" s="105"/>
      <c r="AU283" s="105"/>
      <c r="AV283" s="105"/>
      <c r="AW283" s="7"/>
    </row>
    <row r="284" spans="1:49" ht="16.8">
      <c r="A284" s="98"/>
      <c r="B284" s="7"/>
      <c r="C284" s="7"/>
      <c r="D284" s="7"/>
      <c r="E284" s="7" t="s">
        <v>1126</v>
      </c>
      <c r="F284" s="7"/>
      <c r="G284" s="7" t="s">
        <v>868</v>
      </c>
      <c r="H284" s="7"/>
      <c r="I284" s="7"/>
      <c r="J284" s="43"/>
      <c r="K284" s="43"/>
      <c r="L284" s="43"/>
      <c r="M284" s="43"/>
      <c r="N284" s="43"/>
      <c r="O284" s="43"/>
      <c r="P284" s="43"/>
      <c r="Q284" s="43"/>
      <c r="R284" s="43"/>
      <c r="S284" s="43"/>
      <c r="T284" s="43"/>
      <c r="U284" s="43"/>
      <c r="V284" s="43"/>
      <c r="W284" s="43"/>
      <c r="X284" s="43"/>
      <c r="Y284" s="43"/>
      <c r="Z284" s="43"/>
      <c r="AA284" s="7"/>
      <c r="AB284" s="7"/>
      <c r="AC284" s="7"/>
      <c r="AD284" s="7"/>
      <c r="AE284" s="7"/>
      <c r="AF284" s="7"/>
      <c r="AG284" s="7"/>
      <c r="AH284" s="7"/>
      <c r="AI284" s="7"/>
      <c r="AJ284" s="7"/>
      <c r="AK284" s="7"/>
      <c r="AL284" s="7"/>
      <c r="AM284" s="7"/>
      <c r="AN284" s="7"/>
      <c r="AO284" s="7"/>
      <c r="AP284" s="7"/>
      <c r="AQ284" s="65"/>
      <c r="AR284" s="7" t="b">
        <f t="shared" ref="AR284:AV284" si="74">ABS(AR281) &gt; AR282</f>
        <v>1</v>
      </c>
      <c r="AS284" s="7" t="b">
        <f t="shared" si="74"/>
        <v>1</v>
      </c>
      <c r="AT284" s="7" t="b">
        <f t="shared" si="74"/>
        <v>1</v>
      </c>
      <c r="AU284" s="7" t="b">
        <f t="shared" si="74"/>
        <v>1</v>
      </c>
      <c r="AV284" s="7" t="b">
        <f t="shared" si="74"/>
        <v>1</v>
      </c>
      <c r="AW284" s="7"/>
    </row>
    <row r="285" spans="1:49" ht="16.8">
      <c r="A285" s="98"/>
      <c r="B285" s="7"/>
      <c r="C285" s="7"/>
      <c r="D285" s="7"/>
      <c r="E285" s="7"/>
      <c r="F285" s="7"/>
      <c r="G285" s="7"/>
      <c r="H285" s="7"/>
      <c r="I285" s="7"/>
      <c r="J285" s="43"/>
      <c r="K285" s="43"/>
      <c r="L285" s="43"/>
      <c r="M285" s="43"/>
      <c r="N285" s="43"/>
      <c r="O285" s="43"/>
      <c r="P285" s="43"/>
      <c r="Q285" s="43"/>
      <c r="R285" s="43"/>
      <c r="S285" s="43"/>
      <c r="T285" s="43"/>
      <c r="U285" s="43"/>
      <c r="V285" s="43"/>
      <c r="W285" s="43"/>
      <c r="X285" s="43"/>
      <c r="Y285" s="43"/>
      <c r="Z285" s="43"/>
      <c r="AA285" s="7"/>
      <c r="AB285" s="7"/>
      <c r="AC285" s="7"/>
      <c r="AD285" s="7"/>
      <c r="AE285" s="7"/>
      <c r="AF285" s="7"/>
      <c r="AG285" s="7"/>
      <c r="AH285" s="7"/>
      <c r="AI285" s="7"/>
      <c r="AJ285" s="7"/>
      <c r="AK285" s="7"/>
      <c r="AL285" s="7"/>
      <c r="AM285" s="7"/>
      <c r="AN285" s="7"/>
      <c r="AO285" s="7"/>
      <c r="AP285" s="7"/>
      <c r="AQ285" s="65"/>
      <c r="AR285" s="2"/>
      <c r="AS285" s="2"/>
      <c r="AT285" s="2"/>
      <c r="AU285" s="2"/>
      <c r="AV285" s="2"/>
      <c r="AW285" s="7"/>
    </row>
    <row r="286" spans="1:49" ht="16.8">
      <c r="A286" s="98"/>
      <c r="B286" s="7"/>
      <c r="C286" s="7"/>
      <c r="D286" s="7"/>
      <c r="E286" s="2" t="s">
        <v>1127</v>
      </c>
      <c r="F286" s="2"/>
      <c r="G286" s="2" t="s">
        <v>105</v>
      </c>
      <c r="H286" s="7"/>
      <c r="I286" s="7"/>
      <c r="J286" s="43"/>
      <c r="K286" s="43"/>
      <c r="L286" s="43"/>
      <c r="M286" s="43"/>
      <c r="N286" s="43"/>
      <c r="O286" s="43"/>
      <c r="P286" s="43"/>
      <c r="Q286" s="43"/>
      <c r="R286" s="43"/>
      <c r="S286" s="43"/>
      <c r="T286" s="43"/>
      <c r="U286" s="43"/>
      <c r="V286" s="43"/>
      <c r="W286" s="43"/>
      <c r="X286" s="43"/>
      <c r="Y286" s="43"/>
      <c r="Z286" s="43"/>
      <c r="AA286" s="7"/>
      <c r="AB286" s="7"/>
      <c r="AC286" s="7"/>
      <c r="AD286" s="7"/>
      <c r="AE286" s="7"/>
      <c r="AF286" s="7"/>
      <c r="AG286" s="7"/>
      <c r="AH286" s="7"/>
      <c r="AI286" s="7"/>
      <c r="AJ286" s="7"/>
      <c r="AK286" s="7"/>
      <c r="AL286" s="7"/>
      <c r="AM286" s="7"/>
      <c r="AN286" s="7"/>
      <c r="AO286" s="7"/>
      <c r="AP286" s="7"/>
      <c r="AQ286" s="65"/>
      <c r="AR286" s="7">
        <f t="shared" ref="AR286:AV286" si="75">IF(AR281&gt;0,-1,IF(AR281&lt;0,1,0)) * AR282</f>
        <v>0.94083766340920505</v>
      </c>
      <c r="AS286" s="7">
        <f t="shared" si="75"/>
        <v>0.89327362005723643</v>
      </c>
      <c r="AT286" s="7">
        <f t="shared" si="75"/>
        <v>0.85016201774887534</v>
      </c>
      <c r="AU286" s="7">
        <f t="shared" si="75"/>
        <v>0.70172058348408528</v>
      </c>
      <c r="AV286" s="7">
        <f t="shared" si="75"/>
        <v>0.70273163357435342</v>
      </c>
      <c r="AW286" s="7"/>
    </row>
    <row r="287" spans="1:49" ht="16.8">
      <c r="A287" s="98"/>
      <c r="B287" s="7"/>
      <c r="C287" s="7"/>
      <c r="D287" s="7"/>
      <c r="E287" s="7"/>
      <c r="F287" s="7"/>
      <c r="G287" s="7"/>
      <c r="H287" s="7"/>
      <c r="I287" s="7"/>
      <c r="J287" s="43"/>
      <c r="K287" s="43"/>
      <c r="L287" s="43"/>
      <c r="M287" s="43"/>
      <c r="N287" s="43"/>
      <c r="O287" s="43"/>
      <c r="P287" s="43"/>
      <c r="Q287" s="43"/>
      <c r="R287" s="43"/>
      <c r="S287" s="43"/>
      <c r="T287" s="43"/>
      <c r="U287" s="43"/>
      <c r="V287" s="43"/>
      <c r="W287" s="43"/>
      <c r="X287" s="43"/>
      <c r="Y287" s="43"/>
      <c r="Z287" s="43"/>
      <c r="AA287" s="7"/>
      <c r="AB287" s="7"/>
      <c r="AC287" s="7"/>
      <c r="AD287" s="7"/>
      <c r="AE287" s="7"/>
      <c r="AF287" s="7"/>
      <c r="AG287" s="7"/>
      <c r="AH287" s="7"/>
      <c r="AI287" s="7"/>
      <c r="AJ287" s="7"/>
      <c r="AK287" s="7"/>
      <c r="AL287" s="7"/>
      <c r="AM287" s="7"/>
      <c r="AN287" s="7"/>
      <c r="AO287" s="7"/>
      <c r="AP287" s="7"/>
      <c r="AQ287" s="65"/>
      <c r="AR287" s="7"/>
      <c r="AS287" s="7"/>
      <c r="AT287" s="7"/>
      <c r="AU287" s="7"/>
      <c r="AV287" s="7"/>
      <c r="AW287" s="7"/>
    </row>
    <row r="288" spans="1:49" ht="16.8">
      <c r="A288" s="98"/>
      <c r="B288" s="7"/>
      <c r="C288" s="7"/>
      <c r="D288" s="7"/>
      <c r="E288" s="7" t="s">
        <v>1125</v>
      </c>
      <c r="F288" s="7"/>
      <c r="G288" s="2" t="s">
        <v>105</v>
      </c>
      <c r="H288" s="7"/>
      <c r="I288" s="7"/>
      <c r="J288" s="43"/>
      <c r="K288" s="43"/>
      <c r="L288" s="43"/>
      <c r="M288" s="43"/>
      <c r="N288" s="43"/>
      <c r="O288" s="43"/>
      <c r="P288" s="43"/>
      <c r="Q288" s="43"/>
      <c r="R288" s="43"/>
      <c r="S288" s="43"/>
      <c r="T288" s="43"/>
      <c r="U288" s="43"/>
      <c r="V288" s="43"/>
      <c r="W288" s="43"/>
      <c r="X288" s="43"/>
      <c r="Y288" s="43"/>
      <c r="Z288" s="43"/>
      <c r="AA288" s="7"/>
      <c r="AB288" s="7"/>
      <c r="AC288" s="7"/>
      <c r="AD288" s="7"/>
      <c r="AE288" s="7"/>
      <c r="AF288" s="7"/>
      <c r="AG288" s="7"/>
      <c r="AH288" s="7"/>
      <c r="AI288" s="7"/>
      <c r="AJ288" s="463"/>
      <c r="AK288" s="463"/>
      <c r="AL288" s="463"/>
      <c r="AM288" s="463"/>
      <c r="AN288" s="463"/>
      <c r="AO288" s="463"/>
      <c r="AP288" s="463"/>
      <c r="AQ288" s="389"/>
      <c r="AR288" s="463">
        <f>(AR281+AR286) * AR284</f>
        <v>-10.355653533026718</v>
      </c>
      <c r="AS288" s="463">
        <f t="shared" ref="AS288:AV288" si="76">(AS281+AS286) * AS284</f>
        <v>-12.174532656234138</v>
      </c>
      <c r="AT288" s="463">
        <f t="shared" si="76"/>
        <v>-14.133734514473282</v>
      </c>
      <c r="AU288" s="463">
        <f t="shared" si="76"/>
        <v>-13.372033441245577</v>
      </c>
      <c r="AV288" s="463">
        <f t="shared" si="76"/>
        <v>-11.243405170248296</v>
      </c>
      <c r="AW288" s="7"/>
    </row>
    <row r="289" spans="1:49" ht="16.8">
      <c r="A289" s="98"/>
      <c r="B289" s="7"/>
      <c r="C289" s="7"/>
      <c r="D289" s="7"/>
      <c r="E289" s="7"/>
      <c r="F289" s="7"/>
      <c r="G289" s="7"/>
      <c r="H289" s="7"/>
      <c r="I289" s="7"/>
      <c r="J289" s="43"/>
      <c r="K289" s="43"/>
      <c r="L289" s="43"/>
      <c r="M289" s="43"/>
      <c r="N289" s="43"/>
      <c r="O289" s="43"/>
      <c r="P289" s="43"/>
      <c r="Q289" s="43"/>
      <c r="R289" s="43"/>
      <c r="S289" s="43"/>
      <c r="T289" s="43"/>
      <c r="U289" s="43"/>
      <c r="V289" s="43"/>
      <c r="W289" s="43"/>
      <c r="X289" s="43"/>
      <c r="Y289" s="43"/>
      <c r="Z289" s="43"/>
      <c r="AA289" s="7"/>
      <c r="AB289" s="7"/>
      <c r="AC289" s="7"/>
      <c r="AD289" s="7"/>
      <c r="AE289" s="7"/>
      <c r="AF289" s="7"/>
      <c r="AG289" s="7"/>
      <c r="AH289" s="7"/>
      <c r="AI289" s="7"/>
      <c r="AJ289" s="7"/>
      <c r="AK289" s="7"/>
      <c r="AL289" s="7"/>
      <c r="AM289" s="7"/>
      <c r="AN289" s="7"/>
      <c r="AO289" s="7"/>
      <c r="AP289" s="7"/>
      <c r="AQ289" s="65"/>
      <c r="AR289" s="105"/>
      <c r="AS289" s="105"/>
      <c r="AT289" s="105"/>
      <c r="AU289" s="105"/>
      <c r="AV289" s="105"/>
      <c r="AW289" s="7"/>
    </row>
    <row r="290" spans="1:49" ht="16.8">
      <c r="A290" s="98"/>
      <c r="B290" s="21"/>
      <c r="C290" s="28" t="s">
        <v>1128</v>
      </c>
      <c r="D290" s="28"/>
      <c r="E290" s="28"/>
      <c r="F290" s="28"/>
      <c r="G290" s="28"/>
      <c r="H290" s="28"/>
      <c r="I290" s="28"/>
      <c r="J290" s="28"/>
      <c r="K290" s="28"/>
      <c r="L290" s="28"/>
      <c r="M290" s="28"/>
      <c r="N290" s="28"/>
      <c r="O290" s="28"/>
      <c r="P290" s="28"/>
      <c r="Q290" s="28"/>
      <c r="R290" s="28"/>
      <c r="S290" s="28"/>
      <c r="T290" s="28"/>
      <c r="U290" s="28"/>
      <c r="V290" s="28"/>
      <c r="W290" s="28"/>
      <c r="X290" s="28"/>
      <c r="Y290" s="28"/>
      <c r="Z290" s="28"/>
      <c r="AA290" s="28"/>
      <c r="AB290" s="28"/>
      <c r="AC290" s="28"/>
      <c r="AD290" s="28"/>
      <c r="AE290" s="28"/>
      <c r="AF290" s="28"/>
      <c r="AG290" s="28"/>
      <c r="AH290" s="28"/>
      <c r="AI290" s="28"/>
      <c r="AJ290" s="28"/>
      <c r="AK290" s="28"/>
      <c r="AL290" s="28"/>
      <c r="AM290" s="28"/>
      <c r="AN290" s="28"/>
      <c r="AO290" s="28"/>
      <c r="AP290" s="28"/>
      <c r="AQ290" s="29"/>
      <c r="AR290" s="28"/>
      <c r="AS290" s="28"/>
      <c r="AT290" s="28"/>
      <c r="AU290" s="28"/>
      <c r="AV290" s="28"/>
      <c r="AW290" s="48"/>
    </row>
    <row r="291" spans="1:49" ht="16.8">
      <c r="A291" s="98"/>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57"/>
      <c r="AR291" s="2"/>
      <c r="AS291" s="2"/>
      <c r="AT291" s="2"/>
      <c r="AU291" s="2"/>
      <c r="AV291" s="2"/>
      <c r="AW291" s="2"/>
    </row>
    <row r="292" spans="1:49" ht="16.8">
      <c r="A292" s="98"/>
      <c r="B292" s="2"/>
      <c r="C292" s="2"/>
      <c r="D292" s="2"/>
      <c r="E292" s="2" t="s">
        <v>1129</v>
      </c>
      <c r="F292" s="2"/>
      <c r="G292" s="21" t="s">
        <v>304</v>
      </c>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57"/>
      <c r="AR292" s="2">
        <f>(AR288 * AR$17) * ((1 - AR226) / AR226)</f>
        <v>-40.049991336911113</v>
      </c>
      <c r="AS292" s="2">
        <f>(AS288 * AS$17) * ((1 - AS226) / AS226)</f>
        <v>-48.519267461232062</v>
      </c>
      <c r="AT292" s="2">
        <f>(AT288 * AT$17) * ((1 - AT226) / AT226)</f>
        <v>-57.290586381768406</v>
      </c>
      <c r="AU292" s="2">
        <f>(AU288 * AU$17) * ((1 - AU226) / AU226)</f>
        <v>-55.03895525090126</v>
      </c>
      <c r="AV292" s="2">
        <f>(AV288 * AV$17) * ((1 - AV226) / AV226)</f>
        <v>-47.108805429522306</v>
      </c>
      <c r="AW292" s="2"/>
    </row>
    <row r="293" spans="1:49" ht="16.8">
      <c r="A293" s="98"/>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57"/>
      <c r="AR293" s="2"/>
      <c r="AS293" s="2"/>
      <c r="AT293" s="2"/>
      <c r="AU293" s="2"/>
      <c r="AV293" s="2"/>
      <c r="AW293" s="2"/>
    </row>
    <row r="294" spans="1:49" ht="16.8">
      <c r="A294" s="98"/>
      <c r="B294" s="2"/>
      <c r="C294" s="2"/>
      <c r="D294" s="2"/>
      <c r="E294" s="2" t="s">
        <v>1130</v>
      </c>
      <c r="F294" s="2"/>
      <c r="G294" s="21" t="s">
        <v>304</v>
      </c>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57"/>
      <c r="AR294" s="2">
        <f>MIN(AR207 + AR215 + AR217, 0)</f>
        <v>0</v>
      </c>
      <c r="AS294" s="2">
        <f>MIN(AS207 + AS215 + AS217, 0)</f>
        <v>0</v>
      </c>
      <c r="AT294" s="2">
        <f>MIN(AT207 + AT215 + AT217, 0)</f>
        <v>0</v>
      </c>
      <c r="AU294" s="2">
        <f>MIN(AU207 + AU215 + AU217, 0)</f>
        <v>0</v>
      </c>
      <c r="AV294" s="2">
        <f>MIN(AV207 + AV215 + AV217, 0)</f>
        <v>0</v>
      </c>
      <c r="AW294" s="2"/>
    </row>
    <row r="295" spans="1:49" ht="16.8">
      <c r="A295" s="7"/>
      <c r="B295" s="2"/>
      <c r="C295" s="2"/>
      <c r="D295" s="2"/>
      <c r="E295" s="2"/>
      <c r="F295" s="2"/>
      <c r="G295" s="21"/>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57"/>
      <c r="AR295" s="2"/>
      <c r="AS295" s="2"/>
      <c r="AT295" s="2"/>
      <c r="AU295" s="2"/>
      <c r="AV295" s="2"/>
      <c r="AW295" s="2"/>
    </row>
    <row r="296" spans="1:49" ht="16.8">
      <c r="A296" s="7"/>
      <c r="B296" s="2"/>
      <c r="C296" s="2"/>
      <c r="D296" s="2"/>
      <c r="E296" s="2" t="s">
        <v>1131</v>
      </c>
      <c r="F296" s="2"/>
      <c r="G296" s="21" t="s">
        <v>868</v>
      </c>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57"/>
      <c r="AR296" s="2" t="b">
        <f t="shared" ref="AR296:AV296" si="77">AR294&lt;0</f>
        <v>0</v>
      </c>
      <c r="AS296" s="2" t="b">
        <f t="shared" si="77"/>
        <v>0</v>
      </c>
      <c r="AT296" s="2" t="b">
        <f t="shared" si="77"/>
        <v>0</v>
      </c>
      <c r="AU296" s="2" t="b">
        <f t="shared" si="77"/>
        <v>0</v>
      </c>
      <c r="AV296" s="2" t="b">
        <f t="shared" si="77"/>
        <v>0</v>
      </c>
      <c r="AW296" s="2"/>
    </row>
    <row r="297" spans="1:49" ht="16.8">
      <c r="A297" s="7"/>
      <c r="B297" s="2"/>
      <c r="C297" s="2"/>
      <c r="D297" s="2"/>
      <c r="E297" s="2" t="s">
        <v>1132</v>
      </c>
      <c r="F297" s="2"/>
      <c r="G297" s="21" t="s">
        <v>868</v>
      </c>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57"/>
      <c r="AR297" s="2" t="b">
        <f t="shared" ref="AR297:AV297" si="78">AND(AR292 + AR294 &gt; 0, AR296)</f>
        <v>0</v>
      </c>
      <c r="AS297" s="2" t="b">
        <f t="shared" si="78"/>
        <v>0</v>
      </c>
      <c r="AT297" s="2" t="b">
        <f t="shared" si="78"/>
        <v>0</v>
      </c>
      <c r="AU297" s="2" t="b">
        <f t="shared" si="78"/>
        <v>0</v>
      </c>
      <c r="AV297" s="2" t="b">
        <f t="shared" si="78"/>
        <v>0</v>
      </c>
      <c r="AW297" s="2"/>
    </row>
    <row r="298" spans="1:49" ht="16.8">
      <c r="A298" s="7"/>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57"/>
      <c r="AR298" s="2"/>
      <c r="AS298" s="2"/>
      <c r="AT298" s="2"/>
      <c r="AU298" s="2"/>
      <c r="AV298" s="2"/>
      <c r="AW298" s="2"/>
    </row>
    <row r="299" spans="1:49" ht="16.8">
      <c r="A299" s="7"/>
      <c r="B299" s="2"/>
      <c r="C299" s="2"/>
      <c r="D299" s="2"/>
      <c r="E299" s="7" t="s">
        <v>1106</v>
      </c>
      <c r="F299" s="21"/>
      <c r="G299" s="21" t="s">
        <v>304</v>
      </c>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464"/>
      <c r="AK299" s="464"/>
      <c r="AL299" s="464"/>
      <c r="AM299" s="464"/>
      <c r="AN299" s="464"/>
      <c r="AO299" s="464"/>
      <c r="AP299" s="464"/>
      <c r="AQ299" s="382"/>
      <c r="AR299" s="464">
        <f>IF(AR292&lt;0,AR292, AR296 * IF(AR297, -AR294,AR292))</f>
        <v>-40.049991336911113</v>
      </c>
      <c r="AS299" s="464">
        <f t="shared" ref="AS299:AV299" si="79">IF(AS292&lt;0,AS292, AS296 * IF(AS297, -AS294,AS292))</f>
        <v>-48.519267461232062</v>
      </c>
      <c r="AT299" s="464">
        <f t="shared" si="79"/>
        <v>-57.290586381768406</v>
      </c>
      <c r="AU299" s="464">
        <f t="shared" si="79"/>
        <v>-55.03895525090126</v>
      </c>
      <c r="AV299" s="464">
        <f t="shared" si="79"/>
        <v>-47.108805429522306</v>
      </c>
      <c r="AW299" s="2"/>
    </row>
    <row r="300" spans="1:49" ht="16.8">
      <c r="A300" s="7"/>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57"/>
      <c r="AR300" s="2"/>
      <c r="AS300" s="2"/>
      <c r="AT300" s="2"/>
      <c r="AU300" s="2"/>
      <c r="AV300" s="2"/>
      <c r="AW300" s="2"/>
    </row>
    <row r="301" spans="1:49" ht="16.8">
      <c r="A301" s="7"/>
      <c r="B301" s="21"/>
      <c r="C301" s="28" t="s">
        <v>1133</v>
      </c>
      <c r="D301" s="28"/>
      <c r="E301" s="28"/>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c r="AE301" s="28"/>
      <c r="AF301" s="28"/>
      <c r="AG301" s="28"/>
      <c r="AH301" s="28"/>
      <c r="AI301" s="28"/>
      <c r="AJ301" s="28"/>
      <c r="AK301" s="28"/>
      <c r="AL301" s="28"/>
      <c r="AM301" s="28"/>
      <c r="AN301" s="28"/>
      <c r="AO301" s="28"/>
      <c r="AP301" s="28"/>
      <c r="AQ301" s="29"/>
      <c r="AR301" s="28"/>
      <c r="AS301" s="28"/>
      <c r="AT301" s="28"/>
      <c r="AU301" s="28"/>
      <c r="AV301" s="28"/>
      <c r="AW301" s="48"/>
    </row>
    <row r="302" spans="1:49" ht="16.8">
      <c r="A302" s="7"/>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57"/>
      <c r="AR302" s="2"/>
      <c r="AS302" s="2"/>
      <c r="AT302" s="2"/>
      <c r="AU302" s="2"/>
      <c r="AV302" s="2"/>
      <c r="AW302" s="2"/>
    </row>
    <row r="303" spans="1:49" ht="16.8">
      <c r="A303" s="7"/>
      <c r="B303" s="2"/>
      <c r="C303" s="2"/>
      <c r="D303" s="2"/>
      <c r="E303" s="2" t="s">
        <v>1134</v>
      </c>
      <c r="F303" s="2"/>
      <c r="G303" s="21" t="s">
        <v>304</v>
      </c>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57"/>
      <c r="AR303" s="2">
        <f t="shared" ref="AR303:AV303" si="80">AR292-AR299</f>
        <v>0</v>
      </c>
      <c r="AS303" s="2">
        <f t="shared" si="80"/>
        <v>0</v>
      </c>
      <c r="AT303" s="2">
        <f t="shared" si="80"/>
        <v>0</v>
      </c>
      <c r="AU303" s="2">
        <f t="shared" si="80"/>
        <v>0</v>
      </c>
      <c r="AV303" s="2">
        <f t="shared" si="80"/>
        <v>0</v>
      </c>
      <c r="AW303" s="2"/>
    </row>
    <row r="304" spans="1:49" ht="16.8">
      <c r="A304" s="7"/>
      <c r="B304" s="2"/>
      <c r="C304" s="2"/>
      <c r="D304" s="2"/>
      <c r="E304" s="7" t="s">
        <v>335</v>
      </c>
      <c r="F304" s="21"/>
      <c r="G304" s="7" t="s">
        <v>209</v>
      </c>
      <c r="H304" s="7"/>
      <c r="I304" s="7"/>
      <c r="J304" s="43"/>
      <c r="K304" s="43"/>
      <c r="L304" s="43"/>
      <c r="M304" s="43"/>
      <c r="N304" s="43"/>
      <c r="O304" s="43"/>
      <c r="P304" s="43"/>
      <c r="Q304" s="43"/>
      <c r="R304" s="43"/>
      <c r="S304" s="43"/>
      <c r="T304" s="43"/>
      <c r="U304" s="43"/>
      <c r="V304" s="43"/>
      <c r="W304" s="43"/>
      <c r="X304" s="43"/>
      <c r="Y304" s="43"/>
      <c r="Z304" s="43"/>
      <c r="AA304" s="7"/>
      <c r="AB304" s="7"/>
      <c r="AC304" s="7"/>
      <c r="AD304" s="7"/>
      <c r="AE304" s="7"/>
      <c r="AF304" s="7"/>
      <c r="AG304" s="7"/>
      <c r="AH304" s="7"/>
      <c r="AI304" s="7"/>
      <c r="AJ304" s="185"/>
      <c r="AK304" s="185"/>
      <c r="AL304" s="185"/>
      <c r="AM304" s="185"/>
      <c r="AN304" s="185"/>
      <c r="AO304" s="185"/>
      <c r="AP304" s="185"/>
      <c r="AQ304" s="190"/>
      <c r="AR304" s="185">
        <f>AR226</f>
        <v>0.25</v>
      </c>
      <c r="AS304" s="185">
        <f>AS226</f>
        <v>0.25</v>
      </c>
      <c r="AT304" s="185">
        <f>AT226</f>
        <v>0.25</v>
      </c>
      <c r="AU304" s="185">
        <f>AU226</f>
        <v>0.25</v>
      </c>
      <c r="AV304" s="185">
        <f>AV226</f>
        <v>0.25</v>
      </c>
      <c r="AW304" s="2"/>
    </row>
    <row r="305" spans="1:49" ht="16.8">
      <c r="A305" s="7"/>
      <c r="B305" s="2"/>
      <c r="C305" s="2"/>
      <c r="D305" s="2"/>
      <c r="E305" s="7" t="s">
        <v>1112</v>
      </c>
      <c r="F305" s="21"/>
      <c r="G305" s="7" t="s">
        <v>100</v>
      </c>
      <c r="H305" s="21"/>
      <c r="I305" s="21"/>
      <c r="J305" s="21"/>
      <c r="K305" s="21"/>
      <c r="L305" s="21"/>
      <c r="M305" s="21"/>
      <c r="N305" s="21"/>
      <c r="O305" s="21"/>
      <c r="P305" s="21"/>
      <c r="Q305" s="21"/>
      <c r="R305" s="21"/>
      <c r="S305" s="21"/>
      <c r="T305" s="21"/>
      <c r="U305" s="21"/>
      <c r="V305" s="21"/>
      <c r="W305" s="21"/>
      <c r="X305" s="21"/>
      <c r="Y305" s="21"/>
      <c r="Z305" s="21"/>
      <c r="AA305" s="21"/>
      <c r="AB305" s="21"/>
      <c r="AC305" s="21"/>
      <c r="AD305" s="21"/>
      <c r="AE305" s="21"/>
      <c r="AF305" s="21"/>
      <c r="AG305" s="21"/>
      <c r="AH305" s="21"/>
      <c r="AI305" s="21"/>
      <c r="AJ305" s="213"/>
      <c r="AK305" s="213"/>
      <c r="AL305" s="213"/>
      <c r="AM305" s="213"/>
      <c r="AN305" s="213"/>
      <c r="AO305" s="213"/>
      <c r="AP305" s="213"/>
      <c r="AQ305" s="310"/>
      <c r="AR305" s="213">
        <f>AR229</f>
        <v>1.3333333333333333</v>
      </c>
      <c r="AS305" s="213">
        <f>AS229</f>
        <v>1.3333333333333333</v>
      </c>
      <c r="AT305" s="213">
        <f>AT229</f>
        <v>1.3333333333333333</v>
      </c>
      <c r="AU305" s="213">
        <f>AU229</f>
        <v>1.3333333333333333</v>
      </c>
      <c r="AV305" s="213">
        <f>AV229</f>
        <v>1.3333333333333333</v>
      </c>
      <c r="AW305" s="2"/>
    </row>
    <row r="306" spans="1:49" ht="16.8">
      <c r="A306" s="7"/>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57"/>
      <c r="AR306" s="2"/>
      <c r="AS306" s="2"/>
      <c r="AT306" s="2"/>
      <c r="AU306" s="2"/>
      <c r="AV306" s="2"/>
      <c r="AW306" s="2"/>
    </row>
    <row r="307" spans="1:49" ht="16.8">
      <c r="A307" s="7"/>
      <c r="B307" s="2"/>
      <c r="C307" s="2"/>
      <c r="D307" s="2"/>
      <c r="E307" s="2" t="s">
        <v>1135</v>
      </c>
      <c r="F307" s="2"/>
      <c r="G307" s="21" t="s">
        <v>304</v>
      </c>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464"/>
      <c r="AK307" s="464"/>
      <c r="AL307" s="464"/>
      <c r="AM307" s="464"/>
      <c r="AN307" s="464"/>
      <c r="AO307" s="464"/>
      <c r="AP307" s="464"/>
      <c r="AQ307" s="382"/>
      <c r="AR307" s="464">
        <f t="shared" ref="AR307:AV307" si="81">AR303 * AR304 * AR305</f>
        <v>0</v>
      </c>
      <c r="AS307" s="464">
        <f t="shared" si="81"/>
        <v>0</v>
      </c>
      <c r="AT307" s="464">
        <f t="shared" si="81"/>
        <v>0</v>
      </c>
      <c r="AU307" s="464">
        <f t="shared" si="81"/>
        <v>0</v>
      </c>
      <c r="AV307" s="464">
        <f t="shared" si="81"/>
        <v>0</v>
      </c>
      <c r="AW307" s="2"/>
    </row>
    <row r="308" spans="1:49" ht="16.8">
      <c r="A308" s="7"/>
      <c r="B308" s="2"/>
      <c r="C308" s="2"/>
      <c r="D308" s="2"/>
      <c r="E308" s="7"/>
      <c r="F308" s="2"/>
      <c r="G308" s="21"/>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57"/>
      <c r="AR308" s="2"/>
      <c r="AS308" s="2"/>
      <c r="AT308" s="2"/>
      <c r="AU308" s="2"/>
      <c r="AV308" s="2"/>
      <c r="AW308" s="2"/>
    </row>
    <row r="309" spans="1:49" ht="16.8">
      <c r="A309" s="21"/>
      <c r="B309" s="37" t="s">
        <v>1136</v>
      </c>
      <c r="C309" s="37"/>
      <c r="D309" s="37"/>
      <c r="E309" s="37"/>
      <c r="F309" s="37"/>
      <c r="G309" s="37"/>
      <c r="H309" s="37"/>
      <c r="I309" s="37"/>
      <c r="J309" s="37"/>
      <c r="K309" s="37"/>
      <c r="L309" s="37"/>
      <c r="M309" s="37"/>
      <c r="N309" s="37"/>
      <c r="O309" s="37"/>
      <c r="P309" s="37"/>
      <c r="Q309" s="37"/>
      <c r="R309" s="37"/>
      <c r="S309" s="37"/>
      <c r="T309" s="37"/>
      <c r="U309" s="37"/>
      <c r="V309" s="37"/>
      <c r="W309" s="37"/>
      <c r="X309" s="37"/>
      <c r="Y309" s="37"/>
      <c r="Z309" s="37"/>
      <c r="AA309" s="37"/>
      <c r="AB309" s="37"/>
      <c r="AC309" s="37"/>
      <c r="AD309" s="37"/>
      <c r="AE309" s="37"/>
      <c r="AF309" s="37"/>
      <c r="AG309" s="37"/>
      <c r="AH309" s="37"/>
      <c r="AI309" s="37"/>
      <c r="AJ309" s="37"/>
      <c r="AK309" s="37"/>
      <c r="AL309" s="37"/>
      <c r="AM309" s="37"/>
      <c r="AN309" s="37"/>
      <c r="AO309" s="37"/>
      <c r="AP309" s="37"/>
      <c r="AQ309" s="38"/>
      <c r="AR309" s="37"/>
      <c r="AS309" s="37"/>
      <c r="AT309" s="37"/>
      <c r="AU309" s="37"/>
      <c r="AV309" s="37"/>
      <c r="AW309" s="48"/>
    </row>
    <row r="310" spans="1:49" ht="16.8">
      <c r="A310" s="7"/>
      <c r="B310" s="7"/>
      <c r="C310" s="7"/>
      <c r="D310" s="7"/>
      <c r="E310" s="7"/>
      <c r="F310" s="7"/>
      <c r="G310" s="7"/>
      <c r="H310" s="7"/>
      <c r="I310" s="7"/>
      <c r="J310" s="43"/>
      <c r="K310" s="43"/>
      <c r="L310" s="43"/>
      <c r="M310" s="43"/>
      <c r="N310" s="43"/>
      <c r="O310" s="43"/>
      <c r="P310" s="43"/>
      <c r="Q310" s="43"/>
      <c r="R310" s="43"/>
      <c r="S310" s="43"/>
      <c r="T310" s="43"/>
      <c r="U310" s="43"/>
      <c r="V310" s="43"/>
      <c r="W310" s="43"/>
      <c r="X310" s="43"/>
      <c r="Y310" s="43"/>
      <c r="Z310" s="43"/>
      <c r="AA310" s="7"/>
      <c r="AB310" s="7"/>
      <c r="AC310" s="7"/>
      <c r="AD310" s="7"/>
      <c r="AE310" s="7"/>
      <c r="AF310" s="7"/>
      <c r="AG310" s="7"/>
      <c r="AH310" s="7"/>
      <c r="AI310" s="7"/>
      <c r="AJ310" s="105"/>
      <c r="AK310" s="105"/>
      <c r="AL310" s="105"/>
      <c r="AM310" s="105"/>
      <c r="AN310" s="105"/>
      <c r="AO310" s="105"/>
      <c r="AP310" s="401"/>
      <c r="AQ310" s="106"/>
      <c r="AR310" s="105"/>
      <c r="AS310" s="105"/>
      <c r="AT310" s="105"/>
      <c r="AU310" s="105"/>
      <c r="AV310" s="105"/>
      <c r="AW310" s="7"/>
    </row>
    <row r="311" spans="1:49" ht="16.8">
      <c r="A311" s="7"/>
      <c r="B311" s="2"/>
      <c r="C311" s="194"/>
      <c r="D311" s="10" t="s">
        <v>1137</v>
      </c>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1"/>
      <c r="AR311" s="10"/>
      <c r="AS311" s="10"/>
      <c r="AT311" s="10"/>
      <c r="AU311" s="10"/>
      <c r="AV311" s="10"/>
      <c r="AW311" s="2"/>
    </row>
    <row r="312" spans="1:49" ht="16.8">
      <c r="A312" s="7"/>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57"/>
      <c r="AR312" s="2"/>
      <c r="AS312" s="2"/>
      <c r="AT312" s="2"/>
      <c r="AU312" s="2"/>
      <c r="AV312" s="2"/>
      <c r="AW312" s="2"/>
    </row>
    <row r="313" spans="1:49" ht="16.8">
      <c r="A313" s="7"/>
      <c r="B313" s="2"/>
      <c r="C313" s="2"/>
      <c r="D313" s="2"/>
      <c r="E313" s="2" t="s">
        <v>923</v>
      </c>
      <c r="F313" s="2"/>
      <c r="G313" s="2" t="s">
        <v>105</v>
      </c>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8"/>
      <c r="AK313" s="8"/>
      <c r="AL313" s="8"/>
      <c r="AM313" s="8"/>
      <c r="AN313" s="8"/>
      <c r="AO313" s="8"/>
      <c r="AP313" s="8"/>
      <c r="AQ313" s="9"/>
      <c r="AR313" s="8">
        <f>'Return&amp;RAV'!AR46</f>
        <v>1341.5085948342119</v>
      </c>
      <c r="AS313" s="8">
        <f>'Return&amp;RAV'!AS46</f>
        <v>1402.9232492787669</v>
      </c>
      <c r="AT313" s="8">
        <f>'Return&amp;RAV'!AT46</f>
        <v>1479.0757826153515</v>
      </c>
      <c r="AU313" s="8">
        <f>'Return&amp;RAV'!AU46</f>
        <v>1547.0224566191059</v>
      </c>
      <c r="AV313" s="8">
        <f>'Return&amp;RAV'!AV46</f>
        <v>1605.6087634610078</v>
      </c>
      <c r="AW313" s="2"/>
    </row>
    <row r="314" spans="1:49" ht="16.8">
      <c r="A314" s="7"/>
      <c r="B314" s="2"/>
      <c r="C314" s="2"/>
      <c r="D314" s="2"/>
      <c r="E314" s="2" t="s">
        <v>1138</v>
      </c>
      <c r="F314" s="2"/>
      <c r="G314" s="2" t="s">
        <v>100</v>
      </c>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92"/>
      <c r="AK314" s="92"/>
      <c r="AL314" s="92"/>
      <c r="AM314" s="92"/>
      <c r="AN314" s="92"/>
      <c r="AO314" s="92"/>
      <c r="AP314" s="92"/>
      <c r="AQ314" s="215"/>
      <c r="AR314" s="92">
        <f>InputSummary!AR195</f>
        <v>1.3123689983998859</v>
      </c>
      <c r="AS314" s="92">
        <f>InputSummary!AS195</f>
        <v>1.3406592815876854</v>
      </c>
      <c r="AT314" s="92">
        <f>InputSummary!AT195</f>
        <v>1.3609729496063137</v>
      </c>
      <c r="AU314" s="92">
        <f>InputSummary!AU195</f>
        <v>1.383709961204471</v>
      </c>
      <c r="AV314" s="92">
        <f>InputSummary!AV195</f>
        <v>1.4090308989490572</v>
      </c>
      <c r="AW314" s="2"/>
    </row>
    <row r="315" spans="1:49" ht="16.8">
      <c r="A315" s="7"/>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57"/>
      <c r="AR315" s="2"/>
      <c r="AS315" s="2"/>
      <c r="AT315" s="2"/>
      <c r="AU315" s="2"/>
      <c r="AV315" s="2"/>
      <c r="AW315" s="2"/>
    </row>
    <row r="316" spans="1:49" ht="16.8">
      <c r="A316" s="7"/>
      <c r="B316" s="2"/>
      <c r="C316" s="2"/>
      <c r="D316" s="2"/>
      <c r="E316" s="2" t="s">
        <v>325</v>
      </c>
      <c r="F316" s="2"/>
      <c r="G316" s="21" t="s">
        <v>304</v>
      </c>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8"/>
      <c r="AK316" s="8"/>
      <c r="AL316" s="8"/>
      <c r="AM316" s="8"/>
      <c r="AN316" s="8"/>
      <c r="AO316" s="8"/>
      <c r="AP316" s="8"/>
      <c r="AQ316" s="9"/>
      <c r="AR316" s="8">
        <f>InputSummary!AR283</f>
        <v>0</v>
      </c>
      <c r="AS316" s="8">
        <f>InputSummary!AS283</f>
        <v>0</v>
      </c>
      <c r="AT316" s="8">
        <f>InputSummary!AT283</f>
        <v>0</v>
      </c>
      <c r="AU316" s="8">
        <f>InputSummary!AU283</f>
        <v>0</v>
      </c>
      <c r="AV316" s="8">
        <f>InputSummary!AV283</f>
        <v>0</v>
      </c>
      <c r="AW316" s="2"/>
    </row>
    <row r="317" spans="1:49" ht="16.8">
      <c r="A317" s="7"/>
      <c r="B317" s="2"/>
      <c r="C317" s="2"/>
      <c r="D317" s="2"/>
      <c r="E317" s="2" t="s">
        <v>923</v>
      </c>
      <c r="F317" s="2"/>
      <c r="G317" s="21" t="s">
        <v>304</v>
      </c>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7"/>
      <c r="AK317" s="7"/>
      <c r="AL317" s="7"/>
      <c r="AM317" s="7"/>
      <c r="AN317" s="7"/>
      <c r="AO317" s="7"/>
      <c r="AP317" s="7"/>
      <c r="AQ317" s="65"/>
      <c r="AR317" s="7">
        <f t="shared" ref="AR317:AV317" si="82">AR313 * AR314</f>
        <v>1760.5542909474129</v>
      </c>
      <c r="AS317" s="7">
        <f t="shared" si="82"/>
        <v>1880.842075500733</v>
      </c>
      <c r="AT317" s="7">
        <f t="shared" si="82"/>
        <v>2012.9821305572816</v>
      </c>
      <c r="AU317" s="7">
        <f t="shared" si="82"/>
        <v>2140.6303834308683</v>
      </c>
      <c r="AV317" s="7">
        <f t="shared" si="82"/>
        <v>2262.3523593399482</v>
      </c>
      <c r="AW317" s="2"/>
    </row>
    <row r="318" spans="1:49" ht="16.8">
      <c r="A318" s="7"/>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57"/>
      <c r="AR318" s="2"/>
      <c r="AS318" s="2"/>
      <c r="AT318" s="2"/>
      <c r="AU318" s="2"/>
      <c r="AV318" s="2"/>
      <c r="AW318" s="2"/>
    </row>
    <row r="319" spans="1:49" ht="16.8">
      <c r="A319" s="7"/>
      <c r="B319" s="2"/>
      <c r="C319" s="2"/>
      <c r="D319" s="2"/>
      <c r="E319" s="2" t="s">
        <v>1139</v>
      </c>
      <c r="F319" s="2"/>
      <c r="G319" s="2" t="s">
        <v>209</v>
      </c>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185"/>
      <c r="AK319" s="185"/>
      <c r="AL319" s="185"/>
      <c r="AM319" s="185"/>
      <c r="AN319" s="185"/>
      <c r="AO319" s="185"/>
      <c r="AP319" s="185"/>
      <c r="AQ319" s="190"/>
      <c r="AR319" s="185">
        <f t="shared" ref="AR319:AV319" si="83">AR316/AR317</f>
        <v>0</v>
      </c>
      <c r="AS319" s="185">
        <f t="shared" si="83"/>
        <v>0</v>
      </c>
      <c r="AT319" s="185">
        <f t="shared" si="83"/>
        <v>0</v>
      </c>
      <c r="AU319" s="185">
        <f t="shared" si="83"/>
        <v>0</v>
      </c>
      <c r="AV319" s="185">
        <f t="shared" si="83"/>
        <v>0</v>
      </c>
      <c r="AW319" s="2"/>
    </row>
    <row r="320" spans="1:49" ht="16.8">
      <c r="A320" s="7"/>
      <c r="B320" s="2"/>
      <c r="C320" s="2"/>
      <c r="D320" s="2"/>
      <c r="E320" s="2" t="s">
        <v>1140</v>
      </c>
      <c r="F320" s="2"/>
      <c r="G320" s="2" t="s">
        <v>209</v>
      </c>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123"/>
      <c r="AK320" s="123"/>
      <c r="AL320" s="123"/>
      <c r="AM320" s="123"/>
      <c r="AN320" s="123"/>
      <c r="AO320" s="123"/>
      <c r="AP320" s="123"/>
      <c r="AQ320" s="236"/>
      <c r="AR320" s="123">
        <f>InputSummary!AR288</f>
        <v>0.65</v>
      </c>
      <c r="AS320" s="123">
        <f>InputSummary!AS288</f>
        <v>0.64</v>
      </c>
      <c r="AT320" s="123">
        <f>InputSummary!AT288</f>
        <v>0.63</v>
      </c>
      <c r="AU320" s="123">
        <f>InputSummary!AU288</f>
        <v>0.61</v>
      </c>
      <c r="AV320" s="123">
        <f>InputSummary!AV288</f>
        <v>0.6</v>
      </c>
      <c r="AW320" s="2"/>
    </row>
    <row r="321" spans="1:49" ht="16.8">
      <c r="A321" s="7"/>
      <c r="B321" s="2"/>
      <c r="C321" s="2"/>
      <c r="D321" s="2"/>
      <c r="E321" s="2" t="s">
        <v>1141</v>
      </c>
      <c r="F321" s="2"/>
      <c r="G321" s="2" t="s">
        <v>868</v>
      </c>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432"/>
      <c r="AK321" s="432"/>
      <c r="AL321" s="432"/>
      <c r="AM321" s="432"/>
      <c r="AN321" s="432"/>
      <c r="AO321" s="432"/>
      <c r="AP321" s="432"/>
      <c r="AQ321" s="534"/>
      <c r="AR321" s="432" t="b">
        <f t="shared" ref="AR321:AV321" si="84">AR319&gt;AR320</f>
        <v>0</v>
      </c>
      <c r="AS321" s="432" t="b">
        <f t="shared" si="84"/>
        <v>0</v>
      </c>
      <c r="AT321" s="432" t="b">
        <f t="shared" si="84"/>
        <v>0</v>
      </c>
      <c r="AU321" s="432" t="b">
        <f t="shared" si="84"/>
        <v>0</v>
      </c>
      <c r="AV321" s="432" t="b">
        <f t="shared" si="84"/>
        <v>0</v>
      </c>
      <c r="AW321" s="2"/>
    </row>
    <row r="322" spans="1:49" ht="16.8">
      <c r="A322" s="7"/>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57"/>
      <c r="AR322" s="2"/>
      <c r="AS322" s="2"/>
      <c r="AT322" s="2"/>
      <c r="AU322" s="2"/>
      <c r="AV322" s="2"/>
      <c r="AW322" s="2"/>
    </row>
    <row r="323" spans="1:49" ht="16.8">
      <c r="A323" s="7"/>
      <c r="B323" s="2"/>
      <c r="C323" s="194"/>
      <c r="D323" s="10" t="s">
        <v>1142</v>
      </c>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1"/>
      <c r="AR323" s="10"/>
      <c r="AS323" s="10"/>
      <c r="AT323" s="10"/>
      <c r="AU323" s="10"/>
      <c r="AV323" s="10"/>
      <c r="AW323" s="2"/>
    </row>
    <row r="324" spans="1:49" ht="16.8">
      <c r="A324" s="7"/>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57"/>
      <c r="AR324" s="2"/>
      <c r="AS324" s="2"/>
      <c r="AT324" s="2"/>
      <c r="AU324" s="2"/>
      <c r="AV324" s="2"/>
      <c r="AW324" s="2"/>
    </row>
    <row r="325" spans="1:49" ht="16.8">
      <c r="A325" s="7"/>
      <c r="B325" s="2"/>
      <c r="C325" s="2"/>
      <c r="D325" s="2"/>
      <c r="E325" s="2" t="s">
        <v>327</v>
      </c>
      <c r="F325" s="2"/>
      <c r="G325" s="21" t="s">
        <v>304</v>
      </c>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8"/>
      <c r="AK325" s="8"/>
      <c r="AL325" s="8"/>
      <c r="AM325" s="8"/>
      <c r="AN325" s="8"/>
      <c r="AO325" s="8"/>
      <c r="AP325" s="8"/>
      <c r="AQ325" s="9"/>
      <c r="AR325" s="8">
        <f>InputSummary!AR284</f>
        <v>0</v>
      </c>
      <c r="AS325" s="8">
        <f>InputSummary!AS284</f>
        <v>0</v>
      </c>
      <c r="AT325" s="8">
        <f>InputSummary!AT284</f>
        <v>0</v>
      </c>
      <c r="AU325" s="8">
        <f>InputSummary!AU284</f>
        <v>0</v>
      </c>
      <c r="AV325" s="8">
        <f>InputSummary!AV284</f>
        <v>0</v>
      </c>
      <c r="AW325" s="2"/>
    </row>
    <row r="326" spans="1:49" ht="16.8">
      <c r="A326" s="7"/>
      <c r="B326" s="2"/>
      <c r="C326" s="2"/>
      <c r="D326" s="2"/>
      <c r="E326" s="2" t="s">
        <v>1143</v>
      </c>
      <c r="F326" s="2"/>
      <c r="G326" s="21" t="s">
        <v>304</v>
      </c>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57"/>
      <c r="AR326" s="2">
        <f xml:space="preserve"> - (AR203+AR204)</f>
        <v>58.30109481348093</v>
      </c>
      <c r="AS326" s="2">
        <f xml:space="preserve"> - (AS203+AS204)</f>
        <v>55.750658263887225</v>
      </c>
      <c r="AT326" s="2">
        <f xml:space="preserve"> - (AT203+AT204)</f>
        <v>57.346640745317963</v>
      </c>
      <c r="AU326" s="2">
        <f xml:space="preserve"> - (AU203+AU204)</f>
        <v>61.492424232579737</v>
      </c>
      <c r="AV326" s="2">
        <f xml:space="preserve"> - (AV203+AV204)</f>
        <v>66.366313327927529</v>
      </c>
      <c r="AW326" s="2"/>
    </row>
    <row r="327" spans="1:49" ht="16.8">
      <c r="A327" s="7"/>
      <c r="B327" s="2"/>
      <c r="C327" s="2"/>
      <c r="D327" s="2"/>
      <c r="E327" s="2" t="s">
        <v>1144</v>
      </c>
      <c r="F327" s="2"/>
      <c r="G327" s="2" t="s">
        <v>868</v>
      </c>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432"/>
      <c r="AK327" s="432"/>
      <c r="AL327" s="432"/>
      <c r="AM327" s="432"/>
      <c r="AN327" s="432"/>
      <c r="AO327" s="432"/>
      <c r="AP327" s="432"/>
      <c r="AQ327" s="534"/>
      <c r="AR327" s="432" t="b">
        <f t="shared" ref="AR327:AV327" si="85">AR325&gt;AR326</f>
        <v>0</v>
      </c>
      <c r="AS327" s="432" t="b">
        <f t="shared" si="85"/>
        <v>0</v>
      </c>
      <c r="AT327" s="432" t="b">
        <f t="shared" si="85"/>
        <v>0</v>
      </c>
      <c r="AU327" s="432" t="b">
        <f t="shared" si="85"/>
        <v>0</v>
      </c>
      <c r="AV327" s="432" t="b">
        <f t="shared" si="85"/>
        <v>0</v>
      </c>
      <c r="AW327" s="2"/>
    </row>
    <row r="328" spans="1:49" ht="16.8">
      <c r="A328" s="7"/>
      <c r="B328" s="7"/>
      <c r="C328" s="34"/>
      <c r="D328" s="34"/>
      <c r="E328" s="34"/>
      <c r="F328" s="34"/>
      <c r="G328" s="7"/>
      <c r="H328" s="34"/>
      <c r="I328" s="34"/>
      <c r="J328" s="34"/>
      <c r="K328" s="34"/>
      <c r="L328" s="34"/>
      <c r="M328" s="34"/>
      <c r="N328" s="34"/>
      <c r="O328" s="34"/>
      <c r="P328" s="34"/>
      <c r="Q328" s="34"/>
      <c r="R328" s="34"/>
      <c r="S328" s="34"/>
      <c r="T328" s="34"/>
      <c r="U328" s="34"/>
      <c r="V328" s="34"/>
      <c r="W328" s="34"/>
      <c r="X328" s="34"/>
      <c r="Y328" s="34"/>
      <c r="Z328" s="34"/>
      <c r="AA328" s="34"/>
      <c r="AB328" s="34"/>
      <c r="AC328" s="34"/>
      <c r="AD328" s="34"/>
      <c r="AE328" s="34"/>
      <c r="AF328" s="35"/>
      <c r="AG328" s="35"/>
      <c r="AH328" s="35"/>
      <c r="AI328" s="35"/>
      <c r="AJ328" s="2"/>
      <c r="AK328" s="2"/>
      <c r="AL328" s="2"/>
      <c r="AM328" s="2"/>
      <c r="AN328" s="2"/>
      <c r="AO328" s="2"/>
      <c r="AP328" s="2"/>
      <c r="AQ328" s="57"/>
      <c r="AR328" s="2"/>
      <c r="AS328" s="2"/>
      <c r="AT328" s="2"/>
      <c r="AU328" s="2"/>
      <c r="AV328" s="2"/>
      <c r="AW328" s="7"/>
    </row>
    <row r="329" spans="1:49" ht="16.8">
      <c r="A329" s="7"/>
      <c r="B329" s="2"/>
      <c r="C329" s="194"/>
      <c r="D329" s="10" t="s">
        <v>1145</v>
      </c>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1"/>
      <c r="AR329" s="10"/>
      <c r="AS329" s="10"/>
      <c r="AT329" s="10"/>
      <c r="AU329" s="10"/>
      <c r="AV329" s="10"/>
      <c r="AW329" s="2"/>
    </row>
    <row r="330" spans="1:49" ht="16.8">
      <c r="A330" s="7"/>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57"/>
      <c r="AR330" s="2"/>
      <c r="AS330" s="2"/>
      <c r="AT330" s="2"/>
      <c r="AU330" s="2"/>
      <c r="AV330" s="2"/>
      <c r="AW330" s="2"/>
    </row>
    <row r="331" spans="1:49" ht="16.8">
      <c r="A331" s="7"/>
      <c r="B331" s="2"/>
      <c r="C331" s="2"/>
      <c r="D331" s="2"/>
      <c r="E331" s="2" t="s">
        <v>1146</v>
      </c>
      <c r="F331" s="2"/>
      <c r="G331" s="2" t="s">
        <v>868</v>
      </c>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57"/>
      <c r="AR331" s="2" t="b">
        <f t="shared" ref="AR331:AV331" si="86">AR321 * AR327 = 1</f>
        <v>0</v>
      </c>
      <c r="AS331" s="2" t="b">
        <f t="shared" si="86"/>
        <v>0</v>
      </c>
      <c r="AT331" s="2" t="b">
        <f t="shared" si="86"/>
        <v>0</v>
      </c>
      <c r="AU331" s="2" t="b">
        <f t="shared" si="86"/>
        <v>0</v>
      </c>
      <c r="AV331" s="2" t="b">
        <f t="shared" si="86"/>
        <v>0</v>
      </c>
      <c r="AW331" s="2"/>
    </row>
    <row r="332" spans="1:49" ht="16.8">
      <c r="A332" s="7"/>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57"/>
      <c r="AR332" s="2"/>
      <c r="AS332" s="2"/>
      <c r="AT332" s="2"/>
      <c r="AU332" s="2"/>
      <c r="AV332" s="2"/>
      <c r="AW332" s="2"/>
    </row>
    <row r="333" spans="1:49" ht="16.8">
      <c r="A333" s="7"/>
      <c r="B333" s="2"/>
      <c r="C333" s="2"/>
      <c r="D333" s="2"/>
      <c r="E333" s="2" t="s">
        <v>1145</v>
      </c>
      <c r="F333" s="2"/>
      <c r="G333" s="21" t="s">
        <v>304</v>
      </c>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464"/>
      <c r="AK333" s="464"/>
      <c r="AL333" s="464"/>
      <c r="AM333" s="464"/>
      <c r="AN333" s="464"/>
      <c r="AO333" s="464"/>
      <c r="AP333" s="464"/>
      <c r="AQ333" s="382"/>
      <c r="AR333" s="464">
        <f t="shared" ref="AR333:AV333" si="87">(AR325 - AR326) * AR331</f>
        <v>0</v>
      </c>
      <c r="AS333" s="464">
        <f t="shared" si="87"/>
        <v>0</v>
      </c>
      <c r="AT333" s="464">
        <f>(AT325 - AT326) * AT331</f>
        <v>0</v>
      </c>
      <c r="AU333" s="464">
        <f t="shared" si="87"/>
        <v>0</v>
      </c>
      <c r="AV333" s="464">
        <f t="shared" si="87"/>
        <v>0</v>
      </c>
      <c r="AW333" s="2"/>
    </row>
    <row r="334" spans="1:49" ht="16.8">
      <c r="A334" s="7"/>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57"/>
      <c r="AR334" s="2"/>
      <c r="AS334" s="2"/>
      <c r="AT334" s="2"/>
      <c r="AU334" s="2"/>
      <c r="AV334" s="2"/>
      <c r="AW334" s="2"/>
    </row>
    <row r="335" spans="1:49" ht="16.8">
      <c r="A335" s="98"/>
      <c r="B335" s="37" t="s">
        <v>79</v>
      </c>
      <c r="C335" s="37"/>
      <c r="D335" s="37"/>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21"/>
    </row>
    <row r="336" spans="1:49" ht="16.8">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row>
    <row r="337" spans="1:49" ht="16.8">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row>
  </sheetData>
  <conditionalFormatting sqref="AJ328:AQ328">
    <cfRule type="cellIs" dxfId="122" priority="9" operator="equal">
      <formula>FALSE()</formula>
    </cfRule>
  </conditionalFormatting>
  <conditionalFormatting sqref="AJ284:AU284 AR284:AV285">
    <cfRule type="cellIs" dxfId="121" priority="16" operator="equal">
      <formula>FALSE()</formula>
    </cfRule>
  </conditionalFormatting>
  <conditionalFormatting sqref="AJ296:AV297">
    <cfRule type="cellIs" dxfId="120" priority="10" operator="equal">
      <formula>FALSE()</formula>
    </cfRule>
  </conditionalFormatting>
  <conditionalFormatting sqref="AJ321:AV321">
    <cfRule type="cellIs" dxfId="119" priority="8" operator="equal">
      <formula>FALSE()</formula>
    </cfRule>
  </conditionalFormatting>
  <conditionalFormatting sqref="AJ327:AV327">
    <cfRule type="cellIs" dxfId="118" priority="7" operator="equal">
      <formula>FALSE()</formula>
    </cfRule>
  </conditionalFormatting>
  <conditionalFormatting sqref="AJ331:AV331">
    <cfRule type="cellIs" dxfId="117" priority="6" operator="equal">
      <formula>FALSE()</formula>
    </cfRule>
  </conditionalFormatting>
  <conditionalFormatting sqref="AM2">
    <cfRule type="expression" dxfId="116" priority="1">
      <formula>mac_sensitivity=2</formula>
    </cfRule>
    <cfRule type="expression" dxfId="115" priority="2">
      <formula>mac_sensitivity=1</formula>
    </cfRule>
  </conditionalFormatting>
  <conditionalFormatting sqref="AM3">
    <cfRule type="expression" dxfId="114" priority="3">
      <formula>$AM$3="OK"</formula>
    </cfRule>
  </conditionalFormatting>
  <conditionalFormatting sqref="AR12:AR13 AJ84:AV84">
    <cfRule type="cellIs" dxfId="113" priority="22" operator="equal">
      <formula>FALSE()</formula>
    </cfRule>
  </conditionalFormatting>
  <conditionalFormatting sqref="AR176:AV176">
    <cfRule type="cellIs" dxfId="112" priority="20" operator="equal">
      <formula>FALSE()</formula>
    </cfRule>
  </conditionalFormatting>
  <conditionalFormatting sqref="AR327:AV328">
    <cfRule type="cellIs" dxfId="111" priority="12"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1770" r:id="rId4" name="Drop Down 26">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9">
    <tabColor rgb="FFCCC0DA"/>
    <outlinePr summaryBelow="0" summaryRight="0"/>
    <pageSetUpPr autoPageBreaks="0"/>
  </sheetPr>
  <dimension ref="A1:CX78"/>
  <sheetViews>
    <sheetView zoomScale="85" zoomScaleNormal="85" workbookViewId="0"/>
  </sheetViews>
  <sheetFormatPr defaultColWidth="0" defaultRowHeight="12.75" customHeight="1" zeroHeight="1" outlineLevelCol="1"/>
  <cols>
    <col min="1" max="4" width="1.453125" customWidth="1"/>
    <col min="5" max="5" width="65" customWidth="1"/>
    <col min="6" max="6" width="3" customWidth="1"/>
    <col min="7" max="7" width="12" customWidth="1"/>
    <col min="8" max="8" width="14.72656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2" width="9" hidden="1" customWidth="1"/>
    <col min="53" max="16384" width="9" hidden="1"/>
  </cols>
  <sheetData>
    <row r="1" spans="1:102" ht="19.2">
      <c r="A1" s="195" t="s">
        <v>1147</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102" ht="16.8">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102"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102"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102"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102" s="21" customFormat="1" ht="16.8">
      <c r="B6" s="37" t="s">
        <v>1148</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83"/>
      <c r="AX6"/>
      <c r="AY6"/>
      <c r="AZ6"/>
    </row>
    <row r="7" spans="1:102" s="21" customFormat="1" ht="16.8">
      <c r="B7" s="4" t="s">
        <v>1149</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12"/>
      <c r="AH7" s="12"/>
      <c r="AI7" s="12"/>
      <c r="AJ7" s="12"/>
      <c r="AK7" s="4"/>
      <c r="AL7" s="4"/>
      <c r="AM7" s="4"/>
      <c r="AN7" s="4"/>
      <c r="AO7" s="4"/>
      <c r="AP7" s="4"/>
      <c r="AQ7" s="5"/>
      <c r="AR7" s="12"/>
      <c r="AS7" s="4"/>
      <c r="AT7" s="4"/>
      <c r="AU7" s="4"/>
      <c r="AV7" s="4"/>
      <c r="AW7" s="34"/>
      <c r="AX7"/>
      <c r="AY7"/>
      <c r="AZ7"/>
    </row>
    <row r="8" spans="1:102" s="21" customFormat="1" ht="16.8">
      <c r="B8" s="4" t="s">
        <v>1150</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12"/>
      <c r="AH8" s="12"/>
      <c r="AI8" s="12"/>
      <c r="AJ8" s="12"/>
      <c r="AK8" s="4"/>
      <c r="AL8" s="4"/>
      <c r="AM8" s="4"/>
      <c r="AN8" s="4"/>
      <c r="AO8" s="4"/>
      <c r="AP8" s="4"/>
      <c r="AQ8" s="5"/>
      <c r="AR8" s="12"/>
      <c r="AS8" s="4"/>
      <c r="AT8" s="4"/>
      <c r="AU8" s="4"/>
      <c r="AV8" s="4"/>
      <c r="AW8" s="34"/>
      <c r="AX8"/>
      <c r="AY8"/>
      <c r="AZ8"/>
    </row>
    <row r="9" spans="1:102" s="82" customFormat="1" ht="16.8">
      <c r="A9" s="2"/>
      <c r="B9" s="4" t="s">
        <v>1151</v>
      </c>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12"/>
      <c r="AH9" s="12"/>
      <c r="AI9" s="12"/>
      <c r="AJ9" s="12"/>
      <c r="AK9" s="4"/>
      <c r="AL9" s="4"/>
      <c r="AM9" s="4"/>
      <c r="AN9" s="4"/>
      <c r="AO9" s="4"/>
      <c r="AP9" s="4"/>
      <c r="AQ9" s="5"/>
      <c r="AR9" s="12"/>
      <c r="AS9" s="4"/>
      <c r="AT9" s="4"/>
      <c r="AU9" s="4"/>
      <c r="AV9" s="4"/>
      <c r="AW9" s="2"/>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row>
    <row r="10" spans="1:102" s="82" customFormat="1"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row>
    <row r="11" spans="1:102" s="21" customFormat="1" ht="16.8">
      <c r="C11" s="28" t="s">
        <v>1152</v>
      </c>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9"/>
      <c r="AR11" s="28"/>
      <c r="AS11" s="28"/>
      <c r="AT11" s="28"/>
      <c r="AU11" s="28"/>
      <c r="AV11" s="28"/>
      <c r="AW11" s="7"/>
    </row>
    <row r="12" spans="1:102" s="82" customFormat="1" ht="16.8">
      <c r="I12" s="182"/>
      <c r="AQ12" s="147"/>
    </row>
    <row r="13" spans="1:102" s="82" customFormat="1" ht="16.8">
      <c r="E13" s="7" t="s">
        <v>256</v>
      </c>
      <c r="G13" s="7" t="s">
        <v>209</v>
      </c>
      <c r="H13" s="82" t="s">
        <v>290</v>
      </c>
      <c r="I13" s="279"/>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215"/>
      <c r="AR13" s="439">
        <f>InputSummary!AR171</f>
        <v>0.6</v>
      </c>
      <c r="AS13" s="439">
        <f>InputSummary!AS171</f>
        <v>0.6</v>
      </c>
      <c r="AT13" s="439">
        <f>InputSummary!AT171</f>
        <v>0.6</v>
      </c>
      <c r="AU13" s="439">
        <f>InputSummary!AU171</f>
        <v>0.6</v>
      </c>
      <c r="AV13" s="439">
        <f>InputSummary!AV171</f>
        <v>0.6</v>
      </c>
    </row>
    <row r="14" spans="1:102" s="82" customFormat="1" ht="16.8">
      <c r="E14" s="56" t="s">
        <v>925</v>
      </c>
      <c r="G14" s="2" t="s">
        <v>105</v>
      </c>
      <c r="H14" s="82" t="s">
        <v>1153</v>
      </c>
      <c r="I14" s="279"/>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215"/>
      <c r="AR14" s="400">
        <f>'Return&amp;RAV'!AR23</f>
        <v>1287.2136383993138</v>
      </c>
      <c r="AS14" s="400">
        <f>'Return&amp;RAV'!AS23</f>
        <v>1344.3491784265466</v>
      </c>
      <c r="AT14" s="400">
        <f>'Return&amp;RAV'!AT23</f>
        <v>1411.5655854842817</v>
      </c>
      <c r="AU14" s="400">
        <f>'Return&amp;RAV'!AU23</f>
        <v>1482.178939014429</v>
      </c>
      <c r="AV14" s="400">
        <f>'Return&amp;RAV'!AV23</f>
        <v>1544.1375725306716</v>
      </c>
    </row>
    <row r="15" spans="1:102" s="82" customFormat="1" ht="16.8">
      <c r="E15" s="194" t="s">
        <v>1154</v>
      </c>
      <c r="G15" s="2" t="s">
        <v>105</v>
      </c>
      <c r="H15" s="21" t="s">
        <v>1155</v>
      </c>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215"/>
      <c r="AR15" s="448">
        <f>AR14 * (1 - AR13)</f>
        <v>514.8854553597256</v>
      </c>
      <c r="AS15" s="449">
        <f t="shared" ref="AS15:AV15" si="0">AS14 * (1 - AS13)</f>
        <v>537.73967137061868</v>
      </c>
      <c r="AT15" s="449">
        <f t="shared" si="0"/>
        <v>564.62623419371266</v>
      </c>
      <c r="AU15" s="449">
        <f t="shared" si="0"/>
        <v>592.87157560577168</v>
      </c>
      <c r="AV15" s="449">
        <f t="shared" si="0"/>
        <v>617.65502901226864</v>
      </c>
    </row>
    <row r="16" spans="1:102" s="82" customFormat="1" ht="16.8">
      <c r="E16" s="194"/>
      <c r="G16" s="2"/>
      <c r="H16" s="133"/>
      <c r="AJ16" s="92"/>
      <c r="AK16" s="92"/>
      <c r="AL16" s="92"/>
      <c r="AM16" s="92"/>
      <c r="AN16" s="92"/>
      <c r="AO16" s="92"/>
      <c r="AP16" s="92"/>
      <c r="AQ16" s="215"/>
      <c r="AR16" s="92"/>
      <c r="AS16" s="92"/>
      <c r="AT16" s="92"/>
      <c r="AU16" s="92"/>
      <c r="AV16" s="92"/>
    </row>
    <row r="17" spans="1:49" s="82" customFormat="1" ht="16.8">
      <c r="E17" s="56" t="s">
        <v>1156</v>
      </c>
      <c r="G17" s="2" t="s">
        <v>105</v>
      </c>
      <c r="H17" s="21" t="s">
        <v>1157</v>
      </c>
      <c r="I17" s="438">
        <f>SUM(AR14:AV14)</f>
        <v>7069.4449138552427</v>
      </c>
      <c r="AJ17" s="93"/>
      <c r="AK17" s="93"/>
      <c r="AL17" s="93"/>
      <c r="AM17" s="93"/>
      <c r="AN17" s="93"/>
      <c r="AO17" s="93"/>
      <c r="AP17" s="93"/>
      <c r="AQ17" s="241"/>
      <c r="AR17" s="93"/>
      <c r="AS17" s="93"/>
      <c r="AT17" s="93"/>
      <c r="AU17" s="93"/>
      <c r="AV17" s="93"/>
    </row>
    <row r="18" spans="1:49" s="82" customFormat="1" ht="16.8">
      <c r="E18" s="56" t="s">
        <v>256</v>
      </c>
      <c r="G18" s="2" t="s">
        <v>105</v>
      </c>
      <c r="H18" s="21" t="s">
        <v>290</v>
      </c>
      <c r="I18" s="439">
        <f>InputSummary!I239</f>
        <v>0.6</v>
      </c>
      <c r="AJ18" s="92"/>
      <c r="AK18" s="92"/>
      <c r="AL18" s="92"/>
      <c r="AM18" s="92"/>
      <c r="AN18" s="92"/>
      <c r="AO18" s="92"/>
      <c r="AP18" s="92"/>
      <c r="AQ18" s="215"/>
      <c r="AR18" s="92"/>
      <c r="AS18" s="92"/>
      <c r="AT18" s="92"/>
      <c r="AU18" s="92"/>
      <c r="AV18" s="92"/>
    </row>
    <row r="19" spans="1:49" s="82" customFormat="1" ht="16.8">
      <c r="C19" s="194"/>
      <c r="D19" s="194"/>
      <c r="E19" s="56" t="s">
        <v>1158</v>
      </c>
      <c r="F19" s="194"/>
      <c r="G19" s="2" t="s">
        <v>105</v>
      </c>
      <c r="H19" s="21" t="s">
        <v>1159</v>
      </c>
      <c r="I19" s="440">
        <f>I17 * (1 - I18)</f>
        <v>2827.7779655420973</v>
      </c>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89"/>
      <c r="AR19" s="194"/>
      <c r="AS19" s="194"/>
      <c r="AT19" s="194"/>
      <c r="AU19" s="194"/>
      <c r="AV19" s="194"/>
    </row>
    <row r="20" spans="1:49" s="82" customFormat="1" ht="16.8">
      <c r="E20" s="2"/>
      <c r="G20" s="2"/>
      <c r="AJ20" s="92"/>
      <c r="AK20" s="92"/>
      <c r="AL20" s="92"/>
      <c r="AM20" s="92"/>
      <c r="AN20" s="92"/>
      <c r="AO20" s="92"/>
      <c r="AP20" s="92"/>
      <c r="AQ20" s="215"/>
      <c r="AR20" s="92"/>
      <c r="AS20" s="92"/>
      <c r="AT20" s="92"/>
      <c r="AU20" s="92"/>
      <c r="AV20" s="92"/>
    </row>
    <row r="21" spans="1:49" s="21" customFormat="1" ht="16.8">
      <c r="C21" s="28" t="s">
        <v>1160</v>
      </c>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9"/>
      <c r="AR21" s="28"/>
      <c r="AS21" s="28"/>
      <c r="AT21" s="28"/>
      <c r="AU21" s="28"/>
      <c r="AV21" s="28"/>
      <c r="AW21" s="7"/>
    </row>
    <row r="22" spans="1:49" s="82" customFormat="1" ht="16.8">
      <c r="E22" s="346"/>
      <c r="G22" s="2"/>
      <c r="AJ22" s="92"/>
      <c r="AK22" s="92"/>
      <c r="AL22" s="92"/>
      <c r="AM22" s="92"/>
      <c r="AN22" s="92"/>
      <c r="AO22" s="92"/>
      <c r="AP22" s="92"/>
      <c r="AQ22" s="215"/>
      <c r="AR22" s="92"/>
      <c r="AS22" s="92"/>
      <c r="AT22" s="92"/>
      <c r="AU22" s="92"/>
      <c r="AV22" s="92"/>
    </row>
    <row r="23" spans="1:49" s="82" customFormat="1" ht="16.8">
      <c r="E23" s="56" t="s">
        <v>1161</v>
      </c>
      <c r="G23" s="2" t="s">
        <v>105</v>
      </c>
      <c r="AJ23" s="92"/>
      <c r="AK23" s="92"/>
      <c r="AL23" s="92"/>
      <c r="AM23" s="92"/>
      <c r="AN23" s="92"/>
      <c r="AO23" s="92"/>
      <c r="AP23" s="92"/>
      <c r="AQ23" s="215"/>
      <c r="AR23" s="8">
        <f>-(TIM!AR15 * (1 - TIM!AR17) + TIM!AR28 * (1 - TIM!AR30))</f>
        <v>3.1072226745873115</v>
      </c>
      <c r="AS23" s="8">
        <f>-(TIM!AS15 * (1 - TIM!AS17) + TIM!AS28 * (1 - TIM!AS30))</f>
        <v>4.1226969272130418</v>
      </c>
      <c r="AT23" s="8">
        <f>-(TIM!AT15 * (1 - TIM!AT17) + TIM!AT28 * (1 - TIM!AT30))</f>
        <v>7.6073091317847723</v>
      </c>
      <c r="AU23" s="8">
        <f>-(TIM!AU15 * (1 - TIM!AU17) + TIM!AU28 * (1 - TIM!AU30))</f>
        <v>7.4217597613638358</v>
      </c>
      <c r="AV23" s="8">
        <f>-(TIM!AV15 * (1 - TIM!AV17) + TIM!AV28 * (1 - TIM!AV30))</f>
        <v>12.506367518246382</v>
      </c>
    </row>
    <row r="24" spans="1:49" s="82" customFormat="1" ht="16.8">
      <c r="E24" s="56" t="s">
        <v>1162</v>
      </c>
      <c r="G24" s="2" t="s">
        <v>105</v>
      </c>
      <c r="AJ24" s="92"/>
      <c r="AK24" s="92"/>
      <c r="AL24" s="92"/>
      <c r="AM24" s="92"/>
      <c r="AO24" s="437"/>
      <c r="AP24" s="92"/>
      <c r="AQ24" s="215"/>
      <c r="AR24" s="8">
        <f>Revenue!AR16</f>
        <v>0.53439688453019241</v>
      </c>
      <c r="AS24" s="8">
        <f>Revenue!AS16</f>
        <v>0.49934188453019301</v>
      </c>
      <c r="AT24" s="8">
        <f>Revenue!AT16</f>
        <v>0.46359188453019251</v>
      </c>
      <c r="AU24" s="8">
        <f>Revenue!AU16</f>
        <v>0.43072188453019278</v>
      </c>
      <c r="AV24" s="8">
        <f>Revenue!AV16</f>
        <v>0.39497188453019305</v>
      </c>
    </row>
    <row r="25" spans="1:49" s="82" customFormat="1" ht="16.8">
      <c r="E25" s="56" t="s">
        <v>1160</v>
      </c>
      <c r="G25" s="2" t="s">
        <v>105</v>
      </c>
      <c r="I25" s="393"/>
      <c r="AJ25" s="92"/>
      <c r="AK25" s="92"/>
      <c r="AL25" s="92"/>
      <c r="AM25" s="92"/>
      <c r="AN25" s="144"/>
      <c r="AO25" s="437"/>
      <c r="AP25" s="92"/>
      <c r="AQ25" s="215"/>
      <c r="AR25" s="447">
        <f>SUM(AR23:AR24)</f>
        <v>3.6416195591175038</v>
      </c>
      <c r="AS25" s="431">
        <f t="shared" ref="AS25:AV25" si="1">SUM(AS23:AS24)</f>
        <v>4.6220388117432352</v>
      </c>
      <c r="AT25" s="431">
        <f t="shared" si="1"/>
        <v>8.0709010163149646</v>
      </c>
      <c r="AU25" s="431">
        <f t="shared" si="1"/>
        <v>7.852481645894029</v>
      </c>
      <c r="AV25" s="431">
        <f t="shared" si="1"/>
        <v>12.901339402776575</v>
      </c>
    </row>
    <row r="26" spans="1:49" s="82" customFormat="1" ht="16.8">
      <c r="E26" s="56"/>
      <c r="AJ26" s="92"/>
      <c r="AK26" s="92"/>
      <c r="AL26" s="92"/>
      <c r="AM26" s="92"/>
      <c r="AN26" s="250"/>
      <c r="AO26" s="400"/>
      <c r="AP26" s="92"/>
      <c r="AQ26" s="215"/>
      <c r="AR26" s="92"/>
      <c r="AS26" s="92"/>
      <c r="AT26" s="92"/>
      <c r="AU26" s="92"/>
      <c r="AV26" s="92"/>
    </row>
    <row r="27" spans="1:49" s="82" customFormat="1" ht="16.8">
      <c r="E27" s="56" t="s">
        <v>1163</v>
      </c>
      <c r="F27"/>
      <c r="G27" s="2" t="s">
        <v>249</v>
      </c>
      <c r="H27" s="82" t="s">
        <v>1164</v>
      </c>
      <c r="I27" s="289">
        <f>SUM(AR25:AV25)/SUM(AR15:AV15)</f>
        <v>1.3115732878531112E-2</v>
      </c>
      <c r="AJ27" s="92"/>
      <c r="AK27" s="92"/>
      <c r="AL27" s="92"/>
      <c r="AM27" s="92"/>
      <c r="AN27" s="436"/>
      <c r="AO27" s="400"/>
      <c r="AP27" s="92"/>
      <c r="AQ27" s="215"/>
      <c r="AR27" s="92"/>
      <c r="AS27" s="92"/>
      <c r="AT27" s="92"/>
      <c r="AU27" s="92"/>
      <c r="AV27" s="92"/>
    </row>
    <row r="28" spans="1:49" s="82" customFormat="1" ht="16.8">
      <c r="E28" s="56"/>
      <c r="F28"/>
      <c r="G28" s="2"/>
      <c r="AJ28" s="92"/>
      <c r="AK28" s="92"/>
      <c r="AL28" s="92"/>
      <c r="AM28" s="92"/>
      <c r="AN28" s="92"/>
      <c r="AO28" s="437"/>
      <c r="AP28" s="92"/>
      <c r="AQ28" s="215"/>
      <c r="AR28" s="92"/>
      <c r="AS28" s="92"/>
      <c r="AT28" s="92"/>
      <c r="AU28" s="92"/>
      <c r="AV28" s="92"/>
    </row>
    <row r="29" spans="1:49" s="82" customFormat="1" ht="16.8">
      <c r="A29" s="21"/>
      <c r="B29" s="21"/>
      <c r="C29" s="28" t="s">
        <v>1165</v>
      </c>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9"/>
      <c r="AR29" s="28"/>
      <c r="AS29" s="28"/>
      <c r="AT29" s="28"/>
      <c r="AU29" s="28"/>
      <c r="AV29" s="28"/>
      <c r="AW29" s="7"/>
    </row>
    <row r="30" spans="1:49" s="82" customFormat="1" ht="16.8">
      <c r="E30" s="56"/>
      <c r="F30"/>
      <c r="G30" s="2"/>
      <c r="AJ30" s="92"/>
      <c r="AK30" s="92"/>
      <c r="AL30" s="92"/>
      <c r="AM30" s="92"/>
      <c r="AN30" s="92"/>
      <c r="AO30" s="437"/>
      <c r="AP30" s="92"/>
      <c r="AQ30" s="215"/>
      <c r="AR30" s="92"/>
      <c r="AS30" s="92"/>
      <c r="AT30" s="92"/>
      <c r="AU30" s="92"/>
      <c r="AV30" s="92"/>
    </row>
    <row r="31" spans="1:49" s="82" customFormat="1" ht="16.8">
      <c r="D31" s="351" t="s">
        <v>1166</v>
      </c>
      <c r="E31" s="66"/>
      <c r="F31" s="351"/>
      <c r="G31" s="351"/>
      <c r="H31" s="433"/>
      <c r="I31" s="351"/>
      <c r="J31" s="351"/>
      <c r="K31" s="351"/>
      <c r="L31" s="351"/>
      <c r="M31" s="351"/>
      <c r="N31" s="351"/>
      <c r="O31" s="351"/>
      <c r="P31" s="351"/>
      <c r="Q31" s="351"/>
      <c r="R31" s="351"/>
      <c r="S31" s="351"/>
      <c r="T31" s="351"/>
      <c r="U31" s="351"/>
      <c r="V31" s="351"/>
      <c r="W31" s="351"/>
      <c r="X31" s="351"/>
      <c r="Y31" s="351"/>
      <c r="Z31" s="351"/>
      <c r="AA31" s="351"/>
      <c r="AB31" s="351"/>
      <c r="AC31" s="351"/>
      <c r="AD31" s="351"/>
      <c r="AE31" s="351"/>
      <c r="AF31" s="351"/>
      <c r="AG31" s="351"/>
      <c r="AH31" s="351"/>
      <c r="AI31" s="351"/>
      <c r="AJ31" s="441"/>
      <c r="AK31" s="441"/>
      <c r="AL31" s="441"/>
      <c r="AM31" s="441"/>
      <c r="AN31" s="441"/>
      <c r="AO31" s="442"/>
      <c r="AP31" s="441"/>
      <c r="AQ31" s="443"/>
      <c r="AR31" s="441"/>
      <c r="AS31" s="441"/>
      <c r="AT31" s="441"/>
      <c r="AU31" s="441"/>
      <c r="AV31" s="441"/>
    </row>
    <row r="32" spans="1:49" s="82" customFormat="1" ht="16.8">
      <c r="E32" s="56"/>
      <c r="G32" s="2"/>
      <c r="AJ32" s="92"/>
      <c r="AK32" s="92"/>
      <c r="AL32" s="92"/>
      <c r="AM32" s="92"/>
      <c r="AN32" s="92"/>
      <c r="AO32" s="437"/>
      <c r="AP32" s="92"/>
      <c r="AQ32" s="215"/>
      <c r="AR32" s="92"/>
      <c r="AS32" s="92"/>
      <c r="AT32" s="92"/>
      <c r="AU32" s="92"/>
      <c r="AV32" s="92"/>
    </row>
    <row r="33" spans="2:52" s="82" customFormat="1" ht="16.8">
      <c r="E33" s="56" t="s">
        <v>291</v>
      </c>
      <c r="G33" s="2" t="s">
        <v>249</v>
      </c>
      <c r="H33" s="82" t="s">
        <v>292</v>
      </c>
      <c r="I33" s="439">
        <f>InputSummary!I240</f>
        <v>0.03</v>
      </c>
      <c r="AJ33" s="92"/>
      <c r="AK33" s="92"/>
      <c r="AL33" s="92"/>
      <c r="AM33" s="92"/>
      <c r="AN33" s="92"/>
      <c r="AO33" s="437"/>
      <c r="AP33" s="92"/>
      <c r="AQ33" s="215"/>
      <c r="AR33" s="92"/>
      <c r="AS33" s="92"/>
      <c r="AT33" s="92"/>
      <c r="AU33" s="92"/>
      <c r="AV33" s="92"/>
    </row>
    <row r="34" spans="2:52" s="82" customFormat="1" ht="16.8">
      <c r="E34" s="56" t="s">
        <v>293</v>
      </c>
      <c r="G34" s="2" t="s">
        <v>249</v>
      </c>
      <c r="H34" s="82" t="s">
        <v>294</v>
      </c>
      <c r="I34" s="439">
        <f>InputSummary!I241</f>
        <v>0.04</v>
      </c>
      <c r="AJ34" s="92"/>
      <c r="AK34" s="92"/>
      <c r="AL34" s="92"/>
      <c r="AM34" s="92"/>
      <c r="AN34" s="92"/>
      <c r="AO34" s="437"/>
      <c r="AP34" s="92"/>
      <c r="AQ34" s="215"/>
      <c r="AR34" s="92"/>
      <c r="AS34" s="92"/>
      <c r="AT34" s="92"/>
      <c r="AU34" s="92"/>
      <c r="AV34" s="92"/>
    </row>
    <row r="35" spans="2:52" s="82" customFormat="1" ht="16.8">
      <c r="E35" s="56" t="s">
        <v>295</v>
      </c>
      <c r="G35" s="2" t="s">
        <v>209</v>
      </c>
      <c r="H35" s="82" t="s">
        <v>296</v>
      </c>
      <c r="I35" s="439">
        <f>InputSummary!I242</f>
        <v>0.5</v>
      </c>
      <c r="AJ35" s="92"/>
      <c r="AK35" s="92"/>
      <c r="AL35" s="92"/>
      <c r="AM35" s="92"/>
      <c r="AN35" s="92"/>
      <c r="AO35" s="437"/>
      <c r="AP35" s="92"/>
      <c r="AQ35" s="215"/>
      <c r="AR35" s="92"/>
      <c r="AS35" s="92"/>
      <c r="AT35" s="92"/>
      <c r="AU35" s="92"/>
      <c r="AV35" s="92"/>
    </row>
    <row r="36" spans="2:52" s="82" customFormat="1" ht="16.8">
      <c r="E36" s="56" t="s">
        <v>297</v>
      </c>
      <c r="G36" s="2" t="s">
        <v>209</v>
      </c>
      <c r="H36" s="82" t="s">
        <v>298</v>
      </c>
      <c r="I36" s="439">
        <f>InputSummary!I243</f>
        <v>0.9</v>
      </c>
      <c r="AJ36" s="92"/>
      <c r="AK36" s="92"/>
      <c r="AL36" s="92"/>
      <c r="AM36" s="92"/>
      <c r="AN36" s="92"/>
      <c r="AO36" s="437"/>
      <c r="AP36" s="92"/>
      <c r="AQ36" s="215"/>
      <c r="AR36" s="92"/>
      <c r="AS36" s="92"/>
      <c r="AT36" s="92"/>
      <c r="AU36" s="92"/>
      <c r="AV36" s="92"/>
    </row>
    <row r="37" spans="2:52" s="82" customFormat="1" ht="16.8">
      <c r="E37" s="56"/>
      <c r="G37" s="2"/>
      <c r="AJ37" s="92"/>
      <c r="AK37" s="92"/>
      <c r="AL37" s="92"/>
      <c r="AM37" s="92"/>
      <c r="AN37" s="92"/>
      <c r="AO37" s="437"/>
      <c r="AP37" s="92"/>
      <c r="AQ37" s="215"/>
      <c r="AR37" s="92"/>
      <c r="AS37" s="92"/>
      <c r="AT37" s="92"/>
      <c r="AU37" s="92"/>
      <c r="AV37" s="92"/>
    </row>
    <row r="38" spans="2:52" s="2" customFormat="1" ht="15" customHeight="1">
      <c r="C38" s="55"/>
      <c r="D38" s="97" t="s">
        <v>1167</v>
      </c>
      <c r="E38" s="444"/>
      <c r="F38" s="97"/>
      <c r="G38" s="97"/>
      <c r="H38" s="97"/>
      <c r="I38" s="97"/>
      <c r="J38" s="445"/>
      <c r="K38" s="445"/>
      <c r="L38" s="445"/>
      <c r="M38" s="445"/>
      <c r="N38" s="445"/>
      <c r="O38" s="445"/>
      <c r="P38" s="445"/>
      <c r="Q38" s="445"/>
      <c r="R38" s="445"/>
      <c r="S38" s="445"/>
      <c r="T38" s="445"/>
      <c r="U38" s="445"/>
      <c r="V38" s="445"/>
      <c r="W38" s="445"/>
      <c r="X38" s="445"/>
      <c r="Y38" s="97"/>
      <c r="Z38" s="97"/>
      <c r="AA38" s="97"/>
      <c r="AB38" s="97"/>
      <c r="AC38" s="97"/>
      <c r="AD38" s="97"/>
      <c r="AE38" s="97"/>
      <c r="AF38" s="97"/>
      <c r="AG38" s="97"/>
      <c r="AH38" s="97"/>
      <c r="AI38" s="97"/>
      <c r="AJ38" s="97"/>
      <c r="AK38" s="97"/>
      <c r="AL38" s="97"/>
      <c r="AM38" s="97"/>
      <c r="AN38" s="97"/>
      <c r="AO38" s="97"/>
      <c r="AP38" s="97"/>
      <c r="AQ38" s="443"/>
      <c r="AR38" s="441"/>
      <c r="AS38" s="97"/>
      <c r="AT38" s="97"/>
      <c r="AU38" s="97"/>
      <c r="AV38" s="97"/>
    </row>
    <row r="39" spans="2:52" s="82" customFormat="1" ht="16.8">
      <c r="E39" s="56"/>
      <c r="G39" s="2"/>
      <c r="AJ39" s="92"/>
      <c r="AK39" s="92"/>
      <c r="AL39" s="92"/>
      <c r="AM39" s="92"/>
      <c r="AN39" s="92"/>
      <c r="AO39" s="92"/>
      <c r="AP39" s="92"/>
      <c r="AQ39" s="215"/>
      <c r="AR39" s="92"/>
      <c r="AS39" s="92"/>
      <c r="AT39" s="92"/>
      <c r="AU39" s="92"/>
      <c r="AV39" s="92"/>
    </row>
    <row r="40" spans="2:52" s="82" customFormat="1" ht="16.8">
      <c r="E40" s="56" t="s">
        <v>1168</v>
      </c>
      <c r="G40" s="2" t="s">
        <v>868</v>
      </c>
      <c r="I40" s="82" t="b">
        <f>I27 &gt;= 0</f>
        <v>1</v>
      </c>
      <c r="AJ40" s="92"/>
      <c r="AK40" s="92"/>
      <c r="AL40" s="92"/>
      <c r="AM40" s="92"/>
      <c r="AN40" s="92"/>
      <c r="AO40" s="92"/>
      <c r="AP40" s="92"/>
      <c r="AQ40" s="215"/>
      <c r="AR40" s="92"/>
      <c r="AS40" s="92"/>
      <c r="AT40" s="92"/>
      <c r="AU40" s="92"/>
      <c r="AV40" s="92"/>
    </row>
    <row r="41" spans="2:52" s="82" customFormat="1" ht="16.8">
      <c r="E41" s="56"/>
      <c r="G41" s="2"/>
      <c r="AJ41" s="92"/>
      <c r="AK41" s="92"/>
      <c r="AL41" s="92"/>
      <c r="AM41" s="92"/>
      <c r="AN41" s="92"/>
      <c r="AO41" s="92"/>
      <c r="AP41" s="92"/>
      <c r="AQ41" s="215"/>
      <c r="AR41" s="92"/>
      <c r="AS41" s="92"/>
      <c r="AT41" s="92"/>
      <c r="AU41" s="92"/>
      <c r="AV41" s="92"/>
    </row>
    <row r="42" spans="2:52" s="82" customFormat="1" ht="16.8">
      <c r="E42" s="2" t="s">
        <v>1169</v>
      </c>
      <c r="G42" s="2" t="s">
        <v>209</v>
      </c>
      <c r="I42" s="311">
        <f>I40 * MAX( MIN( I27, I34) - I33, 0) * I35</f>
        <v>0</v>
      </c>
      <c r="AJ42" s="92"/>
      <c r="AK42" s="92"/>
      <c r="AL42" s="92"/>
      <c r="AM42" s="92"/>
      <c r="AN42" s="92"/>
      <c r="AO42" s="92"/>
      <c r="AP42" s="92"/>
      <c r="AQ42" s="215"/>
      <c r="AR42" s="92"/>
      <c r="AS42" s="92"/>
      <c r="AT42" s="92"/>
      <c r="AU42" s="92"/>
      <c r="AV42" s="92"/>
    </row>
    <row r="43" spans="2:52" s="82" customFormat="1" ht="16.8">
      <c r="E43" s="2" t="s">
        <v>1170</v>
      </c>
      <c r="G43" s="2" t="s">
        <v>209</v>
      </c>
      <c r="I43" s="311">
        <f>I40 * MAX( I27 - I34, 0) * I36</f>
        <v>0</v>
      </c>
      <c r="AJ43" s="92"/>
      <c r="AK43" s="92"/>
      <c r="AL43" s="92"/>
      <c r="AM43" s="92"/>
      <c r="AN43" s="92"/>
      <c r="AO43" s="92"/>
      <c r="AP43" s="92"/>
      <c r="AQ43" s="215"/>
      <c r="AR43" s="92"/>
      <c r="AS43" s="92"/>
      <c r="AT43" s="92"/>
      <c r="AU43" s="92"/>
      <c r="AV43" s="92"/>
    </row>
    <row r="44" spans="2:52" s="82" customFormat="1" ht="16.8">
      <c r="E44" s="2"/>
      <c r="G44" s="2"/>
      <c r="AJ44" s="92"/>
      <c r="AK44" s="92"/>
      <c r="AL44" s="92"/>
      <c r="AM44" s="92"/>
      <c r="AN44" s="92"/>
      <c r="AO44" s="92"/>
      <c r="AP44" s="92"/>
      <c r="AQ44" s="215"/>
      <c r="AR44" s="92"/>
      <c r="AS44" s="92"/>
      <c r="AT44" s="92"/>
      <c r="AU44" s="92"/>
      <c r="AV44" s="92"/>
    </row>
    <row r="45" spans="2:52" s="82" customFormat="1" ht="16.8">
      <c r="E45" s="2" t="s">
        <v>1167</v>
      </c>
      <c r="G45" s="2" t="s">
        <v>105</v>
      </c>
      <c r="I45" s="446">
        <f>I19 * (-I42 -I43)</f>
        <v>0</v>
      </c>
      <c r="AJ45" s="92"/>
      <c r="AK45" s="92"/>
      <c r="AL45" s="92"/>
      <c r="AM45" s="92"/>
      <c r="AN45" s="92"/>
      <c r="AO45" s="92"/>
      <c r="AP45" s="92"/>
      <c r="AQ45" s="215"/>
      <c r="AR45" s="92"/>
      <c r="AS45" s="92"/>
      <c r="AT45" s="92"/>
      <c r="AU45" s="92"/>
      <c r="AV45" s="92"/>
    </row>
    <row r="46" spans="2:52" s="21" customFormat="1" ht="16.8">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6"/>
      <c r="AR46" s="92"/>
      <c r="AS46" s="92"/>
      <c r="AT46" s="92"/>
      <c r="AU46" s="92"/>
      <c r="AV46" s="92"/>
      <c r="AW46" s="34"/>
      <c r="AX46"/>
      <c r="AY46"/>
      <c r="AZ46"/>
    </row>
    <row r="47" spans="2:52" s="2" customFormat="1" ht="15" customHeight="1">
      <c r="C47" s="55"/>
      <c r="D47" s="97" t="s">
        <v>1171</v>
      </c>
      <c r="E47" s="444"/>
      <c r="F47" s="97"/>
      <c r="G47" s="97"/>
      <c r="H47" s="97"/>
      <c r="I47" s="97"/>
      <c r="J47" s="445"/>
      <c r="K47" s="445"/>
      <c r="L47" s="445"/>
      <c r="M47" s="445"/>
      <c r="N47" s="445"/>
      <c r="O47" s="445"/>
      <c r="P47" s="445"/>
      <c r="Q47" s="445"/>
      <c r="R47" s="445"/>
      <c r="S47" s="445"/>
      <c r="T47" s="445"/>
      <c r="U47" s="445"/>
      <c r="V47" s="445"/>
      <c r="W47" s="445"/>
      <c r="X47" s="445"/>
      <c r="Y47" s="97"/>
      <c r="Z47" s="97"/>
      <c r="AA47" s="97"/>
      <c r="AB47" s="97"/>
      <c r="AC47" s="97"/>
      <c r="AD47" s="97"/>
      <c r="AE47" s="97"/>
      <c r="AF47" s="97"/>
      <c r="AG47" s="97"/>
      <c r="AH47" s="97"/>
      <c r="AI47" s="97"/>
      <c r="AJ47" s="97"/>
      <c r="AK47" s="97"/>
      <c r="AL47" s="97"/>
      <c r="AM47" s="97"/>
      <c r="AN47" s="97"/>
      <c r="AO47" s="97"/>
      <c r="AP47" s="97"/>
      <c r="AQ47" s="443"/>
      <c r="AR47" s="441"/>
      <c r="AS47" s="97"/>
      <c r="AT47" s="97"/>
      <c r="AU47" s="97"/>
      <c r="AV47" s="97"/>
    </row>
    <row r="48" spans="2:52" s="21" customFormat="1" ht="16.8">
      <c r="B48" s="34"/>
      <c r="C48" s="34"/>
      <c r="D48" s="34"/>
      <c r="E48" s="141"/>
      <c r="F48"/>
      <c r="H48"/>
      <c r="I48" s="159"/>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6"/>
      <c r="AR48" s="92"/>
      <c r="AS48" s="92"/>
      <c r="AT48" s="92"/>
      <c r="AU48" s="92"/>
      <c r="AV48" s="92"/>
      <c r="AW48" s="34"/>
      <c r="AX48"/>
      <c r="AY48"/>
      <c r="AZ48"/>
    </row>
    <row r="49" spans="2:52" s="21" customFormat="1" ht="16.8">
      <c r="B49" s="34"/>
      <c r="C49" s="34"/>
      <c r="D49" s="34"/>
      <c r="E49" s="35" t="s">
        <v>1172</v>
      </c>
      <c r="F49" s="35"/>
      <c r="G49" s="21" t="s">
        <v>868</v>
      </c>
      <c r="H49" s="35"/>
      <c r="I49" s="35" t="b">
        <f>I27 &lt; 0</f>
        <v>0</v>
      </c>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6"/>
      <c r="AR49" s="92"/>
      <c r="AS49" s="92"/>
      <c r="AT49" s="92"/>
      <c r="AU49" s="92"/>
      <c r="AV49" s="92"/>
      <c r="AW49" s="34"/>
      <c r="AX49"/>
      <c r="AY49"/>
      <c r="AZ49"/>
    </row>
    <row r="50" spans="2:52" s="21" customFormat="1" ht="16.8">
      <c r="B50" s="34"/>
      <c r="C50" s="34"/>
      <c r="D50" s="34"/>
      <c r="E50" s="35"/>
      <c r="F50" s="35"/>
      <c r="H50" s="35"/>
      <c r="I50" s="35"/>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6"/>
      <c r="AR50" s="92"/>
      <c r="AS50" s="92"/>
      <c r="AT50" s="92"/>
      <c r="AU50" s="92"/>
      <c r="AV50" s="92"/>
      <c r="AW50" s="34"/>
      <c r="AX50"/>
      <c r="AY50"/>
      <c r="AZ50"/>
    </row>
    <row r="51" spans="2:52" s="21" customFormat="1" ht="16.8">
      <c r="B51" s="34"/>
      <c r="C51" s="34"/>
      <c r="D51" s="34"/>
      <c r="E51" s="35" t="s">
        <v>1173</v>
      </c>
      <c r="F51" s="35"/>
      <c r="G51" s="21" t="s">
        <v>209</v>
      </c>
      <c r="H51" s="35"/>
      <c r="I51" s="311">
        <f>I49 * MAX( MIN( -I27, I34) - I33, 0) * I35</f>
        <v>0</v>
      </c>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92"/>
      <c r="AS51" s="92"/>
      <c r="AT51" s="92"/>
      <c r="AU51" s="92"/>
      <c r="AV51" s="92"/>
      <c r="AW51" s="34"/>
      <c r="AX51"/>
      <c r="AY51"/>
      <c r="AZ51"/>
    </row>
    <row r="52" spans="2:52" s="21" customFormat="1" ht="16.8">
      <c r="B52" s="34"/>
      <c r="C52" s="34"/>
      <c r="D52" s="34"/>
      <c r="E52" s="35" t="s">
        <v>1174</v>
      </c>
      <c r="F52" s="35"/>
      <c r="G52" s="21" t="s">
        <v>209</v>
      </c>
      <c r="H52" s="35"/>
      <c r="I52" s="311">
        <f>I49 * MAX( -I27 -I34, 0) * I36</f>
        <v>0</v>
      </c>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6"/>
      <c r="AR52" s="92"/>
      <c r="AS52" s="92"/>
      <c r="AT52" s="92"/>
      <c r="AU52" s="92"/>
      <c r="AV52" s="92"/>
      <c r="AW52" s="34"/>
      <c r="AX52"/>
      <c r="AY52"/>
      <c r="AZ52"/>
    </row>
    <row r="53" spans="2:52" s="21" customFormat="1" ht="16.8">
      <c r="B53" s="34"/>
      <c r="C53" s="34"/>
      <c r="D53" s="34"/>
      <c r="E53" s="35"/>
      <c r="F53" s="35"/>
      <c r="H53" s="35"/>
      <c r="I53" s="35"/>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92"/>
      <c r="AS53" s="92"/>
      <c r="AT53" s="92"/>
      <c r="AU53" s="92"/>
      <c r="AV53" s="92"/>
      <c r="AW53" s="34"/>
      <c r="AX53"/>
      <c r="AY53"/>
      <c r="AZ53"/>
    </row>
    <row r="54" spans="2:52" s="21" customFormat="1" ht="16.8">
      <c r="B54" s="34"/>
      <c r="C54" s="34"/>
      <c r="D54" s="34"/>
      <c r="E54" s="35" t="s">
        <v>1171</v>
      </c>
      <c r="F54" s="35"/>
      <c r="G54" s="2" t="s">
        <v>105</v>
      </c>
      <c r="H54" s="35"/>
      <c r="I54" s="35">
        <f>I19 * (I51 + I52)</f>
        <v>0</v>
      </c>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6"/>
      <c r="AR54" s="92"/>
      <c r="AS54" s="92"/>
      <c r="AT54" s="92"/>
      <c r="AU54" s="92"/>
      <c r="AV54" s="92"/>
      <c r="AW54" s="34"/>
      <c r="AX54"/>
      <c r="AY54"/>
      <c r="AZ54"/>
    </row>
    <row r="55" spans="2:52" s="21" customFormat="1" ht="16.8">
      <c r="B55" s="34"/>
      <c r="C55" s="34"/>
      <c r="D55" s="34"/>
      <c r="E55" s="35"/>
      <c r="F55" s="35"/>
      <c r="H55" s="35"/>
      <c r="I55" s="35"/>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6"/>
      <c r="AR55" s="92"/>
      <c r="AS55" s="92"/>
      <c r="AT55" s="92"/>
      <c r="AU55" s="92"/>
      <c r="AV55" s="92"/>
      <c r="AW55" s="34"/>
      <c r="AX55"/>
      <c r="AY55"/>
      <c r="AZ55"/>
    </row>
    <row r="56" spans="2:52" s="2" customFormat="1" ht="15" customHeight="1">
      <c r="C56" s="55"/>
      <c r="D56" s="97" t="s">
        <v>1175</v>
      </c>
      <c r="E56" s="444"/>
      <c r="F56" s="97"/>
      <c r="G56" s="97"/>
      <c r="H56" s="97"/>
      <c r="I56" s="97"/>
      <c r="J56" s="445"/>
      <c r="K56" s="445"/>
      <c r="L56" s="445"/>
      <c r="M56" s="445"/>
      <c r="N56" s="445"/>
      <c r="O56" s="445"/>
      <c r="P56" s="445"/>
      <c r="Q56" s="445"/>
      <c r="R56" s="445"/>
      <c r="S56" s="445"/>
      <c r="T56" s="445"/>
      <c r="U56" s="445"/>
      <c r="V56" s="445"/>
      <c r="W56" s="445"/>
      <c r="X56" s="445"/>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row>
    <row r="57" spans="2:52" s="2" customFormat="1" ht="15" customHeight="1">
      <c r="D57" s="4" t="s">
        <v>1176</v>
      </c>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12"/>
      <c r="AQ57" s="12"/>
      <c r="AR57" s="4"/>
      <c r="AS57" s="4"/>
      <c r="AT57" s="4"/>
      <c r="AU57" s="4"/>
      <c r="AV57" s="4"/>
    </row>
    <row r="58" spans="2:52" s="2" customFormat="1" ht="15" customHeight="1">
      <c r="D58" s="4" t="s">
        <v>1177</v>
      </c>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12"/>
      <c r="AQ58" s="12"/>
      <c r="AR58" s="4"/>
      <c r="AS58" s="4"/>
      <c r="AT58" s="4"/>
      <c r="AU58" s="4"/>
      <c r="AV58" s="4"/>
    </row>
    <row r="59" spans="2:52" s="21" customFormat="1" ht="16.8">
      <c r="B59" s="34"/>
      <c r="C59" s="34"/>
      <c r="D59" s="34"/>
      <c r="E59" s="35"/>
      <c r="F59" s="35"/>
      <c r="H59" s="35"/>
      <c r="I59" s="35"/>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6"/>
      <c r="AR59" s="92"/>
      <c r="AS59" s="92"/>
      <c r="AT59" s="92"/>
      <c r="AU59" s="92"/>
      <c r="AV59" s="92"/>
      <c r="AW59" s="34"/>
      <c r="AX59"/>
      <c r="AY59"/>
      <c r="AZ59"/>
    </row>
    <row r="60" spans="2:52" s="21" customFormat="1" ht="16.8">
      <c r="B60" s="34"/>
      <c r="C60" s="34"/>
      <c r="D60" s="34"/>
      <c r="E60" s="35" t="s">
        <v>1178</v>
      </c>
      <c r="F60" s="35"/>
      <c r="G60" s="2" t="s">
        <v>105</v>
      </c>
      <c r="H60" s="35" t="s">
        <v>1179</v>
      </c>
      <c r="I60" s="35">
        <f>I45 + I54</f>
        <v>0</v>
      </c>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6"/>
      <c r="AR60" s="92"/>
      <c r="AS60" s="92"/>
      <c r="AT60" s="92"/>
      <c r="AU60" s="92"/>
      <c r="AV60" s="92"/>
      <c r="AW60" s="34"/>
      <c r="AX60"/>
      <c r="AY60"/>
      <c r="AZ60"/>
    </row>
    <row r="61" spans="2:52" s="21" customFormat="1" ht="16.8">
      <c r="B61" s="34"/>
      <c r="C61" s="34"/>
      <c r="D61" s="34"/>
      <c r="E61" s="35"/>
      <c r="F61" s="35"/>
      <c r="H61" s="35"/>
      <c r="I61" s="35"/>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6"/>
      <c r="AR61" s="92"/>
      <c r="AS61" s="92"/>
      <c r="AT61" s="92"/>
      <c r="AU61" s="92"/>
      <c r="AV61" s="92"/>
      <c r="AW61" s="34"/>
      <c r="AX61"/>
      <c r="AY61"/>
      <c r="AZ61"/>
    </row>
    <row r="62" spans="2:52" s="21" customFormat="1" ht="16.8">
      <c r="B62" s="34"/>
      <c r="C62" s="34"/>
      <c r="D62" s="34"/>
      <c r="E62" s="35" t="s">
        <v>1180</v>
      </c>
      <c r="F62" s="35"/>
      <c r="G62" s="2" t="s">
        <v>209</v>
      </c>
      <c r="H62" s="35" t="s">
        <v>1181</v>
      </c>
      <c r="I62" s="35"/>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6"/>
      <c r="AR62" s="439">
        <f>AR15/$I$19</f>
        <v>0.18208128842994922</v>
      </c>
      <c r="AS62" s="439">
        <f t="shared" ref="AS62:AV62" si="2">AS15/$I$19</f>
        <v>0.19016332891876525</v>
      </c>
      <c r="AT62" s="439">
        <f t="shared" si="2"/>
        <v>0.19967134657457852</v>
      </c>
      <c r="AU62" s="439">
        <f t="shared" si="2"/>
        <v>0.20965987529085073</v>
      </c>
      <c r="AV62" s="439">
        <f t="shared" si="2"/>
        <v>0.2184241607858563</v>
      </c>
      <c r="AW62" s="34"/>
      <c r="AX62"/>
      <c r="AY62"/>
      <c r="AZ62"/>
    </row>
    <row r="63" spans="2:52" s="21" customFormat="1" ht="16.8">
      <c r="B63" s="34"/>
      <c r="C63" s="34"/>
      <c r="D63" s="34"/>
      <c r="E63" s="35"/>
      <c r="F63" s="35"/>
      <c r="H63" s="35"/>
      <c r="I63" s="35"/>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6"/>
      <c r="AR63" s="92"/>
      <c r="AS63" s="92"/>
      <c r="AT63" s="92"/>
      <c r="AU63" s="92"/>
      <c r="AV63" s="92"/>
      <c r="AW63" s="34"/>
      <c r="AX63"/>
      <c r="AY63"/>
      <c r="AZ63"/>
    </row>
    <row r="64" spans="2:52" s="21" customFormat="1" ht="16.8">
      <c r="B64" s="34"/>
      <c r="C64" s="34"/>
      <c r="D64" s="34"/>
      <c r="E64" s="35" t="s">
        <v>1182</v>
      </c>
      <c r="F64" s="35"/>
      <c r="G64" s="2" t="s">
        <v>105</v>
      </c>
      <c r="H64" s="35" t="s">
        <v>1183</v>
      </c>
      <c r="I64" s="35"/>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6"/>
      <c r="AR64" s="452">
        <f>$I60 * AR62</f>
        <v>0</v>
      </c>
      <c r="AS64" s="461">
        <f t="shared" ref="AS64:AV64" si="3">$I60 * AS62</f>
        <v>0</v>
      </c>
      <c r="AT64" s="461">
        <f t="shared" si="3"/>
        <v>0</v>
      </c>
      <c r="AU64" s="461">
        <f t="shared" si="3"/>
        <v>0</v>
      </c>
      <c r="AV64" s="461">
        <f t="shared" si="3"/>
        <v>0</v>
      </c>
      <c r="AW64" s="34"/>
      <c r="AX64"/>
      <c r="AY64"/>
      <c r="AZ64"/>
    </row>
    <row r="65" spans="1:52" s="21" customFormat="1" ht="16.8">
      <c r="B65" s="34"/>
      <c r="C65" s="34"/>
      <c r="D65" s="34"/>
      <c r="E65" s="35"/>
      <c r="F65" s="35"/>
      <c r="H65" s="35"/>
      <c r="I65" s="35"/>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6"/>
      <c r="AR65" s="92"/>
      <c r="AS65" s="92"/>
      <c r="AT65" s="92"/>
      <c r="AU65" s="92"/>
      <c r="AV65" s="92"/>
      <c r="AW65" s="34"/>
      <c r="AX65"/>
      <c r="AY65"/>
      <c r="AZ65"/>
    </row>
    <row r="66" spans="1:52" s="21" customFormat="1" ht="16.8">
      <c r="B66" s="37" t="s">
        <v>1184</v>
      </c>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2"/>
      <c r="AX66" s="2"/>
      <c r="AY66" s="2"/>
    </row>
    <row r="67" spans="1:52" s="21" customFormat="1" ht="16.8">
      <c r="B67" s="34"/>
      <c r="C67" s="34"/>
      <c r="D67" s="34"/>
      <c r="E67" s="35"/>
      <c r="F67" s="35"/>
      <c r="H67" s="35"/>
      <c r="I67" s="35"/>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6"/>
      <c r="AR67" s="92"/>
      <c r="AS67" s="92"/>
      <c r="AT67" s="92"/>
      <c r="AU67" s="92"/>
      <c r="AV67" s="92"/>
      <c r="AW67" s="34"/>
      <c r="AX67"/>
      <c r="AY67"/>
      <c r="AZ67"/>
    </row>
    <row r="68" spans="1:52" s="21" customFormat="1" ht="16.8">
      <c r="B68" s="34"/>
      <c r="C68" s="34"/>
      <c r="D68" s="34"/>
      <c r="E68" s="35" t="s">
        <v>1160</v>
      </c>
      <c r="F68" s="35"/>
      <c r="G68" s="2" t="s">
        <v>105</v>
      </c>
      <c r="H68" s="35"/>
      <c r="I68" s="35"/>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6"/>
      <c r="AR68" s="7">
        <f>AR25</f>
        <v>3.6416195591175038</v>
      </c>
      <c r="AS68" s="7">
        <f t="shared" ref="AS68:AV68" si="4">AS25</f>
        <v>4.6220388117432352</v>
      </c>
      <c r="AT68" s="7">
        <f t="shared" si="4"/>
        <v>8.0709010163149646</v>
      </c>
      <c r="AU68" s="7">
        <f t="shared" si="4"/>
        <v>7.852481645894029</v>
      </c>
      <c r="AV68" s="7">
        <f t="shared" si="4"/>
        <v>12.901339402776575</v>
      </c>
      <c r="AW68" s="34"/>
      <c r="AX68"/>
      <c r="AY68"/>
      <c r="AZ68"/>
    </row>
    <row r="69" spans="1:52" s="21" customFormat="1" ht="16.8">
      <c r="B69" s="34"/>
      <c r="C69" s="34"/>
      <c r="D69" s="34"/>
      <c r="E69" s="35" t="s">
        <v>1182</v>
      </c>
      <c r="F69" s="35"/>
      <c r="G69" s="2" t="s">
        <v>105</v>
      </c>
      <c r="H69" s="35" t="s">
        <v>1183</v>
      </c>
      <c r="I69" s="35"/>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6"/>
      <c r="AR69" s="7">
        <f>AR64</f>
        <v>0</v>
      </c>
      <c r="AS69" s="7">
        <f t="shared" ref="AS69:AV69" si="5">AS64</f>
        <v>0</v>
      </c>
      <c r="AT69" s="7">
        <f t="shared" si="5"/>
        <v>0</v>
      </c>
      <c r="AU69" s="7">
        <f t="shared" si="5"/>
        <v>0</v>
      </c>
      <c r="AV69" s="7">
        <f t="shared" si="5"/>
        <v>0</v>
      </c>
      <c r="AW69" s="34"/>
      <c r="AX69"/>
      <c r="AY69"/>
      <c r="AZ69"/>
    </row>
    <row r="70" spans="1:52" s="21" customFormat="1" ht="16.8">
      <c r="B70" s="34"/>
      <c r="C70" s="34"/>
      <c r="D70" s="34"/>
      <c r="E70" s="35" t="s">
        <v>1185</v>
      </c>
      <c r="F70" s="35"/>
      <c r="G70" s="2" t="s">
        <v>105</v>
      </c>
      <c r="H70" s="35"/>
      <c r="I70" s="35"/>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6"/>
      <c r="AR70" s="447">
        <f>SUM(AR68:AR69)</f>
        <v>3.6416195591175038</v>
      </c>
      <c r="AS70" s="431">
        <f t="shared" ref="AS70:AV70" si="6">SUM(AS68:AS69)</f>
        <v>4.6220388117432352</v>
      </c>
      <c r="AT70" s="431">
        <f t="shared" si="6"/>
        <v>8.0709010163149646</v>
      </c>
      <c r="AU70" s="431">
        <f t="shared" si="6"/>
        <v>7.852481645894029</v>
      </c>
      <c r="AV70" s="431">
        <f t="shared" si="6"/>
        <v>12.901339402776575</v>
      </c>
      <c r="AW70" s="34"/>
      <c r="AX70"/>
      <c r="AY70"/>
      <c r="AZ70"/>
    </row>
    <row r="71" spans="1:52" s="21" customFormat="1" ht="16.8">
      <c r="B71" s="34"/>
      <c r="C71" s="34"/>
      <c r="D71" s="34"/>
      <c r="E71" s="35"/>
      <c r="F71" s="35"/>
      <c r="H71" s="35"/>
      <c r="I71" s="35"/>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6"/>
      <c r="AR71" s="92"/>
      <c r="AS71" s="92"/>
      <c r="AT71" s="92"/>
      <c r="AU71" s="92"/>
      <c r="AV71" s="92"/>
      <c r="AW71" s="34"/>
      <c r="AX71"/>
      <c r="AY71"/>
      <c r="AZ71"/>
    </row>
    <row r="72" spans="1:52" s="21" customFormat="1" ht="16.8">
      <c r="B72" s="34"/>
      <c r="C72" s="34"/>
      <c r="D72" s="34"/>
      <c r="E72" s="35" t="s">
        <v>1163</v>
      </c>
      <c r="F72" s="35"/>
      <c r="G72" s="21" t="s">
        <v>1186</v>
      </c>
      <c r="H72" s="35"/>
      <c r="I72" s="450">
        <f>SUM(AR68:AV68) / I19</f>
        <v>1.3115732878531112E-2</v>
      </c>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6"/>
      <c r="AR72" s="92"/>
      <c r="AS72" s="92"/>
      <c r="AT72" s="92"/>
      <c r="AU72" s="92"/>
      <c r="AV72" s="92"/>
      <c r="AW72" s="34"/>
      <c r="AX72"/>
      <c r="AY72"/>
      <c r="AZ72"/>
    </row>
    <row r="73" spans="1:52" s="21" customFormat="1" ht="16.8">
      <c r="B73" s="34"/>
      <c r="C73" s="34"/>
      <c r="D73" s="34"/>
      <c r="E73" s="35" t="s">
        <v>1178</v>
      </c>
      <c r="F73" s="35"/>
      <c r="G73" s="21" t="s">
        <v>1186</v>
      </c>
      <c r="H73" s="35"/>
      <c r="I73" s="450">
        <f>SUM(AR69:AV69) / I19</f>
        <v>0</v>
      </c>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6"/>
      <c r="AR73" s="92"/>
      <c r="AS73" s="92"/>
      <c r="AT73" s="92"/>
      <c r="AU73" s="92"/>
      <c r="AV73" s="92"/>
      <c r="AW73" s="34"/>
      <c r="AX73"/>
      <c r="AY73"/>
      <c r="AZ73"/>
    </row>
    <row r="74" spans="1:52" s="21" customFormat="1" ht="16.8">
      <c r="B74" s="34"/>
      <c r="C74" s="34"/>
      <c r="D74" s="34"/>
      <c r="E74" s="35" t="s">
        <v>1187</v>
      </c>
      <c r="F74" s="35"/>
      <c r="G74" s="21" t="s">
        <v>1186</v>
      </c>
      <c r="H74" s="35"/>
      <c r="I74" s="451">
        <f>SUM(I72:I73)</f>
        <v>1.3115732878531112E-2</v>
      </c>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6"/>
      <c r="AR74" s="92"/>
      <c r="AS74" s="92"/>
      <c r="AT74" s="92"/>
      <c r="AU74" s="92"/>
      <c r="AV74" s="92"/>
      <c r="AW74" s="34"/>
      <c r="AX74"/>
      <c r="AY74"/>
      <c r="AZ74"/>
    </row>
    <row r="75" spans="1:52" s="21" customFormat="1" ht="16.8">
      <c r="B75" s="34"/>
      <c r="C75" s="34"/>
      <c r="D75" s="34"/>
      <c r="E75" s="35"/>
      <c r="F75" s="35"/>
      <c r="H75" s="35"/>
      <c r="I75" s="35"/>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6"/>
      <c r="AR75" s="92"/>
      <c r="AS75" s="92"/>
      <c r="AT75" s="92"/>
      <c r="AU75" s="92"/>
      <c r="AV75" s="92"/>
      <c r="AW75" s="34"/>
      <c r="AX75"/>
      <c r="AY75"/>
      <c r="AZ75"/>
    </row>
    <row r="76" spans="1:52" ht="16.8">
      <c r="A76" s="21"/>
      <c r="B76" s="37" t="s">
        <v>79</v>
      </c>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row>
    <row r="77" spans="1:52" ht="12.6"/>
    <row r="78" spans="1:52" ht="12.6"/>
  </sheetData>
  <conditionalFormatting sqref="AM2">
    <cfRule type="expression" dxfId="110" priority="1">
      <formula>mac_sensitivity=2</formula>
    </cfRule>
    <cfRule type="expression" dxfId="109" priority="2">
      <formula>mac_sensitivity=1</formula>
    </cfRule>
  </conditionalFormatting>
  <conditionalFormatting sqref="AM3">
    <cfRule type="expression" dxfId="108"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94625" r:id="rId4" name="Drop Down 1">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CCC0DA"/>
    <outlinePr summaryBelow="0" summaryRight="0"/>
    <pageSetUpPr autoPageBreaks="0"/>
  </sheetPr>
  <dimension ref="A1:CU27"/>
  <sheetViews>
    <sheetView zoomScale="85" zoomScaleNormal="85" workbookViewId="0">
      <pane xSplit="10" ySplit="4" topLeftCell="AM5" activePane="bottomRight" state="frozen"/>
      <selection pane="topRight" activeCell="K1" sqref="K1"/>
      <selection pane="bottomLeft" activeCell="A5" sqref="A5"/>
      <selection pane="bottomRight" activeCell="AT12" sqref="AT12"/>
    </sheetView>
  </sheetViews>
  <sheetFormatPr defaultColWidth="0" defaultRowHeight="12.6" zeroHeight="1" outlineLevelCol="1"/>
  <cols>
    <col min="1" max="4" width="1.453125" customWidth="1"/>
    <col min="5" max="5" width="65" customWidth="1"/>
    <col min="6" max="6" width="1.90625" customWidth="1"/>
    <col min="7" max="7" width="12" customWidth="1"/>
    <col min="8" max="8" width="2" customWidth="1"/>
    <col min="9" max="9" width="10.453125" customWidth="1"/>
    <col min="10" max="10" width="1.453125" customWidth="1" collapsed="1"/>
    <col min="11" max="35" width="9.6328125" hidden="1" customWidth="1" outlineLevel="1"/>
    <col min="36" max="48" width="9.6328125" customWidth="1"/>
    <col min="49" max="49" width="6" customWidth="1"/>
    <col min="50" max="52" width="9" hidden="1" customWidth="1"/>
    <col min="53" max="99" width="0" hidden="1" customWidth="1"/>
    <col min="100" max="16384" width="9" hidden="1"/>
  </cols>
  <sheetData>
    <row r="1" spans="1:52" ht="19.2">
      <c r="A1" s="195" t="s">
        <v>67</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52" ht="16.8">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472"/>
      <c r="AS2" s="472"/>
      <c r="AT2" s="472"/>
      <c r="AU2" s="472"/>
      <c r="AV2" s="181"/>
      <c r="AW2" s="181"/>
    </row>
    <row r="3" spans="1:52"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472"/>
      <c r="AS3" s="472"/>
      <c r="AT3" s="472"/>
      <c r="AU3" s="472"/>
      <c r="AV3" s="181"/>
      <c r="AW3" s="181"/>
    </row>
    <row r="4" spans="1:52"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2"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52" s="21" customFormat="1" ht="16.8">
      <c r="B6" s="37" t="s">
        <v>534</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37"/>
      <c r="AX6" s="37"/>
      <c r="AY6" s="37"/>
      <c r="AZ6" s="37"/>
    </row>
    <row r="7" spans="1:52" s="21" customFormat="1" ht="16.8">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20"/>
      <c r="AQ7" s="36"/>
      <c r="AR7" s="35"/>
      <c r="AS7" s="34"/>
      <c r="AT7" s="34"/>
      <c r="AU7" s="34"/>
      <c r="AV7" s="34"/>
      <c r="AW7" s="34"/>
      <c r="AX7" s="34"/>
      <c r="AY7" s="34"/>
      <c r="AZ7" s="34"/>
    </row>
    <row r="8" spans="1:52" ht="16.8">
      <c r="A8" s="2"/>
      <c r="B8" s="2"/>
      <c r="C8" s="2"/>
      <c r="D8" s="2"/>
      <c r="E8" s="21" t="s">
        <v>1188</v>
      </c>
      <c r="F8" s="21"/>
      <c r="G8" s="2" t="s">
        <v>105</v>
      </c>
      <c r="H8" s="288"/>
      <c r="I8" s="2" t="s">
        <v>1189</v>
      </c>
      <c r="J8" s="2"/>
      <c r="K8" s="2"/>
      <c r="L8" s="2"/>
      <c r="M8" s="2"/>
      <c r="N8" s="2"/>
      <c r="O8" s="2"/>
      <c r="P8" s="2"/>
      <c r="Q8" s="2"/>
      <c r="R8" s="2"/>
      <c r="S8" s="2"/>
      <c r="T8" s="2"/>
      <c r="U8" s="2"/>
      <c r="V8" s="2"/>
      <c r="W8" s="2"/>
      <c r="X8" s="2"/>
      <c r="Y8" s="2"/>
      <c r="Z8" s="2"/>
      <c r="AA8" s="2"/>
      <c r="AB8" s="2"/>
      <c r="AC8" s="2"/>
      <c r="AD8" s="2"/>
      <c r="AE8" s="2"/>
      <c r="AF8" s="2"/>
      <c r="AG8" s="2"/>
      <c r="AH8" s="2"/>
      <c r="AI8" s="2"/>
      <c r="AJ8" s="8"/>
      <c r="AK8" s="8"/>
      <c r="AL8" s="8"/>
      <c r="AM8" s="8"/>
      <c r="AN8" s="8"/>
      <c r="AO8" s="8"/>
      <c r="AP8" s="8"/>
      <c r="AQ8" s="435"/>
      <c r="AR8" s="8">
        <f>TIM!AR66</f>
        <v>41.309481077661488</v>
      </c>
      <c r="AS8" s="8">
        <f>TIM!AS66</f>
        <v>41.395127581016652</v>
      </c>
      <c r="AT8" s="8">
        <f>TIM!AT66</f>
        <v>44.473693178643465</v>
      </c>
      <c r="AU8" s="8">
        <f>TIM!AU66</f>
        <v>41.652667981248847</v>
      </c>
      <c r="AV8" s="8">
        <f>TIM!AV66</f>
        <v>38.871789819929539</v>
      </c>
    </row>
    <row r="9" spans="1:52" ht="16.8">
      <c r="E9" s="7" t="s">
        <v>935</v>
      </c>
      <c r="F9" s="7"/>
      <c r="G9" s="2" t="s">
        <v>105</v>
      </c>
      <c r="H9" s="288"/>
      <c r="I9" s="2" t="s">
        <v>1190</v>
      </c>
      <c r="AJ9" s="8"/>
      <c r="AK9" s="8"/>
      <c r="AL9" s="8"/>
      <c r="AM9" s="8"/>
      <c r="AN9" s="8"/>
      <c r="AO9" s="8"/>
      <c r="AP9" s="8"/>
      <c r="AQ9" s="435"/>
      <c r="AR9" s="8">
        <f>-'Return&amp;RAV'!AR45</f>
        <v>88.58756007816288</v>
      </c>
      <c r="AS9" s="8">
        <f>-'Return&amp;RAV'!AS45</f>
        <v>88.049680192371056</v>
      </c>
      <c r="AT9" s="8">
        <f>-'Return&amp;RAV'!AT45</f>
        <v>87.696888586247866</v>
      </c>
      <c r="AU9" s="8">
        <f>-'Return&amp;RAV'!AU45</f>
        <v>87.689623903223563</v>
      </c>
      <c r="AV9" s="8">
        <f>-'Return&amp;RAV'!AV45</f>
        <v>87.029043498621206</v>
      </c>
    </row>
    <row r="10" spans="1:52" ht="16.8">
      <c r="E10" s="7" t="s">
        <v>530</v>
      </c>
      <c r="F10" s="7"/>
      <c r="G10" s="2" t="s">
        <v>105</v>
      </c>
      <c r="H10" s="288"/>
      <c r="I10" s="2" t="s">
        <v>1191</v>
      </c>
      <c r="AJ10" s="8"/>
      <c r="AK10" s="8"/>
      <c r="AL10" s="8"/>
      <c r="AM10" s="8"/>
      <c r="AN10" s="8"/>
      <c r="AO10" s="8"/>
      <c r="AP10" s="8"/>
      <c r="AQ10" s="435"/>
      <c r="AR10" s="8">
        <f>'Return&amp;RAV'!AR30</f>
        <v>51.145602989117478</v>
      </c>
      <c r="AS10" s="8">
        <f>'Return&amp;RAV'!AS30</f>
        <v>55.615971796275723</v>
      </c>
      <c r="AT10" s="8">
        <f>'Return&amp;RAV'!AT30</f>
        <v>58.509634613725481</v>
      </c>
      <c r="AU10" s="8">
        <f>'Return&amp;RAV'!AU30</f>
        <v>61.611368876433019</v>
      </c>
      <c r="AV10" s="8">
        <f>'Return&amp;RAV'!AV30</f>
        <v>64.476535354838504</v>
      </c>
    </row>
    <row r="11" spans="1:52" ht="16.8">
      <c r="E11" s="7" t="s">
        <v>751</v>
      </c>
      <c r="F11" s="21"/>
      <c r="G11" s="2" t="s">
        <v>105</v>
      </c>
      <c r="H11" s="288"/>
      <c r="I11" s="2" t="s">
        <v>1192</v>
      </c>
      <c r="AJ11" s="8"/>
      <c r="AK11" s="8"/>
      <c r="AL11" s="8"/>
      <c r="AM11" s="8"/>
      <c r="AN11" s="8"/>
      <c r="AO11" s="8"/>
      <c r="AP11" s="8"/>
      <c r="AQ11" s="435"/>
      <c r="AR11" s="8">
        <f>InputSummary!AR97</f>
        <v>30.792802980543538</v>
      </c>
      <c r="AS11" s="8">
        <f>InputSummary!AS97</f>
        <v>22.687711474987438</v>
      </c>
      <c r="AT11" s="8">
        <f>InputSummary!AT97</f>
        <v>22.94411278997277</v>
      </c>
      <c r="AU11" s="8">
        <f>InputSummary!AU97</f>
        <v>22.97672845085949</v>
      </c>
      <c r="AV11" s="8">
        <f>InputSummary!AV97</f>
        <v>23.164483214351161</v>
      </c>
    </row>
    <row r="12" spans="1:52" ht="16.8">
      <c r="E12" s="133" t="s">
        <v>1193</v>
      </c>
      <c r="F12" s="21"/>
      <c r="G12" s="180" t="s">
        <v>105</v>
      </c>
      <c r="H12" s="288"/>
      <c r="I12" s="2"/>
      <c r="AJ12" s="539"/>
      <c r="AK12" s="539"/>
      <c r="AL12" s="539"/>
      <c r="AM12" s="539"/>
      <c r="AN12" s="539"/>
      <c r="AO12" s="539"/>
      <c r="AP12" s="539"/>
      <c r="AQ12" s="540"/>
      <c r="AR12" s="539">
        <f t="shared" ref="AR12:AV12" si="0">SUM(AR8:AR11)</f>
        <v>211.83544712548539</v>
      </c>
      <c r="AS12" s="539">
        <f t="shared" si="0"/>
        <v>207.74849104465085</v>
      </c>
      <c r="AT12" s="539">
        <f t="shared" si="0"/>
        <v>213.62432916858958</v>
      </c>
      <c r="AU12" s="539">
        <f t="shared" si="0"/>
        <v>213.93038921176495</v>
      </c>
      <c r="AV12" s="539">
        <f t="shared" si="0"/>
        <v>213.54185188774039</v>
      </c>
    </row>
    <row r="13" spans="1:52" ht="16.8">
      <c r="E13" s="21" t="s">
        <v>1194</v>
      </c>
      <c r="F13" s="21"/>
      <c r="G13" s="2" t="s">
        <v>105</v>
      </c>
      <c r="H13" s="288"/>
      <c r="I13" s="2" t="s">
        <v>1195</v>
      </c>
      <c r="AJ13" s="8"/>
      <c r="AK13" s="8"/>
      <c r="AL13" s="8"/>
      <c r="AM13" s="8"/>
      <c r="AN13" s="8"/>
      <c r="AO13" s="8"/>
      <c r="AP13" s="8"/>
      <c r="AQ13" s="435"/>
      <c r="AR13" s="8">
        <v>0</v>
      </c>
      <c r="AS13" s="8">
        <v>0</v>
      </c>
      <c r="AT13" s="8">
        <v>0</v>
      </c>
      <c r="AU13" s="8">
        <v>0</v>
      </c>
      <c r="AV13" s="8">
        <v>0</v>
      </c>
    </row>
    <row r="14" spans="1:52" ht="16.8">
      <c r="E14" s="21" t="s">
        <v>264</v>
      </c>
      <c r="F14" s="21"/>
      <c r="G14" s="2" t="s">
        <v>105</v>
      </c>
      <c r="H14" s="288"/>
      <c r="I14" s="2" t="s">
        <v>1196</v>
      </c>
      <c r="AJ14" s="8"/>
      <c r="AK14" s="8"/>
      <c r="AL14" s="8"/>
      <c r="AM14" s="8"/>
      <c r="AN14" s="8"/>
      <c r="AO14" s="8"/>
      <c r="AP14" s="8"/>
      <c r="AQ14" s="435"/>
      <c r="AR14" s="8">
        <f>'Finance&amp;Tax'!AR185</f>
        <v>2.9733461837454804</v>
      </c>
      <c r="AS14" s="8">
        <f>'Finance&amp;Tax'!AS185</f>
        <v>0</v>
      </c>
      <c r="AT14" s="8">
        <f>'Finance&amp;Tax'!AT185</f>
        <v>0</v>
      </c>
      <c r="AU14" s="8">
        <f>'Finance&amp;Tax'!AU185</f>
        <v>0</v>
      </c>
      <c r="AV14" s="8">
        <f>'Finance&amp;Tax'!AV185</f>
        <v>0</v>
      </c>
    </row>
    <row r="15" spans="1:52" ht="16.8">
      <c r="E15" s="7" t="s">
        <v>1197</v>
      </c>
      <c r="F15" s="21"/>
      <c r="G15" s="2" t="s">
        <v>105</v>
      </c>
      <c r="H15" s="288"/>
      <c r="I15" s="2" t="s">
        <v>1198</v>
      </c>
      <c r="AJ15" s="8"/>
      <c r="AK15" s="8"/>
      <c r="AL15" s="8"/>
      <c r="AM15" s="8"/>
      <c r="AN15" s="8"/>
      <c r="AO15" s="8"/>
      <c r="AP15" s="8"/>
      <c r="AQ15" s="435"/>
      <c r="AR15" s="8">
        <f>TIM!AR76</f>
        <v>0.69</v>
      </c>
      <c r="AS15" s="8">
        <f>TIM!AS76</f>
        <v>0</v>
      </c>
      <c r="AT15" s="8">
        <f>TIM!AT76</f>
        <v>0</v>
      </c>
      <c r="AU15" s="8">
        <f>TIM!AU76</f>
        <v>0</v>
      </c>
      <c r="AV15" s="8">
        <f>TIM!AV76</f>
        <v>0</v>
      </c>
    </row>
    <row r="16" spans="1:52" ht="16.8">
      <c r="E16" s="7" t="s">
        <v>1199</v>
      </c>
      <c r="F16" s="21"/>
      <c r="G16" s="2" t="s">
        <v>105</v>
      </c>
      <c r="H16" s="288"/>
      <c r="I16" s="2" t="s">
        <v>1200</v>
      </c>
      <c r="AJ16" s="8"/>
      <c r="AK16" s="8"/>
      <c r="AL16" s="8"/>
      <c r="AM16" s="8"/>
      <c r="AN16" s="8"/>
      <c r="AO16" s="8"/>
      <c r="AP16" s="8"/>
      <c r="AQ16" s="435"/>
      <c r="AR16" s="8">
        <f>InputSummary!AR111</f>
        <v>0.53439688453019241</v>
      </c>
      <c r="AS16" s="8">
        <f>InputSummary!AS111</f>
        <v>0.49934188453019301</v>
      </c>
      <c r="AT16" s="8">
        <f>InputSummary!AT111</f>
        <v>0.46359188453019251</v>
      </c>
      <c r="AU16" s="8">
        <f>InputSummary!AU111</f>
        <v>0.43072188453019278</v>
      </c>
      <c r="AV16" s="8">
        <f>InputSummary!AV111</f>
        <v>0.39497188453019305</v>
      </c>
    </row>
    <row r="17" spans="1:48" ht="16.8">
      <c r="E17" s="7" t="s">
        <v>3</v>
      </c>
      <c r="F17" s="21"/>
      <c r="G17" s="2" t="s">
        <v>105</v>
      </c>
      <c r="H17" s="288"/>
      <c r="I17" s="2" t="s">
        <v>1201</v>
      </c>
      <c r="AJ17" s="8"/>
      <c r="AK17" s="8"/>
      <c r="AL17" s="8"/>
      <c r="AM17" s="8"/>
      <c r="AN17" s="8"/>
      <c r="AO17" s="8"/>
      <c r="AP17" s="8"/>
      <c r="AQ17" s="435"/>
      <c r="AR17" s="8">
        <f>InputSummary!AR123</f>
        <v>0.56480262951973137</v>
      </c>
      <c r="AS17" s="8">
        <f>InputSummary!AS123</f>
        <v>0.56480262951973137</v>
      </c>
      <c r="AT17" s="8">
        <f>InputSummary!AT123</f>
        <v>0.56480262951973137</v>
      </c>
      <c r="AU17" s="8">
        <f>InputSummary!AU123</f>
        <v>0.56480262951973137</v>
      </c>
      <c r="AV17" s="8">
        <f>InputSummary!AV123</f>
        <v>0.54078948192107434</v>
      </c>
    </row>
    <row r="18" spans="1:48" ht="16.8">
      <c r="E18" s="7" t="s">
        <v>576</v>
      </c>
      <c r="F18" s="21"/>
      <c r="G18" s="2" t="s">
        <v>105</v>
      </c>
      <c r="H18" s="288"/>
      <c r="I18" s="2" t="s">
        <v>213</v>
      </c>
      <c r="AJ18" s="8"/>
      <c r="AK18" s="8"/>
      <c r="AL18" s="8"/>
      <c r="AM18" s="8"/>
      <c r="AN18" s="8"/>
      <c r="AO18" s="8"/>
      <c r="AP18" s="8"/>
      <c r="AQ18" s="435"/>
      <c r="AR18" s="8">
        <f>InputSummary!AR149</f>
        <v>0</v>
      </c>
      <c r="AS18" s="8">
        <f>InputSummary!AS149</f>
        <v>0</v>
      </c>
      <c r="AT18" s="8">
        <f>InputSummary!AT149</f>
        <v>0</v>
      </c>
      <c r="AU18" s="8">
        <f>InputSummary!AU149</f>
        <v>0</v>
      </c>
      <c r="AV18" s="8">
        <f>InputSummary!AV149</f>
        <v>0</v>
      </c>
    </row>
    <row r="19" spans="1:48" ht="16.8">
      <c r="E19" s="133" t="s">
        <v>1202</v>
      </c>
      <c r="F19" s="21"/>
      <c r="G19" s="180" t="s">
        <v>105</v>
      </c>
      <c r="H19" s="288"/>
      <c r="I19" s="2"/>
      <c r="AJ19" s="541"/>
      <c r="AK19" s="541"/>
      <c r="AL19" s="541"/>
      <c r="AM19" s="541"/>
      <c r="AN19" s="541"/>
      <c r="AO19" s="541"/>
      <c r="AP19" s="541"/>
      <c r="AQ19" s="542"/>
      <c r="AR19" s="541">
        <f t="shared" ref="AR19:AV19" si="1">SUM(AR12:AR18)</f>
        <v>216.5979928232808</v>
      </c>
      <c r="AS19" s="541">
        <f t="shared" si="1"/>
        <v>208.81263555870078</v>
      </c>
      <c r="AT19" s="541">
        <f t="shared" si="1"/>
        <v>214.6527236826395</v>
      </c>
      <c r="AU19" s="541">
        <f t="shared" si="1"/>
        <v>214.92591372581487</v>
      </c>
      <c r="AV19" s="541">
        <f t="shared" si="1"/>
        <v>214.47761325419168</v>
      </c>
    </row>
    <row r="20" spans="1:48" ht="16.8">
      <c r="E20" s="21" t="s">
        <v>533</v>
      </c>
      <c r="F20" s="21"/>
      <c r="G20" s="2" t="s">
        <v>105</v>
      </c>
      <c r="H20" s="288"/>
      <c r="I20" s="2" t="s">
        <v>1203</v>
      </c>
      <c r="AJ20" s="93"/>
      <c r="AK20" s="93"/>
      <c r="AL20" s="93"/>
      <c r="AM20" s="93"/>
      <c r="AN20" s="93"/>
      <c r="AO20" s="93"/>
      <c r="AP20" s="8"/>
      <c r="AQ20" s="435"/>
      <c r="AR20" s="8">
        <f>'Finance&amp;Tax'!AR240</f>
        <v>6.9186788206927172</v>
      </c>
      <c r="AS20" s="8">
        <f>'Finance&amp;Tax'!AS240</f>
        <v>6.6138895287977295</v>
      </c>
      <c r="AT20" s="8">
        <f>'Finance&amp;Tax'!AT240</f>
        <v>5.8938552651152447</v>
      </c>
      <c r="AU20" s="8">
        <f>'Finance&amp;Tax'!AU240</f>
        <v>6.6300808676882088</v>
      </c>
      <c r="AV20" s="8">
        <f>'Finance&amp;Tax'!AV240</f>
        <v>7.8326535374407857</v>
      </c>
    </row>
    <row r="21" spans="1:48" ht="16.8">
      <c r="E21" s="21" t="s">
        <v>329</v>
      </c>
      <c r="F21" s="21"/>
      <c r="G21" s="2" t="s">
        <v>105</v>
      </c>
      <c r="H21" s="288"/>
      <c r="I21" s="2" t="s">
        <v>1204</v>
      </c>
      <c r="AJ21" s="93"/>
      <c r="AK21" s="93"/>
      <c r="AL21" s="93"/>
      <c r="AM21" s="93"/>
      <c r="AN21" s="93"/>
      <c r="AO21" s="93"/>
      <c r="AP21" s="8"/>
      <c r="AQ21" s="435"/>
      <c r="AR21" s="8">
        <f>'Finance&amp;Tax'!AR241</f>
        <v>0</v>
      </c>
      <c r="AS21" s="8">
        <f>'Finance&amp;Tax'!AS241</f>
        <v>0</v>
      </c>
      <c r="AT21" s="8">
        <f>'Finance&amp;Tax'!AT241</f>
        <v>0</v>
      </c>
      <c r="AU21" s="8">
        <f>'Finance&amp;Tax'!AU241</f>
        <v>0</v>
      </c>
      <c r="AV21" s="8">
        <f>'Finance&amp;Tax'!AV241</f>
        <v>0</v>
      </c>
    </row>
    <row r="22" spans="1:48" ht="16.8">
      <c r="E22" s="133" t="s">
        <v>1205</v>
      </c>
      <c r="F22" s="21"/>
      <c r="G22" s="180" t="s">
        <v>105</v>
      </c>
      <c r="H22" s="288"/>
      <c r="I22" s="2"/>
      <c r="AJ22" s="541"/>
      <c r="AK22" s="541"/>
      <c r="AL22" s="541"/>
      <c r="AM22" s="541"/>
      <c r="AN22" s="541"/>
      <c r="AO22" s="541"/>
      <c r="AP22" s="541"/>
      <c r="AQ22" s="542"/>
      <c r="AR22" s="541">
        <f t="shared" ref="AR22:AV22" si="2">SUM(AR19:AR21)</f>
        <v>223.51667164397352</v>
      </c>
      <c r="AS22" s="541">
        <f t="shared" si="2"/>
        <v>215.4265250874985</v>
      </c>
      <c r="AT22" s="541">
        <f t="shared" si="2"/>
        <v>220.54657894775474</v>
      </c>
      <c r="AU22" s="541">
        <f t="shared" si="2"/>
        <v>221.55599459350307</v>
      </c>
      <c r="AV22" s="541">
        <f t="shared" si="2"/>
        <v>222.31026679163247</v>
      </c>
    </row>
    <row r="23" spans="1:48" ht="16.8">
      <c r="E23" s="133"/>
      <c r="F23" s="7"/>
      <c r="G23" s="180"/>
      <c r="AJ23" s="85"/>
      <c r="AK23" s="85"/>
      <c r="AL23" s="85"/>
      <c r="AM23" s="85"/>
      <c r="AN23" s="85"/>
      <c r="AO23" s="85"/>
      <c r="AP23" s="85"/>
      <c r="AQ23" s="240"/>
      <c r="AR23" s="480"/>
      <c r="AS23" s="480"/>
      <c r="AT23" s="480"/>
      <c r="AU23" s="480"/>
      <c r="AV23" s="480"/>
    </row>
    <row r="24" spans="1:48">
      <c r="AQ24" s="313"/>
    </row>
    <row r="25" spans="1:48" ht="16.8">
      <c r="A25" s="98"/>
      <c r="B25" s="37" t="s">
        <v>79</v>
      </c>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row>
    <row r="26" spans="1:48">
      <c r="AR26" s="481"/>
      <c r="AS26" s="481"/>
    </row>
    <row r="27" spans="1:48"/>
  </sheetData>
  <conditionalFormatting sqref="AM2">
    <cfRule type="expression" dxfId="107" priority="1">
      <formula>mac_sensitivity=2</formula>
    </cfRule>
    <cfRule type="expression" dxfId="106" priority="2">
      <formula>mac_sensitivity=1</formula>
    </cfRule>
  </conditionalFormatting>
  <conditionalFormatting sqref="AM3">
    <cfRule type="expression" dxfId="105"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62" r:id="rId4" name="Drop Down 2">
              <controlPr defaultSize="0" autoLine="0" autoPict="0" altText="Select appropriate network">
                <anchor moveWithCells="1">
                  <from>
                    <xdr:col>6</xdr:col>
                    <xdr:colOff>144780</xdr:colOff>
                    <xdr:row>0</xdr:row>
                    <xdr:rowOff>30480</xdr:rowOff>
                  </from>
                  <to>
                    <xdr:col>8</xdr:col>
                    <xdr:colOff>0</xdr:colOff>
                    <xdr:row>0</xdr:row>
                    <xdr:rowOff>160020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
    <tabColor rgb="FFCCC0DA"/>
    <outlinePr summaryBelow="0" summaryRight="0"/>
    <pageSetUpPr autoPageBreaks="0"/>
  </sheetPr>
  <dimension ref="A1:CX110"/>
  <sheetViews>
    <sheetView topLeftCell="A13" zoomScale="60" zoomScaleNormal="60" workbookViewId="0">
      <selection activeCell="AT53" sqref="AT53"/>
    </sheetView>
  </sheetViews>
  <sheetFormatPr defaultColWidth="0" defaultRowHeight="12.75" customHeight="1"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36" width="9.6328125" customWidth="1" collapsed="1"/>
    <col min="37" max="42" width="9.6328125" customWidth="1"/>
    <col min="43" max="43" width="9.6328125" style="220" customWidth="1"/>
    <col min="44" max="48" width="9.6328125" customWidth="1"/>
    <col min="49" max="49" width="3" customWidth="1"/>
    <col min="50" max="52" width="9" hidden="1" customWidth="1"/>
    <col min="53" max="16384" width="9" hidden="1"/>
  </cols>
  <sheetData>
    <row r="1" spans="1:102" ht="19.2">
      <c r="A1" s="195" t="s">
        <v>1147</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102" ht="16.8">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102"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102"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102" ht="16.8">
      <c r="A5" s="7"/>
      <c r="B5" s="7"/>
      <c r="C5" s="4" t="s">
        <v>1206</v>
      </c>
      <c r="D5" s="4"/>
      <c r="E5" s="4"/>
      <c r="F5" s="4"/>
      <c r="G5" s="4"/>
      <c r="H5" s="4"/>
      <c r="I5" s="4"/>
      <c r="J5" s="4"/>
      <c r="K5" s="4"/>
      <c r="L5" s="4"/>
      <c r="M5" s="4"/>
      <c r="N5" s="4"/>
      <c r="O5" s="4"/>
      <c r="P5" s="4"/>
      <c r="Q5" s="4"/>
      <c r="R5" s="4"/>
      <c r="S5" s="4"/>
      <c r="T5" s="4"/>
      <c r="U5" s="4"/>
      <c r="V5" s="4"/>
      <c r="W5" s="4"/>
      <c r="X5" s="4"/>
      <c r="Y5" s="4"/>
      <c r="Z5" s="4"/>
      <c r="AA5" s="4"/>
      <c r="AB5" s="4"/>
      <c r="AC5" s="4"/>
      <c r="AD5" s="4"/>
      <c r="AE5" s="4"/>
      <c r="AF5" s="4"/>
      <c r="AG5" s="12"/>
      <c r="AH5" s="12"/>
      <c r="AI5" s="12"/>
      <c r="AJ5" s="12"/>
      <c r="AK5" s="4"/>
      <c r="AL5" s="4"/>
      <c r="AM5" s="4"/>
      <c r="AN5" s="4"/>
      <c r="AO5" s="4"/>
      <c r="AP5" s="4"/>
      <c r="AQ5" s="5"/>
      <c r="AR5" s="12"/>
      <c r="AS5" s="4"/>
      <c r="AT5" s="4"/>
      <c r="AU5" s="4"/>
      <c r="AV5" s="4"/>
      <c r="AW5" s="7"/>
      <c r="AX5" s="7"/>
      <c r="AY5" s="7"/>
      <c r="AZ5" s="7"/>
      <c r="BA5" s="7"/>
      <c r="BB5" s="7"/>
      <c r="BC5" s="7"/>
      <c r="BD5" s="7"/>
      <c r="BE5" s="7"/>
      <c r="BF5" s="7"/>
    </row>
    <row r="6" spans="1:102" ht="16.8">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57"/>
      <c r="AR6" s="2"/>
      <c r="AS6" s="2"/>
      <c r="AT6" s="2"/>
      <c r="AU6" s="2"/>
      <c r="AV6" s="2"/>
      <c r="AW6" s="2"/>
    </row>
    <row r="7" spans="1:102" s="21" customFormat="1" ht="16.8">
      <c r="B7" s="37" t="s">
        <v>1148</v>
      </c>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8"/>
      <c r="AR7" s="37"/>
      <c r="AS7" s="37"/>
      <c r="AT7" s="37"/>
      <c r="AU7" s="37"/>
      <c r="AV7" s="37"/>
      <c r="AW7" s="83"/>
      <c r="AX7"/>
      <c r="AY7"/>
      <c r="AZ7"/>
    </row>
    <row r="8" spans="1:102" s="21" customFormat="1" ht="16.8">
      <c r="B8" s="34"/>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6"/>
      <c r="AR8" s="35"/>
      <c r="AS8" s="34"/>
      <c r="AT8" s="34"/>
      <c r="AU8" s="34"/>
      <c r="AV8" s="34"/>
      <c r="AW8" s="34"/>
      <c r="AX8"/>
      <c r="AY8"/>
      <c r="AZ8"/>
    </row>
    <row r="9" spans="1:102" s="82" customFormat="1" ht="16.8">
      <c r="A9" s="2"/>
      <c r="B9" s="2"/>
      <c r="C9" s="20" t="s">
        <v>544</v>
      </c>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39"/>
      <c r="AR9" s="20"/>
      <c r="AS9" s="20"/>
      <c r="AT9" s="20"/>
      <c r="AU9" s="20"/>
      <c r="AV9" s="20"/>
      <c r="AW9" s="2"/>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row>
    <row r="10" spans="1:102" s="82" customFormat="1"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row>
    <row r="11" spans="1:102" s="82" customFormat="1" ht="16.8">
      <c r="A11" s="2"/>
      <c r="B11" s="2"/>
      <c r="C11" s="2"/>
      <c r="D11" s="2"/>
      <c r="E11" s="2" t="s">
        <v>552</v>
      </c>
      <c r="F11" s="2"/>
      <c r="G11" s="2" t="s">
        <v>868</v>
      </c>
      <c r="H11" s="2"/>
      <c r="I11" s="2"/>
      <c r="J11" s="2"/>
      <c r="K11" s="2">
        <f>InputSummary!K$18</f>
        <v>0</v>
      </c>
      <c r="L11" s="2">
        <f>InputSummary!L$18</f>
        <v>0</v>
      </c>
      <c r="M11" s="2">
        <f>InputSummary!M$18</f>
        <v>0</v>
      </c>
      <c r="N11" s="2">
        <f>InputSummary!N$18</f>
        <v>0</v>
      </c>
      <c r="O11" s="2">
        <f>InputSummary!O$18</f>
        <v>0</v>
      </c>
      <c r="P11" s="2">
        <f>InputSummary!P$18</f>
        <v>0</v>
      </c>
      <c r="Q11" s="2">
        <f>InputSummary!Q$18</f>
        <v>0</v>
      </c>
      <c r="R11" s="2">
        <f>InputSummary!R$18</f>
        <v>0</v>
      </c>
      <c r="S11" s="2">
        <f>InputSummary!S$18</f>
        <v>0</v>
      </c>
      <c r="T11" s="2">
        <f>InputSummary!T$18</f>
        <v>0</v>
      </c>
      <c r="U11" s="2">
        <f>InputSummary!U$18</f>
        <v>0</v>
      </c>
      <c r="V11" s="2">
        <f>InputSummary!V$18</f>
        <v>0</v>
      </c>
      <c r="W11" s="8">
        <f>InputSummary!W$18</f>
        <v>0</v>
      </c>
      <c r="X11" s="8">
        <f>InputSummary!X$18</f>
        <v>0</v>
      </c>
      <c r="Y11" s="8">
        <f>InputSummary!Y$18</f>
        <v>0</v>
      </c>
      <c r="Z11" s="8">
        <f>InputSummary!Z$18</f>
        <v>0</v>
      </c>
      <c r="AA11" s="8">
        <f>InputSummary!AA$18</f>
        <v>0</v>
      </c>
      <c r="AB11" s="8">
        <f>InputSummary!AB$18</f>
        <v>0</v>
      </c>
      <c r="AC11" s="8">
        <f>InputSummary!AC$18</f>
        <v>0</v>
      </c>
      <c r="AD11" s="8">
        <f>InputSummary!AD$18</f>
        <v>0</v>
      </c>
      <c r="AE11" s="8">
        <f>InputSummary!AE$18</f>
        <v>0</v>
      </c>
      <c r="AF11" s="8">
        <f>InputSummary!AF$18</f>
        <v>0</v>
      </c>
      <c r="AG11" s="8">
        <f>InputSummary!AG$18</f>
        <v>0</v>
      </c>
      <c r="AH11" s="8">
        <f>InputSummary!AH$18</f>
        <v>0</v>
      </c>
      <c r="AI11" s="8">
        <f>InputSummary!AI$18</f>
        <v>0</v>
      </c>
      <c r="AJ11" s="8"/>
      <c r="AK11" s="8"/>
      <c r="AL11" s="8"/>
      <c r="AM11" s="8"/>
      <c r="AN11" s="8"/>
      <c r="AO11" s="8"/>
      <c r="AP11" s="8"/>
      <c r="AQ11" s="9">
        <f>InputSummary!AQ$18</f>
        <v>0</v>
      </c>
      <c r="AR11" s="8">
        <f>InputSummary!AR$18</f>
        <v>1</v>
      </c>
      <c r="AS11" s="8">
        <f>InputSummary!AS$18</f>
        <v>1</v>
      </c>
      <c r="AT11" s="8">
        <f>InputSummary!AT$18</f>
        <v>1</v>
      </c>
      <c r="AU11" s="8">
        <f>InputSummary!AU$18</f>
        <v>1</v>
      </c>
      <c r="AV11" s="8">
        <f>InputSummary!AV$18</f>
        <v>1</v>
      </c>
      <c r="AW11" s="165"/>
      <c r="AX11" s="91"/>
      <c r="AY11" s="91"/>
      <c r="AZ11" s="91"/>
      <c r="BA11" s="91"/>
      <c r="BB11" s="91"/>
      <c r="BC11" s="91"/>
      <c r="BD11" s="91"/>
      <c r="BE11" s="91"/>
      <c r="BF11" s="91"/>
      <c r="BG11" s="91"/>
      <c r="BH11" s="91"/>
      <c r="BI11" s="91"/>
      <c r="BJ11" s="91"/>
      <c r="BK11" s="91"/>
      <c r="BL11" s="91"/>
      <c r="BM11" s="91"/>
      <c r="BN11" s="91"/>
      <c r="BO11" s="91"/>
      <c r="BP11" s="91"/>
      <c r="BQ11" s="91"/>
      <c r="BR11" s="91"/>
      <c r="BS11" s="91"/>
      <c r="BT11" s="91"/>
      <c r="BU11" s="91"/>
      <c r="BV11" s="91"/>
      <c r="BW11" s="91"/>
      <c r="BX11" s="91"/>
      <c r="BY11" s="91"/>
      <c r="BZ11" s="91"/>
      <c r="CA11" s="91"/>
      <c r="CB11" s="91"/>
      <c r="CC11" s="91"/>
      <c r="CD11" s="91"/>
      <c r="CE11" s="91"/>
      <c r="CF11" s="91"/>
      <c r="CG11" s="91"/>
      <c r="CH11" s="91"/>
      <c r="CI11" s="91"/>
      <c r="CJ11" s="91"/>
      <c r="CK11" s="91"/>
      <c r="CL11" s="91"/>
      <c r="CM11" s="91"/>
      <c r="CN11" s="91"/>
      <c r="CO11" s="91"/>
      <c r="CP11" s="91"/>
      <c r="CQ11" s="91"/>
      <c r="CR11" s="91"/>
      <c r="CS11" s="91"/>
      <c r="CT11" s="91"/>
      <c r="CU11" s="91"/>
      <c r="CV11" s="91"/>
      <c r="CW11" s="91"/>
      <c r="CX11" s="91"/>
    </row>
    <row r="12" spans="1:102" s="2" customFormat="1" ht="16.8">
      <c r="B12" s="34"/>
      <c r="C12" s="34"/>
      <c r="D12" s="34"/>
      <c r="E12" s="34" t="s">
        <v>1207</v>
      </c>
      <c r="F12" s="34"/>
      <c r="G12" s="2" t="s">
        <v>550</v>
      </c>
      <c r="H12" s="34"/>
      <c r="I12" s="34"/>
      <c r="J12" s="34"/>
      <c r="K12" s="34">
        <f t="shared" ref="K12:AV12" si="0">L11</f>
        <v>0</v>
      </c>
      <c r="L12" s="34">
        <f t="shared" si="0"/>
        <v>0</v>
      </c>
      <c r="M12" s="34">
        <f t="shared" si="0"/>
        <v>0</v>
      </c>
      <c r="N12" s="34">
        <f t="shared" si="0"/>
        <v>0</v>
      </c>
      <c r="O12" s="34">
        <f t="shared" si="0"/>
        <v>0</v>
      </c>
      <c r="P12" s="34">
        <f t="shared" si="0"/>
        <v>0</v>
      </c>
      <c r="Q12" s="34">
        <f t="shared" si="0"/>
        <v>0</v>
      </c>
      <c r="R12" s="34">
        <f t="shared" si="0"/>
        <v>0</v>
      </c>
      <c r="S12" s="34">
        <f t="shared" si="0"/>
        <v>0</v>
      </c>
      <c r="T12" s="34">
        <f t="shared" si="0"/>
        <v>0</v>
      </c>
      <c r="U12" s="34">
        <f t="shared" si="0"/>
        <v>0</v>
      </c>
      <c r="V12" s="34">
        <f t="shared" si="0"/>
        <v>0</v>
      </c>
      <c r="W12" s="34">
        <f t="shared" si="0"/>
        <v>0</v>
      </c>
      <c r="X12" s="34">
        <f t="shared" si="0"/>
        <v>0</v>
      </c>
      <c r="Y12" s="34">
        <f t="shared" si="0"/>
        <v>0</v>
      </c>
      <c r="Z12" s="34">
        <f t="shared" si="0"/>
        <v>0</v>
      </c>
      <c r="AA12" s="34">
        <f t="shared" si="0"/>
        <v>0</v>
      </c>
      <c r="AB12" s="34">
        <f t="shared" si="0"/>
        <v>0</v>
      </c>
      <c r="AC12" s="34">
        <f t="shared" si="0"/>
        <v>0</v>
      </c>
      <c r="AD12" s="34">
        <f t="shared" si="0"/>
        <v>0</v>
      </c>
      <c r="AE12" s="34">
        <f t="shared" si="0"/>
        <v>0</v>
      </c>
      <c r="AF12" s="34">
        <f t="shared" si="0"/>
        <v>0</v>
      </c>
      <c r="AG12" s="34">
        <f t="shared" si="0"/>
        <v>0</v>
      </c>
      <c r="AH12" s="34">
        <f t="shared" si="0"/>
        <v>0</v>
      </c>
      <c r="AI12" s="34">
        <f t="shared" si="0"/>
        <v>0</v>
      </c>
      <c r="AJ12" s="34"/>
      <c r="AK12" s="34"/>
      <c r="AL12" s="34"/>
      <c r="AM12" s="34"/>
      <c r="AN12" s="34"/>
      <c r="AO12" s="34"/>
      <c r="AP12" s="34"/>
      <c r="AQ12" s="36">
        <f t="shared" si="0"/>
        <v>1</v>
      </c>
      <c r="AR12" s="34">
        <f t="shared" si="0"/>
        <v>1</v>
      </c>
      <c r="AS12" s="34">
        <f t="shared" si="0"/>
        <v>1</v>
      </c>
      <c r="AT12" s="34">
        <f t="shared" si="0"/>
        <v>1</v>
      </c>
      <c r="AU12" s="34">
        <f t="shared" si="0"/>
        <v>1</v>
      </c>
      <c r="AV12" s="34">
        <f t="shared" si="0"/>
        <v>0</v>
      </c>
    </row>
    <row r="13" spans="1:102" s="82" customFormat="1" ht="16.8">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165"/>
      <c r="AK13" s="165"/>
      <c r="AL13" s="165"/>
      <c r="AM13" s="165"/>
      <c r="AN13" s="165"/>
      <c r="AO13" s="165"/>
      <c r="AP13" s="165"/>
      <c r="AQ13" s="3"/>
      <c r="AR13" s="165"/>
      <c r="AS13" s="165"/>
      <c r="AT13" s="165"/>
      <c r="AU13" s="165"/>
      <c r="AV13" s="165"/>
      <c r="AW13" s="2"/>
    </row>
    <row r="14" spans="1:102" s="21" customFormat="1" ht="16.8">
      <c r="C14" s="28" t="s">
        <v>950</v>
      </c>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9"/>
      <c r="AR14" s="28"/>
      <c r="AS14" s="28"/>
      <c r="AT14" s="28"/>
      <c r="AU14" s="28"/>
      <c r="AV14" s="28"/>
      <c r="AW14" s="7"/>
    </row>
    <row r="15" spans="1:102" s="82" customFormat="1" ht="16.8">
      <c r="I15" s="182"/>
      <c r="AQ15" s="147"/>
    </row>
    <row r="16" spans="1:102" s="82" customFormat="1" ht="16.8">
      <c r="E16" s="2" t="s">
        <v>1</v>
      </c>
      <c r="G16" s="2" t="s">
        <v>100</v>
      </c>
      <c r="I16" s="279"/>
      <c r="K16" s="92">
        <f>InputSummary!K$194</f>
        <v>0</v>
      </c>
      <c r="L16" s="92">
        <f>InputSummary!L$194</f>
        <v>0</v>
      </c>
      <c r="M16" s="92">
        <f>InputSummary!M$194</f>
        <v>0</v>
      </c>
      <c r="N16" s="92">
        <f>InputSummary!N$194</f>
        <v>0</v>
      </c>
      <c r="O16" s="92">
        <f>InputSummary!O$194</f>
        <v>0</v>
      </c>
      <c r="P16" s="92">
        <f>InputSummary!P$194</f>
        <v>0</v>
      </c>
      <c r="Q16" s="92">
        <f>InputSummary!Q$194</f>
        <v>0</v>
      </c>
      <c r="R16" s="92">
        <f>InputSummary!R$194</f>
        <v>0</v>
      </c>
      <c r="S16" s="92">
        <f>InputSummary!S$194</f>
        <v>0</v>
      </c>
      <c r="T16" s="92">
        <f>InputSummary!T$194</f>
        <v>0</v>
      </c>
      <c r="U16" s="92">
        <f>InputSummary!U$194</f>
        <v>0</v>
      </c>
      <c r="V16" s="92">
        <f>InputSummary!V$194</f>
        <v>0</v>
      </c>
      <c r="W16" s="92">
        <f>InputSummary!W$194</f>
        <v>0</v>
      </c>
      <c r="X16" s="92">
        <f>InputSummary!X$194</f>
        <v>0.62031161473087815</v>
      </c>
      <c r="Y16" s="92">
        <f>InputSummary!Y$194</f>
        <v>0.6396033994334277</v>
      </c>
      <c r="Z16" s="92">
        <f>InputSummary!Z$194</f>
        <v>0.65645892351274782</v>
      </c>
      <c r="AA16" s="92">
        <f>InputSummary!AA$194</f>
        <v>0.68096317280453267</v>
      </c>
      <c r="AB16" s="92">
        <f>InputSummary!AB$194</f>
        <v>0.70909348441926356</v>
      </c>
      <c r="AC16" s="92">
        <f>InputSummary!AC$194</f>
        <v>0.73014164305949025</v>
      </c>
      <c r="AD16" s="92">
        <f>InputSummary!AD$194</f>
        <v>0.73348441926345587</v>
      </c>
      <c r="AE16" s="92">
        <f>InputSummary!AE$194</f>
        <v>0.76988668555240791</v>
      </c>
      <c r="AF16" s="92">
        <f>InputSummary!AF$194</f>
        <v>0.8068271954674221</v>
      </c>
      <c r="AG16" s="92">
        <f>InputSummary!AG$194</f>
        <v>0.83175637393767698</v>
      </c>
      <c r="AH16" s="92">
        <f>InputSummary!AH$194</f>
        <v>0.85575070821529742</v>
      </c>
      <c r="AI16" s="92">
        <f>InputSummary!AI$194</f>
        <v>0.87252124645892348</v>
      </c>
      <c r="AJ16" s="92">
        <f>InputSummary!AJ$194</f>
        <v>0.88192634560906513</v>
      </c>
      <c r="AK16" s="92">
        <f>InputSummary!AK$194</f>
        <v>0.9008215297450427</v>
      </c>
      <c r="AL16" s="92">
        <f>InputSummary!AL$194</f>
        <v>0.93453257790368272</v>
      </c>
      <c r="AM16" s="92">
        <f>InputSummary!AM$194</f>
        <v>0.96308781869688376</v>
      </c>
      <c r="AN16" s="92">
        <f>InputSummary!AN$194</f>
        <v>0.98801699716713864</v>
      </c>
      <c r="AO16" s="92">
        <f>InputSummary!AO$194</f>
        <v>1</v>
      </c>
      <c r="AP16" s="92">
        <f>InputSummary!AP$194</f>
        <v>1.0577620396600564</v>
      </c>
      <c r="AQ16" s="215">
        <f>InputSummary!AQ$194</f>
        <v>1.1939376770538244</v>
      </c>
      <c r="AR16" s="92">
        <f>InputSummary!AR$194</f>
        <v>1.2891506141768156</v>
      </c>
      <c r="AS16" s="92">
        <f>InputSummary!AS$194</f>
        <v>1.3284361388165782</v>
      </c>
      <c r="AT16" s="92">
        <f>InputSummary!AT$194</f>
        <v>1.3511547218960771</v>
      </c>
      <c r="AU16" s="92">
        <f>InputSummary!AU$194</f>
        <v>1.3719916643626167</v>
      </c>
      <c r="AV16" s="92">
        <f>InputSummary!AV$194</f>
        <v>1.3966351746111914</v>
      </c>
    </row>
    <row r="17" spans="3:48" s="82" customFormat="1" ht="16.8">
      <c r="E17" s="2" t="s">
        <v>1208</v>
      </c>
      <c r="G17" s="2"/>
      <c r="H17" s="82" t="s">
        <v>1209</v>
      </c>
      <c r="AJ17" s="8">
        <f>'Annual Inflation'!AJ29</f>
        <v>259.43333333333334</v>
      </c>
      <c r="AK17" s="8">
        <f>'Annual Inflation'!AK29</f>
        <v>264.99166666666673</v>
      </c>
      <c r="AL17" s="8">
        <f>'Annual Inflation'!AL29</f>
        <v>274.90833333333336</v>
      </c>
      <c r="AM17" s="8">
        <f>'Annual Inflation'!AM29</f>
        <v>283.30833333333334</v>
      </c>
      <c r="AN17" s="8">
        <f>'Annual Inflation'!AN29</f>
        <v>290.64166666666665</v>
      </c>
      <c r="AO17" s="8">
        <f>'Annual Inflation'!AO29</f>
        <v>294.16666666666669</v>
      </c>
      <c r="AP17" s="8">
        <f>'Annual Inflation'!AP29</f>
        <v>311.1583333333333</v>
      </c>
      <c r="AQ17" s="9">
        <f>'Annual Inflation'!AQ29</f>
        <v>351.2166666666667</v>
      </c>
      <c r="AR17" s="8">
        <f>'Annual Inflation'!AR29</f>
        <v>379.22513900367994</v>
      </c>
      <c r="AS17" s="8">
        <f>'Annual Inflation'!AS29</f>
        <v>390.78163083521014</v>
      </c>
      <c r="AT17" s="8">
        <f>'Annual Inflation'!AT29</f>
        <v>397.46468069109602</v>
      </c>
      <c r="AU17" s="8">
        <f>'Annual Inflation'!AU29</f>
        <v>403.59421460000311</v>
      </c>
      <c r="AV17" s="8">
        <f>'Annual Inflation'!AV29</f>
        <v>410.84351386479216</v>
      </c>
    </row>
    <row r="18" spans="3:48" s="82" customFormat="1" ht="16.8">
      <c r="E18" s="2"/>
      <c r="G18" s="2"/>
      <c r="AJ18" s="92"/>
      <c r="AK18" s="92"/>
      <c r="AL18" s="92"/>
      <c r="AM18" s="92"/>
      <c r="AN18" s="92"/>
      <c r="AO18" s="92"/>
      <c r="AP18" s="92"/>
      <c r="AQ18" s="215"/>
      <c r="AR18" s="92"/>
      <c r="AS18" s="92"/>
      <c r="AT18" s="92"/>
      <c r="AU18" s="92"/>
      <c r="AV18" s="92"/>
    </row>
    <row r="19" spans="3:48" s="82" customFormat="1" ht="16.8">
      <c r="C19" s="28" t="s">
        <v>1210</v>
      </c>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9"/>
      <c r="AR19" s="28"/>
      <c r="AS19" s="28"/>
      <c r="AT19" s="28"/>
      <c r="AU19" s="28"/>
      <c r="AV19" s="28"/>
    </row>
    <row r="20" spans="3:48" s="82" customFormat="1" ht="16.8">
      <c r="E20" s="2"/>
      <c r="G20" s="2"/>
      <c r="AJ20" s="92"/>
      <c r="AK20" s="92"/>
      <c r="AL20" s="92"/>
      <c r="AM20" s="92"/>
      <c r="AN20" s="92"/>
      <c r="AO20" s="92"/>
      <c r="AP20" s="92"/>
      <c r="AQ20" s="215"/>
      <c r="AR20" s="92"/>
      <c r="AS20" s="92"/>
      <c r="AT20" s="92"/>
      <c r="AU20" s="92"/>
      <c r="AV20" s="92"/>
    </row>
    <row r="21" spans="3:48" s="82" customFormat="1" ht="16.8">
      <c r="E21" s="259" t="s">
        <v>397</v>
      </c>
      <c r="AJ21" s="92"/>
      <c r="AK21" s="92"/>
      <c r="AL21" s="92"/>
      <c r="AM21" s="92"/>
      <c r="AN21" s="92"/>
      <c r="AO21" s="92"/>
      <c r="AP21" s="92"/>
      <c r="AQ21" s="215"/>
      <c r="AR21" s="92"/>
      <c r="AS21" s="92"/>
      <c r="AT21" s="92"/>
      <c r="AU21" s="92"/>
      <c r="AV21" s="92"/>
    </row>
    <row r="22" spans="3:48" s="82" customFormat="1" ht="16.8">
      <c r="E22" s="346" t="s">
        <v>792</v>
      </c>
      <c r="G22" s="2" t="s">
        <v>304</v>
      </c>
      <c r="H22" s="82" t="s">
        <v>793</v>
      </c>
      <c r="AJ22" s="92"/>
      <c r="AK22" s="92"/>
      <c r="AL22" s="92"/>
      <c r="AM22" s="92"/>
      <c r="AN22" s="92"/>
      <c r="AO22" s="92"/>
      <c r="AP22" s="92"/>
      <c r="AQ22" s="215"/>
      <c r="AR22" s="8">
        <f>Legacy!AR26</f>
        <v>0.63800978693904753</v>
      </c>
      <c r="AS22" s="8">
        <f>Legacy!AS26</f>
        <v>0.68357541066743799</v>
      </c>
      <c r="AT22" s="8">
        <f>Legacy!AT26</f>
        <v>0.72402901793353736</v>
      </c>
      <c r="AU22" s="8">
        <f>Legacy!AU26</f>
        <v>0.76566863582249278</v>
      </c>
      <c r="AV22" s="8">
        <f>Legacy!AV26</f>
        <v>0.81182053470169058</v>
      </c>
    </row>
    <row r="23" spans="3:48" s="82" customFormat="1" ht="16.8">
      <c r="E23" s="346" t="s">
        <v>794</v>
      </c>
      <c r="G23" s="2" t="s">
        <v>304</v>
      </c>
      <c r="H23" s="82" t="s">
        <v>712</v>
      </c>
      <c r="AJ23" s="92"/>
      <c r="AK23" s="92"/>
      <c r="AL23" s="92"/>
      <c r="AM23" s="92"/>
      <c r="AN23" s="92"/>
      <c r="AO23" s="92"/>
      <c r="AP23" s="92"/>
      <c r="AQ23" s="215"/>
      <c r="AR23" s="8">
        <f>Legacy!AR33</f>
        <v>8.0787192551159404</v>
      </c>
      <c r="AS23" s="8">
        <f>Legacy!AS33</f>
        <v>24.648703529951739</v>
      </c>
      <c r="AT23" s="8">
        <f>Legacy!AT33</f>
        <v>0</v>
      </c>
      <c r="AU23" s="8">
        <f>Legacy!AU33</f>
        <v>0</v>
      </c>
      <c r="AV23" s="8">
        <f>Legacy!AV33</f>
        <v>0</v>
      </c>
    </row>
    <row r="24" spans="3:48" s="82" customFormat="1" ht="16.8">
      <c r="E24" s="346" t="s">
        <v>717</v>
      </c>
      <c r="G24" s="2" t="s">
        <v>304</v>
      </c>
      <c r="H24" s="82" t="s">
        <v>720</v>
      </c>
      <c r="AJ24" s="92"/>
      <c r="AK24" s="92"/>
      <c r="AL24" s="92"/>
      <c r="AM24" s="92"/>
      <c r="AN24" s="92"/>
      <c r="AO24" s="92"/>
      <c r="AP24" s="92"/>
      <c r="AQ24" s="475"/>
      <c r="AR24" s="8">
        <f>Legacy!AR43</f>
        <v>-18.203097282960375</v>
      </c>
      <c r="AS24" s="8">
        <f>Legacy!AS43</f>
        <v>0</v>
      </c>
      <c r="AT24" s="8">
        <f>Legacy!AT43</f>
        <v>0</v>
      </c>
      <c r="AU24" s="8">
        <f>Legacy!AU43</f>
        <v>0</v>
      </c>
      <c r="AV24" s="8">
        <f>Legacy!AV43</f>
        <v>0</v>
      </c>
    </row>
    <row r="25" spans="3:48" s="82" customFormat="1" ht="16.8">
      <c r="E25" s="346" t="s">
        <v>430</v>
      </c>
      <c r="G25" s="2" t="s">
        <v>304</v>
      </c>
      <c r="H25" s="82" t="s">
        <v>721</v>
      </c>
      <c r="AJ25" s="92"/>
      <c r="AK25" s="92"/>
      <c r="AL25" s="92"/>
      <c r="AM25" s="92"/>
      <c r="AN25" s="92"/>
      <c r="AO25" s="92"/>
      <c r="AP25" s="92"/>
      <c r="AQ25" s="475"/>
      <c r="AR25" s="8">
        <f>Legacy!AR48</f>
        <v>0</v>
      </c>
      <c r="AS25" s="8">
        <f>Legacy!AS48</f>
        <v>0</v>
      </c>
      <c r="AT25" s="8">
        <f>Legacy!AT48</f>
        <v>0</v>
      </c>
      <c r="AU25" s="8">
        <f>Legacy!AU48</f>
        <v>0</v>
      </c>
      <c r="AV25" s="8">
        <f>Legacy!AV48</f>
        <v>0</v>
      </c>
    </row>
    <row r="26" spans="3:48" s="82" customFormat="1" ht="16.8">
      <c r="E26" s="346" t="s">
        <v>435</v>
      </c>
      <c r="G26" s="2" t="s">
        <v>304</v>
      </c>
      <c r="H26" s="82" t="s">
        <v>1211</v>
      </c>
      <c r="AJ26" s="92"/>
      <c r="AK26" s="92"/>
      <c r="AL26" s="92"/>
      <c r="AM26" s="92"/>
      <c r="AN26" s="92"/>
      <c r="AO26" s="92"/>
      <c r="AP26" s="92"/>
      <c r="AQ26" s="215"/>
      <c r="AR26" s="8">
        <f>Legacy!AR55</f>
        <v>0</v>
      </c>
      <c r="AS26" s="8">
        <f>Legacy!AS55</f>
        <v>0</v>
      </c>
      <c r="AT26" s="8">
        <f>Legacy!AT55</f>
        <v>0</v>
      </c>
      <c r="AU26" s="8">
        <f>Legacy!AU55</f>
        <v>0</v>
      </c>
      <c r="AV26" s="8">
        <f>Legacy!AV55</f>
        <v>0</v>
      </c>
    </row>
    <row r="27" spans="3:48" s="82" customFormat="1" ht="16.8">
      <c r="E27" s="259" t="s">
        <v>440</v>
      </c>
      <c r="AJ27" s="92"/>
      <c r="AK27" s="92"/>
      <c r="AL27" s="92"/>
      <c r="AM27" s="92"/>
      <c r="AN27" s="92"/>
      <c r="AO27" s="92"/>
      <c r="AP27" s="92"/>
      <c r="AQ27" s="215"/>
      <c r="AR27" s="8"/>
      <c r="AS27" s="8"/>
      <c r="AT27" s="8"/>
      <c r="AU27" s="8"/>
      <c r="AV27" s="8"/>
    </row>
    <row r="28" spans="3:48" s="82" customFormat="1" ht="16.8">
      <c r="E28" s="346" t="s">
        <v>796</v>
      </c>
      <c r="F28"/>
      <c r="G28" s="2" t="s">
        <v>304</v>
      </c>
      <c r="H28" s="82" t="s">
        <v>797</v>
      </c>
      <c r="AJ28" s="92"/>
      <c r="AK28" s="92"/>
      <c r="AL28" s="92"/>
      <c r="AM28" s="92"/>
      <c r="AN28" s="92"/>
      <c r="AO28" s="92"/>
      <c r="AP28" s="92"/>
      <c r="AQ28" s="215"/>
      <c r="AR28" s="8">
        <f>Legacy!AR62</f>
        <v>2.6028247567413003</v>
      </c>
      <c r="AS28" s="8">
        <f>Legacy!AS62</f>
        <v>3.3707038997309358</v>
      </c>
      <c r="AT28" s="8">
        <f>Legacy!AT62</f>
        <v>0</v>
      </c>
      <c r="AU28" s="8">
        <f>Legacy!AU62</f>
        <v>0</v>
      </c>
      <c r="AV28" s="8">
        <f>Legacy!AV62</f>
        <v>0</v>
      </c>
    </row>
    <row r="29" spans="3:48" s="82" customFormat="1" ht="16.8">
      <c r="E29" s="346" t="s">
        <v>798</v>
      </c>
      <c r="F29"/>
      <c r="G29" s="2" t="s">
        <v>304</v>
      </c>
      <c r="H29" s="82" t="s">
        <v>799</v>
      </c>
      <c r="AJ29" s="92"/>
      <c r="AK29" s="92"/>
      <c r="AL29" s="92"/>
      <c r="AM29" s="92"/>
      <c r="AN29" s="92"/>
      <c r="AO29" s="92"/>
      <c r="AP29" s="92"/>
      <c r="AQ29" s="215"/>
      <c r="AR29" s="8">
        <f>Legacy!AR68</f>
        <v>7.741062415882892</v>
      </c>
      <c r="AS29" s="8">
        <f>Legacy!AS68</f>
        <v>5.7630139699528442</v>
      </c>
      <c r="AT29" s="8">
        <f>Legacy!AT68</f>
        <v>0</v>
      </c>
      <c r="AU29" s="8">
        <f>Legacy!AU68</f>
        <v>0</v>
      </c>
      <c r="AV29" s="8">
        <f>Legacy!AV68</f>
        <v>0</v>
      </c>
    </row>
    <row r="30" spans="3:48" s="82" customFormat="1" ht="16.8">
      <c r="E30" s="346" t="s">
        <v>800</v>
      </c>
      <c r="F30"/>
      <c r="G30" s="2" t="s">
        <v>304</v>
      </c>
      <c r="H30" s="82" t="s">
        <v>801</v>
      </c>
      <c r="AJ30" s="92"/>
      <c r="AK30" s="92"/>
      <c r="AL30" s="92"/>
      <c r="AM30" s="92"/>
      <c r="AN30" s="92"/>
      <c r="AO30" s="92"/>
      <c r="AP30" s="92"/>
      <c r="AQ30" s="215"/>
      <c r="AR30" s="8">
        <f>Legacy!AR72</f>
        <v>0</v>
      </c>
      <c r="AS30" s="8">
        <f>Legacy!AS72</f>
        <v>0</v>
      </c>
      <c r="AT30" s="8">
        <f>Legacy!AT72</f>
        <v>0</v>
      </c>
      <c r="AU30" s="8">
        <f>Legacy!AU72</f>
        <v>0</v>
      </c>
      <c r="AV30" s="8">
        <f>Legacy!AV72</f>
        <v>0</v>
      </c>
    </row>
    <row r="31" spans="3:48" s="82" customFormat="1" ht="16.8">
      <c r="E31" s="346" t="s">
        <v>749</v>
      </c>
      <c r="F31"/>
      <c r="G31" s="2" t="s">
        <v>304</v>
      </c>
      <c r="H31" s="82" t="s">
        <v>802</v>
      </c>
      <c r="AJ31" s="92"/>
      <c r="AK31" s="92"/>
      <c r="AL31" s="92"/>
      <c r="AM31" s="92"/>
      <c r="AN31" s="92"/>
      <c r="AO31" s="92"/>
      <c r="AP31" s="92"/>
      <c r="AQ31" s="215"/>
      <c r="AR31" s="8">
        <f>Legacy!AR79</f>
        <v>0.79048282136978654</v>
      </c>
      <c r="AS31" s="8">
        <f>Legacy!AS79</f>
        <v>0.70589069352396028</v>
      </c>
      <c r="AT31" s="8">
        <f>Legacy!AT79</f>
        <v>0</v>
      </c>
      <c r="AU31" s="8">
        <f>Legacy!AU79</f>
        <v>0</v>
      </c>
      <c r="AV31" s="8">
        <f>Legacy!AV79</f>
        <v>0</v>
      </c>
    </row>
    <row r="32" spans="3:48" s="82" customFormat="1" ht="16.8">
      <c r="E32" s="259" t="s">
        <v>467</v>
      </c>
      <c r="H32" s="182"/>
      <c r="AJ32" s="92"/>
      <c r="AK32" s="92"/>
      <c r="AL32" s="92"/>
      <c r="AM32" s="92"/>
      <c r="AN32" s="92"/>
      <c r="AO32" s="92"/>
      <c r="AP32" s="92"/>
      <c r="AQ32" s="215"/>
      <c r="AR32" s="8"/>
      <c r="AS32" s="8"/>
      <c r="AT32" s="8"/>
      <c r="AU32" s="8"/>
      <c r="AV32" s="8"/>
    </row>
    <row r="33" spans="2:52" s="82" customFormat="1" ht="16.8">
      <c r="E33" s="346" t="s">
        <v>468</v>
      </c>
      <c r="G33" s="2" t="s">
        <v>304</v>
      </c>
      <c r="H33" s="82" t="s">
        <v>756</v>
      </c>
      <c r="AJ33" s="92"/>
      <c r="AK33" s="92"/>
      <c r="AL33" s="92"/>
      <c r="AM33" s="92"/>
      <c r="AN33" s="92"/>
      <c r="AO33" s="92"/>
      <c r="AP33" s="92"/>
      <c r="AQ33" s="215"/>
      <c r="AR33" s="8">
        <f>Legacy!AR85</f>
        <v>0.64182608575252176</v>
      </c>
      <c r="AS33" s="8">
        <f>Legacy!AS85</f>
        <v>0.54646775263499658</v>
      </c>
      <c r="AT33" s="8">
        <f>Legacy!AT85</f>
        <v>0</v>
      </c>
      <c r="AU33" s="8">
        <f>Legacy!AU85</f>
        <v>0</v>
      </c>
      <c r="AV33" s="8">
        <f>Legacy!AV85</f>
        <v>0</v>
      </c>
    </row>
    <row r="34" spans="2:52" s="82" customFormat="1" ht="16.8">
      <c r="E34" s="346" t="s">
        <v>473</v>
      </c>
      <c r="G34" s="2" t="s">
        <v>304</v>
      </c>
      <c r="H34" s="82" t="s">
        <v>759</v>
      </c>
      <c r="AJ34" s="92"/>
      <c r="AK34" s="92"/>
      <c r="AL34" s="92"/>
      <c r="AM34" s="92"/>
      <c r="AN34" s="92"/>
      <c r="AO34" s="92"/>
      <c r="AP34" s="92"/>
      <c r="AQ34" s="215"/>
      <c r="AR34" s="8">
        <f>Legacy!AR90</f>
        <v>-13.010126797849614</v>
      </c>
      <c r="AS34" s="8">
        <f>Legacy!AS90</f>
        <v>-15.728563497253051</v>
      </c>
      <c r="AT34" s="8">
        <f>Legacy!AT90</f>
        <v>0</v>
      </c>
      <c r="AU34" s="8">
        <f>Legacy!AU90</f>
        <v>0</v>
      </c>
      <c r="AV34" s="8">
        <f>Legacy!AV90</f>
        <v>0</v>
      </c>
    </row>
    <row r="35" spans="2:52" s="82" customFormat="1" ht="16.8">
      <c r="E35" s="346" t="s">
        <v>478</v>
      </c>
      <c r="G35" s="2" t="s">
        <v>304</v>
      </c>
      <c r="H35" s="82" t="s">
        <v>762</v>
      </c>
      <c r="AJ35" s="92"/>
      <c r="AK35" s="92"/>
      <c r="AL35" s="92"/>
      <c r="AM35" s="92"/>
      <c r="AN35" s="92"/>
      <c r="AO35" s="92"/>
      <c r="AP35" s="92"/>
      <c r="AQ35" s="215"/>
      <c r="AR35" s="8">
        <f>Legacy!AR95</f>
        <v>-7.7391625148244616</v>
      </c>
      <c r="AS35" s="8">
        <f>Legacy!AS95</f>
        <v>-5.9900568639100378</v>
      </c>
      <c r="AT35" s="8">
        <f>Legacy!AT95</f>
        <v>0</v>
      </c>
      <c r="AU35" s="8">
        <f>Legacy!AU95</f>
        <v>0</v>
      </c>
      <c r="AV35" s="8">
        <f>Legacy!AV95</f>
        <v>0</v>
      </c>
    </row>
    <row r="36" spans="2:52" s="82" customFormat="1" ht="16.8">
      <c r="E36" s="346" t="s">
        <v>483</v>
      </c>
      <c r="G36" s="2" t="s">
        <v>304</v>
      </c>
      <c r="H36" s="82" t="s">
        <v>765</v>
      </c>
      <c r="AJ36" s="92"/>
      <c r="AK36" s="92"/>
      <c r="AL36" s="92"/>
      <c r="AM36" s="92"/>
      <c r="AN36" s="92"/>
      <c r="AO36" s="92"/>
      <c r="AP36" s="92"/>
      <c r="AQ36" s="215"/>
      <c r="AR36" s="8">
        <f>Legacy!AR100</f>
        <v>1.5817883325138102</v>
      </c>
      <c r="AS36" s="8">
        <f>Legacy!AS100</f>
        <v>1.6311772468549377</v>
      </c>
      <c r="AT36" s="8">
        <f>Legacy!AT100</f>
        <v>0</v>
      </c>
      <c r="AU36" s="8">
        <f>Legacy!AU100</f>
        <v>0</v>
      </c>
      <c r="AV36" s="8">
        <f>Legacy!AV100</f>
        <v>0</v>
      </c>
    </row>
    <row r="37" spans="2:52" s="82" customFormat="1" ht="16.8">
      <c r="E37" s="346" t="s">
        <v>488</v>
      </c>
      <c r="G37" s="2" t="s">
        <v>304</v>
      </c>
      <c r="H37" s="82" t="s">
        <v>768</v>
      </c>
      <c r="AJ37" s="92"/>
      <c r="AK37" s="92"/>
      <c r="AL37" s="92"/>
      <c r="AM37" s="92"/>
      <c r="AN37" s="92"/>
      <c r="AO37" s="92"/>
      <c r="AP37" s="92"/>
      <c r="AQ37" s="215"/>
      <c r="AR37" s="8">
        <f>Legacy!AR105</f>
        <v>0.22046992984412841</v>
      </c>
      <c r="AS37" s="8">
        <f>Legacy!AS105</f>
        <v>0.18734172058085349</v>
      </c>
      <c r="AT37" s="8">
        <f>Legacy!AT105</f>
        <v>0</v>
      </c>
      <c r="AU37" s="8">
        <f>Legacy!AU105</f>
        <v>0</v>
      </c>
      <c r="AV37" s="8">
        <f>Legacy!AV105</f>
        <v>0</v>
      </c>
    </row>
    <row r="38" spans="2:52" s="82" customFormat="1" ht="16.8">
      <c r="E38" s="346" t="s">
        <v>804</v>
      </c>
      <c r="G38" s="2" t="s">
        <v>304</v>
      </c>
      <c r="H38" s="82" t="s">
        <v>771</v>
      </c>
      <c r="AJ38" s="92"/>
      <c r="AK38" s="92"/>
      <c r="AL38" s="92"/>
      <c r="AM38" s="92"/>
      <c r="AN38" s="92"/>
      <c r="AO38" s="92"/>
      <c r="AP38" s="92"/>
      <c r="AQ38" s="215"/>
      <c r="AR38" s="8">
        <f>Legacy!AR110</f>
        <v>2.8745788291667497E-2</v>
      </c>
      <c r="AS38" s="8">
        <f>Legacy!AS110</f>
        <v>2.6085556030245424E-2</v>
      </c>
      <c r="AT38" s="8">
        <f>Legacy!AT110</f>
        <v>0</v>
      </c>
      <c r="AU38" s="8">
        <f>Legacy!AU110</f>
        <v>0</v>
      </c>
      <c r="AV38" s="8">
        <f>Legacy!AV110</f>
        <v>0</v>
      </c>
    </row>
    <row r="39" spans="2:52" s="82" customFormat="1" ht="16.8">
      <c r="E39" s="346" t="s">
        <v>805</v>
      </c>
      <c r="G39" s="2" t="s">
        <v>304</v>
      </c>
      <c r="H39" s="82" t="s">
        <v>774</v>
      </c>
      <c r="AJ39" s="92"/>
      <c r="AK39" s="92"/>
      <c r="AL39" s="92"/>
      <c r="AM39" s="92"/>
      <c r="AN39" s="92"/>
      <c r="AO39" s="92"/>
      <c r="AP39" s="92"/>
      <c r="AQ39" s="215"/>
      <c r="AR39" s="8">
        <f>Legacy!AR115</f>
        <v>0</v>
      </c>
      <c r="AS39" s="8">
        <f>Legacy!AS115</f>
        <v>0</v>
      </c>
      <c r="AT39" s="8">
        <f>Legacy!AT115</f>
        <v>0</v>
      </c>
      <c r="AU39" s="8">
        <f>Legacy!AU115</f>
        <v>0</v>
      </c>
      <c r="AV39" s="8">
        <f>Legacy!AV115</f>
        <v>0</v>
      </c>
    </row>
    <row r="40" spans="2:52" s="82" customFormat="1" ht="16.8">
      <c r="E40" s="346" t="s">
        <v>503</v>
      </c>
      <c r="G40" s="2" t="s">
        <v>304</v>
      </c>
      <c r="H40" s="82" t="s">
        <v>777</v>
      </c>
      <c r="AJ40" s="92"/>
      <c r="AK40" s="92"/>
      <c r="AL40" s="92"/>
      <c r="AM40" s="92"/>
      <c r="AN40" s="92"/>
      <c r="AO40" s="92"/>
      <c r="AP40" s="92"/>
      <c r="AQ40" s="215"/>
      <c r="AR40" s="8">
        <f>Legacy!AR120</f>
        <v>0</v>
      </c>
      <c r="AS40" s="8">
        <f>Legacy!AS120</f>
        <v>0</v>
      </c>
      <c r="AT40" s="8">
        <f>Legacy!AT120</f>
        <v>0</v>
      </c>
      <c r="AU40" s="8">
        <f>Legacy!AU120</f>
        <v>0</v>
      </c>
      <c r="AV40" s="8">
        <f>Legacy!AV120</f>
        <v>0</v>
      </c>
    </row>
    <row r="41" spans="2:52" s="82" customFormat="1" ht="16.8">
      <c r="E41" s="346" t="s">
        <v>508</v>
      </c>
      <c r="G41" s="2" t="s">
        <v>304</v>
      </c>
      <c r="H41" s="82" t="s">
        <v>780</v>
      </c>
      <c r="AJ41" s="92"/>
      <c r="AK41" s="92"/>
      <c r="AL41" s="92"/>
      <c r="AM41" s="92"/>
      <c r="AN41" s="92"/>
      <c r="AO41" s="92"/>
      <c r="AP41" s="92"/>
      <c r="AQ41" s="215"/>
      <c r="AR41" s="8">
        <f>Legacy!AR125</f>
        <v>0</v>
      </c>
      <c r="AS41" s="8">
        <f>Legacy!AS125</f>
        <v>0</v>
      </c>
      <c r="AT41" s="8">
        <f>Legacy!AT125</f>
        <v>0</v>
      </c>
      <c r="AU41" s="8">
        <f>Legacy!AU125</f>
        <v>0</v>
      </c>
      <c r="AV41" s="8">
        <f>Legacy!AV125</f>
        <v>0</v>
      </c>
    </row>
    <row r="42" spans="2:52" s="82" customFormat="1" ht="16.8">
      <c r="E42" s="346" t="s">
        <v>806</v>
      </c>
      <c r="G42" s="2" t="s">
        <v>304</v>
      </c>
      <c r="H42" s="82" t="s">
        <v>1212</v>
      </c>
      <c r="AJ42" s="92"/>
      <c r="AK42" s="92"/>
      <c r="AL42" s="92"/>
      <c r="AM42" s="92"/>
      <c r="AN42" s="92"/>
      <c r="AO42" s="92"/>
      <c r="AP42" s="92"/>
      <c r="AQ42" s="215"/>
      <c r="AR42" s="8">
        <f>Legacy!AR130</f>
        <v>0.54860823636999345</v>
      </c>
      <c r="AS42" s="8">
        <f>Legacy!AS130</f>
        <v>0.96492909174423824</v>
      </c>
      <c r="AT42" s="8">
        <f>Legacy!AT130</f>
        <v>0</v>
      </c>
      <c r="AU42" s="8">
        <f>Legacy!AU130</f>
        <v>0</v>
      </c>
      <c r="AV42" s="8">
        <f>Legacy!AV130</f>
        <v>0</v>
      </c>
    </row>
    <row r="43" spans="2:52" s="82" customFormat="1" ht="16.8">
      <c r="E43" s="346" t="s">
        <v>807</v>
      </c>
      <c r="G43" s="2" t="s">
        <v>304</v>
      </c>
      <c r="H43" s="82" t="s">
        <v>788</v>
      </c>
      <c r="AJ43" s="92"/>
      <c r="AK43" s="92"/>
      <c r="AL43" s="92"/>
      <c r="AM43" s="92"/>
      <c r="AN43" s="92"/>
      <c r="AO43" s="92"/>
      <c r="AP43" s="92"/>
      <c r="AQ43" s="215"/>
      <c r="AR43" s="8">
        <f>Legacy!AR135</f>
        <v>0.89363963133032487</v>
      </c>
      <c r="AS43" s="8">
        <f>Legacy!AS135</f>
        <v>2.3070200542744819</v>
      </c>
      <c r="AT43" s="8">
        <f>Legacy!AT135</f>
        <v>-1.6644898257180067E-2</v>
      </c>
      <c r="AU43" s="8">
        <f>Legacy!AU135</f>
        <v>0</v>
      </c>
      <c r="AV43" s="8">
        <f>Legacy!AV135</f>
        <v>0</v>
      </c>
    </row>
    <row r="44" spans="2:52" s="82" customFormat="1" ht="16.8">
      <c r="E44" s="346" t="s">
        <v>808</v>
      </c>
      <c r="G44" s="2" t="s">
        <v>304</v>
      </c>
      <c r="H44" s="82" t="s">
        <v>790</v>
      </c>
      <c r="AJ44" s="92"/>
      <c r="AK44" s="92"/>
      <c r="AL44" s="92"/>
      <c r="AM44" s="92"/>
      <c r="AN44" s="92"/>
      <c r="AO44" s="92"/>
      <c r="AP44" s="92"/>
      <c r="AQ44" s="215"/>
      <c r="AR44" s="8">
        <f>Legacy!AR141</f>
        <v>0</v>
      </c>
      <c r="AS44" s="8">
        <f>Legacy!AS141</f>
        <v>0</v>
      </c>
      <c r="AT44" s="8">
        <f>Legacy!AT141</f>
        <v>0</v>
      </c>
      <c r="AU44" s="8">
        <f>Legacy!AU141</f>
        <v>0</v>
      </c>
      <c r="AV44" s="8">
        <f>Legacy!AV141</f>
        <v>0</v>
      </c>
    </row>
    <row r="45" spans="2:52" s="82" customFormat="1" ht="16.8">
      <c r="E45" s="2" t="s">
        <v>1213</v>
      </c>
      <c r="G45" s="2" t="s">
        <v>304</v>
      </c>
      <c r="H45" s="82" t="s">
        <v>1214</v>
      </c>
      <c r="AJ45" s="92"/>
      <c r="AK45" s="92"/>
      <c r="AL45" s="92"/>
      <c r="AM45" s="92"/>
      <c r="AN45" s="92"/>
      <c r="AO45" s="92"/>
      <c r="AP45" s="92"/>
      <c r="AQ45" s="215"/>
      <c r="AR45" s="543">
        <f>SUM(AR22:AR44)</f>
        <v>-15.186209555483034</v>
      </c>
      <c r="AS45" s="544">
        <f t="shared" ref="AS45:AV45" si="1">SUM(AS22:AS44)</f>
        <v>19.116288564783581</v>
      </c>
      <c r="AT45" s="544">
        <f t="shared" si="1"/>
        <v>0.70738411967635728</v>
      </c>
      <c r="AU45" s="544">
        <f t="shared" si="1"/>
        <v>0.76566863582249278</v>
      </c>
      <c r="AV45" s="544">
        <f t="shared" si="1"/>
        <v>0.81182053470169058</v>
      </c>
    </row>
    <row r="46" spans="2:52" s="82" customFormat="1" ht="16.8">
      <c r="E46" s="2"/>
      <c r="G46" s="2"/>
      <c r="AJ46" s="92"/>
      <c r="AK46" s="92"/>
      <c r="AL46" s="92"/>
      <c r="AM46" s="92"/>
      <c r="AN46" s="92"/>
      <c r="AO46" s="92"/>
      <c r="AP46" s="92"/>
      <c r="AQ46" s="215"/>
      <c r="AR46" s="92"/>
      <c r="AS46" s="92"/>
      <c r="AT46" s="92"/>
      <c r="AU46" s="92"/>
      <c r="AV46" s="92"/>
    </row>
    <row r="47" spans="2:52" s="2" customFormat="1" ht="16.8">
      <c r="C47" s="28" t="s">
        <v>1147</v>
      </c>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9"/>
      <c r="AR47" s="28"/>
      <c r="AS47" s="28"/>
      <c r="AT47" s="28"/>
      <c r="AU47" s="28"/>
      <c r="AV47" s="28"/>
      <c r="AW47" s="194"/>
      <c r="AX47"/>
      <c r="AY47"/>
      <c r="AZ47"/>
    </row>
    <row r="48" spans="2:52" s="21" customFormat="1" ht="16.8">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6"/>
      <c r="AR48" s="35"/>
      <c r="AS48" s="34"/>
      <c r="AT48" s="34"/>
      <c r="AU48" s="34"/>
      <c r="AV48" s="34"/>
      <c r="AW48" s="34"/>
      <c r="AX48"/>
      <c r="AY48"/>
      <c r="AZ48"/>
    </row>
    <row r="49" spans="2:52" s="21" customFormat="1" ht="16.8">
      <c r="B49" s="34"/>
      <c r="C49" s="34"/>
      <c r="D49" s="34"/>
      <c r="E49" s="34" t="s">
        <v>1205</v>
      </c>
      <c r="F49" s="34"/>
      <c r="G49" s="34" t="s">
        <v>304</v>
      </c>
      <c r="H49" s="159" t="s">
        <v>1215</v>
      </c>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6"/>
      <c r="AR49" s="35">
        <f>Revenue!AR22 * (AR17/$AO$17)</f>
        <v>288.14665452858611</v>
      </c>
      <c r="AS49" s="35">
        <f>Revenue!AS22 * (AS17/$AO$17)</f>
        <v>286.1803811859092</v>
      </c>
      <c r="AT49" s="35">
        <f>Revenue!AT22 * (AT17/$AO$17)</f>
        <v>297.99255154328478</v>
      </c>
      <c r="AU49" s="35">
        <f>Revenue!AU22 * (AU17/$AO$17)</f>
        <v>303.9729777718552</v>
      </c>
      <c r="AV49" s="35">
        <f>Revenue!AV22 * (AV17/$AO$17)</f>
        <v>310.48633827839217</v>
      </c>
      <c r="AW49" s="34"/>
      <c r="AX49"/>
      <c r="AY49"/>
      <c r="AZ49"/>
    </row>
    <row r="50" spans="2:52" s="21" customFormat="1" ht="16.8">
      <c r="B50" s="34"/>
      <c r="C50" s="34"/>
      <c r="D50" s="34"/>
      <c r="E50" s="141" t="s">
        <v>1216</v>
      </c>
      <c r="F50"/>
      <c r="G50" s="21" t="s">
        <v>304</v>
      </c>
      <c r="H50" t="s">
        <v>1217</v>
      </c>
      <c r="I50" s="159"/>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6"/>
      <c r="AR50" s="35">
        <f>AR69</f>
        <v>0.78834561453538621</v>
      </c>
      <c r="AS50" s="35">
        <f>AS69</f>
        <v>24.471925031835521</v>
      </c>
      <c r="AT50" s="35">
        <f>AT69</f>
        <v>-19.994112650060078</v>
      </c>
      <c r="AU50" s="35">
        <f>AU69</f>
        <v>0</v>
      </c>
      <c r="AV50" s="35">
        <f>AV69</f>
        <v>0</v>
      </c>
      <c r="AW50" s="34"/>
      <c r="AX50"/>
      <c r="AY50"/>
      <c r="AZ50"/>
    </row>
    <row r="51" spans="2:52" s="21" customFormat="1" ht="16.8">
      <c r="B51" s="34"/>
      <c r="C51" s="34"/>
      <c r="D51" s="34"/>
      <c r="E51" s="35" t="s">
        <v>1218</v>
      </c>
      <c r="F51" s="35"/>
      <c r="G51" s="21" t="s">
        <v>304</v>
      </c>
      <c r="H51" s="35" t="s">
        <v>1219</v>
      </c>
      <c r="I51" s="35"/>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35">
        <f>AR105</f>
        <v>0</v>
      </c>
      <c r="AS51" s="35">
        <f t="shared" ref="AS51:AV51" si="2">AS105</f>
        <v>0</v>
      </c>
      <c r="AT51" s="35">
        <f t="shared" si="2"/>
        <v>0</v>
      </c>
      <c r="AU51" s="35">
        <f t="shared" si="2"/>
        <v>0</v>
      </c>
      <c r="AV51" s="35">
        <f t="shared" si="2"/>
        <v>0</v>
      </c>
      <c r="AW51" s="34"/>
      <c r="AX51"/>
      <c r="AY51"/>
      <c r="AZ51"/>
    </row>
    <row r="52" spans="2:52" s="21" customFormat="1" ht="16.8">
      <c r="B52" s="34"/>
      <c r="C52" s="34"/>
      <c r="D52" s="34"/>
      <c r="E52" s="159" t="s">
        <v>1213</v>
      </c>
      <c r="F52" s="159"/>
      <c r="G52" s="21" t="s">
        <v>304</v>
      </c>
      <c r="H52" s="159" t="s">
        <v>1220</v>
      </c>
      <c r="I52" s="159"/>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6"/>
      <c r="AR52" s="35">
        <f>AR45</f>
        <v>-15.186209555483034</v>
      </c>
      <c r="AS52" s="35">
        <f t="shared" ref="AS52:AV52" si="3">AS45</f>
        <v>19.116288564783581</v>
      </c>
      <c r="AT52" s="35">
        <f t="shared" si="3"/>
        <v>0.70738411967635728</v>
      </c>
      <c r="AU52" s="35">
        <f t="shared" si="3"/>
        <v>0.76566863582249278</v>
      </c>
      <c r="AV52" s="35">
        <f t="shared" si="3"/>
        <v>0.81182053470169058</v>
      </c>
      <c r="AW52" s="34"/>
      <c r="AX52"/>
      <c r="AY52"/>
      <c r="AZ52"/>
    </row>
    <row r="53" spans="2:52" s="21" customFormat="1" ht="16.8">
      <c r="B53" s="34"/>
      <c r="C53" s="34"/>
      <c r="D53" s="34"/>
      <c r="E53" s="34" t="s">
        <v>1147</v>
      </c>
      <c r="F53" s="34"/>
      <c r="G53" s="21" t="s">
        <v>304</v>
      </c>
      <c r="H53" s="34" t="s">
        <v>1221</v>
      </c>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545">
        <f>SUM(AR49:AR52)</f>
        <v>273.74879058763844</v>
      </c>
      <c r="AS53" s="546">
        <f t="shared" ref="AS53:AV53" si="4">SUM(AS49:AS52)</f>
        <v>329.76859478252828</v>
      </c>
      <c r="AT53" s="546">
        <f t="shared" si="4"/>
        <v>278.70582301290108</v>
      </c>
      <c r="AU53" s="546">
        <f t="shared" si="4"/>
        <v>304.73864640767766</v>
      </c>
      <c r="AV53" s="546">
        <f t="shared" si="4"/>
        <v>311.29815881309383</v>
      </c>
      <c r="AW53" s="34"/>
      <c r="AX53"/>
      <c r="AY53"/>
      <c r="AZ53"/>
    </row>
    <row r="54" spans="2:52" s="21" customFormat="1" ht="16.8">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6"/>
      <c r="AR54" s="35"/>
      <c r="AS54" s="34"/>
      <c r="AT54" s="34"/>
      <c r="AU54" s="34"/>
      <c r="AV54" s="34"/>
      <c r="AW54" s="34"/>
      <c r="AX54"/>
      <c r="AY54"/>
      <c r="AZ54"/>
    </row>
    <row r="55" spans="2:52" s="2" customFormat="1" ht="16.8">
      <c r="C55" s="28" t="s">
        <v>1216</v>
      </c>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9"/>
      <c r="AR55" s="28"/>
      <c r="AS55" s="28"/>
      <c r="AT55" s="28"/>
      <c r="AU55" s="28"/>
      <c r="AV55" s="28"/>
      <c r="AW55" s="194"/>
      <c r="AX55"/>
      <c r="AY55"/>
      <c r="AZ55"/>
    </row>
    <row r="56" spans="2:52" s="21" customFormat="1" ht="16.8">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6"/>
      <c r="AR56" s="35"/>
      <c r="AS56" s="34"/>
      <c r="AT56" s="34"/>
      <c r="AU56" s="34"/>
      <c r="AV56" s="34"/>
      <c r="AW56" s="34"/>
      <c r="AX56"/>
      <c r="AY56"/>
      <c r="AZ56"/>
    </row>
    <row r="57" spans="2:52" s="21" customFormat="1" ht="16.8">
      <c r="B57" s="34"/>
      <c r="C57" s="34"/>
      <c r="D57" s="34"/>
      <c r="E57" s="34" t="s">
        <v>1222</v>
      </c>
      <c r="F57" s="34"/>
      <c r="G57" s="21" t="s">
        <v>304</v>
      </c>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224">
        <f>Legacy!AQ37</f>
        <v>288.03800504903649</v>
      </c>
      <c r="AR57" s="35"/>
      <c r="AS57" s="34"/>
      <c r="AT57" s="34"/>
      <c r="AU57" s="34"/>
      <c r="AV57" s="34"/>
      <c r="AW57" s="34"/>
      <c r="AX57"/>
      <c r="AY57"/>
      <c r="AZ57"/>
    </row>
    <row r="58" spans="2:52" s="21" customFormat="1" ht="16.8">
      <c r="B58" s="34"/>
      <c r="C58" s="34"/>
      <c r="D58" s="34"/>
      <c r="E58" s="34" t="s">
        <v>1223</v>
      </c>
      <c r="F58" s="34"/>
      <c r="G58" s="21" t="s">
        <v>304</v>
      </c>
      <c r="H58" s="34" t="s">
        <v>1224</v>
      </c>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6">
        <f t="shared" ref="AQ58" si="5">AQ57 + AQ53</f>
        <v>288.03800504903649</v>
      </c>
      <c r="AR58" s="35">
        <f>AR57 + AR53</f>
        <v>273.74879058763844</v>
      </c>
      <c r="AS58" s="34">
        <f t="shared" ref="AS58:AV58" si="6">AS57 + AS53</f>
        <v>329.76859478252828</v>
      </c>
      <c r="AT58" s="34">
        <f t="shared" si="6"/>
        <v>278.70582301290108</v>
      </c>
      <c r="AU58" s="34">
        <f t="shared" si="6"/>
        <v>304.73864640767766</v>
      </c>
      <c r="AV58" s="34">
        <f t="shared" si="6"/>
        <v>311.29815881309383</v>
      </c>
      <c r="AW58" s="34"/>
      <c r="AX58"/>
      <c r="AY58"/>
      <c r="AZ58"/>
    </row>
    <row r="59" spans="2:52" s="21" customFormat="1" ht="16.8">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6"/>
      <c r="AR59" s="35"/>
      <c r="AS59" s="34"/>
      <c r="AT59" s="34"/>
      <c r="AU59" s="34"/>
      <c r="AV59" s="34"/>
      <c r="AW59" s="34"/>
      <c r="AX59"/>
      <c r="AY59"/>
      <c r="AZ59"/>
    </row>
    <row r="60" spans="2:52" s="21" customFormat="1" ht="16.8">
      <c r="B60" s="34"/>
      <c r="C60" s="34"/>
      <c r="D60" s="34"/>
      <c r="E60" s="34" t="s">
        <v>1225</v>
      </c>
      <c r="F60" s="34"/>
      <c r="G60" s="21" t="s">
        <v>304</v>
      </c>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5"/>
      <c r="AQ60" s="224">
        <f>InputSummary!AQ249</f>
        <v>287.32564700999995</v>
      </c>
      <c r="AR60" s="330">
        <f>InputSummary!AR249</f>
        <v>250.90810990793847</v>
      </c>
      <c r="AS60" s="81">
        <f>InputSummary!AS249</f>
        <v>348.64557820054711</v>
      </c>
      <c r="AT60" s="81">
        <f>InputSummary!AT249</f>
        <v>0</v>
      </c>
      <c r="AU60" s="81">
        <f>InputSummary!AU249</f>
        <v>0</v>
      </c>
      <c r="AV60" s="81">
        <f>InputSummary!AV249</f>
        <v>0</v>
      </c>
      <c r="AW60" s="34"/>
      <c r="AX60"/>
      <c r="AY60"/>
      <c r="AZ60"/>
    </row>
    <row r="61" spans="2:52" s="21" customFormat="1" ht="16.8">
      <c r="B61" s="34"/>
      <c r="C61" s="34"/>
      <c r="D61" s="34"/>
      <c r="E61" s="34" t="s">
        <v>1226</v>
      </c>
      <c r="F61" s="34"/>
      <c r="G61" s="21" t="s">
        <v>304</v>
      </c>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6">
        <f>IF(AQ60 = 0, AQ58, 0)</f>
        <v>0</v>
      </c>
      <c r="AR61" s="35">
        <f t="shared" ref="AR61:AV61" si="7">IF(AR60 = 0, AR58, 0)</f>
        <v>0</v>
      </c>
      <c r="AS61" s="34">
        <f t="shared" si="7"/>
        <v>0</v>
      </c>
      <c r="AT61" s="34">
        <f t="shared" si="7"/>
        <v>278.70582301290108</v>
      </c>
      <c r="AU61" s="34">
        <f t="shared" si="7"/>
        <v>304.73864640767766</v>
      </c>
      <c r="AV61" s="34">
        <f t="shared" si="7"/>
        <v>311.29815881309383</v>
      </c>
      <c r="AW61" s="34"/>
      <c r="AX61"/>
      <c r="AY61"/>
      <c r="AZ61"/>
    </row>
    <row r="62" spans="2:52" s="21" customFormat="1" ht="16.8">
      <c r="B62" s="34"/>
      <c r="C62" s="34"/>
      <c r="D62" s="34"/>
      <c r="E62" s="34" t="s">
        <v>1227</v>
      </c>
      <c r="F62" s="34"/>
      <c r="G62" s="21" t="s">
        <v>304</v>
      </c>
      <c r="H62" s="34" t="s">
        <v>619</v>
      </c>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6">
        <f>AQ60+AQ61</f>
        <v>287.32564700999995</v>
      </c>
      <c r="AR62" s="35">
        <f t="shared" ref="AR62:AV62" si="8">AR60+AR61</f>
        <v>250.90810990793847</v>
      </c>
      <c r="AS62" s="35">
        <f t="shared" si="8"/>
        <v>348.64557820054711</v>
      </c>
      <c r="AT62" s="35">
        <f t="shared" si="8"/>
        <v>278.70582301290108</v>
      </c>
      <c r="AU62" s="35">
        <f t="shared" si="8"/>
        <v>304.73864640767766</v>
      </c>
      <c r="AV62" s="35">
        <f t="shared" si="8"/>
        <v>311.29815881309383</v>
      </c>
      <c r="AW62" s="34"/>
      <c r="AX62"/>
      <c r="AY62"/>
      <c r="AZ62"/>
    </row>
    <row r="63" spans="2:52" s="134" customFormat="1" ht="16.8">
      <c r="B63" s="77"/>
      <c r="C63" s="77"/>
      <c r="D63" s="77"/>
      <c r="E63" s="77" t="s">
        <v>1228</v>
      </c>
      <c r="F63" s="77"/>
      <c r="G63" s="134" t="s">
        <v>304</v>
      </c>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374">
        <f t="shared" ref="AQ63:AV63" si="9">AQ58-AQ62</f>
        <v>0.7123580390365305</v>
      </c>
      <c r="AR63" s="365">
        <f t="shared" si="9"/>
        <v>22.840680679699972</v>
      </c>
      <c r="AS63" s="365">
        <f t="shared" si="9"/>
        <v>-18.876983418018824</v>
      </c>
      <c r="AT63" s="365">
        <f t="shared" si="9"/>
        <v>0</v>
      </c>
      <c r="AU63" s="365">
        <f t="shared" si="9"/>
        <v>0</v>
      </c>
      <c r="AV63" s="365">
        <f t="shared" si="9"/>
        <v>0</v>
      </c>
      <c r="AW63" s="77"/>
      <c r="AX63" s="78"/>
      <c r="AY63" s="78"/>
      <c r="AZ63" s="78"/>
    </row>
    <row r="64" spans="2:52" s="21" customFormat="1" ht="16.8">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6"/>
      <c r="AR64" s="35"/>
      <c r="AS64" s="34"/>
      <c r="AT64" s="34"/>
      <c r="AU64" s="34"/>
      <c r="AV64" s="34"/>
      <c r="AW64" s="34"/>
      <c r="AX64"/>
      <c r="AY64"/>
      <c r="AZ64"/>
    </row>
    <row r="65" spans="1:52" ht="16.8">
      <c r="E65" s="7" t="s">
        <v>1229</v>
      </c>
      <c r="F65" s="7"/>
      <c r="G65" s="7" t="s">
        <v>249</v>
      </c>
      <c r="H65" s="141" t="s">
        <v>600</v>
      </c>
      <c r="AJ65" s="8"/>
      <c r="AK65" s="8"/>
      <c r="AL65" s="8"/>
      <c r="AM65" s="8"/>
      <c r="AN65" s="8"/>
      <c r="AO65" s="8"/>
      <c r="AP65" s="8"/>
      <c r="AQ65" s="216">
        <f>InputSummary!AQ182</f>
        <v>2.4934999999999999E-2</v>
      </c>
      <c r="AR65" s="211">
        <f>InputSummary!AR182</f>
        <v>3.97335776E-2</v>
      </c>
      <c r="AS65" s="211">
        <f>InputSummary!AS182</f>
        <v>4.1370183200000001E-2</v>
      </c>
      <c r="AT65" s="211">
        <f>InputSummary!AT182</f>
        <v>4.1450170800000005E-2</v>
      </c>
      <c r="AU65" s="211">
        <f>InputSummary!AU182</f>
        <v>4.15681044E-2</v>
      </c>
      <c r="AV65" s="211">
        <f>InputSummary!AV182</f>
        <v>4.1755693600000005E-2</v>
      </c>
      <c r="AW65" s="8"/>
    </row>
    <row r="66" spans="1:52" ht="16.8">
      <c r="A66" s="21"/>
      <c r="E66" s="21" t="s">
        <v>1230</v>
      </c>
      <c r="F66" s="7"/>
      <c r="G66" s="7" t="s">
        <v>604</v>
      </c>
      <c r="H66" s="141" t="s">
        <v>1231</v>
      </c>
      <c r="AJ66" s="8"/>
      <c r="AK66" s="8"/>
      <c r="AL66" s="8"/>
      <c r="AM66" s="8"/>
      <c r="AN66" s="8"/>
      <c r="AO66" s="8"/>
      <c r="AP66" s="8"/>
      <c r="AQ66" s="227">
        <f t="shared" ref="AQ66:AV66" si="10">IF(AQ12=1,AR17/AQ17 - 1,"")</f>
        <v>7.9746990946746754E-2</v>
      </c>
      <c r="AR66" s="212">
        <f t="shared" si="10"/>
        <v>3.0473960302030534E-2</v>
      </c>
      <c r="AS66" s="212">
        <f t="shared" si="10"/>
        <v>1.7101750257816128E-2</v>
      </c>
      <c r="AT66" s="212">
        <f t="shared" si="10"/>
        <v>1.5421581354723823E-2</v>
      </c>
      <c r="AU66" s="212">
        <f t="shared" si="10"/>
        <v>1.7961851291584452E-2</v>
      </c>
      <c r="AV66" s="212" t="str">
        <f t="shared" si="10"/>
        <v/>
      </c>
      <c r="AW66" s="8"/>
    </row>
    <row r="67" spans="1:52" ht="16.8">
      <c r="A67" s="21"/>
      <c r="E67" s="21" t="s">
        <v>1232</v>
      </c>
      <c r="F67" s="21"/>
      <c r="G67" s="21" t="s">
        <v>1233</v>
      </c>
      <c r="H67" s="21" t="s">
        <v>1234</v>
      </c>
      <c r="AJ67" s="8"/>
      <c r="AK67" s="8"/>
      <c r="AL67" s="8"/>
      <c r="AM67" s="8"/>
      <c r="AN67" s="8"/>
      <c r="AO67" s="8"/>
      <c r="AP67" s="8"/>
      <c r="AQ67" s="547">
        <f t="shared" ref="AQ67:AV67" si="11">IF(AQ12=1,(1 + AQ65) * (1 + AQ66) - 1,"")</f>
        <v>0.10667048216600383</v>
      </c>
      <c r="AR67" s="548">
        <f t="shared" si="11"/>
        <v>7.1418377368470676E-2</v>
      </c>
      <c r="AS67" s="548">
        <f t="shared" si="11"/>
        <v>5.9179435999022534E-2</v>
      </c>
      <c r="AT67" s="548">
        <f t="shared" si="11"/>
        <v>5.7510979335883228E-2</v>
      </c>
      <c r="AU67" s="548">
        <f t="shared" si="11"/>
        <v>6.02765958012903E-2</v>
      </c>
      <c r="AV67" s="548" t="str">
        <f t="shared" si="11"/>
        <v/>
      </c>
      <c r="AW67" s="8"/>
    </row>
    <row r="68" spans="1:52" s="21" customFormat="1" ht="16.8">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6"/>
      <c r="AR68" s="35"/>
      <c r="AS68" s="34"/>
      <c r="AT68" s="34"/>
      <c r="AU68" s="34"/>
      <c r="AV68" s="34"/>
      <c r="AW68" s="34"/>
      <c r="AX68"/>
      <c r="AY68"/>
      <c r="AZ68"/>
    </row>
    <row r="69" spans="1:52" s="21" customFormat="1" ht="16.8">
      <c r="B69" s="34"/>
      <c r="C69" s="34"/>
      <c r="D69" s="34"/>
      <c r="E69" s="367" t="s">
        <v>1235</v>
      </c>
      <c r="F69" s="34"/>
      <c r="G69" s="21" t="s">
        <v>304</v>
      </c>
      <c r="H69" s="34" t="s">
        <v>1217</v>
      </c>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6"/>
      <c r="AR69" s="35">
        <f>(AQ58 - AQ62) * (1 + AQ67)</f>
        <v>0.78834561453538621</v>
      </c>
      <c r="AS69" s="34">
        <f>(AR58 - AR62) * (1 + AR67)</f>
        <v>24.471925031835521</v>
      </c>
      <c r="AT69" s="34">
        <f>(AS58 - AS62) * (1 + AS67)</f>
        <v>-19.994112650060078</v>
      </c>
      <c r="AU69" s="34">
        <f>(AT58 - AT62) * (1 + AT67)</f>
        <v>0</v>
      </c>
      <c r="AV69" s="34">
        <f>(AU58 - AU62) * (1 + AU67)</f>
        <v>0</v>
      </c>
      <c r="AW69" s="34"/>
      <c r="AX69"/>
      <c r="AY69"/>
      <c r="AZ69"/>
    </row>
    <row r="70" spans="1:52" s="21" customFormat="1" ht="16.8">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6"/>
      <c r="AR70" s="35"/>
      <c r="AS70" s="34"/>
      <c r="AT70" s="34"/>
      <c r="AU70" s="34"/>
      <c r="AV70" s="34"/>
      <c r="AW70" s="34"/>
      <c r="AX70"/>
      <c r="AY70"/>
      <c r="AZ70"/>
    </row>
    <row r="71" spans="1:52" s="2" customFormat="1" ht="16.8">
      <c r="C71" s="28" t="s">
        <v>1218</v>
      </c>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9"/>
      <c r="AR71" s="28"/>
      <c r="AS71" s="28"/>
      <c r="AT71" s="28"/>
      <c r="AU71" s="28"/>
      <c r="AV71" s="28"/>
      <c r="AW71" s="194"/>
      <c r="AX71"/>
      <c r="AY71"/>
      <c r="AZ71"/>
    </row>
    <row r="72" spans="1:52" s="21" customFormat="1" ht="16.8">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6"/>
      <c r="AR72" s="35"/>
      <c r="AS72" s="34"/>
      <c r="AT72" s="34"/>
      <c r="AU72" s="34"/>
      <c r="AV72" s="34"/>
      <c r="AW72" s="34"/>
      <c r="AX72"/>
      <c r="AY72"/>
      <c r="AZ72"/>
    </row>
    <row r="73" spans="1:52" s="21" customFormat="1" ht="16.8">
      <c r="B73" s="34"/>
      <c r="C73" s="34"/>
      <c r="D73" s="366" t="s">
        <v>1236</v>
      </c>
      <c r="E73" s="366"/>
      <c r="F73" s="366"/>
      <c r="G73" s="366"/>
      <c r="H73" s="366"/>
      <c r="I73" s="366"/>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6"/>
      <c r="AR73" s="35"/>
      <c r="AS73" s="34"/>
      <c r="AT73" s="34"/>
      <c r="AU73" s="34"/>
      <c r="AV73" s="34"/>
      <c r="AW73" s="34"/>
      <c r="AX73"/>
      <c r="AY73"/>
      <c r="AZ73"/>
    </row>
    <row r="74" spans="1:52" s="21" customFormat="1" ht="16.8">
      <c r="B74" s="34"/>
      <c r="C74" s="34"/>
      <c r="D74" s="34"/>
      <c r="E74" s="34" t="s">
        <v>1237</v>
      </c>
      <c r="F74" s="34"/>
      <c r="G74" s="2" t="s">
        <v>105</v>
      </c>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6">
        <f>InputSummary!AQ247</f>
        <v>0</v>
      </c>
      <c r="AR74" s="35"/>
      <c r="AS74" s="34"/>
      <c r="AT74" s="34"/>
      <c r="AU74" s="34"/>
      <c r="AV74" s="34"/>
      <c r="AW74" s="34"/>
      <c r="AX74"/>
      <c r="AY74"/>
      <c r="AZ74"/>
    </row>
    <row r="75" spans="1:52" s="21" customFormat="1" ht="16.8">
      <c r="B75" s="34"/>
      <c r="C75" s="34"/>
      <c r="D75" s="34"/>
      <c r="E75" s="34" t="s">
        <v>1238</v>
      </c>
      <c r="F75" s="34"/>
      <c r="G75" s="2" t="s">
        <v>105</v>
      </c>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6"/>
      <c r="AR75" s="35">
        <f>Revenue!AR12</f>
        <v>211.83544712548539</v>
      </c>
      <c r="AS75" s="34">
        <f>Revenue!AS12</f>
        <v>207.74849104465085</v>
      </c>
      <c r="AT75" s="34">
        <f>Revenue!AT12</f>
        <v>213.62432916858958</v>
      </c>
      <c r="AU75" s="34">
        <f>Revenue!AU12</f>
        <v>213.93038921176495</v>
      </c>
      <c r="AV75" s="34">
        <f>Revenue!AV12</f>
        <v>213.54185188774039</v>
      </c>
      <c r="AW75" s="34"/>
      <c r="AX75"/>
      <c r="AY75"/>
      <c r="AZ75"/>
    </row>
    <row r="76" spans="1:52" s="21" customFormat="1" ht="16.8">
      <c r="B76" s="34"/>
      <c r="C76" s="34"/>
      <c r="D76" s="34"/>
      <c r="E76" s="34" t="s">
        <v>1239</v>
      </c>
      <c r="F76" s="34"/>
      <c r="G76" s="2" t="s">
        <v>105</v>
      </c>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6">
        <f t="shared" ref="AQ76" si="12">AQ74 + AQ75</f>
        <v>0</v>
      </c>
      <c r="AR76" s="35">
        <f>AR74 + AR75</f>
        <v>211.83544712548539</v>
      </c>
      <c r="AS76" s="34">
        <f t="shared" ref="AS76:AV76" si="13">AS74 + AS75</f>
        <v>207.74849104465085</v>
      </c>
      <c r="AT76" s="34">
        <f t="shared" si="13"/>
        <v>213.62432916858958</v>
      </c>
      <c r="AU76" s="34">
        <f t="shared" si="13"/>
        <v>213.93038921176495</v>
      </c>
      <c r="AV76" s="34">
        <f t="shared" si="13"/>
        <v>213.54185188774039</v>
      </c>
      <c r="AW76" s="34"/>
      <c r="AX76"/>
      <c r="AY76"/>
      <c r="AZ76"/>
    </row>
    <row r="77" spans="1:52" s="21" customFormat="1" ht="16.8">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6"/>
      <c r="AR77" s="35"/>
      <c r="AS77" s="34"/>
      <c r="AT77" s="34"/>
      <c r="AU77" s="34"/>
      <c r="AV77" s="34"/>
      <c r="AW77" s="34"/>
      <c r="AX77"/>
      <c r="AY77"/>
      <c r="AZ77"/>
    </row>
    <row r="78" spans="1:52" s="21" customFormat="1" ht="16.8">
      <c r="B78" s="34"/>
      <c r="C78" s="34"/>
      <c r="D78" s="34"/>
      <c r="E78" s="34" t="s">
        <v>1240</v>
      </c>
      <c r="F78" s="34"/>
      <c r="G78" s="2" t="s">
        <v>105</v>
      </c>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224">
        <f>InputSummary!AQ251</f>
        <v>0</v>
      </c>
      <c r="AR78" s="330">
        <f>InputSummary!AR251</f>
        <v>0</v>
      </c>
      <c r="AS78" s="81">
        <f>InputSummary!AS251</f>
        <v>0</v>
      </c>
      <c r="AT78" s="81">
        <f>InputSummary!AT251</f>
        <v>213.62432916858958</v>
      </c>
      <c r="AU78" s="81">
        <f>InputSummary!AU251</f>
        <v>0</v>
      </c>
      <c r="AV78" s="81">
        <f>InputSummary!AV251</f>
        <v>0</v>
      </c>
      <c r="AW78" s="34"/>
      <c r="AX78"/>
      <c r="AY78"/>
      <c r="AZ78"/>
    </row>
    <row r="79" spans="1:52" s="21" customFormat="1" ht="16.8">
      <c r="B79" s="34"/>
      <c r="C79" s="34"/>
      <c r="D79" s="34"/>
      <c r="E79" s="34" t="s">
        <v>1241</v>
      </c>
      <c r="F79" s="34"/>
      <c r="G79" s="2" t="s">
        <v>105</v>
      </c>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6">
        <f t="shared" ref="AQ79" si="14">IF(AQ78 = 0, AQ76, 0)</f>
        <v>0</v>
      </c>
      <c r="AR79" s="35">
        <f t="shared" ref="AR79" si="15">IF(AR78 = 0, AR76, 0)</f>
        <v>211.83544712548539</v>
      </c>
      <c r="AS79" s="35">
        <f t="shared" ref="AS79:AV79" si="16">IF(AS78 = 0, AS76, 0)</f>
        <v>207.74849104465085</v>
      </c>
      <c r="AT79" s="35">
        <f t="shared" si="16"/>
        <v>0</v>
      </c>
      <c r="AU79" s="35">
        <f t="shared" si="16"/>
        <v>213.93038921176495</v>
      </c>
      <c r="AV79" s="35">
        <f t="shared" si="16"/>
        <v>213.54185188774039</v>
      </c>
      <c r="AW79" s="34"/>
      <c r="AX79"/>
      <c r="AY79"/>
      <c r="AZ79"/>
    </row>
    <row r="80" spans="1:52" s="21" customFormat="1" ht="16.8">
      <c r="B80" s="34"/>
      <c r="C80" s="34"/>
      <c r="D80" s="34"/>
      <c r="E80" s="34" t="s">
        <v>308</v>
      </c>
      <c r="F80" s="34"/>
      <c r="G80" s="2" t="s">
        <v>105</v>
      </c>
      <c r="H80" s="34" t="s">
        <v>1242</v>
      </c>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6">
        <f t="shared" ref="AQ80:AR80" si="17">AQ78+AQ79</f>
        <v>0</v>
      </c>
      <c r="AR80" s="35">
        <f t="shared" si="17"/>
        <v>211.83544712548539</v>
      </c>
      <c r="AS80" s="35">
        <f t="shared" ref="AS80:AV80" si="18">AS78+AS79</f>
        <v>207.74849104465085</v>
      </c>
      <c r="AT80" s="35">
        <f t="shared" si="18"/>
        <v>213.62432916858958</v>
      </c>
      <c r="AU80" s="35">
        <f t="shared" si="18"/>
        <v>213.93038921176495</v>
      </c>
      <c r="AV80" s="35">
        <f t="shared" si="18"/>
        <v>213.54185188774039</v>
      </c>
      <c r="AW80" s="34"/>
      <c r="AX80"/>
      <c r="AY80"/>
      <c r="AZ80"/>
    </row>
    <row r="81" spans="2:52" s="134" customFormat="1" ht="16.8">
      <c r="B81" s="77"/>
      <c r="C81" s="77"/>
      <c r="D81" s="77"/>
      <c r="E81" s="77" t="s">
        <v>1243</v>
      </c>
      <c r="F81" s="77"/>
      <c r="G81" s="2" t="s">
        <v>105</v>
      </c>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374">
        <f t="shared" ref="AQ81" si="19">AQ76-AQ80</f>
        <v>0</v>
      </c>
      <c r="AR81" s="365">
        <f t="shared" ref="AR81" si="20">AR76-AR80</f>
        <v>0</v>
      </c>
      <c r="AS81" s="365">
        <f t="shared" ref="AS81:AV81" si="21">AS76-AS80</f>
        <v>0</v>
      </c>
      <c r="AT81" s="365">
        <f t="shared" si="21"/>
        <v>0</v>
      </c>
      <c r="AU81" s="365">
        <f t="shared" si="21"/>
        <v>0</v>
      </c>
      <c r="AV81" s="365">
        <f t="shared" si="21"/>
        <v>0</v>
      </c>
      <c r="AW81" s="77"/>
      <c r="AX81" s="78"/>
      <c r="AY81" s="78"/>
      <c r="AZ81" s="78"/>
    </row>
    <row r="82" spans="2:52" s="21" customFormat="1" ht="16.8">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6"/>
      <c r="AR82" s="35"/>
      <c r="AS82" s="34"/>
      <c r="AT82" s="34"/>
      <c r="AU82" s="34"/>
      <c r="AV82" s="34"/>
      <c r="AW82" s="34"/>
      <c r="AX82"/>
      <c r="AY82"/>
      <c r="AZ82"/>
    </row>
    <row r="83" spans="2:52" s="21" customFormat="1" ht="16.8">
      <c r="B83" s="34"/>
      <c r="C83" s="34"/>
      <c r="D83" s="34"/>
      <c r="E83" s="34" t="s">
        <v>314</v>
      </c>
      <c r="F83" s="34"/>
      <c r="G83" s="34" t="s">
        <v>315</v>
      </c>
      <c r="H83" s="34" t="s">
        <v>316</v>
      </c>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75">
        <f>InputSummary!AQ254</f>
        <v>0</v>
      </c>
      <c r="AR83" s="368">
        <f>InputSummary!AR254</f>
        <v>0</v>
      </c>
      <c r="AS83" s="368">
        <f>InputSummary!AS254</f>
        <v>0</v>
      </c>
      <c r="AT83" s="368">
        <f>InputSummary!AT254</f>
        <v>0</v>
      </c>
      <c r="AU83" s="368">
        <f>InputSummary!AU254</f>
        <v>0</v>
      </c>
      <c r="AV83" s="368">
        <f>InputSummary!AV254</f>
        <v>0</v>
      </c>
      <c r="AW83" s="34"/>
      <c r="AX83"/>
      <c r="AY83"/>
      <c r="AZ83"/>
    </row>
    <row r="84" spans="2:52" s="21" customFormat="1" ht="16.8">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6"/>
      <c r="AR84" s="35"/>
      <c r="AS84" s="34"/>
      <c r="AT84" s="34"/>
      <c r="AU84" s="34"/>
      <c r="AV84" s="34"/>
      <c r="AW84" s="34"/>
      <c r="AX84"/>
      <c r="AY84"/>
      <c r="AZ84"/>
    </row>
    <row r="85" spans="2:52" ht="16.8">
      <c r="E85" s="131" t="s">
        <v>319</v>
      </c>
      <c r="F85" s="21"/>
      <c r="G85" s="21" t="s">
        <v>209</v>
      </c>
      <c r="H85" s="21"/>
      <c r="I85" s="370">
        <f>InputSummary!I256</f>
        <v>0.06</v>
      </c>
      <c r="AQ85" s="369"/>
      <c r="AR85" s="143"/>
      <c r="AS85" s="143"/>
      <c r="AT85" s="143"/>
      <c r="AU85" s="143"/>
      <c r="AV85" s="143"/>
    </row>
    <row r="86" spans="2:52" s="21" customFormat="1" ht="16.8">
      <c r="B86" s="34"/>
      <c r="C86" s="34"/>
      <c r="D86" s="34"/>
      <c r="E86" s="34" t="s">
        <v>1243</v>
      </c>
      <c r="F86" s="34"/>
      <c r="G86" s="34" t="s">
        <v>315</v>
      </c>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75">
        <f>IFERROR(AQ80/AQ76,0)</f>
        <v>0</v>
      </c>
      <c r="AR86" s="368">
        <f t="shared" ref="AR86:AV86" si="22">IFERROR(AR80/AR76,0)</f>
        <v>1</v>
      </c>
      <c r="AS86" s="368">
        <f t="shared" si="22"/>
        <v>1</v>
      </c>
      <c r="AT86" s="368">
        <f t="shared" si="22"/>
        <v>1</v>
      </c>
      <c r="AU86" s="368">
        <f t="shared" si="22"/>
        <v>1</v>
      </c>
      <c r="AV86" s="368">
        <f t="shared" si="22"/>
        <v>1</v>
      </c>
      <c r="AW86" s="34"/>
      <c r="AX86"/>
      <c r="AY86"/>
      <c r="AZ86"/>
    </row>
    <row r="87" spans="2:52" s="21" customFormat="1" ht="16.8">
      <c r="B87" s="34"/>
      <c r="C87" s="34"/>
      <c r="D87" s="34"/>
      <c r="E87" s="34" t="s">
        <v>320</v>
      </c>
      <c r="F87" s="34"/>
      <c r="G87" s="21" t="s">
        <v>209</v>
      </c>
      <c r="H87" s="34"/>
      <c r="I87" s="371">
        <v>1.15E-2</v>
      </c>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227">
        <f t="shared" ref="AQ87:AV87" si="23">(IF(AQ86&gt;=1+$I85,1,0) + IF(AQ86&lt;=1-$I85,-1,0)) * $I87</f>
        <v>-1.15E-2</v>
      </c>
      <c r="AR87" s="126">
        <f t="shared" si="23"/>
        <v>0</v>
      </c>
      <c r="AS87" s="126">
        <f t="shared" si="23"/>
        <v>0</v>
      </c>
      <c r="AT87" s="126">
        <f t="shared" si="23"/>
        <v>0</v>
      </c>
      <c r="AU87" s="126">
        <f t="shared" si="23"/>
        <v>0</v>
      </c>
      <c r="AV87" s="126">
        <f t="shared" si="23"/>
        <v>0</v>
      </c>
      <c r="AW87" s="34"/>
      <c r="AX87"/>
      <c r="AY87"/>
      <c r="AZ87"/>
    </row>
    <row r="88" spans="2:52" s="21" customFormat="1" ht="16.8">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6"/>
      <c r="AR88" s="35"/>
      <c r="AS88" s="34"/>
      <c r="AT88" s="34"/>
      <c r="AU88" s="34"/>
      <c r="AV88" s="34"/>
      <c r="AW88" s="34"/>
      <c r="AX88"/>
      <c r="AY88"/>
      <c r="AZ88"/>
    </row>
    <row r="89" spans="2:52" s="133" customFormat="1" ht="16.8">
      <c r="B89" s="367"/>
      <c r="C89" s="367"/>
      <c r="D89" s="367"/>
      <c r="E89" s="367" t="s">
        <v>1244</v>
      </c>
      <c r="F89" s="367"/>
      <c r="G89" s="34" t="s">
        <v>304</v>
      </c>
      <c r="H89" s="367" t="s">
        <v>1245</v>
      </c>
      <c r="I89" s="367"/>
      <c r="J89" s="367"/>
      <c r="K89" s="367"/>
      <c r="L89" s="367"/>
      <c r="M89" s="367"/>
      <c r="N89" s="367"/>
      <c r="O89" s="367"/>
      <c r="P89" s="367"/>
      <c r="Q89" s="367"/>
      <c r="R89" s="367"/>
      <c r="S89" s="367"/>
      <c r="T89" s="367"/>
      <c r="U89" s="367"/>
      <c r="V89" s="367"/>
      <c r="W89" s="367"/>
      <c r="X89" s="367"/>
      <c r="Y89" s="367"/>
      <c r="Z89" s="367"/>
      <c r="AA89" s="367"/>
      <c r="AB89" s="367"/>
      <c r="AC89" s="367"/>
      <c r="AD89" s="367"/>
      <c r="AE89" s="367"/>
      <c r="AF89" s="367"/>
      <c r="AG89" s="367"/>
      <c r="AH89" s="367"/>
      <c r="AI89" s="367"/>
      <c r="AJ89" s="367"/>
      <c r="AK89" s="367"/>
      <c r="AL89" s="367"/>
      <c r="AM89" s="367"/>
      <c r="AN89" s="367"/>
      <c r="AO89" s="367"/>
      <c r="AP89" s="367"/>
      <c r="AQ89" s="372"/>
      <c r="AR89" s="373"/>
      <c r="AS89" s="373"/>
      <c r="AT89" s="373"/>
      <c r="AU89" s="373">
        <f>(AT76 - AT80) * (AT16/$AO$16) * AT83 * AT87</f>
        <v>0</v>
      </c>
      <c r="AV89" s="373">
        <f>(AU76 - AU80) * (AU16/$AO$16) * AU83 * AU87</f>
        <v>0</v>
      </c>
      <c r="AW89" s="373"/>
      <c r="AX89" s="319"/>
      <c r="AY89" s="319"/>
      <c r="AZ89" s="319"/>
    </row>
    <row r="90" spans="2:52" s="21" customFormat="1" ht="16.8">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6"/>
      <c r="AR90" s="35"/>
      <c r="AS90" s="34"/>
      <c r="AT90" s="34"/>
      <c r="AU90" s="34"/>
      <c r="AV90" s="34"/>
      <c r="AW90" s="34"/>
      <c r="AX90"/>
      <c r="AY90"/>
      <c r="AZ90"/>
    </row>
    <row r="91" spans="2:52" s="21" customFormat="1" ht="16.8">
      <c r="B91" s="34"/>
      <c r="C91" s="34"/>
      <c r="D91" s="366" t="s">
        <v>1246</v>
      </c>
      <c r="E91" s="366"/>
      <c r="F91" s="366"/>
      <c r="G91" s="366"/>
      <c r="H91" s="366"/>
      <c r="I91" s="366"/>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6"/>
      <c r="AR91" s="35"/>
      <c r="AS91" s="34"/>
      <c r="AT91" s="34"/>
      <c r="AU91" s="34"/>
      <c r="AV91" s="34"/>
      <c r="AW91" s="34"/>
      <c r="AX91"/>
      <c r="AY91"/>
      <c r="AZ91"/>
    </row>
    <row r="92" spans="2:52" s="21" customFormat="1" ht="16.8">
      <c r="B92" s="34"/>
      <c r="C92" s="34"/>
      <c r="D92" s="34"/>
      <c r="E92" s="34" t="s">
        <v>1247</v>
      </c>
      <c r="F92" s="34"/>
      <c r="G92" s="34" t="s">
        <v>304</v>
      </c>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224">
        <f>InputSummary!AQ250</f>
        <v>0</v>
      </c>
      <c r="AR92" s="330">
        <f>InputSummary!AR250</f>
        <v>248.26470878267665</v>
      </c>
      <c r="AS92" s="330">
        <f>InputSummary!AS250</f>
        <v>351.07529781601096</v>
      </c>
      <c r="AT92" s="330">
        <f>InputSummary!AT250</f>
        <v>278.70582301290108</v>
      </c>
      <c r="AU92" s="330">
        <f>InputSummary!AU250</f>
        <v>0</v>
      </c>
      <c r="AV92" s="330">
        <f>InputSummary!AV250</f>
        <v>0</v>
      </c>
      <c r="AW92" s="34"/>
      <c r="AX92"/>
      <c r="AY92"/>
      <c r="AZ92"/>
    </row>
    <row r="93" spans="2:52" s="21" customFormat="1" ht="16.8">
      <c r="B93" s="34"/>
      <c r="C93" s="34"/>
      <c r="D93" s="34"/>
      <c r="E93" s="34" t="s">
        <v>1248</v>
      </c>
      <c r="F93" s="34"/>
      <c r="G93" s="34" t="s">
        <v>304</v>
      </c>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6">
        <f t="shared" ref="AQ93:AV93" si="24">IF(AQ92 = 0, AQ58, 0)</f>
        <v>288.03800504903649</v>
      </c>
      <c r="AR93" s="35">
        <f t="shared" si="24"/>
        <v>0</v>
      </c>
      <c r="AS93" s="35">
        <f t="shared" si="24"/>
        <v>0</v>
      </c>
      <c r="AT93" s="35">
        <f t="shared" si="24"/>
        <v>0</v>
      </c>
      <c r="AU93" s="35">
        <f t="shared" si="24"/>
        <v>304.73864640767766</v>
      </c>
      <c r="AV93" s="35">
        <f t="shared" si="24"/>
        <v>311.29815881309383</v>
      </c>
      <c r="AW93" s="34"/>
      <c r="AX93"/>
      <c r="AY93"/>
      <c r="AZ93"/>
    </row>
    <row r="94" spans="2:52" s="21" customFormat="1" ht="16.8">
      <c r="B94" s="34"/>
      <c r="C94" s="34"/>
      <c r="D94" s="34"/>
      <c r="E94" s="34" t="s">
        <v>306</v>
      </c>
      <c r="F94" s="34"/>
      <c r="G94" s="34" t="s">
        <v>304</v>
      </c>
      <c r="H94" s="34" t="s">
        <v>1249</v>
      </c>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6">
        <f>AQ92+AQ93</f>
        <v>288.03800504903649</v>
      </c>
      <c r="AR94" s="35">
        <f t="shared" ref="AR94:AV94" si="25">AR92+AR93</f>
        <v>248.26470878267665</v>
      </c>
      <c r="AS94" s="35">
        <f t="shared" si="25"/>
        <v>351.07529781601096</v>
      </c>
      <c r="AT94" s="35">
        <f t="shared" si="25"/>
        <v>278.70582301290108</v>
      </c>
      <c r="AU94" s="35">
        <f t="shared" si="25"/>
        <v>304.73864640767766</v>
      </c>
      <c r="AV94" s="35">
        <f t="shared" si="25"/>
        <v>311.29815881309383</v>
      </c>
      <c r="AW94" s="34"/>
      <c r="AX94"/>
      <c r="AY94"/>
      <c r="AZ94"/>
    </row>
    <row r="95" spans="2:52" s="134" customFormat="1" ht="16.8">
      <c r="B95" s="77"/>
      <c r="C95" s="77"/>
      <c r="D95" s="77"/>
      <c r="E95" s="77" t="s">
        <v>1250</v>
      </c>
      <c r="F95" s="77"/>
      <c r="G95" s="34" t="s">
        <v>304</v>
      </c>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374">
        <f t="shared" ref="AQ95:AV95" si="26">AQ62-AQ94</f>
        <v>-0.7123580390365305</v>
      </c>
      <c r="AR95" s="365">
        <f t="shared" si="26"/>
        <v>2.6434011252618177</v>
      </c>
      <c r="AS95" s="365">
        <f t="shared" si="26"/>
        <v>-2.4297196154638527</v>
      </c>
      <c r="AT95" s="365">
        <f t="shared" si="26"/>
        <v>0</v>
      </c>
      <c r="AU95" s="365">
        <f t="shared" si="26"/>
        <v>0</v>
      </c>
      <c r="AV95" s="365">
        <f t="shared" si="26"/>
        <v>0</v>
      </c>
      <c r="AW95" s="77"/>
      <c r="AX95" s="78"/>
      <c r="AY95" s="78"/>
      <c r="AZ95" s="78"/>
    </row>
    <row r="96" spans="2:52" s="21" customFormat="1" ht="16.8">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6"/>
      <c r="AR96" s="35"/>
      <c r="AS96" s="34"/>
      <c r="AT96" s="34"/>
      <c r="AU96" s="34"/>
      <c r="AV96" s="34"/>
      <c r="AW96" s="34"/>
      <c r="AX96"/>
      <c r="AY96"/>
      <c r="AZ96"/>
    </row>
    <row r="97" spans="1:52" s="21" customFormat="1" ht="16.8">
      <c r="B97" s="34"/>
      <c r="C97" s="34"/>
      <c r="D97" s="34"/>
      <c r="E97" s="34" t="s">
        <v>317</v>
      </c>
      <c r="F97" s="34"/>
      <c r="G97" s="34" t="s">
        <v>315</v>
      </c>
      <c r="H97" s="34" t="s">
        <v>318</v>
      </c>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75">
        <f>InputSummary!AQ255</f>
        <v>0</v>
      </c>
      <c r="AR97" s="368">
        <f>InputSummary!AR255</f>
        <v>0</v>
      </c>
      <c r="AS97" s="368">
        <f>InputSummary!AS255</f>
        <v>0</v>
      </c>
      <c r="AT97" s="368">
        <f>InputSummary!AT255</f>
        <v>0</v>
      </c>
      <c r="AU97" s="368">
        <f>InputSummary!AU255</f>
        <v>0</v>
      </c>
      <c r="AV97" s="368">
        <f>InputSummary!AV255</f>
        <v>0</v>
      </c>
      <c r="AW97" s="34"/>
      <c r="AX97"/>
      <c r="AY97"/>
      <c r="AZ97"/>
    </row>
    <row r="98" spans="1:52" s="21" customFormat="1" ht="16.8">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6"/>
      <c r="AR98" s="35"/>
      <c r="AS98" s="34"/>
      <c r="AT98" s="34"/>
      <c r="AU98" s="34"/>
      <c r="AV98" s="34"/>
      <c r="AW98" s="34"/>
      <c r="AX98"/>
      <c r="AY98"/>
      <c r="AZ98"/>
    </row>
    <row r="99" spans="1:52" ht="16.8">
      <c r="E99" s="131" t="s">
        <v>319</v>
      </c>
      <c r="F99" s="21"/>
      <c r="G99" s="21" t="s">
        <v>209</v>
      </c>
      <c r="H99" s="21"/>
      <c r="I99" s="370">
        <f>InputSummary!I256</f>
        <v>0.06</v>
      </c>
      <c r="AQ99" s="369"/>
      <c r="AR99" s="143"/>
      <c r="AS99" s="143"/>
      <c r="AT99" s="143"/>
      <c r="AU99" s="143"/>
      <c r="AV99" s="143"/>
    </row>
    <row r="100" spans="1:52" s="21" customFormat="1" ht="16.8">
      <c r="B100" s="34"/>
      <c r="C100" s="34"/>
      <c r="D100" s="34"/>
      <c r="E100" s="34" t="s">
        <v>1251</v>
      </c>
      <c r="F100" s="34"/>
      <c r="G100" s="34" t="s">
        <v>315</v>
      </c>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75">
        <f>IFERROR(AQ94/AQ62,0)</f>
        <v>1.0024792706340333</v>
      </c>
      <c r="AR100" s="368">
        <f t="shared" ref="AR100:AV100" si="27">IFERROR(AR94/AR62,0)</f>
        <v>0.9894646644692684</v>
      </c>
      <c r="AS100" s="368">
        <f t="shared" si="27"/>
        <v>1.0069690246123422</v>
      </c>
      <c r="AT100" s="368">
        <f t="shared" si="27"/>
        <v>1</v>
      </c>
      <c r="AU100" s="368">
        <f t="shared" si="27"/>
        <v>1</v>
      </c>
      <c r="AV100" s="368">
        <f t="shared" si="27"/>
        <v>1</v>
      </c>
      <c r="AW100" s="34"/>
      <c r="AX100"/>
      <c r="AY100"/>
      <c r="AZ100"/>
    </row>
    <row r="101" spans="1:52" s="21" customFormat="1" ht="16.8">
      <c r="B101" s="34"/>
      <c r="C101" s="34"/>
      <c r="D101" s="34"/>
      <c r="E101" s="34" t="s">
        <v>321</v>
      </c>
      <c r="F101" s="34"/>
      <c r="G101" s="21" t="s">
        <v>209</v>
      </c>
      <c r="H101" s="34"/>
      <c r="I101" s="371">
        <v>1.15E-2</v>
      </c>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227">
        <f>(IF(AQ100&gt;=1+$I99,1,0) + IF(AQ100&lt;=1-$I99,-1,0)) * $I101</f>
        <v>0</v>
      </c>
      <c r="AR101" s="126">
        <f t="shared" ref="AR101:AV101" si="28">(IF(AR100&gt;=1+$I99,1,0) + IF(AR100&lt;=1-$I99,-1,0)) * $I101</f>
        <v>0</v>
      </c>
      <c r="AS101" s="126">
        <f t="shared" si="28"/>
        <v>0</v>
      </c>
      <c r="AT101" s="126">
        <f t="shared" si="28"/>
        <v>0</v>
      </c>
      <c r="AU101" s="126">
        <f t="shared" si="28"/>
        <v>0</v>
      </c>
      <c r="AV101" s="126">
        <f t="shared" si="28"/>
        <v>0</v>
      </c>
      <c r="AW101" s="34"/>
      <c r="AX101"/>
      <c r="AY101"/>
      <c r="AZ101"/>
    </row>
    <row r="102" spans="1:52" s="21" customFormat="1" ht="16.8">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6"/>
      <c r="AR102" s="35"/>
      <c r="AS102" s="34"/>
      <c r="AT102" s="34"/>
      <c r="AU102" s="34"/>
      <c r="AV102" s="34"/>
      <c r="AW102" s="34"/>
      <c r="AX102"/>
      <c r="AY102"/>
      <c r="AZ102"/>
    </row>
    <row r="103" spans="1:52" s="133" customFormat="1" ht="16.8">
      <c r="B103" s="367"/>
      <c r="C103" s="367"/>
      <c r="D103" s="367"/>
      <c r="E103" s="367" t="s">
        <v>1252</v>
      </c>
      <c r="F103" s="367"/>
      <c r="G103" s="34" t="s">
        <v>304</v>
      </c>
      <c r="H103" s="367" t="s">
        <v>1253</v>
      </c>
      <c r="I103" s="367"/>
      <c r="J103" s="367"/>
      <c r="K103" s="367"/>
      <c r="L103" s="367"/>
      <c r="M103" s="367"/>
      <c r="N103" s="367"/>
      <c r="O103" s="367"/>
      <c r="P103" s="367"/>
      <c r="Q103" s="367"/>
      <c r="R103" s="367"/>
      <c r="S103" s="367"/>
      <c r="T103" s="367"/>
      <c r="U103" s="367"/>
      <c r="V103" s="367"/>
      <c r="W103" s="367"/>
      <c r="X103" s="367"/>
      <c r="Y103" s="367"/>
      <c r="Z103" s="367"/>
      <c r="AA103" s="367"/>
      <c r="AB103" s="367"/>
      <c r="AC103" s="367"/>
      <c r="AD103" s="367"/>
      <c r="AE103" s="367"/>
      <c r="AF103" s="367"/>
      <c r="AG103" s="367"/>
      <c r="AH103" s="367"/>
      <c r="AI103" s="367"/>
      <c r="AJ103" s="367"/>
      <c r="AK103" s="367"/>
      <c r="AL103" s="367"/>
      <c r="AM103" s="367"/>
      <c r="AN103" s="367"/>
      <c r="AO103" s="367"/>
      <c r="AP103" s="367"/>
      <c r="AQ103" s="372"/>
      <c r="AR103" s="373"/>
      <c r="AS103" s="373"/>
      <c r="AT103" s="373"/>
      <c r="AU103" s="373">
        <f>(AT62-AT94)*AT97*AT101</f>
        <v>0</v>
      </c>
      <c r="AV103" s="373">
        <f t="shared" ref="AV103" si="29">(AU62-AU94)*AU97*AU101</f>
        <v>0</v>
      </c>
      <c r="AW103" s="373"/>
      <c r="AX103" s="319"/>
      <c r="AY103" s="319"/>
      <c r="AZ103" s="319"/>
    </row>
    <row r="104" spans="1:52" s="21" customFormat="1" ht="16.8">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6"/>
      <c r="AR104" s="35"/>
      <c r="AS104" s="34"/>
      <c r="AT104" s="34"/>
      <c r="AU104" s="34"/>
      <c r="AV104" s="34"/>
      <c r="AW104" s="34"/>
      <c r="AX104"/>
      <c r="AY104"/>
      <c r="AZ104"/>
    </row>
    <row r="105" spans="1:52" s="133" customFormat="1" ht="16.8">
      <c r="B105" s="367"/>
      <c r="C105" s="367"/>
      <c r="D105" s="367"/>
      <c r="E105" s="367" t="s">
        <v>1254</v>
      </c>
      <c r="F105" s="367"/>
      <c r="G105" s="367"/>
      <c r="H105" s="367" t="s">
        <v>1219</v>
      </c>
      <c r="I105" s="367"/>
      <c r="J105" s="367"/>
      <c r="K105" s="367"/>
      <c r="L105" s="367"/>
      <c r="M105" s="367"/>
      <c r="N105" s="367"/>
      <c r="O105" s="367"/>
      <c r="P105" s="367"/>
      <c r="Q105" s="367"/>
      <c r="R105" s="367"/>
      <c r="S105" s="367"/>
      <c r="T105" s="367"/>
      <c r="U105" s="367"/>
      <c r="V105" s="367"/>
      <c r="W105" s="367"/>
      <c r="X105" s="367"/>
      <c r="Y105" s="367"/>
      <c r="Z105" s="367"/>
      <c r="AA105" s="367"/>
      <c r="AB105" s="367"/>
      <c r="AC105" s="367"/>
      <c r="AD105" s="367"/>
      <c r="AE105" s="367"/>
      <c r="AF105" s="367"/>
      <c r="AG105" s="367"/>
      <c r="AH105" s="367"/>
      <c r="AI105" s="367"/>
      <c r="AJ105" s="367"/>
      <c r="AK105" s="367"/>
      <c r="AL105" s="367"/>
      <c r="AM105" s="367"/>
      <c r="AN105" s="367"/>
      <c r="AO105" s="367"/>
      <c r="AP105" s="367"/>
      <c r="AQ105" s="372"/>
      <c r="AR105" s="373"/>
      <c r="AS105" s="373"/>
      <c r="AT105" s="373"/>
      <c r="AU105" s="373">
        <f t="shared" ref="AU105:AV105" si="30">AU89 + AU103</f>
        <v>0</v>
      </c>
      <c r="AV105" s="373">
        <f t="shared" si="30"/>
        <v>0</v>
      </c>
      <c r="AW105" s="367"/>
      <c r="AX105" s="319"/>
      <c r="AY105" s="319"/>
      <c r="AZ105" s="319"/>
    </row>
    <row r="106" spans="1:52" s="21" customFormat="1" ht="16.8">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6"/>
      <c r="AR106" s="35"/>
      <c r="AS106" s="34"/>
      <c r="AT106" s="34"/>
      <c r="AU106" s="34"/>
      <c r="AV106" s="34"/>
      <c r="AW106" s="34"/>
      <c r="AX106"/>
      <c r="AY106"/>
      <c r="AZ106"/>
    </row>
    <row r="107" spans="1:52" s="21" customFormat="1" ht="16.8">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6"/>
      <c r="AR107" s="35"/>
      <c r="AS107" s="34"/>
      <c r="AT107" s="34"/>
      <c r="AU107" s="34"/>
      <c r="AV107" s="34"/>
      <c r="AW107" s="34"/>
      <c r="AX107"/>
      <c r="AY107"/>
      <c r="AZ107"/>
    </row>
    <row r="108" spans="1:52" ht="16.8">
      <c r="A108" s="21"/>
      <c r="B108" s="37" t="s">
        <v>79</v>
      </c>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8"/>
      <c r="AR108" s="37"/>
      <c r="AS108" s="37"/>
      <c r="AT108" s="37"/>
      <c r="AU108" s="37"/>
      <c r="AV108" s="37"/>
    </row>
    <row r="109" spans="1:52" ht="12.6"/>
    <row r="110" spans="1:52" ht="12.6"/>
  </sheetData>
  <conditionalFormatting sqref="K11:AV11">
    <cfRule type="cellIs" dxfId="104" priority="5" operator="equal">
      <formula>FALSE()</formula>
    </cfRule>
  </conditionalFormatting>
  <conditionalFormatting sqref="AM2">
    <cfRule type="expression" dxfId="103" priority="1">
      <formula>mac_sensitivity=2</formula>
    </cfRule>
    <cfRule type="expression" dxfId="102" priority="2">
      <formula>mac_sensitivity=1</formula>
    </cfRule>
  </conditionalFormatting>
  <conditionalFormatting sqref="AM3">
    <cfRule type="expression" dxfId="101"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ignoredErrors>
    <ignoredError sqref="AV61:AV63 AR62:AU63 AS69:AV69 AU89:AV89 AR93:AV95 AU105:AV105 AR49:AV49 AS50:AV5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624641" r:id="rId4" name="Drop Down 1">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CC"/>
    <pageSetUpPr autoPageBreaks="0"/>
  </sheetPr>
  <dimension ref="A1:BB59"/>
  <sheetViews>
    <sheetView zoomScale="60" zoomScaleNormal="60" workbookViewId="0">
      <selection activeCell="E52" sqref="E52"/>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 min="11" max="35" width="9.6328125" hidden="1" customWidth="1" outlineLevel="1"/>
    <col min="36" max="36" width="9.6328125" customWidth="1" collapsed="1"/>
    <col min="37" max="48" width="9.6328125" customWidth="1"/>
    <col min="49" max="49" width="3" customWidth="1"/>
    <col min="50" max="54" width="0" hidden="1" customWidth="1"/>
    <col min="55" max="16384" width="9" hidden="1"/>
  </cols>
  <sheetData>
    <row r="1" spans="1:49" ht="19.2">
      <c r="A1" s="195" t="s">
        <v>72</v>
      </c>
      <c r="B1" s="181"/>
      <c r="C1" s="181"/>
      <c r="D1" s="181"/>
      <c r="E1" s="181"/>
      <c r="F1" s="181"/>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181"/>
      <c r="AK1" s="170"/>
      <c r="AL1" s="170"/>
      <c r="AM1" s="170"/>
      <c r="AN1" s="171"/>
      <c r="AO1" s="170"/>
      <c r="AP1" s="170"/>
      <c r="AQ1" s="16"/>
      <c r="AR1" s="171"/>
      <c r="AS1" s="171"/>
      <c r="AT1" s="181"/>
      <c r="AU1" s="181"/>
      <c r="AV1" s="181"/>
      <c r="AW1" s="181"/>
    </row>
    <row r="2" spans="1:49" ht="16.8">
      <c r="A2" s="181"/>
      <c r="B2" s="157" t="str">
        <f>UserInterface!$E$30</f>
        <v>SWALES</v>
      </c>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181"/>
      <c r="AK2" s="181"/>
      <c r="AL2" s="181"/>
      <c r="AM2" s="181"/>
      <c r="AN2" s="181"/>
      <c r="AO2" s="181"/>
      <c r="AP2" s="181"/>
      <c r="AQ2" s="17"/>
      <c r="AR2" s="181"/>
      <c r="AS2" s="181"/>
      <c r="AT2" s="181"/>
      <c r="AU2" s="181"/>
      <c r="AV2" s="181"/>
      <c r="AW2" s="181"/>
    </row>
    <row r="3" spans="1:49"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181"/>
      <c r="AM3" s="181"/>
      <c r="AN3" s="181"/>
      <c r="AO3" s="181"/>
      <c r="AP3" s="181"/>
      <c r="AQ3" s="17"/>
      <c r="AR3" s="181"/>
      <c r="AS3" s="181"/>
      <c r="AT3" s="181"/>
      <c r="AU3" s="181"/>
      <c r="AV3" s="181"/>
      <c r="AW3" s="181"/>
    </row>
    <row r="4" spans="1:49"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
      <c r="C6" s="2"/>
      <c r="D6" s="2"/>
      <c r="E6" s="2" t="s">
        <v>1255</v>
      </c>
      <c r="F6" s="2"/>
      <c r="G6" s="2" t="s">
        <v>1256</v>
      </c>
      <c r="H6" s="2"/>
      <c r="I6" s="2"/>
      <c r="J6" s="2"/>
      <c r="K6" s="159">
        <f>YEAR(K4)</f>
        <v>1991</v>
      </c>
      <c r="L6" s="159">
        <f t="shared" ref="L6:AV6" si="0">YEAR(L4)</f>
        <v>1992</v>
      </c>
      <c r="M6" s="159">
        <f t="shared" si="0"/>
        <v>1993</v>
      </c>
      <c r="N6" s="159">
        <f t="shared" si="0"/>
        <v>1994</v>
      </c>
      <c r="O6" s="159">
        <f t="shared" si="0"/>
        <v>1995</v>
      </c>
      <c r="P6" s="159">
        <f t="shared" si="0"/>
        <v>1996</v>
      </c>
      <c r="Q6" s="159">
        <f t="shared" si="0"/>
        <v>1997</v>
      </c>
      <c r="R6" s="159">
        <f t="shared" si="0"/>
        <v>1998</v>
      </c>
      <c r="S6" s="159">
        <f t="shared" si="0"/>
        <v>1999</v>
      </c>
      <c r="T6" s="159">
        <f t="shared" si="0"/>
        <v>2000</v>
      </c>
      <c r="U6" s="159">
        <f t="shared" si="0"/>
        <v>2001</v>
      </c>
      <c r="V6" s="159">
        <f t="shared" si="0"/>
        <v>2002</v>
      </c>
      <c r="W6" s="159">
        <f t="shared" si="0"/>
        <v>2003</v>
      </c>
      <c r="X6" s="159">
        <f t="shared" si="0"/>
        <v>2004</v>
      </c>
      <c r="Y6" s="159">
        <f t="shared" si="0"/>
        <v>2005</v>
      </c>
      <c r="Z6" s="159">
        <f t="shared" si="0"/>
        <v>2006</v>
      </c>
      <c r="AA6" s="159">
        <f t="shared" si="0"/>
        <v>2007</v>
      </c>
      <c r="AB6" s="159">
        <f t="shared" si="0"/>
        <v>2008</v>
      </c>
      <c r="AC6" s="159">
        <f t="shared" si="0"/>
        <v>2009</v>
      </c>
      <c r="AD6" s="159">
        <f t="shared" si="0"/>
        <v>2010</v>
      </c>
      <c r="AE6" s="159">
        <f t="shared" si="0"/>
        <v>2011</v>
      </c>
      <c r="AF6" s="159">
        <f t="shared" si="0"/>
        <v>2012</v>
      </c>
      <c r="AG6" s="159">
        <f t="shared" si="0"/>
        <v>2013</v>
      </c>
      <c r="AH6" s="159">
        <f t="shared" si="0"/>
        <v>2014</v>
      </c>
      <c r="AI6" s="159">
        <f t="shared" si="0"/>
        <v>2015</v>
      </c>
      <c r="AJ6" s="159">
        <f t="shared" si="0"/>
        <v>2016</v>
      </c>
      <c r="AK6" s="159">
        <f t="shared" si="0"/>
        <v>2017</v>
      </c>
      <c r="AL6" s="159">
        <f t="shared" si="0"/>
        <v>2018</v>
      </c>
      <c r="AM6" s="159">
        <f t="shared" si="0"/>
        <v>2019</v>
      </c>
      <c r="AN6" s="159">
        <f t="shared" si="0"/>
        <v>2020</v>
      </c>
      <c r="AO6" s="159">
        <f t="shared" si="0"/>
        <v>2021</v>
      </c>
      <c r="AP6" s="159">
        <f t="shared" si="0"/>
        <v>2022</v>
      </c>
      <c r="AQ6" s="503">
        <f t="shared" si="0"/>
        <v>2023</v>
      </c>
      <c r="AR6" s="159">
        <f t="shared" si="0"/>
        <v>2024</v>
      </c>
      <c r="AS6" s="159">
        <f t="shared" si="0"/>
        <v>2025</v>
      </c>
      <c r="AT6" s="159">
        <f t="shared" si="0"/>
        <v>2026</v>
      </c>
      <c r="AU6" s="159">
        <f t="shared" si="0"/>
        <v>2027</v>
      </c>
      <c r="AV6" s="159">
        <f t="shared" si="0"/>
        <v>2028</v>
      </c>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358">
        <v>1.0779220779220777E-2</v>
      </c>
      <c r="AK7" s="358">
        <v>2.1424900424001248E-2</v>
      </c>
      <c r="AL7" s="358">
        <v>3.7422560457875953E-2</v>
      </c>
      <c r="AM7" s="358">
        <v>3.0555639758707454E-2</v>
      </c>
      <c r="AN7" s="358">
        <v>2.5884636879724532E-2</v>
      </c>
      <c r="AO7" s="358">
        <v>1.2128336726209277E-2</v>
      </c>
      <c r="AP7" s="358">
        <v>5.7762039660056441E-2</v>
      </c>
      <c r="AQ7" s="479">
        <v>0.10903299801751953</v>
      </c>
      <c r="AR7" s="502">
        <v>4.0595818817694251E-2</v>
      </c>
      <c r="AS7" s="358">
        <v>1.694406930493586E-2</v>
      </c>
      <c r="AT7" s="358">
        <v>1.9104788826139751E-2</v>
      </c>
      <c r="AU7" s="358">
        <v>1.9975186831839853E-2</v>
      </c>
      <c r="AV7" s="358">
        <v>2.0000000000000684E-2</v>
      </c>
      <c r="AW7" s="2"/>
    </row>
    <row r="8" spans="1:49" ht="16.8">
      <c r="A8" s="2"/>
      <c r="B8" s="2"/>
      <c r="C8" s="2"/>
      <c r="D8" s="2"/>
      <c r="E8" s="2" t="s">
        <v>1257</v>
      </c>
      <c r="F8" s="2"/>
      <c r="G8" s="2" t="s">
        <v>1256</v>
      </c>
      <c r="H8" s="2"/>
      <c r="I8" s="501">
        <f t="array" ref="I8">YEAR(LARGE(IF('Monthly Inflation'!$H$5:$H$355&lt;&gt;"",'Monthly Inflation'!$E$5:$E$352),1))</f>
        <v>2023</v>
      </c>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57"/>
      <c r="AR8" s="2"/>
      <c r="AS8" s="2"/>
      <c r="AT8" s="2"/>
      <c r="AU8" s="2"/>
      <c r="AV8" s="2"/>
      <c r="AW8" s="2"/>
    </row>
    <row r="9" spans="1:49" ht="16.8">
      <c r="A9" s="2"/>
      <c r="B9" s="2"/>
      <c r="C9" s="2"/>
      <c r="D9" s="2"/>
      <c r="E9" s="2" t="s">
        <v>1258</v>
      </c>
      <c r="F9" s="2"/>
      <c r="G9" s="2" t="s">
        <v>1259</v>
      </c>
      <c r="H9" s="2"/>
      <c r="I9" s="250">
        <f t="array" ref="I9">MONTH(LARGE(IF('Monthly Inflation'!$H$5:$H$355&lt;&gt;"",'Monthly Inflation'!$E$5:$E$352),1))</f>
        <v>6</v>
      </c>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57"/>
      <c r="AR9" s="2"/>
      <c r="AS9" s="2"/>
      <c r="AT9" s="2"/>
      <c r="AU9" s="2"/>
      <c r="AV9" s="2"/>
      <c r="AW9" s="2"/>
    </row>
    <row r="10" spans="1:49" ht="16.8">
      <c r="A10" s="2"/>
      <c r="B10" s="2"/>
      <c r="C10" s="2"/>
      <c r="D10" s="2"/>
      <c r="E10" s="2"/>
      <c r="F10" s="2"/>
      <c r="G10" s="2"/>
      <c r="H10" s="2"/>
      <c r="I10" s="8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57"/>
      <c r="AR10" s="2"/>
      <c r="AS10" s="2"/>
      <c r="AT10" s="2"/>
      <c r="AU10" s="2"/>
      <c r="AV10" s="2"/>
      <c r="AW10" s="2"/>
    </row>
    <row r="11" spans="1:49" ht="16.8">
      <c r="A11" s="2"/>
      <c r="B11" s="2"/>
      <c r="C11" s="2"/>
      <c r="D11" s="2"/>
      <c r="E11" s="2" t="s">
        <v>1260</v>
      </c>
      <c r="F11" s="2"/>
      <c r="G11" s="2" t="s">
        <v>1259</v>
      </c>
      <c r="H11" s="2"/>
      <c r="I11" s="317">
        <v>4</v>
      </c>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57"/>
      <c r="AR11" s="2"/>
      <c r="AS11" s="2"/>
      <c r="AT11" s="2"/>
      <c r="AU11" s="2"/>
      <c r="AV11" s="2"/>
      <c r="AW11" s="2"/>
    </row>
    <row r="12" spans="1:49" ht="16.8">
      <c r="A12" s="2"/>
      <c r="B12" s="2"/>
      <c r="C12" s="2"/>
      <c r="D12" s="2"/>
      <c r="E12" s="2" t="s">
        <v>1261</v>
      </c>
      <c r="F12" s="2"/>
      <c r="G12" s="2" t="s">
        <v>1262</v>
      </c>
      <c r="H12" s="2"/>
      <c r="I12" s="317">
        <v>1</v>
      </c>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57"/>
      <c r="AR12" s="2"/>
      <c r="AS12" s="2"/>
      <c r="AT12" s="2"/>
      <c r="AU12" s="2"/>
      <c r="AV12" s="2"/>
      <c r="AW12" s="2"/>
    </row>
    <row r="13" spans="1:49" ht="16.8">
      <c r="A13" s="2"/>
      <c r="B13" s="2"/>
      <c r="C13" s="2"/>
      <c r="D13" s="2"/>
      <c r="E13" s="2"/>
      <c r="F13" s="2"/>
      <c r="G13" s="2"/>
      <c r="H13" s="2"/>
      <c r="I13" s="8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57"/>
      <c r="AR13" s="2"/>
      <c r="AS13" s="2"/>
      <c r="AT13" s="2"/>
      <c r="AU13" s="2"/>
      <c r="AV13" s="2"/>
      <c r="AW13" s="2"/>
    </row>
    <row r="14" spans="1:49" ht="16.8">
      <c r="A14" s="2"/>
      <c r="B14" s="2"/>
      <c r="C14" s="2"/>
      <c r="D14" s="2"/>
      <c r="E14" s="2" t="s">
        <v>1263</v>
      </c>
      <c r="F14" s="2"/>
      <c r="G14" s="2" t="s">
        <v>277</v>
      </c>
      <c r="H14" s="2"/>
      <c r="I14" s="261">
        <f>DATE(m_baseyear,3,31)</f>
        <v>44286</v>
      </c>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57"/>
      <c r="AR14" s="2"/>
      <c r="AS14" s="2"/>
      <c r="AT14" s="2"/>
      <c r="AU14" s="2"/>
      <c r="AV14" s="2"/>
      <c r="AW14" s="2"/>
    </row>
    <row r="15" spans="1:49" ht="16.8">
      <c r="A15" s="2"/>
      <c r="B15" s="2"/>
      <c r="C15" s="2"/>
      <c r="D15" s="2"/>
      <c r="E15" s="2" t="s">
        <v>547</v>
      </c>
      <c r="F15" s="2"/>
      <c r="G15" s="2" t="s">
        <v>277</v>
      </c>
      <c r="H15" s="2"/>
      <c r="I15" s="202">
        <f>InputSummary!I13</f>
        <v>45382</v>
      </c>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57"/>
      <c r="AR15" s="2"/>
      <c r="AS15" s="2"/>
      <c r="AT15" s="2"/>
      <c r="AU15" s="2"/>
      <c r="AV15" s="2"/>
      <c r="AW15" s="2"/>
    </row>
    <row r="16" spans="1:49" ht="16.8">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57"/>
      <c r="AR16" s="2"/>
      <c r="AS16" s="2"/>
      <c r="AT16" s="2"/>
      <c r="AU16" s="2"/>
      <c r="AV16" s="2"/>
      <c r="AW16" s="2"/>
    </row>
    <row r="17" spans="1:49" ht="16.8">
      <c r="A17" s="2"/>
      <c r="B17" s="22" t="s">
        <v>73</v>
      </c>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197"/>
      <c r="AR17" s="22"/>
      <c r="AS17" s="22"/>
      <c r="AT17" s="22"/>
      <c r="AU17" s="22"/>
      <c r="AV17" s="22"/>
      <c r="AW17" s="2"/>
    </row>
    <row r="18" spans="1:49" ht="16.8">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165"/>
      <c r="AK18" s="165"/>
      <c r="AL18" s="165"/>
      <c r="AM18" s="165"/>
      <c r="AN18" s="165"/>
      <c r="AO18" s="165"/>
      <c r="AP18" s="165"/>
      <c r="AQ18" s="3"/>
      <c r="AR18" s="165"/>
      <c r="AS18" s="165"/>
      <c r="AT18" s="165"/>
      <c r="AU18" s="165"/>
      <c r="AV18" s="165"/>
      <c r="AW18" s="2"/>
    </row>
    <row r="19" spans="1:49" ht="16.8">
      <c r="A19" s="2"/>
      <c r="B19" s="2"/>
      <c r="C19" s="20" t="s">
        <v>1264</v>
      </c>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39"/>
      <c r="AR19" s="20"/>
      <c r="AS19" s="20"/>
      <c r="AT19" s="20"/>
      <c r="AU19" s="20"/>
      <c r="AV19" s="20"/>
      <c r="AW19" s="2"/>
    </row>
    <row r="20" spans="1:49" ht="16.8">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165"/>
      <c r="AK20" s="165"/>
      <c r="AL20" s="165"/>
      <c r="AM20" s="165"/>
      <c r="AN20" s="165"/>
      <c r="AO20" s="165"/>
      <c r="AP20" s="165"/>
      <c r="AQ20" s="3"/>
      <c r="AR20" s="6"/>
      <c r="AS20" s="6"/>
      <c r="AT20" s="6"/>
      <c r="AU20" s="6"/>
      <c r="AV20" s="6"/>
      <c r="AW20" s="2"/>
    </row>
    <row r="21" spans="1:49" ht="16.8">
      <c r="A21" s="2"/>
      <c r="B21" s="2"/>
      <c r="C21" s="2"/>
      <c r="D21" s="2"/>
      <c r="E21" s="2" t="s">
        <v>1265</v>
      </c>
      <c r="F21" s="2"/>
      <c r="G21" s="2" t="s">
        <v>868</v>
      </c>
      <c r="H21" s="2"/>
      <c r="I21" s="2"/>
      <c r="J21" s="2"/>
      <c r="K21" s="251" t="str">
        <f t="shared" ref="K21:S21" si="1">IF(DATE($I8, $I9, $I12) &gt;= DATE(K$6, $I11 - 1, $I12),"OUTTURN","FORECAST")</f>
        <v>OUTTURN</v>
      </c>
      <c r="L21" s="251" t="str">
        <f t="shared" si="1"/>
        <v>OUTTURN</v>
      </c>
      <c r="M21" s="251" t="str">
        <f t="shared" si="1"/>
        <v>OUTTURN</v>
      </c>
      <c r="N21" s="251" t="str">
        <f t="shared" si="1"/>
        <v>OUTTURN</v>
      </c>
      <c r="O21" s="251" t="str">
        <f t="shared" si="1"/>
        <v>OUTTURN</v>
      </c>
      <c r="P21" s="251" t="str">
        <f t="shared" si="1"/>
        <v>OUTTURN</v>
      </c>
      <c r="Q21" s="251" t="str">
        <f t="shared" si="1"/>
        <v>OUTTURN</v>
      </c>
      <c r="R21" s="251" t="str">
        <f t="shared" si="1"/>
        <v>OUTTURN</v>
      </c>
      <c r="S21" s="251" t="str">
        <f t="shared" si="1"/>
        <v>OUTTURN</v>
      </c>
      <c r="T21" s="251" t="str">
        <f>IF(DATE($I8, $I9, $I12) &gt;= DATE(T$6, $I11 - 1, $I12),"OUTTURN","FORECAST")</f>
        <v>OUTTURN</v>
      </c>
      <c r="U21" s="251" t="str">
        <f t="shared" ref="U21:AV21" si="2">IF(DATE($I8, $I9, $I12) &gt;= DATE(U$6, $I11 - 1, $I12),"OUTTURN","FORECAST")</f>
        <v>OUTTURN</v>
      </c>
      <c r="V21" s="251" t="str">
        <f t="shared" si="2"/>
        <v>OUTTURN</v>
      </c>
      <c r="W21" s="251" t="str">
        <f t="shared" si="2"/>
        <v>OUTTURN</v>
      </c>
      <c r="X21" s="251" t="str">
        <f t="shared" si="2"/>
        <v>OUTTURN</v>
      </c>
      <c r="Y21" s="251" t="str">
        <f t="shared" si="2"/>
        <v>OUTTURN</v>
      </c>
      <c r="Z21" s="251" t="str">
        <f t="shared" si="2"/>
        <v>OUTTURN</v>
      </c>
      <c r="AA21" s="251" t="str">
        <f t="shared" si="2"/>
        <v>OUTTURN</v>
      </c>
      <c r="AB21" s="251" t="str">
        <f t="shared" si="2"/>
        <v>OUTTURN</v>
      </c>
      <c r="AC21" s="251" t="str">
        <f t="shared" si="2"/>
        <v>OUTTURN</v>
      </c>
      <c r="AD21" s="251" t="str">
        <f t="shared" si="2"/>
        <v>OUTTURN</v>
      </c>
      <c r="AE21" s="251" t="str">
        <f t="shared" si="2"/>
        <v>OUTTURN</v>
      </c>
      <c r="AF21" s="251" t="str">
        <f t="shared" si="2"/>
        <v>OUTTURN</v>
      </c>
      <c r="AG21" s="251" t="str">
        <f t="shared" si="2"/>
        <v>OUTTURN</v>
      </c>
      <c r="AH21" s="251" t="str">
        <f t="shared" si="2"/>
        <v>OUTTURN</v>
      </c>
      <c r="AI21" s="251" t="str">
        <f t="shared" si="2"/>
        <v>OUTTURN</v>
      </c>
      <c r="AJ21" s="251" t="str">
        <f t="shared" si="2"/>
        <v>OUTTURN</v>
      </c>
      <c r="AK21" s="251" t="str">
        <f t="shared" si="2"/>
        <v>OUTTURN</v>
      </c>
      <c r="AL21" s="251" t="str">
        <f t="shared" si="2"/>
        <v>OUTTURN</v>
      </c>
      <c r="AM21" s="251" t="str">
        <f t="shared" si="2"/>
        <v>OUTTURN</v>
      </c>
      <c r="AN21" s="251" t="str">
        <f t="shared" si="2"/>
        <v>OUTTURN</v>
      </c>
      <c r="AO21" s="251" t="str">
        <f t="shared" si="2"/>
        <v>OUTTURN</v>
      </c>
      <c r="AP21" s="251" t="str">
        <f t="shared" si="2"/>
        <v>OUTTURN</v>
      </c>
      <c r="AQ21" s="348" t="str">
        <f t="shared" si="2"/>
        <v>OUTTURN</v>
      </c>
      <c r="AR21" s="251" t="str">
        <f t="shared" si="2"/>
        <v>FORECAST</v>
      </c>
      <c r="AS21" s="251" t="str">
        <f t="shared" si="2"/>
        <v>FORECAST</v>
      </c>
      <c r="AT21" s="251" t="str">
        <f t="shared" si="2"/>
        <v>FORECAST</v>
      </c>
      <c r="AU21" s="251" t="str">
        <f t="shared" si="2"/>
        <v>FORECAST</v>
      </c>
      <c r="AV21" s="251" t="str">
        <f t="shared" si="2"/>
        <v>FORECAST</v>
      </c>
      <c r="AW21" s="2"/>
    </row>
    <row r="22" spans="1:49" ht="16.8">
      <c r="A22" s="2"/>
      <c r="B22" s="2"/>
      <c r="C22" s="2"/>
      <c r="D22" s="2"/>
      <c r="E22" s="2"/>
      <c r="F22" s="2"/>
      <c r="G22" s="2"/>
      <c r="H22" s="2"/>
      <c r="I22" s="2"/>
      <c r="J22" s="2"/>
      <c r="K22" s="251"/>
      <c r="L22" s="251"/>
      <c r="M22" s="251"/>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c r="AK22" s="251"/>
      <c r="AL22" s="251"/>
      <c r="AM22" s="251"/>
      <c r="AN22" s="251"/>
      <c r="AO22" s="251"/>
      <c r="AP22" s="251"/>
      <c r="AQ22" s="348"/>
      <c r="AR22" s="251"/>
      <c r="AS22" s="251"/>
      <c r="AT22" s="251"/>
      <c r="AU22" s="251"/>
      <c r="AV22" s="251"/>
      <c r="AW22" s="2"/>
    </row>
    <row r="23" spans="1:49" ht="16.8">
      <c r="A23" s="2"/>
      <c r="B23" s="2"/>
      <c r="C23" s="2"/>
      <c r="D23" s="2"/>
      <c r="E23" s="2" t="s">
        <v>1266</v>
      </c>
      <c r="F23" s="2"/>
      <c r="G23" s="2" t="s">
        <v>540</v>
      </c>
      <c r="H23" s="2" t="s">
        <v>1267</v>
      </c>
      <c r="I23" s="2"/>
      <c r="J23" s="2"/>
      <c r="K23" s="252" t="str">
        <f>IFERROR(AVERAGEIFS('Monthly Inflation'!$M:$M,'Monthly Inflation'!$E:$E,"&gt;="&amp;DATE(K$6 - 1, $I11, $I12),'Monthly Inflation'!$E:$E,"&lt;="&amp;DATE(K$6, $I11 - 1, $I12)),"")</f>
        <v/>
      </c>
      <c r="L23" s="252" t="str">
        <f>IFERROR(AVERAGEIFS('Monthly Inflation'!$M:$M,'Monthly Inflation'!$E:$E,"&gt;="&amp;DATE(L$6 - 1, $I11, $I12),'Monthly Inflation'!$E:$E,"&lt;="&amp;DATE(L$6, $I11 - 1, $I12)),"")</f>
        <v/>
      </c>
      <c r="M23" s="252" t="str">
        <f>IFERROR(AVERAGEIFS('Monthly Inflation'!$M:$M,'Monthly Inflation'!$E:$E,"&gt;="&amp;DATE(M$6 - 1, $I11, $I12),'Monthly Inflation'!$E:$E,"&lt;="&amp;DATE(M$6, $I11 - 1, $I12)),"")</f>
        <v/>
      </c>
      <c r="N23" s="252" t="str">
        <f>IFERROR(AVERAGEIFS('Monthly Inflation'!$M:$M,'Monthly Inflation'!$E:$E,"&gt;="&amp;DATE(N$6 - 1, $I11, $I12),'Monthly Inflation'!$E:$E,"&lt;="&amp;DATE(N$6, $I11 - 1, $I12)),"")</f>
        <v/>
      </c>
      <c r="O23" s="252" t="str">
        <f>IFERROR(AVERAGEIFS('Monthly Inflation'!$M:$M,'Monthly Inflation'!$E:$E,"&gt;="&amp;DATE(O$6 - 1, $I11, $I12),'Monthly Inflation'!$E:$E,"&lt;="&amp;DATE(O$6, $I11 - 1, $I12)),"")</f>
        <v/>
      </c>
      <c r="P23" s="252" t="str">
        <f>IFERROR(AVERAGEIFS('Monthly Inflation'!$M:$M,'Monthly Inflation'!$E:$E,"&gt;="&amp;DATE(P$6 - 1, $I11, $I12),'Monthly Inflation'!$E:$E,"&lt;="&amp;DATE(P$6, $I11 - 1, $I12)),"")</f>
        <v/>
      </c>
      <c r="Q23" s="252" t="str">
        <f>IFERROR(AVERAGEIFS('Monthly Inflation'!$M:$M,'Monthly Inflation'!$E:$E,"&gt;="&amp;DATE(Q$6 - 1, $I11, $I12),'Monthly Inflation'!$E:$E,"&lt;="&amp;DATE(Q$6, $I11 - 1, $I12)),"")</f>
        <v/>
      </c>
      <c r="R23" s="252" t="str">
        <f>IFERROR(AVERAGEIFS('Monthly Inflation'!$M:$M,'Monthly Inflation'!$E:$E,"&gt;="&amp;DATE(R$6 - 1, $I11, $I12),'Monthly Inflation'!$E:$E,"&lt;="&amp;DATE(R$6, $I11 - 1, $I12)),"")</f>
        <v/>
      </c>
      <c r="S23" s="252" t="str">
        <f>IFERROR(AVERAGEIFS('Monthly Inflation'!$M:$M,'Monthly Inflation'!$E:$E,"&gt;="&amp;DATE(S$6 - 1, $I11, $I12),'Monthly Inflation'!$E:$E,"&lt;="&amp;DATE(S$6, $I11 - 1, $I12)),"")</f>
        <v/>
      </c>
      <c r="T23" s="252">
        <f>IFERROR(AVERAGEIFS('Monthly Inflation'!$M:$M,'Monthly Inflation'!$E:$E,"&gt;="&amp;DATE(T$6 - 1, $I11, $I12),'Monthly Inflation'!$E:$E,"&lt;="&amp;DATE(T$6, $I11 - 1, $I12)),"")</f>
        <v>166.35</v>
      </c>
      <c r="U23" s="252">
        <f>IFERROR(AVERAGEIFS('Monthly Inflation'!$M:$M,'Monthly Inflation'!$E:$E,"&gt;="&amp;DATE(U$6 - 1, $I11, $I12),'Monthly Inflation'!$E:$E,"&lt;="&amp;DATE(U$6, $I11 - 1, $I12)),"")</f>
        <v>171.31666666666663</v>
      </c>
      <c r="V23" s="252">
        <f>IFERROR(AVERAGEIFS('Monthly Inflation'!$M:$M,'Monthly Inflation'!$E:$E,"&gt;="&amp;DATE(V$6 - 1, $I11, $I12),'Monthly Inflation'!$E:$E,"&lt;="&amp;DATE(V$6, $I11 - 1, $I12)),"")</f>
        <v>173.875</v>
      </c>
      <c r="W23" s="252">
        <f>IFERROR(AVERAGEIFS('Monthly Inflation'!$M:$M,'Monthly Inflation'!$E:$E,"&gt;="&amp;DATE(W$6 - 1, $I11, $I12),'Monthly Inflation'!$E:$E,"&lt;="&amp;DATE(W$6, $I11 - 1, $I12)),"")</f>
        <v>177.51666666666665</v>
      </c>
      <c r="X23" s="252">
        <f>IFERROR(AVERAGEIFS('Monthly Inflation'!$M:$M,'Monthly Inflation'!$E:$E,"&gt;="&amp;DATE(X$6 - 1, $I11, $I12),'Monthly Inflation'!$E:$E,"&lt;="&amp;DATE(X$6, $I11 - 1, $I12)),"")</f>
        <v>182.47499999999999</v>
      </c>
      <c r="Y23" s="252">
        <f>IFERROR(AVERAGEIFS('Monthly Inflation'!$M:$M,'Monthly Inflation'!$E:$E,"&gt;="&amp;DATE(Y$6 - 1, $I11, $I12),'Monthly Inflation'!$E:$E,"&lt;="&amp;DATE(Y$6, $I11 - 1, $I12)),"")</f>
        <v>188.15</v>
      </c>
      <c r="Z23" s="252">
        <f>IFERROR(AVERAGEIFS('Monthly Inflation'!$M:$M,'Monthly Inflation'!$E:$E,"&gt;="&amp;DATE(Z$6 - 1, $I11, $I12),'Monthly Inflation'!$E:$E,"&lt;="&amp;DATE(Z$6, $I11 - 1, $I12)),"")</f>
        <v>193.10833333333332</v>
      </c>
      <c r="AA23" s="252">
        <f>IFERROR(AVERAGEIFS('Monthly Inflation'!$M:$M,'Monthly Inflation'!$E:$E,"&gt;="&amp;DATE(AA$6 - 1, $I11, $I12),'Monthly Inflation'!$E:$E,"&lt;="&amp;DATE(AA$6, $I11 - 1, $I12)),"")</f>
        <v>200.31666666666669</v>
      </c>
      <c r="AB23" s="252">
        <f>IFERROR(AVERAGEIFS('Monthly Inflation'!$M:$M,'Monthly Inflation'!$E:$E,"&gt;="&amp;DATE(AB$6 - 1, $I11, $I12),'Monthly Inflation'!$E:$E,"&lt;="&amp;DATE(AB$6, $I11 - 1, $I12)),"")</f>
        <v>208.5916666666667</v>
      </c>
      <c r="AC23" s="252">
        <f>IFERROR(AVERAGEIFS('Monthly Inflation'!$M:$M,'Monthly Inflation'!$E:$E,"&gt;="&amp;DATE(AC$6 - 1, $I11, $I12),'Monthly Inflation'!$E:$E,"&lt;="&amp;DATE(AC$6, $I11 - 1, $I12)),"")</f>
        <v>214.78333333333339</v>
      </c>
      <c r="AD23" s="252">
        <f>IFERROR(AVERAGEIFS('Monthly Inflation'!$M:$M,'Monthly Inflation'!$E:$E,"&gt;="&amp;DATE(AD$6 - 1, $I11, $I12),'Monthly Inflation'!$E:$E,"&lt;="&amp;DATE(AD$6, $I11 - 1, $I12)),"")</f>
        <v>215.76666666666662</v>
      </c>
      <c r="AE23" s="252">
        <f>IFERROR(AVERAGEIFS('Monthly Inflation'!$M:$M,'Monthly Inflation'!$E:$E,"&gt;="&amp;DATE(AE$6 - 1, $I11, $I12),'Monthly Inflation'!$E:$E,"&lt;="&amp;DATE(AE$6, $I11 - 1, $I12)),"")</f>
        <v>226.47499999999999</v>
      </c>
      <c r="AF23" s="252">
        <f>IFERROR(AVERAGEIFS('Monthly Inflation'!$M:$M,'Monthly Inflation'!$E:$E,"&gt;="&amp;DATE(AF$6 - 1, $I11, $I12),'Monthly Inflation'!$E:$E,"&lt;="&amp;DATE(AF$6, $I11 - 1, $I12)),"")</f>
        <v>237.3416666666667</v>
      </c>
      <c r="AG23" s="252">
        <f>IFERROR(AVERAGEIFS('Monthly Inflation'!$M:$M,'Monthly Inflation'!$E:$E,"&gt;="&amp;DATE(AG$6 - 1, $I11, $I12),'Monthly Inflation'!$E:$E,"&lt;="&amp;DATE(AG$6, $I11 - 1, $I12)),"")</f>
        <v>244.67499999999998</v>
      </c>
      <c r="AH23" s="252">
        <f>IFERROR(AVERAGEIFS('Monthly Inflation'!$M:$M,'Monthly Inflation'!$E:$E,"&gt;="&amp;DATE(AH$6 - 1, $I11, $I12),'Monthly Inflation'!$E:$E,"&lt;="&amp;DATE(AH$6, $I11 - 1, $I12)),"")</f>
        <v>251.73333333333335</v>
      </c>
      <c r="AI23" s="252">
        <f>IFERROR(AVERAGEIFS('Monthly Inflation'!$M:$M,'Monthly Inflation'!$E:$E,"&gt;="&amp;DATE(AI$6 - 1, $I11, $I12),'Monthly Inflation'!$E:$E,"&lt;="&amp;DATE(AI$6, $I11 - 1, $I12)),"")</f>
        <v>256.66666666666669</v>
      </c>
      <c r="AJ23" s="252">
        <f>IFERROR(AVERAGEIFS('Monthly Inflation'!$M:$M,'Monthly Inflation'!$E:$E,"&gt;="&amp;DATE(AJ$6 - 1, $I11, $I12),'Monthly Inflation'!$E:$E,"&lt;="&amp;DATE(AJ$6, $I11 - 1, $I12)),"")</f>
        <v>259.43333333333334</v>
      </c>
      <c r="AK23" s="252">
        <f>IFERROR(AVERAGEIFS('Monthly Inflation'!$M:$M,'Monthly Inflation'!$E:$E,"&gt;="&amp;DATE(AK$6 - 1, $I11, $I12),'Monthly Inflation'!$E:$E,"&lt;="&amp;DATE(AK$6, $I11 - 1, $I12)),"")</f>
        <v>264.99166666666673</v>
      </c>
      <c r="AL23" s="252">
        <f>IFERROR(AVERAGEIFS('Monthly Inflation'!$M:$M,'Monthly Inflation'!$E:$E,"&gt;="&amp;DATE(AL$6 - 1, $I11, $I12),'Monthly Inflation'!$E:$E,"&lt;="&amp;DATE(AL$6, $I11 - 1, $I12)),"")</f>
        <v>274.90833333333336</v>
      </c>
      <c r="AM23" s="252">
        <f>IFERROR(AVERAGEIFS('Monthly Inflation'!$M:$M,'Monthly Inflation'!$E:$E,"&gt;="&amp;DATE(AM$6 - 1, $I11, $I12),'Monthly Inflation'!$E:$E,"&lt;="&amp;DATE(AM$6, $I11 - 1, $I12)),"")</f>
        <v>283.30833333333334</v>
      </c>
      <c r="AN23" s="252">
        <f>IFERROR(AVERAGEIFS('Monthly Inflation'!$M:$M,'Monthly Inflation'!$E:$E,"&gt;="&amp;DATE(AN$6 - 1, $I11, $I12),'Monthly Inflation'!$E:$E,"&lt;="&amp;DATE(AN$6, $I11 - 1, $I12)),"")</f>
        <v>290.64166666666665</v>
      </c>
      <c r="AO23" s="252">
        <f>IFERROR(AVERAGEIFS('Monthly Inflation'!$M:$M,'Monthly Inflation'!$E:$E,"&gt;="&amp;DATE(AO$6 - 1, $I11, $I12),'Monthly Inflation'!$E:$E,"&lt;="&amp;DATE(AO$6, $I11 - 1, $I12)),"")</f>
        <v>294.16666666666669</v>
      </c>
      <c r="AP23" s="252">
        <f>IFERROR(AVERAGEIFS('Monthly Inflation'!$M:$M,'Monthly Inflation'!$E:$E,"&gt;="&amp;DATE(AP$6 - 1, $I11, $I12),'Monthly Inflation'!$E:$E,"&lt;="&amp;DATE(AP$6, $I11 - 1, $I12)),"")</f>
        <v>311.1583333333333</v>
      </c>
      <c r="AQ23" s="504">
        <f>IFERROR(AVERAGEIFS('Monthly Inflation'!$M:$M,'Monthly Inflation'!$E:$E,"&gt;="&amp;DATE(AQ$6 - 1, $I11, $I12),'Monthly Inflation'!$E:$E,"&lt;="&amp;DATE(AQ$6, $I11 - 1, $I12)),"")</f>
        <v>351.2166666666667</v>
      </c>
      <c r="AR23" s="252">
        <f>IFERROR(AVERAGEIFS('Monthly Inflation'!$M:$M,'Monthly Inflation'!$E:$E,"&gt;="&amp;DATE(AR$6 - 1, $I11, $I12),'Monthly Inflation'!$E:$E,"&lt;="&amp;DATE(AR$6, $I11 - 1, $I12)),"")</f>
        <v>381.95897726676139</v>
      </c>
      <c r="AS23" s="252">
        <f>IFERROR(AVERAGEIFS('Monthly Inflation'!$M:$M,'Monthly Inflation'!$E:$E,"&gt;="&amp;DATE(AS$6 - 1, $I11, $I12),'Monthly Inflation'!$E:$E,"&lt;="&amp;DATE(AS$6, $I11 - 1, $I12)),"")</f>
        <v>398.45378776422496</v>
      </c>
      <c r="AT23" s="252">
        <f>IFERROR(AVERAGEIFS('Monthly Inflation'!$M:$M,'Monthly Inflation'!$E:$E,"&gt;="&amp;DATE(AT$6 - 1, $I11, $I12),'Monthly Inflation'!$E:$E,"&lt;="&amp;DATE(AT$6, $I11 - 1, $I12)),"")</f>
        <v>408.90659996278873</v>
      </c>
      <c r="AU23" s="252">
        <f>IFERROR(AVERAGEIFS('Monthly Inflation'!$M:$M,'Monthly Inflation'!$E:$E,"&gt;="&amp;DATE(AU$6 - 1, $I11, $I12),'Monthly Inflation'!$E:$E,"&lt;="&amp;DATE(AU$6, $I11 - 1, $I12)),"")</f>
        <v>419.5608531153016</v>
      </c>
      <c r="AV23" s="252">
        <f>IFERROR(AVERAGEIFS('Monthly Inflation'!$M:$M,'Monthly Inflation'!$E:$E,"&gt;="&amp;DATE(AV$6 - 1, $I11, $I12),'Monthly Inflation'!$E:$E,"&lt;="&amp;DATE(AV$6, $I11 - 1, $I12)),"")</f>
        <v>431.36994090971933</v>
      </c>
      <c r="AW23" s="2"/>
    </row>
    <row r="24" spans="1:49" ht="16.8">
      <c r="A24" s="2"/>
      <c r="B24" s="2"/>
      <c r="C24" s="2"/>
      <c r="D24" s="2"/>
      <c r="E24" s="2" t="s">
        <v>1268</v>
      </c>
      <c r="F24" s="2"/>
      <c r="G24" s="2" t="s">
        <v>604</v>
      </c>
      <c r="H24" s="2"/>
      <c r="I24" s="2"/>
      <c r="J24" s="2"/>
      <c r="K24" s="254" t="str">
        <f>IFERROR(K23/J23 - 1,"")</f>
        <v/>
      </c>
      <c r="L24" s="254" t="str">
        <f t="shared" ref="L24:AV24" si="3">IFERROR(L23/K23 - 1,"")</f>
        <v/>
      </c>
      <c r="M24" s="254" t="str">
        <f t="shared" si="3"/>
        <v/>
      </c>
      <c r="N24" s="254" t="str">
        <f t="shared" si="3"/>
        <v/>
      </c>
      <c r="O24" s="254" t="str">
        <f t="shared" si="3"/>
        <v/>
      </c>
      <c r="P24" s="254" t="str">
        <f t="shared" si="3"/>
        <v/>
      </c>
      <c r="Q24" s="254" t="str">
        <f t="shared" si="3"/>
        <v/>
      </c>
      <c r="R24" s="254" t="str">
        <f t="shared" si="3"/>
        <v/>
      </c>
      <c r="S24" s="254" t="str">
        <f t="shared" si="3"/>
        <v/>
      </c>
      <c r="T24" s="254" t="str">
        <f t="shared" si="3"/>
        <v/>
      </c>
      <c r="U24" s="322">
        <f t="shared" si="3"/>
        <v>2.9856727782787029E-2</v>
      </c>
      <c r="V24" s="322">
        <f t="shared" si="3"/>
        <v>1.4933359276194436E-2</v>
      </c>
      <c r="W24" s="322">
        <f t="shared" si="3"/>
        <v>2.0944164869398429E-2</v>
      </c>
      <c r="X24" s="322">
        <f t="shared" si="3"/>
        <v>2.7931649610365206E-2</v>
      </c>
      <c r="Y24" s="322">
        <f t="shared" si="3"/>
        <v>3.1100150705576146E-2</v>
      </c>
      <c r="Z24" s="322">
        <f t="shared" si="3"/>
        <v>2.635308707591455E-2</v>
      </c>
      <c r="AA24" s="322">
        <f t="shared" si="3"/>
        <v>3.7327924739999352E-2</v>
      </c>
      <c r="AB24" s="322">
        <f t="shared" si="3"/>
        <v>4.1309593144188472E-2</v>
      </c>
      <c r="AC24" s="322">
        <f t="shared" si="3"/>
        <v>2.9683192840877393E-2</v>
      </c>
      <c r="AD24" s="322">
        <f t="shared" si="3"/>
        <v>4.57825715837612E-3</v>
      </c>
      <c r="AE24" s="322">
        <f t="shared" si="3"/>
        <v>4.9629229105515371E-2</v>
      </c>
      <c r="AF24" s="322">
        <f t="shared" si="3"/>
        <v>4.7981749273282803E-2</v>
      </c>
      <c r="AG24" s="322">
        <f t="shared" si="3"/>
        <v>3.0897791510129391E-2</v>
      </c>
      <c r="AH24" s="322">
        <f t="shared" si="3"/>
        <v>2.8847791287762714E-2</v>
      </c>
      <c r="AI24" s="322">
        <f t="shared" si="3"/>
        <v>1.9597457627118731E-2</v>
      </c>
      <c r="AJ24" s="322">
        <f t="shared" si="3"/>
        <v>1.0779220779220777E-2</v>
      </c>
      <c r="AK24" s="322">
        <f t="shared" si="3"/>
        <v>2.1424900424001248E-2</v>
      </c>
      <c r="AL24" s="322">
        <f t="shared" si="3"/>
        <v>3.7422560457875953E-2</v>
      </c>
      <c r="AM24" s="322">
        <f t="shared" si="3"/>
        <v>3.0555639758707454E-2</v>
      </c>
      <c r="AN24" s="322">
        <f t="shared" si="3"/>
        <v>2.5884636879724532E-2</v>
      </c>
      <c r="AO24" s="322">
        <f t="shared" si="3"/>
        <v>1.2128336726209277E-2</v>
      </c>
      <c r="AP24" s="322">
        <f t="shared" si="3"/>
        <v>5.7762039660056441E-2</v>
      </c>
      <c r="AQ24" s="505">
        <f t="shared" si="3"/>
        <v>0.12873938777149907</v>
      </c>
      <c r="AR24" s="322">
        <f t="shared" si="3"/>
        <v>8.7530899065423995E-2</v>
      </c>
      <c r="AS24" s="322">
        <f t="shared" si="3"/>
        <v>4.3184769776843268E-2</v>
      </c>
      <c r="AT24" s="322">
        <f t="shared" si="3"/>
        <v>2.6233436648239294E-2</v>
      </c>
      <c r="AU24" s="322">
        <f t="shared" si="3"/>
        <v>2.6055468787939295E-2</v>
      </c>
      <c r="AV24" s="322">
        <f t="shared" si="3"/>
        <v>2.814630513484162E-2</v>
      </c>
      <c r="AW24" s="2"/>
    </row>
    <row r="25" spans="1:49" ht="16.8">
      <c r="A25" s="2"/>
      <c r="B25" s="2"/>
      <c r="C25" s="2"/>
      <c r="D25" s="2"/>
      <c r="E25" s="2"/>
      <c r="F25" s="2"/>
      <c r="G25" s="2"/>
      <c r="H25" s="2"/>
      <c r="I25" s="2"/>
      <c r="J25" s="2"/>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359"/>
      <c r="AR25" s="206"/>
      <c r="AS25" s="206"/>
      <c r="AT25" s="206"/>
      <c r="AU25" s="206"/>
      <c r="AV25" s="289"/>
      <c r="AW25" s="2"/>
    </row>
    <row r="26" spans="1:49" ht="16.8">
      <c r="A26" s="2"/>
      <c r="B26" s="2"/>
      <c r="C26" s="2"/>
      <c r="D26" s="2"/>
      <c r="E26" s="2" t="s">
        <v>1269</v>
      </c>
      <c r="F26" s="2"/>
      <c r="G26" s="2" t="s">
        <v>540</v>
      </c>
      <c r="H26" s="2" t="s">
        <v>1270</v>
      </c>
      <c r="I26" s="2"/>
      <c r="J26" s="2"/>
      <c r="K26" s="252" t="str">
        <f>IFERROR(AVERAGEIFS('Monthly Inflation'!$L:$L,'Monthly Inflation'!$E:$E,"&gt;="&amp;DATE(K$6-1,$I11, $I12),'Monthly Inflation'!$E:$E,"&lt;="&amp;DATE(K$6,$I11-1,$I12)),"")</f>
        <v/>
      </c>
      <c r="L26" s="252" t="str">
        <f>IFERROR(AVERAGEIFS('Monthly Inflation'!$L:$L,'Monthly Inflation'!$E:$E,"&gt;="&amp;DATE(L$6-1,$I11, $I12),'Monthly Inflation'!$E:$E,"&lt;="&amp;DATE(L$6,$I11-1,$I12)),"")</f>
        <v/>
      </c>
      <c r="M26" s="252" t="str">
        <f>IFERROR(AVERAGEIFS('Monthly Inflation'!$L:$L,'Monthly Inflation'!$E:$E,"&gt;="&amp;DATE(M$6-1,$I11, $I12),'Monthly Inflation'!$E:$E,"&lt;="&amp;DATE(M$6,$I11-1,$I12)),"")</f>
        <v/>
      </c>
      <c r="N26" s="252" t="str">
        <f>IFERROR(AVERAGEIFS('Monthly Inflation'!$L:$L,'Monthly Inflation'!$E:$E,"&gt;="&amp;DATE(N$6-1,$I11, $I12),'Monthly Inflation'!$E:$E,"&lt;="&amp;DATE(N$6,$I11-1,$I12)),"")</f>
        <v/>
      </c>
      <c r="O26" s="252" t="str">
        <f>IFERROR(AVERAGEIFS('Monthly Inflation'!$L:$L,'Monthly Inflation'!$E:$E,"&gt;="&amp;DATE(O$6-1,$I11, $I12),'Monthly Inflation'!$E:$E,"&lt;="&amp;DATE(O$6,$I11-1,$I12)),"")</f>
        <v/>
      </c>
      <c r="P26" s="252" t="str">
        <f>IFERROR(AVERAGEIFS('Monthly Inflation'!$L:$L,'Monthly Inflation'!$E:$E,"&gt;="&amp;DATE(P$6-1,$I11, $I12),'Monthly Inflation'!$E:$E,"&lt;="&amp;DATE(P$6,$I11-1,$I12)),"")</f>
        <v/>
      </c>
      <c r="Q26" s="252" t="str">
        <f>IFERROR(AVERAGEIFS('Monthly Inflation'!$L:$L,'Monthly Inflation'!$E:$E,"&gt;="&amp;DATE(Q$6-1,$I11, $I12),'Monthly Inflation'!$E:$E,"&lt;="&amp;DATE(Q$6,$I11-1,$I12)),"")</f>
        <v/>
      </c>
      <c r="R26" s="252" t="str">
        <f>IFERROR(AVERAGEIFS('Monthly Inflation'!$L:$L,'Monthly Inflation'!$E:$E,"&gt;="&amp;DATE(R$6-1,$I11, $I12),'Monthly Inflation'!$E:$E,"&lt;="&amp;DATE(R$6,$I11-1,$I12)),"")</f>
        <v/>
      </c>
      <c r="S26" s="252" t="str">
        <f>IFERROR(AVERAGEIFS('Monthly Inflation'!$L:$L,'Monthly Inflation'!$E:$E,"&gt;="&amp;DATE(S$6-1,$I11, $I12),'Monthly Inflation'!$E:$E,"&lt;="&amp;DATE(S$6,$I11-1,$I12)),"")</f>
        <v/>
      </c>
      <c r="T26" s="252">
        <f>IFERROR(AVERAGEIFS('Monthly Inflation'!$L:$L,'Monthly Inflation'!$E:$E,"&gt;="&amp;DATE(T$6-1,$I11, $I12),'Monthly Inflation'!$E:$E,"&lt;="&amp;DATE(T$6,$I11-1,$I12)),"")</f>
        <v>72.75833333333334</v>
      </c>
      <c r="U26" s="252">
        <f>IFERROR(AVERAGEIFS('Monthly Inflation'!$L:$L,'Monthly Inflation'!$E:$E,"&gt;="&amp;DATE(U$6-1,$I11, $I12),'Monthly Inflation'!$E:$E,"&lt;="&amp;DATE(U$6,$I11-1,$I12)),"")</f>
        <v>73.641666666666666</v>
      </c>
      <c r="V26" s="252">
        <f>IFERROR(AVERAGEIFS('Monthly Inflation'!$L:$L,'Monthly Inflation'!$E:$E,"&gt;="&amp;DATE(V$6-1,$I11, $I12),'Monthly Inflation'!$E:$E,"&lt;="&amp;DATE(V$6,$I11-1,$I12)),"")</f>
        <v>74.86666666666666</v>
      </c>
      <c r="W26" s="252">
        <f>IFERROR(AVERAGEIFS('Monthly Inflation'!$L:$L,'Monthly Inflation'!$E:$E,"&gt;="&amp;DATE(W$6-1,$I11, $I12),'Monthly Inflation'!$E:$E,"&lt;="&amp;DATE(W$6,$I11-1,$I12)),"")</f>
        <v>75.958333333333329</v>
      </c>
      <c r="X26" s="252">
        <f>IFERROR(AVERAGEIFS('Monthly Inflation'!$L:$L,'Monthly Inflation'!$E:$E,"&gt;="&amp;DATE(X$6-1,$I11, $I12),'Monthly Inflation'!$E:$E,"&lt;="&amp;DATE(X$6,$I11-1,$I12)),"")</f>
        <v>76.974999999999994</v>
      </c>
      <c r="Y26" s="252">
        <f>IFERROR(AVERAGEIFS('Monthly Inflation'!$L:$L,'Monthly Inflation'!$E:$E,"&gt;="&amp;DATE(Y$6-1,$I11, $I12),'Monthly Inflation'!$E:$E,"&lt;="&amp;DATE(Y$6,$I11-1,$I12)),"")</f>
        <v>78.124999999999986</v>
      </c>
      <c r="Z26" s="252">
        <f>IFERROR(AVERAGEIFS('Monthly Inflation'!$L:$L,'Monthly Inflation'!$E:$E,"&gt;="&amp;DATE(Z$6-1,$I11, $I12),'Monthly Inflation'!$E:$E,"&lt;="&amp;DATE(Z$6,$I11-1,$I12)),"")</f>
        <v>79.825000000000003</v>
      </c>
      <c r="AA26" s="252">
        <f>IFERROR(AVERAGEIFS('Monthly Inflation'!$L:$L,'Monthly Inflation'!$E:$E,"&gt;="&amp;DATE(AA$6-1,$I11, $I12),'Monthly Inflation'!$E:$E,"&lt;="&amp;DATE(AA$6,$I11-1,$I12)),"")</f>
        <v>81.916666666666671</v>
      </c>
      <c r="AB26" s="252">
        <f>IFERROR(AVERAGEIFS('Monthly Inflation'!$L:$L,'Monthly Inflation'!$E:$E,"&gt;="&amp;DATE(AB$6-1,$I11, $I12),'Monthly Inflation'!$E:$E,"&lt;="&amp;DATE(AB$6,$I11-1,$I12)),"")</f>
        <v>83.825000000000003</v>
      </c>
      <c r="AC26" s="252">
        <f>IFERROR(AVERAGEIFS('Monthly Inflation'!$L:$L,'Monthly Inflation'!$E:$E,"&gt;="&amp;DATE(AC$6-1,$I11, $I12),'Monthly Inflation'!$E:$E,"&lt;="&amp;DATE(AC$6,$I11-1,$I12)),"")</f>
        <v>86.858333333333334</v>
      </c>
      <c r="AD26" s="252">
        <f>IFERROR(AVERAGEIFS('Monthly Inflation'!$L:$L,'Monthly Inflation'!$E:$E,"&gt;="&amp;DATE(AD$6-1,$I11, $I12),'Monthly Inflation'!$E:$E,"&lt;="&amp;DATE(AD$6,$I11-1,$I12)),"")</f>
        <v>88.433333333333337</v>
      </c>
      <c r="AE26" s="252">
        <f>IFERROR(AVERAGEIFS('Monthly Inflation'!$L:$L,'Monthly Inflation'!$E:$E,"&gt;="&amp;DATE(AE$6-1,$I11, $I12),'Monthly Inflation'!$E:$E,"&lt;="&amp;DATE(AE$6,$I11-1,$I12)),"")</f>
        <v>90.908333333333317</v>
      </c>
      <c r="AF26" s="252">
        <f>IFERROR(AVERAGEIFS('Monthly Inflation'!$L:$L,'Monthly Inflation'!$E:$E,"&gt;="&amp;DATE(AF$6-1,$I11, $I12),'Monthly Inflation'!$E:$E,"&lt;="&amp;DATE(AF$6,$I11-1,$I12)),"")</f>
        <v>94.308333333333351</v>
      </c>
      <c r="AG26" s="252">
        <f>IFERROR(AVERAGEIFS('Monthly Inflation'!$L:$L,'Monthly Inflation'!$E:$E,"&gt;="&amp;DATE(AG$6-1,$I11, $I12),'Monthly Inflation'!$E:$E,"&lt;="&amp;DATE(AG$6,$I11-1,$I12)),"")</f>
        <v>96.583333333333314</v>
      </c>
      <c r="AH26" s="252">
        <f>IFERROR(AVERAGEIFS('Monthly Inflation'!$L:$L,'Monthly Inflation'!$E:$E,"&gt;="&amp;DATE(AH$6-1,$I11, $I12),'Monthly Inflation'!$E:$E,"&lt;="&amp;DATE(AH$6,$I11-1,$I12)),"")</f>
        <v>98.600000000000009</v>
      </c>
      <c r="AI26" s="252">
        <f>IFERROR(AVERAGEIFS('Monthly Inflation'!$L:$L,'Monthly Inflation'!$E:$E,"&gt;="&amp;DATE(AI$6-1,$I11, $I12),'Monthly Inflation'!$E:$E,"&lt;="&amp;DATE(AI$6,$I11-1,$I12)),"")</f>
        <v>99.72499999999998</v>
      </c>
      <c r="AJ26" s="252">
        <f>IFERROR(AVERAGEIFS('Monthly Inflation'!$L:$L,'Monthly Inflation'!$E:$E,"&gt;="&amp;DATE(AJ$6-1,$I11, $I12),'Monthly Inflation'!$E:$E,"&lt;="&amp;DATE(AJ$6,$I11-1,$I12)),"")</f>
        <v>100.16666666666667</v>
      </c>
      <c r="AK26" s="252">
        <f>IFERROR(AVERAGEIFS('Monthly Inflation'!$L:$L,'Monthly Inflation'!$E:$E,"&gt;="&amp;DATE(AK$6-1,$I11, $I12),'Monthly Inflation'!$E:$E,"&lt;="&amp;DATE(AK$6,$I11-1,$I12)),"")</f>
        <v>101.54166666666667</v>
      </c>
      <c r="AL26" s="252">
        <f>IFERROR(AVERAGEIFS('Monthly Inflation'!$L:$L,'Monthly Inflation'!$E:$E,"&gt;="&amp;DATE(AL$6-1,$I11, $I12),'Monthly Inflation'!$E:$E,"&lt;="&amp;DATE(AL$6,$I11-1,$I12)),"")</f>
        <v>104.21666666666665</v>
      </c>
      <c r="AM26" s="252">
        <f>IFERROR(AVERAGEIFS('Monthly Inflation'!$L:$L,'Monthly Inflation'!$E:$E,"&gt;="&amp;DATE(AM$6-1,$I11, $I12),'Monthly Inflation'!$E:$E,"&lt;="&amp;DATE(AM$6,$I11-1,$I12)),"")</f>
        <v>106.43333333333334</v>
      </c>
      <c r="AN26" s="252">
        <f>IFERROR(AVERAGEIFS('Monthly Inflation'!$L:$L,'Monthly Inflation'!$E:$E,"&gt;="&amp;DATE(AN$6-1,$I11, $I12),'Monthly Inflation'!$E:$E,"&lt;="&amp;DATE(AN$6,$I11-1,$I12)),"")</f>
        <v>108.24166666666663</v>
      </c>
      <c r="AO26" s="252">
        <f>IFERROR(AVERAGEIFS('Monthly Inflation'!$L:$L,'Monthly Inflation'!$E:$E,"&gt;="&amp;DATE(AO$6-1,$I11, $I12),'Monthly Inflation'!$E:$E,"&lt;="&amp;DATE(AO$6,$I11-1,$I12)),"")</f>
        <v>109.10833333333335</v>
      </c>
      <c r="AP26" s="252">
        <f>IFERROR(AVERAGEIFS('Monthly Inflation'!$L:$L,'Monthly Inflation'!$E:$E,"&gt;="&amp;DATE(AP$6-1,$I11, $I12),'Monthly Inflation'!$E:$E,"&lt;="&amp;DATE(AP$6,$I11-1,$I12)),"")</f>
        <v>113.11666666666667</v>
      </c>
      <c r="AQ26" s="504">
        <f>IFERROR(AVERAGEIFS('Monthly Inflation'!$L:$L,'Monthly Inflation'!$E:$E,"&gt;="&amp;DATE(AQ$6-1,$I11, $I12),'Monthly Inflation'!$E:$E,"&lt;="&amp;DATE(AQ$6,$I11-1,$I12)),"")</f>
        <v>123.04166666666664</v>
      </c>
      <c r="AR26" s="252">
        <f>IFERROR(AVERAGEIFS('Monthly Inflation'!$L:$L,'Monthly Inflation'!$E:$E,"&gt;="&amp;DATE(AR$6-1,$I11, $I12),'Monthly Inflation'!$E:$E,"&lt;="&amp;DATE(AR$6,$I11-1,$I12)),"")</f>
        <v>130.73147692954706</v>
      </c>
      <c r="AS26" s="252">
        <f>IFERROR(AVERAGEIFS('Monthly Inflation'!$L:$L,'Monthly Inflation'!$E:$E,"&gt;="&amp;DATE(AS$6-1,$I11, $I12),'Monthly Inflation'!$E:$E,"&lt;="&amp;DATE(AS$6,$I11-1,$I12)),"")</f>
        <v>134.71538276772398</v>
      </c>
      <c r="AT26" s="252">
        <f>IFERROR(AVERAGEIFS('Monthly Inflation'!$L:$L,'Monthly Inflation'!$E:$E,"&gt;="&amp;DATE(AT$6-1,$I11, $I12),'Monthly Inflation'!$E:$E,"&lt;="&amp;DATE(AT$6,$I11-1,$I12)),"")</f>
        <v>137.01925159970372</v>
      </c>
      <c r="AU26" s="252">
        <f>IFERROR(AVERAGEIFS('Monthly Inflation'!$L:$L,'Monthly Inflation'!$E:$E,"&gt;="&amp;DATE(AU$6-1,$I11, $I12),'Monthly Inflation'!$E:$E,"&lt;="&amp;DATE(AU$6,$I11-1,$I12)),"")</f>
        <v>139.13230513541188</v>
      </c>
      <c r="AV26" s="252">
        <f>IFERROR(AVERAGEIFS('Monthly Inflation'!$L:$L,'Monthly Inflation'!$E:$E,"&gt;="&amp;DATE(AV$6-1,$I11, $I12),'Monthly Inflation'!$E:$E,"&lt;="&amp;DATE(AV$6,$I11-1,$I12)),"")</f>
        <v>141.63137891010953</v>
      </c>
      <c r="AW26" s="2"/>
    </row>
    <row r="27" spans="1:49" ht="16.8">
      <c r="A27" s="2"/>
      <c r="B27" s="2"/>
      <c r="C27" s="2"/>
      <c r="D27" s="2"/>
      <c r="E27" s="2" t="s">
        <v>1271</v>
      </c>
      <c r="F27" s="2"/>
      <c r="G27" s="2" t="s">
        <v>604</v>
      </c>
      <c r="H27" s="2"/>
      <c r="I27" s="2"/>
      <c r="J27" s="2"/>
      <c r="K27" s="254" t="str">
        <f>IFERROR(K26/J26 - 1,"")</f>
        <v/>
      </c>
      <c r="L27" s="254" t="str">
        <f t="shared" ref="L27:AV27" si="4">IFERROR(L26/K26 - 1,"")</f>
        <v/>
      </c>
      <c r="M27" s="254" t="str">
        <f t="shared" si="4"/>
        <v/>
      </c>
      <c r="N27" s="254" t="str">
        <f t="shared" si="4"/>
        <v/>
      </c>
      <c r="O27" s="254" t="str">
        <f t="shared" si="4"/>
        <v/>
      </c>
      <c r="P27" s="254" t="str">
        <f t="shared" si="4"/>
        <v/>
      </c>
      <c r="Q27" s="254" t="str">
        <f t="shared" si="4"/>
        <v/>
      </c>
      <c r="R27" s="254" t="str">
        <f t="shared" si="4"/>
        <v/>
      </c>
      <c r="S27" s="254" t="str">
        <f t="shared" si="4"/>
        <v/>
      </c>
      <c r="T27" s="254" t="str">
        <f t="shared" si="4"/>
        <v/>
      </c>
      <c r="U27" s="322">
        <f t="shared" si="4"/>
        <v>1.2140648264803433E-2</v>
      </c>
      <c r="V27" s="322">
        <f t="shared" si="4"/>
        <v>1.663460450379084E-2</v>
      </c>
      <c r="W27" s="322">
        <f t="shared" si="4"/>
        <v>1.4581478183437246E-2</v>
      </c>
      <c r="X27" s="322">
        <f t="shared" si="4"/>
        <v>1.3384530992868848E-2</v>
      </c>
      <c r="Y27" s="322">
        <f t="shared" si="4"/>
        <v>1.4939915556998917E-2</v>
      </c>
      <c r="Z27" s="322">
        <f t="shared" si="4"/>
        <v>2.1760000000000224E-2</v>
      </c>
      <c r="AA27" s="322">
        <f t="shared" si="4"/>
        <v>2.6203152729930013E-2</v>
      </c>
      <c r="AB27" s="322">
        <f t="shared" si="4"/>
        <v>2.3296032553407953E-2</v>
      </c>
      <c r="AC27" s="322">
        <f t="shared" si="4"/>
        <v>3.6186499652052895E-2</v>
      </c>
      <c r="AD27" s="322">
        <f t="shared" si="4"/>
        <v>1.8132975151108122E-2</v>
      </c>
      <c r="AE27" s="322">
        <f t="shared" si="4"/>
        <v>2.7987184319637981E-2</v>
      </c>
      <c r="AF27" s="322">
        <f t="shared" si="4"/>
        <v>3.7400311669264275E-2</v>
      </c>
      <c r="AG27" s="322">
        <f t="shared" si="4"/>
        <v>2.4123000795263305E-2</v>
      </c>
      <c r="AH27" s="322">
        <f t="shared" si="4"/>
        <v>2.088006902502193E-2</v>
      </c>
      <c r="AI27" s="322">
        <f t="shared" si="4"/>
        <v>1.1409736308316099E-2</v>
      </c>
      <c r="AJ27" s="322">
        <f t="shared" si="4"/>
        <v>4.4288459931480784E-3</v>
      </c>
      <c r="AK27" s="322">
        <f t="shared" si="4"/>
        <v>1.3727121464226277E-2</v>
      </c>
      <c r="AL27" s="322">
        <f t="shared" si="4"/>
        <v>2.6343865408288814E-2</v>
      </c>
      <c r="AM27" s="322">
        <f t="shared" si="4"/>
        <v>2.1269790500559882E-2</v>
      </c>
      <c r="AN27" s="322">
        <f t="shared" si="4"/>
        <v>1.6990291262135582E-2</v>
      </c>
      <c r="AO27" s="322">
        <f t="shared" si="4"/>
        <v>8.0067749634311625E-3</v>
      </c>
      <c r="AP27" s="322">
        <f t="shared" si="4"/>
        <v>3.6737187810280236E-2</v>
      </c>
      <c r="AQ27" s="505">
        <f t="shared" si="4"/>
        <v>8.7741270075143429E-2</v>
      </c>
      <c r="AR27" s="322">
        <f t="shared" si="4"/>
        <v>6.2497611347487325E-2</v>
      </c>
      <c r="AS27" s="322">
        <f t="shared" si="4"/>
        <v>3.04739603020312E-2</v>
      </c>
      <c r="AT27" s="322">
        <f t="shared" si="4"/>
        <v>1.710175025781635E-2</v>
      </c>
      <c r="AU27" s="322">
        <f t="shared" si="4"/>
        <v>1.5421581354723601E-2</v>
      </c>
      <c r="AV27" s="322">
        <f t="shared" si="4"/>
        <v>1.7961851291584674E-2</v>
      </c>
      <c r="AW27" s="2"/>
    </row>
    <row r="28" spans="1:49" ht="16.8">
      <c r="A28" s="2"/>
      <c r="B28" s="2"/>
      <c r="C28" s="2"/>
      <c r="D28" s="2"/>
      <c r="E28" s="2"/>
      <c r="F28" s="2"/>
      <c r="G28" s="2"/>
      <c r="H28" s="2"/>
      <c r="I28" s="2"/>
      <c r="J28" s="2"/>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359"/>
      <c r="AR28" s="206"/>
      <c r="AS28" s="206"/>
      <c r="AT28" s="206"/>
      <c r="AU28" s="206"/>
      <c r="AV28" s="206"/>
      <c r="AW28" s="2"/>
    </row>
    <row r="29" spans="1:49" ht="16.8">
      <c r="A29" s="2"/>
      <c r="B29" s="2"/>
      <c r="C29" s="2"/>
      <c r="D29" s="2"/>
      <c r="E29" s="2" t="s">
        <v>1272</v>
      </c>
      <c r="F29" s="2"/>
      <c r="G29" s="2" t="s">
        <v>540</v>
      </c>
      <c r="H29" s="2" t="s">
        <v>1209</v>
      </c>
      <c r="I29" s="2"/>
      <c r="J29" s="2"/>
      <c r="K29" s="252" t="str">
        <f>IFERROR(AVERAGEIFS('Monthly Inflation'!$N:$N,'Monthly Inflation'!$E:$E,"&gt;="&amp;DATE(K$6-1, $I11, $I12),'Monthly Inflation'!$E:$E,"&lt;="&amp;DATE(K$6, $I11 - 1, $I12)),"")</f>
        <v/>
      </c>
      <c r="L29" s="252" t="str">
        <f>IFERROR(AVERAGEIFS('Monthly Inflation'!$N:$N,'Monthly Inflation'!$E:$E,"&gt;="&amp;DATE(L$6-1, $I11, $I12),'Monthly Inflation'!$E:$E,"&lt;="&amp;DATE(L$6, $I11 - 1, $I12)),"")</f>
        <v/>
      </c>
      <c r="M29" s="252" t="str">
        <f>IFERROR(AVERAGEIFS('Monthly Inflation'!$N:$N,'Monthly Inflation'!$E:$E,"&gt;="&amp;DATE(M$6-1, $I11, $I12),'Monthly Inflation'!$E:$E,"&lt;="&amp;DATE(M$6, $I11 - 1, $I12)),"")</f>
        <v/>
      </c>
      <c r="N29" s="252" t="str">
        <f>IFERROR(AVERAGEIFS('Monthly Inflation'!$N:$N,'Monthly Inflation'!$E:$E,"&gt;="&amp;DATE(N$6-1, $I11, $I12),'Monthly Inflation'!$E:$E,"&lt;="&amp;DATE(N$6, $I11 - 1, $I12)),"")</f>
        <v/>
      </c>
      <c r="O29" s="252" t="str">
        <f>IFERROR(AVERAGEIFS('Monthly Inflation'!$N:$N,'Monthly Inflation'!$E:$E,"&gt;="&amp;DATE(O$6-1, $I11, $I12),'Monthly Inflation'!$E:$E,"&lt;="&amp;DATE(O$6, $I11 - 1, $I12)),"")</f>
        <v/>
      </c>
      <c r="P29" s="252" t="str">
        <f>IFERROR(AVERAGEIFS('Monthly Inflation'!$N:$N,'Monthly Inflation'!$E:$E,"&gt;="&amp;DATE(P$6-1, $I11, $I12),'Monthly Inflation'!$E:$E,"&lt;="&amp;DATE(P$6, $I11 - 1, $I12)),"")</f>
        <v/>
      </c>
      <c r="Q29" s="252" t="str">
        <f>IFERROR(AVERAGEIFS('Monthly Inflation'!$N:$N,'Monthly Inflation'!$E:$E,"&gt;="&amp;DATE(Q$6-1, $I11, $I12),'Monthly Inflation'!$E:$E,"&lt;="&amp;DATE(Q$6, $I11 - 1, $I12)),"")</f>
        <v/>
      </c>
      <c r="R29" s="252" t="str">
        <f>IFERROR(AVERAGEIFS('Monthly Inflation'!$N:$N,'Monthly Inflation'!$E:$E,"&gt;="&amp;DATE(R$6-1, $I11, $I12),'Monthly Inflation'!$E:$E,"&lt;="&amp;DATE(R$6, $I11 - 1, $I12)),"")</f>
        <v/>
      </c>
      <c r="S29" s="252" t="str">
        <f>IFERROR(AVERAGEIFS('Monthly Inflation'!$N:$N,'Monthly Inflation'!$E:$E,"&gt;="&amp;DATE(S$6-1, $I11, $I12),'Monthly Inflation'!$E:$E,"&lt;="&amp;DATE(S$6, $I11 - 1, $I12)),"")</f>
        <v/>
      </c>
      <c r="T29" s="252">
        <f>IFERROR(AVERAGEIFS('Monthly Inflation'!$N:$N,'Monthly Inflation'!$E:$E,"&gt;="&amp;DATE(T$6-1, $I11, $I12),'Monthly Inflation'!$E:$E,"&lt;="&amp;DATE(T$6, $I11 - 1, $I12)),"")</f>
        <v>166.35</v>
      </c>
      <c r="U29" s="252">
        <f>IFERROR(AVERAGEIFS('Monthly Inflation'!$N:$N,'Monthly Inflation'!$E:$E,"&gt;="&amp;DATE(U$6-1, $I11, $I12),'Monthly Inflation'!$E:$E,"&lt;="&amp;DATE(U$6, $I11 - 1, $I12)),"")</f>
        <v>171.31666666666663</v>
      </c>
      <c r="V29" s="252">
        <f>IFERROR(AVERAGEIFS('Monthly Inflation'!$N:$N,'Monthly Inflation'!$E:$E,"&gt;="&amp;DATE(V$6-1, $I11, $I12),'Monthly Inflation'!$E:$E,"&lt;="&amp;DATE(V$6, $I11 - 1, $I12)),"")</f>
        <v>173.875</v>
      </c>
      <c r="W29" s="252">
        <f>IFERROR(AVERAGEIFS('Monthly Inflation'!$N:$N,'Monthly Inflation'!$E:$E,"&gt;="&amp;DATE(W$6-1, $I11, $I12),'Monthly Inflation'!$E:$E,"&lt;="&amp;DATE(W$6, $I11 - 1, $I12)),"")</f>
        <v>177.51666666666665</v>
      </c>
      <c r="X29" s="252">
        <f>IFERROR(AVERAGEIFS('Monthly Inflation'!$N:$N,'Monthly Inflation'!$E:$E,"&gt;="&amp;DATE(X$6-1, $I11, $I12),'Monthly Inflation'!$E:$E,"&lt;="&amp;DATE(X$6, $I11 - 1, $I12)),"")</f>
        <v>182.47499999999999</v>
      </c>
      <c r="Y29" s="252">
        <f>IFERROR(AVERAGEIFS('Monthly Inflation'!$N:$N,'Monthly Inflation'!$E:$E,"&gt;="&amp;DATE(Y$6-1, $I11, $I12),'Monthly Inflation'!$E:$E,"&lt;="&amp;DATE(Y$6, $I11 - 1, $I12)),"")</f>
        <v>188.15</v>
      </c>
      <c r="Z29" s="252">
        <f>IFERROR(AVERAGEIFS('Monthly Inflation'!$N:$N,'Monthly Inflation'!$E:$E,"&gt;="&amp;DATE(Z$6-1, $I11, $I12),'Monthly Inflation'!$E:$E,"&lt;="&amp;DATE(Z$6, $I11 - 1, $I12)),"")</f>
        <v>193.10833333333332</v>
      </c>
      <c r="AA29" s="252">
        <f>IFERROR(AVERAGEIFS('Monthly Inflation'!$N:$N,'Monthly Inflation'!$E:$E,"&gt;="&amp;DATE(AA$6-1, $I11, $I12),'Monthly Inflation'!$E:$E,"&lt;="&amp;DATE(AA$6, $I11 - 1, $I12)),"")</f>
        <v>200.31666666666669</v>
      </c>
      <c r="AB29" s="252">
        <f>IFERROR(AVERAGEIFS('Monthly Inflation'!$N:$N,'Monthly Inflation'!$E:$E,"&gt;="&amp;DATE(AB$6-1, $I11, $I12),'Monthly Inflation'!$E:$E,"&lt;="&amp;DATE(AB$6, $I11 - 1, $I12)),"")</f>
        <v>208.5916666666667</v>
      </c>
      <c r="AC29" s="252">
        <f>IFERROR(AVERAGEIFS('Monthly Inflation'!$N:$N,'Monthly Inflation'!$E:$E,"&gt;="&amp;DATE(AC$6-1, $I11, $I12),'Monthly Inflation'!$E:$E,"&lt;="&amp;DATE(AC$6, $I11 - 1, $I12)),"")</f>
        <v>214.78333333333339</v>
      </c>
      <c r="AD29" s="252">
        <f>IFERROR(AVERAGEIFS('Monthly Inflation'!$N:$N,'Monthly Inflation'!$E:$E,"&gt;="&amp;DATE(AD$6-1, $I11, $I12),'Monthly Inflation'!$E:$E,"&lt;="&amp;DATE(AD$6, $I11 - 1, $I12)),"")</f>
        <v>215.76666666666662</v>
      </c>
      <c r="AE29" s="252">
        <f>IFERROR(AVERAGEIFS('Monthly Inflation'!$N:$N,'Monthly Inflation'!$E:$E,"&gt;="&amp;DATE(AE$6-1, $I11, $I12),'Monthly Inflation'!$E:$E,"&lt;="&amp;DATE(AE$6, $I11 - 1, $I12)),"")</f>
        <v>226.47499999999999</v>
      </c>
      <c r="AF29" s="252">
        <f>IFERROR(AVERAGEIFS('Monthly Inflation'!$N:$N,'Monthly Inflation'!$E:$E,"&gt;="&amp;DATE(AF$6-1, $I11, $I12),'Monthly Inflation'!$E:$E,"&lt;="&amp;DATE(AF$6, $I11 - 1, $I12)),"")</f>
        <v>237.3416666666667</v>
      </c>
      <c r="AG29" s="252">
        <f>IFERROR(AVERAGEIFS('Monthly Inflation'!$N:$N,'Monthly Inflation'!$E:$E,"&gt;="&amp;DATE(AG$6-1, $I11, $I12),'Monthly Inflation'!$E:$E,"&lt;="&amp;DATE(AG$6, $I11 - 1, $I12)),"")</f>
        <v>244.67499999999998</v>
      </c>
      <c r="AH29" s="252">
        <f>IFERROR(AVERAGEIFS('Monthly Inflation'!$N:$N,'Monthly Inflation'!$E:$E,"&gt;="&amp;DATE(AH$6-1, $I11, $I12),'Monthly Inflation'!$E:$E,"&lt;="&amp;DATE(AH$6, $I11 - 1, $I12)),"")</f>
        <v>251.73333333333335</v>
      </c>
      <c r="AI29" s="252">
        <f>IFERROR(AVERAGEIFS('Monthly Inflation'!$N:$N,'Monthly Inflation'!$E:$E,"&gt;="&amp;DATE(AI$6-1, $I11, $I12),'Monthly Inflation'!$E:$E,"&lt;="&amp;DATE(AI$6, $I11 - 1, $I12)),"")</f>
        <v>256.66666666666669</v>
      </c>
      <c r="AJ29" s="252">
        <f>IFERROR(AVERAGEIFS('Monthly Inflation'!$N:$N,'Monthly Inflation'!$E:$E,"&gt;="&amp;DATE(AJ$6-1, $I11, $I12),'Monthly Inflation'!$E:$E,"&lt;="&amp;DATE(AJ$6, $I11 - 1, $I12)),"")</f>
        <v>259.43333333333334</v>
      </c>
      <c r="AK29" s="252">
        <f>IFERROR(AVERAGEIFS('Monthly Inflation'!$N:$N,'Monthly Inflation'!$E:$E,"&gt;="&amp;DATE(AK$6-1, $I11, $I12),'Monthly Inflation'!$E:$E,"&lt;="&amp;DATE(AK$6, $I11 - 1, $I12)),"")</f>
        <v>264.99166666666673</v>
      </c>
      <c r="AL29" s="252">
        <f>IFERROR(AVERAGEIFS('Monthly Inflation'!$N:$N,'Monthly Inflation'!$E:$E,"&gt;="&amp;DATE(AL$6-1, $I11, $I12),'Monthly Inflation'!$E:$E,"&lt;="&amp;DATE(AL$6, $I11 - 1, $I12)),"")</f>
        <v>274.90833333333336</v>
      </c>
      <c r="AM29" s="252">
        <f>IFERROR(AVERAGEIFS('Monthly Inflation'!$N:$N,'Monthly Inflation'!$E:$E,"&gt;="&amp;DATE(AM$6-1, $I11, $I12),'Monthly Inflation'!$E:$E,"&lt;="&amp;DATE(AM$6, $I11 - 1, $I12)),"")</f>
        <v>283.30833333333334</v>
      </c>
      <c r="AN29" s="252">
        <f>IFERROR(AVERAGEIFS('Monthly Inflation'!$N:$N,'Monthly Inflation'!$E:$E,"&gt;="&amp;DATE(AN$6-1, $I11, $I12),'Monthly Inflation'!$E:$E,"&lt;="&amp;DATE(AN$6, $I11 - 1, $I12)),"")</f>
        <v>290.64166666666665</v>
      </c>
      <c r="AO29" s="252">
        <f>IFERROR(AVERAGEIFS('Monthly Inflation'!$N:$N,'Monthly Inflation'!$E:$E,"&gt;="&amp;DATE(AO$6-1, $I11, $I12),'Monthly Inflation'!$E:$E,"&lt;="&amp;DATE(AO$6, $I11 - 1, $I12)),"")</f>
        <v>294.16666666666669</v>
      </c>
      <c r="AP29" s="252">
        <f>IFERROR(AVERAGEIFS('Monthly Inflation'!$N:$N,'Monthly Inflation'!$E:$E,"&gt;="&amp;DATE(AP$6-1, $I11, $I12),'Monthly Inflation'!$E:$E,"&lt;="&amp;DATE(AP$6, $I11 - 1, $I12)),"")</f>
        <v>311.1583333333333</v>
      </c>
      <c r="AQ29" s="504">
        <f>IFERROR(AVERAGEIFS('Monthly Inflation'!$N:$N,'Monthly Inflation'!$E:$E,"&gt;="&amp;DATE(AQ$6-1, $I11, $I12),'Monthly Inflation'!$E:$E,"&lt;="&amp;DATE(AQ$6, $I11 - 1, $I12)),"")</f>
        <v>351.2166666666667</v>
      </c>
      <c r="AR29" s="252">
        <f>IFERROR(AVERAGEIFS('Monthly Inflation'!$N:$N,'Monthly Inflation'!$E:$E,"&gt;="&amp;DATE(AR$6-1, $I11, $I12),'Monthly Inflation'!$E:$E,"&lt;="&amp;DATE(AR$6, $I11 - 1, $I12)),"")</f>
        <v>379.22513900367994</v>
      </c>
      <c r="AS29" s="252">
        <f>IFERROR(AVERAGEIFS('Monthly Inflation'!$N:$N,'Monthly Inflation'!$E:$E,"&gt;="&amp;DATE(AS$6-1, $I11, $I12),'Monthly Inflation'!$E:$E,"&lt;="&amp;DATE(AS$6, $I11 - 1, $I12)),"")</f>
        <v>390.78163083521014</v>
      </c>
      <c r="AT29" s="252">
        <f>IFERROR(AVERAGEIFS('Monthly Inflation'!$N:$N,'Monthly Inflation'!$E:$E,"&gt;="&amp;DATE(AT$6-1, $I11, $I12),'Monthly Inflation'!$E:$E,"&lt;="&amp;DATE(AT$6, $I11 - 1, $I12)),"")</f>
        <v>397.46468069109602</v>
      </c>
      <c r="AU29" s="252">
        <f>IFERROR(AVERAGEIFS('Monthly Inflation'!$N:$N,'Monthly Inflation'!$E:$E,"&gt;="&amp;DATE(AU$6-1, $I11, $I12),'Monthly Inflation'!$E:$E,"&lt;="&amp;DATE(AU$6, $I11 - 1, $I12)),"")</f>
        <v>403.59421460000311</v>
      </c>
      <c r="AV29" s="252">
        <f>IFERROR(AVERAGEIFS('Monthly Inflation'!$N:$N,'Monthly Inflation'!$E:$E,"&gt;="&amp;DATE(AV$6-1, $I11, $I12),'Monthly Inflation'!$E:$E,"&lt;="&amp;DATE(AV$6, $I11 - 1, $I12)),"")</f>
        <v>410.84351386479216</v>
      </c>
      <c r="AW29" s="2"/>
    </row>
    <row r="30" spans="1:49" ht="16.8">
      <c r="A30" s="2"/>
      <c r="B30" s="2"/>
      <c r="C30" s="2"/>
      <c r="D30" s="2"/>
      <c r="E30" s="2" t="s">
        <v>1273</v>
      </c>
      <c r="F30" s="2"/>
      <c r="G30" s="2" t="s">
        <v>604</v>
      </c>
      <c r="H30" s="2"/>
      <c r="I30" s="2"/>
      <c r="J30" s="2"/>
      <c r="K30" s="254" t="str">
        <f>IFERROR(K29/J29 - 1,"")</f>
        <v/>
      </c>
      <c r="L30" s="254" t="str">
        <f t="shared" ref="L30:AV30" si="5">IFERROR(L29/K29 - 1,"")</f>
        <v/>
      </c>
      <c r="M30" s="254" t="str">
        <f t="shared" si="5"/>
        <v/>
      </c>
      <c r="N30" s="254" t="str">
        <f t="shared" si="5"/>
        <v/>
      </c>
      <c r="O30" s="254" t="str">
        <f t="shared" si="5"/>
        <v/>
      </c>
      <c r="P30" s="254" t="str">
        <f t="shared" si="5"/>
        <v/>
      </c>
      <c r="Q30" s="254" t="str">
        <f t="shared" si="5"/>
        <v/>
      </c>
      <c r="R30" s="254" t="str">
        <f t="shared" si="5"/>
        <v/>
      </c>
      <c r="S30" s="254" t="str">
        <f t="shared" si="5"/>
        <v/>
      </c>
      <c r="T30" s="254" t="str">
        <f t="shared" si="5"/>
        <v/>
      </c>
      <c r="U30" s="322">
        <f t="shared" si="5"/>
        <v>2.9856727782787029E-2</v>
      </c>
      <c r="V30" s="322">
        <f t="shared" si="5"/>
        <v>1.4933359276194436E-2</v>
      </c>
      <c r="W30" s="322">
        <f t="shared" si="5"/>
        <v>2.0944164869398429E-2</v>
      </c>
      <c r="X30" s="322">
        <f t="shared" si="5"/>
        <v>2.7931649610365206E-2</v>
      </c>
      <c r="Y30" s="322">
        <f t="shared" si="5"/>
        <v>3.1100150705576146E-2</v>
      </c>
      <c r="Z30" s="322">
        <f t="shared" si="5"/>
        <v>2.635308707591455E-2</v>
      </c>
      <c r="AA30" s="322">
        <f t="shared" si="5"/>
        <v>3.7327924739999352E-2</v>
      </c>
      <c r="AB30" s="322">
        <f t="shared" si="5"/>
        <v>4.1309593144188472E-2</v>
      </c>
      <c r="AC30" s="322">
        <f t="shared" si="5"/>
        <v>2.9683192840877393E-2</v>
      </c>
      <c r="AD30" s="322">
        <f t="shared" si="5"/>
        <v>4.57825715837612E-3</v>
      </c>
      <c r="AE30" s="322">
        <f t="shared" si="5"/>
        <v>4.9629229105515371E-2</v>
      </c>
      <c r="AF30" s="322">
        <f t="shared" si="5"/>
        <v>4.7981749273282803E-2</v>
      </c>
      <c r="AG30" s="322">
        <f t="shared" si="5"/>
        <v>3.0897791510129391E-2</v>
      </c>
      <c r="AH30" s="322">
        <f t="shared" si="5"/>
        <v>2.8847791287762714E-2</v>
      </c>
      <c r="AI30" s="322">
        <f t="shared" si="5"/>
        <v>1.9597457627118731E-2</v>
      </c>
      <c r="AJ30" s="322">
        <f t="shared" si="5"/>
        <v>1.0779220779220777E-2</v>
      </c>
      <c r="AK30" s="322">
        <f t="shared" si="5"/>
        <v>2.1424900424001248E-2</v>
      </c>
      <c r="AL30" s="322">
        <f t="shared" si="5"/>
        <v>3.7422560457875953E-2</v>
      </c>
      <c r="AM30" s="322">
        <f t="shared" si="5"/>
        <v>3.0555639758707454E-2</v>
      </c>
      <c r="AN30" s="322">
        <f t="shared" si="5"/>
        <v>2.5884636879724532E-2</v>
      </c>
      <c r="AO30" s="322">
        <f t="shared" si="5"/>
        <v>1.2128336726209277E-2</v>
      </c>
      <c r="AP30" s="322">
        <f t="shared" si="5"/>
        <v>5.7762039660056441E-2</v>
      </c>
      <c r="AQ30" s="505">
        <f t="shared" si="5"/>
        <v>0.12873938777149907</v>
      </c>
      <c r="AR30" s="322">
        <f t="shared" si="5"/>
        <v>7.9746990946746754E-2</v>
      </c>
      <c r="AS30" s="322">
        <f t="shared" si="5"/>
        <v>3.0473960302030534E-2</v>
      </c>
      <c r="AT30" s="322">
        <f t="shared" si="5"/>
        <v>1.7101750257816128E-2</v>
      </c>
      <c r="AU30" s="322">
        <f t="shared" si="5"/>
        <v>1.5421581354723823E-2</v>
      </c>
      <c r="AV30" s="322">
        <f t="shared" si="5"/>
        <v>1.7961851291584452E-2</v>
      </c>
      <c r="AW30" s="2"/>
    </row>
    <row r="31" spans="1:49" ht="16.8">
      <c r="A31" s="2"/>
      <c r="B31" s="2"/>
      <c r="C31" s="2"/>
      <c r="D31" s="2"/>
      <c r="E31" s="2"/>
      <c r="F31" s="2"/>
      <c r="G31" s="2"/>
      <c r="H31" s="2"/>
      <c r="I31" s="2"/>
      <c r="J31" s="2"/>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359"/>
      <c r="AR31" s="206"/>
      <c r="AS31" s="206"/>
      <c r="AT31" s="206"/>
      <c r="AU31" s="206"/>
      <c r="AV31" s="206"/>
      <c r="AW31" s="2"/>
    </row>
    <row r="32" spans="1:49" ht="16.8">
      <c r="A32" s="2"/>
      <c r="B32" s="2"/>
      <c r="C32" s="2"/>
      <c r="D32" s="2"/>
      <c r="E32" s="2" t="s">
        <v>99</v>
      </c>
      <c r="F32" s="2"/>
      <c r="G32" s="2" t="s">
        <v>100</v>
      </c>
      <c r="H32" s="2"/>
      <c r="I32" s="2"/>
      <c r="J32" s="2"/>
      <c r="K32" s="253" t="str">
        <f>IFERROR(K29/INDEX($T$29:$AV$29,MATCH($I$14,$T$4:$AV$4,0)),"")</f>
        <v/>
      </c>
      <c r="L32" s="253" t="str">
        <f t="shared" ref="L32:AV32" si="6">IFERROR(L29/INDEX($T$29:$AV$29,MATCH($I$14,$T$4:$AV$4,0)),"")</f>
        <v/>
      </c>
      <c r="M32" s="253" t="str">
        <f t="shared" si="6"/>
        <v/>
      </c>
      <c r="N32" s="253" t="str">
        <f t="shared" si="6"/>
        <v/>
      </c>
      <c r="O32" s="253" t="str">
        <f t="shared" si="6"/>
        <v/>
      </c>
      <c r="P32" s="253" t="str">
        <f t="shared" si="6"/>
        <v/>
      </c>
      <c r="Q32" s="253" t="str">
        <f t="shared" si="6"/>
        <v/>
      </c>
      <c r="R32" s="253" t="str">
        <f t="shared" si="6"/>
        <v/>
      </c>
      <c r="S32" s="253" t="str">
        <f t="shared" si="6"/>
        <v/>
      </c>
      <c r="T32" s="253">
        <f t="shared" si="6"/>
        <v>0.56549575070821523</v>
      </c>
      <c r="U32" s="253">
        <f t="shared" si="6"/>
        <v>0.58237960339943329</v>
      </c>
      <c r="V32" s="253">
        <f t="shared" si="6"/>
        <v>0.59107648725212458</v>
      </c>
      <c r="W32" s="253">
        <f t="shared" si="6"/>
        <v>0.60345609065155803</v>
      </c>
      <c r="X32" s="253">
        <f t="shared" si="6"/>
        <v>0.62031161473087815</v>
      </c>
      <c r="Y32" s="253">
        <f t="shared" si="6"/>
        <v>0.6396033994334277</v>
      </c>
      <c r="Z32" s="253">
        <f t="shared" si="6"/>
        <v>0.65645892351274782</v>
      </c>
      <c r="AA32" s="253">
        <f t="shared" si="6"/>
        <v>0.68096317280453267</v>
      </c>
      <c r="AB32" s="253">
        <f t="shared" si="6"/>
        <v>0.70909348441926356</v>
      </c>
      <c r="AC32" s="253">
        <f t="shared" si="6"/>
        <v>0.73014164305949025</v>
      </c>
      <c r="AD32" s="253">
        <f t="shared" si="6"/>
        <v>0.73348441926345587</v>
      </c>
      <c r="AE32" s="253">
        <f t="shared" si="6"/>
        <v>0.76988668555240791</v>
      </c>
      <c r="AF32" s="253">
        <f t="shared" si="6"/>
        <v>0.8068271954674221</v>
      </c>
      <c r="AG32" s="253">
        <f t="shared" si="6"/>
        <v>0.83175637393767698</v>
      </c>
      <c r="AH32" s="253">
        <f t="shared" si="6"/>
        <v>0.85575070821529742</v>
      </c>
      <c r="AI32" s="253">
        <f t="shared" si="6"/>
        <v>0.87252124645892348</v>
      </c>
      <c r="AJ32" s="253">
        <f t="shared" si="6"/>
        <v>0.88192634560906513</v>
      </c>
      <c r="AK32" s="253">
        <f t="shared" si="6"/>
        <v>0.9008215297450427</v>
      </c>
      <c r="AL32" s="253">
        <f t="shared" si="6"/>
        <v>0.93453257790368272</v>
      </c>
      <c r="AM32" s="253">
        <f t="shared" si="6"/>
        <v>0.96308781869688376</v>
      </c>
      <c r="AN32" s="253">
        <f t="shared" si="6"/>
        <v>0.98801699716713864</v>
      </c>
      <c r="AO32" s="253">
        <f t="shared" si="6"/>
        <v>1</v>
      </c>
      <c r="AP32" s="253">
        <f t="shared" si="6"/>
        <v>1.0577620396600564</v>
      </c>
      <c r="AQ32" s="506">
        <f t="shared" si="6"/>
        <v>1.1939376770538244</v>
      </c>
      <c r="AR32" s="253">
        <f t="shared" si="6"/>
        <v>1.2891506141768156</v>
      </c>
      <c r="AS32" s="253">
        <f t="shared" si="6"/>
        <v>1.3284361388165782</v>
      </c>
      <c r="AT32" s="253">
        <f t="shared" si="6"/>
        <v>1.3511547218960771</v>
      </c>
      <c r="AU32" s="253">
        <f t="shared" si="6"/>
        <v>1.3719916643626167</v>
      </c>
      <c r="AV32" s="253">
        <f t="shared" si="6"/>
        <v>1.3966351746111914</v>
      </c>
      <c r="AW32" s="2"/>
    </row>
    <row r="33" spans="1:49" ht="16.8">
      <c r="A33" s="2"/>
      <c r="B33" s="2"/>
      <c r="C33" s="2"/>
      <c r="D33" s="2"/>
      <c r="E33" s="7"/>
      <c r="F33" s="2"/>
      <c r="G33" s="2"/>
      <c r="H33" s="2"/>
      <c r="I33" s="2"/>
      <c r="J33" s="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311"/>
      <c r="AL33" s="311"/>
      <c r="AM33" s="311"/>
      <c r="AN33" s="311"/>
      <c r="AO33" s="311"/>
      <c r="AP33" s="82"/>
      <c r="AQ33" s="147"/>
      <c r="AR33" s="82"/>
      <c r="AS33" s="82"/>
      <c r="AT33" s="82"/>
      <c r="AU33" s="82"/>
      <c r="AV33" s="82"/>
      <c r="AW33" s="2"/>
    </row>
    <row r="34" spans="1:49" ht="16.8">
      <c r="A34" s="2"/>
      <c r="B34" s="2"/>
      <c r="C34" s="2"/>
      <c r="D34" s="2"/>
      <c r="E34" s="7" t="s">
        <v>1274</v>
      </c>
      <c r="F34" s="2"/>
      <c r="G34" s="2" t="s">
        <v>604</v>
      </c>
      <c r="H34" s="2" t="s">
        <v>1275</v>
      </c>
      <c r="I34" s="2"/>
      <c r="J34" s="2"/>
      <c r="K34" s="311"/>
      <c r="L34" s="311"/>
      <c r="M34" s="311"/>
      <c r="N34" s="311"/>
      <c r="O34" s="311"/>
      <c r="P34" s="311"/>
      <c r="Q34" s="311"/>
      <c r="R34" s="311"/>
      <c r="S34" s="311"/>
      <c r="T34" s="311"/>
      <c r="U34" s="311"/>
      <c r="V34" s="311"/>
      <c r="W34" s="311"/>
      <c r="X34" s="311"/>
      <c r="Y34" s="311"/>
      <c r="Z34" s="311"/>
      <c r="AA34" s="311"/>
      <c r="AB34" s="311"/>
      <c r="AC34" s="311"/>
      <c r="AD34" s="311"/>
      <c r="AE34" s="311"/>
      <c r="AF34" s="311"/>
      <c r="AG34" s="311"/>
      <c r="AH34" s="311"/>
      <c r="AI34" s="311"/>
      <c r="AJ34" s="305"/>
      <c r="AK34" s="305"/>
      <c r="AL34" s="305"/>
      <c r="AM34" s="305"/>
      <c r="AN34" s="305"/>
      <c r="AO34" s="305"/>
      <c r="AP34" s="305"/>
      <c r="AQ34" s="507"/>
      <c r="AR34" s="305">
        <v>0.03</v>
      </c>
      <c r="AS34" s="305">
        <v>0.03</v>
      </c>
      <c r="AT34" s="305">
        <v>0.03</v>
      </c>
      <c r="AU34" s="305">
        <v>0.03</v>
      </c>
      <c r="AV34" s="305">
        <v>0.03</v>
      </c>
      <c r="AW34" s="2"/>
    </row>
    <row r="35" spans="1:49" ht="16.8">
      <c r="A35" s="2"/>
      <c r="B35" s="2"/>
      <c r="C35" s="2"/>
      <c r="D35" s="2"/>
      <c r="E35" s="7" t="s">
        <v>1276</v>
      </c>
      <c r="F35" s="2"/>
      <c r="G35" s="2" t="s">
        <v>604</v>
      </c>
      <c r="H35" s="2" t="s">
        <v>1277</v>
      </c>
      <c r="I35" s="2"/>
      <c r="J35" s="2"/>
      <c r="K35" s="305">
        <v>0</v>
      </c>
      <c r="L35" s="305">
        <v>0</v>
      </c>
      <c r="M35" s="305">
        <v>0</v>
      </c>
      <c r="N35" s="305">
        <v>0</v>
      </c>
      <c r="O35" s="305">
        <v>0</v>
      </c>
      <c r="P35" s="305">
        <v>0</v>
      </c>
      <c r="Q35" s="305">
        <v>0</v>
      </c>
      <c r="R35" s="305">
        <v>0</v>
      </c>
      <c r="S35" s="305">
        <v>0</v>
      </c>
      <c r="T35" s="305">
        <v>0</v>
      </c>
      <c r="U35" s="305">
        <v>0</v>
      </c>
      <c r="V35" s="305">
        <v>0</v>
      </c>
      <c r="W35" s="305">
        <v>0</v>
      </c>
      <c r="X35" s="305">
        <v>0</v>
      </c>
      <c r="Y35" s="305">
        <v>0</v>
      </c>
      <c r="Z35" s="305">
        <v>0</v>
      </c>
      <c r="AA35" s="305">
        <v>0</v>
      </c>
      <c r="AB35" s="305">
        <v>0</v>
      </c>
      <c r="AC35" s="305">
        <v>0</v>
      </c>
      <c r="AD35" s="305">
        <v>0</v>
      </c>
      <c r="AE35" s="305">
        <v>0</v>
      </c>
      <c r="AF35" s="305">
        <v>0</v>
      </c>
      <c r="AG35" s="305">
        <v>0</v>
      </c>
      <c r="AH35" s="305">
        <v>0</v>
      </c>
      <c r="AI35" s="305">
        <v>0</v>
      </c>
      <c r="AJ35" s="305"/>
      <c r="AK35" s="305"/>
      <c r="AL35" s="305"/>
      <c r="AM35" s="305"/>
      <c r="AN35" s="305"/>
      <c r="AO35" s="305"/>
      <c r="AP35" s="305"/>
      <c r="AQ35" s="507"/>
      <c r="AR35" s="305">
        <v>0.02</v>
      </c>
      <c r="AS35" s="305">
        <v>0.02</v>
      </c>
      <c r="AT35" s="305">
        <v>0.02</v>
      </c>
      <c r="AU35" s="305">
        <v>0.02</v>
      </c>
      <c r="AV35" s="305">
        <v>0.02</v>
      </c>
      <c r="AW35" s="2"/>
    </row>
    <row r="36" spans="1:49" ht="16.8">
      <c r="A36" s="2"/>
      <c r="B36" s="2"/>
      <c r="C36" s="2"/>
      <c r="D36" s="2"/>
      <c r="E36" s="7"/>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8"/>
      <c r="AK36" s="8"/>
      <c r="AL36" s="8"/>
      <c r="AM36" s="8"/>
      <c r="AN36" s="8"/>
      <c r="AO36" s="8"/>
      <c r="AP36" s="8"/>
      <c r="AQ36" s="9"/>
      <c r="AR36" s="8"/>
      <c r="AS36" s="8"/>
      <c r="AT36" s="8"/>
      <c r="AU36" s="8"/>
      <c r="AV36" s="8"/>
      <c r="AW36" s="2"/>
    </row>
    <row r="37" spans="1:49" ht="16.8">
      <c r="A37" s="2"/>
      <c r="B37" s="2"/>
      <c r="C37" s="20" t="s">
        <v>1278</v>
      </c>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64"/>
      <c r="AG37" s="20"/>
      <c r="AH37" s="391"/>
      <c r="AI37" s="20"/>
      <c r="AJ37" s="20"/>
      <c r="AK37" s="20"/>
      <c r="AL37" s="20"/>
      <c r="AM37" s="20"/>
      <c r="AN37" s="20"/>
      <c r="AO37" s="20"/>
      <c r="AP37" s="20"/>
      <c r="AQ37" s="39"/>
      <c r="AR37" s="20"/>
      <c r="AS37" s="20"/>
      <c r="AT37" s="20"/>
      <c r="AU37" s="20"/>
      <c r="AV37" s="20"/>
      <c r="AW37" s="2"/>
    </row>
    <row r="38" spans="1:49" ht="16.8">
      <c r="A38" s="2"/>
      <c r="B38" s="2"/>
      <c r="C38" s="2"/>
      <c r="D38" s="2"/>
      <c r="E38" s="7"/>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8"/>
      <c r="AK38" s="8"/>
      <c r="AL38" s="8"/>
      <c r="AM38" s="8"/>
      <c r="AN38" s="8"/>
      <c r="AO38" s="8"/>
      <c r="AP38" s="8"/>
      <c r="AQ38" s="9"/>
      <c r="AR38" s="8"/>
      <c r="AS38" s="8"/>
      <c r="AT38" s="8"/>
      <c r="AU38" s="8"/>
      <c r="AV38" s="8"/>
      <c r="AW38" s="2"/>
    </row>
    <row r="39" spans="1:49" ht="16.8">
      <c r="A39" s="2"/>
      <c r="B39" s="2"/>
      <c r="C39" s="2"/>
      <c r="D39" s="2"/>
      <c r="E39" s="7" t="s">
        <v>1279</v>
      </c>
      <c r="F39" s="2"/>
      <c r="G39" s="2" t="s">
        <v>868</v>
      </c>
      <c r="H39" s="2"/>
      <c r="I39" s="2"/>
      <c r="J39" s="2"/>
      <c r="K39" s="251" t="str">
        <f t="shared" ref="K39:S39" si="7">IF(DATE($I8, $I9, $I12) &gt;= DATE(K$6 - 1, $I11, $I12),"OUTTURN","FORECAST")</f>
        <v>OUTTURN</v>
      </c>
      <c r="L39" s="251" t="str">
        <f t="shared" si="7"/>
        <v>OUTTURN</v>
      </c>
      <c r="M39" s="251" t="str">
        <f t="shared" si="7"/>
        <v>OUTTURN</v>
      </c>
      <c r="N39" s="251" t="str">
        <f t="shared" si="7"/>
        <v>OUTTURN</v>
      </c>
      <c r="O39" s="251" t="str">
        <f t="shared" si="7"/>
        <v>OUTTURN</v>
      </c>
      <c r="P39" s="251" t="str">
        <f t="shared" si="7"/>
        <v>OUTTURN</v>
      </c>
      <c r="Q39" s="251" t="str">
        <f t="shared" si="7"/>
        <v>OUTTURN</v>
      </c>
      <c r="R39" s="251" t="str">
        <f t="shared" si="7"/>
        <v>OUTTURN</v>
      </c>
      <c r="S39" s="251" t="str">
        <f t="shared" si="7"/>
        <v>OUTTURN</v>
      </c>
      <c r="T39" s="251" t="str">
        <f>IF(DATE($I8, $I9, $I12) &gt;= DATE(T$6 - 1, $I11, $I12),"OUTTURN","FORECAST")</f>
        <v>OUTTURN</v>
      </c>
      <c r="U39" s="251" t="str">
        <f t="shared" ref="U39:AV39" si="8">IF(DATE($I8, $I9, $I12) &gt;= DATE(U$6 - 1, $I11, $I12),"OUTTURN","FORECAST")</f>
        <v>OUTTURN</v>
      </c>
      <c r="V39" s="251" t="str">
        <f t="shared" si="8"/>
        <v>OUTTURN</v>
      </c>
      <c r="W39" s="251" t="str">
        <f t="shared" si="8"/>
        <v>OUTTURN</v>
      </c>
      <c r="X39" s="251" t="str">
        <f t="shared" si="8"/>
        <v>OUTTURN</v>
      </c>
      <c r="Y39" s="251" t="str">
        <f t="shared" si="8"/>
        <v>OUTTURN</v>
      </c>
      <c r="Z39" s="251" t="str">
        <f t="shared" si="8"/>
        <v>OUTTURN</v>
      </c>
      <c r="AA39" s="251" t="str">
        <f t="shared" si="8"/>
        <v>OUTTURN</v>
      </c>
      <c r="AB39" s="251" t="str">
        <f t="shared" si="8"/>
        <v>OUTTURN</v>
      </c>
      <c r="AC39" s="251" t="str">
        <f t="shared" si="8"/>
        <v>OUTTURN</v>
      </c>
      <c r="AD39" s="251" t="str">
        <f t="shared" si="8"/>
        <v>OUTTURN</v>
      </c>
      <c r="AE39" s="251" t="str">
        <f t="shared" si="8"/>
        <v>OUTTURN</v>
      </c>
      <c r="AF39" s="251" t="str">
        <f t="shared" si="8"/>
        <v>OUTTURN</v>
      </c>
      <c r="AG39" s="251" t="str">
        <f t="shared" si="8"/>
        <v>OUTTURN</v>
      </c>
      <c r="AH39" s="251" t="str">
        <f t="shared" si="8"/>
        <v>OUTTURN</v>
      </c>
      <c r="AI39" s="251" t="str">
        <f t="shared" si="8"/>
        <v>OUTTURN</v>
      </c>
      <c r="AJ39" s="251" t="str">
        <f t="shared" si="8"/>
        <v>OUTTURN</v>
      </c>
      <c r="AK39" s="251" t="str">
        <f t="shared" si="8"/>
        <v>OUTTURN</v>
      </c>
      <c r="AL39" s="251" t="str">
        <f t="shared" si="8"/>
        <v>OUTTURN</v>
      </c>
      <c r="AM39" s="251" t="str">
        <f t="shared" si="8"/>
        <v>OUTTURN</v>
      </c>
      <c r="AN39" s="251" t="str">
        <f t="shared" si="8"/>
        <v>OUTTURN</v>
      </c>
      <c r="AO39" s="251" t="str">
        <f t="shared" si="8"/>
        <v>OUTTURN</v>
      </c>
      <c r="AP39" s="251" t="str">
        <f t="shared" si="8"/>
        <v>OUTTURN</v>
      </c>
      <c r="AQ39" s="348" t="str">
        <f t="shared" si="8"/>
        <v>OUTTURN</v>
      </c>
      <c r="AR39" s="251" t="str">
        <f t="shared" si="8"/>
        <v>OUTTURN</v>
      </c>
      <c r="AS39" s="251" t="str">
        <f t="shared" si="8"/>
        <v>FORECAST</v>
      </c>
      <c r="AT39" s="251" t="str">
        <f t="shared" si="8"/>
        <v>FORECAST</v>
      </c>
      <c r="AU39" s="251" t="str">
        <f t="shared" si="8"/>
        <v>FORECAST</v>
      </c>
      <c r="AV39" s="251" t="str">
        <f t="shared" si="8"/>
        <v>FORECAST</v>
      </c>
      <c r="AW39" s="2"/>
    </row>
    <row r="40" spans="1:49" ht="16.8">
      <c r="A40" s="2"/>
      <c r="B40" s="2"/>
      <c r="C40" s="2"/>
      <c r="D40" s="2"/>
      <c r="E40" s="7" t="s">
        <v>1280</v>
      </c>
      <c r="F40" s="2"/>
      <c r="G40" s="2" t="s">
        <v>540</v>
      </c>
      <c r="H40" s="2"/>
      <c r="I40" s="2"/>
      <c r="J40" s="2"/>
      <c r="K40" s="206" t="str">
        <f>IFERROR(AVERAGEIFS('Monthly Inflation'!$N:$N,'Monthly Inflation'!$E:$E,"&gt;="&amp;DATE(K$6 - 1, $I11 - 1, $I12),'Monthly Inflation'!$E:$E,"&lt;="&amp;DATE(K$6 - 1, $I11, $I12)),"")</f>
        <v/>
      </c>
      <c r="L40" s="206" t="str">
        <f>IFERROR(AVERAGEIFS('Monthly Inflation'!$N:$N,'Monthly Inflation'!$E:$E,"&gt;="&amp;DATE(L$6 - 1, $I11 - 1, $I12),'Monthly Inflation'!$E:$E,"&lt;="&amp;DATE(L$6 - 1, $I11, $I12)),"")</f>
        <v/>
      </c>
      <c r="M40" s="206" t="str">
        <f>IFERROR(AVERAGEIFS('Monthly Inflation'!$N:$N,'Monthly Inflation'!$E:$E,"&gt;="&amp;DATE(M$6 - 1, $I11 - 1, $I12),'Monthly Inflation'!$E:$E,"&lt;="&amp;DATE(M$6 - 1, $I11, $I12)),"")</f>
        <v/>
      </c>
      <c r="N40" s="206" t="str">
        <f>IFERROR(AVERAGEIFS('Monthly Inflation'!$N:$N,'Monthly Inflation'!$E:$E,"&gt;="&amp;DATE(N$6 - 1, $I11 - 1, $I12),'Monthly Inflation'!$E:$E,"&lt;="&amp;DATE(N$6 - 1, $I11, $I12)),"")</f>
        <v/>
      </c>
      <c r="O40" s="206" t="str">
        <f>IFERROR(AVERAGEIFS('Monthly Inflation'!$N:$N,'Monthly Inflation'!$E:$E,"&gt;="&amp;DATE(O$6 - 1, $I11 - 1, $I12),'Monthly Inflation'!$E:$E,"&lt;="&amp;DATE(O$6 - 1, $I11, $I12)),"")</f>
        <v/>
      </c>
      <c r="P40" s="206" t="str">
        <f>IFERROR(AVERAGEIFS('Monthly Inflation'!$N:$N,'Monthly Inflation'!$E:$E,"&gt;="&amp;DATE(P$6 - 1, $I11 - 1, $I12),'Monthly Inflation'!$E:$E,"&lt;="&amp;DATE(P$6 - 1, $I11, $I12)),"")</f>
        <v/>
      </c>
      <c r="Q40" s="206" t="str">
        <f>IFERROR(AVERAGEIFS('Monthly Inflation'!$N:$N,'Monthly Inflation'!$E:$E,"&gt;="&amp;DATE(Q$6 - 1, $I11 - 1, $I12),'Monthly Inflation'!$E:$E,"&lt;="&amp;DATE(Q$6 - 1, $I11, $I12)),"")</f>
        <v/>
      </c>
      <c r="R40" s="206" t="str">
        <f>IFERROR(AVERAGEIFS('Monthly Inflation'!$N:$N,'Monthly Inflation'!$E:$E,"&gt;="&amp;DATE(R$6 - 1, $I11 - 1, $I12),'Monthly Inflation'!$E:$E,"&lt;="&amp;DATE(R$6 - 1, $I11, $I12)),"")</f>
        <v/>
      </c>
      <c r="S40" s="206" t="str">
        <f>IFERROR(AVERAGEIFS('Monthly Inflation'!$N:$N,'Monthly Inflation'!$E:$E,"&gt;="&amp;DATE(S$6 - 1, $I11 - 1, $I12),'Monthly Inflation'!$E:$E,"&lt;="&amp;DATE(S$6 - 1, $I11, $I12)),"")</f>
        <v/>
      </c>
      <c r="T40" s="206">
        <f>IFERROR(AVERAGEIFS('Monthly Inflation'!$N:$N,'Monthly Inflation'!$E:$E,"&gt;="&amp;DATE(T$6 - 1, $I11 - 1, $I12),'Monthly Inflation'!$E:$E,"&lt;="&amp;DATE(T$6 - 1, $I11, $I12)),"")</f>
        <v>165.2</v>
      </c>
      <c r="U40" s="206">
        <f>IFERROR(AVERAGEIFS('Monthly Inflation'!$N:$N,'Monthly Inflation'!$E:$E,"&gt;="&amp;DATE(U$6 - 1, $I11 - 1, $I12),'Monthly Inflation'!$E:$E,"&lt;="&amp;DATE(U$6 - 1, $I11, $I12)),"")</f>
        <v>169.25</v>
      </c>
      <c r="V40" s="206">
        <f>IFERROR(AVERAGEIFS('Monthly Inflation'!$N:$N,'Monthly Inflation'!$E:$E,"&gt;="&amp;DATE(V$6 - 1, $I11 - 1, $I12),'Monthly Inflation'!$E:$E,"&lt;="&amp;DATE(V$6 - 1, $I11, $I12)),"")</f>
        <v>172.64999999999998</v>
      </c>
      <c r="W40" s="206">
        <f>IFERROR(AVERAGEIFS('Monthly Inflation'!$N:$N,'Monthly Inflation'!$E:$E,"&gt;="&amp;DATE(W$6 - 1, $I11 - 1, $I12),'Monthly Inflation'!$E:$E,"&lt;="&amp;DATE(W$6 - 1, $I11, $I12)),"")</f>
        <v>175.1</v>
      </c>
      <c r="X40" s="206">
        <f>IFERROR(AVERAGEIFS('Monthly Inflation'!$N:$N,'Monthly Inflation'!$E:$E,"&gt;="&amp;DATE(X$6 - 1, $I11 - 1, $I12),'Monthly Inflation'!$E:$E,"&lt;="&amp;DATE(X$6 - 1, $I11, $I12)),"")</f>
        <v>180.55</v>
      </c>
      <c r="Y40" s="206">
        <f>IFERROR(AVERAGEIFS('Monthly Inflation'!$N:$N,'Monthly Inflation'!$E:$E,"&gt;="&amp;DATE(Y$6 - 1, $I11 - 1, $I12),'Monthly Inflation'!$E:$E,"&lt;="&amp;DATE(Y$6 - 1, $I11, $I12)),"")</f>
        <v>185.14999999999998</v>
      </c>
      <c r="Z40" s="206">
        <f>IFERROR(AVERAGEIFS('Monthly Inflation'!$N:$N,'Monthly Inflation'!$E:$E,"&gt;="&amp;DATE(Z$6 - 1, $I11 - 1, $I12),'Monthly Inflation'!$E:$E,"&lt;="&amp;DATE(Z$6 - 1, $I11, $I12)),"")</f>
        <v>191.05</v>
      </c>
      <c r="AA40" s="206">
        <f>IFERROR(AVERAGEIFS('Monthly Inflation'!$N:$N,'Monthly Inflation'!$E:$E,"&gt;="&amp;DATE(AA$6 - 1, $I11 - 1, $I12),'Monthly Inflation'!$E:$E,"&lt;="&amp;DATE(AA$6 - 1, $I11, $I12)),"")</f>
        <v>195.75</v>
      </c>
      <c r="AB40" s="206">
        <f>IFERROR(AVERAGEIFS('Monthly Inflation'!$N:$N,'Monthly Inflation'!$E:$E,"&gt;="&amp;DATE(AB$6 - 1, $I11 - 1, $I12),'Monthly Inflation'!$E:$E,"&lt;="&amp;DATE(AB$6 - 1, $I11, $I12)),"")</f>
        <v>204.9</v>
      </c>
      <c r="AC40" s="206">
        <f>IFERROR(AVERAGEIFS('Monthly Inflation'!$N:$N,'Monthly Inflation'!$E:$E,"&gt;="&amp;DATE(AC$6 - 1, $I11 - 1, $I12),'Monthly Inflation'!$E:$E,"&lt;="&amp;DATE(AC$6 - 1, $I11, $I12)),"")</f>
        <v>213.05</v>
      </c>
      <c r="AD40" s="206">
        <f>IFERROR(AVERAGEIFS('Monthly Inflation'!$N:$N,'Monthly Inflation'!$E:$E,"&gt;="&amp;DATE(AD$6 - 1, $I11 - 1, $I12),'Monthly Inflation'!$E:$E,"&lt;="&amp;DATE(AD$6 - 1, $I11, $I12)),"")</f>
        <v>211.4</v>
      </c>
      <c r="AE40" s="206">
        <f>IFERROR(AVERAGEIFS('Monthly Inflation'!$N:$N,'Monthly Inflation'!$E:$E,"&gt;="&amp;DATE(AE$6 - 1, $I11 - 1, $I12),'Monthly Inflation'!$E:$E,"&lt;="&amp;DATE(AE$6 - 1, $I11, $I12)),"")</f>
        <v>221.75</v>
      </c>
      <c r="AF40" s="206">
        <f>IFERROR(AVERAGEIFS('Monthly Inflation'!$N:$N,'Monthly Inflation'!$E:$E,"&gt;="&amp;DATE(AF$6 - 1, $I11 - 1, $I12),'Monthly Inflation'!$E:$E,"&lt;="&amp;DATE(AF$6 - 1, $I11, $I12)),"")</f>
        <v>233.45</v>
      </c>
      <c r="AG40" s="206">
        <f>IFERROR(AVERAGEIFS('Monthly Inflation'!$N:$N,'Monthly Inflation'!$E:$E,"&gt;="&amp;DATE(AG$6 - 1, $I11 - 1, $I12),'Monthly Inflation'!$E:$E,"&lt;="&amp;DATE(AG$6 - 1, $I11, $I12)),"")</f>
        <v>241.65</v>
      </c>
      <c r="AH40" s="206">
        <f>IFERROR(AVERAGEIFS('Monthly Inflation'!$N:$N,'Monthly Inflation'!$E:$E,"&gt;="&amp;DATE(AH$6 - 1, $I11 - 1, $I12),'Monthly Inflation'!$E:$E,"&lt;="&amp;DATE(AH$6 - 1, $I11, $I12)),"")</f>
        <v>249.1</v>
      </c>
      <c r="AI40" s="206">
        <f>IFERROR(AVERAGEIFS('Monthly Inflation'!$N:$N,'Monthly Inflation'!$E:$E,"&gt;="&amp;DATE(AI$6 - 1, $I11 - 1, $I12),'Monthly Inflation'!$E:$E,"&lt;="&amp;DATE(AI$6 - 1, $I11, $I12)),"")</f>
        <v>255.25</v>
      </c>
      <c r="AJ40" s="206">
        <f>IFERROR(AVERAGEIFS('Monthly Inflation'!$N:$N,'Monthly Inflation'!$E:$E,"&gt;="&amp;DATE(AJ$6 - 1, $I11 - 1, $I12),'Monthly Inflation'!$E:$E,"&lt;="&amp;DATE(AJ$6 - 1, $I11, $I12)),"")</f>
        <v>257.55</v>
      </c>
      <c r="AK40" s="206">
        <f>IFERROR(AVERAGEIFS('Monthly Inflation'!$N:$N,'Monthly Inflation'!$E:$E,"&gt;="&amp;DATE(AK$6 - 1, $I11 - 1, $I12),'Monthly Inflation'!$E:$E,"&lt;="&amp;DATE(AK$6 - 1, $I11, $I12)),"")</f>
        <v>261.25</v>
      </c>
      <c r="AL40" s="206">
        <f>IFERROR(AVERAGEIFS('Monthly Inflation'!$N:$N,'Monthly Inflation'!$E:$E,"&gt;="&amp;DATE(AL$6 - 1, $I11 - 1, $I12),'Monthly Inflation'!$E:$E,"&lt;="&amp;DATE(AL$6 - 1, $I11, $I12)),"")</f>
        <v>269.95000000000005</v>
      </c>
      <c r="AM40" s="206">
        <f>IFERROR(AVERAGEIFS('Monthly Inflation'!$N:$N,'Monthly Inflation'!$E:$E,"&gt;="&amp;DATE(AM$6 - 1, $I11 - 1, $I12),'Monthly Inflation'!$E:$E,"&lt;="&amp;DATE(AM$6 - 1, $I11, $I12)),"")</f>
        <v>279</v>
      </c>
      <c r="AN40" s="206">
        <f>IFERROR(AVERAGEIFS('Monthly Inflation'!$N:$N,'Monthly Inflation'!$E:$E,"&gt;="&amp;DATE(AN$6 - 1, $I11 - 1, $I12),'Monthly Inflation'!$E:$E,"&lt;="&amp;DATE(AN$6 - 1, $I11, $I12)),"")</f>
        <v>286.64999999999998</v>
      </c>
      <c r="AO40" s="206">
        <f>IFERROR(AVERAGEIFS('Monthly Inflation'!$N:$N,'Monthly Inflation'!$E:$E,"&gt;="&amp;DATE(AO$6 - 1, $I11 - 1, $I12),'Monthly Inflation'!$E:$E,"&lt;="&amp;DATE(AO$6 - 1, $I11, $I12)),"")</f>
        <v>292.60000000000002</v>
      </c>
      <c r="AP40" s="206">
        <f>IFERROR(AVERAGEIFS('Monthly Inflation'!$N:$N,'Monthly Inflation'!$E:$E,"&gt;="&amp;DATE(AP$6 - 1, $I11 - 1, $I12),'Monthly Inflation'!$E:$E,"&lt;="&amp;DATE(AP$6 - 1, $I11, $I12)),"")</f>
        <v>299</v>
      </c>
      <c r="AQ40" s="359">
        <f>IFERROR(AVERAGEIFS('Monthly Inflation'!$N:$N,'Monthly Inflation'!$E:$E,"&gt;="&amp;DATE(AQ$6 - 1, $I11 - 1, $I12),'Monthly Inflation'!$E:$E,"&lt;="&amp;DATE(AQ$6 - 1, $I11, $I12)),"")</f>
        <v>329.05</v>
      </c>
      <c r="AR40" s="206">
        <f>IFERROR(AVERAGEIFS('Monthly Inflation'!$N:$N,'Monthly Inflation'!$E:$E,"&gt;="&amp;DATE(AR$6 - 1, $I11 - 1, $I12),'Monthly Inflation'!$E:$E,"&lt;="&amp;DATE(AR$6 - 1, $I11, $I12)),"")</f>
        <v>369.68596214511041</v>
      </c>
      <c r="AS40" s="206">
        <f>IFERROR(AVERAGEIFS('Monthly Inflation'!$N:$N,'Monthly Inflation'!$E:$E,"&gt;="&amp;DATE(AS$6 - 1, $I11 - 1, $I12),'Monthly Inflation'!$E:$E,"&lt;="&amp;DATE(AS$6 - 1, $I11, $I12)),"")</f>
        <v>386.05521369596647</v>
      </c>
      <c r="AT40" s="206">
        <f>IFERROR(AVERAGEIFS('Monthly Inflation'!$N:$N,'Monthly Inflation'!$E:$E,"&gt;="&amp;DATE(AT$6 - 1, $I11 - 1, $I12),'Monthly Inflation'!$E:$E,"&lt;="&amp;DATE(AT$6 - 1, $I11, $I12)),"")</f>
        <v>394.3772720003775</v>
      </c>
      <c r="AU40" s="206">
        <f>IFERROR(AVERAGEIFS('Monthly Inflation'!$N:$N,'Monthly Inflation'!$E:$E,"&gt;="&amp;DATE(AU$6 - 1, $I11 - 1, $I12),'Monthly Inflation'!$E:$E,"&lt;="&amp;DATE(AU$6 - 1, $I11, $I12)),"")</f>
        <v>400.3528760091906</v>
      </c>
      <c r="AV40" s="206">
        <f>IFERROR(AVERAGEIFS('Monthly Inflation'!$N:$N,'Monthly Inflation'!$E:$E,"&gt;="&amp;DATE(AV$6 - 1, $I11 - 1, $I12),'Monthly Inflation'!$E:$E,"&lt;="&amp;DATE(AV$6 - 1, $I11, $I12)),"")</f>
        <v>407.04134692098194</v>
      </c>
      <c r="AW40" s="2"/>
    </row>
    <row r="41" spans="1:49" ht="16.8">
      <c r="A41" s="2"/>
      <c r="B41" s="2"/>
      <c r="C41" s="2"/>
      <c r="D41" s="2"/>
      <c r="E41" s="7"/>
      <c r="F41" s="2"/>
      <c r="G41" s="2"/>
      <c r="H41" s="2"/>
      <c r="I41" s="2"/>
      <c r="J41" s="2"/>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350"/>
      <c r="AR41" s="255"/>
      <c r="AS41" s="255"/>
      <c r="AT41" s="255"/>
      <c r="AU41" s="255"/>
      <c r="AV41" s="255"/>
      <c r="AW41" s="2"/>
    </row>
    <row r="42" spans="1:49" ht="16.8">
      <c r="A42" s="2"/>
      <c r="B42" s="2"/>
      <c r="C42" s="2"/>
      <c r="D42" s="2"/>
      <c r="E42" s="7" t="s">
        <v>1281</v>
      </c>
      <c r="F42" s="2"/>
      <c r="G42" s="2" t="s">
        <v>868</v>
      </c>
      <c r="H42" s="2"/>
      <c r="I42" s="2"/>
      <c r="J42" s="2"/>
      <c r="K42" s="251" t="str">
        <f t="shared" ref="K42:S42" si="9">IF(DATE($I8, $I9, $I12) &gt;= DATE(K$6, $I11, $I12),"OUTTURN","FORECAST")</f>
        <v>OUTTURN</v>
      </c>
      <c r="L42" s="251" t="str">
        <f t="shared" si="9"/>
        <v>OUTTURN</v>
      </c>
      <c r="M42" s="251" t="str">
        <f t="shared" si="9"/>
        <v>OUTTURN</v>
      </c>
      <c r="N42" s="251" t="str">
        <f t="shared" si="9"/>
        <v>OUTTURN</v>
      </c>
      <c r="O42" s="251" t="str">
        <f t="shared" si="9"/>
        <v>OUTTURN</v>
      </c>
      <c r="P42" s="251" t="str">
        <f t="shared" si="9"/>
        <v>OUTTURN</v>
      </c>
      <c r="Q42" s="251" t="str">
        <f t="shared" si="9"/>
        <v>OUTTURN</v>
      </c>
      <c r="R42" s="251" t="str">
        <f t="shared" si="9"/>
        <v>OUTTURN</v>
      </c>
      <c r="S42" s="251" t="str">
        <f t="shared" si="9"/>
        <v>OUTTURN</v>
      </c>
      <c r="T42" s="251" t="str">
        <f>IF(DATE($I8, $I9, $I12) &gt;= DATE(T$6, $I11, $I12),"OUTTURN","FORECAST")</f>
        <v>OUTTURN</v>
      </c>
      <c r="U42" s="251" t="str">
        <f t="shared" ref="U42:AV42" si="10">IF(DATE($I8, $I9, $I12) &gt;= DATE(U$6, $I11, $I12),"OUTTURN","FORECAST")</f>
        <v>OUTTURN</v>
      </c>
      <c r="V42" s="251" t="str">
        <f t="shared" si="10"/>
        <v>OUTTURN</v>
      </c>
      <c r="W42" s="251" t="str">
        <f t="shared" si="10"/>
        <v>OUTTURN</v>
      </c>
      <c r="X42" s="251" t="str">
        <f t="shared" si="10"/>
        <v>OUTTURN</v>
      </c>
      <c r="Y42" s="251" t="str">
        <f t="shared" si="10"/>
        <v>OUTTURN</v>
      </c>
      <c r="Z42" s="251" t="str">
        <f t="shared" si="10"/>
        <v>OUTTURN</v>
      </c>
      <c r="AA42" s="251" t="str">
        <f t="shared" si="10"/>
        <v>OUTTURN</v>
      </c>
      <c r="AB42" s="251" t="str">
        <f t="shared" si="10"/>
        <v>OUTTURN</v>
      </c>
      <c r="AC42" s="251" t="str">
        <f t="shared" si="10"/>
        <v>OUTTURN</v>
      </c>
      <c r="AD42" s="251" t="str">
        <f t="shared" si="10"/>
        <v>OUTTURN</v>
      </c>
      <c r="AE42" s="251" t="str">
        <f t="shared" si="10"/>
        <v>OUTTURN</v>
      </c>
      <c r="AF42" s="251" t="str">
        <f t="shared" si="10"/>
        <v>OUTTURN</v>
      </c>
      <c r="AG42" s="251" t="str">
        <f t="shared" si="10"/>
        <v>OUTTURN</v>
      </c>
      <c r="AH42" s="251" t="str">
        <f t="shared" si="10"/>
        <v>OUTTURN</v>
      </c>
      <c r="AI42" s="251" t="str">
        <f t="shared" si="10"/>
        <v>OUTTURN</v>
      </c>
      <c r="AJ42" s="251" t="str">
        <f t="shared" si="10"/>
        <v>OUTTURN</v>
      </c>
      <c r="AK42" s="251" t="str">
        <f t="shared" si="10"/>
        <v>OUTTURN</v>
      </c>
      <c r="AL42" s="251" t="str">
        <f t="shared" si="10"/>
        <v>OUTTURN</v>
      </c>
      <c r="AM42" s="251" t="str">
        <f t="shared" si="10"/>
        <v>OUTTURN</v>
      </c>
      <c r="AN42" s="251" t="str">
        <f t="shared" si="10"/>
        <v>OUTTURN</v>
      </c>
      <c r="AO42" s="251" t="str">
        <f t="shared" si="10"/>
        <v>OUTTURN</v>
      </c>
      <c r="AP42" s="251" t="str">
        <f t="shared" si="10"/>
        <v>OUTTURN</v>
      </c>
      <c r="AQ42" s="348" t="str">
        <f t="shared" si="10"/>
        <v>OUTTURN</v>
      </c>
      <c r="AR42" s="251" t="str">
        <f t="shared" si="10"/>
        <v>FORECAST</v>
      </c>
      <c r="AS42" s="251" t="str">
        <f t="shared" si="10"/>
        <v>FORECAST</v>
      </c>
      <c r="AT42" s="251" t="str">
        <f t="shared" si="10"/>
        <v>FORECAST</v>
      </c>
      <c r="AU42" s="251" t="str">
        <f t="shared" si="10"/>
        <v>FORECAST</v>
      </c>
      <c r="AV42" s="251" t="str">
        <f t="shared" si="10"/>
        <v>FORECAST</v>
      </c>
      <c r="AW42" s="2"/>
    </row>
    <row r="43" spans="1:49" ht="16.8">
      <c r="A43" s="2"/>
      <c r="B43" s="2"/>
      <c r="C43" s="2"/>
      <c r="D43" s="2"/>
      <c r="E43" s="7" t="s">
        <v>0</v>
      </c>
      <c r="F43" s="2"/>
      <c r="G43" s="2" t="s">
        <v>540</v>
      </c>
      <c r="H43" s="2"/>
      <c r="I43" s="2"/>
      <c r="J43" s="2"/>
      <c r="K43" s="206" t="str">
        <f>IFERROR(AVERAGEIFS('Monthly Inflation'!$N:$N,'Monthly Inflation'!$E:$E,"&gt;="&amp;DATE(K$6,$I11 - 1, $I12),'Monthly Inflation'!$E:$E,"&lt;="&amp;DATE(K$6, $I11, $I12)),"")</f>
        <v/>
      </c>
      <c r="L43" s="206" t="str">
        <f>IFERROR(AVERAGEIFS('Monthly Inflation'!$N:$N,'Monthly Inflation'!$E:$E,"&gt;="&amp;DATE(L$6,$I11 - 1, $I12),'Monthly Inflation'!$E:$E,"&lt;="&amp;DATE(L$6, $I11, $I12)),"")</f>
        <v/>
      </c>
      <c r="M43" s="206" t="str">
        <f>IFERROR(AVERAGEIFS('Monthly Inflation'!$N:$N,'Monthly Inflation'!$E:$E,"&gt;="&amp;DATE(M$6,$I11 - 1, $I12),'Monthly Inflation'!$E:$E,"&lt;="&amp;DATE(M$6, $I11, $I12)),"")</f>
        <v/>
      </c>
      <c r="N43" s="206" t="str">
        <f>IFERROR(AVERAGEIFS('Monthly Inflation'!$N:$N,'Monthly Inflation'!$E:$E,"&gt;="&amp;DATE(N$6,$I11 - 1, $I12),'Monthly Inflation'!$E:$E,"&lt;="&amp;DATE(N$6, $I11, $I12)),"")</f>
        <v/>
      </c>
      <c r="O43" s="206" t="str">
        <f>IFERROR(AVERAGEIFS('Monthly Inflation'!$N:$N,'Monthly Inflation'!$E:$E,"&gt;="&amp;DATE(O$6,$I11 - 1, $I12),'Monthly Inflation'!$E:$E,"&lt;="&amp;DATE(O$6, $I11, $I12)),"")</f>
        <v/>
      </c>
      <c r="P43" s="206" t="str">
        <f>IFERROR(AVERAGEIFS('Monthly Inflation'!$N:$N,'Monthly Inflation'!$E:$E,"&gt;="&amp;DATE(P$6,$I11 - 1, $I12),'Monthly Inflation'!$E:$E,"&lt;="&amp;DATE(P$6, $I11, $I12)),"")</f>
        <v/>
      </c>
      <c r="Q43" s="206" t="str">
        <f>IFERROR(AVERAGEIFS('Monthly Inflation'!$N:$N,'Monthly Inflation'!$E:$E,"&gt;="&amp;DATE(Q$6,$I11 - 1, $I12),'Monthly Inflation'!$E:$E,"&lt;="&amp;DATE(Q$6, $I11, $I12)),"")</f>
        <v/>
      </c>
      <c r="R43" s="206" t="str">
        <f>IFERROR(AVERAGEIFS('Monthly Inflation'!$N:$N,'Monthly Inflation'!$E:$E,"&gt;="&amp;DATE(R$6,$I11 - 1, $I12),'Monthly Inflation'!$E:$E,"&lt;="&amp;DATE(R$6, $I11, $I12)),"")</f>
        <v/>
      </c>
      <c r="S43" s="206">
        <f>IFERROR(AVERAGEIFS('Monthly Inflation'!$N:$N,'Monthly Inflation'!$E:$E,"&gt;="&amp;DATE(S$6,$I11 - 1, $I12),'Monthly Inflation'!$E:$E,"&lt;="&amp;DATE(S$6, $I11, $I12)),"")</f>
        <v>165.2</v>
      </c>
      <c r="T43" s="206">
        <f>IFERROR(AVERAGEIFS('Monthly Inflation'!$N:$N,'Monthly Inflation'!$E:$E,"&gt;="&amp;DATE(T$6,$I11 - 1, $I12),'Monthly Inflation'!$E:$E,"&lt;="&amp;DATE(T$6, $I11, $I12)),"")</f>
        <v>169.25</v>
      </c>
      <c r="U43" s="206">
        <f>IFERROR(AVERAGEIFS('Monthly Inflation'!$N:$N,'Monthly Inflation'!$E:$E,"&gt;="&amp;DATE(U$6,$I11 - 1, $I12),'Monthly Inflation'!$E:$E,"&lt;="&amp;DATE(U$6, $I11, $I12)),"")</f>
        <v>172.64999999999998</v>
      </c>
      <c r="V43" s="206">
        <f>IFERROR(AVERAGEIFS('Monthly Inflation'!$N:$N,'Monthly Inflation'!$E:$E,"&gt;="&amp;DATE(V$6,$I11 - 1, $I12),'Monthly Inflation'!$E:$E,"&lt;="&amp;DATE(V$6, $I11, $I12)),"")</f>
        <v>175.1</v>
      </c>
      <c r="W43" s="206">
        <f>IFERROR(AVERAGEIFS('Monthly Inflation'!$N:$N,'Monthly Inflation'!$E:$E,"&gt;="&amp;DATE(W$6,$I11 - 1, $I12),'Monthly Inflation'!$E:$E,"&lt;="&amp;DATE(W$6, $I11, $I12)),"")</f>
        <v>180.55</v>
      </c>
      <c r="X43" s="206">
        <f>IFERROR(AVERAGEIFS('Monthly Inflation'!$N:$N,'Monthly Inflation'!$E:$E,"&gt;="&amp;DATE(X$6,$I11 - 1, $I12),'Monthly Inflation'!$E:$E,"&lt;="&amp;DATE(X$6, $I11, $I12)),"")</f>
        <v>185.14999999999998</v>
      </c>
      <c r="Y43" s="206">
        <f>IFERROR(AVERAGEIFS('Monthly Inflation'!$N:$N,'Monthly Inflation'!$E:$E,"&gt;="&amp;DATE(Y$6,$I11 - 1, $I12),'Monthly Inflation'!$E:$E,"&lt;="&amp;DATE(Y$6, $I11, $I12)),"")</f>
        <v>191.05</v>
      </c>
      <c r="Z43" s="206">
        <f>IFERROR(AVERAGEIFS('Monthly Inflation'!$N:$N,'Monthly Inflation'!$E:$E,"&gt;="&amp;DATE(Z$6,$I11 - 1, $I12),'Monthly Inflation'!$E:$E,"&lt;="&amp;DATE(Z$6, $I11, $I12)),"")</f>
        <v>195.75</v>
      </c>
      <c r="AA43" s="206">
        <f>IFERROR(AVERAGEIFS('Monthly Inflation'!$N:$N,'Monthly Inflation'!$E:$E,"&gt;="&amp;DATE(AA$6,$I11 - 1, $I12),'Monthly Inflation'!$E:$E,"&lt;="&amp;DATE(AA$6, $I11, $I12)),"")</f>
        <v>204.9</v>
      </c>
      <c r="AB43" s="206">
        <f>IFERROR(AVERAGEIFS('Monthly Inflation'!$N:$N,'Monthly Inflation'!$E:$E,"&gt;="&amp;DATE(AB$6,$I11 - 1, $I12),'Monthly Inflation'!$E:$E,"&lt;="&amp;DATE(AB$6, $I11, $I12)),"")</f>
        <v>213.05</v>
      </c>
      <c r="AC43" s="206">
        <f>IFERROR(AVERAGEIFS('Monthly Inflation'!$N:$N,'Monthly Inflation'!$E:$E,"&gt;="&amp;DATE(AC$6,$I11 - 1, $I12),'Monthly Inflation'!$E:$E,"&lt;="&amp;DATE(AC$6, $I11, $I12)),"")</f>
        <v>211.4</v>
      </c>
      <c r="AD43" s="206">
        <f>IFERROR(AVERAGEIFS('Monthly Inflation'!$N:$N,'Monthly Inflation'!$E:$E,"&gt;="&amp;DATE(AD$6,$I11 - 1, $I12),'Monthly Inflation'!$E:$E,"&lt;="&amp;DATE(AD$6, $I11, $I12)),"")</f>
        <v>221.75</v>
      </c>
      <c r="AE43" s="206">
        <f>IFERROR(AVERAGEIFS('Monthly Inflation'!$N:$N,'Monthly Inflation'!$E:$E,"&gt;="&amp;DATE(AE$6,$I11 - 1, $I12),'Monthly Inflation'!$E:$E,"&lt;="&amp;DATE(AE$6, $I11, $I12)),"")</f>
        <v>233.45</v>
      </c>
      <c r="AF43" s="206">
        <f>IFERROR(AVERAGEIFS('Monthly Inflation'!$N:$N,'Monthly Inflation'!$E:$E,"&gt;="&amp;DATE(AF$6,$I11 - 1, $I12),'Monthly Inflation'!$E:$E,"&lt;="&amp;DATE(AF$6, $I11, $I12)),"")</f>
        <v>241.65</v>
      </c>
      <c r="AG43" s="206">
        <f>IFERROR(AVERAGEIFS('Monthly Inflation'!$N:$N,'Monthly Inflation'!$E:$E,"&gt;="&amp;DATE(AG$6,$I11 - 1, $I12),'Monthly Inflation'!$E:$E,"&lt;="&amp;DATE(AG$6, $I11, $I12)),"")</f>
        <v>249.1</v>
      </c>
      <c r="AH43" s="206">
        <f>IFERROR(AVERAGEIFS('Monthly Inflation'!$N:$N,'Monthly Inflation'!$E:$E,"&gt;="&amp;DATE(AH$6,$I11 - 1, $I12),'Monthly Inflation'!$E:$E,"&lt;="&amp;DATE(AH$6, $I11, $I12)),"")</f>
        <v>255.25</v>
      </c>
      <c r="AI43" s="206">
        <f>IFERROR(AVERAGEIFS('Monthly Inflation'!$N:$N,'Monthly Inflation'!$E:$E,"&gt;="&amp;DATE(AI$6,$I11 - 1, $I12),'Monthly Inflation'!$E:$E,"&lt;="&amp;DATE(AI$6, $I11, $I12)),"")</f>
        <v>257.55</v>
      </c>
      <c r="AJ43" s="206">
        <f>IFERROR(AVERAGEIFS('Monthly Inflation'!$N:$N,'Monthly Inflation'!$E:$E,"&gt;="&amp;DATE(AJ$6,$I11 - 1, $I12),'Monthly Inflation'!$E:$E,"&lt;="&amp;DATE(AJ$6, $I11, $I12)),"")</f>
        <v>261.25</v>
      </c>
      <c r="AK43" s="206">
        <f>IFERROR(AVERAGEIFS('Monthly Inflation'!$N:$N,'Monthly Inflation'!$E:$E,"&gt;="&amp;DATE(AK$6,$I11 - 1, $I12),'Monthly Inflation'!$E:$E,"&lt;="&amp;DATE(AK$6, $I11, $I12)),"")</f>
        <v>269.95000000000005</v>
      </c>
      <c r="AL43" s="206">
        <f>IFERROR(AVERAGEIFS('Monthly Inflation'!$N:$N,'Monthly Inflation'!$E:$E,"&gt;="&amp;DATE(AL$6,$I11 - 1, $I12),'Monthly Inflation'!$E:$E,"&lt;="&amp;DATE(AL$6, $I11, $I12)),"")</f>
        <v>279</v>
      </c>
      <c r="AM43" s="206">
        <f>IFERROR(AVERAGEIFS('Monthly Inflation'!$N:$N,'Monthly Inflation'!$E:$E,"&gt;="&amp;DATE(AM$6,$I11 - 1, $I12),'Monthly Inflation'!$E:$E,"&lt;="&amp;DATE(AM$6, $I11, $I12)),"")</f>
        <v>286.64999999999998</v>
      </c>
      <c r="AN43" s="206">
        <f>IFERROR(AVERAGEIFS('Monthly Inflation'!$N:$N,'Monthly Inflation'!$E:$E,"&gt;="&amp;DATE(AN$6,$I11 - 1, $I12),'Monthly Inflation'!$E:$E,"&lt;="&amp;DATE(AN$6, $I11, $I12)),"")</f>
        <v>292.60000000000002</v>
      </c>
      <c r="AO43" s="206">
        <f>IFERROR(AVERAGEIFS('Monthly Inflation'!$N:$N,'Monthly Inflation'!$E:$E,"&gt;="&amp;DATE(AO$6,$I11 - 1, $I12),'Monthly Inflation'!$E:$E,"&lt;="&amp;DATE(AO$6, $I11, $I12)),"")</f>
        <v>299</v>
      </c>
      <c r="AP43" s="206">
        <f>IFERROR(AVERAGEIFS('Monthly Inflation'!$N:$N,'Monthly Inflation'!$E:$E,"&gt;="&amp;DATE(AP$6,$I11 - 1, $I12),'Monthly Inflation'!$E:$E,"&lt;="&amp;DATE(AP$6, $I11, $I12)),"")</f>
        <v>329.05</v>
      </c>
      <c r="AQ43" s="359">
        <f>IFERROR(AVERAGEIFS('Monthly Inflation'!$N:$N,'Monthly Inflation'!$E:$E,"&gt;="&amp;DATE(AQ$6,$I11 - 1, $I12),'Monthly Inflation'!$E:$E,"&lt;="&amp;DATE(AQ$6, $I11, $I12)),"")</f>
        <v>369.68596214511041</v>
      </c>
      <c r="AR43" s="206">
        <f>IFERROR(AVERAGEIFS('Monthly Inflation'!$N:$N,'Monthly Inflation'!$E:$E,"&gt;="&amp;DATE(AR$6,$I11 - 1, $I12),'Monthly Inflation'!$E:$E,"&lt;="&amp;DATE(AR$6, $I11, $I12)),"")</f>
        <v>386.05521369596647</v>
      </c>
      <c r="AS43" s="206">
        <f>IFERROR(AVERAGEIFS('Monthly Inflation'!$N:$N,'Monthly Inflation'!$E:$E,"&gt;="&amp;DATE(AS$6,$I11 - 1, $I12),'Monthly Inflation'!$E:$E,"&lt;="&amp;DATE(AS$6, $I11, $I12)),"")</f>
        <v>394.3772720003775</v>
      </c>
      <c r="AT43" s="206">
        <f>IFERROR(AVERAGEIFS('Monthly Inflation'!$N:$N,'Monthly Inflation'!$E:$E,"&gt;="&amp;DATE(AT$6,$I11 - 1, $I12),'Monthly Inflation'!$E:$E,"&lt;="&amp;DATE(AT$6, $I11, $I12)),"")</f>
        <v>400.3528760091906</v>
      </c>
      <c r="AU43" s="206">
        <f>IFERROR(AVERAGEIFS('Monthly Inflation'!$N:$N,'Monthly Inflation'!$E:$E,"&gt;="&amp;DATE(AU$6,$I11 - 1, $I12),'Monthly Inflation'!$E:$E,"&lt;="&amp;DATE(AU$6, $I11, $I12)),"")</f>
        <v>407.04134692098194</v>
      </c>
      <c r="AV43" s="206">
        <f>IFERROR(AVERAGEIFS('Monthly Inflation'!$N:$N,'Monthly Inflation'!$E:$E,"&gt;="&amp;DATE(AV$6,$I11 - 1, $I12),'Monthly Inflation'!$E:$E,"&lt;="&amp;DATE(AV$6, $I11, $I12)),"")</f>
        <v>414.48992277418103</v>
      </c>
      <c r="AW43" s="2"/>
    </row>
    <row r="44" spans="1:49" ht="16.8">
      <c r="A44" s="2"/>
      <c r="B44" s="2"/>
      <c r="C44" s="2"/>
      <c r="D44" s="2"/>
      <c r="E44" s="7"/>
      <c r="F44" s="2"/>
      <c r="G44" s="2"/>
      <c r="H44" s="2"/>
      <c r="I44" s="2"/>
      <c r="J44" s="2"/>
      <c r="K44" s="255"/>
      <c r="L44" s="255"/>
      <c r="M44" s="255"/>
      <c r="N44" s="255"/>
      <c r="O44" s="255"/>
      <c r="P44" s="255"/>
      <c r="Q44" s="255"/>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350"/>
      <c r="AR44" s="255"/>
      <c r="AS44" s="255"/>
      <c r="AT44" s="255"/>
      <c r="AU44" s="255"/>
      <c r="AV44" s="255"/>
      <c r="AW44" s="2"/>
    </row>
    <row r="45" spans="1:49" ht="16.8">
      <c r="A45" s="2"/>
      <c r="B45" s="2"/>
      <c r="C45" s="2"/>
      <c r="D45" s="2"/>
      <c r="E45" s="7" t="s">
        <v>1282</v>
      </c>
      <c r="F45" s="2"/>
      <c r="G45" s="2" t="s">
        <v>100</v>
      </c>
      <c r="H45" s="2"/>
      <c r="I45" s="2"/>
      <c r="J45" s="2"/>
      <c r="K45" s="256" t="str">
        <f>IFERROR(K40/INDEX($T$29:$AV$29,MATCH($I$14,$T$4:$AV$4,0)),"")</f>
        <v/>
      </c>
      <c r="L45" s="256" t="str">
        <f t="shared" ref="L45:AV45" si="11">IFERROR(L40/INDEX($T$29:$AV$29,MATCH($I$14,$T$4:$AV$4,0)),"")</f>
        <v/>
      </c>
      <c r="M45" s="256" t="str">
        <f t="shared" si="11"/>
        <v/>
      </c>
      <c r="N45" s="256" t="str">
        <f t="shared" si="11"/>
        <v/>
      </c>
      <c r="O45" s="256" t="str">
        <f t="shared" si="11"/>
        <v/>
      </c>
      <c r="P45" s="256" t="str">
        <f t="shared" si="11"/>
        <v/>
      </c>
      <c r="Q45" s="256" t="str">
        <f t="shared" si="11"/>
        <v/>
      </c>
      <c r="R45" s="256" t="str">
        <f t="shared" si="11"/>
        <v/>
      </c>
      <c r="S45" s="256" t="str">
        <f t="shared" si="11"/>
        <v/>
      </c>
      <c r="T45" s="256">
        <f t="shared" si="11"/>
        <v>0.56158640226628886</v>
      </c>
      <c r="U45" s="256">
        <f t="shared" si="11"/>
        <v>0.57535410764872519</v>
      </c>
      <c r="V45" s="256">
        <f t="shared" si="11"/>
        <v>0.58691218130311607</v>
      </c>
      <c r="W45" s="256">
        <f t="shared" si="11"/>
        <v>0.5952407932011331</v>
      </c>
      <c r="X45" s="256">
        <f t="shared" si="11"/>
        <v>0.6137677053824363</v>
      </c>
      <c r="Y45" s="256">
        <f t="shared" si="11"/>
        <v>0.62940509915014153</v>
      </c>
      <c r="Z45" s="256">
        <f t="shared" si="11"/>
        <v>0.64946175637393766</v>
      </c>
      <c r="AA45" s="256">
        <f t="shared" si="11"/>
        <v>0.66543909348441921</v>
      </c>
      <c r="AB45" s="256">
        <f t="shared" si="11"/>
        <v>0.6965439093484419</v>
      </c>
      <c r="AC45" s="256">
        <f t="shared" si="11"/>
        <v>0.72424929178470254</v>
      </c>
      <c r="AD45" s="256">
        <f t="shared" si="11"/>
        <v>0.71864022662889515</v>
      </c>
      <c r="AE45" s="256">
        <f t="shared" si="11"/>
        <v>0.7538243626062322</v>
      </c>
      <c r="AF45" s="256">
        <f t="shared" si="11"/>
        <v>0.79359773371104803</v>
      </c>
      <c r="AG45" s="256">
        <f t="shared" si="11"/>
        <v>0.82147308781869688</v>
      </c>
      <c r="AH45" s="256">
        <f t="shared" si="11"/>
        <v>0.84679886685552397</v>
      </c>
      <c r="AI45" s="256">
        <f t="shared" si="11"/>
        <v>0.86770538243626061</v>
      </c>
      <c r="AJ45" s="256">
        <f t="shared" si="11"/>
        <v>0.87552407932011334</v>
      </c>
      <c r="AK45" s="256">
        <f t="shared" si="11"/>
        <v>0.88810198300283283</v>
      </c>
      <c r="AL45" s="256">
        <f t="shared" si="11"/>
        <v>0.91767705382436271</v>
      </c>
      <c r="AM45" s="256">
        <f t="shared" si="11"/>
        <v>0.94844192634560898</v>
      </c>
      <c r="AN45" s="256">
        <f t="shared" si="11"/>
        <v>0.97444759206798848</v>
      </c>
      <c r="AO45" s="256">
        <f t="shared" si="11"/>
        <v>0.99467422096317282</v>
      </c>
      <c r="AP45" s="256">
        <f t="shared" si="11"/>
        <v>1.0164305949008499</v>
      </c>
      <c r="AQ45" s="297">
        <f t="shared" si="11"/>
        <v>1.1185835694050992</v>
      </c>
      <c r="AR45" s="256">
        <f t="shared" si="11"/>
        <v>1.2567228174904603</v>
      </c>
      <c r="AS45" s="256">
        <f t="shared" si="11"/>
        <v>1.3123689983998859</v>
      </c>
      <c r="AT45" s="256">
        <f t="shared" si="11"/>
        <v>1.3406592815876854</v>
      </c>
      <c r="AU45" s="256">
        <f t="shared" si="11"/>
        <v>1.3609729496063137</v>
      </c>
      <c r="AV45" s="256">
        <f t="shared" si="11"/>
        <v>1.383709961204471</v>
      </c>
      <c r="AW45" s="2"/>
    </row>
    <row r="46" spans="1:49" ht="16.8">
      <c r="A46" s="2"/>
      <c r="B46" s="2"/>
      <c r="C46" s="2"/>
      <c r="D46" s="2"/>
      <c r="E46" s="7" t="s">
        <v>1283</v>
      </c>
      <c r="F46" s="2"/>
      <c r="G46" s="2" t="s">
        <v>100</v>
      </c>
      <c r="H46" s="2"/>
      <c r="I46" s="2"/>
      <c r="J46" s="2"/>
      <c r="K46" s="256" t="str">
        <f>IFERROR(K43/INDEX($T$29:$AV$29,MATCH($I$14,$T$4:$AV$4,0)),"")</f>
        <v/>
      </c>
      <c r="L46" s="256" t="str">
        <f t="shared" ref="L46:AV46" si="12">IFERROR(L43/INDEX($T$29:$AV$29,MATCH($I$14,$T$4:$AV$4,0)),"")</f>
        <v/>
      </c>
      <c r="M46" s="256" t="str">
        <f t="shared" si="12"/>
        <v/>
      </c>
      <c r="N46" s="256" t="str">
        <f t="shared" si="12"/>
        <v/>
      </c>
      <c r="O46" s="256" t="str">
        <f t="shared" si="12"/>
        <v/>
      </c>
      <c r="P46" s="256" t="str">
        <f t="shared" si="12"/>
        <v/>
      </c>
      <c r="Q46" s="256" t="str">
        <f t="shared" si="12"/>
        <v/>
      </c>
      <c r="R46" s="256" t="str">
        <f t="shared" si="12"/>
        <v/>
      </c>
      <c r="S46" s="256">
        <f t="shared" si="12"/>
        <v>0.56158640226628886</v>
      </c>
      <c r="T46" s="256">
        <f t="shared" si="12"/>
        <v>0.57535410764872519</v>
      </c>
      <c r="U46" s="256">
        <f t="shared" si="12"/>
        <v>0.58691218130311607</v>
      </c>
      <c r="V46" s="256">
        <f t="shared" si="12"/>
        <v>0.5952407932011331</v>
      </c>
      <c r="W46" s="256">
        <f t="shared" si="12"/>
        <v>0.6137677053824363</v>
      </c>
      <c r="X46" s="256">
        <f t="shared" si="12"/>
        <v>0.62940509915014153</v>
      </c>
      <c r="Y46" s="256">
        <f t="shared" si="12"/>
        <v>0.64946175637393766</v>
      </c>
      <c r="Z46" s="256">
        <f t="shared" si="12"/>
        <v>0.66543909348441921</v>
      </c>
      <c r="AA46" s="256">
        <f t="shared" si="12"/>
        <v>0.6965439093484419</v>
      </c>
      <c r="AB46" s="256">
        <f t="shared" si="12"/>
        <v>0.72424929178470254</v>
      </c>
      <c r="AC46" s="256">
        <f t="shared" si="12"/>
        <v>0.71864022662889515</v>
      </c>
      <c r="AD46" s="256">
        <f t="shared" si="12"/>
        <v>0.7538243626062322</v>
      </c>
      <c r="AE46" s="256">
        <f t="shared" si="12"/>
        <v>0.79359773371104803</v>
      </c>
      <c r="AF46" s="256">
        <f t="shared" si="12"/>
        <v>0.82147308781869688</v>
      </c>
      <c r="AG46" s="256">
        <f t="shared" si="12"/>
        <v>0.84679886685552397</v>
      </c>
      <c r="AH46" s="256">
        <f t="shared" si="12"/>
        <v>0.86770538243626061</v>
      </c>
      <c r="AI46" s="256">
        <f t="shared" si="12"/>
        <v>0.87552407932011334</v>
      </c>
      <c r="AJ46" s="256">
        <f t="shared" si="12"/>
        <v>0.88810198300283283</v>
      </c>
      <c r="AK46" s="256">
        <f t="shared" si="12"/>
        <v>0.91767705382436271</v>
      </c>
      <c r="AL46" s="256">
        <f t="shared" si="12"/>
        <v>0.94844192634560898</v>
      </c>
      <c r="AM46" s="256">
        <f t="shared" si="12"/>
        <v>0.97444759206798848</v>
      </c>
      <c r="AN46" s="256">
        <f t="shared" si="12"/>
        <v>0.99467422096317282</v>
      </c>
      <c r="AO46" s="256">
        <f t="shared" si="12"/>
        <v>1.0164305949008499</v>
      </c>
      <c r="AP46" s="256">
        <f t="shared" si="12"/>
        <v>1.1185835694050992</v>
      </c>
      <c r="AQ46" s="297">
        <f t="shared" si="12"/>
        <v>1.2567228174904603</v>
      </c>
      <c r="AR46" s="256">
        <f t="shared" si="12"/>
        <v>1.3123689983998859</v>
      </c>
      <c r="AS46" s="256">
        <f t="shared" si="12"/>
        <v>1.3406592815876854</v>
      </c>
      <c r="AT46" s="256">
        <f t="shared" si="12"/>
        <v>1.3609729496063137</v>
      </c>
      <c r="AU46" s="256">
        <f t="shared" si="12"/>
        <v>1.383709961204471</v>
      </c>
      <c r="AV46" s="256">
        <f t="shared" si="12"/>
        <v>1.4090308989490572</v>
      </c>
      <c r="AW46" s="2"/>
    </row>
    <row r="47" spans="1:49" ht="16.8">
      <c r="A47" s="2"/>
      <c r="B47" s="2"/>
      <c r="C47" s="2"/>
      <c r="D47" s="2"/>
      <c r="E47" s="7"/>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8"/>
      <c r="AK47" s="8"/>
      <c r="AL47" s="8"/>
      <c r="AM47" s="8"/>
      <c r="AN47" s="8"/>
      <c r="AO47" s="8"/>
      <c r="AP47" s="8"/>
      <c r="AQ47" s="9"/>
      <c r="AR47" s="8"/>
      <c r="AS47" s="8"/>
      <c r="AT47" s="8"/>
      <c r="AU47" s="8"/>
      <c r="AV47" s="8"/>
      <c r="AW47" s="2"/>
    </row>
    <row r="48" spans="1:49" ht="16.8">
      <c r="A48" s="2"/>
      <c r="B48" s="2"/>
      <c r="C48" s="20" t="s">
        <v>1284</v>
      </c>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39"/>
      <c r="AR48" s="20"/>
      <c r="AS48" s="20"/>
      <c r="AT48" s="20"/>
      <c r="AU48" s="20"/>
      <c r="AV48" s="20"/>
      <c r="AW48" s="2"/>
    </row>
    <row r="49" spans="1:49" ht="16.8">
      <c r="A49" s="2"/>
      <c r="B49" s="2"/>
      <c r="C49" s="2"/>
      <c r="D49" s="2"/>
      <c r="E49" s="7"/>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8"/>
      <c r="AK49" s="8"/>
      <c r="AL49" s="8"/>
      <c r="AM49" s="8"/>
      <c r="AN49" s="8"/>
      <c r="AO49" s="8"/>
      <c r="AP49" s="8"/>
      <c r="AQ49" s="9"/>
      <c r="AR49" s="8"/>
      <c r="AS49" s="8"/>
      <c r="AT49" s="8"/>
      <c r="AU49" s="8"/>
      <c r="AV49" s="8"/>
      <c r="AW49" s="2"/>
    </row>
    <row r="50" spans="1:49" ht="16.8">
      <c r="A50" s="2"/>
      <c r="B50" s="2"/>
      <c r="C50" s="2"/>
      <c r="D50" s="2"/>
      <c r="E50" s="7" t="s">
        <v>1285</v>
      </c>
      <c r="F50" s="2"/>
      <c r="G50" s="2" t="s">
        <v>100</v>
      </c>
      <c r="H50" s="2" t="s">
        <v>1286</v>
      </c>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498">
        <v>0</v>
      </c>
      <c r="AK50" s="498">
        <v>0</v>
      </c>
      <c r="AL50" s="498">
        <v>0</v>
      </c>
      <c r="AM50" s="441">
        <v>2.5628884588821732</v>
      </c>
      <c r="AN50" s="441">
        <v>1.5033471260387901</v>
      </c>
      <c r="AO50" s="441">
        <v>4.0452569031158125</v>
      </c>
      <c r="AP50" s="441">
        <v>11.584699426229506</v>
      </c>
      <c r="AQ50" s="443">
        <v>10.007381931931292</v>
      </c>
      <c r="AR50" s="441">
        <v>5.1192952208696019</v>
      </c>
      <c r="AS50" s="441">
        <v>2.5996271122782799</v>
      </c>
      <c r="AT50" s="441">
        <v>2.5121856232399598</v>
      </c>
      <c r="AU50" s="441">
        <v>2.8036598929437329</v>
      </c>
      <c r="AV50" s="441">
        <v>2.8576541255967536</v>
      </c>
      <c r="AW50" s="2"/>
    </row>
    <row r="51" spans="1:49" ht="16.8">
      <c r="A51" s="2"/>
      <c r="B51" s="2"/>
      <c r="C51" s="2"/>
      <c r="D51" s="2"/>
      <c r="E51" s="7" t="s">
        <v>1287</v>
      </c>
      <c r="F51" s="2"/>
      <c r="G51" s="2" t="s">
        <v>604</v>
      </c>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8"/>
      <c r="AK51" s="8"/>
      <c r="AL51" s="8"/>
      <c r="AM51" s="8"/>
      <c r="AN51" s="291">
        <f>0.75*(AM50/100)+0.25*(AN50/100)</f>
        <v>2.2980031256713274E-2</v>
      </c>
      <c r="AO51" s="291">
        <f t="shared" ref="AO51:AV51" si="13">0.75*(AN50/100)+0.25*(AO50/100)</f>
        <v>2.1388245703080455E-2</v>
      </c>
      <c r="AP51" s="291">
        <f t="shared" si="13"/>
        <v>5.9301175338942358E-2</v>
      </c>
      <c r="AQ51" s="295">
        <f t="shared" si="13"/>
        <v>0.11190370052654952</v>
      </c>
      <c r="AR51" s="291">
        <f t="shared" si="13"/>
        <v>8.7853602541658693E-2</v>
      </c>
      <c r="AS51" s="291">
        <f t="shared" si="13"/>
        <v>4.4893781937217714E-2</v>
      </c>
      <c r="AT51" s="291">
        <f t="shared" si="13"/>
        <v>2.5777667400186999E-2</v>
      </c>
      <c r="AU51" s="291">
        <f t="shared" si="13"/>
        <v>2.585054190665903E-2</v>
      </c>
      <c r="AV51" s="291">
        <f t="shared" si="13"/>
        <v>2.817158451106988E-2</v>
      </c>
      <c r="AW51" s="2"/>
    </row>
    <row r="52" spans="1:49" ht="16.8">
      <c r="A52" s="2"/>
      <c r="B52" s="2"/>
      <c r="C52" s="2"/>
      <c r="D52" s="2"/>
      <c r="E52" s="7"/>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8"/>
      <c r="AK52" s="8"/>
      <c r="AL52" s="8"/>
      <c r="AM52" s="8"/>
      <c r="AN52" s="8"/>
      <c r="AO52" s="8"/>
      <c r="AP52" s="8"/>
      <c r="AQ52" s="9"/>
      <c r="AR52" s="8"/>
      <c r="AS52" s="8"/>
      <c r="AT52" s="8"/>
      <c r="AU52" s="8"/>
      <c r="AV52" s="8"/>
      <c r="AW52" s="2"/>
    </row>
    <row r="53" spans="1:49" ht="16.8">
      <c r="A53" s="2"/>
      <c r="B53" s="2"/>
      <c r="C53" s="2"/>
      <c r="D53" s="2"/>
      <c r="E53" s="7" t="s">
        <v>1288</v>
      </c>
      <c r="F53" s="2"/>
      <c r="G53" s="2" t="s">
        <v>100</v>
      </c>
      <c r="H53" s="2" t="s">
        <v>1289</v>
      </c>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498">
        <v>0</v>
      </c>
      <c r="AK53" s="498">
        <v>0</v>
      </c>
      <c r="AL53" s="498">
        <v>0</v>
      </c>
      <c r="AM53" s="441">
        <v>1.7910205867057716</v>
      </c>
      <c r="AN53" s="441">
        <v>0.85065402820156999</v>
      </c>
      <c r="AO53" s="441">
        <v>2.5882219500718202</v>
      </c>
      <c r="AP53" s="441">
        <v>9.0667455547039033</v>
      </c>
      <c r="AQ53" s="443">
        <v>7.4553979567326234</v>
      </c>
      <c r="AR53" s="441">
        <v>3.6114247777982333</v>
      </c>
      <c r="AS53" s="441">
        <v>1.7760878895190846</v>
      </c>
      <c r="AT53" s="441">
        <v>1.446667906451915</v>
      </c>
      <c r="AU53" s="441">
        <v>1.7296573062324683</v>
      </c>
      <c r="AV53" s="441">
        <v>1.960504241247718</v>
      </c>
      <c r="AW53" s="2"/>
    </row>
    <row r="54" spans="1:49" ht="16.8">
      <c r="A54" s="2"/>
      <c r="B54" s="2"/>
      <c r="C54" s="2"/>
      <c r="D54" s="2"/>
      <c r="E54" s="7" t="s">
        <v>1290</v>
      </c>
      <c r="F54" s="2"/>
      <c r="G54" s="2" t="s">
        <v>604</v>
      </c>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8"/>
      <c r="AK54" s="8"/>
      <c r="AL54" s="8"/>
      <c r="AM54" s="8"/>
      <c r="AN54" s="291">
        <f>0.75*(AM53/100)+0.25*(AN53/100)</f>
        <v>1.5559289470797212E-2</v>
      </c>
      <c r="AO54" s="291">
        <f t="shared" ref="AO54:AV54" si="14">0.75*(AN53/100)+0.25*(AO53/100)</f>
        <v>1.2850460086691325E-2</v>
      </c>
      <c r="AP54" s="291">
        <f t="shared" si="14"/>
        <v>4.2078528512298409E-2</v>
      </c>
      <c r="AQ54" s="295">
        <f t="shared" si="14"/>
        <v>8.6639086552110833E-2</v>
      </c>
      <c r="AR54" s="291">
        <f t="shared" si="14"/>
        <v>6.4944046619990259E-2</v>
      </c>
      <c r="AS54" s="291">
        <f t="shared" si="14"/>
        <v>3.1525905557284462E-2</v>
      </c>
      <c r="AT54" s="291">
        <f t="shared" si="14"/>
        <v>1.6937328937522922E-2</v>
      </c>
      <c r="AU54" s="291">
        <f t="shared" si="14"/>
        <v>1.5174152563970533E-2</v>
      </c>
      <c r="AV54" s="291">
        <f t="shared" si="14"/>
        <v>1.7873690399862807E-2</v>
      </c>
      <c r="AW54" s="2"/>
    </row>
    <row r="55" spans="1:49" ht="16.8">
      <c r="A55" s="2"/>
      <c r="B55" s="2"/>
      <c r="C55" s="2"/>
      <c r="D55" s="2"/>
      <c r="E55" s="7"/>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57"/>
      <c r="AR55" s="2"/>
      <c r="AS55" s="2"/>
      <c r="AT55" s="2"/>
      <c r="AU55" s="2"/>
      <c r="AV55" s="2"/>
      <c r="AW55" s="2"/>
    </row>
    <row r="56" spans="1:49" ht="16.8">
      <c r="A56" s="94"/>
      <c r="B56" s="37" t="s">
        <v>79</v>
      </c>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8"/>
      <c r="AR56" s="37"/>
      <c r="AS56" s="37"/>
      <c r="AT56" s="37"/>
      <c r="AU56" s="37"/>
      <c r="AV56" s="37"/>
    </row>
    <row r="57" spans="1:49" ht="16.8">
      <c r="A57" s="2"/>
      <c r="B57" s="2"/>
      <c r="C57" s="2"/>
      <c r="D57" s="2"/>
      <c r="E57" s="13"/>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row>
    <row r="58" spans="1:49" ht="16.8">
      <c r="A58" s="2"/>
      <c r="B58" s="2"/>
      <c r="C58" s="2"/>
      <c r="D58" s="2"/>
      <c r="E58" s="13"/>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row>
    <row r="59" spans="1:49" ht="16.8" hidden="1">
      <c r="A59" s="2"/>
      <c r="B59" s="2"/>
      <c r="C59" s="2"/>
      <c r="D59" s="2"/>
      <c r="E59" s="13"/>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row>
  </sheetData>
  <conditionalFormatting sqref="K21:T25">
    <cfRule type="cellIs" dxfId="100" priority="21" operator="equal">
      <formula>"FORECAST"</formula>
    </cfRule>
  </conditionalFormatting>
  <conditionalFormatting sqref="K23:T26">
    <cfRule type="expression" dxfId="99" priority="20">
      <formula>K$21 = "FORECAST"</formula>
    </cfRule>
  </conditionalFormatting>
  <conditionalFormatting sqref="K23:AV24">
    <cfRule type="expression" dxfId="98" priority="17">
      <formula>K$21 = "FORECAST"</formula>
    </cfRule>
    <cfRule type="cellIs" dxfId="97" priority="18" operator="equal">
      <formula>"FORECAST"</formula>
    </cfRule>
  </conditionalFormatting>
  <conditionalFormatting sqref="K26:AV30">
    <cfRule type="expression" dxfId="96" priority="5">
      <formula>K$21 = "FORECAST"</formula>
    </cfRule>
  </conditionalFormatting>
  <conditionalFormatting sqref="K27:AV27">
    <cfRule type="cellIs" dxfId="95" priority="12" operator="equal">
      <formula>"FORECAST"</formula>
    </cfRule>
  </conditionalFormatting>
  <conditionalFormatting sqref="K30:AV30">
    <cfRule type="cellIs" dxfId="94" priority="6" operator="equal">
      <formula>"FORECAST"</formula>
    </cfRule>
  </conditionalFormatting>
  <conditionalFormatting sqref="K32:AV32">
    <cfRule type="expression" dxfId="93" priority="19">
      <formula>K$21 = "FORECAST"</formula>
    </cfRule>
  </conditionalFormatting>
  <conditionalFormatting sqref="K39:AV39">
    <cfRule type="cellIs" dxfId="92" priority="1" operator="equal">
      <formula>"FORECAST"</formula>
    </cfRule>
  </conditionalFormatting>
  <conditionalFormatting sqref="K40:AV41">
    <cfRule type="expression" dxfId="91" priority="4">
      <formula>K$39 = "FORECAST"</formula>
    </cfRule>
  </conditionalFormatting>
  <conditionalFormatting sqref="K42:AV46">
    <cfRule type="cellIs" dxfId="90" priority="3" operator="equal">
      <formula>"FORECAST"</formula>
    </cfRule>
  </conditionalFormatting>
  <conditionalFormatting sqref="K43:AV46">
    <cfRule type="expression" dxfId="89" priority="2">
      <formula>K$42 = "FORECAST"</formula>
    </cfRule>
  </conditionalFormatting>
  <conditionalFormatting sqref="U27:V27 X27:AV27">
    <cfRule type="expression" dxfId="88" priority="15">
      <formula>U$21 = "FORECAST"</formula>
    </cfRule>
  </conditionalFormatting>
  <conditionalFormatting sqref="U30:V30 X30:AV30">
    <cfRule type="expression" dxfId="87" priority="9">
      <formula>U$21 = "FORECAST"</formula>
    </cfRule>
  </conditionalFormatting>
  <conditionalFormatting sqref="U21:AV23 U24:V24 X24:AV24 U25:AV25">
    <cfRule type="cellIs" dxfId="86" priority="24" operator="equal">
      <formula>"FORECAST"</formula>
    </cfRule>
  </conditionalFormatting>
  <conditionalFormatting sqref="U23:AV23 U24:V24 X24:AV24 U25:AV26 U28:AV29">
    <cfRule type="expression" dxfId="85" priority="23">
      <formula>U$21 = "FORECAST"</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FFFFCC"/>
    <pageSetUpPr autoPageBreaks="0"/>
  </sheetPr>
  <dimension ref="A1:BE356"/>
  <sheetViews>
    <sheetView zoomScale="85" zoomScaleNormal="85" workbookViewId="0"/>
  </sheetViews>
  <sheetFormatPr defaultColWidth="0" defaultRowHeight="12.6" zeroHeight="1"/>
  <cols>
    <col min="1" max="4" width="1.453125" customWidth="1"/>
    <col min="5" max="14" width="22.7265625" customWidth="1"/>
    <col min="15" max="16" width="9" customWidth="1"/>
    <col min="17" max="18" width="9.6328125" customWidth="1"/>
    <col min="19" max="38" width="9.6328125" hidden="1" customWidth="1"/>
    <col min="39" max="55" width="9" hidden="1" customWidth="1"/>
    <col min="56" max="57" width="0" hidden="1" customWidth="1"/>
    <col min="58" max="16384" width="9" hidden="1"/>
  </cols>
  <sheetData>
    <row r="1" spans="1:14" ht="19.2">
      <c r="A1" s="195" t="s">
        <v>74</v>
      </c>
      <c r="B1" s="181"/>
      <c r="C1" s="181"/>
      <c r="D1" s="181"/>
      <c r="E1" s="181"/>
      <c r="F1" s="181"/>
      <c r="G1" s="181"/>
      <c r="H1" s="181"/>
      <c r="I1" s="181"/>
      <c r="J1" s="181"/>
      <c r="K1" s="181"/>
      <c r="L1" s="247"/>
      <c r="M1" s="247"/>
      <c r="N1" s="247"/>
    </row>
    <row r="2" spans="1:14" ht="16.8">
      <c r="A2" s="181"/>
      <c r="B2" s="157"/>
      <c r="C2" s="181"/>
      <c r="D2" s="181"/>
      <c r="E2" s="181"/>
      <c r="F2" s="181"/>
      <c r="G2" s="181"/>
      <c r="H2" s="181"/>
      <c r="I2" s="181"/>
      <c r="J2" s="181"/>
      <c r="K2" s="181"/>
      <c r="L2" s="247"/>
      <c r="M2" s="247"/>
      <c r="N2" s="247"/>
    </row>
    <row r="3" spans="1:14" ht="16.8">
      <c r="A3" s="181"/>
      <c r="B3" s="181"/>
      <c r="C3" s="181"/>
      <c r="D3" s="181"/>
      <c r="E3" s="179"/>
      <c r="F3" s="179"/>
      <c r="G3" s="179"/>
      <c r="H3" s="478" t="s">
        <v>1291</v>
      </c>
      <c r="I3" s="478" t="s">
        <v>1292</v>
      </c>
      <c r="J3" s="179"/>
      <c r="K3" s="179"/>
      <c r="L3" s="247"/>
      <c r="M3" s="247"/>
      <c r="N3" s="247"/>
    </row>
    <row r="4" spans="1:14" ht="33.6">
      <c r="A4" s="181"/>
      <c r="B4" s="181"/>
      <c r="C4" s="181"/>
      <c r="D4" s="181"/>
      <c r="E4" s="324" t="s">
        <v>1293</v>
      </c>
      <c r="F4" s="325" t="s">
        <v>1294</v>
      </c>
      <c r="G4" s="324" t="s">
        <v>1295</v>
      </c>
      <c r="H4" s="326" t="s">
        <v>1296</v>
      </c>
      <c r="I4" s="326" t="s">
        <v>1297</v>
      </c>
      <c r="J4" s="326" t="s">
        <v>1298</v>
      </c>
      <c r="K4" s="326" t="s">
        <v>1299</v>
      </c>
      <c r="L4" s="327" t="s">
        <v>1300</v>
      </c>
      <c r="M4" s="327" t="s">
        <v>1301</v>
      </c>
      <c r="N4" s="327" t="s">
        <v>1302</v>
      </c>
    </row>
    <row r="5" spans="1:14" ht="16.8">
      <c r="A5" s="2"/>
      <c r="B5" s="2"/>
      <c r="C5" s="2"/>
      <c r="D5" s="2"/>
      <c r="E5" s="248">
        <v>36251</v>
      </c>
      <c r="F5" s="323">
        <f>EOMONTH(E5, 0)</f>
        <v>36280</v>
      </c>
      <c r="G5" s="159">
        <f>IF(MONTH(E5)&gt;=4,YEAR(E5)+1,YEAR(E5))</f>
        <v>2000</v>
      </c>
      <c r="H5" s="290">
        <v>72.599999999999994</v>
      </c>
      <c r="I5" s="249">
        <v>165.2</v>
      </c>
      <c r="J5" s="257" t="str">
        <f>IF($E5&lt;DATE(2018,7,1),"-",INDEX('Annual Inflation'!$AM$53:$BA$53, MATCH(YEAR(EOMONTH($E5,6)), 'Annual Inflation'!$AM$6:$BA$6, 0))/100)</f>
        <v>-</v>
      </c>
      <c r="K5" s="257" t="str">
        <f>IF($E5&lt;DATE(2018,7,1),"-",INDEX('Annual Inflation'!$AM$50:$BA$50, MATCH(YEAR(EOMONTH($E5,6)), 'Annual Inflation'!$AM$6:$BA$6, 0))/100)</f>
        <v>-</v>
      </c>
      <c r="L5" s="258">
        <f>IF(ISBLANK(H5),L4*((1+J5)^(1/12)),H5)</f>
        <v>72.599999999999994</v>
      </c>
      <c r="M5" s="258">
        <f>IF(ISBLANK(I5),M4*((1+K5)^(1/12)),I5)</f>
        <v>165.2</v>
      </c>
      <c r="N5" s="258">
        <f>IF($E5 &lt; DATE(2023,4,1),  M5,  IF($E5 = DATE(2023,4,1), N4 * ((0.5*L5/L4) + (0.5*M5/M4)), N4*(L5/L4)))</f>
        <v>165.2</v>
      </c>
    </row>
    <row r="6" spans="1:14" ht="16.8">
      <c r="A6" s="2"/>
      <c r="B6" s="2"/>
      <c r="C6" s="2"/>
      <c r="D6" s="2"/>
      <c r="E6" s="248">
        <v>36281</v>
      </c>
      <c r="F6" s="323">
        <f t="shared" ref="F6:F69" si="0">EOMONTH(E6, 0)</f>
        <v>36311</v>
      </c>
      <c r="G6" s="159">
        <f t="shared" ref="G6:G69" si="1">IF(MONTH(E6)&gt;=4,YEAR(E6)+1,YEAR(E6))</f>
        <v>2000</v>
      </c>
      <c r="H6" s="290">
        <v>72.8</v>
      </c>
      <c r="I6" s="249">
        <v>165.6</v>
      </c>
      <c r="J6" s="257" t="str">
        <f>IF($E6&lt;DATE(2018,7,1),"-",INDEX('Annual Inflation'!$AM$53:$BA$53, MATCH(YEAR(EOMONTH($E6,6)), 'Annual Inflation'!$AM$6:$BA$6, 0))/100)</f>
        <v>-</v>
      </c>
      <c r="K6" s="257" t="str">
        <f>IF($E6&lt;DATE(2018,7,1),"-",INDEX('Annual Inflation'!$AM$50:$BA$50, MATCH(YEAR(EOMONTH($E6,6)), 'Annual Inflation'!$AM$6:$BA$6, 0))/100)</f>
        <v>-</v>
      </c>
      <c r="L6" s="258">
        <f t="shared" ref="L6:L69" si="2">IF(ISBLANK(H6),L5*((1+J6)^(1/12)),H6)</f>
        <v>72.8</v>
      </c>
      <c r="M6" s="258">
        <f t="shared" ref="M6:M69" si="3">IF(ISBLANK(I6),M5*((1+K6)^(1/12)),I6)</f>
        <v>165.6</v>
      </c>
      <c r="N6" s="258">
        <f t="shared" ref="N6:N69" si="4">IF($E6 &lt; DATE(2023,4,1),  M6,  IF($E6 = DATE(2023,4,1), N5 * ((0.5*L6/L5) + (0.5*M6/M5)), N5*(L6/L5)))</f>
        <v>165.6</v>
      </c>
    </row>
    <row r="7" spans="1:14" ht="16.8">
      <c r="A7" s="2"/>
      <c r="B7" s="2"/>
      <c r="C7" s="2"/>
      <c r="D7" s="2"/>
      <c r="E7" s="248">
        <v>36312</v>
      </c>
      <c r="F7" s="323">
        <f t="shared" si="0"/>
        <v>36341</v>
      </c>
      <c r="G7" s="159">
        <f t="shared" si="1"/>
        <v>2000</v>
      </c>
      <c r="H7" s="290">
        <v>72.7</v>
      </c>
      <c r="I7" s="249">
        <v>165.6</v>
      </c>
      <c r="J7" s="257" t="str">
        <f>IF($E7&lt;DATE(2018,7,1),"-",INDEX('Annual Inflation'!$AM$53:$BA$53, MATCH(YEAR(EOMONTH($E7,6)), 'Annual Inflation'!$AM$6:$BA$6, 0))/100)</f>
        <v>-</v>
      </c>
      <c r="K7" s="257" t="str">
        <f>IF($E7&lt;DATE(2018,7,1),"-",INDEX('Annual Inflation'!$AM$50:$BA$50, MATCH(YEAR(EOMONTH($E7,6)), 'Annual Inflation'!$AM$6:$BA$6, 0))/100)</f>
        <v>-</v>
      </c>
      <c r="L7" s="258">
        <f t="shared" si="2"/>
        <v>72.7</v>
      </c>
      <c r="M7" s="258">
        <f t="shared" si="3"/>
        <v>165.6</v>
      </c>
      <c r="N7" s="258">
        <f t="shared" si="4"/>
        <v>165.6</v>
      </c>
    </row>
    <row r="8" spans="1:14" ht="16.8">
      <c r="A8" s="2"/>
      <c r="B8" s="2"/>
      <c r="C8" s="2"/>
      <c r="D8" s="2"/>
      <c r="E8" s="248">
        <v>36342</v>
      </c>
      <c r="F8" s="323">
        <f t="shared" si="0"/>
        <v>36372</v>
      </c>
      <c r="G8" s="159">
        <f t="shared" si="1"/>
        <v>2000</v>
      </c>
      <c r="H8" s="290">
        <v>72.400000000000006</v>
      </c>
      <c r="I8" s="249">
        <v>165.1</v>
      </c>
      <c r="J8" s="257" t="str">
        <f>IF($E8&lt;DATE(2018,7,1),"-",INDEX('Annual Inflation'!$AM$53:$BA$53, MATCH(YEAR(EOMONTH($E8,6)), 'Annual Inflation'!$AM$6:$BA$6, 0))/100)</f>
        <v>-</v>
      </c>
      <c r="K8" s="257" t="str">
        <f>IF($E8&lt;DATE(2018,7,1),"-",INDEX('Annual Inflation'!$AM$50:$BA$50, MATCH(YEAR(EOMONTH($E8,6)), 'Annual Inflation'!$AM$6:$BA$6, 0))/100)</f>
        <v>-</v>
      </c>
      <c r="L8" s="258">
        <f t="shared" si="2"/>
        <v>72.400000000000006</v>
      </c>
      <c r="M8" s="258">
        <f t="shared" si="3"/>
        <v>165.1</v>
      </c>
      <c r="N8" s="258">
        <f t="shared" si="4"/>
        <v>165.1</v>
      </c>
    </row>
    <row r="9" spans="1:14" ht="16.8">
      <c r="A9" s="2"/>
      <c r="B9" s="2"/>
      <c r="C9" s="2"/>
      <c r="D9" s="2"/>
      <c r="E9" s="248">
        <v>36373</v>
      </c>
      <c r="F9" s="323">
        <f t="shared" si="0"/>
        <v>36403</v>
      </c>
      <c r="G9" s="159">
        <f t="shared" si="1"/>
        <v>2000</v>
      </c>
      <c r="H9" s="290">
        <v>72.599999999999994</v>
      </c>
      <c r="I9" s="249">
        <v>165.5</v>
      </c>
      <c r="J9" s="257" t="str">
        <f>IF($E9&lt;DATE(2018,7,1),"-",INDEX('Annual Inflation'!$AM$53:$BA$53, MATCH(YEAR(EOMONTH($E9,6)), 'Annual Inflation'!$AM$6:$BA$6, 0))/100)</f>
        <v>-</v>
      </c>
      <c r="K9" s="257" t="str">
        <f>IF($E9&lt;DATE(2018,7,1),"-",INDEX('Annual Inflation'!$AM$50:$BA$50, MATCH(YEAR(EOMONTH($E9,6)), 'Annual Inflation'!$AM$6:$BA$6, 0))/100)</f>
        <v>-</v>
      </c>
      <c r="L9" s="258">
        <f t="shared" si="2"/>
        <v>72.599999999999994</v>
      </c>
      <c r="M9" s="258">
        <f t="shared" si="3"/>
        <v>165.5</v>
      </c>
      <c r="N9" s="258">
        <f t="shared" si="4"/>
        <v>165.5</v>
      </c>
    </row>
    <row r="10" spans="1:14" ht="16.8">
      <c r="A10" s="2"/>
      <c r="B10" s="2"/>
      <c r="C10" s="2"/>
      <c r="D10" s="2"/>
      <c r="E10" s="248">
        <v>36404</v>
      </c>
      <c r="F10" s="323">
        <f t="shared" si="0"/>
        <v>36433</v>
      </c>
      <c r="G10" s="159">
        <f t="shared" si="1"/>
        <v>2000</v>
      </c>
      <c r="H10" s="290">
        <v>72.8</v>
      </c>
      <c r="I10" s="249">
        <v>166.2</v>
      </c>
      <c r="J10" s="257" t="str">
        <f>IF($E10&lt;DATE(2018,7,1),"-",INDEX('Annual Inflation'!$AM$53:$BA$53, MATCH(YEAR(EOMONTH($E10,6)), 'Annual Inflation'!$AM$6:$BA$6, 0))/100)</f>
        <v>-</v>
      </c>
      <c r="K10" s="257" t="str">
        <f>IF($E10&lt;DATE(2018,7,1),"-",INDEX('Annual Inflation'!$AM$50:$BA$50, MATCH(YEAR(EOMONTH($E10,6)), 'Annual Inflation'!$AM$6:$BA$6, 0))/100)</f>
        <v>-</v>
      </c>
      <c r="L10" s="258">
        <f t="shared" si="2"/>
        <v>72.8</v>
      </c>
      <c r="M10" s="258">
        <f t="shared" si="3"/>
        <v>166.2</v>
      </c>
      <c r="N10" s="258">
        <f t="shared" si="4"/>
        <v>166.2</v>
      </c>
    </row>
    <row r="11" spans="1:14" ht="16.8">
      <c r="A11" s="2"/>
      <c r="B11" s="2"/>
      <c r="C11" s="2"/>
      <c r="D11" s="2"/>
      <c r="E11" s="248">
        <v>36434</v>
      </c>
      <c r="F11" s="323">
        <f t="shared" si="0"/>
        <v>36464</v>
      </c>
      <c r="G11" s="159">
        <f t="shared" si="1"/>
        <v>2000</v>
      </c>
      <c r="H11" s="290">
        <v>72.8</v>
      </c>
      <c r="I11" s="249">
        <v>166.5</v>
      </c>
      <c r="J11" s="257" t="str">
        <f>IF($E11&lt;DATE(2018,7,1),"-",INDEX('Annual Inflation'!$AM$53:$BA$53, MATCH(YEAR(EOMONTH($E11,6)), 'Annual Inflation'!$AM$6:$BA$6, 0))/100)</f>
        <v>-</v>
      </c>
      <c r="K11" s="257" t="str">
        <f>IF($E11&lt;DATE(2018,7,1),"-",INDEX('Annual Inflation'!$AM$50:$BA$50, MATCH(YEAR(EOMONTH($E11,6)), 'Annual Inflation'!$AM$6:$BA$6, 0))/100)</f>
        <v>-</v>
      </c>
      <c r="L11" s="258">
        <f t="shared" si="2"/>
        <v>72.8</v>
      </c>
      <c r="M11" s="258">
        <f t="shared" si="3"/>
        <v>166.5</v>
      </c>
      <c r="N11" s="258">
        <f t="shared" si="4"/>
        <v>166.5</v>
      </c>
    </row>
    <row r="12" spans="1:14" ht="16.8">
      <c r="A12" s="2"/>
      <c r="B12" s="2"/>
      <c r="C12" s="2"/>
      <c r="D12" s="2"/>
      <c r="E12" s="248">
        <v>36465</v>
      </c>
      <c r="F12" s="323">
        <f t="shared" si="0"/>
        <v>36494</v>
      </c>
      <c r="G12" s="159">
        <f t="shared" si="1"/>
        <v>2000</v>
      </c>
      <c r="H12" s="290">
        <v>72.900000000000006</v>
      </c>
      <c r="I12" s="249">
        <v>166.7</v>
      </c>
      <c r="J12" s="257" t="str">
        <f>IF($E12&lt;DATE(2018,7,1),"-",INDEX('Annual Inflation'!$AM$53:$BA$53, MATCH(YEAR(EOMONTH($E12,6)), 'Annual Inflation'!$AM$6:$BA$6, 0))/100)</f>
        <v>-</v>
      </c>
      <c r="K12" s="257" t="str">
        <f>IF($E12&lt;DATE(2018,7,1),"-",INDEX('Annual Inflation'!$AM$50:$BA$50, MATCH(YEAR(EOMONTH($E12,6)), 'Annual Inflation'!$AM$6:$BA$6, 0))/100)</f>
        <v>-</v>
      </c>
      <c r="L12" s="258">
        <f t="shared" si="2"/>
        <v>72.900000000000006</v>
      </c>
      <c r="M12" s="258">
        <f t="shared" si="3"/>
        <v>166.7</v>
      </c>
      <c r="N12" s="258">
        <f t="shared" si="4"/>
        <v>166.7</v>
      </c>
    </row>
    <row r="13" spans="1:14" ht="16.8">
      <c r="A13" s="2"/>
      <c r="B13" s="2"/>
      <c r="C13" s="2"/>
      <c r="D13" s="2"/>
      <c r="E13" s="248">
        <v>36495</v>
      </c>
      <c r="F13" s="323">
        <f t="shared" si="0"/>
        <v>36525</v>
      </c>
      <c r="G13" s="159">
        <f t="shared" si="1"/>
        <v>2000</v>
      </c>
      <c r="H13" s="290">
        <v>73.099999999999994</v>
      </c>
      <c r="I13" s="249">
        <v>167.3</v>
      </c>
      <c r="J13" s="257" t="str">
        <f>IF($E13&lt;DATE(2018,7,1),"-",INDEX('Annual Inflation'!$AM$53:$BA$53, MATCH(YEAR(EOMONTH($E13,6)), 'Annual Inflation'!$AM$6:$BA$6, 0))/100)</f>
        <v>-</v>
      </c>
      <c r="K13" s="257" t="str">
        <f>IF($E13&lt;DATE(2018,7,1),"-",INDEX('Annual Inflation'!$AM$50:$BA$50, MATCH(YEAR(EOMONTH($E13,6)), 'Annual Inflation'!$AM$6:$BA$6, 0))/100)</f>
        <v>-</v>
      </c>
      <c r="L13" s="258">
        <f t="shared" si="2"/>
        <v>73.099999999999994</v>
      </c>
      <c r="M13" s="258">
        <f t="shared" si="3"/>
        <v>167.3</v>
      </c>
      <c r="N13" s="258">
        <f t="shared" si="4"/>
        <v>167.3</v>
      </c>
    </row>
    <row r="14" spans="1:14" ht="16.8">
      <c r="A14" s="2"/>
      <c r="B14" s="2"/>
      <c r="C14" s="2"/>
      <c r="D14" s="2"/>
      <c r="E14" s="248">
        <v>36526</v>
      </c>
      <c r="F14" s="323">
        <f t="shared" si="0"/>
        <v>36556</v>
      </c>
      <c r="G14" s="159">
        <f t="shared" si="1"/>
        <v>2000</v>
      </c>
      <c r="H14" s="290">
        <v>72.599999999999994</v>
      </c>
      <c r="I14" s="249">
        <v>166.6</v>
      </c>
      <c r="J14" s="257" t="str">
        <f>IF($E14&lt;DATE(2018,7,1),"-",INDEX('Annual Inflation'!$AM$53:$BA$53, MATCH(YEAR(EOMONTH($E14,6)), 'Annual Inflation'!$AM$6:$BA$6, 0))/100)</f>
        <v>-</v>
      </c>
      <c r="K14" s="257" t="str">
        <f>IF($E14&lt;DATE(2018,7,1),"-",INDEX('Annual Inflation'!$AM$50:$BA$50, MATCH(YEAR(EOMONTH($E14,6)), 'Annual Inflation'!$AM$6:$BA$6, 0))/100)</f>
        <v>-</v>
      </c>
      <c r="L14" s="258">
        <f t="shared" si="2"/>
        <v>72.599999999999994</v>
      </c>
      <c r="M14" s="258">
        <f t="shared" si="3"/>
        <v>166.6</v>
      </c>
      <c r="N14" s="258">
        <f t="shared" si="4"/>
        <v>166.6</v>
      </c>
    </row>
    <row r="15" spans="1:14" ht="16.8">
      <c r="A15" s="2"/>
      <c r="B15" s="2"/>
      <c r="C15" s="2"/>
      <c r="D15" s="2"/>
      <c r="E15" s="248">
        <v>36557</v>
      </c>
      <c r="F15" s="323">
        <f t="shared" si="0"/>
        <v>36585</v>
      </c>
      <c r="G15" s="159">
        <f t="shared" si="1"/>
        <v>2000</v>
      </c>
      <c r="H15" s="290">
        <v>72.8</v>
      </c>
      <c r="I15" s="249">
        <v>167.5</v>
      </c>
      <c r="J15" s="257" t="str">
        <f>IF($E15&lt;DATE(2018,7,1),"-",INDEX('Annual Inflation'!$AM$53:$BA$53, MATCH(YEAR(EOMONTH($E15,6)), 'Annual Inflation'!$AM$6:$BA$6, 0))/100)</f>
        <v>-</v>
      </c>
      <c r="K15" s="257" t="str">
        <f>IF($E15&lt;DATE(2018,7,1),"-",INDEX('Annual Inflation'!$AM$50:$BA$50, MATCH(YEAR(EOMONTH($E15,6)), 'Annual Inflation'!$AM$6:$BA$6, 0))/100)</f>
        <v>-</v>
      </c>
      <c r="L15" s="258">
        <f t="shared" si="2"/>
        <v>72.8</v>
      </c>
      <c r="M15" s="258">
        <f t="shared" si="3"/>
        <v>167.5</v>
      </c>
      <c r="N15" s="258">
        <f t="shared" si="4"/>
        <v>167.5</v>
      </c>
    </row>
    <row r="16" spans="1:14" ht="16.8">
      <c r="A16" s="2"/>
      <c r="B16" s="2"/>
      <c r="C16" s="2"/>
      <c r="D16" s="2"/>
      <c r="E16" s="248">
        <v>36586</v>
      </c>
      <c r="F16" s="323">
        <f t="shared" si="0"/>
        <v>36616</v>
      </c>
      <c r="G16" s="159">
        <f t="shared" si="1"/>
        <v>2000</v>
      </c>
      <c r="H16" s="290">
        <v>73</v>
      </c>
      <c r="I16" s="249">
        <v>168.4</v>
      </c>
      <c r="J16" s="257" t="str">
        <f>IF($E16&lt;DATE(2018,7,1),"-",INDEX('Annual Inflation'!$AM$53:$BA$53, MATCH(YEAR(EOMONTH($E16,6)), 'Annual Inflation'!$AM$6:$BA$6, 0))/100)</f>
        <v>-</v>
      </c>
      <c r="K16" s="257" t="str">
        <f>IF($E16&lt;DATE(2018,7,1),"-",INDEX('Annual Inflation'!$AM$50:$BA$50, MATCH(YEAR(EOMONTH($E16,6)), 'Annual Inflation'!$AM$6:$BA$6, 0))/100)</f>
        <v>-</v>
      </c>
      <c r="L16" s="258">
        <f t="shared" si="2"/>
        <v>73</v>
      </c>
      <c r="M16" s="258">
        <f t="shared" si="3"/>
        <v>168.4</v>
      </c>
      <c r="N16" s="258">
        <f t="shared" si="4"/>
        <v>168.4</v>
      </c>
    </row>
    <row r="17" spans="1:14" ht="16.8">
      <c r="A17" s="2"/>
      <c r="B17" s="15"/>
      <c r="C17" s="15"/>
      <c r="D17" s="15"/>
      <c r="E17" s="248">
        <v>36617</v>
      </c>
      <c r="F17" s="323">
        <f t="shared" si="0"/>
        <v>36646</v>
      </c>
      <c r="G17" s="159">
        <f t="shared" si="1"/>
        <v>2001</v>
      </c>
      <c r="H17" s="290">
        <v>73.3</v>
      </c>
      <c r="I17" s="249">
        <v>170.1</v>
      </c>
      <c r="J17" s="257" t="str">
        <f>IF($E17&lt;DATE(2018,7,1),"-",INDEX('Annual Inflation'!$AM$53:$BA$53, MATCH(YEAR(EOMONTH($E17,6)), 'Annual Inflation'!$AM$6:$BA$6, 0))/100)</f>
        <v>-</v>
      </c>
      <c r="K17" s="257" t="str">
        <f>IF($E17&lt;DATE(2018,7,1),"-",INDEX('Annual Inflation'!$AM$50:$BA$50, MATCH(YEAR(EOMONTH($E17,6)), 'Annual Inflation'!$AM$6:$BA$6, 0))/100)</f>
        <v>-</v>
      </c>
      <c r="L17" s="258">
        <f t="shared" si="2"/>
        <v>73.3</v>
      </c>
      <c r="M17" s="258">
        <f t="shared" si="3"/>
        <v>170.1</v>
      </c>
      <c r="N17" s="258">
        <f t="shared" si="4"/>
        <v>170.1</v>
      </c>
    </row>
    <row r="18" spans="1:14" ht="16.8">
      <c r="A18" s="2"/>
      <c r="B18" s="2"/>
      <c r="C18" s="2"/>
      <c r="D18" s="2"/>
      <c r="E18" s="248">
        <v>36647</v>
      </c>
      <c r="F18" s="323">
        <f t="shared" si="0"/>
        <v>36677</v>
      </c>
      <c r="G18" s="159">
        <f t="shared" si="1"/>
        <v>2001</v>
      </c>
      <c r="H18" s="290">
        <v>73.5</v>
      </c>
      <c r="I18" s="249">
        <v>170.7</v>
      </c>
      <c r="J18" s="257" t="str">
        <f>IF($E18&lt;DATE(2018,7,1),"-",INDEX('Annual Inflation'!$AM$53:$BA$53, MATCH(YEAR(EOMONTH($E18,6)), 'Annual Inflation'!$AM$6:$BA$6, 0))/100)</f>
        <v>-</v>
      </c>
      <c r="K18" s="257" t="str">
        <f>IF($E18&lt;DATE(2018,7,1),"-",INDEX('Annual Inflation'!$AM$50:$BA$50, MATCH(YEAR(EOMONTH($E18,6)), 'Annual Inflation'!$AM$6:$BA$6, 0))/100)</f>
        <v>-</v>
      </c>
      <c r="L18" s="258">
        <f t="shared" si="2"/>
        <v>73.5</v>
      </c>
      <c r="M18" s="258">
        <f t="shared" si="3"/>
        <v>170.7</v>
      </c>
      <c r="N18" s="258">
        <f t="shared" si="4"/>
        <v>170.7</v>
      </c>
    </row>
    <row r="19" spans="1:14" ht="16.8">
      <c r="A19" s="2"/>
      <c r="B19" s="2"/>
      <c r="C19" s="141"/>
      <c r="D19" s="141"/>
      <c r="E19" s="248">
        <v>36678</v>
      </c>
      <c r="F19" s="323">
        <f t="shared" si="0"/>
        <v>36707</v>
      </c>
      <c r="G19" s="159">
        <f t="shared" si="1"/>
        <v>2001</v>
      </c>
      <c r="H19" s="290">
        <v>73.599999999999994</v>
      </c>
      <c r="I19" s="249">
        <v>171.1</v>
      </c>
      <c r="J19" s="257" t="str">
        <f>IF($E19&lt;DATE(2018,7,1),"-",INDEX('Annual Inflation'!$AM$53:$BA$53, MATCH(YEAR(EOMONTH($E19,6)), 'Annual Inflation'!$AM$6:$BA$6, 0))/100)</f>
        <v>-</v>
      </c>
      <c r="K19" s="257" t="str">
        <f>IF($E19&lt;DATE(2018,7,1),"-",INDEX('Annual Inflation'!$AM$50:$BA$50, MATCH(YEAR(EOMONTH($E19,6)), 'Annual Inflation'!$AM$6:$BA$6, 0))/100)</f>
        <v>-</v>
      </c>
      <c r="L19" s="258">
        <f t="shared" si="2"/>
        <v>73.599999999999994</v>
      </c>
      <c r="M19" s="258">
        <f t="shared" si="3"/>
        <v>171.1</v>
      </c>
      <c r="N19" s="258">
        <f t="shared" si="4"/>
        <v>171.1</v>
      </c>
    </row>
    <row r="20" spans="1:14" ht="16.8">
      <c r="A20" s="2"/>
      <c r="B20" s="2"/>
      <c r="C20" s="34"/>
      <c r="D20" s="34"/>
      <c r="E20" s="248">
        <v>36708</v>
      </c>
      <c r="F20" s="323">
        <f t="shared" si="0"/>
        <v>36738</v>
      </c>
      <c r="G20" s="159">
        <f t="shared" si="1"/>
        <v>2001</v>
      </c>
      <c r="H20" s="290">
        <v>73.3</v>
      </c>
      <c r="I20" s="249">
        <v>170.5</v>
      </c>
      <c r="J20" s="257" t="str">
        <f>IF($E20&lt;DATE(2018,7,1),"-",INDEX('Annual Inflation'!$AM$53:$BA$53, MATCH(YEAR(EOMONTH($E20,6)), 'Annual Inflation'!$AM$6:$BA$6, 0))/100)</f>
        <v>-</v>
      </c>
      <c r="K20" s="257" t="str">
        <f>IF($E20&lt;DATE(2018,7,1),"-",INDEX('Annual Inflation'!$AM$50:$BA$50, MATCH(YEAR(EOMONTH($E20,6)), 'Annual Inflation'!$AM$6:$BA$6, 0))/100)</f>
        <v>-</v>
      </c>
      <c r="L20" s="258">
        <f t="shared" si="2"/>
        <v>73.3</v>
      </c>
      <c r="M20" s="258">
        <f t="shared" si="3"/>
        <v>170.5</v>
      </c>
      <c r="N20" s="258">
        <f t="shared" si="4"/>
        <v>170.5</v>
      </c>
    </row>
    <row r="21" spans="1:14" ht="16.8">
      <c r="A21" s="2"/>
      <c r="B21" s="2"/>
      <c r="C21" s="2"/>
      <c r="D21" s="2"/>
      <c r="E21" s="248">
        <v>36739</v>
      </c>
      <c r="F21" s="323">
        <f t="shared" si="0"/>
        <v>36769</v>
      </c>
      <c r="G21" s="159">
        <f t="shared" si="1"/>
        <v>2001</v>
      </c>
      <c r="H21" s="290">
        <v>73.3</v>
      </c>
      <c r="I21" s="249">
        <v>170.5</v>
      </c>
      <c r="J21" s="257" t="str">
        <f>IF($E21&lt;DATE(2018,7,1),"-",INDEX('Annual Inflation'!$AM$53:$BA$53, MATCH(YEAR(EOMONTH($E21,6)), 'Annual Inflation'!$AM$6:$BA$6, 0))/100)</f>
        <v>-</v>
      </c>
      <c r="K21" s="257" t="str">
        <f>IF($E21&lt;DATE(2018,7,1),"-",INDEX('Annual Inflation'!$AM$50:$BA$50, MATCH(YEAR(EOMONTH($E21,6)), 'Annual Inflation'!$AM$6:$BA$6, 0))/100)</f>
        <v>-</v>
      </c>
      <c r="L21" s="258">
        <f t="shared" si="2"/>
        <v>73.3</v>
      </c>
      <c r="M21" s="258">
        <f t="shared" si="3"/>
        <v>170.5</v>
      </c>
      <c r="N21" s="258">
        <f t="shared" si="4"/>
        <v>170.5</v>
      </c>
    </row>
    <row r="22" spans="1:14" ht="16.8">
      <c r="A22" s="2"/>
      <c r="B22" s="2"/>
      <c r="C22" s="2"/>
      <c r="D22" s="27"/>
      <c r="E22" s="248">
        <v>36770</v>
      </c>
      <c r="F22" s="323">
        <f t="shared" si="0"/>
        <v>36799</v>
      </c>
      <c r="G22" s="159">
        <f t="shared" si="1"/>
        <v>2001</v>
      </c>
      <c r="H22" s="290">
        <v>73.8</v>
      </c>
      <c r="I22" s="249">
        <v>171.7</v>
      </c>
      <c r="J22" s="257" t="str">
        <f>IF($E22&lt;DATE(2018,7,1),"-",INDEX('Annual Inflation'!$AM$53:$BA$53, MATCH(YEAR(EOMONTH($E22,6)), 'Annual Inflation'!$AM$6:$BA$6, 0))/100)</f>
        <v>-</v>
      </c>
      <c r="K22" s="257" t="str">
        <f>IF($E22&lt;DATE(2018,7,1),"-",INDEX('Annual Inflation'!$AM$50:$BA$50, MATCH(YEAR(EOMONTH($E22,6)), 'Annual Inflation'!$AM$6:$BA$6, 0))/100)</f>
        <v>-</v>
      </c>
      <c r="L22" s="258">
        <f t="shared" si="2"/>
        <v>73.8</v>
      </c>
      <c r="M22" s="258">
        <f t="shared" si="3"/>
        <v>171.7</v>
      </c>
      <c r="N22" s="258">
        <f t="shared" si="4"/>
        <v>171.7</v>
      </c>
    </row>
    <row r="23" spans="1:14" ht="16.8">
      <c r="A23" s="2"/>
      <c r="B23" s="2"/>
      <c r="C23" s="2"/>
      <c r="D23" s="34"/>
      <c r="E23" s="248">
        <v>36800</v>
      </c>
      <c r="F23" s="323">
        <f t="shared" si="0"/>
        <v>36830</v>
      </c>
      <c r="G23" s="159">
        <f t="shared" si="1"/>
        <v>2001</v>
      </c>
      <c r="H23" s="290">
        <v>73.8</v>
      </c>
      <c r="I23" s="249">
        <v>171.6</v>
      </c>
      <c r="J23" s="257" t="str">
        <f>IF($E23&lt;DATE(2018,7,1),"-",INDEX('Annual Inflation'!$AM$53:$BA$53, MATCH(YEAR(EOMONTH($E23,6)), 'Annual Inflation'!$AM$6:$BA$6, 0))/100)</f>
        <v>-</v>
      </c>
      <c r="K23" s="257" t="str">
        <f>IF($E23&lt;DATE(2018,7,1),"-",INDEX('Annual Inflation'!$AM$50:$BA$50, MATCH(YEAR(EOMONTH($E23,6)), 'Annual Inflation'!$AM$6:$BA$6, 0))/100)</f>
        <v>-</v>
      </c>
      <c r="L23" s="258">
        <f t="shared" si="2"/>
        <v>73.8</v>
      </c>
      <c r="M23" s="258">
        <f t="shared" si="3"/>
        <v>171.6</v>
      </c>
      <c r="N23" s="258">
        <f t="shared" si="4"/>
        <v>171.6</v>
      </c>
    </row>
    <row r="24" spans="1:14" ht="16.8">
      <c r="A24" s="2"/>
      <c r="B24" s="2"/>
      <c r="C24" s="2"/>
      <c r="D24" s="2"/>
      <c r="E24" s="248">
        <v>36831</v>
      </c>
      <c r="F24" s="323">
        <f t="shared" si="0"/>
        <v>36860</v>
      </c>
      <c r="G24" s="159">
        <f t="shared" si="1"/>
        <v>2001</v>
      </c>
      <c r="H24" s="290">
        <v>74</v>
      </c>
      <c r="I24" s="249">
        <v>172.1</v>
      </c>
      <c r="J24" s="257" t="str">
        <f>IF($E24&lt;DATE(2018,7,1),"-",INDEX('Annual Inflation'!$AM$53:$BA$53, MATCH(YEAR(EOMONTH($E24,6)), 'Annual Inflation'!$AM$6:$BA$6, 0))/100)</f>
        <v>-</v>
      </c>
      <c r="K24" s="257" t="str">
        <f>IF($E24&lt;DATE(2018,7,1),"-",INDEX('Annual Inflation'!$AM$50:$BA$50, MATCH(YEAR(EOMONTH($E24,6)), 'Annual Inflation'!$AM$6:$BA$6, 0))/100)</f>
        <v>-</v>
      </c>
      <c r="L24" s="258">
        <f t="shared" si="2"/>
        <v>74</v>
      </c>
      <c r="M24" s="258">
        <f t="shared" si="3"/>
        <v>172.1</v>
      </c>
      <c r="N24" s="258">
        <f t="shared" si="4"/>
        <v>172.1</v>
      </c>
    </row>
    <row r="25" spans="1:14" ht="16.8">
      <c r="A25" s="2"/>
      <c r="B25" s="2"/>
      <c r="C25" s="2"/>
      <c r="D25" s="2"/>
      <c r="E25" s="248">
        <v>36861</v>
      </c>
      <c r="F25" s="323">
        <f t="shared" si="0"/>
        <v>36891</v>
      </c>
      <c r="G25" s="159">
        <f t="shared" si="1"/>
        <v>2001</v>
      </c>
      <c r="H25" s="290">
        <v>74</v>
      </c>
      <c r="I25" s="249">
        <v>172.2</v>
      </c>
      <c r="J25" s="257" t="str">
        <f>IF($E25&lt;DATE(2018,7,1),"-",INDEX('Annual Inflation'!$AM$53:$BA$53, MATCH(YEAR(EOMONTH($E25,6)), 'Annual Inflation'!$AM$6:$BA$6, 0))/100)</f>
        <v>-</v>
      </c>
      <c r="K25" s="257" t="str">
        <f>IF($E25&lt;DATE(2018,7,1),"-",INDEX('Annual Inflation'!$AM$50:$BA$50, MATCH(YEAR(EOMONTH($E25,6)), 'Annual Inflation'!$AM$6:$BA$6, 0))/100)</f>
        <v>-</v>
      </c>
      <c r="L25" s="258">
        <f t="shared" si="2"/>
        <v>74</v>
      </c>
      <c r="M25" s="258">
        <f t="shared" si="3"/>
        <v>172.2</v>
      </c>
      <c r="N25" s="258">
        <f t="shared" si="4"/>
        <v>172.2</v>
      </c>
    </row>
    <row r="26" spans="1:14" ht="16.8">
      <c r="A26" s="2"/>
      <c r="B26" s="2"/>
      <c r="C26" s="2"/>
      <c r="D26" s="2"/>
      <c r="E26" s="248">
        <v>36892</v>
      </c>
      <c r="F26" s="323">
        <f t="shared" si="0"/>
        <v>36922</v>
      </c>
      <c r="G26" s="159">
        <f t="shared" si="1"/>
        <v>2001</v>
      </c>
      <c r="H26" s="290">
        <v>73.5</v>
      </c>
      <c r="I26" s="249">
        <v>171.1</v>
      </c>
      <c r="J26" s="257" t="str">
        <f>IF($E26&lt;DATE(2018,7,1),"-",INDEX('Annual Inflation'!$AM$53:$BA$53, MATCH(YEAR(EOMONTH($E26,6)), 'Annual Inflation'!$AM$6:$BA$6, 0))/100)</f>
        <v>-</v>
      </c>
      <c r="K26" s="257" t="str">
        <f>IF($E26&lt;DATE(2018,7,1),"-",INDEX('Annual Inflation'!$AM$50:$BA$50, MATCH(YEAR(EOMONTH($E26,6)), 'Annual Inflation'!$AM$6:$BA$6, 0))/100)</f>
        <v>-</v>
      </c>
      <c r="L26" s="258">
        <f t="shared" si="2"/>
        <v>73.5</v>
      </c>
      <c r="M26" s="258">
        <f t="shared" si="3"/>
        <v>171.1</v>
      </c>
      <c r="N26" s="258">
        <f t="shared" si="4"/>
        <v>171.1</v>
      </c>
    </row>
    <row r="27" spans="1:14" ht="16.8">
      <c r="A27" s="2"/>
      <c r="B27" s="2"/>
      <c r="C27" s="2"/>
      <c r="D27" s="2"/>
      <c r="E27" s="248">
        <v>36923</v>
      </c>
      <c r="F27" s="323">
        <f t="shared" si="0"/>
        <v>36950</v>
      </c>
      <c r="G27" s="159">
        <f t="shared" si="1"/>
        <v>2001</v>
      </c>
      <c r="H27" s="290">
        <v>73.7</v>
      </c>
      <c r="I27" s="249">
        <v>172</v>
      </c>
      <c r="J27" s="257" t="str">
        <f>IF($E27&lt;DATE(2018,7,1),"-",INDEX('Annual Inflation'!$AM$53:$BA$53, MATCH(YEAR(EOMONTH($E27,6)), 'Annual Inflation'!$AM$6:$BA$6, 0))/100)</f>
        <v>-</v>
      </c>
      <c r="K27" s="257" t="str">
        <f>IF($E27&lt;DATE(2018,7,1),"-",INDEX('Annual Inflation'!$AM$50:$BA$50, MATCH(YEAR(EOMONTH($E27,6)), 'Annual Inflation'!$AM$6:$BA$6, 0))/100)</f>
        <v>-</v>
      </c>
      <c r="L27" s="258">
        <f t="shared" si="2"/>
        <v>73.7</v>
      </c>
      <c r="M27" s="258">
        <f t="shared" si="3"/>
        <v>172</v>
      </c>
      <c r="N27" s="258">
        <f t="shared" si="4"/>
        <v>172</v>
      </c>
    </row>
    <row r="28" spans="1:14" ht="16.8">
      <c r="A28" s="2"/>
      <c r="B28" s="2"/>
      <c r="C28" s="2"/>
      <c r="D28" s="2"/>
      <c r="E28" s="248">
        <v>36951</v>
      </c>
      <c r="F28" s="323">
        <f t="shared" si="0"/>
        <v>36981</v>
      </c>
      <c r="G28" s="159">
        <f t="shared" si="1"/>
        <v>2001</v>
      </c>
      <c r="H28" s="290">
        <v>73.900000000000006</v>
      </c>
      <c r="I28" s="249">
        <v>172.2</v>
      </c>
      <c r="J28" s="257" t="str">
        <f>IF($E28&lt;DATE(2018,7,1),"-",INDEX('Annual Inflation'!$AM$53:$BA$53, MATCH(YEAR(EOMONTH($E28,6)), 'Annual Inflation'!$AM$6:$BA$6, 0))/100)</f>
        <v>-</v>
      </c>
      <c r="K28" s="257" t="str">
        <f>IF($E28&lt;DATE(2018,7,1),"-",INDEX('Annual Inflation'!$AM$50:$BA$50, MATCH(YEAR(EOMONTH($E28,6)), 'Annual Inflation'!$AM$6:$BA$6, 0))/100)</f>
        <v>-</v>
      </c>
      <c r="L28" s="258">
        <f t="shared" si="2"/>
        <v>73.900000000000006</v>
      </c>
      <c r="M28" s="258">
        <f t="shared" si="3"/>
        <v>172.2</v>
      </c>
      <c r="N28" s="258">
        <f t="shared" si="4"/>
        <v>172.2</v>
      </c>
    </row>
    <row r="29" spans="1:14" ht="16.8">
      <c r="A29" s="2"/>
      <c r="B29" s="2"/>
      <c r="C29" s="2"/>
      <c r="D29" s="2"/>
      <c r="E29" s="248">
        <v>36982</v>
      </c>
      <c r="F29" s="323">
        <f t="shared" si="0"/>
        <v>37011</v>
      </c>
      <c r="G29" s="159">
        <f t="shared" si="1"/>
        <v>2002</v>
      </c>
      <c r="H29" s="290">
        <v>74.400000000000006</v>
      </c>
      <c r="I29" s="249">
        <v>173.1</v>
      </c>
      <c r="J29" s="257" t="str">
        <f>IF($E29&lt;DATE(2018,7,1),"-",INDEX('Annual Inflation'!$AM$53:$BA$53, MATCH(YEAR(EOMONTH($E29,6)), 'Annual Inflation'!$AM$6:$BA$6, 0))/100)</f>
        <v>-</v>
      </c>
      <c r="K29" s="257" t="str">
        <f>IF($E29&lt;DATE(2018,7,1),"-",INDEX('Annual Inflation'!$AM$50:$BA$50, MATCH(YEAR(EOMONTH($E29,6)), 'Annual Inflation'!$AM$6:$BA$6, 0))/100)</f>
        <v>-</v>
      </c>
      <c r="L29" s="258">
        <f t="shared" si="2"/>
        <v>74.400000000000006</v>
      </c>
      <c r="M29" s="258">
        <f t="shared" si="3"/>
        <v>173.1</v>
      </c>
      <c r="N29" s="258">
        <f t="shared" si="4"/>
        <v>173.1</v>
      </c>
    </row>
    <row r="30" spans="1:14" ht="16.8">
      <c r="A30" s="2"/>
      <c r="B30" s="2"/>
      <c r="C30" s="2"/>
      <c r="D30" s="2"/>
      <c r="E30" s="248">
        <v>37012</v>
      </c>
      <c r="F30" s="323">
        <f t="shared" si="0"/>
        <v>37042</v>
      </c>
      <c r="G30" s="159">
        <f t="shared" si="1"/>
        <v>2002</v>
      </c>
      <c r="H30" s="290">
        <v>74.900000000000006</v>
      </c>
      <c r="I30" s="249">
        <v>174.2</v>
      </c>
      <c r="J30" s="257" t="str">
        <f>IF($E30&lt;DATE(2018,7,1),"-",INDEX('Annual Inflation'!$AM$53:$BA$53, MATCH(YEAR(EOMONTH($E30,6)), 'Annual Inflation'!$AM$6:$BA$6, 0))/100)</f>
        <v>-</v>
      </c>
      <c r="K30" s="257" t="str">
        <f>IF($E30&lt;DATE(2018,7,1),"-",INDEX('Annual Inflation'!$AM$50:$BA$50, MATCH(YEAR(EOMONTH($E30,6)), 'Annual Inflation'!$AM$6:$BA$6, 0))/100)</f>
        <v>-</v>
      </c>
      <c r="L30" s="258">
        <f t="shared" si="2"/>
        <v>74.900000000000006</v>
      </c>
      <c r="M30" s="258">
        <f t="shared" si="3"/>
        <v>174.2</v>
      </c>
      <c r="N30" s="258">
        <f t="shared" si="4"/>
        <v>174.2</v>
      </c>
    </row>
    <row r="31" spans="1:14" ht="16.8">
      <c r="A31" s="2"/>
      <c r="B31" s="2"/>
      <c r="C31" s="2"/>
      <c r="D31" s="27"/>
      <c r="E31" s="248">
        <v>37043</v>
      </c>
      <c r="F31" s="323">
        <f t="shared" si="0"/>
        <v>37072</v>
      </c>
      <c r="G31" s="159">
        <f t="shared" si="1"/>
        <v>2002</v>
      </c>
      <c r="H31" s="290">
        <v>75</v>
      </c>
      <c r="I31" s="249">
        <v>174.4</v>
      </c>
      <c r="J31" s="257" t="str">
        <f>IF($E31&lt;DATE(2018,7,1),"-",INDEX('Annual Inflation'!$AM$53:$BA$53, MATCH(YEAR(EOMONTH($E31,6)), 'Annual Inflation'!$AM$6:$BA$6, 0))/100)</f>
        <v>-</v>
      </c>
      <c r="K31" s="257" t="str">
        <f>IF($E31&lt;DATE(2018,7,1),"-",INDEX('Annual Inflation'!$AM$50:$BA$50, MATCH(YEAR(EOMONTH($E31,6)), 'Annual Inflation'!$AM$6:$BA$6, 0))/100)</f>
        <v>-</v>
      </c>
      <c r="L31" s="258">
        <f t="shared" si="2"/>
        <v>75</v>
      </c>
      <c r="M31" s="258">
        <f t="shared" si="3"/>
        <v>174.4</v>
      </c>
      <c r="N31" s="258">
        <f t="shared" si="4"/>
        <v>174.4</v>
      </c>
    </row>
    <row r="32" spans="1:14" ht="16.8">
      <c r="A32" s="2"/>
      <c r="B32" s="2"/>
      <c r="C32" s="2"/>
      <c r="D32" s="34"/>
      <c r="E32" s="248">
        <v>37073</v>
      </c>
      <c r="F32" s="323">
        <f t="shared" si="0"/>
        <v>37103</v>
      </c>
      <c r="G32" s="159">
        <f t="shared" si="1"/>
        <v>2002</v>
      </c>
      <c r="H32" s="290">
        <v>74.5</v>
      </c>
      <c r="I32" s="249">
        <v>173.3</v>
      </c>
      <c r="J32" s="257" t="str">
        <f>IF($E32&lt;DATE(2018,7,1),"-",INDEX('Annual Inflation'!$AM$53:$BA$53, MATCH(YEAR(EOMONTH($E32,6)), 'Annual Inflation'!$AM$6:$BA$6, 0))/100)</f>
        <v>-</v>
      </c>
      <c r="K32" s="257" t="str">
        <f>IF($E32&lt;DATE(2018,7,1),"-",INDEX('Annual Inflation'!$AM$50:$BA$50, MATCH(YEAR(EOMONTH($E32,6)), 'Annual Inflation'!$AM$6:$BA$6, 0))/100)</f>
        <v>-</v>
      </c>
      <c r="L32" s="258">
        <f t="shared" si="2"/>
        <v>74.5</v>
      </c>
      <c r="M32" s="258">
        <f t="shared" si="3"/>
        <v>173.3</v>
      </c>
      <c r="N32" s="258">
        <f t="shared" si="4"/>
        <v>173.3</v>
      </c>
    </row>
    <row r="33" spans="1:14" ht="16.8">
      <c r="A33" s="2"/>
      <c r="B33" s="2"/>
      <c r="C33" s="2"/>
      <c r="D33" s="2"/>
      <c r="E33" s="248">
        <v>37104</v>
      </c>
      <c r="F33" s="323">
        <f t="shared" si="0"/>
        <v>37134</v>
      </c>
      <c r="G33" s="159">
        <f t="shared" si="1"/>
        <v>2002</v>
      </c>
      <c r="H33" s="290">
        <v>74.8</v>
      </c>
      <c r="I33" s="249">
        <v>174</v>
      </c>
      <c r="J33" s="257" t="str">
        <f>IF($E33&lt;DATE(2018,7,1),"-",INDEX('Annual Inflation'!$AM$53:$BA$53, MATCH(YEAR(EOMONTH($E33,6)), 'Annual Inflation'!$AM$6:$BA$6, 0))/100)</f>
        <v>-</v>
      </c>
      <c r="K33" s="257" t="str">
        <f>IF($E33&lt;DATE(2018,7,1),"-",INDEX('Annual Inflation'!$AM$50:$BA$50, MATCH(YEAR(EOMONTH($E33,6)), 'Annual Inflation'!$AM$6:$BA$6, 0))/100)</f>
        <v>-</v>
      </c>
      <c r="L33" s="258">
        <f t="shared" si="2"/>
        <v>74.8</v>
      </c>
      <c r="M33" s="258">
        <f t="shared" si="3"/>
        <v>174</v>
      </c>
      <c r="N33" s="258">
        <f t="shared" si="4"/>
        <v>174</v>
      </c>
    </row>
    <row r="34" spans="1:14" ht="16.8">
      <c r="A34" s="2"/>
      <c r="B34" s="2"/>
      <c r="C34" s="2"/>
      <c r="D34" s="2"/>
      <c r="E34" s="248">
        <v>37135</v>
      </c>
      <c r="F34" s="323">
        <f t="shared" si="0"/>
        <v>37164</v>
      </c>
      <c r="G34" s="159">
        <f t="shared" si="1"/>
        <v>2002</v>
      </c>
      <c r="H34" s="290">
        <v>75</v>
      </c>
      <c r="I34" s="249">
        <v>174.6</v>
      </c>
      <c r="J34" s="257" t="str">
        <f>IF($E34&lt;DATE(2018,7,1),"-",INDEX('Annual Inflation'!$AM$53:$BA$53, MATCH(YEAR(EOMONTH($E34,6)), 'Annual Inflation'!$AM$6:$BA$6, 0))/100)</f>
        <v>-</v>
      </c>
      <c r="K34" s="257" t="str">
        <f>IF($E34&lt;DATE(2018,7,1),"-",INDEX('Annual Inflation'!$AM$50:$BA$50, MATCH(YEAR(EOMONTH($E34,6)), 'Annual Inflation'!$AM$6:$BA$6, 0))/100)</f>
        <v>-</v>
      </c>
      <c r="L34" s="258">
        <f t="shared" si="2"/>
        <v>75</v>
      </c>
      <c r="M34" s="258">
        <f t="shared" si="3"/>
        <v>174.6</v>
      </c>
      <c r="N34" s="258">
        <f t="shared" si="4"/>
        <v>174.6</v>
      </c>
    </row>
    <row r="35" spans="1:14" ht="16.8">
      <c r="A35" s="2"/>
      <c r="B35" s="2"/>
      <c r="C35" s="2"/>
      <c r="D35" s="2"/>
      <c r="E35" s="248">
        <v>37165</v>
      </c>
      <c r="F35" s="323">
        <f t="shared" si="0"/>
        <v>37195</v>
      </c>
      <c r="G35" s="159">
        <f t="shared" si="1"/>
        <v>2002</v>
      </c>
      <c r="H35" s="290">
        <v>74.900000000000006</v>
      </c>
      <c r="I35" s="249">
        <v>174.3</v>
      </c>
      <c r="J35" s="257" t="str">
        <f>IF($E35&lt;DATE(2018,7,1),"-",INDEX('Annual Inflation'!$AM$53:$BA$53, MATCH(YEAR(EOMONTH($E35,6)), 'Annual Inflation'!$AM$6:$BA$6, 0))/100)</f>
        <v>-</v>
      </c>
      <c r="K35" s="257" t="str">
        <f>IF($E35&lt;DATE(2018,7,1),"-",INDEX('Annual Inflation'!$AM$50:$BA$50, MATCH(YEAR(EOMONTH($E35,6)), 'Annual Inflation'!$AM$6:$BA$6, 0))/100)</f>
        <v>-</v>
      </c>
      <c r="L35" s="258">
        <f t="shared" si="2"/>
        <v>74.900000000000006</v>
      </c>
      <c r="M35" s="258">
        <f t="shared" si="3"/>
        <v>174.3</v>
      </c>
      <c r="N35" s="258">
        <f t="shared" si="4"/>
        <v>174.3</v>
      </c>
    </row>
    <row r="36" spans="1:14" ht="16.8">
      <c r="A36" s="2"/>
      <c r="B36" s="2"/>
      <c r="C36" s="2"/>
      <c r="D36" s="2"/>
      <c r="E36" s="248">
        <v>37196</v>
      </c>
      <c r="F36" s="323">
        <f t="shared" si="0"/>
        <v>37225</v>
      </c>
      <c r="G36" s="159">
        <f t="shared" si="1"/>
        <v>2002</v>
      </c>
      <c r="H36" s="290">
        <v>74.900000000000006</v>
      </c>
      <c r="I36" s="249">
        <v>173.6</v>
      </c>
      <c r="J36" s="257" t="str">
        <f>IF($E36&lt;DATE(2018,7,1),"-",INDEX('Annual Inflation'!$AM$53:$BA$53, MATCH(YEAR(EOMONTH($E36,6)), 'Annual Inflation'!$AM$6:$BA$6, 0))/100)</f>
        <v>-</v>
      </c>
      <c r="K36" s="257" t="str">
        <f>IF($E36&lt;DATE(2018,7,1),"-",INDEX('Annual Inflation'!$AM$50:$BA$50, MATCH(YEAR(EOMONTH($E36,6)), 'Annual Inflation'!$AM$6:$BA$6, 0))/100)</f>
        <v>-</v>
      </c>
      <c r="L36" s="258">
        <f t="shared" si="2"/>
        <v>74.900000000000006</v>
      </c>
      <c r="M36" s="258">
        <f t="shared" si="3"/>
        <v>173.6</v>
      </c>
      <c r="N36" s="258">
        <f t="shared" si="4"/>
        <v>173.6</v>
      </c>
    </row>
    <row r="37" spans="1:14" ht="16.8">
      <c r="A37" s="2"/>
      <c r="B37" s="2"/>
      <c r="C37" s="2"/>
      <c r="D37" s="2"/>
      <c r="E37" s="248">
        <v>37226</v>
      </c>
      <c r="F37" s="323">
        <f t="shared" si="0"/>
        <v>37256</v>
      </c>
      <c r="G37" s="159">
        <f t="shared" si="1"/>
        <v>2002</v>
      </c>
      <c r="H37" s="290">
        <v>75</v>
      </c>
      <c r="I37" s="249">
        <v>173.4</v>
      </c>
      <c r="J37" s="257" t="str">
        <f>IF($E37&lt;DATE(2018,7,1),"-",INDEX('Annual Inflation'!$AM$53:$BA$53, MATCH(YEAR(EOMONTH($E37,6)), 'Annual Inflation'!$AM$6:$BA$6, 0))/100)</f>
        <v>-</v>
      </c>
      <c r="K37" s="257" t="str">
        <f>IF($E37&lt;DATE(2018,7,1),"-",INDEX('Annual Inflation'!$AM$50:$BA$50, MATCH(YEAR(EOMONTH($E37,6)), 'Annual Inflation'!$AM$6:$BA$6, 0))/100)</f>
        <v>-</v>
      </c>
      <c r="L37" s="258">
        <f t="shared" si="2"/>
        <v>75</v>
      </c>
      <c r="M37" s="258">
        <f t="shared" si="3"/>
        <v>173.4</v>
      </c>
      <c r="N37" s="258">
        <f t="shared" si="4"/>
        <v>173.4</v>
      </c>
    </row>
    <row r="38" spans="1:14" ht="16.8">
      <c r="A38" s="2"/>
      <c r="B38" s="2"/>
      <c r="C38" s="2"/>
      <c r="D38" s="2"/>
      <c r="E38" s="248">
        <v>37257</v>
      </c>
      <c r="F38" s="323">
        <f t="shared" si="0"/>
        <v>37287</v>
      </c>
      <c r="G38" s="159">
        <f t="shared" si="1"/>
        <v>2002</v>
      </c>
      <c r="H38" s="290">
        <v>74.8</v>
      </c>
      <c r="I38" s="249">
        <v>173.3</v>
      </c>
      <c r="J38" s="257" t="str">
        <f>IF($E38&lt;DATE(2018,7,1),"-",INDEX('Annual Inflation'!$AM$53:$BA$53, MATCH(YEAR(EOMONTH($E38,6)), 'Annual Inflation'!$AM$6:$BA$6, 0))/100)</f>
        <v>-</v>
      </c>
      <c r="K38" s="257" t="str">
        <f>IF($E38&lt;DATE(2018,7,1),"-",INDEX('Annual Inflation'!$AM$50:$BA$50, MATCH(YEAR(EOMONTH($E38,6)), 'Annual Inflation'!$AM$6:$BA$6, 0))/100)</f>
        <v>-</v>
      </c>
      <c r="L38" s="258">
        <f t="shared" si="2"/>
        <v>74.8</v>
      </c>
      <c r="M38" s="258">
        <f t="shared" si="3"/>
        <v>173.3</v>
      </c>
      <c r="N38" s="258">
        <f t="shared" si="4"/>
        <v>173.3</v>
      </c>
    </row>
    <row r="39" spans="1:14" ht="16.8">
      <c r="A39" s="2"/>
      <c r="B39" s="2"/>
      <c r="C39" s="2"/>
      <c r="D39" s="2"/>
      <c r="E39" s="248">
        <v>37288</v>
      </c>
      <c r="F39" s="323">
        <f t="shared" si="0"/>
        <v>37315</v>
      </c>
      <c r="G39" s="159">
        <f t="shared" si="1"/>
        <v>2002</v>
      </c>
      <c r="H39" s="290">
        <v>75</v>
      </c>
      <c r="I39" s="249">
        <v>173.8</v>
      </c>
      <c r="J39" s="257" t="str">
        <f>IF($E39&lt;DATE(2018,7,1),"-",INDEX('Annual Inflation'!$AM$53:$BA$53, MATCH(YEAR(EOMONTH($E39,6)), 'Annual Inflation'!$AM$6:$BA$6, 0))/100)</f>
        <v>-</v>
      </c>
      <c r="K39" s="257" t="str">
        <f>IF($E39&lt;DATE(2018,7,1),"-",INDEX('Annual Inflation'!$AM$50:$BA$50, MATCH(YEAR(EOMONTH($E39,6)), 'Annual Inflation'!$AM$6:$BA$6, 0))/100)</f>
        <v>-</v>
      </c>
      <c r="L39" s="258">
        <f t="shared" si="2"/>
        <v>75</v>
      </c>
      <c r="M39" s="258">
        <f t="shared" si="3"/>
        <v>173.8</v>
      </c>
      <c r="N39" s="258">
        <f t="shared" si="4"/>
        <v>173.8</v>
      </c>
    </row>
    <row r="40" spans="1:14" ht="16.8">
      <c r="A40" s="2"/>
      <c r="B40" s="2"/>
      <c r="C40" s="2"/>
      <c r="D40" s="27"/>
      <c r="E40" s="248">
        <v>37316</v>
      </c>
      <c r="F40" s="323">
        <f t="shared" si="0"/>
        <v>37346</v>
      </c>
      <c r="G40" s="159">
        <f t="shared" si="1"/>
        <v>2002</v>
      </c>
      <c r="H40" s="290">
        <v>75.2</v>
      </c>
      <c r="I40" s="249">
        <v>174.5</v>
      </c>
      <c r="J40" s="257" t="str">
        <f>IF($E40&lt;DATE(2018,7,1),"-",INDEX('Annual Inflation'!$AM$53:$BA$53, MATCH(YEAR(EOMONTH($E40,6)), 'Annual Inflation'!$AM$6:$BA$6, 0))/100)</f>
        <v>-</v>
      </c>
      <c r="K40" s="257" t="str">
        <f>IF($E40&lt;DATE(2018,7,1),"-",INDEX('Annual Inflation'!$AM$50:$BA$50, MATCH(YEAR(EOMONTH($E40,6)), 'Annual Inflation'!$AM$6:$BA$6, 0))/100)</f>
        <v>-</v>
      </c>
      <c r="L40" s="258">
        <f t="shared" si="2"/>
        <v>75.2</v>
      </c>
      <c r="M40" s="258">
        <f t="shared" si="3"/>
        <v>174.5</v>
      </c>
      <c r="N40" s="258">
        <f t="shared" si="4"/>
        <v>174.5</v>
      </c>
    </row>
    <row r="41" spans="1:14" ht="16.8">
      <c r="A41" s="2"/>
      <c r="B41" s="2"/>
      <c r="C41" s="2"/>
      <c r="D41" s="35"/>
      <c r="E41" s="248">
        <v>37347</v>
      </c>
      <c r="F41" s="323">
        <f t="shared" si="0"/>
        <v>37376</v>
      </c>
      <c r="G41" s="159">
        <f t="shared" si="1"/>
        <v>2003</v>
      </c>
      <c r="H41" s="290">
        <v>75.599999999999994</v>
      </c>
      <c r="I41" s="249">
        <v>175.7</v>
      </c>
      <c r="J41" s="257" t="str">
        <f>IF($E41&lt;DATE(2018,7,1),"-",INDEX('Annual Inflation'!$AM$53:$BA$53, MATCH(YEAR(EOMONTH($E41,6)), 'Annual Inflation'!$AM$6:$BA$6, 0))/100)</f>
        <v>-</v>
      </c>
      <c r="K41" s="257" t="str">
        <f>IF($E41&lt;DATE(2018,7,1),"-",INDEX('Annual Inflation'!$AM$50:$BA$50, MATCH(YEAR(EOMONTH($E41,6)), 'Annual Inflation'!$AM$6:$BA$6, 0))/100)</f>
        <v>-</v>
      </c>
      <c r="L41" s="258">
        <f t="shared" si="2"/>
        <v>75.599999999999994</v>
      </c>
      <c r="M41" s="258">
        <f t="shared" si="3"/>
        <v>175.7</v>
      </c>
      <c r="N41" s="258">
        <f t="shared" si="4"/>
        <v>175.7</v>
      </c>
    </row>
    <row r="42" spans="1:14" ht="16.8">
      <c r="A42" s="2"/>
      <c r="B42" s="2"/>
      <c r="C42" s="2"/>
      <c r="D42" s="2"/>
      <c r="E42" s="248">
        <v>37377</v>
      </c>
      <c r="F42" s="323">
        <f t="shared" si="0"/>
        <v>37407</v>
      </c>
      <c r="G42" s="159">
        <f t="shared" si="1"/>
        <v>2003</v>
      </c>
      <c r="H42" s="290">
        <v>75.8</v>
      </c>
      <c r="I42" s="249">
        <v>176.2</v>
      </c>
      <c r="J42" s="257" t="str">
        <f>IF($E42&lt;DATE(2018,7,1),"-",INDEX('Annual Inflation'!$AM$53:$BA$53, MATCH(YEAR(EOMONTH($E42,6)), 'Annual Inflation'!$AM$6:$BA$6, 0))/100)</f>
        <v>-</v>
      </c>
      <c r="K42" s="257" t="str">
        <f>IF($E42&lt;DATE(2018,7,1),"-",INDEX('Annual Inflation'!$AM$50:$BA$50, MATCH(YEAR(EOMONTH($E42,6)), 'Annual Inflation'!$AM$6:$BA$6, 0))/100)</f>
        <v>-</v>
      </c>
      <c r="L42" s="258">
        <f t="shared" si="2"/>
        <v>75.8</v>
      </c>
      <c r="M42" s="258">
        <f t="shared" si="3"/>
        <v>176.2</v>
      </c>
      <c r="N42" s="258">
        <f t="shared" si="4"/>
        <v>176.2</v>
      </c>
    </row>
    <row r="43" spans="1:14" ht="16.8">
      <c r="A43" s="2"/>
      <c r="B43" s="2"/>
      <c r="C43" s="2"/>
      <c r="D43" s="2"/>
      <c r="E43" s="248">
        <v>37408</v>
      </c>
      <c r="F43" s="323">
        <f t="shared" si="0"/>
        <v>37437</v>
      </c>
      <c r="G43" s="159">
        <f t="shared" si="1"/>
        <v>2003</v>
      </c>
      <c r="H43" s="290">
        <v>75.8</v>
      </c>
      <c r="I43" s="249">
        <v>176.2</v>
      </c>
      <c r="J43" s="257" t="str">
        <f>IF($E43&lt;DATE(2018,7,1),"-",INDEX('Annual Inflation'!$AM$53:$BA$53, MATCH(YEAR(EOMONTH($E43,6)), 'Annual Inflation'!$AM$6:$BA$6, 0))/100)</f>
        <v>-</v>
      </c>
      <c r="K43" s="257" t="str">
        <f>IF($E43&lt;DATE(2018,7,1),"-",INDEX('Annual Inflation'!$AM$50:$BA$50, MATCH(YEAR(EOMONTH($E43,6)), 'Annual Inflation'!$AM$6:$BA$6, 0))/100)</f>
        <v>-</v>
      </c>
      <c r="L43" s="258">
        <f t="shared" si="2"/>
        <v>75.8</v>
      </c>
      <c r="M43" s="258">
        <f t="shared" si="3"/>
        <v>176.2</v>
      </c>
      <c r="N43" s="258">
        <f t="shared" si="4"/>
        <v>176.2</v>
      </c>
    </row>
    <row r="44" spans="1:14" ht="16.8">
      <c r="A44" s="2"/>
      <c r="B44" s="2"/>
      <c r="C44" s="2"/>
      <c r="D44" s="2"/>
      <c r="E44" s="248">
        <v>37438</v>
      </c>
      <c r="F44" s="323">
        <f t="shared" si="0"/>
        <v>37468</v>
      </c>
      <c r="G44" s="159">
        <f t="shared" si="1"/>
        <v>2003</v>
      </c>
      <c r="H44" s="290">
        <v>75.599999999999994</v>
      </c>
      <c r="I44" s="249">
        <v>175.9</v>
      </c>
      <c r="J44" s="257" t="str">
        <f>IF($E44&lt;DATE(2018,7,1),"-",INDEX('Annual Inflation'!$AM$53:$BA$53, MATCH(YEAR(EOMONTH($E44,6)), 'Annual Inflation'!$AM$6:$BA$6, 0))/100)</f>
        <v>-</v>
      </c>
      <c r="K44" s="257" t="str">
        <f>IF($E44&lt;DATE(2018,7,1),"-",INDEX('Annual Inflation'!$AM$50:$BA$50, MATCH(YEAR(EOMONTH($E44,6)), 'Annual Inflation'!$AM$6:$BA$6, 0))/100)</f>
        <v>-</v>
      </c>
      <c r="L44" s="258">
        <f t="shared" si="2"/>
        <v>75.599999999999994</v>
      </c>
      <c r="M44" s="258">
        <f t="shared" si="3"/>
        <v>175.9</v>
      </c>
      <c r="N44" s="258">
        <f t="shared" si="4"/>
        <v>175.9</v>
      </c>
    </row>
    <row r="45" spans="1:14" ht="16.8">
      <c r="A45" s="2"/>
      <c r="B45" s="2"/>
      <c r="C45" s="2"/>
      <c r="D45" s="2"/>
      <c r="E45" s="248">
        <v>37469</v>
      </c>
      <c r="F45" s="323">
        <f t="shared" si="0"/>
        <v>37499</v>
      </c>
      <c r="G45" s="159">
        <f t="shared" si="1"/>
        <v>2003</v>
      </c>
      <c r="H45" s="290">
        <v>75.8</v>
      </c>
      <c r="I45" s="249">
        <v>176.4</v>
      </c>
      <c r="J45" s="257" t="str">
        <f>IF($E45&lt;DATE(2018,7,1),"-",INDEX('Annual Inflation'!$AM$53:$BA$53, MATCH(YEAR(EOMONTH($E45,6)), 'Annual Inflation'!$AM$6:$BA$6, 0))/100)</f>
        <v>-</v>
      </c>
      <c r="K45" s="257" t="str">
        <f>IF($E45&lt;DATE(2018,7,1),"-",INDEX('Annual Inflation'!$AM$50:$BA$50, MATCH(YEAR(EOMONTH($E45,6)), 'Annual Inflation'!$AM$6:$BA$6, 0))/100)</f>
        <v>-</v>
      </c>
      <c r="L45" s="258">
        <f t="shared" si="2"/>
        <v>75.8</v>
      </c>
      <c r="M45" s="258">
        <f t="shared" si="3"/>
        <v>176.4</v>
      </c>
      <c r="N45" s="258">
        <f t="shared" si="4"/>
        <v>176.4</v>
      </c>
    </row>
    <row r="46" spans="1:14" ht="16.8">
      <c r="A46" s="2"/>
      <c r="B46" s="2"/>
      <c r="C46" s="2"/>
      <c r="D46" s="2"/>
      <c r="E46" s="248">
        <v>37500</v>
      </c>
      <c r="F46" s="323">
        <f t="shared" si="0"/>
        <v>37529</v>
      </c>
      <c r="G46" s="159">
        <f t="shared" si="1"/>
        <v>2003</v>
      </c>
      <c r="H46" s="290">
        <v>76</v>
      </c>
      <c r="I46" s="249">
        <v>177.6</v>
      </c>
      <c r="J46" s="257" t="str">
        <f>IF($E46&lt;DATE(2018,7,1),"-",INDEX('Annual Inflation'!$AM$53:$BA$53, MATCH(YEAR(EOMONTH($E46,6)), 'Annual Inflation'!$AM$6:$BA$6, 0))/100)</f>
        <v>-</v>
      </c>
      <c r="K46" s="257" t="str">
        <f>IF($E46&lt;DATE(2018,7,1),"-",INDEX('Annual Inflation'!$AM$50:$BA$50, MATCH(YEAR(EOMONTH($E46,6)), 'Annual Inflation'!$AM$6:$BA$6, 0))/100)</f>
        <v>-</v>
      </c>
      <c r="L46" s="258">
        <f t="shared" si="2"/>
        <v>76</v>
      </c>
      <c r="M46" s="258">
        <f t="shared" si="3"/>
        <v>177.6</v>
      </c>
      <c r="N46" s="258">
        <f t="shared" si="4"/>
        <v>177.6</v>
      </c>
    </row>
    <row r="47" spans="1:14" ht="16.8">
      <c r="A47" s="2"/>
      <c r="B47" s="2"/>
      <c r="C47" s="2"/>
      <c r="D47" s="2"/>
      <c r="E47" s="248">
        <v>37530</v>
      </c>
      <c r="F47" s="323">
        <f t="shared" si="0"/>
        <v>37560</v>
      </c>
      <c r="G47" s="159">
        <f t="shared" si="1"/>
        <v>2003</v>
      </c>
      <c r="H47" s="290">
        <v>76.099999999999994</v>
      </c>
      <c r="I47" s="249">
        <v>177.9</v>
      </c>
      <c r="J47" s="257" t="str">
        <f>IF($E47&lt;DATE(2018,7,1),"-",INDEX('Annual Inflation'!$AM$53:$BA$53, MATCH(YEAR(EOMONTH($E47,6)), 'Annual Inflation'!$AM$6:$BA$6, 0))/100)</f>
        <v>-</v>
      </c>
      <c r="K47" s="257" t="str">
        <f>IF($E47&lt;DATE(2018,7,1),"-",INDEX('Annual Inflation'!$AM$50:$BA$50, MATCH(YEAR(EOMONTH($E47,6)), 'Annual Inflation'!$AM$6:$BA$6, 0))/100)</f>
        <v>-</v>
      </c>
      <c r="L47" s="258">
        <f t="shared" si="2"/>
        <v>76.099999999999994</v>
      </c>
      <c r="M47" s="258">
        <f t="shared" si="3"/>
        <v>177.9</v>
      </c>
      <c r="N47" s="258">
        <f t="shared" si="4"/>
        <v>177.9</v>
      </c>
    </row>
    <row r="48" spans="1:14" ht="16.8">
      <c r="A48" s="2"/>
      <c r="B48" s="2"/>
      <c r="C48" s="2"/>
      <c r="D48" s="2"/>
      <c r="E48" s="248">
        <v>37561</v>
      </c>
      <c r="F48" s="323">
        <f t="shared" si="0"/>
        <v>37590</v>
      </c>
      <c r="G48" s="159">
        <f t="shared" si="1"/>
        <v>2003</v>
      </c>
      <c r="H48" s="290">
        <v>76.099999999999994</v>
      </c>
      <c r="I48" s="249">
        <v>178.2</v>
      </c>
      <c r="J48" s="257" t="str">
        <f>IF($E48&lt;DATE(2018,7,1),"-",INDEX('Annual Inflation'!$AM$53:$BA$53, MATCH(YEAR(EOMONTH($E48,6)), 'Annual Inflation'!$AM$6:$BA$6, 0))/100)</f>
        <v>-</v>
      </c>
      <c r="K48" s="257" t="str">
        <f>IF($E48&lt;DATE(2018,7,1),"-",INDEX('Annual Inflation'!$AM$50:$BA$50, MATCH(YEAR(EOMONTH($E48,6)), 'Annual Inflation'!$AM$6:$BA$6, 0))/100)</f>
        <v>-</v>
      </c>
      <c r="L48" s="258">
        <f t="shared" si="2"/>
        <v>76.099999999999994</v>
      </c>
      <c r="M48" s="258">
        <f t="shared" si="3"/>
        <v>178.2</v>
      </c>
      <c r="N48" s="258">
        <f t="shared" si="4"/>
        <v>178.2</v>
      </c>
    </row>
    <row r="49" spans="1:14" ht="16.8">
      <c r="A49" s="2"/>
      <c r="B49" s="2"/>
      <c r="C49" s="2"/>
      <c r="D49" s="2"/>
      <c r="E49" s="248">
        <v>37591</v>
      </c>
      <c r="F49" s="323">
        <f t="shared" si="0"/>
        <v>37621</v>
      </c>
      <c r="G49" s="159">
        <f t="shared" si="1"/>
        <v>2003</v>
      </c>
      <c r="H49" s="290">
        <v>76.3</v>
      </c>
      <c r="I49" s="249">
        <v>178.5</v>
      </c>
      <c r="J49" s="257" t="str">
        <f>IF($E49&lt;DATE(2018,7,1),"-",INDEX('Annual Inflation'!$AM$53:$BA$53, MATCH(YEAR(EOMONTH($E49,6)), 'Annual Inflation'!$AM$6:$BA$6, 0))/100)</f>
        <v>-</v>
      </c>
      <c r="K49" s="257" t="str">
        <f>IF($E49&lt;DATE(2018,7,1),"-",INDEX('Annual Inflation'!$AM$50:$BA$50, MATCH(YEAR(EOMONTH($E49,6)), 'Annual Inflation'!$AM$6:$BA$6, 0))/100)</f>
        <v>-</v>
      </c>
      <c r="L49" s="258">
        <f t="shared" si="2"/>
        <v>76.3</v>
      </c>
      <c r="M49" s="258">
        <f t="shared" si="3"/>
        <v>178.5</v>
      </c>
      <c r="N49" s="258">
        <f t="shared" si="4"/>
        <v>178.5</v>
      </c>
    </row>
    <row r="50" spans="1:14" ht="16.8">
      <c r="E50" s="248">
        <v>37622</v>
      </c>
      <c r="F50" s="323">
        <f t="shared" si="0"/>
        <v>37652</v>
      </c>
      <c r="G50" s="159">
        <f t="shared" si="1"/>
        <v>2003</v>
      </c>
      <c r="H50" s="290">
        <v>75.900000000000006</v>
      </c>
      <c r="I50" s="249">
        <v>178.4</v>
      </c>
      <c r="J50" s="257" t="str">
        <f>IF($E50&lt;DATE(2018,7,1),"-",INDEX('Annual Inflation'!$AM$53:$BA$53, MATCH(YEAR(EOMONTH($E50,6)), 'Annual Inflation'!$AM$6:$BA$6, 0))/100)</f>
        <v>-</v>
      </c>
      <c r="K50" s="257" t="str">
        <f>IF($E50&lt;DATE(2018,7,1),"-",INDEX('Annual Inflation'!$AM$50:$BA$50, MATCH(YEAR(EOMONTH($E50,6)), 'Annual Inflation'!$AM$6:$BA$6, 0))/100)</f>
        <v>-</v>
      </c>
      <c r="L50" s="258">
        <f t="shared" si="2"/>
        <v>75.900000000000006</v>
      </c>
      <c r="M50" s="258">
        <f t="shared" si="3"/>
        <v>178.4</v>
      </c>
      <c r="N50" s="258">
        <f t="shared" si="4"/>
        <v>178.4</v>
      </c>
    </row>
    <row r="51" spans="1:14" ht="16.8">
      <c r="E51" s="248">
        <v>37653</v>
      </c>
      <c r="F51" s="323">
        <f t="shared" si="0"/>
        <v>37680</v>
      </c>
      <c r="G51" s="159">
        <f t="shared" si="1"/>
        <v>2003</v>
      </c>
      <c r="H51" s="290">
        <v>76.099999999999994</v>
      </c>
      <c r="I51" s="249">
        <v>179.3</v>
      </c>
      <c r="J51" s="257" t="str">
        <f>IF($E51&lt;DATE(2018,7,1),"-",INDEX('Annual Inflation'!$AM$53:$BA$53, MATCH(YEAR(EOMONTH($E51,6)), 'Annual Inflation'!$AM$6:$BA$6, 0))/100)</f>
        <v>-</v>
      </c>
      <c r="K51" s="257" t="str">
        <f>IF($E51&lt;DATE(2018,7,1),"-",INDEX('Annual Inflation'!$AM$50:$BA$50, MATCH(YEAR(EOMONTH($E51,6)), 'Annual Inflation'!$AM$6:$BA$6, 0))/100)</f>
        <v>-</v>
      </c>
      <c r="L51" s="258">
        <f t="shared" si="2"/>
        <v>76.099999999999994</v>
      </c>
      <c r="M51" s="258">
        <f t="shared" si="3"/>
        <v>179.3</v>
      </c>
      <c r="N51" s="258">
        <f t="shared" si="4"/>
        <v>179.3</v>
      </c>
    </row>
    <row r="52" spans="1:14" ht="16.8">
      <c r="E52" s="248">
        <v>37681</v>
      </c>
      <c r="F52" s="323">
        <f t="shared" si="0"/>
        <v>37711</v>
      </c>
      <c r="G52" s="159">
        <f t="shared" si="1"/>
        <v>2003</v>
      </c>
      <c r="H52" s="290">
        <v>76.400000000000006</v>
      </c>
      <c r="I52" s="249">
        <v>179.9</v>
      </c>
      <c r="J52" s="257" t="str">
        <f>IF($E52&lt;DATE(2018,7,1),"-",INDEX('Annual Inflation'!$AM$53:$BA$53, MATCH(YEAR(EOMONTH($E52,6)), 'Annual Inflation'!$AM$6:$BA$6, 0))/100)</f>
        <v>-</v>
      </c>
      <c r="K52" s="257" t="str">
        <f>IF($E52&lt;DATE(2018,7,1),"-",INDEX('Annual Inflation'!$AM$50:$BA$50, MATCH(YEAR(EOMONTH($E52,6)), 'Annual Inflation'!$AM$6:$BA$6, 0))/100)</f>
        <v>-</v>
      </c>
      <c r="L52" s="258">
        <f t="shared" si="2"/>
        <v>76.400000000000006</v>
      </c>
      <c r="M52" s="258">
        <f t="shared" si="3"/>
        <v>179.9</v>
      </c>
      <c r="N52" s="258">
        <f t="shared" si="4"/>
        <v>179.9</v>
      </c>
    </row>
    <row r="53" spans="1:14" ht="16.8">
      <c r="E53" s="248">
        <v>37712</v>
      </c>
      <c r="F53" s="323">
        <f t="shared" si="0"/>
        <v>37741</v>
      </c>
      <c r="G53" s="159">
        <f t="shared" si="1"/>
        <v>2004</v>
      </c>
      <c r="H53" s="290">
        <v>76.8</v>
      </c>
      <c r="I53" s="249">
        <v>181.2</v>
      </c>
      <c r="J53" s="257" t="str">
        <f>IF($E53&lt;DATE(2018,7,1),"-",INDEX('Annual Inflation'!$AM$53:$BA$53, MATCH(YEAR(EOMONTH($E53,6)), 'Annual Inflation'!$AM$6:$BA$6, 0))/100)</f>
        <v>-</v>
      </c>
      <c r="K53" s="257" t="str">
        <f>IF($E53&lt;DATE(2018,7,1),"-",INDEX('Annual Inflation'!$AM$50:$BA$50, MATCH(YEAR(EOMONTH($E53,6)), 'Annual Inflation'!$AM$6:$BA$6, 0))/100)</f>
        <v>-</v>
      </c>
      <c r="L53" s="258">
        <f t="shared" si="2"/>
        <v>76.8</v>
      </c>
      <c r="M53" s="258">
        <f t="shared" si="3"/>
        <v>181.2</v>
      </c>
      <c r="N53" s="258">
        <f t="shared" si="4"/>
        <v>181.2</v>
      </c>
    </row>
    <row r="54" spans="1:14" ht="16.8">
      <c r="E54" s="248">
        <v>37742</v>
      </c>
      <c r="F54" s="323">
        <f t="shared" si="0"/>
        <v>37772</v>
      </c>
      <c r="G54" s="159">
        <f t="shared" si="1"/>
        <v>2004</v>
      </c>
      <c r="H54" s="290">
        <v>76.8</v>
      </c>
      <c r="I54" s="249">
        <v>181.5</v>
      </c>
      <c r="J54" s="257" t="str">
        <f>IF($E54&lt;DATE(2018,7,1),"-",INDEX('Annual Inflation'!$AM$53:$BA$53, MATCH(YEAR(EOMONTH($E54,6)), 'Annual Inflation'!$AM$6:$BA$6, 0))/100)</f>
        <v>-</v>
      </c>
      <c r="K54" s="257" t="str">
        <f>IF($E54&lt;DATE(2018,7,1),"-",INDEX('Annual Inflation'!$AM$50:$BA$50, MATCH(YEAR(EOMONTH($E54,6)), 'Annual Inflation'!$AM$6:$BA$6, 0))/100)</f>
        <v>-</v>
      </c>
      <c r="L54" s="258">
        <f t="shared" si="2"/>
        <v>76.8</v>
      </c>
      <c r="M54" s="258">
        <f t="shared" si="3"/>
        <v>181.5</v>
      </c>
      <c r="N54" s="258">
        <f t="shared" si="4"/>
        <v>181.5</v>
      </c>
    </row>
    <row r="55" spans="1:14" ht="16.8">
      <c r="E55" s="248">
        <v>37773</v>
      </c>
      <c r="F55" s="323">
        <f t="shared" si="0"/>
        <v>37802</v>
      </c>
      <c r="G55" s="159">
        <f t="shared" si="1"/>
        <v>2004</v>
      </c>
      <c r="H55" s="290">
        <v>76.7</v>
      </c>
      <c r="I55" s="249">
        <v>181.3</v>
      </c>
      <c r="J55" s="257" t="str">
        <f>IF($E55&lt;DATE(2018,7,1),"-",INDEX('Annual Inflation'!$AM$53:$BA$53, MATCH(YEAR(EOMONTH($E55,6)), 'Annual Inflation'!$AM$6:$BA$6, 0))/100)</f>
        <v>-</v>
      </c>
      <c r="K55" s="257" t="str">
        <f>IF($E55&lt;DATE(2018,7,1),"-",INDEX('Annual Inflation'!$AM$50:$BA$50, MATCH(YEAR(EOMONTH($E55,6)), 'Annual Inflation'!$AM$6:$BA$6, 0))/100)</f>
        <v>-</v>
      </c>
      <c r="L55" s="258">
        <f t="shared" si="2"/>
        <v>76.7</v>
      </c>
      <c r="M55" s="258">
        <f t="shared" si="3"/>
        <v>181.3</v>
      </c>
      <c r="N55" s="258">
        <f t="shared" si="4"/>
        <v>181.3</v>
      </c>
    </row>
    <row r="56" spans="1:14" ht="16.8">
      <c r="E56" s="248">
        <v>37803</v>
      </c>
      <c r="F56" s="323">
        <f t="shared" si="0"/>
        <v>37833</v>
      </c>
      <c r="G56" s="159">
        <f t="shared" si="1"/>
        <v>2004</v>
      </c>
      <c r="H56" s="290">
        <v>76.599999999999994</v>
      </c>
      <c r="I56" s="249">
        <v>181.3</v>
      </c>
      <c r="J56" s="257" t="str">
        <f>IF($E56&lt;DATE(2018,7,1),"-",INDEX('Annual Inflation'!$AM$53:$BA$53, MATCH(YEAR(EOMONTH($E56,6)), 'Annual Inflation'!$AM$6:$BA$6, 0))/100)</f>
        <v>-</v>
      </c>
      <c r="K56" s="257" t="str">
        <f>IF($E56&lt;DATE(2018,7,1),"-",INDEX('Annual Inflation'!$AM$50:$BA$50, MATCH(YEAR(EOMONTH($E56,6)), 'Annual Inflation'!$AM$6:$BA$6, 0))/100)</f>
        <v>-</v>
      </c>
      <c r="L56" s="258">
        <f t="shared" si="2"/>
        <v>76.599999999999994</v>
      </c>
      <c r="M56" s="258">
        <f t="shared" si="3"/>
        <v>181.3</v>
      </c>
      <c r="N56" s="258">
        <f t="shared" si="4"/>
        <v>181.3</v>
      </c>
    </row>
    <row r="57" spans="1:14" ht="16.8">
      <c r="E57" s="248">
        <v>37834</v>
      </c>
      <c r="F57" s="323">
        <f t="shared" si="0"/>
        <v>37864</v>
      </c>
      <c r="G57" s="159">
        <f t="shared" si="1"/>
        <v>2004</v>
      </c>
      <c r="H57" s="290">
        <v>76.8</v>
      </c>
      <c r="I57" s="249">
        <v>181.6</v>
      </c>
      <c r="J57" s="257" t="str">
        <f>IF($E57&lt;DATE(2018,7,1),"-",INDEX('Annual Inflation'!$AM$53:$BA$53, MATCH(YEAR(EOMONTH($E57,6)), 'Annual Inflation'!$AM$6:$BA$6, 0))/100)</f>
        <v>-</v>
      </c>
      <c r="K57" s="257" t="str">
        <f>IF($E57&lt;DATE(2018,7,1),"-",INDEX('Annual Inflation'!$AM$50:$BA$50, MATCH(YEAR(EOMONTH($E57,6)), 'Annual Inflation'!$AM$6:$BA$6, 0))/100)</f>
        <v>-</v>
      </c>
      <c r="L57" s="258">
        <f t="shared" si="2"/>
        <v>76.8</v>
      </c>
      <c r="M57" s="258">
        <f t="shared" si="3"/>
        <v>181.6</v>
      </c>
      <c r="N57" s="258">
        <f t="shared" si="4"/>
        <v>181.6</v>
      </c>
    </row>
    <row r="58" spans="1:14" ht="16.8">
      <c r="E58" s="248">
        <v>37865</v>
      </c>
      <c r="F58" s="323">
        <f t="shared" si="0"/>
        <v>37894</v>
      </c>
      <c r="G58" s="159">
        <f t="shared" si="1"/>
        <v>2004</v>
      </c>
      <c r="H58" s="290">
        <v>77</v>
      </c>
      <c r="I58" s="249">
        <v>182.5</v>
      </c>
      <c r="J58" s="257" t="str">
        <f>IF($E58&lt;DATE(2018,7,1),"-",INDEX('Annual Inflation'!$AM$53:$BA$53, MATCH(YEAR(EOMONTH($E58,6)), 'Annual Inflation'!$AM$6:$BA$6, 0))/100)</f>
        <v>-</v>
      </c>
      <c r="K58" s="257" t="str">
        <f>IF($E58&lt;DATE(2018,7,1),"-",INDEX('Annual Inflation'!$AM$50:$BA$50, MATCH(YEAR(EOMONTH($E58,6)), 'Annual Inflation'!$AM$6:$BA$6, 0))/100)</f>
        <v>-</v>
      </c>
      <c r="L58" s="258">
        <f t="shared" si="2"/>
        <v>77</v>
      </c>
      <c r="M58" s="258">
        <f t="shared" si="3"/>
        <v>182.5</v>
      </c>
      <c r="N58" s="258">
        <f t="shared" si="4"/>
        <v>182.5</v>
      </c>
    </row>
    <row r="59" spans="1:14" ht="16.8">
      <c r="E59" s="248">
        <v>37895</v>
      </c>
      <c r="F59" s="323">
        <f t="shared" si="0"/>
        <v>37925</v>
      </c>
      <c r="G59" s="159">
        <f t="shared" si="1"/>
        <v>2004</v>
      </c>
      <c r="H59" s="290">
        <v>77.099999999999994</v>
      </c>
      <c r="I59" s="249">
        <v>182.6</v>
      </c>
      <c r="J59" s="257" t="str">
        <f>IF($E59&lt;DATE(2018,7,1),"-",INDEX('Annual Inflation'!$AM$53:$BA$53, MATCH(YEAR(EOMONTH($E59,6)), 'Annual Inflation'!$AM$6:$BA$6, 0))/100)</f>
        <v>-</v>
      </c>
      <c r="K59" s="257" t="str">
        <f>IF($E59&lt;DATE(2018,7,1),"-",INDEX('Annual Inflation'!$AM$50:$BA$50, MATCH(YEAR(EOMONTH($E59,6)), 'Annual Inflation'!$AM$6:$BA$6, 0))/100)</f>
        <v>-</v>
      </c>
      <c r="L59" s="258">
        <f t="shared" si="2"/>
        <v>77.099999999999994</v>
      </c>
      <c r="M59" s="258">
        <f t="shared" si="3"/>
        <v>182.6</v>
      </c>
      <c r="N59" s="258">
        <f t="shared" si="4"/>
        <v>182.6</v>
      </c>
    </row>
    <row r="60" spans="1:14" ht="16.8">
      <c r="E60" s="248">
        <v>37926</v>
      </c>
      <c r="F60" s="323">
        <f t="shared" si="0"/>
        <v>37955</v>
      </c>
      <c r="G60" s="159">
        <f t="shared" si="1"/>
        <v>2004</v>
      </c>
      <c r="H60" s="290">
        <v>77.099999999999994</v>
      </c>
      <c r="I60" s="249">
        <v>182.7</v>
      </c>
      <c r="J60" s="257" t="str">
        <f>IF($E60&lt;DATE(2018,7,1),"-",INDEX('Annual Inflation'!$AM$53:$BA$53, MATCH(YEAR(EOMONTH($E60,6)), 'Annual Inflation'!$AM$6:$BA$6, 0))/100)</f>
        <v>-</v>
      </c>
      <c r="K60" s="257" t="str">
        <f>IF($E60&lt;DATE(2018,7,1),"-",INDEX('Annual Inflation'!$AM$50:$BA$50, MATCH(YEAR(EOMONTH($E60,6)), 'Annual Inflation'!$AM$6:$BA$6, 0))/100)</f>
        <v>-</v>
      </c>
      <c r="L60" s="258">
        <f t="shared" si="2"/>
        <v>77.099999999999994</v>
      </c>
      <c r="M60" s="258">
        <f t="shared" si="3"/>
        <v>182.7</v>
      </c>
      <c r="N60" s="258">
        <f t="shared" si="4"/>
        <v>182.7</v>
      </c>
    </row>
    <row r="61" spans="1:14" ht="16.8">
      <c r="E61" s="248">
        <v>37956</v>
      </c>
      <c r="F61" s="323">
        <f t="shared" si="0"/>
        <v>37986</v>
      </c>
      <c r="G61" s="159">
        <f t="shared" si="1"/>
        <v>2004</v>
      </c>
      <c r="H61" s="290">
        <v>77.3</v>
      </c>
      <c r="I61" s="249">
        <v>183.5</v>
      </c>
      <c r="J61" s="257" t="str">
        <f>IF($E61&lt;DATE(2018,7,1),"-",INDEX('Annual Inflation'!$AM$53:$BA$53, MATCH(YEAR(EOMONTH($E61,6)), 'Annual Inflation'!$AM$6:$BA$6, 0))/100)</f>
        <v>-</v>
      </c>
      <c r="K61" s="257" t="str">
        <f>IF($E61&lt;DATE(2018,7,1),"-",INDEX('Annual Inflation'!$AM$50:$BA$50, MATCH(YEAR(EOMONTH($E61,6)), 'Annual Inflation'!$AM$6:$BA$6, 0))/100)</f>
        <v>-</v>
      </c>
      <c r="L61" s="258">
        <f t="shared" si="2"/>
        <v>77.3</v>
      </c>
      <c r="M61" s="258">
        <f t="shared" si="3"/>
        <v>183.5</v>
      </c>
      <c r="N61" s="258">
        <f t="shared" si="4"/>
        <v>183.5</v>
      </c>
    </row>
    <row r="62" spans="1:14" ht="16.8">
      <c r="E62" s="248">
        <v>37987</v>
      </c>
      <c r="F62" s="323">
        <f t="shared" si="0"/>
        <v>38017</v>
      </c>
      <c r="G62" s="159">
        <f t="shared" si="1"/>
        <v>2004</v>
      </c>
      <c r="H62" s="290">
        <v>77</v>
      </c>
      <c r="I62" s="249">
        <v>183.1</v>
      </c>
      <c r="J62" s="257" t="str">
        <f>IF($E62&lt;DATE(2018,7,1),"-",INDEX('Annual Inflation'!$AM$53:$BA$53, MATCH(YEAR(EOMONTH($E62,6)), 'Annual Inflation'!$AM$6:$BA$6, 0))/100)</f>
        <v>-</v>
      </c>
      <c r="K62" s="257" t="str">
        <f>IF($E62&lt;DATE(2018,7,1),"-",INDEX('Annual Inflation'!$AM$50:$BA$50, MATCH(YEAR(EOMONTH($E62,6)), 'Annual Inflation'!$AM$6:$BA$6, 0))/100)</f>
        <v>-</v>
      </c>
      <c r="L62" s="258">
        <f t="shared" si="2"/>
        <v>77</v>
      </c>
      <c r="M62" s="258">
        <f t="shared" si="3"/>
        <v>183.1</v>
      </c>
      <c r="N62" s="258">
        <f t="shared" si="4"/>
        <v>183.1</v>
      </c>
    </row>
    <row r="63" spans="1:14" ht="16.8">
      <c r="E63" s="248">
        <v>38018</v>
      </c>
      <c r="F63" s="323">
        <f t="shared" si="0"/>
        <v>38046</v>
      </c>
      <c r="G63" s="159">
        <f t="shared" si="1"/>
        <v>2004</v>
      </c>
      <c r="H63" s="290">
        <v>77.2</v>
      </c>
      <c r="I63" s="249">
        <v>183.8</v>
      </c>
      <c r="J63" s="257" t="str">
        <f>IF($E63&lt;DATE(2018,7,1),"-",INDEX('Annual Inflation'!$AM$53:$BA$53, MATCH(YEAR(EOMONTH($E63,6)), 'Annual Inflation'!$AM$6:$BA$6, 0))/100)</f>
        <v>-</v>
      </c>
      <c r="K63" s="257" t="str">
        <f>IF($E63&lt;DATE(2018,7,1),"-",INDEX('Annual Inflation'!$AM$50:$BA$50, MATCH(YEAR(EOMONTH($E63,6)), 'Annual Inflation'!$AM$6:$BA$6, 0))/100)</f>
        <v>-</v>
      </c>
      <c r="L63" s="258">
        <f t="shared" si="2"/>
        <v>77.2</v>
      </c>
      <c r="M63" s="258">
        <f t="shared" si="3"/>
        <v>183.8</v>
      </c>
      <c r="N63" s="258">
        <f t="shared" si="4"/>
        <v>183.8</v>
      </c>
    </row>
    <row r="64" spans="1:14" ht="16.8">
      <c r="E64" s="248">
        <v>38047</v>
      </c>
      <c r="F64" s="323">
        <f t="shared" si="0"/>
        <v>38077</v>
      </c>
      <c r="G64" s="159">
        <f t="shared" si="1"/>
        <v>2004</v>
      </c>
      <c r="H64" s="290">
        <v>77.3</v>
      </c>
      <c r="I64" s="249">
        <v>184.6</v>
      </c>
      <c r="J64" s="257" t="str">
        <f>IF($E64&lt;DATE(2018,7,1),"-",INDEX('Annual Inflation'!$AM$53:$BA$53, MATCH(YEAR(EOMONTH($E64,6)), 'Annual Inflation'!$AM$6:$BA$6, 0))/100)</f>
        <v>-</v>
      </c>
      <c r="K64" s="257" t="str">
        <f>IF($E64&lt;DATE(2018,7,1),"-",INDEX('Annual Inflation'!$AM$50:$BA$50, MATCH(YEAR(EOMONTH($E64,6)), 'Annual Inflation'!$AM$6:$BA$6, 0))/100)</f>
        <v>-</v>
      </c>
      <c r="L64" s="258">
        <f t="shared" si="2"/>
        <v>77.3</v>
      </c>
      <c r="M64" s="258">
        <f t="shared" si="3"/>
        <v>184.6</v>
      </c>
      <c r="N64" s="258">
        <f t="shared" si="4"/>
        <v>184.6</v>
      </c>
    </row>
    <row r="65" spans="5:14" ht="16.8">
      <c r="E65" s="248">
        <v>38078</v>
      </c>
      <c r="F65" s="323">
        <f t="shared" si="0"/>
        <v>38107</v>
      </c>
      <c r="G65" s="159">
        <f t="shared" si="1"/>
        <v>2005</v>
      </c>
      <c r="H65" s="290">
        <v>77.599999999999994</v>
      </c>
      <c r="I65" s="249">
        <v>185.7</v>
      </c>
      <c r="J65" s="257" t="str">
        <f>IF($E65&lt;DATE(2018,7,1),"-",INDEX('Annual Inflation'!$AM$53:$BA$53, MATCH(YEAR(EOMONTH($E65,6)), 'Annual Inflation'!$AM$6:$BA$6, 0))/100)</f>
        <v>-</v>
      </c>
      <c r="K65" s="257" t="str">
        <f>IF($E65&lt;DATE(2018,7,1),"-",INDEX('Annual Inflation'!$AM$50:$BA$50, MATCH(YEAR(EOMONTH($E65,6)), 'Annual Inflation'!$AM$6:$BA$6, 0))/100)</f>
        <v>-</v>
      </c>
      <c r="L65" s="258">
        <f t="shared" si="2"/>
        <v>77.599999999999994</v>
      </c>
      <c r="M65" s="258">
        <f t="shared" si="3"/>
        <v>185.7</v>
      </c>
      <c r="N65" s="258">
        <f t="shared" si="4"/>
        <v>185.7</v>
      </c>
    </row>
    <row r="66" spans="5:14" ht="16.8">
      <c r="E66" s="248">
        <v>38108</v>
      </c>
      <c r="F66" s="323">
        <f t="shared" si="0"/>
        <v>38138</v>
      </c>
      <c r="G66" s="159">
        <f t="shared" si="1"/>
        <v>2005</v>
      </c>
      <c r="H66" s="290">
        <v>77.900000000000006</v>
      </c>
      <c r="I66" s="249">
        <v>186.5</v>
      </c>
      <c r="J66" s="257" t="str">
        <f>IF($E66&lt;DATE(2018,7,1),"-",INDEX('Annual Inflation'!$AM$53:$BA$53, MATCH(YEAR(EOMONTH($E66,6)), 'Annual Inflation'!$AM$6:$BA$6, 0))/100)</f>
        <v>-</v>
      </c>
      <c r="K66" s="257" t="str">
        <f>IF($E66&lt;DATE(2018,7,1),"-",INDEX('Annual Inflation'!$AM$50:$BA$50, MATCH(YEAR(EOMONTH($E66,6)), 'Annual Inflation'!$AM$6:$BA$6, 0))/100)</f>
        <v>-</v>
      </c>
      <c r="L66" s="258">
        <f t="shared" si="2"/>
        <v>77.900000000000006</v>
      </c>
      <c r="M66" s="258">
        <f t="shared" si="3"/>
        <v>186.5</v>
      </c>
      <c r="N66" s="258">
        <f t="shared" si="4"/>
        <v>186.5</v>
      </c>
    </row>
    <row r="67" spans="5:14" ht="16.8">
      <c r="E67" s="248">
        <v>38139</v>
      </c>
      <c r="F67" s="323">
        <f t="shared" si="0"/>
        <v>38168</v>
      </c>
      <c r="G67" s="159">
        <f t="shared" si="1"/>
        <v>2005</v>
      </c>
      <c r="H67" s="290">
        <v>77.900000000000006</v>
      </c>
      <c r="I67" s="249">
        <v>186.8</v>
      </c>
      <c r="J67" s="257" t="str">
        <f>IF($E67&lt;DATE(2018,7,1),"-",INDEX('Annual Inflation'!$AM$53:$BA$53, MATCH(YEAR(EOMONTH($E67,6)), 'Annual Inflation'!$AM$6:$BA$6, 0))/100)</f>
        <v>-</v>
      </c>
      <c r="K67" s="257" t="str">
        <f>IF($E67&lt;DATE(2018,7,1),"-",INDEX('Annual Inflation'!$AM$50:$BA$50, MATCH(YEAR(EOMONTH($E67,6)), 'Annual Inflation'!$AM$6:$BA$6, 0))/100)</f>
        <v>-</v>
      </c>
      <c r="L67" s="258">
        <f t="shared" si="2"/>
        <v>77.900000000000006</v>
      </c>
      <c r="M67" s="258">
        <f t="shared" si="3"/>
        <v>186.8</v>
      </c>
      <c r="N67" s="258">
        <f t="shared" si="4"/>
        <v>186.8</v>
      </c>
    </row>
    <row r="68" spans="5:14" ht="16.8">
      <c r="E68" s="248">
        <v>38169</v>
      </c>
      <c r="F68" s="323">
        <f t="shared" si="0"/>
        <v>38199</v>
      </c>
      <c r="G68" s="159">
        <f t="shared" si="1"/>
        <v>2005</v>
      </c>
      <c r="H68" s="290">
        <v>77.7</v>
      </c>
      <c r="I68" s="249">
        <v>186.8</v>
      </c>
      <c r="J68" s="257" t="str">
        <f>IF($E68&lt;DATE(2018,7,1),"-",INDEX('Annual Inflation'!$AM$53:$BA$53, MATCH(YEAR(EOMONTH($E68,6)), 'Annual Inflation'!$AM$6:$BA$6, 0))/100)</f>
        <v>-</v>
      </c>
      <c r="K68" s="257" t="str">
        <f>IF($E68&lt;DATE(2018,7,1),"-",INDEX('Annual Inflation'!$AM$50:$BA$50, MATCH(YEAR(EOMONTH($E68,6)), 'Annual Inflation'!$AM$6:$BA$6, 0))/100)</f>
        <v>-</v>
      </c>
      <c r="L68" s="258">
        <f t="shared" si="2"/>
        <v>77.7</v>
      </c>
      <c r="M68" s="258">
        <f t="shared" si="3"/>
        <v>186.8</v>
      </c>
      <c r="N68" s="258">
        <f t="shared" si="4"/>
        <v>186.8</v>
      </c>
    </row>
    <row r="69" spans="5:14" ht="16.8">
      <c r="E69" s="248">
        <v>38200</v>
      </c>
      <c r="F69" s="323">
        <f t="shared" si="0"/>
        <v>38230</v>
      </c>
      <c r="G69" s="159">
        <f t="shared" si="1"/>
        <v>2005</v>
      </c>
      <c r="H69" s="290">
        <v>77.900000000000006</v>
      </c>
      <c r="I69" s="249">
        <v>187.4</v>
      </c>
      <c r="J69" s="257" t="str">
        <f>IF($E69&lt;DATE(2018,7,1),"-",INDEX('Annual Inflation'!$AM$53:$BA$53, MATCH(YEAR(EOMONTH($E69,6)), 'Annual Inflation'!$AM$6:$BA$6, 0))/100)</f>
        <v>-</v>
      </c>
      <c r="K69" s="257" t="str">
        <f>IF($E69&lt;DATE(2018,7,1),"-",INDEX('Annual Inflation'!$AM$50:$BA$50, MATCH(YEAR(EOMONTH($E69,6)), 'Annual Inflation'!$AM$6:$BA$6, 0))/100)</f>
        <v>-</v>
      </c>
      <c r="L69" s="258">
        <f t="shared" si="2"/>
        <v>77.900000000000006</v>
      </c>
      <c r="M69" s="258">
        <f t="shared" si="3"/>
        <v>187.4</v>
      </c>
      <c r="N69" s="258">
        <f t="shared" si="4"/>
        <v>187.4</v>
      </c>
    </row>
    <row r="70" spans="5:14" ht="16.8">
      <c r="E70" s="248">
        <v>38231</v>
      </c>
      <c r="F70" s="323">
        <f t="shared" ref="F70:F133" si="5">EOMONTH(E70, 0)</f>
        <v>38260</v>
      </c>
      <c r="G70" s="159">
        <f t="shared" ref="G70:G133" si="6">IF(MONTH(E70)&gt;=4,YEAR(E70)+1,YEAR(E70))</f>
        <v>2005</v>
      </c>
      <c r="H70" s="290">
        <v>77.900000000000006</v>
      </c>
      <c r="I70" s="249">
        <v>188.1</v>
      </c>
      <c r="J70" s="257" t="str">
        <f>IF($E70&lt;DATE(2018,7,1),"-",INDEX('Annual Inflation'!$AM$53:$BA$53, MATCH(YEAR(EOMONTH($E70,6)), 'Annual Inflation'!$AM$6:$BA$6, 0))/100)</f>
        <v>-</v>
      </c>
      <c r="K70" s="257" t="str">
        <f>IF($E70&lt;DATE(2018,7,1),"-",INDEX('Annual Inflation'!$AM$50:$BA$50, MATCH(YEAR(EOMONTH($E70,6)), 'Annual Inflation'!$AM$6:$BA$6, 0))/100)</f>
        <v>-</v>
      </c>
      <c r="L70" s="258">
        <f t="shared" ref="L70:L133" si="7">IF(ISBLANK(H70),L69*((1+J70)^(1/12)),H70)</f>
        <v>77.900000000000006</v>
      </c>
      <c r="M70" s="258">
        <f t="shared" ref="M70:M133" si="8">IF(ISBLANK(I70),M69*((1+K70)^(1/12)),I70)</f>
        <v>188.1</v>
      </c>
      <c r="N70" s="258">
        <f t="shared" ref="N70:N133" si="9">IF($E70 &lt; DATE(2023,4,1),  M70,  IF($E70 = DATE(2023,4,1), N69 * ((0.5*L70/L69) + (0.5*M70/M69)), N69*(L70/L69)))</f>
        <v>188.1</v>
      </c>
    </row>
    <row r="71" spans="5:14" ht="16.8">
      <c r="E71" s="248">
        <v>38261</v>
      </c>
      <c r="F71" s="323">
        <f t="shared" si="5"/>
        <v>38291</v>
      </c>
      <c r="G71" s="159">
        <f t="shared" si="6"/>
        <v>2005</v>
      </c>
      <c r="H71" s="290">
        <v>78.099999999999994</v>
      </c>
      <c r="I71" s="249">
        <v>188.6</v>
      </c>
      <c r="J71" s="257" t="str">
        <f>IF($E71&lt;DATE(2018,7,1),"-",INDEX('Annual Inflation'!$AM$53:$BA$53, MATCH(YEAR(EOMONTH($E71,6)), 'Annual Inflation'!$AM$6:$BA$6, 0))/100)</f>
        <v>-</v>
      </c>
      <c r="K71" s="257" t="str">
        <f>IF($E71&lt;DATE(2018,7,1),"-",INDEX('Annual Inflation'!$AM$50:$BA$50, MATCH(YEAR(EOMONTH($E71,6)), 'Annual Inflation'!$AM$6:$BA$6, 0))/100)</f>
        <v>-</v>
      </c>
      <c r="L71" s="258">
        <f t="shared" si="7"/>
        <v>78.099999999999994</v>
      </c>
      <c r="M71" s="258">
        <f t="shared" si="8"/>
        <v>188.6</v>
      </c>
      <c r="N71" s="258">
        <f t="shared" si="9"/>
        <v>188.6</v>
      </c>
    </row>
    <row r="72" spans="5:14" ht="16.8">
      <c r="E72" s="248">
        <v>38292</v>
      </c>
      <c r="F72" s="323">
        <f t="shared" si="5"/>
        <v>38321</v>
      </c>
      <c r="G72" s="159">
        <f t="shared" si="6"/>
        <v>2005</v>
      </c>
      <c r="H72" s="290">
        <v>78.3</v>
      </c>
      <c r="I72" s="249">
        <v>189</v>
      </c>
      <c r="J72" s="257" t="str">
        <f>IF($E72&lt;DATE(2018,7,1),"-",INDEX('Annual Inflation'!$AM$53:$BA$53, MATCH(YEAR(EOMONTH($E72,6)), 'Annual Inflation'!$AM$6:$BA$6, 0))/100)</f>
        <v>-</v>
      </c>
      <c r="K72" s="257" t="str">
        <f>IF($E72&lt;DATE(2018,7,1),"-",INDEX('Annual Inflation'!$AM$50:$BA$50, MATCH(YEAR(EOMONTH($E72,6)), 'Annual Inflation'!$AM$6:$BA$6, 0))/100)</f>
        <v>-</v>
      </c>
      <c r="L72" s="258">
        <f t="shared" si="7"/>
        <v>78.3</v>
      </c>
      <c r="M72" s="258">
        <f t="shared" si="8"/>
        <v>189</v>
      </c>
      <c r="N72" s="258">
        <f t="shared" si="9"/>
        <v>189</v>
      </c>
    </row>
    <row r="73" spans="5:14" ht="16.8">
      <c r="E73" s="248">
        <v>38322</v>
      </c>
      <c r="F73" s="323">
        <f t="shared" si="5"/>
        <v>38352</v>
      </c>
      <c r="G73" s="159">
        <f t="shared" si="6"/>
        <v>2005</v>
      </c>
      <c r="H73" s="290">
        <v>78.599999999999994</v>
      </c>
      <c r="I73" s="249">
        <v>189.9</v>
      </c>
      <c r="J73" s="257" t="str">
        <f>IF($E73&lt;DATE(2018,7,1),"-",INDEX('Annual Inflation'!$AM$53:$BA$53, MATCH(YEAR(EOMONTH($E73,6)), 'Annual Inflation'!$AM$6:$BA$6, 0))/100)</f>
        <v>-</v>
      </c>
      <c r="K73" s="257" t="str">
        <f>IF($E73&lt;DATE(2018,7,1),"-",INDEX('Annual Inflation'!$AM$50:$BA$50, MATCH(YEAR(EOMONTH($E73,6)), 'Annual Inflation'!$AM$6:$BA$6, 0))/100)</f>
        <v>-</v>
      </c>
      <c r="L73" s="258">
        <f t="shared" si="7"/>
        <v>78.599999999999994</v>
      </c>
      <c r="M73" s="258">
        <f t="shared" si="8"/>
        <v>189.9</v>
      </c>
      <c r="N73" s="258">
        <f t="shared" si="9"/>
        <v>189.9</v>
      </c>
    </row>
    <row r="74" spans="5:14" ht="16.8">
      <c r="E74" s="248">
        <v>38353</v>
      </c>
      <c r="F74" s="323">
        <f t="shared" si="5"/>
        <v>38383</v>
      </c>
      <c r="G74" s="159">
        <f t="shared" si="6"/>
        <v>2005</v>
      </c>
      <c r="H74" s="290">
        <v>78.3</v>
      </c>
      <c r="I74" s="249">
        <v>188.9</v>
      </c>
      <c r="J74" s="257" t="str">
        <f>IF($E74&lt;DATE(2018,7,1),"-",INDEX('Annual Inflation'!$AM$53:$BA$53, MATCH(YEAR(EOMONTH($E74,6)), 'Annual Inflation'!$AM$6:$BA$6, 0))/100)</f>
        <v>-</v>
      </c>
      <c r="K74" s="257" t="str">
        <f>IF($E74&lt;DATE(2018,7,1),"-",INDEX('Annual Inflation'!$AM$50:$BA$50, MATCH(YEAR(EOMONTH($E74,6)), 'Annual Inflation'!$AM$6:$BA$6, 0))/100)</f>
        <v>-</v>
      </c>
      <c r="L74" s="258">
        <f t="shared" si="7"/>
        <v>78.3</v>
      </c>
      <c r="M74" s="258">
        <f t="shared" si="8"/>
        <v>188.9</v>
      </c>
      <c r="N74" s="258">
        <f t="shared" si="9"/>
        <v>188.9</v>
      </c>
    </row>
    <row r="75" spans="5:14" ht="16.8">
      <c r="E75" s="248">
        <v>38384</v>
      </c>
      <c r="F75" s="323">
        <f t="shared" si="5"/>
        <v>38411</v>
      </c>
      <c r="G75" s="159">
        <f t="shared" si="6"/>
        <v>2005</v>
      </c>
      <c r="H75" s="290">
        <v>78.5</v>
      </c>
      <c r="I75" s="249">
        <v>189.6</v>
      </c>
      <c r="J75" s="257" t="str">
        <f>IF($E75&lt;DATE(2018,7,1),"-",INDEX('Annual Inflation'!$AM$53:$BA$53, MATCH(YEAR(EOMONTH($E75,6)), 'Annual Inflation'!$AM$6:$BA$6, 0))/100)</f>
        <v>-</v>
      </c>
      <c r="K75" s="257" t="str">
        <f>IF($E75&lt;DATE(2018,7,1),"-",INDEX('Annual Inflation'!$AM$50:$BA$50, MATCH(YEAR(EOMONTH($E75,6)), 'Annual Inflation'!$AM$6:$BA$6, 0))/100)</f>
        <v>-</v>
      </c>
      <c r="L75" s="258">
        <f t="shared" si="7"/>
        <v>78.5</v>
      </c>
      <c r="M75" s="258">
        <f t="shared" si="8"/>
        <v>189.6</v>
      </c>
      <c r="N75" s="258">
        <f t="shared" si="9"/>
        <v>189.6</v>
      </c>
    </row>
    <row r="76" spans="5:14" ht="16.8">
      <c r="E76" s="248">
        <v>38412</v>
      </c>
      <c r="F76" s="323">
        <f t="shared" si="5"/>
        <v>38442</v>
      </c>
      <c r="G76" s="159">
        <f t="shared" si="6"/>
        <v>2005</v>
      </c>
      <c r="H76" s="290">
        <v>78.8</v>
      </c>
      <c r="I76" s="249">
        <v>190.5</v>
      </c>
      <c r="J76" s="257" t="str">
        <f>IF($E76&lt;DATE(2018,7,1),"-",INDEX('Annual Inflation'!$AM$53:$BA$53, MATCH(YEAR(EOMONTH($E76,6)), 'Annual Inflation'!$AM$6:$BA$6, 0))/100)</f>
        <v>-</v>
      </c>
      <c r="K76" s="257" t="str">
        <f>IF($E76&lt;DATE(2018,7,1),"-",INDEX('Annual Inflation'!$AM$50:$BA$50, MATCH(YEAR(EOMONTH($E76,6)), 'Annual Inflation'!$AM$6:$BA$6, 0))/100)</f>
        <v>-</v>
      </c>
      <c r="L76" s="258">
        <f t="shared" si="7"/>
        <v>78.8</v>
      </c>
      <c r="M76" s="258">
        <f t="shared" si="8"/>
        <v>190.5</v>
      </c>
      <c r="N76" s="258">
        <f t="shared" si="9"/>
        <v>190.5</v>
      </c>
    </row>
    <row r="77" spans="5:14" ht="16.8">
      <c r="E77" s="248">
        <v>38443</v>
      </c>
      <c r="F77" s="323">
        <f t="shared" si="5"/>
        <v>38472</v>
      </c>
      <c r="G77" s="159">
        <f t="shared" si="6"/>
        <v>2006</v>
      </c>
      <c r="H77" s="290">
        <v>79.099999999999994</v>
      </c>
      <c r="I77" s="249">
        <v>191.6</v>
      </c>
      <c r="J77" s="257" t="str">
        <f>IF($E77&lt;DATE(2018,7,1),"-",INDEX('Annual Inflation'!$AM$53:$BA$53, MATCH(YEAR(EOMONTH($E77,6)), 'Annual Inflation'!$AM$6:$BA$6, 0))/100)</f>
        <v>-</v>
      </c>
      <c r="K77" s="257" t="str">
        <f>IF($E77&lt;DATE(2018,7,1),"-",INDEX('Annual Inflation'!$AM$50:$BA$50, MATCH(YEAR(EOMONTH($E77,6)), 'Annual Inflation'!$AM$6:$BA$6, 0))/100)</f>
        <v>-</v>
      </c>
      <c r="L77" s="258">
        <f t="shared" si="7"/>
        <v>79.099999999999994</v>
      </c>
      <c r="M77" s="258">
        <f t="shared" si="8"/>
        <v>191.6</v>
      </c>
      <c r="N77" s="258">
        <f t="shared" si="9"/>
        <v>191.6</v>
      </c>
    </row>
    <row r="78" spans="5:14" ht="16.8">
      <c r="E78" s="248">
        <v>38473</v>
      </c>
      <c r="F78" s="323">
        <f t="shared" si="5"/>
        <v>38503</v>
      </c>
      <c r="G78" s="159">
        <f t="shared" si="6"/>
        <v>2006</v>
      </c>
      <c r="H78" s="290">
        <v>79.400000000000006</v>
      </c>
      <c r="I78" s="249">
        <v>192</v>
      </c>
      <c r="J78" s="257" t="str">
        <f>IF($E78&lt;DATE(2018,7,1),"-",INDEX('Annual Inflation'!$AM$53:$BA$53, MATCH(YEAR(EOMONTH($E78,6)), 'Annual Inflation'!$AM$6:$BA$6, 0))/100)</f>
        <v>-</v>
      </c>
      <c r="K78" s="257" t="str">
        <f>IF($E78&lt;DATE(2018,7,1),"-",INDEX('Annual Inflation'!$AM$50:$BA$50, MATCH(YEAR(EOMONTH($E78,6)), 'Annual Inflation'!$AM$6:$BA$6, 0))/100)</f>
        <v>-</v>
      </c>
      <c r="L78" s="258">
        <f t="shared" si="7"/>
        <v>79.400000000000006</v>
      </c>
      <c r="M78" s="258">
        <f t="shared" si="8"/>
        <v>192</v>
      </c>
      <c r="N78" s="258">
        <f t="shared" si="9"/>
        <v>192</v>
      </c>
    </row>
    <row r="79" spans="5:14" ht="16.8">
      <c r="E79" s="248">
        <v>38504</v>
      </c>
      <c r="F79" s="323">
        <f t="shared" si="5"/>
        <v>38533</v>
      </c>
      <c r="G79" s="159">
        <f t="shared" si="6"/>
        <v>2006</v>
      </c>
      <c r="H79" s="290">
        <v>79.400000000000006</v>
      </c>
      <c r="I79" s="249">
        <v>192.2</v>
      </c>
      <c r="J79" s="257" t="str">
        <f>IF($E79&lt;DATE(2018,7,1),"-",INDEX('Annual Inflation'!$AM$53:$BA$53, MATCH(YEAR(EOMONTH($E79,6)), 'Annual Inflation'!$AM$6:$BA$6, 0))/100)</f>
        <v>-</v>
      </c>
      <c r="K79" s="257" t="str">
        <f>IF($E79&lt;DATE(2018,7,1),"-",INDEX('Annual Inflation'!$AM$50:$BA$50, MATCH(YEAR(EOMONTH($E79,6)), 'Annual Inflation'!$AM$6:$BA$6, 0))/100)</f>
        <v>-</v>
      </c>
      <c r="L79" s="258">
        <f t="shared" si="7"/>
        <v>79.400000000000006</v>
      </c>
      <c r="M79" s="258">
        <f t="shared" si="8"/>
        <v>192.2</v>
      </c>
      <c r="N79" s="258">
        <f t="shared" si="9"/>
        <v>192.2</v>
      </c>
    </row>
    <row r="80" spans="5:14" ht="16.8">
      <c r="E80" s="248">
        <v>38534</v>
      </c>
      <c r="F80" s="323">
        <f t="shared" si="5"/>
        <v>38564</v>
      </c>
      <c r="G80" s="159">
        <f t="shared" si="6"/>
        <v>2006</v>
      </c>
      <c r="H80" s="290">
        <v>79.5</v>
      </c>
      <c r="I80" s="249">
        <v>192.2</v>
      </c>
      <c r="J80" s="257" t="str">
        <f>IF($E80&lt;DATE(2018,7,1),"-",INDEX('Annual Inflation'!$AM$53:$BA$53, MATCH(YEAR(EOMONTH($E80,6)), 'Annual Inflation'!$AM$6:$BA$6, 0))/100)</f>
        <v>-</v>
      </c>
      <c r="K80" s="257" t="str">
        <f>IF($E80&lt;DATE(2018,7,1),"-",INDEX('Annual Inflation'!$AM$50:$BA$50, MATCH(YEAR(EOMONTH($E80,6)), 'Annual Inflation'!$AM$6:$BA$6, 0))/100)</f>
        <v>-</v>
      </c>
      <c r="L80" s="258">
        <f t="shared" si="7"/>
        <v>79.5</v>
      </c>
      <c r="M80" s="258">
        <f t="shared" si="8"/>
        <v>192.2</v>
      </c>
      <c r="N80" s="258">
        <f t="shared" si="9"/>
        <v>192.2</v>
      </c>
    </row>
    <row r="81" spans="5:14" ht="16.8">
      <c r="E81" s="248">
        <v>38565</v>
      </c>
      <c r="F81" s="323">
        <f t="shared" si="5"/>
        <v>38595</v>
      </c>
      <c r="G81" s="159">
        <f t="shared" si="6"/>
        <v>2006</v>
      </c>
      <c r="H81" s="290">
        <v>79.7</v>
      </c>
      <c r="I81" s="249">
        <v>192.6</v>
      </c>
      <c r="J81" s="257" t="str">
        <f>IF($E81&lt;DATE(2018,7,1),"-",INDEX('Annual Inflation'!$AM$53:$BA$53, MATCH(YEAR(EOMONTH($E81,6)), 'Annual Inflation'!$AM$6:$BA$6, 0))/100)</f>
        <v>-</v>
      </c>
      <c r="K81" s="257" t="str">
        <f>IF($E81&lt;DATE(2018,7,1),"-",INDEX('Annual Inflation'!$AM$50:$BA$50, MATCH(YEAR(EOMONTH($E81,6)), 'Annual Inflation'!$AM$6:$BA$6, 0))/100)</f>
        <v>-</v>
      </c>
      <c r="L81" s="258">
        <f t="shared" si="7"/>
        <v>79.7</v>
      </c>
      <c r="M81" s="258">
        <f t="shared" si="8"/>
        <v>192.6</v>
      </c>
      <c r="N81" s="258">
        <f t="shared" si="9"/>
        <v>192.6</v>
      </c>
    </row>
    <row r="82" spans="5:14" ht="16.8">
      <c r="E82" s="248">
        <v>38596</v>
      </c>
      <c r="F82" s="323">
        <f t="shared" si="5"/>
        <v>38625</v>
      </c>
      <c r="G82" s="159">
        <f t="shared" si="6"/>
        <v>2006</v>
      </c>
      <c r="H82" s="290">
        <v>79.900000000000006</v>
      </c>
      <c r="I82" s="249">
        <v>193.1</v>
      </c>
      <c r="J82" s="257" t="str">
        <f>IF($E82&lt;DATE(2018,7,1),"-",INDEX('Annual Inflation'!$AM$53:$BA$53, MATCH(YEAR(EOMONTH($E82,6)), 'Annual Inflation'!$AM$6:$BA$6, 0))/100)</f>
        <v>-</v>
      </c>
      <c r="K82" s="257" t="str">
        <f>IF($E82&lt;DATE(2018,7,1),"-",INDEX('Annual Inflation'!$AM$50:$BA$50, MATCH(YEAR(EOMONTH($E82,6)), 'Annual Inflation'!$AM$6:$BA$6, 0))/100)</f>
        <v>-</v>
      </c>
      <c r="L82" s="258">
        <f t="shared" si="7"/>
        <v>79.900000000000006</v>
      </c>
      <c r="M82" s="258">
        <f t="shared" si="8"/>
        <v>193.1</v>
      </c>
      <c r="N82" s="258">
        <f t="shared" si="9"/>
        <v>193.1</v>
      </c>
    </row>
    <row r="83" spans="5:14" ht="16.8">
      <c r="E83" s="248">
        <v>38626</v>
      </c>
      <c r="F83" s="323">
        <f t="shared" si="5"/>
        <v>38656</v>
      </c>
      <c r="G83" s="159">
        <f t="shared" si="6"/>
        <v>2006</v>
      </c>
      <c r="H83" s="290">
        <v>80</v>
      </c>
      <c r="I83" s="249">
        <v>193.3</v>
      </c>
      <c r="J83" s="257" t="str">
        <f>IF($E83&lt;DATE(2018,7,1),"-",INDEX('Annual Inflation'!$AM$53:$BA$53, MATCH(YEAR(EOMONTH($E83,6)), 'Annual Inflation'!$AM$6:$BA$6, 0))/100)</f>
        <v>-</v>
      </c>
      <c r="K83" s="257" t="str">
        <f>IF($E83&lt;DATE(2018,7,1),"-",INDEX('Annual Inflation'!$AM$50:$BA$50, MATCH(YEAR(EOMONTH($E83,6)), 'Annual Inflation'!$AM$6:$BA$6, 0))/100)</f>
        <v>-</v>
      </c>
      <c r="L83" s="258">
        <f t="shared" si="7"/>
        <v>80</v>
      </c>
      <c r="M83" s="258">
        <f t="shared" si="8"/>
        <v>193.3</v>
      </c>
      <c r="N83" s="258">
        <f t="shared" si="9"/>
        <v>193.3</v>
      </c>
    </row>
    <row r="84" spans="5:14" ht="16.8">
      <c r="E84" s="248">
        <v>38657</v>
      </c>
      <c r="F84" s="323">
        <f t="shared" si="5"/>
        <v>38686</v>
      </c>
      <c r="G84" s="159">
        <f t="shared" si="6"/>
        <v>2006</v>
      </c>
      <c r="H84" s="290">
        <v>80</v>
      </c>
      <c r="I84" s="249">
        <v>193.6</v>
      </c>
      <c r="J84" s="257" t="str">
        <f>IF($E84&lt;DATE(2018,7,1),"-",INDEX('Annual Inflation'!$AM$53:$BA$53, MATCH(YEAR(EOMONTH($E84,6)), 'Annual Inflation'!$AM$6:$BA$6, 0))/100)</f>
        <v>-</v>
      </c>
      <c r="K84" s="257" t="str">
        <f>IF($E84&lt;DATE(2018,7,1),"-",INDEX('Annual Inflation'!$AM$50:$BA$50, MATCH(YEAR(EOMONTH($E84,6)), 'Annual Inflation'!$AM$6:$BA$6, 0))/100)</f>
        <v>-</v>
      </c>
      <c r="L84" s="258">
        <f t="shared" si="7"/>
        <v>80</v>
      </c>
      <c r="M84" s="258">
        <f t="shared" si="8"/>
        <v>193.6</v>
      </c>
      <c r="N84" s="258">
        <f t="shared" si="9"/>
        <v>193.6</v>
      </c>
    </row>
    <row r="85" spans="5:14" ht="16.8">
      <c r="E85" s="248">
        <v>38687</v>
      </c>
      <c r="F85" s="323">
        <f t="shared" si="5"/>
        <v>38717</v>
      </c>
      <c r="G85" s="159">
        <f t="shared" si="6"/>
        <v>2006</v>
      </c>
      <c r="H85" s="290">
        <v>80.3</v>
      </c>
      <c r="I85" s="249">
        <v>194.1</v>
      </c>
      <c r="J85" s="257" t="str">
        <f>IF($E85&lt;DATE(2018,7,1),"-",INDEX('Annual Inflation'!$AM$53:$BA$53, MATCH(YEAR(EOMONTH($E85,6)), 'Annual Inflation'!$AM$6:$BA$6, 0))/100)</f>
        <v>-</v>
      </c>
      <c r="K85" s="257" t="str">
        <f>IF($E85&lt;DATE(2018,7,1),"-",INDEX('Annual Inflation'!$AM$50:$BA$50, MATCH(YEAR(EOMONTH($E85,6)), 'Annual Inflation'!$AM$6:$BA$6, 0))/100)</f>
        <v>-</v>
      </c>
      <c r="L85" s="258">
        <f t="shared" si="7"/>
        <v>80.3</v>
      </c>
      <c r="M85" s="258">
        <f t="shared" si="8"/>
        <v>194.1</v>
      </c>
      <c r="N85" s="258">
        <f t="shared" si="9"/>
        <v>194.1</v>
      </c>
    </row>
    <row r="86" spans="5:14" ht="16.8">
      <c r="E86" s="248">
        <v>38718</v>
      </c>
      <c r="F86" s="323">
        <f t="shared" si="5"/>
        <v>38748</v>
      </c>
      <c r="G86" s="159">
        <f t="shared" si="6"/>
        <v>2006</v>
      </c>
      <c r="H86" s="290">
        <v>80</v>
      </c>
      <c r="I86" s="249">
        <v>193.4</v>
      </c>
      <c r="J86" s="257" t="str">
        <f>IF($E86&lt;DATE(2018,7,1),"-",INDEX('Annual Inflation'!$AM$53:$BA$53, MATCH(YEAR(EOMONTH($E86,6)), 'Annual Inflation'!$AM$6:$BA$6, 0))/100)</f>
        <v>-</v>
      </c>
      <c r="K86" s="257" t="str">
        <f>IF($E86&lt;DATE(2018,7,1),"-",INDEX('Annual Inflation'!$AM$50:$BA$50, MATCH(YEAR(EOMONTH($E86,6)), 'Annual Inflation'!$AM$6:$BA$6, 0))/100)</f>
        <v>-</v>
      </c>
      <c r="L86" s="258">
        <f t="shared" si="7"/>
        <v>80</v>
      </c>
      <c r="M86" s="258">
        <f t="shared" si="8"/>
        <v>193.4</v>
      </c>
      <c r="N86" s="258">
        <f t="shared" si="9"/>
        <v>193.4</v>
      </c>
    </row>
    <row r="87" spans="5:14" ht="16.8">
      <c r="E87" s="248">
        <v>38749</v>
      </c>
      <c r="F87" s="323">
        <f t="shared" si="5"/>
        <v>38776</v>
      </c>
      <c r="G87" s="159">
        <f t="shared" si="6"/>
        <v>2006</v>
      </c>
      <c r="H87" s="290">
        <v>80.2</v>
      </c>
      <c r="I87" s="249">
        <v>194.2</v>
      </c>
      <c r="J87" s="257" t="str">
        <f>IF($E87&lt;DATE(2018,7,1),"-",INDEX('Annual Inflation'!$AM$53:$BA$53, MATCH(YEAR(EOMONTH($E87,6)), 'Annual Inflation'!$AM$6:$BA$6, 0))/100)</f>
        <v>-</v>
      </c>
      <c r="K87" s="257" t="str">
        <f>IF($E87&lt;DATE(2018,7,1),"-",INDEX('Annual Inflation'!$AM$50:$BA$50, MATCH(YEAR(EOMONTH($E87,6)), 'Annual Inflation'!$AM$6:$BA$6, 0))/100)</f>
        <v>-</v>
      </c>
      <c r="L87" s="258">
        <f t="shared" si="7"/>
        <v>80.2</v>
      </c>
      <c r="M87" s="258">
        <f t="shared" si="8"/>
        <v>194.2</v>
      </c>
      <c r="N87" s="258">
        <f t="shared" si="9"/>
        <v>194.2</v>
      </c>
    </row>
    <row r="88" spans="5:14" ht="16.8">
      <c r="E88" s="248">
        <v>38777</v>
      </c>
      <c r="F88" s="323">
        <f t="shared" si="5"/>
        <v>38807</v>
      </c>
      <c r="G88" s="159">
        <f t="shared" si="6"/>
        <v>2006</v>
      </c>
      <c r="H88" s="290">
        <v>80.400000000000006</v>
      </c>
      <c r="I88" s="249">
        <v>195</v>
      </c>
      <c r="J88" s="257" t="str">
        <f>IF($E88&lt;DATE(2018,7,1),"-",INDEX('Annual Inflation'!$AM$53:$BA$53, MATCH(YEAR(EOMONTH($E88,6)), 'Annual Inflation'!$AM$6:$BA$6, 0))/100)</f>
        <v>-</v>
      </c>
      <c r="K88" s="257" t="str">
        <f>IF($E88&lt;DATE(2018,7,1),"-",INDEX('Annual Inflation'!$AM$50:$BA$50, MATCH(YEAR(EOMONTH($E88,6)), 'Annual Inflation'!$AM$6:$BA$6, 0))/100)</f>
        <v>-</v>
      </c>
      <c r="L88" s="258">
        <f t="shared" si="7"/>
        <v>80.400000000000006</v>
      </c>
      <c r="M88" s="258">
        <f t="shared" si="8"/>
        <v>195</v>
      </c>
      <c r="N88" s="258">
        <f t="shared" si="9"/>
        <v>195</v>
      </c>
    </row>
    <row r="89" spans="5:14" ht="16.8">
      <c r="E89" s="248">
        <v>38808</v>
      </c>
      <c r="F89" s="323">
        <f t="shared" si="5"/>
        <v>38837</v>
      </c>
      <c r="G89" s="159">
        <f t="shared" si="6"/>
        <v>2007</v>
      </c>
      <c r="H89" s="290">
        <v>80.900000000000006</v>
      </c>
      <c r="I89" s="249">
        <v>196.5</v>
      </c>
      <c r="J89" s="257" t="str">
        <f>IF($E89&lt;DATE(2018,7,1),"-",INDEX('Annual Inflation'!$AM$53:$BA$53, MATCH(YEAR(EOMONTH($E89,6)), 'Annual Inflation'!$AM$6:$BA$6, 0))/100)</f>
        <v>-</v>
      </c>
      <c r="K89" s="257" t="str">
        <f>IF($E89&lt;DATE(2018,7,1),"-",INDEX('Annual Inflation'!$AM$50:$BA$50, MATCH(YEAR(EOMONTH($E89,6)), 'Annual Inflation'!$AM$6:$BA$6, 0))/100)</f>
        <v>-</v>
      </c>
      <c r="L89" s="258">
        <f t="shared" si="7"/>
        <v>80.900000000000006</v>
      </c>
      <c r="M89" s="258">
        <f t="shared" si="8"/>
        <v>196.5</v>
      </c>
      <c r="N89" s="258">
        <f t="shared" si="9"/>
        <v>196.5</v>
      </c>
    </row>
    <row r="90" spans="5:14" ht="16.8">
      <c r="E90" s="248">
        <v>38838</v>
      </c>
      <c r="F90" s="323">
        <f t="shared" si="5"/>
        <v>38868</v>
      </c>
      <c r="G90" s="159">
        <f t="shared" si="6"/>
        <v>2007</v>
      </c>
      <c r="H90" s="290">
        <v>81.3</v>
      </c>
      <c r="I90" s="249">
        <v>197.7</v>
      </c>
      <c r="J90" s="257" t="str">
        <f>IF($E90&lt;DATE(2018,7,1),"-",INDEX('Annual Inflation'!$AM$53:$BA$53, MATCH(YEAR(EOMONTH($E90,6)), 'Annual Inflation'!$AM$6:$BA$6, 0))/100)</f>
        <v>-</v>
      </c>
      <c r="K90" s="257" t="str">
        <f>IF($E90&lt;DATE(2018,7,1),"-",INDEX('Annual Inflation'!$AM$50:$BA$50, MATCH(YEAR(EOMONTH($E90,6)), 'Annual Inflation'!$AM$6:$BA$6, 0))/100)</f>
        <v>-</v>
      </c>
      <c r="L90" s="258">
        <f t="shared" si="7"/>
        <v>81.3</v>
      </c>
      <c r="M90" s="258">
        <f t="shared" si="8"/>
        <v>197.7</v>
      </c>
      <c r="N90" s="258">
        <f t="shared" si="9"/>
        <v>197.7</v>
      </c>
    </row>
    <row r="91" spans="5:14" ht="16.8">
      <c r="E91" s="248">
        <v>38869</v>
      </c>
      <c r="F91" s="323">
        <f t="shared" si="5"/>
        <v>38898</v>
      </c>
      <c r="G91" s="159">
        <f t="shared" si="6"/>
        <v>2007</v>
      </c>
      <c r="H91" s="290">
        <v>81.5</v>
      </c>
      <c r="I91" s="249">
        <v>198.5</v>
      </c>
      <c r="J91" s="257" t="str">
        <f>IF($E91&lt;DATE(2018,7,1),"-",INDEX('Annual Inflation'!$AM$53:$BA$53, MATCH(YEAR(EOMONTH($E91,6)), 'Annual Inflation'!$AM$6:$BA$6, 0))/100)</f>
        <v>-</v>
      </c>
      <c r="K91" s="257" t="str">
        <f>IF($E91&lt;DATE(2018,7,1),"-",INDEX('Annual Inflation'!$AM$50:$BA$50, MATCH(YEAR(EOMONTH($E91,6)), 'Annual Inflation'!$AM$6:$BA$6, 0))/100)</f>
        <v>-</v>
      </c>
      <c r="L91" s="258">
        <f t="shared" si="7"/>
        <v>81.5</v>
      </c>
      <c r="M91" s="258">
        <f t="shared" si="8"/>
        <v>198.5</v>
      </c>
      <c r="N91" s="258">
        <f t="shared" si="9"/>
        <v>198.5</v>
      </c>
    </row>
    <row r="92" spans="5:14" ht="16.8">
      <c r="E92" s="248">
        <v>38899</v>
      </c>
      <c r="F92" s="323">
        <f t="shared" si="5"/>
        <v>38929</v>
      </c>
      <c r="G92" s="159">
        <f t="shared" si="6"/>
        <v>2007</v>
      </c>
      <c r="H92" s="290">
        <v>81.5</v>
      </c>
      <c r="I92" s="249">
        <v>198.5</v>
      </c>
      <c r="J92" s="257" t="str">
        <f>IF($E92&lt;DATE(2018,7,1),"-",INDEX('Annual Inflation'!$AM$53:$BA$53, MATCH(YEAR(EOMONTH($E92,6)), 'Annual Inflation'!$AM$6:$BA$6, 0))/100)</f>
        <v>-</v>
      </c>
      <c r="K92" s="257" t="str">
        <f>IF($E92&lt;DATE(2018,7,1),"-",INDEX('Annual Inflation'!$AM$50:$BA$50, MATCH(YEAR(EOMONTH($E92,6)), 'Annual Inflation'!$AM$6:$BA$6, 0))/100)</f>
        <v>-</v>
      </c>
      <c r="L92" s="258">
        <f t="shared" si="7"/>
        <v>81.5</v>
      </c>
      <c r="M92" s="258">
        <f t="shared" si="8"/>
        <v>198.5</v>
      </c>
      <c r="N92" s="258">
        <f t="shared" si="9"/>
        <v>198.5</v>
      </c>
    </row>
    <row r="93" spans="5:14" ht="16.8">
      <c r="E93" s="248">
        <v>38930</v>
      </c>
      <c r="F93" s="323">
        <f t="shared" si="5"/>
        <v>38960</v>
      </c>
      <c r="G93" s="159">
        <f t="shared" si="6"/>
        <v>2007</v>
      </c>
      <c r="H93" s="290">
        <v>81.8</v>
      </c>
      <c r="I93" s="249">
        <v>199.2</v>
      </c>
      <c r="J93" s="257" t="str">
        <f>IF($E93&lt;DATE(2018,7,1),"-",INDEX('Annual Inflation'!$AM$53:$BA$53, MATCH(YEAR(EOMONTH($E93,6)), 'Annual Inflation'!$AM$6:$BA$6, 0))/100)</f>
        <v>-</v>
      </c>
      <c r="K93" s="257" t="str">
        <f>IF($E93&lt;DATE(2018,7,1),"-",INDEX('Annual Inflation'!$AM$50:$BA$50, MATCH(YEAR(EOMONTH($E93,6)), 'Annual Inflation'!$AM$6:$BA$6, 0))/100)</f>
        <v>-</v>
      </c>
      <c r="L93" s="258">
        <f t="shared" si="7"/>
        <v>81.8</v>
      </c>
      <c r="M93" s="258">
        <f t="shared" si="8"/>
        <v>199.2</v>
      </c>
      <c r="N93" s="258">
        <f t="shared" si="9"/>
        <v>199.2</v>
      </c>
    </row>
    <row r="94" spans="5:14" ht="16.8">
      <c r="E94" s="248">
        <v>38961</v>
      </c>
      <c r="F94" s="323">
        <f t="shared" si="5"/>
        <v>38990</v>
      </c>
      <c r="G94" s="159">
        <f t="shared" si="6"/>
        <v>2007</v>
      </c>
      <c r="H94" s="290">
        <v>81.900000000000006</v>
      </c>
      <c r="I94" s="249">
        <v>200.1</v>
      </c>
      <c r="J94" s="257" t="str">
        <f>IF($E94&lt;DATE(2018,7,1),"-",INDEX('Annual Inflation'!$AM$53:$BA$53, MATCH(YEAR(EOMONTH($E94,6)), 'Annual Inflation'!$AM$6:$BA$6, 0))/100)</f>
        <v>-</v>
      </c>
      <c r="K94" s="257" t="str">
        <f>IF($E94&lt;DATE(2018,7,1),"-",INDEX('Annual Inflation'!$AM$50:$BA$50, MATCH(YEAR(EOMONTH($E94,6)), 'Annual Inflation'!$AM$6:$BA$6, 0))/100)</f>
        <v>-</v>
      </c>
      <c r="L94" s="258">
        <f t="shared" si="7"/>
        <v>81.900000000000006</v>
      </c>
      <c r="M94" s="258">
        <f t="shared" si="8"/>
        <v>200.1</v>
      </c>
      <c r="N94" s="258">
        <f t="shared" si="9"/>
        <v>200.1</v>
      </c>
    </row>
    <row r="95" spans="5:14" ht="16.8">
      <c r="E95" s="248">
        <v>38991</v>
      </c>
      <c r="F95" s="323">
        <f t="shared" si="5"/>
        <v>39021</v>
      </c>
      <c r="G95" s="159">
        <f t="shared" si="6"/>
        <v>2007</v>
      </c>
      <c r="H95" s="290">
        <v>82</v>
      </c>
      <c r="I95" s="249">
        <v>200.4</v>
      </c>
      <c r="J95" s="257" t="str">
        <f>IF($E95&lt;DATE(2018,7,1),"-",INDEX('Annual Inflation'!$AM$53:$BA$53, MATCH(YEAR(EOMONTH($E95,6)), 'Annual Inflation'!$AM$6:$BA$6, 0))/100)</f>
        <v>-</v>
      </c>
      <c r="K95" s="257" t="str">
        <f>IF($E95&lt;DATE(2018,7,1),"-",INDEX('Annual Inflation'!$AM$50:$BA$50, MATCH(YEAR(EOMONTH($E95,6)), 'Annual Inflation'!$AM$6:$BA$6, 0))/100)</f>
        <v>-</v>
      </c>
      <c r="L95" s="258">
        <f t="shared" si="7"/>
        <v>82</v>
      </c>
      <c r="M95" s="258">
        <f t="shared" si="8"/>
        <v>200.4</v>
      </c>
      <c r="N95" s="258">
        <f t="shared" si="9"/>
        <v>200.4</v>
      </c>
    </row>
    <row r="96" spans="5:14" ht="16.8">
      <c r="E96" s="248">
        <v>39022</v>
      </c>
      <c r="F96" s="323">
        <f t="shared" si="5"/>
        <v>39051</v>
      </c>
      <c r="G96" s="159">
        <f t="shared" si="6"/>
        <v>2007</v>
      </c>
      <c r="H96" s="290">
        <v>82.2</v>
      </c>
      <c r="I96" s="249">
        <v>201.1</v>
      </c>
      <c r="J96" s="257" t="str">
        <f>IF($E96&lt;DATE(2018,7,1),"-",INDEX('Annual Inflation'!$AM$53:$BA$53, MATCH(YEAR(EOMONTH($E96,6)), 'Annual Inflation'!$AM$6:$BA$6, 0))/100)</f>
        <v>-</v>
      </c>
      <c r="K96" s="257" t="str">
        <f>IF($E96&lt;DATE(2018,7,1),"-",INDEX('Annual Inflation'!$AM$50:$BA$50, MATCH(YEAR(EOMONTH($E96,6)), 'Annual Inflation'!$AM$6:$BA$6, 0))/100)</f>
        <v>-</v>
      </c>
      <c r="L96" s="258">
        <f t="shared" si="7"/>
        <v>82.2</v>
      </c>
      <c r="M96" s="258">
        <f t="shared" si="8"/>
        <v>201.1</v>
      </c>
      <c r="N96" s="258">
        <f t="shared" si="9"/>
        <v>201.1</v>
      </c>
    </row>
    <row r="97" spans="5:14" ht="16.8">
      <c r="E97" s="248">
        <v>39052</v>
      </c>
      <c r="F97" s="323">
        <f t="shared" si="5"/>
        <v>39082</v>
      </c>
      <c r="G97" s="159">
        <f t="shared" si="6"/>
        <v>2007</v>
      </c>
      <c r="H97" s="290">
        <v>82.6</v>
      </c>
      <c r="I97" s="249">
        <v>202.7</v>
      </c>
      <c r="J97" s="257" t="str">
        <f>IF($E97&lt;DATE(2018,7,1),"-",INDEX('Annual Inflation'!$AM$53:$BA$53, MATCH(YEAR(EOMONTH($E97,6)), 'Annual Inflation'!$AM$6:$BA$6, 0))/100)</f>
        <v>-</v>
      </c>
      <c r="K97" s="257" t="str">
        <f>IF($E97&lt;DATE(2018,7,1),"-",INDEX('Annual Inflation'!$AM$50:$BA$50, MATCH(YEAR(EOMONTH($E97,6)), 'Annual Inflation'!$AM$6:$BA$6, 0))/100)</f>
        <v>-</v>
      </c>
      <c r="L97" s="258">
        <f t="shared" si="7"/>
        <v>82.6</v>
      </c>
      <c r="M97" s="258">
        <f t="shared" si="8"/>
        <v>202.7</v>
      </c>
      <c r="N97" s="258">
        <f t="shared" si="9"/>
        <v>202.7</v>
      </c>
    </row>
    <row r="98" spans="5:14" ht="16.8">
      <c r="E98" s="248">
        <v>39083</v>
      </c>
      <c r="F98" s="323">
        <f t="shared" si="5"/>
        <v>39113</v>
      </c>
      <c r="G98" s="159">
        <f t="shared" si="6"/>
        <v>2007</v>
      </c>
      <c r="H98" s="290">
        <v>82.1</v>
      </c>
      <c r="I98" s="249">
        <v>201.6</v>
      </c>
      <c r="J98" s="257" t="str">
        <f>IF($E98&lt;DATE(2018,7,1),"-",INDEX('Annual Inflation'!$AM$53:$BA$53, MATCH(YEAR(EOMONTH($E98,6)), 'Annual Inflation'!$AM$6:$BA$6, 0))/100)</f>
        <v>-</v>
      </c>
      <c r="K98" s="257" t="str">
        <f>IF($E98&lt;DATE(2018,7,1),"-",INDEX('Annual Inflation'!$AM$50:$BA$50, MATCH(YEAR(EOMONTH($E98,6)), 'Annual Inflation'!$AM$6:$BA$6, 0))/100)</f>
        <v>-</v>
      </c>
      <c r="L98" s="258">
        <f t="shared" si="7"/>
        <v>82.1</v>
      </c>
      <c r="M98" s="258">
        <f t="shared" si="8"/>
        <v>201.6</v>
      </c>
      <c r="N98" s="258">
        <f t="shared" si="9"/>
        <v>201.6</v>
      </c>
    </row>
    <row r="99" spans="5:14" ht="16.8">
      <c r="E99" s="248">
        <v>39114</v>
      </c>
      <c r="F99" s="323">
        <f t="shared" si="5"/>
        <v>39141</v>
      </c>
      <c r="G99" s="159">
        <f t="shared" si="6"/>
        <v>2007</v>
      </c>
      <c r="H99" s="290">
        <v>82.4</v>
      </c>
      <c r="I99" s="249">
        <v>203.1</v>
      </c>
      <c r="J99" s="257" t="str">
        <f>IF($E99&lt;DATE(2018,7,1),"-",INDEX('Annual Inflation'!$AM$53:$BA$53, MATCH(YEAR(EOMONTH($E99,6)), 'Annual Inflation'!$AM$6:$BA$6, 0))/100)</f>
        <v>-</v>
      </c>
      <c r="K99" s="257" t="str">
        <f>IF($E99&lt;DATE(2018,7,1),"-",INDEX('Annual Inflation'!$AM$50:$BA$50, MATCH(YEAR(EOMONTH($E99,6)), 'Annual Inflation'!$AM$6:$BA$6, 0))/100)</f>
        <v>-</v>
      </c>
      <c r="L99" s="258">
        <f t="shared" si="7"/>
        <v>82.4</v>
      </c>
      <c r="M99" s="258">
        <f t="shared" si="8"/>
        <v>203.1</v>
      </c>
      <c r="N99" s="258">
        <f t="shared" si="9"/>
        <v>203.1</v>
      </c>
    </row>
    <row r="100" spans="5:14" ht="16.8">
      <c r="E100" s="248">
        <v>39142</v>
      </c>
      <c r="F100" s="323">
        <f t="shared" si="5"/>
        <v>39172</v>
      </c>
      <c r="G100" s="159">
        <f t="shared" si="6"/>
        <v>2007</v>
      </c>
      <c r="H100" s="290">
        <v>82.8</v>
      </c>
      <c r="I100" s="249">
        <v>204.4</v>
      </c>
      <c r="J100" s="257" t="str">
        <f>IF($E100&lt;DATE(2018,7,1),"-",INDEX('Annual Inflation'!$AM$53:$BA$53, MATCH(YEAR(EOMONTH($E100,6)), 'Annual Inflation'!$AM$6:$BA$6, 0))/100)</f>
        <v>-</v>
      </c>
      <c r="K100" s="257" t="str">
        <f>IF($E100&lt;DATE(2018,7,1),"-",INDEX('Annual Inflation'!$AM$50:$BA$50, MATCH(YEAR(EOMONTH($E100,6)), 'Annual Inflation'!$AM$6:$BA$6, 0))/100)</f>
        <v>-</v>
      </c>
      <c r="L100" s="258">
        <f t="shared" si="7"/>
        <v>82.8</v>
      </c>
      <c r="M100" s="258">
        <f t="shared" si="8"/>
        <v>204.4</v>
      </c>
      <c r="N100" s="258">
        <f t="shared" si="9"/>
        <v>204.4</v>
      </c>
    </row>
    <row r="101" spans="5:14" ht="16.8">
      <c r="E101" s="248">
        <v>39173</v>
      </c>
      <c r="F101" s="323">
        <f t="shared" si="5"/>
        <v>39202</v>
      </c>
      <c r="G101" s="159">
        <f t="shared" si="6"/>
        <v>2008</v>
      </c>
      <c r="H101" s="290">
        <v>83.1</v>
      </c>
      <c r="I101" s="249">
        <v>205.4</v>
      </c>
      <c r="J101" s="257" t="str">
        <f>IF($E101&lt;DATE(2018,7,1),"-",INDEX('Annual Inflation'!$AM$53:$BA$53, MATCH(YEAR(EOMONTH($E101,6)), 'Annual Inflation'!$AM$6:$BA$6, 0))/100)</f>
        <v>-</v>
      </c>
      <c r="K101" s="257" t="str">
        <f>IF($E101&lt;DATE(2018,7,1),"-",INDEX('Annual Inflation'!$AM$50:$BA$50, MATCH(YEAR(EOMONTH($E101,6)), 'Annual Inflation'!$AM$6:$BA$6, 0))/100)</f>
        <v>-</v>
      </c>
      <c r="L101" s="258">
        <f t="shared" si="7"/>
        <v>83.1</v>
      </c>
      <c r="M101" s="258">
        <f t="shared" si="8"/>
        <v>205.4</v>
      </c>
      <c r="N101" s="258">
        <f t="shared" si="9"/>
        <v>205.4</v>
      </c>
    </row>
    <row r="102" spans="5:14" ht="16.8">
      <c r="E102" s="248">
        <v>39203</v>
      </c>
      <c r="F102" s="323">
        <f t="shared" si="5"/>
        <v>39233</v>
      </c>
      <c r="G102" s="159">
        <f t="shared" si="6"/>
        <v>2008</v>
      </c>
      <c r="H102" s="290">
        <v>83.3</v>
      </c>
      <c r="I102" s="249">
        <v>206.2</v>
      </c>
      <c r="J102" s="257" t="str">
        <f>IF($E102&lt;DATE(2018,7,1),"-",INDEX('Annual Inflation'!$AM$53:$BA$53, MATCH(YEAR(EOMONTH($E102,6)), 'Annual Inflation'!$AM$6:$BA$6, 0))/100)</f>
        <v>-</v>
      </c>
      <c r="K102" s="257" t="str">
        <f>IF($E102&lt;DATE(2018,7,1),"-",INDEX('Annual Inflation'!$AM$50:$BA$50, MATCH(YEAR(EOMONTH($E102,6)), 'Annual Inflation'!$AM$6:$BA$6, 0))/100)</f>
        <v>-</v>
      </c>
      <c r="L102" s="258">
        <f t="shared" si="7"/>
        <v>83.3</v>
      </c>
      <c r="M102" s="258">
        <f t="shared" si="8"/>
        <v>206.2</v>
      </c>
      <c r="N102" s="258">
        <f t="shared" si="9"/>
        <v>206.2</v>
      </c>
    </row>
    <row r="103" spans="5:14" ht="16.8">
      <c r="E103" s="248">
        <v>39234</v>
      </c>
      <c r="F103" s="323">
        <f t="shared" si="5"/>
        <v>39263</v>
      </c>
      <c r="G103" s="159">
        <f t="shared" si="6"/>
        <v>2008</v>
      </c>
      <c r="H103" s="290">
        <v>83.5</v>
      </c>
      <c r="I103" s="249">
        <v>207.3</v>
      </c>
      <c r="J103" s="257" t="str">
        <f>IF($E103&lt;DATE(2018,7,1),"-",INDEX('Annual Inflation'!$AM$53:$BA$53, MATCH(YEAR(EOMONTH($E103,6)), 'Annual Inflation'!$AM$6:$BA$6, 0))/100)</f>
        <v>-</v>
      </c>
      <c r="K103" s="257" t="str">
        <f>IF($E103&lt;DATE(2018,7,1),"-",INDEX('Annual Inflation'!$AM$50:$BA$50, MATCH(YEAR(EOMONTH($E103,6)), 'Annual Inflation'!$AM$6:$BA$6, 0))/100)</f>
        <v>-</v>
      </c>
      <c r="L103" s="258">
        <f t="shared" si="7"/>
        <v>83.5</v>
      </c>
      <c r="M103" s="258">
        <f t="shared" si="8"/>
        <v>207.3</v>
      </c>
      <c r="N103" s="258">
        <f t="shared" si="9"/>
        <v>207.3</v>
      </c>
    </row>
    <row r="104" spans="5:14" ht="16.8">
      <c r="E104" s="248">
        <v>39264</v>
      </c>
      <c r="F104" s="323">
        <f t="shared" si="5"/>
        <v>39294</v>
      </c>
      <c r="G104" s="159">
        <f t="shared" si="6"/>
        <v>2008</v>
      </c>
      <c r="H104" s="290">
        <v>83.1</v>
      </c>
      <c r="I104" s="249">
        <v>206.1</v>
      </c>
      <c r="J104" s="257" t="str">
        <f>IF($E104&lt;DATE(2018,7,1),"-",INDEX('Annual Inflation'!$AM$53:$BA$53, MATCH(YEAR(EOMONTH($E104,6)), 'Annual Inflation'!$AM$6:$BA$6, 0))/100)</f>
        <v>-</v>
      </c>
      <c r="K104" s="257" t="str">
        <f>IF($E104&lt;DATE(2018,7,1),"-",INDEX('Annual Inflation'!$AM$50:$BA$50, MATCH(YEAR(EOMONTH($E104,6)), 'Annual Inflation'!$AM$6:$BA$6, 0))/100)</f>
        <v>-</v>
      </c>
      <c r="L104" s="258">
        <f t="shared" si="7"/>
        <v>83.1</v>
      </c>
      <c r="M104" s="258">
        <f t="shared" si="8"/>
        <v>206.1</v>
      </c>
      <c r="N104" s="258">
        <f t="shared" si="9"/>
        <v>206.1</v>
      </c>
    </row>
    <row r="105" spans="5:14" ht="16.8">
      <c r="E105" s="248">
        <v>39295</v>
      </c>
      <c r="F105" s="323">
        <f t="shared" si="5"/>
        <v>39325</v>
      </c>
      <c r="G105" s="159">
        <f t="shared" si="6"/>
        <v>2008</v>
      </c>
      <c r="H105" s="290">
        <v>83.4</v>
      </c>
      <c r="I105" s="249">
        <v>207.3</v>
      </c>
      <c r="J105" s="257" t="str">
        <f>IF($E105&lt;DATE(2018,7,1),"-",INDEX('Annual Inflation'!$AM$53:$BA$53, MATCH(YEAR(EOMONTH($E105,6)), 'Annual Inflation'!$AM$6:$BA$6, 0))/100)</f>
        <v>-</v>
      </c>
      <c r="K105" s="257" t="str">
        <f>IF($E105&lt;DATE(2018,7,1),"-",INDEX('Annual Inflation'!$AM$50:$BA$50, MATCH(YEAR(EOMONTH($E105,6)), 'Annual Inflation'!$AM$6:$BA$6, 0))/100)</f>
        <v>-</v>
      </c>
      <c r="L105" s="258">
        <f t="shared" si="7"/>
        <v>83.4</v>
      </c>
      <c r="M105" s="258">
        <f t="shared" si="8"/>
        <v>207.3</v>
      </c>
      <c r="N105" s="258">
        <f t="shared" si="9"/>
        <v>207.3</v>
      </c>
    </row>
    <row r="106" spans="5:14" ht="16.8">
      <c r="E106" s="248">
        <v>39326</v>
      </c>
      <c r="F106" s="323">
        <f t="shared" si="5"/>
        <v>39355</v>
      </c>
      <c r="G106" s="159">
        <f t="shared" si="6"/>
        <v>2008</v>
      </c>
      <c r="H106" s="290">
        <v>83.5</v>
      </c>
      <c r="I106" s="249">
        <v>208</v>
      </c>
      <c r="J106" s="257" t="str">
        <f>IF($E106&lt;DATE(2018,7,1),"-",INDEX('Annual Inflation'!$AM$53:$BA$53, MATCH(YEAR(EOMONTH($E106,6)), 'Annual Inflation'!$AM$6:$BA$6, 0))/100)</f>
        <v>-</v>
      </c>
      <c r="K106" s="257" t="str">
        <f>IF($E106&lt;DATE(2018,7,1),"-",INDEX('Annual Inflation'!$AM$50:$BA$50, MATCH(YEAR(EOMONTH($E106,6)), 'Annual Inflation'!$AM$6:$BA$6, 0))/100)</f>
        <v>-</v>
      </c>
      <c r="L106" s="258">
        <f t="shared" si="7"/>
        <v>83.5</v>
      </c>
      <c r="M106" s="258">
        <f t="shared" si="8"/>
        <v>208</v>
      </c>
      <c r="N106" s="258">
        <f t="shared" si="9"/>
        <v>208</v>
      </c>
    </row>
    <row r="107" spans="5:14" ht="16.8">
      <c r="E107" s="248">
        <v>39356</v>
      </c>
      <c r="F107" s="323">
        <f t="shared" si="5"/>
        <v>39386</v>
      </c>
      <c r="G107" s="159">
        <f t="shared" si="6"/>
        <v>2008</v>
      </c>
      <c r="H107" s="290">
        <v>83.8</v>
      </c>
      <c r="I107" s="249">
        <v>208.9</v>
      </c>
      <c r="J107" s="257" t="str">
        <f>IF($E107&lt;DATE(2018,7,1),"-",INDEX('Annual Inflation'!$AM$53:$BA$53, MATCH(YEAR(EOMONTH($E107,6)), 'Annual Inflation'!$AM$6:$BA$6, 0))/100)</f>
        <v>-</v>
      </c>
      <c r="K107" s="257" t="str">
        <f>IF($E107&lt;DATE(2018,7,1),"-",INDEX('Annual Inflation'!$AM$50:$BA$50, MATCH(YEAR(EOMONTH($E107,6)), 'Annual Inflation'!$AM$6:$BA$6, 0))/100)</f>
        <v>-</v>
      </c>
      <c r="L107" s="258">
        <f t="shared" si="7"/>
        <v>83.8</v>
      </c>
      <c r="M107" s="258">
        <f t="shared" si="8"/>
        <v>208.9</v>
      </c>
      <c r="N107" s="258">
        <f t="shared" si="9"/>
        <v>208.9</v>
      </c>
    </row>
    <row r="108" spans="5:14" ht="16.8">
      <c r="E108" s="248">
        <v>39387</v>
      </c>
      <c r="F108" s="323">
        <f t="shared" si="5"/>
        <v>39416</v>
      </c>
      <c r="G108" s="159">
        <f t="shared" si="6"/>
        <v>2008</v>
      </c>
      <c r="H108" s="290">
        <v>84.1</v>
      </c>
      <c r="I108" s="249">
        <v>209.7</v>
      </c>
      <c r="J108" s="257" t="str">
        <f>IF($E108&lt;DATE(2018,7,1),"-",INDEX('Annual Inflation'!$AM$53:$BA$53, MATCH(YEAR(EOMONTH($E108,6)), 'Annual Inflation'!$AM$6:$BA$6, 0))/100)</f>
        <v>-</v>
      </c>
      <c r="K108" s="257" t="str">
        <f>IF($E108&lt;DATE(2018,7,1),"-",INDEX('Annual Inflation'!$AM$50:$BA$50, MATCH(YEAR(EOMONTH($E108,6)), 'Annual Inflation'!$AM$6:$BA$6, 0))/100)</f>
        <v>-</v>
      </c>
      <c r="L108" s="258">
        <f t="shared" si="7"/>
        <v>84.1</v>
      </c>
      <c r="M108" s="258">
        <f t="shared" si="8"/>
        <v>209.7</v>
      </c>
      <c r="N108" s="258">
        <f t="shared" si="9"/>
        <v>209.7</v>
      </c>
    </row>
    <row r="109" spans="5:14" ht="16.8">
      <c r="E109" s="248">
        <v>39417</v>
      </c>
      <c r="F109" s="323">
        <f t="shared" si="5"/>
        <v>39447</v>
      </c>
      <c r="G109" s="159">
        <f t="shared" si="6"/>
        <v>2008</v>
      </c>
      <c r="H109" s="290">
        <v>84.5</v>
      </c>
      <c r="I109" s="249">
        <v>210.9</v>
      </c>
      <c r="J109" s="257" t="str">
        <f>IF($E109&lt;DATE(2018,7,1),"-",INDEX('Annual Inflation'!$AM$53:$BA$53, MATCH(YEAR(EOMONTH($E109,6)), 'Annual Inflation'!$AM$6:$BA$6, 0))/100)</f>
        <v>-</v>
      </c>
      <c r="K109" s="257" t="str">
        <f>IF($E109&lt;DATE(2018,7,1),"-",INDEX('Annual Inflation'!$AM$50:$BA$50, MATCH(YEAR(EOMONTH($E109,6)), 'Annual Inflation'!$AM$6:$BA$6, 0))/100)</f>
        <v>-</v>
      </c>
      <c r="L109" s="258">
        <f t="shared" si="7"/>
        <v>84.5</v>
      </c>
      <c r="M109" s="258">
        <f t="shared" si="8"/>
        <v>210.9</v>
      </c>
      <c r="N109" s="258">
        <f t="shared" si="9"/>
        <v>210.9</v>
      </c>
    </row>
    <row r="110" spans="5:14" ht="16.8">
      <c r="E110" s="248">
        <v>39448</v>
      </c>
      <c r="F110" s="323">
        <f t="shared" si="5"/>
        <v>39478</v>
      </c>
      <c r="G110" s="159">
        <f t="shared" si="6"/>
        <v>2008</v>
      </c>
      <c r="H110" s="290">
        <v>84.1</v>
      </c>
      <c r="I110" s="249">
        <v>209.8</v>
      </c>
      <c r="J110" s="257" t="str">
        <f>IF($E110&lt;DATE(2018,7,1),"-",INDEX('Annual Inflation'!$AM$53:$BA$53, MATCH(YEAR(EOMONTH($E110,6)), 'Annual Inflation'!$AM$6:$BA$6, 0))/100)</f>
        <v>-</v>
      </c>
      <c r="K110" s="257" t="str">
        <f>IF($E110&lt;DATE(2018,7,1),"-",INDEX('Annual Inflation'!$AM$50:$BA$50, MATCH(YEAR(EOMONTH($E110,6)), 'Annual Inflation'!$AM$6:$BA$6, 0))/100)</f>
        <v>-</v>
      </c>
      <c r="L110" s="258">
        <f t="shared" si="7"/>
        <v>84.1</v>
      </c>
      <c r="M110" s="258">
        <f t="shared" si="8"/>
        <v>209.8</v>
      </c>
      <c r="N110" s="258">
        <f t="shared" si="9"/>
        <v>209.8</v>
      </c>
    </row>
    <row r="111" spans="5:14" ht="16.8">
      <c r="E111" s="248">
        <v>39479</v>
      </c>
      <c r="F111" s="323">
        <f t="shared" si="5"/>
        <v>39507</v>
      </c>
      <c r="G111" s="159">
        <f t="shared" si="6"/>
        <v>2008</v>
      </c>
      <c r="H111" s="290">
        <v>84.6</v>
      </c>
      <c r="I111" s="249">
        <v>211.4</v>
      </c>
      <c r="J111" s="257" t="str">
        <f>IF($E111&lt;DATE(2018,7,1),"-",INDEX('Annual Inflation'!$AM$53:$BA$53, MATCH(YEAR(EOMONTH($E111,6)), 'Annual Inflation'!$AM$6:$BA$6, 0))/100)</f>
        <v>-</v>
      </c>
      <c r="K111" s="257" t="str">
        <f>IF($E111&lt;DATE(2018,7,1),"-",INDEX('Annual Inflation'!$AM$50:$BA$50, MATCH(YEAR(EOMONTH($E111,6)), 'Annual Inflation'!$AM$6:$BA$6, 0))/100)</f>
        <v>-</v>
      </c>
      <c r="L111" s="258">
        <f t="shared" si="7"/>
        <v>84.6</v>
      </c>
      <c r="M111" s="258">
        <f t="shared" si="8"/>
        <v>211.4</v>
      </c>
      <c r="N111" s="258">
        <f t="shared" si="9"/>
        <v>211.4</v>
      </c>
    </row>
    <row r="112" spans="5:14" ht="16.8">
      <c r="E112" s="248">
        <v>39508</v>
      </c>
      <c r="F112" s="323">
        <f t="shared" si="5"/>
        <v>39538</v>
      </c>
      <c r="G112" s="159">
        <f t="shared" si="6"/>
        <v>2008</v>
      </c>
      <c r="H112" s="290">
        <v>84.9</v>
      </c>
      <c r="I112" s="249">
        <v>212.1</v>
      </c>
      <c r="J112" s="257" t="str">
        <f>IF($E112&lt;DATE(2018,7,1),"-",INDEX('Annual Inflation'!$AM$53:$BA$53, MATCH(YEAR(EOMONTH($E112,6)), 'Annual Inflation'!$AM$6:$BA$6, 0))/100)</f>
        <v>-</v>
      </c>
      <c r="K112" s="257" t="str">
        <f>IF($E112&lt;DATE(2018,7,1),"-",INDEX('Annual Inflation'!$AM$50:$BA$50, MATCH(YEAR(EOMONTH($E112,6)), 'Annual Inflation'!$AM$6:$BA$6, 0))/100)</f>
        <v>-</v>
      </c>
      <c r="L112" s="258">
        <f t="shared" si="7"/>
        <v>84.9</v>
      </c>
      <c r="M112" s="258">
        <f t="shared" si="8"/>
        <v>212.1</v>
      </c>
      <c r="N112" s="258">
        <f t="shared" si="9"/>
        <v>212.1</v>
      </c>
    </row>
    <row r="113" spans="5:14" ht="16.8">
      <c r="E113" s="248">
        <v>39539</v>
      </c>
      <c r="F113" s="323">
        <f t="shared" si="5"/>
        <v>39568</v>
      </c>
      <c r="G113" s="159">
        <f t="shared" si="6"/>
        <v>2009</v>
      </c>
      <c r="H113" s="290">
        <v>85.6</v>
      </c>
      <c r="I113" s="249">
        <v>214</v>
      </c>
      <c r="J113" s="257" t="str">
        <f>IF($E113&lt;DATE(2018,7,1),"-",INDEX('Annual Inflation'!$AM$53:$BA$53, MATCH(YEAR(EOMONTH($E113,6)), 'Annual Inflation'!$AM$6:$BA$6, 0))/100)</f>
        <v>-</v>
      </c>
      <c r="K113" s="257" t="str">
        <f>IF($E113&lt;DATE(2018,7,1),"-",INDEX('Annual Inflation'!$AM$50:$BA$50, MATCH(YEAR(EOMONTH($E113,6)), 'Annual Inflation'!$AM$6:$BA$6, 0))/100)</f>
        <v>-</v>
      </c>
      <c r="L113" s="258">
        <f t="shared" si="7"/>
        <v>85.6</v>
      </c>
      <c r="M113" s="258">
        <f t="shared" si="8"/>
        <v>214</v>
      </c>
      <c r="N113" s="258">
        <f t="shared" si="9"/>
        <v>214</v>
      </c>
    </row>
    <row r="114" spans="5:14" ht="16.8">
      <c r="E114" s="248">
        <v>39569</v>
      </c>
      <c r="F114" s="323">
        <f t="shared" si="5"/>
        <v>39599</v>
      </c>
      <c r="G114" s="159">
        <f t="shared" si="6"/>
        <v>2009</v>
      </c>
      <c r="H114" s="290">
        <v>86.1</v>
      </c>
      <c r="I114" s="249">
        <v>215.1</v>
      </c>
      <c r="J114" s="257" t="str">
        <f>IF($E114&lt;DATE(2018,7,1),"-",INDEX('Annual Inflation'!$AM$53:$BA$53, MATCH(YEAR(EOMONTH($E114,6)), 'Annual Inflation'!$AM$6:$BA$6, 0))/100)</f>
        <v>-</v>
      </c>
      <c r="K114" s="257" t="str">
        <f>IF($E114&lt;DATE(2018,7,1),"-",INDEX('Annual Inflation'!$AM$50:$BA$50, MATCH(YEAR(EOMONTH($E114,6)), 'Annual Inflation'!$AM$6:$BA$6, 0))/100)</f>
        <v>-</v>
      </c>
      <c r="L114" s="258">
        <f t="shared" si="7"/>
        <v>86.1</v>
      </c>
      <c r="M114" s="258">
        <f t="shared" si="8"/>
        <v>215.1</v>
      </c>
      <c r="N114" s="258">
        <f t="shared" si="9"/>
        <v>215.1</v>
      </c>
    </row>
    <row r="115" spans="5:14" ht="16.8">
      <c r="E115" s="248">
        <v>39600</v>
      </c>
      <c r="F115" s="323">
        <f t="shared" si="5"/>
        <v>39629</v>
      </c>
      <c r="G115" s="159">
        <f t="shared" si="6"/>
        <v>2009</v>
      </c>
      <c r="H115" s="290">
        <v>86.6</v>
      </c>
      <c r="I115" s="249">
        <v>216.8</v>
      </c>
      <c r="J115" s="257" t="str">
        <f>IF($E115&lt;DATE(2018,7,1),"-",INDEX('Annual Inflation'!$AM$53:$BA$53, MATCH(YEAR(EOMONTH($E115,6)), 'Annual Inflation'!$AM$6:$BA$6, 0))/100)</f>
        <v>-</v>
      </c>
      <c r="K115" s="257" t="str">
        <f>IF($E115&lt;DATE(2018,7,1),"-",INDEX('Annual Inflation'!$AM$50:$BA$50, MATCH(YEAR(EOMONTH($E115,6)), 'Annual Inflation'!$AM$6:$BA$6, 0))/100)</f>
        <v>-</v>
      </c>
      <c r="L115" s="258">
        <f t="shared" si="7"/>
        <v>86.6</v>
      </c>
      <c r="M115" s="258">
        <f t="shared" si="8"/>
        <v>216.8</v>
      </c>
      <c r="N115" s="258">
        <f t="shared" si="9"/>
        <v>216.8</v>
      </c>
    </row>
    <row r="116" spans="5:14" ht="16.8">
      <c r="E116" s="248">
        <v>39630</v>
      </c>
      <c r="F116" s="323">
        <f t="shared" si="5"/>
        <v>39660</v>
      </c>
      <c r="G116" s="159">
        <f t="shared" si="6"/>
        <v>2009</v>
      </c>
      <c r="H116" s="290">
        <v>86.6</v>
      </c>
      <c r="I116" s="249">
        <v>216.5</v>
      </c>
      <c r="J116" s="257" t="str">
        <f>IF($E116&lt;DATE(2018,7,1),"-",INDEX('Annual Inflation'!$AM$53:$BA$53, MATCH(YEAR(EOMONTH($E116,6)), 'Annual Inflation'!$AM$6:$BA$6, 0))/100)</f>
        <v>-</v>
      </c>
      <c r="K116" s="257" t="str">
        <f>IF($E116&lt;DATE(2018,7,1),"-",INDEX('Annual Inflation'!$AM$50:$BA$50, MATCH(YEAR(EOMONTH($E116,6)), 'Annual Inflation'!$AM$6:$BA$6, 0))/100)</f>
        <v>-</v>
      </c>
      <c r="L116" s="258">
        <f t="shared" si="7"/>
        <v>86.6</v>
      </c>
      <c r="M116" s="258">
        <f t="shared" si="8"/>
        <v>216.5</v>
      </c>
      <c r="N116" s="258">
        <f t="shared" si="9"/>
        <v>216.5</v>
      </c>
    </row>
    <row r="117" spans="5:14" ht="16.8">
      <c r="E117" s="248">
        <v>39661</v>
      </c>
      <c r="F117" s="323">
        <f t="shared" si="5"/>
        <v>39691</v>
      </c>
      <c r="G117" s="159">
        <f t="shared" si="6"/>
        <v>2009</v>
      </c>
      <c r="H117" s="290">
        <v>87.1</v>
      </c>
      <c r="I117" s="249">
        <v>217.2</v>
      </c>
      <c r="J117" s="257" t="str">
        <f>IF($E117&lt;DATE(2018,7,1),"-",INDEX('Annual Inflation'!$AM$53:$BA$53, MATCH(YEAR(EOMONTH($E117,6)), 'Annual Inflation'!$AM$6:$BA$6, 0))/100)</f>
        <v>-</v>
      </c>
      <c r="K117" s="257" t="str">
        <f>IF($E117&lt;DATE(2018,7,1),"-",INDEX('Annual Inflation'!$AM$50:$BA$50, MATCH(YEAR(EOMONTH($E117,6)), 'Annual Inflation'!$AM$6:$BA$6, 0))/100)</f>
        <v>-</v>
      </c>
      <c r="L117" s="258">
        <f t="shared" si="7"/>
        <v>87.1</v>
      </c>
      <c r="M117" s="258">
        <f t="shared" si="8"/>
        <v>217.2</v>
      </c>
      <c r="N117" s="258">
        <f t="shared" si="9"/>
        <v>217.2</v>
      </c>
    </row>
    <row r="118" spans="5:14" ht="16.8">
      <c r="E118" s="248">
        <v>39692</v>
      </c>
      <c r="F118" s="323">
        <f t="shared" si="5"/>
        <v>39721</v>
      </c>
      <c r="G118" s="159">
        <f t="shared" si="6"/>
        <v>2009</v>
      </c>
      <c r="H118" s="290">
        <v>87.5</v>
      </c>
      <c r="I118" s="249">
        <v>218.4</v>
      </c>
      <c r="J118" s="257" t="str">
        <f>IF($E118&lt;DATE(2018,7,1),"-",INDEX('Annual Inflation'!$AM$53:$BA$53, MATCH(YEAR(EOMONTH($E118,6)), 'Annual Inflation'!$AM$6:$BA$6, 0))/100)</f>
        <v>-</v>
      </c>
      <c r="K118" s="257" t="str">
        <f>IF($E118&lt;DATE(2018,7,1),"-",INDEX('Annual Inflation'!$AM$50:$BA$50, MATCH(YEAR(EOMONTH($E118,6)), 'Annual Inflation'!$AM$6:$BA$6, 0))/100)</f>
        <v>-</v>
      </c>
      <c r="L118" s="258">
        <f t="shared" si="7"/>
        <v>87.5</v>
      </c>
      <c r="M118" s="258">
        <f t="shared" si="8"/>
        <v>218.4</v>
      </c>
      <c r="N118" s="258">
        <f t="shared" si="9"/>
        <v>218.4</v>
      </c>
    </row>
    <row r="119" spans="5:14" ht="16.8">
      <c r="E119" s="248">
        <v>39722</v>
      </c>
      <c r="F119" s="323">
        <f t="shared" si="5"/>
        <v>39752</v>
      </c>
      <c r="G119" s="159">
        <f t="shared" si="6"/>
        <v>2009</v>
      </c>
      <c r="H119" s="290">
        <v>87.3</v>
      </c>
      <c r="I119" s="249">
        <v>217.7</v>
      </c>
      <c r="J119" s="257" t="str">
        <f>IF($E119&lt;DATE(2018,7,1),"-",INDEX('Annual Inflation'!$AM$53:$BA$53, MATCH(YEAR(EOMONTH($E119,6)), 'Annual Inflation'!$AM$6:$BA$6, 0))/100)</f>
        <v>-</v>
      </c>
      <c r="K119" s="257" t="str">
        <f>IF($E119&lt;DATE(2018,7,1),"-",INDEX('Annual Inflation'!$AM$50:$BA$50, MATCH(YEAR(EOMONTH($E119,6)), 'Annual Inflation'!$AM$6:$BA$6, 0))/100)</f>
        <v>-</v>
      </c>
      <c r="L119" s="258">
        <f t="shared" si="7"/>
        <v>87.3</v>
      </c>
      <c r="M119" s="258">
        <f t="shared" si="8"/>
        <v>217.7</v>
      </c>
      <c r="N119" s="258">
        <f t="shared" si="9"/>
        <v>217.7</v>
      </c>
    </row>
    <row r="120" spans="5:14" ht="16.8">
      <c r="E120" s="248">
        <v>39753</v>
      </c>
      <c r="F120" s="323">
        <f t="shared" si="5"/>
        <v>39782</v>
      </c>
      <c r="G120" s="159">
        <f t="shared" si="6"/>
        <v>2009</v>
      </c>
      <c r="H120" s="290">
        <v>87.3</v>
      </c>
      <c r="I120" s="249">
        <v>216</v>
      </c>
      <c r="J120" s="257" t="str">
        <f>IF($E120&lt;DATE(2018,7,1),"-",INDEX('Annual Inflation'!$AM$53:$BA$53, MATCH(YEAR(EOMONTH($E120,6)), 'Annual Inflation'!$AM$6:$BA$6, 0))/100)</f>
        <v>-</v>
      </c>
      <c r="K120" s="257" t="str">
        <f>IF($E120&lt;DATE(2018,7,1),"-",INDEX('Annual Inflation'!$AM$50:$BA$50, MATCH(YEAR(EOMONTH($E120,6)), 'Annual Inflation'!$AM$6:$BA$6, 0))/100)</f>
        <v>-</v>
      </c>
      <c r="L120" s="258">
        <f t="shared" si="7"/>
        <v>87.3</v>
      </c>
      <c r="M120" s="258">
        <f t="shared" si="8"/>
        <v>216</v>
      </c>
      <c r="N120" s="258">
        <f t="shared" si="9"/>
        <v>216</v>
      </c>
    </row>
    <row r="121" spans="5:14" ht="16.8">
      <c r="E121" s="248">
        <v>39783</v>
      </c>
      <c r="F121" s="323">
        <f t="shared" si="5"/>
        <v>39813</v>
      </c>
      <c r="G121" s="159">
        <f t="shared" si="6"/>
        <v>2009</v>
      </c>
      <c r="H121" s="290">
        <v>87.1</v>
      </c>
      <c r="I121" s="249">
        <v>212.9</v>
      </c>
      <c r="J121" s="257" t="str">
        <f>IF($E121&lt;DATE(2018,7,1),"-",INDEX('Annual Inflation'!$AM$53:$BA$53, MATCH(YEAR(EOMONTH($E121,6)), 'Annual Inflation'!$AM$6:$BA$6, 0))/100)</f>
        <v>-</v>
      </c>
      <c r="K121" s="257" t="str">
        <f>IF($E121&lt;DATE(2018,7,1),"-",INDEX('Annual Inflation'!$AM$50:$BA$50, MATCH(YEAR(EOMONTH($E121,6)), 'Annual Inflation'!$AM$6:$BA$6, 0))/100)</f>
        <v>-</v>
      </c>
      <c r="L121" s="258">
        <f t="shared" si="7"/>
        <v>87.1</v>
      </c>
      <c r="M121" s="258">
        <f t="shared" si="8"/>
        <v>212.9</v>
      </c>
      <c r="N121" s="258">
        <f t="shared" si="9"/>
        <v>212.9</v>
      </c>
    </row>
    <row r="122" spans="5:14" ht="16.8">
      <c r="E122" s="248">
        <v>39814</v>
      </c>
      <c r="F122" s="323">
        <f t="shared" si="5"/>
        <v>39844</v>
      </c>
      <c r="G122" s="159">
        <f t="shared" si="6"/>
        <v>2009</v>
      </c>
      <c r="H122" s="290">
        <v>86.6</v>
      </c>
      <c r="I122" s="249">
        <v>210.1</v>
      </c>
      <c r="J122" s="257" t="str">
        <f>IF($E122&lt;DATE(2018,7,1),"-",INDEX('Annual Inflation'!$AM$53:$BA$53, MATCH(YEAR(EOMONTH($E122,6)), 'Annual Inflation'!$AM$6:$BA$6, 0))/100)</f>
        <v>-</v>
      </c>
      <c r="K122" s="257" t="str">
        <f>IF($E122&lt;DATE(2018,7,1),"-",INDEX('Annual Inflation'!$AM$50:$BA$50, MATCH(YEAR(EOMONTH($E122,6)), 'Annual Inflation'!$AM$6:$BA$6, 0))/100)</f>
        <v>-</v>
      </c>
      <c r="L122" s="258">
        <f t="shared" si="7"/>
        <v>86.6</v>
      </c>
      <c r="M122" s="258">
        <f t="shared" si="8"/>
        <v>210.1</v>
      </c>
      <c r="N122" s="258">
        <f t="shared" si="9"/>
        <v>210.1</v>
      </c>
    </row>
    <row r="123" spans="5:14" ht="16.8">
      <c r="E123" s="248">
        <v>39845</v>
      </c>
      <c r="F123" s="323">
        <f t="shared" si="5"/>
        <v>39872</v>
      </c>
      <c r="G123" s="159">
        <f t="shared" si="6"/>
        <v>2009</v>
      </c>
      <c r="H123" s="290">
        <v>87.2</v>
      </c>
      <c r="I123" s="249">
        <v>211.4</v>
      </c>
      <c r="J123" s="257" t="str">
        <f>IF($E123&lt;DATE(2018,7,1),"-",INDEX('Annual Inflation'!$AM$53:$BA$53, MATCH(YEAR(EOMONTH($E123,6)), 'Annual Inflation'!$AM$6:$BA$6, 0))/100)</f>
        <v>-</v>
      </c>
      <c r="K123" s="257" t="str">
        <f>IF($E123&lt;DATE(2018,7,1),"-",INDEX('Annual Inflation'!$AM$50:$BA$50, MATCH(YEAR(EOMONTH($E123,6)), 'Annual Inflation'!$AM$6:$BA$6, 0))/100)</f>
        <v>-</v>
      </c>
      <c r="L123" s="258">
        <f t="shared" si="7"/>
        <v>87.2</v>
      </c>
      <c r="M123" s="258">
        <f t="shared" si="8"/>
        <v>211.4</v>
      </c>
      <c r="N123" s="258">
        <f t="shared" si="9"/>
        <v>211.4</v>
      </c>
    </row>
    <row r="124" spans="5:14" ht="16.8">
      <c r="E124" s="248">
        <v>39873</v>
      </c>
      <c r="F124" s="323">
        <f t="shared" si="5"/>
        <v>39903</v>
      </c>
      <c r="G124" s="159">
        <f t="shared" si="6"/>
        <v>2009</v>
      </c>
      <c r="H124" s="290">
        <v>87.3</v>
      </c>
      <c r="I124" s="249">
        <v>211.3</v>
      </c>
      <c r="J124" s="257" t="str">
        <f>IF($E124&lt;DATE(2018,7,1),"-",INDEX('Annual Inflation'!$AM$53:$BA$53, MATCH(YEAR(EOMONTH($E124,6)), 'Annual Inflation'!$AM$6:$BA$6, 0))/100)</f>
        <v>-</v>
      </c>
      <c r="K124" s="257" t="str">
        <f>IF($E124&lt;DATE(2018,7,1),"-",INDEX('Annual Inflation'!$AM$50:$BA$50, MATCH(YEAR(EOMONTH($E124,6)), 'Annual Inflation'!$AM$6:$BA$6, 0))/100)</f>
        <v>-</v>
      </c>
      <c r="L124" s="258">
        <f t="shared" si="7"/>
        <v>87.3</v>
      </c>
      <c r="M124" s="258">
        <f t="shared" si="8"/>
        <v>211.3</v>
      </c>
      <c r="N124" s="258">
        <f t="shared" si="9"/>
        <v>211.3</v>
      </c>
    </row>
    <row r="125" spans="5:14" ht="16.8">
      <c r="E125" s="248">
        <v>39904</v>
      </c>
      <c r="F125" s="323">
        <f t="shared" si="5"/>
        <v>39933</v>
      </c>
      <c r="G125" s="159">
        <f t="shared" si="6"/>
        <v>2010</v>
      </c>
      <c r="H125" s="290">
        <v>87.5</v>
      </c>
      <c r="I125" s="249">
        <v>211.5</v>
      </c>
      <c r="J125" s="257" t="str">
        <f>IF($E125&lt;DATE(2018,7,1),"-",INDEX('Annual Inflation'!$AM$53:$BA$53, MATCH(YEAR(EOMONTH($E125,6)), 'Annual Inflation'!$AM$6:$BA$6, 0))/100)</f>
        <v>-</v>
      </c>
      <c r="K125" s="257" t="str">
        <f>IF($E125&lt;DATE(2018,7,1),"-",INDEX('Annual Inflation'!$AM$50:$BA$50, MATCH(YEAR(EOMONTH($E125,6)), 'Annual Inflation'!$AM$6:$BA$6, 0))/100)</f>
        <v>-</v>
      </c>
      <c r="L125" s="258">
        <f t="shared" si="7"/>
        <v>87.5</v>
      </c>
      <c r="M125" s="258">
        <f t="shared" si="8"/>
        <v>211.5</v>
      </c>
      <c r="N125" s="258">
        <f t="shared" si="9"/>
        <v>211.5</v>
      </c>
    </row>
    <row r="126" spans="5:14" ht="16.8">
      <c r="E126" s="248">
        <v>39934</v>
      </c>
      <c r="F126" s="323">
        <f t="shared" si="5"/>
        <v>39964</v>
      </c>
      <c r="G126" s="159">
        <f t="shared" si="6"/>
        <v>2010</v>
      </c>
      <c r="H126" s="290">
        <v>87.9</v>
      </c>
      <c r="I126" s="249">
        <v>212.8</v>
      </c>
      <c r="J126" s="257" t="str">
        <f>IF($E126&lt;DATE(2018,7,1),"-",INDEX('Annual Inflation'!$AM$53:$BA$53, MATCH(YEAR(EOMONTH($E126,6)), 'Annual Inflation'!$AM$6:$BA$6, 0))/100)</f>
        <v>-</v>
      </c>
      <c r="K126" s="257" t="str">
        <f>IF($E126&lt;DATE(2018,7,1),"-",INDEX('Annual Inflation'!$AM$50:$BA$50, MATCH(YEAR(EOMONTH($E126,6)), 'Annual Inflation'!$AM$6:$BA$6, 0))/100)</f>
        <v>-</v>
      </c>
      <c r="L126" s="258">
        <f t="shared" si="7"/>
        <v>87.9</v>
      </c>
      <c r="M126" s="258">
        <f t="shared" si="8"/>
        <v>212.8</v>
      </c>
      <c r="N126" s="258">
        <f t="shared" si="9"/>
        <v>212.8</v>
      </c>
    </row>
    <row r="127" spans="5:14" ht="16.8">
      <c r="E127" s="248">
        <v>39965</v>
      </c>
      <c r="F127" s="323">
        <f t="shared" si="5"/>
        <v>39994</v>
      </c>
      <c r="G127" s="159">
        <f t="shared" si="6"/>
        <v>2010</v>
      </c>
      <c r="H127" s="290">
        <v>88.1</v>
      </c>
      <c r="I127" s="249">
        <v>213.4</v>
      </c>
      <c r="J127" s="257" t="str">
        <f>IF($E127&lt;DATE(2018,7,1),"-",INDEX('Annual Inflation'!$AM$53:$BA$53, MATCH(YEAR(EOMONTH($E127,6)), 'Annual Inflation'!$AM$6:$BA$6, 0))/100)</f>
        <v>-</v>
      </c>
      <c r="K127" s="257" t="str">
        <f>IF($E127&lt;DATE(2018,7,1),"-",INDEX('Annual Inflation'!$AM$50:$BA$50, MATCH(YEAR(EOMONTH($E127,6)), 'Annual Inflation'!$AM$6:$BA$6, 0))/100)</f>
        <v>-</v>
      </c>
      <c r="L127" s="258">
        <f t="shared" si="7"/>
        <v>88.1</v>
      </c>
      <c r="M127" s="258">
        <f t="shared" si="8"/>
        <v>213.4</v>
      </c>
      <c r="N127" s="258">
        <f t="shared" si="9"/>
        <v>213.4</v>
      </c>
    </row>
    <row r="128" spans="5:14" ht="16.8">
      <c r="E128" s="248">
        <v>39995</v>
      </c>
      <c r="F128" s="323">
        <f t="shared" si="5"/>
        <v>40025</v>
      </c>
      <c r="G128" s="159">
        <f t="shared" si="6"/>
        <v>2010</v>
      </c>
      <c r="H128" s="290">
        <v>88</v>
      </c>
      <c r="I128" s="249">
        <v>213.4</v>
      </c>
      <c r="J128" s="257" t="str">
        <f>IF($E128&lt;DATE(2018,7,1),"-",INDEX('Annual Inflation'!$AM$53:$BA$53, MATCH(YEAR(EOMONTH($E128,6)), 'Annual Inflation'!$AM$6:$BA$6, 0))/100)</f>
        <v>-</v>
      </c>
      <c r="K128" s="257" t="str">
        <f>IF($E128&lt;DATE(2018,7,1),"-",INDEX('Annual Inflation'!$AM$50:$BA$50, MATCH(YEAR(EOMONTH($E128,6)), 'Annual Inflation'!$AM$6:$BA$6, 0))/100)</f>
        <v>-</v>
      </c>
      <c r="L128" s="258">
        <f t="shared" si="7"/>
        <v>88</v>
      </c>
      <c r="M128" s="258">
        <f t="shared" si="8"/>
        <v>213.4</v>
      </c>
      <c r="N128" s="258">
        <f t="shared" si="9"/>
        <v>213.4</v>
      </c>
    </row>
    <row r="129" spans="5:14" ht="16.8">
      <c r="E129" s="248">
        <v>40026</v>
      </c>
      <c r="F129" s="323">
        <f t="shared" si="5"/>
        <v>40056</v>
      </c>
      <c r="G129" s="159">
        <f t="shared" si="6"/>
        <v>2010</v>
      </c>
      <c r="H129" s="290">
        <v>88.3</v>
      </c>
      <c r="I129" s="249">
        <v>214.4</v>
      </c>
      <c r="J129" s="257" t="str">
        <f>IF($E129&lt;DATE(2018,7,1),"-",INDEX('Annual Inflation'!$AM$53:$BA$53, MATCH(YEAR(EOMONTH($E129,6)), 'Annual Inflation'!$AM$6:$BA$6, 0))/100)</f>
        <v>-</v>
      </c>
      <c r="K129" s="257" t="str">
        <f>IF($E129&lt;DATE(2018,7,1),"-",INDEX('Annual Inflation'!$AM$50:$BA$50, MATCH(YEAR(EOMONTH($E129,6)), 'Annual Inflation'!$AM$6:$BA$6, 0))/100)</f>
        <v>-</v>
      </c>
      <c r="L129" s="258">
        <f t="shared" si="7"/>
        <v>88.3</v>
      </c>
      <c r="M129" s="258">
        <f t="shared" si="8"/>
        <v>214.4</v>
      </c>
      <c r="N129" s="258">
        <f t="shared" si="9"/>
        <v>214.4</v>
      </c>
    </row>
    <row r="130" spans="5:14" ht="16.8">
      <c r="E130" s="248">
        <v>40057</v>
      </c>
      <c r="F130" s="323">
        <f t="shared" si="5"/>
        <v>40086</v>
      </c>
      <c r="G130" s="159">
        <f t="shared" si="6"/>
        <v>2010</v>
      </c>
      <c r="H130" s="290">
        <v>88.3</v>
      </c>
      <c r="I130" s="249">
        <v>215.3</v>
      </c>
      <c r="J130" s="257" t="str">
        <f>IF($E130&lt;DATE(2018,7,1),"-",INDEX('Annual Inflation'!$AM$53:$BA$53, MATCH(YEAR(EOMONTH($E130,6)), 'Annual Inflation'!$AM$6:$BA$6, 0))/100)</f>
        <v>-</v>
      </c>
      <c r="K130" s="257" t="str">
        <f>IF($E130&lt;DATE(2018,7,1),"-",INDEX('Annual Inflation'!$AM$50:$BA$50, MATCH(YEAR(EOMONTH($E130,6)), 'Annual Inflation'!$AM$6:$BA$6, 0))/100)</f>
        <v>-</v>
      </c>
      <c r="L130" s="258">
        <f t="shared" si="7"/>
        <v>88.3</v>
      </c>
      <c r="M130" s="258">
        <f t="shared" si="8"/>
        <v>215.3</v>
      </c>
      <c r="N130" s="258">
        <f t="shared" si="9"/>
        <v>215.3</v>
      </c>
    </row>
    <row r="131" spans="5:14" ht="16.8">
      <c r="E131" s="248">
        <v>40087</v>
      </c>
      <c r="F131" s="323">
        <f t="shared" si="5"/>
        <v>40117</v>
      </c>
      <c r="G131" s="159">
        <f t="shared" si="6"/>
        <v>2010</v>
      </c>
      <c r="H131" s="290">
        <v>88.4</v>
      </c>
      <c r="I131" s="249">
        <v>216</v>
      </c>
      <c r="J131" s="257" t="str">
        <f>IF($E131&lt;DATE(2018,7,1),"-",INDEX('Annual Inflation'!$AM$53:$BA$53, MATCH(YEAR(EOMONTH($E131,6)), 'Annual Inflation'!$AM$6:$BA$6, 0))/100)</f>
        <v>-</v>
      </c>
      <c r="K131" s="257" t="str">
        <f>IF($E131&lt;DATE(2018,7,1),"-",INDEX('Annual Inflation'!$AM$50:$BA$50, MATCH(YEAR(EOMONTH($E131,6)), 'Annual Inflation'!$AM$6:$BA$6, 0))/100)</f>
        <v>-</v>
      </c>
      <c r="L131" s="258">
        <f t="shared" si="7"/>
        <v>88.4</v>
      </c>
      <c r="M131" s="258">
        <f t="shared" si="8"/>
        <v>216</v>
      </c>
      <c r="N131" s="258">
        <f t="shared" si="9"/>
        <v>216</v>
      </c>
    </row>
    <row r="132" spans="5:14" ht="16.8">
      <c r="E132" s="248">
        <v>40118</v>
      </c>
      <c r="F132" s="323">
        <f t="shared" si="5"/>
        <v>40147</v>
      </c>
      <c r="G132" s="159">
        <f t="shared" si="6"/>
        <v>2010</v>
      </c>
      <c r="H132" s="290">
        <v>88.6</v>
      </c>
      <c r="I132" s="249">
        <v>216.6</v>
      </c>
      <c r="J132" s="257" t="str">
        <f>IF($E132&lt;DATE(2018,7,1),"-",INDEX('Annual Inflation'!$AM$53:$BA$53, MATCH(YEAR(EOMONTH($E132,6)), 'Annual Inflation'!$AM$6:$BA$6, 0))/100)</f>
        <v>-</v>
      </c>
      <c r="K132" s="257" t="str">
        <f>IF($E132&lt;DATE(2018,7,1),"-",INDEX('Annual Inflation'!$AM$50:$BA$50, MATCH(YEAR(EOMONTH($E132,6)), 'Annual Inflation'!$AM$6:$BA$6, 0))/100)</f>
        <v>-</v>
      </c>
      <c r="L132" s="258">
        <f t="shared" si="7"/>
        <v>88.6</v>
      </c>
      <c r="M132" s="258">
        <f t="shared" si="8"/>
        <v>216.6</v>
      </c>
      <c r="N132" s="258">
        <f t="shared" si="9"/>
        <v>216.6</v>
      </c>
    </row>
    <row r="133" spans="5:14" ht="16.8">
      <c r="E133" s="248">
        <v>40148</v>
      </c>
      <c r="F133" s="323">
        <f t="shared" si="5"/>
        <v>40178</v>
      </c>
      <c r="G133" s="159">
        <f t="shared" si="6"/>
        <v>2010</v>
      </c>
      <c r="H133" s="290">
        <v>88.9</v>
      </c>
      <c r="I133" s="249">
        <v>218</v>
      </c>
      <c r="J133" s="257" t="str">
        <f>IF($E133&lt;DATE(2018,7,1),"-",INDEX('Annual Inflation'!$AM$53:$BA$53, MATCH(YEAR(EOMONTH($E133,6)), 'Annual Inflation'!$AM$6:$BA$6, 0))/100)</f>
        <v>-</v>
      </c>
      <c r="K133" s="257" t="str">
        <f>IF($E133&lt;DATE(2018,7,1),"-",INDEX('Annual Inflation'!$AM$50:$BA$50, MATCH(YEAR(EOMONTH($E133,6)), 'Annual Inflation'!$AM$6:$BA$6, 0))/100)</f>
        <v>-</v>
      </c>
      <c r="L133" s="258">
        <f t="shared" si="7"/>
        <v>88.9</v>
      </c>
      <c r="M133" s="258">
        <f t="shared" si="8"/>
        <v>218</v>
      </c>
      <c r="N133" s="258">
        <f t="shared" si="9"/>
        <v>218</v>
      </c>
    </row>
    <row r="134" spans="5:14" ht="16.8">
      <c r="E134" s="248">
        <v>40179</v>
      </c>
      <c r="F134" s="323">
        <f t="shared" ref="F134:F197" si="10">EOMONTH(E134, 0)</f>
        <v>40209</v>
      </c>
      <c r="G134" s="159">
        <f t="shared" ref="G134:G197" si="11">IF(MONTH(E134)&gt;=4,YEAR(E134)+1,YEAR(E134))</f>
        <v>2010</v>
      </c>
      <c r="H134" s="290">
        <v>88.8</v>
      </c>
      <c r="I134" s="249">
        <v>217.9</v>
      </c>
      <c r="J134" s="257" t="str">
        <f>IF($E134&lt;DATE(2018,7,1),"-",INDEX('Annual Inflation'!$AM$53:$BA$53, MATCH(YEAR(EOMONTH($E134,6)), 'Annual Inflation'!$AM$6:$BA$6, 0))/100)</f>
        <v>-</v>
      </c>
      <c r="K134" s="257" t="str">
        <f>IF($E134&lt;DATE(2018,7,1),"-",INDEX('Annual Inflation'!$AM$50:$BA$50, MATCH(YEAR(EOMONTH($E134,6)), 'Annual Inflation'!$AM$6:$BA$6, 0))/100)</f>
        <v>-</v>
      </c>
      <c r="L134" s="258">
        <f t="shared" ref="L134:L197" si="12">IF(ISBLANK(H134),L133*((1+J134)^(1/12)),H134)</f>
        <v>88.8</v>
      </c>
      <c r="M134" s="258">
        <f t="shared" ref="M134:M197" si="13">IF(ISBLANK(I134),M133*((1+K134)^(1/12)),I134)</f>
        <v>217.9</v>
      </c>
      <c r="N134" s="258">
        <f t="shared" ref="N134:N197" si="14">IF($E134 &lt; DATE(2023,4,1),  M134,  IF($E134 = DATE(2023,4,1), N133 * ((0.5*L134/L133) + (0.5*M134/M133)), N133*(L134/L133)))</f>
        <v>217.9</v>
      </c>
    </row>
    <row r="135" spans="5:14" ht="16.8">
      <c r="E135" s="248">
        <v>40210</v>
      </c>
      <c r="F135" s="323">
        <f t="shared" si="10"/>
        <v>40237</v>
      </c>
      <c r="G135" s="159">
        <f t="shared" si="11"/>
        <v>2010</v>
      </c>
      <c r="H135" s="290">
        <v>89</v>
      </c>
      <c r="I135" s="249">
        <v>219.2</v>
      </c>
      <c r="J135" s="257" t="str">
        <f>IF($E135&lt;DATE(2018,7,1),"-",INDEX('Annual Inflation'!$AM$53:$BA$53, MATCH(YEAR(EOMONTH($E135,6)), 'Annual Inflation'!$AM$6:$BA$6, 0))/100)</f>
        <v>-</v>
      </c>
      <c r="K135" s="257" t="str">
        <f>IF($E135&lt;DATE(2018,7,1),"-",INDEX('Annual Inflation'!$AM$50:$BA$50, MATCH(YEAR(EOMONTH($E135,6)), 'Annual Inflation'!$AM$6:$BA$6, 0))/100)</f>
        <v>-</v>
      </c>
      <c r="L135" s="258">
        <f t="shared" si="12"/>
        <v>89</v>
      </c>
      <c r="M135" s="258">
        <f t="shared" si="13"/>
        <v>219.2</v>
      </c>
      <c r="N135" s="258">
        <f t="shared" si="14"/>
        <v>219.2</v>
      </c>
    </row>
    <row r="136" spans="5:14" ht="16.8">
      <c r="E136" s="248">
        <v>40238</v>
      </c>
      <c r="F136" s="323">
        <f t="shared" si="10"/>
        <v>40268</v>
      </c>
      <c r="G136" s="159">
        <f t="shared" si="11"/>
        <v>2010</v>
      </c>
      <c r="H136" s="290">
        <v>89.4</v>
      </c>
      <c r="I136" s="249">
        <v>220.7</v>
      </c>
      <c r="J136" s="257" t="str">
        <f>IF($E136&lt;DATE(2018,7,1),"-",INDEX('Annual Inflation'!$AM$53:$BA$53, MATCH(YEAR(EOMONTH($E136,6)), 'Annual Inflation'!$AM$6:$BA$6, 0))/100)</f>
        <v>-</v>
      </c>
      <c r="K136" s="257" t="str">
        <f>IF($E136&lt;DATE(2018,7,1),"-",INDEX('Annual Inflation'!$AM$50:$BA$50, MATCH(YEAR(EOMONTH($E136,6)), 'Annual Inflation'!$AM$6:$BA$6, 0))/100)</f>
        <v>-</v>
      </c>
      <c r="L136" s="258">
        <f t="shared" si="12"/>
        <v>89.4</v>
      </c>
      <c r="M136" s="258">
        <f t="shared" si="13"/>
        <v>220.7</v>
      </c>
      <c r="N136" s="258">
        <f t="shared" si="14"/>
        <v>220.7</v>
      </c>
    </row>
    <row r="137" spans="5:14" ht="16.8">
      <c r="E137" s="248">
        <v>40269</v>
      </c>
      <c r="F137" s="323">
        <f t="shared" si="10"/>
        <v>40298</v>
      </c>
      <c r="G137" s="159">
        <f t="shared" si="11"/>
        <v>2011</v>
      </c>
      <c r="H137" s="290">
        <v>89.9</v>
      </c>
      <c r="I137" s="249">
        <v>222.8</v>
      </c>
      <c r="J137" s="257" t="str">
        <f>IF($E137&lt;DATE(2018,7,1),"-",INDEX('Annual Inflation'!$AM$53:$BA$53, MATCH(YEAR(EOMONTH($E137,6)), 'Annual Inflation'!$AM$6:$BA$6, 0))/100)</f>
        <v>-</v>
      </c>
      <c r="K137" s="257" t="str">
        <f>IF($E137&lt;DATE(2018,7,1),"-",INDEX('Annual Inflation'!$AM$50:$BA$50, MATCH(YEAR(EOMONTH($E137,6)), 'Annual Inflation'!$AM$6:$BA$6, 0))/100)</f>
        <v>-</v>
      </c>
      <c r="L137" s="258">
        <f t="shared" si="12"/>
        <v>89.9</v>
      </c>
      <c r="M137" s="258">
        <f t="shared" si="13"/>
        <v>222.8</v>
      </c>
      <c r="N137" s="258">
        <f t="shared" si="14"/>
        <v>222.8</v>
      </c>
    </row>
    <row r="138" spans="5:14" ht="16.8">
      <c r="E138" s="248">
        <v>40299</v>
      </c>
      <c r="F138" s="323">
        <f t="shared" si="10"/>
        <v>40329</v>
      </c>
      <c r="G138" s="159">
        <f t="shared" si="11"/>
        <v>2011</v>
      </c>
      <c r="H138" s="290">
        <v>90.1</v>
      </c>
      <c r="I138" s="249">
        <v>223.6</v>
      </c>
      <c r="J138" s="257" t="str">
        <f>IF($E138&lt;DATE(2018,7,1),"-",INDEX('Annual Inflation'!$AM$53:$BA$53, MATCH(YEAR(EOMONTH($E138,6)), 'Annual Inflation'!$AM$6:$BA$6, 0))/100)</f>
        <v>-</v>
      </c>
      <c r="K138" s="257" t="str">
        <f>IF($E138&lt;DATE(2018,7,1),"-",INDEX('Annual Inflation'!$AM$50:$BA$50, MATCH(YEAR(EOMONTH($E138,6)), 'Annual Inflation'!$AM$6:$BA$6, 0))/100)</f>
        <v>-</v>
      </c>
      <c r="L138" s="258">
        <f t="shared" si="12"/>
        <v>90.1</v>
      </c>
      <c r="M138" s="258">
        <f t="shared" si="13"/>
        <v>223.6</v>
      </c>
      <c r="N138" s="258">
        <f t="shared" si="14"/>
        <v>223.6</v>
      </c>
    </row>
    <row r="139" spans="5:14" ht="16.8">
      <c r="E139" s="248">
        <v>40330</v>
      </c>
      <c r="F139" s="323">
        <f t="shared" si="10"/>
        <v>40359</v>
      </c>
      <c r="G139" s="159">
        <f t="shared" si="11"/>
        <v>2011</v>
      </c>
      <c r="H139" s="290">
        <v>90.2</v>
      </c>
      <c r="I139" s="249">
        <v>224.1</v>
      </c>
      <c r="J139" s="257" t="str">
        <f>IF($E139&lt;DATE(2018,7,1),"-",INDEX('Annual Inflation'!$AM$53:$BA$53, MATCH(YEAR(EOMONTH($E139,6)), 'Annual Inflation'!$AM$6:$BA$6, 0))/100)</f>
        <v>-</v>
      </c>
      <c r="K139" s="257" t="str">
        <f>IF($E139&lt;DATE(2018,7,1),"-",INDEX('Annual Inflation'!$AM$50:$BA$50, MATCH(YEAR(EOMONTH($E139,6)), 'Annual Inflation'!$AM$6:$BA$6, 0))/100)</f>
        <v>-</v>
      </c>
      <c r="L139" s="258">
        <f t="shared" si="12"/>
        <v>90.2</v>
      </c>
      <c r="M139" s="258">
        <f t="shared" si="13"/>
        <v>224.1</v>
      </c>
      <c r="N139" s="258">
        <f t="shared" si="14"/>
        <v>224.1</v>
      </c>
    </row>
    <row r="140" spans="5:14" ht="16.8">
      <c r="E140" s="248">
        <v>40360</v>
      </c>
      <c r="F140" s="323">
        <f t="shared" si="10"/>
        <v>40390</v>
      </c>
      <c r="G140" s="159">
        <f t="shared" si="11"/>
        <v>2011</v>
      </c>
      <c r="H140" s="290">
        <v>90</v>
      </c>
      <c r="I140" s="249">
        <v>223.6</v>
      </c>
      <c r="J140" s="257" t="str">
        <f>IF($E140&lt;DATE(2018,7,1),"-",INDEX('Annual Inflation'!$AM$53:$BA$53, MATCH(YEAR(EOMONTH($E140,6)), 'Annual Inflation'!$AM$6:$BA$6, 0))/100)</f>
        <v>-</v>
      </c>
      <c r="K140" s="257" t="str">
        <f>IF($E140&lt;DATE(2018,7,1),"-",INDEX('Annual Inflation'!$AM$50:$BA$50, MATCH(YEAR(EOMONTH($E140,6)), 'Annual Inflation'!$AM$6:$BA$6, 0))/100)</f>
        <v>-</v>
      </c>
      <c r="L140" s="258">
        <f t="shared" si="12"/>
        <v>90</v>
      </c>
      <c r="M140" s="258">
        <f t="shared" si="13"/>
        <v>223.6</v>
      </c>
      <c r="N140" s="258">
        <f t="shared" si="14"/>
        <v>223.6</v>
      </c>
    </row>
    <row r="141" spans="5:14" ht="16.8">
      <c r="E141" s="248">
        <v>40391</v>
      </c>
      <c r="F141" s="323">
        <f t="shared" si="10"/>
        <v>40421</v>
      </c>
      <c r="G141" s="159">
        <f t="shared" si="11"/>
        <v>2011</v>
      </c>
      <c r="H141" s="290">
        <v>90.4</v>
      </c>
      <c r="I141" s="249">
        <v>224.5</v>
      </c>
      <c r="J141" s="257" t="str">
        <f>IF($E141&lt;DATE(2018,7,1),"-",INDEX('Annual Inflation'!$AM$53:$BA$53, MATCH(YEAR(EOMONTH($E141,6)), 'Annual Inflation'!$AM$6:$BA$6, 0))/100)</f>
        <v>-</v>
      </c>
      <c r="K141" s="257" t="str">
        <f>IF($E141&lt;DATE(2018,7,1),"-",INDEX('Annual Inflation'!$AM$50:$BA$50, MATCH(YEAR(EOMONTH($E141,6)), 'Annual Inflation'!$AM$6:$BA$6, 0))/100)</f>
        <v>-</v>
      </c>
      <c r="L141" s="258">
        <f t="shared" si="12"/>
        <v>90.4</v>
      </c>
      <c r="M141" s="258">
        <f t="shared" si="13"/>
        <v>224.5</v>
      </c>
      <c r="N141" s="258">
        <f t="shared" si="14"/>
        <v>224.5</v>
      </c>
    </row>
    <row r="142" spans="5:14" ht="16.8">
      <c r="E142" s="248">
        <v>40422</v>
      </c>
      <c r="F142" s="323">
        <f t="shared" si="10"/>
        <v>40451</v>
      </c>
      <c r="G142" s="159">
        <f t="shared" si="11"/>
        <v>2011</v>
      </c>
      <c r="H142" s="290">
        <v>90.4</v>
      </c>
      <c r="I142" s="249">
        <v>225.3</v>
      </c>
      <c r="J142" s="257" t="str">
        <f>IF($E142&lt;DATE(2018,7,1),"-",INDEX('Annual Inflation'!$AM$53:$BA$53, MATCH(YEAR(EOMONTH($E142,6)), 'Annual Inflation'!$AM$6:$BA$6, 0))/100)</f>
        <v>-</v>
      </c>
      <c r="K142" s="257" t="str">
        <f>IF($E142&lt;DATE(2018,7,1),"-",INDEX('Annual Inflation'!$AM$50:$BA$50, MATCH(YEAR(EOMONTH($E142,6)), 'Annual Inflation'!$AM$6:$BA$6, 0))/100)</f>
        <v>-</v>
      </c>
      <c r="L142" s="258">
        <f t="shared" si="12"/>
        <v>90.4</v>
      </c>
      <c r="M142" s="258">
        <f t="shared" si="13"/>
        <v>225.3</v>
      </c>
      <c r="N142" s="258">
        <f t="shared" si="14"/>
        <v>225.3</v>
      </c>
    </row>
    <row r="143" spans="5:14" ht="16.8">
      <c r="E143" s="248">
        <v>40452</v>
      </c>
      <c r="F143" s="323">
        <f t="shared" si="10"/>
        <v>40482</v>
      </c>
      <c r="G143" s="159">
        <f t="shared" si="11"/>
        <v>2011</v>
      </c>
      <c r="H143" s="290">
        <v>90.6</v>
      </c>
      <c r="I143" s="249">
        <v>225.8</v>
      </c>
      <c r="J143" s="257" t="str">
        <f>IF($E143&lt;DATE(2018,7,1),"-",INDEX('Annual Inflation'!$AM$53:$BA$53, MATCH(YEAR(EOMONTH($E143,6)), 'Annual Inflation'!$AM$6:$BA$6, 0))/100)</f>
        <v>-</v>
      </c>
      <c r="K143" s="257" t="str">
        <f>IF($E143&lt;DATE(2018,7,1),"-",INDEX('Annual Inflation'!$AM$50:$BA$50, MATCH(YEAR(EOMONTH($E143,6)), 'Annual Inflation'!$AM$6:$BA$6, 0))/100)</f>
        <v>-</v>
      </c>
      <c r="L143" s="258">
        <f t="shared" si="12"/>
        <v>90.6</v>
      </c>
      <c r="M143" s="258">
        <f t="shared" si="13"/>
        <v>225.8</v>
      </c>
      <c r="N143" s="258">
        <f t="shared" si="14"/>
        <v>225.8</v>
      </c>
    </row>
    <row r="144" spans="5:14" ht="16.8">
      <c r="E144" s="248">
        <v>40483</v>
      </c>
      <c r="F144" s="323">
        <f t="shared" si="10"/>
        <v>40512</v>
      </c>
      <c r="G144" s="159">
        <f t="shared" si="11"/>
        <v>2011</v>
      </c>
      <c r="H144" s="290">
        <v>90.9</v>
      </c>
      <c r="I144" s="249">
        <v>226.8</v>
      </c>
      <c r="J144" s="257" t="str">
        <f>IF($E144&lt;DATE(2018,7,1),"-",INDEX('Annual Inflation'!$AM$53:$BA$53, MATCH(YEAR(EOMONTH($E144,6)), 'Annual Inflation'!$AM$6:$BA$6, 0))/100)</f>
        <v>-</v>
      </c>
      <c r="K144" s="257" t="str">
        <f>IF($E144&lt;DATE(2018,7,1),"-",INDEX('Annual Inflation'!$AM$50:$BA$50, MATCH(YEAR(EOMONTH($E144,6)), 'Annual Inflation'!$AM$6:$BA$6, 0))/100)</f>
        <v>-</v>
      </c>
      <c r="L144" s="258">
        <f t="shared" si="12"/>
        <v>90.9</v>
      </c>
      <c r="M144" s="258">
        <f t="shared" si="13"/>
        <v>226.8</v>
      </c>
      <c r="N144" s="258">
        <f t="shared" si="14"/>
        <v>226.8</v>
      </c>
    </row>
    <row r="145" spans="5:14" ht="16.8">
      <c r="E145" s="248">
        <v>40513</v>
      </c>
      <c r="F145" s="323">
        <f t="shared" si="10"/>
        <v>40543</v>
      </c>
      <c r="G145" s="159">
        <f t="shared" si="11"/>
        <v>2011</v>
      </c>
      <c r="H145" s="290">
        <v>91.7</v>
      </c>
      <c r="I145" s="249">
        <v>228.4</v>
      </c>
      <c r="J145" s="257" t="str">
        <f>IF($E145&lt;DATE(2018,7,1),"-",INDEX('Annual Inflation'!$AM$53:$BA$53, MATCH(YEAR(EOMONTH($E145,6)), 'Annual Inflation'!$AM$6:$BA$6, 0))/100)</f>
        <v>-</v>
      </c>
      <c r="K145" s="257" t="str">
        <f>IF($E145&lt;DATE(2018,7,1),"-",INDEX('Annual Inflation'!$AM$50:$BA$50, MATCH(YEAR(EOMONTH($E145,6)), 'Annual Inflation'!$AM$6:$BA$6, 0))/100)</f>
        <v>-</v>
      </c>
      <c r="L145" s="258">
        <f t="shared" si="12"/>
        <v>91.7</v>
      </c>
      <c r="M145" s="258">
        <f t="shared" si="13"/>
        <v>228.4</v>
      </c>
      <c r="N145" s="258">
        <f t="shared" si="14"/>
        <v>228.4</v>
      </c>
    </row>
    <row r="146" spans="5:14" ht="16.8">
      <c r="E146" s="248">
        <v>40544</v>
      </c>
      <c r="F146" s="323">
        <f t="shared" si="10"/>
        <v>40574</v>
      </c>
      <c r="G146" s="159">
        <f t="shared" si="11"/>
        <v>2011</v>
      </c>
      <c r="H146" s="290">
        <v>91.8</v>
      </c>
      <c r="I146" s="249">
        <v>229</v>
      </c>
      <c r="J146" s="257" t="str">
        <f>IF($E146&lt;DATE(2018,7,1),"-",INDEX('Annual Inflation'!$AM$53:$BA$53, MATCH(YEAR(EOMONTH($E146,6)), 'Annual Inflation'!$AM$6:$BA$6, 0))/100)</f>
        <v>-</v>
      </c>
      <c r="K146" s="257" t="str">
        <f>IF($E146&lt;DATE(2018,7,1),"-",INDEX('Annual Inflation'!$AM$50:$BA$50, MATCH(YEAR(EOMONTH($E146,6)), 'Annual Inflation'!$AM$6:$BA$6, 0))/100)</f>
        <v>-</v>
      </c>
      <c r="L146" s="258">
        <f t="shared" si="12"/>
        <v>91.8</v>
      </c>
      <c r="M146" s="258">
        <f t="shared" si="13"/>
        <v>229</v>
      </c>
      <c r="N146" s="258">
        <f t="shared" si="14"/>
        <v>229</v>
      </c>
    </row>
    <row r="147" spans="5:14" ht="16.8">
      <c r="E147" s="248">
        <v>40575</v>
      </c>
      <c r="F147" s="323">
        <f t="shared" si="10"/>
        <v>40602</v>
      </c>
      <c r="G147" s="159">
        <f t="shared" si="11"/>
        <v>2011</v>
      </c>
      <c r="H147" s="290">
        <v>92.3</v>
      </c>
      <c r="I147" s="249">
        <v>231.3</v>
      </c>
      <c r="J147" s="257" t="str">
        <f>IF($E147&lt;DATE(2018,7,1),"-",INDEX('Annual Inflation'!$AM$53:$BA$53, MATCH(YEAR(EOMONTH($E147,6)), 'Annual Inflation'!$AM$6:$BA$6, 0))/100)</f>
        <v>-</v>
      </c>
      <c r="K147" s="257" t="str">
        <f>IF($E147&lt;DATE(2018,7,1),"-",INDEX('Annual Inflation'!$AM$50:$BA$50, MATCH(YEAR(EOMONTH($E147,6)), 'Annual Inflation'!$AM$6:$BA$6, 0))/100)</f>
        <v>-</v>
      </c>
      <c r="L147" s="258">
        <f t="shared" si="12"/>
        <v>92.3</v>
      </c>
      <c r="M147" s="258">
        <f t="shared" si="13"/>
        <v>231.3</v>
      </c>
      <c r="N147" s="258">
        <f t="shared" si="14"/>
        <v>231.3</v>
      </c>
    </row>
    <row r="148" spans="5:14" ht="16.8">
      <c r="E148" s="248">
        <v>40603</v>
      </c>
      <c r="F148" s="323">
        <f t="shared" si="10"/>
        <v>40633</v>
      </c>
      <c r="G148" s="159">
        <f t="shared" si="11"/>
        <v>2011</v>
      </c>
      <c r="H148" s="290">
        <v>92.6</v>
      </c>
      <c r="I148" s="249">
        <v>232.5</v>
      </c>
      <c r="J148" s="257" t="str">
        <f>IF($E148&lt;DATE(2018,7,1),"-",INDEX('Annual Inflation'!$AM$53:$BA$53, MATCH(YEAR(EOMONTH($E148,6)), 'Annual Inflation'!$AM$6:$BA$6, 0))/100)</f>
        <v>-</v>
      </c>
      <c r="K148" s="257" t="str">
        <f>IF($E148&lt;DATE(2018,7,1),"-",INDEX('Annual Inflation'!$AM$50:$BA$50, MATCH(YEAR(EOMONTH($E148,6)), 'Annual Inflation'!$AM$6:$BA$6, 0))/100)</f>
        <v>-</v>
      </c>
      <c r="L148" s="258">
        <f t="shared" si="12"/>
        <v>92.6</v>
      </c>
      <c r="M148" s="258">
        <f t="shared" si="13"/>
        <v>232.5</v>
      </c>
      <c r="N148" s="258">
        <f t="shared" si="14"/>
        <v>232.5</v>
      </c>
    </row>
    <row r="149" spans="5:14" ht="16.8">
      <c r="E149" s="248">
        <v>40634</v>
      </c>
      <c r="F149" s="323">
        <f t="shared" si="10"/>
        <v>40663</v>
      </c>
      <c r="G149" s="159">
        <f t="shared" si="11"/>
        <v>2012</v>
      </c>
      <c r="H149" s="290">
        <v>93.3</v>
      </c>
      <c r="I149" s="249">
        <v>234.4</v>
      </c>
      <c r="J149" s="257" t="str">
        <f>IF($E149&lt;DATE(2018,7,1),"-",INDEX('Annual Inflation'!$AM$53:$BA$53, MATCH(YEAR(EOMONTH($E149,6)), 'Annual Inflation'!$AM$6:$BA$6, 0))/100)</f>
        <v>-</v>
      </c>
      <c r="K149" s="257" t="str">
        <f>IF($E149&lt;DATE(2018,7,1),"-",INDEX('Annual Inflation'!$AM$50:$BA$50, MATCH(YEAR(EOMONTH($E149,6)), 'Annual Inflation'!$AM$6:$BA$6, 0))/100)</f>
        <v>-</v>
      </c>
      <c r="L149" s="258">
        <f t="shared" si="12"/>
        <v>93.3</v>
      </c>
      <c r="M149" s="258">
        <f t="shared" si="13"/>
        <v>234.4</v>
      </c>
      <c r="N149" s="258">
        <f t="shared" si="14"/>
        <v>234.4</v>
      </c>
    </row>
    <row r="150" spans="5:14" ht="16.8">
      <c r="E150" s="248">
        <v>40664</v>
      </c>
      <c r="F150" s="323">
        <f t="shared" si="10"/>
        <v>40694</v>
      </c>
      <c r="G150" s="159">
        <f t="shared" si="11"/>
        <v>2012</v>
      </c>
      <c r="H150" s="290">
        <v>93.5</v>
      </c>
      <c r="I150" s="249">
        <v>235.2</v>
      </c>
      <c r="J150" s="257" t="str">
        <f>IF($E150&lt;DATE(2018,7,1),"-",INDEX('Annual Inflation'!$AM$53:$BA$53, MATCH(YEAR(EOMONTH($E150,6)), 'Annual Inflation'!$AM$6:$BA$6, 0))/100)</f>
        <v>-</v>
      </c>
      <c r="K150" s="257" t="str">
        <f>IF($E150&lt;DATE(2018,7,1),"-",INDEX('Annual Inflation'!$AM$50:$BA$50, MATCH(YEAR(EOMONTH($E150,6)), 'Annual Inflation'!$AM$6:$BA$6, 0))/100)</f>
        <v>-</v>
      </c>
      <c r="L150" s="258">
        <f t="shared" si="12"/>
        <v>93.5</v>
      </c>
      <c r="M150" s="258">
        <f t="shared" si="13"/>
        <v>235.2</v>
      </c>
      <c r="N150" s="258">
        <f t="shared" si="14"/>
        <v>235.2</v>
      </c>
    </row>
    <row r="151" spans="5:14" ht="16.8">
      <c r="E151" s="248">
        <v>40695</v>
      </c>
      <c r="F151" s="323">
        <f t="shared" si="10"/>
        <v>40724</v>
      </c>
      <c r="G151" s="159">
        <f t="shared" si="11"/>
        <v>2012</v>
      </c>
      <c r="H151" s="290">
        <v>93.5</v>
      </c>
      <c r="I151" s="249">
        <v>235.2</v>
      </c>
      <c r="J151" s="257" t="str">
        <f>IF($E151&lt;DATE(2018,7,1),"-",INDEX('Annual Inflation'!$AM$53:$BA$53, MATCH(YEAR(EOMONTH($E151,6)), 'Annual Inflation'!$AM$6:$BA$6, 0))/100)</f>
        <v>-</v>
      </c>
      <c r="K151" s="257" t="str">
        <f>IF($E151&lt;DATE(2018,7,1),"-",INDEX('Annual Inflation'!$AM$50:$BA$50, MATCH(YEAR(EOMONTH($E151,6)), 'Annual Inflation'!$AM$6:$BA$6, 0))/100)</f>
        <v>-</v>
      </c>
      <c r="L151" s="258">
        <f t="shared" si="12"/>
        <v>93.5</v>
      </c>
      <c r="M151" s="258">
        <f t="shared" si="13"/>
        <v>235.2</v>
      </c>
      <c r="N151" s="258">
        <f t="shared" si="14"/>
        <v>235.2</v>
      </c>
    </row>
    <row r="152" spans="5:14" ht="16.8">
      <c r="E152" s="248">
        <v>40725</v>
      </c>
      <c r="F152" s="323">
        <f t="shared" si="10"/>
        <v>40755</v>
      </c>
      <c r="G152" s="159">
        <f t="shared" si="11"/>
        <v>2012</v>
      </c>
      <c r="H152" s="290">
        <v>93.5</v>
      </c>
      <c r="I152" s="249">
        <v>234.7</v>
      </c>
      <c r="J152" s="257" t="str">
        <f>IF($E152&lt;DATE(2018,7,1),"-",INDEX('Annual Inflation'!$AM$53:$BA$53, MATCH(YEAR(EOMONTH($E152,6)), 'Annual Inflation'!$AM$6:$BA$6, 0))/100)</f>
        <v>-</v>
      </c>
      <c r="K152" s="257" t="str">
        <f>IF($E152&lt;DATE(2018,7,1),"-",INDEX('Annual Inflation'!$AM$50:$BA$50, MATCH(YEAR(EOMONTH($E152,6)), 'Annual Inflation'!$AM$6:$BA$6, 0))/100)</f>
        <v>-</v>
      </c>
      <c r="L152" s="258">
        <f t="shared" si="12"/>
        <v>93.5</v>
      </c>
      <c r="M152" s="258">
        <f t="shared" si="13"/>
        <v>234.7</v>
      </c>
      <c r="N152" s="258">
        <f t="shared" si="14"/>
        <v>234.7</v>
      </c>
    </row>
    <row r="153" spans="5:14" ht="16.8">
      <c r="E153" s="248">
        <v>40756</v>
      </c>
      <c r="F153" s="323">
        <f t="shared" si="10"/>
        <v>40786</v>
      </c>
      <c r="G153" s="159">
        <f t="shared" si="11"/>
        <v>2012</v>
      </c>
      <c r="H153" s="290">
        <v>93.9</v>
      </c>
      <c r="I153" s="249">
        <v>236.1</v>
      </c>
      <c r="J153" s="257" t="str">
        <f>IF($E153&lt;DATE(2018,7,1),"-",INDEX('Annual Inflation'!$AM$53:$BA$53, MATCH(YEAR(EOMONTH($E153,6)), 'Annual Inflation'!$AM$6:$BA$6, 0))/100)</f>
        <v>-</v>
      </c>
      <c r="K153" s="257" t="str">
        <f>IF($E153&lt;DATE(2018,7,1),"-",INDEX('Annual Inflation'!$AM$50:$BA$50, MATCH(YEAR(EOMONTH($E153,6)), 'Annual Inflation'!$AM$6:$BA$6, 0))/100)</f>
        <v>-</v>
      </c>
      <c r="L153" s="258">
        <f t="shared" si="12"/>
        <v>93.9</v>
      </c>
      <c r="M153" s="258">
        <f t="shared" si="13"/>
        <v>236.1</v>
      </c>
      <c r="N153" s="258">
        <f t="shared" si="14"/>
        <v>236.1</v>
      </c>
    </row>
    <row r="154" spans="5:14" ht="16.8">
      <c r="E154" s="248">
        <v>40787</v>
      </c>
      <c r="F154" s="323">
        <f t="shared" si="10"/>
        <v>40816</v>
      </c>
      <c r="G154" s="159">
        <f t="shared" si="11"/>
        <v>2012</v>
      </c>
      <c r="H154" s="290">
        <v>94.5</v>
      </c>
      <c r="I154" s="249">
        <v>237.9</v>
      </c>
      <c r="J154" s="257" t="str">
        <f>IF($E154&lt;DATE(2018,7,1),"-",INDEX('Annual Inflation'!$AM$53:$BA$53, MATCH(YEAR(EOMONTH($E154,6)), 'Annual Inflation'!$AM$6:$BA$6, 0))/100)</f>
        <v>-</v>
      </c>
      <c r="K154" s="257" t="str">
        <f>IF($E154&lt;DATE(2018,7,1),"-",INDEX('Annual Inflation'!$AM$50:$BA$50, MATCH(YEAR(EOMONTH($E154,6)), 'Annual Inflation'!$AM$6:$BA$6, 0))/100)</f>
        <v>-</v>
      </c>
      <c r="L154" s="258">
        <f t="shared" si="12"/>
        <v>94.5</v>
      </c>
      <c r="M154" s="258">
        <f t="shared" si="13"/>
        <v>237.9</v>
      </c>
      <c r="N154" s="258">
        <f t="shared" si="14"/>
        <v>237.9</v>
      </c>
    </row>
    <row r="155" spans="5:14" ht="16.8">
      <c r="E155" s="248">
        <v>40817</v>
      </c>
      <c r="F155" s="323">
        <f t="shared" si="10"/>
        <v>40847</v>
      </c>
      <c r="G155" s="159">
        <f t="shared" si="11"/>
        <v>2012</v>
      </c>
      <c r="H155" s="290">
        <v>94.5</v>
      </c>
      <c r="I155" s="249">
        <v>238</v>
      </c>
      <c r="J155" s="257" t="str">
        <f>IF($E155&lt;DATE(2018,7,1),"-",INDEX('Annual Inflation'!$AM$53:$BA$53, MATCH(YEAR(EOMONTH($E155,6)), 'Annual Inflation'!$AM$6:$BA$6, 0))/100)</f>
        <v>-</v>
      </c>
      <c r="K155" s="257" t="str">
        <f>IF($E155&lt;DATE(2018,7,1),"-",INDEX('Annual Inflation'!$AM$50:$BA$50, MATCH(YEAR(EOMONTH($E155,6)), 'Annual Inflation'!$AM$6:$BA$6, 0))/100)</f>
        <v>-</v>
      </c>
      <c r="L155" s="258">
        <f t="shared" si="12"/>
        <v>94.5</v>
      </c>
      <c r="M155" s="258">
        <f t="shared" si="13"/>
        <v>238</v>
      </c>
      <c r="N155" s="258">
        <f t="shared" si="14"/>
        <v>238</v>
      </c>
    </row>
    <row r="156" spans="5:14" ht="16.8">
      <c r="E156" s="248">
        <v>40848</v>
      </c>
      <c r="F156" s="323">
        <f t="shared" si="10"/>
        <v>40877</v>
      </c>
      <c r="G156" s="159">
        <f t="shared" si="11"/>
        <v>2012</v>
      </c>
      <c r="H156" s="290">
        <v>94.7</v>
      </c>
      <c r="I156" s="249">
        <v>238.5</v>
      </c>
      <c r="J156" s="257" t="str">
        <f>IF($E156&lt;DATE(2018,7,1),"-",INDEX('Annual Inflation'!$AM$53:$BA$53, MATCH(YEAR(EOMONTH($E156,6)), 'Annual Inflation'!$AM$6:$BA$6, 0))/100)</f>
        <v>-</v>
      </c>
      <c r="K156" s="257" t="str">
        <f>IF($E156&lt;DATE(2018,7,1),"-",INDEX('Annual Inflation'!$AM$50:$BA$50, MATCH(YEAR(EOMONTH($E156,6)), 'Annual Inflation'!$AM$6:$BA$6, 0))/100)</f>
        <v>-</v>
      </c>
      <c r="L156" s="258">
        <f t="shared" si="12"/>
        <v>94.7</v>
      </c>
      <c r="M156" s="258">
        <f t="shared" si="13"/>
        <v>238.5</v>
      </c>
      <c r="N156" s="258">
        <f t="shared" si="14"/>
        <v>238.5</v>
      </c>
    </row>
    <row r="157" spans="5:14" ht="16.8">
      <c r="E157" s="248">
        <v>40878</v>
      </c>
      <c r="F157" s="323">
        <f t="shared" si="10"/>
        <v>40908</v>
      </c>
      <c r="G157" s="159">
        <f t="shared" si="11"/>
        <v>2012</v>
      </c>
      <c r="H157" s="290">
        <v>95</v>
      </c>
      <c r="I157" s="249">
        <v>239.4</v>
      </c>
      <c r="J157" s="257" t="str">
        <f>IF($E157&lt;DATE(2018,7,1),"-",INDEX('Annual Inflation'!$AM$53:$BA$53, MATCH(YEAR(EOMONTH($E157,6)), 'Annual Inflation'!$AM$6:$BA$6, 0))/100)</f>
        <v>-</v>
      </c>
      <c r="K157" s="257" t="str">
        <f>IF($E157&lt;DATE(2018,7,1),"-",INDEX('Annual Inflation'!$AM$50:$BA$50, MATCH(YEAR(EOMONTH($E157,6)), 'Annual Inflation'!$AM$6:$BA$6, 0))/100)</f>
        <v>-</v>
      </c>
      <c r="L157" s="258">
        <f t="shared" si="12"/>
        <v>95</v>
      </c>
      <c r="M157" s="258">
        <f t="shared" si="13"/>
        <v>239.4</v>
      </c>
      <c r="N157" s="258">
        <f t="shared" si="14"/>
        <v>239.4</v>
      </c>
    </row>
    <row r="158" spans="5:14" ht="16.8">
      <c r="E158" s="248">
        <v>40909</v>
      </c>
      <c r="F158" s="323">
        <f t="shared" si="10"/>
        <v>40939</v>
      </c>
      <c r="G158" s="159">
        <f t="shared" si="11"/>
        <v>2012</v>
      </c>
      <c r="H158" s="290">
        <v>94.7</v>
      </c>
      <c r="I158" s="249">
        <v>238</v>
      </c>
      <c r="J158" s="257" t="str">
        <f>IF($E158&lt;DATE(2018,7,1),"-",INDEX('Annual Inflation'!$AM$53:$BA$53, MATCH(YEAR(EOMONTH($E158,6)), 'Annual Inflation'!$AM$6:$BA$6, 0))/100)</f>
        <v>-</v>
      </c>
      <c r="K158" s="257" t="str">
        <f>IF($E158&lt;DATE(2018,7,1),"-",INDEX('Annual Inflation'!$AM$50:$BA$50, MATCH(YEAR(EOMONTH($E158,6)), 'Annual Inflation'!$AM$6:$BA$6, 0))/100)</f>
        <v>-</v>
      </c>
      <c r="L158" s="258">
        <f t="shared" si="12"/>
        <v>94.7</v>
      </c>
      <c r="M158" s="258">
        <f t="shared" si="13"/>
        <v>238</v>
      </c>
      <c r="N158" s="258">
        <f t="shared" si="14"/>
        <v>238</v>
      </c>
    </row>
    <row r="159" spans="5:14" ht="16.8">
      <c r="E159" s="248">
        <v>40940</v>
      </c>
      <c r="F159" s="323">
        <f t="shared" si="10"/>
        <v>40968</v>
      </c>
      <c r="G159" s="159">
        <f t="shared" si="11"/>
        <v>2012</v>
      </c>
      <c r="H159" s="290">
        <v>95.2</v>
      </c>
      <c r="I159" s="249">
        <v>239.9</v>
      </c>
      <c r="J159" s="257" t="str">
        <f>IF($E159&lt;DATE(2018,7,1),"-",INDEX('Annual Inflation'!$AM$53:$BA$53, MATCH(YEAR(EOMONTH($E159,6)), 'Annual Inflation'!$AM$6:$BA$6, 0))/100)</f>
        <v>-</v>
      </c>
      <c r="K159" s="257" t="str">
        <f>IF($E159&lt;DATE(2018,7,1),"-",INDEX('Annual Inflation'!$AM$50:$BA$50, MATCH(YEAR(EOMONTH($E159,6)), 'Annual Inflation'!$AM$6:$BA$6, 0))/100)</f>
        <v>-</v>
      </c>
      <c r="L159" s="258">
        <f t="shared" si="12"/>
        <v>95.2</v>
      </c>
      <c r="M159" s="258">
        <f t="shared" si="13"/>
        <v>239.9</v>
      </c>
      <c r="N159" s="258">
        <f t="shared" si="14"/>
        <v>239.9</v>
      </c>
    </row>
    <row r="160" spans="5:14" ht="16.8">
      <c r="E160" s="248">
        <v>40969</v>
      </c>
      <c r="F160" s="323">
        <f t="shared" si="10"/>
        <v>40999</v>
      </c>
      <c r="G160" s="159">
        <f t="shared" si="11"/>
        <v>2012</v>
      </c>
      <c r="H160" s="290">
        <v>95.4</v>
      </c>
      <c r="I160" s="249">
        <v>240.8</v>
      </c>
      <c r="J160" s="257" t="str">
        <f>IF($E160&lt;DATE(2018,7,1),"-",INDEX('Annual Inflation'!$AM$53:$BA$53, MATCH(YEAR(EOMONTH($E160,6)), 'Annual Inflation'!$AM$6:$BA$6, 0))/100)</f>
        <v>-</v>
      </c>
      <c r="K160" s="257" t="str">
        <f>IF($E160&lt;DATE(2018,7,1),"-",INDEX('Annual Inflation'!$AM$50:$BA$50, MATCH(YEAR(EOMONTH($E160,6)), 'Annual Inflation'!$AM$6:$BA$6, 0))/100)</f>
        <v>-</v>
      </c>
      <c r="L160" s="258">
        <f t="shared" si="12"/>
        <v>95.4</v>
      </c>
      <c r="M160" s="258">
        <f t="shared" si="13"/>
        <v>240.8</v>
      </c>
      <c r="N160" s="258">
        <f t="shared" si="14"/>
        <v>240.8</v>
      </c>
    </row>
    <row r="161" spans="5:14" ht="16.8">
      <c r="E161" s="248">
        <v>41000</v>
      </c>
      <c r="F161" s="323">
        <f t="shared" si="10"/>
        <v>41029</v>
      </c>
      <c r="G161" s="159">
        <f t="shared" si="11"/>
        <v>2013</v>
      </c>
      <c r="H161" s="290">
        <v>95.9</v>
      </c>
      <c r="I161" s="249">
        <v>242.5</v>
      </c>
      <c r="J161" s="257" t="str">
        <f>IF($E161&lt;DATE(2018,7,1),"-",INDEX('Annual Inflation'!$AM$53:$BA$53, MATCH(YEAR(EOMONTH($E161,6)), 'Annual Inflation'!$AM$6:$BA$6, 0))/100)</f>
        <v>-</v>
      </c>
      <c r="K161" s="257" t="str">
        <f>IF($E161&lt;DATE(2018,7,1),"-",INDEX('Annual Inflation'!$AM$50:$BA$50, MATCH(YEAR(EOMONTH($E161,6)), 'Annual Inflation'!$AM$6:$BA$6, 0))/100)</f>
        <v>-</v>
      </c>
      <c r="L161" s="258">
        <f t="shared" si="12"/>
        <v>95.9</v>
      </c>
      <c r="M161" s="258">
        <f t="shared" si="13"/>
        <v>242.5</v>
      </c>
      <c r="N161" s="258">
        <f t="shared" si="14"/>
        <v>242.5</v>
      </c>
    </row>
    <row r="162" spans="5:14" ht="16.8">
      <c r="E162" s="248">
        <v>41030</v>
      </c>
      <c r="F162" s="323">
        <f t="shared" si="10"/>
        <v>41060</v>
      </c>
      <c r="G162" s="159">
        <f t="shared" si="11"/>
        <v>2013</v>
      </c>
      <c r="H162" s="290">
        <v>95.9</v>
      </c>
      <c r="I162" s="249">
        <v>242.4</v>
      </c>
      <c r="J162" s="257" t="str">
        <f>IF($E162&lt;DATE(2018,7,1),"-",INDEX('Annual Inflation'!$AM$53:$BA$53, MATCH(YEAR(EOMONTH($E162,6)), 'Annual Inflation'!$AM$6:$BA$6, 0))/100)</f>
        <v>-</v>
      </c>
      <c r="K162" s="257" t="str">
        <f>IF($E162&lt;DATE(2018,7,1),"-",INDEX('Annual Inflation'!$AM$50:$BA$50, MATCH(YEAR(EOMONTH($E162,6)), 'Annual Inflation'!$AM$6:$BA$6, 0))/100)</f>
        <v>-</v>
      </c>
      <c r="L162" s="258">
        <f t="shared" si="12"/>
        <v>95.9</v>
      </c>
      <c r="M162" s="258">
        <f t="shared" si="13"/>
        <v>242.4</v>
      </c>
      <c r="N162" s="258">
        <f t="shared" si="14"/>
        <v>242.4</v>
      </c>
    </row>
    <row r="163" spans="5:14" ht="16.8">
      <c r="E163" s="248">
        <v>41061</v>
      </c>
      <c r="F163" s="323">
        <f t="shared" si="10"/>
        <v>41090</v>
      </c>
      <c r="G163" s="159">
        <f t="shared" si="11"/>
        <v>2013</v>
      </c>
      <c r="H163" s="290">
        <v>95.6</v>
      </c>
      <c r="I163" s="249">
        <v>241.8</v>
      </c>
      <c r="J163" s="257" t="str">
        <f>IF($E163&lt;DATE(2018,7,1),"-",INDEX('Annual Inflation'!$AM$53:$BA$53, MATCH(YEAR(EOMONTH($E163,6)), 'Annual Inflation'!$AM$6:$BA$6, 0))/100)</f>
        <v>-</v>
      </c>
      <c r="K163" s="257" t="str">
        <f>IF($E163&lt;DATE(2018,7,1),"-",INDEX('Annual Inflation'!$AM$50:$BA$50, MATCH(YEAR(EOMONTH($E163,6)), 'Annual Inflation'!$AM$6:$BA$6, 0))/100)</f>
        <v>-</v>
      </c>
      <c r="L163" s="258">
        <f t="shared" si="12"/>
        <v>95.6</v>
      </c>
      <c r="M163" s="258">
        <f t="shared" si="13"/>
        <v>241.8</v>
      </c>
      <c r="N163" s="258">
        <f t="shared" si="14"/>
        <v>241.8</v>
      </c>
    </row>
    <row r="164" spans="5:14" ht="16.8">
      <c r="E164" s="248">
        <v>41091</v>
      </c>
      <c r="F164" s="323">
        <f t="shared" si="10"/>
        <v>41121</v>
      </c>
      <c r="G164" s="159">
        <f t="shared" si="11"/>
        <v>2013</v>
      </c>
      <c r="H164" s="290">
        <v>95.7</v>
      </c>
      <c r="I164" s="249">
        <v>242.1</v>
      </c>
      <c r="J164" s="257" t="str">
        <f>IF($E164&lt;DATE(2018,7,1),"-",INDEX('Annual Inflation'!$AM$53:$BA$53, MATCH(YEAR(EOMONTH($E164,6)), 'Annual Inflation'!$AM$6:$BA$6, 0))/100)</f>
        <v>-</v>
      </c>
      <c r="K164" s="257" t="str">
        <f>IF($E164&lt;DATE(2018,7,1),"-",INDEX('Annual Inflation'!$AM$50:$BA$50, MATCH(YEAR(EOMONTH($E164,6)), 'Annual Inflation'!$AM$6:$BA$6, 0))/100)</f>
        <v>-</v>
      </c>
      <c r="L164" s="258">
        <f t="shared" si="12"/>
        <v>95.7</v>
      </c>
      <c r="M164" s="258">
        <f t="shared" si="13"/>
        <v>242.1</v>
      </c>
      <c r="N164" s="258">
        <f t="shared" si="14"/>
        <v>242.1</v>
      </c>
    </row>
    <row r="165" spans="5:14" ht="16.8">
      <c r="E165" s="248">
        <v>41122</v>
      </c>
      <c r="F165" s="323">
        <f t="shared" si="10"/>
        <v>41152</v>
      </c>
      <c r="G165" s="159">
        <f t="shared" si="11"/>
        <v>2013</v>
      </c>
      <c r="H165" s="290">
        <v>96.1</v>
      </c>
      <c r="I165" s="249">
        <v>243</v>
      </c>
      <c r="J165" s="257" t="str">
        <f>IF($E165&lt;DATE(2018,7,1),"-",INDEX('Annual Inflation'!$AM$53:$BA$53, MATCH(YEAR(EOMONTH($E165,6)), 'Annual Inflation'!$AM$6:$BA$6, 0))/100)</f>
        <v>-</v>
      </c>
      <c r="K165" s="257" t="str">
        <f>IF($E165&lt;DATE(2018,7,1),"-",INDEX('Annual Inflation'!$AM$50:$BA$50, MATCH(YEAR(EOMONTH($E165,6)), 'Annual Inflation'!$AM$6:$BA$6, 0))/100)</f>
        <v>-</v>
      </c>
      <c r="L165" s="258">
        <f t="shared" si="12"/>
        <v>96.1</v>
      </c>
      <c r="M165" s="258">
        <f t="shared" si="13"/>
        <v>243</v>
      </c>
      <c r="N165" s="258">
        <f t="shared" si="14"/>
        <v>243</v>
      </c>
    </row>
    <row r="166" spans="5:14" ht="16.8">
      <c r="E166" s="248">
        <v>41153</v>
      </c>
      <c r="F166" s="323">
        <f t="shared" si="10"/>
        <v>41182</v>
      </c>
      <c r="G166" s="159">
        <f t="shared" si="11"/>
        <v>2013</v>
      </c>
      <c r="H166" s="290">
        <v>96.4</v>
      </c>
      <c r="I166" s="249">
        <v>244.2</v>
      </c>
      <c r="J166" s="257" t="str">
        <f>IF($E166&lt;DATE(2018,7,1),"-",INDEX('Annual Inflation'!$AM$53:$BA$53, MATCH(YEAR(EOMONTH($E166,6)), 'Annual Inflation'!$AM$6:$BA$6, 0))/100)</f>
        <v>-</v>
      </c>
      <c r="K166" s="257" t="str">
        <f>IF($E166&lt;DATE(2018,7,1),"-",INDEX('Annual Inflation'!$AM$50:$BA$50, MATCH(YEAR(EOMONTH($E166,6)), 'Annual Inflation'!$AM$6:$BA$6, 0))/100)</f>
        <v>-</v>
      </c>
      <c r="L166" s="258">
        <f t="shared" si="12"/>
        <v>96.4</v>
      </c>
      <c r="M166" s="258">
        <f t="shared" si="13"/>
        <v>244.2</v>
      </c>
      <c r="N166" s="258">
        <f t="shared" si="14"/>
        <v>244.2</v>
      </c>
    </row>
    <row r="167" spans="5:14" ht="16.8">
      <c r="E167" s="248">
        <v>41183</v>
      </c>
      <c r="F167" s="323">
        <f t="shared" si="10"/>
        <v>41213</v>
      </c>
      <c r="G167" s="159">
        <f t="shared" si="11"/>
        <v>2013</v>
      </c>
      <c r="H167" s="290">
        <v>96.8</v>
      </c>
      <c r="I167" s="249">
        <v>245.6</v>
      </c>
      <c r="J167" s="257" t="str">
        <f>IF($E167&lt;DATE(2018,7,1),"-",INDEX('Annual Inflation'!$AM$53:$BA$53, MATCH(YEAR(EOMONTH($E167,6)), 'Annual Inflation'!$AM$6:$BA$6, 0))/100)</f>
        <v>-</v>
      </c>
      <c r="K167" s="257" t="str">
        <f>IF($E167&lt;DATE(2018,7,1),"-",INDEX('Annual Inflation'!$AM$50:$BA$50, MATCH(YEAR(EOMONTH($E167,6)), 'Annual Inflation'!$AM$6:$BA$6, 0))/100)</f>
        <v>-</v>
      </c>
      <c r="L167" s="258">
        <f t="shared" si="12"/>
        <v>96.8</v>
      </c>
      <c r="M167" s="258">
        <f t="shared" si="13"/>
        <v>245.6</v>
      </c>
      <c r="N167" s="258">
        <f t="shared" si="14"/>
        <v>245.6</v>
      </c>
    </row>
    <row r="168" spans="5:14" ht="16.8">
      <c r="E168" s="248">
        <v>41214</v>
      </c>
      <c r="F168" s="323">
        <f t="shared" si="10"/>
        <v>41243</v>
      </c>
      <c r="G168" s="159">
        <f t="shared" si="11"/>
        <v>2013</v>
      </c>
      <c r="H168" s="290">
        <v>97</v>
      </c>
      <c r="I168" s="249">
        <v>245.6</v>
      </c>
      <c r="J168" s="257" t="str">
        <f>IF($E168&lt;DATE(2018,7,1),"-",INDEX('Annual Inflation'!$AM$53:$BA$53, MATCH(YEAR(EOMONTH($E168,6)), 'Annual Inflation'!$AM$6:$BA$6, 0))/100)</f>
        <v>-</v>
      </c>
      <c r="K168" s="257" t="str">
        <f>IF($E168&lt;DATE(2018,7,1),"-",INDEX('Annual Inflation'!$AM$50:$BA$50, MATCH(YEAR(EOMONTH($E168,6)), 'Annual Inflation'!$AM$6:$BA$6, 0))/100)</f>
        <v>-</v>
      </c>
      <c r="L168" s="258">
        <f t="shared" si="12"/>
        <v>97</v>
      </c>
      <c r="M168" s="258">
        <f t="shared" si="13"/>
        <v>245.6</v>
      </c>
      <c r="N168" s="258">
        <f t="shared" si="14"/>
        <v>245.6</v>
      </c>
    </row>
    <row r="169" spans="5:14" ht="16.8">
      <c r="E169" s="248">
        <v>41244</v>
      </c>
      <c r="F169" s="323">
        <f t="shared" si="10"/>
        <v>41274</v>
      </c>
      <c r="G169" s="159">
        <f t="shared" si="11"/>
        <v>2013</v>
      </c>
      <c r="H169" s="290">
        <v>97.3</v>
      </c>
      <c r="I169" s="249">
        <v>246.8</v>
      </c>
      <c r="J169" s="257" t="str">
        <f>IF($E169&lt;DATE(2018,7,1),"-",INDEX('Annual Inflation'!$AM$53:$BA$53, MATCH(YEAR(EOMONTH($E169,6)), 'Annual Inflation'!$AM$6:$BA$6, 0))/100)</f>
        <v>-</v>
      </c>
      <c r="K169" s="257" t="str">
        <f>IF($E169&lt;DATE(2018,7,1),"-",INDEX('Annual Inflation'!$AM$50:$BA$50, MATCH(YEAR(EOMONTH($E169,6)), 'Annual Inflation'!$AM$6:$BA$6, 0))/100)</f>
        <v>-</v>
      </c>
      <c r="L169" s="258">
        <f t="shared" si="12"/>
        <v>97.3</v>
      </c>
      <c r="M169" s="258">
        <f t="shared" si="13"/>
        <v>246.8</v>
      </c>
      <c r="N169" s="258">
        <f t="shared" si="14"/>
        <v>246.8</v>
      </c>
    </row>
    <row r="170" spans="5:14" ht="16.8">
      <c r="E170" s="248">
        <v>41275</v>
      </c>
      <c r="F170" s="323">
        <f t="shared" si="10"/>
        <v>41305</v>
      </c>
      <c r="G170" s="159">
        <f t="shared" si="11"/>
        <v>2013</v>
      </c>
      <c r="H170" s="290">
        <v>97</v>
      </c>
      <c r="I170" s="249">
        <v>245.8</v>
      </c>
      <c r="J170" s="257" t="str">
        <f>IF($E170&lt;DATE(2018,7,1),"-",INDEX('Annual Inflation'!$AM$53:$BA$53, MATCH(YEAR(EOMONTH($E170,6)), 'Annual Inflation'!$AM$6:$BA$6, 0))/100)</f>
        <v>-</v>
      </c>
      <c r="K170" s="257" t="str">
        <f>IF($E170&lt;DATE(2018,7,1),"-",INDEX('Annual Inflation'!$AM$50:$BA$50, MATCH(YEAR(EOMONTH($E170,6)), 'Annual Inflation'!$AM$6:$BA$6, 0))/100)</f>
        <v>-</v>
      </c>
      <c r="L170" s="258">
        <f t="shared" si="12"/>
        <v>97</v>
      </c>
      <c r="M170" s="258">
        <f t="shared" si="13"/>
        <v>245.8</v>
      </c>
      <c r="N170" s="258">
        <f t="shared" si="14"/>
        <v>245.8</v>
      </c>
    </row>
    <row r="171" spans="5:14" ht="16.8">
      <c r="E171" s="248">
        <v>41306</v>
      </c>
      <c r="F171" s="323">
        <f t="shared" si="10"/>
        <v>41333</v>
      </c>
      <c r="G171" s="159">
        <f t="shared" si="11"/>
        <v>2013</v>
      </c>
      <c r="H171" s="290">
        <v>97.5</v>
      </c>
      <c r="I171" s="249">
        <v>247.6</v>
      </c>
      <c r="J171" s="257" t="str">
        <f>IF($E171&lt;DATE(2018,7,1),"-",INDEX('Annual Inflation'!$AM$53:$BA$53, MATCH(YEAR(EOMONTH($E171,6)), 'Annual Inflation'!$AM$6:$BA$6, 0))/100)</f>
        <v>-</v>
      </c>
      <c r="K171" s="257" t="str">
        <f>IF($E171&lt;DATE(2018,7,1),"-",INDEX('Annual Inflation'!$AM$50:$BA$50, MATCH(YEAR(EOMONTH($E171,6)), 'Annual Inflation'!$AM$6:$BA$6, 0))/100)</f>
        <v>-</v>
      </c>
      <c r="L171" s="258">
        <f t="shared" si="12"/>
        <v>97.5</v>
      </c>
      <c r="M171" s="258">
        <f t="shared" si="13"/>
        <v>247.6</v>
      </c>
      <c r="N171" s="258">
        <f t="shared" si="14"/>
        <v>247.6</v>
      </c>
    </row>
    <row r="172" spans="5:14" ht="16.8">
      <c r="E172" s="248">
        <v>41334</v>
      </c>
      <c r="F172" s="323">
        <f t="shared" si="10"/>
        <v>41364</v>
      </c>
      <c r="G172" s="159">
        <f t="shared" si="11"/>
        <v>2013</v>
      </c>
      <c r="H172" s="290">
        <v>97.8</v>
      </c>
      <c r="I172" s="249">
        <v>248.7</v>
      </c>
      <c r="J172" s="257" t="str">
        <f>IF($E172&lt;DATE(2018,7,1),"-",INDEX('Annual Inflation'!$AM$53:$BA$53, MATCH(YEAR(EOMONTH($E172,6)), 'Annual Inflation'!$AM$6:$BA$6, 0))/100)</f>
        <v>-</v>
      </c>
      <c r="K172" s="257" t="str">
        <f>IF($E172&lt;DATE(2018,7,1),"-",INDEX('Annual Inflation'!$AM$50:$BA$50, MATCH(YEAR(EOMONTH($E172,6)), 'Annual Inflation'!$AM$6:$BA$6, 0))/100)</f>
        <v>-</v>
      </c>
      <c r="L172" s="258">
        <f t="shared" si="12"/>
        <v>97.8</v>
      </c>
      <c r="M172" s="258">
        <f t="shared" si="13"/>
        <v>248.7</v>
      </c>
      <c r="N172" s="258">
        <f t="shared" si="14"/>
        <v>248.7</v>
      </c>
    </row>
    <row r="173" spans="5:14" ht="16.8">
      <c r="E173" s="248">
        <v>41365</v>
      </c>
      <c r="F173" s="323">
        <f t="shared" si="10"/>
        <v>41394</v>
      </c>
      <c r="G173" s="159">
        <f t="shared" si="11"/>
        <v>2014</v>
      </c>
      <c r="H173" s="290">
        <v>98</v>
      </c>
      <c r="I173" s="249">
        <v>249.5</v>
      </c>
      <c r="J173" s="257" t="str">
        <f>IF($E173&lt;DATE(2018,7,1),"-",INDEX('Annual Inflation'!$AM$53:$BA$53, MATCH(YEAR(EOMONTH($E173,6)), 'Annual Inflation'!$AM$6:$BA$6, 0))/100)</f>
        <v>-</v>
      </c>
      <c r="K173" s="257" t="str">
        <f>IF($E173&lt;DATE(2018,7,1),"-",INDEX('Annual Inflation'!$AM$50:$BA$50, MATCH(YEAR(EOMONTH($E173,6)), 'Annual Inflation'!$AM$6:$BA$6, 0))/100)</f>
        <v>-</v>
      </c>
      <c r="L173" s="258">
        <f t="shared" si="12"/>
        <v>98</v>
      </c>
      <c r="M173" s="258">
        <f t="shared" si="13"/>
        <v>249.5</v>
      </c>
      <c r="N173" s="258">
        <f t="shared" si="14"/>
        <v>249.5</v>
      </c>
    </row>
    <row r="174" spans="5:14" ht="16.8">
      <c r="E174" s="248">
        <v>41395</v>
      </c>
      <c r="F174" s="323">
        <f t="shared" si="10"/>
        <v>41425</v>
      </c>
      <c r="G174" s="159">
        <f t="shared" si="11"/>
        <v>2014</v>
      </c>
      <c r="H174" s="290">
        <v>98.2</v>
      </c>
      <c r="I174" s="249">
        <v>250</v>
      </c>
      <c r="J174" s="257" t="str">
        <f>IF($E174&lt;DATE(2018,7,1),"-",INDEX('Annual Inflation'!$AM$53:$BA$53, MATCH(YEAR(EOMONTH($E174,6)), 'Annual Inflation'!$AM$6:$BA$6, 0))/100)</f>
        <v>-</v>
      </c>
      <c r="K174" s="257" t="str">
        <f>IF($E174&lt;DATE(2018,7,1),"-",INDEX('Annual Inflation'!$AM$50:$BA$50, MATCH(YEAR(EOMONTH($E174,6)), 'Annual Inflation'!$AM$6:$BA$6, 0))/100)</f>
        <v>-</v>
      </c>
      <c r="L174" s="258">
        <f t="shared" si="12"/>
        <v>98.2</v>
      </c>
      <c r="M174" s="258">
        <f t="shared" si="13"/>
        <v>250</v>
      </c>
      <c r="N174" s="258">
        <f t="shared" si="14"/>
        <v>250</v>
      </c>
    </row>
    <row r="175" spans="5:14" ht="16.8">
      <c r="E175" s="248">
        <v>41426</v>
      </c>
      <c r="F175" s="323">
        <f t="shared" si="10"/>
        <v>41455</v>
      </c>
      <c r="G175" s="159">
        <f t="shared" si="11"/>
        <v>2014</v>
      </c>
      <c r="H175" s="290">
        <v>98</v>
      </c>
      <c r="I175" s="249">
        <v>249.7</v>
      </c>
      <c r="J175" s="257" t="str">
        <f>IF($E175&lt;DATE(2018,7,1),"-",INDEX('Annual Inflation'!$AM$53:$BA$53, MATCH(YEAR(EOMONTH($E175,6)), 'Annual Inflation'!$AM$6:$BA$6, 0))/100)</f>
        <v>-</v>
      </c>
      <c r="K175" s="257" t="str">
        <f>IF($E175&lt;DATE(2018,7,1),"-",INDEX('Annual Inflation'!$AM$50:$BA$50, MATCH(YEAR(EOMONTH($E175,6)), 'Annual Inflation'!$AM$6:$BA$6, 0))/100)</f>
        <v>-</v>
      </c>
      <c r="L175" s="258">
        <f t="shared" si="12"/>
        <v>98</v>
      </c>
      <c r="M175" s="258">
        <f t="shared" si="13"/>
        <v>249.7</v>
      </c>
      <c r="N175" s="258">
        <f t="shared" si="14"/>
        <v>249.7</v>
      </c>
    </row>
    <row r="176" spans="5:14" ht="16.8">
      <c r="E176" s="248">
        <v>41456</v>
      </c>
      <c r="F176" s="323">
        <f t="shared" si="10"/>
        <v>41486</v>
      </c>
      <c r="G176" s="159">
        <f t="shared" si="11"/>
        <v>2014</v>
      </c>
      <c r="H176" s="290">
        <v>98</v>
      </c>
      <c r="I176" s="249">
        <v>249.7</v>
      </c>
      <c r="J176" s="257" t="str">
        <f>IF($E176&lt;DATE(2018,7,1),"-",INDEX('Annual Inflation'!$AM$53:$BA$53, MATCH(YEAR(EOMONTH($E176,6)), 'Annual Inflation'!$AM$6:$BA$6, 0))/100)</f>
        <v>-</v>
      </c>
      <c r="K176" s="257" t="str">
        <f>IF($E176&lt;DATE(2018,7,1),"-",INDEX('Annual Inflation'!$AM$50:$BA$50, MATCH(YEAR(EOMONTH($E176,6)), 'Annual Inflation'!$AM$6:$BA$6, 0))/100)</f>
        <v>-</v>
      </c>
      <c r="L176" s="258">
        <f t="shared" si="12"/>
        <v>98</v>
      </c>
      <c r="M176" s="258">
        <f t="shared" si="13"/>
        <v>249.7</v>
      </c>
      <c r="N176" s="258">
        <f t="shared" si="14"/>
        <v>249.7</v>
      </c>
    </row>
    <row r="177" spans="5:14" ht="16.8">
      <c r="E177" s="248">
        <v>41487</v>
      </c>
      <c r="F177" s="323">
        <f t="shared" si="10"/>
        <v>41517</v>
      </c>
      <c r="G177" s="159">
        <f t="shared" si="11"/>
        <v>2014</v>
      </c>
      <c r="H177" s="290">
        <v>98.4</v>
      </c>
      <c r="I177" s="249">
        <v>251</v>
      </c>
      <c r="J177" s="257" t="str">
        <f>IF($E177&lt;DATE(2018,7,1),"-",INDEX('Annual Inflation'!$AM$53:$BA$53, MATCH(YEAR(EOMONTH($E177,6)), 'Annual Inflation'!$AM$6:$BA$6, 0))/100)</f>
        <v>-</v>
      </c>
      <c r="K177" s="257" t="str">
        <f>IF($E177&lt;DATE(2018,7,1),"-",INDEX('Annual Inflation'!$AM$50:$BA$50, MATCH(YEAR(EOMONTH($E177,6)), 'Annual Inflation'!$AM$6:$BA$6, 0))/100)</f>
        <v>-</v>
      </c>
      <c r="L177" s="258">
        <f t="shared" si="12"/>
        <v>98.4</v>
      </c>
      <c r="M177" s="258">
        <f t="shared" si="13"/>
        <v>251</v>
      </c>
      <c r="N177" s="258">
        <f t="shared" si="14"/>
        <v>251</v>
      </c>
    </row>
    <row r="178" spans="5:14" ht="16.8">
      <c r="E178" s="248">
        <v>41518</v>
      </c>
      <c r="F178" s="323">
        <f t="shared" si="10"/>
        <v>41547</v>
      </c>
      <c r="G178" s="159">
        <f t="shared" si="11"/>
        <v>2014</v>
      </c>
      <c r="H178" s="290">
        <v>98.7</v>
      </c>
      <c r="I178" s="249">
        <v>251.9</v>
      </c>
      <c r="J178" s="257" t="str">
        <f>IF($E178&lt;DATE(2018,7,1),"-",INDEX('Annual Inflation'!$AM$53:$BA$53, MATCH(YEAR(EOMONTH($E178,6)), 'Annual Inflation'!$AM$6:$BA$6, 0))/100)</f>
        <v>-</v>
      </c>
      <c r="K178" s="257" t="str">
        <f>IF($E178&lt;DATE(2018,7,1),"-",INDEX('Annual Inflation'!$AM$50:$BA$50, MATCH(YEAR(EOMONTH($E178,6)), 'Annual Inflation'!$AM$6:$BA$6, 0))/100)</f>
        <v>-</v>
      </c>
      <c r="L178" s="258">
        <f t="shared" si="12"/>
        <v>98.7</v>
      </c>
      <c r="M178" s="258">
        <f t="shared" si="13"/>
        <v>251.9</v>
      </c>
      <c r="N178" s="258">
        <f t="shared" si="14"/>
        <v>251.9</v>
      </c>
    </row>
    <row r="179" spans="5:14" ht="16.8">
      <c r="E179" s="248">
        <v>41548</v>
      </c>
      <c r="F179" s="323">
        <f t="shared" si="10"/>
        <v>41578</v>
      </c>
      <c r="G179" s="159">
        <f t="shared" si="11"/>
        <v>2014</v>
      </c>
      <c r="H179" s="290">
        <v>98.8</v>
      </c>
      <c r="I179" s="249">
        <v>251.9</v>
      </c>
      <c r="J179" s="257" t="str">
        <f>IF($E179&lt;DATE(2018,7,1),"-",INDEX('Annual Inflation'!$AM$53:$BA$53, MATCH(YEAR(EOMONTH($E179,6)), 'Annual Inflation'!$AM$6:$BA$6, 0))/100)</f>
        <v>-</v>
      </c>
      <c r="K179" s="257" t="str">
        <f>IF($E179&lt;DATE(2018,7,1),"-",INDEX('Annual Inflation'!$AM$50:$BA$50, MATCH(YEAR(EOMONTH($E179,6)), 'Annual Inflation'!$AM$6:$BA$6, 0))/100)</f>
        <v>-</v>
      </c>
      <c r="L179" s="258">
        <f t="shared" si="12"/>
        <v>98.8</v>
      </c>
      <c r="M179" s="258">
        <f t="shared" si="13"/>
        <v>251.9</v>
      </c>
      <c r="N179" s="258">
        <f t="shared" si="14"/>
        <v>251.9</v>
      </c>
    </row>
    <row r="180" spans="5:14" ht="16.8">
      <c r="E180" s="248">
        <v>41579</v>
      </c>
      <c r="F180" s="323">
        <f t="shared" si="10"/>
        <v>41608</v>
      </c>
      <c r="G180" s="159">
        <f t="shared" si="11"/>
        <v>2014</v>
      </c>
      <c r="H180" s="290">
        <v>98.8</v>
      </c>
      <c r="I180" s="249">
        <v>252.1</v>
      </c>
      <c r="J180" s="257" t="str">
        <f>IF($E180&lt;DATE(2018,7,1),"-",INDEX('Annual Inflation'!$AM$53:$BA$53, MATCH(YEAR(EOMONTH($E180,6)), 'Annual Inflation'!$AM$6:$BA$6, 0))/100)</f>
        <v>-</v>
      </c>
      <c r="K180" s="257" t="str">
        <f>IF($E180&lt;DATE(2018,7,1),"-",INDEX('Annual Inflation'!$AM$50:$BA$50, MATCH(YEAR(EOMONTH($E180,6)), 'Annual Inflation'!$AM$6:$BA$6, 0))/100)</f>
        <v>-</v>
      </c>
      <c r="L180" s="258">
        <f t="shared" si="12"/>
        <v>98.8</v>
      </c>
      <c r="M180" s="258">
        <f t="shared" si="13"/>
        <v>252.1</v>
      </c>
      <c r="N180" s="258">
        <f t="shared" si="14"/>
        <v>252.1</v>
      </c>
    </row>
    <row r="181" spans="5:14" ht="16.8">
      <c r="E181" s="248">
        <v>41609</v>
      </c>
      <c r="F181" s="323">
        <f t="shared" si="10"/>
        <v>41639</v>
      </c>
      <c r="G181" s="159">
        <f t="shared" si="11"/>
        <v>2014</v>
      </c>
      <c r="H181" s="290">
        <v>99.2</v>
      </c>
      <c r="I181" s="249">
        <v>253.4</v>
      </c>
      <c r="J181" s="257" t="str">
        <f>IF($E181&lt;DATE(2018,7,1),"-",INDEX('Annual Inflation'!$AM$53:$BA$53, MATCH(YEAR(EOMONTH($E181,6)), 'Annual Inflation'!$AM$6:$BA$6, 0))/100)</f>
        <v>-</v>
      </c>
      <c r="K181" s="257" t="str">
        <f>IF($E181&lt;DATE(2018,7,1),"-",INDEX('Annual Inflation'!$AM$50:$BA$50, MATCH(YEAR(EOMONTH($E181,6)), 'Annual Inflation'!$AM$6:$BA$6, 0))/100)</f>
        <v>-</v>
      </c>
      <c r="L181" s="258">
        <f t="shared" si="12"/>
        <v>99.2</v>
      </c>
      <c r="M181" s="258">
        <f t="shared" si="13"/>
        <v>253.4</v>
      </c>
      <c r="N181" s="258">
        <f t="shared" si="14"/>
        <v>253.4</v>
      </c>
    </row>
    <row r="182" spans="5:14" ht="16.8">
      <c r="E182" s="248">
        <v>41640</v>
      </c>
      <c r="F182" s="323">
        <f t="shared" si="10"/>
        <v>41670</v>
      </c>
      <c r="G182" s="159">
        <f t="shared" si="11"/>
        <v>2014</v>
      </c>
      <c r="H182" s="290">
        <v>98.7</v>
      </c>
      <c r="I182" s="249">
        <v>252.6</v>
      </c>
      <c r="J182" s="257" t="str">
        <f>IF($E182&lt;DATE(2018,7,1),"-",INDEX('Annual Inflation'!$AM$53:$BA$53, MATCH(YEAR(EOMONTH($E182,6)), 'Annual Inflation'!$AM$6:$BA$6, 0))/100)</f>
        <v>-</v>
      </c>
      <c r="K182" s="257" t="str">
        <f>IF($E182&lt;DATE(2018,7,1),"-",INDEX('Annual Inflation'!$AM$50:$BA$50, MATCH(YEAR(EOMONTH($E182,6)), 'Annual Inflation'!$AM$6:$BA$6, 0))/100)</f>
        <v>-</v>
      </c>
      <c r="L182" s="258">
        <f t="shared" si="12"/>
        <v>98.7</v>
      </c>
      <c r="M182" s="258">
        <f t="shared" si="13"/>
        <v>252.6</v>
      </c>
      <c r="N182" s="258">
        <f t="shared" si="14"/>
        <v>252.6</v>
      </c>
    </row>
    <row r="183" spans="5:14" ht="16.8">
      <c r="E183" s="248">
        <v>41671</v>
      </c>
      <c r="F183" s="323">
        <f t="shared" si="10"/>
        <v>41698</v>
      </c>
      <c r="G183" s="159">
        <f t="shared" si="11"/>
        <v>2014</v>
      </c>
      <c r="H183" s="290">
        <v>99.1</v>
      </c>
      <c r="I183" s="249">
        <v>254.2</v>
      </c>
      <c r="J183" s="257" t="str">
        <f>IF($E183&lt;DATE(2018,7,1),"-",INDEX('Annual Inflation'!$AM$53:$BA$53, MATCH(YEAR(EOMONTH($E183,6)), 'Annual Inflation'!$AM$6:$BA$6, 0))/100)</f>
        <v>-</v>
      </c>
      <c r="K183" s="257" t="str">
        <f>IF($E183&lt;DATE(2018,7,1),"-",INDEX('Annual Inflation'!$AM$50:$BA$50, MATCH(YEAR(EOMONTH($E183,6)), 'Annual Inflation'!$AM$6:$BA$6, 0))/100)</f>
        <v>-</v>
      </c>
      <c r="L183" s="258">
        <f t="shared" si="12"/>
        <v>99.1</v>
      </c>
      <c r="M183" s="258">
        <f t="shared" si="13"/>
        <v>254.2</v>
      </c>
      <c r="N183" s="258">
        <f t="shared" si="14"/>
        <v>254.2</v>
      </c>
    </row>
    <row r="184" spans="5:14" ht="16.8">
      <c r="E184" s="248">
        <v>41699</v>
      </c>
      <c r="F184" s="323">
        <f t="shared" si="10"/>
        <v>41729</v>
      </c>
      <c r="G184" s="159">
        <f t="shared" si="11"/>
        <v>2014</v>
      </c>
      <c r="H184" s="290">
        <v>99.3</v>
      </c>
      <c r="I184" s="249">
        <v>254.8</v>
      </c>
      <c r="J184" s="257" t="str">
        <f>IF($E184&lt;DATE(2018,7,1),"-",INDEX('Annual Inflation'!$AM$53:$BA$53, MATCH(YEAR(EOMONTH($E184,6)), 'Annual Inflation'!$AM$6:$BA$6, 0))/100)</f>
        <v>-</v>
      </c>
      <c r="K184" s="257" t="str">
        <f>IF($E184&lt;DATE(2018,7,1),"-",INDEX('Annual Inflation'!$AM$50:$BA$50, MATCH(YEAR(EOMONTH($E184,6)), 'Annual Inflation'!$AM$6:$BA$6, 0))/100)</f>
        <v>-</v>
      </c>
      <c r="L184" s="258">
        <f t="shared" si="12"/>
        <v>99.3</v>
      </c>
      <c r="M184" s="258">
        <f t="shared" si="13"/>
        <v>254.8</v>
      </c>
      <c r="N184" s="258">
        <f t="shared" si="14"/>
        <v>254.8</v>
      </c>
    </row>
    <row r="185" spans="5:14" ht="16.8">
      <c r="E185" s="248">
        <v>41730</v>
      </c>
      <c r="F185" s="323">
        <f t="shared" si="10"/>
        <v>41759</v>
      </c>
      <c r="G185" s="159">
        <f t="shared" si="11"/>
        <v>2015</v>
      </c>
      <c r="H185" s="290">
        <v>99.6</v>
      </c>
      <c r="I185" s="249">
        <v>255.7</v>
      </c>
      <c r="J185" s="257" t="str">
        <f>IF($E185&lt;DATE(2018,7,1),"-",INDEX('Annual Inflation'!$AM$53:$BA$53, MATCH(YEAR(EOMONTH($E185,6)), 'Annual Inflation'!$AM$6:$BA$6, 0))/100)</f>
        <v>-</v>
      </c>
      <c r="K185" s="257" t="str">
        <f>IF($E185&lt;DATE(2018,7,1),"-",INDEX('Annual Inflation'!$AM$50:$BA$50, MATCH(YEAR(EOMONTH($E185,6)), 'Annual Inflation'!$AM$6:$BA$6, 0))/100)</f>
        <v>-</v>
      </c>
      <c r="L185" s="258">
        <f t="shared" si="12"/>
        <v>99.6</v>
      </c>
      <c r="M185" s="258">
        <f t="shared" si="13"/>
        <v>255.7</v>
      </c>
      <c r="N185" s="258">
        <f t="shared" si="14"/>
        <v>255.7</v>
      </c>
    </row>
    <row r="186" spans="5:14" ht="16.8">
      <c r="E186" s="248">
        <v>41760</v>
      </c>
      <c r="F186" s="323">
        <f t="shared" si="10"/>
        <v>41790</v>
      </c>
      <c r="G186" s="159">
        <f t="shared" si="11"/>
        <v>2015</v>
      </c>
      <c r="H186" s="290">
        <v>99.6</v>
      </c>
      <c r="I186" s="249">
        <v>255.9</v>
      </c>
      <c r="J186" s="257" t="str">
        <f>IF($E186&lt;DATE(2018,7,1),"-",INDEX('Annual Inflation'!$AM$53:$BA$53, MATCH(YEAR(EOMONTH($E186,6)), 'Annual Inflation'!$AM$6:$BA$6, 0))/100)</f>
        <v>-</v>
      </c>
      <c r="K186" s="257" t="str">
        <f>IF($E186&lt;DATE(2018,7,1),"-",INDEX('Annual Inflation'!$AM$50:$BA$50, MATCH(YEAR(EOMONTH($E186,6)), 'Annual Inflation'!$AM$6:$BA$6, 0))/100)</f>
        <v>-</v>
      </c>
      <c r="L186" s="258">
        <f t="shared" si="12"/>
        <v>99.6</v>
      </c>
      <c r="M186" s="258">
        <f t="shared" si="13"/>
        <v>255.9</v>
      </c>
      <c r="N186" s="258">
        <f t="shared" si="14"/>
        <v>255.9</v>
      </c>
    </row>
    <row r="187" spans="5:14" ht="16.8">
      <c r="E187" s="248">
        <v>41791</v>
      </c>
      <c r="F187" s="323">
        <f t="shared" si="10"/>
        <v>41820</v>
      </c>
      <c r="G187" s="159">
        <f t="shared" si="11"/>
        <v>2015</v>
      </c>
      <c r="H187" s="290">
        <v>99.8</v>
      </c>
      <c r="I187" s="249">
        <v>256.3</v>
      </c>
      <c r="J187" s="257" t="str">
        <f>IF($E187&lt;DATE(2018,7,1),"-",INDEX('Annual Inflation'!$AM$53:$BA$53, MATCH(YEAR(EOMONTH($E187,6)), 'Annual Inflation'!$AM$6:$BA$6, 0))/100)</f>
        <v>-</v>
      </c>
      <c r="K187" s="257" t="str">
        <f>IF($E187&lt;DATE(2018,7,1),"-",INDEX('Annual Inflation'!$AM$50:$BA$50, MATCH(YEAR(EOMONTH($E187,6)), 'Annual Inflation'!$AM$6:$BA$6, 0))/100)</f>
        <v>-</v>
      </c>
      <c r="L187" s="258">
        <f t="shared" si="12"/>
        <v>99.8</v>
      </c>
      <c r="M187" s="258">
        <f t="shared" si="13"/>
        <v>256.3</v>
      </c>
      <c r="N187" s="258">
        <f t="shared" si="14"/>
        <v>256.3</v>
      </c>
    </row>
    <row r="188" spans="5:14" ht="16.8">
      <c r="E188" s="248">
        <v>41821</v>
      </c>
      <c r="F188" s="323">
        <f t="shared" si="10"/>
        <v>41851</v>
      </c>
      <c r="G188" s="159">
        <f t="shared" si="11"/>
        <v>2015</v>
      </c>
      <c r="H188" s="290">
        <v>99.6</v>
      </c>
      <c r="I188" s="249">
        <v>256</v>
      </c>
      <c r="J188" s="257" t="str">
        <f>IF($E188&lt;DATE(2018,7,1),"-",INDEX('Annual Inflation'!$AM$53:$BA$53, MATCH(YEAR(EOMONTH($E188,6)), 'Annual Inflation'!$AM$6:$BA$6, 0))/100)</f>
        <v>-</v>
      </c>
      <c r="K188" s="257" t="str">
        <f>IF($E188&lt;DATE(2018,7,1),"-",INDEX('Annual Inflation'!$AM$50:$BA$50, MATCH(YEAR(EOMONTH($E188,6)), 'Annual Inflation'!$AM$6:$BA$6, 0))/100)</f>
        <v>-</v>
      </c>
      <c r="L188" s="258">
        <f t="shared" si="12"/>
        <v>99.6</v>
      </c>
      <c r="M188" s="258">
        <f t="shared" si="13"/>
        <v>256</v>
      </c>
      <c r="N188" s="258">
        <f t="shared" si="14"/>
        <v>256</v>
      </c>
    </row>
    <row r="189" spans="5:14" ht="16.8">
      <c r="E189" s="248">
        <v>41852</v>
      </c>
      <c r="F189" s="323">
        <f t="shared" si="10"/>
        <v>41882</v>
      </c>
      <c r="G189" s="159">
        <f t="shared" si="11"/>
        <v>2015</v>
      </c>
      <c r="H189" s="290">
        <v>99.9</v>
      </c>
      <c r="I189" s="249">
        <v>257</v>
      </c>
      <c r="J189" s="257" t="str">
        <f>IF($E189&lt;DATE(2018,7,1),"-",INDEX('Annual Inflation'!$AM$53:$BA$53, MATCH(YEAR(EOMONTH($E189,6)), 'Annual Inflation'!$AM$6:$BA$6, 0))/100)</f>
        <v>-</v>
      </c>
      <c r="K189" s="257" t="str">
        <f>IF($E189&lt;DATE(2018,7,1),"-",INDEX('Annual Inflation'!$AM$50:$BA$50, MATCH(YEAR(EOMONTH($E189,6)), 'Annual Inflation'!$AM$6:$BA$6, 0))/100)</f>
        <v>-</v>
      </c>
      <c r="L189" s="258">
        <f t="shared" si="12"/>
        <v>99.9</v>
      </c>
      <c r="M189" s="258">
        <f t="shared" si="13"/>
        <v>257</v>
      </c>
      <c r="N189" s="258">
        <f t="shared" si="14"/>
        <v>257</v>
      </c>
    </row>
    <row r="190" spans="5:14" ht="16.8">
      <c r="E190" s="248">
        <v>41883</v>
      </c>
      <c r="F190" s="323">
        <f t="shared" si="10"/>
        <v>41912</v>
      </c>
      <c r="G190" s="159">
        <f t="shared" si="11"/>
        <v>2015</v>
      </c>
      <c r="H190" s="290">
        <v>100</v>
      </c>
      <c r="I190" s="249">
        <v>257.60000000000002</v>
      </c>
      <c r="J190" s="257" t="str">
        <f>IF($E190&lt;DATE(2018,7,1),"-",INDEX('Annual Inflation'!$AM$53:$BA$53, MATCH(YEAR(EOMONTH($E190,6)), 'Annual Inflation'!$AM$6:$BA$6, 0))/100)</f>
        <v>-</v>
      </c>
      <c r="K190" s="257" t="str">
        <f>IF($E190&lt;DATE(2018,7,1),"-",INDEX('Annual Inflation'!$AM$50:$BA$50, MATCH(YEAR(EOMONTH($E190,6)), 'Annual Inflation'!$AM$6:$BA$6, 0))/100)</f>
        <v>-</v>
      </c>
      <c r="L190" s="258">
        <f t="shared" si="12"/>
        <v>100</v>
      </c>
      <c r="M190" s="258">
        <f t="shared" si="13"/>
        <v>257.60000000000002</v>
      </c>
      <c r="N190" s="258">
        <f t="shared" si="14"/>
        <v>257.60000000000002</v>
      </c>
    </row>
    <row r="191" spans="5:14" ht="16.8">
      <c r="E191" s="248">
        <v>41913</v>
      </c>
      <c r="F191" s="323">
        <f t="shared" si="10"/>
        <v>41943</v>
      </c>
      <c r="G191" s="159">
        <f t="shared" si="11"/>
        <v>2015</v>
      </c>
      <c r="H191" s="290">
        <v>100.1</v>
      </c>
      <c r="I191" s="249">
        <v>257.7</v>
      </c>
      <c r="J191" s="257" t="str">
        <f>IF($E191&lt;DATE(2018,7,1),"-",INDEX('Annual Inflation'!$AM$53:$BA$53, MATCH(YEAR(EOMONTH($E191,6)), 'Annual Inflation'!$AM$6:$BA$6, 0))/100)</f>
        <v>-</v>
      </c>
      <c r="K191" s="257" t="str">
        <f>IF($E191&lt;DATE(2018,7,1),"-",INDEX('Annual Inflation'!$AM$50:$BA$50, MATCH(YEAR(EOMONTH($E191,6)), 'Annual Inflation'!$AM$6:$BA$6, 0))/100)</f>
        <v>-</v>
      </c>
      <c r="L191" s="258">
        <f t="shared" si="12"/>
        <v>100.1</v>
      </c>
      <c r="M191" s="258">
        <f t="shared" si="13"/>
        <v>257.7</v>
      </c>
      <c r="N191" s="258">
        <f t="shared" si="14"/>
        <v>257.7</v>
      </c>
    </row>
    <row r="192" spans="5:14" ht="16.8">
      <c r="E192" s="248">
        <v>41944</v>
      </c>
      <c r="F192" s="323">
        <f t="shared" si="10"/>
        <v>41973</v>
      </c>
      <c r="G192" s="159">
        <f t="shared" si="11"/>
        <v>2015</v>
      </c>
      <c r="H192" s="290">
        <v>99.9</v>
      </c>
      <c r="I192" s="249">
        <v>257.10000000000002</v>
      </c>
      <c r="J192" s="257" t="str">
        <f>IF($E192&lt;DATE(2018,7,1),"-",INDEX('Annual Inflation'!$AM$53:$BA$53, MATCH(YEAR(EOMONTH($E192,6)), 'Annual Inflation'!$AM$6:$BA$6, 0))/100)</f>
        <v>-</v>
      </c>
      <c r="K192" s="257" t="str">
        <f>IF($E192&lt;DATE(2018,7,1),"-",INDEX('Annual Inflation'!$AM$50:$BA$50, MATCH(YEAR(EOMONTH($E192,6)), 'Annual Inflation'!$AM$6:$BA$6, 0))/100)</f>
        <v>-</v>
      </c>
      <c r="L192" s="258">
        <f t="shared" si="12"/>
        <v>99.9</v>
      </c>
      <c r="M192" s="258">
        <f t="shared" si="13"/>
        <v>257.10000000000002</v>
      </c>
      <c r="N192" s="258">
        <f t="shared" si="14"/>
        <v>257.10000000000002</v>
      </c>
    </row>
    <row r="193" spans="5:14" ht="16.8">
      <c r="E193" s="248">
        <v>41974</v>
      </c>
      <c r="F193" s="323">
        <f t="shared" si="10"/>
        <v>42004</v>
      </c>
      <c r="G193" s="159">
        <f t="shared" si="11"/>
        <v>2015</v>
      </c>
      <c r="H193" s="290">
        <v>99.9</v>
      </c>
      <c r="I193" s="249">
        <v>257.5</v>
      </c>
      <c r="J193" s="257" t="str">
        <f>IF($E193&lt;DATE(2018,7,1),"-",INDEX('Annual Inflation'!$AM$53:$BA$53, MATCH(YEAR(EOMONTH($E193,6)), 'Annual Inflation'!$AM$6:$BA$6, 0))/100)</f>
        <v>-</v>
      </c>
      <c r="K193" s="257" t="str">
        <f>IF($E193&lt;DATE(2018,7,1),"-",INDEX('Annual Inflation'!$AM$50:$BA$50, MATCH(YEAR(EOMONTH($E193,6)), 'Annual Inflation'!$AM$6:$BA$6, 0))/100)</f>
        <v>-</v>
      </c>
      <c r="L193" s="258">
        <f t="shared" si="12"/>
        <v>99.9</v>
      </c>
      <c r="M193" s="258">
        <f t="shared" si="13"/>
        <v>257.5</v>
      </c>
      <c r="N193" s="258">
        <f t="shared" si="14"/>
        <v>257.5</v>
      </c>
    </row>
    <row r="194" spans="5:14" ht="16.8">
      <c r="E194" s="248">
        <v>42005</v>
      </c>
      <c r="F194" s="323">
        <f t="shared" si="10"/>
        <v>42035</v>
      </c>
      <c r="G194" s="159">
        <f t="shared" si="11"/>
        <v>2015</v>
      </c>
      <c r="H194" s="290">
        <v>99.2</v>
      </c>
      <c r="I194" s="249">
        <v>255.4</v>
      </c>
      <c r="J194" s="257" t="str">
        <f>IF($E194&lt;DATE(2018,7,1),"-",INDEX('Annual Inflation'!$AM$53:$BA$53, MATCH(YEAR(EOMONTH($E194,6)), 'Annual Inflation'!$AM$6:$BA$6, 0))/100)</f>
        <v>-</v>
      </c>
      <c r="K194" s="257" t="str">
        <f>IF($E194&lt;DATE(2018,7,1),"-",INDEX('Annual Inflation'!$AM$50:$BA$50, MATCH(YEAR(EOMONTH($E194,6)), 'Annual Inflation'!$AM$6:$BA$6, 0))/100)</f>
        <v>-</v>
      </c>
      <c r="L194" s="258">
        <f t="shared" si="12"/>
        <v>99.2</v>
      </c>
      <c r="M194" s="258">
        <f t="shared" si="13"/>
        <v>255.4</v>
      </c>
      <c r="N194" s="258">
        <f t="shared" si="14"/>
        <v>255.4</v>
      </c>
    </row>
    <row r="195" spans="5:14" ht="16.8">
      <c r="E195" s="248">
        <v>42036</v>
      </c>
      <c r="F195" s="323">
        <f t="shared" si="10"/>
        <v>42063</v>
      </c>
      <c r="G195" s="159">
        <f t="shared" si="11"/>
        <v>2015</v>
      </c>
      <c r="H195" s="290">
        <v>99.5</v>
      </c>
      <c r="I195" s="249">
        <v>256.7</v>
      </c>
      <c r="J195" s="257" t="str">
        <f>IF($E195&lt;DATE(2018,7,1),"-",INDEX('Annual Inflation'!$AM$53:$BA$53, MATCH(YEAR(EOMONTH($E195,6)), 'Annual Inflation'!$AM$6:$BA$6, 0))/100)</f>
        <v>-</v>
      </c>
      <c r="K195" s="257" t="str">
        <f>IF($E195&lt;DATE(2018,7,1),"-",INDEX('Annual Inflation'!$AM$50:$BA$50, MATCH(YEAR(EOMONTH($E195,6)), 'Annual Inflation'!$AM$6:$BA$6, 0))/100)</f>
        <v>-</v>
      </c>
      <c r="L195" s="258">
        <f t="shared" si="12"/>
        <v>99.5</v>
      </c>
      <c r="M195" s="258">
        <f t="shared" si="13"/>
        <v>256.7</v>
      </c>
      <c r="N195" s="258">
        <f t="shared" si="14"/>
        <v>256.7</v>
      </c>
    </row>
    <row r="196" spans="5:14" ht="16.8">
      <c r="E196" s="248">
        <v>42064</v>
      </c>
      <c r="F196" s="323">
        <f t="shared" si="10"/>
        <v>42094</v>
      </c>
      <c r="G196" s="159">
        <f t="shared" si="11"/>
        <v>2015</v>
      </c>
      <c r="H196" s="290">
        <v>99.6</v>
      </c>
      <c r="I196" s="249">
        <v>257.10000000000002</v>
      </c>
      <c r="J196" s="257" t="str">
        <f>IF($E196&lt;DATE(2018,7,1),"-",INDEX('Annual Inflation'!$AM$53:$BA$53, MATCH(YEAR(EOMONTH($E196,6)), 'Annual Inflation'!$AM$6:$BA$6, 0))/100)</f>
        <v>-</v>
      </c>
      <c r="K196" s="257" t="str">
        <f>IF($E196&lt;DATE(2018,7,1),"-",INDEX('Annual Inflation'!$AM$50:$BA$50, MATCH(YEAR(EOMONTH($E196,6)), 'Annual Inflation'!$AM$6:$BA$6, 0))/100)</f>
        <v>-</v>
      </c>
      <c r="L196" s="258">
        <f t="shared" si="12"/>
        <v>99.6</v>
      </c>
      <c r="M196" s="258">
        <f t="shared" si="13"/>
        <v>257.10000000000002</v>
      </c>
      <c r="N196" s="258">
        <f t="shared" si="14"/>
        <v>257.10000000000002</v>
      </c>
    </row>
    <row r="197" spans="5:14" ht="16.8">
      <c r="E197" s="248">
        <v>42095</v>
      </c>
      <c r="F197" s="323">
        <f t="shared" si="10"/>
        <v>42124</v>
      </c>
      <c r="G197" s="159">
        <f t="shared" si="11"/>
        <v>2016</v>
      </c>
      <c r="H197" s="290">
        <v>99.9</v>
      </c>
      <c r="I197" s="249">
        <v>258</v>
      </c>
      <c r="J197" s="257" t="str">
        <f>IF($E197&lt;DATE(2018,7,1),"-",INDEX('Annual Inflation'!$AM$53:$BA$53, MATCH(YEAR(EOMONTH($E197,6)), 'Annual Inflation'!$AM$6:$BA$6, 0))/100)</f>
        <v>-</v>
      </c>
      <c r="K197" s="257" t="str">
        <f>IF($E197&lt;DATE(2018,7,1),"-",INDEX('Annual Inflation'!$AM$50:$BA$50, MATCH(YEAR(EOMONTH($E197,6)), 'Annual Inflation'!$AM$6:$BA$6, 0))/100)</f>
        <v>-</v>
      </c>
      <c r="L197" s="258">
        <f t="shared" si="12"/>
        <v>99.9</v>
      </c>
      <c r="M197" s="258">
        <f t="shared" si="13"/>
        <v>258</v>
      </c>
      <c r="N197" s="258">
        <f t="shared" si="14"/>
        <v>258</v>
      </c>
    </row>
    <row r="198" spans="5:14" ht="16.8">
      <c r="E198" s="248">
        <v>42125</v>
      </c>
      <c r="F198" s="323">
        <f t="shared" ref="F198:F261" si="15">EOMONTH(E198, 0)</f>
        <v>42155</v>
      </c>
      <c r="G198" s="159">
        <f t="shared" ref="G198:G261" si="16">IF(MONTH(E198)&gt;=4,YEAR(E198)+1,YEAR(E198))</f>
        <v>2016</v>
      </c>
      <c r="H198" s="290">
        <v>100.1</v>
      </c>
      <c r="I198" s="249">
        <v>258.5</v>
      </c>
      <c r="J198" s="257" t="str">
        <f>IF($E198&lt;DATE(2018,7,1),"-",INDEX('Annual Inflation'!$AM$53:$BA$53, MATCH(YEAR(EOMONTH($E198,6)), 'Annual Inflation'!$AM$6:$BA$6, 0))/100)</f>
        <v>-</v>
      </c>
      <c r="K198" s="257" t="str">
        <f>IF($E198&lt;DATE(2018,7,1),"-",INDEX('Annual Inflation'!$AM$50:$BA$50, MATCH(YEAR(EOMONTH($E198,6)), 'Annual Inflation'!$AM$6:$BA$6, 0))/100)</f>
        <v>-</v>
      </c>
      <c r="L198" s="258">
        <f t="shared" ref="L198:L261" si="17">IF(ISBLANK(H198),L197*((1+J198)^(1/12)),H198)</f>
        <v>100.1</v>
      </c>
      <c r="M198" s="258">
        <f t="shared" ref="M198:M261" si="18">IF(ISBLANK(I198),M197*((1+K198)^(1/12)),I198)</f>
        <v>258.5</v>
      </c>
      <c r="N198" s="258">
        <f t="shared" ref="N198:N261" si="19">IF($E198 &lt; DATE(2023,4,1),  M198,  IF($E198 = DATE(2023,4,1), N197 * ((0.5*L198/L197) + (0.5*M198/M197)), N197*(L198/L197)))</f>
        <v>258.5</v>
      </c>
    </row>
    <row r="199" spans="5:14" ht="16.8">
      <c r="E199" s="248">
        <v>42156</v>
      </c>
      <c r="F199" s="323">
        <f t="shared" si="15"/>
        <v>42185</v>
      </c>
      <c r="G199" s="159">
        <f t="shared" si="16"/>
        <v>2016</v>
      </c>
      <c r="H199" s="290">
        <v>100.1</v>
      </c>
      <c r="I199" s="249">
        <v>258.89999999999998</v>
      </c>
      <c r="J199" s="257" t="str">
        <f>IF($E199&lt;DATE(2018,7,1),"-",INDEX('Annual Inflation'!$AM$53:$BA$53, MATCH(YEAR(EOMONTH($E199,6)), 'Annual Inflation'!$AM$6:$BA$6, 0))/100)</f>
        <v>-</v>
      </c>
      <c r="K199" s="257" t="str">
        <f>IF($E199&lt;DATE(2018,7,1),"-",INDEX('Annual Inflation'!$AM$50:$BA$50, MATCH(YEAR(EOMONTH($E199,6)), 'Annual Inflation'!$AM$6:$BA$6, 0))/100)</f>
        <v>-</v>
      </c>
      <c r="L199" s="258">
        <f t="shared" si="17"/>
        <v>100.1</v>
      </c>
      <c r="M199" s="258">
        <f t="shared" si="18"/>
        <v>258.89999999999998</v>
      </c>
      <c r="N199" s="258">
        <f t="shared" si="19"/>
        <v>258.89999999999998</v>
      </c>
    </row>
    <row r="200" spans="5:14" ht="16.8">
      <c r="E200" s="248">
        <v>42186</v>
      </c>
      <c r="F200" s="323">
        <f t="shared" si="15"/>
        <v>42216</v>
      </c>
      <c r="G200" s="159">
        <f t="shared" si="16"/>
        <v>2016</v>
      </c>
      <c r="H200" s="290">
        <v>100</v>
      </c>
      <c r="I200" s="249">
        <v>258.60000000000002</v>
      </c>
      <c r="J200" s="257" t="str">
        <f>IF($E200&lt;DATE(2018,7,1),"-",INDEX('Annual Inflation'!$AM$53:$BA$53, MATCH(YEAR(EOMONTH($E200,6)), 'Annual Inflation'!$AM$6:$BA$6, 0))/100)</f>
        <v>-</v>
      </c>
      <c r="K200" s="257" t="str">
        <f>IF($E200&lt;DATE(2018,7,1),"-",INDEX('Annual Inflation'!$AM$50:$BA$50, MATCH(YEAR(EOMONTH($E200,6)), 'Annual Inflation'!$AM$6:$BA$6, 0))/100)</f>
        <v>-</v>
      </c>
      <c r="L200" s="258">
        <f t="shared" si="17"/>
        <v>100</v>
      </c>
      <c r="M200" s="258">
        <f t="shared" si="18"/>
        <v>258.60000000000002</v>
      </c>
      <c r="N200" s="258">
        <f t="shared" si="19"/>
        <v>258.60000000000002</v>
      </c>
    </row>
    <row r="201" spans="5:14" ht="16.8">
      <c r="E201" s="248">
        <v>42217</v>
      </c>
      <c r="F201" s="323">
        <f t="shared" si="15"/>
        <v>42247</v>
      </c>
      <c r="G201" s="159">
        <f t="shared" si="16"/>
        <v>2016</v>
      </c>
      <c r="H201" s="290">
        <v>100.3</v>
      </c>
      <c r="I201" s="249">
        <v>259.8</v>
      </c>
      <c r="J201" s="257" t="str">
        <f>IF($E201&lt;DATE(2018,7,1),"-",INDEX('Annual Inflation'!$AM$53:$BA$53, MATCH(YEAR(EOMONTH($E201,6)), 'Annual Inflation'!$AM$6:$BA$6, 0))/100)</f>
        <v>-</v>
      </c>
      <c r="K201" s="257" t="str">
        <f>IF($E201&lt;DATE(2018,7,1),"-",INDEX('Annual Inflation'!$AM$50:$BA$50, MATCH(YEAR(EOMONTH($E201,6)), 'Annual Inflation'!$AM$6:$BA$6, 0))/100)</f>
        <v>-</v>
      </c>
      <c r="L201" s="258">
        <f t="shared" si="17"/>
        <v>100.3</v>
      </c>
      <c r="M201" s="258">
        <f t="shared" si="18"/>
        <v>259.8</v>
      </c>
      <c r="N201" s="258">
        <f t="shared" si="19"/>
        <v>259.8</v>
      </c>
    </row>
    <row r="202" spans="5:14" ht="16.8">
      <c r="E202" s="248">
        <v>42248</v>
      </c>
      <c r="F202" s="323">
        <f t="shared" si="15"/>
        <v>42277</v>
      </c>
      <c r="G202" s="159">
        <f t="shared" si="16"/>
        <v>2016</v>
      </c>
      <c r="H202" s="290">
        <v>100.2</v>
      </c>
      <c r="I202" s="249">
        <v>259.60000000000002</v>
      </c>
      <c r="J202" s="257" t="str">
        <f>IF($E202&lt;DATE(2018,7,1),"-",INDEX('Annual Inflation'!$AM$53:$BA$53, MATCH(YEAR(EOMONTH($E202,6)), 'Annual Inflation'!$AM$6:$BA$6, 0))/100)</f>
        <v>-</v>
      </c>
      <c r="K202" s="257" t="str">
        <f>IF($E202&lt;DATE(2018,7,1),"-",INDEX('Annual Inflation'!$AM$50:$BA$50, MATCH(YEAR(EOMONTH($E202,6)), 'Annual Inflation'!$AM$6:$BA$6, 0))/100)</f>
        <v>-</v>
      </c>
      <c r="L202" s="258">
        <f t="shared" si="17"/>
        <v>100.2</v>
      </c>
      <c r="M202" s="258">
        <f t="shared" si="18"/>
        <v>259.60000000000002</v>
      </c>
      <c r="N202" s="258">
        <f t="shared" si="19"/>
        <v>259.60000000000002</v>
      </c>
    </row>
    <row r="203" spans="5:14" ht="16.8">
      <c r="E203" s="248">
        <v>42278</v>
      </c>
      <c r="F203" s="323">
        <f t="shared" si="15"/>
        <v>42308</v>
      </c>
      <c r="G203" s="159">
        <f t="shared" si="16"/>
        <v>2016</v>
      </c>
      <c r="H203" s="290">
        <v>100.3</v>
      </c>
      <c r="I203" s="249">
        <v>259.5</v>
      </c>
      <c r="J203" s="257" t="str">
        <f>IF($E203&lt;DATE(2018,7,1),"-",INDEX('Annual Inflation'!$AM$53:$BA$53, MATCH(YEAR(EOMONTH($E203,6)), 'Annual Inflation'!$AM$6:$BA$6, 0))/100)</f>
        <v>-</v>
      </c>
      <c r="K203" s="257" t="str">
        <f>IF($E203&lt;DATE(2018,7,1),"-",INDEX('Annual Inflation'!$AM$50:$BA$50, MATCH(YEAR(EOMONTH($E203,6)), 'Annual Inflation'!$AM$6:$BA$6, 0))/100)</f>
        <v>-</v>
      </c>
      <c r="L203" s="258">
        <f t="shared" si="17"/>
        <v>100.3</v>
      </c>
      <c r="M203" s="258">
        <f t="shared" si="18"/>
        <v>259.5</v>
      </c>
      <c r="N203" s="258">
        <f t="shared" si="19"/>
        <v>259.5</v>
      </c>
    </row>
    <row r="204" spans="5:14" ht="16.8">
      <c r="E204" s="248">
        <v>42309</v>
      </c>
      <c r="F204" s="323">
        <f t="shared" si="15"/>
        <v>42338</v>
      </c>
      <c r="G204" s="159">
        <f t="shared" si="16"/>
        <v>2016</v>
      </c>
      <c r="H204" s="290">
        <v>100.3</v>
      </c>
      <c r="I204" s="249">
        <v>259.8</v>
      </c>
      <c r="J204" s="257" t="str">
        <f>IF($E204&lt;DATE(2018,7,1),"-",INDEX('Annual Inflation'!$AM$53:$BA$53, MATCH(YEAR(EOMONTH($E204,6)), 'Annual Inflation'!$AM$6:$BA$6, 0))/100)</f>
        <v>-</v>
      </c>
      <c r="K204" s="257" t="str">
        <f>IF($E204&lt;DATE(2018,7,1),"-",INDEX('Annual Inflation'!$AM$50:$BA$50, MATCH(YEAR(EOMONTH($E204,6)), 'Annual Inflation'!$AM$6:$BA$6, 0))/100)</f>
        <v>-</v>
      </c>
      <c r="L204" s="258">
        <f t="shared" si="17"/>
        <v>100.3</v>
      </c>
      <c r="M204" s="258">
        <f t="shared" si="18"/>
        <v>259.8</v>
      </c>
      <c r="N204" s="258">
        <f t="shared" si="19"/>
        <v>259.8</v>
      </c>
    </row>
    <row r="205" spans="5:14" ht="16.8">
      <c r="E205" s="248">
        <v>42339</v>
      </c>
      <c r="F205" s="323">
        <f t="shared" si="15"/>
        <v>42369</v>
      </c>
      <c r="G205" s="159">
        <f t="shared" si="16"/>
        <v>2016</v>
      </c>
      <c r="H205" s="290">
        <v>100.4</v>
      </c>
      <c r="I205" s="249">
        <v>260.60000000000002</v>
      </c>
      <c r="J205" s="257" t="str">
        <f>IF($E205&lt;DATE(2018,7,1),"-",INDEX('Annual Inflation'!$AM$53:$BA$53, MATCH(YEAR(EOMONTH($E205,6)), 'Annual Inflation'!$AM$6:$BA$6, 0))/100)</f>
        <v>-</v>
      </c>
      <c r="K205" s="257" t="str">
        <f>IF($E205&lt;DATE(2018,7,1),"-",INDEX('Annual Inflation'!$AM$50:$BA$50, MATCH(YEAR(EOMONTH($E205,6)), 'Annual Inflation'!$AM$6:$BA$6, 0))/100)</f>
        <v>-</v>
      </c>
      <c r="L205" s="258">
        <f t="shared" si="17"/>
        <v>100.4</v>
      </c>
      <c r="M205" s="258">
        <f t="shared" si="18"/>
        <v>260.60000000000002</v>
      </c>
      <c r="N205" s="258">
        <f t="shared" si="19"/>
        <v>260.60000000000002</v>
      </c>
    </row>
    <row r="206" spans="5:14" ht="16.8">
      <c r="E206" s="248">
        <v>42370</v>
      </c>
      <c r="F206" s="323">
        <f t="shared" si="15"/>
        <v>42400</v>
      </c>
      <c r="G206" s="159">
        <f t="shared" si="16"/>
        <v>2016</v>
      </c>
      <c r="H206" s="290">
        <v>99.9</v>
      </c>
      <c r="I206" s="249">
        <v>258.8</v>
      </c>
      <c r="J206" s="257" t="str">
        <f>IF($E206&lt;DATE(2018,7,1),"-",INDEX('Annual Inflation'!$AM$53:$BA$53, MATCH(YEAR(EOMONTH($E206,6)), 'Annual Inflation'!$AM$6:$BA$6, 0))/100)</f>
        <v>-</v>
      </c>
      <c r="K206" s="257" t="str">
        <f>IF($E206&lt;DATE(2018,7,1),"-",INDEX('Annual Inflation'!$AM$50:$BA$50, MATCH(YEAR(EOMONTH($E206,6)), 'Annual Inflation'!$AM$6:$BA$6, 0))/100)</f>
        <v>-</v>
      </c>
      <c r="L206" s="258">
        <f t="shared" si="17"/>
        <v>99.9</v>
      </c>
      <c r="M206" s="258">
        <f t="shared" si="18"/>
        <v>258.8</v>
      </c>
      <c r="N206" s="258">
        <f t="shared" si="19"/>
        <v>258.8</v>
      </c>
    </row>
    <row r="207" spans="5:14" ht="16.8">
      <c r="E207" s="248">
        <v>42401</v>
      </c>
      <c r="F207" s="323">
        <f t="shared" si="15"/>
        <v>42429</v>
      </c>
      <c r="G207" s="159">
        <f t="shared" si="16"/>
        <v>2016</v>
      </c>
      <c r="H207" s="290">
        <v>100.1</v>
      </c>
      <c r="I207" s="249">
        <v>260</v>
      </c>
      <c r="J207" s="257" t="str">
        <f>IF($E207&lt;DATE(2018,7,1),"-",INDEX('Annual Inflation'!$AM$53:$BA$53, MATCH(YEAR(EOMONTH($E207,6)), 'Annual Inflation'!$AM$6:$BA$6, 0))/100)</f>
        <v>-</v>
      </c>
      <c r="K207" s="257" t="str">
        <f>IF($E207&lt;DATE(2018,7,1),"-",INDEX('Annual Inflation'!$AM$50:$BA$50, MATCH(YEAR(EOMONTH($E207,6)), 'Annual Inflation'!$AM$6:$BA$6, 0))/100)</f>
        <v>-</v>
      </c>
      <c r="L207" s="258">
        <f t="shared" si="17"/>
        <v>100.1</v>
      </c>
      <c r="M207" s="258">
        <f t="shared" si="18"/>
        <v>260</v>
      </c>
      <c r="N207" s="258">
        <f t="shared" si="19"/>
        <v>260</v>
      </c>
    </row>
    <row r="208" spans="5:14" ht="16.8">
      <c r="E208" s="248">
        <v>42430</v>
      </c>
      <c r="F208" s="323">
        <f t="shared" si="15"/>
        <v>42460</v>
      </c>
      <c r="G208" s="159">
        <f t="shared" si="16"/>
        <v>2016</v>
      </c>
      <c r="H208" s="290">
        <v>100.4</v>
      </c>
      <c r="I208" s="249">
        <v>261.10000000000002</v>
      </c>
      <c r="J208" s="257" t="str">
        <f>IF($E208&lt;DATE(2018,7,1),"-",INDEX('Annual Inflation'!$AM$53:$BA$53, MATCH(YEAR(EOMONTH($E208,6)), 'Annual Inflation'!$AM$6:$BA$6, 0))/100)</f>
        <v>-</v>
      </c>
      <c r="K208" s="257" t="str">
        <f>IF($E208&lt;DATE(2018,7,1),"-",INDEX('Annual Inflation'!$AM$50:$BA$50, MATCH(YEAR(EOMONTH($E208,6)), 'Annual Inflation'!$AM$6:$BA$6, 0))/100)</f>
        <v>-</v>
      </c>
      <c r="L208" s="258">
        <f t="shared" si="17"/>
        <v>100.4</v>
      </c>
      <c r="M208" s="258">
        <f t="shared" si="18"/>
        <v>261.10000000000002</v>
      </c>
      <c r="N208" s="258">
        <f t="shared" si="19"/>
        <v>261.10000000000002</v>
      </c>
    </row>
    <row r="209" spans="5:14" ht="16.8">
      <c r="E209" s="248">
        <v>42461</v>
      </c>
      <c r="F209" s="323">
        <f t="shared" si="15"/>
        <v>42490</v>
      </c>
      <c r="G209" s="159">
        <f t="shared" si="16"/>
        <v>2017</v>
      </c>
      <c r="H209" s="290">
        <v>100.6</v>
      </c>
      <c r="I209" s="249">
        <v>261.39999999999998</v>
      </c>
      <c r="J209" s="257" t="str">
        <f>IF($E209&lt;DATE(2018,7,1),"-",INDEX('Annual Inflation'!$AM$53:$BA$53, MATCH(YEAR(EOMONTH($E209,6)), 'Annual Inflation'!$AM$6:$BA$6, 0))/100)</f>
        <v>-</v>
      </c>
      <c r="K209" s="257" t="str">
        <f>IF($E209&lt;DATE(2018,7,1),"-",INDEX('Annual Inflation'!$AM$50:$BA$50, MATCH(YEAR(EOMONTH($E209,6)), 'Annual Inflation'!$AM$6:$BA$6, 0))/100)</f>
        <v>-</v>
      </c>
      <c r="L209" s="258">
        <f t="shared" si="17"/>
        <v>100.6</v>
      </c>
      <c r="M209" s="258">
        <f t="shared" si="18"/>
        <v>261.39999999999998</v>
      </c>
      <c r="N209" s="258">
        <f t="shared" si="19"/>
        <v>261.39999999999998</v>
      </c>
    </row>
    <row r="210" spans="5:14" ht="16.8">
      <c r="E210" s="248">
        <v>42491</v>
      </c>
      <c r="F210" s="323">
        <f t="shared" si="15"/>
        <v>42521</v>
      </c>
      <c r="G210" s="159">
        <f t="shared" si="16"/>
        <v>2017</v>
      </c>
      <c r="H210" s="290">
        <v>100.8</v>
      </c>
      <c r="I210" s="249">
        <v>262.10000000000002</v>
      </c>
      <c r="J210" s="257" t="str">
        <f>IF($E210&lt;DATE(2018,7,1),"-",INDEX('Annual Inflation'!$AM$53:$BA$53, MATCH(YEAR(EOMONTH($E210,6)), 'Annual Inflation'!$AM$6:$BA$6, 0))/100)</f>
        <v>-</v>
      </c>
      <c r="K210" s="257" t="str">
        <f>IF($E210&lt;DATE(2018,7,1),"-",INDEX('Annual Inflation'!$AM$50:$BA$50, MATCH(YEAR(EOMONTH($E210,6)), 'Annual Inflation'!$AM$6:$BA$6, 0))/100)</f>
        <v>-</v>
      </c>
      <c r="L210" s="258">
        <f t="shared" si="17"/>
        <v>100.8</v>
      </c>
      <c r="M210" s="258">
        <f t="shared" si="18"/>
        <v>262.10000000000002</v>
      </c>
      <c r="N210" s="258">
        <f t="shared" si="19"/>
        <v>262.10000000000002</v>
      </c>
    </row>
    <row r="211" spans="5:14" ht="16.8">
      <c r="E211" s="248">
        <v>42522</v>
      </c>
      <c r="F211" s="323">
        <f t="shared" si="15"/>
        <v>42551</v>
      </c>
      <c r="G211" s="159">
        <f t="shared" si="16"/>
        <v>2017</v>
      </c>
      <c r="H211" s="290">
        <v>101</v>
      </c>
      <c r="I211" s="249">
        <v>263.10000000000002</v>
      </c>
      <c r="J211" s="257" t="str">
        <f>IF($E211&lt;DATE(2018,7,1),"-",INDEX('Annual Inflation'!$AM$53:$BA$53, MATCH(YEAR(EOMONTH($E211,6)), 'Annual Inflation'!$AM$6:$BA$6, 0))/100)</f>
        <v>-</v>
      </c>
      <c r="K211" s="257" t="str">
        <f>IF($E211&lt;DATE(2018,7,1),"-",INDEX('Annual Inflation'!$AM$50:$BA$50, MATCH(YEAR(EOMONTH($E211,6)), 'Annual Inflation'!$AM$6:$BA$6, 0))/100)</f>
        <v>-</v>
      </c>
      <c r="L211" s="258">
        <f t="shared" si="17"/>
        <v>101</v>
      </c>
      <c r="M211" s="258">
        <f t="shared" si="18"/>
        <v>263.10000000000002</v>
      </c>
      <c r="N211" s="258">
        <f t="shared" si="19"/>
        <v>263.10000000000002</v>
      </c>
    </row>
    <row r="212" spans="5:14" ht="16.8">
      <c r="E212" s="248">
        <v>42552</v>
      </c>
      <c r="F212" s="323">
        <f t="shared" si="15"/>
        <v>42582</v>
      </c>
      <c r="G212" s="159">
        <f t="shared" si="16"/>
        <v>2017</v>
      </c>
      <c r="H212" s="290">
        <v>100.9</v>
      </c>
      <c r="I212" s="249">
        <v>263.39999999999998</v>
      </c>
      <c r="J212" s="257" t="str">
        <f>IF($E212&lt;DATE(2018,7,1),"-",INDEX('Annual Inflation'!$AM$53:$BA$53, MATCH(YEAR(EOMONTH($E212,6)), 'Annual Inflation'!$AM$6:$BA$6, 0))/100)</f>
        <v>-</v>
      </c>
      <c r="K212" s="257" t="str">
        <f>IF($E212&lt;DATE(2018,7,1),"-",INDEX('Annual Inflation'!$AM$50:$BA$50, MATCH(YEAR(EOMONTH($E212,6)), 'Annual Inflation'!$AM$6:$BA$6, 0))/100)</f>
        <v>-</v>
      </c>
      <c r="L212" s="258">
        <f t="shared" si="17"/>
        <v>100.9</v>
      </c>
      <c r="M212" s="258">
        <f t="shared" si="18"/>
        <v>263.39999999999998</v>
      </c>
      <c r="N212" s="258">
        <f t="shared" si="19"/>
        <v>263.39999999999998</v>
      </c>
    </row>
    <row r="213" spans="5:14" ht="16.8">
      <c r="E213" s="248">
        <v>42583</v>
      </c>
      <c r="F213" s="323">
        <f t="shared" si="15"/>
        <v>42613</v>
      </c>
      <c r="G213" s="159">
        <f t="shared" si="16"/>
        <v>2017</v>
      </c>
      <c r="H213" s="290">
        <v>101.2</v>
      </c>
      <c r="I213" s="249">
        <v>264.39999999999998</v>
      </c>
      <c r="J213" s="257" t="str">
        <f>IF($E213&lt;DATE(2018,7,1),"-",INDEX('Annual Inflation'!$AM$53:$BA$53, MATCH(YEAR(EOMONTH($E213,6)), 'Annual Inflation'!$AM$6:$BA$6, 0))/100)</f>
        <v>-</v>
      </c>
      <c r="K213" s="257" t="str">
        <f>IF($E213&lt;DATE(2018,7,1),"-",INDEX('Annual Inflation'!$AM$50:$BA$50, MATCH(YEAR(EOMONTH($E213,6)), 'Annual Inflation'!$AM$6:$BA$6, 0))/100)</f>
        <v>-</v>
      </c>
      <c r="L213" s="258">
        <f t="shared" si="17"/>
        <v>101.2</v>
      </c>
      <c r="M213" s="258">
        <f t="shared" si="18"/>
        <v>264.39999999999998</v>
      </c>
      <c r="N213" s="258">
        <f t="shared" si="19"/>
        <v>264.39999999999998</v>
      </c>
    </row>
    <row r="214" spans="5:14" ht="16.8">
      <c r="E214" s="248">
        <v>42614</v>
      </c>
      <c r="F214" s="323">
        <f t="shared" si="15"/>
        <v>42643</v>
      </c>
      <c r="G214" s="159">
        <f t="shared" si="16"/>
        <v>2017</v>
      </c>
      <c r="H214" s="290">
        <v>101.5</v>
      </c>
      <c r="I214" s="249">
        <v>264.89999999999998</v>
      </c>
      <c r="J214" s="257" t="str">
        <f>IF($E214&lt;DATE(2018,7,1),"-",INDEX('Annual Inflation'!$AM$53:$BA$53, MATCH(YEAR(EOMONTH($E214,6)), 'Annual Inflation'!$AM$6:$BA$6, 0))/100)</f>
        <v>-</v>
      </c>
      <c r="K214" s="257" t="str">
        <f>IF($E214&lt;DATE(2018,7,1),"-",INDEX('Annual Inflation'!$AM$50:$BA$50, MATCH(YEAR(EOMONTH($E214,6)), 'Annual Inflation'!$AM$6:$BA$6, 0))/100)</f>
        <v>-</v>
      </c>
      <c r="L214" s="258">
        <f t="shared" si="17"/>
        <v>101.5</v>
      </c>
      <c r="M214" s="258">
        <f t="shared" si="18"/>
        <v>264.89999999999998</v>
      </c>
      <c r="N214" s="258">
        <f t="shared" si="19"/>
        <v>264.89999999999998</v>
      </c>
    </row>
    <row r="215" spans="5:14" ht="16.8">
      <c r="E215" s="248">
        <v>42644</v>
      </c>
      <c r="F215" s="323">
        <f t="shared" si="15"/>
        <v>42674</v>
      </c>
      <c r="G215" s="159">
        <f t="shared" si="16"/>
        <v>2017</v>
      </c>
      <c r="H215" s="290">
        <v>101.6</v>
      </c>
      <c r="I215" s="249">
        <v>264.8</v>
      </c>
      <c r="J215" s="257" t="str">
        <f>IF($E215&lt;DATE(2018,7,1),"-",INDEX('Annual Inflation'!$AM$53:$BA$53, MATCH(YEAR(EOMONTH($E215,6)), 'Annual Inflation'!$AM$6:$BA$6, 0))/100)</f>
        <v>-</v>
      </c>
      <c r="K215" s="257" t="str">
        <f>IF($E215&lt;DATE(2018,7,1),"-",INDEX('Annual Inflation'!$AM$50:$BA$50, MATCH(YEAR(EOMONTH($E215,6)), 'Annual Inflation'!$AM$6:$BA$6, 0))/100)</f>
        <v>-</v>
      </c>
      <c r="L215" s="258">
        <f t="shared" si="17"/>
        <v>101.6</v>
      </c>
      <c r="M215" s="258">
        <f t="shared" si="18"/>
        <v>264.8</v>
      </c>
      <c r="N215" s="258">
        <f t="shared" si="19"/>
        <v>264.8</v>
      </c>
    </row>
    <row r="216" spans="5:14" ht="16.8">
      <c r="E216" s="248">
        <v>42675</v>
      </c>
      <c r="F216" s="323">
        <f t="shared" si="15"/>
        <v>42704</v>
      </c>
      <c r="G216" s="159">
        <f t="shared" si="16"/>
        <v>2017</v>
      </c>
      <c r="H216" s="290">
        <v>101.8</v>
      </c>
      <c r="I216" s="249">
        <v>265.5</v>
      </c>
      <c r="J216" s="257" t="str">
        <f>IF($E216&lt;DATE(2018,7,1),"-",INDEX('Annual Inflation'!$AM$53:$BA$53, MATCH(YEAR(EOMONTH($E216,6)), 'Annual Inflation'!$AM$6:$BA$6, 0))/100)</f>
        <v>-</v>
      </c>
      <c r="K216" s="257" t="str">
        <f>IF($E216&lt;DATE(2018,7,1),"-",INDEX('Annual Inflation'!$AM$50:$BA$50, MATCH(YEAR(EOMONTH($E216,6)), 'Annual Inflation'!$AM$6:$BA$6, 0))/100)</f>
        <v>-</v>
      </c>
      <c r="L216" s="258">
        <f t="shared" si="17"/>
        <v>101.8</v>
      </c>
      <c r="M216" s="258">
        <f t="shared" si="18"/>
        <v>265.5</v>
      </c>
      <c r="N216" s="258">
        <f t="shared" si="19"/>
        <v>265.5</v>
      </c>
    </row>
    <row r="217" spans="5:14" ht="16.8">
      <c r="E217" s="248">
        <v>42705</v>
      </c>
      <c r="F217" s="323">
        <f t="shared" si="15"/>
        <v>42735</v>
      </c>
      <c r="G217" s="159">
        <f t="shared" si="16"/>
        <v>2017</v>
      </c>
      <c r="H217" s="290">
        <v>102.2</v>
      </c>
      <c r="I217" s="249">
        <v>267.10000000000002</v>
      </c>
      <c r="J217" s="257" t="str">
        <f>IF($E217&lt;DATE(2018,7,1),"-",INDEX('Annual Inflation'!$AM$53:$BA$53, MATCH(YEAR(EOMONTH($E217,6)), 'Annual Inflation'!$AM$6:$BA$6, 0))/100)</f>
        <v>-</v>
      </c>
      <c r="K217" s="257" t="str">
        <f>IF($E217&lt;DATE(2018,7,1),"-",INDEX('Annual Inflation'!$AM$50:$BA$50, MATCH(YEAR(EOMONTH($E217,6)), 'Annual Inflation'!$AM$6:$BA$6, 0))/100)</f>
        <v>-</v>
      </c>
      <c r="L217" s="258">
        <f t="shared" si="17"/>
        <v>102.2</v>
      </c>
      <c r="M217" s="258">
        <f t="shared" si="18"/>
        <v>267.10000000000002</v>
      </c>
      <c r="N217" s="258">
        <f t="shared" si="19"/>
        <v>267.10000000000002</v>
      </c>
    </row>
    <row r="218" spans="5:14" ht="16.8">
      <c r="E218" s="248">
        <v>42736</v>
      </c>
      <c r="F218" s="323">
        <f t="shared" si="15"/>
        <v>42766</v>
      </c>
      <c r="G218" s="159">
        <f t="shared" si="16"/>
        <v>2017</v>
      </c>
      <c r="H218" s="290">
        <v>101.8</v>
      </c>
      <c r="I218" s="249">
        <v>265.5</v>
      </c>
      <c r="J218" s="257" t="str">
        <f>IF($E218&lt;DATE(2018,7,1),"-",INDEX('Annual Inflation'!$AM$53:$BA$53, MATCH(YEAR(EOMONTH($E218,6)), 'Annual Inflation'!$AM$6:$BA$6, 0))/100)</f>
        <v>-</v>
      </c>
      <c r="K218" s="257" t="str">
        <f>IF($E218&lt;DATE(2018,7,1),"-",INDEX('Annual Inflation'!$AM$50:$BA$50, MATCH(YEAR(EOMONTH($E218,6)), 'Annual Inflation'!$AM$6:$BA$6, 0))/100)</f>
        <v>-</v>
      </c>
      <c r="L218" s="258">
        <f t="shared" si="17"/>
        <v>101.8</v>
      </c>
      <c r="M218" s="258">
        <f t="shared" si="18"/>
        <v>265.5</v>
      </c>
      <c r="N218" s="258">
        <f t="shared" si="19"/>
        <v>265.5</v>
      </c>
    </row>
    <row r="219" spans="5:14" ht="16.8">
      <c r="E219" s="248">
        <v>42767</v>
      </c>
      <c r="F219" s="323">
        <f t="shared" si="15"/>
        <v>42794</v>
      </c>
      <c r="G219" s="159">
        <f t="shared" si="16"/>
        <v>2017</v>
      </c>
      <c r="H219" s="290">
        <v>102.4</v>
      </c>
      <c r="I219" s="249">
        <v>268.39999999999998</v>
      </c>
      <c r="J219" s="257" t="str">
        <f>IF($E219&lt;DATE(2018,7,1),"-",INDEX('Annual Inflation'!$AM$53:$BA$53, MATCH(YEAR(EOMONTH($E219,6)), 'Annual Inflation'!$AM$6:$BA$6, 0))/100)</f>
        <v>-</v>
      </c>
      <c r="K219" s="257" t="str">
        <f>IF($E219&lt;DATE(2018,7,1),"-",INDEX('Annual Inflation'!$AM$50:$BA$50, MATCH(YEAR(EOMONTH($E219,6)), 'Annual Inflation'!$AM$6:$BA$6, 0))/100)</f>
        <v>-</v>
      </c>
      <c r="L219" s="258">
        <f t="shared" si="17"/>
        <v>102.4</v>
      </c>
      <c r="M219" s="258">
        <f t="shared" si="18"/>
        <v>268.39999999999998</v>
      </c>
      <c r="N219" s="258">
        <f t="shared" si="19"/>
        <v>268.39999999999998</v>
      </c>
    </row>
    <row r="220" spans="5:14" ht="16.8">
      <c r="E220" s="248">
        <v>42795</v>
      </c>
      <c r="F220" s="323">
        <f t="shared" si="15"/>
        <v>42825</v>
      </c>
      <c r="G220" s="159">
        <f t="shared" si="16"/>
        <v>2017</v>
      </c>
      <c r="H220" s="290">
        <v>102.7</v>
      </c>
      <c r="I220" s="249">
        <v>269.3</v>
      </c>
      <c r="J220" s="257" t="str">
        <f>IF($E220&lt;DATE(2018,7,1),"-",INDEX('Annual Inflation'!$AM$53:$BA$53, MATCH(YEAR(EOMONTH($E220,6)), 'Annual Inflation'!$AM$6:$BA$6, 0))/100)</f>
        <v>-</v>
      </c>
      <c r="K220" s="257" t="str">
        <f>IF($E220&lt;DATE(2018,7,1),"-",INDEX('Annual Inflation'!$AM$50:$BA$50, MATCH(YEAR(EOMONTH($E220,6)), 'Annual Inflation'!$AM$6:$BA$6, 0))/100)</f>
        <v>-</v>
      </c>
      <c r="L220" s="258">
        <f t="shared" si="17"/>
        <v>102.7</v>
      </c>
      <c r="M220" s="258">
        <f t="shared" si="18"/>
        <v>269.3</v>
      </c>
      <c r="N220" s="258">
        <f t="shared" si="19"/>
        <v>269.3</v>
      </c>
    </row>
    <row r="221" spans="5:14" ht="16.8">
      <c r="E221" s="248">
        <v>42826</v>
      </c>
      <c r="F221" s="323">
        <f t="shared" si="15"/>
        <v>42855</v>
      </c>
      <c r="G221" s="159">
        <f t="shared" si="16"/>
        <v>2018</v>
      </c>
      <c r="H221" s="290">
        <v>103.2</v>
      </c>
      <c r="I221" s="249">
        <v>270.60000000000002</v>
      </c>
      <c r="J221" s="257" t="str">
        <f>IF($E221&lt;DATE(2018,7,1),"-",INDEX('Annual Inflation'!$AM$53:$BA$53, MATCH(YEAR(EOMONTH($E221,6)), 'Annual Inflation'!$AM$6:$BA$6, 0))/100)</f>
        <v>-</v>
      </c>
      <c r="K221" s="257" t="str">
        <f>IF($E221&lt;DATE(2018,7,1),"-",INDEX('Annual Inflation'!$AM$50:$BA$50, MATCH(YEAR(EOMONTH($E221,6)), 'Annual Inflation'!$AM$6:$BA$6, 0))/100)</f>
        <v>-</v>
      </c>
      <c r="L221" s="258">
        <f t="shared" si="17"/>
        <v>103.2</v>
      </c>
      <c r="M221" s="258">
        <f t="shared" si="18"/>
        <v>270.60000000000002</v>
      </c>
      <c r="N221" s="258">
        <f t="shared" si="19"/>
        <v>270.60000000000002</v>
      </c>
    </row>
    <row r="222" spans="5:14" ht="16.8">
      <c r="E222" s="248">
        <v>42856</v>
      </c>
      <c r="F222" s="323">
        <f t="shared" si="15"/>
        <v>42886</v>
      </c>
      <c r="G222" s="159">
        <f t="shared" si="16"/>
        <v>2018</v>
      </c>
      <c r="H222" s="290">
        <v>103.5</v>
      </c>
      <c r="I222" s="249">
        <v>271.7</v>
      </c>
      <c r="J222" s="257" t="str">
        <f>IF($E222&lt;DATE(2018,7,1),"-",INDEX('Annual Inflation'!$AM$53:$BA$53, MATCH(YEAR(EOMONTH($E222,6)), 'Annual Inflation'!$AM$6:$BA$6, 0))/100)</f>
        <v>-</v>
      </c>
      <c r="K222" s="257" t="str">
        <f>IF($E222&lt;DATE(2018,7,1),"-",INDEX('Annual Inflation'!$AM$50:$BA$50, MATCH(YEAR(EOMONTH($E222,6)), 'Annual Inflation'!$AM$6:$BA$6, 0))/100)</f>
        <v>-</v>
      </c>
      <c r="L222" s="258">
        <f t="shared" si="17"/>
        <v>103.5</v>
      </c>
      <c r="M222" s="258">
        <f t="shared" si="18"/>
        <v>271.7</v>
      </c>
      <c r="N222" s="258">
        <f t="shared" si="19"/>
        <v>271.7</v>
      </c>
    </row>
    <row r="223" spans="5:14" ht="16.8">
      <c r="E223" s="248">
        <v>42887</v>
      </c>
      <c r="F223" s="323">
        <f t="shared" si="15"/>
        <v>42916</v>
      </c>
      <c r="G223" s="159">
        <f t="shared" si="16"/>
        <v>2018</v>
      </c>
      <c r="H223" s="290">
        <v>103.5</v>
      </c>
      <c r="I223" s="249">
        <v>272.3</v>
      </c>
      <c r="J223" s="257" t="str">
        <f>IF($E223&lt;DATE(2018,7,1),"-",INDEX('Annual Inflation'!$AM$53:$BA$53, MATCH(YEAR(EOMONTH($E223,6)), 'Annual Inflation'!$AM$6:$BA$6, 0))/100)</f>
        <v>-</v>
      </c>
      <c r="K223" s="257" t="str">
        <f>IF($E223&lt;DATE(2018,7,1),"-",INDEX('Annual Inflation'!$AM$50:$BA$50, MATCH(YEAR(EOMONTH($E223,6)), 'Annual Inflation'!$AM$6:$BA$6, 0))/100)</f>
        <v>-</v>
      </c>
      <c r="L223" s="258">
        <f t="shared" si="17"/>
        <v>103.5</v>
      </c>
      <c r="M223" s="258">
        <f t="shared" si="18"/>
        <v>272.3</v>
      </c>
      <c r="N223" s="258">
        <f t="shared" si="19"/>
        <v>272.3</v>
      </c>
    </row>
    <row r="224" spans="5:14" ht="16.8">
      <c r="E224" s="248">
        <v>42917</v>
      </c>
      <c r="F224" s="323">
        <f t="shared" si="15"/>
        <v>42947</v>
      </c>
      <c r="G224" s="159">
        <f t="shared" si="16"/>
        <v>2018</v>
      </c>
      <c r="H224" s="290">
        <v>103.5</v>
      </c>
      <c r="I224" s="249">
        <v>272.89999999999998</v>
      </c>
      <c r="J224" s="257" t="str">
        <f>IF($E224&lt;DATE(2018,7,1),"-",INDEX('Annual Inflation'!$AM$53:$BA$53, MATCH(YEAR(EOMONTH($E224,6)), 'Annual Inflation'!$AM$6:$BA$6, 0))/100)</f>
        <v>-</v>
      </c>
      <c r="K224" s="257" t="str">
        <f>IF($E224&lt;DATE(2018,7,1),"-",INDEX('Annual Inflation'!$AM$50:$BA$50, MATCH(YEAR(EOMONTH($E224,6)), 'Annual Inflation'!$AM$6:$BA$6, 0))/100)</f>
        <v>-</v>
      </c>
      <c r="L224" s="258">
        <f t="shared" si="17"/>
        <v>103.5</v>
      </c>
      <c r="M224" s="258">
        <f t="shared" si="18"/>
        <v>272.89999999999998</v>
      </c>
      <c r="N224" s="258">
        <f t="shared" si="19"/>
        <v>272.89999999999998</v>
      </c>
    </row>
    <row r="225" spans="5:14" ht="16.8">
      <c r="E225" s="248">
        <v>42948</v>
      </c>
      <c r="F225" s="323">
        <f t="shared" si="15"/>
        <v>42978</v>
      </c>
      <c r="G225" s="159">
        <f t="shared" si="16"/>
        <v>2018</v>
      </c>
      <c r="H225" s="290">
        <v>104</v>
      </c>
      <c r="I225" s="249">
        <v>274.7</v>
      </c>
      <c r="J225" s="257" t="str">
        <f>IF($E225&lt;DATE(2018,7,1),"-",INDEX('Annual Inflation'!$AM$53:$BA$53, MATCH(YEAR(EOMONTH($E225,6)), 'Annual Inflation'!$AM$6:$BA$6, 0))/100)</f>
        <v>-</v>
      </c>
      <c r="K225" s="257" t="str">
        <f>IF($E225&lt;DATE(2018,7,1),"-",INDEX('Annual Inflation'!$AM$50:$BA$50, MATCH(YEAR(EOMONTH($E225,6)), 'Annual Inflation'!$AM$6:$BA$6, 0))/100)</f>
        <v>-</v>
      </c>
      <c r="L225" s="258">
        <f t="shared" si="17"/>
        <v>104</v>
      </c>
      <c r="M225" s="258">
        <f t="shared" si="18"/>
        <v>274.7</v>
      </c>
      <c r="N225" s="258">
        <f t="shared" si="19"/>
        <v>274.7</v>
      </c>
    </row>
    <row r="226" spans="5:14" ht="16.8">
      <c r="E226" s="248">
        <v>42979</v>
      </c>
      <c r="F226" s="323">
        <f t="shared" si="15"/>
        <v>43008</v>
      </c>
      <c r="G226" s="159">
        <f t="shared" si="16"/>
        <v>2018</v>
      </c>
      <c r="H226" s="290">
        <v>104.3</v>
      </c>
      <c r="I226" s="249">
        <v>275.10000000000002</v>
      </c>
      <c r="J226" s="257" t="str">
        <f>IF($E226&lt;DATE(2018,7,1),"-",INDEX('Annual Inflation'!$AM$53:$BA$53, MATCH(YEAR(EOMONTH($E226,6)), 'Annual Inflation'!$AM$6:$BA$6, 0))/100)</f>
        <v>-</v>
      </c>
      <c r="K226" s="257" t="str">
        <f>IF($E226&lt;DATE(2018,7,1),"-",INDEX('Annual Inflation'!$AM$50:$BA$50, MATCH(YEAR(EOMONTH($E226,6)), 'Annual Inflation'!$AM$6:$BA$6, 0))/100)</f>
        <v>-</v>
      </c>
      <c r="L226" s="258">
        <f t="shared" si="17"/>
        <v>104.3</v>
      </c>
      <c r="M226" s="258">
        <f t="shared" si="18"/>
        <v>275.10000000000002</v>
      </c>
      <c r="N226" s="258">
        <f t="shared" si="19"/>
        <v>275.10000000000002</v>
      </c>
    </row>
    <row r="227" spans="5:14" ht="16.8">
      <c r="E227" s="248">
        <v>43009</v>
      </c>
      <c r="F227" s="323">
        <f t="shared" si="15"/>
        <v>43039</v>
      </c>
      <c r="G227" s="159">
        <f t="shared" si="16"/>
        <v>2018</v>
      </c>
      <c r="H227" s="290">
        <v>104.4</v>
      </c>
      <c r="I227" s="249">
        <v>275.3</v>
      </c>
      <c r="J227" s="257" t="str">
        <f>IF($E227&lt;DATE(2018,7,1),"-",INDEX('Annual Inflation'!$AM$53:$BA$53, MATCH(YEAR(EOMONTH($E227,6)), 'Annual Inflation'!$AM$6:$BA$6, 0))/100)</f>
        <v>-</v>
      </c>
      <c r="K227" s="257" t="str">
        <f>IF($E227&lt;DATE(2018,7,1),"-",INDEX('Annual Inflation'!$AM$50:$BA$50, MATCH(YEAR(EOMONTH($E227,6)), 'Annual Inflation'!$AM$6:$BA$6, 0))/100)</f>
        <v>-</v>
      </c>
      <c r="L227" s="258">
        <f t="shared" si="17"/>
        <v>104.4</v>
      </c>
      <c r="M227" s="258">
        <f t="shared" si="18"/>
        <v>275.3</v>
      </c>
      <c r="N227" s="258">
        <f t="shared" si="19"/>
        <v>275.3</v>
      </c>
    </row>
    <row r="228" spans="5:14" ht="16.8">
      <c r="E228" s="248">
        <v>43040</v>
      </c>
      <c r="F228" s="323">
        <f t="shared" si="15"/>
        <v>43069</v>
      </c>
      <c r="G228" s="159">
        <f t="shared" si="16"/>
        <v>2018</v>
      </c>
      <c r="H228" s="290">
        <v>104.7</v>
      </c>
      <c r="I228" s="249">
        <v>275.8</v>
      </c>
      <c r="J228" s="257" t="str">
        <f>IF($E228&lt;DATE(2018,7,1),"-",INDEX('Annual Inflation'!$AM$53:$BA$53, MATCH(YEAR(EOMONTH($E228,6)), 'Annual Inflation'!$AM$6:$BA$6, 0))/100)</f>
        <v>-</v>
      </c>
      <c r="K228" s="257" t="str">
        <f>IF($E228&lt;DATE(2018,7,1),"-",INDEX('Annual Inflation'!$AM$50:$BA$50, MATCH(YEAR(EOMONTH($E228,6)), 'Annual Inflation'!$AM$6:$BA$6, 0))/100)</f>
        <v>-</v>
      </c>
      <c r="L228" s="258">
        <f t="shared" si="17"/>
        <v>104.7</v>
      </c>
      <c r="M228" s="258">
        <f t="shared" si="18"/>
        <v>275.8</v>
      </c>
      <c r="N228" s="258">
        <f t="shared" si="19"/>
        <v>275.8</v>
      </c>
    </row>
    <row r="229" spans="5:14" ht="16.8">
      <c r="E229" s="248">
        <v>43070</v>
      </c>
      <c r="F229" s="323">
        <f t="shared" si="15"/>
        <v>43100</v>
      </c>
      <c r="G229" s="159">
        <f t="shared" si="16"/>
        <v>2018</v>
      </c>
      <c r="H229" s="290">
        <v>105</v>
      </c>
      <c r="I229" s="249">
        <v>278.10000000000002</v>
      </c>
      <c r="J229" s="257" t="str">
        <f>IF($E229&lt;DATE(2018,7,1),"-",INDEX('Annual Inflation'!$AM$53:$BA$53, MATCH(YEAR(EOMONTH($E229,6)), 'Annual Inflation'!$AM$6:$BA$6, 0))/100)</f>
        <v>-</v>
      </c>
      <c r="K229" s="257" t="str">
        <f>IF($E229&lt;DATE(2018,7,1),"-",INDEX('Annual Inflation'!$AM$50:$BA$50, MATCH(YEAR(EOMONTH($E229,6)), 'Annual Inflation'!$AM$6:$BA$6, 0))/100)</f>
        <v>-</v>
      </c>
      <c r="L229" s="258">
        <f t="shared" si="17"/>
        <v>105</v>
      </c>
      <c r="M229" s="258">
        <f t="shared" si="18"/>
        <v>278.10000000000002</v>
      </c>
      <c r="N229" s="258">
        <f t="shared" si="19"/>
        <v>278.10000000000002</v>
      </c>
    </row>
    <row r="230" spans="5:14" ht="16.8">
      <c r="E230" s="248">
        <v>43101</v>
      </c>
      <c r="F230" s="323">
        <f t="shared" si="15"/>
        <v>43131</v>
      </c>
      <c r="G230" s="159">
        <f t="shared" si="16"/>
        <v>2018</v>
      </c>
      <c r="H230" s="290">
        <v>104.5</v>
      </c>
      <c r="I230" s="249">
        <v>276</v>
      </c>
      <c r="J230" s="257" t="str">
        <f>IF($E230&lt;DATE(2018,7,1),"-",INDEX('Annual Inflation'!$AM$53:$BA$53, MATCH(YEAR(EOMONTH($E230,6)), 'Annual Inflation'!$AM$6:$BA$6, 0))/100)</f>
        <v>-</v>
      </c>
      <c r="K230" s="257" t="str">
        <f>IF($E230&lt;DATE(2018,7,1),"-",INDEX('Annual Inflation'!$AM$50:$BA$50, MATCH(YEAR(EOMONTH($E230,6)), 'Annual Inflation'!$AM$6:$BA$6, 0))/100)</f>
        <v>-</v>
      </c>
      <c r="L230" s="258">
        <f t="shared" si="17"/>
        <v>104.5</v>
      </c>
      <c r="M230" s="258">
        <f t="shared" si="18"/>
        <v>276</v>
      </c>
      <c r="N230" s="258">
        <f t="shared" si="19"/>
        <v>276</v>
      </c>
    </row>
    <row r="231" spans="5:14" ht="16.8">
      <c r="E231" s="248">
        <v>43132</v>
      </c>
      <c r="F231" s="323">
        <f t="shared" si="15"/>
        <v>43159</v>
      </c>
      <c r="G231" s="159">
        <f t="shared" si="16"/>
        <v>2018</v>
      </c>
      <c r="H231" s="290">
        <v>104.9</v>
      </c>
      <c r="I231" s="249">
        <v>278.10000000000002</v>
      </c>
      <c r="J231" s="257" t="str">
        <f>IF($E231&lt;DATE(2018,7,1),"-",INDEX('Annual Inflation'!$AM$53:$BA$53, MATCH(YEAR(EOMONTH($E231,6)), 'Annual Inflation'!$AM$6:$BA$6, 0))/100)</f>
        <v>-</v>
      </c>
      <c r="K231" s="257" t="str">
        <f>IF($E231&lt;DATE(2018,7,1),"-",INDEX('Annual Inflation'!$AM$50:$BA$50, MATCH(YEAR(EOMONTH($E231,6)), 'Annual Inflation'!$AM$6:$BA$6, 0))/100)</f>
        <v>-</v>
      </c>
      <c r="L231" s="258">
        <f t="shared" si="17"/>
        <v>104.9</v>
      </c>
      <c r="M231" s="258">
        <f t="shared" si="18"/>
        <v>278.10000000000002</v>
      </c>
      <c r="N231" s="258">
        <f t="shared" si="19"/>
        <v>278.10000000000002</v>
      </c>
    </row>
    <row r="232" spans="5:14" ht="16.8">
      <c r="E232" s="248">
        <v>43160</v>
      </c>
      <c r="F232" s="323">
        <f t="shared" si="15"/>
        <v>43190</v>
      </c>
      <c r="G232" s="159">
        <f t="shared" si="16"/>
        <v>2018</v>
      </c>
      <c r="H232" s="290">
        <v>105.1</v>
      </c>
      <c r="I232" s="249">
        <v>278.3</v>
      </c>
      <c r="J232" s="257" t="str">
        <f>IF($E232&lt;DATE(2018,7,1),"-",INDEX('Annual Inflation'!$AM$53:$BA$53, MATCH(YEAR(EOMONTH($E232,6)), 'Annual Inflation'!$AM$6:$BA$6, 0))/100)</f>
        <v>-</v>
      </c>
      <c r="K232" s="257" t="str">
        <f>IF($E232&lt;DATE(2018,7,1),"-",INDEX('Annual Inflation'!$AM$50:$BA$50, MATCH(YEAR(EOMONTH($E232,6)), 'Annual Inflation'!$AM$6:$BA$6, 0))/100)</f>
        <v>-</v>
      </c>
      <c r="L232" s="258">
        <f t="shared" si="17"/>
        <v>105.1</v>
      </c>
      <c r="M232" s="258">
        <f t="shared" si="18"/>
        <v>278.3</v>
      </c>
      <c r="N232" s="258">
        <f t="shared" si="19"/>
        <v>278.3</v>
      </c>
    </row>
    <row r="233" spans="5:14" ht="16.8">
      <c r="E233" s="248">
        <v>43191</v>
      </c>
      <c r="F233" s="323">
        <f t="shared" si="15"/>
        <v>43220</v>
      </c>
      <c r="G233" s="159">
        <f t="shared" si="16"/>
        <v>2019</v>
      </c>
      <c r="H233" s="290">
        <v>105.5</v>
      </c>
      <c r="I233" s="249">
        <v>279.7</v>
      </c>
      <c r="J233" s="257" t="str">
        <f>IF($E233&lt;DATE(2018,7,1),"-",INDEX('Annual Inflation'!$AM$53:$BA$53, MATCH(YEAR(EOMONTH($E233,6)), 'Annual Inflation'!$AM$6:$BA$6, 0))/100)</f>
        <v>-</v>
      </c>
      <c r="K233" s="257" t="str">
        <f>IF($E233&lt;DATE(2018,7,1),"-",INDEX('Annual Inflation'!$AM$50:$BA$50, MATCH(YEAR(EOMONTH($E233,6)), 'Annual Inflation'!$AM$6:$BA$6, 0))/100)</f>
        <v>-</v>
      </c>
      <c r="L233" s="258">
        <f t="shared" si="17"/>
        <v>105.5</v>
      </c>
      <c r="M233" s="258">
        <f t="shared" si="18"/>
        <v>279.7</v>
      </c>
      <c r="N233" s="258">
        <f t="shared" si="19"/>
        <v>279.7</v>
      </c>
    </row>
    <row r="234" spans="5:14" ht="16.8">
      <c r="E234" s="248">
        <v>43221</v>
      </c>
      <c r="F234" s="323">
        <f t="shared" si="15"/>
        <v>43251</v>
      </c>
      <c r="G234" s="159">
        <f t="shared" si="16"/>
        <v>2019</v>
      </c>
      <c r="H234" s="290">
        <v>105.9</v>
      </c>
      <c r="I234" s="249">
        <v>280.7</v>
      </c>
      <c r="J234" s="257" t="str">
        <f>IF($E234&lt;DATE(2018,7,1),"-",INDEX('Annual Inflation'!$AM$53:$BA$53, MATCH(YEAR(EOMONTH($E234,6)), 'Annual Inflation'!$AM$6:$BA$6, 0))/100)</f>
        <v>-</v>
      </c>
      <c r="K234" s="257" t="str">
        <f>IF($E234&lt;DATE(2018,7,1),"-",INDEX('Annual Inflation'!$AM$50:$BA$50, MATCH(YEAR(EOMONTH($E234,6)), 'Annual Inflation'!$AM$6:$BA$6, 0))/100)</f>
        <v>-</v>
      </c>
      <c r="L234" s="258">
        <f t="shared" si="17"/>
        <v>105.9</v>
      </c>
      <c r="M234" s="258">
        <f t="shared" si="18"/>
        <v>280.7</v>
      </c>
      <c r="N234" s="258">
        <f t="shared" si="19"/>
        <v>280.7</v>
      </c>
    </row>
    <row r="235" spans="5:14" ht="16.8">
      <c r="E235" s="248">
        <v>43252</v>
      </c>
      <c r="F235" s="323">
        <f t="shared" si="15"/>
        <v>43281</v>
      </c>
      <c r="G235" s="159">
        <f t="shared" si="16"/>
        <v>2019</v>
      </c>
      <c r="H235" s="290">
        <v>105.9</v>
      </c>
      <c r="I235" s="249">
        <v>281.5</v>
      </c>
      <c r="J235" s="257" t="str">
        <f>IF($E235&lt;DATE(2018,7,1),"-",INDEX('Annual Inflation'!$AM$53:$BA$53, MATCH(YEAR(EOMONTH($E235,6)), 'Annual Inflation'!$AM$6:$BA$6, 0))/100)</f>
        <v>-</v>
      </c>
      <c r="K235" s="257" t="str">
        <f>IF($E235&lt;DATE(2018,7,1),"-",INDEX('Annual Inflation'!$AM$50:$BA$50, MATCH(YEAR(EOMONTH($E235,6)), 'Annual Inflation'!$AM$6:$BA$6, 0))/100)</f>
        <v>-</v>
      </c>
      <c r="L235" s="258">
        <f t="shared" si="17"/>
        <v>105.9</v>
      </c>
      <c r="M235" s="258">
        <f t="shared" si="18"/>
        <v>281.5</v>
      </c>
      <c r="N235" s="258">
        <f t="shared" si="19"/>
        <v>281.5</v>
      </c>
    </row>
    <row r="236" spans="5:14" ht="16.8">
      <c r="E236" s="248">
        <v>43282</v>
      </c>
      <c r="F236" s="323">
        <f t="shared" si="15"/>
        <v>43312</v>
      </c>
      <c r="G236" s="159">
        <f t="shared" si="16"/>
        <v>2019</v>
      </c>
      <c r="H236" s="290">
        <v>105.9</v>
      </c>
      <c r="I236" s="249">
        <v>281.7</v>
      </c>
      <c r="J236" s="257">
        <f>IF($E236&lt;DATE(2018,7,1),"-",INDEX('Annual Inflation'!$AM$53:$BA$53, MATCH(YEAR(EOMONTH($E236,6)), 'Annual Inflation'!$AM$6:$BA$6, 0))/100)</f>
        <v>1.7910205867057716E-2</v>
      </c>
      <c r="K236" s="257">
        <f>IF($E236&lt;DATE(2018,7,1),"-",INDEX('Annual Inflation'!$AM$50:$BA$50, MATCH(YEAR(EOMONTH($E236,6)), 'Annual Inflation'!$AM$6:$BA$6, 0))/100)</f>
        <v>2.5628884588821732E-2</v>
      </c>
      <c r="L236" s="258">
        <f t="shared" si="17"/>
        <v>105.9</v>
      </c>
      <c r="M236" s="258">
        <f t="shared" si="18"/>
        <v>281.7</v>
      </c>
      <c r="N236" s="258">
        <f t="shared" si="19"/>
        <v>281.7</v>
      </c>
    </row>
    <row r="237" spans="5:14" ht="16.8">
      <c r="E237" s="248">
        <v>43313</v>
      </c>
      <c r="F237" s="323">
        <f t="shared" si="15"/>
        <v>43343</v>
      </c>
      <c r="G237" s="159">
        <f t="shared" si="16"/>
        <v>2019</v>
      </c>
      <c r="H237" s="290">
        <v>106.5</v>
      </c>
      <c r="I237" s="249">
        <v>284.2</v>
      </c>
      <c r="J237" s="257">
        <f>IF($E237&lt;DATE(2018,7,1),"-",INDEX('Annual Inflation'!$AM$53:$BA$53, MATCH(YEAR(EOMONTH($E237,6)), 'Annual Inflation'!$AM$6:$BA$6, 0))/100)</f>
        <v>1.7910205867057716E-2</v>
      </c>
      <c r="K237" s="257">
        <f>IF($E237&lt;DATE(2018,7,1),"-",INDEX('Annual Inflation'!$AM$50:$BA$50, MATCH(YEAR(EOMONTH($E237,6)), 'Annual Inflation'!$AM$6:$BA$6, 0))/100)</f>
        <v>2.5628884588821732E-2</v>
      </c>
      <c r="L237" s="258">
        <f t="shared" si="17"/>
        <v>106.5</v>
      </c>
      <c r="M237" s="258">
        <f t="shared" si="18"/>
        <v>284.2</v>
      </c>
      <c r="N237" s="258">
        <f t="shared" si="19"/>
        <v>284.2</v>
      </c>
    </row>
    <row r="238" spans="5:14" ht="16.8">
      <c r="E238" s="248">
        <v>43344</v>
      </c>
      <c r="F238" s="323">
        <f t="shared" si="15"/>
        <v>43373</v>
      </c>
      <c r="G238" s="159">
        <f t="shared" si="16"/>
        <v>2019</v>
      </c>
      <c r="H238" s="290">
        <v>106.6</v>
      </c>
      <c r="I238" s="249">
        <v>284.10000000000002</v>
      </c>
      <c r="J238" s="257">
        <f>IF($E238&lt;DATE(2018,7,1),"-",INDEX('Annual Inflation'!$AM$53:$BA$53, MATCH(YEAR(EOMONTH($E238,6)), 'Annual Inflation'!$AM$6:$BA$6, 0))/100)</f>
        <v>1.7910205867057716E-2</v>
      </c>
      <c r="K238" s="257">
        <f>IF($E238&lt;DATE(2018,7,1),"-",INDEX('Annual Inflation'!$AM$50:$BA$50, MATCH(YEAR(EOMONTH($E238,6)), 'Annual Inflation'!$AM$6:$BA$6, 0))/100)</f>
        <v>2.5628884588821732E-2</v>
      </c>
      <c r="L238" s="258">
        <f t="shared" si="17"/>
        <v>106.6</v>
      </c>
      <c r="M238" s="258">
        <f t="shared" si="18"/>
        <v>284.10000000000002</v>
      </c>
      <c r="N238" s="258">
        <f t="shared" si="19"/>
        <v>284.10000000000002</v>
      </c>
    </row>
    <row r="239" spans="5:14" ht="16.8">
      <c r="E239" s="248">
        <v>43374</v>
      </c>
      <c r="F239" s="323">
        <f t="shared" si="15"/>
        <v>43404</v>
      </c>
      <c r="G239" s="159">
        <f t="shared" si="16"/>
        <v>2019</v>
      </c>
      <c r="H239" s="290">
        <v>106.7</v>
      </c>
      <c r="I239" s="249">
        <v>284.5</v>
      </c>
      <c r="J239" s="257">
        <f>IF($E239&lt;DATE(2018,7,1),"-",INDEX('Annual Inflation'!$AM$53:$BA$53, MATCH(YEAR(EOMONTH($E239,6)), 'Annual Inflation'!$AM$6:$BA$6, 0))/100)</f>
        <v>1.7910205867057716E-2</v>
      </c>
      <c r="K239" s="257">
        <f>IF($E239&lt;DATE(2018,7,1),"-",INDEX('Annual Inflation'!$AM$50:$BA$50, MATCH(YEAR(EOMONTH($E239,6)), 'Annual Inflation'!$AM$6:$BA$6, 0))/100)</f>
        <v>2.5628884588821732E-2</v>
      </c>
      <c r="L239" s="258">
        <f t="shared" si="17"/>
        <v>106.7</v>
      </c>
      <c r="M239" s="258">
        <f t="shared" si="18"/>
        <v>284.5</v>
      </c>
      <c r="N239" s="258">
        <f t="shared" si="19"/>
        <v>284.5</v>
      </c>
    </row>
    <row r="240" spans="5:14" ht="16.8">
      <c r="E240" s="248">
        <v>43405</v>
      </c>
      <c r="F240" s="323">
        <f t="shared" si="15"/>
        <v>43434</v>
      </c>
      <c r="G240" s="159">
        <f t="shared" si="16"/>
        <v>2019</v>
      </c>
      <c r="H240" s="290">
        <v>106.9</v>
      </c>
      <c r="I240" s="249">
        <v>284.60000000000002</v>
      </c>
      <c r="J240" s="257">
        <f>IF($E240&lt;DATE(2018,7,1),"-",INDEX('Annual Inflation'!$AM$53:$BA$53, MATCH(YEAR(EOMONTH($E240,6)), 'Annual Inflation'!$AM$6:$BA$6, 0))/100)</f>
        <v>1.7910205867057716E-2</v>
      </c>
      <c r="K240" s="257">
        <f>IF($E240&lt;DATE(2018,7,1),"-",INDEX('Annual Inflation'!$AM$50:$BA$50, MATCH(YEAR(EOMONTH($E240,6)), 'Annual Inflation'!$AM$6:$BA$6, 0))/100)</f>
        <v>2.5628884588821732E-2</v>
      </c>
      <c r="L240" s="258">
        <f t="shared" si="17"/>
        <v>106.9</v>
      </c>
      <c r="M240" s="258">
        <f t="shared" si="18"/>
        <v>284.60000000000002</v>
      </c>
      <c r="N240" s="258">
        <f t="shared" si="19"/>
        <v>284.60000000000002</v>
      </c>
    </row>
    <row r="241" spans="5:14" ht="16.8">
      <c r="E241" s="248">
        <v>43435</v>
      </c>
      <c r="F241" s="323">
        <f t="shared" si="15"/>
        <v>43465</v>
      </c>
      <c r="G241" s="159">
        <f t="shared" si="16"/>
        <v>2019</v>
      </c>
      <c r="H241" s="290">
        <v>107.1</v>
      </c>
      <c r="I241" s="249">
        <v>285.60000000000002</v>
      </c>
      <c r="J241" s="257">
        <f>IF($E241&lt;DATE(2018,7,1),"-",INDEX('Annual Inflation'!$AM$53:$BA$53, MATCH(YEAR(EOMONTH($E241,6)), 'Annual Inflation'!$AM$6:$BA$6, 0))/100)</f>
        <v>1.7910205867057716E-2</v>
      </c>
      <c r="K241" s="257">
        <f>IF($E241&lt;DATE(2018,7,1),"-",INDEX('Annual Inflation'!$AM$50:$BA$50, MATCH(YEAR(EOMONTH($E241,6)), 'Annual Inflation'!$AM$6:$BA$6, 0))/100)</f>
        <v>2.5628884588821732E-2</v>
      </c>
      <c r="L241" s="258">
        <f t="shared" si="17"/>
        <v>107.1</v>
      </c>
      <c r="M241" s="258">
        <f t="shared" si="18"/>
        <v>285.60000000000002</v>
      </c>
      <c r="N241" s="258">
        <f t="shared" si="19"/>
        <v>285.60000000000002</v>
      </c>
    </row>
    <row r="242" spans="5:14" ht="16.8">
      <c r="E242" s="248">
        <v>43466</v>
      </c>
      <c r="F242" s="323">
        <f t="shared" si="15"/>
        <v>43496</v>
      </c>
      <c r="G242" s="159">
        <f t="shared" si="16"/>
        <v>2019</v>
      </c>
      <c r="H242" s="290">
        <v>106.4</v>
      </c>
      <c r="I242" s="249">
        <v>283</v>
      </c>
      <c r="J242" s="257">
        <f>IF($E242&lt;DATE(2018,7,1),"-",INDEX('Annual Inflation'!$AM$53:$BA$53, MATCH(YEAR(EOMONTH($E242,6)), 'Annual Inflation'!$AM$6:$BA$6, 0))/100)</f>
        <v>1.7910205867057716E-2</v>
      </c>
      <c r="K242" s="257">
        <f>IF($E242&lt;DATE(2018,7,1),"-",INDEX('Annual Inflation'!$AM$50:$BA$50, MATCH(YEAR(EOMONTH($E242,6)), 'Annual Inflation'!$AM$6:$BA$6, 0))/100)</f>
        <v>2.5628884588821732E-2</v>
      </c>
      <c r="L242" s="258">
        <f t="shared" si="17"/>
        <v>106.4</v>
      </c>
      <c r="M242" s="258">
        <f t="shared" si="18"/>
        <v>283</v>
      </c>
      <c r="N242" s="258">
        <f t="shared" si="19"/>
        <v>283</v>
      </c>
    </row>
    <row r="243" spans="5:14" ht="16.8">
      <c r="E243" s="248">
        <v>43497</v>
      </c>
      <c r="F243" s="323">
        <f t="shared" si="15"/>
        <v>43524</v>
      </c>
      <c r="G243" s="159">
        <f t="shared" si="16"/>
        <v>2019</v>
      </c>
      <c r="H243" s="290">
        <v>106.8</v>
      </c>
      <c r="I243" s="249">
        <v>285</v>
      </c>
      <c r="J243" s="257">
        <f>IF($E243&lt;DATE(2018,7,1),"-",INDEX('Annual Inflation'!$AM$53:$BA$53, MATCH(YEAR(EOMONTH($E243,6)), 'Annual Inflation'!$AM$6:$BA$6, 0))/100)</f>
        <v>1.7910205867057716E-2</v>
      </c>
      <c r="K243" s="257">
        <f>IF($E243&lt;DATE(2018,7,1),"-",INDEX('Annual Inflation'!$AM$50:$BA$50, MATCH(YEAR(EOMONTH($E243,6)), 'Annual Inflation'!$AM$6:$BA$6, 0))/100)</f>
        <v>2.5628884588821732E-2</v>
      </c>
      <c r="L243" s="258">
        <f t="shared" si="17"/>
        <v>106.8</v>
      </c>
      <c r="M243" s="258">
        <f t="shared" si="18"/>
        <v>285</v>
      </c>
      <c r="N243" s="258">
        <f t="shared" si="19"/>
        <v>285</v>
      </c>
    </row>
    <row r="244" spans="5:14" ht="16.8">
      <c r="E244" s="248">
        <v>43525</v>
      </c>
      <c r="F244" s="323">
        <f t="shared" si="15"/>
        <v>43555</v>
      </c>
      <c r="G244" s="159">
        <f t="shared" si="16"/>
        <v>2019</v>
      </c>
      <c r="H244" s="290">
        <v>107</v>
      </c>
      <c r="I244" s="249">
        <v>285.10000000000002</v>
      </c>
      <c r="J244" s="257">
        <f>IF($E244&lt;DATE(2018,7,1),"-",INDEX('Annual Inflation'!$AM$53:$BA$53, MATCH(YEAR(EOMONTH($E244,6)), 'Annual Inflation'!$AM$6:$BA$6, 0))/100)</f>
        <v>1.7910205867057716E-2</v>
      </c>
      <c r="K244" s="257">
        <f>IF($E244&lt;DATE(2018,7,1),"-",INDEX('Annual Inflation'!$AM$50:$BA$50, MATCH(YEAR(EOMONTH($E244,6)), 'Annual Inflation'!$AM$6:$BA$6, 0))/100)</f>
        <v>2.5628884588821732E-2</v>
      </c>
      <c r="L244" s="258">
        <f t="shared" si="17"/>
        <v>107</v>
      </c>
      <c r="M244" s="258">
        <f t="shared" si="18"/>
        <v>285.10000000000002</v>
      </c>
      <c r="N244" s="258">
        <f t="shared" si="19"/>
        <v>285.10000000000002</v>
      </c>
    </row>
    <row r="245" spans="5:14" ht="16.8">
      <c r="E245" s="248">
        <v>43556</v>
      </c>
      <c r="F245" s="323">
        <f t="shared" si="15"/>
        <v>43585</v>
      </c>
      <c r="G245" s="159">
        <f t="shared" si="16"/>
        <v>2020</v>
      </c>
      <c r="H245" s="290">
        <v>107.6</v>
      </c>
      <c r="I245" s="249">
        <v>288.2</v>
      </c>
      <c r="J245" s="257">
        <f>IF($E245&lt;DATE(2018,7,1),"-",INDEX('Annual Inflation'!$AM$53:$BA$53, MATCH(YEAR(EOMONTH($E245,6)), 'Annual Inflation'!$AM$6:$BA$6, 0))/100)</f>
        <v>1.7910205867057716E-2</v>
      </c>
      <c r="K245" s="257">
        <f>IF($E245&lt;DATE(2018,7,1),"-",INDEX('Annual Inflation'!$AM$50:$BA$50, MATCH(YEAR(EOMONTH($E245,6)), 'Annual Inflation'!$AM$6:$BA$6, 0))/100)</f>
        <v>2.5628884588821732E-2</v>
      </c>
      <c r="L245" s="258">
        <f t="shared" si="17"/>
        <v>107.6</v>
      </c>
      <c r="M245" s="258">
        <f t="shared" si="18"/>
        <v>288.2</v>
      </c>
      <c r="N245" s="258">
        <f t="shared" si="19"/>
        <v>288.2</v>
      </c>
    </row>
    <row r="246" spans="5:14" ht="16.8">
      <c r="E246" s="248">
        <v>43586</v>
      </c>
      <c r="F246" s="323">
        <f t="shared" si="15"/>
        <v>43616</v>
      </c>
      <c r="G246" s="159">
        <f t="shared" si="16"/>
        <v>2020</v>
      </c>
      <c r="H246" s="290">
        <v>107.9</v>
      </c>
      <c r="I246" s="249">
        <v>289.2</v>
      </c>
      <c r="J246" s="257">
        <f>IF($E246&lt;DATE(2018,7,1),"-",INDEX('Annual Inflation'!$AM$53:$BA$53, MATCH(YEAR(EOMONTH($E246,6)), 'Annual Inflation'!$AM$6:$BA$6, 0))/100)</f>
        <v>1.7910205867057716E-2</v>
      </c>
      <c r="K246" s="257">
        <f>IF($E246&lt;DATE(2018,7,1),"-",INDEX('Annual Inflation'!$AM$50:$BA$50, MATCH(YEAR(EOMONTH($E246,6)), 'Annual Inflation'!$AM$6:$BA$6, 0))/100)</f>
        <v>2.5628884588821732E-2</v>
      </c>
      <c r="L246" s="258">
        <f t="shared" si="17"/>
        <v>107.9</v>
      </c>
      <c r="M246" s="258">
        <f t="shared" si="18"/>
        <v>289.2</v>
      </c>
      <c r="N246" s="258">
        <f t="shared" si="19"/>
        <v>289.2</v>
      </c>
    </row>
    <row r="247" spans="5:14" ht="16.8">
      <c r="E247" s="248">
        <v>43617</v>
      </c>
      <c r="F247" s="323">
        <f t="shared" si="15"/>
        <v>43646</v>
      </c>
      <c r="G247" s="159">
        <f t="shared" si="16"/>
        <v>2020</v>
      </c>
      <c r="H247" s="290">
        <v>107.9</v>
      </c>
      <c r="I247" s="249">
        <v>289.60000000000002</v>
      </c>
      <c r="J247" s="257">
        <f>IF($E247&lt;DATE(2018,7,1),"-",INDEX('Annual Inflation'!$AM$53:$BA$53, MATCH(YEAR(EOMONTH($E247,6)), 'Annual Inflation'!$AM$6:$BA$6, 0))/100)</f>
        <v>1.7910205867057716E-2</v>
      </c>
      <c r="K247" s="257">
        <f>IF($E247&lt;DATE(2018,7,1),"-",INDEX('Annual Inflation'!$AM$50:$BA$50, MATCH(YEAR(EOMONTH($E247,6)), 'Annual Inflation'!$AM$6:$BA$6, 0))/100)</f>
        <v>2.5628884588821732E-2</v>
      </c>
      <c r="L247" s="258">
        <f t="shared" si="17"/>
        <v>107.9</v>
      </c>
      <c r="M247" s="258">
        <f t="shared" si="18"/>
        <v>289.60000000000002</v>
      </c>
      <c r="N247" s="258">
        <f t="shared" si="19"/>
        <v>289.60000000000002</v>
      </c>
    </row>
    <row r="248" spans="5:14" ht="16.8">
      <c r="E248" s="248">
        <v>43647</v>
      </c>
      <c r="F248" s="323">
        <f t="shared" si="15"/>
        <v>43677</v>
      </c>
      <c r="G248" s="159">
        <f t="shared" si="16"/>
        <v>2020</v>
      </c>
      <c r="H248" s="290">
        <v>108</v>
      </c>
      <c r="I248" s="249">
        <v>289.5</v>
      </c>
      <c r="J248" s="257">
        <f>IF($E248&lt;DATE(2018,7,1),"-",INDEX('Annual Inflation'!$AM$53:$BA$53, MATCH(YEAR(EOMONTH($E248,6)), 'Annual Inflation'!$AM$6:$BA$6, 0))/100)</f>
        <v>8.5065402820157007E-3</v>
      </c>
      <c r="K248" s="257">
        <f>IF($E248&lt;DATE(2018,7,1),"-",INDEX('Annual Inflation'!$AM$50:$BA$50, MATCH(YEAR(EOMONTH($E248,6)), 'Annual Inflation'!$AM$6:$BA$6, 0))/100)</f>
        <v>1.50334712603879E-2</v>
      </c>
      <c r="L248" s="258">
        <f t="shared" si="17"/>
        <v>108</v>
      </c>
      <c r="M248" s="258">
        <f t="shared" si="18"/>
        <v>289.5</v>
      </c>
      <c r="N248" s="258">
        <f t="shared" si="19"/>
        <v>289.5</v>
      </c>
    </row>
    <row r="249" spans="5:14" ht="16.8">
      <c r="E249" s="248">
        <v>43678</v>
      </c>
      <c r="F249" s="323">
        <f t="shared" si="15"/>
        <v>43708</v>
      </c>
      <c r="G249" s="159">
        <f t="shared" si="16"/>
        <v>2020</v>
      </c>
      <c r="H249" s="290">
        <v>108.3</v>
      </c>
      <c r="I249" s="249">
        <v>291.7</v>
      </c>
      <c r="J249" s="257">
        <f>IF($E249&lt;DATE(2018,7,1),"-",INDEX('Annual Inflation'!$AM$53:$BA$53, MATCH(YEAR(EOMONTH($E249,6)), 'Annual Inflation'!$AM$6:$BA$6, 0))/100)</f>
        <v>8.5065402820157007E-3</v>
      </c>
      <c r="K249" s="257">
        <f>IF($E249&lt;DATE(2018,7,1),"-",INDEX('Annual Inflation'!$AM$50:$BA$50, MATCH(YEAR(EOMONTH($E249,6)), 'Annual Inflation'!$AM$6:$BA$6, 0))/100)</f>
        <v>1.50334712603879E-2</v>
      </c>
      <c r="L249" s="258">
        <f t="shared" si="17"/>
        <v>108.3</v>
      </c>
      <c r="M249" s="258">
        <f t="shared" si="18"/>
        <v>291.7</v>
      </c>
      <c r="N249" s="258">
        <f t="shared" si="19"/>
        <v>291.7</v>
      </c>
    </row>
    <row r="250" spans="5:14" ht="16.8">
      <c r="E250" s="248">
        <v>43709</v>
      </c>
      <c r="F250" s="323">
        <f t="shared" si="15"/>
        <v>43738</v>
      </c>
      <c r="G250" s="159">
        <f t="shared" si="16"/>
        <v>2020</v>
      </c>
      <c r="H250" s="290">
        <v>108.4</v>
      </c>
      <c r="I250" s="249">
        <v>291</v>
      </c>
      <c r="J250" s="257">
        <f>IF($E250&lt;DATE(2018,7,1),"-",INDEX('Annual Inflation'!$AM$53:$BA$53, MATCH(YEAR(EOMONTH($E250,6)), 'Annual Inflation'!$AM$6:$BA$6, 0))/100)</f>
        <v>8.5065402820157007E-3</v>
      </c>
      <c r="K250" s="257">
        <f>IF($E250&lt;DATE(2018,7,1),"-",INDEX('Annual Inflation'!$AM$50:$BA$50, MATCH(YEAR(EOMONTH($E250,6)), 'Annual Inflation'!$AM$6:$BA$6, 0))/100)</f>
        <v>1.50334712603879E-2</v>
      </c>
      <c r="L250" s="258">
        <f t="shared" si="17"/>
        <v>108.4</v>
      </c>
      <c r="M250" s="258">
        <f t="shared" si="18"/>
        <v>291</v>
      </c>
      <c r="N250" s="258">
        <f t="shared" si="19"/>
        <v>291</v>
      </c>
    </row>
    <row r="251" spans="5:14" ht="16.8">
      <c r="E251" s="248">
        <v>43739</v>
      </c>
      <c r="F251" s="323">
        <f t="shared" si="15"/>
        <v>43769</v>
      </c>
      <c r="G251" s="159">
        <f t="shared" si="16"/>
        <v>2020</v>
      </c>
      <c r="H251" s="290">
        <v>108.3</v>
      </c>
      <c r="I251" s="249">
        <v>290.39999999999998</v>
      </c>
      <c r="J251" s="257">
        <f>IF($E251&lt;DATE(2018,7,1),"-",INDEX('Annual Inflation'!$AM$53:$BA$53, MATCH(YEAR(EOMONTH($E251,6)), 'Annual Inflation'!$AM$6:$BA$6, 0))/100)</f>
        <v>8.5065402820157007E-3</v>
      </c>
      <c r="K251" s="257">
        <f>IF($E251&lt;DATE(2018,7,1),"-",INDEX('Annual Inflation'!$AM$50:$BA$50, MATCH(YEAR(EOMONTH($E251,6)), 'Annual Inflation'!$AM$6:$BA$6, 0))/100)</f>
        <v>1.50334712603879E-2</v>
      </c>
      <c r="L251" s="258">
        <f t="shared" si="17"/>
        <v>108.3</v>
      </c>
      <c r="M251" s="258">
        <f t="shared" si="18"/>
        <v>290.39999999999998</v>
      </c>
      <c r="N251" s="258">
        <f t="shared" si="19"/>
        <v>290.39999999999998</v>
      </c>
    </row>
    <row r="252" spans="5:14" ht="16.8">
      <c r="E252" s="248">
        <v>43770</v>
      </c>
      <c r="F252" s="323">
        <f t="shared" si="15"/>
        <v>43799</v>
      </c>
      <c r="G252" s="159">
        <f t="shared" si="16"/>
        <v>2020</v>
      </c>
      <c r="H252" s="290">
        <v>108.5</v>
      </c>
      <c r="I252" s="249">
        <v>291</v>
      </c>
      <c r="J252" s="257">
        <f>IF($E252&lt;DATE(2018,7,1),"-",INDEX('Annual Inflation'!$AM$53:$BA$53, MATCH(YEAR(EOMONTH($E252,6)), 'Annual Inflation'!$AM$6:$BA$6, 0))/100)</f>
        <v>8.5065402820157007E-3</v>
      </c>
      <c r="K252" s="257">
        <f>IF($E252&lt;DATE(2018,7,1),"-",INDEX('Annual Inflation'!$AM$50:$BA$50, MATCH(YEAR(EOMONTH($E252,6)), 'Annual Inflation'!$AM$6:$BA$6, 0))/100)</f>
        <v>1.50334712603879E-2</v>
      </c>
      <c r="L252" s="258">
        <f t="shared" si="17"/>
        <v>108.5</v>
      </c>
      <c r="M252" s="258">
        <f t="shared" si="18"/>
        <v>291</v>
      </c>
      <c r="N252" s="258">
        <f t="shared" si="19"/>
        <v>291</v>
      </c>
    </row>
    <row r="253" spans="5:14" ht="16.8">
      <c r="E253" s="248">
        <v>43800</v>
      </c>
      <c r="F253" s="323">
        <f t="shared" si="15"/>
        <v>43830</v>
      </c>
      <c r="G253" s="159">
        <f t="shared" si="16"/>
        <v>2020</v>
      </c>
      <c r="H253" s="290">
        <v>108.5</v>
      </c>
      <c r="I253" s="249">
        <v>291.89999999999998</v>
      </c>
      <c r="J253" s="257">
        <f>IF($E253&lt;DATE(2018,7,1),"-",INDEX('Annual Inflation'!$AM$53:$BA$53, MATCH(YEAR(EOMONTH($E253,6)), 'Annual Inflation'!$AM$6:$BA$6, 0))/100)</f>
        <v>8.5065402820157007E-3</v>
      </c>
      <c r="K253" s="257">
        <f>IF($E253&lt;DATE(2018,7,1),"-",INDEX('Annual Inflation'!$AM$50:$BA$50, MATCH(YEAR(EOMONTH($E253,6)), 'Annual Inflation'!$AM$6:$BA$6, 0))/100)</f>
        <v>1.50334712603879E-2</v>
      </c>
      <c r="L253" s="258">
        <f t="shared" si="17"/>
        <v>108.5</v>
      </c>
      <c r="M253" s="258">
        <f t="shared" si="18"/>
        <v>291.89999999999998</v>
      </c>
      <c r="N253" s="258">
        <f t="shared" si="19"/>
        <v>291.89999999999998</v>
      </c>
    </row>
    <row r="254" spans="5:14" ht="16.8">
      <c r="E254" s="248">
        <v>43831</v>
      </c>
      <c r="F254" s="323">
        <f t="shared" si="15"/>
        <v>43861</v>
      </c>
      <c r="G254" s="159">
        <f t="shared" si="16"/>
        <v>2020</v>
      </c>
      <c r="H254" s="290">
        <v>108.3</v>
      </c>
      <c r="I254" s="249">
        <v>290.60000000000002</v>
      </c>
      <c r="J254" s="257">
        <f>IF($E254&lt;DATE(2018,7,1),"-",INDEX('Annual Inflation'!$AM$53:$BA$53, MATCH(YEAR(EOMONTH($E254,6)), 'Annual Inflation'!$AM$6:$BA$6, 0))/100)</f>
        <v>8.5065402820157007E-3</v>
      </c>
      <c r="K254" s="257">
        <f>IF($E254&lt;DATE(2018,7,1),"-",INDEX('Annual Inflation'!$AM$50:$BA$50, MATCH(YEAR(EOMONTH($E254,6)), 'Annual Inflation'!$AM$6:$BA$6, 0))/100)</f>
        <v>1.50334712603879E-2</v>
      </c>
      <c r="L254" s="258">
        <f t="shared" si="17"/>
        <v>108.3</v>
      </c>
      <c r="M254" s="258">
        <f t="shared" si="18"/>
        <v>290.60000000000002</v>
      </c>
      <c r="N254" s="258">
        <f t="shared" si="19"/>
        <v>290.60000000000002</v>
      </c>
    </row>
    <row r="255" spans="5:14" ht="16.8">
      <c r="E255" s="248">
        <v>43862</v>
      </c>
      <c r="F255" s="323">
        <f t="shared" si="15"/>
        <v>43890</v>
      </c>
      <c r="G255" s="159">
        <f t="shared" si="16"/>
        <v>2020</v>
      </c>
      <c r="H255" s="290">
        <v>108.6</v>
      </c>
      <c r="I255" s="249">
        <v>292</v>
      </c>
      <c r="J255" s="257">
        <f>IF($E255&lt;DATE(2018,7,1),"-",INDEX('Annual Inflation'!$AM$53:$BA$53, MATCH(YEAR(EOMONTH($E255,6)), 'Annual Inflation'!$AM$6:$BA$6, 0))/100)</f>
        <v>8.5065402820157007E-3</v>
      </c>
      <c r="K255" s="257">
        <f>IF($E255&lt;DATE(2018,7,1),"-",INDEX('Annual Inflation'!$AM$50:$BA$50, MATCH(YEAR(EOMONTH($E255,6)), 'Annual Inflation'!$AM$6:$BA$6, 0))/100)</f>
        <v>1.50334712603879E-2</v>
      </c>
      <c r="L255" s="258">
        <f t="shared" si="17"/>
        <v>108.6</v>
      </c>
      <c r="M255" s="258">
        <f t="shared" si="18"/>
        <v>292</v>
      </c>
      <c r="N255" s="258">
        <f t="shared" si="19"/>
        <v>292</v>
      </c>
    </row>
    <row r="256" spans="5:14" ht="16.8">
      <c r="E256" s="248">
        <v>43891</v>
      </c>
      <c r="F256" s="323">
        <f t="shared" si="15"/>
        <v>43921</v>
      </c>
      <c r="G256" s="159">
        <f t="shared" si="16"/>
        <v>2020</v>
      </c>
      <c r="H256" s="290">
        <v>108.6</v>
      </c>
      <c r="I256" s="249">
        <v>292.60000000000002</v>
      </c>
      <c r="J256" s="257">
        <f>IF($E256&lt;DATE(2018,7,1),"-",INDEX('Annual Inflation'!$AM$53:$BA$53, MATCH(YEAR(EOMONTH($E256,6)), 'Annual Inflation'!$AM$6:$BA$6, 0))/100)</f>
        <v>8.5065402820157007E-3</v>
      </c>
      <c r="K256" s="257">
        <f>IF($E256&lt;DATE(2018,7,1),"-",INDEX('Annual Inflation'!$AM$50:$BA$50, MATCH(YEAR(EOMONTH($E256,6)), 'Annual Inflation'!$AM$6:$BA$6, 0))/100)</f>
        <v>1.50334712603879E-2</v>
      </c>
      <c r="L256" s="258">
        <f t="shared" si="17"/>
        <v>108.6</v>
      </c>
      <c r="M256" s="258">
        <f t="shared" si="18"/>
        <v>292.60000000000002</v>
      </c>
      <c r="N256" s="258">
        <f t="shared" si="19"/>
        <v>292.60000000000002</v>
      </c>
    </row>
    <row r="257" spans="5:14" ht="16.8">
      <c r="E257" s="248">
        <v>43922</v>
      </c>
      <c r="F257" s="323">
        <f t="shared" si="15"/>
        <v>43951</v>
      </c>
      <c r="G257" s="159">
        <f t="shared" si="16"/>
        <v>2021</v>
      </c>
      <c r="H257" s="290">
        <v>108.6</v>
      </c>
      <c r="I257" s="249">
        <v>292.60000000000002</v>
      </c>
      <c r="J257" s="257">
        <f>IF($E257&lt;DATE(2018,7,1),"-",INDEX('Annual Inflation'!$AM$53:$BA$53, MATCH(YEAR(EOMONTH($E257,6)), 'Annual Inflation'!$AM$6:$BA$6, 0))/100)</f>
        <v>8.5065402820157007E-3</v>
      </c>
      <c r="K257" s="257">
        <f>IF($E257&lt;DATE(2018,7,1),"-",INDEX('Annual Inflation'!$AM$50:$BA$50, MATCH(YEAR(EOMONTH($E257,6)), 'Annual Inflation'!$AM$6:$BA$6, 0))/100)</f>
        <v>1.50334712603879E-2</v>
      </c>
      <c r="L257" s="258">
        <f t="shared" si="17"/>
        <v>108.6</v>
      </c>
      <c r="M257" s="258">
        <f t="shared" si="18"/>
        <v>292.60000000000002</v>
      </c>
      <c r="N257" s="258">
        <f t="shared" si="19"/>
        <v>292.60000000000002</v>
      </c>
    </row>
    <row r="258" spans="5:14" ht="16.8">
      <c r="E258" s="248">
        <v>43952</v>
      </c>
      <c r="F258" s="323">
        <f t="shared" si="15"/>
        <v>43982</v>
      </c>
      <c r="G258" s="159">
        <f t="shared" si="16"/>
        <v>2021</v>
      </c>
      <c r="H258" s="290">
        <v>108.6</v>
      </c>
      <c r="I258" s="249">
        <v>292.2</v>
      </c>
      <c r="J258" s="257">
        <f>IF($E258&lt;DATE(2018,7,1),"-",INDEX('Annual Inflation'!$AM$53:$BA$53, MATCH(YEAR(EOMONTH($E258,6)), 'Annual Inflation'!$AM$6:$BA$6, 0))/100)</f>
        <v>8.5065402820157007E-3</v>
      </c>
      <c r="K258" s="257">
        <f>IF($E258&lt;DATE(2018,7,1),"-",INDEX('Annual Inflation'!$AM$50:$BA$50, MATCH(YEAR(EOMONTH($E258,6)), 'Annual Inflation'!$AM$6:$BA$6, 0))/100)</f>
        <v>1.50334712603879E-2</v>
      </c>
      <c r="L258" s="258">
        <f t="shared" si="17"/>
        <v>108.6</v>
      </c>
      <c r="M258" s="258">
        <f t="shared" si="18"/>
        <v>292.2</v>
      </c>
      <c r="N258" s="258">
        <f t="shared" si="19"/>
        <v>292.2</v>
      </c>
    </row>
    <row r="259" spans="5:14" ht="16.8">
      <c r="E259" s="248">
        <v>43983</v>
      </c>
      <c r="F259" s="323">
        <f t="shared" si="15"/>
        <v>44012</v>
      </c>
      <c r="G259" s="159">
        <f t="shared" si="16"/>
        <v>2021</v>
      </c>
      <c r="H259" s="290">
        <v>108.8</v>
      </c>
      <c r="I259" s="249">
        <v>292.7</v>
      </c>
      <c r="J259" s="257">
        <f>IF($E259&lt;DATE(2018,7,1),"-",INDEX('Annual Inflation'!$AM$53:$BA$53, MATCH(YEAR(EOMONTH($E259,6)), 'Annual Inflation'!$AM$6:$BA$6, 0))/100)</f>
        <v>8.5065402820157007E-3</v>
      </c>
      <c r="K259" s="257">
        <f>IF($E259&lt;DATE(2018,7,1),"-",INDEX('Annual Inflation'!$AM$50:$BA$50, MATCH(YEAR(EOMONTH($E259,6)), 'Annual Inflation'!$AM$6:$BA$6, 0))/100)</f>
        <v>1.50334712603879E-2</v>
      </c>
      <c r="L259" s="258">
        <f t="shared" si="17"/>
        <v>108.8</v>
      </c>
      <c r="M259" s="258">
        <f t="shared" si="18"/>
        <v>292.7</v>
      </c>
      <c r="N259" s="258">
        <f t="shared" si="19"/>
        <v>292.7</v>
      </c>
    </row>
    <row r="260" spans="5:14" ht="16.8">
      <c r="E260" s="248">
        <v>44013</v>
      </c>
      <c r="F260" s="323">
        <f t="shared" si="15"/>
        <v>44043</v>
      </c>
      <c r="G260" s="159">
        <f t="shared" si="16"/>
        <v>2021</v>
      </c>
      <c r="H260" s="290">
        <v>109.2</v>
      </c>
      <c r="I260" s="249">
        <v>294.2</v>
      </c>
      <c r="J260" s="257">
        <f>IF($E260&lt;DATE(2018,7,1),"-",INDEX('Annual Inflation'!$AM$53:$BA$53, MATCH(YEAR(EOMONTH($E260,6)), 'Annual Inflation'!$AM$6:$BA$6, 0))/100)</f>
        <v>2.5882219500718201E-2</v>
      </c>
      <c r="K260" s="257">
        <f>IF($E260&lt;DATE(2018,7,1),"-",INDEX('Annual Inflation'!$AM$50:$BA$50, MATCH(YEAR(EOMONTH($E260,6)), 'Annual Inflation'!$AM$6:$BA$6, 0))/100)</f>
        <v>4.0452569031158125E-2</v>
      </c>
      <c r="L260" s="258">
        <f t="shared" si="17"/>
        <v>109.2</v>
      </c>
      <c r="M260" s="258">
        <f t="shared" si="18"/>
        <v>294.2</v>
      </c>
      <c r="N260" s="258">
        <f t="shared" si="19"/>
        <v>294.2</v>
      </c>
    </row>
    <row r="261" spans="5:14" ht="16.8">
      <c r="E261" s="248">
        <v>44044</v>
      </c>
      <c r="F261" s="323">
        <f t="shared" si="15"/>
        <v>44074</v>
      </c>
      <c r="G261" s="159">
        <f t="shared" si="16"/>
        <v>2021</v>
      </c>
      <c r="H261" s="290">
        <v>108.8</v>
      </c>
      <c r="I261" s="249">
        <v>293.3</v>
      </c>
      <c r="J261" s="257">
        <f>IF($E261&lt;DATE(2018,7,1),"-",INDEX('Annual Inflation'!$AM$53:$BA$53, MATCH(YEAR(EOMONTH($E261,6)), 'Annual Inflation'!$AM$6:$BA$6, 0))/100)</f>
        <v>2.5882219500718201E-2</v>
      </c>
      <c r="K261" s="257">
        <f>IF($E261&lt;DATE(2018,7,1),"-",INDEX('Annual Inflation'!$AM$50:$BA$50, MATCH(YEAR(EOMONTH($E261,6)), 'Annual Inflation'!$AM$6:$BA$6, 0))/100)</f>
        <v>4.0452569031158125E-2</v>
      </c>
      <c r="L261" s="258">
        <f t="shared" si="17"/>
        <v>108.8</v>
      </c>
      <c r="M261" s="258">
        <f t="shared" si="18"/>
        <v>293.3</v>
      </c>
      <c r="N261" s="258">
        <f t="shared" si="19"/>
        <v>293.3</v>
      </c>
    </row>
    <row r="262" spans="5:14" ht="16.8">
      <c r="E262" s="248">
        <v>44075</v>
      </c>
      <c r="F262" s="323">
        <f t="shared" ref="F262:F325" si="20">EOMONTH(E262, 0)</f>
        <v>44104</v>
      </c>
      <c r="G262" s="159">
        <f t="shared" ref="G262:G325" si="21">IF(MONTH(E262)&gt;=4,YEAR(E262)+1,YEAR(E262))</f>
        <v>2021</v>
      </c>
      <c r="H262" s="290">
        <v>109.2</v>
      </c>
      <c r="I262" s="249">
        <v>294.3</v>
      </c>
      <c r="J262" s="257">
        <f>IF($E262&lt;DATE(2018,7,1),"-",INDEX('Annual Inflation'!$AM$53:$BA$53, MATCH(YEAR(EOMONTH($E262,6)), 'Annual Inflation'!$AM$6:$BA$6, 0))/100)</f>
        <v>2.5882219500718201E-2</v>
      </c>
      <c r="K262" s="257">
        <f>IF($E262&lt;DATE(2018,7,1),"-",INDEX('Annual Inflation'!$AM$50:$BA$50, MATCH(YEAR(EOMONTH($E262,6)), 'Annual Inflation'!$AM$6:$BA$6, 0))/100)</f>
        <v>4.0452569031158125E-2</v>
      </c>
      <c r="L262" s="258">
        <f t="shared" ref="L262:L325" si="22">IF(ISBLANK(H262),L261*((1+J262)^(1/12)),H262)</f>
        <v>109.2</v>
      </c>
      <c r="M262" s="258">
        <f t="shared" ref="M262:M325" si="23">IF(ISBLANK(I262),M261*((1+K262)^(1/12)),I262)</f>
        <v>294.3</v>
      </c>
      <c r="N262" s="258">
        <f t="shared" ref="N262:N325" si="24">IF($E262 &lt; DATE(2023,4,1),  M262,  IF($E262 = DATE(2023,4,1), N261 * ((0.5*L262/L261) + (0.5*M262/M261)), N261*(L262/L261)))</f>
        <v>294.3</v>
      </c>
    </row>
    <row r="263" spans="5:14" ht="16.8">
      <c r="E263" s="248">
        <v>44105</v>
      </c>
      <c r="F263" s="323">
        <f t="shared" si="20"/>
        <v>44135</v>
      </c>
      <c r="G263" s="159">
        <f t="shared" si="21"/>
        <v>2021</v>
      </c>
      <c r="H263" s="290">
        <v>109.2</v>
      </c>
      <c r="I263" s="249">
        <v>294.3</v>
      </c>
      <c r="J263" s="257">
        <f>IF($E263&lt;DATE(2018,7,1),"-",INDEX('Annual Inflation'!$AM$53:$BA$53, MATCH(YEAR(EOMONTH($E263,6)), 'Annual Inflation'!$AM$6:$BA$6, 0))/100)</f>
        <v>2.5882219500718201E-2</v>
      </c>
      <c r="K263" s="257">
        <f>IF($E263&lt;DATE(2018,7,1),"-",INDEX('Annual Inflation'!$AM$50:$BA$50, MATCH(YEAR(EOMONTH($E263,6)), 'Annual Inflation'!$AM$6:$BA$6, 0))/100)</f>
        <v>4.0452569031158125E-2</v>
      </c>
      <c r="L263" s="258">
        <f t="shared" si="22"/>
        <v>109.2</v>
      </c>
      <c r="M263" s="258">
        <f t="shared" si="23"/>
        <v>294.3</v>
      </c>
      <c r="N263" s="258">
        <f t="shared" si="24"/>
        <v>294.3</v>
      </c>
    </row>
    <row r="264" spans="5:14" ht="16.8">
      <c r="E264" s="248">
        <v>44136</v>
      </c>
      <c r="F264" s="323">
        <f t="shared" si="20"/>
        <v>44165</v>
      </c>
      <c r="G264" s="159">
        <f t="shared" si="21"/>
        <v>2021</v>
      </c>
      <c r="H264" s="290">
        <v>109.1</v>
      </c>
      <c r="I264" s="249">
        <v>293.5</v>
      </c>
      <c r="J264" s="257">
        <f>IF($E264&lt;DATE(2018,7,1),"-",INDEX('Annual Inflation'!$AM$53:$BA$53, MATCH(YEAR(EOMONTH($E264,6)), 'Annual Inflation'!$AM$6:$BA$6, 0))/100)</f>
        <v>2.5882219500718201E-2</v>
      </c>
      <c r="K264" s="257">
        <f>IF($E264&lt;DATE(2018,7,1),"-",INDEX('Annual Inflation'!$AM$50:$BA$50, MATCH(YEAR(EOMONTH($E264,6)), 'Annual Inflation'!$AM$6:$BA$6, 0))/100)</f>
        <v>4.0452569031158125E-2</v>
      </c>
      <c r="L264" s="258">
        <f t="shared" si="22"/>
        <v>109.1</v>
      </c>
      <c r="M264" s="258">
        <f t="shared" si="23"/>
        <v>293.5</v>
      </c>
      <c r="N264" s="258">
        <f t="shared" si="24"/>
        <v>293.5</v>
      </c>
    </row>
    <row r="265" spans="5:14" ht="16.8">
      <c r="E265" s="248">
        <v>44166</v>
      </c>
      <c r="F265" s="323">
        <f t="shared" si="20"/>
        <v>44196</v>
      </c>
      <c r="G265" s="159">
        <f t="shared" si="21"/>
        <v>2021</v>
      </c>
      <c r="H265" s="290">
        <v>109.4</v>
      </c>
      <c r="I265" s="249">
        <v>295.39999999999998</v>
      </c>
      <c r="J265" s="257">
        <f>IF($E265&lt;DATE(2018,7,1),"-",INDEX('Annual Inflation'!$AM$53:$BA$53, MATCH(YEAR(EOMONTH($E265,6)), 'Annual Inflation'!$AM$6:$BA$6, 0))/100)</f>
        <v>2.5882219500718201E-2</v>
      </c>
      <c r="K265" s="257">
        <f>IF($E265&lt;DATE(2018,7,1),"-",INDEX('Annual Inflation'!$AM$50:$BA$50, MATCH(YEAR(EOMONTH($E265,6)), 'Annual Inflation'!$AM$6:$BA$6, 0))/100)</f>
        <v>4.0452569031158125E-2</v>
      </c>
      <c r="L265" s="258">
        <f t="shared" si="22"/>
        <v>109.4</v>
      </c>
      <c r="M265" s="258">
        <f t="shared" si="23"/>
        <v>295.39999999999998</v>
      </c>
      <c r="N265" s="258">
        <f t="shared" si="24"/>
        <v>295.39999999999998</v>
      </c>
    </row>
    <row r="266" spans="5:14" ht="16.8">
      <c r="E266" s="248">
        <v>44197</v>
      </c>
      <c r="F266" s="323">
        <f t="shared" si="20"/>
        <v>44227</v>
      </c>
      <c r="G266" s="159">
        <f t="shared" si="21"/>
        <v>2021</v>
      </c>
      <c r="H266" s="290">
        <v>109.3</v>
      </c>
      <c r="I266" s="249">
        <v>294.60000000000002</v>
      </c>
      <c r="J266" s="257">
        <f>IF($E266&lt;DATE(2018,7,1),"-",INDEX('Annual Inflation'!$AM$53:$BA$53, MATCH(YEAR(EOMONTH($E266,6)), 'Annual Inflation'!$AM$6:$BA$6, 0))/100)</f>
        <v>2.5882219500718201E-2</v>
      </c>
      <c r="K266" s="257">
        <f>IF($E266&lt;DATE(2018,7,1),"-",INDEX('Annual Inflation'!$AM$50:$BA$50, MATCH(YEAR(EOMONTH($E266,6)), 'Annual Inflation'!$AM$6:$BA$6, 0))/100)</f>
        <v>4.0452569031158125E-2</v>
      </c>
      <c r="L266" s="258">
        <f t="shared" si="22"/>
        <v>109.3</v>
      </c>
      <c r="M266" s="258">
        <f t="shared" si="23"/>
        <v>294.60000000000002</v>
      </c>
      <c r="N266" s="258">
        <f t="shared" si="24"/>
        <v>294.60000000000002</v>
      </c>
    </row>
    <row r="267" spans="5:14" ht="16.8">
      <c r="E267" s="248">
        <v>44228</v>
      </c>
      <c r="F267" s="323">
        <f t="shared" si="20"/>
        <v>44255</v>
      </c>
      <c r="G267" s="159">
        <f t="shared" si="21"/>
        <v>2021</v>
      </c>
      <c r="H267" s="290">
        <v>109.4</v>
      </c>
      <c r="I267" s="249">
        <v>296</v>
      </c>
      <c r="J267" s="257">
        <f>IF($E267&lt;DATE(2018,7,1),"-",INDEX('Annual Inflation'!$AM$53:$BA$53, MATCH(YEAR(EOMONTH($E267,6)), 'Annual Inflation'!$AM$6:$BA$6, 0))/100)</f>
        <v>2.5882219500718201E-2</v>
      </c>
      <c r="K267" s="257">
        <f>IF($E267&lt;DATE(2018,7,1),"-",INDEX('Annual Inflation'!$AM$50:$BA$50, MATCH(YEAR(EOMONTH($E267,6)), 'Annual Inflation'!$AM$6:$BA$6, 0))/100)</f>
        <v>4.0452569031158125E-2</v>
      </c>
      <c r="L267" s="258">
        <f t="shared" si="22"/>
        <v>109.4</v>
      </c>
      <c r="M267" s="258">
        <f t="shared" si="23"/>
        <v>296</v>
      </c>
      <c r="N267" s="258">
        <f t="shared" si="24"/>
        <v>296</v>
      </c>
    </row>
    <row r="268" spans="5:14" ht="16.8">
      <c r="E268" s="248">
        <v>44256</v>
      </c>
      <c r="F268" s="323">
        <f t="shared" si="20"/>
        <v>44286</v>
      </c>
      <c r="G268" s="159">
        <f t="shared" si="21"/>
        <v>2021</v>
      </c>
      <c r="H268" s="290">
        <v>109.7</v>
      </c>
      <c r="I268" s="249">
        <v>296.89999999999998</v>
      </c>
      <c r="J268" s="257">
        <f>IF($E268&lt;DATE(2018,7,1),"-",INDEX('Annual Inflation'!$AM$53:$BA$53, MATCH(YEAR(EOMONTH($E268,6)), 'Annual Inflation'!$AM$6:$BA$6, 0))/100)</f>
        <v>2.5882219500718201E-2</v>
      </c>
      <c r="K268" s="257">
        <f>IF($E268&lt;DATE(2018,7,1),"-",INDEX('Annual Inflation'!$AM$50:$BA$50, MATCH(YEAR(EOMONTH($E268,6)), 'Annual Inflation'!$AM$6:$BA$6, 0))/100)</f>
        <v>4.0452569031158125E-2</v>
      </c>
      <c r="L268" s="258">
        <f t="shared" si="22"/>
        <v>109.7</v>
      </c>
      <c r="M268" s="258">
        <f t="shared" si="23"/>
        <v>296.89999999999998</v>
      </c>
      <c r="N268" s="258">
        <f t="shared" si="24"/>
        <v>296.89999999999998</v>
      </c>
    </row>
    <row r="269" spans="5:14" ht="16.8">
      <c r="E269" s="248">
        <v>44287</v>
      </c>
      <c r="F269" s="323">
        <f t="shared" si="20"/>
        <v>44316</v>
      </c>
      <c r="G269" s="159">
        <f t="shared" si="21"/>
        <v>2022</v>
      </c>
      <c r="H269" s="290">
        <v>110.4</v>
      </c>
      <c r="I269" s="249">
        <v>301.10000000000002</v>
      </c>
      <c r="J269" s="257">
        <f>IF($E269&lt;DATE(2018,7,1),"-",INDEX('Annual Inflation'!$AM$53:$BA$53, MATCH(YEAR(EOMONTH($E269,6)), 'Annual Inflation'!$AM$6:$BA$6, 0))/100)</f>
        <v>2.5882219500718201E-2</v>
      </c>
      <c r="K269" s="257">
        <f>IF($E269&lt;DATE(2018,7,1),"-",INDEX('Annual Inflation'!$AM$50:$BA$50, MATCH(YEAR(EOMONTH($E269,6)), 'Annual Inflation'!$AM$6:$BA$6, 0))/100)</f>
        <v>4.0452569031158125E-2</v>
      </c>
      <c r="L269" s="258">
        <f t="shared" ref="L269:L287" si="25">IF(ISBLANK(H269),L268*((1+J269)^(1/12)),H269)</f>
        <v>110.4</v>
      </c>
      <c r="M269" s="258">
        <f t="shared" ref="M269:M287" si="26">IF(ISBLANK(I269),M268*((1+K269)^(1/12)),I269)</f>
        <v>301.10000000000002</v>
      </c>
      <c r="N269" s="258">
        <f t="shared" si="24"/>
        <v>301.10000000000002</v>
      </c>
    </row>
    <row r="270" spans="5:14" ht="16.8">
      <c r="E270" s="248">
        <v>44317</v>
      </c>
      <c r="F270" s="323">
        <f t="shared" si="20"/>
        <v>44347</v>
      </c>
      <c r="G270" s="159">
        <f t="shared" si="21"/>
        <v>2022</v>
      </c>
      <c r="H270" s="290">
        <v>111</v>
      </c>
      <c r="I270" s="249">
        <v>301.89999999999998</v>
      </c>
      <c r="J270" s="257">
        <f>IF($E270&lt;DATE(2018,7,1),"-",INDEX('Annual Inflation'!$AM$53:$BA$53, MATCH(YEAR(EOMONTH($E270,6)), 'Annual Inflation'!$AM$6:$BA$6, 0))/100)</f>
        <v>2.5882219500718201E-2</v>
      </c>
      <c r="K270" s="257">
        <f>IF($E270&lt;DATE(2018,7,1),"-",INDEX('Annual Inflation'!$AM$50:$BA$50, MATCH(YEAR(EOMONTH($E270,6)), 'Annual Inflation'!$AM$6:$BA$6, 0))/100)</f>
        <v>4.0452569031158125E-2</v>
      </c>
      <c r="L270" s="258">
        <f t="shared" si="25"/>
        <v>111</v>
      </c>
      <c r="M270" s="258">
        <f t="shared" si="26"/>
        <v>301.89999999999998</v>
      </c>
      <c r="N270" s="258">
        <f t="shared" si="24"/>
        <v>301.89999999999998</v>
      </c>
    </row>
    <row r="271" spans="5:14" ht="16.8">
      <c r="E271" s="248">
        <v>44348</v>
      </c>
      <c r="F271" s="323">
        <f t="shared" si="20"/>
        <v>44377</v>
      </c>
      <c r="G271" s="159">
        <f t="shared" si="21"/>
        <v>2022</v>
      </c>
      <c r="H271" s="290">
        <v>111.4</v>
      </c>
      <c r="I271" s="249">
        <v>304</v>
      </c>
      <c r="J271" s="257">
        <f>IF($E271&lt;DATE(2018,7,1),"-",INDEX('Annual Inflation'!$AM$53:$BA$53, MATCH(YEAR(EOMONTH($E271,6)), 'Annual Inflation'!$AM$6:$BA$6, 0))/100)</f>
        <v>2.5882219500718201E-2</v>
      </c>
      <c r="K271" s="257">
        <f>IF($E271&lt;DATE(2018,7,1),"-",INDEX('Annual Inflation'!$AM$50:$BA$50, MATCH(YEAR(EOMONTH($E271,6)), 'Annual Inflation'!$AM$6:$BA$6, 0))/100)</f>
        <v>4.0452569031158125E-2</v>
      </c>
      <c r="L271" s="258">
        <f t="shared" si="25"/>
        <v>111.4</v>
      </c>
      <c r="M271" s="258">
        <f t="shared" si="26"/>
        <v>304</v>
      </c>
      <c r="N271" s="258">
        <f t="shared" si="24"/>
        <v>304</v>
      </c>
    </row>
    <row r="272" spans="5:14" ht="16.8">
      <c r="E272" s="248">
        <v>44378</v>
      </c>
      <c r="F272" s="323">
        <f t="shared" si="20"/>
        <v>44408</v>
      </c>
      <c r="G272" s="159">
        <f t="shared" si="21"/>
        <v>2022</v>
      </c>
      <c r="H272" s="290">
        <v>111.4</v>
      </c>
      <c r="I272" s="249">
        <v>305.5</v>
      </c>
      <c r="J272" s="257">
        <f>IF($E272&lt;DATE(2018,7,1),"-",INDEX('Annual Inflation'!$AM$53:$BA$53, MATCH(YEAR(EOMONTH($E272,6)), 'Annual Inflation'!$AM$6:$BA$6, 0))/100)</f>
        <v>9.0667455547039033E-2</v>
      </c>
      <c r="K272" s="257">
        <f>IF($E272&lt;DATE(2018,7,1),"-",INDEX('Annual Inflation'!$AM$50:$BA$50, MATCH(YEAR(EOMONTH($E272,6)), 'Annual Inflation'!$AM$6:$BA$6, 0))/100)</f>
        <v>0.11584699426229506</v>
      </c>
      <c r="L272" s="258">
        <f t="shared" si="25"/>
        <v>111.4</v>
      </c>
      <c r="M272" s="258">
        <f t="shared" si="26"/>
        <v>305.5</v>
      </c>
      <c r="N272" s="258">
        <f t="shared" si="24"/>
        <v>305.5</v>
      </c>
    </row>
    <row r="273" spans="5:14" ht="16.8">
      <c r="E273" s="248">
        <v>44409</v>
      </c>
      <c r="F273" s="323">
        <f t="shared" si="20"/>
        <v>44439</v>
      </c>
      <c r="G273" s="159">
        <f t="shared" si="21"/>
        <v>2022</v>
      </c>
      <c r="H273" s="290">
        <v>112.1</v>
      </c>
      <c r="I273" s="249">
        <v>307.39999999999998</v>
      </c>
      <c r="J273" s="257">
        <f>IF($E273&lt;DATE(2018,7,1),"-",INDEX('Annual Inflation'!$AM$53:$BA$53, MATCH(YEAR(EOMONTH($E273,6)), 'Annual Inflation'!$AM$6:$BA$6, 0))/100)</f>
        <v>9.0667455547039033E-2</v>
      </c>
      <c r="K273" s="257">
        <f>IF($E273&lt;DATE(2018,7,1),"-",INDEX('Annual Inflation'!$AM$50:$BA$50, MATCH(YEAR(EOMONTH($E273,6)), 'Annual Inflation'!$AM$6:$BA$6, 0))/100)</f>
        <v>0.11584699426229506</v>
      </c>
      <c r="L273" s="258">
        <f t="shared" si="25"/>
        <v>112.1</v>
      </c>
      <c r="M273" s="258">
        <f t="shared" si="26"/>
        <v>307.39999999999998</v>
      </c>
      <c r="N273" s="258">
        <f t="shared" si="24"/>
        <v>307.39999999999998</v>
      </c>
    </row>
    <row r="274" spans="5:14" ht="16.8">
      <c r="E274" s="248">
        <v>44440</v>
      </c>
      <c r="F274" s="323">
        <f t="shared" si="20"/>
        <v>44469</v>
      </c>
      <c r="G274" s="159">
        <f t="shared" si="21"/>
        <v>2022</v>
      </c>
      <c r="H274" s="290">
        <v>112.4</v>
      </c>
      <c r="I274" s="249">
        <v>308.60000000000002</v>
      </c>
      <c r="J274" s="257">
        <f>IF($E274&lt;DATE(2018,7,1),"-",INDEX('Annual Inflation'!$AM$53:$BA$53, MATCH(YEAR(EOMONTH($E274,6)), 'Annual Inflation'!$AM$6:$BA$6, 0))/100)</f>
        <v>9.0667455547039033E-2</v>
      </c>
      <c r="K274" s="257">
        <f>IF($E274&lt;DATE(2018,7,1),"-",INDEX('Annual Inflation'!$AM$50:$BA$50, MATCH(YEAR(EOMONTH($E274,6)), 'Annual Inflation'!$AM$6:$BA$6, 0))/100)</f>
        <v>0.11584699426229506</v>
      </c>
      <c r="L274" s="258">
        <f t="shared" si="25"/>
        <v>112.4</v>
      </c>
      <c r="M274" s="258">
        <f t="shared" si="26"/>
        <v>308.60000000000002</v>
      </c>
      <c r="N274" s="258">
        <f t="shared" si="24"/>
        <v>308.60000000000002</v>
      </c>
    </row>
    <row r="275" spans="5:14" ht="16.8">
      <c r="E275" s="248">
        <v>44470</v>
      </c>
      <c r="F275" s="323">
        <f t="shared" si="20"/>
        <v>44500</v>
      </c>
      <c r="G275" s="159">
        <f t="shared" si="21"/>
        <v>2022</v>
      </c>
      <c r="H275" s="290">
        <v>113.4</v>
      </c>
      <c r="I275" s="249">
        <v>312</v>
      </c>
      <c r="J275" s="257">
        <f>IF($E275&lt;DATE(2018,7,1),"-",INDEX('Annual Inflation'!$AM$53:$BA$53, MATCH(YEAR(EOMONTH($E275,6)), 'Annual Inflation'!$AM$6:$BA$6, 0))/100)</f>
        <v>9.0667455547039033E-2</v>
      </c>
      <c r="K275" s="257">
        <f>IF($E275&lt;DATE(2018,7,1),"-",INDEX('Annual Inflation'!$AM$50:$BA$50, MATCH(YEAR(EOMONTH($E275,6)), 'Annual Inflation'!$AM$6:$BA$6, 0))/100)</f>
        <v>0.11584699426229506</v>
      </c>
      <c r="L275" s="258">
        <f t="shared" si="25"/>
        <v>113.4</v>
      </c>
      <c r="M275" s="258">
        <f t="shared" si="26"/>
        <v>312</v>
      </c>
      <c r="N275" s="258">
        <f t="shared" si="24"/>
        <v>312</v>
      </c>
    </row>
    <row r="276" spans="5:14" ht="16.8">
      <c r="E276" s="248">
        <v>44501</v>
      </c>
      <c r="F276" s="323">
        <f t="shared" si="20"/>
        <v>44530</v>
      </c>
      <c r="G276" s="159">
        <f t="shared" si="21"/>
        <v>2022</v>
      </c>
      <c r="H276" s="290">
        <v>114.1</v>
      </c>
      <c r="I276" s="249">
        <v>314.3</v>
      </c>
      <c r="J276" s="257">
        <f>IF($E276&lt;DATE(2018,7,1),"-",INDEX('Annual Inflation'!$AM$53:$BA$53, MATCH(YEAR(EOMONTH($E276,6)), 'Annual Inflation'!$AM$6:$BA$6, 0))/100)</f>
        <v>9.0667455547039033E-2</v>
      </c>
      <c r="K276" s="257">
        <f>IF($E276&lt;DATE(2018,7,1),"-",INDEX('Annual Inflation'!$AM$50:$BA$50, MATCH(YEAR(EOMONTH($E276,6)), 'Annual Inflation'!$AM$6:$BA$6, 0))/100)</f>
        <v>0.11584699426229506</v>
      </c>
      <c r="L276" s="258">
        <f t="shared" si="25"/>
        <v>114.1</v>
      </c>
      <c r="M276" s="258">
        <f t="shared" si="26"/>
        <v>314.3</v>
      </c>
      <c r="N276" s="258">
        <f t="shared" si="24"/>
        <v>314.3</v>
      </c>
    </row>
    <row r="277" spans="5:14" ht="16.8">
      <c r="E277" s="248">
        <v>44531</v>
      </c>
      <c r="F277" s="323">
        <f t="shared" si="20"/>
        <v>44561</v>
      </c>
      <c r="G277" s="159">
        <f t="shared" si="21"/>
        <v>2022</v>
      </c>
      <c r="H277" s="290">
        <v>114.7</v>
      </c>
      <c r="I277" s="249">
        <v>317.7</v>
      </c>
      <c r="J277" s="257">
        <f>IF($E277&lt;DATE(2018,7,1),"-",INDEX('Annual Inflation'!$AM$53:$BA$53, MATCH(YEAR(EOMONTH($E277,6)), 'Annual Inflation'!$AM$6:$BA$6, 0))/100)</f>
        <v>9.0667455547039033E-2</v>
      </c>
      <c r="K277" s="257">
        <f>IF($E277&lt;DATE(2018,7,1),"-",INDEX('Annual Inflation'!$AM$50:$BA$50, MATCH(YEAR(EOMONTH($E277,6)), 'Annual Inflation'!$AM$6:$BA$6, 0))/100)</f>
        <v>0.11584699426229506</v>
      </c>
      <c r="L277" s="258">
        <f t="shared" si="25"/>
        <v>114.7</v>
      </c>
      <c r="M277" s="258">
        <f t="shared" si="26"/>
        <v>317.7</v>
      </c>
      <c r="N277" s="258">
        <f t="shared" si="24"/>
        <v>317.7</v>
      </c>
    </row>
    <row r="278" spans="5:14" ht="16.8">
      <c r="E278" s="248">
        <v>44562</v>
      </c>
      <c r="F278" s="323">
        <f t="shared" si="20"/>
        <v>44592</v>
      </c>
      <c r="G278" s="159">
        <f t="shared" si="21"/>
        <v>2022</v>
      </c>
      <c r="H278" s="290">
        <v>114.6</v>
      </c>
      <c r="I278" s="249">
        <v>317.7</v>
      </c>
      <c r="J278" s="257">
        <f>IF($E278&lt;DATE(2018,7,1),"-",INDEX('Annual Inflation'!$AM$53:$BA$53, MATCH(YEAR(EOMONTH($E278,6)), 'Annual Inflation'!$AM$6:$BA$6, 0))/100)</f>
        <v>9.0667455547039033E-2</v>
      </c>
      <c r="K278" s="257">
        <f>IF($E278&lt;DATE(2018,7,1),"-",INDEX('Annual Inflation'!$AM$50:$BA$50, MATCH(YEAR(EOMONTH($E278,6)), 'Annual Inflation'!$AM$6:$BA$6, 0))/100)</f>
        <v>0.11584699426229506</v>
      </c>
      <c r="L278" s="258">
        <f t="shared" si="25"/>
        <v>114.6</v>
      </c>
      <c r="M278" s="258">
        <f t="shared" si="26"/>
        <v>317.7</v>
      </c>
      <c r="N278" s="258">
        <f t="shared" si="24"/>
        <v>317.7</v>
      </c>
    </row>
    <row r="279" spans="5:14" ht="16.8">
      <c r="E279" s="248">
        <v>44593</v>
      </c>
      <c r="F279" s="323">
        <f t="shared" si="20"/>
        <v>44620</v>
      </c>
      <c r="G279" s="159">
        <f t="shared" si="21"/>
        <v>2022</v>
      </c>
      <c r="H279" s="290">
        <v>115.4</v>
      </c>
      <c r="I279" s="249">
        <v>320.2</v>
      </c>
      <c r="J279" s="257">
        <f>IF($E279&lt;DATE(2018,7,1),"-",INDEX('Annual Inflation'!$AM$53:$BA$53, MATCH(YEAR(EOMONTH($E279,6)), 'Annual Inflation'!$AM$6:$BA$6, 0))/100)</f>
        <v>9.0667455547039033E-2</v>
      </c>
      <c r="K279" s="257">
        <f>IF($E279&lt;DATE(2018,7,1),"-",INDEX('Annual Inflation'!$AM$50:$BA$50, MATCH(YEAR(EOMONTH($E279,6)), 'Annual Inflation'!$AM$6:$BA$6, 0))/100)</f>
        <v>0.11584699426229506</v>
      </c>
      <c r="L279" s="258">
        <f t="shared" si="25"/>
        <v>115.4</v>
      </c>
      <c r="M279" s="258">
        <f t="shared" si="26"/>
        <v>320.2</v>
      </c>
      <c r="N279" s="258">
        <f t="shared" si="24"/>
        <v>320.2</v>
      </c>
    </row>
    <row r="280" spans="5:14" ht="16.8">
      <c r="E280" s="248">
        <v>44621</v>
      </c>
      <c r="F280" s="323">
        <f t="shared" si="20"/>
        <v>44651</v>
      </c>
      <c r="G280" s="159">
        <f t="shared" si="21"/>
        <v>2022</v>
      </c>
      <c r="H280" s="290">
        <v>116.5</v>
      </c>
      <c r="I280" s="249">
        <v>323.5</v>
      </c>
      <c r="J280" s="257">
        <f>IF($E280&lt;DATE(2018,7,1),"-",INDEX('Annual Inflation'!$AM$53:$BA$53, MATCH(YEAR(EOMONTH($E280,6)), 'Annual Inflation'!$AM$6:$BA$6, 0))/100)</f>
        <v>9.0667455547039033E-2</v>
      </c>
      <c r="K280" s="257">
        <f>IF($E280&lt;DATE(2018,7,1),"-",INDEX('Annual Inflation'!$AM$50:$BA$50, MATCH(YEAR(EOMONTH($E280,6)), 'Annual Inflation'!$AM$6:$BA$6, 0))/100)</f>
        <v>0.11584699426229506</v>
      </c>
      <c r="L280" s="258">
        <f t="shared" si="25"/>
        <v>116.5</v>
      </c>
      <c r="M280" s="258">
        <f t="shared" si="26"/>
        <v>323.5</v>
      </c>
      <c r="N280" s="258">
        <f t="shared" si="24"/>
        <v>323.5</v>
      </c>
    </row>
    <row r="281" spans="5:14" ht="16.8">
      <c r="E281" s="248">
        <v>44652</v>
      </c>
      <c r="F281" s="323">
        <f t="shared" si="20"/>
        <v>44681</v>
      </c>
      <c r="G281" s="159">
        <f t="shared" si="21"/>
        <v>2023</v>
      </c>
      <c r="H281" s="290">
        <v>119</v>
      </c>
      <c r="I281" s="249">
        <v>334.6</v>
      </c>
      <c r="J281" s="257">
        <f>IF($E281&lt;DATE(2018,7,1),"-",INDEX('Annual Inflation'!$AM$53:$BA$53, MATCH(YEAR(EOMONTH($E281,6)), 'Annual Inflation'!$AM$6:$BA$6, 0))/100)</f>
        <v>9.0667455547039033E-2</v>
      </c>
      <c r="K281" s="257">
        <f>IF($E281&lt;DATE(2018,7,1),"-",INDEX('Annual Inflation'!$AM$50:$BA$50, MATCH(YEAR(EOMONTH($E281,6)), 'Annual Inflation'!$AM$6:$BA$6, 0))/100)</f>
        <v>0.11584699426229506</v>
      </c>
      <c r="L281" s="258">
        <f t="shared" si="25"/>
        <v>119</v>
      </c>
      <c r="M281" s="258">
        <f t="shared" si="26"/>
        <v>334.6</v>
      </c>
      <c r="N281" s="258">
        <f t="shared" si="24"/>
        <v>334.6</v>
      </c>
    </row>
    <row r="282" spans="5:14" ht="16.8">
      <c r="E282" s="248">
        <v>44682</v>
      </c>
      <c r="F282" s="323">
        <f t="shared" si="20"/>
        <v>44712</v>
      </c>
      <c r="G282" s="159">
        <f t="shared" si="21"/>
        <v>2023</v>
      </c>
      <c r="H282" s="499">
        <v>119.7</v>
      </c>
      <c r="I282" s="499">
        <v>337.1</v>
      </c>
      <c r="J282" s="257">
        <f>IF($E282&lt;DATE(2018,7,1),"-",INDEX('Annual Inflation'!$AM$53:$BA$53, MATCH(YEAR(EOMONTH($E282,6)), 'Annual Inflation'!$AM$6:$BA$6, 0))/100)</f>
        <v>9.0667455547039033E-2</v>
      </c>
      <c r="K282" s="257">
        <f>IF($E282&lt;DATE(2018,7,1),"-",INDEX('Annual Inflation'!$AM$50:$BA$50, MATCH(YEAR(EOMONTH($E282,6)), 'Annual Inflation'!$AM$6:$BA$6, 0))/100)</f>
        <v>0.11584699426229506</v>
      </c>
      <c r="L282" s="258">
        <f t="shared" si="25"/>
        <v>119.7</v>
      </c>
      <c r="M282" s="258">
        <f t="shared" si="26"/>
        <v>337.1</v>
      </c>
      <c r="N282" s="258">
        <f t="shared" si="24"/>
        <v>337.1</v>
      </c>
    </row>
    <row r="283" spans="5:14" ht="16.8">
      <c r="E283" s="248">
        <v>44713</v>
      </c>
      <c r="F283" s="323">
        <f t="shared" si="20"/>
        <v>44742</v>
      </c>
      <c r="G283" s="159">
        <f t="shared" si="21"/>
        <v>2023</v>
      </c>
      <c r="H283" s="499">
        <v>120.5</v>
      </c>
      <c r="I283" s="499">
        <v>340</v>
      </c>
      <c r="J283" s="257">
        <f>IF($E283&lt;DATE(2018,7,1),"-",INDEX('Annual Inflation'!$AM$53:$BA$53, MATCH(YEAR(EOMONTH($E283,6)), 'Annual Inflation'!$AM$6:$BA$6, 0))/100)</f>
        <v>9.0667455547039033E-2</v>
      </c>
      <c r="K283" s="257">
        <f>IF($E283&lt;DATE(2018,7,1),"-",INDEX('Annual Inflation'!$AM$50:$BA$50, MATCH(YEAR(EOMONTH($E283,6)), 'Annual Inflation'!$AM$6:$BA$6, 0))/100)</f>
        <v>0.11584699426229506</v>
      </c>
      <c r="L283" s="258">
        <f t="shared" si="25"/>
        <v>120.5</v>
      </c>
      <c r="M283" s="258">
        <f t="shared" si="26"/>
        <v>340</v>
      </c>
      <c r="N283" s="258">
        <f t="shared" si="24"/>
        <v>340</v>
      </c>
    </row>
    <row r="284" spans="5:14" ht="16.8">
      <c r="E284" s="248">
        <v>44743</v>
      </c>
      <c r="F284" s="323">
        <f t="shared" si="20"/>
        <v>44773</v>
      </c>
      <c r="G284" s="159">
        <f t="shared" si="21"/>
        <v>2023</v>
      </c>
      <c r="H284" s="500">
        <v>121.2</v>
      </c>
      <c r="I284" s="500">
        <v>343.2</v>
      </c>
      <c r="J284" s="257">
        <f>IF($E284&lt;DATE(2018,7,1),"-",INDEX('Annual Inflation'!$AM$53:$BA$53, MATCH(YEAR(EOMONTH($E284,6)), 'Annual Inflation'!$AM$6:$BA$6, 0))/100)</f>
        <v>7.4553979567326234E-2</v>
      </c>
      <c r="K284" s="257">
        <f>IF($E284&lt;DATE(2018,7,1),"-",INDEX('Annual Inflation'!$AM$50:$BA$50, MATCH(YEAR(EOMONTH($E284,6)), 'Annual Inflation'!$AM$6:$BA$6, 0))/100)</f>
        <v>0.10007381931931292</v>
      </c>
      <c r="L284" s="258">
        <f t="shared" si="25"/>
        <v>121.2</v>
      </c>
      <c r="M284" s="258">
        <f t="shared" si="26"/>
        <v>343.2</v>
      </c>
      <c r="N284" s="258">
        <f t="shared" si="24"/>
        <v>343.2</v>
      </c>
    </row>
    <row r="285" spans="5:14" ht="16.8">
      <c r="E285" s="248">
        <v>44774</v>
      </c>
      <c r="F285" s="323">
        <f t="shared" si="20"/>
        <v>44804</v>
      </c>
      <c r="G285" s="159">
        <f t="shared" si="21"/>
        <v>2023</v>
      </c>
      <c r="H285" s="500">
        <v>121.8</v>
      </c>
      <c r="I285" s="500">
        <v>345.2</v>
      </c>
      <c r="J285" s="257">
        <f>IF($E285&lt;DATE(2018,7,1),"-",INDEX('Annual Inflation'!$AM$53:$BA$53, MATCH(YEAR(EOMONTH($E285,6)), 'Annual Inflation'!$AM$6:$BA$6, 0))/100)</f>
        <v>7.4553979567326234E-2</v>
      </c>
      <c r="K285" s="257">
        <f>IF($E285&lt;DATE(2018,7,1),"-",INDEX('Annual Inflation'!$AM$50:$BA$50, MATCH(YEAR(EOMONTH($E285,6)), 'Annual Inflation'!$AM$6:$BA$6, 0))/100)</f>
        <v>0.10007381931931292</v>
      </c>
      <c r="L285" s="258">
        <f t="shared" si="25"/>
        <v>121.8</v>
      </c>
      <c r="M285" s="258">
        <f t="shared" si="26"/>
        <v>345.2</v>
      </c>
      <c r="N285" s="258">
        <f t="shared" si="24"/>
        <v>345.2</v>
      </c>
    </row>
    <row r="286" spans="5:14" ht="16.8">
      <c r="E286" s="248">
        <v>44805</v>
      </c>
      <c r="F286" s="323">
        <f t="shared" si="20"/>
        <v>44834</v>
      </c>
      <c r="G286" s="159">
        <f t="shared" si="21"/>
        <v>2023</v>
      </c>
      <c r="H286" s="500">
        <v>122.3</v>
      </c>
      <c r="I286" s="500">
        <v>347.6</v>
      </c>
      <c r="J286" s="257">
        <f>IF($E286&lt;DATE(2018,7,1),"-",INDEX('Annual Inflation'!$AM$53:$BA$53, MATCH(YEAR(EOMONTH($E286,6)), 'Annual Inflation'!$AM$6:$BA$6, 0))/100)</f>
        <v>7.4553979567326234E-2</v>
      </c>
      <c r="K286" s="257">
        <f>IF($E286&lt;DATE(2018,7,1),"-",INDEX('Annual Inflation'!$AM$50:$BA$50, MATCH(YEAR(EOMONTH($E286,6)), 'Annual Inflation'!$AM$6:$BA$6, 0))/100)</f>
        <v>0.10007381931931292</v>
      </c>
      <c r="L286" s="258">
        <f t="shared" si="25"/>
        <v>122.3</v>
      </c>
      <c r="M286" s="258">
        <f t="shared" si="26"/>
        <v>347.6</v>
      </c>
      <c r="N286" s="258">
        <f t="shared" si="24"/>
        <v>347.6</v>
      </c>
    </row>
    <row r="287" spans="5:14" ht="16.8">
      <c r="E287" s="248">
        <v>44835</v>
      </c>
      <c r="F287" s="323">
        <f t="shared" si="20"/>
        <v>44865</v>
      </c>
      <c r="G287" s="159">
        <f t="shared" si="21"/>
        <v>2023</v>
      </c>
      <c r="H287" s="500">
        <v>124.3</v>
      </c>
      <c r="I287" s="500">
        <v>356.2</v>
      </c>
      <c r="J287" s="257">
        <f>IF($E287&lt;DATE(2018,7,1),"-",INDEX('Annual Inflation'!$AM$53:$BA$53, MATCH(YEAR(EOMONTH($E287,6)), 'Annual Inflation'!$AM$6:$BA$6, 0))/100)</f>
        <v>7.4553979567326234E-2</v>
      </c>
      <c r="K287" s="257">
        <f>IF($E287&lt;DATE(2018,7,1),"-",INDEX('Annual Inflation'!$AM$50:$BA$50, MATCH(YEAR(EOMONTH($E287,6)), 'Annual Inflation'!$AM$6:$BA$6, 0))/100)</f>
        <v>0.10007381931931292</v>
      </c>
      <c r="L287" s="258">
        <f t="shared" si="25"/>
        <v>124.3</v>
      </c>
      <c r="M287" s="258">
        <f t="shared" si="26"/>
        <v>356.2</v>
      </c>
      <c r="N287" s="258">
        <f t="shared" si="24"/>
        <v>356.2</v>
      </c>
    </row>
    <row r="288" spans="5:14" ht="16.8">
      <c r="E288" s="248">
        <v>44866</v>
      </c>
      <c r="F288" s="323">
        <f t="shared" si="20"/>
        <v>44895</v>
      </c>
      <c r="G288" s="159">
        <f t="shared" si="21"/>
        <v>2023</v>
      </c>
      <c r="H288" s="500">
        <v>124.8</v>
      </c>
      <c r="I288" s="500">
        <v>358.3</v>
      </c>
      <c r="J288" s="257">
        <f>IF($E288&lt;DATE(2018,7,1),"-",INDEX('Annual Inflation'!$AM$53:$BA$53, MATCH(YEAR(EOMONTH($E288,6)), 'Annual Inflation'!$AM$6:$BA$6, 0))/100)</f>
        <v>7.4553979567326234E-2</v>
      </c>
      <c r="K288" s="257">
        <f>IF($E288&lt;DATE(2018,7,1),"-",INDEX('Annual Inflation'!$AM$50:$BA$50, MATCH(YEAR(EOMONTH($E288,6)), 'Annual Inflation'!$AM$6:$BA$6, 0))/100)</f>
        <v>0.10007381931931292</v>
      </c>
      <c r="L288" s="258">
        <f t="shared" si="22"/>
        <v>124.8</v>
      </c>
      <c r="M288" s="258">
        <f t="shared" si="23"/>
        <v>358.3</v>
      </c>
      <c r="N288" s="258">
        <f t="shared" si="24"/>
        <v>358.3</v>
      </c>
    </row>
    <row r="289" spans="5:14" ht="16.8">
      <c r="E289" s="248">
        <v>44896</v>
      </c>
      <c r="F289" s="323">
        <f t="shared" si="20"/>
        <v>44926</v>
      </c>
      <c r="G289" s="159">
        <f t="shared" si="21"/>
        <v>2023</v>
      </c>
      <c r="H289" s="500">
        <v>125.3</v>
      </c>
      <c r="I289" s="500">
        <v>360.4</v>
      </c>
      <c r="J289" s="257">
        <f>IF($E289&lt;DATE(2018,7,1),"-",INDEX('Annual Inflation'!$AM$53:$BA$53, MATCH(YEAR(EOMONTH($E289,6)), 'Annual Inflation'!$AM$6:$BA$6, 0))/100)</f>
        <v>7.4553979567326234E-2</v>
      </c>
      <c r="K289" s="257">
        <f>IF($E289&lt;DATE(2018,7,1),"-",INDEX('Annual Inflation'!$AM$50:$BA$50, MATCH(YEAR(EOMONTH($E289,6)), 'Annual Inflation'!$AM$6:$BA$6, 0))/100)</f>
        <v>0.10007381931931292</v>
      </c>
      <c r="L289" s="258">
        <f t="shared" si="22"/>
        <v>125.3</v>
      </c>
      <c r="M289" s="258">
        <f t="shared" si="23"/>
        <v>360.4</v>
      </c>
      <c r="N289" s="258">
        <f t="shared" si="24"/>
        <v>360.4</v>
      </c>
    </row>
    <row r="290" spans="5:14" ht="16.8">
      <c r="E290" s="248">
        <v>44927</v>
      </c>
      <c r="F290" s="323">
        <f t="shared" si="20"/>
        <v>44957</v>
      </c>
      <c r="G290" s="159">
        <f t="shared" si="21"/>
        <v>2023</v>
      </c>
      <c r="H290" s="500">
        <v>124.8</v>
      </c>
      <c r="I290" s="500">
        <v>360.3</v>
      </c>
      <c r="J290" s="257">
        <f>IF($E290&lt;DATE(2018,7,1),"-",INDEX('Annual Inflation'!$AM$53:$BA$53, MATCH(YEAR(EOMONTH($E290,6)), 'Annual Inflation'!$AM$6:$BA$6, 0))/100)</f>
        <v>7.4553979567326234E-2</v>
      </c>
      <c r="K290" s="257">
        <f>IF($E290&lt;DATE(2018,7,1),"-",INDEX('Annual Inflation'!$AM$50:$BA$50, MATCH(YEAR(EOMONTH($E290,6)), 'Annual Inflation'!$AM$6:$BA$6, 0))/100)</f>
        <v>0.10007381931931292</v>
      </c>
      <c r="L290" s="258">
        <f t="shared" si="22"/>
        <v>124.8</v>
      </c>
      <c r="M290" s="258">
        <f t="shared" si="23"/>
        <v>360.3</v>
      </c>
      <c r="N290" s="258">
        <f t="shared" si="24"/>
        <v>360.3</v>
      </c>
    </row>
    <row r="291" spans="5:14" ht="16.8">
      <c r="E291" s="248">
        <v>44958</v>
      </c>
      <c r="F291" s="323">
        <f t="shared" si="20"/>
        <v>44985</v>
      </c>
      <c r="G291" s="159">
        <f t="shared" si="21"/>
        <v>2023</v>
      </c>
      <c r="H291" s="500">
        <v>126</v>
      </c>
      <c r="I291" s="500">
        <v>364.5</v>
      </c>
      <c r="J291" s="257">
        <f>IF($E291&lt;DATE(2018,7,1),"-",INDEX('Annual Inflation'!$AM$53:$BA$53, MATCH(YEAR(EOMONTH($E291,6)), 'Annual Inflation'!$AM$6:$BA$6, 0))/100)</f>
        <v>7.4553979567326234E-2</v>
      </c>
      <c r="K291" s="257">
        <f>IF($E291&lt;DATE(2018,7,1),"-",INDEX('Annual Inflation'!$AM$50:$BA$50, MATCH(YEAR(EOMONTH($E291,6)), 'Annual Inflation'!$AM$6:$BA$6, 0))/100)</f>
        <v>0.10007381931931292</v>
      </c>
      <c r="L291" s="258">
        <f t="shared" si="22"/>
        <v>126</v>
      </c>
      <c r="M291" s="258">
        <f t="shared" si="23"/>
        <v>364.5</v>
      </c>
      <c r="N291" s="258">
        <f t="shared" si="24"/>
        <v>364.5</v>
      </c>
    </row>
    <row r="292" spans="5:14" ht="16.8">
      <c r="E292" s="248">
        <v>44986</v>
      </c>
      <c r="F292" s="323">
        <f t="shared" si="20"/>
        <v>45016</v>
      </c>
      <c r="G292" s="159">
        <f t="shared" si="21"/>
        <v>2023</v>
      </c>
      <c r="H292" s="500">
        <v>126.8</v>
      </c>
      <c r="I292" s="500">
        <v>367.2</v>
      </c>
      <c r="J292" s="257">
        <f>IF($E292&lt;DATE(2018,7,1),"-",INDEX('Annual Inflation'!$AM$53:$BA$53, MATCH(YEAR(EOMONTH($E292,6)), 'Annual Inflation'!$AM$6:$BA$6, 0))/100)</f>
        <v>7.4553979567326234E-2</v>
      </c>
      <c r="K292" s="257">
        <f>IF($E292&lt;DATE(2018,7,1),"-",INDEX('Annual Inflation'!$AM$50:$BA$50, MATCH(YEAR(EOMONTH($E292,6)), 'Annual Inflation'!$AM$6:$BA$6, 0))/100)</f>
        <v>0.10007381931931292</v>
      </c>
      <c r="L292" s="258">
        <f t="shared" si="22"/>
        <v>126.8</v>
      </c>
      <c r="M292" s="258">
        <f t="shared" si="23"/>
        <v>367.2</v>
      </c>
      <c r="N292" s="258">
        <f t="shared" si="24"/>
        <v>367.2</v>
      </c>
    </row>
    <row r="293" spans="5:14" ht="16.8">
      <c r="E293" s="248">
        <v>45017</v>
      </c>
      <c r="F293" s="323">
        <f t="shared" si="20"/>
        <v>45046</v>
      </c>
      <c r="G293" s="159">
        <f t="shared" si="21"/>
        <v>2024</v>
      </c>
      <c r="H293" s="500">
        <v>128.30000000000001</v>
      </c>
      <c r="I293" s="500">
        <v>372.8</v>
      </c>
      <c r="J293" s="257">
        <f>IF($E293&lt;DATE(2018,7,1),"-",INDEX('Annual Inflation'!$AM$53:$BA$53, MATCH(YEAR(EOMONTH($E293,6)), 'Annual Inflation'!$AM$6:$BA$6, 0))/100)</f>
        <v>7.4553979567326234E-2</v>
      </c>
      <c r="K293" s="257">
        <f>IF($E293&lt;DATE(2018,7,1),"-",INDEX('Annual Inflation'!$AM$50:$BA$50, MATCH(YEAR(EOMONTH($E293,6)), 'Annual Inflation'!$AM$6:$BA$6, 0))/100)</f>
        <v>0.10007381931931292</v>
      </c>
      <c r="L293" s="258">
        <f t="shared" si="22"/>
        <v>128.30000000000001</v>
      </c>
      <c r="M293" s="258">
        <f t="shared" si="23"/>
        <v>372.8</v>
      </c>
      <c r="N293" s="258">
        <f t="shared" si="24"/>
        <v>372.17192429022083</v>
      </c>
    </row>
    <row r="294" spans="5:14" ht="16.8">
      <c r="E294" s="248">
        <v>45047</v>
      </c>
      <c r="F294" s="323">
        <f t="shared" si="20"/>
        <v>45077</v>
      </c>
      <c r="G294" s="159">
        <f t="shared" si="21"/>
        <v>2024</v>
      </c>
      <c r="H294" s="500">
        <v>129.1</v>
      </c>
      <c r="I294" s="500">
        <v>375.3</v>
      </c>
      <c r="J294" s="257">
        <f>IF($E294&lt;DATE(2018,7,1),"-",INDEX('Annual Inflation'!$AM$53:$BA$53, MATCH(YEAR(EOMONTH($E294,6)), 'Annual Inflation'!$AM$6:$BA$6, 0))/100)</f>
        <v>7.4553979567326234E-2</v>
      </c>
      <c r="K294" s="257">
        <f>IF($E294&lt;DATE(2018,7,1),"-",INDEX('Annual Inflation'!$AM$50:$BA$50, MATCH(YEAR(EOMONTH($E294,6)), 'Annual Inflation'!$AM$6:$BA$6, 0))/100)</f>
        <v>0.10007381931931292</v>
      </c>
      <c r="L294" s="258">
        <f t="shared" si="22"/>
        <v>129.1</v>
      </c>
      <c r="M294" s="258">
        <f t="shared" si="23"/>
        <v>375.3</v>
      </c>
      <c r="N294" s="258">
        <f t="shared" si="24"/>
        <v>374.49255982749423</v>
      </c>
    </row>
    <row r="295" spans="5:14" ht="16.8">
      <c r="E295" s="248">
        <v>45078</v>
      </c>
      <c r="F295" s="323">
        <f t="shared" si="20"/>
        <v>45107</v>
      </c>
      <c r="G295" s="159">
        <f t="shared" si="21"/>
        <v>2024</v>
      </c>
      <c r="H295" s="500">
        <v>129.4</v>
      </c>
      <c r="I295" s="500">
        <v>376.4</v>
      </c>
      <c r="J295" s="257">
        <f>IF($E295&lt;DATE(2018,7,1),"-",INDEX('Annual Inflation'!$AM$53:$BA$53, MATCH(YEAR(EOMONTH($E295,6)), 'Annual Inflation'!$AM$6:$BA$6, 0))/100)</f>
        <v>7.4553979567326234E-2</v>
      </c>
      <c r="K295" s="257">
        <f>IF($E295&lt;DATE(2018,7,1),"-",INDEX('Annual Inflation'!$AM$50:$BA$50, MATCH(YEAR(EOMONTH($E295,6)), 'Annual Inflation'!$AM$6:$BA$6, 0))/100)</f>
        <v>0.10007381931931292</v>
      </c>
      <c r="L295" s="258">
        <f t="shared" si="22"/>
        <v>129.4</v>
      </c>
      <c r="M295" s="258">
        <f t="shared" si="23"/>
        <v>376.4</v>
      </c>
      <c r="N295" s="258">
        <f t="shared" si="24"/>
        <v>375.36279815397182</v>
      </c>
    </row>
    <row r="296" spans="5:14" ht="16.8">
      <c r="E296" s="248">
        <v>45108</v>
      </c>
      <c r="F296" s="323">
        <f t="shared" si="20"/>
        <v>45138</v>
      </c>
      <c r="G296" s="159">
        <f t="shared" si="21"/>
        <v>2024</v>
      </c>
      <c r="H296" s="500"/>
      <c r="I296" s="500"/>
      <c r="J296" s="257">
        <f>IF($E296&lt;DATE(2018,7,1),"-",INDEX('Annual Inflation'!$AM$53:$BA$53, MATCH(YEAR(EOMONTH($E296,6)), 'Annual Inflation'!$AM$6:$BA$6, 0))/100)</f>
        <v>3.6114247777982333E-2</v>
      </c>
      <c r="K296" s="257">
        <f>IF($E296&lt;DATE(2018,7,1),"-",INDEX('Annual Inflation'!$AM$50:$BA$50, MATCH(YEAR(EOMONTH($E296,6)), 'Annual Inflation'!$AM$6:$BA$6, 0))/100)</f>
        <v>5.1192952208696019E-2</v>
      </c>
      <c r="L296" s="258">
        <f t="shared" si="22"/>
        <v>129.7831308723359</v>
      </c>
      <c r="M296" s="258">
        <f t="shared" si="23"/>
        <v>377.96926384280891</v>
      </c>
      <c r="N296" s="258">
        <f t="shared" si="24"/>
        <v>376.47418205118333</v>
      </c>
    </row>
    <row r="297" spans="5:14" ht="16.8">
      <c r="E297" s="248">
        <v>45139</v>
      </c>
      <c r="F297" s="323">
        <f t="shared" si="20"/>
        <v>45169</v>
      </c>
      <c r="G297" s="159">
        <f t="shared" si="21"/>
        <v>2024</v>
      </c>
      <c r="H297" s="500"/>
      <c r="I297" s="500"/>
      <c r="J297" s="257">
        <f>IF($E297&lt;DATE(2018,7,1),"-",INDEX('Annual Inflation'!$AM$53:$BA$53, MATCH(YEAR(EOMONTH($E297,6)), 'Annual Inflation'!$AM$6:$BA$6, 0))/100)</f>
        <v>3.6114247777982333E-2</v>
      </c>
      <c r="K297" s="257">
        <f>IF($E297&lt;DATE(2018,7,1),"-",INDEX('Annual Inflation'!$AM$50:$BA$50, MATCH(YEAR(EOMONTH($E297,6)), 'Annual Inflation'!$AM$6:$BA$6, 0))/100)</f>
        <v>5.1192952208696019E-2</v>
      </c>
      <c r="L297" s="258">
        <f t="shared" si="22"/>
        <v>130.16739612848428</v>
      </c>
      <c r="M297" s="258">
        <f t="shared" si="23"/>
        <v>379.54507016438606</v>
      </c>
      <c r="N297" s="258">
        <f t="shared" si="24"/>
        <v>377.5888565626301</v>
      </c>
    </row>
    <row r="298" spans="5:14" ht="16.8">
      <c r="E298" s="248">
        <v>45170</v>
      </c>
      <c r="F298" s="323">
        <f t="shared" si="20"/>
        <v>45199</v>
      </c>
      <c r="G298" s="159">
        <f t="shared" si="21"/>
        <v>2024</v>
      </c>
      <c r="H298" s="500"/>
      <c r="I298" s="500"/>
      <c r="J298" s="257">
        <f>IF($E298&lt;DATE(2018,7,1),"-",INDEX('Annual Inflation'!$AM$53:$BA$53, MATCH(YEAR(EOMONTH($E298,6)), 'Annual Inflation'!$AM$6:$BA$6, 0))/100)</f>
        <v>3.6114247777982333E-2</v>
      </c>
      <c r="K298" s="257">
        <f>IF($E298&lt;DATE(2018,7,1),"-",INDEX('Annual Inflation'!$AM$50:$BA$50, MATCH(YEAR(EOMONTH($E298,6)), 'Annual Inflation'!$AM$6:$BA$6, 0))/100)</f>
        <v>5.1192952208696019E-2</v>
      </c>
      <c r="L298" s="258">
        <f t="shared" si="22"/>
        <v>130.55279912715815</v>
      </c>
      <c r="M298" s="258">
        <f t="shared" si="23"/>
        <v>381.12744624123343</v>
      </c>
      <c r="N298" s="258">
        <f t="shared" si="24"/>
        <v>378.70683143124796</v>
      </c>
    </row>
    <row r="299" spans="5:14" ht="16.8">
      <c r="E299" s="248">
        <v>45200</v>
      </c>
      <c r="F299" s="323">
        <f t="shared" si="20"/>
        <v>45230</v>
      </c>
      <c r="G299" s="159">
        <f t="shared" si="21"/>
        <v>2024</v>
      </c>
      <c r="H299" s="500"/>
      <c r="I299" s="500"/>
      <c r="J299" s="257">
        <f>IF($E299&lt;DATE(2018,7,1),"-",INDEX('Annual Inflation'!$AM$53:$BA$53, MATCH(YEAR(EOMONTH($E299,6)), 'Annual Inflation'!$AM$6:$BA$6, 0))/100)</f>
        <v>3.6114247777982333E-2</v>
      </c>
      <c r="K299" s="257">
        <f>IF($E299&lt;DATE(2018,7,1),"-",INDEX('Annual Inflation'!$AM$50:$BA$50, MATCH(YEAR(EOMONTH($E299,6)), 'Annual Inflation'!$AM$6:$BA$6, 0))/100)</f>
        <v>5.1192952208696019E-2</v>
      </c>
      <c r="L299" s="258">
        <f t="shared" si="22"/>
        <v>130.93934323701504</v>
      </c>
      <c r="M299" s="258">
        <f t="shared" si="23"/>
        <v>382.71641946357261</v>
      </c>
      <c r="N299" s="258">
        <f t="shared" si="24"/>
        <v>379.82811642881995</v>
      </c>
    </row>
    <row r="300" spans="5:14" ht="16.8">
      <c r="E300" s="248">
        <v>45231</v>
      </c>
      <c r="F300" s="323">
        <f t="shared" si="20"/>
        <v>45260</v>
      </c>
      <c r="G300" s="159">
        <f t="shared" si="21"/>
        <v>2024</v>
      </c>
      <c r="H300" s="500"/>
      <c r="I300" s="500"/>
      <c r="J300" s="257">
        <f>IF($E300&lt;DATE(2018,7,1),"-",INDEX('Annual Inflation'!$AM$53:$BA$53, MATCH(YEAR(EOMONTH($E300,6)), 'Annual Inflation'!$AM$6:$BA$6, 0))/100)</f>
        <v>3.6114247777982333E-2</v>
      </c>
      <c r="K300" s="257">
        <f>IF($E300&lt;DATE(2018,7,1),"-",INDEX('Annual Inflation'!$AM$50:$BA$50, MATCH(YEAR(EOMONTH($E300,6)), 'Annual Inflation'!$AM$6:$BA$6, 0))/100)</f>
        <v>5.1192952208696019E-2</v>
      </c>
      <c r="L300" s="258">
        <f t="shared" si="22"/>
        <v>131.3270318366865</v>
      </c>
      <c r="M300" s="258">
        <f t="shared" si="23"/>
        <v>384.31201733581884</v>
      </c>
      <c r="N300" s="258">
        <f t="shared" si="24"/>
        <v>380.9527213560616</v>
      </c>
    </row>
    <row r="301" spans="5:14" ht="16.8">
      <c r="E301" s="248">
        <v>45261</v>
      </c>
      <c r="F301" s="323">
        <f t="shared" si="20"/>
        <v>45291</v>
      </c>
      <c r="G301" s="159">
        <f t="shared" si="21"/>
        <v>2024</v>
      </c>
      <c r="H301" s="500"/>
      <c r="I301" s="500"/>
      <c r="J301" s="257">
        <f>IF($E301&lt;DATE(2018,7,1),"-",INDEX('Annual Inflation'!$AM$53:$BA$53, MATCH(YEAR(EOMONTH($E301,6)), 'Annual Inflation'!$AM$6:$BA$6, 0))/100)</f>
        <v>3.6114247777982333E-2</v>
      </c>
      <c r="K301" s="257">
        <f>IF($E301&lt;DATE(2018,7,1),"-",INDEX('Annual Inflation'!$AM$50:$BA$50, MATCH(YEAR(EOMONTH($E301,6)), 'Annual Inflation'!$AM$6:$BA$6, 0))/100)</f>
        <v>5.1192952208696019E-2</v>
      </c>
      <c r="L301" s="258">
        <f t="shared" si="22"/>
        <v>131.71586831480761</v>
      </c>
      <c r="M301" s="258">
        <f t="shared" si="23"/>
        <v>385.91426747705702</v>
      </c>
      <c r="N301" s="258">
        <f t="shared" si="24"/>
        <v>382.08065604270672</v>
      </c>
    </row>
    <row r="302" spans="5:14" ht="16.8">
      <c r="E302" s="248">
        <v>45292</v>
      </c>
      <c r="F302" s="323">
        <f t="shared" si="20"/>
        <v>45322</v>
      </c>
      <c r="G302" s="159">
        <f t="shared" si="21"/>
        <v>2024</v>
      </c>
      <c r="H302" s="500"/>
      <c r="I302" s="500"/>
      <c r="J302" s="257">
        <f>IF($E302&lt;DATE(2018,7,1),"-",INDEX('Annual Inflation'!$AM$53:$BA$53, MATCH(YEAR(EOMONTH($E302,6)), 'Annual Inflation'!$AM$6:$BA$6, 0))/100)</f>
        <v>3.6114247777982333E-2</v>
      </c>
      <c r="K302" s="257">
        <f>IF($E302&lt;DATE(2018,7,1),"-",INDEX('Annual Inflation'!$AM$50:$BA$50, MATCH(YEAR(EOMONTH($E302,6)), 'Annual Inflation'!$AM$6:$BA$6, 0))/100)</f>
        <v>5.1192952208696019E-2</v>
      </c>
      <c r="L302" s="258">
        <f t="shared" si="22"/>
        <v>132.10585607004666</v>
      </c>
      <c r="M302" s="258">
        <f t="shared" si="23"/>
        <v>387.52319762151996</v>
      </c>
      <c r="N302" s="258">
        <f t="shared" si="24"/>
        <v>383.21193034759318</v>
      </c>
    </row>
    <row r="303" spans="5:14" ht="16.8">
      <c r="E303" s="248">
        <v>45323</v>
      </c>
      <c r="F303" s="323">
        <f t="shared" si="20"/>
        <v>45351</v>
      </c>
      <c r="G303" s="159">
        <f t="shared" si="21"/>
        <v>2024</v>
      </c>
      <c r="H303" s="500"/>
      <c r="I303" s="500"/>
      <c r="J303" s="257">
        <f>IF($E303&lt;DATE(2018,7,1),"-",INDEX('Annual Inflation'!$AM$53:$BA$53, MATCH(YEAR(EOMONTH($E303,6)), 'Annual Inflation'!$AM$6:$BA$6, 0))/100)</f>
        <v>3.6114247777982333E-2</v>
      </c>
      <c r="K303" s="257">
        <f>IF($E303&lt;DATE(2018,7,1),"-",INDEX('Annual Inflation'!$AM$50:$BA$50, MATCH(YEAR(EOMONTH($E303,6)), 'Annual Inflation'!$AM$6:$BA$6, 0))/100)</f>
        <v>5.1192952208696019E-2</v>
      </c>
      <c r="L303" s="258">
        <f t="shared" si="22"/>
        <v>132.49699851113473</v>
      </c>
      <c r="M303" s="258">
        <f t="shared" si="23"/>
        <v>389.13883561906817</v>
      </c>
      <c r="N303" s="258">
        <f t="shared" si="24"/>
        <v>384.3465541587492</v>
      </c>
    </row>
    <row r="304" spans="5:14" ht="16.8">
      <c r="E304" s="248">
        <v>45352</v>
      </c>
      <c r="F304" s="323">
        <f t="shared" si="20"/>
        <v>45382</v>
      </c>
      <c r="G304" s="159">
        <f t="shared" si="21"/>
        <v>2024</v>
      </c>
      <c r="H304" s="500"/>
      <c r="I304" s="500"/>
      <c r="J304" s="257">
        <f>IF($E304&lt;DATE(2018,7,1),"-",INDEX('Annual Inflation'!$AM$53:$BA$53, MATCH(YEAR(EOMONTH($E304,6)), 'Annual Inflation'!$AM$6:$BA$6, 0))/100)</f>
        <v>3.6114247777982333E-2</v>
      </c>
      <c r="K304" s="257">
        <f>IF($E304&lt;DATE(2018,7,1),"-",INDEX('Annual Inflation'!$AM$50:$BA$50, MATCH(YEAR(EOMONTH($E304,6)), 'Annual Inflation'!$AM$6:$BA$6, 0))/100)</f>
        <v>5.1192952208696019E-2</v>
      </c>
      <c r="L304" s="258">
        <f t="shared" si="22"/>
        <v>132.88929905689562</v>
      </c>
      <c r="M304" s="258">
        <f t="shared" si="23"/>
        <v>390.76120943567224</v>
      </c>
      <c r="N304" s="258">
        <f t="shared" si="24"/>
        <v>385.48453739347974</v>
      </c>
    </row>
    <row r="305" spans="5:14" ht="16.8">
      <c r="E305" s="248">
        <v>45383</v>
      </c>
      <c r="F305" s="323">
        <f t="shared" si="20"/>
        <v>45412</v>
      </c>
      <c r="G305" s="159">
        <f t="shared" si="21"/>
        <v>2025</v>
      </c>
      <c r="H305" s="500"/>
      <c r="I305" s="500"/>
      <c r="J305" s="257">
        <f>IF($E305&lt;DATE(2018,7,1),"-",INDEX('Annual Inflation'!$AM$53:$BA$53, MATCH(YEAR(EOMONTH($E305,6)), 'Annual Inflation'!$AM$6:$BA$6, 0))/100)</f>
        <v>3.6114247777982333E-2</v>
      </c>
      <c r="K305" s="257">
        <f>IF($E305&lt;DATE(2018,7,1),"-",INDEX('Annual Inflation'!$AM$50:$BA$50, MATCH(YEAR(EOMONTH($E305,6)), 'Annual Inflation'!$AM$6:$BA$6, 0))/100)</f>
        <v>5.1192952208696019E-2</v>
      </c>
      <c r="L305" s="258">
        <f t="shared" si="22"/>
        <v>133.28276113627564</v>
      </c>
      <c r="M305" s="258">
        <f t="shared" si="23"/>
        <v>392.3903471538967</v>
      </c>
      <c r="N305" s="258">
        <f t="shared" si="24"/>
        <v>386.62588999845315</v>
      </c>
    </row>
    <row r="306" spans="5:14" ht="16.8">
      <c r="E306" s="248">
        <v>45413</v>
      </c>
      <c r="F306" s="323">
        <f t="shared" si="20"/>
        <v>45443</v>
      </c>
      <c r="G306" s="159">
        <f t="shared" si="21"/>
        <v>2025</v>
      </c>
      <c r="H306" s="500"/>
      <c r="I306" s="500"/>
      <c r="J306" s="257">
        <f>IF($E306&lt;DATE(2018,7,1),"-",INDEX('Annual Inflation'!$AM$53:$BA$53, MATCH(YEAR(EOMONTH($E306,6)), 'Annual Inflation'!$AM$6:$BA$6, 0))/100)</f>
        <v>3.6114247777982333E-2</v>
      </c>
      <c r="K306" s="257">
        <f>IF($E306&lt;DATE(2018,7,1),"-",INDEX('Annual Inflation'!$AM$50:$BA$50, MATCH(YEAR(EOMONTH($E306,6)), 'Annual Inflation'!$AM$6:$BA$6, 0))/100)</f>
        <v>5.1192952208696019E-2</v>
      </c>
      <c r="L306" s="258">
        <f t="shared" si="22"/>
        <v>133.67738818837361</v>
      </c>
      <c r="M306" s="258">
        <f t="shared" si="23"/>
        <v>394.02627697338619</v>
      </c>
      <c r="N306" s="258">
        <f t="shared" si="24"/>
        <v>387.77062194978811</v>
      </c>
    </row>
    <row r="307" spans="5:14" ht="16.8">
      <c r="E307" s="248">
        <v>45444</v>
      </c>
      <c r="F307" s="323">
        <f t="shared" si="20"/>
        <v>45473</v>
      </c>
      <c r="G307" s="159">
        <f t="shared" si="21"/>
        <v>2025</v>
      </c>
      <c r="H307" s="500"/>
      <c r="I307" s="500"/>
      <c r="J307" s="257">
        <f>IF($E307&lt;DATE(2018,7,1),"-",INDEX('Annual Inflation'!$AM$53:$BA$53, MATCH(YEAR(EOMONTH($E307,6)), 'Annual Inflation'!$AM$6:$BA$6, 0))/100)</f>
        <v>3.6114247777982333E-2</v>
      </c>
      <c r="K307" s="257">
        <f>IF($E307&lt;DATE(2018,7,1),"-",INDEX('Annual Inflation'!$AM$50:$BA$50, MATCH(YEAR(EOMONTH($E307,6)), 'Annual Inflation'!$AM$6:$BA$6, 0))/100)</f>
        <v>5.1192952208696019E-2</v>
      </c>
      <c r="L307" s="258">
        <f t="shared" si="22"/>
        <v>134.07318366247094</v>
      </c>
      <c r="M307" s="258">
        <f t="shared" si="23"/>
        <v>395.66902721135364</v>
      </c>
      <c r="N307" s="258">
        <f t="shared" si="24"/>
        <v>388.91874325314092</v>
      </c>
    </row>
    <row r="308" spans="5:14" ht="16.8">
      <c r="E308" s="248">
        <v>45474</v>
      </c>
      <c r="F308" s="323">
        <f t="shared" si="20"/>
        <v>45504</v>
      </c>
      <c r="G308" s="159">
        <f t="shared" si="21"/>
        <v>2025</v>
      </c>
      <c r="H308" s="500"/>
      <c r="I308" s="500"/>
      <c r="J308" s="257">
        <f>IF($E308&lt;DATE(2018,7,1),"-",INDEX('Annual Inflation'!$AM$53:$BA$53, MATCH(YEAR(EOMONTH($E308,6)), 'Annual Inflation'!$AM$6:$BA$6, 0))/100)</f>
        <v>1.7760878895190846E-2</v>
      </c>
      <c r="K308" s="257">
        <f>IF($E308&lt;DATE(2018,7,1),"-",INDEX('Annual Inflation'!$AM$50:$BA$50, MATCH(YEAR(EOMONTH($E308,6)), 'Annual Inflation'!$AM$6:$BA$6, 0))/100)</f>
        <v>2.5996271122782799E-2</v>
      </c>
      <c r="L308" s="258">
        <f t="shared" si="22"/>
        <v>134.27002452345565</v>
      </c>
      <c r="M308" s="258">
        <f t="shared" si="23"/>
        <v>396.51614060328797</v>
      </c>
      <c r="N308" s="258">
        <f t="shared" si="24"/>
        <v>389.48973812462668</v>
      </c>
    </row>
    <row r="309" spans="5:14" ht="16.8">
      <c r="E309" s="248">
        <v>45505</v>
      </c>
      <c r="F309" s="323">
        <f t="shared" si="20"/>
        <v>45535</v>
      </c>
      <c r="G309" s="159">
        <f t="shared" si="21"/>
        <v>2025</v>
      </c>
      <c r="H309" s="500"/>
      <c r="I309" s="500"/>
      <c r="J309" s="257">
        <f>IF($E309&lt;DATE(2018,7,1),"-",INDEX('Annual Inflation'!$AM$53:$BA$53, MATCH(YEAR(EOMONTH($E309,6)), 'Annual Inflation'!$AM$6:$BA$6, 0))/100)</f>
        <v>1.7760878895190846E-2</v>
      </c>
      <c r="K309" s="257">
        <f>IF($E309&lt;DATE(2018,7,1),"-",INDEX('Annual Inflation'!$AM$50:$BA$50, MATCH(YEAR(EOMONTH($E309,6)), 'Annual Inflation'!$AM$6:$BA$6, 0))/100)</f>
        <v>2.5996271122782799E-2</v>
      </c>
      <c r="L309" s="258">
        <f t="shared" si="22"/>
        <v>134.46715437828308</v>
      </c>
      <c r="M309" s="258">
        <f t="shared" si="23"/>
        <v>397.36506763503093</v>
      </c>
      <c r="N309" s="258">
        <f t="shared" si="24"/>
        <v>390.0615713078393</v>
      </c>
    </row>
    <row r="310" spans="5:14" ht="16.8">
      <c r="E310" s="248">
        <v>45536</v>
      </c>
      <c r="F310" s="323">
        <f t="shared" si="20"/>
        <v>45565</v>
      </c>
      <c r="G310" s="159">
        <f t="shared" si="21"/>
        <v>2025</v>
      </c>
      <c r="H310" s="500"/>
      <c r="I310" s="500"/>
      <c r="J310" s="257">
        <f>IF($E310&lt;DATE(2018,7,1),"-",INDEX('Annual Inflation'!$AM$53:$BA$53, MATCH(YEAR(EOMONTH($E310,6)), 'Annual Inflation'!$AM$6:$BA$6, 0))/100)</f>
        <v>1.7760878895190846E-2</v>
      </c>
      <c r="K310" s="257">
        <f>IF($E310&lt;DATE(2018,7,1),"-",INDEX('Annual Inflation'!$AM$50:$BA$50, MATCH(YEAR(EOMONTH($E310,6)), 'Annual Inflation'!$AM$6:$BA$6, 0))/100)</f>
        <v>2.5996271122782799E-2</v>
      </c>
      <c r="L310" s="258">
        <f t="shared" si="22"/>
        <v>134.66457365124239</v>
      </c>
      <c r="M310" s="258">
        <f t="shared" si="23"/>
        <v>398.21581218952116</v>
      </c>
      <c r="N310" s="258">
        <f t="shared" si="24"/>
        <v>390.63424403355435</v>
      </c>
    </row>
    <row r="311" spans="5:14" ht="16.8">
      <c r="E311" s="248">
        <v>45566</v>
      </c>
      <c r="F311" s="323">
        <f t="shared" si="20"/>
        <v>45596</v>
      </c>
      <c r="G311" s="159">
        <f t="shared" si="21"/>
        <v>2025</v>
      </c>
      <c r="H311" s="500"/>
      <c r="I311" s="500"/>
      <c r="J311" s="257">
        <f>IF($E311&lt;DATE(2018,7,1),"-",INDEX('Annual Inflation'!$AM$53:$BA$53, MATCH(YEAR(EOMONTH($E311,6)), 'Annual Inflation'!$AM$6:$BA$6, 0))/100)</f>
        <v>1.7760878895190846E-2</v>
      </c>
      <c r="K311" s="257">
        <f>IF($E311&lt;DATE(2018,7,1),"-",INDEX('Annual Inflation'!$AM$50:$BA$50, MATCH(YEAR(EOMONTH($E311,6)), 'Annual Inflation'!$AM$6:$BA$6, 0))/100)</f>
        <v>2.5996271122782799E-2</v>
      </c>
      <c r="L311" s="258">
        <f t="shared" si="22"/>
        <v>134.86228276724563</v>
      </c>
      <c r="M311" s="258">
        <f t="shared" si="23"/>
        <v>399.06837815801066</v>
      </c>
      <c r="N311" s="258">
        <f t="shared" si="24"/>
        <v>391.20775753435441</v>
      </c>
    </row>
    <row r="312" spans="5:14" ht="16.8">
      <c r="E312" s="248">
        <v>45597</v>
      </c>
      <c r="F312" s="323">
        <f t="shared" si="20"/>
        <v>45626</v>
      </c>
      <c r="G312" s="159">
        <f t="shared" si="21"/>
        <v>2025</v>
      </c>
      <c r="H312" s="500"/>
      <c r="I312" s="500"/>
      <c r="J312" s="257">
        <f>IF($E312&lt;DATE(2018,7,1),"-",INDEX('Annual Inflation'!$AM$53:$BA$53, MATCH(YEAR(EOMONTH($E312,6)), 'Annual Inflation'!$AM$6:$BA$6, 0))/100)</f>
        <v>1.7760878895190846E-2</v>
      </c>
      <c r="K312" s="257">
        <f>IF($E312&lt;DATE(2018,7,1),"-",INDEX('Annual Inflation'!$AM$50:$BA$50, MATCH(YEAR(EOMONTH($E312,6)), 'Annual Inflation'!$AM$6:$BA$6, 0))/100)</f>
        <v>2.5996271122782799E-2</v>
      </c>
      <c r="L312" s="258">
        <f t="shared" si="22"/>
        <v>135.06028215182874</v>
      </c>
      <c r="M312" s="258">
        <f t="shared" si="23"/>
        <v>399.92276944008233</v>
      </c>
      <c r="N312" s="258">
        <f t="shared" si="24"/>
        <v>391.78211304463167</v>
      </c>
    </row>
    <row r="313" spans="5:14" ht="16.8">
      <c r="E313" s="248">
        <v>45627</v>
      </c>
      <c r="F313" s="323">
        <f t="shared" si="20"/>
        <v>45657</v>
      </c>
      <c r="G313" s="159">
        <f t="shared" si="21"/>
        <v>2025</v>
      </c>
      <c r="H313" s="500"/>
      <c r="I313" s="500"/>
      <c r="J313" s="257">
        <f>IF($E313&lt;DATE(2018,7,1),"-",INDEX('Annual Inflation'!$AM$53:$BA$53, MATCH(YEAR(EOMONTH($E313,6)), 'Annual Inflation'!$AM$6:$BA$6, 0))/100)</f>
        <v>1.7760878895190846E-2</v>
      </c>
      <c r="K313" s="257">
        <f>IF($E313&lt;DATE(2018,7,1),"-",INDEX('Annual Inflation'!$AM$50:$BA$50, MATCH(YEAR(EOMONTH($E313,6)), 'Annual Inflation'!$AM$6:$BA$6, 0))/100)</f>
        <v>2.5996271122782799E-2</v>
      </c>
      <c r="L313" s="258">
        <f t="shared" si="22"/>
        <v>135.25857223115239</v>
      </c>
      <c r="M313" s="258">
        <f t="shared" si="23"/>
        <v>400.77898994366797</v>
      </c>
      <c r="N313" s="258">
        <f t="shared" si="24"/>
        <v>392.35731180059065</v>
      </c>
    </row>
    <row r="314" spans="5:14" ht="16.8">
      <c r="E314" s="248">
        <v>45658</v>
      </c>
      <c r="F314" s="323">
        <f t="shared" si="20"/>
        <v>45688</v>
      </c>
      <c r="G314" s="159">
        <f t="shared" si="21"/>
        <v>2025</v>
      </c>
      <c r="H314" s="500"/>
      <c r="I314" s="500"/>
      <c r="J314" s="257">
        <f>IF($E314&lt;DATE(2018,7,1),"-",INDEX('Annual Inflation'!$AM$53:$BA$53, MATCH(YEAR(EOMONTH($E314,6)), 'Annual Inflation'!$AM$6:$BA$6, 0))/100)</f>
        <v>1.7760878895190846E-2</v>
      </c>
      <c r="K314" s="257">
        <f>IF($E314&lt;DATE(2018,7,1),"-",INDEX('Annual Inflation'!$AM$50:$BA$50, MATCH(YEAR(EOMONTH($E314,6)), 'Annual Inflation'!$AM$6:$BA$6, 0))/100)</f>
        <v>2.5996271122782799E-2</v>
      </c>
      <c r="L314" s="258">
        <f t="shared" si="22"/>
        <v>135.45715343200288</v>
      </c>
      <c r="M314" s="258">
        <f t="shared" si="23"/>
        <v>401.63704358506618</v>
      </c>
      <c r="N314" s="258">
        <f t="shared" si="24"/>
        <v>392.93335504025077</v>
      </c>
    </row>
    <row r="315" spans="5:14" ht="16.8">
      <c r="E315" s="248">
        <v>45689</v>
      </c>
      <c r="F315" s="323">
        <f t="shared" si="20"/>
        <v>45716</v>
      </c>
      <c r="G315" s="159">
        <f t="shared" si="21"/>
        <v>2025</v>
      </c>
      <c r="H315" s="500"/>
      <c r="I315" s="500"/>
      <c r="J315" s="257">
        <f>IF($E315&lt;DATE(2018,7,1),"-",INDEX('Annual Inflation'!$AM$53:$BA$53, MATCH(YEAR(EOMONTH($E315,6)), 'Annual Inflation'!$AM$6:$BA$6, 0))/100)</f>
        <v>1.7760878895190846E-2</v>
      </c>
      <c r="K315" s="257">
        <f>IF($E315&lt;DATE(2018,7,1),"-",INDEX('Annual Inflation'!$AM$50:$BA$50, MATCH(YEAR(EOMONTH($E315,6)), 'Annual Inflation'!$AM$6:$BA$6, 0))/100)</f>
        <v>2.5996271122782799E-2</v>
      </c>
      <c r="L315" s="258">
        <f t="shared" si="22"/>
        <v>135.65602618179315</v>
      </c>
      <c r="M315" s="258">
        <f t="shared" si="23"/>
        <v>402.49693428896012</v>
      </c>
      <c r="N315" s="258">
        <f t="shared" si="24"/>
        <v>393.51024400344903</v>
      </c>
    </row>
    <row r="316" spans="5:14" ht="16.8">
      <c r="E316" s="248">
        <v>45717</v>
      </c>
      <c r="F316" s="323">
        <f t="shared" si="20"/>
        <v>45747</v>
      </c>
      <c r="G316" s="159">
        <f t="shared" si="21"/>
        <v>2025</v>
      </c>
      <c r="H316" s="500"/>
      <c r="I316" s="500"/>
      <c r="J316" s="257">
        <f>IF($E316&lt;DATE(2018,7,1),"-",INDEX('Annual Inflation'!$AM$53:$BA$53, MATCH(YEAR(EOMONTH($E316,6)), 'Annual Inflation'!$AM$6:$BA$6, 0))/100)</f>
        <v>1.7760878895190846E-2</v>
      </c>
      <c r="K316" s="257">
        <f>IF($E316&lt;DATE(2018,7,1),"-",INDEX('Annual Inflation'!$AM$50:$BA$50, MATCH(YEAR(EOMONTH($E316,6)), 'Annual Inflation'!$AM$6:$BA$6, 0))/100)</f>
        <v>2.5996271122782799E-2</v>
      </c>
      <c r="L316" s="258">
        <f t="shared" si="22"/>
        <v>135.85519090856366</v>
      </c>
      <c r="M316" s="258">
        <f t="shared" si="23"/>
        <v>403.35866598843569</v>
      </c>
      <c r="N316" s="258">
        <f t="shared" si="24"/>
        <v>394.08797993184277</v>
      </c>
    </row>
    <row r="317" spans="5:14" ht="16.8">
      <c r="E317" s="248">
        <v>45748</v>
      </c>
      <c r="F317" s="323">
        <f t="shared" si="20"/>
        <v>45777</v>
      </c>
      <c r="G317" s="159">
        <f t="shared" si="21"/>
        <v>2026</v>
      </c>
      <c r="H317" s="500"/>
      <c r="I317" s="500"/>
      <c r="J317" s="257">
        <f>IF($E317&lt;DATE(2018,7,1),"-",INDEX('Annual Inflation'!$AM$53:$BA$53, MATCH(YEAR(EOMONTH($E317,6)), 'Annual Inflation'!$AM$6:$BA$6, 0))/100)</f>
        <v>1.7760878895190846E-2</v>
      </c>
      <c r="K317" s="257">
        <f>IF($E317&lt;DATE(2018,7,1),"-",INDEX('Annual Inflation'!$AM$50:$BA$50, MATCH(YEAR(EOMONTH($E317,6)), 'Annual Inflation'!$AM$6:$BA$6, 0))/100)</f>
        <v>2.5996271122782799E-2</v>
      </c>
      <c r="L317" s="258">
        <f t="shared" si="22"/>
        <v>136.05464804098327</v>
      </c>
      <c r="M317" s="258">
        <f t="shared" si="23"/>
        <v>404.22224262499924</v>
      </c>
      <c r="N317" s="258">
        <f t="shared" si="24"/>
        <v>394.66656406891224</v>
      </c>
    </row>
    <row r="318" spans="5:14" ht="16.8">
      <c r="E318" s="248">
        <v>45778</v>
      </c>
      <c r="F318" s="323">
        <f t="shared" si="20"/>
        <v>45808</v>
      </c>
      <c r="G318" s="159">
        <f t="shared" si="21"/>
        <v>2026</v>
      </c>
      <c r="H318" s="500"/>
      <c r="I318" s="500"/>
      <c r="J318" s="257">
        <f>IF($E318&lt;DATE(2018,7,1),"-",INDEX('Annual Inflation'!$AM$53:$BA$53, MATCH(YEAR(EOMONTH($E318,6)), 'Annual Inflation'!$AM$6:$BA$6, 0))/100)</f>
        <v>1.7760878895190846E-2</v>
      </c>
      <c r="K318" s="257">
        <f>IF($E318&lt;DATE(2018,7,1),"-",INDEX('Annual Inflation'!$AM$50:$BA$50, MATCH(YEAR(EOMONTH($E318,6)), 'Annual Inflation'!$AM$6:$BA$6, 0))/100)</f>
        <v>2.5996271122782799E-2</v>
      </c>
      <c r="L318" s="258">
        <f t="shared" si="22"/>
        <v>136.25439800835019</v>
      </c>
      <c r="M318" s="258">
        <f t="shared" si="23"/>
        <v>405.08766814859587</v>
      </c>
      <c r="N318" s="258">
        <f t="shared" si="24"/>
        <v>395.24599765996334</v>
      </c>
    </row>
    <row r="319" spans="5:14" ht="16.8">
      <c r="E319" s="248">
        <v>45809</v>
      </c>
      <c r="F319" s="323">
        <f t="shared" si="20"/>
        <v>45838</v>
      </c>
      <c r="G319" s="159">
        <f t="shared" si="21"/>
        <v>2026</v>
      </c>
      <c r="H319" s="500"/>
      <c r="I319" s="500"/>
      <c r="J319" s="257">
        <f>IF($E319&lt;DATE(2018,7,1),"-",INDEX('Annual Inflation'!$AM$53:$BA$53, MATCH(YEAR(EOMONTH($E319,6)), 'Annual Inflation'!$AM$6:$BA$6, 0))/100)</f>
        <v>1.7760878895190846E-2</v>
      </c>
      <c r="K319" s="257">
        <f>IF($E319&lt;DATE(2018,7,1),"-",INDEX('Annual Inflation'!$AM$50:$BA$50, MATCH(YEAR(EOMONTH($E319,6)), 'Annual Inflation'!$AM$6:$BA$6, 0))/100)</f>
        <v>2.5996271122782799E-2</v>
      </c>
      <c r="L319" s="258">
        <f t="shared" si="22"/>
        <v>136.45444124059296</v>
      </c>
      <c r="M319" s="258">
        <f t="shared" si="23"/>
        <v>405.95494651762732</v>
      </c>
      <c r="N319" s="258">
        <f t="shared" si="24"/>
        <v>395.82628195213027</v>
      </c>
    </row>
    <row r="320" spans="5:14" ht="16.8">
      <c r="E320" s="248">
        <v>45839</v>
      </c>
      <c r="F320" s="323">
        <f t="shared" si="20"/>
        <v>45869</v>
      </c>
      <c r="G320" s="159">
        <f t="shared" si="21"/>
        <v>2026</v>
      </c>
      <c r="H320" s="500"/>
      <c r="I320" s="500"/>
      <c r="J320" s="257">
        <f>IF($E320&lt;DATE(2018,7,1),"-",INDEX('Annual Inflation'!$AM$53:$BA$53, MATCH(YEAR(EOMONTH($E320,6)), 'Annual Inflation'!$AM$6:$BA$6, 0))/100)</f>
        <v>1.446667906451915E-2</v>
      </c>
      <c r="K320" s="257">
        <f>IF($E320&lt;DATE(2018,7,1),"-",INDEX('Annual Inflation'!$AM$50:$BA$50, MATCH(YEAR(EOMONTH($E320,6)), 'Annual Inflation'!$AM$6:$BA$6, 0))/100)</f>
        <v>2.5121856232399598E-2</v>
      </c>
      <c r="L320" s="258">
        <f t="shared" si="22"/>
        <v>136.61786401664347</v>
      </c>
      <c r="M320" s="258">
        <f t="shared" si="23"/>
        <v>406.79517710508418</v>
      </c>
      <c r="N320" s="258">
        <f t="shared" si="24"/>
        <v>396.30033782925864</v>
      </c>
    </row>
    <row r="321" spans="5:14" ht="16.8">
      <c r="E321" s="248">
        <v>45870</v>
      </c>
      <c r="F321" s="323">
        <f t="shared" si="20"/>
        <v>45900</v>
      </c>
      <c r="G321" s="159">
        <f t="shared" si="21"/>
        <v>2026</v>
      </c>
      <c r="H321" s="500"/>
      <c r="I321" s="500"/>
      <c r="J321" s="257">
        <f>IF($E321&lt;DATE(2018,7,1),"-",INDEX('Annual Inflation'!$AM$53:$BA$53, MATCH(YEAR(EOMONTH($E321,6)), 'Annual Inflation'!$AM$6:$BA$6, 0))/100)</f>
        <v>1.446667906451915E-2</v>
      </c>
      <c r="K321" s="257">
        <f>IF($E321&lt;DATE(2018,7,1),"-",INDEX('Annual Inflation'!$AM$50:$BA$50, MATCH(YEAR(EOMONTH($E321,6)), 'Annual Inflation'!$AM$6:$BA$6, 0))/100)</f>
        <v>2.5121856232399598E-2</v>
      </c>
      <c r="L321" s="258">
        <f t="shared" si="22"/>
        <v>136.78148251372357</v>
      </c>
      <c r="M321" s="258">
        <f t="shared" si="23"/>
        <v>407.6371467708455</v>
      </c>
      <c r="N321" s="258">
        <f t="shared" si="24"/>
        <v>396.77496145285784</v>
      </c>
    </row>
    <row r="322" spans="5:14" ht="16.8">
      <c r="E322" s="248">
        <v>45901</v>
      </c>
      <c r="F322" s="323">
        <f t="shared" si="20"/>
        <v>45930</v>
      </c>
      <c r="G322" s="159">
        <f t="shared" si="21"/>
        <v>2026</v>
      </c>
      <c r="H322" s="500"/>
      <c r="I322" s="500"/>
      <c r="J322" s="257">
        <f>IF($E322&lt;DATE(2018,7,1),"-",INDEX('Annual Inflation'!$AM$53:$BA$53, MATCH(YEAR(EOMONTH($E322,6)), 'Annual Inflation'!$AM$6:$BA$6, 0))/100)</f>
        <v>1.446667906451915E-2</v>
      </c>
      <c r="K322" s="257">
        <f>IF($E322&lt;DATE(2018,7,1),"-",INDEX('Annual Inflation'!$AM$50:$BA$50, MATCH(YEAR(EOMONTH($E322,6)), 'Annual Inflation'!$AM$6:$BA$6, 0))/100)</f>
        <v>2.5121856232399598E-2</v>
      </c>
      <c r="L322" s="258">
        <f t="shared" si="22"/>
        <v>136.94529696623587</v>
      </c>
      <c r="M322" s="258">
        <f t="shared" si="23"/>
        <v>408.48085911439154</v>
      </c>
      <c r="N322" s="258">
        <f t="shared" si="24"/>
        <v>397.25015350288157</v>
      </c>
    </row>
    <row r="323" spans="5:14" ht="16.8">
      <c r="E323" s="248">
        <v>45931</v>
      </c>
      <c r="F323" s="323">
        <f t="shared" si="20"/>
        <v>45961</v>
      </c>
      <c r="G323" s="159">
        <f t="shared" si="21"/>
        <v>2026</v>
      </c>
      <c r="H323" s="500"/>
      <c r="I323" s="500"/>
      <c r="J323" s="257">
        <f>IF($E323&lt;DATE(2018,7,1),"-",INDEX('Annual Inflation'!$AM$53:$BA$53, MATCH(YEAR(EOMONTH($E323,6)), 'Annual Inflation'!$AM$6:$BA$6, 0))/100)</f>
        <v>1.446667906451915E-2</v>
      </c>
      <c r="K323" s="257">
        <f>IF($E323&lt;DATE(2018,7,1),"-",INDEX('Annual Inflation'!$AM$50:$BA$50, MATCH(YEAR(EOMONTH($E323,6)), 'Annual Inflation'!$AM$6:$BA$6, 0))/100)</f>
        <v>2.5121856232399598E-2</v>
      </c>
      <c r="L323" s="258">
        <f t="shared" si="22"/>
        <v>137.10930760886365</v>
      </c>
      <c r="M323" s="258">
        <f t="shared" si="23"/>
        <v>409.32631774265252</v>
      </c>
      <c r="N323" s="258">
        <f t="shared" si="24"/>
        <v>397.72591466009794</v>
      </c>
    </row>
    <row r="324" spans="5:14" ht="16.8">
      <c r="E324" s="248">
        <v>45962</v>
      </c>
      <c r="F324" s="323">
        <f t="shared" si="20"/>
        <v>45991</v>
      </c>
      <c r="G324" s="159">
        <f t="shared" si="21"/>
        <v>2026</v>
      </c>
      <c r="H324" s="500"/>
      <c r="I324" s="500"/>
      <c r="J324" s="257">
        <f>IF($E324&lt;DATE(2018,7,1),"-",INDEX('Annual Inflation'!$AM$53:$BA$53, MATCH(YEAR(EOMONTH($E324,6)), 'Annual Inflation'!$AM$6:$BA$6, 0))/100)</f>
        <v>1.446667906451915E-2</v>
      </c>
      <c r="K324" s="257">
        <f>IF($E324&lt;DATE(2018,7,1),"-",INDEX('Annual Inflation'!$AM$50:$BA$50, MATCH(YEAR(EOMONTH($E324,6)), 'Annual Inflation'!$AM$6:$BA$6, 0))/100)</f>
        <v>2.5121856232399598E-2</v>
      </c>
      <c r="L324" s="258">
        <f t="shared" si="22"/>
        <v>137.2735146765713</v>
      </c>
      <c r="M324" s="258">
        <f t="shared" si="23"/>
        <v>410.17352627002418</v>
      </c>
      <c r="N324" s="258">
        <f t="shared" si="24"/>
        <v>398.20224560609023</v>
      </c>
    </row>
    <row r="325" spans="5:14" ht="16.8">
      <c r="E325" s="248">
        <v>45992</v>
      </c>
      <c r="F325" s="323">
        <f t="shared" si="20"/>
        <v>46022</v>
      </c>
      <c r="G325" s="159">
        <f t="shared" si="21"/>
        <v>2026</v>
      </c>
      <c r="H325" s="500"/>
      <c r="I325" s="500"/>
      <c r="J325" s="257">
        <f>IF($E325&lt;DATE(2018,7,1),"-",INDEX('Annual Inflation'!$AM$53:$BA$53, MATCH(YEAR(EOMONTH($E325,6)), 'Annual Inflation'!$AM$6:$BA$6, 0))/100)</f>
        <v>1.446667906451915E-2</v>
      </c>
      <c r="K325" s="257">
        <f>IF($E325&lt;DATE(2018,7,1),"-",INDEX('Annual Inflation'!$AM$50:$BA$50, MATCH(YEAR(EOMONTH($E325,6)), 'Annual Inflation'!$AM$6:$BA$6, 0))/100)</f>
        <v>2.5121856232399598E-2</v>
      </c>
      <c r="L325" s="258">
        <f t="shared" si="22"/>
        <v>137.4379184046046</v>
      </c>
      <c r="M325" s="258">
        <f t="shared" si="23"/>
        <v>411.02248831838324</v>
      </c>
      <c r="N325" s="258">
        <f t="shared" si="24"/>
        <v>398.67914702325817</v>
      </c>
    </row>
    <row r="326" spans="5:14" ht="16.8">
      <c r="E326" s="248">
        <v>46023</v>
      </c>
      <c r="F326" s="323">
        <f t="shared" ref="F326:F352" si="27">EOMONTH(E326, 0)</f>
        <v>46053</v>
      </c>
      <c r="G326" s="159">
        <f t="shared" ref="G326:G352" si="28">IF(MONTH(E326)&gt;=4,YEAR(E326)+1,YEAR(E326))</f>
        <v>2026</v>
      </c>
      <c r="H326" s="500"/>
      <c r="I326" s="500"/>
      <c r="J326" s="257">
        <f>IF($E326&lt;DATE(2018,7,1),"-",INDEX('Annual Inflation'!$AM$53:$BA$53, MATCH(YEAR(EOMONTH($E326,6)), 'Annual Inflation'!$AM$6:$BA$6, 0))/100)</f>
        <v>1.446667906451915E-2</v>
      </c>
      <c r="K326" s="257">
        <f>IF($E326&lt;DATE(2018,7,1),"-",INDEX('Annual Inflation'!$AM$50:$BA$50, MATCH(YEAR(EOMONTH($E326,6)), 'Annual Inflation'!$AM$6:$BA$6, 0))/100)</f>
        <v>2.5121856232399598E-2</v>
      </c>
      <c r="L326" s="258">
        <f t="shared" ref="L326:L352" si="29">IF(ISBLANK(H326),L325*((1+J326)^(1/12)),H326)</f>
        <v>137.60251902849109</v>
      </c>
      <c r="M326" s="258">
        <f t="shared" ref="M326:M352" si="30">IF(ISBLANK(I326),M325*((1+K326)^(1/12)),I326)</f>
        <v>411.8732075171028</v>
      </c>
      <c r="N326" s="258">
        <f t="shared" ref="N326:N352" si="31">IF($E326 &lt; DATE(2023,4,1),  M326,  IF($E326 = DATE(2023,4,1), N325 * ((0.5*L326/L325) + (0.5*M326/M325)), N325*(L326/L325)))</f>
        <v>399.15661959481866</v>
      </c>
    </row>
    <row r="327" spans="5:14" ht="16.8">
      <c r="E327" s="248">
        <v>46054</v>
      </c>
      <c r="F327" s="323">
        <f t="shared" si="27"/>
        <v>46081</v>
      </c>
      <c r="G327" s="159">
        <f t="shared" si="28"/>
        <v>2026</v>
      </c>
      <c r="H327" s="500"/>
      <c r="I327" s="500"/>
      <c r="J327" s="257">
        <f>IF($E327&lt;DATE(2018,7,1),"-",INDEX('Annual Inflation'!$AM$53:$BA$53, MATCH(YEAR(EOMONTH($E327,6)), 'Annual Inflation'!$AM$6:$BA$6, 0))/100)</f>
        <v>1.446667906451915E-2</v>
      </c>
      <c r="K327" s="257">
        <f>IF($E327&lt;DATE(2018,7,1),"-",INDEX('Annual Inflation'!$AM$50:$BA$50, MATCH(YEAR(EOMONTH($E327,6)), 'Annual Inflation'!$AM$6:$BA$6, 0))/100)</f>
        <v>2.5121856232399598E-2</v>
      </c>
      <c r="L327" s="258">
        <f t="shared" si="29"/>
        <v>137.76731678404036</v>
      </c>
      <c r="M327" s="258">
        <f t="shared" si="30"/>
        <v>412.72568750306795</v>
      </c>
      <c r="N327" s="258">
        <f t="shared" si="31"/>
        <v>399.63466400480684</v>
      </c>
    </row>
    <row r="328" spans="5:14" ht="16.8">
      <c r="E328" s="248">
        <v>46082</v>
      </c>
      <c r="F328" s="323">
        <f t="shared" si="27"/>
        <v>46112</v>
      </c>
      <c r="G328" s="159">
        <f t="shared" si="28"/>
        <v>2026</v>
      </c>
      <c r="H328" s="500"/>
      <c r="I328" s="500"/>
      <c r="J328" s="257">
        <f>IF($E328&lt;DATE(2018,7,1),"-",INDEX('Annual Inflation'!$AM$53:$BA$53, MATCH(YEAR(EOMONTH($E328,6)), 'Annual Inflation'!$AM$6:$BA$6, 0))/100)</f>
        <v>1.446667906451915E-2</v>
      </c>
      <c r="K328" s="257">
        <f>IF($E328&lt;DATE(2018,7,1),"-",INDEX('Annual Inflation'!$AM$50:$BA$50, MATCH(YEAR(EOMONTH($E328,6)), 'Annual Inflation'!$AM$6:$BA$6, 0))/100)</f>
        <v>2.5121856232399598E-2</v>
      </c>
      <c r="L328" s="258">
        <f t="shared" si="29"/>
        <v>137.93231190734443</v>
      </c>
      <c r="M328" s="258">
        <f t="shared" si="30"/>
        <v>413.57993192069119</v>
      </c>
      <c r="N328" s="258">
        <f t="shared" si="31"/>
        <v>400.11328093807708</v>
      </c>
    </row>
    <row r="329" spans="5:14" ht="16.8">
      <c r="E329" s="248">
        <v>46113</v>
      </c>
      <c r="F329" s="323">
        <f t="shared" si="27"/>
        <v>46142</v>
      </c>
      <c r="G329" s="159">
        <f t="shared" si="28"/>
        <v>2027</v>
      </c>
      <c r="H329" s="500"/>
      <c r="I329" s="500"/>
      <c r="J329" s="257">
        <f>IF($E329&lt;DATE(2018,7,1),"-",INDEX('Annual Inflation'!$AM$53:$BA$53, MATCH(YEAR(EOMONTH($E329,6)), 'Annual Inflation'!$AM$6:$BA$6, 0))/100)</f>
        <v>1.446667906451915E-2</v>
      </c>
      <c r="K329" s="257">
        <f>IF($E329&lt;DATE(2018,7,1),"-",INDEX('Annual Inflation'!$AM$50:$BA$50, MATCH(YEAR(EOMONTH($E329,6)), 'Annual Inflation'!$AM$6:$BA$6, 0))/100)</f>
        <v>2.5121856232399598E-2</v>
      </c>
      <c r="L329" s="258">
        <f t="shared" si="29"/>
        <v>138.09750463477803</v>
      </c>
      <c r="M329" s="258">
        <f t="shared" si="30"/>
        <v>414.43594442192818</v>
      </c>
      <c r="N329" s="258">
        <f t="shared" si="31"/>
        <v>400.59247108030405</v>
      </c>
    </row>
    <row r="330" spans="5:14" ht="16.8">
      <c r="E330" s="248">
        <v>46143</v>
      </c>
      <c r="F330" s="323">
        <f t="shared" si="27"/>
        <v>46173</v>
      </c>
      <c r="G330" s="159">
        <f t="shared" si="28"/>
        <v>2027</v>
      </c>
      <c r="H330" s="500"/>
      <c r="I330" s="500"/>
      <c r="J330" s="257">
        <f>IF($E330&lt;DATE(2018,7,1),"-",INDEX('Annual Inflation'!$AM$53:$BA$53, MATCH(YEAR(EOMONTH($E330,6)), 'Annual Inflation'!$AM$6:$BA$6, 0))/100)</f>
        <v>1.446667906451915E-2</v>
      </c>
      <c r="K330" s="257">
        <f>IF($E330&lt;DATE(2018,7,1),"-",INDEX('Annual Inflation'!$AM$50:$BA$50, MATCH(YEAR(EOMONTH($E330,6)), 'Annual Inflation'!$AM$6:$BA$6, 0))/100)</f>
        <v>2.5121856232399598E-2</v>
      </c>
      <c r="L330" s="258">
        <f t="shared" si="29"/>
        <v>138.26289520299906</v>
      </c>
      <c r="M330" s="258">
        <f t="shared" si="30"/>
        <v>415.29372866629319</v>
      </c>
      <c r="N330" s="258">
        <f t="shared" si="31"/>
        <v>401.0722351179835</v>
      </c>
    </row>
    <row r="331" spans="5:14" ht="16.8">
      <c r="E331" s="248">
        <v>46174</v>
      </c>
      <c r="F331" s="323">
        <f t="shared" si="27"/>
        <v>46203</v>
      </c>
      <c r="G331" s="159">
        <f t="shared" si="28"/>
        <v>2027</v>
      </c>
      <c r="H331" s="500"/>
      <c r="I331" s="500"/>
      <c r="J331" s="257">
        <f>IF($E331&lt;DATE(2018,7,1),"-",INDEX('Annual Inflation'!$AM$53:$BA$53, MATCH(YEAR(EOMONTH($E331,6)), 'Annual Inflation'!$AM$6:$BA$6, 0))/100)</f>
        <v>1.446667906451915E-2</v>
      </c>
      <c r="K331" s="257">
        <f>IF($E331&lt;DATE(2018,7,1),"-",INDEX('Annual Inflation'!$AM$50:$BA$50, MATCH(YEAR(EOMONTH($E331,6)), 'Annual Inflation'!$AM$6:$BA$6, 0))/100)</f>
        <v>2.5121856232399598E-2</v>
      </c>
      <c r="L331" s="258">
        <f t="shared" si="29"/>
        <v>138.42848384894879</v>
      </c>
      <c r="M331" s="258">
        <f t="shared" si="30"/>
        <v>416.15328832087488</v>
      </c>
      <c r="N331" s="258">
        <f t="shared" si="31"/>
        <v>401.55257373843341</v>
      </c>
    </row>
    <row r="332" spans="5:14" ht="16.8">
      <c r="E332" s="248">
        <v>46204</v>
      </c>
      <c r="F332" s="323">
        <f t="shared" si="27"/>
        <v>46234</v>
      </c>
      <c r="G332" s="159">
        <f t="shared" si="28"/>
        <v>2027</v>
      </c>
      <c r="H332" s="500"/>
      <c r="I332" s="500"/>
      <c r="J332" s="257">
        <f>IF($E332&lt;DATE(2018,7,1),"-",INDEX('Annual Inflation'!$AM$53:$BA$53, MATCH(YEAR(EOMONTH($E332,6)), 'Annual Inflation'!$AM$6:$BA$6, 0))/100)</f>
        <v>1.7296573062324683E-2</v>
      </c>
      <c r="K332" s="257">
        <f>IF($E332&lt;DATE(2018,7,1),"-",INDEX('Annual Inflation'!$AM$50:$BA$50, MATCH(YEAR(EOMONTH($E332,6)), 'Annual Inflation'!$AM$6:$BA$6, 0))/100)</f>
        <v>2.8036598929437329E-2</v>
      </c>
      <c r="L332" s="258">
        <f t="shared" si="29"/>
        <v>138.62644753081375</v>
      </c>
      <c r="M332" s="258">
        <f t="shared" si="30"/>
        <v>417.1133071338275</v>
      </c>
      <c r="N332" s="258">
        <f t="shared" si="31"/>
        <v>402.12682568246504</v>
      </c>
    </row>
    <row r="333" spans="5:14" ht="16.8">
      <c r="E333" s="248">
        <v>46235</v>
      </c>
      <c r="F333" s="323">
        <f t="shared" si="27"/>
        <v>46265</v>
      </c>
      <c r="G333" s="159">
        <f t="shared" si="28"/>
        <v>2027</v>
      </c>
      <c r="H333" s="500"/>
      <c r="I333" s="500"/>
      <c r="J333" s="257">
        <f>IF($E333&lt;DATE(2018,7,1),"-",INDEX('Annual Inflation'!$AM$53:$BA$53, MATCH(YEAR(EOMONTH($E333,6)), 'Annual Inflation'!$AM$6:$BA$6, 0))/100)</f>
        <v>1.7296573062324683E-2</v>
      </c>
      <c r="K333" s="257">
        <f>IF($E333&lt;DATE(2018,7,1),"-",INDEX('Annual Inflation'!$AM$50:$BA$50, MATCH(YEAR(EOMONTH($E333,6)), 'Annual Inflation'!$AM$6:$BA$6, 0))/100)</f>
        <v>2.8036598929437329E-2</v>
      </c>
      <c r="L333" s="258">
        <f t="shared" si="29"/>
        <v>138.82469431640308</v>
      </c>
      <c r="M333" s="258">
        <f t="shared" si="30"/>
        <v>418.07554060216574</v>
      </c>
      <c r="N333" s="258">
        <f t="shared" si="31"/>
        <v>402.70189885220111</v>
      </c>
    </row>
    <row r="334" spans="5:14" ht="16.8">
      <c r="E334" s="248">
        <v>46266</v>
      </c>
      <c r="F334" s="323">
        <f t="shared" si="27"/>
        <v>46295</v>
      </c>
      <c r="G334" s="159">
        <f t="shared" si="28"/>
        <v>2027</v>
      </c>
      <c r="H334" s="500"/>
      <c r="I334" s="500"/>
      <c r="J334" s="257">
        <f>IF($E334&lt;DATE(2018,7,1),"-",INDEX('Annual Inflation'!$AM$53:$BA$53, MATCH(YEAR(EOMONTH($E334,6)), 'Annual Inflation'!$AM$6:$BA$6, 0))/100)</f>
        <v>1.7296573062324683E-2</v>
      </c>
      <c r="K334" s="257">
        <f>IF($E334&lt;DATE(2018,7,1),"-",INDEX('Annual Inflation'!$AM$50:$BA$50, MATCH(YEAR(EOMONTH($E334,6)), 'Annual Inflation'!$AM$6:$BA$6, 0))/100)</f>
        <v>2.8036598929437329E-2</v>
      </c>
      <c r="L334" s="258">
        <f t="shared" si="29"/>
        <v>139.02322461057753</v>
      </c>
      <c r="M334" s="258">
        <f t="shared" si="30"/>
        <v>419.03999383485041</v>
      </c>
      <c r="N334" s="258">
        <f t="shared" si="31"/>
        <v>403.27779442205929</v>
      </c>
    </row>
    <row r="335" spans="5:14" ht="16.8">
      <c r="E335" s="248">
        <v>46296</v>
      </c>
      <c r="F335" s="323">
        <f t="shared" si="27"/>
        <v>46326</v>
      </c>
      <c r="G335" s="159">
        <f t="shared" si="28"/>
        <v>2027</v>
      </c>
      <c r="H335" s="500"/>
      <c r="I335" s="500"/>
      <c r="J335" s="257">
        <f>IF($E335&lt;DATE(2018,7,1),"-",INDEX('Annual Inflation'!$AM$53:$BA$53, MATCH(YEAR(EOMONTH($E335,6)), 'Annual Inflation'!$AM$6:$BA$6, 0))/100)</f>
        <v>1.7296573062324683E-2</v>
      </c>
      <c r="K335" s="257">
        <f>IF($E335&lt;DATE(2018,7,1),"-",INDEX('Annual Inflation'!$AM$50:$BA$50, MATCH(YEAR(EOMONTH($E335,6)), 'Annual Inflation'!$AM$6:$BA$6, 0))/100)</f>
        <v>2.8036598929437329E-2</v>
      </c>
      <c r="L335" s="258">
        <f t="shared" si="29"/>
        <v>139.22203881877678</v>
      </c>
      <c r="M335" s="258">
        <f t="shared" si="30"/>
        <v>420.0066719526281</v>
      </c>
      <c r="N335" s="258">
        <f t="shared" si="31"/>
        <v>403.85451356813684</v>
      </c>
    </row>
    <row r="336" spans="5:14" ht="16.8">
      <c r="E336" s="248">
        <v>46327</v>
      </c>
      <c r="F336" s="323">
        <f t="shared" si="27"/>
        <v>46356</v>
      </c>
      <c r="G336" s="159">
        <f t="shared" si="28"/>
        <v>2027</v>
      </c>
      <c r="H336" s="500"/>
      <c r="I336" s="500"/>
      <c r="J336" s="257">
        <f>IF($E336&lt;DATE(2018,7,1),"-",INDEX('Annual Inflation'!$AM$53:$BA$53, MATCH(YEAR(EOMONTH($E336,6)), 'Annual Inflation'!$AM$6:$BA$6, 0))/100)</f>
        <v>1.7296573062324683E-2</v>
      </c>
      <c r="K336" s="257">
        <f>IF($E336&lt;DATE(2018,7,1),"-",INDEX('Annual Inflation'!$AM$50:$BA$50, MATCH(YEAR(EOMONTH($E336,6)), 'Annual Inflation'!$AM$6:$BA$6, 0))/100)</f>
        <v>2.8036598929437329E-2</v>
      </c>
      <c r="L336" s="258">
        <f t="shared" si="29"/>
        <v>139.42113734702033</v>
      </c>
      <c r="M336" s="258">
        <f t="shared" si="30"/>
        <v>420.97558008805834</v>
      </c>
      <c r="N336" s="258">
        <f t="shared" si="31"/>
        <v>404.43205746821286</v>
      </c>
    </row>
    <row r="337" spans="5:14" ht="16.8">
      <c r="E337" s="248">
        <v>46357</v>
      </c>
      <c r="F337" s="323">
        <f t="shared" si="27"/>
        <v>46387</v>
      </c>
      <c r="G337" s="159">
        <f t="shared" si="28"/>
        <v>2027</v>
      </c>
      <c r="H337" s="500"/>
      <c r="I337" s="500"/>
      <c r="J337" s="257">
        <f>IF($E337&lt;DATE(2018,7,1),"-",INDEX('Annual Inflation'!$AM$53:$BA$53, MATCH(YEAR(EOMONTH($E337,6)), 'Annual Inflation'!$AM$6:$BA$6, 0))/100)</f>
        <v>1.7296573062324683E-2</v>
      </c>
      <c r="K337" s="257">
        <f>IF($E337&lt;DATE(2018,7,1),"-",INDEX('Annual Inflation'!$AM$50:$BA$50, MATCH(YEAR(EOMONTH($E337,6)), 'Annual Inflation'!$AM$6:$BA$6, 0))/100)</f>
        <v>2.8036598929437329E-2</v>
      </c>
      <c r="L337" s="258">
        <f t="shared" si="29"/>
        <v>139.62052060190837</v>
      </c>
      <c r="M337" s="258">
        <f t="shared" si="30"/>
        <v>421.94672338554102</v>
      </c>
      <c r="N337" s="258">
        <f t="shared" si="31"/>
        <v>405.01042730175084</v>
      </c>
    </row>
    <row r="338" spans="5:14" ht="16.8">
      <c r="E338" s="248">
        <v>46388</v>
      </c>
      <c r="F338" s="323">
        <f t="shared" si="27"/>
        <v>46418</v>
      </c>
      <c r="G338" s="159">
        <f t="shared" si="28"/>
        <v>2027</v>
      </c>
      <c r="H338" s="500"/>
      <c r="I338" s="500"/>
      <c r="J338" s="257">
        <f>IF($E338&lt;DATE(2018,7,1),"-",INDEX('Annual Inflation'!$AM$53:$BA$53, MATCH(YEAR(EOMONTH($E338,6)), 'Annual Inflation'!$AM$6:$BA$6, 0))/100)</f>
        <v>1.7296573062324683E-2</v>
      </c>
      <c r="K338" s="257">
        <f>IF($E338&lt;DATE(2018,7,1),"-",INDEX('Annual Inflation'!$AM$50:$BA$50, MATCH(YEAR(EOMONTH($E338,6)), 'Annual Inflation'!$AM$6:$BA$6, 0))/100)</f>
        <v>2.8036598929437329E-2</v>
      </c>
      <c r="L338" s="258">
        <f t="shared" si="29"/>
        <v>139.82018899062248</v>
      </c>
      <c r="M338" s="258">
        <f t="shared" si="30"/>
        <v>422.92010700134347</v>
      </c>
      <c r="N338" s="258">
        <f t="shared" si="31"/>
        <v>405.58962424990096</v>
      </c>
    </row>
    <row r="339" spans="5:14" ht="16.8">
      <c r="E339" s="248">
        <v>46419</v>
      </c>
      <c r="F339" s="323">
        <f t="shared" si="27"/>
        <v>46446</v>
      </c>
      <c r="G339" s="159">
        <f t="shared" si="28"/>
        <v>2027</v>
      </c>
      <c r="H339" s="500"/>
      <c r="I339" s="500"/>
      <c r="J339" s="257">
        <f>IF($E339&lt;DATE(2018,7,1),"-",INDEX('Annual Inflation'!$AM$53:$BA$53, MATCH(YEAR(EOMONTH($E339,6)), 'Annual Inflation'!$AM$6:$BA$6, 0))/100)</f>
        <v>1.7296573062324683E-2</v>
      </c>
      <c r="K339" s="257">
        <f>IF($E339&lt;DATE(2018,7,1),"-",INDEX('Annual Inflation'!$AM$50:$BA$50, MATCH(YEAR(EOMONTH($E339,6)), 'Annual Inflation'!$AM$6:$BA$6, 0))/100)</f>
        <v>2.8036598929437329E-2</v>
      </c>
      <c r="L339" s="258">
        <f t="shared" si="29"/>
        <v>140.02014292092662</v>
      </c>
      <c r="M339" s="258">
        <f t="shared" si="30"/>
        <v>423.89573610362794</v>
      </c>
      <c r="N339" s="258">
        <f t="shared" si="31"/>
        <v>406.16964949550254</v>
      </c>
    </row>
    <row r="340" spans="5:14" ht="16.8">
      <c r="E340" s="248">
        <v>46447</v>
      </c>
      <c r="F340" s="323">
        <f t="shared" si="27"/>
        <v>46477</v>
      </c>
      <c r="G340" s="159">
        <f t="shared" si="28"/>
        <v>2027</v>
      </c>
      <c r="H340" s="500"/>
      <c r="I340" s="500"/>
      <c r="J340" s="257">
        <f>IF($E340&lt;DATE(2018,7,1),"-",INDEX('Annual Inflation'!$AM$53:$BA$53, MATCH(YEAR(EOMONTH($E340,6)), 'Annual Inflation'!$AM$6:$BA$6, 0))/100)</f>
        <v>1.7296573062324683E-2</v>
      </c>
      <c r="K340" s="257">
        <f>IF($E340&lt;DATE(2018,7,1),"-",INDEX('Annual Inflation'!$AM$50:$BA$50, MATCH(YEAR(EOMONTH($E340,6)), 'Annual Inflation'!$AM$6:$BA$6, 0))/100)</f>
        <v>2.8036598929437329E-2</v>
      </c>
      <c r="L340" s="258">
        <f t="shared" si="29"/>
        <v>140.22038280116783</v>
      </c>
      <c r="M340" s="258">
        <f t="shared" si="30"/>
        <v>424.87361587247915</v>
      </c>
      <c r="N340" s="258">
        <f t="shared" si="31"/>
        <v>406.75050422308641</v>
      </c>
    </row>
    <row r="341" spans="5:14" ht="16.8">
      <c r="E341" s="248">
        <v>46478</v>
      </c>
      <c r="F341" s="323">
        <f t="shared" si="27"/>
        <v>46507</v>
      </c>
      <c r="G341" s="159">
        <f t="shared" si="28"/>
        <v>2028</v>
      </c>
      <c r="H341" s="500"/>
      <c r="I341" s="500"/>
      <c r="J341" s="257">
        <f>IF($E341&lt;DATE(2018,7,1),"-",INDEX('Annual Inflation'!$AM$53:$BA$53, MATCH(YEAR(EOMONTH($E341,6)), 'Annual Inflation'!$AM$6:$BA$6, 0))/100)</f>
        <v>1.7296573062324683E-2</v>
      </c>
      <c r="K341" s="257">
        <f>IF($E341&lt;DATE(2018,7,1),"-",INDEX('Annual Inflation'!$AM$50:$BA$50, MATCH(YEAR(EOMONTH($E341,6)), 'Annual Inflation'!$AM$6:$BA$6, 0))/100)</f>
        <v>2.8036598929437329E-2</v>
      </c>
      <c r="L341" s="258">
        <f t="shared" si="29"/>
        <v>140.42090904027714</v>
      </c>
      <c r="M341" s="258">
        <f t="shared" si="30"/>
        <v>425.85375149993166</v>
      </c>
      <c r="N341" s="258">
        <f t="shared" si="31"/>
        <v>407.33218961887746</v>
      </c>
    </row>
    <row r="342" spans="5:14" ht="16.8">
      <c r="E342" s="248">
        <v>46508</v>
      </c>
      <c r="F342" s="323">
        <f t="shared" si="27"/>
        <v>46538</v>
      </c>
      <c r="G342" s="159">
        <f t="shared" si="28"/>
        <v>2028</v>
      </c>
      <c r="H342" s="500"/>
      <c r="I342" s="500"/>
      <c r="J342" s="257">
        <f>IF($E342&lt;DATE(2018,7,1),"-",INDEX('Annual Inflation'!$AM$53:$BA$53, MATCH(YEAR(EOMONTH($E342,6)), 'Annual Inflation'!$AM$6:$BA$6, 0))/100)</f>
        <v>1.7296573062324683E-2</v>
      </c>
      <c r="K342" s="257">
        <f>IF($E342&lt;DATE(2018,7,1),"-",INDEX('Annual Inflation'!$AM$50:$BA$50, MATCH(YEAR(EOMONTH($E342,6)), 'Annual Inflation'!$AM$6:$BA$6, 0))/100)</f>
        <v>2.8036598929437329E-2</v>
      </c>
      <c r="L342" s="258">
        <f t="shared" si="29"/>
        <v>140.62172204777039</v>
      </c>
      <c r="M342" s="258">
        <f t="shared" si="30"/>
        <v>426.8361481899974</v>
      </c>
      <c r="N342" s="258">
        <f t="shared" si="31"/>
        <v>407.91470687079698</v>
      </c>
    </row>
    <row r="343" spans="5:14" ht="16.8">
      <c r="E343" s="248">
        <v>46539</v>
      </c>
      <c r="F343" s="323">
        <f t="shared" si="27"/>
        <v>46568</v>
      </c>
      <c r="G343" s="159">
        <f t="shared" si="28"/>
        <v>2028</v>
      </c>
      <c r="H343" s="500"/>
      <c r="I343" s="500"/>
      <c r="J343" s="257">
        <f>IF($E343&lt;DATE(2018,7,1),"-",INDEX('Annual Inflation'!$AM$53:$BA$53, MATCH(YEAR(EOMONTH($E343,6)), 'Annual Inflation'!$AM$6:$BA$6, 0))/100)</f>
        <v>1.7296573062324683E-2</v>
      </c>
      <c r="K343" s="257">
        <f>IF($E343&lt;DATE(2018,7,1),"-",INDEX('Annual Inflation'!$AM$50:$BA$50, MATCH(YEAR(EOMONTH($E343,6)), 'Annual Inflation'!$AM$6:$BA$6, 0))/100)</f>
        <v>2.8036598929437329E-2</v>
      </c>
      <c r="L343" s="258">
        <f t="shared" si="29"/>
        <v>140.82282223374906</v>
      </c>
      <c r="M343" s="258">
        <f t="shared" si="30"/>
        <v>427.8208111586934</v>
      </c>
      <c r="N343" s="258">
        <f t="shared" si="31"/>
        <v>408.49805716846498</v>
      </c>
    </row>
    <row r="344" spans="5:14" ht="16.8">
      <c r="E344" s="248">
        <v>46569</v>
      </c>
      <c r="F344" s="323">
        <f t="shared" si="27"/>
        <v>46599</v>
      </c>
      <c r="G344" s="159">
        <f t="shared" si="28"/>
        <v>2028</v>
      </c>
      <c r="H344" s="500"/>
      <c r="I344" s="500"/>
      <c r="J344" s="257">
        <f>IF($E344&lt;DATE(2018,7,1),"-",INDEX('Annual Inflation'!$AM$53:$BA$53, MATCH(YEAR(EOMONTH($E344,6)), 'Annual Inflation'!$AM$6:$BA$6, 0))/100)</f>
        <v>1.960504241247718E-2</v>
      </c>
      <c r="K344" s="257">
        <f>IF($E344&lt;DATE(2018,7,1),"-",INDEX('Annual Inflation'!$AM$50:$BA$50, MATCH(YEAR(EOMONTH($E344,6)), 'Annual Inflation'!$AM$6:$BA$6, 0))/100)</f>
        <v>2.8576541255967536E-2</v>
      </c>
      <c r="L344" s="258">
        <f t="shared" si="29"/>
        <v>141.05085022161808</v>
      </c>
      <c r="M344" s="258">
        <f t="shared" si="30"/>
        <v>428.82650921176889</v>
      </c>
      <c r="N344" s="258">
        <f t="shared" si="31"/>
        <v>409.15951948364216</v>
      </c>
    </row>
    <row r="345" spans="5:14" ht="16.8">
      <c r="E345" s="248">
        <v>46600</v>
      </c>
      <c r="F345" s="323">
        <f t="shared" si="27"/>
        <v>46630</v>
      </c>
      <c r="G345" s="159">
        <f t="shared" si="28"/>
        <v>2028</v>
      </c>
      <c r="H345" s="500"/>
      <c r="I345" s="500"/>
      <c r="J345" s="257">
        <f>IF($E345&lt;DATE(2018,7,1),"-",INDEX('Annual Inflation'!$AM$53:$BA$53, MATCH(YEAR(EOMONTH($E345,6)), 'Annual Inflation'!$AM$6:$BA$6, 0))/100)</f>
        <v>1.960504241247718E-2</v>
      </c>
      <c r="K345" s="257">
        <f>IF($E345&lt;DATE(2018,7,1),"-",INDEX('Annual Inflation'!$AM$50:$BA$50, MATCH(YEAR(EOMONTH($E345,6)), 'Annual Inflation'!$AM$6:$BA$6, 0))/100)</f>
        <v>2.8576541255967536E-2</v>
      </c>
      <c r="L345" s="258">
        <f t="shared" si="29"/>
        <v>141.27924744483138</v>
      </c>
      <c r="M345" s="258">
        <f t="shared" si="30"/>
        <v>429.83457140550229</v>
      </c>
      <c r="N345" s="258">
        <f t="shared" si="31"/>
        <v>409.82205287464632</v>
      </c>
    </row>
    <row r="346" spans="5:14" ht="16.8">
      <c r="E346" s="248">
        <v>46631</v>
      </c>
      <c r="F346" s="323">
        <f t="shared" si="27"/>
        <v>46660</v>
      </c>
      <c r="G346" s="159">
        <f t="shared" si="28"/>
        <v>2028</v>
      </c>
      <c r="H346" s="500"/>
      <c r="I346" s="500"/>
      <c r="J346" s="257">
        <f>IF($E346&lt;DATE(2018,7,1),"-",INDEX('Annual Inflation'!$AM$53:$BA$53, MATCH(YEAR(EOMONTH($E346,6)), 'Annual Inflation'!$AM$6:$BA$6, 0))/100)</f>
        <v>1.960504241247718E-2</v>
      </c>
      <c r="K346" s="257">
        <f>IF($E346&lt;DATE(2018,7,1),"-",INDEX('Annual Inflation'!$AM$50:$BA$50, MATCH(YEAR(EOMONTH($E346,6)), 'Annual Inflation'!$AM$6:$BA$6, 0))/100)</f>
        <v>2.8576541255967536E-2</v>
      </c>
      <c r="L346" s="258">
        <f t="shared" si="29"/>
        <v>141.50801450127497</v>
      </c>
      <c r="M346" s="258">
        <f t="shared" si="30"/>
        <v>430.84500329738773</v>
      </c>
      <c r="N346" s="258">
        <f t="shared" si="31"/>
        <v>410.48565907582179</v>
      </c>
    </row>
    <row r="347" spans="5:14" ht="16.8">
      <c r="E347" s="248">
        <v>46661</v>
      </c>
      <c r="F347" s="323">
        <f t="shared" si="27"/>
        <v>46691</v>
      </c>
      <c r="G347" s="159">
        <f t="shared" si="28"/>
        <v>2028</v>
      </c>
      <c r="H347" s="500"/>
      <c r="I347" s="500"/>
      <c r="J347" s="257">
        <f>IF($E347&lt;DATE(2018,7,1),"-",INDEX('Annual Inflation'!$AM$53:$BA$53, MATCH(YEAR(EOMONTH($E347,6)), 'Annual Inflation'!$AM$6:$BA$6, 0))/100)</f>
        <v>1.960504241247718E-2</v>
      </c>
      <c r="K347" s="257">
        <f>IF($E347&lt;DATE(2018,7,1),"-",INDEX('Annual Inflation'!$AM$50:$BA$50, MATCH(YEAR(EOMONTH($E347,6)), 'Annual Inflation'!$AM$6:$BA$6, 0))/100)</f>
        <v>2.8576541255967536E-2</v>
      </c>
      <c r="L347" s="258">
        <f t="shared" si="29"/>
        <v>141.73715198980295</v>
      </c>
      <c r="M347" s="258">
        <f t="shared" si="30"/>
        <v>431.85781045798365</v>
      </c>
      <c r="N347" s="258">
        <f t="shared" si="31"/>
        <v>411.15033982432129</v>
      </c>
    </row>
    <row r="348" spans="5:14" ht="16.8">
      <c r="E348" s="248">
        <v>46692</v>
      </c>
      <c r="F348" s="323">
        <f t="shared" si="27"/>
        <v>46721</v>
      </c>
      <c r="G348" s="159">
        <f t="shared" si="28"/>
        <v>2028</v>
      </c>
      <c r="H348" s="500"/>
      <c r="I348" s="500"/>
      <c r="J348" s="257">
        <f>IF($E348&lt;DATE(2018,7,1),"-",INDEX('Annual Inflation'!$AM$53:$BA$53, MATCH(YEAR(EOMONTH($E348,6)), 'Annual Inflation'!$AM$6:$BA$6, 0))/100)</f>
        <v>1.960504241247718E-2</v>
      </c>
      <c r="K348" s="257">
        <f>IF($E348&lt;DATE(2018,7,1),"-",INDEX('Annual Inflation'!$AM$50:$BA$50, MATCH(YEAR(EOMONTH($E348,6)), 'Annual Inflation'!$AM$6:$BA$6, 0))/100)</f>
        <v>2.8576541255967536E-2</v>
      </c>
      <c r="L348" s="258">
        <f t="shared" si="29"/>
        <v>141.96666051023917</v>
      </c>
      <c r="M348" s="258">
        <f t="shared" si="30"/>
        <v>432.8729984709434</v>
      </c>
      <c r="N348" s="258">
        <f t="shared" si="31"/>
        <v>411.81609686011041</v>
      </c>
    </row>
    <row r="349" spans="5:14" ht="16.8">
      <c r="E349" s="248">
        <v>46722</v>
      </c>
      <c r="F349" s="323">
        <f t="shared" si="27"/>
        <v>46752</v>
      </c>
      <c r="G349" s="159">
        <f t="shared" si="28"/>
        <v>2028</v>
      </c>
      <c r="H349" s="500"/>
      <c r="I349" s="500"/>
      <c r="J349" s="257">
        <f>IF($E349&lt;DATE(2018,7,1),"-",INDEX('Annual Inflation'!$AM$53:$BA$53, MATCH(YEAR(EOMONTH($E349,6)), 'Annual Inflation'!$AM$6:$BA$6, 0))/100)</f>
        <v>1.960504241247718E-2</v>
      </c>
      <c r="K349" s="257">
        <f>IF($E349&lt;DATE(2018,7,1),"-",INDEX('Annual Inflation'!$AM$50:$BA$50, MATCH(YEAR(EOMONTH($E349,6)), 'Annual Inflation'!$AM$6:$BA$6, 0))/100)</f>
        <v>2.8576541255967536E-2</v>
      </c>
      <c r="L349" s="258">
        <f t="shared" si="29"/>
        <v>142.19654066337867</v>
      </c>
      <c r="M349" s="258">
        <f t="shared" si="30"/>
        <v>433.89057293304614</v>
      </c>
      <c r="N349" s="258">
        <f t="shared" si="31"/>
        <v>412.48293192597214</v>
      </c>
    </row>
    <row r="350" spans="5:14" ht="16.8">
      <c r="E350" s="248">
        <v>46753</v>
      </c>
      <c r="F350" s="323">
        <f t="shared" si="27"/>
        <v>46783</v>
      </c>
      <c r="G350" s="159">
        <f t="shared" si="28"/>
        <v>2028</v>
      </c>
      <c r="H350" s="500"/>
      <c r="I350" s="500"/>
      <c r="J350" s="257">
        <f>IF($E350&lt;DATE(2018,7,1),"-",INDEX('Annual Inflation'!$AM$53:$BA$53, MATCH(YEAR(EOMONTH($E350,6)), 'Annual Inflation'!$AM$6:$BA$6, 0))/100)</f>
        <v>1.960504241247718E-2</v>
      </c>
      <c r="K350" s="257">
        <f>IF($E350&lt;DATE(2018,7,1),"-",INDEX('Annual Inflation'!$AM$50:$BA$50, MATCH(YEAR(EOMONTH($E350,6)), 'Annual Inflation'!$AM$6:$BA$6, 0))/100)</f>
        <v>2.8576541255967536E-2</v>
      </c>
      <c r="L350" s="258">
        <f t="shared" si="29"/>
        <v>142.4267930509894</v>
      </c>
      <c r="M350" s="258">
        <f t="shared" si="30"/>
        <v>434.9105394542276</v>
      </c>
      <c r="N350" s="258">
        <f t="shared" si="31"/>
        <v>413.15084676751155</v>
      </c>
    </row>
    <row r="351" spans="5:14" ht="16.8">
      <c r="E351" s="248">
        <v>46784</v>
      </c>
      <c r="F351" s="323">
        <f t="shared" si="27"/>
        <v>46812</v>
      </c>
      <c r="G351" s="159">
        <f t="shared" si="28"/>
        <v>2028</v>
      </c>
      <c r="H351" s="500"/>
      <c r="I351" s="500"/>
      <c r="J351" s="257">
        <f>IF($E351&lt;DATE(2018,7,1),"-",INDEX('Annual Inflation'!$AM$53:$BA$53, MATCH(YEAR(EOMONTH($E351,6)), 'Annual Inflation'!$AM$6:$BA$6, 0))/100)</f>
        <v>1.960504241247718E-2</v>
      </c>
      <c r="K351" s="257">
        <f>IF($E351&lt;DATE(2018,7,1),"-",INDEX('Annual Inflation'!$AM$50:$BA$50, MATCH(YEAR(EOMONTH($E351,6)), 'Annual Inflation'!$AM$6:$BA$6, 0))/100)</f>
        <v>2.8576541255967536E-2</v>
      </c>
      <c r="L351" s="258">
        <f t="shared" si="29"/>
        <v>142.65741827581371</v>
      </c>
      <c r="M351" s="258">
        <f t="shared" si="30"/>
        <v>435.93290365761106</v>
      </c>
      <c r="N351" s="258">
        <f t="shared" si="31"/>
        <v>413.81984313316025</v>
      </c>
    </row>
    <row r="352" spans="5:14" ht="16.8">
      <c r="E352" s="248">
        <v>46813</v>
      </c>
      <c r="F352" s="323">
        <f t="shared" si="27"/>
        <v>46843</v>
      </c>
      <c r="G352" s="159">
        <f t="shared" si="28"/>
        <v>2028</v>
      </c>
      <c r="H352" s="500"/>
      <c r="I352" s="500"/>
      <c r="J352" s="257">
        <f>IF($E352&lt;DATE(2018,7,1),"-",INDEX('Annual Inflation'!$AM$53:$BA$53, MATCH(YEAR(EOMONTH($E352,6)), 'Annual Inflation'!$AM$6:$BA$6, 0))/100)</f>
        <v>1.960504241247718E-2</v>
      </c>
      <c r="K352" s="257">
        <f>IF($E352&lt;DATE(2018,7,1),"-",INDEX('Annual Inflation'!$AM$50:$BA$50, MATCH(YEAR(EOMONTH($E352,6)), 'Annual Inflation'!$AM$6:$BA$6, 0))/100)</f>
        <v>2.8576541255967536E-2</v>
      </c>
      <c r="L352" s="258">
        <f t="shared" si="29"/>
        <v>142.88841694156991</v>
      </c>
      <c r="M352" s="258">
        <f t="shared" si="30"/>
        <v>436.95767117953829</v>
      </c>
      <c r="N352" s="258">
        <f t="shared" si="31"/>
        <v>414.48992277418103</v>
      </c>
    </row>
    <row r="353"/>
    <row r="354"/>
    <row r="355"/>
    <row r="356"/>
  </sheetData>
  <hyperlinks>
    <hyperlink ref="H3" r:id="rId1"/>
    <hyperlink ref="I3" r:id="rId2"/>
  </hyperlinks>
  <pageMargins left="0.7" right="0.7" top="0.75" bottom="0.75" header="0.3" footer="0.3"/>
  <pageSetup orientation="portrait" r:id="rId3"/>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tabColor theme="5"/>
    <pageSetUpPr autoPageBreaks="0"/>
  </sheetPr>
  <dimension ref="A1:BB22"/>
  <sheetViews>
    <sheetView zoomScale="85" zoomScaleNormal="85" workbookViewId="0"/>
  </sheetViews>
  <sheetFormatPr defaultColWidth="0" defaultRowHeight="16.8" zeroHeight="1" outlineLevelCol="1"/>
  <cols>
    <col min="1" max="4" width="1.453125" style="82" customWidth="1"/>
    <col min="5" max="5" width="65" style="82" customWidth="1"/>
    <col min="6" max="6" width="3" style="82" customWidth="1"/>
    <col min="7" max="7" width="12" style="82" customWidth="1"/>
    <col min="8" max="8" width="2.36328125" style="82" customWidth="1"/>
    <col min="9" max="9" width="11" style="82" customWidth="1"/>
    <col min="10" max="10" width="1.453125" style="82" customWidth="1"/>
    <col min="11" max="35" width="9.6328125" style="82" hidden="1" customWidth="1" outlineLevel="1"/>
    <col min="36" max="36" width="9.6328125" style="82" customWidth="1" collapsed="1"/>
    <col min="37" max="48" width="9.6328125" style="82" customWidth="1"/>
    <col min="49" max="49" width="3" style="82" customWidth="1"/>
    <col min="50" max="54" width="0" style="82" hidden="1" customWidth="1"/>
    <col min="55" max="16384" width="9" style="82" hidden="1"/>
  </cols>
  <sheetData>
    <row r="1" spans="1:51" ht="19.2">
      <c r="A1" s="195" t="s">
        <v>1304</v>
      </c>
      <c r="B1" s="181"/>
      <c r="C1" s="181"/>
      <c r="D1" s="181"/>
      <c r="E1" s="275"/>
      <c r="F1" s="331" t="s">
        <v>542</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266"/>
      <c r="AO1" s="265"/>
      <c r="AP1" s="265"/>
      <c r="AQ1" s="267"/>
      <c r="AR1" s="171"/>
      <c r="AS1" s="171"/>
      <c r="AT1" s="181"/>
      <c r="AU1" s="181"/>
      <c r="AV1" s="181"/>
      <c r="AW1" s="181"/>
    </row>
    <row r="2" spans="1:51">
      <c r="A2" s="181"/>
      <c r="B2" s="157" t="str">
        <f>UserInterface!E30</f>
        <v>SWALES</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c r="AX2" s="280" t="s">
        <v>1305</v>
      </c>
      <c r="AY2" s="273"/>
    </row>
    <row r="3" spans="1:51">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1" t="str">
        <f>Checks!I6</f>
        <v>OK</v>
      </c>
      <c r="AN3" s="181"/>
      <c r="AO3" s="181"/>
      <c r="AP3" s="181"/>
      <c r="AQ3" s="17"/>
      <c r="AR3" s="181"/>
      <c r="AS3" s="181"/>
      <c r="AT3" s="181"/>
      <c r="AU3" s="181"/>
      <c r="AV3" s="181"/>
      <c r="AW3" s="181"/>
      <c r="AX3" s="281" t="s">
        <v>1306</v>
      </c>
      <c r="AY3" s="274"/>
    </row>
    <row r="4" spans="1:51">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49"/>
      <c r="AR5" s="2"/>
      <c r="AS5" s="2"/>
      <c r="AT5" s="2"/>
      <c r="AU5" s="2"/>
      <c r="AV5" s="2"/>
      <c r="AW5" s="2"/>
    </row>
    <row r="6" spans="1:51">
      <c r="E6" s="82" t="s">
        <v>1307</v>
      </c>
      <c r="I6" s="277" t="str">
        <f>IF(I7&gt;0,I7&amp;" ERRORS","OK")</f>
        <v>OK</v>
      </c>
      <c r="AQ6" s="270"/>
    </row>
    <row r="7" spans="1:51">
      <c r="E7" s="82" t="s">
        <v>1308</v>
      </c>
      <c r="I7" s="184">
        <f>COUNTIF($I$10:$I$18,FALSE)</f>
        <v>0</v>
      </c>
      <c r="AQ7" s="270"/>
    </row>
    <row r="8" spans="1:51">
      <c r="AQ8" s="270"/>
    </row>
    <row r="9" spans="1:51">
      <c r="AQ9" s="270"/>
    </row>
    <row r="10" spans="1:51">
      <c r="B10" s="22" t="s">
        <v>1309</v>
      </c>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550"/>
      <c r="AR10" s="22"/>
      <c r="AS10" s="22"/>
      <c r="AT10" s="22"/>
      <c r="AU10" s="22"/>
      <c r="AV10" s="22"/>
      <c r="AW10" s="2"/>
    </row>
    <row r="11" spans="1:51">
      <c r="AJ11" s="2"/>
      <c r="AK11" s="2"/>
      <c r="AL11" s="2"/>
      <c r="AM11" s="2"/>
      <c r="AN11" s="2"/>
      <c r="AO11" s="2"/>
      <c r="AP11" s="2"/>
      <c r="AQ11" s="549"/>
      <c r="AR11" s="2"/>
      <c r="AS11" s="2"/>
      <c r="AT11" s="2"/>
      <c r="AU11" s="2"/>
      <c r="AV11" s="2"/>
    </row>
    <row r="12" spans="1:51">
      <c r="E12" s="82" t="s">
        <v>127</v>
      </c>
      <c r="I12" s="277" t="b">
        <f>ABS(SUM(AJ12:AV12) - 0) &lt; 0.001</f>
        <v>1</v>
      </c>
      <c r="AJ12" s="2"/>
      <c r="AK12" s="2"/>
      <c r="AL12" s="2"/>
      <c r="AM12" s="2"/>
      <c r="AN12" s="2"/>
      <c r="AO12" s="2"/>
      <c r="AP12" s="2"/>
      <c r="AQ12" s="549"/>
      <c r="AR12" s="2">
        <f>Totex!AR83</f>
        <v>0</v>
      </c>
      <c r="AS12" s="2">
        <f>Totex!AS83</f>
        <v>0</v>
      </c>
      <c r="AT12" s="2">
        <f>Totex!AT83</f>
        <v>0</v>
      </c>
      <c r="AU12" s="2">
        <f>Totex!AU83</f>
        <v>0</v>
      </c>
      <c r="AV12" s="2">
        <f>Totex!AV83</f>
        <v>0</v>
      </c>
    </row>
    <row r="13" spans="1:51">
      <c r="E13" s="82" t="s">
        <v>855</v>
      </c>
      <c r="I13" s="277" t="b">
        <f>ABS(SUM(AJ13:AV13) - 0) &lt; 0.001</f>
        <v>1</v>
      </c>
      <c r="AJ13" s="2"/>
      <c r="AK13" s="2"/>
      <c r="AL13" s="2"/>
      <c r="AM13" s="2"/>
      <c r="AN13" s="2"/>
      <c r="AO13" s="2"/>
      <c r="AP13" s="2"/>
      <c r="AQ13" s="549"/>
      <c r="AR13" s="2">
        <f>Totex!AR42</f>
        <v>0</v>
      </c>
      <c r="AS13" s="2">
        <f>Totex!AS42</f>
        <v>0</v>
      </c>
      <c r="AT13" s="2">
        <f>Totex!AT42</f>
        <v>0</v>
      </c>
      <c r="AU13" s="2">
        <f>Totex!AU42</f>
        <v>0</v>
      </c>
      <c r="AV13" s="2">
        <f>Totex!AV42</f>
        <v>0</v>
      </c>
    </row>
    <row r="14" spans="1:51">
      <c r="E14" s="82" t="s">
        <v>1310</v>
      </c>
      <c r="I14" s="277" t="b">
        <f>ABS(SUM(AJ14:AV14) - 0) &lt; 0.001</f>
        <v>1</v>
      </c>
      <c r="AJ14" s="2"/>
      <c r="AK14" s="2"/>
      <c r="AL14" s="2"/>
      <c r="AM14" s="2"/>
      <c r="AN14" s="2"/>
      <c r="AO14" s="2"/>
      <c r="AP14" s="2"/>
      <c r="AQ14" s="549"/>
      <c r="AR14" s="2"/>
      <c r="AS14" s="2"/>
      <c r="AT14" s="2"/>
      <c r="AU14" s="2"/>
      <c r="AV14" s="2">
        <f>InputSummary!AP381</f>
        <v>0</v>
      </c>
    </row>
    <row r="15" spans="1:51">
      <c r="AJ15" s="2"/>
      <c r="AK15" s="2"/>
      <c r="AL15" s="2"/>
      <c r="AM15" s="2"/>
      <c r="AN15" s="2"/>
      <c r="AO15" s="2"/>
      <c r="AP15" s="2"/>
      <c r="AQ15" s="549"/>
      <c r="AR15" s="2"/>
      <c r="AS15" s="2"/>
      <c r="AT15" s="2"/>
      <c r="AU15" s="2"/>
      <c r="AV15" s="2"/>
    </row>
    <row r="16" spans="1:51">
      <c r="B16" s="22" t="s">
        <v>1311</v>
      </c>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550"/>
      <c r="AR16" s="22"/>
      <c r="AS16" s="22"/>
      <c r="AT16" s="22"/>
      <c r="AU16" s="22"/>
      <c r="AV16" s="22"/>
      <c r="AW16" s="2"/>
    </row>
    <row r="17" spans="2:49">
      <c r="AJ17" s="2"/>
      <c r="AK17" s="2"/>
      <c r="AL17" s="2"/>
      <c r="AM17" s="2"/>
      <c r="AN17" s="2"/>
      <c r="AO17" s="2"/>
      <c r="AP17" s="2"/>
      <c r="AQ17" s="549"/>
      <c r="AR17" s="2"/>
      <c r="AS17" s="2"/>
      <c r="AT17" s="2"/>
      <c r="AU17" s="2"/>
      <c r="AV17" s="2"/>
    </row>
    <row r="18" spans="2:49">
      <c r="E18" s="82" t="s">
        <v>965</v>
      </c>
      <c r="I18" s="277" t="b">
        <f>ABS(SUM(AJ18:AV18) - 0) &lt; 0.001</f>
        <v>1</v>
      </c>
      <c r="AJ18" s="2"/>
      <c r="AK18" s="2"/>
      <c r="AL18" s="2"/>
      <c r="AM18" s="2"/>
      <c r="AN18" s="2"/>
      <c r="AO18" s="2"/>
      <c r="AP18" s="2"/>
      <c r="AQ18" s="549"/>
      <c r="AR18" s="2">
        <f>TaxPools!AR44</f>
        <v>0</v>
      </c>
      <c r="AS18" s="2">
        <f>TaxPools!AS44</f>
        <v>0</v>
      </c>
      <c r="AT18" s="2">
        <f>TaxPools!AT44</f>
        <v>0</v>
      </c>
      <c r="AU18" s="2">
        <f>TaxPools!AU44</f>
        <v>0</v>
      </c>
      <c r="AV18" s="2">
        <f>TaxPools!AV44</f>
        <v>0</v>
      </c>
    </row>
    <row r="19" spans="2:49">
      <c r="AQ19" s="270"/>
    </row>
    <row r="20" spans="2:49">
      <c r="B20" s="22" t="s">
        <v>79</v>
      </c>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550"/>
      <c r="AR20" s="22"/>
      <c r="AS20" s="22"/>
      <c r="AT20" s="22"/>
      <c r="AU20" s="22"/>
      <c r="AV20" s="22"/>
      <c r="AW20" s="2"/>
    </row>
    <row r="21" spans="2:49"/>
    <row r="22" spans="2:49"/>
  </sheetData>
  <conditionalFormatting sqref="I6">
    <cfRule type="expression" dxfId="84" priority="25">
      <formula>$I$7=0</formula>
    </cfRule>
    <cfRule type="expression" dxfId="83" priority="26">
      <formula>$I$7&gt;0</formula>
    </cfRule>
  </conditionalFormatting>
  <conditionalFormatting sqref="I12:I14">
    <cfRule type="cellIs" dxfId="82" priority="21" operator="equal">
      <formula>TRUE</formula>
    </cfRule>
    <cfRule type="cellIs" dxfId="81" priority="22" operator="equal">
      <formula>FALSE</formula>
    </cfRule>
  </conditionalFormatting>
  <conditionalFormatting sqref="I18">
    <cfRule type="cellIs" dxfId="80" priority="13" operator="equal">
      <formula>TRUE</formula>
    </cfRule>
    <cfRule type="cellIs" dxfId="79" priority="14" operator="equal">
      <formula>FALSE</formula>
    </cfRule>
  </conditionalFormatting>
  <conditionalFormatting sqref="AM3">
    <cfRule type="expression" dxfId="78" priority="29">
      <formula>$I$7=0</formula>
    </cfRule>
    <cfRule type="expression" dxfId="77" priority="30">
      <formula>$I$7&gt;0</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5809" r:id="rId4" name="Drop Down 1">
              <controlPr defaultSize="0" autoLine="0" autoPict="0" altText="Select appropriate network">
                <anchor>
                  <from>
                    <xdr:col>4</xdr:col>
                    <xdr:colOff>3459480</xdr:colOff>
                    <xdr:row>0</xdr:row>
                    <xdr:rowOff>45720</xdr:rowOff>
                  </from>
                  <to>
                    <xdr:col>4</xdr:col>
                    <xdr:colOff>4389120</xdr:colOff>
                    <xdr:row>0</xdr:row>
                    <xdr:rowOff>182880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tabColor rgb="FFFFFFCC"/>
    <outlinePr summaryBelow="0" summaryRight="0"/>
    <pageSetUpPr autoPageBreaks="0"/>
  </sheetPr>
  <dimension ref="A1:AX673"/>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54" width="9" hidden="1" customWidth="1"/>
    <col min="55"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2881" r:id="rId4" name="Drop Down 1">
              <controlPr defaultSize="0" autoLine="0" autoPict="0" altText="Select appropriate network">
                <anchor moveWithCells="1">
                  <from>
                    <xdr:col>6</xdr:col>
                    <xdr:colOff>144780</xdr:colOff>
                    <xdr:row>0</xdr:row>
                    <xdr:rowOff>30480</xdr:rowOff>
                  </from>
                  <to>
                    <xdr:col>7</xdr:col>
                    <xdr:colOff>152400</xdr:colOff>
                    <xdr:row>1</xdr:row>
                    <xdr:rowOff>22860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tabColor rgb="FFFFFFCC"/>
    <outlinePr summaryBelow="0" summaryRight="0"/>
    <pageSetUpPr autoPageBreaks="0"/>
  </sheetPr>
  <dimension ref="A1:AX673"/>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3905"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tabColor theme="5"/>
    <pageSetUpPr autoPageBreaks="0"/>
  </sheetPr>
  <dimension ref="A1:AU36"/>
  <sheetViews>
    <sheetView zoomScale="85" zoomScaleNormal="85" workbookViewId="0">
      <selection activeCell="E9" sqref="E9"/>
    </sheetView>
  </sheetViews>
  <sheetFormatPr defaultColWidth="0" defaultRowHeight="12.6" zeroHeight="1"/>
  <cols>
    <col min="1" max="4" width="1.453125" customWidth="1"/>
    <col min="5" max="5" width="26.453125" customWidth="1"/>
    <col min="6" max="21" width="9.36328125" customWidth="1"/>
    <col min="22" max="23" width="9.6328125" customWidth="1"/>
    <col min="24" max="46" width="9.6328125" hidden="1" customWidth="1"/>
    <col min="47" max="47" width="3" hidden="1" customWidth="1"/>
    <col min="48" max="16384" width="9" hidden="1"/>
  </cols>
  <sheetData>
    <row r="1" spans="1:23" ht="19.2">
      <c r="A1" s="195" t="s">
        <v>29</v>
      </c>
      <c r="B1" s="181"/>
      <c r="C1" s="181"/>
      <c r="D1" s="181"/>
      <c r="E1" s="181"/>
      <c r="F1" s="181"/>
      <c r="G1" s="181"/>
      <c r="H1" s="181"/>
      <c r="I1" s="181"/>
      <c r="J1" s="196"/>
      <c r="K1" s="196"/>
      <c r="L1" s="196"/>
      <c r="M1" s="196"/>
      <c r="N1" s="196"/>
      <c r="O1" s="196"/>
      <c r="P1" s="196"/>
      <c r="Q1" s="196"/>
      <c r="R1" s="196"/>
      <c r="S1" s="196"/>
      <c r="T1" s="196"/>
      <c r="U1" s="196"/>
      <c r="V1" s="196"/>
      <c r="W1" s="196"/>
    </row>
    <row r="2" spans="1:23" ht="12" customHeight="1">
      <c r="A2" s="2"/>
      <c r="B2" s="2"/>
      <c r="C2" s="2"/>
      <c r="D2" s="2"/>
      <c r="E2" s="2"/>
      <c r="F2" s="2"/>
      <c r="G2" s="2"/>
      <c r="H2" s="2"/>
      <c r="I2" s="2"/>
      <c r="J2" s="2"/>
      <c r="K2" s="2"/>
      <c r="L2" s="2"/>
      <c r="M2" s="2"/>
      <c r="N2" s="2"/>
      <c r="O2" s="2"/>
      <c r="P2" s="2"/>
      <c r="Q2" s="2"/>
      <c r="R2" s="2"/>
      <c r="S2" s="2"/>
      <c r="T2" s="2"/>
      <c r="U2" s="2"/>
      <c r="V2" s="2"/>
      <c r="W2" s="2"/>
    </row>
    <row r="3" spans="1:23" ht="16.8">
      <c r="A3" s="2"/>
      <c r="B3" s="22" t="s">
        <v>30</v>
      </c>
      <c r="C3" s="22"/>
      <c r="D3" s="22"/>
      <c r="E3" s="22"/>
      <c r="F3" s="22"/>
      <c r="G3" s="22"/>
      <c r="H3" s="15"/>
      <c r="I3" s="82"/>
      <c r="J3" s="15"/>
      <c r="K3" s="15"/>
      <c r="L3" s="15"/>
      <c r="M3" s="15"/>
      <c r="N3" s="15"/>
      <c r="O3" s="15"/>
      <c r="P3" s="15"/>
      <c r="Q3" s="15"/>
      <c r="R3" s="15"/>
      <c r="S3" s="15"/>
      <c r="T3" s="15"/>
      <c r="U3" s="15"/>
      <c r="V3" s="15"/>
      <c r="W3" s="15"/>
    </row>
    <row r="4" spans="1:23" ht="12" customHeight="1">
      <c r="A4" s="2"/>
      <c r="B4" s="2"/>
      <c r="C4" s="2"/>
      <c r="D4" s="2"/>
      <c r="E4" s="2"/>
      <c r="F4" s="2"/>
      <c r="G4" s="2"/>
      <c r="H4" s="2"/>
      <c r="I4" s="82"/>
      <c r="J4" s="82"/>
      <c r="K4" s="82"/>
      <c r="L4" s="82"/>
      <c r="M4" s="82"/>
      <c r="N4" s="82"/>
      <c r="O4" s="82"/>
      <c r="P4" s="82"/>
      <c r="Q4" s="82"/>
      <c r="R4" s="2"/>
      <c r="S4" s="2"/>
      <c r="U4" s="82"/>
      <c r="V4" s="2"/>
      <c r="W4" s="2"/>
    </row>
    <row r="5" spans="1:23" ht="16.8">
      <c r="A5" s="2"/>
      <c r="B5" s="2"/>
      <c r="C5" s="141"/>
      <c r="D5" s="2" t="s">
        <v>80</v>
      </c>
      <c r="E5" s="2"/>
      <c r="F5" s="530"/>
      <c r="G5" s="2"/>
      <c r="H5" s="2"/>
      <c r="I5" s="82"/>
      <c r="J5" s="82"/>
      <c r="K5" s="141"/>
      <c r="L5" s="141"/>
      <c r="N5" s="82"/>
      <c r="O5" s="141"/>
      <c r="P5" s="141"/>
    </row>
    <row r="6" spans="1:23" ht="12" customHeight="1" thickBot="1">
      <c r="A6" s="2"/>
      <c r="B6" s="2"/>
      <c r="C6" s="34"/>
      <c r="D6" s="27"/>
      <c r="E6" s="27"/>
      <c r="F6" s="27"/>
      <c r="G6" s="27"/>
      <c r="H6" s="27"/>
      <c r="I6" s="82"/>
      <c r="J6" s="82"/>
      <c r="K6" s="34"/>
      <c r="L6" s="34"/>
      <c r="N6" s="82"/>
      <c r="O6" s="34"/>
      <c r="P6" s="34"/>
    </row>
    <row r="7" spans="1:23" ht="17.399999999999999" thickBot="1">
      <c r="A7" s="2"/>
      <c r="B7" s="2"/>
      <c r="C7" s="2"/>
      <c r="D7" s="34" t="s">
        <v>81</v>
      </c>
      <c r="E7" s="82"/>
      <c r="F7" s="524">
        <v>2021</v>
      </c>
      <c r="G7" s="82"/>
      <c r="H7" s="2"/>
      <c r="I7" s="82"/>
      <c r="J7" s="82"/>
      <c r="K7" s="34"/>
      <c r="L7" s="34"/>
      <c r="N7" s="82"/>
      <c r="O7" s="34"/>
      <c r="P7" s="34"/>
    </row>
    <row r="8" spans="1:23" ht="12" customHeight="1" thickBot="1">
      <c r="A8" s="2"/>
      <c r="B8" s="2"/>
      <c r="C8" s="2"/>
      <c r="D8" s="82" t="s">
        <v>82</v>
      </c>
      <c r="E8" s="82"/>
      <c r="F8" s="343" t="str">
        <f>Checks!I6</f>
        <v>OK</v>
      </c>
      <c r="G8" s="82"/>
      <c r="H8" s="2"/>
      <c r="I8" s="82"/>
      <c r="J8" s="82"/>
      <c r="K8" s="2"/>
      <c r="L8" s="2"/>
      <c r="N8" s="82"/>
      <c r="O8" s="2"/>
      <c r="P8" s="2"/>
    </row>
    <row r="9" spans="1:23" ht="16.8">
      <c r="A9" s="2"/>
      <c r="B9" s="2"/>
      <c r="C9" s="2"/>
      <c r="D9" s="2"/>
      <c r="E9" s="7"/>
      <c r="F9" s="2"/>
      <c r="G9" s="2"/>
      <c r="H9" s="34"/>
      <c r="I9" s="82"/>
      <c r="J9" s="82"/>
      <c r="K9" s="27"/>
      <c r="L9" s="27"/>
      <c r="N9" s="82"/>
      <c r="O9" s="27"/>
      <c r="P9" s="27"/>
    </row>
    <row r="10" spans="1:23" ht="12" customHeight="1">
      <c r="A10" s="2"/>
      <c r="B10" s="2"/>
      <c r="C10" s="2"/>
      <c r="D10" s="2"/>
      <c r="E10" s="2"/>
      <c r="F10" s="2"/>
      <c r="G10" s="2"/>
      <c r="H10" s="2"/>
      <c r="I10" s="2"/>
      <c r="J10" s="2"/>
      <c r="K10" s="2"/>
      <c r="L10" s="2"/>
      <c r="M10" s="2"/>
      <c r="N10" s="2"/>
      <c r="O10" s="2"/>
      <c r="P10" s="2"/>
      <c r="Q10" s="2"/>
      <c r="R10" s="2"/>
      <c r="S10" s="2"/>
      <c r="T10" s="2"/>
      <c r="U10" s="2"/>
      <c r="V10" s="2"/>
      <c r="W10" s="2"/>
    </row>
    <row r="11" spans="1:23" ht="16.8">
      <c r="A11" s="82"/>
      <c r="B11" s="82"/>
      <c r="C11" s="82"/>
      <c r="D11" s="82"/>
      <c r="E11" s="82"/>
      <c r="F11" s="82"/>
      <c r="G11" s="82"/>
      <c r="H11" s="82"/>
      <c r="I11" s="82"/>
      <c r="J11" s="82"/>
      <c r="K11" s="82"/>
      <c r="L11" s="82"/>
      <c r="M11" s="82"/>
      <c r="N11" s="82"/>
      <c r="O11" s="82"/>
      <c r="P11" s="82"/>
      <c r="Q11" s="82"/>
      <c r="R11" s="82"/>
      <c r="S11" s="82"/>
      <c r="T11" s="82"/>
      <c r="U11" s="82"/>
      <c r="V11" s="82"/>
      <c r="W11" s="82"/>
    </row>
    <row r="12" spans="1:23" ht="16.8">
      <c r="A12" s="2"/>
      <c r="B12" s="22" t="s">
        <v>83</v>
      </c>
      <c r="C12" s="22"/>
      <c r="D12" s="22"/>
      <c r="E12" s="22"/>
      <c r="F12" s="22"/>
      <c r="G12" s="22"/>
      <c r="H12" s="22"/>
      <c r="I12" s="22"/>
      <c r="J12" s="22"/>
      <c r="K12" s="22"/>
      <c r="L12" s="22"/>
      <c r="M12" s="22"/>
      <c r="N12" s="22"/>
      <c r="O12" s="22"/>
      <c r="P12" s="22"/>
      <c r="Q12" s="22"/>
      <c r="R12" s="22"/>
      <c r="S12" s="22"/>
      <c r="T12" s="22"/>
      <c r="U12" s="22"/>
      <c r="V12" s="22"/>
      <c r="W12" s="22"/>
    </row>
    <row r="13" spans="1:23" ht="16.8">
      <c r="A13" s="82"/>
      <c r="B13" s="82"/>
      <c r="C13" s="82"/>
      <c r="D13" s="82"/>
      <c r="E13" s="82"/>
      <c r="F13" s="82"/>
      <c r="H13" s="82"/>
      <c r="I13" s="82"/>
      <c r="J13" s="82"/>
      <c r="K13" s="82"/>
      <c r="L13" s="82"/>
      <c r="M13" s="82"/>
      <c r="N13" s="82"/>
      <c r="O13" s="82"/>
      <c r="P13" s="82"/>
      <c r="Q13" s="82"/>
      <c r="R13" s="82"/>
      <c r="S13" s="82"/>
      <c r="T13" s="82"/>
      <c r="U13" s="82"/>
      <c r="V13" s="82"/>
      <c r="W13" s="82"/>
    </row>
    <row r="14" spans="1:23" ht="16.8">
      <c r="A14" s="82"/>
      <c r="B14" s="82"/>
      <c r="C14" s="82"/>
      <c r="D14" s="82"/>
      <c r="E14" s="182" t="s">
        <v>84</v>
      </c>
      <c r="H14" s="82"/>
      <c r="I14" s="82"/>
      <c r="J14" s="82"/>
      <c r="K14" s="82"/>
      <c r="L14" s="82"/>
      <c r="M14" s="82"/>
      <c r="N14" s="82"/>
      <c r="O14" s="82"/>
      <c r="P14" s="82"/>
      <c r="Q14" s="82"/>
      <c r="R14" s="82"/>
      <c r="S14" s="82"/>
      <c r="T14" s="82"/>
      <c r="U14" s="82"/>
      <c r="V14" s="82"/>
      <c r="W14" s="82"/>
    </row>
    <row r="15" spans="1:23" ht="16.8">
      <c r="A15" s="82"/>
      <c r="B15" s="82"/>
      <c r="C15" s="82"/>
      <c r="D15" s="82"/>
      <c r="E15" s="381" t="s">
        <v>28</v>
      </c>
      <c r="H15" s="82"/>
      <c r="I15" s="82"/>
      <c r="J15" s="82"/>
      <c r="K15" s="82"/>
      <c r="L15" s="82"/>
      <c r="M15" s="82"/>
      <c r="N15" s="82"/>
      <c r="O15" s="82"/>
      <c r="P15" s="82"/>
      <c r="Q15" s="82"/>
      <c r="R15" s="82"/>
      <c r="S15" s="82"/>
      <c r="T15" s="82"/>
      <c r="U15" s="82"/>
      <c r="V15" s="82"/>
      <c r="W15" s="82"/>
    </row>
    <row r="16" spans="1:23" ht="16.8">
      <c r="A16" s="82"/>
      <c r="B16" s="82"/>
      <c r="C16" s="82"/>
      <c r="D16" s="82"/>
      <c r="E16" s="199" t="s">
        <v>31</v>
      </c>
      <c r="H16" s="82"/>
      <c r="I16" s="82"/>
      <c r="J16" s="82"/>
      <c r="K16" s="82"/>
      <c r="L16" s="82"/>
      <c r="M16" s="82"/>
      <c r="N16" s="82"/>
      <c r="O16" s="82"/>
      <c r="P16" s="82"/>
      <c r="Q16" s="82"/>
      <c r="R16" s="82"/>
      <c r="S16" s="82"/>
      <c r="T16" s="82"/>
      <c r="U16" s="82"/>
      <c r="V16" s="82"/>
      <c r="W16" s="82"/>
    </row>
    <row r="17" spans="1:23" ht="16.8">
      <c r="A17" s="82"/>
      <c r="B17" s="82"/>
      <c r="C17" s="82"/>
      <c r="D17" s="82"/>
      <c r="E17" s="199" t="s">
        <v>34</v>
      </c>
      <c r="H17" s="82"/>
      <c r="I17" s="82"/>
      <c r="J17" s="82"/>
      <c r="K17" s="82"/>
      <c r="L17" s="82"/>
      <c r="M17" s="82"/>
      <c r="N17" s="82"/>
      <c r="O17" s="82"/>
      <c r="P17" s="82"/>
      <c r="Q17" s="82"/>
      <c r="R17" s="82"/>
      <c r="S17" s="82"/>
      <c r="T17" s="82"/>
      <c r="U17" s="82"/>
      <c r="V17" s="82"/>
      <c r="W17" s="82"/>
    </row>
    <row r="18" spans="1:23" ht="16.8">
      <c r="A18" s="82"/>
      <c r="B18" s="82"/>
      <c r="C18" s="82"/>
      <c r="D18" s="82"/>
      <c r="E18" s="199" t="s">
        <v>35</v>
      </c>
      <c r="H18" s="82"/>
      <c r="I18" s="82"/>
      <c r="J18" s="82"/>
      <c r="K18" s="82"/>
      <c r="L18" s="82"/>
      <c r="M18" s="82"/>
      <c r="N18" s="82"/>
      <c r="O18" s="82"/>
      <c r="P18" s="82"/>
      <c r="Q18" s="82"/>
      <c r="R18" s="82"/>
      <c r="S18" s="82"/>
      <c r="T18" s="82"/>
      <c r="U18" s="82"/>
      <c r="V18" s="82"/>
      <c r="W18" s="82"/>
    </row>
    <row r="19" spans="1:23" ht="16.8">
      <c r="A19" s="82"/>
      <c r="B19" s="82"/>
      <c r="C19" s="82"/>
      <c r="D19" s="82"/>
      <c r="E19" s="199" t="s">
        <v>37</v>
      </c>
      <c r="H19" s="82"/>
      <c r="I19" s="82"/>
      <c r="J19" s="82"/>
      <c r="K19" s="82"/>
      <c r="L19" s="82"/>
      <c r="M19" s="82"/>
      <c r="N19" s="82"/>
      <c r="O19" s="82"/>
      <c r="P19" s="82"/>
      <c r="Q19" s="82"/>
      <c r="R19" s="82"/>
      <c r="S19" s="82"/>
      <c r="T19" s="82"/>
      <c r="U19" s="82"/>
      <c r="V19" s="82"/>
      <c r="W19" s="82"/>
    </row>
    <row r="20" spans="1:23" ht="16.8">
      <c r="A20" s="82"/>
      <c r="B20" s="82"/>
      <c r="C20" s="82"/>
      <c r="D20" s="82"/>
      <c r="E20" s="199" t="s">
        <v>39</v>
      </c>
      <c r="H20" s="82"/>
      <c r="I20" s="82"/>
      <c r="J20" s="82"/>
      <c r="K20" s="82"/>
      <c r="L20" s="82"/>
      <c r="M20" s="82"/>
      <c r="N20" s="82"/>
      <c r="O20" s="82"/>
      <c r="P20" s="82"/>
      <c r="Q20" s="82"/>
      <c r="R20" s="82"/>
      <c r="S20" s="82"/>
      <c r="T20" s="82"/>
      <c r="U20" s="82"/>
      <c r="V20" s="82"/>
      <c r="W20" s="82"/>
    </row>
    <row r="21" spans="1:23" ht="16.8">
      <c r="A21" s="82"/>
      <c r="B21" s="82"/>
      <c r="C21" s="82"/>
      <c r="D21" s="82"/>
      <c r="E21" s="199" t="s">
        <v>42</v>
      </c>
      <c r="H21" s="82"/>
      <c r="I21" s="82"/>
      <c r="J21" s="82"/>
      <c r="K21" s="82"/>
      <c r="L21" s="82"/>
      <c r="M21" s="82"/>
      <c r="N21" s="82"/>
      <c r="O21" s="82"/>
      <c r="P21" s="82"/>
      <c r="Q21" s="82"/>
      <c r="R21" s="82"/>
      <c r="S21" s="82"/>
      <c r="T21" s="82"/>
      <c r="U21" s="82"/>
      <c r="V21" s="82"/>
      <c r="W21" s="82"/>
    </row>
    <row r="22" spans="1:23" ht="16.8">
      <c r="A22" s="82"/>
      <c r="B22" s="82"/>
      <c r="C22" s="82"/>
      <c r="D22" s="82"/>
      <c r="E22" s="199" t="s">
        <v>45</v>
      </c>
      <c r="H22" s="82"/>
      <c r="I22" s="82"/>
      <c r="J22" s="82"/>
      <c r="K22" s="82"/>
      <c r="L22" s="82"/>
      <c r="M22" s="82"/>
      <c r="N22" s="82"/>
      <c r="O22" s="82"/>
      <c r="P22" s="82"/>
      <c r="Q22" s="82"/>
      <c r="R22" s="82"/>
      <c r="S22" s="82"/>
      <c r="T22" s="82"/>
      <c r="U22" s="82"/>
      <c r="V22" s="82"/>
      <c r="W22" s="82"/>
    </row>
    <row r="23" spans="1:23" ht="16.8">
      <c r="A23" s="82"/>
      <c r="B23" s="82"/>
      <c r="C23" s="82"/>
      <c r="D23" s="82"/>
      <c r="E23" s="199" t="s">
        <v>46</v>
      </c>
      <c r="H23" s="82"/>
      <c r="I23" s="82"/>
      <c r="J23" s="82"/>
      <c r="K23" s="82"/>
      <c r="L23" s="82"/>
      <c r="M23" s="82"/>
      <c r="N23" s="82"/>
      <c r="O23" s="82"/>
      <c r="P23" s="82"/>
      <c r="Q23" s="82"/>
      <c r="R23" s="82"/>
      <c r="S23" s="82"/>
      <c r="T23" s="82"/>
      <c r="U23" s="82"/>
      <c r="V23" s="82"/>
      <c r="W23" s="82"/>
    </row>
    <row r="24" spans="1:23" ht="16.8">
      <c r="A24" s="82"/>
      <c r="B24" s="82"/>
      <c r="C24" s="82"/>
      <c r="D24" s="82"/>
      <c r="E24" s="199" t="s">
        <v>48</v>
      </c>
      <c r="H24" s="82"/>
      <c r="I24" s="82"/>
      <c r="J24" s="82"/>
      <c r="K24" s="82"/>
      <c r="L24" s="82"/>
      <c r="M24" s="82"/>
      <c r="N24" s="82"/>
      <c r="O24" s="82"/>
      <c r="P24" s="82"/>
      <c r="Q24" s="82"/>
      <c r="R24" s="82"/>
      <c r="S24" s="82"/>
      <c r="T24" s="82"/>
      <c r="U24" s="82"/>
      <c r="V24" s="82"/>
      <c r="W24" s="82"/>
    </row>
    <row r="25" spans="1:23" ht="16.8">
      <c r="A25" s="82"/>
      <c r="B25" s="82"/>
      <c r="C25" s="82"/>
      <c r="D25" s="82"/>
      <c r="E25" s="199" t="s">
        <v>51</v>
      </c>
      <c r="H25" s="82"/>
      <c r="I25" s="82"/>
      <c r="J25" s="82"/>
      <c r="K25" s="82"/>
      <c r="L25" s="82"/>
      <c r="M25" s="82"/>
      <c r="N25" s="82"/>
      <c r="O25" s="82"/>
      <c r="P25" s="82"/>
      <c r="Q25" s="82"/>
      <c r="R25" s="82"/>
      <c r="S25" s="82"/>
      <c r="T25" s="82"/>
      <c r="U25" s="82"/>
      <c r="V25" s="82"/>
      <c r="W25" s="82"/>
    </row>
    <row r="26" spans="1:23" ht="16.8">
      <c r="A26" s="82"/>
      <c r="B26" s="82"/>
      <c r="C26" s="82"/>
      <c r="D26" s="82"/>
      <c r="E26" s="199" t="s">
        <v>54</v>
      </c>
      <c r="H26" s="82"/>
      <c r="I26" s="82"/>
      <c r="J26" s="82"/>
      <c r="K26" s="82"/>
      <c r="L26" s="82"/>
      <c r="M26" s="82"/>
      <c r="N26" s="82"/>
      <c r="O26" s="82"/>
      <c r="P26" s="82"/>
      <c r="Q26" s="82"/>
      <c r="R26" s="82"/>
      <c r="S26" s="82"/>
      <c r="T26" s="82"/>
      <c r="U26" s="82"/>
      <c r="V26" s="82"/>
      <c r="W26" s="82"/>
    </row>
    <row r="27" spans="1:23" ht="16.8">
      <c r="A27" s="82"/>
      <c r="B27" s="82"/>
      <c r="C27" s="82"/>
      <c r="D27" s="82"/>
      <c r="E27" s="199" t="s">
        <v>57</v>
      </c>
      <c r="H27" s="82"/>
      <c r="I27" s="82"/>
      <c r="J27" s="82"/>
      <c r="K27" s="82"/>
      <c r="L27" s="82"/>
      <c r="M27" s="82"/>
      <c r="N27" s="82"/>
      <c r="O27" s="82"/>
      <c r="P27" s="82"/>
      <c r="Q27" s="82"/>
      <c r="R27" s="82"/>
      <c r="S27" s="82"/>
      <c r="T27" s="82"/>
      <c r="U27" s="82"/>
      <c r="V27" s="82"/>
      <c r="W27" s="82"/>
    </row>
    <row r="28" spans="1:23" ht="16.8">
      <c r="A28" s="82"/>
      <c r="B28" s="82"/>
      <c r="C28" s="82"/>
      <c r="D28" s="82"/>
      <c r="E28" s="198" t="s">
        <v>60</v>
      </c>
      <c r="H28" s="82"/>
      <c r="I28" s="82"/>
      <c r="J28" s="82"/>
      <c r="K28" s="82"/>
      <c r="L28" s="82"/>
      <c r="M28" s="82"/>
      <c r="N28" s="82"/>
      <c r="O28" s="82"/>
      <c r="P28" s="82"/>
      <c r="Q28" s="82"/>
      <c r="R28" s="82"/>
      <c r="S28" s="82"/>
      <c r="T28" s="82"/>
      <c r="U28" s="82"/>
      <c r="V28" s="82"/>
      <c r="W28" s="82"/>
    </row>
    <row r="29" spans="1:23" ht="16.8">
      <c r="A29" s="82"/>
      <c r="B29" s="82"/>
      <c r="C29" s="82"/>
      <c r="D29" s="82"/>
      <c r="E29" s="200">
        <v>6</v>
      </c>
      <c r="F29" s="76" t="s">
        <v>85</v>
      </c>
      <c r="G29" s="82"/>
      <c r="H29" s="82"/>
      <c r="I29" s="82"/>
      <c r="J29" s="82"/>
      <c r="K29" s="82"/>
      <c r="L29" s="82"/>
      <c r="M29" s="82"/>
      <c r="N29" s="82"/>
      <c r="O29" s="82"/>
      <c r="P29" s="82"/>
      <c r="Q29" s="82"/>
      <c r="R29" s="82"/>
      <c r="S29" s="82"/>
      <c r="T29" s="82"/>
      <c r="U29" s="82"/>
      <c r="V29" s="82"/>
      <c r="W29" s="82"/>
    </row>
    <row r="30" spans="1:23" ht="16.8">
      <c r="A30" s="82"/>
      <c r="B30" s="82"/>
      <c r="C30" s="82"/>
      <c r="D30" s="82"/>
      <c r="E30" s="200" t="str" cm="1">
        <f t="array" ref="E30">INDEX(E15:E28,m_identity)</f>
        <v>SWALES</v>
      </c>
      <c r="F30" s="76" t="s">
        <v>86</v>
      </c>
      <c r="G30" s="82"/>
      <c r="H30" s="82"/>
      <c r="I30" s="82"/>
      <c r="J30" s="82"/>
      <c r="K30" s="82"/>
      <c r="L30" s="82"/>
      <c r="M30" s="82"/>
      <c r="N30" s="82"/>
      <c r="O30" s="82"/>
      <c r="P30" s="82"/>
      <c r="Q30" s="82"/>
      <c r="R30" s="82"/>
      <c r="S30" s="82"/>
      <c r="T30" s="82"/>
      <c r="U30" s="82"/>
      <c r="V30" s="82"/>
      <c r="W30" s="82"/>
    </row>
    <row r="31" spans="1:23" ht="16.8">
      <c r="A31" s="82"/>
      <c r="B31" s="82"/>
      <c r="C31" s="82"/>
      <c r="D31" s="82"/>
      <c r="E31" s="200">
        <f>INDEX(F15:F28,MATCH(n_identity,E15:E28,0))</f>
        <v>0</v>
      </c>
      <c r="F31" s="76" t="s">
        <v>87</v>
      </c>
      <c r="G31" s="82"/>
      <c r="H31" s="82"/>
      <c r="I31" s="82"/>
      <c r="J31" s="82"/>
      <c r="K31" s="82"/>
      <c r="L31" s="82"/>
      <c r="M31" s="82"/>
      <c r="N31" s="82"/>
      <c r="O31" s="82"/>
      <c r="P31" s="82"/>
      <c r="Q31" s="82"/>
      <c r="R31" s="82"/>
      <c r="S31" s="82"/>
      <c r="T31" s="82"/>
      <c r="U31" s="82"/>
      <c r="V31" s="82"/>
      <c r="W31" s="82"/>
    </row>
    <row r="32" spans="1:23" ht="16.8">
      <c r="A32" s="82"/>
      <c r="B32" s="82"/>
      <c r="C32" s="82"/>
      <c r="D32" s="82"/>
      <c r="E32" s="82"/>
      <c r="F32" s="82"/>
      <c r="G32" s="82"/>
      <c r="H32" s="82"/>
      <c r="I32" s="82"/>
      <c r="J32" s="82"/>
      <c r="K32" s="82"/>
      <c r="L32" s="82"/>
      <c r="M32" s="82"/>
      <c r="N32" s="82"/>
      <c r="O32" s="82"/>
      <c r="P32" s="82"/>
      <c r="Q32" s="82"/>
      <c r="R32" s="82"/>
      <c r="S32" s="82"/>
      <c r="T32" s="82"/>
      <c r="U32" s="82"/>
      <c r="V32" s="82"/>
      <c r="W32" s="82"/>
    </row>
    <row r="33" spans="1:23" ht="16.8">
      <c r="A33" s="82"/>
      <c r="B33" s="82"/>
      <c r="C33" s="82"/>
      <c r="D33" s="82"/>
      <c r="E33" s="82"/>
      <c r="F33" s="82"/>
      <c r="G33" s="82"/>
      <c r="H33" s="82"/>
      <c r="I33" s="82"/>
      <c r="J33" s="82"/>
      <c r="K33" s="82"/>
      <c r="L33" s="82"/>
      <c r="M33" s="82"/>
      <c r="N33" s="82"/>
      <c r="O33" s="82"/>
      <c r="P33" s="82"/>
      <c r="Q33" s="82"/>
      <c r="R33" s="82"/>
      <c r="S33" s="82"/>
      <c r="T33" s="82"/>
      <c r="U33" s="82"/>
      <c r="V33" s="82"/>
      <c r="W33" s="82"/>
    </row>
    <row r="34" spans="1:23" ht="16.8">
      <c r="A34" s="2"/>
      <c r="B34" s="22" t="s">
        <v>79</v>
      </c>
      <c r="C34" s="22"/>
      <c r="D34" s="22"/>
      <c r="E34" s="22"/>
      <c r="F34" s="22"/>
      <c r="G34" s="22"/>
      <c r="H34" s="22"/>
      <c r="I34" s="22"/>
      <c r="J34" s="22"/>
      <c r="K34" s="22"/>
      <c r="L34" s="22"/>
      <c r="M34" s="22"/>
      <c r="N34" s="22"/>
      <c r="O34" s="22"/>
      <c r="P34" s="22"/>
      <c r="Q34" s="22"/>
      <c r="R34" s="22"/>
      <c r="S34" s="22"/>
      <c r="T34" s="22"/>
      <c r="U34" s="22"/>
      <c r="V34" s="22"/>
      <c r="W34" s="22"/>
    </row>
    <row r="35" spans="1:23" ht="16.8">
      <c r="A35" s="82"/>
      <c r="B35" s="82"/>
      <c r="C35" s="82"/>
      <c r="D35" s="82"/>
      <c r="E35" s="82"/>
      <c r="F35" s="82"/>
      <c r="G35" s="82"/>
      <c r="H35" s="82"/>
      <c r="I35" s="82"/>
      <c r="J35" s="82"/>
      <c r="K35" s="82"/>
      <c r="L35" s="82"/>
      <c r="M35" s="82"/>
      <c r="N35" s="82"/>
      <c r="O35" s="82"/>
      <c r="P35" s="82"/>
      <c r="Q35" s="82"/>
      <c r="R35" s="82"/>
      <c r="S35" s="82"/>
      <c r="T35" s="82"/>
      <c r="U35" s="82"/>
      <c r="V35" s="82"/>
      <c r="W35" s="82"/>
    </row>
    <row r="36" spans="1:23" ht="16.8">
      <c r="A36" s="82"/>
      <c r="B36" s="82"/>
      <c r="C36" s="82"/>
      <c r="D36" s="82"/>
      <c r="E36" s="82"/>
      <c r="F36" s="82"/>
      <c r="G36" s="82"/>
      <c r="H36" s="82"/>
      <c r="I36" s="82"/>
      <c r="J36" s="82"/>
      <c r="K36" s="82"/>
      <c r="L36" s="82"/>
      <c r="M36" s="82"/>
      <c r="N36" s="82"/>
      <c r="O36" s="82"/>
      <c r="P36" s="82"/>
      <c r="Q36" s="82"/>
      <c r="R36" s="82"/>
      <c r="S36" s="82"/>
      <c r="T36" s="82"/>
      <c r="U36" s="82"/>
      <c r="V36" s="82"/>
      <c r="W36" s="82"/>
    </row>
  </sheetData>
  <phoneticPr fontId="77" type="noConversion"/>
  <conditionalFormatting sqref="F8">
    <cfRule type="expression" dxfId="172" priority="3">
      <formula>F8="OK"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3739" r:id="rId4" name="Drop Down 11">
              <controlPr defaultSize="0" autoLine="0" autoPict="0" altText="Select appropriate network">
                <anchor moveWithCells="1">
                  <from>
                    <xdr:col>5</xdr:col>
                    <xdr:colOff>0</xdr:colOff>
                    <xdr:row>4</xdr:row>
                    <xdr:rowOff>0</xdr:rowOff>
                  </from>
                  <to>
                    <xdr:col>7</xdr:col>
                    <xdr:colOff>0</xdr:colOff>
                    <xdr:row>5</xdr:row>
                    <xdr:rowOff>7620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2">
    <tabColor rgb="FFFFFFCC"/>
    <outlinePr summaryBelow="0" summaryRight="0"/>
    <pageSetUpPr autoPageBreaks="0"/>
  </sheetPr>
  <dimension ref="A1:AX673"/>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4929"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3">
    <tabColor rgb="FFFFFFCC"/>
    <outlinePr summaryBelow="0" summaryRight="0"/>
    <pageSetUpPr autoPageBreaks="0"/>
  </sheetPr>
  <dimension ref="A1:AX673"/>
  <sheetViews>
    <sheetView topLeftCell="A228" zoomScale="60" zoomScaleNormal="60"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5953"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4">
    <tabColor rgb="FFFFFFCC"/>
    <outlinePr summaryBelow="0" summaryRight="0"/>
    <pageSetUpPr autoPageBreaks="0"/>
  </sheetPr>
  <dimension ref="A1:AX673"/>
  <sheetViews>
    <sheetView topLeftCell="A234" zoomScale="60" zoomScaleNormal="60"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6977"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6">
    <tabColor rgb="FFFFFFCC"/>
    <outlinePr summaryBelow="0" summaryRight="0"/>
    <pageSetUpPr autoPageBreaks="0"/>
  </sheetPr>
  <dimension ref="A1:AX673"/>
  <sheetViews>
    <sheetView topLeftCell="A231" zoomScale="60" zoomScaleNormal="60" workbookViewId="0">
      <selection activeCell="I270" sqref="I270"/>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spans="1:50" ht="19.2">
      <c r="A1" s="195" t="s">
        <v>39</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t="s">
        <v>90</v>
      </c>
      <c r="AL1" s="282">
        <f>m_baseyear</f>
        <v>2021</v>
      </c>
      <c r="AM1" s="283"/>
      <c r="AN1" s="171"/>
      <c r="AO1" s="170"/>
      <c r="AP1" s="170"/>
      <c r="AQ1" s="16"/>
      <c r="AR1" s="171"/>
      <c r="AS1" s="171"/>
      <c r="AT1" s="181"/>
      <c r="AU1" s="181"/>
      <c r="AV1" s="181"/>
      <c r="AW1" s="181"/>
      <c r="AX1" s="181"/>
    </row>
    <row r="2" spans="1:50" ht="16.8">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82"/>
      <c r="AM2" s="284"/>
      <c r="AN2" s="181"/>
      <c r="AO2" s="181"/>
      <c r="AP2" s="181"/>
      <c r="AQ2" s="17"/>
      <c r="AR2" s="181"/>
      <c r="AS2" s="181"/>
      <c r="AT2" s="181"/>
      <c r="AU2" s="181"/>
      <c r="AV2" s="181"/>
      <c r="AW2" s="181"/>
      <c r="AX2" s="181"/>
    </row>
    <row r="3" spans="1:50"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181"/>
      <c r="AM3" s="181"/>
      <c r="AN3" s="181"/>
      <c r="AO3" s="181"/>
      <c r="AP3" s="181"/>
      <c r="AQ3" s="17"/>
      <c r="AR3" s="181"/>
      <c r="AS3" s="181"/>
      <c r="AT3" s="181"/>
      <c r="AU3" s="181"/>
      <c r="AV3" s="181"/>
      <c r="AW3" s="181"/>
      <c r="AX3" s="181"/>
    </row>
    <row r="4" spans="1:50" ht="16.8">
      <c r="A4" s="203"/>
      <c r="B4" s="203"/>
      <c r="C4" s="203"/>
      <c r="D4" s="203"/>
      <c r="E4" s="203" t="s">
        <v>97</v>
      </c>
      <c r="F4" s="203"/>
      <c r="G4" s="354"/>
      <c r="H4" s="354"/>
      <c r="I4" s="355">
        <v>46843</v>
      </c>
      <c r="J4" s="354"/>
      <c r="K4" s="356">
        <v>33328</v>
      </c>
      <c r="L4" s="356">
        <v>33694</v>
      </c>
      <c r="M4" s="356">
        <v>34059</v>
      </c>
      <c r="N4" s="356">
        <v>34424</v>
      </c>
      <c r="O4" s="356">
        <v>34789</v>
      </c>
      <c r="P4" s="356">
        <v>35155</v>
      </c>
      <c r="Q4" s="356">
        <v>35520</v>
      </c>
      <c r="R4" s="356">
        <v>35885</v>
      </c>
      <c r="S4" s="356">
        <v>36250</v>
      </c>
      <c r="T4" s="356">
        <v>36616</v>
      </c>
      <c r="U4" s="356">
        <v>36981</v>
      </c>
      <c r="V4" s="356">
        <v>37346</v>
      </c>
      <c r="W4" s="356">
        <v>37711</v>
      </c>
      <c r="X4" s="356">
        <v>38077</v>
      </c>
      <c r="Y4" s="356">
        <v>38442</v>
      </c>
      <c r="Z4" s="356">
        <v>38807</v>
      </c>
      <c r="AA4" s="356">
        <v>39172</v>
      </c>
      <c r="AB4" s="356">
        <v>39538</v>
      </c>
      <c r="AC4" s="356">
        <v>39903</v>
      </c>
      <c r="AD4" s="356">
        <v>40268</v>
      </c>
      <c r="AE4" s="356">
        <v>40633</v>
      </c>
      <c r="AF4" s="356">
        <v>40999</v>
      </c>
      <c r="AG4" s="356">
        <v>41364</v>
      </c>
      <c r="AH4" s="356">
        <v>41729</v>
      </c>
      <c r="AI4" s="356">
        <v>42094</v>
      </c>
      <c r="AJ4" s="356">
        <v>42460</v>
      </c>
      <c r="AK4" s="356">
        <v>42825</v>
      </c>
      <c r="AL4" s="356">
        <v>43190</v>
      </c>
      <c r="AM4" s="356">
        <v>43555</v>
      </c>
      <c r="AN4" s="356">
        <v>43921</v>
      </c>
      <c r="AO4" s="356">
        <v>44286</v>
      </c>
      <c r="AP4" s="356">
        <v>44651</v>
      </c>
      <c r="AQ4" s="204">
        <v>45016</v>
      </c>
      <c r="AR4" s="356">
        <v>45382</v>
      </c>
      <c r="AS4" s="356">
        <v>45747</v>
      </c>
      <c r="AT4" s="356">
        <v>46112</v>
      </c>
      <c r="AU4" s="356">
        <v>46477</v>
      </c>
      <c r="AV4" s="356">
        <v>46843</v>
      </c>
      <c r="AW4" s="356"/>
      <c r="AX4" s="356"/>
    </row>
    <row r="5" spans="1:50"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c r="AX5" s="2"/>
    </row>
    <row r="6" spans="1:50" ht="16.8">
      <c r="A6" s="94"/>
      <c r="B6" s="2"/>
      <c r="C6" s="28" t="s">
        <v>98</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9"/>
      <c r="AR6" s="28"/>
      <c r="AS6" s="28"/>
      <c r="AT6" s="28"/>
      <c r="AU6" s="28"/>
      <c r="AV6" s="28"/>
      <c r="AW6" s="28"/>
    </row>
    <row r="7" spans="1:50" ht="16.8">
      <c r="A7" s="2"/>
      <c r="B7" s="15"/>
      <c r="C7" s="15"/>
      <c r="D7" s="15"/>
      <c r="E7" s="7"/>
      <c r="F7" s="7"/>
      <c r="G7" s="7"/>
      <c r="H7" s="421"/>
      <c r="I7" s="182"/>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57"/>
      <c r="AR7" s="334"/>
      <c r="AS7" s="334"/>
      <c r="AT7" s="334"/>
      <c r="AU7" s="334"/>
      <c r="AV7" s="334"/>
      <c r="AW7" s="334"/>
    </row>
    <row r="8" spans="1:50" ht="16.8">
      <c r="A8" s="82"/>
      <c r="B8" s="2"/>
      <c r="C8" s="2"/>
      <c r="D8" s="2"/>
      <c r="E8" s="7" t="s">
        <v>99</v>
      </c>
      <c r="F8" s="7"/>
      <c r="G8" s="7" t="s">
        <v>100</v>
      </c>
      <c r="H8" s="7"/>
      <c r="I8" s="7"/>
      <c r="J8" s="82"/>
      <c r="K8" s="165" t="str">
        <f>SelectedInputs!K8</f>
        <v/>
      </c>
      <c r="L8" s="165" t="str">
        <f>SelectedInputs!L8</f>
        <v/>
      </c>
      <c r="M8" s="165" t="str">
        <f>SelectedInputs!M8</f>
        <v/>
      </c>
      <c r="N8" s="165" t="str">
        <f>SelectedInputs!N8</f>
        <v/>
      </c>
      <c r="O8" s="165" t="str">
        <f>SelectedInputs!O8</f>
        <v/>
      </c>
      <c r="P8" s="165" t="str">
        <f>SelectedInputs!P8</f>
        <v/>
      </c>
      <c r="Q8" s="165" t="str">
        <f>SelectedInputs!Q8</f>
        <v/>
      </c>
      <c r="R8" s="165" t="str">
        <f>SelectedInputs!R8</f>
        <v/>
      </c>
      <c r="S8" s="165" t="str">
        <f>SelectedInputs!S8</f>
        <v/>
      </c>
      <c r="T8" s="92">
        <f>SelectedInputs!T8</f>
        <v>0.56549575070821523</v>
      </c>
      <c r="U8" s="92">
        <f>SelectedInputs!U8</f>
        <v>0.58237960339943329</v>
      </c>
      <c r="V8" s="92">
        <f>SelectedInputs!V8</f>
        <v>0.59107648725212458</v>
      </c>
      <c r="W8" s="92">
        <f>SelectedInputs!W8</f>
        <v>0.60345609065155803</v>
      </c>
      <c r="X8" s="92">
        <f>SelectedInputs!X8</f>
        <v>0.62031161473087815</v>
      </c>
      <c r="Y8" s="92">
        <f>SelectedInputs!Y8</f>
        <v>0.6396033994334277</v>
      </c>
      <c r="Z8" s="92">
        <f>SelectedInputs!Z8</f>
        <v>0.65645892351274782</v>
      </c>
      <c r="AA8" s="92">
        <f>SelectedInputs!AA8</f>
        <v>0.68096317280453267</v>
      </c>
      <c r="AB8" s="92">
        <f>SelectedInputs!AB8</f>
        <v>0.70909348441926356</v>
      </c>
      <c r="AC8" s="92">
        <f>SelectedInputs!AC8</f>
        <v>0.73014164305949025</v>
      </c>
      <c r="AD8" s="92">
        <f>SelectedInputs!AD8</f>
        <v>0.73348441926345587</v>
      </c>
      <c r="AE8" s="92">
        <f>SelectedInputs!AE8</f>
        <v>0.76988668555240791</v>
      </c>
      <c r="AF8" s="92">
        <f>SelectedInputs!AF8</f>
        <v>0.8068271954674221</v>
      </c>
      <c r="AG8" s="92">
        <f>SelectedInputs!AG8</f>
        <v>0.83175637393767698</v>
      </c>
      <c r="AH8" s="92">
        <f>SelectedInputs!AH8</f>
        <v>0.85575070821529742</v>
      </c>
      <c r="AI8" s="92">
        <f>SelectedInputs!AI8</f>
        <v>0.87252124645892348</v>
      </c>
      <c r="AJ8" s="92">
        <f>SelectedInputs!AJ8</f>
        <v>0.88192634560906513</v>
      </c>
      <c r="AK8" s="92">
        <f>SelectedInputs!AK8</f>
        <v>0.9008215297450427</v>
      </c>
      <c r="AL8" s="92">
        <f>SelectedInputs!AL8</f>
        <v>0.93453257790368272</v>
      </c>
      <c r="AM8" s="92">
        <f>SelectedInputs!AM8</f>
        <v>0.96308781869688376</v>
      </c>
      <c r="AN8" s="92">
        <f>SelectedInputs!AN8</f>
        <v>0.98801699716713864</v>
      </c>
      <c r="AO8" s="92">
        <f>SelectedInputs!AO8</f>
        <v>1</v>
      </c>
      <c r="AP8" s="92">
        <f>SelectedInputs!AP8</f>
        <v>1.0577620396600564</v>
      </c>
      <c r="AQ8" s="215">
        <f>SelectedInputs!AQ8</f>
        <v>1.1939376770538244</v>
      </c>
      <c r="AR8" s="92">
        <f>SelectedInputs!AR8</f>
        <v>1.2891506141768156</v>
      </c>
      <c r="AS8" s="92">
        <f>SelectedInputs!AS8</f>
        <v>1.3284361388165782</v>
      </c>
      <c r="AT8" s="92">
        <f>SelectedInputs!AT8</f>
        <v>1.3511547218960771</v>
      </c>
      <c r="AU8" s="92">
        <f>SelectedInputs!AU8</f>
        <v>1.3719916643626167</v>
      </c>
      <c r="AV8" s="92">
        <f>SelectedInputs!AV8</f>
        <v>1.3966351746111914</v>
      </c>
      <c r="AW8" s="165"/>
    </row>
    <row r="9" spans="1:50" ht="16.8">
      <c r="A9" s="82"/>
      <c r="B9" s="2"/>
      <c r="C9" s="2"/>
      <c r="D9" s="2"/>
      <c r="E9" s="7"/>
      <c r="F9" s="7"/>
      <c r="G9" s="7"/>
      <c r="H9" s="7"/>
      <c r="I9" s="46"/>
      <c r="J9" s="82"/>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243"/>
      <c r="AR9" s="145"/>
      <c r="AS9" s="184"/>
      <c r="AT9" s="184"/>
      <c r="AU9" s="184"/>
      <c r="AV9" s="184"/>
      <c r="AW9" s="184"/>
    </row>
    <row r="10" spans="1:50" ht="16.8">
      <c r="A10" s="82"/>
      <c r="B10" s="408" t="s">
        <v>101</v>
      </c>
      <c r="C10" s="408"/>
      <c r="D10" s="408"/>
      <c r="E10" s="408"/>
      <c r="F10" s="408"/>
      <c r="G10" s="408"/>
      <c r="H10" s="408"/>
      <c r="I10" s="408"/>
      <c r="J10" s="408"/>
      <c r="K10" s="408"/>
      <c r="L10" s="408"/>
      <c r="M10" s="408"/>
      <c r="N10" s="408"/>
      <c r="O10" s="405"/>
      <c r="P10" s="405"/>
      <c r="Q10" s="405"/>
      <c r="R10" s="405"/>
      <c r="S10" s="405"/>
      <c r="T10" s="405"/>
      <c r="U10" s="405"/>
      <c r="V10" s="405"/>
      <c r="W10" s="405"/>
      <c r="X10" s="405"/>
      <c r="Y10" s="405"/>
      <c r="Z10" s="405"/>
      <c r="AA10" s="405"/>
      <c r="AB10" s="405"/>
      <c r="AC10" s="405"/>
      <c r="AD10" s="405"/>
      <c r="AE10" s="405"/>
      <c r="AF10" s="405"/>
      <c r="AG10" s="405"/>
      <c r="AH10" s="405"/>
      <c r="AI10" s="405"/>
      <c r="AJ10" s="405"/>
      <c r="AK10" s="405"/>
      <c r="AL10" s="405"/>
      <c r="AM10" s="405"/>
      <c r="AN10" s="405"/>
      <c r="AO10" s="405"/>
      <c r="AP10" s="405"/>
      <c r="AQ10" s="407"/>
      <c r="AR10" s="406"/>
      <c r="AS10" s="405"/>
      <c r="AT10" s="405"/>
      <c r="AU10" s="405"/>
      <c r="AV10" s="405"/>
      <c r="AW10" s="184"/>
    </row>
    <row r="11" spans="1:50" ht="16.8">
      <c r="A11" s="82"/>
      <c r="B11" s="82"/>
      <c r="C11" s="82"/>
      <c r="D11" s="82"/>
      <c r="E11" s="82"/>
      <c r="F11" s="82"/>
      <c r="G11" s="82"/>
      <c r="H11" s="82"/>
      <c r="I11" s="82"/>
      <c r="J11" s="82"/>
      <c r="K11" s="82"/>
      <c r="L11" s="82"/>
      <c r="M11" s="82"/>
      <c r="N11" s="82"/>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243"/>
      <c r="AR11" s="145"/>
      <c r="AS11" s="184"/>
      <c r="AT11" s="184"/>
      <c r="AU11" s="184"/>
      <c r="AV11" s="184"/>
      <c r="AW11" s="184"/>
    </row>
    <row r="12" spans="1:50" ht="16.8">
      <c r="A12" s="82"/>
      <c r="B12" s="82"/>
      <c r="C12" s="91" t="s">
        <v>102</v>
      </c>
      <c r="D12" s="91"/>
      <c r="E12" s="91"/>
      <c r="F12" s="91"/>
      <c r="G12" s="91"/>
      <c r="H12" s="91"/>
      <c r="I12" s="91"/>
      <c r="J12" s="91"/>
      <c r="K12" s="91"/>
      <c r="L12" s="91"/>
      <c r="M12" s="91"/>
      <c r="N12" s="91"/>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4"/>
      <c r="AR12" s="395"/>
      <c r="AS12" s="403"/>
      <c r="AT12" s="403"/>
      <c r="AU12" s="403"/>
      <c r="AV12" s="403"/>
      <c r="AW12" s="184"/>
    </row>
    <row r="13" spans="1:50" ht="16.8">
      <c r="A13" s="82"/>
      <c r="B13" s="82"/>
      <c r="C13" s="82"/>
      <c r="D13" s="82"/>
      <c r="E13" s="82"/>
      <c r="F13" s="82"/>
      <c r="G13" s="82"/>
      <c r="H13" s="82"/>
      <c r="I13" s="82"/>
      <c r="J13" s="82"/>
      <c r="K13" s="82"/>
      <c r="L13" s="82"/>
      <c r="M13" s="82"/>
      <c r="N13" s="82"/>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243"/>
      <c r="AR13" s="145"/>
      <c r="AS13" s="184"/>
      <c r="AT13" s="184"/>
      <c r="AU13" s="184"/>
      <c r="AV13" s="184"/>
      <c r="AW13" s="184"/>
    </row>
    <row r="14" spans="1:50" ht="16.8">
      <c r="A14" s="82"/>
      <c r="B14" s="82"/>
      <c r="C14" s="82"/>
      <c r="D14" s="351" t="s">
        <v>103</v>
      </c>
      <c r="E14" s="351"/>
      <c r="F14" s="82"/>
      <c r="G14" s="82"/>
      <c r="H14" s="82"/>
      <c r="I14" s="82"/>
      <c r="J14" s="82"/>
      <c r="K14" s="82"/>
      <c r="L14" s="82"/>
      <c r="M14" s="82"/>
      <c r="N14" s="82"/>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243"/>
      <c r="AR14" s="364"/>
      <c r="AS14" s="184"/>
      <c r="AT14" s="184"/>
      <c r="AU14" s="184"/>
      <c r="AV14" s="184"/>
      <c r="AW14" s="184"/>
    </row>
    <row r="15" spans="1:50" ht="16.8">
      <c r="A15" s="82"/>
      <c r="B15" s="82"/>
      <c r="C15" s="82"/>
      <c r="D15" s="82"/>
      <c r="E15" s="13" t="s">
        <v>104</v>
      </c>
      <c r="F15" s="82"/>
      <c r="G15" s="82" t="s">
        <v>105</v>
      </c>
      <c r="H15" s="82"/>
      <c r="I15" s="82"/>
      <c r="J15" s="82"/>
      <c r="K15" s="82"/>
      <c r="L15" s="82"/>
      <c r="M15" s="82"/>
      <c r="N15" s="82"/>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243"/>
      <c r="AR15" s="528">
        <v>25.13</v>
      </c>
      <c r="AS15" s="528">
        <v>20.51</v>
      </c>
      <c r="AT15" s="528">
        <v>25.92</v>
      </c>
      <c r="AU15" s="528">
        <v>27.17</v>
      </c>
      <c r="AV15" s="528">
        <v>20.34</v>
      </c>
      <c r="AW15" s="184"/>
    </row>
    <row r="16" spans="1:50" ht="16.8">
      <c r="A16" s="82"/>
      <c r="B16" s="82"/>
      <c r="C16" s="82"/>
      <c r="D16" s="82"/>
      <c r="E16" s="13" t="s">
        <v>106</v>
      </c>
      <c r="F16" s="82"/>
      <c r="G16" s="82" t="s">
        <v>105</v>
      </c>
      <c r="H16" s="82"/>
      <c r="I16" s="82"/>
      <c r="J16" s="82"/>
      <c r="K16" s="82"/>
      <c r="L16" s="82"/>
      <c r="M16" s="82"/>
      <c r="N16" s="82"/>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243"/>
      <c r="AR16" s="528">
        <v>28.11</v>
      </c>
      <c r="AS16" s="528">
        <v>28.32</v>
      </c>
      <c r="AT16" s="528">
        <v>27.13</v>
      </c>
      <c r="AU16" s="528">
        <v>25.32</v>
      </c>
      <c r="AV16" s="528">
        <v>24.55</v>
      </c>
      <c r="AW16" s="184"/>
    </row>
    <row r="17" spans="1:50" ht="16.8">
      <c r="A17" s="82"/>
      <c r="B17" s="82"/>
      <c r="C17" s="82"/>
      <c r="D17" s="82"/>
      <c r="E17" s="13" t="s">
        <v>107</v>
      </c>
      <c r="F17" s="82"/>
      <c r="G17" s="82" t="s">
        <v>105</v>
      </c>
      <c r="H17" s="82"/>
      <c r="I17" s="82"/>
      <c r="J17" s="82"/>
      <c r="K17" s="82"/>
      <c r="L17" s="82"/>
      <c r="M17" s="82"/>
      <c r="N17" s="82"/>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243"/>
      <c r="AR17" s="528">
        <v>19</v>
      </c>
      <c r="AS17" s="528">
        <v>19.420000000000002</v>
      </c>
      <c r="AT17" s="528">
        <v>20.97</v>
      </c>
      <c r="AU17" s="528">
        <v>15.58</v>
      </c>
      <c r="AV17" s="528">
        <v>14.8</v>
      </c>
      <c r="AW17" s="184"/>
    </row>
    <row r="18" spans="1:50" ht="16.8">
      <c r="A18" s="82"/>
      <c r="B18" s="82"/>
      <c r="C18" s="82"/>
      <c r="D18" s="82"/>
      <c r="E18" s="13" t="s">
        <v>108</v>
      </c>
      <c r="F18" s="82"/>
      <c r="G18" s="82" t="s">
        <v>105</v>
      </c>
      <c r="H18" s="82"/>
      <c r="I18" s="82"/>
      <c r="J18" s="82"/>
      <c r="K18" s="82"/>
      <c r="L18" s="82"/>
      <c r="M18" s="82"/>
      <c r="N18" s="82"/>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243"/>
      <c r="AR18" s="528">
        <v>12.66</v>
      </c>
      <c r="AS18" s="528">
        <v>12.53</v>
      </c>
      <c r="AT18" s="528">
        <v>12.31</v>
      </c>
      <c r="AU18" s="528">
        <v>11.98</v>
      </c>
      <c r="AV18" s="528">
        <v>11.92</v>
      </c>
      <c r="AW18" s="184"/>
    </row>
    <row r="19" spans="1:50" ht="16.8">
      <c r="A19" s="82"/>
      <c r="B19" s="82"/>
      <c r="C19" s="82"/>
      <c r="D19" s="82"/>
      <c r="E19" s="13" t="s">
        <v>109</v>
      </c>
      <c r="F19" s="82"/>
      <c r="G19" s="82" t="s">
        <v>105</v>
      </c>
      <c r="H19" s="82"/>
      <c r="I19" s="82"/>
      <c r="J19" s="82"/>
      <c r="K19" s="82"/>
      <c r="L19" s="82"/>
      <c r="M19" s="82"/>
      <c r="N19" s="82"/>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243"/>
      <c r="AR19" s="528">
        <v>9.82</v>
      </c>
      <c r="AS19" s="528">
        <v>10.050000000000001</v>
      </c>
      <c r="AT19" s="528">
        <v>10.36</v>
      </c>
      <c r="AU19" s="528">
        <v>9.15</v>
      </c>
      <c r="AV19" s="528">
        <v>9.16</v>
      </c>
      <c r="AW19" s="184"/>
    </row>
    <row r="20" spans="1:50" ht="16.8">
      <c r="A20" s="82"/>
      <c r="B20" s="82"/>
      <c r="C20" s="82"/>
      <c r="D20" s="82"/>
      <c r="E20" s="13" t="s">
        <v>110</v>
      </c>
      <c r="F20" s="82"/>
      <c r="G20" s="82" t="s">
        <v>105</v>
      </c>
      <c r="H20" s="82"/>
      <c r="I20" s="82"/>
      <c r="J20" s="82"/>
      <c r="K20" s="82"/>
      <c r="L20" s="82"/>
      <c r="M20" s="82"/>
      <c r="N20" s="82"/>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243"/>
      <c r="AR20" s="528">
        <v>11.31</v>
      </c>
      <c r="AS20" s="528">
        <v>11.04</v>
      </c>
      <c r="AT20" s="528">
        <v>10.7</v>
      </c>
      <c r="AU20" s="528">
        <v>10.59</v>
      </c>
      <c r="AV20" s="528">
        <v>10.37</v>
      </c>
      <c r="AW20" s="184"/>
    </row>
    <row r="21" spans="1:50" ht="16.8">
      <c r="A21" s="82"/>
      <c r="B21" s="82"/>
      <c r="C21" s="82"/>
      <c r="D21" s="82"/>
      <c r="E21" s="13" t="s">
        <v>111</v>
      </c>
      <c r="F21" s="82"/>
      <c r="G21" s="82" t="s">
        <v>105</v>
      </c>
      <c r="H21" s="82"/>
      <c r="I21" s="82"/>
      <c r="J21" s="82"/>
      <c r="K21" s="82"/>
      <c r="L21" s="82"/>
      <c r="M21" s="82"/>
      <c r="N21" s="82"/>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243"/>
      <c r="AR21" s="528">
        <v>54.76</v>
      </c>
      <c r="AS21" s="528">
        <v>53.48</v>
      </c>
      <c r="AT21" s="528">
        <v>50.38</v>
      </c>
      <c r="AU21" s="528">
        <v>51.31</v>
      </c>
      <c r="AV21" s="528">
        <v>51.45</v>
      </c>
      <c r="AW21" s="184"/>
    </row>
    <row r="22" spans="1:50" ht="16.8">
      <c r="A22" s="82"/>
      <c r="B22" s="82"/>
      <c r="C22" s="82"/>
      <c r="D22" s="82"/>
      <c r="E22" s="82"/>
      <c r="F22" s="82"/>
      <c r="G22" s="82"/>
      <c r="H22" s="82"/>
      <c r="I22" s="82"/>
      <c r="J22" s="82"/>
      <c r="K22" s="82"/>
      <c r="L22" s="82"/>
      <c r="M22" s="82"/>
      <c r="N22" s="82"/>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243"/>
      <c r="AR22" s="145"/>
      <c r="AS22" s="184"/>
      <c r="AT22" s="184"/>
      <c r="AU22" s="184"/>
      <c r="AV22" s="184"/>
      <c r="AW22" s="184"/>
    </row>
    <row r="23" spans="1:50" ht="16.8">
      <c r="A23" s="82"/>
      <c r="B23" s="82"/>
      <c r="C23" s="82"/>
      <c r="D23" s="351" t="s">
        <v>112</v>
      </c>
      <c r="E23" s="351"/>
      <c r="F23" s="82"/>
      <c r="G23" s="82"/>
      <c r="H23" s="82"/>
      <c r="I23" s="82"/>
      <c r="J23" s="82"/>
      <c r="K23" s="82"/>
      <c r="L23" s="82"/>
      <c r="M23" s="82"/>
      <c r="N23" s="82"/>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243"/>
      <c r="AR23" s="364"/>
      <c r="AS23" s="184"/>
      <c r="AT23" s="184"/>
      <c r="AU23" s="184"/>
      <c r="AV23" s="184"/>
      <c r="AW23" s="184"/>
    </row>
    <row r="24" spans="1:50" ht="16.8">
      <c r="A24" s="82"/>
      <c r="B24" s="82"/>
      <c r="C24" s="82"/>
      <c r="D24" s="82"/>
      <c r="E24" s="82" t="s">
        <v>1312</v>
      </c>
      <c r="F24" s="82"/>
      <c r="G24" s="82" t="s">
        <v>105</v>
      </c>
      <c r="H24" s="82" t="s">
        <v>1313</v>
      </c>
      <c r="I24" s="82"/>
      <c r="J24" s="82"/>
      <c r="K24" s="82"/>
      <c r="L24" s="82"/>
      <c r="M24" s="82"/>
      <c r="N24" s="82"/>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243"/>
      <c r="AR24" s="207" cm="1">
        <f t="array" ref="AR24">(SUM(AR15:AR21)+SUMPRODUCT((AR$26:AR$71)*($AL$76:$AL$121="RPEs Apply")*($AM$76:$AM$121=1))) * (AR$223-1)</f>
        <v>-1.5636239999999992</v>
      </c>
      <c r="AS24" s="207" cm="1">
        <f t="array" ref="AS24">(SUM(AS15:AS21)+SUMPRODUCT((AS$26:AS$71)*($AL$76:$AL$121="RPEs Apply")*($AM$76:$AM$121=1))) * (AS$223-1)</f>
        <v>0.16667999999998162</v>
      </c>
      <c r="AT24" s="207" cm="1">
        <f t="array" ref="AT24">(SUM(AT15:AT21)+SUMPRODUCT((AT$26:AT$71)*($AL$76:$AL$121="RPEs Apply")*($AM$76:$AM$121=1))) * (AT$223-1)</f>
        <v>1.9671719999999977</v>
      </c>
      <c r="AU24" s="207" cm="1">
        <f t="array" ref="AU24">(SUM(AU15:AU21)+SUMPRODUCT((AU$26:AU$71)*($AL$76:$AL$121="RPEs Apply")*($AM$76:$AM$121=1))) * (AU$223-1)</f>
        <v>3.5170219999999994</v>
      </c>
      <c r="AV24" s="207" cm="1">
        <f t="array" ref="AV24">(SUM(AV15:AV21)+SUMPRODUCT((AV$26:AV$71)*($AL$76:$AL$121="RPEs Apply")*($AM$76:$AM$121=1))) * (AV$223-1)</f>
        <v>5.0594039999999936</v>
      </c>
      <c r="AW24" s="184"/>
      <c r="AX24" s="258"/>
    </row>
    <row r="25" spans="1:50" ht="16.8">
      <c r="A25" s="82"/>
      <c r="B25" s="82"/>
      <c r="C25" s="82"/>
      <c r="D25" s="82"/>
      <c r="E25" s="82" t="s">
        <v>1314</v>
      </c>
      <c r="F25" s="82"/>
      <c r="G25" s="82" t="s">
        <v>105</v>
      </c>
      <c r="H25" s="82" t="s">
        <v>1313</v>
      </c>
      <c r="I25" s="82"/>
      <c r="J25" s="82"/>
      <c r="K25" s="82"/>
      <c r="L25" s="82"/>
      <c r="M25" s="82"/>
      <c r="N25" s="82"/>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243"/>
      <c r="AR25" s="207" cm="1">
        <f t="array" ref="AR25">SUMPRODUCT((AR$26:AR$71)*($AL$76:$AL$121="RPEs Apply")*($AM$76:$AM$121=2)) * (AR$223-1)</f>
        <v>-3.8152449364801069E-2</v>
      </c>
      <c r="AS25" s="207" cm="1">
        <f t="array" ref="AS25">SUMPRODUCT((AS$26:AS$71)*($AL$76:$AL$121="RPEs Apply")*($AM$76:$AM$121=2)) * (AS$223-1)</f>
        <v>4.7196124279654276E-3</v>
      </c>
      <c r="AT25" s="207" cm="1">
        <f t="array" ref="AT25">SUMPRODUCT((AT$26:AT$71)*($AL$76:$AL$121="RPEs Apply")*($AM$76:$AM$121=2)) * (AT$223-1)</f>
        <v>7.4099989218355436E-2</v>
      </c>
      <c r="AU25" s="207" cm="1">
        <f t="array" ref="AU25">SUMPRODUCT((AU$26:AU$71)*($AL$76:$AL$121="RPEs Apply")*($AM$76:$AM$121=2)) * (AU$223-1)</f>
        <v>0.15958323752211184</v>
      </c>
      <c r="AV25" s="207" cm="1">
        <f t="array" ref="AV25">SUMPRODUCT((AV$26:AV$71)*($AL$76:$AL$121="RPEs Apply")*($AM$76:$AM$121=2)) * (AV$223-1)</f>
        <v>0.27497477595728415</v>
      </c>
      <c r="AW25" s="184"/>
      <c r="AX25" s="258"/>
    </row>
    <row r="26" spans="1:50" ht="16.8">
      <c r="A26" s="82"/>
      <c r="B26" s="82"/>
      <c r="C26" s="82"/>
      <c r="D26" s="82"/>
      <c r="E26" s="82" t="s">
        <v>1315</v>
      </c>
      <c r="F26" s="82"/>
      <c r="G26" s="82" t="s">
        <v>105</v>
      </c>
      <c r="H26" s="82" t="s">
        <v>1316</v>
      </c>
      <c r="I26" s="82"/>
      <c r="J26" s="82"/>
      <c r="K26" s="82"/>
      <c r="L26" s="82"/>
      <c r="M26" s="82"/>
      <c r="N26" s="82"/>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243"/>
      <c r="AR26" s="476">
        <v>0</v>
      </c>
      <c r="AS26" s="476">
        <v>0</v>
      </c>
      <c r="AT26" s="476">
        <v>0</v>
      </c>
      <c r="AU26" s="476">
        <v>0</v>
      </c>
      <c r="AV26" s="476">
        <v>0</v>
      </c>
      <c r="AW26" s="184"/>
      <c r="AX26" s="258"/>
    </row>
    <row r="27" spans="1:50" ht="16.8">
      <c r="A27" s="82"/>
      <c r="B27" s="82"/>
      <c r="C27" s="82"/>
      <c r="D27" s="82"/>
      <c r="E27" s="82" t="s">
        <v>1317</v>
      </c>
      <c r="F27" s="82"/>
      <c r="G27" s="82" t="s">
        <v>105</v>
      </c>
      <c r="H27" s="82" t="s">
        <v>1318</v>
      </c>
      <c r="I27" s="82"/>
      <c r="J27" s="82"/>
      <c r="K27" s="82"/>
      <c r="L27" s="82"/>
      <c r="M27" s="82"/>
      <c r="N27" s="82"/>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243"/>
      <c r="AR27" s="476">
        <v>0</v>
      </c>
      <c r="AS27" s="476">
        <v>0</v>
      </c>
      <c r="AT27" s="476">
        <v>0</v>
      </c>
      <c r="AU27" s="476">
        <v>0</v>
      </c>
      <c r="AV27" s="476">
        <v>0</v>
      </c>
      <c r="AW27" s="184"/>
      <c r="AX27" s="258"/>
    </row>
    <row r="28" spans="1:50" ht="16.8">
      <c r="A28" s="82"/>
      <c r="B28" s="82"/>
      <c r="C28" s="82"/>
      <c r="D28" s="82"/>
      <c r="E28" s="82" t="s">
        <v>1319</v>
      </c>
      <c r="F28" s="82"/>
      <c r="G28" s="82" t="s">
        <v>105</v>
      </c>
      <c r="H28" s="82" t="s">
        <v>1320</v>
      </c>
      <c r="I28" s="82"/>
      <c r="J28" s="82"/>
      <c r="K28" s="82"/>
      <c r="L28" s="82"/>
      <c r="M28" s="82"/>
      <c r="N28" s="82"/>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243"/>
      <c r="AR28" s="476">
        <v>0</v>
      </c>
      <c r="AS28" s="476">
        <v>0</v>
      </c>
      <c r="AT28" s="476">
        <v>0</v>
      </c>
      <c r="AU28" s="476">
        <v>0</v>
      </c>
      <c r="AV28" s="476">
        <v>0</v>
      </c>
      <c r="AW28" s="184"/>
      <c r="AX28" s="258"/>
    </row>
    <row r="29" spans="1:50" ht="16.8">
      <c r="A29" s="82"/>
      <c r="B29" s="82"/>
      <c r="C29" s="82"/>
      <c r="D29" s="82"/>
      <c r="E29" s="82" t="s">
        <v>1321</v>
      </c>
      <c r="F29" s="82"/>
      <c r="G29" s="82" t="s">
        <v>105</v>
      </c>
      <c r="H29" s="82" t="s">
        <v>1322</v>
      </c>
      <c r="I29" s="82"/>
      <c r="J29" s="82"/>
      <c r="K29" s="82"/>
      <c r="L29" s="82"/>
      <c r="M29" s="82"/>
      <c r="N29" s="82"/>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243"/>
      <c r="AR29" s="476">
        <v>0</v>
      </c>
      <c r="AS29" s="476">
        <v>0</v>
      </c>
      <c r="AT29" s="476">
        <v>0</v>
      </c>
      <c r="AU29" s="476">
        <v>0</v>
      </c>
      <c r="AV29" s="476">
        <v>0</v>
      </c>
      <c r="AW29" s="184"/>
      <c r="AX29" s="258"/>
    </row>
    <row r="30" spans="1:50" ht="16.8">
      <c r="A30" s="82"/>
      <c r="B30" s="82"/>
      <c r="C30" s="82"/>
      <c r="D30" s="82"/>
      <c r="E30" s="82" t="s">
        <v>1323</v>
      </c>
      <c r="F30" s="82"/>
      <c r="G30" s="82" t="s">
        <v>105</v>
      </c>
      <c r="H30" s="82" t="s">
        <v>1324</v>
      </c>
      <c r="I30" s="82"/>
      <c r="J30" s="82"/>
      <c r="K30" s="82"/>
      <c r="L30" s="82"/>
      <c r="M30" s="82"/>
      <c r="N30" s="82"/>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243"/>
      <c r="AR30" s="476">
        <v>0</v>
      </c>
      <c r="AS30" s="476">
        <v>0</v>
      </c>
      <c r="AT30" s="476">
        <v>0</v>
      </c>
      <c r="AU30" s="476">
        <v>0</v>
      </c>
      <c r="AV30" s="476">
        <v>0</v>
      </c>
      <c r="AW30" s="184"/>
      <c r="AX30" s="258"/>
    </row>
    <row r="31" spans="1:50" ht="16.8">
      <c r="A31" s="82"/>
      <c r="B31" s="82"/>
      <c r="C31" s="82"/>
      <c r="D31" s="82"/>
      <c r="E31" s="82" t="s">
        <v>1325</v>
      </c>
      <c r="F31" s="82"/>
      <c r="G31" s="82" t="s">
        <v>105</v>
      </c>
      <c r="H31" s="82" t="s">
        <v>1326</v>
      </c>
      <c r="I31" s="82"/>
      <c r="J31" s="82"/>
      <c r="K31" s="82"/>
      <c r="L31" s="82"/>
      <c r="M31" s="82"/>
      <c r="N31" s="82"/>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243"/>
      <c r="AR31" s="476">
        <v>0</v>
      </c>
      <c r="AS31" s="476">
        <v>0</v>
      </c>
      <c r="AT31" s="476">
        <v>0</v>
      </c>
      <c r="AU31" s="476">
        <v>0</v>
      </c>
      <c r="AV31" s="476">
        <v>0</v>
      </c>
      <c r="AW31" s="184"/>
      <c r="AX31" s="258"/>
    </row>
    <row r="32" spans="1:50" ht="16.8">
      <c r="A32" s="82"/>
      <c r="B32" s="82"/>
      <c r="C32" s="82"/>
      <c r="D32" s="82"/>
      <c r="E32" s="82" t="s">
        <v>1327</v>
      </c>
      <c r="F32" s="82"/>
      <c r="G32" s="82" t="s">
        <v>105</v>
      </c>
      <c r="H32" s="82" t="s">
        <v>1328</v>
      </c>
      <c r="I32" s="82"/>
      <c r="J32" s="82"/>
      <c r="K32" s="82"/>
      <c r="L32" s="82"/>
      <c r="M32" s="82"/>
      <c r="N32" s="82"/>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243"/>
      <c r="AR32" s="476">
        <v>0</v>
      </c>
      <c r="AS32" s="476">
        <v>0</v>
      </c>
      <c r="AT32" s="476">
        <v>0</v>
      </c>
      <c r="AU32" s="476">
        <v>0</v>
      </c>
      <c r="AV32" s="476">
        <v>0</v>
      </c>
      <c r="AW32" s="184"/>
      <c r="AX32" s="258"/>
    </row>
    <row r="33" spans="1:50" ht="16.8">
      <c r="A33" s="82"/>
      <c r="B33" s="82"/>
      <c r="C33" s="82"/>
      <c r="D33" s="82"/>
      <c r="E33" s="82" t="s">
        <v>1329</v>
      </c>
      <c r="F33" s="82"/>
      <c r="G33" s="82" t="s">
        <v>105</v>
      </c>
      <c r="H33" s="82" t="s">
        <v>1330</v>
      </c>
      <c r="I33" s="82"/>
      <c r="J33" s="82"/>
      <c r="K33" s="82"/>
      <c r="L33" s="82"/>
      <c r="M33" s="82"/>
      <c r="N33" s="82"/>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243"/>
      <c r="AR33" s="476">
        <v>27.74</v>
      </c>
      <c r="AS33" s="476">
        <v>26.05</v>
      </c>
      <c r="AT33" s="476">
        <v>31.48</v>
      </c>
      <c r="AU33" s="476">
        <v>22.81</v>
      </c>
      <c r="AV33" s="476">
        <v>22.75</v>
      </c>
      <c r="AW33" s="184"/>
      <c r="AX33" s="258"/>
    </row>
    <row r="34" spans="1:50" ht="16.8">
      <c r="A34" s="82"/>
      <c r="B34" s="82"/>
      <c r="C34" s="82"/>
      <c r="D34" s="82"/>
      <c r="E34" s="82" t="s">
        <v>1331</v>
      </c>
      <c r="F34" s="82"/>
      <c r="G34" s="82" t="s">
        <v>105</v>
      </c>
      <c r="H34" s="82" t="s">
        <v>1332</v>
      </c>
      <c r="I34" s="82"/>
      <c r="J34" s="82"/>
      <c r="K34" s="82"/>
      <c r="L34" s="82"/>
      <c r="M34" s="82"/>
      <c r="N34" s="82"/>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243"/>
      <c r="AR34" s="476">
        <v>3.2706529222085812</v>
      </c>
      <c r="AS34" s="476">
        <v>3.5884177073370203</v>
      </c>
      <c r="AT34" s="476">
        <v>5.2804065239220384</v>
      </c>
      <c r="AU34" s="476">
        <v>5.9484023857692154</v>
      </c>
      <c r="AV34" s="476">
        <v>6.6501525206595984</v>
      </c>
      <c r="AW34" s="184"/>
      <c r="AX34" s="258"/>
    </row>
    <row r="35" spans="1:50" ht="16.8">
      <c r="A35" s="82"/>
      <c r="B35" s="82"/>
      <c r="C35" s="82"/>
      <c r="D35" s="82"/>
      <c r="E35" s="82" t="s">
        <v>1333</v>
      </c>
      <c r="F35" s="82"/>
      <c r="G35" s="82" t="s">
        <v>105</v>
      </c>
      <c r="H35" s="82" t="s">
        <v>1334</v>
      </c>
      <c r="I35" s="82"/>
      <c r="J35" s="82"/>
      <c r="K35" s="82"/>
      <c r="L35" s="82"/>
      <c r="M35" s="82"/>
      <c r="N35" s="82"/>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243"/>
      <c r="AR35" s="476">
        <v>0.48952601171747911</v>
      </c>
      <c r="AS35" s="476">
        <v>0.70559610151403207</v>
      </c>
      <c r="AT35" s="476">
        <v>1.2142983014069351</v>
      </c>
      <c r="AU35" s="476">
        <v>1.8217578876026592</v>
      </c>
      <c r="AV35" s="476">
        <v>2.2059512687941423</v>
      </c>
      <c r="AW35" s="184"/>
      <c r="AX35" s="258"/>
    </row>
    <row r="36" spans="1:50" ht="16.8">
      <c r="A36" s="82"/>
      <c r="B36" s="82"/>
      <c r="C36" s="82"/>
      <c r="D36" s="82"/>
      <c r="E36" s="82" t="s">
        <v>1335</v>
      </c>
      <c r="F36" s="82"/>
      <c r="G36" s="82" t="s">
        <v>105</v>
      </c>
      <c r="H36" s="82" t="s">
        <v>1336</v>
      </c>
      <c r="I36" s="82"/>
      <c r="J36" s="82"/>
      <c r="K36" s="82"/>
      <c r="L36" s="82"/>
      <c r="M36" s="82"/>
      <c r="N36" s="82"/>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243"/>
      <c r="AR36" s="476">
        <v>-7.4610948302137103</v>
      </c>
      <c r="AS36" s="476">
        <v>1.8052934811282464</v>
      </c>
      <c r="AT36" s="476">
        <v>10.165955171114526</v>
      </c>
      <c r="AU36" s="476">
        <v>14.821547689849057</v>
      </c>
      <c r="AV36" s="476">
        <v>13.146835522512056</v>
      </c>
      <c r="AW36" s="184"/>
    </row>
    <row r="37" spans="1:50" ht="16.8">
      <c r="A37" s="82"/>
      <c r="B37" s="82"/>
      <c r="C37" s="82"/>
      <c r="D37" s="82"/>
      <c r="E37" s="82" t="s">
        <v>1337</v>
      </c>
      <c r="F37" s="82"/>
      <c r="G37" s="82" t="s">
        <v>105</v>
      </c>
      <c r="H37" s="82" t="s">
        <v>1338</v>
      </c>
      <c r="I37" s="82"/>
      <c r="J37" s="82"/>
      <c r="K37" s="82"/>
      <c r="L37" s="82"/>
      <c r="M37" s="82"/>
      <c r="N37" s="82"/>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c r="AN37" s="184"/>
      <c r="AO37" s="184"/>
      <c r="AP37" s="184"/>
      <c r="AQ37" s="243"/>
      <c r="AR37" s="476">
        <v>0</v>
      </c>
      <c r="AS37" s="476">
        <v>0</v>
      </c>
      <c r="AT37" s="476">
        <v>0</v>
      </c>
      <c r="AU37" s="476">
        <v>0</v>
      </c>
      <c r="AV37" s="476">
        <v>0</v>
      </c>
      <c r="AW37" s="184"/>
    </row>
    <row r="38" spans="1:50" ht="16.8">
      <c r="A38" s="82"/>
      <c r="B38" s="82"/>
      <c r="C38" s="82"/>
      <c r="D38" s="82"/>
      <c r="E38" s="82" t="s">
        <v>1339</v>
      </c>
      <c r="F38" s="82"/>
      <c r="G38" s="82" t="s">
        <v>105</v>
      </c>
      <c r="H38" s="82" t="s">
        <v>1340</v>
      </c>
      <c r="I38" s="82"/>
      <c r="J38" s="82"/>
      <c r="K38" s="82"/>
      <c r="L38" s="82"/>
      <c r="M38" s="82"/>
      <c r="N38" s="82"/>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243"/>
      <c r="AR38" s="476">
        <v>0.95</v>
      </c>
      <c r="AS38" s="476">
        <v>0.95</v>
      </c>
      <c r="AT38" s="476">
        <v>0.77</v>
      </c>
      <c r="AU38" s="476">
        <v>0.13</v>
      </c>
      <c r="AV38" s="476">
        <v>0.13</v>
      </c>
      <c r="AW38" s="184"/>
    </row>
    <row r="39" spans="1:50" ht="16.8">
      <c r="A39" s="82"/>
      <c r="B39" s="82"/>
      <c r="C39" s="82"/>
      <c r="D39" s="82"/>
      <c r="E39" s="82" t="s">
        <v>1341</v>
      </c>
      <c r="F39" s="82"/>
      <c r="G39" s="82" t="s">
        <v>105</v>
      </c>
      <c r="H39" s="82" t="s">
        <v>1342</v>
      </c>
      <c r="I39" s="82"/>
      <c r="J39" s="82"/>
      <c r="K39" s="82"/>
      <c r="L39" s="82"/>
      <c r="M39" s="82"/>
      <c r="N39" s="82"/>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243"/>
      <c r="AR39" s="476">
        <v>0.48988590870919624</v>
      </c>
      <c r="AS39" s="476">
        <v>0.49295286959025331</v>
      </c>
      <c r="AT39" s="476">
        <v>0.48202426885418304</v>
      </c>
      <c r="AU39" s="476">
        <v>0.47829081709901111</v>
      </c>
      <c r="AV39" s="476">
        <v>0.47684613574735613</v>
      </c>
      <c r="AW39" s="184"/>
    </row>
    <row r="40" spans="1:50" ht="16.8">
      <c r="A40" s="82"/>
      <c r="B40" s="82"/>
      <c r="C40" s="82"/>
      <c r="D40" s="82"/>
      <c r="E40" s="82" t="s">
        <v>1343</v>
      </c>
      <c r="F40" s="82"/>
      <c r="G40" s="82" t="s">
        <v>105</v>
      </c>
      <c r="H40" s="82" t="s">
        <v>1344</v>
      </c>
      <c r="I40" s="82"/>
      <c r="J40" s="82"/>
      <c r="K40" s="82"/>
      <c r="L40" s="82"/>
      <c r="M40" s="82"/>
      <c r="N40" s="82"/>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243"/>
      <c r="AR40" s="476">
        <v>1.44</v>
      </c>
      <c r="AS40" s="476">
        <v>1.1299999999999999</v>
      </c>
      <c r="AT40" s="476">
        <v>0.31</v>
      </c>
      <c r="AU40" s="476">
        <v>0</v>
      </c>
      <c r="AV40" s="476">
        <v>0</v>
      </c>
      <c r="AW40" s="184"/>
    </row>
    <row r="41" spans="1:50" ht="16.8">
      <c r="A41" s="82"/>
      <c r="B41" s="82"/>
      <c r="C41" s="82"/>
      <c r="D41" s="82"/>
      <c r="E41" s="82" t="s">
        <v>1345</v>
      </c>
      <c r="F41" s="82"/>
      <c r="G41" s="82" t="s">
        <v>105</v>
      </c>
      <c r="H41" s="82" t="s">
        <v>1346</v>
      </c>
      <c r="I41" s="82"/>
      <c r="J41" s="82"/>
      <c r="K41" s="82"/>
      <c r="L41" s="82"/>
      <c r="M41" s="82"/>
      <c r="N41" s="82"/>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243"/>
      <c r="AR41" s="476">
        <v>1.2207380538063379</v>
      </c>
      <c r="AS41" s="476">
        <v>1.0805679106692345</v>
      </c>
      <c r="AT41" s="476">
        <v>0.91761884513124481</v>
      </c>
      <c r="AU41" s="476">
        <v>0.88615527589502874</v>
      </c>
      <c r="AV41" s="476">
        <v>0.9368754368693738</v>
      </c>
      <c r="AW41" s="184"/>
    </row>
    <row r="42" spans="1:50" ht="16.8">
      <c r="A42" s="82"/>
      <c r="B42" s="82"/>
      <c r="C42" s="82"/>
      <c r="D42" s="82"/>
      <c r="E42" s="82" t="s">
        <v>1347</v>
      </c>
      <c r="F42" s="82"/>
      <c r="G42" s="82" t="s">
        <v>105</v>
      </c>
      <c r="H42" s="82" t="s">
        <v>1348</v>
      </c>
      <c r="I42" s="82"/>
      <c r="J42" s="82"/>
      <c r="K42" s="82"/>
      <c r="L42" s="82"/>
      <c r="M42" s="82"/>
      <c r="N42" s="82"/>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243"/>
      <c r="AR42" s="476">
        <v>1.5225605676616719E-2</v>
      </c>
      <c r="AS42" s="476">
        <v>1.3169744868804898E-2</v>
      </c>
      <c r="AT42" s="476">
        <v>8.8169744868804897E-2</v>
      </c>
      <c r="AU42" s="476">
        <v>8.8169744868804897E-2</v>
      </c>
      <c r="AV42" s="476">
        <v>8.8169744868804897E-2</v>
      </c>
      <c r="AW42" s="184"/>
    </row>
    <row r="43" spans="1:50" ht="16.8">
      <c r="A43" s="82"/>
      <c r="B43" s="82"/>
      <c r="C43" s="82"/>
      <c r="D43" s="82"/>
      <c r="E43" s="82" t="s">
        <v>1349</v>
      </c>
      <c r="F43" s="82"/>
      <c r="G43" s="82" t="s">
        <v>105</v>
      </c>
      <c r="H43" s="82" t="s">
        <v>1350</v>
      </c>
      <c r="I43" s="82"/>
      <c r="J43" s="82"/>
      <c r="K43" s="82"/>
      <c r="L43" s="82"/>
      <c r="M43" s="82"/>
      <c r="N43" s="82"/>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243"/>
      <c r="AR43" s="476">
        <v>0</v>
      </c>
      <c r="AS43" s="476">
        <v>0</v>
      </c>
      <c r="AT43" s="476">
        <v>0</v>
      </c>
      <c r="AU43" s="476">
        <v>0</v>
      </c>
      <c r="AV43" s="476">
        <v>0</v>
      </c>
      <c r="AW43" s="184"/>
    </row>
    <row r="44" spans="1:50" ht="16.8">
      <c r="A44" s="82"/>
      <c r="B44" s="82"/>
      <c r="C44" s="82"/>
      <c r="D44" s="82"/>
      <c r="E44" s="82" t="s">
        <v>113</v>
      </c>
      <c r="F44" s="82"/>
      <c r="G44" s="82" t="s">
        <v>105</v>
      </c>
      <c r="H44" s="82" t="s">
        <v>1351</v>
      </c>
      <c r="I44" s="82"/>
      <c r="J44" s="82"/>
      <c r="K44" s="82"/>
      <c r="L44" s="82"/>
      <c r="M44" s="82"/>
      <c r="N44" s="82"/>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4"/>
      <c r="AQ44" s="243"/>
      <c r="AR44" s="476">
        <v>0</v>
      </c>
      <c r="AS44" s="476">
        <v>0</v>
      </c>
      <c r="AT44" s="476">
        <v>0</v>
      </c>
      <c r="AU44" s="476">
        <v>0</v>
      </c>
      <c r="AV44" s="476">
        <v>0</v>
      </c>
      <c r="AW44" s="184"/>
    </row>
    <row r="45" spans="1:50" ht="16.8">
      <c r="A45" s="82"/>
      <c r="B45" s="82"/>
      <c r="C45" s="82"/>
      <c r="D45" s="82"/>
      <c r="E45" s="82" t="s">
        <v>1352</v>
      </c>
      <c r="F45" s="82"/>
      <c r="G45" s="82" t="s">
        <v>105</v>
      </c>
      <c r="H45" s="82" t="s">
        <v>1353</v>
      </c>
      <c r="I45" s="82"/>
      <c r="J45" s="82"/>
      <c r="K45" s="82"/>
      <c r="L45" s="82"/>
      <c r="M45" s="82"/>
      <c r="N45" s="82"/>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243"/>
      <c r="AR45" s="476">
        <v>0</v>
      </c>
      <c r="AS45" s="476">
        <v>0</v>
      </c>
      <c r="AT45" s="476">
        <v>0</v>
      </c>
      <c r="AU45" s="476">
        <v>0</v>
      </c>
      <c r="AV45" s="476">
        <v>0</v>
      </c>
      <c r="AW45" s="184"/>
    </row>
    <row r="46" spans="1:50" ht="16.8">
      <c r="A46" s="82"/>
      <c r="B46" s="82"/>
      <c r="C46" s="82"/>
      <c r="D46" s="82"/>
      <c r="E46" s="82" t="s">
        <v>1354</v>
      </c>
      <c r="F46" s="82"/>
      <c r="G46" s="82" t="s">
        <v>105</v>
      </c>
      <c r="H46" s="82" t="s">
        <v>114</v>
      </c>
      <c r="I46" s="82"/>
      <c r="J46" s="82"/>
      <c r="K46" s="82"/>
      <c r="L46" s="82"/>
      <c r="M46" s="82"/>
      <c r="N46" s="82"/>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243"/>
      <c r="AR46" s="476"/>
      <c r="AS46" s="476"/>
      <c r="AT46" s="476"/>
      <c r="AU46" s="476"/>
      <c r="AV46" s="476"/>
      <c r="AW46" s="184"/>
    </row>
    <row r="47" spans="1:50" ht="16.8">
      <c r="A47" s="82"/>
      <c r="B47" s="82"/>
      <c r="C47" s="82"/>
      <c r="D47" s="82"/>
      <c r="E47" s="82" t="s">
        <v>1355</v>
      </c>
      <c r="F47" s="82"/>
      <c r="G47" s="82" t="s">
        <v>105</v>
      </c>
      <c r="H47" s="82" t="s">
        <v>1356</v>
      </c>
      <c r="I47" s="82"/>
      <c r="J47" s="82"/>
      <c r="K47" s="82"/>
      <c r="L47" s="82"/>
      <c r="M47" s="82"/>
      <c r="N47" s="82"/>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243"/>
      <c r="AR47" s="476"/>
      <c r="AS47" s="476"/>
      <c r="AT47" s="476"/>
      <c r="AU47" s="476"/>
      <c r="AV47" s="476"/>
      <c r="AW47" s="184"/>
    </row>
    <row r="48" spans="1:50" ht="16.8">
      <c r="A48" s="82"/>
      <c r="B48" s="82"/>
      <c r="C48" s="82"/>
      <c r="D48" s="82"/>
      <c r="E48" s="82" t="s">
        <v>1357</v>
      </c>
      <c r="F48" s="82"/>
      <c r="G48" s="82" t="s">
        <v>105</v>
      </c>
      <c r="H48" s="82" t="s">
        <v>1358</v>
      </c>
      <c r="I48" s="82"/>
      <c r="J48" s="82"/>
      <c r="K48" s="82"/>
      <c r="L48" s="82"/>
      <c r="M48" s="82"/>
      <c r="N48" s="82"/>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243"/>
      <c r="AR48" s="476">
        <v>0</v>
      </c>
      <c r="AS48" s="476">
        <v>0</v>
      </c>
      <c r="AT48" s="476">
        <v>0</v>
      </c>
      <c r="AU48" s="476">
        <v>0</v>
      </c>
      <c r="AV48" s="476">
        <v>0</v>
      </c>
      <c r="AW48" s="184"/>
    </row>
    <row r="49" spans="1:49" ht="16.8">
      <c r="A49" s="82"/>
      <c r="B49" s="82"/>
      <c r="C49" s="82"/>
      <c r="D49" s="82"/>
      <c r="E49" s="82" t="s">
        <v>1359</v>
      </c>
      <c r="F49" s="82"/>
      <c r="G49" s="82" t="s">
        <v>105</v>
      </c>
      <c r="H49" s="82" t="s">
        <v>1360</v>
      </c>
      <c r="I49" s="82"/>
      <c r="J49" s="82"/>
      <c r="K49" s="82"/>
      <c r="L49" s="82"/>
      <c r="M49" s="82"/>
      <c r="N49" s="82"/>
      <c r="O49" s="184"/>
      <c r="P49" s="184"/>
      <c r="Q49" s="184"/>
      <c r="R49" s="184"/>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243"/>
      <c r="AR49" s="476">
        <v>0</v>
      </c>
      <c r="AS49" s="476">
        <v>0</v>
      </c>
      <c r="AT49" s="476">
        <v>0</v>
      </c>
      <c r="AU49" s="476">
        <v>0</v>
      </c>
      <c r="AV49" s="476">
        <v>0</v>
      </c>
      <c r="AW49" s="184"/>
    </row>
    <row r="50" spans="1:49" ht="16.8">
      <c r="A50" s="82"/>
      <c r="B50" s="82"/>
      <c r="C50" s="82"/>
      <c r="D50" s="82"/>
      <c r="E50" s="82" t="s">
        <v>1361</v>
      </c>
      <c r="F50" s="82"/>
      <c r="G50" s="82" t="s">
        <v>105</v>
      </c>
      <c r="H50" s="82" t="s">
        <v>1362</v>
      </c>
      <c r="I50" s="82"/>
      <c r="J50" s="82"/>
      <c r="K50" s="82"/>
      <c r="L50" s="82"/>
      <c r="M50" s="82"/>
      <c r="N50" s="82"/>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243"/>
      <c r="AR50" s="476">
        <v>0.31476238201376178</v>
      </c>
      <c r="AS50" s="476">
        <v>0.31603653030249762</v>
      </c>
      <c r="AT50" s="476">
        <v>0.3113281091288494</v>
      </c>
      <c r="AU50" s="476">
        <v>0.30989215095681283</v>
      </c>
      <c r="AV50" s="476">
        <v>0.30798082759807843</v>
      </c>
      <c r="AW50" s="184"/>
    </row>
    <row r="51" spans="1:49" ht="16.8">
      <c r="A51" s="82"/>
      <c r="B51" s="82"/>
      <c r="C51" s="82"/>
      <c r="D51" s="82"/>
      <c r="E51" s="82" t="s">
        <v>1363</v>
      </c>
      <c r="F51" s="82"/>
      <c r="G51" s="82" t="s">
        <v>105</v>
      </c>
      <c r="H51" s="82" t="s">
        <v>1364</v>
      </c>
      <c r="I51" s="82"/>
      <c r="J51" s="82"/>
      <c r="K51" s="82"/>
      <c r="L51" s="82"/>
      <c r="M51" s="82"/>
      <c r="N51" s="82"/>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4"/>
      <c r="AL51" s="184"/>
      <c r="AM51" s="184"/>
      <c r="AN51" s="184"/>
      <c r="AO51" s="184"/>
      <c r="AP51" s="184"/>
      <c r="AQ51" s="243"/>
      <c r="AR51" s="476">
        <v>0</v>
      </c>
      <c r="AS51" s="476">
        <v>0</v>
      </c>
      <c r="AT51" s="476">
        <v>0</v>
      </c>
      <c r="AU51" s="476">
        <v>0</v>
      </c>
      <c r="AV51" s="476">
        <v>0</v>
      </c>
      <c r="AW51" s="184"/>
    </row>
    <row r="52" spans="1:49" ht="16.8">
      <c r="A52" s="82"/>
      <c r="B52" s="82"/>
      <c r="C52" s="82"/>
      <c r="D52" s="82"/>
      <c r="E52" s="82" t="s">
        <v>1365</v>
      </c>
      <c r="F52" s="82"/>
      <c r="G52" s="82" t="s">
        <v>105</v>
      </c>
      <c r="H52" s="82" t="s">
        <v>1366</v>
      </c>
      <c r="I52" s="82"/>
      <c r="J52" s="82"/>
      <c r="K52" s="82"/>
      <c r="L52" s="82"/>
      <c r="M52" s="82"/>
      <c r="N52" s="82"/>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243"/>
      <c r="AR52" s="476">
        <v>2.9</v>
      </c>
      <c r="AS52" s="476">
        <v>2.09</v>
      </c>
      <c r="AT52" s="476">
        <v>1.8</v>
      </c>
      <c r="AU52" s="476">
        <v>0</v>
      </c>
      <c r="AV52" s="476">
        <v>0</v>
      </c>
      <c r="AW52" s="184"/>
    </row>
    <row r="53" spans="1:49" ht="16.8">
      <c r="A53" s="82"/>
      <c r="B53" s="82"/>
      <c r="C53" s="82"/>
      <c r="D53" s="82"/>
      <c r="E53" s="82" t="s">
        <v>1367</v>
      </c>
      <c r="F53" s="82"/>
      <c r="G53" s="82" t="s">
        <v>105</v>
      </c>
      <c r="H53" s="82" t="s">
        <v>1368</v>
      </c>
      <c r="I53" s="82"/>
      <c r="J53" s="82"/>
      <c r="K53" s="82"/>
      <c r="L53" s="82"/>
      <c r="M53" s="82"/>
      <c r="N53" s="82"/>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243"/>
      <c r="AR53" s="476">
        <v>0</v>
      </c>
      <c r="AS53" s="476">
        <v>0</v>
      </c>
      <c r="AT53" s="476">
        <v>0</v>
      </c>
      <c r="AU53" s="476">
        <v>0</v>
      </c>
      <c r="AV53" s="476">
        <v>0</v>
      </c>
      <c r="AW53" s="184"/>
    </row>
    <row r="54" spans="1:49" ht="16.8">
      <c r="A54" s="82"/>
      <c r="B54" s="82"/>
      <c r="C54" s="82"/>
      <c r="D54" s="82"/>
      <c r="E54" s="82" t="s">
        <v>1369</v>
      </c>
      <c r="F54" s="82"/>
      <c r="G54" s="82" t="s">
        <v>105</v>
      </c>
      <c r="H54" s="82" t="s">
        <v>1370</v>
      </c>
      <c r="I54" s="82"/>
      <c r="J54" s="82"/>
      <c r="K54" s="82"/>
      <c r="L54" s="82"/>
      <c r="M54" s="82"/>
      <c r="N54" s="82"/>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243"/>
      <c r="AR54" s="476">
        <v>-0.39969891679906616</v>
      </c>
      <c r="AS54" s="476">
        <v>0.65872518731776419</v>
      </c>
      <c r="AT54" s="476">
        <v>1.7993512796158979</v>
      </c>
      <c r="AU54" s="476">
        <v>2.4399044600278605</v>
      </c>
      <c r="AV54" s="476">
        <v>2.376317445692306</v>
      </c>
      <c r="AW54" s="184"/>
    </row>
    <row r="55" spans="1:49" ht="16.8">
      <c r="A55" s="82"/>
      <c r="B55" s="82"/>
      <c r="C55" s="82"/>
      <c r="D55" s="82"/>
      <c r="E55" s="182" t="s">
        <v>1371</v>
      </c>
      <c r="F55" s="82"/>
      <c r="G55" s="82" t="s">
        <v>105</v>
      </c>
      <c r="H55" s="82" t="s">
        <v>1372</v>
      </c>
      <c r="I55" s="82"/>
      <c r="J55" s="82"/>
      <c r="K55" s="82"/>
      <c r="L55" s="82"/>
      <c r="M55" s="82"/>
      <c r="N55" s="82"/>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243"/>
      <c r="AR55" s="476">
        <v>0</v>
      </c>
      <c r="AS55" s="476">
        <v>0</v>
      </c>
      <c r="AT55" s="476">
        <v>0</v>
      </c>
      <c r="AU55" s="476">
        <v>0</v>
      </c>
      <c r="AV55" s="476">
        <v>0</v>
      </c>
      <c r="AW55" s="184"/>
    </row>
    <row r="56" spans="1:49" ht="16.8">
      <c r="A56" s="82"/>
      <c r="B56" s="82"/>
      <c r="C56" s="82"/>
      <c r="D56" s="82"/>
      <c r="E56" s="182" t="s">
        <v>1373</v>
      </c>
      <c r="F56" s="82"/>
      <c r="G56" s="82" t="s">
        <v>105</v>
      </c>
      <c r="H56" s="82" t="s">
        <v>1374</v>
      </c>
      <c r="I56" s="82"/>
      <c r="J56" s="82"/>
      <c r="K56" s="82"/>
      <c r="L56" s="82"/>
      <c r="M56" s="82"/>
      <c r="N56" s="82"/>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243"/>
      <c r="AR56" s="476">
        <v>0.17</v>
      </c>
      <c r="AS56" s="476">
        <v>0.57999999999999996</v>
      </c>
      <c r="AT56" s="476">
        <v>1.5</v>
      </c>
      <c r="AU56" s="476">
        <v>0.2</v>
      </c>
      <c r="AV56" s="476">
        <v>0</v>
      </c>
      <c r="AW56" s="184"/>
    </row>
    <row r="57" spans="1:49" ht="16.8">
      <c r="A57" s="82"/>
      <c r="B57" s="82"/>
      <c r="C57" s="82"/>
      <c r="D57" s="82"/>
      <c r="E57" s="182" t="s">
        <v>1375</v>
      </c>
      <c r="F57" s="82"/>
      <c r="G57" s="82" t="s">
        <v>105</v>
      </c>
      <c r="H57" s="82" t="s">
        <v>1376</v>
      </c>
      <c r="I57" s="82"/>
      <c r="J57" s="82"/>
      <c r="K57" s="82"/>
      <c r="L57" s="82"/>
      <c r="M57" s="82"/>
      <c r="N57" s="82"/>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c r="AQ57" s="243"/>
      <c r="AR57" s="476">
        <v>0</v>
      </c>
      <c r="AS57" s="476">
        <v>0</v>
      </c>
      <c r="AT57" s="476">
        <v>0</v>
      </c>
      <c r="AU57" s="476">
        <v>0</v>
      </c>
      <c r="AV57" s="476">
        <v>0</v>
      </c>
      <c r="AW57" s="184"/>
    </row>
    <row r="58" spans="1:49" ht="16.8">
      <c r="A58" s="82"/>
      <c r="B58" s="82"/>
      <c r="C58" s="82"/>
      <c r="D58" s="82"/>
      <c r="E58" s="182" t="s">
        <v>1377</v>
      </c>
      <c r="F58" s="82"/>
      <c r="G58" s="82" t="s">
        <v>105</v>
      </c>
      <c r="H58" s="82" t="s">
        <v>1378</v>
      </c>
      <c r="I58" s="82"/>
      <c r="J58" s="82"/>
      <c r="K58" s="82"/>
      <c r="L58" s="82"/>
      <c r="M58" s="82"/>
      <c r="N58" s="82"/>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243"/>
      <c r="AR58" s="476">
        <v>0</v>
      </c>
      <c r="AS58" s="476">
        <v>0</v>
      </c>
      <c r="AT58" s="476">
        <v>0</v>
      </c>
      <c r="AU58" s="476">
        <v>0</v>
      </c>
      <c r="AV58" s="476">
        <v>0</v>
      </c>
      <c r="AW58" s="184"/>
    </row>
    <row r="59" spans="1:49" ht="16.8">
      <c r="A59" s="82"/>
      <c r="B59" s="82"/>
      <c r="C59" s="82"/>
      <c r="D59" s="82"/>
      <c r="E59" s="182" t="s">
        <v>1379</v>
      </c>
      <c r="F59" s="82"/>
      <c r="G59" s="82" t="s">
        <v>105</v>
      </c>
      <c r="H59" s="82" t="s">
        <v>1380</v>
      </c>
      <c r="I59" s="82"/>
      <c r="J59" s="82"/>
      <c r="K59" s="82"/>
      <c r="L59" s="82"/>
      <c r="M59" s="82"/>
      <c r="N59" s="82"/>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243"/>
      <c r="AR59" s="476">
        <v>0</v>
      </c>
      <c r="AS59" s="476">
        <v>0</v>
      </c>
      <c r="AT59" s="476">
        <v>0</v>
      </c>
      <c r="AU59" s="476">
        <v>0</v>
      </c>
      <c r="AV59" s="476">
        <v>0</v>
      </c>
      <c r="AW59" s="184"/>
    </row>
    <row r="60" spans="1:49" ht="16.8">
      <c r="A60" s="82"/>
      <c r="B60" s="82"/>
      <c r="C60" s="82"/>
      <c r="D60" s="82"/>
      <c r="E60" s="182" t="s">
        <v>1381</v>
      </c>
      <c r="F60" s="82"/>
      <c r="G60" s="82" t="s">
        <v>105</v>
      </c>
      <c r="H60" s="82" t="s">
        <v>1382</v>
      </c>
      <c r="I60" s="82"/>
      <c r="J60" s="82"/>
      <c r="K60" s="82"/>
      <c r="L60" s="82"/>
      <c r="M60" s="82"/>
      <c r="N60" s="82"/>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243"/>
      <c r="AR60" s="476">
        <v>0</v>
      </c>
      <c r="AS60" s="476">
        <v>0</v>
      </c>
      <c r="AT60" s="476">
        <v>0</v>
      </c>
      <c r="AU60" s="476">
        <v>0</v>
      </c>
      <c r="AV60" s="476">
        <v>0</v>
      </c>
      <c r="AW60" s="184"/>
    </row>
    <row r="61" spans="1:49" ht="16.8">
      <c r="A61" s="82"/>
      <c r="B61" s="82"/>
      <c r="C61" s="82"/>
      <c r="D61" s="82"/>
      <c r="E61" s="182" t="s">
        <v>1383</v>
      </c>
      <c r="F61" s="82"/>
      <c r="G61" s="82" t="s">
        <v>105</v>
      </c>
      <c r="H61" s="82" t="s">
        <v>1384</v>
      </c>
      <c r="I61" s="82"/>
      <c r="J61" s="82"/>
      <c r="K61" s="82"/>
      <c r="L61" s="82"/>
      <c r="M61" s="82"/>
      <c r="N61" s="82"/>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243"/>
      <c r="AR61" s="476">
        <v>0</v>
      </c>
      <c r="AS61" s="476">
        <v>0</v>
      </c>
      <c r="AT61" s="476">
        <v>0</v>
      </c>
      <c r="AU61" s="476">
        <v>0</v>
      </c>
      <c r="AV61" s="476">
        <v>0</v>
      </c>
      <c r="AW61" s="184"/>
    </row>
    <row r="62" spans="1:49" ht="16.8">
      <c r="A62" s="82"/>
      <c r="B62" s="82"/>
      <c r="C62" s="82"/>
      <c r="D62" s="82"/>
      <c r="E62" s="182" t="s">
        <v>1385</v>
      </c>
      <c r="F62" s="82"/>
      <c r="G62" s="82" t="s">
        <v>105</v>
      </c>
      <c r="H62" s="82" t="s">
        <v>1386</v>
      </c>
      <c r="I62" s="82"/>
      <c r="J62" s="82"/>
      <c r="K62" s="82"/>
      <c r="L62" s="82"/>
      <c r="M62" s="82"/>
      <c r="N62" s="82"/>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243"/>
      <c r="AR62" s="476">
        <v>0</v>
      </c>
      <c r="AS62" s="476">
        <v>0</v>
      </c>
      <c r="AT62" s="476">
        <v>0</v>
      </c>
      <c r="AU62" s="476">
        <v>0</v>
      </c>
      <c r="AV62" s="476">
        <v>0</v>
      </c>
      <c r="AW62" s="184"/>
    </row>
    <row r="63" spans="1:49" ht="16.8">
      <c r="A63" s="82"/>
      <c r="B63" s="82"/>
      <c r="C63" s="82"/>
      <c r="D63" s="82"/>
      <c r="E63" s="182" t="s">
        <v>1387</v>
      </c>
      <c r="F63" s="82"/>
      <c r="G63" s="82" t="s">
        <v>105</v>
      </c>
      <c r="H63" s="82" t="s">
        <v>1388</v>
      </c>
      <c r="I63" s="82"/>
      <c r="J63" s="82"/>
      <c r="K63" s="82"/>
      <c r="L63" s="82"/>
      <c r="M63" s="82"/>
      <c r="N63" s="82"/>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243"/>
      <c r="AR63" s="476"/>
      <c r="AS63" s="476"/>
      <c r="AT63" s="476"/>
      <c r="AU63" s="476"/>
      <c r="AV63" s="476"/>
      <c r="AW63" s="184"/>
    </row>
    <row r="64" spans="1:49" ht="16.8">
      <c r="A64" s="82"/>
      <c r="B64" s="82"/>
      <c r="C64" s="82"/>
      <c r="D64" s="82"/>
      <c r="E64" s="182">
        <v>0</v>
      </c>
      <c r="F64" s="82"/>
      <c r="G64" s="82" t="s">
        <v>105</v>
      </c>
      <c r="H64" s="82"/>
      <c r="I64" s="82"/>
      <c r="J64" s="82"/>
      <c r="K64" s="82"/>
      <c r="L64" s="82"/>
      <c r="M64" s="82"/>
      <c r="N64" s="82"/>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243"/>
      <c r="AR64" s="476"/>
      <c r="AS64" s="476"/>
      <c r="AT64" s="476"/>
      <c r="AU64" s="476"/>
      <c r="AV64" s="476"/>
      <c r="AW64" s="184"/>
    </row>
    <row r="65" spans="1:49" ht="16.8">
      <c r="A65" s="82"/>
      <c r="B65" s="82"/>
      <c r="C65" s="82"/>
      <c r="D65" s="82"/>
      <c r="E65" s="182">
        <v>0</v>
      </c>
      <c r="F65" s="82"/>
      <c r="G65" s="82" t="s">
        <v>105</v>
      </c>
      <c r="H65" s="82"/>
      <c r="I65" s="82"/>
      <c r="J65" s="82"/>
      <c r="K65" s="82"/>
      <c r="L65" s="82"/>
      <c r="M65" s="82"/>
      <c r="N65" s="82"/>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243"/>
      <c r="AR65" s="476"/>
      <c r="AS65" s="476"/>
      <c r="AT65" s="476"/>
      <c r="AU65" s="476"/>
      <c r="AV65" s="476"/>
      <c r="AW65" s="184"/>
    </row>
    <row r="66" spans="1:49" ht="16.8">
      <c r="A66" s="82"/>
      <c r="B66" s="82"/>
      <c r="C66" s="82"/>
      <c r="D66" s="82"/>
      <c r="E66" s="182">
        <v>0</v>
      </c>
      <c r="F66" s="82"/>
      <c r="G66" s="82" t="s">
        <v>105</v>
      </c>
      <c r="H66" s="82"/>
      <c r="I66" s="82"/>
      <c r="J66" s="82"/>
      <c r="K66" s="82"/>
      <c r="L66" s="82"/>
      <c r="M66" s="82"/>
      <c r="N66" s="82"/>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243"/>
      <c r="AR66" s="476"/>
      <c r="AS66" s="476"/>
      <c r="AT66" s="476"/>
      <c r="AU66" s="476"/>
      <c r="AV66" s="476"/>
      <c r="AW66" s="184"/>
    </row>
    <row r="67" spans="1:49" ht="16.8">
      <c r="A67" s="82"/>
      <c r="B67" s="82"/>
      <c r="C67" s="82"/>
      <c r="D67" s="82"/>
      <c r="E67" s="182">
        <v>0</v>
      </c>
      <c r="F67" s="82"/>
      <c r="G67" s="82" t="s">
        <v>105</v>
      </c>
      <c r="H67" s="82"/>
      <c r="I67" s="82"/>
      <c r="J67" s="82"/>
      <c r="K67" s="82"/>
      <c r="L67" s="82"/>
      <c r="M67" s="82"/>
      <c r="N67" s="82"/>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243"/>
      <c r="AR67" s="476"/>
      <c r="AS67" s="476"/>
      <c r="AT67" s="476"/>
      <c r="AU67" s="476"/>
      <c r="AV67" s="476"/>
      <c r="AW67" s="184"/>
    </row>
    <row r="68" spans="1:49" ht="16.8">
      <c r="A68" s="82"/>
      <c r="B68" s="82"/>
      <c r="C68" s="82"/>
      <c r="D68" s="82"/>
      <c r="E68" s="182">
        <v>0</v>
      </c>
      <c r="F68" s="82"/>
      <c r="G68" s="82" t="s">
        <v>105</v>
      </c>
      <c r="H68" s="82"/>
      <c r="I68" s="82"/>
      <c r="J68" s="82"/>
      <c r="K68" s="82"/>
      <c r="L68" s="82"/>
      <c r="M68" s="82"/>
      <c r="N68" s="82"/>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243"/>
      <c r="AR68" s="476"/>
      <c r="AS68" s="476"/>
      <c r="AT68" s="476"/>
      <c r="AU68" s="476"/>
      <c r="AV68" s="476"/>
      <c r="AW68" s="184"/>
    </row>
    <row r="69" spans="1:49" ht="16.8">
      <c r="A69" s="82"/>
      <c r="B69" s="82"/>
      <c r="C69" s="82"/>
      <c r="D69" s="82"/>
      <c r="E69" s="182">
        <v>0</v>
      </c>
      <c r="F69" s="82"/>
      <c r="G69" s="82" t="s">
        <v>105</v>
      </c>
      <c r="H69" s="82"/>
      <c r="I69" s="82"/>
      <c r="J69" s="82"/>
      <c r="K69" s="82"/>
      <c r="L69" s="82"/>
      <c r="M69" s="82"/>
      <c r="N69" s="82"/>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243"/>
      <c r="AR69" s="476"/>
      <c r="AS69" s="476"/>
      <c r="AT69" s="476"/>
      <c r="AU69" s="476"/>
      <c r="AV69" s="476"/>
      <c r="AW69" s="184"/>
    </row>
    <row r="70" spans="1:49" ht="16.8">
      <c r="A70" s="82"/>
      <c r="B70" s="82"/>
      <c r="C70" s="82"/>
      <c r="D70" s="82"/>
      <c r="E70" s="182">
        <v>0</v>
      </c>
      <c r="F70" s="82"/>
      <c r="G70" s="82" t="s">
        <v>105</v>
      </c>
      <c r="H70" s="82"/>
      <c r="I70" s="82"/>
      <c r="J70" s="82"/>
      <c r="K70" s="82"/>
      <c r="L70" s="82"/>
      <c r="M70" s="82"/>
      <c r="N70" s="82"/>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243"/>
      <c r="AR70" s="476"/>
      <c r="AS70" s="476"/>
      <c r="AT70" s="476"/>
      <c r="AU70" s="476"/>
      <c r="AV70" s="476"/>
      <c r="AW70" s="184"/>
    </row>
    <row r="71" spans="1:49" ht="16.8">
      <c r="A71" s="82"/>
      <c r="B71" s="82"/>
      <c r="C71" s="82"/>
      <c r="D71" s="82"/>
      <c r="E71" s="182">
        <v>0</v>
      </c>
      <c r="F71" s="82"/>
      <c r="G71" s="82" t="s">
        <v>105</v>
      </c>
      <c r="H71" s="82"/>
      <c r="I71" s="82"/>
      <c r="J71" s="82"/>
      <c r="K71" s="82"/>
      <c r="L71" s="82"/>
      <c r="M71" s="82"/>
      <c r="N71" s="82"/>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243"/>
      <c r="AR71" s="476"/>
      <c r="AS71" s="476"/>
      <c r="AT71" s="476"/>
      <c r="AU71" s="476"/>
      <c r="AV71" s="476"/>
      <c r="AW71" s="184"/>
    </row>
    <row r="72" spans="1:49" ht="16.8">
      <c r="A72" s="82"/>
      <c r="B72" s="82"/>
      <c r="C72" s="82"/>
      <c r="D72" s="82"/>
      <c r="E72" s="82"/>
      <c r="F72" s="82"/>
      <c r="G72" s="82"/>
      <c r="H72" s="82"/>
      <c r="I72" s="82"/>
      <c r="J72" s="82"/>
      <c r="K72" s="82"/>
      <c r="L72" s="82"/>
      <c r="M72" s="82"/>
      <c r="N72" s="82"/>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243"/>
      <c r="AR72" s="145"/>
      <c r="AS72" s="184"/>
      <c r="AT72" s="184"/>
      <c r="AU72" s="184"/>
      <c r="AV72" s="184"/>
      <c r="AW72" s="184"/>
    </row>
    <row r="73" spans="1:49" ht="84">
      <c r="A73" s="82"/>
      <c r="B73" s="82"/>
      <c r="C73" s="82"/>
      <c r="D73" s="351" t="s">
        <v>115</v>
      </c>
      <c r="E73" s="351"/>
      <c r="F73" s="82"/>
      <c r="G73" s="82"/>
      <c r="H73" s="82"/>
      <c r="I73" s="82"/>
      <c r="J73" s="82"/>
      <c r="K73" s="82"/>
      <c r="L73" s="82"/>
      <c r="M73" s="82"/>
      <c r="N73" s="82"/>
      <c r="O73" s="184"/>
      <c r="P73" s="184"/>
      <c r="Q73" s="184"/>
      <c r="R73" s="184"/>
      <c r="S73" s="184"/>
      <c r="T73" s="184"/>
      <c r="U73" s="184"/>
      <c r="V73" s="184"/>
      <c r="W73" s="184"/>
      <c r="X73" s="184"/>
      <c r="Y73" s="184"/>
      <c r="Z73" s="184"/>
      <c r="AA73" s="184"/>
      <c r="AB73" s="184"/>
      <c r="AC73" s="184"/>
      <c r="AD73" s="184"/>
      <c r="AE73" s="184"/>
      <c r="AF73" s="184"/>
      <c r="AG73" s="184"/>
      <c r="AH73" s="184"/>
      <c r="AI73" s="184"/>
      <c r="AJ73" s="495" t="s">
        <v>116</v>
      </c>
      <c r="AK73" s="495"/>
      <c r="AL73" s="495" t="s">
        <v>117</v>
      </c>
      <c r="AM73" s="495" t="s">
        <v>118</v>
      </c>
      <c r="AN73" s="495"/>
      <c r="AO73" s="495" t="s">
        <v>119</v>
      </c>
      <c r="AP73" s="495" t="s">
        <v>120</v>
      </c>
      <c r="AQ73" s="496" t="s">
        <v>121</v>
      </c>
      <c r="AR73" s="497" t="s">
        <v>122</v>
      </c>
      <c r="AS73" s="495" t="s">
        <v>123</v>
      </c>
      <c r="AT73" s="495" t="s">
        <v>124</v>
      </c>
      <c r="AU73" s="495" t="s">
        <v>125</v>
      </c>
      <c r="AV73" s="495" t="s">
        <v>21</v>
      </c>
      <c r="AW73" s="184"/>
    </row>
    <row r="74" spans="1:49" ht="16.8">
      <c r="A74" s="82"/>
      <c r="B74" s="82"/>
      <c r="C74" s="82"/>
      <c r="D74" s="82"/>
      <c r="E74" s="82" t="s">
        <v>1312</v>
      </c>
      <c r="F74" s="82"/>
      <c r="G74" s="82" t="s">
        <v>126</v>
      </c>
      <c r="H74" s="82"/>
      <c r="I74" s="82"/>
      <c r="J74" s="82"/>
      <c r="K74" s="82"/>
      <c r="L74" s="82"/>
      <c r="M74" s="82"/>
      <c r="N74" s="82"/>
      <c r="O74" s="184"/>
      <c r="P74" s="184"/>
      <c r="Q74" s="184"/>
      <c r="R74" s="184"/>
      <c r="S74" s="184"/>
      <c r="T74" s="184"/>
      <c r="U74" s="184"/>
      <c r="V74" s="184"/>
      <c r="W74" s="184"/>
      <c r="X74" s="184"/>
      <c r="Y74" s="184"/>
      <c r="Z74" s="184"/>
      <c r="AA74" s="184"/>
      <c r="AB74" s="184"/>
      <c r="AC74" s="184"/>
      <c r="AD74" s="184"/>
      <c r="AE74" s="184"/>
      <c r="AF74" s="184"/>
      <c r="AG74" s="184"/>
      <c r="AH74" s="184"/>
      <c r="AI74" s="184"/>
      <c r="AJ74" s="417" t="s">
        <v>1303</v>
      </c>
      <c r="AK74" s="321"/>
      <c r="AL74" s="417">
        <v>0</v>
      </c>
      <c r="AM74" s="528">
        <v>1</v>
      </c>
      <c r="AN74" s="321"/>
      <c r="AO74" s="263" cm="1">
        <f t="array" ref="AO74">(SUMPRODUCT((AO$76:AO$121)*(($AR$26:$AR$71)+($AS$26:$AS$71)+($AT$26:$AT$71)+($AU$26:$AU$71)+($AV$26:$AV$71))*($AL$76:$AL$121="RPEs Apply")*($AM$76:$AM$121=1))+SUM($AR$15:$AV$15))/(SUMPRODUCT((($AR$26:$AR$71)+($AS$26:$AS$71)+($AT$26:$AT$71)+($AU$26:$AU$71)+($AV$26:$AV$71))*($AM$76:$AM$121=1)*($AL$76:$AL$121="RPEs Apply"))+SUM($AR$15:$AV$21))</f>
        <v>0.13076711877436714</v>
      </c>
      <c r="AP74" s="263" cm="1">
        <f t="array" ref="AP74">(SUMPRODUCT((AP$76:AP$121)*(($AR$26:$AR$71)+($AS$26:$AS$71)+($AT$26:$AT$71)+($AU$26:$AU$71)+($AV$26:$AV$71))*($AL$76:$AL$121="RPEs Apply")*($AM$76:$AM$121=1))+SUM($AR$16:$AV$16))/(SUMPRODUCT((($AR$26:$AR$71)+($AS$26:$AS$71)+($AT$26:$AT$71)+($AU$26:$AU$71)+($AV$26:$AV$71))*($AM$76:$AM$121=1)*($AL$76:$AL$121="RPEs Apply"))+SUM($AR$15:$AV$21))</f>
        <v>0.29022019658448189</v>
      </c>
      <c r="AQ74" s="494" cm="1">
        <f t="array" ref="AQ74">(SUMPRODUCT((AQ$76:AQ$121)*(($AR$26:$AR$71)+($AS$26:$AS$71)+($AT$26:$AT$71)+($AU$26:$AU$71)+($AV$26:$AV$71))*($AL$76:$AL$121="RPEs Apply")*($AM$76:$AM$121=1))+SUM($AR$17:$AV$17))/(SUMPRODUCT((($AR$26:$AR$71)+($AS$26:$AS$71)+($AT$26:$AT$71)+($AU$26:$AU$71)+($AV$26:$AV$71))*($AM$76:$AM$121=1)*($AL$76:$AL$121="RPEs Apply"))+SUM($AR$15:$AV$21))</f>
        <v>0.10444236999615615</v>
      </c>
      <c r="AR74" s="263" cm="1">
        <f t="array" ref="AR74">(SUMPRODUCT((AR$76:AR$121)*(($AR$26:$AR$71)+($AS$26:$AS$71)+($AT$26:$AT$71)+($AU$26:$AU$71)+($AV$26:$AV$71))*($AL$76:$AL$121="RPEs Apply")*($AM$76:$AM$121=1))+SUM($AR$18:$AV$18))/(SUMPRODUCT((($AR$26:$AR$71)+($AS$26:$AS$71)+($AT$26:$AT$71)+($AU$26:$AU$71)+($AV$26:$AV$71))*($AM$76:$AM$121=1)*($AL$76:$AL$121="RPEs Apply"))+SUM($AR$15:$AV$21))</f>
        <v>6.7431772005930479E-2</v>
      </c>
      <c r="AS74" s="263" cm="1">
        <f t="array" ref="AS74">(SUMPRODUCT((AS$76:AS$121)*(($AR$26:$AR$71)+($AS$26:$AS$71)+($AT$26:$AT$71)+($AU$26:$AU$71)+($AV$26:$AV$71))*($AL$76:$AL$121="RPEs Apply")*($AM$76:$AM$121=1))+SUM($AR$19:$AV$19))/(SUMPRODUCT((($AR$26:$AR$71)+($AS$26:$AS$71)+($AT$26:$AT$71)+($AU$26:$AU$71)+($AV$26:$AV$71))*($AM$76:$AM$121=1)*($AL$76:$AL$121="RPEs Apply"))+SUM($AR$15:$AV$21))</f>
        <v>5.3308439953874034E-2</v>
      </c>
      <c r="AT74" s="263" cm="1">
        <f t="array" ref="AT74">(SUMPRODUCT((AT$76:AT$121)*(($AR$26:$AR$71)+($AS$26:$AS$71)+($AT$26:$AT$71)+($AU$26:$AU$71)+($AV$26:$AV$71))*($AL$76:$AL$121="RPEs Apply")*($AM$76:$AM$121=1))+SUM($AR$20:$AV$20))/(SUMPRODUCT((($AR$26:$AR$71)+($AS$26:$AS$71)+($AT$26:$AT$71)+($AU$26:$AU$71)+($AV$26:$AV$71))*($AM$76:$AM$121=1)*($AL$76:$AL$121="RPEs Apply"))+SUM($AR$15:$AV$21))</f>
        <v>5.9315798143978908E-2</v>
      </c>
      <c r="AU74" s="263" cm="1">
        <f t="array" ref="AU74">(SUMPRODUCT((AU$76:AU$121)*(($AR$26:$AR$71)+($AS$26:$AS$71)+($AT$26:$AT$71)+($AU$26:$AU$71)+($AV$26:$AV$71))*($AL$76:$AL$121="RPEs Apply")*($AM$76:$AM$121=1))+SUM($AR$21:$AV$21))/(SUMPRODUCT((($AR$26:$AR$71)+($AS$26:$AS$71)+($AT$26:$AT$71)+($AU$26:$AU$71)+($AV$26:$AV$71))*($AM$76:$AM$121=1)*($AL$76:$AL$121="RPEs Apply"))+SUM($AR$15:$AV$21))</f>
        <v>0.29451430454121136</v>
      </c>
      <c r="AV74" s="263">
        <f>SUM(AO74:AU74)</f>
        <v>1</v>
      </c>
      <c r="AW74" s="184"/>
    </row>
    <row r="75" spans="1:49" ht="16.8">
      <c r="A75" s="82"/>
      <c r="B75" s="82"/>
      <c r="C75" s="82"/>
      <c r="D75" s="82"/>
      <c r="E75" s="82" t="s">
        <v>1314</v>
      </c>
      <c r="F75" s="82"/>
      <c r="G75" s="82" t="s">
        <v>126</v>
      </c>
      <c r="H75" s="82"/>
      <c r="I75" s="82"/>
      <c r="J75" s="82"/>
      <c r="K75" s="82"/>
      <c r="L75" s="82"/>
      <c r="M75" s="82"/>
      <c r="N75" s="82"/>
      <c r="O75" s="184"/>
      <c r="P75" s="184"/>
      <c r="Q75" s="184"/>
      <c r="R75" s="184"/>
      <c r="S75" s="184"/>
      <c r="T75" s="184"/>
      <c r="U75" s="184"/>
      <c r="V75" s="184"/>
      <c r="W75" s="184"/>
      <c r="X75" s="184"/>
      <c r="Y75" s="184"/>
      <c r="Z75" s="184"/>
      <c r="AA75" s="184"/>
      <c r="AB75" s="184"/>
      <c r="AC75" s="184"/>
      <c r="AD75" s="184"/>
      <c r="AE75" s="184"/>
      <c r="AF75" s="184"/>
      <c r="AG75" s="184"/>
      <c r="AH75" s="184"/>
      <c r="AI75" s="184"/>
      <c r="AJ75" s="417" t="s">
        <v>1303</v>
      </c>
      <c r="AK75" s="321"/>
      <c r="AL75" s="417">
        <v>0</v>
      </c>
      <c r="AM75" s="528">
        <v>2</v>
      </c>
      <c r="AN75" s="321"/>
      <c r="AO75" s="263" cm="1">
        <f t="array" ref="AO75">IF(SUMPRODUCT((($AR$26:$AR$71)+($AS$26:$AS$71)+($AT$26:$AT$71)+($AU$26:$AU$71)+($AV$26:$AV$71))*($AM$76:$AM$121=2)*($AL$76:$AL$121="RPEs Apply"))=0,0,SUMPRODUCT((AO$76:AO$121)*(($AR$26:$AR$71)+($AS$26:$AS$71)+($AT$26:$AT$71)+($AU$26:$AU$71)+($AV$26:$AV$71))*($AL$76:$AL$121="RPEs Apply")*($AM$76:$AM$121=2))/SUMPRODUCT((($AR$26:$AR$71)+($AS$26:$AS$71)+($AT$26:$AT$71)+($AU$26:$AU$71)+($AV$26:$AV$71))*($AM$76:$AM$121=2)*($AL$76:$AL$121="RPEs Apply")))</f>
        <v>0.914089250427635</v>
      </c>
      <c r="AP75" s="263" cm="1">
        <f t="array" ref="AP75">IF(SUMPRODUCT((($AR$26:$AR$71)+($AS$26:$AS$71)+($AT$26:$AT$71)+($AU$26:$AU$71)+($AV$26:$AV$71))*($AM$76:$AM$121=2)*($AL$76:$AL$121="RPEs Apply"))=0,0,SUMPRODUCT((AP$76:AP$121)*(($AR$26:$AR$71)+($AS$26:$AS$71)+($AT$26:$AT$71)+($AU$26:$AU$71)+($AV$26:$AV$71))*($AL$76:$AL$121="RPEs Apply")*($AM$76:$AM$121=2))/SUMPRODUCT((($AR$26:$AR$71)+($AS$26:$AS$71)+($AT$26:$AT$71)+($AU$26:$AU$71)+($AV$26:$AV$71))*($AM$76:$AM$121=2)*($AL$76:$AL$121="RPEs Apply")))</f>
        <v>8.5910749572364845E-2</v>
      </c>
      <c r="AQ75" s="494" cm="1">
        <f t="array" ref="AQ75">IF(SUMPRODUCT((($AR$26:$AR$71)+($AS$26:$AS$71)+($AT$26:$AT$71)+($AU$26:$AU$71)+($AV$26:$AV$71))*($AM$76:$AM$121=2)*($AL$76:$AL$121="RPEs Apply"))=0,0,SUMPRODUCT((AQ$76:AQ$121)*(($AR$26:$AR$71)+($AS$26:$AS$71)+($AT$26:$AT$71)+($AU$26:$AU$71)+($AV$26:$AV$71))*($AL$76:$AL$121="RPEs Apply")*($AM$76:$AM$121=2))/SUMPRODUCT((($AR$26:$AR$71)+($AS$26:$AS$71)+($AT$26:$AT$71)+($AU$26:$AU$71)+($AV$26:$AV$71))*($AM$76:$AM$121=2)*($AL$76:$AL$121="RPEs Apply")))</f>
        <v>0</v>
      </c>
      <c r="AR75" s="263" cm="1">
        <f t="array" ref="AR75">IF(SUMPRODUCT((($AR$26:$AR$71)+($AS$26:$AS$71)+($AT$26:$AT$71)+($AU$26:$AU$71)+($AV$26:$AV$71))*($AM$76:$AM$121=2)*($AL$76:$AL$121="RPEs Apply"))=0,0,SUMPRODUCT((AR$76:AR$121)*(($AR$26:$AR$71)+($AS$26:$AS$71)+($AT$26:$AT$71)+($AU$26:$AU$71)+($AV$26:$AV$71))*($AL$76:$AL$121="RPEs Apply")*($AM$76:$AM$121=2))/SUMPRODUCT((($AR$26:$AR$71)+($AS$26:$AS$71)+($AT$26:$AT$71)+($AU$26:$AU$71)+($AV$26:$AV$71))*($AM$76:$AM$121=2)*($AL$76:$AL$121="RPEs Apply")))</f>
        <v>0</v>
      </c>
      <c r="AS75" s="263" cm="1">
        <f t="array" ref="AS75">IF(SUMPRODUCT((($AR$26:$AR$71)+($AS$26:$AS$71)+($AT$26:$AT$71)+($AU$26:$AU$71)+($AV$26:$AV$71))*($AM$76:$AM$121=2)*($AL$76:$AL$121="RPEs Apply"))=0,0,SUMPRODUCT((AS$76:AS$121)*(($AR$26:$AR$71)+($AS$26:$AS$71)+($AT$26:$AT$71)+($AU$26:$AU$71)+($AV$26:$AV$71))*($AL$76:$AL$121="RPEs Apply")*($AM$76:$AM$121=2))/SUMPRODUCT((($AR$26:$AR$71)+($AS$26:$AS$71)+($AT$26:$AT$71)+($AU$26:$AU$71)+($AV$26:$AV$71))*($AM$76:$AM$121=2)*($AL$76:$AL$121="RPEs Apply")))</f>
        <v>0</v>
      </c>
      <c r="AT75" s="263" cm="1">
        <f t="array" ref="AT75">IF(SUMPRODUCT((($AR$26:$AR$71)+($AS$26:$AS$71)+($AT$26:$AT$71)+($AU$26:$AU$71)+($AV$26:$AV$71))*($AM$76:$AM$121=2)*($AL$76:$AL$121="RPEs Apply"))=0,0,SUMPRODUCT((AT$76:AT$121)*(($AR$26:$AR$71)+($AS$26:$AS$71)+($AT$26:$AT$71)+($AU$26:$AU$71)+($AV$26:$AV$71))*($AL$76:$AL$121="RPEs Apply")*($AM$76:$AM$121=2))/SUMPRODUCT((($AR$26:$AR$71)+($AS$26:$AS$71)+($AT$26:$AT$71)+($AU$26:$AU$71)+($AV$26:$AV$71))*($AM$76:$AM$121=2)*($AL$76:$AL$121="RPEs Apply")))</f>
        <v>0</v>
      </c>
      <c r="AU75" s="263" cm="1">
        <f t="array" ref="AU75">IF(SUMPRODUCT((($AR$26:$AR$71)+($AS$26:$AS$71)+($AT$26:$AT$71)+($AU$26:$AU$71)+($AV$26:$AV$71))*($AM$76:$AM$121=2)*($AL$76:$AL$121="RPEs Apply"))=0,0,SUMPRODUCT((AU$76:AU$121)*(($AR$26:$AR$71)+($AS$26:$AS$71)+($AT$26:$AT$71)+($AU$26:$AU$71)+($AV$26:$AV$71))*($AL$76:$AL$121="RPEs Apply")*($AM$76:$AM$121=2))/SUMPRODUCT((($AR$26:$AR$71)+($AS$26:$AS$71)+($AT$26:$AT$71)+($AU$26:$AU$71)+($AV$26:$AV$71))*($AM$76:$AM$121=2)*($AL$76:$AL$121="RPEs Apply")))</f>
        <v>0</v>
      </c>
      <c r="AV75" s="263">
        <f t="shared" ref="AV75:AV121" si="0">SUM(AO75:AU75)</f>
        <v>0.99999999999999989</v>
      </c>
      <c r="AW75" s="184"/>
    </row>
    <row r="76" spans="1:49" ht="16.8">
      <c r="A76" s="82"/>
      <c r="B76" s="82"/>
      <c r="C76" s="82"/>
      <c r="D76" s="82"/>
      <c r="E76" s="82" t="s">
        <v>1315</v>
      </c>
      <c r="F76" s="82"/>
      <c r="G76" s="82" t="s">
        <v>126</v>
      </c>
      <c r="H76" s="82"/>
      <c r="I76" s="82"/>
      <c r="J76" s="82"/>
      <c r="K76" s="82"/>
      <c r="L76" s="82"/>
      <c r="M76" s="82"/>
      <c r="N76" s="82"/>
      <c r="O76" s="184"/>
      <c r="P76" s="184"/>
      <c r="Q76" s="184"/>
      <c r="R76" s="184"/>
      <c r="S76" s="184"/>
      <c r="T76" s="184"/>
      <c r="U76" s="184"/>
      <c r="V76" s="184"/>
      <c r="W76" s="184"/>
      <c r="X76" s="184"/>
      <c r="Y76" s="184"/>
      <c r="Z76" s="184"/>
      <c r="AA76" s="184"/>
      <c r="AB76" s="184"/>
      <c r="AC76" s="184"/>
      <c r="AD76" s="184"/>
      <c r="AE76" s="184"/>
      <c r="AF76" s="184"/>
      <c r="AG76" s="184"/>
      <c r="AH76" s="184"/>
      <c r="AI76" s="184"/>
      <c r="AJ76" s="417" t="s">
        <v>1389</v>
      </c>
      <c r="AK76" s="321"/>
      <c r="AL76" s="417" t="s">
        <v>1390</v>
      </c>
      <c r="AM76" s="528">
        <v>2</v>
      </c>
      <c r="AN76" s="321"/>
      <c r="AO76" s="410">
        <v>0</v>
      </c>
      <c r="AP76" s="410">
        <v>1</v>
      </c>
      <c r="AQ76" s="456">
        <v>0</v>
      </c>
      <c r="AR76" s="410">
        <v>0</v>
      </c>
      <c r="AS76" s="410">
        <v>0</v>
      </c>
      <c r="AT76" s="410">
        <v>0</v>
      </c>
      <c r="AU76" s="410">
        <v>0</v>
      </c>
      <c r="AV76" s="263">
        <f t="shared" si="0"/>
        <v>1</v>
      </c>
      <c r="AW76" s="184"/>
    </row>
    <row r="77" spans="1:49" ht="16.8">
      <c r="A77" s="82"/>
      <c r="B77" s="82"/>
      <c r="C77" s="82"/>
      <c r="D77" s="82"/>
      <c r="E77" s="82" t="s">
        <v>1317</v>
      </c>
      <c r="F77" s="82"/>
      <c r="G77" s="82" t="s">
        <v>126</v>
      </c>
      <c r="H77" s="82"/>
      <c r="I77" s="82"/>
      <c r="J77" s="82"/>
      <c r="K77" s="82"/>
      <c r="L77" s="82"/>
      <c r="M77" s="82"/>
      <c r="N77" s="82"/>
      <c r="O77" s="184"/>
      <c r="P77" s="184"/>
      <c r="Q77" s="184"/>
      <c r="R77" s="184"/>
      <c r="S77" s="184"/>
      <c r="T77" s="184"/>
      <c r="U77" s="184"/>
      <c r="V77" s="184"/>
      <c r="W77" s="184"/>
      <c r="X77" s="184"/>
      <c r="Y77" s="184"/>
      <c r="Z77" s="184"/>
      <c r="AA77" s="184"/>
      <c r="AB77" s="184"/>
      <c r="AC77" s="184"/>
      <c r="AD77" s="184"/>
      <c r="AE77" s="184"/>
      <c r="AF77" s="184"/>
      <c r="AG77" s="184"/>
      <c r="AH77" s="184"/>
      <c r="AI77" s="184"/>
      <c r="AJ77" s="417" t="s">
        <v>1389</v>
      </c>
      <c r="AK77" s="321"/>
      <c r="AL77" s="417" t="s">
        <v>1390</v>
      </c>
      <c r="AM77" s="528">
        <v>2</v>
      </c>
      <c r="AN77" s="321"/>
      <c r="AO77" s="410">
        <v>0</v>
      </c>
      <c r="AP77" s="410">
        <v>0</v>
      </c>
      <c r="AQ77" s="456">
        <v>0</v>
      </c>
      <c r="AR77" s="410">
        <v>0</v>
      </c>
      <c r="AS77" s="410">
        <v>0</v>
      </c>
      <c r="AT77" s="410">
        <v>0</v>
      </c>
      <c r="AU77" s="410">
        <v>1</v>
      </c>
      <c r="AV77" s="263">
        <f t="shared" si="0"/>
        <v>1</v>
      </c>
      <c r="AW77" s="184"/>
    </row>
    <row r="78" spans="1:49" ht="16.8">
      <c r="A78" s="82"/>
      <c r="B78" s="82"/>
      <c r="C78" s="82"/>
      <c r="D78" s="82"/>
      <c r="E78" s="82" t="s">
        <v>1319</v>
      </c>
      <c r="F78" s="82"/>
      <c r="G78" s="82" t="s">
        <v>126</v>
      </c>
      <c r="H78" s="82"/>
      <c r="I78" s="82"/>
      <c r="J78" s="82"/>
      <c r="K78" s="82"/>
      <c r="L78" s="82"/>
      <c r="M78" s="82"/>
      <c r="N78" s="82"/>
      <c r="O78" s="184"/>
      <c r="P78" s="184"/>
      <c r="Q78" s="184"/>
      <c r="R78" s="184"/>
      <c r="S78" s="184"/>
      <c r="T78" s="184"/>
      <c r="U78" s="184"/>
      <c r="V78" s="184"/>
      <c r="W78" s="184"/>
      <c r="X78" s="184"/>
      <c r="Y78" s="184"/>
      <c r="Z78" s="184"/>
      <c r="AA78" s="184"/>
      <c r="AB78" s="184"/>
      <c r="AC78" s="184"/>
      <c r="AD78" s="184"/>
      <c r="AE78" s="184"/>
      <c r="AF78" s="184"/>
      <c r="AG78" s="184"/>
      <c r="AH78" s="184"/>
      <c r="AI78" s="184"/>
      <c r="AJ78" s="417" t="s">
        <v>1389</v>
      </c>
      <c r="AK78" s="321"/>
      <c r="AL78" s="417" t="s">
        <v>1390</v>
      </c>
      <c r="AM78" s="528">
        <v>2</v>
      </c>
      <c r="AN78" s="321"/>
      <c r="AO78" s="410">
        <v>0</v>
      </c>
      <c r="AP78" s="410">
        <v>1</v>
      </c>
      <c r="AQ78" s="456">
        <v>0</v>
      </c>
      <c r="AR78" s="410">
        <v>0</v>
      </c>
      <c r="AS78" s="410">
        <v>0</v>
      </c>
      <c r="AT78" s="410">
        <v>0</v>
      </c>
      <c r="AU78" s="410">
        <v>0</v>
      </c>
      <c r="AV78" s="263">
        <f t="shared" si="0"/>
        <v>1</v>
      </c>
      <c r="AW78" s="184"/>
    </row>
    <row r="79" spans="1:49" ht="16.8">
      <c r="A79" s="82"/>
      <c r="B79" s="82"/>
      <c r="C79" s="82"/>
      <c r="D79" s="82"/>
      <c r="E79" s="82" t="s">
        <v>1321</v>
      </c>
      <c r="F79" s="82"/>
      <c r="G79" s="82" t="s">
        <v>126</v>
      </c>
      <c r="H79" s="82"/>
      <c r="I79" s="82"/>
      <c r="J79" s="82"/>
      <c r="K79" s="82"/>
      <c r="L79" s="82"/>
      <c r="M79" s="82"/>
      <c r="N79" s="82"/>
      <c r="O79" s="184"/>
      <c r="P79" s="184"/>
      <c r="Q79" s="184"/>
      <c r="R79" s="184"/>
      <c r="S79" s="184"/>
      <c r="T79" s="184"/>
      <c r="U79" s="184"/>
      <c r="V79" s="184"/>
      <c r="W79" s="184"/>
      <c r="X79" s="184"/>
      <c r="Y79" s="184"/>
      <c r="Z79" s="184"/>
      <c r="AA79" s="184"/>
      <c r="AB79" s="184"/>
      <c r="AC79" s="184"/>
      <c r="AD79" s="184"/>
      <c r="AE79" s="184"/>
      <c r="AF79" s="184"/>
      <c r="AG79" s="184"/>
      <c r="AH79" s="184"/>
      <c r="AI79" s="184"/>
      <c r="AJ79" s="417" t="s">
        <v>1389</v>
      </c>
      <c r="AK79" s="321"/>
      <c r="AL79" s="417" t="s">
        <v>1390</v>
      </c>
      <c r="AM79" s="528">
        <v>2</v>
      </c>
      <c r="AN79" s="321"/>
      <c r="AO79" s="410">
        <v>1</v>
      </c>
      <c r="AP79" s="410">
        <v>0</v>
      </c>
      <c r="AQ79" s="456">
        <v>0</v>
      </c>
      <c r="AR79" s="410">
        <v>0</v>
      </c>
      <c r="AS79" s="410">
        <v>0</v>
      </c>
      <c r="AT79" s="410">
        <v>0</v>
      </c>
      <c r="AU79" s="410">
        <v>0</v>
      </c>
      <c r="AV79" s="263">
        <f t="shared" si="0"/>
        <v>1</v>
      </c>
      <c r="AW79" s="184"/>
    </row>
    <row r="80" spans="1:49" ht="16.8">
      <c r="A80" s="82"/>
      <c r="B80" s="82"/>
      <c r="C80" s="82"/>
      <c r="D80" s="82"/>
      <c r="E80" s="82" t="s">
        <v>1323</v>
      </c>
      <c r="F80" s="82"/>
      <c r="G80" s="82" t="s">
        <v>126</v>
      </c>
      <c r="H80" s="82"/>
      <c r="I80" s="82"/>
      <c r="J80" s="82"/>
      <c r="K80" s="82"/>
      <c r="L80" s="82"/>
      <c r="M80" s="82"/>
      <c r="N80" s="82"/>
      <c r="O80" s="184"/>
      <c r="P80" s="184"/>
      <c r="Q80" s="184"/>
      <c r="R80" s="184"/>
      <c r="S80" s="184"/>
      <c r="T80" s="184"/>
      <c r="U80" s="184"/>
      <c r="V80" s="184"/>
      <c r="W80" s="184"/>
      <c r="X80" s="184"/>
      <c r="Y80" s="184"/>
      <c r="Z80" s="184"/>
      <c r="AA80" s="184"/>
      <c r="AB80" s="184"/>
      <c r="AC80" s="184"/>
      <c r="AD80" s="184"/>
      <c r="AE80" s="184"/>
      <c r="AF80" s="184"/>
      <c r="AG80" s="184"/>
      <c r="AH80" s="184"/>
      <c r="AI80" s="184"/>
      <c r="AJ80" s="417" t="s">
        <v>1389</v>
      </c>
      <c r="AK80" s="321"/>
      <c r="AL80" s="417" t="s">
        <v>1390</v>
      </c>
      <c r="AM80" s="528">
        <v>2</v>
      </c>
      <c r="AN80" s="321"/>
      <c r="AO80" s="410">
        <v>0</v>
      </c>
      <c r="AP80" s="410">
        <v>0</v>
      </c>
      <c r="AQ80" s="456">
        <v>1</v>
      </c>
      <c r="AR80" s="410">
        <v>0</v>
      </c>
      <c r="AS80" s="410">
        <v>0</v>
      </c>
      <c r="AT80" s="410">
        <v>0</v>
      </c>
      <c r="AU80" s="410">
        <v>0</v>
      </c>
      <c r="AV80" s="263">
        <f t="shared" si="0"/>
        <v>1</v>
      </c>
      <c r="AW80" s="184"/>
    </row>
    <row r="81" spans="1:49" ht="16.8">
      <c r="A81" s="82"/>
      <c r="B81" s="82"/>
      <c r="C81" s="82"/>
      <c r="D81" s="82"/>
      <c r="E81" s="82" t="s">
        <v>1325</v>
      </c>
      <c r="F81" s="82"/>
      <c r="G81" s="82" t="s">
        <v>126</v>
      </c>
      <c r="H81" s="82"/>
      <c r="I81" s="82"/>
      <c r="J81" s="82"/>
      <c r="K81" s="82"/>
      <c r="L81" s="82"/>
      <c r="M81" s="82"/>
      <c r="N81" s="82"/>
      <c r="O81" s="184"/>
      <c r="P81" s="184"/>
      <c r="Q81" s="184"/>
      <c r="R81" s="184"/>
      <c r="S81" s="184"/>
      <c r="T81" s="184"/>
      <c r="U81" s="184"/>
      <c r="V81" s="184"/>
      <c r="W81" s="184"/>
      <c r="X81" s="184"/>
      <c r="Y81" s="184"/>
      <c r="Z81" s="184"/>
      <c r="AA81" s="184"/>
      <c r="AB81" s="184"/>
      <c r="AC81" s="184"/>
      <c r="AD81" s="184"/>
      <c r="AE81" s="184"/>
      <c r="AF81" s="184"/>
      <c r="AG81" s="184"/>
      <c r="AH81" s="184"/>
      <c r="AI81" s="184"/>
      <c r="AJ81" s="417" t="s">
        <v>1389</v>
      </c>
      <c r="AK81" s="321"/>
      <c r="AL81" s="417" t="s">
        <v>1390</v>
      </c>
      <c r="AM81" s="528">
        <v>2</v>
      </c>
      <c r="AN81" s="321"/>
      <c r="AO81" s="410">
        <v>0</v>
      </c>
      <c r="AP81" s="410">
        <v>1</v>
      </c>
      <c r="AQ81" s="456">
        <v>0</v>
      </c>
      <c r="AR81" s="410">
        <v>0</v>
      </c>
      <c r="AS81" s="410">
        <v>0</v>
      </c>
      <c r="AT81" s="410">
        <v>0</v>
      </c>
      <c r="AU81" s="410">
        <v>0</v>
      </c>
      <c r="AV81" s="263">
        <f t="shared" si="0"/>
        <v>1</v>
      </c>
      <c r="AW81" s="184"/>
    </row>
    <row r="82" spans="1:49" ht="16.8">
      <c r="A82" s="82"/>
      <c r="B82" s="82"/>
      <c r="C82" s="82"/>
      <c r="D82" s="82"/>
      <c r="E82" s="82" t="s">
        <v>1327</v>
      </c>
      <c r="F82" s="82"/>
      <c r="G82" s="82" t="s">
        <v>126</v>
      </c>
      <c r="H82" s="82"/>
      <c r="I82" s="82"/>
      <c r="J82" s="82"/>
      <c r="K82" s="82"/>
      <c r="L82" s="82"/>
      <c r="M82" s="82"/>
      <c r="N82" s="82"/>
      <c r="O82" s="184"/>
      <c r="P82" s="184"/>
      <c r="Q82" s="184"/>
      <c r="R82" s="184"/>
      <c r="S82" s="184"/>
      <c r="T82" s="184"/>
      <c r="U82" s="184"/>
      <c r="V82" s="184"/>
      <c r="W82" s="184"/>
      <c r="X82" s="184"/>
      <c r="Y82" s="184"/>
      <c r="Z82" s="184"/>
      <c r="AA82" s="184"/>
      <c r="AB82" s="184"/>
      <c r="AC82" s="184"/>
      <c r="AD82" s="184"/>
      <c r="AE82" s="184"/>
      <c r="AF82" s="184"/>
      <c r="AG82" s="184"/>
      <c r="AH82" s="184"/>
      <c r="AI82" s="184"/>
      <c r="AJ82" s="417" t="s">
        <v>1389</v>
      </c>
      <c r="AK82" s="321"/>
      <c r="AL82" s="417" t="s">
        <v>1390</v>
      </c>
      <c r="AM82" s="528">
        <v>2</v>
      </c>
      <c r="AN82" s="321"/>
      <c r="AO82" s="410">
        <v>0</v>
      </c>
      <c r="AP82" s="410">
        <v>1</v>
      </c>
      <c r="AQ82" s="456">
        <v>0</v>
      </c>
      <c r="AR82" s="410">
        <v>0</v>
      </c>
      <c r="AS82" s="410">
        <v>0</v>
      </c>
      <c r="AT82" s="410">
        <v>0</v>
      </c>
      <c r="AU82" s="410">
        <v>0</v>
      </c>
      <c r="AV82" s="263">
        <f t="shared" si="0"/>
        <v>1</v>
      </c>
      <c r="AW82" s="184"/>
    </row>
    <row r="83" spans="1:49" ht="16.8">
      <c r="A83" s="82"/>
      <c r="B83" s="82"/>
      <c r="C83" s="82"/>
      <c r="D83" s="82"/>
      <c r="E83" s="82" t="s">
        <v>1329</v>
      </c>
      <c r="F83" s="82"/>
      <c r="G83" s="82" t="s">
        <v>126</v>
      </c>
      <c r="H83" s="82"/>
      <c r="I83" s="82"/>
      <c r="J83" s="82"/>
      <c r="K83" s="82"/>
      <c r="L83" s="82"/>
      <c r="M83" s="82"/>
      <c r="N83" s="82"/>
      <c r="O83" s="184"/>
      <c r="P83" s="184"/>
      <c r="Q83" s="184"/>
      <c r="R83" s="184"/>
      <c r="S83" s="184"/>
      <c r="T83" s="184"/>
      <c r="U83" s="184"/>
      <c r="V83" s="184"/>
      <c r="W83" s="184"/>
      <c r="X83" s="184"/>
      <c r="Y83" s="184"/>
      <c r="Z83" s="184"/>
      <c r="AA83" s="184"/>
      <c r="AB83" s="184"/>
      <c r="AC83" s="184"/>
      <c r="AD83" s="184"/>
      <c r="AE83" s="184"/>
      <c r="AF83" s="184"/>
      <c r="AG83" s="184"/>
      <c r="AH83" s="184"/>
      <c r="AI83" s="184"/>
      <c r="AJ83" s="417" t="s">
        <v>1391</v>
      </c>
      <c r="AK83" s="321"/>
      <c r="AL83" s="417" t="s">
        <v>1392</v>
      </c>
      <c r="AM83" s="528">
        <v>1</v>
      </c>
      <c r="AN83" s="321"/>
      <c r="AO83" s="410">
        <v>0</v>
      </c>
      <c r="AP83" s="410">
        <v>1</v>
      </c>
      <c r="AQ83" s="456">
        <v>0</v>
      </c>
      <c r="AR83" s="410">
        <v>0</v>
      </c>
      <c r="AS83" s="410">
        <v>0</v>
      </c>
      <c r="AT83" s="410">
        <v>0</v>
      </c>
      <c r="AU83" s="410">
        <v>0</v>
      </c>
      <c r="AV83" s="263">
        <f t="shared" si="0"/>
        <v>1</v>
      </c>
      <c r="AW83" s="184"/>
    </row>
    <row r="84" spans="1:49" ht="16.8">
      <c r="A84" s="82"/>
      <c r="B84" s="82"/>
      <c r="C84" s="82"/>
      <c r="D84" s="82"/>
      <c r="E84" s="82" t="s">
        <v>1331</v>
      </c>
      <c r="F84" s="82"/>
      <c r="G84" s="82" t="s">
        <v>126</v>
      </c>
      <c r="H84" s="82"/>
      <c r="I84" s="82"/>
      <c r="J84" s="82"/>
      <c r="K84" s="82"/>
      <c r="L84" s="82"/>
      <c r="M84" s="82"/>
      <c r="N84" s="82"/>
      <c r="O84" s="184"/>
      <c r="P84" s="184"/>
      <c r="Q84" s="184"/>
      <c r="R84" s="184"/>
      <c r="S84" s="184"/>
      <c r="T84" s="184"/>
      <c r="U84" s="184"/>
      <c r="V84" s="184"/>
      <c r="W84" s="184"/>
      <c r="X84" s="184"/>
      <c r="Y84" s="184"/>
      <c r="Z84" s="184"/>
      <c r="AA84" s="184"/>
      <c r="AB84" s="184"/>
      <c r="AC84" s="184"/>
      <c r="AD84" s="184"/>
      <c r="AE84" s="184"/>
      <c r="AF84" s="184"/>
      <c r="AG84" s="184"/>
      <c r="AH84" s="184"/>
      <c r="AI84" s="184"/>
      <c r="AJ84" s="417" t="s">
        <v>1393</v>
      </c>
      <c r="AK84" s="321"/>
      <c r="AL84" s="417" t="s">
        <v>1392</v>
      </c>
      <c r="AM84" s="528">
        <v>2</v>
      </c>
      <c r="AN84" s="321"/>
      <c r="AO84" s="410">
        <v>1</v>
      </c>
      <c r="AP84" s="410">
        <v>0</v>
      </c>
      <c r="AQ84" s="456">
        <v>0</v>
      </c>
      <c r="AR84" s="410">
        <v>0</v>
      </c>
      <c r="AS84" s="410">
        <v>0</v>
      </c>
      <c r="AT84" s="410">
        <v>0</v>
      </c>
      <c r="AU84" s="410">
        <v>0</v>
      </c>
      <c r="AV84" s="263">
        <f t="shared" si="0"/>
        <v>1</v>
      </c>
      <c r="AW84" s="184"/>
    </row>
    <row r="85" spans="1:49" ht="16.8">
      <c r="A85" s="82"/>
      <c r="B85" s="82"/>
      <c r="C85" s="82"/>
      <c r="D85" s="82"/>
      <c r="E85" s="82" t="s">
        <v>1333</v>
      </c>
      <c r="F85" s="82"/>
      <c r="G85" s="82" t="s">
        <v>126</v>
      </c>
      <c r="H85" s="82"/>
      <c r="I85" s="82"/>
      <c r="J85" s="82"/>
      <c r="K85" s="82"/>
      <c r="L85" s="82"/>
      <c r="M85" s="82"/>
      <c r="N85" s="82"/>
      <c r="O85" s="184"/>
      <c r="P85" s="184"/>
      <c r="Q85" s="184"/>
      <c r="R85" s="184"/>
      <c r="S85" s="184"/>
      <c r="T85" s="184"/>
      <c r="U85" s="184"/>
      <c r="V85" s="184"/>
      <c r="W85" s="184"/>
      <c r="X85" s="184"/>
      <c r="Y85" s="184"/>
      <c r="Z85" s="184"/>
      <c r="AA85" s="184"/>
      <c r="AB85" s="184"/>
      <c r="AC85" s="184"/>
      <c r="AD85" s="184"/>
      <c r="AE85" s="184"/>
      <c r="AF85" s="184"/>
      <c r="AG85" s="184"/>
      <c r="AH85" s="184"/>
      <c r="AI85" s="184"/>
      <c r="AJ85" s="417" t="s">
        <v>1393</v>
      </c>
      <c r="AK85" s="321"/>
      <c r="AL85" s="417" t="s">
        <v>1392</v>
      </c>
      <c r="AM85" s="528">
        <v>2</v>
      </c>
      <c r="AN85" s="321"/>
      <c r="AO85" s="410">
        <v>1</v>
      </c>
      <c r="AP85" s="410">
        <v>0</v>
      </c>
      <c r="AQ85" s="456">
        <v>0</v>
      </c>
      <c r="AR85" s="410">
        <v>0</v>
      </c>
      <c r="AS85" s="410">
        <v>0</v>
      </c>
      <c r="AT85" s="410">
        <v>0</v>
      </c>
      <c r="AU85" s="410">
        <v>0</v>
      </c>
      <c r="AV85" s="263">
        <f t="shared" si="0"/>
        <v>1</v>
      </c>
      <c r="AW85" s="184"/>
    </row>
    <row r="86" spans="1:49" ht="16.8">
      <c r="A86" s="82"/>
      <c r="B86" s="82"/>
      <c r="C86" s="82"/>
      <c r="D86" s="82"/>
      <c r="E86" s="82" t="s">
        <v>1335</v>
      </c>
      <c r="F86" s="82"/>
      <c r="G86" s="82" t="s">
        <v>126</v>
      </c>
      <c r="H86" s="82"/>
      <c r="I86" s="82"/>
      <c r="J86" s="82"/>
      <c r="K86" s="82"/>
      <c r="L86" s="82"/>
      <c r="M86" s="82"/>
      <c r="N86" s="82"/>
      <c r="O86" s="184"/>
      <c r="P86" s="184"/>
      <c r="Q86" s="184"/>
      <c r="R86" s="184"/>
      <c r="S86" s="184"/>
      <c r="T86" s="184"/>
      <c r="U86" s="184"/>
      <c r="V86" s="184"/>
      <c r="W86" s="184"/>
      <c r="X86" s="184"/>
      <c r="Y86" s="184"/>
      <c r="Z86" s="184"/>
      <c r="AA86" s="184"/>
      <c r="AB86" s="184"/>
      <c r="AC86" s="184"/>
      <c r="AD86" s="184"/>
      <c r="AE86" s="184"/>
      <c r="AF86" s="184"/>
      <c r="AG86" s="184"/>
      <c r="AH86" s="184"/>
      <c r="AI86" s="184"/>
      <c r="AJ86" s="417" t="s">
        <v>1389</v>
      </c>
      <c r="AK86" s="321"/>
      <c r="AL86" s="417" t="s">
        <v>1390</v>
      </c>
      <c r="AM86" s="528">
        <v>2</v>
      </c>
      <c r="AN86" s="321"/>
      <c r="AO86" s="410">
        <v>1</v>
      </c>
      <c r="AP86" s="410">
        <v>0</v>
      </c>
      <c r="AQ86" s="456">
        <v>0</v>
      </c>
      <c r="AR86" s="410">
        <v>0</v>
      </c>
      <c r="AS86" s="410">
        <v>0</v>
      </c>
      <c r="AT86" s="410">
        <v>0</v>
      </c>
      <c r="AU86" s="410">
        <v>0</v>
      </c>
      <c r="AV86" s="263">
        <f t="shared" si="0"/>
        <v>1</v>
      </c>
      <c r="AW86" s="184"/>
    </row>
    <row r="87" spans="1:49" ht="16.8">
      <c r="A87" s="82"/>
      <c r="B87" s="82"/>
      <c r="C87" s="82"/>
      <c r="D87" s="82"/>
      <c r="E87" s="82" t="s">
        <v>1337</v>
      </c>
      <c r="F87" s="82"/>
      <c r="G87" s="82" t="s">
        <v>126</v>
      </c>
      <c r="H87" s="82"/>
      <c r="I87" s="82"/>
      <c r="J87" s="82"/>
      <c r="K87" s="82"/>
      <c r="L87" s="82"/>
      <c r="M87" s="82"/>
      <c r="N87" s="82"/>
      <c r="O87" s="184"/>
      <c r="P87" s="184"/>
      <c r="Q87" s="184"/>
      <c r="R87" s="184"/>
      <c r="S87" s="184"/>
      <c r="T87" s="184"/>
      <c r="U87" s="184"/>
      <c r="V87" s="184"/>
      <c r="W87" s="184"/>
      <c r="X87" s="184"/>
      <c r="Y87" s="184"/>
      <c r="Z87" s="184"/>
      <c r="AA87" s="184"/>
      <c r="AB87" s="184"/>
      <c r="AC87" s="184"/>
      <c r="AD87" s="184"/>
      <c r="AE87" s="184"/>
      <c r="AF87" s="184"/>
      <c r="AG87" s="184"/>
      <c r="AH87" s="184"/>
      <c r="AI87" s="184"/>
      <c r="AJ87" s="417" t="s">
        <v>1389</v>
      </c>
      <c r="AK87" s="321"/>
      <c r="AL87" s="417" t="s">
        <v>1390</v>
      </c>
      <c r="AM87" s="528">
        <v>2</v>
      </c>
      <c r="AN87" s="321"/>
      <c r="AO87" s="410">
        <v>0</v>
      </c>
      <c r="AP87" s="410">
        <v>0</v>
      </c>
      <c r="AQ87" s="456">
        <v>0.5</v>
      </c>
      <c r="AR87" s="410">
        <v>0</v>
      </c>
      <c r="AS87" s="410">
        <v>0</v>
      </c>
      <c r="AT87" s="410">
        <v>0</v>
      </c>
      <c r="AU87" s="410">
        <v>0.5</v>
      </c>
      <c r="AV87" s="263">
        <f t="shared" si="0"/>
        <v>1</v>
      </c>
      <c r="AW87" s="184"/>
    </row>
    <row r="88" spans="1:49" ht="16.8">
      <c r="A88" s="82"/>
      <c r="B88" s="82"/>
      <c r="C88" s="82"/>
      <c r="D88" s="82"/>
      <c r="E88" s="82" t="s">
        <v>1339</v>
      </c>
      <c r="F88" s="82"/>
      <c r="G88" s="82" t="s">
        <v>126</v>
      </c>
      <c r="H88" s="82"/>
      <c r="I88" s="82"/>
      <c r="J88" s="82"/>
      <c r="K88" s="82"/>
      <c r="L88" s="82"/>
      <c r="M88" s="82"/>
      <c r="N88" s="82"/>
      <c r="O88" s="184"/>
      <c r="P88" s="184"/>
      <c r="Q88" s="184"/>
      <c r="R88" s="184"/>
      <c r="S88" s="184"/>
      <c r="T88" s="184"/>
      <c r="U88" s="184"/>
      <c r="V88" s="184"/>
      <c r="W88" s="184"/>
      <c r="X88" s="184"/>
      <c r="Y88" s="184"/>
      <c r="Z88" s="184"/>
      <c r="AA88" s="184"/>
      <c r="AB88" s="184"/>
      <c r="AC88" s="184"/>
      <c r="AD88" s="184"/>
      <c r="AE88" s="184"/>
      <c r="AF88" s="184"/>
      <c r="AG88" s="184"/>
      <c r="AH88" s="184"/>
      <c r="AI88" s="184"/>
      <c r="AJ88" s="417" t="s">
        <v>1393</v>
      </c>
      <c r="AK88" s="321"/>
      <c r="AL88" s="417" t="s">
        <v>1392</v>
      </c>
      <c r="AM88" s="528">
        <v>2</v>
      </c>
      <c r="AN88" s="321"/>
      <c r="AO88" s="410">
        <v>0</v>
      </c>
      <c r="AP88" s="410">
        <v>1</v>
      </c>
      <c r="AQ88" s="456">
        <v>0</v>
      </c>
      <c r="AR88" s="410">
        <v>0</v>
      </c>
      <c r="AS88" s="410">
        <v>0</v>
      </c>
      <c r="AT88" s="410">
        <v>0</v>
      </c>
      <c r="AU88" s="410">
        <v>0</v>
      </c>
      <c r="AV88" s="263">
        <f t="shared" si="0"/>
        <v>1</v>
      </c>
      <c r="AW88" s="184"/>
    </row>
    <row r="89" spans="1:49" ht="16.8">
      <c r="A89" s="82"/>
      <c r="B89" s="82"/>
      <c r="C89" s="82"/>
      <c r="D89" s="82"/>
      <c r="E89" s="82" t="s">
        <v>1341</v>
      </c>
      <c r="F89" s="82"/>
      <c r="G89" s="82" t="s">
        <v>126</v>
      </c>
      <c r="H89" s="82"/>
      <c r="I89" s="82"/>
      <c r="J89" s="82"/>
      <c r="K89" s="82"/>
      <c r="L89" s="82"/>
      <c r="M89" s="82"/>
      <c r="N89" s="82"/>
      <c r="O89" s="184"/>
      <c r="P89" s="184"/>
      <c r="Q89" s="184"/>
      <c r="R89" s="184"/>
      <c r="S89" s="184"/>
      <c r="T89" s="184"/>
      <c r="U89" s="184"/>
      <c r="V89" s="184"/>
      <c r="W89" s="184"/>
      <c r="X89" s="184"/>
      <c r="Y89" s="184"/>
      <c r="Z89" s="184"/>
      <c r="AA89" s="184"/>
      <c r="AB89" s="184"/>
      <c r="AC89" s="184"/>
      <c r="AD89" s="184"/>
      <c r="AE89" s="184"/>
      <c r="AF89" s="184"/>
      <c r="AG89" s="184"/>
      <c r="AH89" s="184"/>
      <c r="AI89" s="184"/>
      <c r="AJ89" s="417" t="s">
        <v>1394</v>
      </c>
      <c r="AK89" s="321"/>
      <c r="AL89" s="417" t="s">
        <v>1390</v>
      </c>
      <c r="AM89" s="528">
        <v>1</v>
      </c>
      <c r="AN89" s="321"/>
      <c r="AO89" s="410">
        <v>0</v>
      </c>
      <c r="AP89" s="410">
        <v>0</v>
      </c>
      <c r="AQ89" s="456">
        <v>1</v>
      </c>
      <c r="AR89" s="410">
        <v>0</v>
      </c>
      <c r="AS89" s="410">
        <v>0</v>
      </c>
      <c r="AT89" s="410">
        <v>0</v>
      </c>
      <c r="AU89" s="410">
        <v>0</v>
      </c>
      <c r="AV89" s="263">
        <f t="shared" si="0"/>
        <v>1</v>
      </c>
      <c r="AW89" s="184"/>
    </row>
    <row r="90" spans="1:49" ht="16.8">
      <c r="A90" s="82"/>
      <c r="B90" s="82"/>
      <c r="C90" s="82"/>
      <c r="D90" s="82"/>
      <c r="E90" s="82" t="s">
        <v>1343</v>
      </c>
      <c r="F90" s="82"/>
      <c r="G90" s="82" t="s">
        <v>126</v>
      </c>
      <c r="H90" s="82"/>
      <c r="I90" s="82"/>
      <c r="J90" s="82"/>
      <c r="K90" s="82"/>
      <c r="L90" s="82"/>
      <c r="M90" s="82"/>
      <c r="N90" s="82"/>
      <c r="O90" s="184"/>
      <c r="P90" s="184"/>
      <c r="Q90" s="184"/>
      <c r="R90" s="184"/>
      <c r="S90" s="184"/>
      <c r="T90" s="184"/>
      <c r="U90" s="184"/>
      <c r="V90" s="184"/>
      <c r="W90" s="184"/>
      <c r="X90" s="184"/>
      <c r="Y90" s="184"/>
      <c r="Z90" s="184"/>
      <c r="AA90" s="184"/>
      <c r="AB90" s="184"/>
      <c r="AC90" s="184"/>
      <c r="AD90" s="184"/>
      <c r="AE90" s="184"/>
      <c r="AF90" s="184"/>
      <c r="AG90" s="184"/>
      <c r="AH90" s="184"/>
      <c r="AI90" s="184"/>
      <c r="AJ90" s="417" t="s">
        <v>1391</v>
      </c>
      <c r="AK90" s="321"/>
      <c r="AL90" s="417" t="s">
        <v>1392</v>
      </c>
      <c r="AM90" s="528">
        <v>1</v>
      </c>
      <c r="AN90" s="321"/>
      <c r="AO90" s="410">
        <v>0</v>
      </c>
      <c r="AP90" s="410">
        <v>0</v>
      </c>
      <c r="AQ90" s="456">
        <v>1</v>
      </c>
      <c r="AR90" s="410">
        <v>0</v>
      </c>
      <c r="AS90" s="410">
        <v>0</v>
      </c>
      <c r="AT90" s="410">
        <v>0</v>
      </c>
      <c r="AU90" s="410">
        <v>0</v>
      </c>
      <c r="AV90" s="263">
        <f t="shared" si="0"/>
        <v>1</v>
      </c>
      <c r="AW90" s="184"/>
    </row>
    <row r="91" spans="1:49" ht="16.8">
      <c r="A91" s="82"/>
      <c r="B91" s="82"/>
      <c r="C91" s="82"/>
      <c r="D91" s="82"/>
      <c r="E91" s="82" t="s">
        <v>1345</v>
      </c>
      <c r="F91" s="82"/>
      <c r="G91" s="82" t="s">
        <v>126</v>
      </c>
      <c r="H91" s="82"/>
      <c r="I91" s="82"/>
      <c r="J91" s="82"/>
      <c r="K91" s="82"/>
      <c r="L91" s="82"/>
      <c r="M91" s="82"/>
      <c r="N91" s="82"/>
      <c r="O91" s="184"/>
      <c r="P91" s="184"/>
      <c r="Q91" s="184"/>
      <c r="R91" s="184"/>
      <c r="S91" s="184"/>
      <c r="T91" s="184"/>
      <c r="U91" s="184"/>
      <c r="V91" s="184"/>
      <c r="W91" s="184"/>
      <c r="X91" s="184"/>
      <c r="Y91" s="184"/>
      <c r="Z91" s="184"/>
      <c r="AA91" s="184"/>
      <c r="AB91" s="184"/>
      <c r="AC91" s="184"/>
      <c r="AD91" s="184"/>
      <c r="AE91" s="184"/>
      <c r="AF91" s="184"/>
      <c r="AG91" s="184"/>
      <c r="AH91" s="184"/>
      <c r="AI91" s="184"/>
      <c r="AJ91" s="417" t="s">
        <v>1389</v>
      </c>
      <c r="AK91" s="321"/>
      <c r="AL91" s="417" t="s">
        <v>1390</v>
      </c>
      <c r="AM91" s="528">
        <v>2</v>
      </c>
      <c r="AN91" s="321"/>
      <c r="AO91" s="410">
        <v>0</v>
      </c>
      <c r="AP91" s="410">
        <v>0</v>
      </c>
      <c r="AQ91" s="456">
        <v>1</v>
      </c>
      <c r="AR91" s="410">
        <v>0</v>
      </c>
      <c r="AS91" s="410">
        <v>0</v>
      </c>
      <c r="AT91" s="410">
        <v>0</v>
      </c>
      <c r="AU91" s="410">
        <v>0</v>
      </c>
      <c r="AV91" s="263">
        <f t="shared" si="0"/>
        <v>1</v>
      </c>
      <c r="AW91" s="184"/>
    </row>
    <row r="92" spans="1:49" ht="16.8">
      <c r="A92" s="82"/>
      <c r="B92" s="82"/>
      <c r="C92" s="82"/>
      <c r="D92" s="82"/>
      <c r="E92" s="82" t="s">
        <v>1347</v>
      </c>
      <c r="F92" s="82"/>
      <c r="G92" s="82" t="s">
        <v>126</v>
      </c>
      <c r="H92" s="82"/>
      <c r="I92" s="82"/>
      <c r="J92" s="82"/>
      <c r="K92" s="82"/>
      <c r="L92" s="82"/>
      <c r="M92" s="82"/>
      <c r="N92" s="82"/>
      <c r="O92" s="184"/>
      <c r="P92" s="184"/>
      <c r="Q92" s="184"/>
      <c r="R92" s="184"/>
      <c r="S92" s="184"/>
      <c r="T92" s="184"/>
      <c r="U92" s="184"/>
      <c r="V92" s="184"/>
      <c r="W92" s="184"/>
      <c r="X92" s="184"/>
      <c r="Y92" s="184"/>
      <c r="Z92" s="184"/>
      <c r="AA92" s="184"/>
      <c r="AB92" s="184"/>
      <c r="AC92" s="184"/>
      <c r="AD92" s="184"/>
      <c r="AE92" s="184"/>
      <c r="AF92" s="184"/>
      <c r="AG92" s="184"/>
      <c r="AH92" s="184"/>
      <c r="AI92" s="184"/>
      <c r="AJ92" s="417" t="s">
        <v>1389</v>
      </c>
      <c r="AK92" s="321"/>
      <c r="AL92" s="417" t="s">
        <v>1390</v>
      </c>
      <c r="AM92" s="528">
        <v>2</v>
      </c>
      <c r="AN92" s="321"/>
      <c r="AO92" s="410">
        <v>0</v>
      </c>
      <c r="AP92" s="410">
        <v>0</v>
      </c>
      <c r="AQ92" s="456">
        <v>0</v>
      </c>
      <c r="AR92" s="410">
        <v>0</v>
      </c>
      <c r="AS92" s="410">
        <v>0</v>
      </c>
      <c r="AT92" s="410">
        <v>0</v>
      </c>
      <c r="AU92" s="410">
        <v>1</v>
      </c>
      <c r="AV92" s="263">
        <f t="shared" si="0"/>
        <v>1</v>
      </c>
      <c r="AW92" s="184"/>
    </row>
    <row r="93" spans="1:49" ht="16.8">
      <c r="A93" s="82"/>
      <c r="B93" s="82"/>
      <c r="C93" s="82"/>
      <c r="D93" s="82"/>
      <c r="E93" s="82" t="s">
        <v>1349</v>
      </c>
      <c r="F93" s="82"/>
      <c r="G93" s="82" t="s">
        <v>126</v>
      </c>
      <c r="H93" s="82"/>
      <c r="I93" s="82"/>
      <c r="J93" s="82"/>
      <c r="K93" s="82"/>
      <c r="L93" s="82"/>
      <c r="M93" s="82"/>
      <c r="N93" s="82"/>
      <c r="O93" s="184"/>
      <c r="P93" s="184"/>
      <c r="Q93" s="184"/>
      <c r="R93" s="184"/>
      <c r="S93" s="184"/>
      <c r="T93" s="184"/>
      <c r="U93" s="184"/>
      <c r="V93" s="184"/>
      <c r="W93" s="184"/>
      <c r="X93" s="184"/>
      <c r="Y93" s="184"/>
      <c r="Z93" s="184"/>
      <c r="AA93" s="184"/>
      <c r="AB93" s="184"/>
      <c r="AC93" s="184"/>
      <c r="AD93" s="184"/>
      <c r="AE93" s="184"/>
      <c r="AF93" s="184"/>
      <c r="AG93" s="184"/>
      <c r="AH93" s="184"/>
      <c r="AI93" s="184"/>
      <c r="AJ93" s="417" t="s">
        <v>1391</v>
      </c>
      <c r="AK93" s="321"/>
      <c r="AL93" s="417" t="s">
        <v>1392</v>
      </c>
      <c r="AM93" s="528">
        <v>1</v>
      </c>
      <c r="AN93" s="321"/>
      <c r="AO93" s="410">
        <v>1</v>
      </c>
      <c r="AP93" s="410">
        <v>0</v>
      </c>
      <c r="AQ93" s="456">
        <v>0</v>
      </c>
      <c r="AR93" s="410">
        <v>0</v>
      </c>
      <c r="AS93" s="410">
        <v>0</v>
      </c>
      <c r="AT93" s="410">
        <v>0</v>
      </c>
      <c r="AU93" s="410">
        <v>0</v>
      </c>
      <c r="AV93" s="263">
        <f t="shared" si="0"/>
        <v>1</v>
      </c>
      <c r="AW93" s="184"/>
    </row>
    <row r="94" spans="1:49" ht="16.8">
      <c r="A94" s="82"/>
      <c r="B94" s="82"/>
      <c r="C94" s="82"/>
      <c r="D94" s="82"/>
      <c r="E94" s="82" t="s">
        <v>113</v>
      </c>
      <c r="F94" s="82"/>
      <c r="G94" s="82" t="s">
        <v>126</v>
      </c>
      <c r="H94" s="82"/>
      <c r="I94" s="82"/>
      <c r="J94" s="82"/>
      <c r="K94" s="82"/>
      <c r="L94" s="82"/>
      <c r="M94" s="82"/>
      <c r="N94" s="82"/>
      <c r="O94" s="184"/>
      <c r="P94" s="184"/>
      <c r="Q94" s="184"/>
      <c r="R94" s="184"/>
      <c r="S94" s="184"/>
      <c r="T94" s="184"/>
      <c r="U94" s="184"/>
      <c r="V94" s="184"/>
      <c r="W94" s="184"/>
      <c r="X94" s="184"/>
      <c r="Y94" s="184"/>
      <c r="Z94" s="184"/>
      <c r="AA94" s="184"/>
      <c r="AB94" s="184"/>
      <c r="AC94" s="184"/>
      <c r="AD94" s="184"/>
      <c r="AE94" s="184"/>
      <c r="AF94" s="184"/>
      <c r="AG94" s="184"/>
      <c r="AH94" s="184"/>
      <c r="AI94" s="184"/>
      <c r="AJ94" s="417" t="s">
        <v>1303</v>
      </c>
      <c r="AK94" s="321"/>
      <c r="AL94" s="417" t="s">
        <v>1390</v>
      </c>
      <c r="AM94" s="528">
        <v>2</v>
      </c>
      <c r="AN94" s="321"/>
      <c r="AO94" s="410">
        <v>0</v>
      </c>
      <c r="AP94" s="410">
        <v>0</v>
      </c>
      <c r="AQ94" s="456">
        <v>0.9</v>
      </c>
      <c r="AR94" s="410">
        <v>0</v>
      </c>
      <c r="AS94" s="410">
        <v>0</v>
      </c>
      <c r="AT94" s="410">
        <v>0</v>
      </c>
      <c r="AU94" s="410">
        <v>0.1</v>
      </c>
      <c r="AV94" s="263">
        <f t="shared" si="0"/>
        <v>1</v>
      </c>
      <c r="AW94" s="184"/>
    </row>
    <row r="95" spans="1:49" ht="16.8">
      <c r="A95" s="82"/>
      <c r="B95" s="82"/>
      <c r="C95" s="82"/>
      <c r="D95" s="82"/>
      <c r="E95" s="82" t="s">
        <v>1352</v>
      </c>
      <c r="F95" s="82"/>
      <c r="G95" s="82" t="s">
        <v>126</v>
      </c>
      <c r="H95" s="82"/>
      <c r="I95" s="82"/>
      <c r="J95" s="82"/>
      <c r="K95" s="82"/>
      <c r="L95" s="82"/>
      <c r="M95" s="82"/>
      <c r="N95" s="82"/>
      <c r="O95" s="184"/>
      <c r="P95" s="184"/>
      <c r="Q95" s="184"/>
      <c r="R95" s="184"/>
      <c r="S95" s="184"/>
      <c r="T95" s="184"/>
      <c r="U95" s="184"/>
      <c r="V95" s="184"/>
      <c r="W95" s="184"/>
      <c r="X95" s="184"/>
      <c r="Y95" s="184"/>
      <c r="Z95" s="184"/>
      <c r="AA95" s="184"/>
      <c r="AB95" s="184"/>
      <c r="AC95" s="184"/>
      <c r="AD95" s="184"/>
      <c r="AE95" s="184"/>
      <c r="AF95" s="184"/>
      <c r="AG95" s="184"/>
      <c r="AH95" s="184"/>
      <c r="AI95" s="184"/>
      <c r="AJ95" s="417" t="s">
        <v>1389</v>
      </c>
      <c r="AK95" s="321"/>
      <c r="AL95" s="417" t="s">
        <v>1390</v>
      </c>
      <c r="AM95" s="528">
        <v>2</v>
      </c>
      <c r="AN95" s="321"/>
      <c r="AO95" s="410">
        <v>0</v>
      </c>
      <c r="AP95" s="410">
        <v>0</v>
      </c>
      <c r="AQ95" s="456">
        <v>1</v>
      </c>
      <c r="AR95" s="410">
        <v>0</v>
      </c>
      <c r="AS95" s="410">
        <v>0</v>
      </c>
      <c r="AT95" s="410">
        <v>0</v>
      </c>
      <c r="AU95" s="410">
        <v>0</v>
      </c>
      <c r="AV95" s="263">
        <f t="shared" si="0"/>
        <v>1</v>
      </c>
      <c r="AW95" s="184"/>
    </row>
    <row r="96" spans="1:49" ht="16.8">
      <c r="A96" s="82"/>
      <c r="B96" s="82"/>
      <c r="C96" s="82"/>
      <c r="D96" s="82"/>
      <c r="E96" s="82" t="s">
        <v>1354</v>
      </c>
      <c r="F96" s="82"/>
      <c r="G96" s="82" t="s">
        <v>126</v>
      </c>
      <c r="H96" s="82"/>
      <c r="I96" s="82"/>
      <c r="J96" s="82"/>
      <c r="K96" s="82"/>
      <c r="L96" s="82"/>
      <c r="M96" s="82"/>
      <c r="N96" s="82"/>
      <c r="O96" s="184"/>
      <c r="P96" s="184"/>
      <c r="Q96" s="184"/>
      <c r="R96" s="184"/>
      <c r="S96" s="184"/>
      <c r="T96" s="184"/>
      <c r="U96" s="184"/>
      <c r="V96" s="184"/>
      <c r="W96" s="184"/>
      <c r="X96" s="184"/>
      <c r="Y96" s="184"/>
      <c r="Z96" s="184"/>
      <c r="AA96" s="184"/>
      <c r="AB96" s="184"/>
      <c r="AC96" s="184"/>
      <c r="AD96" s="184"/>
      <c r="AE96" s="184"/>
      <c r="AF96" s="184"/>
      <c r="AG96" s="184"/>
      <c r="AH96" s="184"/>
      <c r="AI96" s="184"/>
      <c r="AJ96" s="417" t="s">
        <v>1389</v>
      </c>
      <c r="AK96" s="321"/>
      <c r="AL96" s="417" t="s">
        <v>1390</v>
      </c>
      <c r="AM96" s="528">
        <v>2</v>
      </c>
      <c r="AN96" s="321"/>
      <c r="AO96" s="410">
        <v>0</v>
      </c>
      <c r="AP96" s="410">
        <v>0</v>
      </c>
      <c r="AQ96" s="456">
        <v>0</v>
      </c>
      <c r="AR96" s="410">
        <v>0</v>
      </c>
      <c r="AS96" s="410">
        <v>0</v>
      </c>
      <c r="AT96" s="410">
        <v>0</v>
      </c>
      <c r="AU96" s="410">
        <v>1</v>
      </c>
      <c r="AV96" s="263">
        <f t="shared" si="0"/>
        <v>1</v>
      </c>
      <c r="AW96" s="184"/>
    </row>
    <row r="97" spans="1:49" ht="16.8">
      <c r="A97" s="82"/>
      <c r="B97" s="82"/>
      <c r="C97" s="82"/>
      <c r="D97" s="82"/>
      <c r="E97" s="82" t="s">
        <v>1355</v>
      </c>
      <c r="F97" s="82"/>
      <c r="G97" s="82" t="s">
        <v>126</v>
      </c>
      <c r="H97" s="82"/>
      <c r="I97" s="82"/>
      <c r="J97" s="82"/>
      <c r="K97" s="82"/>
      <c r="L97" s="82"/>
      <c r="M97" s="82"/>
      <c r="N97" s="82"/>
      <c r="O97" s="184"/>
      <c r="P97" s="184"/>
      <c r="Q97" s="184"/>
      <c r="R97" s="184"/>
      <c r="S97" s="184"/>
      <c r="T97" s="184"/>
      <c r="U97" s="184"/>
      <c r="V97" s="184"/>
      <c r="W97" s="184"/>
      <c r="X97" s="184"/>
      <c r="Y97" s="184"/>
      <c r="Z97" s="184"/>
      <c r="AA97" s="184"/>
      <c r="AB97" s="184"/>
      <c r="AC97" s="184"/>
      <c r="AD97" s="184"/>
      <c r="AE97" s="184"/>
      <c r="AF97" s="184"/>
      <c r="AG97" s="184"/>
      <c r="AH97" s="184"/>
      <c r="AI97" s="184"/>
      <c r="AJ97" s="417" t="s">
        <v>1389</v>
      </c>
      <c r="AK97" s="321"/>
      <c r="AL97" s="417" t="s">
        <v>1390</v>
      </c>
      <c r="AM97" s="528">
        <v>2</v>
      </c>
      <c r="AN97" s="321"/>
      <c r="AO97" s="410">
        <v>0</v>
      </c>
      <c r="AP97" s="410">
        <v>1</v>
      </c>
      <c r="AQ97" s="456">
        <v>0</v>
      </c>
      <c r="AR97" s="410">
        <v>0</v>
      </c>
      <c r="AS97" s="410">
        <v>0</v>
      </c>
      <c r="AT97" s="410">
        <v>0</v>
      </c>
      <c r="AU97" s="410">
        <v>0</v>
      </c>
      <c r="AV97" s="263">
        <f t="shared" si="0"/>
        <v>1</v>
      </c>
      <c r="AW97" s="184"/>
    </row>
    <row r="98" spans="1:49" ht="16.8">
      <c r="A98" s="82"/>
      <c r="B98" s="82"/>
      <c r="C98" s="82"/>
      <c r="D98" s="82"/>
      <c r="E98" s="82" t="s">
        <v>1357</v>
      </c>
      <c r="F98" s="82"/>
      <c r="G98" s="82" t="s">
        <v>126</v>
      </c>
      <c r="H98" s="82"/>
      <c r="I98" s="82"/>
      <c r="J98" s="82"/>
      <c r="K98" s="82"/>
      <c r="L98" s="82"/>
      <c r="M98" s="82"/>
      <c r="N98" s="82"/>
      <c r="O98" s="184"/>
      <c r="P98" s="184"/>
      <c r="Q98" s="184"/>
      <c r="R98" s="184"/>
      <c r="S98" s="184"/>
      <c r="T98" s="184"/>
      <c r="U98" s="184"/>
      <c r="V98" s="184"/>
      <c r="W98" s="184"/>
      <c r="X98" s="184"/>
      <c r="Y98" s="184"/>
      <c r="Z98" s="184"/>
      <c r="AA98" s="184"/>
      <c r="AB98" s="184"/>
      <c r="AC98" s="184"/>
      <c r="AD98" s="184"/>
      <c r="AE98" s="184"/>
      <c r="AF98" s="184"/>
      <c r="AG98" s="184"/>
      <c r="AH98" s="184"/>
      <c r="AI98" s="184"/>
      <c r="AJ98" s="417" t="s">
        <v>1389</v>
      </c>
      <c r="AK98" s="321"/>
      <c r="AL98" s="417" t="s">
        <v>1390</v>
      </c>
      <c r="AM98" s="528">
        <v>2</v>
      </c>
      <c r="AN98" s="321"/>
      <c r="AO98" s="410">
        <v>0</v>
      </c>
      <c r="AP98" s="410">
        <v>1</v>
      </c>
      <c r="AQ98" s="456">
        <v>0</v>
      </c>
      <c r="AR98" s="410">
        <v>0</v>
      </c>
      <c r="AS98" s="410">
        <v>0</v>
      </c>
      <c r="AT98" s="410">
        <v>0</v>
      </c>
      <c r="AU98" s="410">
        <v>0</v>
      </c>
      <c r="AV98" s="263">
        <f t="shared" si="0"/>
        <v>1</v>
      </c>
      <c r="AW98" s="184"/>
    </row>
    <row r="99" spans="1:49" ht="16.8">
      <c r="A99" s="82"/>
      <c r="B99" s="82"/>
      <c r="C99" s="82"/>
      <c r="D99" s="82"/>
      <c r="E99" s="82" t="s">
        <v>1359</v>
      </c>
      <c r="F99" s="82"/>
      <c r="G99" s="82" t="s">
        <v>126</v>
      </c>
      <c r="H99" s="82"/>
      <c r="I99" s="82"/>
      <c r="J99" s="82"/>
      <c r="K99" s="82"/>
      <c r="L99" s="82"/>
      <c r="M99" s="82"/>
      <c r="N99" s="82"/>
      <c r="O99" s="184"/>
      <c r="P99" s="184"/>
      <c r="Q99" s="184"/>
      <c r="R99" s="184"/>
      <c r="S99" s="184"/>
      <c r="T99" s="184"/>
      <c r="U99" s="184"/>
      <c r="V99" s="184"/>
      <c r="W99" s="184"/>
      <c r="X99" s="184"/>
      <c r="Y99" s="184"/>
      <c r="Z99" s="184"/>
      <c r="AA99" s="184"/>
      <c r="AB99" s="184"/>
      <c r="AC99" s="184"/>
      <c r="AD99" s="184"/>
      <c r="AE99" s="184"/>
      <c r="AF99" s="184"/>
      <c r="AG99" s="184"/>
      <c r="AH99" s="184"/>
      <c r="AI99" s="184"/>
      <c r="AJ99" s="417" t="s">
        <v>1391</v>
      </c>
      <c r="AK99" s="321"/>
      <c r="AL99" s="417" t="s">
        <v>1392</v>
      </c>
      <c r="AM99" s="528">
        <v>1</v>
      </c>
      <c r="AN99" s="321"/>
      <c r="AO99" s="410">
        <v>1</v>
      </c>
      <c r="AP99" s="410">
        <v>0</v>
      </c>
      <c r="AQ99" s="456">
        <v>0</v>
      </c>
      <c r="AR99" s="410">
        <v>0</v>
      </c>
      <c r="AS99" s="410">
        <v>0</v>
      </c>
      <c r="AT99" s="410">
        <v>0</v>
      </c>
      <c r="AU99" s="410">
        <v>0</v>
      </c>
      <c r="AV99" s="263">
        <f t="shared" si="0"/>
        <v>1</v>
      </c>
      <c r="AW99" s="184"/>
    </row>
    <row r="100" spans="1:49" ht="16.8">
      <c r="A100" s="82"/>
      <c r="B100" s="82"/>
      <c r="C100" s="82"/>
      <c r="D100" s="82"/>
      <c r="E100" s="82" t="s">
        <v>1361</v>
      </c>
      <c r="F100" s="82"/>
      <c r="G100" s="82" t="s">
        <v>126</v>
      </c>
      <c r="H100" s="82"/>
      <c r="I100" s="82"/>
      <c r="J100" s="82"/>
      <c r="K100" s="82"/>
      <c r="L100" s="82"/>
      <c r="M100" s="82"/>
      <c r="N100" s="82"/>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417" t="s">
        <v>1394</v>
      </c>
      <c r="AK100" s="321"/>
      <c r="AL100" s="417" t="s">
        <v>1390</v>
      </c>
      <c r="AM100" s="528">
        <v>1</v>
      </c>
      <c r="AN100" s="321"/>
      <c r="AO100" s="410">
        <v>0</v>
      </c>
      <c r="AP100" s="410">
        <v>0</v>
      </c>
      <c r="AQ100" s="456">
        <v>1</v>
      </c>
      <c r="AR100" s="410">
        <v>0</v>
      </c>
      <c r="AS100" s="410">
        <v>0</v>
      </c>
      <c r="AT100" s="410">
        <v>0</v>
      </c>
      <c r="AU100" s="410">
        <v>0</v>
      </c>
      <c r="AV100" s="263">
        <f t="shared" si="0"/>
        <v>1</v>
      </c>
      <c r="AW100" s="184"/>
    </row>
    <row r="101" spans="1:49" ht="16.8">
      <c r="A101" s="82"/>
      <c r="B101" s="82"/>
      <c r="C101" s="82"/>
      <c r="D101" s="82"/>
      <c r="E101" s="82" t="s">
        <v>1363</v>
      </c>
      <c r="F101" s="82"/>
      <c r="G101" s="82" t="s">
        <v>126</v>
      </c>
      <c r="H101" s="82"/>
      <c r="I101" s="82"/>
      <c r="J101" s="82"/>
      <c r="K101" s="82"/>
      <c r="L101" s="82"/>
      <c r="M101" s="82"/>
      <c r="N101" s="82"/>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417" t="s">
        <v>1394</v>
      </c>
      <c r="AK101" s="321"/>
      <c r="AL101" s="417" t="s">
        <v>1390</v>
      </c>
      <c r="AM101" s="528">
        <v>1</v>
      </c>
      <c r="AN101" s="321"/>
      <c r="AO101" s="410">
        <v>0</v>
      </c>
      <c r="AP101" s="410">
        <v>0</v>
      </c>
      <c r="AQ101" s="456">
        <v>0</v>
      </c>
      <c r="AR101" s="410">
        <v>0</v>
      </c>
      <c r="AS101" s="410">
        <v>0</v>
      </c>
      <c r="AT101" s="410">
        <v>0</v>
      </c>
      <c r="AU101" s="410">
        <v>1</v>
      </c>
      <c r="AV101" s="263">
        <f t="shared" si="0"/>
        <v>1</v>
      </c>
      <c r="AW101" s="184"/>
    </row>
    <row r="102" spans="1:49" ht="16.8">
      <c r="A102" s="82"/>
      <c r="B102" s="82"/>
      <c r="C102" s="82"/>
      <c r="D102" s="82"/>
      <c r="E102" s="82" t="s">
        <v>1365</v>
      </c>
      <c r="F102" s="82"/>
      <c r="G102" s="82" t="s">
        <v>126</v>
      </c>
      <c r="H102" s="82"/>
      <c r="I102" s="82"/>
      <c r="J102" s="82"/>
      <c r="K102" s="82"/>
      <c r="L102" s="82"/>
      <c r="M102" s="82"/>
      <c r="N102" s="82"/>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417" t="s">
        <v>1391</v>
      </c>
      <c r="AK102" s="321"/>
      <c r="AL102" s="417" t="s">
        <v>1392</v>
      </c>
      <c r="AM102" s="528">
        <v>1</v>
      </c>
      <c r="AN102" s="321"/>
      <c r="AO102" s="410">
        <v>0</v>
      </c>
      <c r="AP102" s="410">
        <v>0</v>
      </c>
      <c r="AQ102" s="456">
        <v>0</v>
      </c>
      <c r="AR102" s="410">
        <v>0</v>
      </c>
      <c r="AS102" s="410">
        <v>0</v>
      </c>
      <c r="AT102" s="410">
        <v>0</v>
      </c>
      <c r="AU102" s="410">
        <v>1</v>
      </c>
      <c r="AV102" s="263">
        <f t="shared" si="0"/>
        <v>1</v>
      </c>
      <c r="AW102" s="184"/>
    </row>
    <row r="103" spans="1:49" ht="16.8">
      <c r="A103" s="82"/>
      <c r="B103" s="82"/>
      <c r="C103" s="82"/>
      <c r="D103" s="82"/>
      <c r="E103" s="82" t="s">
        <v>1367</v>
      </c>
      <c r="F103" s="82"/>
      <c r="G103" s="82" t="s">
        <v>126</v>
      </c>
      <c r="H103" s="82"/>
      <c r="I103" s="82"/>
      <c r="J103" s="82"/>
      <c r="K103" s="82"/>
      <c r="L103" s="82"/>
      <c r="M103" s="82"/>
      <c r="N103" s="82"/>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417" t="s">
        <v>1389</v>
      </c>
      <c r="AK103" s="321"/>
      <c r="AL103" s="417" t="s">
        <v>1390</v>
      </c>
      <c r="AM103" s="528">
        <v>2</v>
      </c>
      <c r="AN103" s="321"/>
      <c r="AO103" s="410">
        <v>0</v>
      </c>
      <c r="AP103" s="410">
        <v>1</v>
      </c>
      <c r="AQ103" s="456">
        <v>0</v>
      </c>
      <c r="AR103" s="410">
        <v>0</v>
      </c>
      <c r="AS103" s="410">
        <v>0</v>
      </c>
      <c r="AT103" s="410">
        <v>0</v>
      </c>
      <c r="AU103" s="410">
        <v>0</v>
      </c>
      <c r="AV103" s="263">
        <f t="shared" si="0"/>
        <v>1</v>
      </c>
      <c r="AW103" s="184"/>
    </row>
    <row r="104" spans="1:49" ht="16.8">
      <c r="A104" s="82"/>
      <c r="B104" s="82"/>
      <c r="C104" s="82"/>
      <c r="D104" s="82"/>
      <c r="E104" s="82" t="s">
        <v>1369</v>
      </c>
      <c r="F104" s="82"/>
      <c r="G104" s="82" t="s">
        <v>126</v>
      </c>
      <c r="H104" s="82"/>
      <c r="I104" s="82"/>
      <c r="J104" s="82"/>
      <c r="K104" s="82"/>
      <c r="L104" s="82"/>
      <c r="M104" s="82"/>
      <c r="N104" s="82"/>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417" t="s">
        <v>1303</v>
      </c>
      <c r="AK104" s="321"/>
      <c r="AL104" s="417" t="s">
        <v>1390</v>
      </c>
      <c r="AM104" s="528">
        <v>2</v>
      </c>
      <c r="AN104" s="321"/>
      <c r="AO104" s="410">
        <v>0</v>
      </c>
      <c r="AP104" s="410">
        <v>0</v>
      </c>
      <c r="AQ104" s="456">
        <v>0</v>
      </c>
      <c r="AR104" s="410">
        <v>0</v>
      </c>
      <c r="AS104" s="410">
        <v>0</v>
      </c>
      <c r="AT104" s="410">
        <v>0</v>
      </c>
      <c r="AU104" s="410">
        <v>1</v>
      </c>
      <c r="AV104" s="263">
        <f t="shared" si="0"/>
        <v>1</v>
      </c>
      <c r="AW104" s="184"/>
    </row>
    <row r="105" spans="1:49" ht="16.8">
      <c r="A105" s="82"/>
      <c r="B105" s="82"/>
      <c r="C105" s="82"/>
      <c r="D105" s="82"/>
      <c r="E105" s="182" t="s">
        <v>1371</v>
      </c>
      <c r="F105" s="82"/>
      <c r="G105" s="82" t="s">
        <v>126</v>
      </c>
      <c r="H105" s="82"/>
      <c r="I105" s="82"/>
      <c r="J105" s="82"/>
      <c r="K105" s="82"/>
      <c r="L105" s="82"/>
      <c r="M105" s="82"/>
      <c r="N105" s="82"/>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417" t="s">
        <v>1391</v>
      </c>
      <c r="AK105" s="321"/>
      <c r="AL105" s="417" t="s">
        <v>1392</v>
      </c>
      <c r="AM105" s="528">
        <v>1</v>
      </c>
      <c r="AN105" s="321"/>
      <c r="AO105" s="410">
        <v>0</v>
      </c>
      <c r="AP105" s="410">
        <v>1</v>
      </c>
      <c r="AQ105" s="456">
        <v>0</v>
      </c>
      <c r="AR105" s="410">
        <v>0</v>
      </c>
      <c r="AS105" s="410">
        <v>0</v>
      </c>
      <c r="AT105" s="410">
        <v>0</v>
      </c>
      <c r="AU105" s="410">
        <v>0</v>
      </c>
      <c r="AV105" s="263">
        <f t="shared" si="0"/>
        <v>1</v>
      </c>
      <c r="AW105" s="184"/>
    </row>
    <row r="106" spans="1:49" ht="16.8">
      <c r="A106" s="82"/>
      <c r="B106" s="82"/>
      <c r="C106" s="82"/>
      <c r="D106" s="82"/>
      <c r="E106" s="182" t="s">
        <v>1373</v>
      </c>
      <c r="F106" s="82"/>
      <c r="G106" s="82" t="s">
        <v>126</v>
      </c>
      <c r="H106" s="82"/>
      <c r="I106" s="82"/>
      <c r="J106" s="82"/>
      <c r="K106" s="82"/>
      <c r="L106" s="82"/>
      <c r="M106" s="82"/>
      <c r="N106" s="82"/>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417" t="s">
        <v>1391</v>
      </c>
      <c r="AK106" s="321"/>
      <c r="AL106" s="417" t="s">
        <v>1392</v>
      </c>
      <c r="AM106" s="528">
        <v>1</v>
      </c>
      <c r="AN106" s="321"/>
      <c r="AO106" s="410">
        <v>0</v>
      </c>
      <c r="AP106" s="410">
        <v>0</v>
      </c>
      <c r="AQ106" s="456">
        <v>1</v>
      </c>
      <c r="AR106" s="410">
        <v>0</v>
      </c>
      <c r="AS106" s="410">
        <v>0</v>
      </c>
      <c r="AT106" s="410">
        <v>0</v>
      </c>
      <c r="AU106" s="410">
        <v>0</v>
      </c>
      <c r="AV106" s="263">
        <f t="shared" si="0"/>
        <v>1</v>
      </c>
      <c r="AW106" s="184"/>
    </row>
    <row r="107" spans="1:49" ht="16.8">
      <c r="A107" s="82"/>
      <c r="B107" s="82"/>
      <c r="C107" s="82"/>
      <c r="D107" s="82"/>
      <c r="E107" s="182" t="s">
        <v>1375</v>
      </c>
      <c r="F107" s="82"/>
      <c r="G107" s="82" t="s">
        <v>126</v>
      </c>
      <c r="H107" s="82"/>
      <c r="I107" s="82"/>
      <c r="J107" s="82"/>
      <c r="K107" s="82"/>
      <c r="L107" s="82"/>
      <c r="M107" s="82"/>
      <c r="N107" s="82"/>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417" t="s">
        <v>1391</v>
      </c>
      <c r="AK107" s="321"/>
      <c r="AL107" s="417" t="s">
        <v>1392</v>
      </c>
      <c r="AM107" s="528">
        <v>1</v>
      </c>
      <c r="AN107" s="321"/>
      <c r="AO107" s="410">
        <v>0</v>
      </c>
      <c r="AP107" s="410">
        <v>1</v>
      </c>
      <c r="AQ107" s="456">
        <v>0</v>
      </c>
      <c r="AR107" s="410">
        <v>0</v>
      </c>
      <c r="AS107" s="410">
        <v>0</v>
      </c>
      <c r="AT107" s="410">
        <v>0</v>
      </c>
      <c r="AU107" s="410">
        <v>0</v>
      </c>
      <c r="AV107" s="263">
        <f t="shared" si="0"/>
        <v>1</v>
      </c>
      <c r="AW107" s="184"/>
    </row>
    <row r="108" spans="1:49" ht="16.8">
      <c r="A108" s="82"/>
      <c r="B108" s="82"/>
      <c r="C108" s="82"/>
      <c r="D108" s="82"/>
      <c r="E108" s="182" t="s">
        <v>1377</v>
      </c>
      <c r="F108" s="82"/>
      <c r="G108" s="82" t="s">
        <v>126</v>
      </c>
      <c r="H108" s="82"/>
      <c r="I108" s="82"/>
      <c r="J108" s="82"/>
      <c r="K108" s="82"/>
      <c r="L108" s="82"/>
      <c r="M108" s="82"/>
      <c r="N108" s="82"/>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417" t="s">
        <v>1389</v>
      </c>
      <c r="AK108" s="321"/>
      <c r="AL108" s="417" t="s">
        <v>1390</v>
      </c>
      <c r="AM108" s="528">
        <v>2</v>
      </c>
      <c r="AN108" s="321"/>
      <c r="AO108" s="410">
        <v>0</v>
      </c>
      <c r="AP108" s="410">
        <v>0</v>
      </c>
      <c r="AQ108" s="456">
        <v>0</v>
      </c>
      <c r="AR108" s="410">
        <v>1</v>
      </c>
      <c r="AS108" s="410">
        <v>0</v>
      </c>
      <c r="AT108" s="410">
        <v>0</v>
      </c>
      <c r="AU108" s="410">
        <v>0</v>
      </c>
      <c r="AV108" s="263">
        <f t="shared" si="0"/>
        <v>1</v>
      </c>
      <c r="AW108" s="184"/>
    </row>
    <row r="109" spans="1:49" ht="16.8">
      <c r="A109" s="82"/>
      <c r="B109" s="82"/>
      <c r="C109" s="82"/>
      <c r="D109" s="82"/>
      <c r="E109" s="182" t="s">
        <v>1379</v>
      </c>
      <c r="F109" s="82"/>
      <c r="G109" s="82" t="s">
        <v>126</v>
      </c>
      <c r="H109" s="82"/>
      <c r="I109" s="82"/>
      <c r="J109" s="82"/>
      <c r="K109" s="82"/>
      <c r="L109" s="82"/>
      <c r="M109" s="82"/>
      <c r="N109" s="82"/>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417" t="s">
        <v>1389</v>
      </c>
      <c r="AK109" s="321"/>
      <c r="AL109" s="417" t="s">
        <v>1390</v>
      </c>
      <c r="AM109" s="528">
        <v>2</v>
      </c>
      <c r="AN109" s="321"/>
      <c r="AO109" s="410">
        <v>0</v>
      </c>
      <c r="AP109" s="410">
        <v>1</v>
      </c>
      <c r="AQ109" s="456">
        <v>0</v>
      </c>
      <c r="AR109" s="410">
        <v>0</v>
      </c>
      <c r="AS109" s="410">
        <v>0</v>
      </c>
      <c r="AT109" s="410">
        <v>0</v>
      </c>
      <c r="AU109" s="410">
        <v>0</v>
      </c>
      <c r="AV109" s="263">
        <f t="shared" si="0"/>
        <v>1</v>
      </c>
      <c r="AW109" s="184"/>
    </row>
    <row r="110" spans="1:49" ht="16.8">
      <c r="A110" s="82"/>
      <c r="B110" s="82"/>
      <c r="C110" s="82"/>
      <c r="D110" s="82"/>
      <c r="E110" s="182" t="s">
        <v>1381</v>
      </c>
      <c r="F110" s="82"/>
      <c r="G110" s="82" t="s">
        <v>126</v>
      </c>
      <c r="H110" s="82"/>
      <c r="I110" s="82"/>
      <c r="J110" s="82"/>
      <c r="K110" s="82"/>
      <c r="L110" s="82"/>
      <c r="M110" s="82"/>
      <c r="N110" s="82"/>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417" t="s">
        <v>1303</v>
      </c>
      <c r="AK110" s="321"/>
      <c r="AL110" s="417" t="s">
        <v>1390</v>
      </c>
      <c r="AM110" s="528">
        <v>2</v>
      </c>
      <c r="AN110" s="321"/>
      <c r="AO110" s="410">
        <v>1</v>
      </c>
      <c r="AP110" s="410">
        <v>0</v>
      </c>
      <c r="AQ110" s="456">
        <v>0</v>
      </c>
      <c r="AR110" s="410">
        <v>0</v>
      </c>
      <c r="AS110" s="410">
        <v>0</v>
      </c>
      <c r="AT110" s="410">
        <v>0</v>
      </c>
      <c r="AU110" s="410">
        <v>0</v>
      </c>
      <c r="AV110" s="263">
        <f t="shared" si="0"/>
        <v>1</v>
      </c>
      <c r="AW110" s="184"/>
    </row>
    <row r="111" spans="1:49" ht="16.8">
      <c r="A111" s="82"/>
      <c r="B111" s="82"/>
      <c r="C111" s="82"/>
      <c r="D111" s="82"/>
      <c r="E111" s="182" t="s">
        <v>1383</v>
      </c>
      <c r="F111" s="82"/>
      <c r="G111" s="82" t="s">
        <v>126</v>
      </c>
      <c r="H111" s="82"/>
      <c r="I111" s="82"/>
      <c r="J111" s="82"/>
      <c r="K111" s="82"/>
      <c r="L111" s="82"/>
      <c r="M111" s="82"/>
      <c r="N111" s="82"/>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417" t="s">
        <v>1303</v>
      </c>
      <c r="AK111" s="321"/>
      <c r="AL111" s="417" t="s">
        <v>1390</v>
      </c>
      <c r="AM111" s="528">
        <v>2</v>
      </c>
      <c r="AN111" s="321"/>
      <c r="AO111" s="410">
        <v>1</v>
      </c>
      <c r="AP111" s="410">
        <v>0</v>
      </c>
      <c r="AQ111" s="456">
        <v>0</v>
      </c>
      <c r="AR111" s="410">
        <v>0</v>
      </c>
      <c r="AS111" s="410">
        <v>0</v>
      </c>
      <c r="AT111" s="410">
        <v>0</v>
      </c>
      <c r="AU111" s="410">
        <v>0</v>
      </c>
      <c r="AV111" s="263">
        <f t="shared" si="0"/>
        <v>1</v>
      </c>
      <c r="AW111" s="184"/>
    </row>
    <row r="112" spans="1:49" ht="16.8">
      <c r="A112" s="82"/>
      <c r="B112" s="82"/>
      <c r="C112" s="82"/>
      <c r="D112" s="82"/>
      <c r="E112" s="182" t="s">
        <v>1385</v>
      </c>
      <c r="F112" s="82"/>
      <c r="G112" s="82" t="s">
        <v>126</v>
      </c>
      <c r="H112" s="82"/>
      <c r="I112" s="82"/>
      <c r="J112" s="82"/>
      <c r="K112" s="82"/>
      <c r="L112" s="82"/>
      <c r="M112" s="82"/>
      <c r="N112" s="82"/>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417" t="s">
        <v>1303</v>
      </c>
      <c r="AK112" s="321"/>
      <c r="AL112" s="417" t="s">
        <v>1390</v>
      </c>
      <c r="AM112" s="528">
        <v>2</v>
      </c>
      <c r="AN112" s="321"/>
      <c r="AO112" s="410">
        <v>0</v>
      </c>
      <c r="AP112" s="410">
        <v>0</v>
      </c>
      <c r="AQ112" s="456">
        <v>0</v>
      </c>
      <c r="AR112" s="410">
        <v>1</v>
      </c>
      <c r="AS112" s="410">
        <v>0</v>
      </c>
      <c r="AT112" s="410">
        <v>0</v>
      </c>
      <c r="AU112" s="410">
        <v>0</v>
      </c>
      <c r="AV112" s="263">
        <f t="shared" si="0"/>
        <v>1</v>
      </c>
      <c r="AW112" s="184"/>
    </row>
    <row r="113" spans="1:49" ht="16.8">
      <c r="A113" s="82"/>
      <c r="B113" s="82"/>
      <c r="C113" s="82"/>
      <c r="D113" s="82"/>
      <c r="E113" s="182" t="s">
        <v>1387</v>
      </c>
      <c r="F113" s="82"/>
      <c r="G113" s="82" t="s">
        <v>126</v>
      </c>
      <c r="H113" s="82"/>
      <c r="I113" s="82"/>
      <c r="J113" s="82"/>
      <c r="K113" s="82"/>
      <c r="L113" s="82"/>
      <c r="M113" s="82"/>
      <c r="N113" s="82"/>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417" t="s">
        <v>1303</v>
      </c>
      <c r="AK113" s="321"/>
      <c r="AL113" s="417" t="s">
        <v>1390</v>
      </c>
      <c r="AM113" s="528">
        <v>2</v>
      </c>
      <c r="AN113" s="321"/>
      <c r="AO113" s="410">
        <v>1</v>
      </c>
      <c r="AP113" s="410">
        <v>0</v>
      </c>
      <c r="AQ113" s="456">
        <v>0</v>
      </c>
      <c r="AR113" s="410">
        <v>0</v>
      </c>
      <c r="AS113" s="410">
        <v>0</v>
      </c>
      <c r="AT113" s="410">
        <v>0</v>
      </c>
      <c r="AU113" s="410">
        <v>0</v>
      </c>
      <c r="AV113" s="263">
        <f t="shared" si="0"/>
        <v>1</v>
      </c>
      <c r="AW113" s="184"/>
    </row>
    <row r="114" spans="1:49" ht="16.8">
      <c r="A114" s="82"/>
      <c r="B114" s="82"/>
      <c r="C114" s="82"/>
      <c r="D114" s="82"/>
      <c r="E114" s="182">
        <v>0</v>
      </c>
      <c r="F114" s="82"/>
      <c r="G114" s="82" t="s">
        <v>126</v>
      </c>
      <c r="H114" s="82"/>
      <c r="I114" s="82"/>
      <c r="J114" s="82"/>
      <c r="K114" s="82"/>
      <c r="L114" s="82"/>
      <c r="M114" s="82"/>
      <c r="N114" s="82"/>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4"/>
      <c r="AJ114" s="528">
        <v>0</v>
      </c>
      <c r="AK114" s="321"/>
      <c r="AL114" s="528">
        <v>0</v>
      </c>
      <c r="AM114" s="528">
        <v>0</v>
      </c>
      <c r="AN114" s="321"/>
      <c r="AO114" s="410">
        <v>0</v>
      </c>
      <c r="AP114" s="410">
        <v>0</v>
      </c>
      <c r="AQ114" s="456">
        <v>0</v>
      </c>
      <c r="AR114" s="410">
        <v>0</v>
      </c>
      <c r="AS114" s="410">
        <v>0</v>
      </c>
      <c r="AT114" s="410">
        <v>0</v>
      </c>
      <c r="AU114" s="410">
        <v>0</v>
      </c>
      <c r="AV114" s="263">
        <f t="shared" si="0"/>
        <v>0</v>
      </c>
      <c r="AW114" s="184"/>
    </row>
    <row r="115" spans="1:49" ht="16.8">
      <c r="A115" s="82"/>
      <c r="B115" s="82"/>
      <c r="C115" s="82"/>
      <c r="D115" s="82"/>
      <c r="E115" s="182">
        <v>0</v>
      </c>
      <c r="F115" s="82"/>
      <c r="G115" s="82" t="s">
        <v>126</v>
      </c>
      <c r="H115" s="82"/>
      <c r="I115" s="82"/>
      <c r="J115" s="82"/>
      <c r="K115" s="82"/>
      <c r="L115" s="82"/>
      <c r="M115" s="82"/>
      <c r="N115" s="82"/>
      <c r="O115" s="184"/>
      <c r="P115" s="184"/>
      <c r="Q115" s="184"/>
      <c r="R115" s="184"/>
      <c r="S115" s="184"/>
      <c r="T115" s="184"/>
      <c r="U115" s="184"/>
      <c r="V115" s="184"/>
      <c r="W115" s="184"/>
      <c r="X115" s="184"/>
      <c r="Y115" s="184"/>
      <c r="Z115" s="184"/>
      <c r="AA115" s="184"/>
      <c r="AB115" s="184"/>
      <c r="AC115" s="184"/>
      <c r="AD115" s="184"/>
      <c r="AE115" s="184"/>
      <c r="AF115" s="184"/>
      <c r="AG115" s="184"/>
      <c r="AH115" s="184"/>
      <c r="AI115" s="184"/>
      <c r="AJ115" s="528">
        <v>0</v>
      </c>
      <c r="AK115" s="321"/>
      <c r="AL115" s="528">
        <v>0</v>
      </c>
      <c r="AM115" s="528">
        <v>0</v>
      </c>
      <c r="AN115" s="321"/>
      <c r="AO115" s="410">
        <v>0</v>
      </c>
      <c r="AP115" s="410">
        <v>0</v>
      </c>
      <c r="AQ115" s="456">
        <v>0</v>
      </c>
      <c r="AR115" s="410">
        <v>0</v>
      </c>
      <c r="AS115" s="410">
        <v>0</v>
      </c>
      <c r="AT115" s="410">
        <v>0</v>
      </c>
      <c r="AU115" s="410">
        <v>0</v>
      </c>
      <c r="AV115" s="263">
        <f t="shared" si="0"/>
        <v>0</v>
      </c>
      <c r="AW115" s="184"/>
    </row>
    <row r="116" spans="1:49" ht="16.8">
      <c r="A116" s="82"/>
      <c r="B116" s="82"/>
      <c r="C116" s="82"/>
      <c r="D116" s="82"/>
      <c r="E116" s="182">
        <v>0</v>
      </c>
      <c r="F116" s="82"/>
      <c r="G116" s="82" t="s">
        <v>126</v>
      </c>
      <c r="H116" s="82"/>
      <c r="I116" s="82"/>
      <c r="J116" s="82"/>
      <c r="K116" s="82"/>
      <c r="L116" s="82"/>
      <c r="M116" s="82"/>
      <c r="N116" s="82"/>
      <c r="O116" s="184"/>
      <c r="P116" s="184"/>
      <c r="Q116" s="184"/>
      <c r="R116" s="184"/>
      <c r="S116" s="184"/>
      <c r="T116" s="184"/>
      <c r="U116" s="184"/>
      <c r="V116" s="184"/>
      <c r="W116" s="184"/>
      <c r="X116" s="184"/>
      <c r="Y116" s="184"/>
      <c r="Z116" s="184"/>
      <c r="AA116" s="184"/>
      <c r="AB116" s="184"/>
      <c r="AC116" s="184"/>
      <c r="AD116" s="184"/>
      <c r="AE116" s="184"/>
      <c r="AF116" s="184"/>
      <c r="AG116" s="184"/>
      <c r="AH116" s="184"/>
      <c r="AI116" s="184"/>
      <c r="AJ116" s="528">
        <v>0</v>
      </c>
      <c r="AK116" s="321"/>
      <c r="AL116" s="528">
        <v>0</v>
      </c>
      <c r="AM116" s="528">
        <v>0</v>
      </c>
      <c r="AN116" s="321"/>
      <c r="AO116" s="410">
        <v>0</v>
      </c>
      <c r="AP116" s="410">
        <v>0</v>
      </c>
      <c r="AQ116" s="456">
        <v>0</v>
      </c>
      <c r="AR116" s="410">
        <v>0</v>
      </c>
      <c r="AS116" s="410">
        <v>0</v>
      </c>
      <c r="AT116" s="410">
        <v>0</v>
      </c>
      <c r="AU116" s="410">
        <v>0</v>
      </c>
      <c r="AV116" s="263">
        <f t="shared" si="0"/>
        <v>0</v>
      </c>
      <c r="AW116" s="184"/>
    </row>
    <row r="117" spans="1:49" ht="16.8">
      <c r="A117" s="82"/>
      <c r="B117" s="82"/>
      <c r="C117" s="82"/>
      <c r="D117" s="82"/>
      <c r="E117" s="182">
        <v>0</v>
      </c>
      <c r="F117" s="82"/>
      <c r="G117" s="82" t="s">
        <v>126</v>
      </c>
      <c r="H117" s="82"/>
      <c r="I117" s="82"/>
      <c r="J117" s="82"/>
      <c r="K117" s="82"/>
      <c r="L117" s="82"/>
      <c r="M117" s="82"/>
      <c r="N117" s="82"/>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528">
        <v>0</v>
      </c>
      <c r="AK117" s="321"/>
      <c r="AL117" s="528">
        <v>0</v>
      </c>
      <c r="AM117" s="528">
        <v>0</v>
      </c>
      <c r="AN117" s="321"/>
      <c r="AO117" s="410">
        <v>0</v>
      </c>
      <c r="AP117" s="410">
        <v>0</v>
      </c>
      <c r="AQ117" s="456">
        <v>0</v>
      </c>
      <c r="AR117" s="410">
        <v>0</v>
      </c>
      <c r="AS117" s="410">
        <v>0</v>
      </c>
      <c r="AT117" s="410">
        <v>0</v>
      </c>
      <c r="AU117" s="410">
        <v>0</v>
      </c>
      <c r="AV117" s="263">
        <f t="shared" si="0"/>
        <v>0</v>
      </c>
      <c r="AW117" s="184"/>
    </row>
    <row r="118" spans="1:49" ht="16.8">
      <c r="A118" s="82"/>
      <c r="B118" s="82"/>
      <c r="C118" s="82"/>
      <c r="D118" s="82"/>
      <c r="E118" s="182">
        <v>0</v>
      </c>
      <c r="F118" s="82"/>
      <c r="G118" s="82" t="s">
        <v>126</v>
      </c>
      <c r="H118" s="82"/>
      <c r="I118" s="82"/>
      <c r="J118" s="82"/>
      <c r="K118" s="82"/>
      <c r="L118" s="82"/>
      <c r="M118" s="82"/>
      <c r="N118" s="82"/>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528">
        <v>0</v>
      </c>
      <c r="AK118" s="321"/>
      <c r="AL118" s="528">
        <v>0</v>
      </c>
      <c r="AM118" s="528">
        <v>0</v>
      </c>
      <c r="AN118" s="321"/>
      <c r="AO118" s="410">
        <v>0</v>
      </c>
      <c r="AP118" s="410">
        <v>0</v>
      </c>
      <c r="AQ118" s="456">
        <v>0</v>
      </c>
      <c r="AR118" s="410">
        <v>0</v>
      </c>
      <c r="AS118" s="410">
        <v>0</v>
      </c>
      <c r="AT118" s="410">
        <v>0</v>
      </c>
      <c r="AU118" s="410">
        <v>0</v>
      </c>
      <c r="AV118" s="263">
        <f t="shared" si="0"/>
        <v>0</v>
      </c>
      <c r="AW118" s="184"/>
    </row>
    <row r="119" spans="1:49" ht="16.8">
      <c r="A119" s="82"/>
      <c r="B119" s="82"/>
      <c r="C119" s="82"/>
      <c r="D119" s="82"/>
      <c r="E119" s="182">
        <v>0</v>
      </c>
      <c r="F119" s="82"/>
      <c r="G119" s="82" t="s">
        <v>126</v>
      </c>
      <c r="H119" s="82"/>
      <c r="I119" s="82"/>
      <c r="J119" s="82"/>
      <c r="K119" s="82"/>
      <c r="L119" s="82"/>
      <c r="M119" s="82"/>
      <c r="N119" s="82"/>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528">
        <v>0</v>
      </c>
      <c r="AK119" s="321"/>
      <c r="AL119" s="528">
        <v>0</v>
      </c>
      <c r="AM119" s="528">
        <v>0</v>
      </c>
      <c r="AN119" s="321"/>
      <c r="AO119" s="410">
        <v>0</v>
      </c>
      <c r="AP119" s="410">
        <v>0</v>
      </c>
      <c r="AQ119" s="456">
        <v>0</v>
      </c>
      <c r="AR119" s="410">
        <v>0</v>
      </c>
      <c r="AS119" s="410">
        <v>0</v>
      </c>
      <c r="AT119" s="410">
        <v>0</v>
      </c>
      <c r="AU119" s="410">
        <v>0</v>
      </c>
      <c r="AV119" s="263">
        <f t="shared" si="0"/>
        <v>0</v>
      </c>
      <c r="AW119" s="184"/>
    </row>
    <row r="120" spans="1:49" ht="16.8">
      <c r="A120" s="82"/>
      <c r="B120" s="82"/>
      <c r="C120" s="82"/>
      <c r="D120" s="82"/>
      <c r="E120" s="182">
        <v>0</v>
      </c>
      <c r="F120" s="82"/>
      <c r="G120" s="82" t="s">
        <v>126</v>
      </c>
      <c r="H120" s="82"/>
      <c r="I120" s="82"/>
      <c r="J120" s="82"/>
      <c r="K120" s="82"/>
      <c r="L120" s="82"/>
      <c r="M120" s="82"/>
      <c r="N120" s="82"/>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528">
        <v>0</v>
      </c>
      <c r="AK120" s="321"/>
      <c r="AL120" s="528">
        <v>0</v>
      </c>
      <c r="AM120" s="528">
        <v>0</v>
      </c>
      <c r="AN120" s="321"/>
      <c r="AO120" s="410">
        <v>0</v>
      </c>
      <c r="AP120" s="410">
        <v>0</v>
      </c>
      <c r="AQ120" s="456">
        <v>0</v>
      </c>
      <c r="AR120" s="410">
        <v>0</v>
      </c>
      <c r="AS120" s="410">
        <v>0</v>
      </c>
      <c r="AT120" s="410">
        <v>0</v>
      </c>
      <c r="AU120" s="410">
        <v>0</v>
      </c>
      <c r="AV120" s="263">
        <f t="shared" si="0"/>
        <v>0</v>
      </c>
      <c r="AW120" s="184"/>
    </row>
    <row r="121" spans="1:49" ht="16.8">
      <c r="A121" s="82"/>
      <c r="B121" s="82"/>
      <c r="C121" s="82"/>
      <c r="D121" s="82"/>
      <c r="E121" s="182">
        <v>0</v>
      </c>
      <c r="F121" s="82"/>
      <c r="G121" s="82" t="s">
        <v>126</v>
      </c>
      <c r="H121" s="82"/>
      <c r="I121" s="82"/>
      <c r="J121" s="82"/>
      <c r="K121" s="82"/>
      <c r="L121" s="82"/>
      <c r="M121" s="82"/>
      <c r="N121" s="82"/>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528">
        <v>0</v>
      </c>
      <c r="AK121" s="321"/>
      <c r="AL121" s="528">
        <v>0</v>
      </c>
      <c r="AM121" s="528">
        <v>0</v>
      </c>
      <c r="AN121" s="321"/>
      <c r="AO121" s="410">
        <v>0</v>
      </c>
      <c r="AP121" s="410">
        <v>0</v>
      </c>
      <c r="AQ121" s="456">
        <v>0</v>
      </c>
      <c r="AR121" s="410">
        <v>0</v>
      </c>
      <c r="AS121" s="410">
        <v>0</v>
      </c>
      <c r="AT121" s="410">
        <v>0</v>
      </c>
      <c r="AU121" s="410">
        <v>0</v>
      </c>
      <c r="AV121" s="263">
        <f t="shared" si="0"/>
        <v>0</v>
      </c>
      <c r="AW121" s="184"/>
    </row>
    <row r="122" spans="1:49" ht="16.8">
      <c r="A122" s="82"/>
      <c r="B122" s="82"/>
      <c r="C122" s="82"/>
      <c r="D122" s="82"/>
      <c r="E122" s="82"/>
      <c r="F122" s="82"/>
      <c r="G122" s="82"/>
      <c r="H122" s="82"/>
      <c r="I122" s="82"/>
      <c r="J122" s="82"/>
      <c r="K122" s="82"/>
      <c r="L122" s="82"/>
      <c r="M122" s="82"/>
      <c r="N122" s="82"/>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243"/>
      <c r="AR122" s="145"/>
      <c r="AS122" s="184"/>
      <c r="AT122" s="184"/>
      <c r="AU122" s="184"/>
      <c r="AV122" s="184"/>
      <c r="AW122" s="184"/>
    </row>
    <row r="123" spans="1:49" ht="16.8">
      <c r="A123" s="82"/>
      <c r="B123" s="82"/>
      <c r="C123" s="91" t="s">
        <v>127</v>
      </c>
      <c r="D123" s="91"/>
      <c r="E123" s="91"/>
      <c r="F123" s="91"/>
      <c r="G123" s="91"/>
      <c r="H123" s="91"/>
      <c r="I123" s="91"/>
      <c r="J123" s="91"/>
      <c r="K123" s="91"/>
      <c r="L123" s="91"/>
      <c r="M123" s="91"/>
      <c r="N123" s="91"/>
      <c r="O123" s="403"/>
      <c r="P123" s="403"/>
      <c r="Q123" s="403"/>
      <c r="R123" s="403"/>
      <c r="S123" s="403"/>
      <c r="T123" s="403"/>
      <c r="U123" s="403"/>
      <c r="V123" s="403"/>
      <c r="W123" s="403"/>
      <c r="X123" s="403"/>
      <c r="Y123" s="403"/>
      <c r="Z123" s="403"/>
      <c r="AA123" s="403"/>
      <c r="AB123" s="403"/>
      <c r="AC123" s="403"/>
      <c r="AD123" s="403"/>
      <c r="AE123" s="403"/>
      <c r="AF123" s="403"/>
      <c r="AG123" s="403"/>
      <c r="AH123" s="403"/>
      <c r="AI123" s="403"/>
      <c r="AJ123" s="403"/>
      <c r="AK123" s="403"/>
      <c r="AL123" s="403"/>
      <c r="AM123" s="403"/>
      <c r="AN123" s="403"/>
      <c r="AO123" s="403"/>
      <c r="AP123" s="403"/>
      <c r="AQ123" s="404"/>
      <c r="AR123" s="395"/>
      <c r="AS123" s="403"/>
      <c r="AT123" s="403"/>
      <c r="AU123" s="403"/>
      <c r="AV123" s="403"/>
      <c r="AW123" s="184"/>
    </row>
    <row r="124" spans="1:49" ht="16.8">
      <c r="A124" s="82"/>
      <c r="B124" s="82"/>
      <c r="C124" s="82"/>
      <c r="D124" s="82"/>
      <c r="E124" s="82"/>
      <c r="F124" s="82"/>
      <c r="G124" s="82"/>
      <c r="H124" s="82"/>
      <c r="I124" s="82"/>
      <c r="J124" s="82"/>
      <c r="K124" s="82"/>
      <c r="L124" s="82"/>
      <c r="M124" s="82"/>
      <c r="N124" s="82"/>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243"/>
      <c r="AR124" s="145"/>
      <c r="AS124" s="184"/>
      <c r="AT124" s="184"/>
      <c r="AU124" s="184"/>
      <c r="AV124" s="184"/>
      <c r="AW124" s="184"/>
    </row>
    <row r="125" spans="1:49" ht="16.8">
      <c r="A125" s="82"/>
      <c r="B125" s="82"/>
      <c r="C125" s="82"/>
      <c r="D125" s="10" t="s">
        <v>128</v>
      </c>
      <c r="E125" s="351"/>
      <c r="F125" s="82"/>
      <c r="G125" s="82"/>
      <c r="H125" s="82"/>
      <c r="I125" s="82"/>
      <c r="J125" s="82"/>
      <c r="K125" s="82"/>
      <c r="L125" s="82"/>
      <c r="M125" s="82"/>
      <c r="N125" s="82"/>
      <c r="O125" s="184"/>
      <c r="P125" s="184"/>
      <c r="Q125" s="184"/>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184"/>
      <c r="AO125" s="184"/>
      <c r="AP125" s="184"/>
      <c r="AQ125" s="243"/>
      <c r="AR125" s="364"/>
      <c r="AS125" s="184"/>
      <c r="AT125" s="184"/>
      <c r="AU125" s="184"/>
      <c r="AV125" s="184"/>
      <c r="AW125" s="184"/>
    </row>
    <row r="126" spans="1:49" ht="16.8">
      <c r="A126" s="82"/>
      <c r="B126" s="82"/>
      <c r="C126" s="82"/>
      <c r="D126" s="82"/>
      <c r="E126" s="13" t="s">
        <v>129</v>
      </c>
      <c r="F126" s="82"/>
      <c r="G126" s="82" t="s">
        <v>105</v>
      </c>
      <c r="H126" s="82" t="s">
        <v>130</v>
      </c>
      <c r="I126" s="82"/>
      <c r="J126" s="82"/>
      <c r="K126" s="82"/>
      <c r="L126" s="82"/>
      <c r="M126" s="82"/>
      <c r="N126" s="82"/>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184"/>
      <c r="AO126" s="184"/>
      <c r="AP126" s="184"/>
      <c r="AQ126" s="243"/>
      <c r="AR126" s="476">
        <v>25.186587993287805</v>
      </c>
      <c r="AS126" s="476">
        <v>20.88869633099214</v>
      </c>
      <c r="AT126" s="476">
        <v>26.137660632993367</v>
      </c>
      <c r="AU126" s="476">
        <v>23.345557891808397</v>
      </c>
      <c r="AV126" s="476">
        <v>13.958823649779145</v>
      </c>
      <c r="AW126" s="184"/>
    </row>
    <row r="127" spans="1:49" ht="16.8">
      <c r="A127" s="82"/>
      <c r="B127" s="82"/>
      <c r="C127" s="82"/>
      <c r="D127" s="82"/>
      <c r="E127" s="13" t="s">
        <v>131</v>
      </c>
      <c r="F127" s="82"/>
      <c r="G127" s="82" t="s">
        <v>105</v>
      </c>
      <c r="H127" s="82" t="s">
        <v>132</v>
      </c>
      <c r="I127" s="82"/>
      <c r="J127" s="82"/>
      <c r="K127" s="82"/>
      <c r="L127" s="82"/>
      <c r="M127" s="82"/>
      <c r="N127" s="82"/>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243"/>
      <c r="AR127" s="476">
        <v>58.867126175476301</v>
      </c>
      <c r="AS127" s="476">
        <v>54.150796029815638</v>
      </c>
      <c r="AT127" s="476">
        <v>52.786287057954574</v>
      </c>
      <c r="AU127" s="476">
        <v>46.201328501717761</v>
      </c>
      <c r="AV127" s="476">
        <v>40.346765366771216</v>
      </c>
      <c r="AW127" s="184"/>
    </row>
    <row r="128" spans="1:49" ht="16.8">
      <c r="A128" s="82"/>
      <c r="B128" s="82"/>
      <c r="C128" s="82"/>
      <c r="D128" s="82"/>
      <c r="E128" s="13" t="s">
        <v>133</v>
      </c>
      <c r="F128" s="82"/>
      <c r="G128" s="82" t="s">
        <v>105</v>
      </c>
      <c r="H128" s="82" t="s">
        <v>134</v>
      </c>
      <c r="I128" s="82"/>
      <c r="J128" s="82"/>
      <c r="K128" s="82"/>
      <c r="L128" s="82"/>
      <c r="M128" s="82"/>
      <c r="N128" s="82"/>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243"/>
      <c r="AR128" s="476">
        <v>13.746110907856428</v>
      </c>
      <c r="AS128" s="476">
        <v>17.591754668490971</v>
      </c>
      <c r="AT128" s="476">
        <v>17.617740031186514</v>
      </c>
      <c r="AU128" s="476">
        <v>12.892612881323355</v>
      </c>
      <c r="AV128" s="476">
        <v>10.987782978878318</v>
      </c>
      <c r="AW128" s="184"/>
    </row>
    <row r="129" spans="1:49" ht="16.8">
      <c r="A129" s="82"/>
      <c r="B129" s="82"/>
      <c r="C129" s="82"/>
      <c r="D129" s="82"/>
      <c r="E129" s="13" t="s">
        <v>135</v>
      </c>
      <c r="F129" s="82"/>
      <c r="G129" s="82" t="s">
        <v>105</v>
      </c>
      <c r="H129" s="82" t="s">
        <v>136</v>
      </c>
      <c r="I129" s="82"/>
      <c r="J129" s="82"/>
      <c r="K129" s="82"/>
      <c r="L129" s="82"/>
      <c r="M129" s="82"/>
      <c r="N129" s="82"/>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243"/>
      <c r="AR129" s="476">
        <v>13.56368659671535</v>
      </c>
      <c r="AS129" s="476">
        <v>12.57116238531346</v>
      </c>
      <c r="AT129" s="476">
        <v>12.462358464834441</v>
      </c>
      <c r="AU129" s="476">
        <v>12.513895172864693</v>
      </c>
      <c r="AV129" s="476">
        <v>12.462676854738959</v>
      </c>
      <c r="AW129" s="184"/>
    </row>
    <row r="130" spans="1:49" ht="16.8">
      <c r="A130" s="82"/>
      <c r="B130" s="82"/>
      <c r="C130" s="82"/>
      <c r="D130" s="82"/>
      <c r="E130" s="13" t="s">
        <v>137</v>
      </c>
      <c r="F130" s="82"/>
      <c r="G130" s="82" t="s">
        <v>105</v>
      </c>
      <c r="H130" s="82" t="s">
        <v>138</v>
      </c>
      <c r="I130" s="82"/>
      <c r="J130" s="82"/>
      <c r="K130" s="82"/>
      <c r="L130" s="82"/>
      <c r="M130" s="82"/>
      <c r="N130" s="82"/>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243"/>
      <c r="AR130" s="476">
        <v>9.6292388121138224</v>
      </c>
      <c r="AS130" s="476">
        <v>9.5426206293634177</v>
      </c>
      <c r="AT130" s="476">
        <v>9.8359008914890875</v>
      </c>
      <c r="AU130" s="476">
        <v>8.6870213749925949</v>
      </c>
      <c r="AV130" s="476">
        <v>8.6947139135818645</v>
      </c>
      <c r="AW130" s="184"/>
    </row>
    <row r="131" spans="1:49" ht="16.8">
      <c r="A131" s="82"/>
      <c r="B131" s="82"/>
      <c r="C131" s="82"/>
      <c r="D131" s="82"/>
      <c r="E131" s="13" t="s">
        <v>139</v>
      </c>
      <c r="F131" s="82"/>
      <c r="G131" s="82" t="s">
        <v>105</v>
      </c>
      <c r="H131" s="82" t="s">
        <v>140</v>
      </c>
      <c r="I131" s="82"/>
      <c r="J131" s="82"/>
      <c r="K131" s="82"/>
      <c r="L131" s="82"/>
      <c r="M131" s="82"/>
      <c r="N131" s="82"/>
      <c r="O131" s="184"/>
      <c r="P131" s="184"/>
      <c r="Q131" s="184"/>
      <c r="R131" s="184"/>
      <c r="S131" s="184"/>
      <c r="T131" s="184"/>
      <c r="U131" s="184"/>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243"/>
      <c r="AR131" s="476">
        <v>13.145671720278822</v>
      </c>
      <c r="AS131" s="476">
        <v>12.868023275532465</v>
      </c>
      <c r="AT131" s="476">
        <v>12.917314009094671</v>
      </c>
      <c r="AU131" s="476">
        <v>11.903081073445657</v>
      </c>
      <c r="AV131" s="476">
        <v>11.725280406870874</v>
      </c>
      <c r="AW131" s="184"/>
    </row>
    <row r="132" spans="1:49" ht="16.8">
      <c r="A132" s="82"/>
      <c r="B132" s="82"/>
      <c r="C132" s="82"/>
      <c r="D132" s="82"/>
      <c r="E132" s="13" t="s">
        <v>141</v>
      </c>
      <c r="F132" s="82"/>
      <c r="G132" s="82" t="s">
        <v>105</v>
      </c>
      <c r="H132" s="82" t="s">
        <v>142</v>
      </c>
      <c r="I132" s="82"/>
      <c r="J132" s="82"/>
      <c r="K132" s="82"/>
      <c r="L132" s="82"/>
      <c r="M132" s="82"/>
      <c r="N132" s="82"/>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243"/>
      <c r="AR132" s="476">
        <v>51.475735666017997</v>
      </c>
      <c r="AS132" s="476">
        <v>50.960084375606193</v>
      </c>
      <c r="AT132" s="476">
        <v>50.485812060808904</v>
      </c>
      <c r="AU132" s="476">
        <v>50.593386650501785</v>
      </c>
      <c r="AV132" s="476">
        <v>50.603120033509924</v>
      </c>
      <c r="AW132" s="184"/>
    </row>
    <row r="133" spans="1:49" ht="16.8">
      <c r="A133" s="82"/>
      <c r="B133" s="82"/>
      <c r="C133" s="82"/>
      <c r="D133" s="13"/>
      <c r="E133" s="82"/>
      <c r="F133" s="82"/>
      <c r="G133" s="82"/>
      <c r="H133" s="82"/>
      <c r="I133" s="82"/>
      <c r="J133" s="82"/>
      <c r="K133" s="82"/>
      <c r="L133" s="82"/>
      <c r="M133" s="82"/>
      <c r="N133" s="82"/>
      <c r="O133" s="184"/>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243"/>
      <c r="AR133" s="517"/>
      <c r="AS133" s="2"/>
      <c r="AT133" s="2"/>
      <c r="AU133" s="2"/>
      <c r="AV133" s="2"/>
      <c r="AW133" s="184"/>
    </row>
    <row r="134" spans="1:49" ht="16.8">
      <c r="A134" s="82"/>
      <c r="B134" s="82"/>
      <c r="C134" s="82"/>
      <c r="D134" s="10" t="s">
        <v>143</v>
      </c>
      <c r="E134" s="351"/>
      <c r="F134" s="82"/>
      <c r="G134" s="82"/>
      <c r="H134" s="82"/>
      <c r="I134" s="82"/>
      <c r="J134" s="82"/>
      <c r="K134" s="82"/>
      <c r="L134" s="82"/>
      <c r="M134" s="82"/>
      <c r="N134" s="82"/>
      <c r="O134" s="184"/>
      <c r="P134" s="184"/>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243"/>
      <c r="AR134" s="518"/>
      <c r="AS134" s="2"/>
      <c r="AT134" s="2"/>
      <c r="AU134" s="2"/>
      <c r="AV134" s="2"/>
      <c r="AW134" s="184"/>
    </row>
    <row r="135" spans="1:49" ht="16.8">
      <c r="A135" s="82"/>
      <c r="B135" s="82"/>
      <c r="C135" s="82"/>
      <c r="D135" s="82"/>
      <c r="E135" s="13" t="s">
        <v>129</v>
      </c>
      <c r="F135" s="82"/>
      <c r="G135" s="82" t="s">
        <v>105</v>
      </c>
      <c r="H135" s="82" t="s">
        <v>144</v>
      </c>
      <c r="I135" s="82"/>
      <c r="J135" s="82"/>
      <c r="K135" s="82"/>
      <c r="L135" s="82"/>
      <c r="M135" s="82"/>
      <c r="N135" s="82"/>
      <c r="O135" s="184"/>
      <c r="P135" s="184"/>
      <c r="Q135" s="184"/>
      <c r="R135" s="184"/>
      <c r="S135" s="184"/>
      <c r="T135" s="184"/>
      <c r="U135" s="184"/>
      <c r="V135" s="184"/>
      <c r="W135" s="184"/>
      <c r="X135" s="184"/>
      <c r="Y135" s="184"/>
      <c r="Z135" s="184"/>
      <c r="AA135" s="184"/>
      <c r="AB135" s="184"/>
      <c r="AC135" s="184"/>
      <c r="AD135" s="184"/>
      <c r="AE135" s="184"/>
      <c r="AF135" s="184"/>
      <c r="AG135" s="184"/>
      <c r="AH135" s="184"/>
      <c r="AI135" s="184"/>
      <c r="AJ135" s="184"/>
      <c r="AK135" s="184"/>
      <c r="AL135" s="184"/>
      <c r="AM135" s="184"/>
      <c r="AN135" s="184"/>
      <c r="AO135" s="184"/>
      <c r="AP135" s="184"/>
      <c r="AQ135" s="243"/>
      <c r="AR135" s="476">
        <v>-3.756513657518449</v>
      </c>
      <c r="AS135" s="476">
        <v>5.9102020354160665</v>
      </c>
      <c r="AT135" s="476">
        <v>16.286395986046365</v>
      </c>
      <c r="AU135" s="476">
        <v>22.101898466187841</v>
      </c>
      <c r="AV135" s="476">
        <v>21.495962921771689</v>
      </c>
      <c r="AW135" s="184"/>
    </row>
    <row r="136" spans="1:49" ht="16.8">
      <c r="A136" s="82"/>
      <c r="B136" s="82"/>
      <c r="C136" s="82"/>
      <c r="D136" s="82"/>
      <c r="E136" s="13" t="s">
        <v>131</v>
      </c>
      <c r="F136" s="82"/>
      <c r="G136" s="82" t="s">
        <v>105</v>
      </c>
      <c r="H136" s="82" t="s">
        <v>145</v>
      </c>
      <c r="I136" s="82"/>
      <c r="J136" s="82"/>
      <c r="K136" s="82"/>
      <c r="L136" s="82"/>
      <c r="M136" s="82"/>
      <c r="N136" s="82"/>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4"/>
      <c r="AJ136" s="184"/>
      <c r="AK136" s="184"/>
      <c r="AL136" s="184"/>
      <c r="AM136" s="184"/>
      <c r="AN136" s="184"/>
      <c r="AO136" s="184"/>
      <c r="AP136" s="184"/>
      <c r="AQ136" s="243"/>
      <c r="AR136" s="476">
        <v>0.90642805858596642</v>
      </c>
      <c r="AS136" s="476">
        <v>0.90642805858596642</v>
      </c>
      <c r="AT136" s="476">
        <v>0.73468379485388857</v>
      </c>
      <c r="AU136" s="476">
        <v>0.12403752380650067</v>
      </c>
      <c r="AV136" s="476">
        <v>0.12403752380650067</v>
      </c>
      <c r="AW136" s="184"/>
    </row>
    <row r="137" spans="1:49" ht="16.8">
      <c r="A137" s="82"/>
      <c r="B137" s="82"/>
      <c r="C137" s="82"/>
      <c r="D137" s="82"/>
      <c r="E137" s="13" t="s">
        <v>133</v>
      </c>
      <c r="F137" s="82"/>
      <c r="G137" s="82" t="s">
        <v>105</v>
      </c>
      <c r="H137" s="82" t="s">
        <v>146</v>
      </c>
      <c r="I137" s="82"/>
      <c r="J137" s="82"/>
      <c r="K137" s="82"/>
      <c r="L137" s="82"/>
      <c r="M137" s="82"/>
      <c r="N137" s="82"/>
      <c r="O137" s="184"/>
      <c r="P137" s="184"/>
      <c r="Q137" s="184"/>
      <c r="R137" s="184"/>
      <c r="S137" s="184"/>
      <c r="T137" s="184"/>
      <c r="U137" s="184"/>
      <c r="V137" s="184"/>
      <c r="W137" s="184"/>
      <c r="X137" s="184"/>
      <c r="Y137" s="184"/>
      <c r="Z137" s="184"/>
      <c r="AA137" s="184"/>
      <c r="AB137" s="184"/>
      <c r="AC137" s="184"/>
      <c r="AD137" s="184"/>
      <c r="AE137" s="184"/>
      <c r="AF137" s="184"/>
      <c r="AG137" s="184"/>
      <c r="AH137" s="184"/>
      <c r="AI137" s="184"/>
      <c r="AJ137" s="184"/>
      <c r="AK137" s="184"/>
      <c r="AL137" s="184"/>
      <c r="AM137" s="184"/>
      <c r="AN137" s="184"/>
      <c r="AO137" s="184"/>
      <c r="AP137" s="184"/>
      <c r="AQ137" s="243"/>
      <c r="AR137" s="476">
        <v>1.186877892142183</v>
      </c>
      <c r="AS137" s="476">
        <v>1.0505957114490381</v>
      </c>
      <c r="AT137" s="476">
        <v>0.89216643759357639</v>
      </c>
      <c r="AU137" s="476">
        <v>0.86157558755993424</v>
      </c>
      <c r="AV137" s="476">
        <v>0.91088890056647143</v>
      </c>
      <c r="AW137" s="184"/>
    </row>
    <row r="138" spans="1:49" ht="16.8">
      <c r="A138" s="82"/>
      <c r="B138" s="82"/>
      <c r="C138" s="82"/>
      <c r="D138" s="82"/>
      <c r="E138" s="13" t="s">
        <v>135</v>
      </c>
      <c r="F138" s="82"/>
      <c r="G138" s="82" t="s">
        <v>105</v>
      </c>
      <c r="H138" s="82" t="s">
        <v>147</v>
      </c>
      <c r="I138" s="82"/>
      <c r="J138" s="82"/>
      <c r="K138" s="82"/>
      <c r="L138" s="82"/>
      <c r="M138" s="82"/>
      <c r="N138" s="82"/>
      <c r="O138" s="184"/>
      <c r="P138" s="184"/>
      <c r="Q138" s="184"/>
      <c r="R138" s="184"/>
      <c r="S138" s="184"/>
      <c r="T138" s="184"/>
      <c r="U138" s="184"/>
      <c r="V138" s="184"/>
      <c r="W138" s="184"/>
      <c r="X138" s="184"/>
      <c r="Y138" s="184"/>
      <c r="Z138" s="184"/>
      <c r="AA138" s="184"/>
      <c r="AB138" s="184"/>
      <c r="AC138" s="184"/>
      <c r="AD138" s="184"/>
      <c r="AE138" s="184"/>
      <c r="AF138" s="184"/>
      <c r="AG138" s="184"/>
      <c r="AH138" s="184"/>
      <c r="AI138" s="184"/>
      <c r="AJ138" s="184"/>
      <c r="AK138" s="184"/>
      <c r="AL138" s="184"/>
      <c r="AM138" s="184"/>
      <c r="AN138" s="184"/>
      <c r="AO138" s="184"/>
      <c r="AP138" s="184"/>
      <c r="AQ138" s="243"/>
      <c r="AR138" s="476">
        <v>0</v>
      </c>
      <c r="AS138" s="476">
        <v>0</v>
      </c>
      <c r="AT138" s="476">
        <v>0</v>
      </c>
      <c r="AU138" s="476">
        <v>0</v>
      </c>
      <c r="AV138" s="476">
        <v>0</v>
      </c>
      <c r="AW138" s="184"/>
    </row>
    <row r="139" spans="1:49" ht="16.8">
      <c r="A139" s="82"/>
      <c r="B139" s="82"/>
      <c r="C139" s="82"/>
      <c r="D139" s="82"/>
      <c r="E139" s="13" t="s">
        <v>137</v>
      </c>
      <c r="F139" s="82"/>
      <c r="G139" s="82" t="s">
        <v>105</v>
      </c>
      <c r="H139" s="82" t="s">
        <v>148</v>
      </c>
      <c r="I139" s="82"/>
      <c r="J139" s="82"/>
      <c r="K139" s="82"/>
      <c r="L139" s="82"/>
      <c r="M139" s="82"/>
      <c r="N139" s="82"/>
      <c r="O139" s="184"/>
      <c r="P139" s="184"/>
      <c r="Q139" s="184"/>
      <c r="R139" s="184"/>
      <c r="S139" s="184"/>
      <c r="T139" s="184"/>
      <c r="U139" s="184"/>
      <c r="V139" s="184"/>
      <c r="W139" s="184"/>
      <c r="X139" s="184"/>
      <c r="Y139" s="184"/>
      <c r="Z139" s="184"/>
      <c r="AA139" s="184"/>
      <c r="AB139" s="184"/>
      <c r="AC139" s="184"/>
      <c r="AD139" s="184"/>
      <c r="AE139" s="184"/>
      <c r="AF139" s="184"/>
      <c r="AG139" s="184"/>
      <c r="AH139" s="184"/>
      <c r="AI139" s="184"/>
      <c r="AJ139" s="184"/>
      <c r="AK139" s="184"/>
      <c r="AL139" s="184"/>
      <c r="AM139" s="184"/>
      <c r="AN139" s="184"/>
      <c r="AO139" s="184"/>
      <c r="AP139" s="184"/>
      <c r="AQ139" s="243"/>
      <c r="AR139" s="476">
        <v>0</v>
      </c>
      <c r="AS139" s="476">
        <v>0</v>
      </c>
      <c r="AT139" s="476">
        <v>0</v>
      </c>
      <c r="AU139" s="476">
        <v>0</v>
      </c>
      <c r="AV139" s="476">
        <v>0</v>
      </c>
      <c r="AW139" s="184"/>
    </row>
    <row r="140" spans="1:49" ht="16.8">
      <c r="A140" s="82"/>
      <c r="B140" s="82"/>
      <c r="C140" s="82"/>
      <c r="D140" s="82"/>
      <c r="E140" s="13" t="s">
        <v>139</v>
      </c>
      <c r="F140" s="82"/>
      <c r="G140" s="82" t="s">
        <v>105</v>
      </c>
      <c r="H140" s="82" t="s">
        <v>149</v>
      </c>
      <c r="I140" s="82"/>
      <c r="J140" s="82"/>
      <c r="K140" s="82"/>
      <c r="L140" s="82"/>
      <c r="M140" s="82"/>
      <c r="N140" s="82"/>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4"/>
      <c r="AJ140" s="184"/>
      <c r="AK140" s="184"/>
      <c r="AL140" s="184"/>
      <c r="AM140" s="184"/>
      <c r="AN140" s="184"/>
      <c r="AO140" s="184"/>
      <c r="AP140" s="184"/>
      <c r="AQ140" s="243"/>
      <c r="AR140" s="476">
        <v>0.1264923556151944</v>
      </c>
      <c r="AS140" s="476">
        <v>0.26454425989979041</v>
      </c>
      <c r="AT140" s="476">
        <v>0.45649577925756346</v>
      </c>
      <c r="AU140" s="476">
        <v>0.54036954609934462</v>
      </c>
      <c r="AV140" s="476">
        <v>0.56739304024089698</v>
      </c>
      <c r="AW140" s="184"/>
    </row>
    <row r="141" spans="1:49" ht="16.8">
      <c r="A141" s="82"/>
      <c r="B141" s="82"/>
      <c r="C141" s="82"/>
      <c r="D141" s="82"/>
      <c r="E141" s="13" t="s">
        <v>141</v>
      </c>
      <c r="F141" s="82"/>
      <c r="G141" s="82" t="s">
        <v>105</v>
      </c>
      <c r="H141" s="82" t="s">
        <v>150</v>
      </c>
      <c r="I141" s="82"/>
      <c r="J141" s="82"/>
      <c r="K141" s="82"/>
      <c r="L141" s="82"/>
      <c r="M141" s="82"/>
      <c r="N141" s="82"/>
      <c r="O141" s="184"/>
      <c r="P141" s="184"/>
      <c r="Q141" s="184"/>
      <c r="R141" s="184"/>
      <c r="S141" s="184"/>
      <c r="T141" s="184"/>
      <c r="U141" s="184"/>
      <c r="V141" s="184"/>
      <c r="W141" s="184"/>
      <c r="X141" s="184"/>
      <c r="Y141" s="184"/>
      <c r="Z141" s="184"/>
      <c r="AA141" s="184"/>
      <c r="AB141" s="184"/>
      <c r="AC141" s="184"/>
      <c r="AD141" s="184"/>
      <c r="AE141" s="184"/>
      <c r="AF141" s="184"/>
      <c r="AG141" s="184"/>
      <c r="AH141" s="184"/>
      <c r="AI141" s="184"/>
      <c r="AJ141" s="184"/>
      <c r="AK141" s="184"/>
      <c r="AL141" s="184"/>
      <c r="AM141" s="184"/>
      <c r="AN141" s="184"/>
      <c r="AO141" s="184"/>
      <c r="AP141" s="184"/>
      <c r="AQ141" s="243"/>
      <c r="AR141" s="476">
        <v>3.6332818008331345E-2</v>
      </c>
      <c r="AS141" s="476">
        <v>3.1857530264595049E-2</v>
      </c>
      <c r="AT141" s="476">
        <v>0.10299082357833528</v>
      </c>
      <c r="AU141" s="476">
        <v>0.10244145655500232</v>
      </c>
      <c r="AV141" s="476">
        <v>0.1033270516903874</v>
      </c>
      <c r="AW141" s="184"/>
    </row>
    <row r="142" spans="1:49" ht="16.8">
      <c r="A142" s="82"/>
      <c r="B142" s="82"/>
      <c r="C142" s="82"/>
      <c r="D142" s="82"/>
      <c r="E142" s="82"/>
      <c r="F142" s="82"/>
      <c r="G142" s="82"/>
      <c r="H142" s="82"/>
      <c r="I142" s="82"/>
      <c r="J142" s="82"/>
      <c r="K142" s="82"/>
      <c r="L142" s="82"/>
      <c r="M142" s="82"/>
      <c r="N142" s="82"/>
      <c r="O142" s="184"/>
      <c r="P142" s="184"/>
      <c r="Q142" s="184"/>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184"/>
      <c r="AO142" s="184"/>
      <c r="AP142" s="184"/>
      <c r="AQ142" s="243"/>
      <c r="AR142" s="517"/>
      <c r="AS142" s="2"/>
      <c r="AT142" s="2"/>
      <c r="AU142" s="2"/>
      <c r="AV142" s="2"/>
      <c r="AW142" s="184"/>
    </row>
    <row r="143" spans="1:49" ht="16.8">
      <c r="A143" s="82"/>
      <c r="B143" s="82"/>
      <c r="C143" s="91" t="s">
        <v>151</v>
      </c>
      <c r="D143" s="91"/>
      <c r="E143" s="91"/>
      <c r="F143" s="91"/>
      <c r="G143" s="91"/>
      <c r="H143" s="91"/>
      <c r="I143" s="91"/>
      <c r="J143" s="91"/>
      <c r="K143" s="91"/>
      <c r="L143" s="91"/>
      <c r="M143" s="91"/>
      <c r="N143" s="91"/>
      <c r="O143" s="403"/>
      <c r="P143" s="403"/>
      <c r="Q143" s="403"/>
      <c r="R143" s="403"/>
      <c r="S143" s="403"/>
      <c r="T143" s="403"/>
      <c r="U143" s="403"/>
      <c r="V143" s="403"/>
      <c r="W143" s="403"/>
      <c r="X143" s="403"/>
      <c r="Y143" s="403"/>
      <c r="Z143" s="403"/>
      <c r="AA143" s="403"/>
      <c r="AB143" s="403"/>
      <c r="AC143" s="403"/>
      <c r="AD143" s="403"/>
      <c r="AE143" s="403"/>
      <c r="AF143" s="403"/>
      <c r="AG143" s="403"/>
      <c r="AH143" s="403"/>
      <c r="AI143" s="403"/>
      <c r="AJ143" s="403"/>
      <c r="AK143" s="403"/>
      <c r="AL143" s="403"/>
      <c r="AM143" s="403"/>
      <c r="AN143" s="403"/>
      <c r="AO143" s="403"/>
      <c r="AP143" s="403"/>
      <c r="AQ143" s="404"/>
      <c r="AR143" s="519"/>
      <c r="AS143" s="520"/>
      <c r="AT143" s="520"/>
      <c r="AU143" s="520"/>
      <c r="AV143" s="520"/>
      <c r="AW143" s="184"/>
    </row>
    <row r="144" spans="1:49" ht="16.8">
      <c r="A144" s="82"/>
      <c r="B144" s="82"/>
      <c r="C144" s="82"/>
      <c r="D144" s="82"/>
      <c r="E144" s="82"/>
      <c r="F144" s="82"/>
      <c r="G144" s="82"/>
      <c r="H144" s="82"/>
      <c r="I144" s="82"/>
      <c r="J144" s="82"/>
      <c r="K144" s="82"/>
      <c r="L144" s="82"/>
      <c r="M144" s="82"/>
      <c r="N144" s="82"/>
      <c r="O144" s="184"/>
      <c r="P144" s="184"/>
      <c r="Q144" s="184"/>
      <c r="R144" s="184"/>
      <c r="S144" s="184"/>
      <c r="T144" s="184"/>
      <c r="U144" s="184"/>
      <c r="V144" s="184"/>
      <c r="W144" s="184"/>
      <c r="X144" s="184"/>
      <c r="Y144" s="184"/>
      <c r="Z144" s="184"/>
      <c r="AA144" s="184"/>
      <c r="AB144" s="184"/>
      <c r="AC144" s="184"/>
      <c r="AD144" s="184"/>
      <c r="AE144" s="184"/>
      <c r="AF144" s="184"/>
      <c r="AG144" s="184"/>
      <c r="AH144" s="184"/>
      <c r="AI144" s="184"/>
      <c r="AJ144" s="184"/>
      <c r="AK144" s="184"/>
      <c r="AL144" s="184"/>
      <c r="AM144" s="184"/>
      <c r="AN144" s="184"/>
      <c r="AO144" s="184"/>
      <c r="AP144" s="184"/>
      <c r="AQ144" s="243"/>
      <c r="AR144" s="517"/>
      <c r="AS144" s="2"/>
      <c r="AT144" s="2"/>
      <c r="AU144" s="2"/>
      <c r="AV144" s="2"/>
      <c r="AW144" s="184"/>
    </row>
    <row r="145" spans="1:49" ht="16.8">
      <c r="A145" s="82"/>
      <c r="B145" s="82"/>
      <c r="C145" s="82"/>
      <c r="D145" s="82"/>
      <c r="E145" s="82" t="s">
        <v>152</v>
      </c>
      <c r="F145" s="82"/>
      <c r="G145" s="82" t="s">
        <v>105</v>
      </c>
      <c r="H145" s="82" t="s">
        <v>153</v>
      </c>
      <c r="I145" s="82"/>
      <c r="J145" s="82"/>
      <c r="K145" s="82"/>
      <c r="L145" s="82"/>
      <c r="M145" s="82"/>
      <c r="N145" s="82"/>
      <c r="O145" s="184"/>
      <c r="P145" s="184"/>
      <c r="Q145" s="184"/>
      <c r="R145" s="184"/>
      <c r="S145" s="184"/>
      <c r="T145" s="184"/>
      <c r="U145" s="184"/>
      <c r="V145" s="184"/>
      <c r="W145" s="184"/>
      <c r="X145" s="184"/>
      <c r="Y145" s="184"/>
      <c r="Z145" s="184"/>
      <c r="AA145" s="184"/>
      <c r="AB145" s="184"/>
      <c r="AC145" s="184"/>
      <c r="AD145" s="184"/>
      <c r="AE145" s="184"/>
      <c r="AF145" s="184"/>
      <c r="AG145" s="184"/>
      <c r="AH145" s="184"/>
      <c r="AI145" s="184"/>
      <c r="AJ145" s="184"/>
      <c r="AK145" s="184"/>
      <c r="AL145" s="184"/>
      <c r="AM145" s="184"/>
      <c r="AN145" s="184"/>
      <c r="AO145" s="184"/>
      <c r="AP145" s="184"/>
      <c r="AQ145" s="243"/>
      <c r="AR145" s="476">
        <v>1.074350804916917</v>
      </c>
      <c r="AS145" s="476">
        <v>1.074350804916917</v>
      </c>
      <c r="AT145" s="476">
        <v>1.074350804916917</v>
      </c>
      <c r="AU145" s="476">
        <v>1.074350804916917</v>
      </c>
      <c r="AV145" s="476">
        <v>1.074350804916917</v>
      </c>
      <c r="AW145" s="184"/>
    </row>
    <row r="146" spans="1:49" ht="16.8">
      <c r="A146" s="82"/>
      <c r="B146" s="82"/>
      <c r="C146" s="82"/>
      <c r="D146" s="82"/>
      <c r="E146" s="82" t="s">
        <v>154</v>
      </c>
      <c r="F146" s="82"/>
      <c r="G146" s="82" t="s">
        <v>105</v>
      </c>
      <c r="H146" s="82" t="s">
        <v>155</v>
      </c>
      <c r="I146" s="82"/>
      <c r="J146" s="82"/>
      <c r="K146" s="82"/>
      <c r="L146" s="82"/>
      <c r="M146" s="82"/>
      <c r="N146" s="82"/>
      <c r="O146" s="184"/>
      <c r="P146" s="184"/>
      <c r="Q146" s="184"/>
      <c r="R146" s="184"/>
      <c r="S146" s="184"/>
      <c r="T146" s="184"/>
      <c r="U146" s="184"/>
      <c r="V146" s="184"/>
      <c r="W146" s="184"/>
      <c r="X146" s="184"/>
      <c r="Y146" s="184"/>
      <c r="Z146" s="184"/>
      <c r="AA146" s="184"/>
      <c r="AB146" s="184"/>
      <c r="AC146" s="184"/>
      <c r="AD146" s="184"/>
      <c r="AE146" s="184"/>
      <c r="AF146" s="184"/>
      <c r="AG146" s="184"/>
      <c r="AH146" s="184"/>
      <c r="AI146" s="184"/>
      <c r="AJ146" s="184"/>
      <c r="AK146" s="184"/>
      <c r="AL146" s="184"/>
      <c r="AM146" s="184"/>
      <c r="AN146" s="184"/>
      <c r="AO146" s="184"/>
      <c r="AP146" s="184"/>
      <c r="AQ146" s="243"/>
      <c r="AR146" s="476">
        <v>13.658373200437374</v>
      </c>
      <c r="AS146" s="476">
        <v>13.987978630977096</v>
      </c>
      <c r="AT146" s="476">
        <v>14.020246233406153</v>
      </c>
      <c r="AU146" s="476">
        <v>14.162508706773348</v>
      </c>
      <c r="AV146" s="476">
        <v>14.343903416573971</v>
      </c>
      <c r="AW146" s="184"/>
    </row>
    <row r="147" spans="1:49" ht="16.8">
      <c r="A147" s="82"/>
      <c r="B147" s="82"/>
      <c r="C147" s="82"/>
      <c r="D147" s="82"/>
      <c r="E147" s="82" t="s">
        <v>156</v>
      </c>
      <c r="F147" s="82"/>
      <c r="G147" s="82" t="s">
        <v>105</v>
      </c>
      <c r="H147" s="82" t="s">
        <v>157</v>
      </c>
      <c r="I147" s="82"/>
      <c r="J147" s="82"/>
      <c r="K147" s="82"/>
      <c r="L147" s="82"/>
      <c r="M147" s="82"/>
      <c r="N147" s="82"/>
      <c r="O147" s="184"/>
      <c r="P147" s="184"/>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243"/>
      <c r="AR147" s="476">
        <v>6.6015590903233594</v>
      </c>
      <c r="AS147" s="476">
        <v>6.8367774927126197</v>
      </c>
      <c r="AT147" s="476">
        <v>6.8367774927126197</v>
      </c>
      <c r="AU147" s="476">
        <v>6.8367774927126197</v>
      </c>
      <c r="AV147" s="476">
        <v>6.8367774927126188</v>
      </c>
      <c r="AW147" s="184"/>
    </row>
    <row r="148" spans="1:49" ht="16.8">
      <c r="A148" s="82"/>
      <c r="B148" s="82"/>
      <c r="C148" s="82"/>
      <c r="D148" s="82"/>
      <c r="E148" s="82" t="s">
        <v>158</v>
      </c>
      <c r="F148" s="82"/>
      <c r="G148" s="82" t="s">
        <v>105</v>
      </c>
      <c r="H148" s="82" t="s">
        <v>159</v>
      </c>
      <c r="I148" s="82"/>
      <c r="J148" s="82"/>
      <c r="K148" s="82"/>
      <c r="L148" s="82"/>
      <c r="M148" s="82"/>
      <c r="N148" s="82"/>
      <c r="O148" s="184"/>
      <c r="P148" s="184"/>
      <c r="Q148" s="184"/>
      <c r="R148" s="184"/>
      <c r="S148" s="184"/>
      <c r="T148" s="184"/>
      <c r="U148" s="184"/>
      <c r="V148" s="184"/>
      <c r="W148" s="184"/>
      <c r="X148" s="184"/>
      <c r="Y148" s="184"/>
      <c r="Z148" s="184"/>
      <c r="AA148" s="184"/>
      <c r="AB148" s="184"/>
      <c r="AC148" s="184"/>
      <c r="AD148" s="184"/>
      <c r="AE148" s="184"/>
      <c r="AF148" s="184"/>
      <c r="AG148" s="184"/>
      <c r="AH148" s="184"/>
      <c r="AI148" s="184"/>
      <c r="AJ148" s="184"/>
      <c r="AK148" s="184"/>
      <c r="AL148" s="184"/>
      <c r="AM148" s="184"/>
      <c r="AN148" s="184"/>
      <c r="AO148" s="184"/>
      <c r="AP148" s="184"/>
      <c r="AQ148" s="243"/>
      <c r="AR148" s="476">
        <v>1.1446408540419077</v>
      </c>
      <c r="AS148" s="476">
        <v>1.1356692099778953</v>
      </c>
      <c r="AT148" s="476">
        <v>1.1397382589370837</v>
      </c>
      <c r="AU148" s="476">
        <v>1.1327914464566051</v>
      </c>
      <c r="AV148" s="476">
        <v>1.1368515001476569</v>
      </c>
      <c r="AW148" s="184"/>
    </row>
    <row r="149" spans="1:49" ht="16.8">
      <c r="A149" s="82"/>
      <c r="B149" s="82"/>
      <c r="C149" s="82"/>
      <c r="D149" s="82"/>
      <c r="E149" s="82" t="s">
        <v>160</v>
      </c>
      <c r="F149" s="82"/>
      <c r="G149" s="82" t="s">
        <v>105</v>
      </c>
      <c r="H149" s="82" t="s">
        <v>161</v>
      </c>
      <c r="I149" s="82"/>
      <c r="J149" s="82"/>
      <c r="K149" s="82"/>
      <c r="L149" s="82"/>
      <c r="M149" s="82"/>
      <c r="N149" s="82"/>
      <c r="O149" s="184"/>
      <c r="P149" s="184"/>
      <c r="Q149" s="184"/>
      <c r="R149" s="184"/>
      <c r="S149" s="184"/>
      <c r="T149" s="184"/>
      <c r="U149" s="184"/>
      <c r="V149" s="184"/>
      <c r="W149" s="184"/>
      <c r="X149" s="184"/>
      <c r="Y149" s="184"/>
      <c r="Z149" s="184"/>
      <c r="AA149" s="184"/>
      <c r="AB149" s="184"/>
      <c r="AC149" s="184"/>
      <c r="AD149" s="184"/>
      <c r="AE149" s="184"/>
      <c r="AF149" s="184"/>
      <c r="AG149" s="184"/>
      <c r="AH149" s="184"/>
      <c r="AI149" s="184"/>
      <c r="AJ149" s="184"/>
      <c r="AK149" s="184"/>
      <c r="AL149" s="184"/>
      <c r="AM149" s="184"/>
      <c r="AN149" s="184"/>
      <c r="AO149" s="184"/>
      <c r="AP149" s="184"/>
      <c r="AQ149" s="243"/>
      <c r="AR149" s="476">
        <v>0.27210000000000001</v>
      </c>
      <c r="AS149" s="476">
        <v>0.2591</v>
      </c>
      <c r="AT149" s="476">
        <v>0.3513</v>
      </c>
      <c r="AU149" s="476">
        <v>0.24859999999999999</v>
      </c>
      <c r="AV149" s="476">
        <v>0.25090000000000001</v>
      </c>
      <c r="AW149" s="184"/>
    </row>
    <row r="150" spans="1:49" ht="16.8">
      <c r="A150" s="82"/>
      <c r="B150" s="82"/>
      <c r="C150" s="82"/>
      <c r="D150" s="82"/>
      <c r="E150" s="82" t="s">
        <v>494</v>
      </c>
      <c r="F150" s="82"/>
      <c r="G150" s="82" t="s">
        <v>105</v>
      </c>
      <c r="H150" s="82" t="s">
        <v>163</v>
      </c>
      <c r="I150" s="82"/>
      <c r="J150" s="82"/>
      <c r="K150" s="82"/>
      <c r="L150" s="82"/>
      <c r="M150" s="82"/>
      <c r="N150" s="82"/>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184"/>
      <c r="AQ150" s="243"/>
      <c r="AR150" s="476">
        <v>2.1700000000000001E-2</v>
      </c>
      <c r="AS150" s="476">
        <v>2.1700000000000001E-2</v>
      </c>
      <c r="AT150" s="476">
        <v>2.1700000000000001E-2</v>
      </c>
      <c r="AU150" s="476">
        <v>2.1700000000000001E-2</v>
      </c>
      <c r="AV150" s="476">
        <v>2.1700000000000001E-2</v>
      </c>
      <c r="AW150" s="184"/>
    </row>
    <row r="151" spans="1:49" ht="16.8">
      <c r="A151" s="82"/>
      <c r="B151" s="82"/>
      <c r="C151" s="82"/>
      <c r="D151" s="82"/>
      <c r="E151" s="82" t="s">
        <v>164</v>
      </c>
      <c r="F151" s="82"/>
      <c r="G151" s="82" t="s">
        <v>105</v>
      </c>
      <c r="H151" s="82" t="s">
        <v>165</v>
      </c>
      <c r="I151" s="82"/>
      <c r="J151" s="82"/>
      <c r="K151" s="82"/>
      <c r="L151" s="82"/>
      <c r="M151" s="82"/>
      <c r="N151" s="82"/>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4"/>
      <c r="AJ151" s="184"/>
      <c r="AK151" s="184"/>
      <c r="AL151" s="184"/>
      <c r="AM151" s="184"/>
      <c r="AN151" s="184"/>
      <c r="AO151" s="184"/>
      <c r="AP151" s="184"/>
      <c r="AQ151" s="243"/>
      <c r="AR151" s="476">
        <v>8.0143645705281941</v>
      </c>
      <c r="AS151" s="476">
        <v>-0.14524791547141253</v>
      </c>
      <c r="AT151" s="476">
        <v>0</v>
      </c>
      <c r="AU151" s="476">
        <v>0</v>
      </c>
      <c r="AV151" s="476">
        <v>0</v>
      </c>
      <c r="AW151" s="184"/>
    </row>
    <row r="152" spans="1:49" ht="16.8">
      <c r="A152" s="82"/>
      <c r="B152" s="82"/>
      <c r="C152" s="82"/>
      <c r="D152" s="82"/>
      <c r="E152" s="82" t="s">
        <v>166</v>
      </c>
      <c r="F152" s="82"/>
      <c r="G152" s="82" t="s">
        <v>105</v>
      </c>
      <c r="H152" s="82" t="s">
        <v>167</v>
      </c>
      <c r="I152" s="82"/>
      <c r="J152" s="82"/>
      <c r="K152" s="82"/>
      <c r="L152" s="82"/>
      <c r="M152" s="82"/>
      <c r="N152" s="82"/>
      <c r="O152" s="184"/>
      <c r="P152" s="184"/>
      <c r="Q152" s="184"/>
      <c r="R152" s="184"/>
      <c r="S152" s="184"/>
      <c r="T152" s="184"/>
      <c r="U152" s="184"/>
      <c r="V152" s="184"/>
      <c r="W152" s="184"/>
      <c r="X152" s="184"/>
      <c r="Y152" s="184"/>
      <c r="Z152" s="184"/>
      <c r="AA152" s="184"/>
      <c r="AB152" s="184"/>
      <c r="AC152" s="184"/>
      <c r="AD152" s="184"/>
      <c r="AE152" s="184"/>
      <c r="AF152" s="184"/>
      <c r="AG152" s="184"/>
      <c r="AH152" s="184"/>
      <c r="AI152" s="184"/>
      <c r="AJ152" s="184"/>
      <c r="AK152" s="184"/>
      <c r="AL152" s="184"/>
      <c r="AM152" s="184"/>
      <c r="AN152" s="184"/>
      <c r="AO152" s="184"/>
      <c r="AP152" s="184"/>
      <c r="AQ152" s="243"/>
      <c r="AR152" s="476">
        <v>5.7144602957847988E-3</v>
      </c>
      <c r="AS152" s="476">
        <v>1.7383251874321725E-2</v>
      </c>
      <c r="AT152" s="476">
        <v>0</v>
      </c>
      <c r="AU152" s="476">
        <v>0</v>
      </c>
      <c r="AV152" s="476">
        <v>0</v>
      </c>
      <c r="AW152" s="184"/>
    </row>
    <row r="153" spans="1:49" ht="16.8">
      <c r="A153" s="82"/>
      <c r="B153" s="82"/>
      <c r="C153" s="82"/>
      <c r="D153" s="82"/>
      <c r="E153" s="82" t="s">
        <v>168</v>
      </c>
      <c r="F153" s="82"/>
      <c r="G153" s="82" t="s">
        <v>105</v>
      </c>
      <c r="H153" s="82" t="s">
        <v>169</v>
      </c>
      <c r="I153" s="82"/>
      <c r="J153" s="82"/>
      <c r="K153" s="82"/>
      <c r="L153" s="82"/>
      <c r="M153" s="82"/>
      <c r="N153" s="82"/>
      <c r="O153" s="184"/>
      <c r="P153" s="184"/>
      <c r="Q153" s="184"/>
      <c r="R153" s="184"/>
      <c r="S153" s="184"/>
      <c r="T153" s="184"/>
      <c r="U153" s="184"/>
      <c r="V153" s="184"/>
      <c r="W153" s="184"/>
      <c r="X153" s="184"/>
      <c r="Y153" s="184"/>
      <c r="Z153" s="184"/>
      <c r="AA153" s="184"/>
      <c r="AB153" s="184"/>
      <c r="AC153" s="184"/>
      <c r="AD153" s="184"/>
      <c r="AE153" s="184"/>
      <c r="AF153" s="184"/>
      <c r="AG153" s="184"/>
      <c r="AH153" s="184"/>
      <c r="AI153" s="184"/>
      <c r="AJ153" s="184"/>
      <c r="AK153" s="184"/>
      <c r="AL153" s="184"/>
      <c r="AM153" s="184"/>
      <c r="AN153" s="184"/>
      <c r="AO153" s="184"/>
      <c r="AP153" s="184"/>
      <c r="AQ153" s="243"/>
      <c r="AR153" s="476">
        <v>0</v>
      </c>
      <c r="AS153" s="476">
        <v>-0.5</v>
      </c>
      <c r="AT153" s="476">
        <v>-0.5</v>
      </c>
      <c r="AU153" s="476">
        <v>-0.5</v>
      </c>
      <c r="AV153" s="476">
        <v>-0.5</v>
      </c>
      <c r="AW153" s="184"/>
    </row>
    <row r="154" spans="1:49" ht="16.8">
      <c r="A154" s="82"/>
      <c r="B154" s="82"/>
      <c r="C154" s="82"/>
      <c r="D154" s="82"/>
      <c r="E154" s="82" t="s">
        <v>170</v>
      </c>
      <c r="F154" s="82"/>
      <c r="G154" s="82" t="s">
        <v>105</v>
      </c>
      <c r="H154" s="82" t="s">
        <v>171</v>
      </c>
      <c r="I154" s="82"/>
      <c r="J154" s="82"/>
      <c r="K154" s="82"/>
      <c r="L154" s="82"/>
      <c r="M154" s="82"/>
      <c r="N154" s="82"/>
      <c r="O154" s="184"/>
      <c r="P154" s="184"/>
      <c r="Q154" s="184"/>
      <c r="R154" s="184"/>
      <c r="S154" s="184"/>
      <c r="T154" s="184"/>
      <c r="U154" s="184"/>
      <c r="V154" s="184"/>
      <c r="W154" s="184"/>
      <c r="X154" s="184"/>
      <c r="Y154" s="184"/>
      <c r="Z154" s="184"/>
      <c r="AA154" s="184"/>
      <c r="AB154" s="184"/>
      <c r="AC154" s="184"/>
      <c r="AD154" s="184"/>
      <c r="AE154" s="184"/>
      <c r="AF154" s="184"/>
      <c r="AG154" s="184"/>
      <c r="AH154" s="184"/>
      <c r="AI154" s="184"/>
      <c r="AJ154" s="184"/>
      <c r="AK154" s="184"/>
      <c r="AL154" s="184"/>
      <c r="AM154" s="184"/>
      <c r="AN154" s="184"/>
      <c r="AO154" s="184"/>
      <c r="AP154" s="184"/>
      <c r="AQ154" s="243"/>
      <c r="AR154" s="476">
        <v>0</v>
      </c>
      <c r="AS154" s="476">
        <v>0</v>
      </c>
      <c r="AT154" s="476">
        <v>0</v>
      </c>
      <c r="AU154" s="476">
        <v>0</v>
      </c>
      <c r="AV154" s="476">
        <v>0</v>
      </c>
      <c r="AW154" s="184"/>
    </row>
    <row r="155" spans="1:49" ht="16.8">
      <c r="A155" s="82"/>
      <c r="B155" s="82"/>
      <c r="C155" s="82"/>
      <c r="D155" s="82"/>
      <c r="E155" s="82" t="s">
        <v>172</v>
      </c>
      <c r="F155" s="82"/>
      <c r="G155" s="82" t="s">
        <v>105</v>
      </c>
      <c r="H155" s="82" t="s">
        <v>173</v>
      </c>
      <c r="I155" s="82"/>
      <c r="J155" s="82"/>
      <c r="K155" s="82"/>
      <c r="L155" s="82"/>
      <c r="M155" s="82"/>
      <c r="N155" s="82"/>
      <c r="O155" s="184"/>
      <c r="P155" s="184"/>
      <c r="Q155" s="184"/>
      <c r="R155" s="184"/>
      <c r="S155" s="184"/>
      <c r="T155" s="184"/>
      <c r="U155" s="184"/>
      <c r="V155" s="184"/>
      <c r="W155" s="184"/>
      <c r="X155" s="184"/>
      <c r="Y155" s="184"/>
      <c r="Z155" s="184"/>
      <c r="AA155" s="184"/>
      <c r="AB155" s="184"/>
      <c r="AC155" s="184"/>
      <c r="AD155" s="184"/>
      <c r="AE155" s="184"/>
      <c r="AF155" s="184"/>
      <c r="AG155" s="184"/>
      <c r="AH155" s="184"/>
      <c r="AI155" s="184"/>
      <c r="AJ155" s="184"/>
      <c r="AK155" s="184"/>
      <c r="AL155" s="184"/>
      <c r="AM155" s="184"/>
      <c r="AN155" s="184"/>
      <c r="AO155" s="184"/>
      <c r="AP155" s="184"/>
      <c r="AQ155" s="243"/>
      <c r="AR155" s="476">
        <v>0</v>
      </c>
      <c r="AS155" s="476">
        <v>0</v>
      </c>
      <c r="AT155" s="476">
        <v>0</v>
      </c>
      <c r="AU155" s="476">
        <v>0</v>
      </c>
      <c r="AV155" s="476">
        <v>0</v>
      </c>
      <c r="AW155" s="184"/>
    </row>
    <row r="156" spans="1:49" ht="16.8">
      <c r="A156" s="82"/>
      <c r="B156" s="82"/>
      <c r="C156" s="82"/>
      <c r="D156" s="82"/>
      <c r="E156" s="82" t="s">
        <v>174</v>
      </c>
      <c r="F156" s="82"/>
      <c r="G156" s="82" t="s">
        <v>105</v>
      </c>
      <c r="H156" s="82" t="s">
        <v>175</v>
      </c>
      <c r="I156" s="82"/>
      <c r="J156" s="82"/>
      <c r="K156" s="82"/>
      <c r="L156" s="82"/>
      <c r="M156" s="82"/>
      <c r="N156" s="82"/>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4"/>
      <c r="AJ156" s="184"/>
      <c r="AK156" s="184"/>
      <c r="AL156" s="184"/>
      <c r="AM156" s="184"/>
      <c r="AN156" s="184"/>
      <c r="AO156" s="184"/>
      <c r="AP156" s="184"/>
      <c r="AQ156" s="243"/>
      <c r="AR156" s="476">
        <v>0</v>
      </c>
      <c r="AS156" s="476">
        <v>0</v>
      </c>
      <c r="AT156" s="476">
        <v>0</v>
      </c>
      <c r="AU156" s="476">
        <v>0</v>
      </c>
      <c r="AV156" s="476">
        <v>0</v>
      </c>
      <c r="AW156" s="184"/>
    </row>
    <row r="157" spans="1:49" ht="16.8">
      <c r="A157" s="82"/>
      <c r="B157" s="82"/>
      <c r="C157" s="82"/>
      <c r="D157" s="82"/>
      <c r="E157" s="182" t="s">
        <v>176</v>
      </c>
      <c r="F157" s="82"/>
      <c r="G157" s="82" t="s">
        <v>105</v>
      </c>
      <c r="H157" s="82"/>
      <c r="I157" s="82"/>
      <c r="J157" s="82"/>
      <c r="K157" s="82"/>
      <c r="L157" s="82"/>
      <c r="M157" s="82"/>
      <c r="N157" s="82"/>
      <c r="O157" s="184"/>
      <c r="P157" s="184"/>
      <c r="Q157" s="184"/>
      <c r="R157" s="184"/>
      <c r="S157" s="184"/>
      <c r="T157" s="184"/>
      <c r="U157" s="184"/>
      <c r="V157" s="184"/>
      <c r="W157" s="184"/>
      <c r="X157" s="184"/>
      <c r="Y157" s="184"/>
      <c r="Z157" s="184"/>
      <c r="AA157" s="184"/>
      <c r="AB157" s="184"/>
      <c r="AC157" s="184"/>
      <c r="AD157" s="184"/>
      <c r="AE157" s="184"/>
      <c r="AF157" s="184"/>
      <c r="AG157" s="184"/>
      <c r="AH157" s="184"/>
      <c r="AI157" s="184"/>
      <c r="AJ157" s="184"/>
      <c r="AK157" s="184"/>
      <c r="AL157" s="184"/>
      <c r="AM157" s="184"/>
      <c r="AN157" s="184"/>
      <c r="AO157" s="184"/>
      <c r="AP157" s="184"/>
      <c r="AQ157" s="243"/>
      <c r="AR157" s="476"/>
      <c r="AS157" s="476"/>
      <c r="AT157" s="476"/>
      <c r="AU157" s="476"/>
      <c r="AV157" s="476"/>
      <c r="AW157" s="184"/>
    </row>
    <row r="158" spans="1:49" ht="16.8">
      <c r="A158" s="82"/>
      <c r="B158" s="82"/>
      <c r="C158" s="82"/>
      <c r="D158" s="82"/>
      <c r="E158" s="182" t="s">
        <v>176</v>
      </c>
      <c r="F158" s="82"/>
      <c r="G158" s="82" t="s">
        <v>105</v>
      </c>
      <c r="H158" s="82"/>
      <c r="I158" s="82"/>
      <c r="J158" s="82"/>
      <c r="K158" s="82"/>
      <c r="L158" s="82"/>
      <c r="M158" s="82"/>
      <c r="N158" s="82"/>
      <c r="O158" s="184"/>
      <c r="P158" s="184"/>
      <c r="Q158" s="184"/>
      <c r="R158" s="184"/>
      <c r="S158" s="184"/>
      <c r="T158" s="184"/>
      <c r="U158" s="184"/>
      <c r="V158" s="184"/>
      <c r="W158" s="184"/>
      <c r="X158" s="184"/>
      <c r="Y158" s="184"/>
      <c r="Z158" s="184"/>
      <c r="AA158" s="184"/>
      <c r="AB158" s="184"/>
      <c r="AC158" s="184"/>
      <c r="AD158" s="184"/>
      <c r="AE158" s="184"/>
      <c r="AF158" s="184"/>
      <c r="AG158" s="184"/>
      <c r="AH158" s="184"/>
      <c r="AI158" s="184"/>
      <c r="AJ158" s="184"/>
      <c r="AK158" s="184"/>
      <c r="AL158" s="184"/>
      <c r="AM158" s="184"/>
      <c r="AN158" s="184"/>
      <c r="AO158" s="184"/>
      <c r="AP158" s="184"/>
      <c r="AQ158" s="243"/>
      <c r="AR158" s="476"/>
      <c r="AS158" s="476"/>
      <c r="AT158" s="476"/>
      <c r="AU158" s="476"/>
      <c r="AV158" s="476"/>
      <c r="AW158" s="184"/>
    </row>
    <row r="159" spans="1:49" ht="16.8">
      <c r="A159" s="82"/>
      <c r="B159" s="82"/>
      <c r="C159" s="82"/>
      <c r="D159" s="82"/>
      <c r="E159" s="82"/>
      <c r="F159" s="82"/>
      <c r="G159" s="82"/>
      <c r="H159" s="82"/>
      <c r="I159" s="82"/>
      <c r="J159" s="82"/>
      <c r="K159" s="82"/>
      <c r="L159" s="82"/>
      <c r="M159" s="82"/>
      <c r="N159" s="82"/>
      <c r="O159" s="184"/>
      <c r="P159" s="184"/>
      <c r="Q159" s="184"/>
      <c r="R159" s="184"/>
      <c r="S159" s="184"/>
      <c r="T159" s="184"/>
      <c r="U159" s="184"/>
      <c r="V159" s="184"/>
      <c r="W159" s="184"/>
      <c r="X159" s="184"/>
      <c r="Y159" s="184"/>
      <c r="Z159" s="184"/>
      <c r="AA159" s="184"/>
      <c r="AB159" s="184"/>
      <c r="AC159" s="184"/>
      <c r="AD159" s="184"/>
      <c r="AE159" s="184"/>
      <c r="AF159" s="184"/>
      <c r="AG159" s="184"/>
      <c r="AH159" s="184"/>
      <c r="AI159" s="184"/>
      <c r="AJ159" s="184"/>
      <c r="AK159" s="184"/>
      <c r="AL159" s="184"/>
      <c r="AM159" s="184"/>
      <c r="AN159" s="184"/>
      <c r="AO159" s="184"/>
      <c r="AP159" s="184"/>
      <c r="AQ159" s="243"/>
      <c r="AR159" s="517"/>
      <c r="AS159" s="2"/>
      <c r="AT159" s="2"/>
      <c r="AU159" s="2"/>
      <c r="AV159" s="2"/>
      <c r="AW159" s="184"/>
    </row>
    <row r="160" spans="1:49" ht="16.8">
      <c r="A160" s="82"/>
      <c r="B160" s="82"/>
      <c r="C160" s="91" t="s">
        <v>177</v>
      </c>
      <c r="D160" s="91"/>
      <c r="E160" s="91"/>
      <c r="F160" s="91"/>
      <c r="G160" s="91"/>
      <c r="H160" s="91"/>
      <c r="I160" s="91"/>
      <c r="J160" s="91"/>
      <c r="K160" s="91"/>
      <c r="L160" s="91"/>
      <c r="M160" s="91"/>
      <c r="N160" s="91"/>
      <c r="O160" s="403"/>
      <c r="P160" s="403"/>
      <c r="Q160" s="403"/>
      <c r="R160" s="403"/>
      <c r="S160" s="403"/>
      <c r="T160" s="403"/>
      <c r="U160" s="403"/>
      <c r="V160" s="403"/>
      <c r="W160" s="403"/>
      <c r="X160" s="403"/>
      <c r="Y160" s="403"/>
      <c r="Z160" s="403"/>
      <c r="AA160" s="403"/>
      <c r="AB160" s="403"/>
      <c r="AC160" s="403"/>
      <c r="AD160" s="403"/>
      <c r="AE160" s="403"/>
      <c r="AF160" s="403"/>
      <c r="AG160" s="403"/>
      <c r="AH160" s="403"/>
      <c r="AI160" s="403"/>
      <c r="AJ160" s="403"/>
      <c r="AK160" s="403"/>
      <c r="AL160" s="403"/>
      <c r="AM160" s="403"/>
      <c r="AN160" s="403"/>
      <c r="AO160" s="403"/>
      <c r="AP160" s="403"/>
      <c r="AQ160" s="404"/>
      <c r="AR160" s="519"/>
      <c r="AS160" s="520"/>
      <c r="AT160" s="520"/>
      <c r="AU160" s="520"/>
      <c r="AV160" s="520"/>
      <c r="AW160" s="184"/>
    </row>
    <row r="161" spans="1:49" ht="16.8">
      <c r="A161" s="82"/>
      <c r="B161" s="82"/>
      <c r="C161" s="82"/>
      <c r="D161" s="82"/>
      <c r="E161" s="82"/>
      <c r="F161" s="82"/>
      <c r="G161" s="82"/>
      <c r="H161" s="82"/>
      <c r="I161" s="82"/>
      <c r="J161" s="82"/>
      <c r="K161" s="82"/>
      <c r="L161" s="82"/>
      <c r="M161" s="82"/>
      <c r="N161" s="82"/>
      <c r="O161" s="184"/>
      <c r="P161" s="184"/>
      <c r="Q161" s="184"/>
      <c r="R161" s="184"/>
      <c r="S161" s="184"/>
      <c r="T161" s="184"/>
      <c r="U161" s="184"/>
      <c r="V161" s="184"/>
      <c r="W161" s="184"/>
      <c r="X161" s="184"/>
      <c r="Y161" s="184"/>
      <c r="Z161" s="184"/>
      <c r="AA161" s="184"/>
      <c r="AB161" s="184"/>
      <c r="AC161" s="184"/>
      <c r="AD161" s="184"/>
      <c r="AE161" s="184"/>
      <c r="AF161" s="184"/>
      <c r="AG161" s="184"/>
      <c r="AH161" s="184"/>
      <c r="AI161" s="184"/>
      <c r="AJ161" s="184"/>
      <c r="AK161" s="184"/>
      <c r="AL161" s="184"/>
      <c r="AM161" s="184"/>
      <c r="AN161" s="184"/>
      <c r="AO161" s="184"/>
      <c r="AP161" s="184"/>
      <c r="AQ161" s="243"/>
      <c r="AR161" s="517"/>
      <c r="AS161" s="2"/>
      <c r="AT161" s="2"/>
      <c r="AU161" s="2"/>
      <c r="AV161" s="2"/>
      <c r="AW161" s="184"/>
    </row>
    <row r="162" spans="1:49" ht="16.8">
      <c r="A162" s="82"/>
      <c r="B162" s="82"/>
      <c r="C162" s="82"/>
      <c r="D162" s="82"/>
      <c r="E162" s="82" t="s">
        <v>178</v>
      </c>
      <c r="F162" s="82"/>
      <c r="G162" s="82" t="s">
        <v>105</v>
      </c>
      <c r="H162" s="82" t="s">
        <v>179</v>
      </c>
      <c r="I162" s="82"/>
      <c r="J162" s="82"/>
      <c r="K162" s="82"/>
      <c r="L162" s="82"/>
      <c r="M162" s="82"/>
      <c r="N162" s="82"/>
      <c r="O162" s="184"/>
      <c r="P162" s="184"/>
      <c r="Q162" s="184"/>
      <c r="R162" s="184"/>
      <c r="S162" s="184"/>
      <c r="T162" s="184"/>
      <c r="U162" s="184"/>
      <c r="V162" s="184"/>
      <c r="W162" s="184"/>
      <c r="X162" s="184"/>
      <c r="Y162" s="184"/>
      <c r="Z162" s="184"/>
      <c r="AA162" s="184"/>
      <c r="AB162" s="184"/>
      <c r="AC162" s="184"/>
      <c r="AD162" s="184"/>
      <c r="AE162" s="184"/>
      <c r="AF162" s="184"/>
      <c r="AG162" s="184"/>
      <c r="AH162" s="184"/>
      <c r="AI162" s="184"/>
      <c r="AJ162" s="184"/>
      <c r="AK162" s="184"/>
      <c r="AL162" s="184"/>
      <c r="AM162" s="184"/>
      <c r="AN162" s="184"/>
      <c r="AO162" s="184"/>
      <c r="AP162" s="184"/>
      <c r="AQ162" s="243"/>
      <c r="AR162" s="476">
        <v>0.31988791482105217</v>
      </c>
      <c r="AS162" s="476">
        <v>0.31988791482105217</v>
      </c>
      <c r="AT162" s="476">
        <v>0.31988791482105217</v>
      </c>
      <c r="AU162" s="476">
        <v>0.31988791482105217</v>
      </c>
      <c r="AV162" s="476">
        <v>0.31988791482105217</v>
      </c>
      <c r="AW162" s="184"/>
    </row>
    <row r="163" spans="1:49" ht="16.8">
      <c r="A163" s="82"/>
      <c r="B163" s="82"/>
      <c r="C163" s="82"/>
      <c r="D163" s="82"/>
      <c r="E163" s="82" t="s">
        <v>180</v>
      </c>
      <c r="F163" s="82"/>
      <c r="G163" s="82" t="s">
        <v>105</v>
      </c>
      <c r="H163" s="82" t="s">
        <v>181</v>
      </c>
      <c r="I163" s="82"/>
      <c r="J163" s="82"/>
      <c r="K163" s="82"/>
      <c r="L163" s="82"/>
      <c r="M163" s="82"/>
      <c r="N163" s="82"/>
      <c r="O163" s="184"/>
      <c r="P163" s="184"/>
      <c r="Q163" s="184"/>
      <c r="R163" s="184"/>
      <c r="S163" s="184"/>
      <c r="T163" s="184"/>
      <c r="U163" s="184"/>
      <c r="V163" s="184"/>
      <c r="W163" s="184"/>
      <c r="X163" s="184"/>
      <c r="Y163" s="184"/>
      <c r="Z163" s="184"/>
      <c r="AA163" s="184"/>
      <c r="AB163" s="184"/>
      <c r="AC163" s="184"/>
      <c r="AD163" s="184"/>
      <c r="AE163" s="184"/>
      <c r="AF163" s="184"/>
      <c r="AG163" s="184"/>
      <c r="AH163" s="184"/>
      <c r="AI163" s="184"/>
      <c r="AJ163" s="184"/>
      <c r="AK163" s="184"/>
      <c r="AL163" s="184"/>
      <c r="AM163" s="184"/>
      <c r="AN163" s="184"/>
      <c r="AO163" s="184"/>
      <c r="AP163" s="184"/>
      <c r="AQ163" s="243"/>
      <c r="AR163" s="476">
        <v>0.58916340000000411</v>
      </c>
      <c r="AS163" s="476">
        <v>0.58916340000000411</v>
      </c>
      <c r="AT163" s="476">
        <v>0.58916340000000411</v>
      </c>
      <c r="AU163" s="476">
        <v>0.58916340000000411</v>
      </c>
      <c r="AV163" s="476">
        <v>0.58916340000000411</v>
      </c>
      <c r="AW163" s="184"/>
    </row>
    <row r="164" spans="1:49" ht="16.8">
      <c r="A164" s="82"/>
      <c r="B164" s="82"/>
      <c r="C164" s="82"/>
      <c r="D164" s="82"/>
      <c r="E164" s="82" t="s">
        <v>182</v>
      </c>
      <c r="F164" s="82"/>
      <c r="G164" s="82" t="s">
        <v>105</v>
      </c>
      <c r="H164" s="82" t="s">
        <v>183</v>
      </c>
      <c r="I164" s="82"/>
      <c r="J164" s="82"/>
      <c r="K164" s="82"/>
      <c r="L164" s="82"/>
      <c r="M164" s="82"/>
      <c r="N164" s="82"/>
      <c r="O164" s="184"/>
      <c r="P164" s="184"/>
      <c r="Q164" s="184"/>
      <c r="R164" s="184"/>
      <c r="S164" s="184"/>
      <c r="T164" s="184"/>
      <c r="U164" s="184"/>
      <c r="V164" s="184"/>
      <c r="W164" s="184"/>
      <c r="X164" s="184"/>
      <c r="Y164" s="184"/>
      <c r="Z164" s="184"/>
      <c r="AA164" s="184"/>
      <c r="AB164" s="184"/>
      <c r="AC164" s="184"/>
      <c r="AD164" s="184"/>
      <c r="AE164" s="184"/>
      <c r="AF164" s="184"/>
      <c r="AG164" s="184"/>
      <c r="AH164" s="184"/>
      <c r="AI164" s="184"/>
      <c r="AJ164" s="184"/>
      <c r="AK164" s="184"/>
      <c r="AL164" s="184"/>
      <c r="AM164" s="184"/>
      <c r="AN164" s="184"/>
      <c r="AO164" s="184"/>
      <c r="AP164" s="184"/>
      <c r="AQ164" s="243"/>
      <c r="AR164" s="476">
        <v>-0.37465443029086387</v>
      </c>
      <c r="AS164" s="476">
        <v>-0.40970943029086326</v>
      </c>
      <c r="AT164" s="476">
        <v>-0.44545943029086377</v>
      </c>
      <c r="AU164" s="476">
        <v>-0.4783294302908635</v>
      </c>
      <c r="AV164" s="476">
        <v>-0.51407943029086323</v>
      </c>
      <c r="AW164" s="184"/>
    </row>
    <row r="165" spans="1:49" ht="16.8">
      <c r="A165" s="82"/>
      <c r="B165" s="82"/>
      <c r="C165" s="82"/>
      <c r="D165" s="82"/>
      <c r="E165" s="82" t="s">
        <v>184</v>
      </c>
      <c r="F165" s="82"/>
      <c r="G165" s="82" t="s">
        <v>105</v>
      </c>
      <c r="H165" s="82" t="s">
        <v>185</v>
      </c>
      <c r="I165" s="82"/>
      <c r="J165" s="82"/>
      <c r="K165" s="82"/>
      <c r="L165" s="82"/>
      <c r="M165" s="82"/>
      <c r="N165" s="82"/>
      <c r="O165" s="184"/>
      <c r="P165" s="184"/>
      <c r="Q165" s="184"/>
      <c r="R165" s="184"/>
      <c r="S165" s="184"/>
      <c r="T165" s="184"/>
      <c r="U165" s="184"/>
      <c r="V165" s="184"/>
      <c r="W165" s="184"/>
      <c r="X165" s="184"/>
      <c r="Y165" s="184"/>
      <c r="Z165" s="184"/>
      <c r="AA165" s="184"/>
      <c r="AB165" s="184"/>
      <c r="AC165" s="184"/>
      <c r="AD165" s="184"/>
      <c r="AE165" s="184"/>
      <c r="AF165" s="184"/>
      <c r="AG165" s="184"/>
      <c r="AH165" s="184"/>
      <c r="AI165" s="184"/>
      <c r="AJ165" s="184"/>
      <c r="AK165" s="184"/>
      <c r="AL165" s="184"/>
      <c r="AM165" s="184"/>
      <c r="AN165" s="184"/>
      <c r="AO165" s="184"/>
      <c r="AP165" s="184"/>
      <c r="AQ165" s="243"/>
      <c r="AR165" s="476">
        <v>0</v>
      </c>
      <c r="AS165" s="476">
        <v>0</v>
      </c>
      <c r="AT165" s="476">
        <v>0</v>
      </c>
      <c r="AU165" s="476">
        <v>0</v>
      </c>
      <c r="AV165" s="476">
        <v>0</v>
      </c>
      <c r="AW165" s="184"/>
    </row>
    <row r="166" spans="1:49" ht="16.8">
      <c r="A166" s="82"/>
      <c r="B166" s="82"/>
      <c r="C166" s="82"/>
      <c r="D166" s="82"/>
      <c r="E166" s="82" t="s">
        <v>186</v>
      </c>
      <c r="F166" s="82"/>
      <c r="G166" s="82" t="s">
        <v>105</v>
      </c>
      <c r="H166" s="82" t="s">
        <v>187</v>
      </c>
      <c r="I166" s="82"/>
      <c r="J166" s="82"/>
      <c r="K166" s="82"/>
      <c r="L166" s="82"/>
      <c r="M166" s="82"/>
      <c r="N166" s="82"/>
      <c r="O166" s="184"/>
      <c r="P166" s="184"/>
      <c r="Q166" s="184"/>
      <c r="R166" s="184"/>
      <c r="S166" s="184"/>
      <c r="T166" s="184"/>
      <c r="U166" s="184"/>
      <c r="V166" s="184"/>
      <c r="W166" s="184"/>
      <c r="X166" s="184"/>
      <c r="Y166" s="184"/>
      <c r="Z166" s="184"/>
      <c r="AA166" s="184"/>
      <c r="AB166" s="184"/>
      <c r="AC166" s="184"/>
      <c r="AD166" s="184"/>
      <c r="AE166" s="184"/>
      <c r="AF166" s="184"/>
      <c r="AG166" s="184"/>
      <c r="AH166" s="184"/>
      <c r="AI166" s="184"/>
      <c r="AJ166" s="184"/>
      <c r="AK166" s="184"/>
      <c r="AL166" s="184"/>
      <c r="AM166" s="184"/>
      <c r="AN166" s="184"/>
      <c r="AO166" s="184"/>
      <c r="AP166" s="184"/>
      <c r="AQ166" s="243"/>
      <c r="AR166" s="476">
        <v>0</v>
      </c>
      <c r="AS166" s="476">
        <v>0</v>
      </c>
      <c r="AT166" s="476">
        <v>0</v>
      </c>
      <c r="AU166" s="476">
        <v>0</v>
      </c>
      <c r="AV166" s="476">
        <v>0</v>
      </c>
      <c r="AW166" s="184"/>
    </row>
    <row r="167" spans="1:49" ht="16.8">
      <c r="A167" s="82"/>
      <c r="B167" s="82"/>
      <c r="C167" s="82"/>
      <c r="D167" s="82"/>
      <c r="E167" s="82" t="s">
        <v>188</v>
      </c>
      <c r="F167" s="82"/>
      <c r="G167" s="82" t="s">
        <v>105</v>
      </c>
      <c r="H167" s="82" t="s">
        <v>189</v>
      </c>
      <c r="I167" s="82"/>
      <c r="J167" s="82"/>
      <c r="K167" s="82"/>
      <c r="L167" s="82"/>
      <c r="M167" s="82"/>
      <c r="N167" s="82"/>
      <c r="O167" s="184"/>
      <c r="P167" s="184"/>
      <c r="Q167" s="184"/>
      <c r="R167" s="184"/>
      <c r="S167" s="184"/>
      <c r="T167" s="184"/>
      <c r="U167" s="184"/>
      <c r="V167" s="184"/>
      <c r="W167" s="184"/>
      <c r="X167" s="184"/>
      <c r="Y167" s="184"/>
      <c r="Z167" s="184"/>
      <c r="AA167" s="184"/>
      <c r="AB167" s="184"/>
      <c r="AC167" s="184"/>
      <c r="AD167" s="184"/>
      <c r="AE167" s="184"/>
      <c r="AF167" s="184"/>
      <c r="AG167" s="184"/>
      <c r="AH167" s="184"/>
      <c r="AI167" s="184"/>
      <c r="AJ167" s="184"/>
      <c r="AK167" s="184"/>
      <c r="AL167" s="184"/>
      <c r="AM167" s="184"/>
      <c r="AN167" s="184"/>
      <c r="AO167" s="184"/>
      <c r="AP167" s="184"/>
      <c r="AQ167" s="243"/>
      <c r="AR167" s="476">
        <v>0</v>
      </c>
      <c r="AS167" s="476">
        <v>0</v>
      </c>
      <c r="AT167" s="476">
        <v>0</v>
      </c>
      <c r="AU167" s="476">
        <v>0</v>
      </c>
      <c r="AV167" s="476">
        <v>0</v>
      </c>
      <c r="AW167" s="184"/>
    </row>
    <row r="168" spans="1:49" ht="16.8">
      <c r="A168" s="82"/>
      <c r="B168" s="82"/>
      <c r="C168" s="82"/>
      <c r="D168" s="82"/>
      <c r="E168" s="82" t="s">
        <v>190</v>
      </c>
      <c r="F168" s="82"/>
      <c r="G168" s="82" t="s">
        <v>105</v>
      </c>
      <c r="H168" s="82" t="s">
        <v>191</v>
      </c>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476">
        <v>0</v>
      </c>
      <c r="AS168" s="476">
        <v>0</v>
      </c>
      <c r="AT168" s="476">
        <v>0</v>
      </c>
      <c r="AU168" s="476">
        <v>0</v>
      </c>
      <c r="AV168" s="476">
        <v>0</v>
      </c>
      <c r="AW168" s="184"/>
    </row>
    <row r="169" spans="1:49" ht="16.8">
      <c r="A169" s="82"/>
      <c r="B169" s="82"/>
      <c r="C169" s="82"/>
      <c r="D169" s="82"/>
      <c r="E169" s="82" t="s">
        <v>192</v>
      </c>
      <c r="F169" s="82"/>
      <c r="G169" s="82" t="s">
        <v>105</v>
      </c>
      <c r="H169" s="82" t="s">
        <v>193</v>
      </c>
      <c r="I169" s="82"/>
      <c r="J169" s="82"/>
      <c r="K169" s="82"/>
      <c r="L169" s="82"/>
      <c r="M169" s="82"/>
      <c r="N169" s="82"/>
      <c r="O169" s="184"/>
      <c r="P169" s="184"/>
      <c r="Q169" s="184"/>
      <c r="R169" s="184"/>
      <c r="S169" s="184"/>
      <c r="T169" s="184"/>
      <c r="U169" s="184"/>
      <c r="V169" s="184"/>
      <c r="W169" s="184"/>
      <c r="X169" s="184"/>
      <c r="Y169" s="184"/>
      <c r="Z169" s="184"/>
      <c r="AA169" s="184"/>
      <c r="AB169" s="184"/>
      <c r="AC169" s="184"/>
      <c r="AD169" s="184"/>
      <c r="AE169" s="184"/>
      <c r="AF169" s="184"/>
      <c r="AG169" s="184"/>
      <c r="AH169" s="184"/>
      <c r="AI169" s="184"/>
      <c r="AJ169" s="184"/>
      <c r="AK169" s="184"/>
      <c r="AL169" s="184"/>
      <c r="AM169" s="184"/>
      <c r="AN169" s="184"/>
      <c r="AO169" s="184"/>
      <c r="AP169" s="184"/>
      <c r="AQ169" s="243"/>
      <c r="AR169" s="476"/>
      <c r="AS169" s="476"/>
      <c r="AT169" s="476"/>
      <c r="AU169" s="476"/>
      <c r="AV169" s="476"/>
      <c r="AW169" s="184"/>
    </row>
    <row r="170" spans="1:49" ht="16.8">
      <c r="A170" s="82"/>
      <c r="B170" s="82"/>
      <c r="C170" s="82"/>
      <c r="D170" s="82"/>
      <c r="E170" s="182" t="s">
        <v>176</v>
      </c>
      <c r="F170" s="82"/>
      <c r="G170" s="82" t="s">
        <v>105</v>
      </c>
      <c r="H170" s="82"/>
      <c r="I170" s="82"/>
      <c r="J170" s="82"/>
      <c r="K170" s="82"/>
      <c r="L170" s="82"/>
      <c r="M170" s="82"/>
      <c r="N170" s="82"/>
      <c r="O170" s="184"/>
      <c r="P170" s="184"/>
      <c r="Q170" s="184"/>
      <c r="R170" s="184"/>
      <c r="S170" s="184"/>
      <c r="T170" s="184"/>
      <c r="U170" s="184"/>
      <c r="V170" s="184"/>
      <c r="W170" s="184"/>
      <c r="X170" s="184"/>
      <c r="Y170" s="184"/>
      <c r="Z170" s="184"/>
      <c r="AA170" s="184"/>
      <c r="AB170" s="184"/>
      <c r="AC170" s="184"/>
      <c r="AD170" s="184"/>
      <c r="AE170" s="184"/>
      <c r="AF170" s="184"/>
      <c r="AG170" s="184"/>
      <c r="AH170" s="184"/>
      <c r="AI170" s="184"/>
      <c r="AJ170" s="184"/>
      <c r="AK170" s="184"/>
      <c r="AL170" s="184"/>
      <c r="AM170" s="184"/>
      <c r="AN170" s="184"/>
      <c r="AO170" s="184"/>
      <c r="AP170" s="184"/>
      <c r="AQ170" s="243"/>
      <c r="AR170" s="476"/>
      <c r="AS170" s="476"/>
      <c r="AT170" s="476"/>
      <c r="AU170" s="476"/>
      <c r="AV170" s="476"/>
      <c r="AW170" s="184"/>
    </row>
    <row r="171" spans="1:49" ht="16.8">
      <c r="A171" s="82"/>
      <c r="B171" s="82"/>
      <c r="C171" s="82"/>
      <c r="D171" s="82"/>
      <c r="E171" s="182" t="s">
        <v>176</v>
      </c>
      <c r="F171" s="82"/>
      <c r="G171" s="82" t="s">
        <v>105</v>
      </c>
      <c r="H171" s="82"/>
      <c r="I171" s="82"/>
      <c r="J171" s="82"/>
      <c r="K171" s="82"/>
      <c r="L171" s="82"/>
      <c r="M171" s="82"/>
      <c r="N171" s="82"/>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4"/>
      <c r="AJ171" s="184"/>
      <c r="AK171" s="184"/>
      <c r="AL171" s="184"/>
      <c r="AM171" s="184"/>
      <c r="AN171" s="184"/>
      <c r="AO171" s="184"/>
      <c r="AP171" s="184"/>
      <c r="AQ171" s="243"/>
      <c r="AR171" s="476"/>
      <c r="AS171" s="476"/>
      <c r="AT171" s="476"/>
      <c r="AU171" s="476"/>
      <c r="AV171" s="476"/>
      <c r="AW171" s="184"/>
    </row>
    <row r="172" spans="1:49" ht="16.8">
      <c r="A172" s="82"/>
      <c r="B172" s="82"/>
      <c r="C172" s="82"/>
      <c r="D172" s="82"/>
      <c r="E172" s="82"/>
      <c r="F172" s="82"/>
      <c r="G172" s="82"/>
      <c r="H172" s="82"/>
      <c r="I172" s="82"/>
      <c r="J172" s="82"/>
      <c r="K172" s="82"/>
      <c r="L172" s="82"/>
      <c r="M172" s="82"/>
      <c r="N172" s="82"/>
      <c r="O172" s="184"/>
      <c r="P172" s="184"/>
      <c r="Q172" s="184"/>
      <c r="R172" s="184"/>
      <c r="S172" s="184"/>
      <c r="T172" s="184"/>
      <c r="U172" s="184"/>
      <c r="V172" s="184"/>
      <c r="W172" s="184"/>
      <c r="X172" s="184"/>
      <c r="Y172" s="184"/>
      <c r="Z172" s="184"/>
      <c r="AA172" s="184"/>
      <c r="AB172" s="184"/>
      <c r="AC172" s="184"/>
      <c r="AD172" s="184"/>
      <c r="AE172" s="184"/>
      <c r="AF172" s="184"/>
      <c r="AG172" s="184"/>
      <c r="AH172" s="184"/>
      <c r="AI172" s="184"/>
      <c r="AJ172" s="184"/>
      <c r="AK172" s="184"/>
      <c r="AL172" s="184"/>
      <c r="AM172" s="184"/>
      <c r="AN172" s="184"/>
      <c r="AO172" s="184"/>
      <c r="AP172" s="184"/>
      <c r="AQ172" s="243"/>
      <c r="AR172" s="517"/>
      <c r="AS172" s="2"/>
      <c r="AT172" s="2"/>
      <c r="AU172" s="2"/>
      <c r="AV172" s="2"/>
      <c r="AW172" s="184"/>
    </row>
    <row r="173" spans="1:49" ht="16.8">
      <c r="A173" s="82"/>
      <c r="B173" s="82"/>
      <c r="C173" s="82"/>
      <c r="D173" s="82"/>
      <c r="E173" s="82" t="s">
        <v>194</v>
      </c>
      <c r="F173" s="82"/>
      <c r="G173" s="82" t="s">
        <v>105</v>
      </c>
      <c r="H173" s="82" t="s">
        <v>195</v>
      </c>
      <c r="I173" s="82"/>
      <c r="J173" s="82"/>
      <c r="K173" s="82"/>
      <c r="L173" s="82"/>
      <c r="M173" s="82"/>
      <c r="N173" s="82"/>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4"/>
      <c r="AJ173" s="184"/>
      <c r="AK173" s="184"/>
      <c r="AL173" s="184"/>
      <c r="AM173" s="184"/>
      <c r="AN173" s="184"/>
      <c r="AO173" s="184"/>
      <c r="AP173" s="184"/>
      <c r="AQ173" s="243"/>
      <c r="AR173" s="476">
        <v>0.69</v>
      </c>
      <c r="AS173" s="476">
        <v>0</v>
      </c>
      <c r="AT173" s="476">
        <v>0</v>
      </c>
      <c r="AU173" s="476">
        <v>0</v>
      </c>
      <c r="AV173" s="476">
        <v>0</v>
      </c>
      <c r="AW173" s="184"/>
    </row>
    <row r="174" spans="1:49" ht="16.8">
      <c r="A174" s="82"/>
      <c r="B174" s="82"/>
      <c r="C174" s="82"/>
      <c r="D174" s="82"/>
      <c r="E174" s="82"/>
      <c r="F174" s="82"/>
      <c r="G174" s="82"/>
      <c r="H174" s="82"/>
      <c r="I174" s="82"/>
      <c r="J174" s="82"/>
      <c r="K174" s="82"/>
      <c r="L174" s="82"/>
      <c r="M174" s="82"/>
      <c r="N174" s="82"/>
      <c r="O174" s="184"/>
      <c r="P174" s="184"/>
      <c r="Q174" s="184"/>
      <c r="R174" s="184"/>
      <c r="S174" s="184"/>
      <c r="T174" s="184"/>
      <c r="U174" s="184"/>
      <c r="V174" s="184"/>
      <c r="W174" s="184"/>
      <c r="X174" s="184"/>
      <c r="Y174" s="184"/>
      <c r="Z174" s="184"/>
      <c r="AA174" s="184"/>
      <c r="AB174" s="184"/>
      <c r="AC174" s="184"/>
      <c r="AD174" s="184"/>
      <c r="AE174" s="184"/>
      <c r="AF174" s="184"/>
      <c r="AG174" s="184"/>
      <c r="AH174" s="184"/>
      <c r="AI174" s="184"/>
      <c r="AJ174" s="184"/>
      <c r="AK174" s="184"/>
      <c r="AL174" s="184"/>
      <c r="AM174" s="184"/>
      <c r="AN174" s="184"/>
      <c r="AO174" s="184"/>
      <c r="AP174" s="184"/>
      <c r="AQ174" s="243"/>
      <c r="AR174" s="517"/>
      <c r="AS174" s="2"/>
      <c r="AT174" s="2"/>
      <c r="AU174" s="2"/>
      <c r="AV174" s="2"/>
      <c r="AW174" s="184"/>
    </row>
    <row r="175" spans="1:49" ht="16.8">
      <c r="A175" s="82"/>
      <c r="B175" s="82"/>
      <c r="C175" s="91" t="s">
        <v>3</v>
      </c>
      <c r="D175" s="91"/>
      <c r="E175" s="91"/>
      <c r="F175" s="91"/>
      <c r="G175" s="91"/>
      <c r="H175" s="91"/>
      <c r="I175" s="91"/>
      <c r="J175" s="91"/>
      <c r="K175" s="91"/>
      <c r="L175" s="91"/>
      <c r="M175" s="91"/>
      <c r="N175" s="91"/>
      <c r="O175" s="403"/>
      <c r="P175" s="403"/>
      <c r="Q175" s="403"/>
      <c r="R175" s="403"/>
      <c r="S175" s="403"/>
      <c r="T175" s="403"/>
      <c r="U175" s="403"/>
      <c r="V175" s="403"/>
      <c r="W175" s="403"/>
      <c r="X175" s="403"/>
      <c r="Y175" s="403"/>
      <c r="Z175" s="403"/>
      <c r="AA175" s="403"/>
      <c r="AB175" s="403"/>
      <c r="AC175" s="403"/>
      <c r="AD175" s="403"/>
      <c r="AE175" s="403"/>
      <c r="AF175" s="403"/>
      <c r="AG175" s="403"/>
      <c r="AH175" s="403"/>
      <c r="AI175" s="403"/>
      <c r="AJ175" s="403"/>
      <c r="AK175" s="403"/>
      <c r="AL175" s="403"/>
      <c r="AM175" s="403"/>
      <c r="AN175" s="403"/>
      <c r="AO175" s="403"/>
      <c r="AP175" s="403"/>
      <c r="AQ175" s="404"/>
      <c r="AR175" s="519"/>
      <c r="AS175" s="520"/>
      <c r="AT175" s="520"/>
      <c r="AU175" s="520"/>
      <c r="AV175" s="520"/>
      <c r="AW175" s="184"/>
    </row>
    <row r="176" spans="1:49" ht="16.8">
      <c r="A176" s="82"/>
      <c r="B176" s="82"/>
      <c r="C176" s="82"/>
      <c r="D176" s="82"/>
      <c r="E176" s="82"/>
      <c r="F176" s="82"/>
      <c r="G176" s="82"/>
      <c r="H176" s="82"/>
      <c r="I176" s="82"/>
      <c r="J176" s="82"/>
      <c r="K176" s="82"/>
      <c r="L176" s="82"/>
      <c r="M176" s="82"/>
      <c r="N176" s="82"/>
      <c r="O176" s="184"/>
      <c r="P176" s="184"/>
      <c r="Q176" s="184"/>
      <c r="R176" s="184"/>
      <c r="S176" s="184"/>
      <c r="T176" s="184"/>
      <c r="U176" s="184"/>
      <c r="V176" s="184"/>
      <c r="W176" s="184"/>
      <c r="X176" s="184"/>
      <c r="Y176" s="184"/>
      <c r="Z176" s="184"/>
      <c r="AA176" s="184"/>
      <c r="AB176" s="184"/>
      <c r="AC176" s="184"/>
      <c r="AD176" s="184"/>
      <c r="AE176" s="184"/>
      <c r="AF176" s="184"/>
      <c r="AG176" s="184"/>
      <c r="AH176" s="184"/>
      <c r="AI176" s="184"/>
      <c r="AJ176" s="184"/>
      <c r="AK176" s="184"/>
      <c r="AL176" s="184"/>
      <c r="AM176" s="184"/>
      <c r="AN176" s="184"/>
      <c r="AO176" s="184"/>
      <c r="AP176" s="184"/>
      <c r="AQ176" s="243"/>
      <c r="AR176" s="517"/>
      <c r="AS176" s="2"/>
      <c r="AT176" s="2"/>
      <c r="AU176" s="2"/>
      <c r="AV176" s="2"/>
      <c r="AW176" s="184"/>
    </row>
    <row r="177" spans="1:49" ht="16.8">
      <c r="A177" s="82"/>
      <c r="B177" s="82"/>
      <c r="C177" s="82"/>
      <c r="D177" s="82"/>
      <c r="E177" s="82" t="s">
        <v>196</v>
      </c>
      <c r="F177" s="82"/>
      <c r="G177" s="82" t="s">
        <v>105</v>
      </c>
      <c r="H177" s="82" t="s">
        <v>197</v>
      </c>
      <c r="I177" s="82"/>
      <c r="J177" s="82"/>
      <c r="K177" s="82"/>
      <c r="L177" s="82"/>
      <c r="M177" s="82"/>
      <c r="N177" s="82"/>
      <c r="O177" s="184"/>
      <c r="P177" s="184"/>
      <c r="Q177" s="184"/>
      <c r="R177" s="184"/>
      <c r="S177" s="184"/>
      <c r="T177" s="184"/>
      <c r="U177" s="184"/>
      <c r="V177" s="184"/>
      <c r="W177" s="184"/>
      <c r="X177" s="184"/>
      <c r="Y177" s="184"/>
      <c r="Z177" s="184"/>
      <c r="AA177" s="184"/>
      <c r="AB177" s="184"/>
      <c r="AC177" s="184"/>
      <c r="AD177" s="184"/>
      <c r="AE177" s="184"/>
      <c r="AF177" s="184"/>
      <c r="AG177" s="184"/>
      <c r="AH177" s="184"/>
      <c r="AI177" s="184"/>
      <c r="AJ177" s="184"/>
      <c r="AK177" s="184"/>
      <c r="AL177" s="184"/>
      <c r="AM177" s="184"/>
      <c r="AN177" s="184"/>
      <c r="AO177" s="184"/>
      <c r="AP177" s="184"/>
      <c r="AQ177" s="243"/>
      <c r="AR177" s="476">
        <v>0.56480262951973137</v>
      </c>
      <c r="AS177" s="476">
        <v>0.56480262951973137</v>
      </c>
      <c r="AT177" s="476">
        <v>0.56480262951973137</v>
      </c>
      <c r="AU177" s="476">
        <v>0.56480262951973137</v>
      </c>
      <c r="AV177" s="476">
        <v>0.54078948192107434</v>
      </c>
      <c r="AW177" s="184"/>
    </row>
    <row r="178" spans="1:49" ht="16.8">
      <c r="A178" s="82"/>
      <c r="B178" s="82"/>
      <c r="C178" s="82"/>
      <c r="D178" s="82"/>
      <c r="E178" s="82" t="s">
        <v>198</v>
      </c>
      <c r="F178" s="82"/>
      <c r="G178" s="82" t="s">
        <v>105</v>
      </c>
      <c r="H178" s="82" t="s">
        <v>199</v>
      </c>
      <c r="I178" s="82"/>
      <c r="J178" s="82"/>
      <c r="K178" s="82"/>
      <c r="L178" s="82"/>
      <c r="M178" s="82"/>
      <c r="N178" s="82"/>
      <c r="O178" s="184"/>
      <c r="P178" s="184"/>
      <c r="Q178" s="184"/>
      <c r="R178" s="184"/>
      <c r="S178" s="184"/>
      <c r="T178" s="184"/>
      <c r="U178" s="184"/>
      <c r="V178" s="184"/>
      <c r="W178" s="184"/>
      <c r="X178" s="184"/>
      <c r="Y178" s="184"/>
      <c r="Z178" s="184"/>
      <c r="AA178" s="184"/>
      <c r="AB178" s="184"/>
      <c r="AC178" s="184"/>
      <c r="AD178" s="184"/>
      <c r="AE178" s="184"/>
      <c r="AF178" s="184"/>
      <c r="AG178" s="184"/>
      <c r="AH178" s="184"/>
      <c r="AI178" s="184"/>
      <c r="AJ178" s="184"/>
      <c r="AK178" s="184"/>
      <c r="AL178" s="184"/>
      <c r="AM178" s="184"/>
      <c r="AN178" s="184"/>
      <c r="AO178" s="184"/>
      <c r="AP178" s="184"/>
      <c r="AQ178" s="243"/>
      <c r="AR178" s="476">
        <v>0</v>
      </c>
      <c r="AS178" s="476">
        <v>0</v>
      </c>
      <c r="AT178" s="476">
        <v>0</v>
      </c>
      <c r="AU178" s="476">
        <v>0</v>
      </c>
      <c r="AV178" s="476">
        <v>0</v>
      </c>
      <c r="AW178" s="184"/>
    </row>
    <row r="179" spans="1:49" ht="16.8">
      <c r="A179" s="82"/>
      <c r="B179" s="82"/>
      <c r="C179" s="82"/>
      <c r="D179" s="82"/>
      <c r="E179" s="82" t="s">
        <v>200</v>
      </c>
      <c r="F179" s="82"/>
      <c r="G179" s="82" t="s">
        <v>105</v>
      </c>
      <c r="H179" s="82" t="s">
        <v>201</v>
      </c>
      <c r="I179" s="82"/>
      <c r="J179" s="82"/>
      <c r="K179" s="82"/>
      <c r="L179" s="82"/>
      <c r="M179" s="82"/>
      <c r="N179" s="82"/>
      <c r="O179" s="184"/>
      <c r="P179" s="184"/>
      <c r="Q179" s="184"/>
      <c r="R179" s="184"/>
      <c r="S179" s="184"/>
      <c r="T179" s="184"/>
      <c r="U179" s="184"/>
      <c r="V179" s="184"/>
      <c r="W179" s="184"/>
      <c r="X179" s="184"/>
      <c r="Y179" s="184"/>
      <c r="Z179" s="184"/>
      <c r="AA179" s="184"/>
      <c r="AB179" s="184"/>
      <c r="AC179" s="184"/>
      <c r="AD179" s="184"/>
      <c r="AE179" s="184"/>
      <c r="AF179" s="184"/>
      <c r="AG179" s="184"/>
      <c r="AH179" s="184"/>
      <c r="AI179" s="184"/>
      <c r="AJ179" s="184"/>
      <c r="AK179" s="184"/>
      <c r="AL179" s="184"/>
      <c r="AM179" s="184"/>
      <c r="AN179" s="184"/>
      <c r="AO179" s="184"/>
      <c r="AP179" s="184"/>
      <c r="AQ179" s="243"/>
      <c r="AR179" s="476">
        <v>0</v>
      </c>
      <c r="AS179" s="476">
        <v>0</v>
      </c>
      <c r="AT179" s="476">
        <v>0</v>
      </c>
      <c r="AU179" s="476">
        <v>0</v>
      </c>
      <c r="AV179" s="476">
        <v>0</v>
      </c>
      <c r="AW179" s="184"/>
    </row>
    <row r="180" spans="1:49" ht="16.8">
      <c r="A180" s="82"/>
      <c r="B180" s="82"/>
      <c r="C180" s="82"/>
      <c r="D180" s="82"/>
      <c r="E180" s="82" t="s">
        <v>202</v>
      </c>
      <c r="F180" s="82"/>
      <c r="G180" s="82" t="s">
        <v>105</v>
      </c>
      <c r="H180" s="82" t="s">
        <v>203</v>
      </c>
      <c r="I180" s="82"/>
      <c r="J180" s="82"/>
      <c r="K180" s="82"/>
      <c r="L180" s="82"/>
      <c r="M180" s="82"/>
      <c r="N180" s="82"/>
      <c r="O180" s="184"/>
      <c r="P180" s="184"/>
      <c r="Q180" s="184"/>
      <c r="R180" s="184"/>
      <c r="S180" s="184"/>
      <c r="T180" s="184"/>
      <c r="U180" s="184"/>
      <c r="V180" s="184"/>
      <c r="W180" s="184"/>
      <c r="X180" s="184"/>
      <c r="Y180" s="184"/>
      <c r="Z180" s="184"/>
      <c r="AA180" s="184"/>
      <c r="AB180" s="184"/>
      <c r="AC180" s="184"/>
      <c r="AD180" s="184"/>
      <c r="AE180" s="184"/>
      <c r="AF180" s="184"/>
      <c r="AG180" s="184"/>
      <c r="AH180" s="184"/>
      <c r="AI180" s="184"/>
      <c r="AJ180" s="184"/>
      <c r="AK180" s="184"/>
      <c r="AL180" s="184"/>
      <c r="AM180" s="184"/>
      <c r="AN180" s="184"/>
      <c r="AO180" s="184"/>
      <c r="AP180" s="184"/>
      <c r="AQ180" s="243"/>
      <c r="AR180" s="476">
        <v>0</v>
      </c>
      <c r="AS180" s="476">
        <v>0</v>
      </c>
      <c r="AT180" s="476">
        <v>0</v>
      </c>
      <c r="AU180" s="476">
        <v>0</v>
      </c>
      <c r="AV180" s="476">
        <v>0</v>
      </c>
      <c r="AW180" s="184"/>
    </row>
    <row r="181" spans="1:49" ht="16.8">
      <c r="A181" s="82"/>
      <c r="B181" s="82"/>
      <c r="C181" s="82"/>
      <c r="D181" s="82"/>
      <c r="E181" s="82" t="s">
        <v>204</v>
      </c>
      <c r="F181" s="82"/>
      <c r="G181" s="82" t="s">
        <v>105</v>
      </c>
      <c r="H181" s="82" t="s">
        <v>205</v>
      </c>
      <c r="I181" s="82"/>
      <c r="J181" s="82"/>
      <c r="K181" s="82"/>
      <c r="L181" s="82"/>
      <c r="M181" s="82"/>
      <c r="N181" s="82"/>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184"/>
      <c r="AO181" s="184"/>
      <c r="AP181" s="184"/>
      <c r="AQ181" s="243"/>
      <c r="AR181" s="528">
        <v>0</v>
      </c>
      <c r="AS181" s="528">
        <v>0</v>
      </c>
      <c r="AT181" s="528">
        <v>0</v>
      </c>
      <c r="AU181" s="528">
        <v>0</v>
      </c>
      <c r="AV181" s="528">
        <v>0</v>
      </c>
      <c r="AW181" s="184"/>
    </row>
    <row r="182" spans="1:49" ht="16.8">
      <c r="A182" s="82"/>
      <c r="B182" s="82"/>
      <c r="C182" s="82"/>
      <c r="D182" s="82"/>
      <c r="E182" s="82" t="s">
        <v>206</v>
      </c>
      <c r="F182" s="82"/>
      <c r="G182" s="82" t="s">
        <v>105</v>
      </c>
      <c r="H182" s="82" t="s">
        <v>207</v>
      </c>
      <c r="I182" s="82"/>
      <c r="J182" s="82"/>
      <c r="K182" s="82"/>
      <c r="L182" s="82"/>
      <c r="M182" s="82"/>
      <c r="N182" s="82"/>
      <c r="O182" s="184"/>
      <c r="P182" s="184"/>
      <c r="Q182" s="184"/>
      <c r="R182" s="184"/>
      <c r="S182" s="184"/>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184"/>
      <c r="AO182" s="184"/>
      <c r="AP182" s="184"/>
      <c r="AQ182" s="243"/>
      <c r="AR182" s="528">
        <v>0</v>
      </c>
      <c r="AS182" s="528">
        <v>0</v>
      </c>
      <c r="AT182" s="528">
        <v>0</v>
      </c>
      <c r="AU182" s="528">
        <v>0</v>
      </c>
      <c r="AV182" s="528">
        <v>0</v>
      </c>
      <c r="AW182" s="184"/>
    </row>
    <row r="183" spans="1:49" ht="16.8">
      <c r="A183" s="82"/>
      <c r="B183" s="82"/>
      <c r="C183" s="82"/>
      <c r="D183" s="82"/>
      <c r="E183" s="82"/>
      <c r="F183" s="82"/>
      <c r="G183" s="82"/>
      <c r="H183" s="82"/>
      <c r="I183" s="82"/>
      <c r="J183" s="82"/>
      <c r="K183" s="82"/>
      <c r="L183" s="82"/>
      <c r="M183" s="82"/>
      <c r="N183" s="82"/>
      <c r="O183" s="184"/>
      <c r="P183" s="184"/>
      <c r="Q183" s="184"/>
      <c r="R183" s="184"/>
      <c r="S183" s="184"/>
      <c r="T183" s="184"/>
      <c r="U183" s="184"/>
      <c r="V183" s="184"/>
      <c r="W183" s="184"/>
      <c r="X183" s="184"/>
      <c r="Y183" s="184"/>
      <c r="Z183" s="184"/>
      <c r="AA183" s="184"/>
      <c r="AB183" s="184"/>
      <c r="AC183" s="184"/>
      <c r="AD183" s="184"/>
      <c r="AE183" s="184"/>
      <c r="AF183" s="184"/>
      <c r="AG183" s="184"/>
      <c r="AH183" s="184"/>
      <c r="AI183" s="184"/>
      <c r="AJ183" s="184"/>
      <c r="AK183" s="184"/>
      <c r="AL183" s="184"/>
      <c r="AM183" s="184"/>
      <c r="AN183" s="184"/>
      <c r="AO183" s="184"/>
      <c r="AP183" s="184"/>
      <c r="AQ183" s="243"/>
      <c r="AR183" s="145"/>
      <c r="AS183" s="184"/>
      <c r="AT183" s="184"/>
      <c r="AU183" s="184"/>
      <c r="AV183" s="184"/>
      <c r="AW183" s="184"/>
    </row>
    <row r="184" spans="1:49" ht="16.8">
      <c r="A184" s="82"/>
      <c r="B184" s="82"/>
      <c r="C184" s="82"/>
      <c r="D184" s="82"/>
      <c r="E184" s="82" t="s">
        <v>1395</v>
      </c>
      <c r="F184" s="82"/>
      <c r="G184" s="82" t="s">
        <v>209</v>
      </c>
      <c r="H184" s="82"/>
      <c r="I184" s="82"/>
      <c r="J184" s="82"/>
      <c r="K184" s="82"/>
      <c r="L184" s="82"/>
      <c r="M184" s="82"/>
      <c r="N184" s="82"/>
      <c r="O184" s="184"/>
      <c r="P184" s="184"/>
      <c r="Q184" s="184"/>
      <c r="R184" s="184"/>
      <c r="S184" s="184"/>
      <c r="T184" s="184"/>
      <c r="U184" s="184"/>
      <c r="V184" s="184"/>
      <c r="W184" s="184"/>
      <c r="X184" s="184"/>
      <c r="Y184" s="184"/>
      <c r="Z184" s="184"/>
      <c r="AA184" s="184"/>
      <c r="AB184" s="184"/>
      <c r="AC184" s="184"/>
      <c r="AD184" s="184"/>
      <c r="AE184" s="184"/>
      <c r="AF184" s="184"/>
      <c r="AG184" s="184"/>
      <c r="AH184" s="184"/>
      <c r="AI184" s="184"/>
      <c r="AJ184" s="184"/>
      <c r="AK184" s="184"/>
      <c r="AL184" s="184"/>
      <c r="AM184" s="184"/>
      <c r="AN184" s="184"/>
      <c r="AO184" s="184"/>
      <c r="AP184" s="184"/>
      <c r="AQ184" s="243"/>
      <c r="AR184" s="410">
        <v>1.111111</v>
      </c>
      <c r="AS184" s="207"/>
      <c r="AT184" s="207"/>
      <c r="AU184" s="207"/>
      <c r="AV184" s="207"/>
      <c r="AW184" s="184"/>
    </row>
    <row r="185" spans="1:49" ht="16.8">
      <c r="A185" s="82"/>
      <c r="B185" s="82"/>
      <c r="C185" s="82"/>
      <c r="D185" s="82"/>
      <c r="E185" s="82" t="s">
        <v>210</v>
      </c>
      <c r="F185" s="82"/>
      <c r="G185" s="82" t="s">
        <v>209</v>
      </c>
      <c r="H185" s="82"/>
      <c r="I185" s="82"/>
      <c r="J185" s="82"/>
      <c r="K185" s="82"/>
      <c r="L185" s="82"/>
      <c r="M185" s="82"/>
      <c r="N185" s="82"/>
      <c r="O185" s="184"/>
      <c r="P185" s="184"/>
      <c r="Q185" s="184"/>
      <c r="R185" s="184"/>
      <c r="S185" s="184"/>
      <c r="T185" s="184"/>
      <c r="U185" s="184"/>
      <c r="V185" s="184"/>
      <c r="W185" s="184"/>
      <c r="X185" s="184"/>
      <c r="Y185" s="184"/>
      <c r="Z185" s="184"/>
      <c r="AA185" s="184"/>
      <c r="AB185" s="184"/>
      <c r="AC185" s="184"/>
      <c r="AD185" s="184"/>
      <c r="AE185" s="184"/>
      <c r="AF185" s="184"/>
      <c r="AG185" s="184"/>
      <c r="AH185" s="184"/>
      <c r="AI185" s="184"/>
      <c r="AJ185" s="184"/>
      <c r="AK185" s="184"/>
      <c r="AL185" s="184"/>
      <c r="AM185" s="184"/>
      <c r="AN185" s="184"/>
      <c r="AO185" s="184"/>
      <c r="AP185" s="184"/>
      <c r="AQ185" s="243"/>
      <c r="AR185" s="410">
        <v>1.111111</v>
      </c>
      <c r="AS185" s="207"/>
      <c r="AT185" s="207"/>
      <c r="AU185" s="207"/>
      <c r="AV185" s="207"/>
      <c r="AW185" s="184"/>
    </row>
    <row r="186" spans="1:49" ht="16.8">
      <c r="A186" s="82"/>
      <c r="B186" s="82"/>
      <c r="C186" s="82"/>
      <c r="D186" s="82"/>
      <c r="E186" s="82" t="s">
        <v>211</v>
      </c>
      <c r="F186" s="82"/>
      <c r="G186" s="82" t="s">
        <v>209</v>
      </c>
      <c r="H186" s="82"/>
      <c r="I186" s="82"/>
      <c r="J186" s="82"/>
      <c r="K186" s="82"/>
      <c r="L186" s="82"/>
      <c r="M186" s="82"/>
      <c r="N186" s="82"/>
      <c r="O186" s="184"/>
      <c r="P186" s="184"/>
      <c r="Q186" s="184"/>
      <c r="R186" s="184"/>
      <c r="S186" s="184"/>
      <c r="T186" s="184"/>
      <c r="U186" s="184"/>
      <c r="V186" s="184"/>
      <c r="W186" s="184"/>
      <c r="X186" s="184"/>
      <c r="Y186" s="184"/>
      <c r="Z186" s="184"/>
      <c r="AA186" s="184"/>
      <c r="AB186" s="184"/>
      <c r="AC186" s="184"/>
      <c r="AD186" s="184"/>
      <c r="AE186" s="184"/>
      <c r="AF186" s="184"/>
      <c r="AG186" s="184"/>
      <c r="AH186" s="184"/>
      <c r="AI186" s="184"/>
      <c r="AJ186" s="184"/>
      <c r="AK186" s="184"/>
      <c r="AL186" s="184"/>
      <c r="AM186" s="184"/>
      <c r="AN186" s="184"/>
      <c r="AO186" s="184"/>
      <c r="AP186" s="184"/>
      <c r="AQ186" s="243"/>
      <c r="AR186" s="410">
        <v>1.111111</v>
      </c>
      <c r="AS186" s="207"/>
      <c r="AT186" s="207"/>
      <c r="AU186" s="207"/>
      <c r="AV186" s="207"/>
      <c r="AW186" s="184"/>
    </row>
    <row r="187" spans="1:49" ht="16.8">
      <c r="A187" s="82"/>
      <c r="B187" s="82"/>
      <c r="C187" s="82"/>
      <c r="D187" s="82"/>
      <c r="E187" s="82"/>
      <c r="F187" s="82"/>
      <c r="G187" s="82"/>
      <c r="H187" s="82"/>
      <c r="I187" s="82"/>
      <c r="J187" s="82"/>
      <c r="K187" s="82"/>
      <c r="L187" s="82"/>
      <c r="M187" s="82"/>
      <c r="N187" s="82"/>
      <c r="O187" s="184"/>
      <c r="P187" s="184"/>
      <c r="Q187" s="184"/>
      <c r="R187" s="184"/>
      <c r="S187" s="184"/>
      <c r="T187" s="184"/>
      <c r="U187" s="184"/>
      <c r="V187" s="184"/>
      <c r="W187" s="184"/>
      <c r="X187" s="184"/>
      <c r="Y187" s="184"/>
      <c r="Z187" s="184"/>
      <c r="AA187" s="184"/>
      <c r="AB187" s="184"/>
      <c r="AC187" s="184"/>
      <c r="AD187" s="184"/>
      <c r="AE187" s="184"/>
      <c r="AF187" s="184"/>
      <c r="AG187" s="184"/>
      <c r="AH187" s="184"/>
      <c r="AI187" s="184"/>
      <c r="AJ187" s="184"/>
      <c r="AK187" s="184"/>
      <c r="AL187" s="184"/>
      <c r="AM187" s="184"/>
      <c r="AN187" s="184"/>
      <c r="AO187" s="184"/>
      <c r="AP187" s="184"/>
      <c r="AQ187" s="243"/>
      <c r="AR187" s="145"/>
      <c r="AS187" s="184"/>
      <c r="AT187" s="184"/>
      <c r="AU187" s="184"/>
      <c r="AV187" s="184"/>
      <c r="AW187" s="184"/>
    </row>
    <row r="188" spans="1:49" ht="16.8">
      <c r="A188" s="82"/>
      <c r="B188" s="82"/>
      <c r="C188" s="91" t="s">
        <v>212</v>
      </c>
      <c r="D188" s="91"/>
      <c r="E188" s="91"/>
      <c r="F188" s="91"/>
      <c r="G188" s="91"/>
      <c r="H188" s="91"/>
      <c r="I188" s="91"/>
      <c r="J188" s="91"/>
      <c r="K188" s="91"/>
      <c r="L188" s="91"/>
      <c r="M188" s="91"/>
      <c r="N188" s="91"/>
      <c r="O188" s="403"/>
      <c r="P188" s="403"/>
      <c r="Q188" s="403"/>
      <c r="R188" s="403"/>
      <c r="S188" s="403"/>
      <c r="T188" s="403"/>
      <c r="U188" s="403"/>
      <c r="V188" s="403"/>
      <c r="W188" s="403"/>
      <c r="X188" s="403"/>
      <c r="Y188" s="403"/>
      <c r="Z188" s="403"/>
      <c r="AA188" s="403"/>
      <c r="AB188" s="403"/>
      <c r="AC188" s="403"/>
      <c r="AD188" s="403"/>
      <c r="AE188" s="403"/>
      <c r="AF188" s="403"/>
      <c r="AG188" s="403"/>
      <c r="AH188" s="403"/>
      <c r="AI188" s="403"/>
      <c r="AJ188" s="403"/>
      <c r="AK188" s="403"/>
      <c r="AL188" s="403"/>
      <c r="AM188" s="403"/>
      <c r="AN188" s="403"/>
      <c r="AO188" s="403"/>
      <c r="AP188" s="403"/>
      <c r="AQ188" s="404"/>
      <c r="AR188" s="395"/>
      <c r="AS188" s="403"/>
      <c r="AT188" s="403"/>
      <c r="AU188" s="403"/>
      <c r="AV188" s="403"/>
      <c r="AW188" s="184"/>
    </row>
    <row r="189" spans="1:49" ht="16.8">
      <c r="A189" s="82"/>
      <c r="B189" s="82"/>
      <c r="C189" s="82"/>
      <c r="D189" s="82"/>
      <c r="E189" s="82"/>
      <c r="F189" s="82"/>
      <c r="G189" s="82"/>
      <c r="H189" s="82"/>
      <c r="I189" s="82"/>
      <c r="J189" s="82"/>
      <c r="K189" s="82"/>
      <c r="L189" s="82"/>
      <c r="M189" s="82"/>
      <c r="N189" s="82"/>
      <c r="O189" s="184"/>
      <c r="P189" s="184"/>
      <c r="Q189" s="184"/>
      <c r="R189" s="184"/>
      <c r="S189" s="184"/>
      <c r="T189" s="184"/>
      <c r="U189" s="184"/>
      <c r="V189" s="184"/>
      <c r="W189" s="184"/>
      <c r="X189" s="184"/>
      <c r="Y189" s="184"/>
      <c r="Z189" s="184"/>
      <c r="AA189" s="184"/>
      <c r="AB189" s="184"/>
      <c r="AC189" s="184"/>
      <c r="AD189" s="184"/>
      <c r="AE189" s="184"/>
      <c r="AF189" s="184"/>
      <c r="AG189" s="184"/>
      <c r="AH189" s="184"/>
      <c r="AI189" s="184"/>
      <c r="AJ189" s="184"/>
      <c r="AK189" s="184"/>
      <c r="AL189" s="184"/>
      <c r="AM189" s="184"/>
      <c r="AN189" s="184"/>
      <c r="AO189" s="184"/>
      <c r="AP189" s="184"/>
      <c r="AQ189" s="243"/>
      <c r="AR189" s="145"/>
      <c r="AS189" s="184"/>
      <c r="AT189" s="184"/>
      <c r="AU189" s="184"/>
      <c r="AV189" s="184"/>
      <c r="AW189" s="184"/>
    </row>
    <row r="190" spans="1:49" ht="16.8">
      <c r="A190" s="82"/>
      <c r="B190" s="82"/>
      <c r="C190" s="82"/>
      <c r="D190" s="10" t="s">
        <v>213</v>
      </c>
      <c r="E190" s="351"/>
      <c r="F190" s="82"/>
      <c r="G190" s="82"/>
      <c r="H190" s="82"/>
      <c r="I190" s="82"/>
      <c r="J190" s="82"/>
      <c r="K190" s="82"/>
      <c r="L190" s="82"/>
      <c r="M190" s="82"/>
      <c r="N190" s="82"/>
      <c r="O190" s="184"/>
      <c r="P190" s="184"/>
      <c r="Q190" s="184"/>
      <c r="R190" s="184"/>
      <c r="S190" s="184"/>
      <c r="T190" s="184"/>
      <c r="U190" s="184"/>
      <c r="V190" s="184"/>
      <c r="W190" s="184"/>
      <c r="X190" s="184"/>
      <c r="Y190" s="184"/>
      <c r="Z190" s="184"/>
      <c r="AA190" s="184"/>
      <c r="AB190" s="184"/>
      <c r="AC190" s="184"/>
      <c r="AD190" s="184"/>
      <c r="AE190" s="184"/>
      <c r="AF190" s="184"/>
      <c r="AG190" s="184"/>
      <c r="AH190" s="184"/>
      <c r="AI190" s="184"/>
      <c r="AJ190" s="184"/>
      <c r="AK190" s="184"/>
      <c r="AL190" s="184"/>
      <c r="AM190" s="184"/>
      <c r="AN190" s="184"/>
      <c r="AO190" s="184"/>
      <c r="AP190" s="184"/>
      <c r="AQ190" s="243"/>
      <c r="AR190" s="364"/>
      <c r="AS190" s="184"/>
      <c r="AT190" s="184"/>
      <c r="AU190" s="184"/>
      <c r="AV190" s="184"/>
      <c r="AW190" s="184"/>
    </row>
    <row r="191" spans="1:49" ht="16.8">
      <c r="A191" s="82"/>
      <c r="B191" s="82"/>
      <c r="C191" s="82"/>
      <c r="D191" s="27"/>
      <c r="E191" s="82" t="s">
        <v>214</v>
      </c>
      <c r="F191" s="82"/>
      <c r="G191" s="82" t="s">
        <v>105</v>
      </c>
      <c r="H191" s="82" t="s">
        <v>215</v>
      </c>
      <c r="I191" s="82"/>
      <c r="J191" s="82"/>
      <c r="K191" s="82"/>
      <c r="L191" s="82"/>
      <c r="M191" s="82"/>
      <c r="N191" s="82"/>
      <c r="O191" s="184"/>
      <c r="P191" s="184"/>
      <c r="Q191" s="184"/>
      <c r="R191" s="184"/>
      <c r="S191" s="184"/>
      <c r="T191" s="184"/>
      <c r="U191" s="184"/>
      <c r="V191" s="184"/>
      <c r="W191" s="184"/>
      <c r="X191" s="184"/>
      <c r="Y191" s="184"/>
      <c r="Z191" s="184"/>
      <c r="AA191" s="184"/>
      <c r="AB191" s="184"/>
      <c r="AC191" s="184"/>
      <c r="AD191" s="184"/>
      <c r="AE191" s="184"/>
      <c r="AF191" s="184"/>
      <c r="AG191" s="184"/>
      <c r="AH191" s="184"/>
      <c r="AI191" s="184"/>
      <c r="AJ191" s="184"/>
      <c r="AK191" s="184"/>
      <c r="AL191" s="184"/>
      <c r="AM191" s="184"/>
      <c r="AN191" s="184"/>
      <c r="AO191" s="184"/>
      <c r="AP191" s="184"/>
      <c r="AQ191" s="243"/>
      <c r="AR191" s="476">
        <v>23.198799999999999</v>
      </c>
      <c r="AS191" s="476">
        <v>23.439399999999999</v>
      </c>
      <c r="AT191" s="476">
        <v>23.1632</v>
      </c>
      <c r="AU191" s="476">
        <v>22.915400000000002</v>
      </c>
      <c r="AV191" s="476">
        <v>23.4391</v>
      </c>
      <c r="AW191" s="184"/>
    </row>
    <row r="192" spans="1:49" ht="16.8">
      <c r="A192" s="82"/>
      <c r="B192" s="82"/>
      <c r="C192" s="82"/>
      <c r="D192" s="27"/>
      <c r="E192" s="82" t="s">
        <v>216</v>
      </c>
      <c r="F192" s="82"/>
      <c r="G192" s="82" t="s">
        <v>105</v>
      </c>
      <c r="H192" s="82" t="s">
        <v>217</v>
      </c>
      <c r="I192" s="82"/>
      <c r="J192" s="82"/>
      <c r="K192" s="82"/>
      <c r="L192" s="82"/>
      <c r="M192" s="82"/>
      <c r="N192" s="82"/>
      <c r="O192" s="184"/>
      <c r="P192" s="184"/>
      <c r="Q192" s="184"/>
      <c r="R192" s="184"/>
      <c r="S192" s="184"/>
      <c r="T192" s="184"/>
      <c r="U192" s="184"/>
      <c r="V192" s="184"/>
      <c r="W192" s="184"/>
      <c r="X192" s="184"/>
      <c r="Y192" s="184"/>
      <c r="Z192" s="184"/>
      <c r="AA192" s="184"/>
      <c r="AB192" s="184"/>
      <c r="AC192" s="184"/>
      <c r="AD192" s="184"/>
      <c r="AE192" s="184"/>
      <c r="AF192" s="184"/>
      <c r="AG192" s="184"/>
      <c r="AH192" s="184"/>
      <c r="AI192" s="184"/>
      <c r="AJ192" s="184"/>
      <c r="AK192" s="184"/>
      <c r="AL192" s="184"/>
      <c r="AM192" s="184"/>
      <c r="AN192" s="184"/>
      <c r="AO192" s="184"/>
      <c r="AP192" s="184"/>
      <c r="AQ192" s="243"/>
      <c r="AR192" s="476">
        <v>-23.497899999999998</v>
      </c>
      <c r="AS192" s="476">
        <v>-23.755599999999998</v>
      </c>
      <c r="AT192" s="476">
        <v>-23.461300000000001</v>
      </c>
      <c r="AU192" s="476">
        <v>-23.155200000000001</v>
      </c>
      <c r="AV192" s="476">
        <v>-23.686700000000002</v>
      </c>
      <c r="AW192" s="184"/>
    </row>
    <row r="193" spans="1:49" ht="16.8">
      <c r="A193" s="82"/>
      <c r="B193" s="82"/>
      <c r="C193" s="82"/>
      <c r="D193" s="82"/>
      <c r="E193" s="82" t="s">
        <v>218</v>
      </c>
      <c r="F193" s="82"/>
      <c r="G193" s="82" t="s">
        <v>105</v>
      </c>
      <c r="H193" s="82" t="s">
        <v>219</v>
      </c>
      <c r="I193" s="82"/>
      <c r="J193" s="82"/>
      <c r="K193" s="82"/>
      <c r="L193" s="82"/>
      <c r="M193" s="82"/>
      <c r="N193" s="82"/>
      <c r="O193" s="184"/>
      <c r="P193" s="184"/>
      <c r="Q193" s="184"/>
      <c r="R193" s="184"/>
      <c r="S193" s="184"/>
      <c r="T193" s="184"/>
      <c r="U193" s="184"/>
      <c r="V193" s="184"/>
      <c r="W193" s="184"/>
      <c r="X193" s="184"/>
      <c r="Y193" s="184"/>
      <c r="Z193" s="184"/>
      <c r="AA193" s="184"/>
      <c r="AB193" s="184"/>
      <c r="AC193" s="184"/>
      <c r="AD193" s="184"/>
      <c r="AE193" s="184"/>
      <c r="AF193" s="184"/>
      <c r="AG193" s="184"/>
      <c r="AH193" s="184"/>
      <c r="AI193" s="184"/>
      <c r="AJ193" s="184"/>
      <c r="AK193" s="184"/>
      <c r="AL193" s="184"/>
      <c r="AM193" s="184"/>
      <c r="AN193" s="184"/>
      <c r="AO193" s="184"/>
      <c r="AP193" s="184"/>
      <c r="AQ193" s="243"/>
      <c r="AR193" s="476">
        <v>3.0670000000000002</v>
      </c>
      <c r="AS193" s="476">
        <v>3.09</v>
      </c>
      <c r="AT193" s="476">
        <v>3.0230000000000001</v>
      </c>
      <c r="AU193" s="476">
        <v>2.988</v>
      </c>
      <c r="AV193" s="476">
        <v>2.988</v>
      </c>
      <c r="AW193" s="184"/>
    </row>
    <row r="194" spans="1:49" ht="16.8">
      <c r="A194" s="82"/>
      <c r="B194" s="82"/>
      <c r="C194" s="82"/>
      <c r="D194" s="82"/>
      <c r="E194" s="82" t="s">
        <v>220</v>
      </c>
      <c r="F194" s="82"/>
      <c r="G194" s="82" t="s">
        <v>105</v>
      </c>
      <c r="H194" s="82" t="s">
        <v>221</v>
      </c>
      <c r="I194" s="82"/>
      <c r="J194" s="82"/>
      <c r="K194" s="82"/>
      <c r="L194" s="82"/>
      <c r="M194" s="82"/>
      <c r="N194" s="82"/>
      <c r="O194" s="184"/>
      <c r="P194" s="184"/>
      <c r="Q194" s="184"/>
      <c r="R194" s="184"/>
      <c r="S194" s="184"/>
      <c r="T194" s="184"/>
      <c r="U194" s="184"/>
      <c r="V194" s="184"/>
      <c r="W194" s="184"/>
      <c r="X194" s="184"/>
      <c r="Y194" s="184"/>
      <c r="Z194" s="184"/>
      <c r="AA194" s="184"/>
      <c r="AB194" s="184"/>
      <c r="AC194" s="184"/>
      <c r="AD194" s="184"/>
      <c r="AE194" s="184"/>
      <c r="AF194" s="184"/>
      <c r="AG194" s="184"/>
      <c r="AH194" s="184"/>
      <c r="AI194" s="184"/>
      <c r="AJ194" s="184"/>
      <c r="AK194" s="184"/>
      <c r="AL194" s="184"/>
      <c r="AM194" s="184"/>
      <c r="AN194" s="184"/>
      <c r="AO194" s="184"/>
      <c r="AP194" s="184"/>
      <c r="AQ194" s="243"/>
      <c r="AR194" s="476">
        <v>-3.0669063488007291</v>
      </c>
      <c r="AS194" s="476">
        <v>-3.090356800169515</v>
      </c>
      <c r="AT194" s="476">
        <v>-3.0233767225931891</v>
      </c>
      <c r="AU194" s="476">
        <v>-2.987909031368976</v>
      </c>
      <c r="AV194" s="476">
        <v>-2.98782549076597</v>
      </c>
      <c r="AW194" s="184"/>
    </row>
    <row r="195" spans="1:49" ht="16.8">
      <c r="A195" s="82"/>
      <c r="B195" s="82"/>
      <c r="C195" s="82"/>
      <c r="D195" s="82"/>
      <c r="E195" s="82" t="s">
        <v>222</v>
      </c>
      <c r="F195" s="82"/>
      <c r="G195" s="82" t="s">
        <v>105</v>
      </c>
      <c r="H195" s="82" t="s">
        <v>223</v>
      </c>
      <c r="I195" s="82"/>
      <c r="J195" s="82"/>
      <c r="K195" s="82"/>
      <c r="L195" s="82"/>
      <c r="M195" s="82"/>
      <c r="N195" s="82"/>
      <c r="O195" s="184"/>
      <c r="P195" s="184"/>
      <c r="Q195" s="184"/>
      <c r="R195" s="184"/>
      <c r="S195" s="184"/>
      <c r="T195" s="184"/>
      <c r="U195" s="184"/>
      <c r="V195" s="184"/>
      <c r="W195" s="184"/>
      <c r="X195" s="184"/>
      <c r="Y195" s="184"/>
      <c r="Z195" s="184"/>
      <c r="AA195" s="184"/>
      <c r="AB195" s="184"/>
      <c r="AC195" s="184"/>
      <c r="AD195" s="184"/>
      <c r="AE195" s="184"/>
      <c r="AF195" s="184"/>
      <c r="AG195" s="184"/>
      <c r="AH195" s="184"/>
      <c r="AI195" s="184"/>
      <c r="AJ195" s="184"/>
      <c r="AK195" s="184"/>
      <c r="AL195" s="184"/>
      <c r="AM195" s="184"/>
      <c r="AN195" s="184"/>
      <c r="AO195" s="184"/>
      <c r="AP195" s="184"/>
      <c r="AQ195" s="243"/>
      <c r="AR195" s="476">
        <v>1.665</v>
      </c>
      <c r="AS195" s="476">
        <v>1.649</v>
      </c>
      <c r="AT195" s="476">
        <v>1.579</v>
      </c>
      <c r="AU195" s="476">
        <v>1.5269999999999999</v>
      </c>
      <c r="AV195" s="476">
        <v>1.4970000000000001</v>
      </c>
      <c r="AW195" s="184"/>
    </row>
    <row r="196" spans="1:49" ht="16.8">
      <c r="A196" s="82"/>
      <c r="B196" s="82"/>
      <c r="C196" s="82"/>
      <c r="D196" s="82"/>
      <c r="E196" s="82" t="s">
        <v>224</v>
      </c>
      <c r="F196" s="82"/>
      <c r="G196" s="82" t="s">
        <v>105</v>
      </c>
      <c r="H196" s="82" t="s">
        <v>225</v>
      </c>
      <c r="I196" s="82"/>
      <c r="J196" s="82"/>
      <c r="K196" s="82"/>
      <c r="L196" s="82"/>
      <c r="M196" s="82"/>
      <c r="N196" s="82"/>
      <c r="O196" s="184"/>
      <c r="P196" s="184"/>
      <c r="Q196" s="184"/>
      <c r="R196" s="184"/>
      <c r="S196" s="184"/>
      <c r="T196" s="184"/>
      <c r="U196" s="184"/>
      <c r="V196" s="184"/>
      <c r="W196" s="184"/>
      <c r="X196" s="184"/>
      <c r="Y196" s="184"/>
      <c r="Z196" s="184"/>
      <c r="AA196" s="184"/>
      <c r="AB196" s="184"/>
      <c r="AC196" s="184"/>
      <c r="AD196" s="184"/>
      <c r="AE196" s="184"/>
      <c r="AF196" s="184"/>
      <c r="AG196" s="184"/>
      <c r="AH196" s="184"/>
      <c r="AI196" s="184"/>
      <c r="AJ196" s="184"/>
      <c r="AK196" s="184"/>
      <c r="AL196" s="184"/>
      <c r="AM196" s="184"/>
      <c r="AN196" s="184"/>
      <c r="AO196" s="184"/>
      <c r="AP196" s="184"/>
      <c r="AQ196" s="243"/>
      <c r="AR196" s="476">
        <v>-1.6649373697145213</v>
      </c>
      <c r="AS196" s="476">
        <v>-1.6489375283273173</v>
      </c>
      <c r="AT196" s="476">
        <v>-1.5792462134162695</v>
      </c>
      <c r="AU196" s="476">
        <v>-1.5267159429230501</v>
      </c>
      <c r="AV196" s="476">
        <v>-1.4971699722192056</v>
      </c>
      <c r="AW196" s="184"/>
    </row>
    <row r="197" spans="1:49" ht="16.8">
      <c r="A197" s="82"/>
      <c r="B197" s="82"/>
      <c r="C197" s="82"/>
      <c r="D197" s="82"/>
      <c r="E197" s="82" t="s">
        <v>226</v>
      </c>
      <c r="F197" s="82"/>
      <c r="G197" s="82" t="s">
        <v>105</v>
      </c>
      <c r="H197" s="82" t="s">
        <v>227</v>
      </c>
      <c r="I197" s="82"/>
      <c r="J197" s="82"/>
      <c r="K197" s="82"/>
      <c r="L197" s="82"/>
      <c r="M197" s="82"/>
      <c r="N197" s="82"/>
      <c r="O197" s="184"/>
      <c r="P197" s="184"/>
      <c r="Q197" s="184"/>
      <c r="R197" s="184"/>
      <c r="S197" s="184"/>
      <c r="T197" s="184"/>
      <c r="U197" s="184"/>
      <c r="V197" s="184"/>
      <c r="W197" s="184"/>
      <c r="X197" s="184"/>
      <c r="Y197" s="184"/>
      <c r="Z197" s="184"/>
      <c r="AA197" s="184"/>
      <c r="AB197" s="184"/>
      <c r="AC197" s="184"/>
      <c r="AD197" s="184"/>
      <c r="AE197" s="184"/>
      <c r="AF197" s="184"/>
      <c r="AG197" s="184"/>
      <c r="AH197" s="184"/>
      <c r="AI197" s="184"/>
      <c r="AJ197" s="184"/>
      <c r="AK197" s="184"/>
      <c r="AL197" s="184"/>
      <c r="AM197" s="184"/>
      <c r="AN197" s="184"/>
      <c r="AO197" s="184"/>
      <c r="AP197" s="184"/>
      <c r="AQ197" s="243"/>
      <c r="AR197" s="476">
        <v>0</v>
      </c>
      <c r="AS197" s="476">
        <v>0</v>
      </c>
      <c r="AT197" s="476">
        <v>0</v>
      </c>
      <c r="AU197" s="476">
        <v>0</v>
      </c>
      <c r="AV197" s="476">
        <v>0</v>
      </c>
      <c r="AW197" s="184"/>
    </row>
    <row r="198" spans="1:49" ht="16.8">
      <c r="A198" s="82"/>
      <c r="B198" s="82"/>
      <c r="C198" s="82"/>
      <c r="D198" s="82"/>
      <c r="E198" s="82" t="s">
        <v>228</v>
      </c>
      <c r="F198" s="82"/>
      <c r="G198" s="82" t="s">
        <v>105</v>
      </c>
      <c r="H198" s="82" t="s">
        <v>229</v>
      </c>
      <c r="I198" s="82"/>
      <c r="J198" s="82"/>
      <c r="K198" s="82"/>
      <c r="L198" s="82"/>
      <c r="M198" s="82"/>
      <c r="N198" s="82"/>
      <c r="O198" s="184"/>
      <c r="P198" s="184"/>
      <c r="Q198" s="184"/>
      <c r="R198" s="184"/>
      <c r="S198" s="184"/>
      <c r="T198" s="184"/>
      <c r="U198" s="184"/>
      <c r="V198" s="184"/>
      <c r="W198" s="184"/>
      <c r="X198" s="184"/>
      <c r="Y198" s="184"/>
      <c r="Z198" s="184"/>
      <c r="AA198" s="184"/>
      <c r="AB198" s="184"/>
      <c r="AC198" s="184"/>
      <c r="AD198" s="184"/>
      <c r="AE198" s="184"/>
      <c r="AF198" s="184"/>
      <c r="AG198" s="184"/>
      <c r="AH198" s="184"/>
      <c r="AI198" s="184"/>
      <c r="AJ198" s="184"/>
      <c r="AK198" s="184"/>
      <c r="AL198" s="184"/>
      <c r="AM198" s="184"/>
      <c r="AN198" s="184"/>
      <c r="AO198" s="184"/>
      <c r="AP198" s="184"/>
      <c r="AQ198" s="243"/>
      <c r="AR198" s="476">
        <v>0</v>
      </c>
      <c r="AS198" s="476">
        <v>0</v>
      </c>
      <c r="AT198" s="476">
        <v>0</v>
      </c>
      <c r="AU198" s="476">
        <v>0</v>
      </c>
      <c r="AV198" s="476">
        <v>0</v>
      </c>
      <c r="AW198" s="184"/>
    </row>
    <row r="199" spans="1:49" ht="16.8">
      <c r="A199" s="82"/>
      <c r="B199" s="82"/>
      <c r="C199" s="82"/>
      <c r="D199" s="82"/>
      <c r="E199" s="82" t="s">
        <v>230</v>
      </c>
      <c r="F199" s="82"/>
      <c r="G199" s="82" t="s">
        <v>105</v>
      </c>
      <c r="H199" s="82" t="s">
        <v>231</v>
      </c>
      <c r="I199" s="82"/>
      <c r="J199" s="82"/>
      <c r="K199" s="82"/>
      <c r="L199" s="82"/>
      <c r="M199" s="82"/>
      <c r="N199" s="82"/>
      <c r="O199" s="184"/>
      <c r="P199" s="184"/>
      <c r="Q199" s="184"/>
      <c r="R199" s="184"/>
      <c r="S199" s="184"/>
      <c r="T199" s="184"/>
      <c r="U199" s="184"/>
      <c r="V199" s="184"/>
      <c r="W199" s="184"/>
      <c r="X199" s="184"/>
      <c r="Y199" s="184"/>
      <c r="Z199" s="184"/>
      <c r="AA199" s="184"/>
      <c r="AB199" s="184"/>
      <c r="AC199" s="184"/>
      <c r="AD199" s="184"/>
      <c r="AE199" s="184"/>
      <c r="AF199" s="184"/>
      <c r="AG199" s="184"/>
      <c r="AH199" s="184"/>
      <c r="AI199" s="184"/>
      <c r="AJ199" s="184"/>
      <c r="AK199" s="184"/>
      <c r="AL199" s="184"/>
      <c r="AM199" s="184"/>
      <c r="AN199" s="184"/>
      <c r="AO199" s="184"/>
      <c r="AP199" s="184"/>
      <c r="AQ199" s="243"/>
      <c r="AR199" s="476">
        <v>0</v>
      </c>
      <c r="AS199" s="476">
        <v>0</v>
      </c>
      <c r="AT199" s="476">
        <v>0</v>
      </c>
      <c r="AU199" s="476">
        <v>0</v>
      </c>
      <c r="AV199" s="476">
        <v>0</v>
      </c>
      <c r="AW199" s="184"/>
    </row>
    <row r="200" spans="1:49" ht="16.8">
      <c r="A200" s="82"/>
      <c r="B200" s="82"/>
      <c r="C200" s="82"/>
      <c r="D200" s="82"/>
      <c r="E200" s="82" t="s">
        <v>232</v>
      </c>
      <c r="F200" s="82"/>
      <c r="G200" s="82" t="s">
        <v>105</v>
      </c>
      <c r="H200" s="82" t="s">
        <v>233</v>
      </c>
      <c r="I200" s="82"/>
      <c r="J200" s="82"/>
      <c r="K200" s="82"/>
      <c r="L200" s="82"/>
      <c r="M200" s="82"/>
      <c r="N200" s="82"/>
      <c r="O200" s="184"/>
      <c r="P200" s="184"/>
      <c r="Q200" s="184"/>
      <c r="R200" s="184"/>
      <c r="S200" s="184"/>
      <c r="T200" s="184"/>
      <c r="U200" s="184"/>
      <c r="V200" s="184"/>
      <c r="W200" s="184"/>
      <c r="X200" s="184"/>
      <c r="Y200" s="184"/>
      <c r="Z200" s="184"/>
      <c r="AA200" s="184"/>
      <c r="AB200" s="184"/>
      <c r="AC200" s="184"/>
      <c r="AD200" s="184"/>
      <c r="AE200" s="184"/>
      <c r="AF200" s="184"/>
      <c r="AG200" s="184"/>
      <c r="AH200" s="184"/>
      <c r="AI200" s="184"/>
      <c r="AJ200" s="184"/>
      <c r="AK200" s="184"/>
      <c r="AL200" s="184"/>
      <c r="AM200" s="184"/>
      <c r="AN200" s="184"/>
      <c r="AO200" s="184"/>
      <c r="AP200" s="184"/>
      <c r="AQ200" s="243"/>
      <c r="AR200" s="476">
        <v>0</v>
      </c>
      <c r="AS200" s="476">
        <v>0</v>
      </c>
      <c r="AT200" s="476">
        <v>0</v>
      </c>
      <c r="AU200" s="476">
        <v>0</v>
      </c>
      <c r="AV200" s="476">
        <v>0</v>
      </c>
      <c r="AW200" s="184"/>
    </row>
    <row r="201" spans="1:49" ht="16.8">
      <c r="A201" s="82"/>
      <c r="B201" s="82"/>
      <c r="C201" s="82"/>
      <c r="D201" s="82"/>
      <c r="E201" s="82" t="s">
        <v>234</v>
      </c>
      <c r="F201" s="82"/>
      <c r="G201" s="82" t="s">
        <v>105</v>
      </c>
      <c r="H201" s="82" t="s">
        <v>235</v>
      </c>
      <c r="I201" s="82"/>
      <c r="J201" s="82"/>
      <c r="K201" s="82"/>
      <c r="L201" s="82"/>
      <c r="M201" s="82"/>
      <c r="N201" s="82"/>
      <c r="O201" s="184"/>
      <c r="P201" s="184"/>
      <c r="Q201" s="184"/>
      <c r="R201" s="184"/>
      <c r="S201" s="184"/>
      <c r="T201" s="184"/>
      <c r="U201" s="184"/>
      <c r="V201" s="184"/>
      <c r="W201" s="184"/>
      <c r="X201" s="184"/>
      <c r="Y201" s="184"/>
      <c r="Z201" s="184"/>
      <c r="AA201" s="184"/>
      <c r="AB201" s="184"/>
      <c r="AC201" s="184"/>
      <c r="AD201" s="184"/>
      <c r="AE201" s="184"/>
      <c r="AF201" s="184"/>
      <c r="AG201" s="184"/>
      <c r="AH201" s="184"/>
      <c r="AI201" s="184"/>
      <c r="AJ201" s="184"/>
      <c r="AK201" s="184"/>
      <c r="AL201" s="184"/>
      <c r="AM201" s="184"/>
      <c r="AN201" s="184"/>
      <c r="AO201" s="184"/>
      <c r="AP201" s="184"/>
      <c r="AQ201" s="243"/>
      <c r="AR201" s="476">
        <v>3.6993345569999996E-2</v>
      </c>
      <c r="AS201" s="476">
        <v>3.3294011009999999E-2</v>
      </c>
      <c r="AT201" s="476">
        <v>2.9964609909999999E-2</v>
      </c>
      <c r="AU201" s="476">
        <v>2.6968148920000001E-2</v>
      </c>
      <c r="AV201" s="476">
        <v>2.4271334030000001E-2</v>
      </c>
      <c r="AW201" s="184"/>
    </row>
    <row r="202" spans="1:49" ht="16.8">
      <c r="A202" s="82"/>
      <c r="B202" s="82"/>
      <c r="C202" s="82"/>
      <c r="D202" s="82"/>
      <c r="E202" s="82" t="s">
        <v>236</v>
      </c>
      <c r="F202" s="82"/>
      <c r="G202" s="82" t="s">
        <v>105</v>
      </c>
      <c r="H202" s="82" t="s">
        <v>237</v>
      </c>
      <c r="I202" s="82"/>
      <c r="J202" s="82"/>
      <c r="K202" s="82"/>
      <c r="L202" s="82"/>
      <c r="M202" s="82"/>
      <c r="N202" s="82"/>
      <c r="O202" s="184"/>
      <c r="P202" s="184"/>
      <c r="Q202" s="184"/>
      <c r="R202" s="184"/>
      <c r="S202" s="184"/>
      <c r="T202" s="184"/>
      <c r="U202" s="184"/>
      <c r="V202" s="184"/>
      <c r="W202" s="184"/>
      <c r="X202" s="184"/>
      <c r="Y202" s="184"/>
      <c r="Z202" s="184"/>
      <c r="AA202" s="184"/>
      <c r="AB202" s="184"/>
      <c r="AC202" s="184"/>
      <c r="AD202" s="184"/>
      <c r="AE202" s="184"/>
      <c r="AF202" s="184"/>
      <c r="AG202" s="184"/>
      <c r="AH202" s="184"/>
      <c r="AI202" s="184"/>
      <c r="AJ202" s="184"/>
      <c r="AK202" s="184"/>
      <c r="AL202" s="184"/>
      <c r="AM202" s="184"/>
      <c r="AN202" s="184"/>
      <c r="AO202" s="184"/>
      <c r="AP202" s="184"/>
      <c r="AQ202" s="243"/>
      <c r="AR202" s="476">
        <v>0</v>
      </c>
      <c r="AS202" s="476">
        <v>0</v>
      </c>
      <c r="AT202" s="476">
        <v>0</v>
      </c>
      <c r="AU202" s="476">
        <v>0</v>
      </c>
      <c r="AV202" s="476">
        <v>0</v>
      </c>
      <c r="AW202" s="184"/>
    </row>
    <row r="203" spans="1:49" ht="16.8">
      <c r="A203" s="82"/>
      <c r="B203" s="82"/>
      <c r="C203" s="82"/>
      <c r="D203" s="82"/>
      <c r="E203" s="82" t="s">
        <v>238</v>
      </c>
      <c r="F203" s="82"/>
      <c r="G203" s="82" t="s">
        <v>105</v>
      </c>
      <c r="H203" s="82" t="s">
        <v>239</v>
      </c>
      <c r="I203" s="82"/>
      <c r="J203" s="82"/>
      <c r="K203" s="82"/>
      <c r="L203" s="82"/>
      <c r="M203" s="82"/>
      <c r="N203" s="82"/>
      <c r="O203" s="184"/>
      <c r="P203" s="184"/>
      <c r="Q203" s="184"/>
      <c r="R203" s="184"/>
      <c r="S203" s="184"/>
      <c r="T203" s="184"/>
      <c r="U203" s="184"/>
      <c r="V203" s="184"/>
      <c r="W203" s="184"/>
      <c r="X203" s="184"/>
      <c r="Y203" s="184"/>
      <c r="Z203" s="184"/>
      <c r="AA203" s="184"/>
      <c r="AB203" s="184"/>
      <c r="AC203" s="184"/>
      <c r="AD203" s="184"/>
      <c r="AE203" s="184"/>
      <c r="AF203" s="184"/>
      <c r="AG203" s="184"/>
      <c r="AH203" s="184"/>
      <c r="AI203" s="184"/>
      <c r="AJ203" s="184"/>
      <c r="AK203" s="184"/>
      <c r="AL203" s="184"/>
      <c r="AM203" s="184"/>
      <c r="AN203" s="184"/>
      <c r="AO203" s="184"/>
      <c r="AP203" s="184"/>
      <c r="AQ203" s="243"/>
      <c r="AR203" s="476">
        <v>0</v>
      </c>
      <c r="AS203" s="476">
        <v>0</v>
      </c>
      <c r="AT203" s="476">
        <v>0</v>
      </c>
      <c r="AU203" s="476">
        <v>0</v>
      </c>
      <c r="AV203" s="476">
        <v>0</v>
      </c>
      <c r="AW203" s="184"/>
    </row>
    <row r="204" spans="1:49" ht="16.8">
      <c r="A204" s="82"/>
      <c r="B204" s="82"/>
      <c r="C204" s="82"/>
      <c r="D204" s="82"/>
      <c r="E204" s="82" t="s">
        <v>240</v>
      </c>
      <c r="F204" s="82"/>
      <c r="G204" s="82" t="s">
        <v>105</v>
      </c>
      <c r="H204" s="82" t="s">
        <v>241</v>
      </c>
      <c r="I204" s="82"/>
      <c r="J204" s="82"/>
      <c r="K204" s="82"/>
      <c r="L204" s="82"/>
      <c r="M204" s="82"/>
      <c r="N204" s="82"/>
      <c r="O204" s="184"/>
      <c r="P204" s="184"/>
      <c r="Q204" s="184"/>
      <c r="R204" s="184"/>
      <c r="S204" s="184"/>
      <c r="T204" s="184"/>
      <c r="U204" s="184"/>
      <c r="V204" s="184"/>
      <c r="W204" s="184"/>
      <c r="X204" s="184"/>
      <c r="Y204" s="184"/>
      <c r="Z204" s="184"/>
      <c r="AA204" s="184"/>
      <c r="AB204" s="184"/>
      <c r="AC204" s="184"/>
      <c r="AD204" s="184"/>
      <c r="AE204" s="184"/>
      <c r="AF204" s="184"/>
      <c r="AG204" s="184"/>
      <c r="AH204" s="184"/>
      <c r="AI204" s="184"/>
      <c r="AJ204" s="184"/>
      <c r="AK204" s="184"/>
      <c r="AL204" s="184"/>
      <c r="AM204" s="184"/>
      <c r="AN204" s="184"/>
      <c r="AO204" s="184"/>
      <c r="AP204" s="184"/>
      <c r="AQ204" s="243"/>
      <c r="AR204" s="476">
        <v>0</v>
      </c>
      <c r="AS204" s="476">
        <v>0</v>
      </c>
      <c r="AT204" s="476">
        <v>0</v>
      </c>
      <c r="AU204" s="476">
        <v>0</v>
      </c>
      <c r="AV204" s="476">
        <v>0</v>
      </c>
      <c r="AW204" s="184"/>
    </row>
    <row r="205" spans="1:49" ht="16.8">
      <c r="A205" s="82"/>
      <c r="B205" s="82"/>
      <c r="C205" s="82"/>
      <c r="D205" s="82"/>
      <c r="E205" s="82" t="s">
        <v>242</v>
      </c>
      <c r="F205" s="82"/>
      <c r="G205" s="82" t="s">
        <v>105</v>
      </c>
      <c r="H205" s="82" t="s">
        <v>243</v>
      </c>
      <c r="I205" s="82"/>
      <c r="J205" s="82"/>
      <c r="K205" s="82"/>
      <c r="L205" s="82"/>
      <c r="M205" s="82"/>
      <c r="N205" s="82"/>
      <c r="O205" s="184"/>
      <c r="P205" s="184"/>
      <c r="Q205" s="184"/>
      <c r="R205" s="184"/>
      <c r="S205" s="184"/>
      <c r="T205" s="184"/>
      <c r="U205" s="184"/>
      <c r="V205" s="184"/>
      <c r="W205" s="184"/>
      <c r="X205" s="184"/>
      <c r="Y205" s="184"/>
      <c r="Z205" s="184"/>
      <c r="AA205" s="184"/>
      <c r="AB205" s="184"/>
      <c r="AC205" s="184"/>
      <c r="AD205" s="184"/>
      <c r="AE205" s="184"/>
      <c r="AF205" s="184"/>
      <c r="AG205" s="184"/>
      <c r="AH205" s="184"/>
      <c r="AI205" s="184"/>
      <c r="AJ205" s="184"/>
      <c r="AK205" s="184"/>
      <c r="AL205" s="184"/>
      <c r="AM205" s="184"/>
      <c r="AN205" s="184"/>
      <c r="AO205" s="184"/>
      <c r="AP205" s="184"/>
      <c r="AQ205" s="243"/>
      <c r="AR205" s="476">
        <v>0</v>
      </c>
      <c r="AS205" s="476">
        <v>0</v>
      </c>
      <c r="AT205" s="476">
        <v>0</v>
      </c>
      <c r="AU205" s="476">
        <v>0</v>
      </c>
      <c r="AV205" s="476">
        <v>0</v>
      </c>
      <c r="AW205" s="184"/>
    </row>
    <row r="206" spans="1:49" ht="16.8">
      <c r="A206" s="82"/>
      <c r="B206" s="82"/>
      <c r="C206" s="82"/>
      <c r="D206" s="82"/>
      <c r="E206" s="82" t="s">
        <v>244</v>
      </c>
      <c r="F206" s="82"/>
      <c r="G206" s="82" t="s">
        <v>105</v>
      </c>
      <c r="H206" s="82" t="s">
        <v>245</v>
      </c>
      <c r="I206" s="82"/>
      <c r="J206" s="82"/>
      <c r="K206" s="82"/>
      <c r="L206" s="82"/>
      <c r="M206" s="82"/>
      <c r="N206" s="82"/>
      <c r="O206" s="184"/>
      <c r="P206" s="184"/>
      <c r="Q206" s="184"/>
      <c r="R206" s="184"/>
      <c r="S206" s="184"/>
      <c r="T206" s="184"/>
      <c r="U206" s="184"/>
      <c r="V206" s="184"/>
      <c r="W206" s="184"/>
      <c r="X206" s="184"/>
      <c r="Y206" s="184"/>
      <c r="Z206" s="184"/>
      <c r="AA206" s="184"/>
      <c r="AB206" s="184"/>
      <c r="AC206" s="184"/>
      <c r="AD206" s="184"/>
      <c r="AE206" s="184"/>
      <c r="AF206" s="184"/>
      <c r="AG206" s="184"/>
      <c r="AH206" s="184"/>
      <c r="AI206" s="184"/>
      <c r="AJ206" s="184"/>
      <c r="AK206" s="184"/>
      <c r="AL206" s="184"/>
      <c r="AM206" s="184"/>
      <c r="AN206" s="184"/>
      <c r="AO206" s="184"/>
      <c r="AP206" s="184"/>
      <c r="AQ206" s="243"/>
      <c r="AR206" s="476">
        <v>0</v>
      </c>
      <c r="AS206" s="476">
        <v>0</v>
      </c>
      <c r="AT206" s="476">
        <v>0</v>
      </c>
      <c r="AU206" s="476">
        <v>0</v>
      </c>
      <c r="AV206" s="476">
        <v>0</v>
      </c>
      <c r="AW206" s="184"/>
    </row>
    <row r="207" spans="1:49" ht="16.8">
      <c r="A207" s="82"/>
      <c r="B207" s="82"/>
      <c r="C207" s="82"/>
      <c r="D207" s="82"/>
      <c r="E207" s="82"/>
      <c r="F207" s="82"/>
      <c r="G207" s="82"/>
      <c r="H207" s="82"/>
      <c r="I207" s="82"/>
      <c r="J207" s="82"/>
      <c r="K207" s="82"/>
      <c r="L207" s="82"/>
      <c r="M207" s="82"/>
      <c r="N207" s="82"/>
      <c r="O207" s="184"/>
      <c r="P207" s="184"/>
      <c r="Q207" s="184"/>
      <c r="R207" s="184"/>
      <c r="S207" s="184"/>
      <c r="T207" s="184"/>
      <c r="U207" s="184"/>
      <c r="V207" s="184"/>
      <c r="W207" s="184"/>
      <c r="X207" s="184"/>
      <c r="Y207" s="184"/>
      <c r="Z207" s="184"/>
      <c r="AA207" s="184"/>
      <c r="AB207" s="184"/>
      <c r="AC207" s="184"/>
      <c r="AD207" s="184"/>
      <c r="AE207" s="184"/>
      <c r="AF207" s="184"/>
      <c r="AG207" s="184"/>
      <c r="AH207" s="184"/>
      <c r="AI207" s="184"/>
      <c r="AJ207" s="184"/>
      <c r="AK207" s="184"/>
      <c r="AL207" s="184"/>
      <c r="AM207" s="184"/>
      <c r="AN207" s="184"/>
      <c r="AO207" s="184"/>
      <c r="AP207" s="184"/>
      <c r="AQ207" s="243"/>
      <c r="AR207" s="145"/>
      <c r="AS207" s="184"/>
      <c r="AT207" s="184"/>
      <c r="AU207" s="184"/>
      <c r="AV207" s="184"/>
      <c r="AW207" s="184"/>
    </row>
    <row r="208" spans="1:49" ht="16.8">
      <c r="A208" s="82"/>
      <c r="B208" s="408" t="s">
        <v>246</v>
      </c>
      <c r="C208" s="408"/>
      <c r="D208" s="408"/>
      <c r="E208" s="408"/>
      <c r="F208" s="408"/>
      <c r="G208" s="408"/>
      <c r="H208" s="408"/>
      <c r="I208" s="408"/>
      <c r="J208" s="408"/>
      <c r="K208" s="408"/>
      <c r="L208" s="408"/>
      <c r="M208" s="408"/>
      <c r="N208" s="408"/>
      <c r="O208" s="405"/>
      <c r="P208" s="405"/>
      <c r="Q208" s="405"/>
      <c r="R208" s="405"/>
      <c r="S208" s="405"/>
      <c r="T208" s="405"/>
      <c r="U208" s="405"/>
      <c r="V208" s="405"/>
      <c r="W208" s="405"/>
      <c r="X208" s="405"/>
      <c r="Y208" s="405"/>
      <c r="Z208" s="405"/>
      <c r="AA208" s="405"/>
      <c r="AB208" s="405"/>
      <c r="AC208" s="405"/>
      <c r="AD208" s="405"/>
      <c r="AE208" s="405"/>
      <c r="AF208" s="405"/>
      <c r="AG208" s="405"/>
      <c r="AH208" s="405"/>
      <c r="AI208" s="405"/>
      <c r="AJ208" s="405"/>
      <c r="AK208" s="405"/>
      <c r="AL208" s="405"/>
      <c r="AM208" s="405"/>
      <c r="AN208" s="405"/>
      <c r="AO208" s="405"/>
      <c r="AP208" s="405"/>
      <c r="AQ208" s="407"/>
      <c r="AR208" s="406"/>
      <c r="AS208" s="405"/>
      <c r="AT208" s="405"/>
      <c r="AU208" s="405"/>
      <c r="AV208" s="405"/>
      <c r="AW208" s="184"/>
    </row>
    <row r="209" spans="1:49" ht="16.8">
      <c r="A209" s="82"/>
      <c r="B209" s="82"/>
      <c r="C209" s="82"/>
      <c r="D209" s="82"/>
      <c r="E209" s="82"/>
      <c r="F209" s="82"/>
      <c r="G209" s="82"/>
      <c r="H209" s="82"/>
      <c r="I209" s="82"/>
      <c r="J209" s="82"/>
      <c r="K209" s="82"/>
      <c r="L209" s="82"/>
      <c r="M209" s="82"/>
      <c r="N209" s="82"/>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4"/>
      <c r="AJ209" s="184"/>
      <c r="AK209" s="184"/>
      <c r="AL209" s="184"/>
      <c r="AM209" s="184"/>
      <c r="AN209" s="184"/>
      <c r="AO209" s="184"/>
      <c r="AP209" s="184"/>
      <c r="AQ209" s="243"/>
      <c r="AR209" s="145"/>
      <c r="AS209" s="184"/>
      <c r="AT209" s="184"/>
      <c r="AU209" s="184"/>
      <c r="AV209" s="184"/>
      <c r="AW209" s="184"/>
    </row>
    <row r="210" spans="1:49" ht="16.8">
      <c r="A210" s="82"/>
      <c r="B210" s="82"/>
      <c r="D210" s="351" t="s">
        <v>247</v>
      </c>
      <c r="E210" s="351"/>
      <c r="F210" s="82"/>
      <c r="G210" s="82"/>
      <c r="H210" s="82"/>
      <c r="I210" s="82"/>
      <c r="J210" s="82"/>
      <c r="K210" s="82"/>
      <c r="L210" s="82"/>
      <c r="M210" s="82"/>
      <c r="N210" s="82"/>
      <c r="O210" s="184"/>
      <c r="P210" s="184"/>
      <c r="Q210" s="184"/>
      <c r="R210" s="184"/>
      <c r="S210" s="184"/>
      <c r="T210" s="184"/>
      <c r="U210" s="184"/>
      <c r="V210" s="184"/>
      <c r="W210" s="184"/>
      <c r="X210" s="184"/>
      <c r="Y210" s="184"/>
      <c r="Z210" s="184"/>
      <c r="AA210" s="184"/>
      <c r="AB210" s="184"/>
      <c r="AC210" s="184"/>
      <c r="AD210" s="184"/>
      <c r="AE210" s="184"/>
      <c r="AF210" s="184"/>
      <c r="AG210" s="184"/>
      <c r="AH210" s="184"/>
      <c r="AI210" s="184"/>
      <c r="AJ210" s="184"/>
      <c r="AK210" s="184"/>
      <c r="AL210" s="184"/>
      <c r="AM210" s="184"/>
      <c r="AN210" s="184"/>
      <c r="AO210" s="184"/>
      <c r="AP210" s="184"/>
      <c r="AQ210" s="243"/>
      <c r="AR210" s="364"/>
      <c r="AS210" s="184"/>
      <c r="AT210" s="184"/>
      <c r="AU210" s="184"/>
      <c r="AV210" s="184"/>
      <c r="AW210" s="184"/>
    </row>
    <row r="211" spans="1:49" ht="16.8">
      <c r="A211" s="82"/>
      <c r="B211" s="82"/>
      <c r="C211" s="82"/>
      <c r="D211" s="82"/>
      <c r="E211" s="82" t="s">
        <v>248</v>
      </c>
      <c r="F211" s="82"/>
      <c r="G211" s="82" t="s">
        <v>249</v>
      </c>
      <c r="H211" s="82" t="s">
        <v>250</v>
      </c>
      <c r="I211" s="82"/>
      <c r="J211" s="82"/>
      <c r="K211" s="82"/>
      <c r="L211" s="82"/>
      <c r="M211" s="82"/>
      <c r="N211" s="82"/>
      <c r="O211" s="184"/>
      <c r="P211" s="184"/>
      <c r="Q211" s="184"/>
      <c r="R211" s="184"/>
      <c r="S211" s="184"/>
      <c r="T211" s="184"/>
      <c r="U211" s="184"/>
      <c r="V211" s="184"/>
      <c r="W211" s="184"/>
      <c r="X211" s="184"/>
      <c r="Y211" s="184"/>
      <c r="Z211" s="184"/>
      <c r="AA211" s="184"/>
      <c r="AB211" s="184"/>
      <c r="AC211" s="184"/>
      <c r="AD211" s="184"/>
      <c r="AE211" s="184"/>
      <c r="AF211" s="184"/>
      <c r="AG211" s="184"/>
      <c r="AH211" s="184"/>
      <c r="AI211" s="184"/>
      <c r="AJ211" s="184"/>
      <c r="AK211" s="184"/>
      <c r="AL211" s="184"/>
      <c r="AM211" s="184"/>
      <c r="AN211" s="184"/>
      <c r="AO211" s="184"/>
      <c r="AP211" s="184"/>
      <c r="AQ211" s="243"/>
      <c r="AR211" s="390">
        <v>3.1E-2</v>
      </c>
      <c r="AS211" s="390">
        <v>3.1699999999999999E-2</v>
      </c>
      <c r="AT211" s="390">
        <v>3.2300000000000002E-2</v>
      </c>
      <c r="AU211" s="390">
        <v>3.2399999999999998E-2</v>
      </c>
      <c r="AV211" s="390">
        <v>3.2599999999999997E-2</v>
      </c>
      <c r="AW211" s="184"/>
    </row>
    <row r="212" spans="1:49" ht="16.8">
      <c r="A212" s="82"/>
      <c r="B212" s="82"/>
      <c r="C212" s="82"/>
      <c r="D212" s="82"/>
      <c r="E212" s="82"/>
      <c r="F212" s="82"/>
      <c r="G212" s="82"/>
      <c r="H212" s="82"/>
      <c r="I212" s="82"/>
      <c r="J212" s="82"/>
      <c r="K212" s="82"/>
      <c r="L212" s="82"/>
      <c r="M212" s="82"/>
      <c r="N212" s="82"/>
      <c r="O212" s="184"/>
      <c r="P212" s="184"/>
      <c r="Q212" s="184"/>
      <c r="R212" s="184"/>
      <c r="S212" s="184"/>
      <c r="T212" s="184"/>
      <c r="U212" s="184"/>
      <c r="V212" s="184"/>
      <c r="W212" s="184"/>
      <c r="X212" s="184"/>
      <c r="Y212" s="184"/>
      <c r="Z212" s="184"/>
      <c r="AA212" s="184"/>
      <c r="AB212" s="184"/>
      <c r="AC212" s="184"/>
      <c r="AD212" s="184"/>
      <c r="AE212" s="184"/>
      <c r="AF212" s="184"/>
      <c r="AG212" s="184"/>
      <c r="AH212" s="184"/>
      <c r="AI212" s="184"/>
      <c r="AJ212" s="184"/>
      <c r="AK212" s="184"/>
      <c r="AL212" s="184"/>
      <c r="AM212" s="184"/>
      <c r="AN212" s="184"/>
      <c r="AO212" s="184"/>
      <c r="AP212" s="184"/>
      <c r="AQ212" s="243"/>
      <c r="AR212" s="82"/>
      <c r="AS212" s="82"/>
      <c r="AT212" s="82"/>
      <c r="AU212" s="82"/>
      <c r="AV212" s="82"/>
      <c r="AW212" s="184"/>
    </row>
    <row r="213" spans="1:49" ht="16.8">
      <c r="A213" s="82"/>
      <c r="B213" s="82"/>
      <c r="C213" s="82"/>
      <c r="D213" s="82"/>
      <c r="E213" s="82" t="s">
        <v>251</v>
      </c>
      <c r="F213" s="82"/>
      <c r="G213" s="82" t="s">
        <v>249</v>
      </c>
      <c r="H213" s="82" t="s">
        <v>252</v>
      </c>
      <c r="I213" s="82"/>
      <c r="J213" s="82"/>
      <c r="K213" s="82"/>
      <c r="L213" s="82"/>
      <c r="M213" s="82"/>
      <c r="N213" s="82"/>
      <c r="O213" s="184"/>
      <c r="P213" s="184"/>
      <c r="Q213" s="184"/>
      <c r="R213" s="184"/>
      <c r="S213" s="184"/>
      <c r="T213" s="184"/>
      <c r="U213" s="184"/>
      <c r="V213" s="184"/>
      <c r="W213" s="184"/>
      <c r="X213" s="184"/>
      <c r="Y213" s="184"/>
      <c r="Z213" s="184"/>
      <c r="AA213" s="184"/>
      <c r="AB213" s="184"/>
      <c r="AC213" s="184"/>
      <c r="AD213" s="184"/>
      <c r="AE213" s="184"/>
      <c r="AF213" s="184"/>
      <c r="AG213" s="184"/>
      <c r="AH213" s="184"/>
      <c r="AI213" s="184"/>
      <c r="AJ213" s="184"/>
      <c r="AK213" s="184"/>
      <c r="AL213" s="184"/>
      <c r="AM213" s="184"/>
      <c r="AN213" s="184"/>
      <c r="AO213" s="184"/>
      <c r="AP213" s="184"/>
      <c r="AQ213" s="243"/>
      <c r="AR213" s="390">
        <v>1.46E-2</v>
      </c>
      <c r="AS213" s="390">
        <v>2.7199999999999998E-2</v>
      </c>
      <c r="AT213" s="390">
        <v>2.4299999999999999E-2</v>
      </c>
      <c r="AU213" s="390">
        <v>2.4899999999999999E-2</v>
      </c>
      <c r="AV213" s="390">
        <v>2.5600000000000001E-2</v>
      </c>
      <c r="AW213" s="184"/>
    </row>
    <row r="214" spans="1:49" ht="16.8">
      <c r="A214" s="82"/>
      <c r="B214" s="82"/>
      <c r="C214" s="82"/>
      <c r="D214" s="82"/>
      <c r="E214" s="82" t="s">
        <v>253</v>
      </c>
      <c r="F214" s="82"/>
      <c r="G214" s="82" t="s">
        <v>100</v>
      </c>
      <c r="H214" s="82"/>
      <c r="I214" s="82"/>
      <c r="J214" s="82"/>
      <c r="K214" s="82"/>
      <c r="L214" s="82"/>
      <c r="M214" s="82"/>
      <c r="N214" s="82"/>
      <c r="O214" s="184"/>
      <c r="P214" s="184"/>
      <c r="Q214" s="184"/>
      <c r="R214" s="184"/>
      <c r="S214" s="184"/>
      <c r="T214" s="184"/>
      <c r="U214" s="184"/>
      <c r="V214" s="184"/>
      <c r="W214" s="184"/>
      <c r="X214" s="184"/>
      <c r="Y214" s="184"/>
      <c r="Z214" s="184"/>
      <c r="AA214" s="184"/>
      <c r="AB214" s="184"/>
      <c r="AC214" s="184"/>
      <c r="AD214" s="184"/>
      <c r="AE214" s="184"/>
      <c r="AF214" s="184"/>
      <c r="AG214" s="184"/>
      <c r="AH214" s="184"/>
      <c r="AI214" s="184"/>
      <c r="AJ214" s="184"/>
      <c r="AK214" s="184"/>
      <c r="AL214" s="184"/>
      <c r="AM214" s="184"/>
      <c r="AN214" s="184"/>
      <c r="AO214" s="184"/>
      <c r="AP214" s="184"/>
      <c r="AQ214" s="243"/>
      <c r="AR214" s="409">
        <v>0.75861000000000001</v>
      </c>
      <c r="AS214" s="409">
        <v>0.75861000000000001</v>
      </c>
      <c r="AT214" s="409">
        <v>0.75861000000000001</v>
      </c>
      <c r="AU214" s="409">
        <v>0.75861000000000001</v>
      </c>
      <c r="AV214" s="409">
        <v>0.75861000000000001</v>
      </c>
      <c r="AW214" s="184"/>
    </row>
    <row r="215" spans="1:49" ht="16.8">
      <c r="A215" s="82"/>
      <c r="B215" s="82"/>
      <c r="C215" s="82"/>
      <c r="D215" s="82"/>
      <c r="E215" s="82" t="s">
        <v>254</v>
      </c>
      <c r="F215" s="82"/>
      <c r="G215" s="82" t="s">
        <v>209</v>
      </c>
      <c r="H215" s="82"/>
      <c r="I215" s="82"/>
      <c r="J215" s="82"/>
      <c r="K215" s="82"/>
      <c r="L215" s="82"/>
      <c r="M215" s="82"/>
      <c r="N215" s="82"/>
      <c r="O215" s="184"/>
      <c r="P215" s="184"/>
      <c r="Q215" s="184"/>
      <c r="R215" s="184"/>
      <c r="S215" s="184"/>
      <c r="T215" s="184"/>
      <c r="U215" s="184"/>
      <c r="V215" s="184"/>
      <c r="W215" s="184"/>
      <c r="X215" s="184"/>
      <c r="Y215" s="184"/>
      <c r="Z215" s="184"/>
      <c r="AA215" s="184"/>
      <c r="AB215" s="184"/>
      <c r="AC215" s="184"/>
      <c r="AD215" s="184"/>
      <c r="AE215" s="184"/>
      <c r="AF215" s="184"/>
      <c r="AG215" s="184"/>
      <c r="AH215" s="184"/>
      <c r="AI215" s="184"/>
      <c r="AJ215" s="184"/>
      <c r="AK215" s="184"/>
      <c r="AL215" s="184"/>
      <c r="AM215" s="184"/>
      <c r="AN215" s="184"/>
      <c r="AO215" s="184"/>
      <c r="AP215" s="184"/>
      <c r="AQ215" s="243"/>
      <c r="AR215" s="409">
        <v>6.5000000000000002E-2</v>
      </c>
      <c r="AS215" s="409">
        <v>6.5000000000000002E-2</v>
      </c>
      <c r="AT215" s="409">
        <v>6.5000000000000002E-2</v>
      </c>
      <c r="AU215" s="409">
        <v>6.5000000000000002E-2</v>
      </c>
      <c r="AV215" s="409">
        <v>6.5000000000000002E-2</v>
      </c>
      <c r="AW215" s="184"/>
    </row>
    <row r="216" spans="1:49" ht="16.8">
      <c r="A216" s="82"/>
      <c r="B216" s="82"/>
      <c r="C216" s="82"/>
      <c r="D216" s="82"/>
      <c r="E216" s="82" t="s">
        <v>255</v>
      </c>
      <c r="F216" s="82"/>
      <c r="G216" s="82" t="s">
        <v>209</v>
      </c>
      <c r="H216" s="82"/>
      <c r="I216" s="82"/>
      <c r="J216" s="82"/>
      <c r="K216" s="82"/>
      <c r="L216" s="82"/>
      <c r="M216" s="82"/>
      <c r="N216" s="82"/>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4"/>
      <c r="AJ216" s="184"/>
      <c r="AK216" s="184"/>
      <c r="AL216" s="184"/>
      <c r="AM216" s="184"/>
      <c r="AN216" s="184"/>
      <c r="AO216" s="184"/>
      <c r="AP216" s="184"/>
      <c r="AQ216" s="243"/>
      <c r="AR216" s="409">
        <v>0.6</v>
      </c>
      <c r="AS216" s="409">
        <v>0.6</v>
      </c>
      <c r="AT216" s="409">
        <v>0.6</v>
      </c>
      <c r="AU216" s="409">
        <v>0.6</v>
      </c>
      <c r="AV216" s="409">
        <v>0.6</v>
      </c>
      <c r="AW216" s="184"/>
    </row>
    <row r="217" spans="1:49" ht="16.8">
      <c r="A217" s="82"/>
      <c r="B217" s="82"/>
      <c r="C217" s="82"/>
      <c r="D217" s="82"/>
      <c r="E217" s="82" t="s">
        <v>256</v>
      </c>
      <c r="F217" s="82"/>
      <c r="G217" s="82" t="s">
        <v>209</v>
      </c>
      <c r="H217" s="82"/>
      <c r="I217" s="82"/>
      <c r="J217" s="82"/>
      <c r="K217" s="82"/>
      <c r="L217" s="82"/>
      <c r="M217" s="82"/>
      <c r="N217" s="82"/>
      <c r="O217" s="184"/>
      <c r="P217" s="184"/>
      <c r="Q217" s="184"/>
      <c r="R217" s="184"/>
      <c r="S217" s="184"/>
      <c r="T217" s="184"/>
      <c r="U217" s="184"/>
      <c r="V217" s="184"/>
      <c r="W217" s="184"/>
      <c r="X217" s="184"/>
      <c r="Y217" s="184"/>
      <c r="Z217" s="184"/>
      <c r="AA217" s="184"/>
      <c r="AB217" s="184"/>
      <c r="AC217" s="184"/>
      <c r="AD217" s="184"/>
      <c r="AE217" s="184"/>
      <c r="AF217" s="184"/>
      <c r="AG217" s="184"/>
      <c r="AH217" s="184"/>
      <c r="AI217" s="184"/>
      <c r="AJ217" s="184"/>
      <c r="AK217" s="184"/>
      <c r="AL217" s="184"/>
      <c r="AM217" s="184"/>
      <c r="AN217" s="184"/>
      <c r="AO217" s="184"/>
      <c r="AP217" s="184"/>
      <c r="AQ217" s="243"/>
      <c r="AR217" s="409">
        <v>0.6</v>
      </c>
      <c r="AS217" s="409">
        <v>0.6</v>
      </c>
      <c r="AT217" s="409">
        <v>0.6</v>
      </c>
      <c r="AU217" s="409">
        <v>0.6</v>
      </c>
      <c r="AV217" s="409">
        <v>0.6</v>
      </c>
      <c r="AW217" s="184"/>
    </row>
    <row r="218" spans="1:49" ht="16.8">
      <c r="A218" s="82"/>
      <c r="B218" s="82"/>
      <c r="C218" s="82"/>
      <c r="D218" s="82"/>
      <c r="E218" s="82"/>
      <c r="F218" s="82"/>
      <c r="G218" s="82"/>
      <c r="H218" s="82"/>
      <c r="I218" s="82"/>
      <c r="J218" s="82"/>
      <c r="K218" s="82"/>
      <c r="L218" s="82"/>
      <c r="M218" s="82"/>
      <c r="N218" s="82"/>
      <c r="O218" s="184"/>
      <c r="P218" s="184"/>
      <c r="Q218" s="184"/>
      <c r="R218" s="184"/>
      <c r="S218" s="184"/>
      <c r="T218" s="184"/>
      <c r="U218" s="184"/>
      <c r="V218" s="184"/>
      <c r="W218" s="184"/>
      <c r="X218" s="184"/>
      <c r="Y218" s="184"/>
      <c r="Z218" s="184"/>
      <c r="AA218" s="184"/>
      <c r="AB218" s="184"/>
      <c r="AC218" s="184"/>
      <c r="AD218" s="184"/>
      <c r="AE218" s="184"/>
      <c r="AF218" s="184"/>
      <c r="AG218" s="184"/>
      <c r="AH218" s="184"/>
      <c r="AI218" s="184"/>
      <c r="AJ218" s="184"/>
      <c r="AK218" s="184"/>
      <c r="AL218" s="184"/>
      <c r="AM218" s="184"/>
      <c r="AN218" s="184"/>
      <c r="AO218" s="184"/>
      <c r="AP218" s="184"/>
      <c r="AQ218" s="243"/>
      <c r="AR218" s="145"/>
      <c r="AS218" s="184"/>
      <c r="AT218" s="184"/>
      <c r="AU218" s="184"/>
      <c r="AV218" s="184"/>
      <c r="AW218" s="184"/>
    </row>
    <row r="219" spans="1:49" ht="16.8">
      <c r="A219" s="82"/>
      <c r="B219" s="82"/>
      <c r="C219" s="82"/>
      <c r="D219" s="82"/>
      <c r="E219" s="82" t="s">
        <v>1399</v>
      </c>
      <c r="F219" s="82"/>
      <c r="G219" s="82" t="s">
        <v>249</v>
      </c>
      <c r="H219" s="82"/>
      <c r="I219" s="82"/>
      <c r="J219" s="82"/>
      <c r="K219" s="82"/>
      <c r="L219" s="82"/>
      <c r="M219" s="82"/>
      <c r="N219" s="82"/>
      <c r="O219" s="184"/>
      <c r="P219" s="184"/>
      <c r="Q219" s="184"/>
      <c r="R219" s="184"/>
      <c r="S219" s="184"/>
      <c r="T219" s="184"/>
      <c r="U219" s="184"/>
      <c r="V219" s="184"/>
      <c r="W219" s="184"/>
      <c r="X219" s="184"/>
      <c r="Y219" s="184"/>
      <c r="Z219" s="184"/>
      <c r="AA219" s="184"/>
      <c r="AB219" s="184"/>
      <c r="AC219" s="184"/>
      <c r="AD219" s="184"/>
      <c r="AE219" s="184"/>
      <c r="AF219" s="184"/>
      <c r="AG219" s="184"/>
      <c r="AH219" s="184"/>
      <c r="AI219" s="184"/>
      <c r="AJ219" s="409">
        <v>3.8974999999999996E-2</v>
      </c>
      <c r="AK219" s="409">
        <v>3.7870000000000001E-2</v>
      </c>
      <c r="AL219" s="409">
        <v>3.6830000000000002E-2</v>
      </c>
      <c r="AM219" s="409">
        <v>3.4814999999999999E-2</v>
      </c>
      <c r="AN219" s="409">
        <v>3.2670000000000005E-2</v>
      </c>
      <c r="AO219" s="409">
        <v>2.9485000000000001E-2</v>
      </c>
      <c r="AP219" s="409">
        <v>2.734E-2</v>
      </c>
      <c r="AQ219" s="457">
        <v>2.4934999999999999E-2</v>
      </c>
      <c r="AR219" s="145"/>
      <c r="AS219" s="184"/>
      <c r="AT219" s="184"/>
      <c r="AU219" s="184"/>
      <c r="AV219" s="184"/>
      <c r="AW219" s="184"/>
    </row>
    <row r="220" spans="1:49" ht="16.8">
      <c r="A220" s="82"/>
      <c r="B220" s="82"/>
      <c r="C220" s="82"/>
      <c r="D220" s="82"/>
      <c r="E220" s="82" t="s">
        <v>258</v>
      </c>
      <c r="F220" s="82"/>
      <c r="G220" s="82" t="s">
        <v>209</v>
      </c>
      <c r="H220" s="82"/>
      <c r="I220" s="82"/>
      <c r="J220" s="82"/>
      <c r="K220" s="82"/>
      <c r="L220" s="82"/>
      <c r="M220" s="82"/>
      <c r="N220" s="82"/>
      <c r="O220" s="184"/>
      <c r="P220" s="184"/>
      <c r="Q220" s="184"/>
      <c r="R220" s="184"/>
      <c r="S220" s="184"/>
      <c r="T220" s="184"/>
      <c r="U220" s="184"/>
      <c r="V220" s="184"/>
      <c r="W220" s="184"/>
      <c r="X220" s="184"/>
      <c r="Y220" s="184"/>
      <c r="Z220" s="184"/>
      <c r="AA220" s="184"/>
      <c r="AB220" s="184"/>
      <c r="AC220" s="184"/>
      <c r="AD220" s="184"/>
      <c r="AE220" s="184"/>
      <c r="AF220" s="184"/>
      <c r="AG220" s="184"/>
      <c r="AH220" s="184"/>
      <c r="AI220" s="184"/>
      <c r="AJ220" s="410">
        <v>0.65</v>
      </c>
      <c r="AK220" s="410">
        <v>0.65</v>
      </c>
      <c r="AL220" s="410">
        <v>0.65</v>
      </c>
      <c r="AM220" s="410">
        <v>0.65</v>
      </c>
      <c r="AN220" s="410">
        <v>0.65</v>
      </c>
      <c r="AO220" s="410">
        <v>0.65</v>
      </c>
      <c r="AP220" s="410">
        <v>0.65</v>
      </c>
      <c r="AQ220" s="456">
        <v>0.65</v>
      </c>
      <c r="AR220" s="145"/>
      <c r="AS220" s="184"/>
      <c r="AT220" s="184"/>
      <c r="AU220" s="184"/>
      <c r="AV220" s="184"/>
      <c r="AW220" s="184"/>
    </row>
    <row r="221" spans="1:49" ht="16.8">
      <c r="A221" s="82"/>
      <c r="B221" s="82"/>
      <c r="C221" s="82"/>
      <c r="D221" s="82"/>
      <c r="E221" s="82"/>
      <c r="F221" s="82"/>
      <c r="G221" s="82"/>
      <c r="H221" s="82"/>
      <c r="I221" s="82"/>
      <c r="J221" s="82"/>
      <c r="K221" s="82"/>
      <c r="L221" s="82"/>
      <c r="M221" s="82"/>
      <c r="N221" s="82"/>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4"/>
      <c r="AJ221" s="184"/>
      <c r="AK221" s="184"/>
      <c r="AL221" s="184"/>
      <c r="AM221" s="184"/>
      <c r="AN221" s="184"/>
      <c r="AO221" s="184"/>
      <c r="AP221" s="184"/>
      <c r="AQ221" s="243"/>
      <c r="AR221" s="145"/>
      <c r="AS221" s="184"/>
      <c r="AT221" s="184"/>
      <c r="AU221" s="184"/>
      <c r="AV221" s="184"/>
      <c r="AW221" s="184"/>
    </row>
    <row r="222" spans="1:49" ht="16.8">
      <c r="A222" s="82"/>
      <c r="B222" s="82"/>
      <c r="D222" s="351" t="s">
        <v>259</v>
      </c>
      <c r="E222" s="351"/>
      <c r="F222" s="82"/>
      <c r="G222" s="82"/>
      <c r="H222" s="82"/>
      <c r="I222" s="82"/>
      <c r="J222" s="82"/>
      <c r="K222" s="82"/>
      <c r="L222" s="82"/>
      <c r="M222" s="82"/>
      <c r="N222" s="82"/>
      <c r="O222" s="184"/>
      <c r="P222" s="184"/>
      <c r="Q222" s="184"/>
      <c r="R222" s="184"/>
      <c r="S222" s="184"/>
      <c r="T222" s="184"/>
      <c r="U222" s="184"/>
      <c r="V222" s="184"/>
      <c r="W222" s="184"/>
      <c r="X222" s="184"/>
      <c r="Y222" s="184"/>
      <c r="Z222" s="184"/>
      <c r="AA222" s="184"/>
      <c r="AB222" s="184"/>
      <c r="AC222" s="184"/>
      <c r="AD222" s="184"/>
      <c r="AE222" s="184"/>
      <c r="AF222" s="184"/>
      <c r="AG222" s="184"/>
      <c r="AH222" s="184"/>
      <c r="AI222" s="184"/>
      <c r="AJ222" s="184"/>
      <c r="AK222" s="184"/>
      <c r="AL222" s="184"/>
      <c r="AM222" s="184"/>
      <c r="AN222" s="184"/>
      <c r="AO222" s="184"/>
      <c r="AP222" s="184"/>
      <c r="AQ222" s="243"/>
      <c r="AR222" s="145"/>
      <c r="AS222" s="184"/>
      <c r="AT222" s="184"/>
      <c r="AU222" s="184"/>
      <c r="AV222" s="184"/>
      <c r="AW222" s="184"/>
    </row>
    <row r="223" spans="1:49" ht="16.8">
      <c r="A223" s="82"/>
      <c r="B223" s="82"/>
      <c r="C223" s="82"/>
      <c r="D223" s="82"/>
      <c r="E223" s="82" t="s">
        <v>260</v>
      </c>
      <c r="F223" s="82"/>
      <c r="G223" s="82" t="s">
        <v>209</v>
      </c>
      <c r="H223" s="82" t="s">
        <v>261</v>
      </c>
      <c r="I223" s="82"/>
      <c r="J223" s="82"/>
      <c r="K223" s="82"/>
      <c r="L223" s="82"/>
      <c r="M223" s="82"/>
      <c r="N223" s="82"/>
      <c r="O223" s="184"/>
      <c r="P223" s="184"/>
      <c r="Q223" s="184"/>
      <c r="R223" s="184"/>
      <c r="S223" s="184"/>
      <c r="T223" s="184"/>
      <c r="U223" s="184"/>
      <c r="V223" s="184"/>
      <c r="W223" s="184"/>
      <c r="X223" s="184"/>
      <c r="Y223" s="184"/>
      <c r="Z223" s="184"/>
      <c r="AA223" s="184"/>
      <c r="AB223" s="184"/>
      <c r="AC223" s="184"/>
      <c r="AD223" s="184"/>
      <c r="AE223" s="184"/>
      <c r="AF223" s="184"/>
      <c r="AG223" s="184"/>
      <c r="AH223" s="184"/>
      <c r="AI223" s="184"/>
      <c r="AJ223" s="184"/>
      <c r="AK223" s="184"/>
      <c r="AL223" s="184"/>
      <c r="AM223" s="184"/>
      <c r="AN223" s="184"/>
      <c r="AO223" s="184"/>
      <c r="AP223" s="184"/>
      <c r="AQ223" s="243"/>
      <c r="AR223" s="390">
        <v>0.9919</v>
      </c>
      <c r="AS223" s="390">
        <v>1.0008999999999999</v>
      </c>
      <c r="AT223" s="390">
        <v>1.0102</v>
      </c>
      <c r="AU223" s="390">
        <v>1.0202</v>
      </c>
      <c r="AV223" s="390">
        <v>1.0306</v>
      </c>
      <c r="AW223" s="184"/>
    </row>
    <row r="224" spans="1:49" ht="16.8">
      <c r="A224" s="82"/>
      <c r="B224" s="82"/>
      <c r="C224" s="82"/>
      <c r="D224" s="82"/>
      <c r="E224" s="82"/>
      <c r="F224" s="82"/>
      <c r="G224" s="82"/>
      <c r="H224" s="82"/>
      <c r="I224" s="82"/>
      <c r="J224" s="82"/>
      <c r="K224" s="82"/>
      <c r="L224" s="82"/>
      <c r="M224" s="82"/>
      <c r="N224" s="82"/>
      <c r="O224" s="184"/>
      <c r="P224" s="184"/>
      <c r="Q224" s="184"/>
      <c r="R224" s="184"/>
      <c r="S224" s="184"/>
      <c r="T224" s="184"/>
      <c r="U224" s="184"/>
      <c r="V224" s="184"/>
      <c r="W224" s="184"/>
      <c r="X224" s="184"/>
      <c r="Y224" s="184"/>
      <c r="Z224" s="184"/>
      <c r="AA224" s="184"/>
      <c r="AB224" s="184"/>
      <c r="AC224" s="184"/>
      <c r="AD224" s="184"/>
      <c r="AE224" s="184"/>
      <c r="AF224" s="184"/>
      <c r="AG224" s="184"/>
      <c r="AH224" s="184"/>
      <c r="AI224" s="184"/>
      <c r="AJ224" s="184"/>
      <c r="AK224" s="184"/>
      <c r="AL224" s="184"/>
      <c r="AM224" s="184"/>
      <c r="AN224" s="184"/>
      <c r="AO224" s="184"/>
      <c r="AP224" s="184"/>
      <c r="AQ224" s="243"/>
      <c r="AR224" s="145"/>
      <c r="AS224" s="184"/>
      <c r="AT224" s="184"/>
      <c r="AU224" s="184"/>
      <c r="AV224" s="184"/>
      <c r="AW224" s="184"/>
    </row>
    <row r="225" spans="1:49" ht="16.8">
      <c r="A225" s="82"/>
      <c r="B225" s="82"/>
      <c r="D225" s="351" t="s">
        <v>262</v>
      </c>
      <c r="E225" s="351"/>
      <c r="F225" s="82"/>
      <c r="G225" s="82"/>
      <c r="H225" s="82"/>
      <c r="I225" s="82"/>
      <c r="J225" s="82"/>
      <c r="K225" s="82"/>
      <c r="L225" s="82"/>
      <c r="M225" s="82"/>
      <c r="N225" s="82"/>
      <c r="O225" s="184"/>
      <c r="P225" s="184"/>
      <c r="Q225" s="184"/>
      <c r="R225" s="184"/>
      <c r="S225" s="184"/>
      <c r="T225" s="184"/>
      <c r="U225" s="184"/>
      <c r="V225" s="184"/>
      <c r="W225" s="184"/>
      <c r="X225" s="184"/>
      <c r="Y225" s="184"/>
      <c r="Z225" s="184"/>
      <c r="AA225" s="184"/>
      <c r="AB225" s="184"/>
      <c r="AC225" s="184"/>
      <c r="AD225" s="184"/>
      <c r="AE225" s="184"/>
      <c r="AF225" s="184"/>
      <c r="AG225" s="184"/>
      <c r="AH225" s="184"/>
      <c r="AI225" s="184"/>
      <c r="AJ225" s="184"/>
      <c r="AK225" s="184"/>
      <c r="AL225" s="184"/>
      <c r="AM225" s="184"/>
      <c r="AN225" s="184"/>
      <c r="AO225" s="184"/>
      <c r="AP225" s="184"/>
      <c r="AQ225" s="243"/>
      <c r="AR225" s="364"/>
      <c r="AS225" s="184"/>
      <c r="AT225" s="184"/>
      <c r="AU225" s="184"/>
      <c r="AV225" s="184"/>
      <c r="AW225" s="184"/>
    </row>
    <row r="226" spans="1:49" ht="16.8">
      <c r="A226" s="82"/>
      <c r="B226" s="82"/>
      <c r="C226" s="82"/>
      <c r="D226" s="82"/>
      <c r="E226" s="82" t="s">
        <v>263</v>
      </c>
      <c r="F226" s="82"/>
      <c r="G226" s="82" t="s">
        <v>209</v>
      </c>
      <c r="H226" s="82"/>
      <c r="I226" s="82"/>
      <c r="J226" s="82"/>
      <c r="K226" s="82"/>
      <c r="L226" s="82"/>
      <c r="M226" s="82"/>
      <c r="N226" s="82"/>
      <c r="O226" s="184"/>
      <c r="P226" s="184"/>
      <c r="Q226" s="184"/>
      <c r="R226" s="184"/>
      <c r="S226" s="184"/>
      <c r="T226" s="184"/>
      <c r="U226" s="184"/>
      <c r="V226" s="184"/>
      <c r="W226" s="184"/>
      <c r="X226" s="184"/>
      <c r="Y226" s="184"/>
      <c r="Z226" s="184"/>
      <c r="AA226" s="184"/>
      <c r="AB226" s="184"/>
      <c r="AC226" s="184"/>
      <c r="AD226" s="184"/>
      <c r="AE226" s="184"/>
      <c r="AF226" s="184"/>
      <c r="AG226" s="184"/>
      <c r="AH226" s="184"/>
      <c r="AI226" s="184"/>
      <c r="AJ226" s="184"/>
      <c r="AK226" s="184"/>
      <c r="AL226" s="184"/>
      <c r="AM226" s="184"/>
      <c r="AN226" s="184"/>
      <c r="AO226" s="184"/>
      <c r="AP226" s="184"/>
      <c r="AQ226" s="243"/>
      <c r="AR226" s="409">
        <v>0.05</v>
      </c>
      <c r="AS226" s="409">
        <v>0.05</v>
      </c>
      <c r="AT226" s="409">
        <v>0.05</v>
      </c>
      <c r="AU226" s="409">
        <v>0.05</v>
      </c>
      <c r="AV226" s="409">
        <v>0.05</v>
      </c>
      <c r="AW226" s="184"/>
    </row>
    <row r="227" spans="1:49" ht="16.8">
      <c r="A227" s="82"/>
      <c r="B227" s="82"/>
      <c r="C227" s="82"/>
      <c r="D227" s="82"/>
      <c r="E227" s="82" t="s">
        <v>264</v>
      </c>
      <c r="F227" s="82"/>
      <c r="G227" s="82" t="s">
        <v>209</v>
      </c>
      <c r="H227" s="82"/>
      <c r="I227" s="82"/>
      <c r="J227" s="82"/>
      <c r="K227" s="82"/>
      <c r="L227" s="82"/>
      <c r="M227" s="82"/>
      <c r="N227" s="82"/>
      <c r="O227" s="184"/>
      <c r="P227" s="184"/>
      <c r="Q227" s="184"/>
      <c r="R227" s="184"/>
      <c r="S227" s="184"/>
      <c r="T227" s="184"/>
      <c r="U227" s="184"/>
      <c r="V227" s="184"/>
      <c r="W227" s="184"/>
      <c r="X227" s="184"/>
      <c r="Y227" s="184"/>
      <c r="Z227" s="184"/>
      <c r="AA227" s="184"/>
      <c r="AB227" s="184"/>
      <c r="AC227" s="184"/>
      <c r="AD227" s="184"/>
      <c r="AE227" s="184"/>
      <c r="AF227" s="184"/>
      <c r="AG227" s="184"/>
      <c r="AH227" s="184"/>
      <c r="AI227" s="184"/>
      <c r="AJ227" s="184"/>
      <c r="AK227" s="184"/>
      <c r="AL227" s="184"/>
      <c r="AM227" s="184"/>
      <c r="AN227" s="184"/>
      <c r="AO227" s="184"/>
      <c r="AP227" s="184"/>
      <c r="AQ227" s="243"/>
      <c r="AR227" s="409">
        <v>0.05</v>
      </c>
      <c r="AS227" s="409">
        <v>0.05</v>
      </c>
      <c r="AT227" s="409">
        <v>0.05</v>
      </c>
      <c r="AU227" s="409">
        <v>0.05</v>
      </c>
      <c r="AV227" s="409">
        <v>0.05</v>
      </c>
      <c r="AW227" s="184"/>
    </row>
    <row r="228" spans="1:49" ht="16.8">
      <c r="A228" s="82"/>
      <c r="B228" s="82"/>
      <c r="C228" s="82"/>
      <c r="D228" s="82"/>
      <c r="E228" s="82" t="s">
        <v>265</v>
      </c>
      <c r="F228" s="82"/>
      <c r="G228" s="82" t="s">
        <v>209</v>
      </c>
      <c r="H228" s="82"/>
      <c r="I228" s="82"/>
      <c r="J228" s="82"/>
      <c r="K228" s="82"/>
      <c r="L228" s="82"/>
      <c r="M228" s="82"/>
      <c r="N228" s="82"/>
      <c r="O228" s="184"/>
      <c r="P228" s="184"/>
      <c r="Q228" s="184"/>
      <c r="R228" s="184"/>
      <c r="S228" s="184"/>
      <c r="T228" s="184"/>
      <c r="U228" s="184"/>
      <c r="V228" s="184"/>
      <c r="W228" s="184"/>
      <c r="X228" s="184"/>
      <c r="Y228" s="184"/>
      <c r="Z228" s="184"/>
      <c r="AA228" s="184"/>
      <c r="AB228" s="184"/>
      <c r="AC228" s="184"/>
      <c r="AD228" s="184"/>
      <c r="AE228" s="184"/>
      <c r="AF228" s="184"/>
      <c r="AG228" s="184"/>
      <c r="AH228" s="184"/>
      <c r="AI228" s="184"/>
      <c r="AJ228" s="184"/>
      <c r="AK228" s="184"/>
      <c r="AL228" s="184"/>
      <c r="AM228" s="184"/>
      <c r="AN228" s="184"/>
      <c r="AO228" s="184"/>
      <c r="AP228" s="184"/>
      <c r="AQ228" s="243"/>
      <c r="AR228" s="409">
        <v>0.03</v>
      </c>
      <c r="AS228" s="409">
        <v>0.03</v>
      </c>
      <c r="AT228" s="409">
        <v>0.03</v>
      </c>
      <c r="AU228" s="409">
        <v>0.03</v>
      </c>
      <c r="AV228" s="409">
        <v>0.03</v>
      </c>
      <c r="AW228" s="184"/>
    </row>
    <row r="229" spans="1:49" ht="16.8">
      <c r="A229" s="82"/>
      <c r="B229" s="82"/>
      <c r="C229" s="82"/>
      <c r="D229" s="82"/>
      <c r="E229" s="82" t="s">
        <v>266</v>
      </c>
      <c r="F229" s="82"/>
      <c r="G229" s="82" t="s">
        <v>209</v>
      </c>
      <c r="H229" s="82"/>
      <c r="I229" s="82"/>
      <c r="J229" s="82"/>
      <c r="K229" s="82"/>
      <c r="L229" s="82"/>
      <c r="M229" s="82"/>
      <c r="N229" s="82"/>
      <c r="O229" s="184"/>
      <c r="P229" s="184"/>
      <c r="Q229" s="184"/>
      <c r="R229" s="184"/>
      <c r="S229" s="184"/>
      <c r="T229" s="184"/>
      <c r="U229" s="184"/>
      <c r="V229" s="184"/>
      <c r="W229" s="184"/>
      <c r="X229" s="184"/>
      <c r="Y229" s="184"/>
      <c r="Z229" s="184"/>
      <c r="AA229" s="184"/>
      <c r="AB229" s="184"/>
      <c r="AC229" s="184"/>
      <c r="AD229" s="184"/>
      <c r="AE229" s="184"/>
      <c r="AF229" s="184"/>
      <c r="AG229" s="184"/>
      <c r="AH229" s="184"/>
      <c r="AI229" s="184"/>
      <c r="AJ229" s="184"/>
      <c r="AK229" s="184"/>
      <c r="AL229" s="184"/>
      <c r="AM229" s="184"/>
      <c r="AN229" s="184"/>
      <c r="AO229" s="184"/>
      <c r="AP229" s="184"/>
      <c r="AQ229" s="243"/>
      <c r="AR229" s="409">
        <v>0.6</v>
      </c>
      <c r="AS229" s="409">
        <v>0.6</v>
      </c>
      <c r="AT229" s="409">
        <v>0.6</v>
      </c>
      <c r="AU229" s="409">
        <v>0.6</v>
      </c>
      <c r="AV229" s="409">
        <v>0.6</v>
      </c>
      <c r="AW229" s="184"/>
    </row>
    <row r="230" spans="1:49" ht="16.8">
      <c r="A230" s="82"/>
      <c r="B230" s="82"/>
      <c r="C230" s="82"/>
      <c r="D230" s="82"/>
      <c r="E230" s="82" t="s">
        <v>267</v>
      </c>
      <c r="F230" s="82"/>
      <c r="G230" s="82" t="s">
        <v>209</v>
      </c>
      <c r="H230" s="82"/>
      <c r="I230" s="82"/>
      <c r="J230" s="82"/>
      <c r="K230" s="82"/>
      <c r="L230" s="82"/>
      <c r="M230" s="82"/>
      <c r="N230" s="82"/>
      <c r="O230" s="184"/>
      <c r="P230" s="184"/>
      <c r="Q230" s="184"/>
      <c r="R230" s="184"/>
      <c r="S230" s="184"/>
      <c r="T230" s="184"/>
      <c r="U230" s="184"/>
      <c r="V230" s="184"/>
      <c r="W230" s="184"/>
      <c r="X230" s="184"/>
      <c r="Y230" s="184"/>
      <c r="Z230" s="184"/>
      <c r="AA230" s="184"/>
      <c r="AB230" s="184"/>
      <c r="AC230" s="184"/>
      <c r="AD230" s="184"/>
      <c r="AE230" s="184"/>
      <c r="AF230" s="184"/>
      <c r="AG230" s="184"/>
      <c r="AH230" s="184"/>
      <c r="AI230" s="184"/>
      <c r="AJ230" s="184"/>
      <c r="AK230" s="184"/>
      <c r="AL230" s="184"/>
      <c r="AM230" s="184"/>
      <c r="AN230" s="184"/>
      <c r="AO230" s="184"/>
      <c r="AP230" s="184"/>
      <c r="AQ230" s="243"/>
      <c r="AR230" s="409">
        <v>0.25</v>
      </c>
      <c r="AS230" s="409">
        <v>0.25</v>
      </c>
      <c r="AT230" s="409">
        <v>0.25</v>
      </c>
      <c r="AU230" s="409">
        <v>0.25</v>
      </c>
      <c r="AV230" s="409">
        <v>0.25</v>
      </c>
      <c r="AW230" s="184"/>
    </row>
    <row r="231" spans="1:49" ht="16.8">
      <c r="A231" s="82"/>
      <c r="B231" s="82"/>
      <c r="C231" s="82"/>
      <c r="D231" s="82"/>
      <c r="E231" s="82" t="s">
        <v>268</v>
      </c>
      <c r="F231" s="82"/>
      <c r="G231" s="82" t="s">
        <v>209</v>
      </c>
      <c r="H231" s="82"/>
      <c r="I231" s="82"/>
      <c r="J231" s="82"/>
      <c r="K231" s="82"/>
      <c r="L231" s="82"/>
      <c r="M231" s="82"/>
      <c r="N231" s="82"/>
      <c r="O231" s="184"/>
      <c r="P231" s="184"/>
      <c r="Q231" s="184"/>
      <c r="R231" s="184"/>
      <c r="S231" s="184"/>
      <c r="T231" s="184"/>
      <c r="U231" s="184"/>
      <c r="V231" s="184"/>
      <c r="W231" s="184"/>
      <c r="X231" s="184"/>
      <c r="Y231" s="184"/>
      <c r="Z231" s="184"/>
      <c r="AA231" s="184"/>
      <c r="AB231" s="184"/>
      <c r="AC231" s="184"/>
      <c r="AD231" s="184"/>
      <c r="AE231" s="184"/>
      <c r="AF231" s="184"/>
      <c r="AG231" s="184"/>
      <c r="AH231" s="184"/>
      <c r="AI231" s="184"/>
      <c r="AJ231" s="184"/>
      <c r="AK231" s="184"/>
      <c r="AL231" s="184"/>
      <c r="AM231" s="184"/>
      <c r="AN231" s="184"/>
      <c r="AO231" s="184"/>
      <c r="AP231" s="184"/>
      <c r="AQ231" s="243"/>
      <c r="AR231" s="409">
        <v>0</v>
      </c>
      <c r="AS231" s="409">
        <v>0</v>
      </c>
      <c r="AT231" s="409">
        <v>0</v>
      </c>
      <c r="AU231" s="409">
        <v>0</v>
      </c>
      <c r="AV231" s="409">
        <v>0</v>
      </c>
      <c r="AW231" s="184"/>
    </row>
    <row r="232" spans="1:49" ht="16.8">
      <c r="A232" s="82"/>
      <c r="B232" s="82"/>
      <c r="C232" s="82"/>
      <c r="D232" s="82"/>
      <c r="E232" s="82"/>
      <c r="F232" s="82"/>
      <c r="G232" s="82"/>
      <c r="H232" s="82"/>
      <c r="I232" s="82"/>
      <c r="J232" s="82"/>
      <c r="K232" s="82"/>
      <c r="L232" s="82"/>
      <c r="M232" s="82"/>
      <c r="N232" s="82"/>
      <c r="O232" s="184"/>
      <c r="P232" s="184"/>
      <c r="Q232" s="184"/>
      <c r="R232" s="184"/>
      <c r="S232" s="184"/>
      <c r="T232" s="184"/>
      <c r="U232" s="184"/>
      <c r="V232" s="184"/>
      <c r="W232" s="184"/>
      <c r="X232" s="184"/>
      <c r="Y232" s="184"/>
      <c r="Z232" s="184"/>
      <c r="AA232" s="184"/>
      <c r="AB232" s="184"/>
      <c r="AC232" s="184"/>
      <c r="AD232" s="184"/>
      <c r="AE232" s="184"/>
      <c r="AF232" s="184"/>
      <c r="AG232" s="184"/>
      <c r="AH232" s="184"/>
      <c r="AI232" s="184"/>
      <c r="AJ232" s="184"/>
      <c r="AK232" s="184"/>
      <c r="AL232" s="184"/>
      <c r="AM232" s="184"/>
      <c r="AN232" s="184"/>
      <c r="AO232" s="184"/>
      <c r="AP232" s="184"/>
      <c r="AQ232" s="243"/>
      <c r="AR232" s="145"/>
      <c r="AS232" s="184"/>
      <c r="AT232" s="184"/>
      <c r="AU232" s="184"/>
      <c r="AV232" s="184"/>
      <c r="AW232" s="184"/>
    </row>
    <row r="233" spans="1:49" ht="16.8">
      <c r="A233" s="82"/>
      <c r="B233" s="82"/>
      <c r="D233" s="351" t="s">
        <v>269</v>
      </c>
      <c r="E233" s="351"/>
      <c r="F233" s="82"/>
      <c r="G233" s="82"/>
      <c r="H233" s="82"/>
      <c r="I233" s="82"/>
      <c r="J233" s="82"/>
      <c r="K233" s="82"/>
      <c r="L233" s="82"/>
      <c r="M233" s="82"/>
      <c r="N233" s="82"/>
      <c r="O233" s="184"/>
      <c r="P233" s="184"/>
      <c r="Q233" s="184"/>
      <c r="R233" s="184"/>
      <c r="S233" s="184"/>
      <c r="T233" s="184"/>
      <c r="U233" s="184"/>
      <c r="V233" s="184"/>
      <c r="W233" s="184"/>
      <c r="X233" s="184"/>
      <c r="Y233" s="184"/>
      <c r="Z233" s="184"/>
      <c r="AA233" s="184"/>
      <c r="AB233" s="184"/>
      <c r="AC233" s="184"/>
      <c r="AD233" s="184"/>
      <c r="AE233" s="184"/>
      <c r="AF233" s="184"/>
      <c r="AG233" s="184"/>
      <c r="AH233" s="184"/>
      <c r="AI233" s="184"/>
      <c r="AJ233" s="184"/>
      <c r="AK233" s="184"/>
      <c r="AL233" s="184"/>
      <c r="AM233" s="184"/>
      <c r="AN233" s="184"/>
      <c r="AO233" s="184"/>
      <c r="AP233" s="184"/>
      <c r="AQ233" s="243"/>
      <c r="AR233" s="364"/>
      <c r="AS233" s="184"/>
      <c r="AT233" s="184"/>
      <c r="AU233" s="184"/>
      <c r="AV233" s="184"/>
      <c r="AW233" s="184"/>
    </row>
    <row r="234" spans="1:49" ht="16.8">
      <c r="A234" s="82"/>
      <c r="B234" s="82"/>
      <c r="C234" s="82"/>
      <c r="D234" s="82"/>
      <c r="E234" s="82" t="s">
        <v>270</v>
      </c>
      <c r="F234" s="82"/>
      <c r="G234" s="82" t="s">
        <v>209</v>
      </c>
      <c r="H234" s="82"/>
      <c r="I234" s="409">
        <v>0.78</v>
      </c>
      <c r="J234" s="82"/>
      <c r="K234" s="82"/>
      <c r="L234" s="82"/>
      <c r="M234" s="82"/>
      <c r="N234" s="82"/>
      <c r="O234" s="184"/>
      <c r="P234" s="184"/>
      <c r="Q234" s="184"/>
      <c r="R234" s="184"/>
      <c r="S234" s="184"/>
      <c r="T234" s="184"/>
      <c r="U234" s="184"/>
      <c r="V234" s="184"/>
      <c r="W234" s="184"/>
      <c r="X234" s="184"/>
      <c r="Y234" s="184"/>
      <c r="Z234" s="184"/>
      <c r="AA234" s="184"/>
      <c r="AB234" s="184"/>
      <c r="AC234" s="184"/>
      <c r="AD234" s="184"/>
      <c r="AE234" s="184"/>
      <c r="AF234" s="184"/>
      <c r="AG234" s="184"/>
      <c r="AH234" s="184"/>
      <c r="AI234" s="184"/>
      <c r="AJ234" s="184"/>
      <c r="AK234" s="184"/>
      <c r="AL234" s="184"/>
      <c r="AM234" s="184"/>
      <c r="AN234" s="184"/>
      <c r="AO234" s="184"/>
      <c r="AP234" s="184"/>
      <c r="AQ234" s="243"/>
      <c r="AR234" s="364"/>
      <c r="AS234" s="263"/>
      <c r="AT234" s="263"/>
      <c r="AU234" s="263"/>
      <c r="AV234" s="263"/>
      <c r="AW234" s="184"/>
    </row>
    <row r="235" spans="1:49" ht="16.8">
      <c r="A235" s="82"/>
      <c r="B235" s="82"/>
      <c r="C235" s="82"/>
      <c r="D235" s="82"/>
      <c r="E235" s="82" t="s">
        <v>271</v>
      </c>
      <c r="F235" s="82"/>
      <c r="G235" s="82" t="s">
        <v>209</v>
      </c>
      <c r="H235" s="82"/>
      <c r="I235" s="409">
        <v>0.85</v>
      </c>
      <c r="J235" s="82"/>
      <c r="K235" s="82"/>
      <c r="L235" s="82"/>
      <c r="M235" s="82"/>
      <c r="N235" s="82"/>
      <c r="O235" s="184"/>
      <c r="P235" s="184"/>
      <c r="Q235" s="184"/>
      <c r="R235" s="184"/>
      <c r="S235" s="184"/>
      <c r="T235" s="184"/>
      <c r="U235" s="184"/>
      <c r="V235" s="184"/>
      <c r="W235" s="184"/>
      <c r="X235" s="184"/>
      <c r="Y235" s="184"/>
      <c r="Z235" s="184"/>
      <c r="AA235" s="184"/>
      <c r="AB235" s="184"/>
      <c r="AC235" s="184"/>
      <c r="AD235" s="184"/>
      <c r="AE235" s="184"/>
      <c r="AF235" s="184"/>
      <c r="AG235" s="184"/>
      <c r="AH235" s="184"/>
      <c r="AI235" s="184"/>
      <c r="AJ235" s="184"/>
      <c r="AK235" s="184"/>
      <c r="AL235" s="184"/>
      <c r="AM235" s="184"/>
      <c r="AN235" s="184"/>
      <c r="AO235" s="184"/>
      <c r="AP235" s="184"/>
      <c r="AQ235" s="243"/>
      <c r="AR235" s="364"/>
      <c r="AS235" s="263"/>
      <c r="AT235" s="263"/>
      <c r="AU235" s="263"/>
      <c r="AV235" s="263"/>
      <c r="AW235" s="184"/>
    </row>
    <row r="236" spans="1:49" ht="16.8">
      <c r="A236" s="82"/>
      <c r="B236" s="82"/>
      <c r="C236" s="82"/>
      <c r="D236" s="82"/>
      <c r="E236" s="82"/>
      <c r="F236" s="82"/>
      <c r="G236" s="82"/>
      <c r="H236" s="82"/>
      <c r="I236" s="145"/>
      <c r="J236" s="82"/>
      <c r="K236" s="82"/>
      <c r="L236" s="82"/>
      <c r="M236" s="82"/>
      <c r="N236" s="82"/>
      <c r="O236" s="184"/>
      <c r="P236" s="184"/>
      <c r="Q236" s="184"/>
      <c r="R236" s="184"/>
      <c r="S236" s="184"/>
      <c r="T236" s="184"/>
      <c r="U236" s="184"/>
      <c r="V236" s="184"/>
      <c r="W236" s="184"/>
      <c r="X236" s="184"/>
      <c r="Y236" s="184"/>
      <c r="Z236" s="184"/>
      <c r="AA236" s="184"/>
      <c r="AB236" s="184"/>
      <c r="AC236" s="184"/>
      <c r="AD236" s="184"/>
      <c r="AE236" s="184"/>
      <c r="AF236" s="184"/>
      <c r="AG236" s="184"/>
      <c r="AH236" s="184"/>
      <c r="AI236" s="184"/>
      <c r="AJ236" s="184"/>
      <c r="AK236" s="184"/>
      <c r="AL236" s="184"/>
      <c r="AM236" s="184"/>
      <c r="AN236" s="184"/>
      <c r="AO236" s="184"/>
      <c r="AP236" s="184"/>
      <c r="AQ236" s="243"/>
      <c r="AR236" s="145"/>
      <c r="AS236" s="184"/>
      <c r="AT236" s="184"/>
      <c r="AU236" s="184"/>
      <c r="AV236" s="184"/>
      <c r="AW236" s="184"/>
    </row>
    <row r="237" spans="1:49" ht="16.8">
      <c r="A237" s="82"/>
      <c r="B237" s="82"/>
      <c r="C237" s="82"/>
      <c r="D237" s="82"/>
      <c r="E237" s="2" t="s">
        <v>272</v>
      </c>
      <c r="F237" s="82"/>
      <c r="G237" s="82" t="s">
        <v>209</v>
      </c>
      <c r="H237" s="82" t="s">
        <v>273</v>
      </c>
      <c r="I237" s="409">
        <v>0.5</v>
      </c>
      <c r="J237" s="82"/>
      <c r="K237" s="82"/>
      <c r="L237" s="82"/>
      <c r="M237" s="82"/>
      <c r="N237" s="82"/>
      <c r="O237" s="184"/>
      <c r="P237" s="184"/>
      <c r="Q237" s="184"/>
      <c r="R237" s="184"/>
      <c r="S237" s="184"/>
      <c r="T237" s="184"/>
      <c r="U237" s="184"/>
      <c r="V237" s="184"/>
      <c r="W237" s="184"/>
      <c r="X237" s="184"/>
      <c r="Y237" s="184"/>
      <c r="Z237" s="184"/>
      <c r="AA237" s="184"/>
      <c r="AB237" s="184"/>
      <c r="AC237" s="184"/>
      <c r="AD237" s="184"/>
      <c r="AE237" s="184"/>
      <c r="AF237" s="184"/>
      <c r="AG237" s="184"/>
      <c r="AH237" s="184"/>
      <c r="AI237" s="184"/>
      <c r="AJ237" s="184"/>
      <c r="AK237" s="184"/>
      <c r="AL237" s="184"/>
      <c r="AM237" s="184"/>
      <c r="AN237" s="184"/>
      <c r="AO237" s="184"/>
      <c r="AP237" s="184"/>
      <c r="AQ237" s="243"/>
      <c r="AR237" s="136"/>
      <c r="AS237" s="136"/>
      <c r="AT237" s="136"/>
      <c r="AU237" s="136"/>
      <c r="AV237" s="136"/>
      <c r="AW237" s="184"/>
    </row>
    <row r="238" spans="1:49" ht="16.8">
      <c r="A238" s="82"/>
      <c r="B238" s="82"/>
      <c r="C238" s="82"/>
      <c r="D238" s="82"/>
      <c r="E238" s="82"/>
      <c r="F238" s="82"/>
      <c r="G238" s="82"/>
      <c r="H238" s="82"/>
      <c r="I238" s="82"/>
      <c r="J238" s="82"/>
      <c r="K238" s="82"/>
      <c r="L238" s="82"/>
      <c r="M238" s="82"/>
      <c r="N238" s="82"/>
      <c r="O238" s="184"/>
      <c r="P238" s="184"/>
      <c r="Q238" s="184"/>
      <c r="R238" s="184"/>
      <c r="S238" s="184"/>
      <c r="T238" s="184"/>
      <c r="U238" s="184"/>
      <c r="V238" s="184"/>
      <c r="W238" s="184"/>
      <c r="X238" s="184"/>
      <c r="Y238" s="184"/>
      <c r="Z238" s="184"/>
      <c r="AA238" s="184"/>
      <c r="AB238" s="184"/>
      <c r="AC238" s="184"/>
      <c r="AD238" s="184"/>
      <c r="AE238" s="184"/>
      <c r="AF238" s="184"/>
      <c r="AG238" s="184"/>
      <c r="AH238" s="184"/>
      <c r="AI238" s="184"/>
      <c r="AJ238" s="184"/>
      <c r="AK238" s="184"/>
      <c r="AL238" s="184"/>
      <c r="AM238" s="184"/>
      <c r="AN238" s="184"/>
      <c r="AO238" s="184"/>
      <c r="AP238" s="184"/>
      <c r="AQ238" s="243"/>
      <c r="AR238" s="145"/>
      <c r="AS238" s="184"/>
      <c r="AT238" s="184"/>
      <c r="AU238" s="184"/>
      <c r="AV238" s="184"/>
      <c r="AW238" s="184"/>
    </row>
    <row r="239" spans="1:49" ht="16.8">
      <c r="A239" s="82"/>
      <c r="B239" s="408" t="s">
        <v>274</v>
      </c>
      <c r="C239" s="408"/>
      <c r="D239" s="408"/>
      <c r="E239" s="408"/>
      <c r="F239" s="408"/>
      <c r="G239" s="408"/>
      <c r="H239" s="408"/>
      <c r="I239" s="408"/>
      <c r="J239" s="408"/>
      <c r="K239" s="408"/>
      <c r="L239" s="408"/>
      <c r="M239" s="408"/>
      <c r="N239" s="408"/>
      <c r="O239" s="405"/>
      <c r="P239" s="405"/>
      <c r="Q239" s="405"/>
      <c r="R239" s="405"/>
      <c r="S239" s="405"/>
      <c r="T239" s="405"/>
      <c r="U239" s="405"/>
      <c r="V239" s="405"/>
      <c r="W239" s="405"/>
      <c r="X239" s="405"/>
      <c r="Y239" s="405"/>
      <c r="Z239" s="405"/>
      <c r="AA239" s="405"/>
      <c r="AB239" s="405"/>
      <c r="AC239" s="405"/>
      <c r="AD239" s="405"/>
      <c r="AE239" s="405"/>
      <c r="AF239" s="405"/>
      <c r="AG239" s="405"/>
      <c r="AH239" s="405"/>
      <c r="AI239" s="405"/>
      <c r="AJ239" s="405"/>
      <c r="AK239" s="405"/>
      <c r="AL239" s="405"/>
      <c r="AM239" s="405"/>
      <c r="AN239" s="405"/>
      <c r="AO239" s="405"/>
      <c r="AP239" s="405"/>
      <c r="AQ239" s="407"/>
      <c r="AR239" s="406"/>
      <c r="AS239" s="405"/>
      <c r="AT239" s="405"/>
      <c r="AU239" s="405"/>
      <c r="AV239" s="405"/>
      <c r="AW239" s="184"/>
    </row>
    <row r="240" spans="1:49" ht="16.8">
      <c r="A240" s="82"/>
      <c r="B240" s="82"/>
      <c r="C240" s="82"/>
      <c r="D240" s="82"/>
      <c r="E240" s="82"/>
      <c r="F240" s="82"/>
      <c r="G240" s="82"/>
      <c r="H240" s="82"/>
      <c r="I240" s="82"/>
      <c r="J240" s="82"/>
      <c r="K240" s="82"/>
      <c r="L240" s="82"/>
      <c r="M240" s="82"/>
      <c r="N240" s="82"/>
      <c r="O240" s="184"/>
      <c r="P240" s="184"/>
      <c r="Q240" s="184"/>
      <c r="R240" s="184"/>
      <c r="S240" s="184"/>
      <c r="T240" s="184"/>
      <c r="U240" s="184"/>
      <c r="V240" s="184"/>
      <c r="W240" s="184"/>
      <c r="X240" s="184"/>
      <c r="Y240" s="184"/>
      <c r="Z240" s="184"/>
      <c r="AA240" s="184"/>
      <c r="AB240" s="184"/>
      <c r="AC240" s="184"/>
      <c r="AD240" s="184"/>
      <c r="AE240" s="184"/>
      <c r="AF240" s="184"/>
      <c r="AG240" s="184"/>
      <c r="AH240" s="184"/>
      <c r="AI240" s="184"/>
      <c r="AJ240" s="184"/>
      <c r="AK240" s="184"/>
      <c r="AL240" s="184"/>
      <c r="AM240" s="184"/>
      <c r="AN240" s="184"/>
      <c r="AO240" s="184"/>
      <c r="AP240" s="184"/>
      <c r="AQ240" s="243"/>
      <c r="AR240" s="145"/>
      <c r="AS240" s="184"/>
      <c r="AT240" s="184"/>
      <c r="AU240" s="184"/>
      <c r="AV240" s="184"/>
      <c r="AW240" s="184"/>
    </row>
    <row r="241" spans="1:49" ht="16.8">
      <c r="A241" s="82"/>
      <c r="B241" s="82"/>
      <c r="C241" s="82"/>
      <c r="D241" s="82"/>
      <c r="E241" s="7" t="s">
        <v>275</v>
      </c>
      <c r="F241" s="82"/>
      <c r="G241" s="2" t="s">
        <v>105</v>
      </c>
      <c r="H241" s="82"/>
      <c r="I241" s="415">
        <v>20.879690395849416</v>
      </c>
      <c r="J241" s="82"/>
      <c r="K241" s="82"/>
      <c r="L241" s="82"/>
      <c r="M241" s="82"/>
      <c r="N241" s="82"/>
      <c r="O241" s="184"/>
      <c r="P241" s="184"/>
      <c r="Q241" s="184"/>
      <c r="R241" s="184"/>
      <c r="S241" s="184"/>
      <c r="T241" s="184"/>
      <c r="U241" s="184"/>
      <c r="V241" s="184"/>
      <c r="W241" s="184"/>
      <c r="X241" s="184"/>
      <c r="Y241" s="184"/>
      <c r="Z241" s="184"/>
      <c r="AA241" s="184"/>
      <c r="AB241" s="184"/>
      <c r="AC241" s="184"/>
      <c r="AD241" s="184"/>
      <c r="AE241" s="184"/>
      <c r="AF241" s="184"/>
      <c r="AG241" s="184"/>
      <c r="AH241" s="184"/>
      <c r="AI241" s="184"/>
      <c r="AJ241" s="184"/>
      <c r="AK241" s="184"/>
      <c r="AL241" s="184"/>
      <c r="AM241" s="184"/>
      <c r="AN241" s="184"/>
      <c r="AO241" s="184"/>
      <c r="AP241" s="184"/>
      <c r="AQ241" s="243"/>
      <c r="AR241" s="145"/>
      <c r="AS241" s="184"/>
      <c r="AT241" s="184"/>
      <c r="AU241" s="184"/>
      <c r="AV241" s="184"/>
      <c r="AW241" s="184"/>
    </row>
    <row r="242" spans="1:49" ht="16.8">
      <c r="A242" s="82"/>
      <c r="B242" s="82"/>
      <c r="C242" s="82"/>
      <c r="D242" s="82"/>
      <c r="E242" s="7" t="s">
        <v>276</v>
      </c>
      <c r="F242" s="82"/>
      <c r="G242" s="2" t="s">
        <v>277</v>
      </c>
      <c r="H242" s="82"/>
      <c r="I242" s="416">
        <v>33328</v>
      </c>
      <c r="J242" s="82"/>
      <c r="K242" s="82"/>
      <c r="L242" s="82"/>
      <c r="M242" s="82"/>
      <c r="N242" s="82"/>
      <c r="O242" s="184"/>
      <c r="P242" s="184"/>
      <c r="Q242" s="184"/>
      <c r="R242" s="184"/>
      <c r="S242" s="184"/>
      <c r="T242" s="184"/>
      <c r="U242" s="184"/>
      <c r="V242" s="184"/>
      <c r="W242" s="184"/>
      <c r="X242" s="184"/>
      <c r="Y242" s="184"/>
      <c r="Z242" s="184"/>
      <c r="AA242" s="184"/>
      <c r="AB242" s="184"/>
      <c r="AC242" s="184"/>
      <c r="AD242" s="184"/>
      <c r="AE242" s="184"/>
      <c r="AF242" s="184"/>
      <c r="AG242" s="184"/>
      <c r="AH242" s="184"/>
      <c r="AI242" s="184"/>
      <c r="AJ242" s="184"/>
      <c r="AK242" s="184"/>
      <c r="AL242" s="184"/>
      <c r="AM242" s="184"/>
      <c r="AN242" s="184"/>
      <c r="AO242" s="184"/>
      <c r="AP242" s="184"/>
      <c r="AQ242" s="243"/>
      <c r="AR242" s="145"/>
      <c r="AS242" s="184"/>
      <c r="AT242" s="184"/>
      <c r="AU242" s="184"/>
      <c r="AV242" s="184"/>
      <c r="AW242" s="184"/>
    </row>
    <row r="243" spans="1:49" ht="16.8">
      <c r="A243" s="82"/>
      <c r="B243" s="82"/>
      <c r="C243" s="82"/>
      <c r="D243" s="82"/>
      <c r="E243" s="7" t="s">
        <v>278</v>
      </c>
      <c r="F243" s="82"/>
      <c r="G243" s="2" t="s">
        <v>279</v>
      </c>
      <c r="H243" s="82"/>
      <c r="I243" s="415">
        <v>3.5</v>
      </c>
      <c r="J243" s="82"/>
      <c r="K243" s="82"/>
      <c r="L243" s="82"/>
      <c r="M243" s="82"/>
      <c r="N243" s="82"/>
      <c r="O243" s="184"/>
      <c r="P243" s="184"/>
      <c r="Q243" s="184"/>
      <c r="R243" s="184"/>
      <c r="S243" s="184"/>
      <c r="T243" s="184"/>
      <c r="U243" s="184"/>
      <c r="V243" s="184"/>
      <c r="W243" s="184"/>
      <c r="X243" s="184"/>
      <c r="Y243" s="184"/>
      <c r="Z243" s="184"/>
      <c r="AA243" s="184"/>
      <c r="AB243" s="184"/>
      <c r="AC243" s="184"/>
      <c r="AD243" s="184"/>
      <c r="AE243" s="184"/>
      <c r="AF243" s="184"/>
      <c r="AG243" s="184"/>
      <c r="AH243" s="184"/>
      <c r="AI243" s="184"/>
      <c r="AJ243" s="184"/>
      <c r="AK243" s="184"/>
      <c r="AL243" s="184"/>
      <c r="AM243" s="184"/>
      <c r="AN243" s="184"/>
      <c r="AO243" s="184"/>
      <c r="AP243" s="184"/>
      <c r="AQ243" s="243"/>
      <c r="AR243" s="145"/>
      <c r="AS243" s="184"/>
      <c r="AT243" s="184"/>
      <c r="AU243" s="184"/>
      <c r="AV243" s="184"/>
      <c r="AW243" s="184"/>
    </row>
    <row r="244" spans="1:49" ht="16.8">
      <c r="A244" s="82"/>
      <c r="B244" s="82"/>
      <c r="C244" s="82"/>
      <c r="D244" s="82"/>
      <c r="E244" s="7"/>
      <c r="F244" s="82"/>
      <c r="G244" s="82"/>
      <c r="H244" s="82"/>
      <c r="I244" s="82"/>
      <c r="J244" s="82"/>
      <c r="K244" s="82"/>
      <c r="L244" s="82"/>
      <c r="M244" s="82"/>
      <c r="N244" s="82"/>
      <c r="O244" s="184"/>
      <c r="P244" s="184"/>
      <c r="Q244" s="184"/>
      <c r="R244" s="184"/>
      <c r="S244" s="184"/>
      <c r="T244" s="184"/>
      <c r="U244" s="184"/>
      <c r="V244" s="184"/>
      <c r="W244" s="184"/>
      <c r="X244" s="184"/>
      <c r="Y244" s="184"/>
      <c r="Z244" s="184"/>
      <c r="AA244" s="184"/>
      <c r="AB244" s="184"/>
      <c r="AC244" s="184"/>
      <c r="AD244" s="184"/>
      <c r="AE244" s="184"/>
      <c r="AF244" s="184"/>
      <c r="AG244" s="184"/>
      <c r="AH244" s="184"/>
      <c r="AI244" s="184"/>
      <c r="AJ244" s="184"/>
      <c r="AK244" s="184"/>
      <c r="AL244" s="184"/>
      <c r="AM244" s="184"/>
      <c r="AN244" s="184"/>
      <c r="AO244" s="184"/>
      <c r="AP244" s="184"/>
      <c r="AQ244" s="243"/>
      <c r="AR244" s="145"/>
      <c r="AS244" s="184"/>
      <c r="AT244" s="184"/>
      <c r="AU244" s="184"/>
      <c r="AV244" s="184"/>
      <c r="AW244" s="184"/>
    </row>
    <row r="245" spans="1:49" ht="16.8">
      <c r="A245" s="82"/>
      <c r="B245" s="82"/>
      <c r="C245" s="82"/>
      <c r="D245" s="82"/>
      <c r="E245" s="41" t="s">
        <v>280</v>
      </c>
      <c r="F245" s="82"/>
      <c r="G245" s="2" t="s">
        <v>281</v>
      </c>
      <c r="H245" s="82"/>
      <c r="I245" s="411">
        <v>11</v>
      </c>
      <c r="J245" s="82"/>
      <c r="K245" s="82"/>
      <c r="L245" s="82"/>
      <c r="M245" s="82"/>
      <c r="N245" s="82"/>
      <c r="O245" s="184"/>
      <c r="P245" s="184"/>
      <c r="Q245" s="184"/>
      <c r="R245" s="184"/>
      <c r="S245" s="184"/>
      <c r="T245" s="184"/>
      <c r="U245" s="184"/>
      <c r="V245" s="184"/>
      <c r="W245" s="184"/>
      <c r="X245" s="184"/>
      <c r="Y245" s="184"/>
      <c r="Z245" s="184"/>
      <c r="AA245" s="184"/>
      <c r="AB245" s="184"/>
      <c r="AC245" s="184"/>
      <c r="AD245" s="184"/>
      <c r="AE245" s="184"/>
      <c r="AF245" s="184"/>
      <c r="AG245" s="184"/>
      <c r="AH245" s="184"/>
      <c r="AI245" s="184"/>
      <c r="AJ245" s="184"/>
      <c r="AK245" s="184"/>
      <c r="AL245" s="184"/>
      <c r="AM245" s="184"/>
      <c r="AN245" s="184"/>
      <c r="AO245" s="184"/>
      <c r="AP245" s="184"/>
      <c r="AQ245" s="243"/>
      <c r="AR245" s="145"/>
      <c r="AS245" s="184"/>
      <c r="AT245" s="184"/>
      <c r="AU245" s="184"/>
      <c r="AV245" s="184"/>
      <c r="AW245" s="184"/>
    </row>
    <row r="246" spans="1:49" ht="16.8">
      <c r="A246" s="82"/>
      <c r="B246" s="82"/>
      <c r="C246" s="82"/>
      <c r="D246" s="82"/>
      <c r="E246" s="41" t="s">
        <v>282</v>
      </c>
      <c r="F246" s="82"/>
      <c r="G246" s="2" t="s">
        <v>281</v>
      </c>
      <c r="H246" s="82"/>
      <c r="I246" s="414"/>
      <c r="J246" s="334"/>
      <c r="K246" s="413">
        <v>33.299999999999997</v>
      </c>
      <c r="L246" s="413">
        <v>33.299999999999997</v>
      </c>
      <c r="M246" s="413">
        <v>33.299999999999997</v>
      </c>
      <c r="N246" s="413">
        <v>33.299999999999997</v>
      </c>
      <c r="O246" s="413">
        <v>33.299999999999997</v>
      </c>
      <c r="P246" s="413">
        <v>33.299999999999997</v>
      </c>
      <c r="Q246" s="413">
        <v>33.299999999999997</v>
      </c>
      <c r="R246" s="413">
        <v>33.299999999999997</v>
      </c>
      <c r="S246" s="413">
        <v>33.299999999999997</v>
      </c>
      <c r="T246" s="413">
        <v>33.299999999999997</v>
      </c>
      <c r="U246" s="413">
        <v>33.299999999999997</v>
      </c>
      <c r="V246" s="413">
        <v>33.299999999999997</v>
      </c>
      <c r="W246" s="413">
        <v>33.299999999999997</v>
      </c>
      <c r="X246" s="413">
        <v>33.299999999999997</v>
      </c>
      <c r="Y246" s="413">
        <v>33.299999999999997</v>
      </c>
      <c r="Z246" s="413">
        <v>33.299999999999997</v>
      </c>
      <c r="AA246" s="413">
        <v>33.299999999999997</v>
      </c>
      <c r="AB246" s="413">
        <v>33.299999999999997</v>
      </c>
      <c r="AC246" s="413">
        <v>33.299999999999997</v>
      </c>
      <c r="AD246" s="413">
        <v>33.299999999999997</v>
      </c>
      <c r="AE246" s="413">
        <v>33.299999999999997</v>
      </c>
      <c r="AF246" s="413">
        <v>33.299999999999997</v>
      </c>
      <c r="AG246" s="413">
        <v>33.299999999999997</v>
      </c>
      <c r="AH246" s="413">
        <v>33.299999999999997</v>
      </c>
      <c r="AI246" s="413">
        <v>33.299999999999997</v>
      </c>
      <c r="AJ246" s="413">
        <v>23.125</v>
      </c>
      <c r="AK246" s="413">
        <v>26.25</v>
      </c>
      <c r="AL246" s="413">
        <v>29.375</v>
      </c>
      <c r="AM246" s="413">
        <v>32.5</v>
      </c>
      <c r="AN246" s="413">
        <v>35.625</v>
      </c>
      <c r="AO246" s="413">
        <v>38.75</v>
      </c>
      <c r="AP246" s="413">
        <v>41.875</v>
      </c>
      <c r="AQ246" s="412">
        <v>45</v>
      </c>
      <c r="AR246" s="145"/>
      <c r="AS246" s="184"/>
      <c r="AT246" s="184"/>
      <c r="AU246" s="184"/>
      <c r="AV246" s="184"/>
      <c r="AW246" s="184"/>
    </row>
    <row r="247" spans="1:49" ht="16.8">
      <c r="A247" s="82"/>
      <c r="B247" s="82"/>
      <c r="C247" s="82"/>
      <c r="D247" s="82"/>
      <c r="E247" s="7" t="s">
        <v>283</v>
      </c>
      <c r="F247" s="82"/>
      <c r="G247" s="7" t="s">
        <v>281</v>
      </c>
      <c r="H247" s="82"/>
      <c r="I247" s="414"/>
      <c r="J247" s="334"/>
      <c r="K247" s="413">
        <v>20</v>
      </c>
      <c r="L247" s="413">
        <v>20</v>
      </c>
      <c r="M247" s="413">
        <v>20</v>
      </c>
      <c r="N247" s="413">
        <v>20</v>
      </c>
      <c r="O247" s="413">
        <v>20</v>
      </c>
      <c r="P247" s="413">
        <v>20</v>
      </c>
      <c r="Q247" s="413">
        <v>20</v>
      </c>
      <c r="R247" s="413">
        <v>20</v>
      </c>
      <c r="S247" s="413">
        <v>20</v>
      </c>
      <c r="T247" s="413">
        <v>20</v>
      </c>
      <c r="U247" s="413">
        <v>20</v>
      </c>
      <c r="V247" s="413">
        <v>20</v>
      </c>
      <c r="W247" s="413">
        <v>20</v>
      </c>
      <c r="X247" s="413">
        <v>20</v>
      </c>
      <c r="Y247" s="413">
        <v>20</v>
      </c>
      <c r="Z247" s="413">
        <v>20</v>
      </c>
      <c r="AA247" s="413">
        <v>20</v>
      </c>
      <c r="AB247" s="413">
        <v>20</v>
      </c>
      <c r="AC247" s="413">
        <v>20</v>
      </c>
      <c r="AD247" s="413">
        <v>20</v>
      </c>
      <c r="AE247" s="413">
        <v>20</v>
      </c>
      <c r="AF247" s="413">
        <v>20</v>
      </c>
      <c r="AG247" s="413">
        <v>20</v>
      </c>
      <c r="AH247" s="413">
        <v>20</v>
      </c>
      <c r="AI247" s="413">
        <v>20</v>
      </c>
      <c r="AJ247" s="413">
        <v>23.125</v>
      </c>
      <c r="AK247" s="413">
        <v>26.25</v>
      </c>
      <c r="AL247" s="413">
        <v>29.375</v>
      </c>
      <c r="AM247" s="413">
        <v>32.5</v>
      </c>
      <c r="AN247" s="413">
        <v>35.625</v>
      </c>
      <c r="AO247" s="413">
        <v>38.75</v>
      </c>
      <c r="AP247" s="413">
        <v>41.875</v>
      </c>
      <c r="AQ247" s="412">
        <v>45</v>
      </c>
      <c r="AR247" s="145"/>
      <c r="AS247" s="184"/>
      <c r="AT247" s="184"/>
      <c r="AU247" s="184"/>
      <c r="AV247" s="184"/>
      <c r="AW247" s="184"/>
    </row>
    <row r="248" spans="1:49" ht="16.8">
      <c r="A248" s="82"/>
      <c r="B248" s="82"/>
      <c r="C248" s="82"/>
      <c r="D248" s="82"/>
      <c r="E248" s="41" t="s">
        <v>284</v>
      </c>
      <c r="F248" s="82"/>
      <c r="G248" s="2" t="s">
        <v>281</v>
      </c>
      <c r="H248" s="82"/>
      <c r="I248" s="411">
        <v>15</v>
      </c>
      <c r="J248" s="334"/>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245"/>
      <c r="AR248" s="145"/>
      <c r="AS248" s="184"/>
      <c r="AT248" s="184"/>
      <c r="AU248" s="184"/>
      <c r="AV248" s="184"/>
      <c r="AW248" s="184"/>
    </row>
    <row r="249" spans="1:49" ht="16.8">
      <c r="A249" s="82"/>
      <c r="B249" s="82"/>
      <c r="C249" s="82"/>
      <c r="D249" s="82"/>
      <c r="E249" s="41" t="s">
        <v>285</v>
      </c>
      <c r="F249" s="82"/>
      <c r="G249" s="2" t="s">
        <v>281</v>
      </c>
      <c r="H249" s="82"/>
      <c r="I249" s="411">
        <v>45</v>
      </c>
      <c r="J249" s="334"/>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5"/>
      <c r="AJ249" s="135"/>
      <c r="AK249" s="135"/>
      <c r="AL249" s="135"/>
      <c r="AM249" s="135"/>
      <c r="AN249" s="135"/>
      <c r="AO249" s="135"/>
      <c r="AP249" s="135"/>
      <c r="AQ249" s="245"/>
      <c r="AR249" s="145"/>
      <c r="AS249" s="184"/>
      <c r="AT249" s="184"/>
      <c r="AU249" s="184"/>
      <c r="AV249" s="184"/>
      <c r="AW249" s="184"/>
    </row>
    <row r="250" spans="1:49" ht="16.8">
      <c r="A250" s="82"/>
      <c r="B250" s="82"/>
      <c r="C250" s="82"/>
      <c r="D250" s="82"/>
      <c r="E250" s="7" t="s">
        <v>286</v>
      </c>
      <c r="F250" s="82"/>
      <c r="G250" s="2" t="s">
        <v>105</v>
      </c>
      <c r="H250" s="82"/>
      <c r="I250" s="207"/>
      <c r="J250" s="333"/>
      <c r="K250" s="413">
        <v>23.339455318255759</v>
      </c>
      <c r="L250" s="413">
        <v>80.947158524426712</v>
      </c>
      <c r="M250" s="413">
        <v>102.98997743611271</v>
      </c>
      <c r="N250" s="413">
        <v>121.1428871280894</v>
      </c>
      <c r="O250" s="413">
        <v>120.03148449388674</v>
      </c>
      <c r="P250" s="413">
        <v>95.210158996694119</v>
      </c>
      <c r="Q250" s="413">
        <v>100.76717216770739</v>
      </c>
      <c r="R250" s="413">
        <v>109.65839324132865</v>
      </c>
      <c r="S250" s="413">
        <v>120.53483283293473</v>
      </c>
      <c r="T250" s="413">
        <v>96.444284209399669</v>
      </c>
      <c r="U250" s="413">
        <v>81.86164329801278</v>
      </c>
      <c r="V250" s="413">
        <v>75.963096093937224</v>
      </c>
      <c r="W250" s="413">
        <v>80.038813184089435</v>
      </c>
      <c r="X250" s="413">
        <v>75.607160798282877</v>
      </c>
      <c r="Y250" s="413">
        <v>73.484425294431148</v>
      </c>
      <c r="Z250" s="413">
        <v>72.967258959523406</v>
      </c>
      <c r="AA250" s="413">
        <v>82.383296050703734</v>
      </c>
      <c r="AB250" s="413">
        <v>84.89711399510783</v>
      </c>
      <c r="AC250" s="413">
        <v>84.230232016761079</v>
      </c>
      <c r="AD250" s="413">
        <v>84.129418183608237</v>
      </c>
      <c r="AE250" s="413">
        <v>108.85476553276787</v>
      </c>
      <c r="AF250" s="413">
        <v>96.016368801137645</v>
      </c>
      <c r="AG250" s="413">
        <v>118.90775305831846</v>
      </c>
      <c r="AH250" s="413">
        <v>119.17231816909668</v>
      </c>
      <c r="AI250" s="413">
        <v>111.68452521163738</v>
      </c>
      <c r="AJ250" s="135"/>
      <c r="AK250" s="135"/>
      <c r="AL250" s="135"/>
      <c r="AM250" s="135"/>
      <c r="AN250" s="135"/>
      <c r="AO250" s="135"/>
      <c r="AP250" s="135"/>
      <c r="AQ250" s="245"/>
      <c r="AR250" s="145"/>
      <c r="AS250" s="184"/>
      <c r="AT250" s="184"/>
      <c r="AU250" s="184"/>
      <c r="AV250" s="184"/>
      <c r="AW250" s="184"/>
    </row>
    <row r="251" spans="1:49" ht="16.8">
      <c r="A251" s="82"/>
      <c r="B251" s="82"/>
      <c r="C251" s="82"/>
      <c r="D251" s="82"/>
      <c r="E251" s="7" t="s">
        <v>287</v>
      </c>
      <c r="F251" s="82"/>
      <c r="G251" s="2" t="s">
        <v>105</v>
      </c>
      <c r="H251" s="82"/>
      <c r="I251" s="82"/>
      <c r="J251" s="82"/>
      <c r="K251" s="413">
        <v>0</v>
      </c>
      <c r="L251" s="413">
        <v>0</v>
      </c>
      <c r="M251" s="413">
        <v>0</v>
      </c>
      <c r="N251" s="413">
        <v>0</v>
      </c>
      <c r="O251" s="413">
        <v>0</v>
      </c>
      <c r="P251" s="413">
        <v>0</v>
      </c>
      <c r="Q251" s="413">
        <v>0</v>
      </c>
      <c r="R251" s="413">
        <v>0</v>
      </c>
      <c r="S251" s="413">
        <v>0</v>
      </c>
      <c r="T251" s="413">
        <v>0</v>
      </c>
      <c r="U251" s="413">
        <v>0</v>
      </c>
      <c r="V251" s="413">
        <v>0</v>
      </c>
      <c r="W251" s="413">
        <v>0</v>
      </c>
      <c r="X251" s="413">
        <v>0</v>
      </c>
      <c r="Y251" s="413">
        <v>0</v>
      </c>
      <c r="Z251" s="413">
        <v>0</v>
      </c>
      <c r="AA251" s="413">
        <v>0</v>
      </c>
      <c r="AB251" s="413">
        <v>0</v>
      </c>
      <c r="AC251" s="413">
        <v>0</v>
      </c>
      <c r="AD251" s="413">
        <v>0</v>
      </c>
      <c r="AE251" s="413">
        <v>0</v>
      </c>
      <c r="AF251" s="413">
        <v>0</v>
      </c>
      <c r="AG251" s="413">
        <v>0</v>
      </c>
      <c r="AH251" s="413">
        <v>0</v>
      </c>
      <c r="AI251" s="413">
        <v>0</v>
      </c>
      <c r="AJ251" s="135"/>
      <c r="AK251" s="135"/>
      <c r="AL251" s="135"/>
      <c r="AM251" s="135"/>
      <c r="AN251" s="135"/>
      <c r="AO251" s="135"/>
      <c r="AP251" s="135"/>
      <c r="AQ251" s="245"/>
      <c r="AR251" s="145"/>
      <c r="AS251" s="184"/>
      <c r="AT251" s="184"/>
      <c r="AU251" s="184"/>
      <c r="AV251" s="184"/>
      <c r="AW251" s="184"/>
    </row>
    <row r="252" spans="1:49" ht="16.8">
      <c r="A252" s="82"/>
      <c r="B252" s="82"/>
      <c r="C252" s="82"/>
      <c r="D252" s="82"/>
      <c r="E252" s="41" t="s">
        <v>288</v>
      </c>
      <c r="F252" s="82"/>
      <c r="G252" s="2" t="s">
        <v>105</v>
      </c>
      <c r="H252" s="82"/>
      <c r="I252" s="82"/>
      <c r="J252" s="82"/>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413">
        <v>-1.6597055210901797E-3</v>
      </c>
      <c r="AI252" s="413">
        <v>15.238794354926744</v>
      </c>
      <c r="AJ252" s="135"/>
      <c r="AK252" s="135"/>
      <c r="AL252" s="135"/>
      <c r="AM252" s="135"/>
      <c r="AN252" s="135"/>
      <c r="AO252" s="135"/>
      <c r="AP252" s="135"/>
      <c r="AQ252" s="245"/>
      <c r="AR252" s="145"/>
      <c r="AS252" s="184"/>
      <c r="AT252" s="184"/>
      <c r="AU252" s="184"/>
      <c r="AV252" s="184"/>
      <c r="AW252" s="184"/>
    </row>
    <row r="253" spans="1:49" ht="16.8">
      <c r="A253" s="82"/>
      <c r="B253" s="82"/>
      <c r="C253" s="82"/>
      <c r="D253" s="82"/>
      <c r="E253" s="82"/>
      <c r="F253" s="82"/>
      <c r="G253" s="82"/>
      <c r="H253" s="82"/>
      <c r="I253" s="82"/>
      <c r="J253" s="82"/>
      <c r="K253" s="82"/>
      <c r="L253" s="82"/>
      <c r="M253" s="82"/>
      <c r="N253" s="82"/>
      <c r="O253" s="184"/>
      <c r="P253" s="184"/>
      <c r="Q253" s="184"/>
      <c r="R253" s="184"/>
      <c r="S253" s="184"/>
      <c r="T253" s="184"/>
      <c r="U253" s="184"/>
      <c r="V253" s="184"/>
      <c r="W253" s="184"/>
      <c r="X253" s="184"/>
      <c r="Y253" s="184"/>
      <c r="Z253" s="184"/>
      <c r="AA253" s="184"/>
      <c r="AB253" s="184"/>
      <c r="AC253" s="184"/>
      <c r="AD253" s="184"/>
      <c r="AE253" s="184"/>
      <c r="AF253" s="184"/>
      <c r="AG253" s="184"/>
      <c r="AH253" s="184"/>
      <c r="AI253" s="184"/>
      <c r="AJ253" s="184"/>
      <c r="AK253" s="184"/>
      <c r="AL253" s="184"/>
      <c r="AM253" s="184"/>
      <c r="AN253" s="184"/>
      <c r="AO253" s="184"/>
      <c r="AP253" s="184"/>
      <c r="AQ253" s="243"/>
      <c r="AR253" s="145"/>
      <c r="AS253" s="184"/>
      <c r="AT253" s="184"/>
      <c r="AU253" s="184"/>
      <c r="AV253" s="184"/>
      <c r="AW253" s="184"/>
    </row>
    <row r="254" spans="1:49" ht="16.8">
      <c r="A254" s="82"/>
      <c r="B254" s="408" t="s">
        <v>289</v>
      </c>
      <c r="C254" s="408"/>
      <c r="D254" s="408"/>
      <c r="E254" s="408"/>
      <c r="F254" s="408"/>
      <c r="G254" s="408"/>
      <c r="H254" s="408"/>
      <c r="I254" s="408"/>
      <c r="J254" s="408"/>
      <c r="K254" s="408"/>
      <c r="L254" s="408"/>
      <c r="M254" s="408"/>
      <c r="N254" s="408"/>
      <c r="O254" s="405"/>
      <c r="P254" s="405"/>
      <c r="Q254" s="405"/>
      <c r="R254" s="405"/>
      <c r="S254" s="405"/>
      <c r="T254" s="405"/>
      <c r="U254" s="405"/>
      <c r="V254" s="405"/>
      <c r="W254" s="405"/>
      <c r="X254" s="405"/>
      <c r="Y254" s="405"/>
      <c r="Z254" s="405"/>
      <c r="AA254" s="405"/>
      <c r="AB254" s="405"/>
      <c r="AC254" s="405"/>
      <c r="AD254" s="405"/>
      <c r="AE254" s="405"/>
      <c r="AF254" s="405"/>
      <c r="AG254" s="405"/>
      <c r="AH254" s="405"/>
      <c r="AI254" s="405"/>
      <c r="AJ254" s="405"/>
      <c r="AK254" s="405"/>
      <c r="AL254" s="405"/>
      <c r="AM254" s="405"/>
      <c r="AN254" s="405"/>
      <c r="AO254" s="405"/>
      <c r="AP254" s="405"/>
      <c r="AQ254" s="407"/>
      <c r="AR254" s="406"/>
      <c r="AS254" s="405"/>
      <c r="AT254" s="405"/>
      <c r="AU254" s="405"/>
      <c r="AV254" s="405"/>
      <c r="AW254" s="184"/>
    </row>
    <row r="255" spans="1:49" ht="16.8">
      <c r="A255" s="82"/>
      <c r="B255" s="82"/>
      <c r="C255" s="82"/>
      <c r="D255" s="82"/>
      <c r="E255" s="82"/>
      <c r="F255" s="82"/>
      <c r="G255" s="82"/>
      <c r="H255" s="82"/>
      <c r="I255" s="82"/>
      <c r="J255" s="82"/>
      <c r="K255" s="82"/>
      <c r="L255" s="82"/>
      <c r="M255" s="82"/>
      <c r="N255" s="82"/>
      <c r="O255" s="184"/>
      <c r="P255" s="184"/>
      <c r="Q255" s="184"/>
      <c r="R255" s="184"/>
      <c r="S255" s="184"/>
      <c r="T255" s="184"/>
      <c r="U255" s="184"/>
      <c r="V255" s="184"/>
      <c r="W255" s="184"/>
      <c r="X255" s="184"/>
      <c r="Y255" s="184"/>
      <c r="Z255" s="184"/>
      <c r="AA255" s="184"/>
      <c r="AB255" s="184"/>
      <c r="AC255" s="184"/>
      <c r="AD255" s="184"/>
      <c r="AE255" s="184"/>
      <c r="AF255" s="184"/>
      <c r="AG255" s="184"/>
      <c r="AH255" s="184"/>
      <c r="AI255" s="184"/>
      <c r="AJ255" s="184"/>
      <c r="AK255" s="184"/>
      <c r="AL255" s="184"/>
      <c r="AM255" s="184"/>
      <c r="AN255" s="184"/>
      <c r="AO255" s="184"/>
      <c r="AP255" s="184"/>
      <c r="AQ255" s="243"/>
      <c r="AR255" s="145"/>
      <c r="AS255" s="184"/>
      <c r="AT255" s="184"/>
      <c r="AU255" s="184"/>
      <c r="AV255" s="184"/>
      <c r="AW255" s="184"/>
    </row>
    <row r="256" spans="1:49" ht="16.8">
      <c r="A256" s="82"/>
      <c r="B256" s="82"/>
      <c r="C256" s="82"/>
      <c r="D256" s="82"/>
      <c r="E256" s="82" t="s">
        <v>256</v>
      </c>
      <c r="F256" s="82"/>
      <c r="G256" s="82" t="s">
        <v>209</v>
      </c>
      <c r="H256" s="82" t="s">
        <v>290</v>
      </c>
      <c r="I256" s="409">
        <v>0.6</v>
      </c>
      <c r="J256" s="82"/>
      <c r="K256" s="82"/>
      <c r="L256" s="82"/>
      <c r="M256" s="82"/>
      <c r="N256" s="82"/>
      <c r="O256" s="184"/>
      <c r="P256" s="184"/>
      <c r="Q256" s="184"/>
      <c r="R256" s="184"/>
      <c r="S256" s="184"/>
      <c r="T256" s="184"/>
      <c r="U256" s="184"/>
      <c r="V256" s="184"/>
      <c r="W256" s="184"/>
      <c r="X256" s="184"/>
      <c r="Y256" s="184"/>
      <c r="Z256" s="184"/>
      <c r="AA256" s="184"/>
      <c r="AB256" s="184"/>
      <c r="AC256" s="184"/>
      <c r="AD256" s="184"/>
      <c r="AE256" s="184"/>
      <c r="AF256" s="184"/>
      <c r="AG256" s="184"/>
      <c r="AH256" s="184"/>
      <c r="AI256" s="184"/>
      <c r="AJ256" s="184"/>
      <c r="AK256" s="184"/>
      <c r="AL256" s="184"/>
      <c r="AM256" s="184"/>
      <c r="AN256" s="184"/>
      <c r="AO256" s="184"/>
      <c r="AP256" s="184"/>
      <c r="AQ256" s="243"/>
      <c r="AR256" s="145"/>
      <c r="AS256" s="184"/>
      <c r="AT256" s="184"/>
      <c r="AU256" s="184"/>
      <c r="AV256" s="184"/>
      <c r="AW256" s="184"/>
    </row>
    <row r="257" spans="1:49" ht="16.8">
      <c r="A257" s="82"/>
      <c r="B257" s="82"/>
      <c r="C257" s="82"/>
      <c r="D257" s="82"/>
      <c r="E257" s="82" t="s">
        <v>291</v>
      </c>
      <c r="F257" s="82"/>
      <c r="G257" s="82" t="s">
        <v>249</v>
      </c>
      <c r="H257" s="82" t="s">
        <v>292</v>
      </c>
      <c r="I257" s="409">
        <v>0.03</v>
      </c>
      <c r="J257" s="82"/>
      <c r="K257" s="82"/>
      <c r="L257" s="82"/>
      <c r="M257" s="82"/>
      <c r="N257" s="82"/>
      <c r="O257" s="184"/>
      <c r="P257" s="184"/>
      <c r="Q257" s="184"/>
      <c r="R257" s="184"/>
      <c r="S257" s="184"/>
      <c r="T257" s="184"/>
      <c r="U257" s="184"/>
      <c r="V257" s="184"/>
      <c r="W257" s="184"/>
      <c r="X257" s="184"/>
      <c r="Y257" s="184"/>
      <c r="Z257" s="184"/>
      <c r="AA257" s="184"/>
      <c r="AB257" s="184"/>
      <c r="AC257" s="184"/>
      <c r="AD257" s="184"/>
      <c r="AE257" s="184"/>
      <c r="AF257" s="184"/>
      <c r="AG257" s="184"/>
      <c r="AH257" s="184"/>
      <c r="AI257" s="184"/>
      <c r="AJ257" s="184"/>
      <c r="AK257" s="184"/>
      <c r="AL257" s="184"/>
      <c r="AM257" s="184"/>
      <c r="AN257" s="184"/>
      <c r="AO257" s="184"/>
      <c r="AP257" s="184"/>
      <c r="AQ257" s="243"/>
      <c r="AR257" s="145"/>
      <c r="AS257" s="184"/>
      <c r="AT257" s="184"/>
      <c r="AU257" s="184"/>
      <c r="AV257" s="184"/>
      <c r="AW257" s="184"/>
    </row>
    <row r="258" spans="1:49" ht="16.8">
      <c r="A258" s="82"/>
      <c r="B258" s="82"/>
      <c r="C258" s="82"/>
      <c r="D258" s="82"/>
      <c r="E258" s="82" t="s">
        <v>293</v>
      </c>
      <c r="F258" s="82"/>
      <c r="G258" s="82" t="s">
        <v>249</v>
      </c>
      <c r="H258" s="82" t="s">
        <v>294</v>
      </c>
      <c r="I258" s="409">
        <v>0.04</v>
      </c>
      <c r="J258" s="82"/>
      <c r="K258" s="82"/>
      <c r="L258" s="82"/>
      <c r="M258" s="82"/>
      <c r="N258" s="82"/>
      <c r="O258" s="184"/>
      <c r="P258" s="184"/>
      <c r="Q258" s="184"/>
      <c r="R258" s="184"/>
      <c r="S258" s="184"/>
      <c r="T258" s="184"/>
      <c r="U258" s="184"/>
      <c r="V258" s="184"/>
      <c r="W258" s="184"/>
      <c r="X258" s="184"/>
      <c r="Y258" s="184"/>
      <c r="Z258" s="184"/>
      <c r="AA258" s="184"/>
      <c r="AB258" s="184"/>
      <c r="AC258" s="184"/>
      <c r="AD258" s="184"/>
      <c r="AE258" s="184"/>
      <c r="AF258" s="184"/>
      <c r="AG258" s="184"/>
      <c r="AH258" s="184"/>
      <c r="AI258" s="184"/>
      <c r="AJ258" s="184"/>
      <c r="AK258" s="184"/>
      <c r="AL258" s="184"/>
      <c r="AM258" s="184"/>
      <c r="AN258" s="184"/>
      <c r="AO258" s="184"/>
      <c r="AP258" s="184"/>
      <c r="AQ258" s="243"/>
      <c r="AR258" s="145"/>
      <c r="AS258" s="184"/>
      <c r="AT258" s="184"/>
      <c r="AU258" s="184"/>
      <c r="AV258" s="184"/>
      <c r="AW258" s="184"/>
    </row>
    <row r="259" spans="1:49" ht="16.8">
      <c r="A259" s="82"/>
      <c r="B259" s="82"/>
      <c r="C259" s="82"/>
      <c r="D259" s="82"/>
      <c r="E259" s="82" t="s">
        <v>295</v>
      </c>
      <c r="F259" s="82"/>
      <c r="G259" s="82" t="s">
        <v>209</v>
      </c>
      <c r="H259" s="82" t="s">
        <v>296</v>
      </c>
      <c r="I259" s="409">
        <v>0.5</v>
      </c>
      <c r="J259" s="82"/>
      <c r="K259" s="82"/>
      <c r="L259" s="82"/>
      <c r="M259" s="82"/>
      <c r="N259" s="82"/>
      <c r="O259" s="184"/>
      <c r="P259" s="184"/>
      <c r="Q259" s="184"/>
      <c r="R259" s="184"/>
      <c r="S259" s="184"/>
      <c r="T259" s="184"/>
      <c r="U259" s="184"/>
      <c r="V259" s="184"/>
      <c r="W259" s="184"/>
      <c r="X259" s="184"/>
      <c r="Y259" s="184"/>
      <c r="Z259" s="184"/>
      <c r="AA259" s="184"/>
      <c r="AB259" s="184"/>
      <c r="AC259" s="184"/>
      <c r="AD259" s="184"/>
      <c r="AE259" s="184"/>
      <c r="AF259" s="184"/>
      <c r="AG259" s="184"/>
      <c r="AH259" s="184"/>
      <c r="AI259" s="184"/>
      <c r="AJ259" s="184"/>
      <c r="AK259" s="184"/>
      <c r="AL259" s="184"/>
      <c r="AM259" s="184"/>
      <c r="AN259" s="184"/>
      <c r="AO259" s="184"/>
      <c r="AP259" s="184"/>
      <c r="AQ259" s="243"/>
      <c r="AR259" s="145"/>
      <c r="AS259" s="184"/>
      <c r="AT259" s="184"/>
      <c r="AU259" s="184"/>
      <c r="AV259" s="184"/>
      <c r="AW259" s="184"/>
    </row>
    <row r="260" spans="1:49" ht="16.8">
      <c r="A260" s="82"/>
      <c r="B260" s="82"/>
      <c r="C260" s="82"/>
      <c r="D260" s="82"/>
      <c r="E260" s="82" t="s">
        <v>297</v>
      </c>
      <c r="F260" s="82"/>
      <c r="G260" s="82" t="s">
        <v>209</v>
      </c>
      <c r="H260" s="82" t="s">
        <v>298</v>
      </c>
      <c r="I260" s="409">
        <v>0.9</v>
      </c>
      <c r="J260" s="82"/>
      <c r="K260" s="82"/>
      <c r="L260" s="82"/>
      <c r="M260" s="82"/>
      <c r="N260" s="82"/>
      <c r="O260" s="184"/>
      <c r="P260" s="184"/>
      <c r="Q260" s="184"/>
      <c r="R260" s="184"/>
      <c r="S260" s="184"/>
      <c r="T260" s="184"/>
      <c r="U260" s="184"/>
      <c r="V260" s="184"/>
      <c r="W260" s="184"/>
      <c r="X260" s="184"/>
      <c r="Y260" s="184"/>
      <c r="Z260" s="184"/>
      <c r="AA260" s="184"/>
      <c r="AB260" s="184"/>
      <c r="AC260" s="184"/>
      <c r="AD260" s="184"/>
      <c r="AE260" s="184"/>
      <c r="AF260" s="184"/>
      <c r="AG260" s="184"/>
      <c r="AH260" s="184"/>
      <c r="AI260" s="184"/>
      <c r="AJ260" s="184"/>
      <c r="AK260" s="184"/>
      <c r="AL260" s="184"/>
      <c r="AM260" s="184"/>
      <c r="AN260" s="184"/>
      <c r="AO260" s="184"/>
      <c r="AP260" s="184"/>
      <c r="AQ260" s="243"/>
      <c r="AR260" s="145"/>
      <c r="AS260" s="184"/>
      <c r="AT260" s="184"/>
      <c r="AU260" s="184"/>
      <c r="AV260" s="184"/>
      <c r="AW260" s="184"/>
    </row>
    <row r="261" spans="1:49" ht="16.8">
      <c r="A261" s="82"/>
      <c r="B261" s="82"/>
      <c r="C261" s="82"/>
      <c r="D261" s="82"/>
      <c r="E261" s="82"/>
      <c r="F261" s="82"/>
      <c r="G261" s="82"/>
      <c r="H261" s="82"/>
      <c r="I261" s="82"/>
      <c r="J261" s="82"/>
      <c r="K261" s="82"/>
      <c r="L261" s="82"/>
      <c r="M261" s="82"/>
      <c r="N261" s="82"/>
      <c r="O261" s="184"/>
      <c r="P261" s="184"/>
      <c r="Q261" s="184"/>
      <c r="R261" s="184"/>
      <c r="S261" s="184"/>
      <c r="T261" s="184"/>
      <c r="U261" s="184"/>
      <c r="V261" s="184"/>
      <c r="W261" s="184"/>
      <c r="X261" s="184"/>
      <c r="Y261" s="184"/>
      <c r="Z261" s="184"/>
      <c r="AA261" s="184"/>
      <c r="AB261" s="184"/>
      <c r="AC261" s="184"/>
      <c r="AD261" s="184"/>
      <c r="AE261" s="184"/>
      <c r="AF261" s="184"/>
      <c r="AG261" s="184"/>
      <c r="AH261" s="184"/>
      <c r="AI261" s="184"/>
      <c r="AJ261" s="184"/>
      <c r="AK261" s="184"/>
      <c r="AL261" s="184"/>
      <c r="AM261" s="184"/>
      <c r="AN261" s="184"/>
      <c r="AO261" s="184"/>
      <c r="AP261" s="184"/>
      <c r="AQ261" s="243"/>
      <c r="AR261" s="145"/>
      <c r="AS261" s="184"/>
      <c r="AT261" s="184"/>
      <c r="AU261" s="184"/>
      <c r="AV261" s="184"/>
      <c r="AW261" s="184"/>
    </row>
    <row r="262" spans="1:49" ht="16.8">
      <c r="A262" s="82"/>
      <c r="B262" s="408" t="s">
        <v>299</v>
      </c>
      <c r="C262" s="408"/>
      <c r="D262" s="408"/>
      <c r="E262" s="408"/>
      <c r="F262" s="408"/>
      <c r="G262" s="408"/>
      <c r="H262" s="408"/>
      <c r="I262" s="408"/>
      <c r="J262" s="408"/>
      <c r="K262" s="408"/>
      <c r="L262" s="408"/>
      <c r="M262" s="408"/>
      <c r="N262" s="408"/>
      <c r="O262" s="405"/>
      <c r="P262" s="405"/>
      <c r="Q262" s="405"/>
      <c r="R262" s="405"/>
      <c r="S262" s="405"/>
      <c r="T262" s="405"/>
      <c r="U262" s="405"/>
      <c r="V262" s="405"/>
      <c r="W262" s="405"/>
      <c r="X262" s="405"/>
      <c r="Y262" s="405"/>
      <c r="Z262" s="405"/>
      <c r="AA262" s="405"/>
      <c r="AB262" s="405"/>
      <c r="AC262" s="405"/>
      <c r="AD262" s="405"/>
      <c r="AE262" s="405"/>
      <c r="AF262" s="405"/>
      <c r="AG262" s="405"/>
      <c r="AH262" s="405"/>
      <c r="AI262" s="405"/>
      <c r="AJ262" s="405"/>
      <c r="AK262" s="405"/>
      <c r="AL262" s="405"/>
      <c r="AM262" s="405"/>
      <c r="AN262" s="405"/>
      <c r="AO262" s="405"/>
      <c r="AP262" s="405"/>
      <c r="AQ262" s="407"/>
      <c r="AR262" s="406"/>
      <c r="AS262" s="405"/>
      <c r="AT262" s="405"/>
      <c r="AU262" s="405"/>
      <c r="AV262" s="405"/>
      <c r="AW262" s="184"/>
    </row>
    <row r="263" spans="1:49" ht="16.8">
      <c r="A263" s="82"/>
      <c r="B263" s="82"/>
      <c r="C263" s="82"/>
      <c r="D263" s="82"/>
      <c r="E263" s="82"/>
      <c r="F263" s="82"/>
      <c r="G263" s="82"/>
      <c r="H263" s="82"/>
      <c r="I263" s="82"/>
      <c r="J263" s="82"/>
      <c r="K263" s="82"/>
      <c r="L263" s="82"/>
      <c r="M263" s="82"/>
      <c r="N263" s="82"/>
      <c r="O263" s="184"/>
      <c r="P263" s="184"/>
      <c r="Q263" s="184"/>
      <c r="R263" s="184"/>
      <c r="S263" s="184"/>
      <c r="T263" s="184"/>
      <c r="U263" s="184"/>
      <c r="V263" s="184"/>
      <c r="W263" s="184"/>
      <c r="X263" s="184"/>
      <c r="Y263" s="184"/>
      <c r="Z263" s="184"/>
      <c r="AA263" s="184"/>
      <c r="AB263" s="184"/>
      <c r="AC263" s="184"/>
      <c r="AD263" s="184"/>
      <c r="AE263" s="184"/>
      <c r="AF263" s="184"/>
      <c r="AG263" s="184"/>
      <c r="AH263" s="184"/>
      <c r="AI263" s="184"/>
      <c r="AJ263" s="184"/>
      <c r="AK263" s="184"/>
      <c r="AL263" s="184"/>
      <c r="AM263" s="184"/>
      <c r="AN263" s="184"/>
      <c r="AO263" s="184"/>
      <c r="AP263" s="184"/>
      <c r="AQ263" s="243"/>
      <c r="AR263" s="364"/>
      <c r="AS263" s="184"/>
      <c r="AT263" s="184"/>
      <c r="AU263" s="184"/>
      <c r="AV263" s="184"/>
      <c r="AW263" s="184"/>
    </row>
    <row r="264" spans="1:49" ht="16.8">
      <c r="A264" s="82"/>
      <c r="B264" s="82"/>
      <c r="C264" s="82"/>
      <c r="D264" s="82"/>
      <c r="E264" s="82" t="s">
        <v>1396</v>
      </c>
      <c r="F264" s="2"/>
      <c r="G264" s="82" t="s">
        <v>105</v>
      </c>
      <c r="H264" s="82" t="s">
        <v>302</v>
      </c>
      <c r="I264" s="82"/>
      <c r="J264" s="82"/>
      <c r="K264" s="82"/>
      <c r="L264" s="82"/>
      <c r="M264" s="82"/>
      <c r="N264" s="82"/>
      <c r="O264" s="184"/>
      <c r="P264" s="184"/>
      <c r="Q264" s="184"/>
      <c r="R264" s="184"/>
      <c r="S264" s="184"/>
      <c r="T264" s="184"/>
      <c r="U264" s="184"/>
      <c r="V264" s="184"/>
      <c r="W264" s="184"/>
      <c r="X264" s="184"/>
      <c r="Y264" s="184"/>
      <c r="Z264" s="184"/>
      <c r="AA264" s="184"/>
      <c r="AB264" s="184"/>
      <c r="AC264" s="184"/>
      <c r="AD264" s="184"/>
      <c r="AE264" s="184"/>
      <c r="AF264" s="184"/>
      <c r="AG264" s="184"/>
      <c r="AH264" s="184"/>
      <c r="AI264" s="184"/>
      <c r="AJ264" s="184"/>
      <c r="AK264" s="184"/>
      <c r="AL264" s="184"/>
      <c r="AM264" s="184"/>
      <c r="AN264" s="184"/>
      <c r="AO264" s="184"/>
      <c r="AP264" s="184"/>
      <c r="AQ264" s="477"/>
      <c r="AR264" s="207"/>
      <c r="AS264" s="207"/>
      <c r="AT264" s="207"/>
      <c r="AU264" s="207"/>
      <c r="AV264" s="207"/>
      <c r="AW264" s="184"/>
    </row>
    <row r="265" spans="1:49" ht="16.8">
      <c r="A265" s="82"/>
      <c r="B265" s="82"/>
      <c r="C265" s="82"/>
      <c r="D265" s="82"/>
      <c r="E265" s="82" t="s">
        <v>303</v>
      </c>
      <c r="F265" s="2"/>
      <c r="G265" s="82" t="s">
        <v>304</v>
      </c>
      <c r="H265" s="82" t="s">
        <v>305</v>
      </c>
      <c r="I265" s="82"/>
      <c r="J265" s="82"/>
      <c r="K265" s="82"/>
      <c r="L265" s="82"/>
      <c r="M265" s="82"/>
      <c r="N265" s="82"/>
      <c r="O265" s="184"/>
      <c r="P265" s="184"/>
      <c r="Q265" s="184"/>
      <c r="R265" s="184"/>
      <c r="S265" s="184"/>
      <c r="T265" s="184"/>
      <c r="U265" s="184"/>
      <c r="V265" s="184"/>
      <c r="W265" s="184"/>
      <c r="X265" s="184"/>
      <c r="Y265" s="184"/>
      <c r="Z265" s="184"/>
      <c r="AA265" s="184"/>
      <c r="AB265" s="184"/>
      <c r="AC265" s="184"/>
      <c r="AD265" s="184"/>
      <c r="AE265" s="184"/>
      <c r="AF265" s="184"/>
      <c r="AG265" s="184"/>
      <c r="AH265" s="184"/>
      <c r="AI265" s="184"/>
      <c r="AJ265" s="184"/>
      <c r="AK265" s="184"/>
      <c r="AL265" s="184"/>
      <c r="AM265" s="184"/>
      <c r="AN265" s="184"/>
      <c r="AO265" s="184"/>
      <c r="AP265" s="184"/>
      <c r="AQ265" s="244"/>
      <c r="AR265" s="476">
        <v>250.90810990793847</v>
      </c>
      <c r="AS265" s="476">
        <v>348.64557820054711</v>
      </c>
      <c r="AT265" s="476"/>
      <c r="AU265" s="476"/>
      <c r="AV265" s="476"/>
      <c r="AW265" s="184"/>
    </row>
    <row r="266" spans="1:49" ht="16.8">
      <c r="A266" s="82"/>
      <c r="B266" s="82"/>
      <c r="C266" s="82"/>
      <c r="D266" s="82"/>
      <c r="E266" s="82" t="s">
        <v>306</v>
      </c>
      <c r="F266" s="2"/>
      <c r="G266" s="82" t="s">
        <v>304</v>
      </c>
      <c r="H266" s="82" t="s">
        <v>307</v>
      </c>
      <c r="I266" s="82"/>
      <c r="J266" s="82"/>
      <c r="K266" s="82"/>
      <c r="L266" s="82"/>
      <c r="M266" s="82"/>
      <c r="N266" s="82"/>
      <c r="O266" s="184"/>
      <c r="P266" s="184"/>
      <c r="Q266" s="184"/>
      <c r="R266" s="184"/>
      <c r="S266" s="184"/>
      <c r="T266" s="184"/>
      <c r="U266" s="184"/>
      <c r="V266" s="184"/>
      <c r="W266" s="184"/>
      <c r="X266" s="184"/>
      <c r="Y266" s="184"/>
      <c r="Z266" s="184"/>
      <c r="AA266" s="184"/>
      <c r="AB266" s="184"/>
      <c r="AC266" s="184"/>
      <c r="AD266" s="184"/>
      <c r="AE266" s="184"/>
      <c r="AF266" s="184"/>
      <c r="AG266" s="184"/>
      <c r="AH266" s="184"/>
      <c r="AI266" s="184"/>
      <c r="AJ266" s="184"/>
      <c r="AK266" s="184"/>
      <c r="AL266" s="184"/>
      <c r="AM266" s="184"/>
      <c r="AN266" s="184"/>
      <c r="AO266" s="184"/>
      <c r="AP266" s="184"/>
      <c r="AQ266" s="244"/>
      <c r="AR266" s="476">
        <v>248.26470878267665</v>
      </c>
      <c r="AS266" s="476">
        <v>351.07529781601096</v>
      </c>
      <c r="AT266" s="476">
        <v>278.70582301290108</v>
      </c>
      <c r="AU266" s="476"/>
      <c r="AV266" s="476"/>
      <c r="AW266" s="184"/>
    </row>
    <row r="267" spans="1:49" ht="16.8">
      <c r="A267" s="82"/>
      <c r="B267" s="82"/>
      <c r="C267" s="82"/>
      <c r="D267" s="82"/>
      <c r="E267" s="82" t="s">
        <v>308</v>
      </c>
      <c r="F267" s="2"/>
      <c r="G267" s="82" t="s">
        <v>105</v>
      </c>
      <c r="H267" s="82" t="s">
        <v>309</v>
      </c>
      <c r="I267" s="82"/>
      <c r="J267" s="82"/>
      <c r="K267" s="82"/>
      <c r="L267" s="82"/>
      <c r="M267" s="82"/>
      <c r="N267" s="82"/>
      <c r="O267" s="184"/>
      <c r="P267" s="184"/>
      <c r="Q267" s="184"/>
      <c r="R267" s="184"/>
      <c r="S267" s="184"/>
      <c r="T267" s="184"/>
      <c r="U267" s="184"/>
      <c r="V267" s="184"/>
      <c r="W267" s="184"/>
      <c r="X267" s="184"/>
      <c r="Y267" s="184"/>
      <c r="Z267" s="184"/>
      <c r="AA267" s="184"/>
      <c r="AB267" s="184"/>
      <c r="AC267" s="184"/>
      <c r="AD267" s="184"/>
      <c r="AE267" s="184"/>
      <c r="AF267" s="184"/>
      <c r="AG267" s="184"/>
      <c r="AH267" s="184"/>
      <c r="AI267" s="184"/>
      <c r="AJ267" s="184"/>
      <c r="AK267" s="184"/>
      <c r="AL267" s="184"/>
      <c r="AM267" s="184"/>
      <c r="AN267" s="184"/>
      <c r="AO267" s="184"/>
      <c r="AP267" s="184"/>
      <c r="AQ267" s="477"/>
      <c r="AR267" s="476"/>
      <c r="AS267" s="476"/>
      <c r="AT267" s="476">
        <v>213.62432916858958</v>
      </c>
      <c r="AU267" s="476"/>
      <c r="AV267" s="476"/>
      <c r="AW267" s="184"/>
    </row>
    <row r="268" spans="1:49" ht="16.8">
      <c r="A268" s="82"/>
      <c r="B268" s="82"/>
      <c r="C268" s="82"/>
      <c r="D268" s="82"/>
      <c r="E268" s="82" t="s">
        <v>310</v>
      </c>
      <c r="F268" s="82"/>
      <c r="G268" s="82" t="s">
        <v>304</v>
      </c>
      <c r="H268" s="82" t="s">
        <v>311</v>
      </c>
      <c r="I268" s="82"/>
      <c r="J268" s="82"/>
      <c r="K268" s="82"/>
      <c r="L268" s="82"/>
      <c r="M268" s="82"/>
      <c r="N268" s="82"/>
      <c r="O268" s="184"/>
      <c r="P268" s="184"/>
      <c r="Q268" s="184"/>
      <c r="R268" s="184"/>
      <c r="S268" s="184"/>
      <c r="T268" s="184"/>
      <c r="U268" s="184"/>
      <c r="V268" s="184"/>
      <c r="W268" s="184"/>
      <c r="X268" s="184"/>
      <c r="Y268" s="184"/>
      <c r="Z268" s="184"/>
      <c r="AA268" s="184"/>
      <c r="AB268" s="184"/>
      <c r="AC268" s="184"/>
      <c r="AD268" s="184"/>
      <c r="AE268" s="184"/>
      <c r="AF268" s="184"/>
      <c r="AG268" s="184"/>
      <c r="AH268" s="184"/>
      <c r="AI268" s="184"/>
      <c r="AJ268" s="184"/>
      <c r="AK268" s="184"/>
      <c r="AL268" s="184"/>
      <c r="AM268" s="184"/>
      <c r="AN268" s="184"/>
      <c r="AO268" s="184"/>
      <c r="AP268" s="184"/>
      <c r="AQ268" s="244"/>
      <c r="AR268" s="476"/>
      <c r="AS268" s="476"/>
      <c r="AT268" s="476"/>
      <c r="AU268" s="476"/>
      <c r="AV268" s="476"/>
      <c r="AW268" s="184"/>
    </row>
    <row r="269" spans="1:49" ht="16.8">
      <c r="A269" s="82"/>
      <c r="B269" s="82"/>
      <c r="C269" s="82"/>
      <c r="D269" s="82"/>
      <c r="E269" s="82" t="s">
        <v>1397</v>
      </c>
      <c r="F269" s="82"/>
      <c r="G269" s="82" t="s">
        <v>304</v>
      </c>
      <c r="H269" s="82" t="s">
        <v>313</v>
      </c>
      <c r="I269" s="82"/>
      <c r="J269" s="82"/>
      <c r="K269" s="82"/>
      <c r="L269" s="82"/>
      <c r="M269" s="82"/>
      <c r="N269" s="82"/>
      <c r="O269" s="184"/>
      <c r="P269" s="184"/>
      <c r="Q269" s="184"/>
      <c r="R269" s="184"/>
      <c r="S269" s="184"/>
      <c r="T269" s="184"/>
      <c r="U269" s="184"/>
      <c r="V269" s="184"/>
      <c r="W269" s="184"/>
      <c r="X269" s="184"/>
      <c r="Y269" s="184"/>
      <c r="Z269" s="184"/>
      <c r="AA269" s="184"/>
      <c r="AB269" s="184"/>
      <c r="AC269" s="184"/>
      <c r="AD269" s="184"/>
      <c r="AE269" s="184"/>
      <c r="AF269" s="184"/>
      <c r="AG269" s="184"/>
      <c r="AH269" s="184"/>
      <c r="AI269" s="184"/>
      <c r="AJ269" s="184"/>
      <c r="AK269" s="184"/>
      <c r="AL269" s="184"/>
      <c r="AM269" s="184"/>
      <c r="AN269" s="184"/>
      <c r="AO269" s="184"/>
      <c r="AP269" s="184"/>
      <c r="AQ269" s="244"/>
      <c r="AR269" s="476"/>
      <c r="AS269" s="476"/>
      <c r="AT269" s="476"/>
      <c r="AU269" s="476"/>
      <c r="AV269" s="476"/>
      <c r="AW269" s="184"/>
    </row>
    <row r="270" spans="1:49" ht="16.8">
      <c r="A270" s="82"/>
      <c r="B270" s="82"/>
      <c r="C270" s="82"/>
      <c r="D270" s="82"/>
      <c r="E270" s="131" t="s">
        <v>314</v>
      </c>
      <c r="F270" s="34"/>
      <c r="G270" s="7" t="s">
        <v>315</v>
      </c>
      <c r="H270" s="34" t="s">
        <v>316</v>
      </c>
      <c r="I270" s="82"/>
      <c r="J270" s="82"/>
      <c r="K270" s="82"/>
      <c r="L270" s="82"/>
      <c r="M270" s="82"/>
      <c r="N270" s="82"/>
      <c r="O270" s="184"/>
      <c r="P270" s="184"/>
      <c r="Q270" s="184"/>
      <c r="R270" s="184"/>
      <c r="S270" s="184"/>
      <c r="T270" s="184"/>
      <c r="U270" s="184"/>
      <c r="V270" s="184"/>
      <c r="W270" s="184"/>
      <c r="X270" s="184"/>
      <c r="Y270" s="184"/>
      <c r="Z270" s="184"/>
      <c r="AA270" s="184"/>
      <c r="AB270" s="184"/>
      <c r="AC270" s="184"/>
      <c r="AD270" s="184"/>
      <c r="AE270" s="184"/>
      <c r="AF270" s="184"/>
      <c r="AG270" s="184"/>
      <c r="AH270" s="184"/>
      <c r="AI270" s="184"/>
      <c r="AJ270" s="184"/>
      <c r="AK270" s="184"/>
      <c r="AL270" s="184"/>
      <c r="AM270" s="184"/>
      <c r="AN270" s="184"/>
      <c r="AO270" s="184"/>
      <c r="AP270" s="184"/>
      <c r="AQ270" s="477"/>
      <c r="AR270" s="476"/>
      <c r="AS270" s="476"/>
      <c r="AT270" s="476"/>
      <c r="AU270" s="476"/>
      <c r="AV270" s="476"/>
      <c r="AW270" s="184"/>
    </row>
    <row r="271" spans="1:49" ht="16.8">
      <c r="A271" s="82"/>
      <c r="B271" s="82"/>
      <c r="C271" s="82"/>
      <c r="D271" s="82"/>
      <c r="E271" s="131" t="s">
        <v>317</v>
      </c>
      <c r="F271" s="34"/>
      <c r="G271" s="7" t="s">
        <v>315</v>
      </c>
      <c r="H271" s="34" t="s">
        <v>318</v>
      </c>
      <c r="I271" s="82"/>
      <c r="J271" s="82"/>
      <c r="K271" s="82"/>
      <c r="L271" s="82"/>
      <c r="M271" s="82"/>
      <c r="N271" s="82"/>
      <c r="O271" s="184"/>
      <c r="P271" s="184"/>
      <c r="Q271" s="184"/>
      <c r="R271" s="184"/>
      <c r="S271" s="184"/>
      <c r="T271" s="184"/>
      <c r="U271" s="184"/>
      <c r="V271" s="184"/>
      <c r="W271" s="184"/>
      <c r="X271" s="184"/>
      <c r="Y271" s="184"/>
      <c r="Z271" s="184"/>
      <c r="AA271" s="184"/>
      <c r="AB271" s="184"/>
      <c r="AC271" s="184"/>
      <c r="AD271" s="184"/>
      <c r="AE271" s="184"/>
      <c r="AF271" s="184"/>
      <c r="AG271" s="184"/>
      <c r="AH271" s="184"/>
      <c r="AI271" s="184"/>
      <c r="AJ271" s="184"/>
      <c r="AK271" s="184"/>
      <c r="AL271" s="184"/>
      <c r="AM271" s="184"/>
      <c r="AN271" s="184"/>
      <c r="AO271" s="184"/>
      <c r="AP271" s="184"/>
      <c r="AQ271" s="477"/>
      <c r="AR271" s="476"/>
      <c r="AS271" s="476"/>
      <c r="AT271" s="476"/>
      <c r="AU271" s="476"/>
      <c r="AV271" s="476"/>
      <c r="AW271" s="184"/>
    </row>
    <row r="272" spans="1:49" ht="16.8">
      <c r="A272" s="82"/>
      <c r="B272" s="82"/>
      <c r="C272" s="82"/>
      <c r="D272" s="82"/>
      <c r="E272" s="82" t="s">
        <v>319</v>
      </c>
      <c r="F272" s="2"/>
      <c r="G272" s="82" t="s">
        <v>209</v>
      </c>
      <c r="H272" s="82"/>
      <c r="I272" s="409">
        <v>0.06</v>
      </c>
      <c r="J272" s="82"/>
      <c r="K272" s="82"/>
      <c r="L272" s="82"/>
      <c r="M272" s="82"/>
      <c r="N272" s="82"/>
      <c r="O272" s="184"/>
      <c r="P272" s="184"/>
      <c r="Q272" s="184"/>
      <c r="R272" s="184"/>
      <c r="S272" s="184"/>
      <c r="T272" s="184"/>
      <c r="U272" s="184"/>
      <c r="V272" s="184"/>
      <c r="W272" s="184"/>
      <c r="X272" s="184"/>
      <c r="Y272" s="184"/>
      <c r="Z272" s="184"/>
      <c r="AA272" s="184"/>
      <c r="AB272" s="184"/>
      <c r="AC272" s="184"/>
      <c r="AD272" s="184"/>
      <c r="AE272" s="184"/>
      <c r="AF272" s="184"/>
      <c r="AG272" s="184"/>
      <c r="AH272" s="184"/>
      <c r="AI272" s="184"/>
      <c r="AJ272" s="184"/>
      <c r="AK272" s="184"/>
      <c r="AL272" s="184"/>
      <c r="AM272" s="184"/>
      <c r="AN272" s="184"/>
      <c r="AO272" s="184"/>
      <c r="AP272" s="184"/>
      <c r="AQ272" s="244"/>
      <c r="AR272" s="207"/>
      <c r="AS272" s="207"/>
      <c r="AT272" s="207"/>
      <c r="AU272" s="207"/>
      <c r="AV272" s="207"/>
      <c r="AW272" s="184"/>
    </row>
    <row r="273" spans="1:49" ht="16.8">
      <c r="A273" s="82"/>
      <c r="B273" s="82"/>
      <c r="C273" s="82"/>
      <c r="D273" s="82"/>
      <c r="E273" s="82" t="s">
        <v>320</v>
      </c>
      <c r="F273" s="2"/>
      <c r="G273" s="82" t="s">
        <v>209</v>
      </c>
      <c r="H273" s="82"/>
      <c r="I273" s="409">
        <v>1.15E-2</v>
      </c>
      <c r="J273" s="82"/>
      <c r="K273" s="82"/>
      <c r="L273" s="82"/>
      <c r="M273" s="82"/>
      <c r="N273" s="82"/>
      <c r="O273" s="184"/>
      <c r="P273" s="184"/>
      <c r="Q273" s="184"/>
      <c r="R273" s="184"/>
      <c r="S273" s="184"/>
      <c r="T273" s="184"/>
      <c r="U273" s="184"/>
      <c r="V273" s="184"/>
      <c r="W273" s="184"/>
      <c r="X273" s="184"/>
      <c r="Y273" s="184"/>
      <c r="Z273" s="184"/>
      <c r="AA273" s="184"/>
      <c r="AB273" s="184"/>
      <c r="AC273" s="184"/>
      <c r="AD273" s="184"/>
      <c r="AE273" s="184"/>
      <c r="AF273" s="184"/>
      <c r="AG273" s="184"/>
      <c r="AH273" s="184"/>
      <c r="AI273" s="184"/>
      <c r="AJ273" s="184"/>
      <c r="AK273" s="184"/>
      <c r="AL273" s="184"/>
      <c r="AM273" s="184"/>
      <c r="AN273" s="184"/>
      <c r="AO273" s="184"/>
      <c r="AP273" s="184"/>
      <c r="AQ273" s="244"/>
      <c r="AR273" s="207"/>
      <c r="AS273" s="207"/>
      <c r="AT273" s="207"/>
      <c r="AU273" s="207"/>
      <c r="AV273" s="207"/>
      <c r="AW273" s="184"/>
    </row>
    <row r="274" spans="1:49" ht="16.8">
      <c r="A274" s="82"/>
      <c r="B274" s="82"/>
      <c r="C274" s="82"/>
      <c r="D274" s="82"/>
      <c r="E274" s="82" t="s">
        <v>321</v>
      </c>
      <c r="F274" s="82"/>
      <c r="G274" s="82" t="s">
        <v>209</v>
      </c>
      <c r="H274" s="82"/>
      <c r="I274" s="409">
        <v>1.15E-2</v>
      </c>
      <c r="J274" s="82"/>
      <c r="K274" s="82"/>
      <c r="L274" s="82"/>
      <c r="M274" s="82"/>
      <c r="N274" s="82"/>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44"/>
      <c r="AR274" s="207"/>
      <c r="AS274" s="207"/>
      <c r="AT274" s="207"/>
      <c r="AU274" s="207"/>
      <c r="AV274" s="207"/>
      <c r="AW274" s="184"/>
    </row>
    <row r="275" spans="1:49" ht="16.8">
      <c r="A275" s="82"/>
      <c r="B275" s="82"/>
      <c r="C275" s="82"/>
      <c r="D275" s="82"/>
      <c r="E275" s="82"/>
      <c r="F275" s="82"/>
      <c r="G275" s="82"/>
      <c r="H275" s="82"/>
      <c r="I275" s="82"/>
      <c r="J275" s="82"/>
      <c r="K275" s="82"/>
      <c r="L275" s="82"/>
      <c r="M275" s="82"/>
      <c r="N275" s="82"/>
      <c r="O275" s="184"/>
      <c r="P275" s="184"/>
      <c r="Q275" s="184"/>
      <c r="R275" s="184"/>
      <c r="S275" s="184"/>
      <c r="T275" s="184"/>
      <c r="U275" s="184"/>
      <c r="V275" s="184"/>
      <c r="W275" s="184"/>
      <c r="X275" s="184"/>
      <c r="Y275" s="184"/>
      <c r="Z275" s="184"/>
      <c r="AA275" s="184"/>
      <c r="AB275" s="184"/>
      <c r="AC275" s="184"/>
      <c r="AD275" s="184"/>
      <c r="AE275" s="184"/>
      <c r="AF275" s="184"/>
      <c r="AG275" s="184"/>
      <c r="AH275" s="184"/>
      <c r="AI275" s="184"/>
      <c r="AJ275" s="184"/>
      <c r="AK275" s="184"/>
      <c r="AL275" s="184"/>
      <c r="AM275" s="184"/>
      <c r="AN275" s="184"/>
      <c r="AO275" s="184"/>
      <c r="AP275" s="184"/>
      <c r="AQ275" s="243"/>
      <c r="AR275" s="145"/>
      <c r="AS275" s="184"/>
      <c r="AT275" s="184"/>
      <c r="AU275" s="184"/>
      <c r="AV275" s="184"/>
      <c r="AW275" s="184"/>
    </row>
    <row r="276" spans="1:49" ht="16.8">
      <c r="A276" s="82"/>
      <c r="B276" s="408" t="s">
        <v>322</v>
      </c>
      <c r="C276" s="408"/>
      <c r="D276" s="408"/>
      <c r="E276" s="408"/>
      <c r="F276" s="408"/>
      <c r="G276" s="408"/>
      <c r="H276" s="408"/>
      <c r="I276" s="408"/>
      <c r="J276" s="408"/>
      <c r="K276" s="408"/>
      <c r="L276" s="408"/>
      <c r="M276" s="408"/>
      <c r="N276" s="408"/>
      <c r="O276" s="405"/>
      <c r="P276" s="405"/>
      <c r="Q276" s="405"/>
      <c r="R276" s="405"/>
      <c r="S276" s="405"/>
      <c r="T276" s="405"/>
      <c r="U276" s="405"/>
      <c r="V276" s="405"/>
      <c r="W276" s="405"/>
      <c r="X276" s="405"/>
      <c r="Y276" s="405"/>
      <c r="Z276" s="405"/>
      <c r="AA276" s="405"/>
      <c r="AB276" s="405"/>
      <c r="AC276" s="405"/>
      <c r="AD276" s="405"/>
      <c r="AE276" s="405"/>
      <c r="AF276" s="405"/>
      <c r="AG276" s="405"/>
      <c r="AH276" s="405"/>
      <c r="AI276" s="405"/>
      <c r="AJ276" s="405"/>
      <c r="AK276" s="405"/>
      <c r="AL276" s="405"/>
      <c r="AM276" s="405"/>
      <c r="AN276" s="405"/>
      <c r="AO276" s="405"/>
      <c r="AP276" s="405"/>
      <c r="AQ276" s="407"/>
      <c r="AR276" s="406"/>
      <c r="AS276" s="405"/>
      <c r="AT276" s="405"/>
      <c r="AU276" s="405"/>
      <c r="AV276" s="405"/>
      <c r="AW276" s="184"/>
    </row>
    <row r="277" spans="1:49" ht="16.8">
      <c r="A277" s="82"/>
      <c r="B277" s="82"/>
      <c r="C277" s="82"/>
      <c r="D277" s="82"/>
      <c r="E277" s="82"/>
      <c r="F277" s="82"/>
      <c r="G277" s="82"/>
      <c r="H277" s="82"/>
      <c r="I277" s="82"/>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43"/>
      <c r="AR277" s="145"/>
      <c r="AS277" s="184"/>
      <c r="AT277" s="184"/>
      <c r="AU277" s="184"/>
      <c r="AV277" s="184"/>
      <c r="AW277" s="184"/>
    </row>
    <row r="278" spans="1:49" ht="16.8">
      <c r="A278" s="82"/>
      <c r="B278" s="82"/>
      <c r="C278" s="82"/>
      <c r="D278" s="82"/>
      <c r="E278" s="82" t="s">
        <v>323</v>
      </c>
      <c r="F278" s="82"/>
      <c r="G278" s="82" t="s">
        <v>105</v>
      </c>
      <c r="H278" s="82" t="s">
        <v>324</v>
      </c>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43"/>
      <c r="AR278" s="476">
        <v>-11.296491196435923</v>
      </c>
      <c r="AS278" s="476">
        <v>-13.067806276291375</v>
      </c>
      <c r="AT278" s="476">
        <v>-14.983896532222158</v>
      </c>
      <c r="AU278" s="476">
        <v>-14.073754024729663</v>
      </c>
      <c r="AV278" s="476">
        <v>-11.94613680382265</v>
      </c>
      <c r="AW278" s="184"/>
    </row>
    <row r="279" spans="1:49" ht="16.8">
      <c r="A279" s="82"/>
      <c r="B279" s="82"/>
      <c r="C279" s="82"/>
      <c r="D279" s="82"/>
      <c r="E279" s="82" t="s">
        <v>325</v>
      </c>
      <c r="F279" s="82"/>
      <c r="G279" s="21" t="s">
        <v>304</v>
      </c>
      <c r="H279" s="82" t="s">
        <v>326</v>
      </c>
      <c r="J279" s="82"/>
      <c r="K279" s="82"/>
      <c r="L279" s="82"/>
      <c r="M279" s="82"/>
      <c r="N279" s="82"/>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243"/>
      <c r="AR279" s="476"/>
      <c r="AS279" s="476"/>
      <c r="AT279" s="476"/>
      <c r="AU279" s="476"/>
      <c r="AV279" s="476"/>
      <c r="AW279" s="184"/>
    </row>
    <row r="280" spans="1:49" ht="16.8">
      <c r="A280" s="82"/>
      <c r="B280" s="82"/>
      <c r="C280" s="82"/>
      <c r="D280" s="82"/>
      <c r="E280" s="82" t="s">
        <v>327</v>
      </c>
      <c r="F280" s="82"/>
      <c r="G280" s="21" t="s">
        <v>304</v>
      </c>
      <c r="H280" s="82" t="s">
        <v>328</v>
      </c>
      <c r="J280" s="82"/>
      <c r="K280" s="82"/>
      <c r="L280" s="82"/>
      <c r="M280" s="82"/>
      <c r="N280" s="82"/>
      <c r="O280" s="184"/>
      <c r="P280" s="184"/>
      <c r="Q280" s="184"/>
      <c r="R280" s="184"/>
      <c r="S280" s="184"/>
      <c r="T280" s="184"/>
      <c r="U280" s="184"/>
      <c r="V280" s="184"/>
      <c r="W280" s="184"/>
      <c r="X280" s="184"/>
      <c r="Y280" s="184"/>
      <c r="Z280" s="184"/>
      <c r="AA280" s="184"/>
      <c r="AB280" s="184"/>
      <c r="AC280" s="184"/>
      <c r="AD280" s="184"/>
      <c r="AE280" s="184"/>
      <c r="AF280" s="184"/>
      <c r="AG280" s="184"/>
      <c r="AH280" s="184"/>
      <c r="AI280" s="184"/>
      <c r="AJ280" s="184"/>
      <c r="AK280" s="184"/>
      <c r="AL280" s="184"/>
      <c r="AM280" s="184"/>
      <c r="AN280" s="184"/>
      <c r="AO280" s="184"/>
      <c r="AP280" s="184"/>
      <c r="AQ280" s="243"/>
      <c r="AR280" s="476"/>
      <c r="AS280" s="476"/>
      <c r="AT280" s="476"/>
      <c r="AU280" s="476"/>
      <c r="AV280" s="476"/>
      <c r="AW280" s="184"/>
    </row>
    <row r="281" spans="1:49" ht="16.8">
      <c r="A281" s="82"/>
      <c r="B281" s="82"/>
      <c r="C281" s="82"/>
      <c r="D281" s="82"/>
      <c r="E281" s="82" t="s">
        <v>329</v>
      </c>
      <c r="F281" s="82"/>
      <c r="G281" s="21" t="s">
        <v>304</v>
      </c>
      <c r="H281" s="82" t="s">
        <v>330</v>
      </c>
      <c r="J281" s="82"/>
      <c r="K281" s="82"/>
      <c r="L281" s="82"/>
      <c r="M281" s="82"/>
      <c r="N281" s="82"/>
      <c r="O281" s="184"/>
      <c r="P281" s="184"/>
      <c r="Q281" s="184"/>
      <c r="R281" s="184"/>
      <c r="S281" s="184"/>
      <c r="T281" s="184"/>
      <c r="U281" s="184"/>
      <c r="V281" s="184"/>
      <c r="W281" s="184"/>
      <c r="X281" s="184"/>
      <c r="Y281" s="184"/>
      <c r="Z281" s="184"/>
      <c r="AA281" s="184"/>
      <c r="AB281" s="184"/>
      <c r="AC281" s="184"/>
      <c r="AD281" s="184"/>
      <c r="AE281" s="184"/>
      <c r="AF281" s="184"/>
      <c r="AG281" s="184"/>
      <c r="AH281" s="184"/>
      <c r="AI281" s="184"/>
      <c r="AJ281" s="184"/>
      <c r="AK281" s="184"/>
      <c r="AL281" s="184"/>
      <c r="AM281" s="184"/>
      <c r="AN281" s="184"/>
      <c r="AO281" s="184"/>
      <c r="AP281" s="184"/>
      <c r="AQ281" s="243"/>
      <c r="AR281" s="476"/>
      <c r="AS281" s="476"/>
      <c r="AT281" s="476"/>
      <c r="AU281" s="476"/>
      <c r="AV281" s="476"/>
      <c r="AW281" s="184"/>
    </row>
    <row r="282" spans="1:49" ht="16.8">
      <c r="A282" s="82"/>
      <c r="B282" s="82"/>
      <c r="C282" s="82"/>
      <c r="D282" s="82"/>
      <c r="E282" s="82"/>
      <c r="F282" s="82"/>
      <c r="G282" s="21"/>
      <c r="H282" s="82"/>
      <c r="J282" s="82"/>
      <c r="K282" s="82"/>
      <c r="L282" s="82"/>
      <c r="M282" s="82"/>
      <c r="N282" s="82"/>
      <c r="O282" s="184"/>
      <c r="P282" s="184"/>
      <c r="Q282" s="184"/>
      <c r="R282" s="184"/>
      <c r="S282" s="184"/>
      <c r="T282" s="184"/>
      <c r="U282" s="184"/>
      <c r="V282" s="184"/>
      <c r="W282" s="184"/>
      <c r="X282" s="184"/>
      <c r="Y282" s="184"/>
      <c r="Z282" s="184"/>
      <c r="AA282" s="184"/>
      <c r="AB282" s="184"/>
      <c r="AC282" s="184"/>
      <c r="AD282" s="184"/>
      <c r="AE282" s="184"/>
      <c r="AF282" s="184"/>
      <c r="AG282" s="184"/>
      <c r="AH282" s="184"/>
      <c r="AI282" s="184"/>
      <c r="AJ282" s="184"/>
      <c r="AK282" s="184"/>
      <c r="AL282" s="184"/>
      <c r="AM282" s="184"/>
      <c r="AN282" s="184"/>
      <c r="AO282" s="184"/>
      <c r="AP282" s="184"/>
      <c r="AQ282" s="243"/>
      <c r="AR282" s="207"/>
      <c r="AS282" s="207"/>
      <c r="AT282" s="207"/>
      <c r="AU282" s="207"/>
      <c r="AV282" s="207"/>
      <c r="AW282" s="184"/>
    </row>
    <row r="283" spans="1:49" ht="16.8">
      <c r="A283" s="82"/>
      <c r="B283" s="82"/>
      <c r="C283" s="82"/>
      <c r="D283" s="82"/>
      <c r="E283" s="82" t="s">
        <v>331</v>
      </c>
      <c r="F283" s="82"/>
      <c r="G283" s="21" t="s">
        <v>304</v>
      </c>
      <c r="H283" s="82" t="s">
        <v>332</v>
      </c>
      <c r="J283" s="82"/>
      <c r="K283" s="82"/>
      <c r="L283" s="82"/>
      <c r="M283" s="82"/>
      <c r="N283" s="82"/>
      <c r="O283" s="184"/>
      <c r="P283" s="184"/>
      <c r="Q283" s="184"/>
      <c r="R283" s="184"/>
      <c r="S283" s="184"/>
      <c r="T283" s="184"/>
      <c r="U283" s="184"/>
      <c r="V283" s="184"/>
      <c r="W283" s="184"/>
      <c r="X283" s="184"/>
      <c r="Y283" s="184"/>
      <c r="Z283" s="184"/>
      <c r="AA283" s="184"/>
      <c r="AB283" s="184"/>
      <c r="AC283" s="184"/>
      <c r="AD283" s="184"/>
      <c r="AE283" s="184"/>
      <c r="AF283" s="184"/>
      <c r="AG283" s="184"/>
      <c r="AH283" s="184"/>
      <c r="AI283" s="184"/>
      <c r="AJ283" s="184"/>
      <c r="AK283" s="184"/>
      <c r="AL283" s="184"/>
      <c r="AM283" s="184"/>
      <c r="AN283" s="184"/>
      <c r="AO283" s="184"/>
      <c r="AP283" s="184"/>
      <c r="AQ283" s="243"/>
      <c r="AR283" s="476">
        <v>0</v>
      </c>
      <c r="AS283" s="476">
        <v>-16.211456074340923</v>
      </c>
      <c r="AT283" s="476">
        <v>-20.362728989815963</v>
      </c>
      <c r="AU283" s="476">
        <v>-19.633567974775403</v>
      </c>
      <c r="AV283" s="476">
        <v>-15.715014997793201</v>
      </c>
      <c r="AW283" s="184"/>
    </row>
    <row r="284" spans="1:49" ht="16.8">
      <c r="A284" s="82"/>
      <c r="B284" s="82"/>
      <c r="C284" s="82"/>
      <c r="D284" s="82"/>
      <c r="E284" s="82" t="s">
        <v>333</v>
      </c>
      <c r="F284" s="82"/>
      <c r="G284" s="21" t="s">
        <v>304</v>
      </c>
      <c r="H284" s="82" t="s">
        <v>334</v>
      </c>
      <c r="J284" s="82"/>
      <c r="K284" s="82"/>
      <c r="L284" s="82"/>
      <c r="M284" s="82"/>
      <c r="N284" s="82"/>
      <c r="O284" s="184"/>
      <c r="P284" s="184"/>
      <c r="Q284" s="184"/>
      <c r="R284" s="184"/>
      <c r="S284" s="184"/>
      <c r="T284" s="184"/>
      <c r="U284" s="184"/>
      <c r="V284" s="184"/>
      <c r="W284" s="184"/>
      <c r="X284" s="184"/>
      <c r="Y284" s="184"/>
      <c r="Z284" s="184"/>
      <c r="AA284" s="184"/>
      <c r="AB284" s="184"/>
      <c r="AC284" s="184"/>
      <c r="AD284" s="184"/>
      <c r="AE284" s="184"/>
      <c r="AF284" s="184"/>
      <c r="AG284" s="184"/>
      <c r="AH284" s="184"/>
      <c r="AI284" s="184"/>
      <c r="AJ284" s="184"/>
      <c r="AK284" s="184"/>
      <c r="AL284" s="184"/>
      <c r="AM284" s="184"/>
      <c r="AN284" s="184"/>
      <c r="AO284" s="184"/>
      <c r="AP284" s="184"/>
      <c r="AQ284" s="243"/>
      <c r="AR284" s="476">
        <v>0</v>
      </c>
      <c r="AS284" s="476">
        <v>-27.477179617444126</v>
      </c>
      <c r="AT284" s="476">
        <v>-31.71650934762269</v>
      </c>
      <c r="AU284" s="476">
        <v>-41.103119680967247</v>
      </c>
      <c r="AV284" s="476">
        <v>-42.212204626863567</v>
      </c>
      <c r="AW284" s="184"/>
    </row>
    <row r="285" spans="1:49" ht="16.8">
      <c r="A285" s="82"/>
      <c r="B285" s="82"/>
      <c r="C285" s="82"/>
      <c r="D285" s="82"/>
      <c r="E285" s="82"/>
      <c r="F285" s="82"/>
      <c r="G285" s="82"/>
      <c r="H285" s="82"/>
      <c r="J285" s="82"/>
      <c r="K285" s="82"/>
      <c r="L285" s="82"/>
      <c r="M285" s="82"/>
      <c r="N285" s="82"/>
      <c r="O285" s="184"/>
      <c r="P285" s="184"/>
      <c r="Q285" s="184"/>
      <c r="R285" s="184"/>
      <c r="S285" s="184"/>
      <c r="T285" s="184"/>
      <c r="U285" s="184"/>
      <c r="V285" s="184"/>
      <c r="W285" s="184"/>
      <c r="X285" s="184"/>
      <c r="Y285" s="184"/>
      <c r="Z285" s="184"/>
      <c r="AA285" s="184"/>
      <c r="AB285" s="184"/>
      <c r="AC285" s="184"/>
      <c r="AD285" s="184"/>
      <c r="AE285" s="184"/>
      <c r="AF285" s="184"/>
      <c r="AG285" s="184"/>
      <c r="AH285" s="184"/>
      <c r="AI285" s="184"/>
      <c r="AJ285" s="184"/>
      <c r="AK285" s="184"/>
      <c r="AL285" s="184"/>
      <c r="AM285" s="184"/>
      <c r="AN285" s="184"/>
      <c r="AO285" s="184"/>
      <c r="AP285" s="184"/>
      <c r="AQ285" s="243"/>
      <c r="AR285" s="145"/>
      <c r="AS285" s="184"/>
      <c r="AT285" s="184"/>
      <c r="AU285" s="184"/>
      <c r="AV285" s="184"/>
      <c r="AW285" s="184"/>
    </row>
    <row r="286" spans="1:49" ht="16.8">
      <c r="A286" s="82"/>
      <c r="B286" s="82"/>
      <c r="C286" s="82"/>
      <c r="D286" s="82"/>
      <c r="E286" s="7" t="s">
        <v>335</v>
      </c>
      <c r="F286" s="86"/>
      <c r="G286" s="82" t="s">
        <v>209</v>
      </c>
      <c r="H286" s="2" t="s">
        <v>336</v>
      </c>
      <c r="J286" s="82"/>
      <c r="K286" s="82"/>
      <c r="L286" s="82"/>
      <c r="M286" s="82"/>
      <c r="N286" s="82"/>
      <c r="O286" s="184"/>
      <c r="P286" s="184"/>
      <c r="Q286" s="184"/>
      <c r="R286" s="184"/>
      <c r="S286" s="184"/>
      <c r="T286" s="184"/>
      <c r="U286" s="184"/>
      <c r="V286" s="184"/>
      <c r="W286" s="184"/>
      <c r="X286" s="184"/>
      <c r="Y286" s="184"/>
      <c r="Z286" s="184"/>
      <c r="AA286" s="184"/>
      <c r="AB286" s="184"/>
      <c r="AC286" s="184"/>
      <c r="AD286" s="184"/>
      <c r="AE286" s="184"/>
      <c r="AF286" s="184"/>
      <c r="AG286" s="184"/>
      <c r="AH286" s="184"/>
      <c r="AI286" s="184"/>
      <c r="AJ286" s="184"/>
      <c r="AK286" s="184"/>
      <c r="AL286" s="184"/>
      <c r="AM286" s="184"/>
      <c r="AN286" s="184"/>
      <c r="AO286" s="184"/>
      <c r="AP286" s="184"/>
      <c r="AQ286" s="243"/>
      <c r="AR286" s="420">
        <v>0.25</v>
      </c>
      <c r="AS286" s="420">
        <v>0.25</v>
      </c>
      <c r="AT286" s="420">
        <v>0.25</v>
      </c>
      <c r="AU286" s="420">
        <v>0.25</v>
      </c>
      <c r="AV286" s="420">
        <v>0.25</v>
      </c>
      <c r="AW286" s="184"/>
    </row>
    <row r="287" spans="1:49" ht="16.8">
      <c r="A287" s="82"/>
      <c r="B287" s="82"/>
      <c r="C287" s="82"/>
      <c r="D287" s="82"/>
      <c r="E287" s="7" t="s">
        <v>337</v>
      </c>
      <c r="F287" s="86"/>
      <c r="G287" s="82" t="s">
        <v>209</v>
      </c>
      <c r="H287" s="7" t="s">
        <v>338</v>
      </c>
      <c r="J287" s="82"/>
      <c r="K287" s="82"/>
      <c r="L287" s="82"/>
      <c r="M287" s="82"/>
      <c r="N287" s="82"/>
      <c r="O287" s="184"/>
      <c r="P287" s="184"/>
      <c r="Q287" s="184"/>
      <c r="R287" s="184"/>
      <c r="S287" s="184"/>
      <c r="T287" s="184"/>
      <c r="U287" s="184"/>
      <c r="V287" s="184"/>
      <c r="W287" s="184"/>
      <c r="X287" s="184"/>
      <c r="Y287" s="184"/>
      <c r="Z287" s="184"/>
      <c r="AA287" s="184"/>
      <c r="AB287" s="184"/>
      <c r="AC287" s="184"/>
      <c r="AD287" s="184"/>
      <c r="AE287" s="184"/>
      <c r="AF287" s="184"/>
      <c r="AG287" s="184"/>
      <c r="AH287" s="184"/>
      <c r="AI287" s="184"/>
      <c r="AJ287" s="184"/>
      <c r="AK287" s="184"/>
      <c r="AL287" s="184"/>
      <c r="AM287" s="184"/>
      <c r="AN287" s="184"/>
      <c r="AO287" s="184"/>
      <c r="AP287" s="184"/>
      <c r="AQ287" s="243"/>
      <c r="AR287" s="420">
        <v>0.18</v>
      </c>
      <c r="AS287" s="420">
        <v>0.18</v>
      </c>
      <c r="AT287" s="420">
        <v>0.18</v>
      </c>
      <c r="AU287" s="420">
        <v>0.18</v>
      </c>
      <c r="AV287" s="420">
        <v>0.18</v>
      </c>
      <c r="AW287" s="184"/>
    </row>
    <row r="288" spans="1:49" ht="16.8">
      <c r="A288" s="82"/>
      <c r="B288" s="82"/>
      <c r="C288" s="82"/>
      <c r="D288" s="82"/>
      <c r="E288" s="7" t="s">
        <v>339</v>
      </c>
      <c r="F288" s="86"/>
      <c r="G288" s="82" t="s">
        <v>209</v>
      </c>
      <c r="H288" s="7" t="s">
        <v>340</v>
      </c>
      <c r="J288" s="82"/>
      <c r="K288" s="82"/>
      <c r="L288" s="82"/>
      <c r="M288" s="82"/>
      <c r="N288" s="82"/>
      <c r="O288" s="184"/>
      <c r="P288" s="184"/>
      <c r="Q288" s="184"/>
      <c r="R288" s="184"/>
      <c r="S288" s="184"/>
      <c r="T288" s="184"/>
      <c r="U288" s="184"/>
      <c r="V288" s="184"/>
      <c r="W288" s="184"/>
      <c r="X288" s="184"/>
      <c r="Y288" s="184"/>
      <c r="Z288" s="184"/>
      <c r="AA288" s="184"/>
      <c r="AB288" s="184"/>
      <c r="AC288" s="184"/>
      <c r="AD288" s="184"/>
      <c r="AE288" s="184"/>
      <c r="AF288" s="184"/>
      <c r="AG288" s="184"/>
      <c r="AH288" s="184"/>
      <c r="AI288" s="184"/>
      <c r="AJ288" s="184"/>
      <c r="AK288" s="184"/>
      <c r="AL288" s="184"/>
      <c r="AM288" s="184"/>
      <c r="AN288" s="184"/>
      <c r="AO288" s="184"/>
      <c r="AP288" s="184"/>
      <c r="AQ288" s="243"/>
      <c r="AR288" s="420">
        <v>0.06</v>
      </c>
      <c r="AS288" s="420">
        <v>0.06</v>
      </c>
      <c r="AT288" s="420">
        <v>0.06</v>
      </c>
      <c r="AU288" s="420">
        <v>0.06</v>
      </c>
      <c r="AV288" s="420">
        <v>0.06</v>
      </c>
      <c r="AW288" s="184"/>
    </row>
    <row r="289" spans="1:49" ht="16.8">
      <c r="A289" s="82"/>
      <c r="B289" s="82"/>
      <c r="C289" s="82"/>
      <c r="D289" s="82"/>
      <c r="E289" s="7" t="s">
        <v>341</v>
      </c>
      <c r="F289" s="86"/>
      <c r="G289" s="82" t="s">
        <v>209</v>
      </c>
      <c r="H289" s="7" t="s">
        <v>342</v>
      </c>
      <c r="J289" s="82"/>
      <c r="K289" s="82"/>
      <c r="L289" s="82"/>
      <c r="M289" s="82"/>
      <c r="N289" s="82"/>
      <c r="O289" s="184"/>
      <c r="P289" s="184"/>
      <c r="Q289" s="184"/>
      <c r="R289" s="184"/>
      <c r="S289" s="184"/>
      <c r="T289" s="184"/>
      <c r="U289" s="184"/>
      <c r="V289" s="184"/>
      <c r="W289" s="184"/>
      <c r="X289" s="184"/>
      <c r="Y289" s="184"/>
      <c r="Z289" s="184"/>
      <c r="AA289" s="184"/>
      <c r="AB289" s="184"/>
      <c r="AC289" s="184"/>
      <c r="AD289" s="184"/>
      <c r="AE289" s="184"/>
      <c r="AF289" s="184"/>
      <c r="AG289" s="184"/>
      <c r="AH289" s="184"/>
      <c r="AI289" s="184"/>
      <c r="AJ289" s="184"/>
      <c r="AK289" s="184"/>
      <c r="AL289" s="184"/>
      <c r="AM289" s="184"/>
      <c r="AN289" s="184"/>
      <c r="AO289" s="184"/>
      <c r="AP289" s="184"/>
      <c r="AQ289" s="243"/>
      <c r="AR289" s="420">
        <v>0.03</v>
      </c>
      <c r="AS289" s="420">
        <v>0.03</v>
      </c>
      <c r="AT289" s="420">
        <v>0.03</v>
      </c>
      <c r="AU289" s="420">
        <v>0.03</v>
      </c>
      <c r="AV289" s="420">
        <v>0.03</v>
      </c>
      <c r="AW289" s="184"/>
    </row>
    <row r="290" spans="1:49" ht="16.8">
      <c r="A290" s="82"/>
      <c r="B290" s="82"/>
      <c r="C290" s="82"/>
      <c r="D290" s="82"/>
      <c r="E290" s="7" t="s">
        <v>343</v>
      </c>
      <c r="F290" s="86"/>
      <c r="G290" s="82" t="s">
        <v>209</v>
      </c>
      <c r="H290" s="7" t="s">
        <v>344</v>
      </c>
      <c r="J290" s="82"/>
      <c r="K290" s="82"/>
      <c r="L290" s="82"/>
      <c r="M290" s="82"/>
      <c r="N290" s="82"/>
      <c r="O290" s="184"/>
      <c r="P290" s="184"/>
      <c r="Q290" s="184"/>
      <c r="R290" s="184"/>
      <c r="S290" s="184"/>
      <c r="T290" s="184"/>
      <c r="U290" s="184"/>
      <c r="V290" s="184"/>
      <c r="W290" s="184"/>
      <c r="X290" s="184"/>
      <c r="Y290" s="184"/>
      <c r="Z290" s="184"/>
      <c r="AA290" s="184"/>
      <c r="AB290" s="184"/>
      <c r="AC290" s="184"/>
      <c r="AD290" s="184"/>
      <c r="AE290" s="184"/>
      <c r="AF290" s="184"/>
      <c r="AG290" s="184"/>
      <c r="AH290" s="184"/>
      <c r="AI290" s="184"/>
      <c r="AJ290" s="184"/>
      <c r="AK290" s="184"/>
      <c r="AL290" s="184"/>
      <c r="AM290" s="184"/>
      <c r="AN290" s="184"/>
      <c r="AO290" s="184"/>
      <c r="AP290" s="184"/>
      <c r="AQ290" s="243"/>
      <c r="AR290" s="420">
        <v>1.4492753623188406E-2</v>
      </c>
      <c r="AS290" s="420">
        <v>1.4492753623188406E-2</v>
      </c>
      <c r="AT290" s="420">
        <v>1.4492753623188406E-2</v>
      </c>
      <c r="AU290" s="420">
        <v>1.4492753623188406E-2</v>
      </c>
      <c r="AV290" s="420">
        <v>1.4492753623188406E-2</v>
      </c>
      <c r="AW290" s="184"/>
    </row>
    <row r="291" spans="1:49" ht="16.8">
      <c r="A291" s="82"/>
      <c r="B291" s="82"/>
      <c r="C291" s="82"/>
      <c r="D291" s="82"/>
      <c r="E291" s="82"/>
      <c r="F291" s="82"/>
      <c r="G291" s="82"/>
      <c r="H291" s="82"/>
      <c r="I291" s="82"/>
      <c r="J291" s="82"/>
      <c r="K291" s="82"/>
      <c r="L291" s="82"/>
      <c r="M291" s="82"/>
      <c r="N291" s="82"/>
      <c r="O291" s="184"/>
      <c r="P291" s="184"/>
      <c r="Q291" s="184"/>
      <c r="R291" s="184"/>
      <c r="S291" s="184"/>
      <c r="T291" s="184"/>
      <c r="U291" s="184"/>
      <c r="V291" s="184"/>
      <c r="W291" s="184"/>
      <c r="X291" s="184"/>
      <c r="Y291" s="184"/>
      <c r="Z291" s="184"/>
      <c r="AA291" s="184"/>
      <c r="AB291" s="184"/>
      <c r="AC291" s="184"/>
      <c r="AD291" s="184"/>
      <c r="AE291" s="184"/>
      <c r="AF291" s="184"/>
      <c r="AG291" s="184"/>
      <c r="AH291" s="184"/>
      <c r="AI291" s="184"/>
      <c r="AJ291" s="184"/>
      <c r="AK291" s="184"/>
      <c r="AL291" s="184"/>
      <c r="AM291" s="184"/>
      <c r="AN291" s="184"/>
      <c r="AO291" s="184"/>
      <c r="AP291" s="184"/>
      <c r="AQ291" s="243"/>
      <c r="AR291" s="145"/>
      <c r="AS291" s="184"/>
      <c r="AT291" s="184"/>
      <c r="AU291" s="184"/>
      <c r="AV291" s="184"/>
      <c r="AW291" s="184"/>
    </row>
    <row r="292" spans="1:49" ht="16.8">
      <c r="A292" s="82"/>
      <c r="B292" s="82"/>
      <c r="C292" s="82"/>
      <c r="D292" s="82"/>
      <c r="E292" s="82" t="s">
        <v>345</v>
      </c>
      <c r="F292" s="82"/>
      <c r="G292" s="82" t="s">
        <v>105</v>
      </c>
      <c r="H292" s="82"/>
      <c r="I292" s="82"/>
      <c r="J292" s="82"/>
      <c r="K292" s="82"/>
      <c r="L292" s="82"/>
      <c r="M292" s="82"/>
      <c r="N292" s="82"/>
      <c r="O292" s="184"/>
      <c r="P292" s="184"/>
      <c r="Q292" s="184"/>
      <c r="R292" s="184"/>
      <c r="S292" s="184"/>
      <c r="T292" s="184"/>
      <c r="U292" s="184"/>
      <c r="V292" s="184"/>
      <c r="W292" s="184"/>
      <c r="X292" s="184"/>
      <c r="Y292" s="184"/>
      <c r="Z292" s="184"/>
      <c r="AA292" s="184"/>
      <c r="AB292" s="184"/>
      <c r="AC292" s="184"/>
      <c r="AD292" s="184"/>
      <c r="AE292" s="184"/>
      <c r="AF292" s="184"/>
      <c r="AG292" s="184"/>
      <c r="AH292" s="184"/>
      <c r="AI292" s="184"/>
      <c r="AJ292" s="184"/>
      <c r="AK292" s="184"/>
      <c r="AL292" s="184"/>
      <c r="AM292" s="184"/>
      <c r="AN292" s="184"/>
      <c r="AO292" s="184"/>
      <c r="AP292" s="184"/>
      <c r="AQ292" s="243"/>
      <c r="AR292" s="528">
        <v>0.94083766340920505</v>
      </c>
      <c r="AS292" s="528">
        <v>0.89327362005723643</v>
      </c>
      <c r="AT292" s="528">
        <v>0.85016201774887534</v>
      </c>
      <c r="AU292" s="528">
        <v>0.70172058348408528</v>
      </c>
      <c r="AV292" s="528">
        <v>0.70273163357435342</v>
      </c>
      <c r="AW292" s="184"/>
    </row>
    <row r="293" spans="1:49" ht="16.8">
      <c r="A293" s="82"/>
      <c r="B293" s="82"/>
      <c r="C293" s="82"/>
      <c r="D293" s="82"/>
      <c r="E293" s="82" t="s">
        <v>346</v>
      </c>
      <c r="F293" s="82"/>
      <c r="G293" s="82" t="s">
        <v>209</v>
      </c>
      <c r="H293" s="82"/>
      <c r="I293" s="82"/>
      <c r="J293" s="82"/>
      <c r="K293" s="82"/>
      <c r="L293" s="82"/>
      <c r="M293" s="82"/>
      <c r="N293" s="82"/>
      <c r="O293" s="184"/>
      <c r="P293" s="184"/>
      <c r="Q293" s="184"/>
      <c r="R293" s="184"/>
      <c r="S293" s="184"/>
      <c r="T293" s="184"/>
      <c r="U293" s="184"/>
      <c r="V293" s="184"/>
      <c r="W293" s="184"/>
      <c r="X293" s="184"/>
      <c r="Y293" s="184"/>
      <c r="Z293" s="184"/>
      <c r="AA293" s="184"/>
      <c r="AB293" s="184"/>
      <c r="AC293" s="184"/>
      <c r="AD293" s="184"/>
      <c r="AE293" s="184"/>
      <c r="AF293" s="184"/>
      <c r="AG293" s="184"/>
      <c r="AH293" s="184"/>
      <c r="AI293" s="184"/>
      <c r="AJ293" s="184"/>
      <c r="AK293" s="184"/>
      <c r="AL293" s="184"/>
      <c r="AM293" s="184"/>
      <c r="AN293" s="184"/>
      <c r="AO293" s="184"/>
      <c r="AP293" s="184"/>
      <c r="AQ293" s="243"/>
      <c r="AR293" s="410">
        <v>0.65</v>
      </c>
      <c r="AS293" s="410">
        <v>0.64</v>
      </c>
      <c r="AT293" s="410">
        <v>0.63</v>
      </c>
      <c r="AU293" s="410">
        <v>0.61</v>
      </c>
      <c r="AV293" s="410">
        <v>0.6</v>
      </c>
      <c r="AW293" s="184"/>
    </row>
    <row r="294" spans="1:49" ht="16.8">
      <c r="A294" s="82"/>
      <c r="B294" s="82"/>
      <c r="C294" s="82"/>
      <c r="D294" s="82"/>
      <c r="E294" s="82"/>
      <c r="F294" s="82"/>
      <c r="G294" s="82"/>
      <c r="H294" s="82"/>
      <c r="I294" s="82"/>
      <c r="J294" s="82"/>
      <c r="K294" s="82"/>
      <c r="L294" s="82"/>
      <c r="M294" s="82"/>
      <c r="N294" s="82"/>
      <c r="O294" s="184"/>
      <c r="P294" s="184"/>
      <c r="Q294" s="184"/>
      <c r="R294" s="184"/>
      <c r="S294" s="184"/>
      <c r="T294" s="184"/>
      <c r="U294" s="184"/>
      <c r="V294" s="184"/>
      <c r="W294" s="184"/>
      <c r="X294" s="184"/>
      <c r="Y294" s="184"/>
      <c r="Z294" s="184"/>
      <c r="AA294" s="184"/>
      <c r="AB294" s="184"/>
      <c r="AC294" s="184"/>
      <c r="AD294" s="184"/>
      <c r="AE294" s="184"/>
      <c r="AF294" s="184"/>
      <c r="AG294" s="184"/>
      <c r="AH294" s="184"/>
      <c r="AI294" s="184"/>
      <c r="AJ294" s="184"/>
      <c r="AK294" s="184"/>
      <c r="AL294" s="184"/>
      <c r="AM294" s="184"/>
      <c r="AN294" s="184"/>
      <c r="AO294" s="184"/>
      <c r="AP294" s="184"/>
      <c r="AQ294" s="243"/>
      <c r="AR294" s="145"/>
      <c r="AS294" s="184"/>
      <c r="AT294" s="184"/>
      <c r="AU294" s="184"/>
      <c r="AV294" s="184"/>
      <c r="AW294" s="184"/>
    </row>
    <row r="295" spans="1:49" ht="16.8">
      <c r="A295" s="82"/>
      <c r="B295" s="82"/>
      <c r="C295" s="82"/>
      <c r="D295" s="351" t="s">
        <v>347</v>
      </c>
      <c r="E295" s="351"/>
      <c r="F295" s="82"/>
      <c r="G295" s="82"/>
      <c r="H295" s="82"/>
      <c r="I295" s="82"/>
      <c r="J295" s="82"/>
      <c r="K295" s="82"/>
      <c r="L295" s="82"/>
      <c r="M295" s="82"/>
      <c r="N295" s="82"/>
      <c r="O295" s="184"/>
      <c r="P295" s="184"/>
      <c r="Q295" s="184"/>
      <c r="R295" s="184"/>
      <c r="S295" s="184"/>
      <c r="T295" s="184"/>
      <c r="U295" s="184"/>
      <c r="V295" s="184"/>
      <c r="W295" s="184"/>
      <c r="X295" s="184"/>
      <c r="Y295" s="184"/>
      <c r="Z295" s="184"/>
      <c r="AA295" s="184"/>
      <c r="AB295" s="184"/>
      <c r="AC295" s="184"/>
      <c r="AD295" s="184"/>
      <c r="AE295" s="184"/>
      <c r="AF295" s="184"/>
      <c r="AG295" s="184"/>
      <c r="AH295" s="184"/>
      <c r="AI295" s="184"/>
      <c r="AJ295" s="184"/>
      <c r="AK295" s="184"/>
      <c r="AL295" s="184"/>
      <c r="AM295" s="184"/>
      <c r="AN295" s="184"/>
      <c r="AO295" s="184"/>
      <c r="AP295" s="184"/>
      <c r="AQ295" s="243"/>
      <c r="AR295" s="364"/>
      <c r="AS295" s="184"/>
      <c r="AT295" s="184"/>
      <c r="AU295" s="184"/>
      <c r="AV295" s="184"/>
      <c r="AW295" s="184"/>
    </row>
    <row r="296" spans="1:49" ht="16.8">
      <c r="A296" s="82"/>
      <c r="B296" s="82"/>
      <c r="C296" s="82"/>
      <c r="D296" s="82"/>
      <c r="E296" s="82" t="s">
        <v>348</v>
      </c>
      <c r="F296" s="82"/>
      <c r="G296" s="82" t="s">
        <v>209</v>
      </c>
      <c r="H296" s="82" t="s">
        <v>349</v>
      </c>
      <c r="I296" s="82"/>
      <c r="J296" s="82"/>
      <c r="K296" s="82"/>
      <c r="L296" s="82"/>
      <c r="M296" s="82"/>
      <c r="N296" s="82"/>
      <c r="O296" s="184"/>
      <c r="P296" s="184"/>
      <c r="Q296" s="184"/>
      <c r="R296" s="184"/>
      <c r="S296" s="184"/>
      <c r="T296" s="184"/>
      <c r="U296" s="184"/>
      <c r="V296" s="184"/>
      <c r="W296" s="184"/>
      <c r="X296" s="184"/>
      <c r="Y296" s="184"/>
      <c r="Z296" s="184"/>
      <c r="AA296" s="184"/>
      <c r="AB296" s="184"/>
      <c r="AC296" s="184"/>
      <c r="AD296" s="184"/>
      <c r="AE296" s="184"/>
      <c r="AF296" s="184"/>
      <c r="AG296" s="184"/>
      <c r="AH296" s="184"/>
      <c r="AI296" s="184"/>
      <c r="AJ296" s="184"/>
      <c r="AK296" s="184"/>
      <c r="AL296" s="184"/>
      <c r="AM296" s="184"/>
      <c r="AN296" s="184"/>
      <c r="AO296" s="184"/>
      <c r="AP296" s="184"/>
      <c r="AQ296" s="243"/>
      <c r="AR296" s="508">
        <v>1.7879189880563019E-2</v>
      </c>
      <c r="AS296" s="508">
        <v>2.0825059484744435E-2</v>
      </c>
      <c r="AT296" s="508">
        <v>1.9022633074950564E-2</v>
      </c>
      <c r="AU296" s="508">
        <v>1.8916943285740843E-2</v>
      </c>
      <c r="AV296" s="508">
        <v>2.024201539338838E-2</v>
      </c>
      <c r="AW296" s="184"/>
    </row>
    <row r="297" spans="1:49" ht="16.8">
      <c r="A297" s="82"/>
      <c r="B297" s="82"/>
      <c r="C297" s="82"/>
      <c r="D297" s="82"/>
      <c r="E297" s="82" t="s">
        <v>350</v>
      </c>
      <c r="F297" s="82"/>
      <c r="G297" s="82" t="s">
        <v>209</v>
      </c>
      <c r="H297" s="82" t="s">
        <v>349</v>
      </c>
      <c r="I297" s="82"/>
      <c r="J297" s="82"/>
      <c r="K297" s="82"/>
      <c r="L297" s="82"/>
      <c r="M297" s="82"/>
      <c r="N297" s="82"/>
      <c r="O297" s="184"/>
      <c r="P297" s="184"/>
      <c r="Q297" s="184"/>
      <c r="R297" s="184"/>
      <c r="S297" s="184"/>
      <c r="T297" s="184"/>
      <c r="U297" s="184"/>
      <c r="V297" s="184"/>
      <c r="W297" s="184"/>
      <c r="X297" s="184"/>
      <c r="Y297" s="184"/>
      <c r="Z297" s="184"/>
      <c r="AA297" s="184"/>
      <c r="AB297" s="184"/>
      <c r="AC297" s="184"/>
      <c r="AD297" s="184"/>
      <c r="AE297" s="184"/>
      <c r="AF297" s="184"/>
      <c r="AG297" s="184"/>
      <c r="AH297" s="184"/>
      <c r="AI297" s="184"/>
      <c r="AJ297" s="184"/>
      <c r="AK297" s="184"/>
      <c r="AL297" s="184"/>
      <c r="AM297" s="184"/>
      <c r="AN297" s="184"/>
      <c r="AO297" s="184"/>
      <c r="AP297" s="184"/>
      <c r="AQ297" s="243"/>
      <c r="AR297" s="508">
        <v>2.1130458424358689E-3</v>
      </c>
      <c r="AS297" s="508">
        <v>7.5913997506278641E-4</v>
      </c>
      <c r="AT297" s="508">
        <v>1.3764383798412685E-3</v>
      </c>
      <c r="AU297" s="508">
        <v>1.4782459933121916E-3</v>
      </c>
      <c r="AV297" s="508">
        <v>1.6208564732515638E-3</v>
      </c>
      <c r="AW297" s="184"/>
    </row>
    <row r="298" spans="1:49" ht="16.8">
      <c r="A298" s="82"/>
      <c r="B298" s="82"/>
      <c r="C298" s="82"/>
      <c r="D298" s="82"/>
      <c r="E298" s="82" t="s">
        <v>351</v>
      </c>
      <c r="F298" s="82"/>
      <c r="G298" s="82" t="s">
        <v>209</v>
      </c>
      <c r="H298" s="82" t="s">
        <v>349</v>
      </c>
      <c r="I298" s="82"/>
      <c r="J298" s="82"/>
      <c r="K298" s="82"/>
      <c r="L298" s="82"/>
      <c r="M298" s="82"/>
      <c r="N298" s="82"/>
      <c r="O298" s="184"/>
      <c r="P298" s="184"/>
      <c r="Q298" s="184"/>
      <c r="R298" s="184"/>
      <c r="S298" s="184"/>
      <c r="T298" s="184"/>
      <c r="U298" s="184"/>
      <c r="V298" s="184"/>
      <c r="W298" s="184"/>
      <c r="X298" s="184"/>
      <c r="Y298" s="184"/>
      <c r="Z298" s="184"/>
      <c r="AA298" s="184"/>
      <c r="AB298" s="184"/>
      <c r="AC298" s="184"/>
      <c r="AD298" s="184"/>
      <c r="AE298" s="184"/>
      <c r="AF298" s="184"/>
      <c r="AG298" s="184"/>
      <c r="AH298" s="184"/>
      <c r="AI298" s="184"/>
      <c r="AJ298" s="184"/>
      <c r="AK298" s="184"/>
      <c r="AL298" s="184"/>
      <c r="AM298" s="184"/>
      <c r="AN298" s="184"/>
      <c r="AO298" s="184"/>
      <c r="AP298" s="184"/>
      <c r="AQ298" s="243"/>
      <c r="AR298" s="508">
        <v>0.84049893250493979</v>
      </c>
      <c r="AS298" s="508">
        <v>0.8643720114246447</v>
      </c>
      <c r="AT298" s="508">
        <v>0.85050905525478826</v>
      </c>
      <c r="AU298" s="508">
        <v>0.86780961567151715</v>
      </c>
      <c r="AV298" s="508">
        <v>0.858643225750223</v>
      </c>
      <c r="AW298" s="184"/>
    </row>
    <row r="299" spans="1:49" ht="16.8">
      <c r="A299" s="82"/>
      <c r="B299" s="82"/>
      <c r="C299" s="82"/>
      <c r="D299" s="82"/>
      <c r="E299" s="82" t="s">
        <v>352</v>
      </c>
      <c r="F299" s="82"/>
      <c r="G299" s="82" t="s">
        <v>209</v>
      </c>
      <c r="H299" s="82" t="s">
        <v>349</v>
      </c>
      <c r="I299" s="82"/>
      <c r="J299" s="82"/>
      <c r="K299" s="82"/>
      <c r="L299" s="82"/>
      <c r="M299" s="82"/>
      <c r="N299" s="82"/>
      <c r="O299" s="184"/>
      <c r="P299" s="184"/>
      <c r="Q299" s="184"/>
      <c r="R299" s="184"/>
      <c r="S299" s="184"/>
      <c r="T299" s="184"/>
      <c r="U299" s="184"/>
      <c r="V299" s="184"/>
      <c r="W299" s="184"/>
      <c r="X299" s="184"/>
      <c r="Y299" s="184"/>
      <c r="Z299" s="184"/>
      <c r="AA299" s="184"/>
      <c r="AB299" s="184"/>
      <c r="AC299" s="184"/>
      <c r="AD299" s="184"/>
      <c r="AE299" s="184"/>
      <c r="AF299" s="184"/>
      <c r="AG299" s="184"/>
      <c r="AH299" s="184"/>
      <c r="AI299" s="184"/>
      <c r="AJ299" s="184"/>
      <c r="AK299" s="184"/>
      <c r="AL299" s="184"/>
      <c r="AM299" s="184"/>
      <c r="AN299" s="184"/>
      <c r="AO299" s="184"/>
      <c r="AP299" s="184"/>
      <c r="AQ299" s="243"/>
      <c r="AR299" s="508">
        <v>0</v>
      </c>
      <c r="AS299" s="508">
        <v>0</v>
      </c>
      <c r="AT299" s="508">
        <v>0</v>
      </c>
      <c r="AU299" s="508">
        <v>0</v>
      </c>
      <c r="AV299" s="508">
        <v>0</v>
      </c>
      <c r="AW299" s="184"/>
    </row>
    <row r="300" spans="1:49" ht="16.8">
      <c r="A300" s="82"/>
      <c r="B300" s="82"/>
      <c r="C300" s="82"/>
      <c r="D300" s="82"/>
      <c r="E300" s="82" t="s">
        <v>353</v>
      </c>
      <c r="F300" s="82"/>
      <c r="G300" s="82" t="s">
        <v>209</v>
      </c>
      <c r="H300" s="82" t="s">
        <v>349</v>
      </c>
      <c r="I300" s="82"/>
      <c r="J300" s="82"/>
      <c r="K300" s="82"/>
      <c r="L300" s="82"/>
      <c r="M300" s="82"/>
      <c r="N300" s="82"/>
      <c r="O300" s="184"/>
      <c r="P300" s="184"/>
      <c r="Q300" s="184"/>
      <c r="R300" s="184"/>
      <c r="S300" s="184"/>
      <c r="T300" s="184"/>
      <c r="U300" s="184"/>
      <c r="V300" s="184"/>
      <c r="W300" s="184"/>
      <c r="X300" s="184"/>
      <c r="Y300" s="184"/>
      <c r="Z300" s="184"/>
      <c r="AA300" s="184"/>
      <c r="AB300" s="184"/>
      <c r="AC300" s="184"/>
      <c r="AD300" s="184"/>
      <c r="AE300" s="184"/>
      <c r="AF300" s="184"/>
      <c r="AG300" s="184"/>
      <c r="AH300" s="184"/>
      <c r="AI300" s="184"/>
      <c r="AJ300" s="184"/>
      <c r="AK300" s="184"/>
      <c r="AL300" s="184"/>
      <c r="AM300" s="184"/>
      <c r="AN300" s="184"/>
      <c r="AO300" s="184"/>
      <c r="AP300" s="184"/>
      <c r="AQ300" s="243"/>
      <c r="AR300" s="508">
        <v>0</v>
      </c>
      <c r="AS300" s="508">
        <v>0</v>
      </c>
      <c r="AT300" s="508">
        <v>0</v>
      </c>
      <c r="AU300" s="508">
        <v>0</v>
      </c>
      <c r="AV300" s="508">
        <v>0</v>
      </c>
      <c r="AW300" s="184"/>
    </row>
    <row r="301" spans="1:49" ht="16.8">
      <c r="A301" s="82"/>
      <c r="B301" s="82"/>
      <c r="C301" s="82"/>
      <c r="D301" s="82"/>
      <c r="E301" s="82" t="s">
        <v>354</v>
      </c>
      <c r="F301" s="82"/>
      <c r="G301" s="82" t="s">
        <v>209</v>
      </c>
      <c r="H301" s="82" t="s">
        <v>349</v>
      </c>
      <c r="I301" s="82"/>
      <c r="J301" s="82"/>
      <c r="K301" s="82"/>
      <c r="L301" s="82"/>
      <c r="M301" s="82"/>
      <c r="N301" s="82"/>
      <c r="O301" s="184"/>
      <c r="P301" s="184"/>
      <c r="Q301" s="184"/>
      <c r="R301" s="184"/>
      <c r="S301" s="184"/>
      <c r="T301" s="184"/>
      <c r="U301" s="184"/>
      <c r="V301" s="184"/>
      <c r="W301" s="184"/>
      <c r="X301" s="184"/>
      <c r="Y301" s="184"/>
      <c r="Z301" s="184"/>
      <c r="AA301" s="184"/>
      <c r="AB301" s="184"/>
      <c r="AC301" s="184"/>
      <c r="AD301" s="184"/>
      <c r="AE301" s="184"/>
      <c r="AF301" s="184"/>
      <c r="AG301" s="184"/>
      <c r="AH301" s="184"/>
      <c r="AI301" s="184"/>
      <c r="AJ301" s="184"/>
      <c r="AK301" s="184"/>
      <c r="AL301" s="184"/>
      <c r="AM301" s="184"/>
      <c r="AN301" s="184"/>
      <c r="AO301" s="184"/>
      <c r="AP301" s="184"/>
      <c r="AQ301" s="243"/>
      <c r="AR301" s="508">
        <v>0</v>
      </c>
      <c r="AS301" s="508">
        <v>0</v>
      </c>
      <c r="AT301" s="508">
        <v>0</v>
      </c>
      <c r="AU301" s="508">
        <v>0</v>
      </c>
      <c r="AV301" s="508">
        <v>0</v>
      </c>
      <c r="AW301" s="184"/>
    </row>
    <row r="302" spans="1:49" ht="16.8">
      <c r="A302" s="82"/>
      <c r="B302" s="82"/>
      <c r="C302" s="82"/>
      <c r="D302" s="82"/>
      <c r="E302" s="82" t="s">
        <v>355</v>
      </c>
      <c r="F302" s="82"/>
      <c r="G302" s="82" t="s">
        <v>209</v>
      </c>
      <c r="H302" s="82" t="s">
        <v>349</v>
      </c>
      <c r="I302" s="82"/>
      <c r="J302" s="82"/>
      <c r="K302" s="82"/>
      <c r="L302" s="82"/>
      <c r="M302" s="82"/>
      <c r="N302" s="82"/>
      <c r="O302" s="184"/>
      <c r="P302" s="184"/>
      <c r="Q302" s="184"/>
      <c r="R302" s="184"/>
      <c r="S302" s="184"/>
      <c r="T302" s="184"/>
      <c r="U302" s="184"/>
      <c r="V302" s="184"/>
      <c r="W302" s="184"/>
      <c r="X302" s="184"/>
      <c r="Y302" s="184"/>
      <c r="Z302" s="184"/>
      <c r="AA302" s="184"/>
      <c r="AB302" s="184"/>
      <c r="AC302" s="184"/>
      <c r="AD302" s="184"/>
      <c r="AE302" s="184"/>
      <c r="AF302" s="184"/>
      <c r="AG302" s="184"/>
      <c r="AH302" s="184"/>
      <c r="AI302" s="184"/>
      <c r="AJ302" s="184"/>
      <c r="AK302" s="184"/>
      <c r="AL302" s="184"/>
      <c r="AM302" s="184"/>
      <c r="AN302" s="184"/>
      <c r="AO302" s="184"/>
      <c r="AP302" s="184"/>
      <c r="AQ302" s="243"/>
      <c r="AR302" s="508">
        <v>4.4166626131673097E-2</v>
      </c>
      <c r="AS302" s="508">
        <v>3.8815826847212236E-2</v>
      </c>
      <c r="AT302" s="508">
        <v>2.1687560930492868E-2</v>
      </c>
      <c r="AU302" s="508">
        <v>2.1782190428347732E-2</v>
      </c>
      <c r="AV302" s="508">
        <v>2.1802608148680857E-2</v>
      </c>
      <c r="AW302" s="184"/>
    </row>
    <row r="303" spans="1:49" ht="16.8">
      <c r="A303" s="82"/>
      <c r="B303" s="82"/>
      <c r="C303" s="82"/>
      <c r="D303" s="82"/>
      <c r="E303" s="82" t="s">
        <v>356</v>
      </c>
      <c r="F303" s="82"/>
      <c r="G303" s="82" t="s">
        <v>209</v>
      </c>
      <c r="H303" s="82" t="s">
        <v>357</v>
      </c>
      <c r="I303" s="82"/>
      <c r="J303" s="82"/>
      <c r="K303" s="82"/>
      <c r="L303" s="82"/>
      <c r="M303" s="82"/>
      <c r="N303" s="82"/>
      <c r="O303" s="184"/>
      <c r="P303" s="184"/>
      <c r="Q303" s="184"/>
      <c r="R303" s="184"/>
      <c r="S303" s="184"/>
      <c r="T303" s="184"/>
      <c r="U303" s="184"/>
      <c r="V303" s="184"/>
      <c r="W303" s="184"/>
      <c r="X303" s="184"/>
      <c r="Y303" s="184"/>
      <c r="Z303" s="184"/>
      <c r="AA303" s="184"/>
      <c r="AB303" s="184"/>
      <c r="AC303" s="184"/>
      <c r="AD303" s="184"/>
      <c r="AE303" s="184"/>
      <c r="AF303" s="184"/>
      <c r="AG303" s="184"/>
      <c r="AH303" s="184"/>
      <c r="AI303" s="184"/>
      <c r="AJ303" s="184"/>
      <c r="AK303" s="184"/>
      <c r="AL303" s="184"/>
      <c r="AM303" s="184"/>
      <c r="AN303" s="184"/>
      <c r="AO303" s="184"/>
      <c r="AP303" s="184"/>
      <c r="AQ303" s="243"/>
      <c r="AR303" s="508">
        <v>0.98129986770153188</v>
      </c>
      <c r="AS303" s="508">
        <v>0.9784390415316454</v>
      </c>
      <c r="AT303" s="508">
        <v>0.97996500789141383</v>
      </c>
      <c r="AU303" s="508">
        <v>0.98009796780692104</v>
      </c>
      <c r="AV303" s="508">
        <v>0.97910738495404326</v>
      </c>
      <c r="AW303" s="184"/>
    </row>
    <row r="304" spans="1:49" ht="16.8">
      <c r="A304" s="82"/>
      <c r="B304" s="82"/>
      <c r="C304" s="82"/>
      <c r="D304" s="82"/>
      <c r="E304" s="82" t="s">
        <v>358</v>
      </c>
      <c r="F304" s="82"/>
      <c r="G304" s="82" t="s">
        <v>209</v>
      </c>
      <c r="H304" s="82" t="s">
        <v>357</v>
      </c>
      <c r="I304" s="82"/>
      <c r="J304" s="82"/>
      <c r="K304" s="82"/>
      <c r="L304" s="82"/>
      <c r="M304" s="82"/>
      <c r="N304" s="82"/>
      <c r="O304" s="184"/>
      <c r="P304" s="184"/>
      <c r="Q304" s="184"/>
      <c r="R304" s="184"/>
      <c r="S304" s="184"/>
      <c r="T304" s="184"/>
      <c r="U304" s="184"/>
      <c r="V304" s="184"/>
      <c r="W304" s="184"/>
      <c r="X304" s="184"/>
      <c r="Y304" s="184"/>
      <c r="Z304" s="184"/>
      <c r="AA304" s="184"/>
      <c r="AB304" s="184"/>
      <c r="AC304" s="184"/>
      <c r="AD304" s="184"/>
      <c r="AE304" s="184"/>
      <c r="AF304" s="184"/>
      <c r="AG304" s="184"/>
      <c r="AH304" s="184"/>
      <c r="AI304" s="184"/>
      <c r="AJ304" s="184"/>
      <c r="AK304" s="184"/>
      <c r="AL304" s="184"/>
      <c r="AM304" s="184"/>
      <c r="AN304" s="184"/>
      <c r="AO304" s="184"/>
      <c r="AP304" s="184"/>
      <c r="AQ304" s="243"/>
      <c r="AR304" s="508">
        <v>0.25087223349299392</v>
      </c>
      <c r="AS304" s="508">
        <v>0.27888881326229181</v>
      </c>
      <c r="AT304" s="508">
        <v>0.27347991735616106</v>
      </c>
      <c r="AU304" s="508">
        <v>0.27465699633822216</v>
      </c>
      <c r="AV304" s="508">
        <v>0.28534085009537852</v>
      </c>
      <c r="AW304" s="184"/>
    </row>
    <row r="305" spans="1:49" ht="16.8">
      <c r="A305" s="82"/>
      <c r="B305" s="82"/>
      <c r="C305" s="82"/>
      <c r="D305" s="82"/>
      <c r="E305" s="82" t="s">
        <v>359</v>
      </c>
      <c r="F305" s="82"/>
      <c r="G305" s="82" t="s">
        <v>209</v>
      </c>
      <c r="H305" s="82" t="s">
        <v>357</v>
      </c>
      <c r="I305" s="82"/>
      <c r="J305" s="82"/>
      <c r="K305" s="82"/>
      <c r="L305" s="82"/>
      <c r="M305" s="82"/>
      <c r="N305" s="82"/>
      <c r="O305" s="184"/>
      <c r="P305" s="184"/>
      <c r="Q305" s="184"/>
      <c r="R305" s="184"/>
      <c r="S305" s="184"/>
      <c r="T305" s="184"/>
      <c r="U305" s="184"/>
      <c r="V305" s="184"/>
      <c r="W305" s="184"/>
      <c r="X305" s="184"/>
      <c r="Y305" s="184"/>
      <c r="Z305" s="184"/>
      <c r="AA305" s="184"/>
      <c r="AB305" s="184"/>
      <c r="AC305" s="184"/>
      <c r="AD305" s="184"/>
      <c r="AE305" s="184"/>
      <c r="AF305" s="184"/>
      <c r="AG305" s="184"/>
      <c r="AH305" s="184"/>
      <c r="AI305" s="184"/>
      <c r="AJ305" s="184"/>
      <c r="AK305" s="184"/>
      <c r="AL305" s="184"/>
      <c r="AM305" s="184"/>
      <c r="AN305" s="184"/>
      <c r="AO305" s="184"/>
      <c r="AP305" s="184"/>
      <c r="AQ305" s="243"/>
      <c r="AR305" s="508">
        <v>8.6629871584735479E-2</v>
      </c>
      <c r="AS305" s="508">
        <v>7.2347023919833414E-2</v>
      </c>
      <c r="AT305" s="508">
        <v>7.6904263934756731E-2</v>
      </c>
      <c r="AU305" s="508">
        <v>8.0466410409808245E-2</v>
      </c>
      <c r="AV305" s="508">
        <v>9.0069080374469063E-2</v>
      </c>
      <c r="AW305" s="184"/>
    </row>
    <row r="306" spans="1:49" ht="16.8">
      <c r="A306" s="82"/>
      <c r="B306" s="82"/>
      <c r="C306" s="82"/>
      <c r="D306" s="82"/>
      <c r="E306" s="82" t="s">
        <v>360</v>
      </c>
      <c r="F306" s="82"/>
      <c r="G306" s="82" t="s">
        <v>209</v>
      </c>
      <c r="H306" s="82" t="s">
        <v>357</v>
      </c>
      <c r="I306" s="82"/>
      <c r="J306" s="82"/>
      <c r="K306" s="82"/>
      <c r="L306" s="82"/>
      <c r="M306" s="82"/>
      <c r="N306" s="82"/>
      <c r="O306" s="184"/>
      <c r="P306" s="184"/>
      <c r="Q306" s="184"/>
      <c r="R306" s="184"/>
      <c r="S306" s="184"/>
      <c r="T306" s="184"/>
      <c r="U306" s="184"/>
      <c r="V306" s="184"/>
      <c r="W306" s="184"/>
      <c r="X306" s="184"/>
      <c r="Y306" s="184"/>
      <c r="Z306" s="184"/>
      <c r="AA306" s="184"/>
      <c r="AB306" s="184"/>
      <c r="AC306" s="184"/>
      <c r="AD306" s="184"/>
      <c r="AE306" s="184"/>
      <c r="AF306" s="184"/>
      <c r="AG306" s="184"/>
      <c r="AH306" s="184"/>
      <c r="AI306" s="184"/>
      <c r="AJ306" s="184"/>
      <c r="AK306" s="184"/>
      <c r="AL306" s="184"/>
      <c r="AM306" s="184"/>
      <c r="AN306" s="184"/>
      <c r="AO306" s="184"/>
      <c r="AP306" s="184"/>
      <c r="AQ306" s="243"/>
      <c r="AR306" s="508">
        <v>0</v>
      </c>
      <c r="AS306" s="508">
        <v>0</v>
      </c>
      <c r="AT306" s="508">
        <v>0</v>
      </c>
      <c r="AU306" s="508">
        <v>0</v>
      </c>
      <c r="AV306" s="508">
        <v>0</v>
      </c>
      <c r="AW306" s="184"/>
    </row>
    <row r="307" spans="1:49" ht="16.8">
      <c r="A307" s="82"/>
      <c r="B307" s="82"/>
      <c r="C307" s="82"/>
      <c r="D307" s="82"/>
      <c r="E307" s="82" t="s">
        <v>361</v>
      </c>
      <c r="F307" s="82"/>
      <c r="G307" s="82" t="s">
        <v>209</v>
      </c>
      <c r="H307" s="82" t="s">
        <v>357</v>
      </c>
      <c r="I307" s="82"/>
      <c r="J307" s="82"/>
      <c r="K307" s="82"/>
      <c r="L307" s="82"/>
      <c r="M307" s="82"/>
      <c r="N307" s="82"/>
      <c r="O307" s="184"/>
      <c r="P307" s="184"/>
      <c r="Q307" s="184"/>
      <c r="R307" s="184"/>
      <c r="S307" s="184"/>
      <c r="T307" s="184"/>
      <c r="U307" s="184"/>
      <c r="V307" s="184"/>
      <c r="W307" s="184"/>
      <c r="X307" s="184"/>
      <c r="Y307" s="184"/>
      <c r="Z307" s="184"/>
      <c r="AA307" s="184"/>
      <c r="AB307" s="184"/>
      <c r="AC307" s="184"/>
      <c r="AD307" s="184"/>
      <c r="AE307" s="184"/>
      <c r="AF307" s="184"/>
      <c r="AG307" s="184"/>
      <c r="AH307" s="184"/>
      <c r="AI307" s="184"/>
      <c r="AJ307" s="184"/>
      <c r="AK307" s="184"/>
      <c r="AL307" s="184"/>
      <c r="AM307" s="184"/>
      <c r="AN307" s="184"/>
      <c r="AO307" s="184"/>
      <c r="AP307" s="184"/>
      <c r="AQ307" s="243"/>
      <c r="AR307" s="508">
        <v>0</v>
      </c>
      <c r="AS307" s="508">
        <v>0</v>
      </c>
      <c r="AT307" s="508">
        <v>0</v>
      </c>
      <c r="AU307" s="508">
        <v>0</v>
      </c>
      <c r="AV307" s="508">
        <v>0</v>
      </c>
      <c r="AW307" s="184"/>
    </row>
    <row r="308" spans="1:49" ht="16.8">
      <c r="A308" s="82"/>
      <c r="B308" s="82"/>
      <c r="C308" s="82"/>
      <c r="D308" s="82"/>
      <c r="E308" s="82" t="s">
        <v>362</v>
      </c>
      <c r="F308" s="82"/>
      <c r="G308" s="82" t="s">
        <v>209</v>
      </c>
      <c r="H308" s="82" t="s">
        <v>357</v>
      </c>
      <c r="I308" s="82"/>
      <c r="J308" s="82"/>
      <c r="K308" s="82"/>
      <c r="L308" s="82"/>
      <c r="M308" s="82"/>
      <c r="N308" s="82"/>
      <c r="O308" s="184"/>
      <c r="P308" s="184"/>
      <c r="Q308" s="184"/>
      <c r="R308" s="184"/>
      <c r="S308" s="184"/>
      <c r="T308" s="184"/>
      <c r="U308" s="184"/>
      <c r="V308" s="184"/>
      <c r="W308" s="184"/>
      <c r="X308" s="184"/>
      <c r="Y308" s="184"/>
      <c r="Z308" s="184"/>
      <c r="AA308" s="184"/>
      <c r="AB308" s="184"/>
      <c r="AC308" s="184"/>
      <c r="AD308" s="184"/>
      <c r="AE308" s="184"/>
      <c r="AF308" s="184"/>
      <c r="AG308" s="184"/>
      <c r="AH308" s="184"/>
      <c r="AI308" s="184"/>
      <c r="AJ308" s="184"/>
      <c r="AK308" s="184"/>
      <c r="AL308" s="184"/>
      <c r="AM308" s="184"/>
      <c r="AN308" s="184"/>
      <c r="AO308" s="184"/>
      <c r="AP308" s="184"/>
      <c r="AQ308" s="243"/>
      <c r="AR308" s="508">
        <v>0</v>
      </c>
      <c r="AS308" s="508">
        <v>0</v>
      </c>
      <c r="AT308" s="508">
        <v>0</v>
      </c>
      <c r="AU308" s="508">
        <v>0</v>
      </c>
      <c r="AV308" s="508">
        <v>0</v>
      </c>
      <c r="AW308" s="184"/>
    </row>
    <row r="309" spans="1:49" ht="16.8">
      <c r="A309" s="82"/>
      <c r="B309" s="82"/>
      <c r="C309" s="82"/>
      <c r="D309" s="82"/>
      <c r="E309" s="82" t="s">
        <v>363</v>
      </c>
      <c r="F309" s="82"/>
      <c r="G309" s="82" t="s">
        <v>209</v>
      </c>
      <c r="H309" s="82" t="s">
        <v>357</v>
      </c>
      <c r="I309" s="82"/>
      <c r="J309" s="82"/>
      <c r="K309" s="82"/>
      <c r="L309" s="82"/>
      <c r="M309" s="82"/>
      <c r="N309" s="82"/>
      <c r="O309" s="184"/>
      <c r="P309" s="184"/>
      <c r="Q309" s="184"/>
      <c r="R309" s="184"/>
      <c r="S309" s="184"/>
      <c r="T309" s="184"/>
      <c r="U309" s="184"/>
      <c r="V309" s="184"/>
      <c r="W309" s="184"/>
      <c r="X309" s="184"/>
      <c r="Y309" s="184"/>
      <c r="Z309" s="184"/>
      <c r="AA309" s="184"/>
      <c r="AB309" s="184"/>
      <c r="AC309" s="184"/>
      <c r="AD309" s="184"/>
      <c r="AE309" s="184"/>
      <c r="AF309" s="184"/>
      <c r="AG309" s="184"/>
      <c r="AH309" s="184"/>
      <c r="AI309" s="184"/>
      <c r="AJ309" s="184"/>
      <c r="AK309" s="184"/>
      <c r="AL309" s="184"/>
      <c r="AM309" s="184"/>
      <c r="AN309" s="184"/>
      <c r="AO309" s="184"/>
      <c r="AP309" s="184"/>
      <c r="AQ309" s="243"/>
      <c r="AR309" s="508">
        <v>0.21592621389188066</v>
      </c>
      <c r="AS309" s="508">
        <v>0.22232685158930041</v>
      </c>
      <c r="AT309" s="508">
        <v>0.22739303838298297</v>
      </c>
      <c r="AU309" s="508">
        <v>0.22786749605979095</v>
      </c>
      <c r="AV309" s="508">
        <v>0.2279182651350834</v>
      </c>
      <c r="AW309" s="184"/>
    </row>
    <row r="310" spans="1:49" ht="16.8">
      <c r="A310" s="82"/>
      <c r="B310" s="82"/>
      <c r="C310" s="82"/>
      <c r="D310" s="82"/>
      <c r="E310" s="82" t="s">
        <v>364</v>
      </c>
      <c r="F310" s="82"/>
      <c r="G310" s="82" t="s">
        <v>209</v>
      </c>
      <c r="H310" s="82" t="s">
        <v>365</v>
      </c>
      <c r="I310" s="82"/>
      <c r="J310" s="82"/>
      <c r="K310" s="82"/>
      <c r="L310" s="82"/>
      <c r="M310" s="82"/>
      <c r="N310" s="82"/>
      <c r="O310" s="184"/>
      <c r="P310" s="184"/>
      <c r="Q310" s="184"/>
      <c r="R310" s="184"/>
      <c r="S310" s="184"/>
      <c r="T310" s="184"/>
      <c r="U310" s="184"/>
      <c r="V310" s="184"/>
      <c r="W310" s="184"/>
      <c r="X310" s="184"/>
      <c r="Y310" s="184"/>
      <c r="Z310" s="184"/>
      <c r="AA310" s="184"/>
      <c r="AB310" s="184"/>
      <c r="AC310" s="184"/>
      <c r="AD310" s="184"/>
      <c r="AE310" s="184"/>
      <c r="AF310" s="184"/>
      <c r="AG310" s="184"/>
      <c r="AH310" s="184"/>
      <c r="AI310" s="184"/>
      <c r="AJ310" s="184"/>
      <c r="AK310" s="184"/>
      <c r="AL310" s="184"/>
      <c r="AM310" s="184"/>
      <c r="AN310" s="184"/>
      <c r="AO310" s="184"/>
      <c r="AP310" s="184"/>
      <c r="AQ310" s="243"/>
      <c r="AR310" s="508">
        <v>0</v>
      </c>
      <c r="AS310" s="508">
        <v>0</v>
      </c>
      <c r="AT310" s="508">
        <v>0</v>
      </c>
      <c r="AU310" s="508">
        <v>0</v>
      </c>
      <c r="AV310" s="508">
        <v>0</v>
      </c>
      <c r="AW310" s="184"/>
    </row>
    <row r="311" spans="1:49" ht="16.8">
      <c r="A311" s="82"/>
      <c r="B311" s="82"/>
      <c r="C311" s="82"/>
      <c r="D311" s="82"/>
      <c r="E311" s="82" t="s">
        <v>366</v>
      </c>
      <c r="F311" s="82"/>
      <c r="G311" s="82" t="s">
        <v>209</v>
      </c>
      <c r="H311" s="82" t="s">
        <v>365</v>
      </c>
      <c r="I311" s="82"/>
      <c r="J311" s="82"/>
      <c r="K311" s="82"/>
      <c r="L311" s="82"/>
      <c r="M311" s="82"/>
      <c r="N311" s="82"/>
      <c r="O311" s="184"/>
      <c r="P311" s="184"/>
      <c r="Q311" s="184"/>
      <c r="R311" s="184"/>
      <c r="S311" s="184"/>
      <c r="T311" s="184"/>
      <c r="U311" s="184"/>
      <c r="V311" s="184"/>
      <c r="W311" s="184"/>
      <c r="X311" s="184"/>
      <c r="Y311" s="184"/>
      <c r="Z311" s="184"/>
      <c r="AA311" s="184"/>
      <c r="AB311" s="184"/>
      <c r="AC311" s="184"/>
      <c r="AD311" s="184"/>
      <c r="AE311" s="184"/>
      <c r="AF311" s="184"/>
      <c r="AG311" s="184"/>
      <c r="AH311" s="184"/>
      <c r="AI311" s="184"/>
      <c r="AJ311" s="184"/>
      <c r="AK311" s="184"/>
      <c r="AL311" s="184"/>
      <c r="AM311" s="184"/>
      <c r="AN311" s="184"/>
      <c r="AO311" s="184"/>
      <c r="AP311" s="184"/>
      <c r="AQ311" s="243"/>
      <c r="AR311" s="508">
        <v>0.71925473471169155</v>
      </c>
      <c r="AS311" s="508">
        <v>0.692056109087132</v>
      </c>
      <c r="AT311" s="508">
        <v>0.69649072280492152</v>
      </c>
      <c r="AU311" s="508">
        <v>0.69347249342614703</v>
      </c>
      <c r="AV311" s="508">
        <v>0.68072547587111054</v>
      </c>
      <c r="AW311" s="184"/>
    </row>
    <row r="312" spans="1:49" ht="16.8">
      <c r="A312" s="82"/>
      <c r="B312" s="82"/>
      <c r="C312" s="82"/>
      <c r="D312" s="82"/>
      <c r="E312" s="82" t="s">
        <v>367</v>
      </c>
      <c r="F312" s="82"/>
      <c r="G312" s="82" t="s">
        <v>209</v>
      </c>
      <c r="H312" s="82" t="s">
        <v>365</v>
      </c>
      <c r="I312" s="82"/>
      <c r="J312" s="82"/>
      <c r="K312" s="82"/>
      <c r="L312" s="82"/>
      <c r="M312" s="82"/>
      <c r="N312" s="82"/>
      <c r="O312" s="184"/>
      <c r="P312" s="184"/>
      <c r="Q312" s="184"/>
      <c r="R312" s="184"/>
      <c r="S312" s="184"/>
      <c r="T312" s="184"/>
      <c r="U312" s="184"/>
      <c r="V312" s="184"/>
      <c r="W312" s="184"/>
      <c r="X312" s="184"/>
      <c r="Y312" s="184"/>
      <c r="Z312" s="184"/>
      <c r="AA312" s="184"/>
      <c r="AB312" s="184"/>
      <c r="AC312" s="184"/>
      <c r="AD312" s="184"/>
      <c r="AE312" s="184"/>
      <c r="AF312" s="184"/>
      <c r="AG312" s="184"/>
      <c r="AH312" s="184"/>
      <c r="AI312" s="184"/>
      <c r="AJ312" s="184"/>
      <c r="AK312" s="184"/>
      <c r="AL312" s="184"/>
      <c r="AM312" s="184"/>
      <c r="AN312" s="184"/>
      <c r="AO312" s="184"/>
      <c r="AP312" s="184"/>
      <c r="AQ312" s="243"/>
      <c r="AR312" s="508">
        <v>2.0246731828151596E-2</v>
      </c>
      <c r="AS312" s="508">
        <v>1.6944906895172751E-2</v>
      </c>
      <c r="AT312" s="508">
        <v>1.8871667467305023E-2</v>
      </c>
      <c r="AU312" s="508">
        <v>1.4543630903524566E-2</v>
      </c>
      <c r="AV312" s="508">
        <v>1.4935316132389031E-2</v>
      </c>
      <c r="AW312" s="184"/>
    </row>
    <row r="313" spans="1:49" ht="16.8">
      <c r="A313" s="82"/>
      <c r="B313" s="82"/>
      <c r="C313" s="82"/>
      <c r="D313" s="82"/>
      <c r="E313" s="82" t="s">
        <v>368</v>
      </c>
      <c r="F313" s="82"/>
      <c r="G313" s="82" t="s">
        <v>209</v>
      </c>
      <c r="H313" s="82" t="s">
        <v>365</v>
      </c>
      <c r="I313" s="82"/>
      <c r="J313" s="82"/>
      <c r="K313" s="82"/>
      <c r="L313" s="82"/>
      <c r="M313" s="82"/>
      <c r="N313" s="82"/>
      <c r="O313" s="184"/>
      <c r="P313" s="184"/>
      <c r="Q313" s="184"/>
      <c r="R313" s="184"/>
      <c r="S313" s="184"/>
      <c r="T313" s="184"/>
      <c r="U313" s="184"/>
      <c r="V313" s="184"/>
      <c r="W313" s="184"/>
      <c r="X313" s="184"/>
      <c r="Y313" s="184"/>
      <c r="Z313" s="184"/>
      <c r="AA313" s="184"/>
      <c r="AB313" s="184"/>
      <c r="AC313" s="184"/>
      <c r="AD313" s="184"/>
      <c r="AE313" s="184"/>
      <c r="AF313" s="184"/>
      <c r="AG313" s="184"/>
      <c r="AH313" s="184"/>
      <c r="AI313" s="184"/>
      <c r="AJ313" s="184"/>
      <c r="AK313" s="184"/>
      <c r="AL313" s="184"/>
      <c r="AM313" s="184"/>
      <c r="AN313" s="184"/>
      <c r="AO313" s="184"/>
      <c r="AP313" s="184"/>
      <c r="AQ313" s="243"/>
      <c r="AR313" s="508">
        <v>0.8</v>
      </c>
      <c r="AS313" s="508">
        <v>0.8</v>
      </c>
      <c r="AT313" s="508">
        <v>0.8</v>
      </c>
      <c r="AU313" s="508">
        <v>0.8</v>
      </c>
      <c r="AV313" s="508">
        <v>0.8</v>
      </c>
      <c r="AW313" s="184"/>
    </row>
    <row r="314" spans="1:49" ht="16.8">
      <c r="A314" s="82"/>
      <c r="B314" s="82"/>
      <c r="C314" s="82"/>
      <c r="D314" s="82"/>
      <c r="E314" s="82" t="s">
        <v>369</v>
      </c>
      <c r="F314" s="82"/>
      <c r="G314" s="82" t="s">
        <v>209</v>
      </c>
      <c r="H314" s="82" t="s">
        <v>365</v>
      </c>
      <c r="I314" s="82"/>
      <c r="J314" s="82"/>
      <c r="K314" s="82"/>
      <c r="L314" s="82"/>
      <c r="M314" s="82"/>
      <c r="N314" s="82"/>
      <c r="O314" s="184"/>
      <c r="P314" s="184"/>
      <c r="Q314" s="184"/>
      <c r="R314" s="184"/>
      <c r="S314" s="184"/>
      <c r="T314" s="184"/>
      <c r="U314" s="184"/>
      <c r="V314" s="184"/>
      <c r="W314" s="184"/>
      <c r="X314" s="184"/>
      <c r="Y314" s="184"/>
      <c r="Z314" s="184"/>
      <c r="AA314" s="184"/>
      <c r="AB314" s="184"/>
      <c r="AC314" s="184"/>
      <c r="AD314" s="184"/>
      <c r="AE314" s="184"/>
      <c r="AF314" s="184"/>
      <c r="AG314" s="184"/>
      <c r="AH314" s="184"/>
      <c r="AI314" s="184"/>
      <c r="AJ314" s="184"/>
      <c r="AK314" s="184"/>
      <c r="AL314" s="184"/>
      <c r="AM314" s="184"/>
      <c r="AN314" s="184"/>
      <c r="AO314" s="184"/>
      <c r="AP314" s="184"/>
      <c r="AQ314" s="243"/>
      <c r="AR314" s="508">
        <v>0</v>
      </c>
      <c r="AS314" s="508">
        <v>0</v>
      </c>
      <c r="AT314" s="508">
        <v>0</v>
      </c>
      <c r="AU314" s="508">
        <v>0</v>
      </c>
      <c r="AV314" s="508">
        <v>0</v>
      </c>
      <c r="AW314" s="184"/>
    </row>
    <row r="315" spans="1:49" ht="16.8">
      <c r="A315" s="82"/>
      <c r="B315" s="82"/>
      <c r="C315" s="82"/>
      <c r="D315" s="82"/>
      <c r="E315" s="82" t="s">
        <v>370</v>
      </c>
      <c r="F315" s="82"/>
      <c r="G315" s="82" t="s">
        <v>209</v>
      </c>
      <c r="H315" s="82" t="s">
        <v>365</v>
      </c>
      <c r="I315" s="82"/>
      <c r="J315" s="82"/>
      <c r="K315" s="82"/>
      <c r="L315" s="82"/>
      <c r="M315" s="82"/>
      <c r="N315" s="82"/>
      <c r="O315" s="184"/>
      <c r="P315" s="184"/>
      <c r="Q315" s="184"/>
      <c r="R315" s="184"/>
      <c r="S315" s="184"/>
      <c r="T315" s="184"/>
      <c r="U315" s="184"/>
      <c r="V315" s="184"/>
      <c r="W315" s="184"/>
      <c r="X315" s="184"/>
      <c r="Y315" s="184"/>
      <c r="Z315" s="184"/>
      <c r="AA315" s="184"/>
      <c r="AB315" s="184"/>
      <c r="AC315" s="184"/>
      <c r="AD315" s="184"/>
      <c r="AE315" s="184"/>
      <c r="AF315" s="184"/>
      <c r="AG315" s="184"/>
      <c r="AH315" s="184"/>
      <c r="AI315" s="184"/>
      <c r="AJ315" s="184"/>
      <c r="AK315" s="184"/>
      <c r="AL315" s="184"/>
      <c r="AM315" s="184"/>
      <c r="AN315" s="184"/>
      <c r="AO315" s="184"/>
      <c r="AP315" s="184"/>
      <c r="AQ315" s="243"/>
      <c r="AR315" s="508">
        <v>0</v>
      </c>
      <c r="AS315" s="508">
        <v>0</v>
      </c>
      <c r="AT315" s="508">
        <v>0</v>
      </c>
      <c r="AU315" s="508">
        <v>0</v>
      </c>
      <c r="AV315" s="508">
        <v>0</v>
      </c>
      <c r="AW315" s="184"/>
    </row>
    <row r="316" spans="1:49" ht="16.8">
      <c r="A316" s="82"/>
      <c r="B316" s="82"/>
      <c r="C316" s="82"/>
      <c r="D316" s="82"/>
      <c r="E316" s="82" t="s">
        <v>371</v>
      </c>
      <c r="F316" s="82"/>
      <c r="G316" s="82" t="s">
        <v>209</v>
      </c>
      <c r="H316" s="82" t="s">
        <v>365</v>
      </c>
      <c r="I316" s="82"/>
      <c r="J316" s="82"/>
      <c r="K316" s="82"/>
      <c r="L316" s="82"/>
      <c r="M316" s="82"/>
      <c r="N316" s="82"/>
      <c r="O316" s="184"/>
      <c r="P316" s="184"/>
      <c r="Q316" s="184"/>
      <c r="R316" s="184"/>
      <c r="S316" s="184"/>
      <c r="T316" s="184"/>
      <c r="U316" s="184"/>
      <c r="V316" s="184"/>
      <c r="W316" s="184"/>
      <c r="X316" s="184"/>
      <c r="Y316" s="184"/>
      <c r="Z316" s="184"/>
      <c r="AA316" s="184"/>
      <c r="AB316" s="184"/>
      <c r="AC316" s="184"/>
      <c r="AD316" s="184"/>
      <c r="AE316" s="184"/>
      <c r="AF316" s="184"/>
      <c r="AG316" s="184"/>
      <c r="AH316" s="184"/>
      <c r="AI316" s="184"/>
      <c r="AJ316" s="184"/>
      <c r="AK316" s="184"/>
      <c r="AL316" s="184"/>
      <c r="AM316" s="184"/>
      <c r="AN316" s="184"/>
      <c r="AO316" s="184"/>
      <c r="AP316" s="184"/>
      <c r="AQ316" s="243"/>
      <c r="AR316" s="508">
        <v>0.25831167667903504</v>
      </c>
      <c r="AS316" s="508">
        <v>0.26600390120154771</v>
      </c>
      <c r="AT316" s="508">
        <v>0.27208489217218812</v>
      </c>
      <c r="AU316" s="508">
        <v>0.2726440693333308</v>
      </c>
      <c r="AV316" s="508">
        <v>0.27270212575286912</v>
      </c>
      <c r="AW316" s="184"/>
    </row>
    <row r="317" spans="1:49" ht="16.8">
      <c r="A317" s="82"/>
      <c r="B317" s="82"/>
      <c r="C317" s="82"/>
      <c r="D317" s="82"/>
      <c r="E317" s="82" t="s">
        <v>372</v>
      </c>
      <c r="F317" s="82"/>
      <c r="G317" s="82" t="s">
        <v>209</v>
      </c>
      <c r="H317" s="82" t="s">
        <v>373</v>
      </c>
      <c r="I317" s="82"/>
      <c r="J317" s="82"/>
      <c r="K317" s="82"/>
      <c r="L317" s="82"/>
      <c r="M317" s="82"/>
      <c r="N317" s="82"/>
      <c r="O317" s="184"/>
      <c r="P317" s="184"/>
      <c r="Q317" s="184"/>
      <c r="R317" s="184"/>
      <c r="S317" s="184"/>
      <c r="T317" s="184"/>
      <c r="U317" s="184"/>
      <c r="V317" s="184"/>
      <c r="W317" s="184"/>
      <c r="X317" s="184"/>
      <c r="Y317" s="184"/>
      <c r="Z317" s="184"/>
      <c r="AA317" s="184"/>
      <c r="AB317" s="184"/>
      <c r="AC317" s="184"/>
      <c r="AD317" s="184"/>
      <c r="AE317" s="184"/>
      <c r="AF317" s="184"/>
      <c r="AG317" s="184"/>
      <c r="AH317" s="184"/>
      <c r="AI317" s="184"/>
      <c r="AJ317" s="184"/>
      <c r="AK317" s="184"/>
      <c r="AL317" s="184"/>
      <c r="AM317" s="184"/>
      <c r="AN317" s="184"/>
      <c r="AO317" s="184"/>
      <c r="AP317" s="184"/>
      <c r="AQ317" s="243"/>
      <c r="AR317" s="508">
        <v>0</v>
      </c>
      <c r="AS317" s="508">
        <v>0</v>
      </c>
      <c r="AT317" s="508">
        <v>0</v>
      </c>
      <c r="AU317" s="508">
        <v>0</v>
      </c>
      <c r="AV317" s="508">
        <v>0</v>
      </c>
      <c r="AW317" s="184"/>
    </row>
    <row r="318" spans="1:49" ht="16.8">
      <c r="A318" s="82"/>
      <c r="B318" s="82"/>
      <c r="C318" s="82"/>
      <c r="D318" s="82"/>
      <c r="E318" s="82" t="s">
        <v>374</v>
      </c>
      <c r="F318" s="82"/>
      <c r="G318" s="82" t="s">
        <v>209</v>
      </c>
      <c r="H318" s="82" t="s">
        <v>373</v>
      </c>
      <c r="I318" s="82"/>
      <c r="J318" s="82"/>
      <c r="K318" s="82"/>
      <c r="L318" s="82"/>
      <c r="M318" s="82"/>
      <c r="N318" s="82"/>
      <c r="O318" s="184"/>
      <c r="P318" s="184"/>
      <c r="Q318" s="184"/>
      <c r="R318" s="184"/>
      <c r="S318" s="184"/>
      <c r="T318" s="184"/>
      <c r="U318" s="184"/>
      <c r="V318" s="184"/>
      <c r="W318" s="184"/>
      <c r="X318" s="184"/>
      <c r="Y318" s="184"/>
      <c r="Z318" s="184"/>
      <c r="AA318" s="184"/>
      <c r="AB318" s="184"/>
      <c r="AC318" s="184"/>
      <c r="AD318" s="184"/>
      <c r="AE318" s="184"/>
      <c r="AF318" s="184"/>
      <c r="AG318" s="184"/>
      <c r="AH318" s="184"/>
      <c r="AI318" s="184"/>
      <c r="AJ318" s="184"/>
      <c r="AK318" s="184"/>
      <c r="AL318" s="184"/>
      <c r="AM318" s="184"/>
      <c r="AN318" s="184"/>
      <c r="AO318" s="184"/>
      <c r="AP318" s="184"/>
      <c r="AQ318" s="243"/>
      <c r="AR318" s="508">
        <v>7.8485685698662516E-3</v>
      </c>
      <c r="AS318" s="508">
        <v>7.7143568260598433E-3</v>
      </c>
      <c r="AT318" s="508">
        <v>7.8359884291501827E-3</v>
      </c>
      <c r="AU318" s="508">
        <v>8.1721337483031554E-3</v>
      </c>
      <c r="AV318" s="508">
        <v>8.4729117258917769E-3</v>
      </c>
      <c r="AW318" s="184"/>
    </row>
    <row r="319" spans="1:49" ht="16.8">
      <c r="A319" s="82"/>
      <c r="B319" s="82"/>
      <c r="C319" s="82"/>
      <c r="D319" s="82"/>
      <c r="E319" s="82" t="s">
        <v>375</v>
      </c>
      <c r="F319" s="82"/>
      <c r="G319" s="82" t="s">
        <v>209</v>
      </c>
      <c r="H319" s="82" t="s">
        <v>373</v>
      </c>
      <c r="I319" s="82"/>
      <c r="J319" s="82"/>
      <c r="K319" s="82"/>
      <c r="L319" s="82"/>
      <c r="M319" s="82"/>
      <c r="N319" s="82"/>
      <c r="O319" s="184"/>
      <c r="P319" s="184"/>
      <c r="Q319" s="184"/>
      <c r="R319" s="184"/>
      <c r="S319" s="184"/>
      <c r="T319" s="184"/>
      <c r="U319" s="184"/>
      <c r="V319" s="184"/>
      <c r="W319" s="184"/>
      <c r="X319" s="184"/>
      <c r="Y319" s="184"/>
      <c r="Z319" s="184"/>
      <c r="AA319" s="184"/>
      <c r="AB319" s="184"/>
      <c r="AC319" s="184"/>
      <c r="AD319" s="184"/>
      <c r="AE319" s="184"/>
      <c r="AF319" s="184"/>
      <c r="AG319" s="184"/>
      <c r="AH319" s="184"/>
      <c r="AI319" s="184"/>
      <c r="AJ319" s="184"/>
      <c r="AK319" s="184"/>
      <c r="AL319" s="184"/>
      <c r="AM319" s="184"/>
      <c r="AN319" s="184"/>
      <c r="AO319" s="184"/>
      <c r="AP319" s="184"/>
      <c r="AQ319" s="243"/>
      <c r="AR319" s="508">
        <v>5.0989176612207057E-4</v>
      </c>
      <c r="AS319" s="508">
        <v>5.5067704909322543E-4</v>
      </c>
      <c r="AT319" s="508">
        <v>7.1942110852907584E-4</v>
      </c>
      <c r="AU319" s="508">
        <v>3.7743070553968613E-4</v>
      </c>
      <c r="AV319" s="508">
        <v>3.0592815510847122E-4</v>
      </c>
      <c r="AW319" s="184"/>
    </row>
    <row r="320" spans="1:49" ht="16.8">
      <c r="A320" s="82"/>
      <c r="B320" s="82"/>
      <c r="C320" s="82"/>
      <c r="D320" s="82"/>
      <c r="E320" s="82" t="s">
        <v>376</v>
      </c>
      <c r="F320" s="82"/>
      <c r="G320" s="82" t="s">
        <v>209</v>
      </c>
      <c r="H320" s="82" t="s">
        <v>373</v>
      </c>
      <c r="I320" s="82"/>
      <c r="J320" s="82"/>
      <c r="K320" s="82"/>
      <c r="L320" s="82"/>
      <c r="M320" s="82"/>
      <c r="N320" s="82"/>
      <c r="O320" s="184"/>
      <c r="P320" s="184"/>
      <c r="Q320" s="184"/>
      <c r="R320" s="184"/>
      <c r="S320" s="184"/>
      <c r="T320" s="184"/>
      <c r="U320" s="184"/>
      <c r="V320" s="184"/>
      <c r="W320" s="184"/>
      <c r="X320" s="184"/>
      <c r="Y320" s="184"/>
      <c r="Z320" s="184"/>
      <c r="AA320" s="184"/>
      <c r="AB320" s="184"/>
      <c r="AC320" s="184"/>
      <c r="AD320" s="184"/>
      <c r="AE320" s="184"/>
      <c r="AF320" s="184"/>
      <c r="AG320" s="184"/>
      <c r="AH320" s="184"/>
      <c r="AI320" s="184"/>
      <c r="AJ320" s="184"/>
      <c r="AK320" s="184"/>
      <c r="AL320" s="184"/>
      <c r="AM320" s="184"/>
      <c r="AN320" s="184"/>
      <c r="AO320" s="184"/>
      <c r="AP320" s="184"/>
      <c r="AQ320" s="243"/>
      <c r="AR320" s="508">
        <v>0</v>
      </c>
      <c r="AS320" s="508">
        <v>0</v>
      </c>
      <c r="AT320" s="508">
        <v>0</v>
      </c>
      <c r="AU320" s="508">
        <v>0</v>
      </c>
      <c r="AV320" s="508">
        <v>0</v>
      </c>
      <c r="AW320" s="184"/>
    </row>
    <row r="321" spans="1:49" ht="16.8">
      <c r="A321" s="82"/>
      <c r="B321" s="82"/>
      <c r="C321" s="82"/>
      <c r="D321" s="82"/>
      <c r="E321" s="82" t="s">
        <v>377</v>
      </c>
      <c r="F321" s="82"/>
      <c r="G321" s="82" t="s">
        <v>209</v>
      </c>
      <c r="H321" s="82" t="s">
        <v>373</v>
      </c>
      <c r="I321" s="82"/>
      <c r="J321" s="82"/>
      <c r="K321" s="82"/>
      <c r="L321" s="82"/>
      <c r="M321" s="82"/>
      <c r="N321" s="82"/>
      <c r="O321" s="184"/>
      <c r="P321" s="184"/>
      <c r="Q321" s="184"/>
      <c r="R321" s="184"/>
      <c r="S321" s="184"/>
      <c r="T321" s="184"/>
      <c r="U321" s="184"/>
      <c r="V321" s="184"/>
      <c r="W321" s="184"/>
      <c r="X321" s="184"/>
      <c r="Y321" s="184"/>
      <c r="Z321" s="184"/>
      <c r="AA321" s="184"/>
      <c r="AB321" s="184"/>
      <c r="AC321" s="184"/>
      <c r="AD321" s="184"/>
      <c r="AE321" s="184"/>
      <c r="AF321" s="184"/>
      <c r="AG321" s="184"/>
      <c r="AH321" s="184"/>
      <c r="AI321" s="184"/>
      <c r="AJ321" s="184"/>
      <c r="AK321" s="184"/>
      <c r="AL321" s="184"/>
      <c r="AM321" s="184"/>
      <c r="AN321" s="184"/>
      <c r="AO321" s="184"/>
      <c r="AP321" s="184"/>
      <c r="AQ321" s="243"/>
      <c r="AR321" s="508">
        <v>0</v>
      </c>
      <c r="AS321" s="508">
        <v>0</v>
      </c>
      <c r="AT321" s="508">
        <v>0</v>
      </c>
      <c r="AU321" s="508">
        <v>0</v>
      </c>
      <c r="AV321" s="508">
        <v>0</v>
      </c>
      <c r="AW321" s="184"/>
    </row>
    <row r="322" spans="1:49" ht="16.8">
      <c r="A322" s="82"/>
      <c r="B322" s="82"/>
      <c r="C322" s="82"/>
      <c r="D322" s="82"/>
      <c r="E322" s="82" t="s">
        <v>378</v>
      </c>
      <c r="F322" s="82"/>
      <c r="G322" s="82" t="s">
        <v>209</v>
      </c>
      <c r="H322" s="82" t="s">
        <v>373</v>
      </c>
      <c r="I322" s="82"/>
      <c r="J322" s="82"/>
      <c r="K322" s="82"/>
      <c r="L322" s="82"/>
      <c r="M322" s="82"/>
      <c r="N322" s="82"/>
      <c r="O322" s="184"/>
      <c r="P322" s="184"/>
      <c r="Q322" s="184"/>
      <c r="R322" s="184"/>
      <c r="S322" s="184"/>
      <c r="T322" s="184"/>
      <c r="U322" s="184"/>
      <c r="V322" s="184"/>
      <c r="W322" s="184"/>
      <c r="X322" s="184"/>
      <c r="Y322" s="184"/>
      <c r="Z322" s="184"/>
      <c r="AA322" s="184"/>
      <c r="AB322" s="184"/>
      <c r="AC322" s="184"/>
      <c r="AD322" s="184"/>
      <c r="AE322" s="184"/>
      <c r="AF322" s="184"/>
      <c r="AG322" s="184"/>
      <c r="AH322" s="184"/>
      <c r="AI322" s="184"/>
      <c r="AJ322" s="184"/>
      <c r="AK322" s="184"/>
      <c r="AL322" s="184"/>
      <c r="AM322" s="184"/>
      <c r="AN322" s="184"/>
      <c r="AO322" s="184"/>
      <c r="AP322" s="184"/>
      <c r="AQ322" s="243"/>
      <c r="AR322" s="508">
        <v>0</v>
      </c>
      <c r="AS322" s="508">
        <v>0</v>
      </c>
      <c r="AT322" s="508">
        <v>0</v>
      </c>
      <c r="AU322" s="508">
        <v>0</v>
      </c>
      <c r="AV322" s="508">
        <v>0</v>
      </c>
      <c r="AW322" s="184"/>
    </row>
    <row r="323" spans="1:49" ht="16.8">
      <c r="A323" s="82"/>
      <c r="B323" s="82"/>
      <c r="C323" s="82"/>
      <c r="D323" s="82"/>
      <c r="E323" s="82" t="s">
        <v>379</v>
      </c>
      <c r="F323" s="82"/>
      <c r="G323" s="82" t="s">
        <v>209</v>
      </c>
      <c r="H323" s="82" t="s">
        <v>373</v>
      </c>
      <c r="I323" s="82"/>
      <c r="J323" s="82"/>
      <c r="K323" s="82"/>
      <c r="L323" s="82"/>
      <c r="M323" s="82"/>
      <c r="N323" s="82"/>
      <c r="O323" s="184"/>
      <c r="P323" s="184"/>
      <c r="Q323" s="184"/>
      <c r="R323" s="184"/>
      <c r="S323" s="184"/>
      <c r="T323" s="184"/>
      <c r="U323" s="184"/>
      <c r="V323" s="184"/>
      <c r="W323" s="184"/>
      <c r="X323" s="184"/>
      <c r="Y323" s="184"/>
      <c r="Z323" s="184"/>
      <c r="AA323" s="184"/>
      <c r="AB323" s="184"/>
      <c r="AC323" s="184"/>
      <c r="AD323" s="184"/>
      <c r="AE323" s="184"/>
      <c r="AF323" s="184"/>
      <c r="AG323" s="184"/>
      <c r="AH323" s="184"/>
      <c r="AI323" s="184"/>
      <c r="AJ323" s="184"/>
      <c r="AK323" s="184"/>
      <c r="AL323" s="184"/>
      <c r="AM323" s="184"/>
      <c r="AN323" s="184"/>
      <c r="AO323" s="184"/>
      <c r="AP323" s="184"/>
      <c r="AQ323" s="243"/>
      <c r="AR323" s="508">
        <v>8.537328292728655E-4</v>
      </c>
      <c r="AS323" s="508">
        <v>8.6891555125451333E-4</v>
      </c>
      <c r="AT323" s="508">
        <v>8.830930156993015E-4</v>
      </c>
      <c r="AU323" s="508">
        <v>8.873914435071729E-4</v>
      </c>
      <c r="AV323" s="508">
        <v>8.8836326862233095E-4</v>
      </c>
      <c r="AW323" s="184"/>
    </row>
    <row r="324" spans="1:49" ht="16.8">
      <c r="A324" s="82"/>
      <c r="B324" s="82"/>
      <c r="C324" s="82"/>
      <c r="D324" s="82"/>
      <c r="E324" s="82" t="s">
        <v>380</v>
      </c>
      <c r="F324" s="82"/>
      <c r="G324" s="82" t="s">
        <v>209</v>
      </c>
      <c r="H324" s="82" t="s">
        <v>381</v>
      </c>
      <c r="I324" s="82"/>
      <c r="J324" s="82"/>
      <c r="K324" s="82"/>
      <c r="L324" s="82"/>
      <c r="M324" s="82"/>
      <c r="N324" s="82"/>
      <c r="O324" s="184"/>
      <c r="P324" s="184"/>
      <c r="Q324" s="184"/>
      <c r="R324" s="184"/>
      <c r="S324" s="184"/>
      <c r="T324" s="184"/>
      <c r="U324" s="184"/>
      <c r="V324" s="184"/>
      <c r="W324" s="184"/>
      <c r="X324" s="184"/>
      <c r="Y324" s="184"/>
      <c r="Z324" s="184"/>
      <c r="AA324" s="184"/>
      <c r="AB324" s="184"/>
      <c r="AC324" s="184"/>
      <c r="AD324" s="184"/>
      <c r="AE324" s="184"/>
      <c r="AF324" s="184"/>
      <c r="AG324" s="184"/>
      <c r="AH324" s="184"/>
      <c r="AI324" s="184"/>
      <c r="AJ324" s="184"/>
      <c r="AK324" s="184"/>
      <c r="AL324" s="184"/>
      <c r="AM324" s="184"/>
      <c r="AN324" s="184"/>
      <c r="AO324" s="184"/>
      <c r="AP324" s="184"/>
      <c r="AQ324" s="243"/>
      <c r="AR324" s="508">
        <v>0</v>
      </c>
      <c r="AS324" s="508">
        <v>0</v>
      </c>
      <c r="AT324" s="508">
        <v>0</v>
      </c>
      <c r="AU324" s="508">
        <v>0</v>
      </c>
      <c r="AV324" s="508">
        <v>0</v>
      </c>
      <c r="AW324" s="184"/>
    </row>
    <row r="325" spans="1:49" ht="16.8">
      <c r="A325" s="82"/>
      <c r="B325" s="82"/>
      <c r="C325" s="82"/>
      <c r="D325" s="82"/>
      <c r="E325" s="82" t="s">
        <v>382</v>
      </c>
      <c r="F325" s="82"/>
      <c r="G325" s="82" t="s">
        <v>209</v>
      </c>
      <c r="H325" s="82" t="s">
        <v>381</v>
      </c>
      <c r="I325" s="82"/>
      <c r="J325" s="82"/>
      <c r="K325" s="82"/>
      <c r="L325" s="82"/>
      <c r="M325" s="82"/>
      <c r="N325" s="82"/>
      <c r="O325" s="184"/>
      <c r="P325" s="184"/>
      <c r="Q325" s="184"/>
      <c r="R325" s="184"/>
      <c r="S325" s="184"/>
      <c r="T325" s="184"/>
      <c r="U325" s="184"/>
      <c r="V325" s="184"/>
      <c r="W325" s="184"/>
      <c r="X325" s="184"/>
      <c r="Y325" s="184"/>
      <c r="Z325" s="184"/>
      <c r="AA325" s="184"/>
      <c r="AB325" s="184"/>
      <c r="AC325" s="184"/>
      <c r="AD325" s="184"/>
      <c r="AE325" s="184"/>
      <c r="AF325" s="184"/>
      <c r="AG325" s="184"/>
      <c r="AH325" s="184"/>
      <c r="AI325" s="184"/>
      <c r="AJ325" s="184"/>
      <c r="AK325" s="184"/>
      <c r="AL325" s="184"/>
      <c r="AM325" s="184"/>
      <c r="AN325" s="184"/>
      <c r="AO325" s="184"/>
      <c r="AP325" s="184"/>
      <c r="AQ325" s="243"/>
      <c r="AR325" s="508">
        <v>0</v>
      </c>
      <c r="AS325" s="508">
        <v>0</v>
      </c>
      <c r="AT325" s="508">
        <v>0</v>
      </c>
      <c r="AU325" s="508">
        <v>0</v>
      </c>
      <c r="AV325" s="508">
        <v>0</v>
      </c>
      <c r="AW325" s="184"/>
    </row>
    <row r="326" spans="1:49" ht="16.8">
      <c r="A326" s="82"/>
      <c r="B326" s="82"/>
      <c r="C326" s="82"/>
      <c r="D326" s="82"/>
      <c r="E326" s="82" t="s">
        <v>383</v>
      </c>
      <c r="F326" s="82"/>
      <c r="G326" s="82" t="s">
        <v>209</v>
      </c>
      <c r="H326" s="82" t="s">
        <v>381</v>
      </c>
      <c r="I326" s="82"/>
      <c r="J326" s="82"/>
      <c r="K326" s="82"/>
      <c r="L326" s="82"/>
      <c r="M326" s="82"/>
      <c r="N326" s="82"/>
      <c r="O326" s="184"/>
      <c r="P326" s="184"/>
      <c r="Q326" s="184"/>
      <c r="R326" s="184"/>
      <c r="S326" s="184"/>
      <c r="T326" s="184"/>
      <c r="U326" s="184"/>
      <c r="V326" s="184"/>
      <c r="W326" s="184"/>
      <c r="X326" s="184"/>
      <c r="Y326" s="184"/>
      <c r="Z326" s="184"/>
      <c r="AA326" s="184"/>
      <c r="AB326" s="184"/>
      <c r="AC326" s="184"/>
      <c r="AD326" s="184"/>
      <c r="AE326" s="184"/>
      <c r="AF326" s="184"/>
      <c r="AG326" s="184"/>
      <c r="AH326" s="184"/>
      <c r="AI326" s="184"/>
      <c r="AJ326" s="184"/>
      <c r="AK326" s="184"/>
      <c r="AL326" s="184"/>
      <c r="AM326" s="184"/>
      <c r="AN326" s="184"/>
      <c r="AO326" s="184"/>
      <c r="AP326" s="184"/>
      <c r="AQ326" s="243"/>
      <c r="AR326" s="508">
        <v>0</v>
      </c>
      <c r="AS326" s="508">
        <v>0</v>
      </c>
      <c r="AT326" s="508">
        <v>0</v>
      </c>
      <c r="AU326" s="508">
        <v>0</v>
      </c>
      <c r="AV326" s="508">
        <v>0</v>
      </c>
      <c r="AW326" s="184"/>
    </row>
    <row r="327" spans="1:49" ht="16.8">
      <c r="A327" s="82"/>
      <c r="B327" s="82"/>
      <c r="C327" s="82"/>
      <c r="D327" s="82"/>
      <c r="E327" s="82" t="s">
        <v>384</v>
      </c>
      <c r="F327" s="82"/>
      <c r="G327" s="82" t="s">
        <v>209</v>
      </c>
      <c r="H327" s="82" t="s">
        <v>381</v>
      </c>
      <c r="I327" s="82"/>
      <c r="J327" s="82"/>
      <c r="K327" s="82"/>
      <c r="L327" s="82"/>
      <c r="M327" s="82"/>
      <c r="N327" s="82"/>
      <c r="O327" s="184"/>
      <c r="P327" s="184"/>
      <c r="Q327" s="184"/>
      <c r="R327" s="184"/>
      <c r="S327" s="184"/>
      <c r="T327" s="184"/>
      <c r="U327" s="184"/>
      <c r="V327" s="184"/>
      <c r="W327" s="184"/>
      <c r="X327" s="184"/>
      <c r="Y327" s="184"/>
      <c r="Z327" s="184"/>
      <c r="AA327" s="184"/>
      <c r="AB327" s="184"/>
      <c r="AC327" s="184"/>
      <c r="AD327" s="184"/>
      <c r="AE327" s="184"/>
      <c r="AF327" s="184"/>
      <c r="AG327" s="184"/>
      <c r="AH327" s="184"/>
      <c r="AI327" s="184"/>
      <c r="AJ327" s="184"/>
      <c r="AK327" s="184"/>
      <c r="AL327" s="184"/>
      <c r="AM327" s="184"/>
      <c r="AN327" s="184"/>
      <c r="AO327" s="184"/>
      <c r="AP327" s="184"/>
      <c r="AQ327" s="243"/>
      <c r="AR327" s="508">
        <v>0.19999999999999993</v>
      </c>
      <c r="AS327" s="508">
        <v>0.19999999999999996</v>
      </c>
      <c r="AT327" s="508">
        <v>0.19999999999999996</v>
      </c>
      <c r="AU327" s="508">
        <v>0.19999999999999993</v>
      </c>
      <c r="AV327" s="508">
        <v>0.19999999999999993</v>
      </c>
      <c r="AW327" s="184"/>
    </row>
    <row r="328" spans="1:49" ht="16.8">
      <c r="A328" s="82"/>
      <c r="B328" s="82"/>
      <c r="C328" s="82"/>
      <c r="D328" s="82"/>
      <c r="E328" s="82" t="s">
        <v>385</v>
      </c>
      <c r="F328" s="82"/>
      <c r="G328" s="82" t="s">
        <v>209</v>
      </c>
      <c r="H328" s="82" t="s">
        <v>381</v>
      </c>
      <c r="I328" s="82"/>
      <c r="J328" s="82"/>
      <c r="K328" s="82"/>
      <c r="L328" s="82"/>
      <c r="M328" s="82"/>
      <c r="N328" s="82"/>
      <c r="O328" s="184"/>
      <c r="P328" s="184"/>
      <c r="Q328" s="184"/>
      <c r="R328" s="184"/>
      <c r="S328" s="184"/>
      <c r="T328" s="184"/>
      <c r="U328" s="184"/>
      <c r="V328" s="184"/>
      <c r="W328" s="184"/>
      <c r="X328" s="184"/>
      <c r="Y328" s="184"/>
      <c r="Z328" s="184"/>
      <c r="AA328" s="184"/>
      <c r="AB328" s="184"/>
      <c r="AC328" s="184"/>
      <c r="AD328" s="184"/>
      <c r="AE328" s="184"/>
      <c r="AF328" s="184"/>
      <c r="AG328" s="184"/>
      <c r="AH328" s="184"/>
      <c r="AI328" s="184"/>
      <c r="AJ328" s="184"/>
      <c r="AK328" s="184"/>
      <c r="AL328" s="184"/>
      <c r="AM328" s="184"/>
      <c r="AN328" s="184"/>
      <c r="AO328" s="184"/>
      <c r="AP328" s="184"/>
      <c r="AQ328" s="243"/>
      <c r="AR328" s="508">
        <v>1</v>
      </c>
      <c r="AS328" s="508">
        <v>1</v>
      </c>
      <c r="AT328" s="508">
        <v>1</v>
      </c>
      <c r="AU328" s="508">
        <v>1</v>
      </c>
      <c r="AV328" s="508">
        <v>1</v>
      </c>
      <c r="AW328" s="184"/>
    </row>
    <row r="329" spans="1:49" ht="16.8">
      <c r="A329" s="82"/>
      <c r="B329" s="82"/>
      <c r="C329" s="82"/>
      <c r="D329" s="82"/>
      <c r="E329" s="82" t="s">
        <v>386</v>
      </c>
      <c r="F329" s="82"/>
      <c r="G329" s="82" t="s">
        <v>209</v>
      </c>
      <c r="H329" s="82" t="s">
        <v>381</v>
      </c>
      <c r="I329" s="82"/>
      <c r="J329" s="82"/>
      <c r="K329" s="82"/>
      <c r="L329" s="82"/>
      <c r="M329" s="82"/>
      <c r="N329" s="82"/>
      <c r="O329" s="184"/>
      <c r="P329" s="184"/>
      <c r="Q329" s="184"/>
      <c r="R329" s="184"/>
      <c r="S329" s="184"/>
      <c r="T329" s="184"/>
      <c r="U329" s="184"/>
      <c r="V329" s="184"/>
      <c r="W329" s="184"/>
      <c r="X329" s="184"/>
      <c r="Y329" s="184"/>
      <c r="Z329" s="184"/>
      <c r="AA329" s="184"/>
      <c r="AB329" s="184"/>
      <c r="AC329" s="184"/>
      <c r="AD329" s="184"/>
      <c r="AE329" s="184"/>
      <c r="AF329" s="184"/>
      <c r="AG329" s="184"/>
      <c r="AH329" s="184"/>
      <c r="AI329" s="184"/>
      <c r="AJ329" s="184"/>
      <c r="AK329" s="184"/>
      <c r="AL329" s="184"/>
      <c r="AM329" s="184"/>
      <c r="AN329" s="184"/>
      <c r="AO329" s="184"/>
      <c r="AP329" s="184"/>
      <c r="AQ329" s="243"/>
      <c r="AR329" s="508">
        <v>1</v>
      </c>
      <c r="AS329" s="508">
        <v>1</v>
      </c>
      <c r="AT329" s="508">
        <v>1</v>
      </c>
      <c r="AU329" s="508">
        <v>1</v>
      </c>
      <c r="AV329" s="508">
        <v>1</v>
      </c>
      <c r="AW329" s="184"/>
    </row>
    <row r="330" spans="1:49" ht="16.8">
      <c r="A330" s="82"/>
      <c r="B330" s="82"/>
      <c r="C330" s="82"/>
      <c r="D330" s="82"/>
      <c r="E330" s="82" t="s">
        <v>387</v>
      </c>
      <c r="F330" s="82"/>
      <c r="G330" s="82" t="s">
        <v>209</v>
      </c>
      <c r="H330" s="82" t="s">
        <v>381</v>
      </c>
      <c r="I330" s="82"/>
      <c r="J330" s="82"/>
      <c r="K330" s="82"/>
      <c r="L330" s="82"/>
      <c r="M330" s="82"/>
      <c r="N330" s="82"/>
      <c r="O330" s="184"/>
      <c r="P330" s="184"/>
      <c r="Q330" s="184"/>
      <c r="R330" s="184"/>
      <c r="S330" s="184"/>
      <c r="T330" s="184"/>
      <c r="U330" s="184"/>
      <c r="V330" s="184"/>
      <c r="W330" s="184"/>
      <c r="X330" s="184"/>
      <c r="Y330" s="184"/>
      <c r="Z330" s="184"/>
      <c r="AA330" s="184"/>
      <c r="AB330" s="184"/>
      <c r="AC330" s="184"/>
      <c r="AD330" s="184"/>
      <c r="AE330" s="184"/>
      <c r="AF330" s="184"/>
      <c r="AG330" s="184"/>
      <c r="AH330" s="184"/>
      <c r="AI330" s="184"/>
      <c r="AJ330" s="184"/>
      <c r="AK330" s="184"/>
      <c r="AL330" s="184"/>
      <c r="AM330" s="184"/>
      <c r="AN330" s="184"/>
      <c r="AO330" s="184"/>
      <c r="AP330" s="184"/>
      <c r="AQ330" s="243"/>
      <c r="AR330" s="508">
        <v>0.47350679079679753</v>
      </c>
      <c r="AS330" s="508">
        <v>0.46462087914751171</v>
      </c>
      <c r="AT330" s="508">
        <v>0.47046764289958021</v>
      </c>
      <c r="AU330" s="508">
        <v>0.46929865310543245</v>
      </c>
      <c r="AV330" s="508">
        <v>0.4691602023322935</v>
      </c>
      <c r="AW330" s="184"/>
    </row>
    <row r="331" spans="1:49" ht="16.8">
      <c r="A331" s="82"/>
      <c r="B331" s="82"/>
      <c r="C331" s="82"/>
      <c r="D331" s="82"/>
      <c r="E331" s="82" t="s">
        <v>388</v>
      </c>
      <c r="F331" s="82"/>
      <c r="G331" s="82" t="s">
        <v>209</v>
      </c>
      <c r="H331" s="82" t="s">
        <v>389</v>
      </c>
      <c r="I331" s="82"/>
      <c r="J331" s="82"/>
      <c r="K331" s="82"/>
      <c r="L331" s="82"/>
      <c r="M331" s="82"/>
      <c r="N331" s="82"/>
      <c r="O331" s="184"/>
      <c r="P331" s="184"/>
      <c r="Q331" s="184"/>
      <c r="R331" s="184"/>
      <c r="S331" s="184"/>
      <c r="T331" s="184"/>
      <c r="U331" s="184"/>
      <c r="V331" s="184"/>
      <c r="W331" s="184"/>
      <c r="X331" s="184"/>
      <c r="Y331" s="184"/>
      <c r="Z331" s="184"/>
      <c r="AA331" s="184"/>
      <c r="AB331" s="184"/>
      <c r="AC331" s="184"/>
      <c r="AD331" s="184"/>
      <c r="AE331" s="184"/>
      <c r="AF331" s="184"/>
      <c r="AG331" s="184"/>
      <c r="AH331" s="184"/>
      <c r="AI331" s="184"/>
      <c r="AJ331" s="184"/>
      <c r="AK331" s="184"/>
      <c r="AL331" s="184"/>
      <c r="AM331" s="184"/>
      <c r="AN331" s="184"/>
      <c r="AO331" s="184"/>
      <c r="AP331" s="184"/>
      <c r="AQ331" s="243"/>
      <c r="AR331" s="508">
        <v>8.2094241790519793E-4</v>
      </c>
      <c r="AS331" s="508">
        <v>7.3589898361012935E-4</v>
      </c>
      <c r="AT331" s="508">
        <v>1.0123590336356342E-3</v>
      </c>
      <c r="AU331" s="508">
        <v>9.8508890733808971E-4</v>
      </c>
      <c r="AV331" s="508">
        <v>6.5059965256847199E-4</v>
      </c>
      <c r="AW331" s="184"/>
    </row>
    <row r="332" spans="1:49" ht="16.8">
      <c r="A332" s="82"/>
      <c r="B332" s="82"/>
      <c r="C332" s="82"/>
      <c r="D332" s="82"/>
      <c r="E332" s="82" t="s">
        <v>390</v>
      </c>
      <c r="F332" s="82"/>
      <c r="G332" s="82" t="s">
        <v>209</v>
      </c>
      <c r="H332" s="82" t="s">
        <v>389</v>
      </c>
      <c r="I332" s="82"/>
      <c r="J332" s="82"/>
      <c r="K332" s="82"/>
      <c r="L332" s="82"/>
      <c r="M332" s="82"/>
      <c r="N332" s="82"/>
      <c r="O332" s="184"/>
      <c r="P332" s="184"/>
      <c r="Q332" s="184"/>
      <c r="R332" s="184"/>
      <c r="S332" s="184"/>
      <c r="T332" s="184"/>
      <c r="U332" s="184"/>
      <c r="V332" s="184"/>
      <c r="W332" s="184"/>
      <c r="X332" s="184"/>
      <c r="Y332" s="184"/>
      <c r="Z332" s="184"/>
      <c r="AA332" s="184"/>
      <c r="AB332" s="184"/>
      <c r="AC332" s="184"/>
      <c r="AD332" s="184"/>
      <c r="AE332" s="184"/>
      <c r="AF332" s="184"/>
      <c r="AG332" s="184"/>
      <c r="AH332" s="184"/>
      <c r="AI332" s="184"/>
      <c r="AJ332" s="184"/>
      <c r="AK332" s="184"/>
      <c r="AL332" s="184"/>
      <c r="AM332" s="184"/>
      <c r="AN332" s="184"/>
      <c r="AO332" s="184"/>
      <c r="AP332" s="184"/>
      <c r="AQ332" s="243"/>
      <c r="AR332" s="508">
        <v>1.9911417383012296E-2</v>
      </c>
      <c r="AS332" s="508">
        <v>2.0581580849453503E-2</v>
      </c>
      <c r="AT332" s="508">
        <v>2.0816933029925842E-2</v>
      </c>
      <c r="AU332" s="508">
        <v>2.2220130494015427E-2</v>
      </c>
      <c r="AV332" s="508">
        <v>2.383990583436776E-2</v>
      </c>
      <c r="AW332" s="184"/>
    </row>
    <row r="333" spans="1:49" ht="16.8">
      <c r="A333" s="82"/>
      <c r="B333" s="82"/>
      <c r="C333" s="82"/>
      <c r="D333" s="82"/>
      <c r="E333" s="82" t="s">
        <v>391</v>
      </c>
      <c r="F333" s="82"/>
      <c r="G333" s="82" t="s">
        <v>209</v>
      </c>
      <c r="H333" s="82" t="s">
        <v>389</v>
      </c>
      <c r="I333" s="82"/>
      <c r="J333" s="82"/>
      <c r="K333" s="82"/>
      <c r="L333" s="82"/>
      <c r="M333" s="82"/>
      <c r="N333" s="82"/>
      <c r="O333" s="184"/>
      <c r="P333" s="184"/>
      <c r="Q333" s="184"/>
      <c r="R333" s="184"/>
      <c r="S333" s="184"/>
      <c r="T333" s="184"/>
      <c r="U333" s="184"/>
      <c r="V333" s="184"/>
      <c r="W333" s="184"/>
      <c r="X333" s="184"/>
      <c r="Y333" s="184"/>
      <c r="Z333" s="184"/>
      <c r="AA333" s="184"/>
      <c r="AB333" s="184"/>
      <c r="AC333" s="184"/>
      <c r="AD333" s="184"/>
      <c r="AE333" s="184"/>
      <c r="AF333" s="184"/>
      <c r="AG333" s="184"/>
      <c r="AH333" s="184"/>
      <c r="AI333" s="184"/>
      <c r="AJ333" s="184"/>
      <c r="AK333" s="184"/>
      <c r="AL333" s="184"/>
      <c r="AM333" s="184"/>
      <c r="AN333" s="184"/>
      <c r="AO333" s="184"/>
      <c r="AP333" s="184"/>
      <c r="AQ333" s="243"/>
      <c r="AR333" s="508">
        <v>5.2114572316051204E-2</v>
      </c>
      <c r="AS333" s="508">
        <v>4.5785380711255867E-2</v>
      </c>
      <c r="AT333" s="508">
        <v>5.299559223462081E-2</v>
      </c>
      <c r="AU333" s="508">
        <v>3.6802912309610407E-2</v>
      </c>
      <c r="AV333" s="508">
        <v>3.6046449587810357E-2</v>
      </c>
      <c r="AW333" s="184"/>
    </row>
    <row r="334" spans="1:49" ht="16.8">
      <c r="A334" s="82"/>
      <c r="B334" s="82"/>
      <c r="C334" s="82"/>
      <c r="D334" s="82"/>
      <c r="E334" s="82" t="s">
        <v>392</v>
      </c>
      <c r="F334" s="82"/>
      <c r="G334" s="82" t="s">
        <v>209</v>
      </c>
      <c r="H334" s="82" t="s">
        <v>389</v>
      </c>
      <c r="I334" s="82"/>
      <c r="J334" s="82"/>
      <c r="K334" s="82"/>
      <c r="L334" s="82"/>
      <c r="M334" s="82"/>
      <c r="N334" s="82"/>
      <c r="O334" s="184"/>
      <c r="P334" s="184"/>
      <c r="Q334" s="184"/>
      <c r="R334" s="184"/>
      <c r="S334" s="184"/>
      <c r="T334" s="184"/>
      <c r="U334" s="184"/>
      <c r="V334" s="184"/>
      <c r="W334" s="184"/>
      <c r="X334" s="184"/>
      <c r="Y334" s="184"/>
      <c r="Z334" s="184"/>
      <c r="AA334" s="184"/>
      <c r="AB334" s="184"/>
      <c r="AC334" s="184"/>
      <c r="AD334" s="184"/>
      <c r="AE334" s="184"/>
      <c r="AF334" s="184"/>
      <c r="AG334" s="184"/>
      <c r="AH334" s="184"/>
      <c r="AI334" s="184"/>
      <c r="AJ334" s="184"/>
      <c r="AK334" s="184"/>
      <c r="AL334" s="184"/>
      <c r="AM334" s="184"/>
      <c r="AN334" s="184"/>
      <c r="AO334" s="184"/>
      <c r="AP334" s="184"/>
      <c r="AQ334" s="243"/>
      <c r="AR334" s="508">
        <v>0</v>
      </c>
      <c r="AS334" s="508">
        <v>0</v>
      </c>
      <c r="AT334" s="508">
        <v>0</v>
      </c>
      <c r="AU334" s="508">
        <v>0</v>
      </c>
      <c r="AV334" s="508">
        <v>0</v>
      </c>
      <c r="AW334" s="184"/>
    </row>
    <row r="335" spans="1:49" ht="16.8">
      <c r="A335" s="82"/>
      <c r="B335" s="82"/>
      <c r="C335" s="82"/>
      <c r="D335" s="82"/>
      <c r="E335" s="82" t="s">
        <v>393</v>
      </c>
      <c r="F335" s="82"/>
      <c r="G335" s="82" t="s">
        <v>209</v>
      </c>
      <c r="H335" s="82" t="s">
        <v>389</v>
      </c>
      <c r="I335" s="82"/>
      <c r="J335" s="82"/>
      <c r="K335" s="82"/>
      <c r="L335" s="82"/>
      <c r="M335" s="82"/>
      <c r="N335" s="82"/>
      <c r="O335" s="184"/>
      <c r="P335" s="184"/>
      <c r="Q335" s="184"/>
      <c r="R335" s="184"/>
      <c r="S335" s="184"/>
      <c r="T335" s="184"/>
      <c r="U335" s="184"/>
      <c r="V335" s="184"/>
      <c r="W335" s="184"/>
      <c r="X335" s="184"/>
      <c r="Y335" s="184"/>
      <c r="Z335" s="184"/>
      <c r="AA335" s="184"/>
      <c r="AB335" s="184"/>
      <c r="AC335" s="184"/>
      <c r="AD335" s="184"/>
      <c r="AE335" s="184"/>
      <c r="AF335" s="184"/>
      <c r="AG335" s="184"/>
      <c r="AH335" s="184"/>
      <c r="AI335" s="184"/>
      <c r="AJ335" s="184"/>
      <c r="AK335" s="184"/>
      <c r="AL335" s="184"/>
      <c r="AM335" s="184"/>
      <c r="AN335" s="184"/>
      <c r="AO335" s="184"/>
      <c r="AP335" s="184"/>
      <c r="AQ335" s="243"/>
      <c r="AR335" s="508">
        <v>0</v>
      </c>
      <c r="AS335" s="508">
        <v>0</v>
      </c>
      <c r="AT335" s="508">
        <v>0</v>
      </c>
      <c r="AU335" s="508">
        <v>0</v>
      </c>
      <c r="AV335" s="508">
        <v>0</v>
      </c>
      <c r="AW335" s="184"/>
    </row>
    <row r="336" spans="1:49" ht="16.8">
      <c r="A336" s="82"/>
      <c r="B336" s="82"/>
      <c r="C336" s="82"/>
      <c r="D336" s="82"/>
      <c r="E336" s="82" t="s">
        <v>394</v>
      </c>
      <c r="F336" s="82"/>
      <c r="G336" s="82" t="s">
        <v>209</v>
      </c>
      <c r="H336" s="82" t="s">
        <v>389</v>
      </c>
      <c r="I336" s="82"/>
      <c r="J336" s="82"/>
      <c r="K336" s="82"/>
      <c r="L336" s="82"/>
      <c r="M336" s="82"/>
      <c r="N336" s="82"/>
      <c r="O336" s="184"/>
      <c r="P336" s="184"/>
      <c r="Q336" s="184"/>
      <c r="R336" s="184"/>
      <c r="S336" s="184"/>
      <c r="T336" s="184"/>
      <c r="U336" s="184"/>
      <c r="V336" s="184"/>
      <c r="W336" s="184"/>
      <c r="X336" s="184"/>
      <c r="Y336" s="184"/>
      <c r="Z336" s="184"/>
      <c r="AA336" s="184"/>
      <c r="AB336" s="184"/>
      <c r="AC336" s="184"/>
      <c r="AD336" s="184"/>
      <c r="AE336" s="184"/>
      <c r="AF336" s="184"/>
      <c r="AG336" s="184"/>
      <c r="AH336" s="184"/>
      <c r="AI336" s="184"/>
      <c r="AJ336" s="184"/>
      <c r="AK336" s="184"/>
      <c r="AL336" s="184"/>
      <c r="AM336" s="184"/>
      <c r="AN336" s="184"/>
      <c r="AO336" s="184"/>
      <c r="AP336" s="184"/>
      <c r="AQ336" s="243"/>
      <c r="AR336" s="508">
        <v>0</v>
      </c>
      <c r="AS336" s="508">
        <v>0</v>
      </c>
      <c r="AT336" s="508">
        <v>0</v>
      </c>
      <c r="AU336" s="508">
        <v>0</v>
      </c>
      <c r="AV336" s="508">
        <v>0</v>
      </c>
      <c r="AW336" s="184"/>
    </row>
    <row r="337" spans="1:49" ht="16.8">
      <c r="A337" s="82"/>
      <c r="B337" s="82"/>
      <c r="C337" s="82"/>
      <c r="D337" s="82"/>
      <c r="E337" s="82" t="s">
        <v>395</v>
      </c>
      <c r="F337" s="82"/>
      <c r="G337" s="82" t="s">
        <v>209</v>
      </c>
      <c r="H337" s="82" t="s">
        <v>389</v>
      </c>
      <c r="I337" s="82"/>
      <c r="J337" s="82"/>
      <c r="K337" s="82"/>
      <c r="L337" s="82"/>
      <c r="M337" s="82"/>
      <c r="N337" s="82"/>
      <c r="O337" s="184"/>
      <c r="P337" s="184"/>
      <c r="Q337" s="184"/>
      <c r="R337" s="184"/>
      <c r="S337" s="184"/>
      <c r="T337" s="184"/>
      <c r="U337" s="184"/>
      <c r="V337" s="184"/>
      <c r="W337" s="184"/>
      <c r="X337" s="184"/>
      <c r="Y337" s="184"/>
      <c r="Z337" s="184"/>
      <c r="AA337" s="184"/>
      <c r="AB337" s="184"/>
      <c r="AC337" s="184"/>
      <c r="AD337" s="184"/>
      <c r="AE337" s="184"/>
      <c r="AF337" s="184"/>
      <c r="AG337" s="184"/>
      <c r="AH337" s="184"/>
      <c r="AI337" s="184"/>
      <c r="AJ337" s="184"/>
      <c r="AK337" s="184"/>
      <c r="AL337" s="184"/>
      <c r="AM337" s="184"/>
      <c r="AN337" s="184"/>
      <c r="AO337" s="184"/>
      <c r="AP337" s="184"/>
      <c r="AQ337" s="243"/>
      <c r="AR337" s="508">
        <v>7.234959671340838E-3</v>
      </c>
      <c r="AS337" s="508">
        <v>7.3636256631733872E-3</v>
      </c>
      <c r="AT337" s="508">
        <v>7.4837725990564482E-3</v>
      </c>
      <c r="AU337" s="508">
        <v>7.5201996295908213E-3</v>
      </c>
      <c r="AV337" s="508">
        <v>7.5284353624508931E-3</v>
      </c>
      <c r="AW337" s="184"/>
    </row>
    <row r="338" spans="1:49" ht="16.8">
      <c r="A338" s="82"/>
      <c r="B338" s="82"/>
      <c r="C338" s="82"/>
      <c r="D338" s="82"/>
      <c r="E338" s="82"/>
      <c r="F338" s="82"/>
      <c r="G338" s="82"/>
      <c r="H338" s="82"/>
      <c r="I338" s="82"/>
      <c r="J338" s="82"/>
      <c r="K338" s="82"/>
      <c r="L338" s="82"/>
      <c r="M338" s="82"/>
      <c r="N338" s="82"/>
      <c r="O338" s="184"/>
      <c r="P338" s="184"/>
      <c r="Q338" s="184"/>
      <c r="R338" s="184"/>
      <c r="S338" s="184"/>
      <c r="T338" s="184"/>
      <c r="U338" s="184"/>
      <c r="V338" s="184"/>
      <c r="W338" s="184"/>
      <c r="X338" s="184"/>
      <c r="Y338" s="184"/>
      <c r="Z338" s="184"/>
      <c r="AA338" s="184"/>
      <c r="AB338" s="184"/>
      <c r="AC338" s="184"/>
      <c r="AD338" s="184"/>
      <c r="AE338" s="184"/>
      <c r="AF338" s="184"/>
      <c r="AG338" s="184"/>
      <c r="AH338" s="184"/>
      <c r="AI338" s="184"/>
      <c r="AJ338" s="184"/>
      <c r="AK338" s="184"/>
      <c r="AL338" s="184"/>
      <c r="AM338" s="184"/>
      <c r="AN338" s="184"/>
      <c r="AO338" s="184"/>
      <c r="AP338" s="184"/>
      <c r="AQ338" s="243"/>
      <c r="AR338" s="145"/>
      <c r="AS338" s="184"/>
      <c r="AT338" s="184"/>
      <c r="AU338" s="184"/>
      <c r="AV338" s="184"/>
      <c r="AW338" s="184"/>
    </row>
    <row r="339" spans="1:49" ht="16.8">
      <c r="A339" s="82"/>
      <c r="B339" s="408" t="s">
        <v>396</v>
      </c>
      <c r="C339" s="408"/>
      <c r="D339" s="408"/>
      <c r="E339" s="408"/>
      <c r="F339" s="408"/>
      <c r="G339" s="408"/>
      <c r="H339" s="408"/>
      <c r="I339" s="408"/>
      <c r="J339" s="408"/>
      <c r="K339" s="408"/>
      <c r="L339" s="408"/>
      <c r="M339" s="408"/>
      <c r="N339" s="408"/>
      <c r="O339" s="405"/>
      <c r="P339" s="405"/>
      <c r="Q339" s="405"/>
      <c r="R339" s="405"/>
      <c r="S339" s="405"/>
      <c r="T339" s="405"/>
      <c r="U339" s="405"/>
      <c r="V339" s="405"/>
      <c r="W339" s="405"/>
      <c r="X339" s="405"/>
      <c r="Y339" s="405"/>
      <c r="Z339" s="405"/>
      <c r="AA339" s="405"/>
      <c r="AB339" s="405"/>
      <c r="AC339" s="405"/>
      <c r="AD339" s="405"/>
      <c r="AE339" s="405"/>
      <c r="AF339" s="405"/>
      <c r="AG339" s="405"/>
      <c r="AH339" s="405"/>
      <c r="AI339" s="405"/>
      <c r="AJ339" s="405"/>
      <c r="AK339" s="405"/>
      <c r="AL339" s="405"/>
      <c r="AM339" s="405"/>
      <c r="AN339" s="405"/>
      <c r="AO339" s="405"/>
      <c r="AP339" s="405"/>
      <c r="AQ339" s="407"/>
      <c r="AR339" s="406"/>
      <c r="AS339" s="405"/>
      <c r="AT339" s="405"/>
      <c r="AU339" s="405"/>
      <c r="AV339" s="405"/>
      <c r="AW339" s="184"/>
    </row>
    <row r="340" spans="1:49" ht="16.8">
      <c r="A340" s="82"/>
      <c r="B340" s="82"/>
      <c r="C340" s="82"/>
      <c r="D340" s="82"/>
      <c r="E340" s="82"/>
      <c r="F340" s="82"/>
      <c r="G340" s="82"/>
      <c r="H340" s="82"/>
      <c r="I340" s="82"/>
      <c r="J340" s="82"/>
      <c r="K340" s="82"/>
      <c r="L340" s="82"/>
      <c r="M340" s="82"/>
      <c r="N340" s="82"/>
      <c r="O340" s="184"/>
      <c r="P340" s="184"/>
      <c r="Q340" s="184"/>
      <c r="R340" s="184"/>
      <c r="S340" s="184"/>
      <c r="T340" s="184"/>
      <c r="U340" s="184"/>
      <c r="V340" s="184"/>
      <c r="W340" s="184"/>
      <c r="X340" s="184"/>
      <c r="Y340" s="184"/>
      <c r="Z340" s="184"/>
      <c r="AA340" s="184"/>
      <c r="AB340" s="184"/>
      <c r="AC340" s="184"/>
      <c r="AD340" s="184"/>
      <c r="AE340" s="184"/>
      <c r="AF340" s="184"/>
      <c r="AG340" s="184"/>
      <c r="AH340" s="184"/>
      <c r="AI340" s="184"/>
      <c r="AJ340" s="184"/>
      <c r="AK340" s="184"/>
      <c r="AL340" s="184"/>
      <c r="AM340" s="184"/>
      <c r="AN340" s="184"/>
      <c r="AO340" s="184"/>
      <c r="AP340" s="184"/>
      <c r="AQ340" s="243"/>
      <c r="AR340" s="364"/>
      <c r="AS340" s="184"/>
      <c r="AT340" s="184"/>
      <c r="AU340" s="184"/>
      <c r="AV340" s="184"/>
      <c r="AW340" s="184"/>
    </row>
    <row r="341" spans="1:49" ht="16.8">
      <c r="A341" s="82"/>
      <c r="B341" s="82"/>
      <c r="C341" s="82"/>
      <c r="D341" s="10" t="s">
        <v>397</v>
      </c>
      <c r="E341" s="351"/>
      <c r="F341" s="82"/>
      <c r="G341" s="82"/>
      <c r="H341" s="82"/>
      <c r="I341" s="82"/>
      <c r="J341" s="82"/>
      <c r="K341" s="82"/>
      <c r="L341" s="82"/>
      <c r="M341" s="82"/>
      <c r="N341" s="82"/>
      <c r="O341" s="184"/>
      <c r="P341" s="184"/>
      <c r="Q341" s="184"/>
      <c r="R341" s="184"/>
      <c r="S341" s="184"/>
      <c r="T341" s="184"/>
      <c r="U341" s="184"/>
      <c r="V341" s="184"/>
      <c r="W341" s="184"/>
      <c r="X341" s="184"/>
      <c r="Y341" s="184"/>
      <c r="Z341" s="184"/>
      <c r="AA341" s="184"/>
      <c r="AB341" s="184"/>
      <c r="AC341" s="184"/>
      <c r="AD341" s="184"/>
      <c r="AE341" s="184"/>
      <c r="AF341" s="184"/>
      <c r="AG341" s="184"/>
      <c r="AH341" s="184"/>
      <c r="AI341" s="184"/>
      <c r="AJ341" s="184"/>
      <c r="AK341" s="184"/>
      <c r="AL341" s="184"/>
      <c r="AM341" s="184"/>
      <c r="AN341" s="184"/>
      <c r="AO341" s="184"/>
      <c r="AP341" s="184"/>
      <c r="AQ341" s="243"/>
      <c r="AR341" s="364"/>
      <c r="AS341" s="184"/>
      <c r="AT341" s="184"/>
      <c r="AU341" s="184"/>
      <c r="AV341" s="184"/>
      <c r="AW341" s="184"/>
    </row>
    <row r="342" spans="1:49" ht="16.8">
      <c r="A342" s="82"/>
      <c r="B342" s="82"/>
      <c r="C342" s="82"/>
      <c r="D342" s="82"/>
      <c r="E342" s="346" t="s">
        <v>398</v>
      </c>
      <c r="F342" s="82"/>
      <c r="G342" s="82" t="s">
        <v>399</v>
      </c>
      <c r="H342" s="82" t="s">
        <v>400</v>
      </c>
      <c r="J342" s="82"/>
      <c r="K342" s="82"/>
      <c r="L342" s="82"/>
      <c r="M342" s="82"/>
      <c r="N342" s="82"/>
      <c r="O342" s="184"/>
      <c r="P342" s="184"/>
      <c r="Q342" s="184"/>
      <c r="R342" s="184"/>
      <c r="S342" s="184"/>
      <c r="T342" s="184"/>
      <c r="U342" s="184"/>
      <c r="V342" s="184"/>
      <c r="W342" s="184"/>
      <c r="X342" s="184"/>
      <c r="Y342" s="184"/>
      <c r="Z342" s="184"/>
      <c r="AA342" s="184"/>
      <c r="AB342" s="184"/>
      <c r="AC342" s="184"/>
      <c r="AD342" s="184"/>
      <c r="AE342" s="184"/>
      <c r="AF342" s="184"/>
      <c r="AG342" s="184"/>
      <c r="AH342" s="184"/>
      <c r="AI342" s="184"/>
      <c r="AJ342" s="184"/>
      <c r="AK342" s="184"/>
      <c r="AL342" s="184"/>
      <c r="AM342" s="184"/>
      <c r="AN342" s="184"/>
      <c r="AO342" s="184"/>
      <c r="AP342" s="184"/>
      <c r="AQ342" s="243"/>
      <c r="AR342" s="476">
        <v>2.0582106585739379</v>
      </c>
      <c r="AS342" s="184"/>
      <c r="AT342" s="184"/>
      <c r="AU342" s="184"/>
      <c r="AV342" s="184"/>
      <c r="AW342" s="184"/>
    </row>
    <row r="343" spans="1:49" ht="16.8">
      <c r="A343" s="82"/>
      <c r="B343" s="82"/>
      <c r="C343" s="82"/>
      <c r="D343" s="82"/>
      <c r="E343" s="346" t="s">
        <v>401</v>
      </c>
      <c r="F343" s="82"/>
      <c r="G343" s="82" t="s">
        <v>399</v>
      </c>
      <c r="H343" s="82" t="s">
        <v>402</v>
      </c>
      <c r="J343" s="82"/>
      <c r="K343" s="82"/>
      <c r="L343" s="82"/>
      <c r="M343" s="82"/>
      <c r="N343" s="82"/>
      <c r="O343" s="184"/>
      <c r="P343" s="184"/>
      <c r="Q343" s="184"/>
      <c r="R343" s="184"/>
      <c r="S343" s="184"/>
      <c r="T343" s="184"/>
      <c r="U343" s="184"/>
      <c r="V343" s="184"/>
      <c r="W343" s="184"/>
      <c r="X343" s="184"/>
      <c r="Y343" s="184"/>
      <c r="Z343" s="184"/>
      <c r="AA343" s="184"/>
      <c r="AB343" s="184"/>
      <c r="AC343" s="184"/>
      <c r="AD343" s="184"/>
      <c r="AE343" s="184"/>
      <c r="AF343" s="184"/>
      <c r="AG343" s="184"/>
      <c r="AH343" s="184"/>
      <c r="AI343" s="184"/>
      <c r="AJ343" s="476">
        <v>114.41728908039759</v>
      </c>
      <c r="AK343" s="476">
        <v>116.43023922351342</v>
      </c>
      <c r="AL343" s="476">
        <v>107.96253856503061</v>
      </c>
      <c r="AM343" s="476">
        <v>114.3038000133794</v>
      </c>
      <c r="AN343" s="476">
        <v>105.35300553473601</v>
      </c>
      <c r="AO343" s="476">
        <v>102.93282532091858</v>
      </c>
      <c r="AP343" s="476">
        <v>99.038793042786821</v>
      </c>
      <c r="AQ343" s="477">
        <v>100.60788322938575</v>
      </c>
      <c r="AR343" s="184"/>
      <c r="AS343" s="184"/>
      <c r="AT343" s="184"/>
      <c r="AU343" s="184"/>
      <c r="AV343" s="184"/>
      <c r="AW343" s="184"/>
    </row>
    <row r="344" spans="1:49" ht="16.8">
      <c r="A344" s="82"/>
      <c r="B344" s="82"/>
      <c r="C344" s="82"/>
      <c r="D344" s="82"/>
      <c r="E344" s="293" t="s">
        <v>403</v>
      </c>
      <c r="F344" s="82"/>
      <c r="G344" s="82"/>
      <c r="H344" s="82"/>
      <c r="J344" s="82"/>
      <c r="K344" s="82"/>
      <c r="L344" s="82"/>
      <c r="M344" s="82"/>
      <c r="N344" s="82"/>
      <c r="O344" s="184"/>
      <c r="P344" s="184"/>
      <c r="Q344" s="184"/>
      <c r="R344" s="184"/>
      <c r="S344" s="184"/>
      <c r="T344" s="184"/>
      <c r="U344" s="184"/>
      <c r="V344" s="184"/>
      <c r="W344" s="184"/>
      <c r="X344" s="184"/>
      <c r="Y344" s="184"/>
      <c r="Z344" s="184"/>
      <c r="AA344" s="184"/>
      <c r="AB344" s="184"/>
      <c r="AC344" s="184"/>
      <c r="AD344" s="184"/>
      <c r="AE344" s="184"/>
      <c r="AF344" s="184"/>
      <c r="AG344" s="184"/>
      <c r="AH344" s="184"/>
      <c r="AI344" s="184"/>
      <c r="AJ344" s="184"/>
      <c r="AK344" s="184"/>
      <c r="AL344" s="184"/>
      <c r="AM344" s="184"/>
      <c r="AN344" s="184"/>
      <c r="AO344" s="184"/>
      <c r="AP344" s="184"/>
      <c r="AQ344" s="243"/>
      <c r="AR344" s="364"/>
      <c r="AS344" s="184"/>
      <c r="AT344" s="184"/>
      <c r="AU344" s="184"/>
      <c r="AV344" s="184"/>
      <c r="AW344" s="184"/>
    </row>
    <row r="345" spans="1:49" ht="16.8">
      <c r="A345" s="82"/>
      <c r="B345" s="82"/>
      <c r="C345" s="82"/>
      <c r="D345" s="82"/>
      <c r="E345" s="346" t="s">
        <v>404</v>
      </c>
      <c r="F345" s="82"/>
      <c r="G345" s="82" t="s">
        <v>304</v>
      </c>
      <c r="H345" s="82" t="s">
        <v>405</v>
      </c>
      <c r="J345" s="82"/>
      <c r="K345" s="82"/>
      <c r="L345" s="82"/>
      <c r="M345" s="82"/>
      <c r="N345" s="82"/>
      <c r="O345" s="184"/>
      <c r="P345" s="184"/>
      <c r="Q345" s="184"/>
      <c r="R345" s="184"/>
      <c r="S345" s="184"/>
      <c r="T345" s="184"/>
      <c r="U345" s="184"/>
      <c r="V345" s="184"/>
      <c r="W345" s="184"/>
      <c r="X345" s="184"/>
      <c r="Y345" s="184"/>
      <c r="Z345" s="184"/>
      <c r="AA345" s="184"/>
      <c r="AB345" s="184"/>
      <c r="AC345" s="184"/>
      <c r="AD345" s="184"/>
      <c r="AE345" s="184"/>
      <c r="AF345" s="184"/>
      <c r="AG345" s="184"/>
      <c r="AH345" s="184"/>
      <c r="AI345" s="184"/>
      <c r="AJ345" s="184"/>
      <c r="AK345" s="184"/>
      <c r="AL345" s="184"/>
      <c r="AM345" s="184"/>
      <c r="AN345" s="184"/>
      <c r="AO345" s="184"/>
      <c r="AP345" s="184"/>
      <c r="AQ345" s="243"/>
      <c r="AR345" s="476">
        <v>55.321625369826343</v>
      </c>
      <c r="AS345" s="184"/>
      <c r="AT345" s="184"/>
      <c r="AU345" s="184"/>
      <c r="AV345" s="184"/>
      <c r="AW345" s="184"/>
    </row>
    <row r="346" spans="1:49" ht="16.8">
      <c r="A346" s="82"/>
      <c r="B346" s="82"/>
      <c r="C346" s="82"/>
      <c r="D346" s="82"/>
      <c r="E346" s="346" t="s">
        <v>406</v>
      </c>
      <c r="F346" s="82"/>
      <c r="G346" s="82" t="s">
        <v>304</v>
      </c>
      <c r="H346" s="82" t="s">
        <v>407</v>
      </c>
      <c r="J346" s="82"/>
      <c r="K346" s="82"/>
      <c r="L346" s="82"/>
      <c r="M346" s="82"/>
      <c r="N346" s="82"/>
      <c r="O346" s="184"/>
      <c r="P346" s="184"/>
      <c r="Q346" s="184"/>
      <c r="R346" s="184"/>
      <c r="S346" s="184"/>
      <c r="T346" s="184"/>
      <c r="U346" s="184"/>
      <c r="V346" s="184"/>
      <c r="W346" s="184"/>
      <c r="X346" s="184"/>
      <c r="Y346" s="184"/>
      <c r="Z346" s="184"/>
      <c r="AA346" s="184"/>
      <c r="AB346" s="184"/>
      <c r="AC346" s="184"/>
      <c r="AD346" s="184"/>
      <c r="AE346" s="184"/>
      <c r="AF346" s="184"/>
      <c r="AG346" s="184"/>
      <c r="AH346" s="184"/>
      <c r="AI346" s="184"/>
      <c r="AJ346" s="184"/>
      <c r="AK346" s="184"/>
      <c r="AL346" s="184"/>
      <c r="AM346" s="184"/>
      <c r="AN346" s="184"/>
      <c r="AO346" s="184"/>
      <c r="AP346" s="184"/>
      <c r="AQ346" s="243"/>
      <c r="AR346" s="476">
        <v>298.92782826091013</v>
      </c>
      <c r="AS346" s="184"/>
      <c r="AT346" s="184"/>
      <c r="AU346" s="184"/>
      <c r="AV346" s="184"/>
      <c r="AW346" s="184"/>
    </row>
    <row r="347" spans="1:49" ht="16.8">
      <c r="A347" s="82"/>
      <c r="B347" s="82"/>
      <c r="C347" s="82"/>
      <c r="D347" s="82"/>
      <c r="E347" s="346" t="s">
        <v>408</v>
      </c>
      <c r="F347" s="82"/>
      <c r="G347" s="82" t="s">
        <v>304</v>
      </c>
      <c r="H347" s="82" t="s">
        <v>409</v>
      </c>
      <c r="J347" s="82"/>
      <c r="K347" s="82"/>
      <c r="L347" s="82"/>
      <c r="M347" s="82"/>
      <c r="N347" s="82"/>
      <c r="O347" s="184"/>
      <c r="P347" s="184"/>
      <c r="Q347" s="184"/>
      <c r="R347" s="184"/>
      <c r="S347" s="184"/>
      <c r="T347" s="184"/>
      <c r="U347" s="184"/>
      <c r="V347" s="184"/>
      <c r="W347" s="184"/>
      <c r="X347" s="184"/>
      <c r="Y347" s="184"/>
      <c r="Z347" s="184"/>
      <c r="AA347" s="184"/>
      <c r="AB347" s="184"/>
      <c r="AC347" s="184"/>
      <c r="AD347" s="184"/>
      <c r="AE347" s="184"/>
      <c r="AF347" s="184"/>
      <c r="AG347" s="184"/>
      <c r="AH347" s="184"/>
      <c r="AI347" s="184"/>
      <c r="AJ347" s="184"/>
      <c r="AK347" s="184"/>
      <c r="AL347" s="184"/>
      <c r="AM347" s="184"/>
      <c r="AN347" s="184"/>
      <c r="AO347" s="184"/>
      <c r="AP347" s="184"/>
      <c r="AQ347" s="243"/>
      <c r="AR347" s="476">
        <v>715.37181727126813</v>
      </c>
      <c r="AS347" s="184"/>
      <c r="AT347" s="184"/>
      <c r="AU347" s="184"/>
      <c r="AV347" s="184"/>
      <c r="AW347" s="184"/>
    </row>
    <row r="348" spans="1:49" ht="16.8">
      <c r="A348" s="82"/>
      <c r="B348" s="82"/>
      <c r="C348" s="82"/>
      <c r="D348" s="82"/>
      <c r="E348" s="346" t="s">
        <v>410</v>
      </c>
      <c r="F348" s="82"/>
      <c r="G348" s="82" t="s">
        <v>304</v>
      </c>
      <c r="H348" s="82" t="s">
        <v>411</v>
      </c>
      <c r="I348" s="82"/>
      <c r="J348" s="82"/>
      <c r="K348" s="82"/>
      <c r="L348" s="82"/>
      <c r="M348" s="82"/>
      <c r="N348" s="82"/>
      <c r="O348" s="184"/>
      <c r="P348" s="184"/>
      <c r="Q348" s="184"/>
      <c r="R348" s="184"/>
      <c r="S348" s="184"/>
      <c r="T348" s="184"/>
      <c r="U348" s="184"/>
      <c r="V348" s="184"/>
      <c r="W348" s="184"/>
      <c r="X348" s="184"/>
      <c r="Y348" s="184"/>
      <c r="Z348" s="184"/>
      <c r="AA348" s="184"/>
      <c r="AB348" s="184"/>
      <c r="AC348" s="184"/>
      <c r="AD348" s="184"/>
      <c r="AE348" s="184"/>
      <c r="AF348" s="184"/>
      <c r="AG348" s="184"/>
      <c r="AH348" s="184"/>
      <c r="AI348" s="184"/>
      <c r="AJ348" s="184"/>
      <c r="AK348" s="184"/>
      <c r="AL348" s="184"/>
      <c r="AM348" s="184"/>
      <c r="AN348" s="184"/>
      <c r="AO348" s="184"/>
      <c r="AP348" s="184"/>
      <c r="AQ348" s="477">
        <v>875.55911436715246</v>
      </c>
      <c r="AR348" s="455"/>
      <c r="AS348" s="184"/>
      <c r="AT348" s="184"/>
      <c r="AU348" s="184"/>
      <c r="AV348" s="184"/>
      <c r="AW348" s="184"/>
    </row>
    <row r="349" spans="1:49" ht="16.8">
      <c r="A349" s="82"/>
      <c r="B349" s="82"/>
      <c r="C349" s="82"/>
      <c r="D349" s="82"/>
      <c r="E349" s="346" t="s">
        <v>412</v>
      </c>
      <c r="F349" s="82"/>
      <c r="G349" s="82" t="s">
        <v>304</v>
      </c>
      <c r="H349" s="82" t="s">
        <v>413</v>
      </c>
      <c r="J349" s="82"/>
      <c r="K349" s="82"/>
      <c r="L349" s="82"/>
      <c r="M349" s="82"/>
      <c r="N349" s="82"/>
      <c r="O349" s="184"/>
      <c r="P349" s="184"/>
      <c r="Q349" s="184"/>
      <c r="R349" s="184"/>
      <c r="S349" s="184"/>
      <c r="T349" s="184"/>
      <c r="U349" s="184"/>
      <c r="V349" s="184"/>
      <c r="W349" s="184"/>
      <c r="X349" s="184"/>
      <c r="Y349" s="184"/>
      <c r="Z349" s="184"/>
      <c r="AA349" s="184"/>
      <c r="AB349" s="184"/>
      <c r="AC349" s="184"/>
      <c r="AD349" s="184"/>
      <c r="AE349" s="184"/>
      <c r="AF349" s="184"/>
      <c r="AG349" s="184"/>
      <c r="AH349" s="184"/>
      <c r="AI349" s="184"/>
      <c r="AJ349" s="184"/>
      <c r="AK349" s="184"/>
      <c r="AL349" s="184"/>
      <c r="AM349" s="184"/>
      <c r="AN349" s="184"/>
      <c r="AO349" s="184"/>
      <c r="AP349" s="184"/>
      <c r="AQ349" s="243"/>
      <c r="AR349" s="476"/>
      <c r="AS349" s="184"/>
      <c r="AT349" s="184"/>
      <c r="AU349" s="184"/>
      <c r="AV349" s="184"/>
      <c r="AW349" s="184"/>
    </row>
    <row r="350" spans="1:49" ht="16.8">
      <c r="A350" s="82"/>
      <c r="B350" s="82"/>
      <c r="C350" s="82"/>
      <c r="D350" s="82"/>
      <c r="E350" s="293" t="s">
        <v>414</v>
      </c>
      <c r="F350" s="82"/>
      <c r="G350" s="82"/>
      <c r="H350" s="82" t="s">
        <v>415</v>
      </c>
      <c r="J350" s="82"/>
      <c r="K350" s="82"/>
      <c r="L350" s="82"/>
      <c r="M350" s="82"/>
      <c r="N350" s="82"/>
      <c r="O350" s="184"/>
      <c r="P350" s="184"/>
      <c r="Q350" s="184"/>
      <c r="R350" s="184"/>
      <c r="S350" s="184"/>
      <c r="T350" s="184"/>
      <c r="U350" s="184"/>
      <c r="V350" s="184"/>
      <c r="W350" s="184"/>
      <c r="X350" s="184"/>
      <c r="Y350" s="184"/>
      <c r="Z350" s="184"/>
      <c r="AA350" s="184"/>
      <c r="AB350" s="184"/>
      <c r="AC350" s="184"/>
      <c r="AD350" s="184"/>
      <c r="AE350" s="184"/>
      <c r="AF350" s="184"/>
      <c r="AG350" s="184"/>
      <c r="AH350" s="184"/>
      <c r="AI350" s="184"/>
      <c r="AJ350" s="184"/>
      <c r="AK350" s="184"/>
      <c r="AL350" s="184"/>
      <c r="AM350" s="184"/>
      <c r="AN350" s="184"/>
      <c r="AO350" s="184"/>
      <c r="AP350" s="184"/>
      <c r="AQ350" s="243"/>
      <c r="AR350" s="476">
        <v>0</v>
      </c>
      <c r="AS350" s="184"/>
      <c r="AT350" s="184"/>
      <c r="AU350" s="184"/>
      <c r="AV350" s="184"/>
      <c r="AW350" s="184"/>
    </row>
    <row r="351" spans="1:49" ht="16.8">
      <c r="A351" s="82"/>
      <c r="B351" s="82"/>
      <c r="C351" s="82"/>
      <c r="D351" s="82"/>
      <c r="E351" s="293" t="s">
        <v>416</v>
      </c>
      <c r="F351" s="82"/>
      <c r="G351" s="82"/>
      <c r="H351" s="82"/>
      <c r="J351" s="82"/>
      <c r="K351" s="82"/>
      <c r="L351" s="82"/>
      <c r="M351" s="82"/>
      <c r="N351" s="82"/>
      <c r="O351" s="184"/>
      <c r="P351" s="184"/>
      <c r="Q351" s="184"/>
      <c r="R351" s="184"/>
      <c r="S351" s="184"/>
      <c r="T351" s="184"/>
      <c r="U351" s="184"/>
      <c r="V351" s="184"/>
      <c r="W351" s="184"/>
      <c r="X351" s="184"/>
      <c r="Y351" s="184"/>
      <c r="Z351" s="184"/>
      <c r="AA351" s="184"/>
      <c r="AB351" s="184"/>
      <c r="AC351" s="184"/>
      <c r="AD351" s="184"/>
      <c r="AE351" s="184"/>
      <c r="AF351" s="184"/>
      <c r="AG351" s="184"/>
      <c r="AH351" s="184"/>
      <c r="AI351" s="184"/>
      <c r="AJ351" s="184"/>
      <c r="AK351" s="184"/>
      <c r="AL351" s="184"/>
      <c r="AM351" s="184"/>
      <c r="AN351" s="184"/>
      <c r="AO351" s="184"/>
      <c r="AP351" s="184"/>
      <c r="AQ351" s="243"/>
      <c r="AR351" s="364"/>
      <c r="AS351" s="184"/>
      <c r="AT351" s="184"/>
      <c r="AU351" s="184"/>
      <c r="AV351" s="184"/>
      <c r="AW351" s="184"/>
    </row>
    <row r="352" spans="1:49" ht="16.8">
      <c r="A352" s="82"/>
      <c r="B352" s="82"/>
      <c r="C352" s="82"/>
      <c r="D352" s="82"/>
      <c r="E352" s="363" t="s">
        <v>417</v>
      </c>
      <c r="F352" s="82"/>
      <c r="G352" s="82" t="s">
        <v>399</v>
      </c>
      <c r="H352" s="82" t="s">
        <v>418</v>
      </c>
      <c r="J352" s="82"/>
      <c r="K352" s="82"/>
      <c r="L352" s="82"/>
      <c r="M352" s="82"/>
      <c r="N352" s="82"/>
      <c r="O352" s="184"/>
      <c r="P352" s="184"/>
      <c r="Q352" s="184"/>
      <c r="R352" s="184"/>
      <c r="S352" s="184"/>
      <c r="T352" s="184"/>
      <c r="U352" s="184"/>
      <c r="V352" s="184"/>
      <c r="W352" s="184"/>
      <c r="X352" s="184"/>
      <c r="Y352" s="184"/>
      <c r="Z352" s="184"/>
      <c r="AA352" s="184"/>
      <c r="AB352" s="184"/>
      <c r="AC352" s="184"/>
      <c r="AD352" s="184"/>
      <c r="AE352" s="184"/>
      <c r="AF352" s="184"/>
      <c r="AG352" s="184"/>
      <c r="AH352" s="184"/>
      <c r="AI352" s="184"/>
      <c r="AJ352" s="184"/>
      <c r="AK352" s="184"/>
      <c r="AL352" s="184"/>
      <c r="AM352" s="184"/>
      <c r="AN352" s="184"/>
      <c r="AO352" s="184"/>
      <c r="AP352" s="476">
        <v>186.68782233997828</v>
      </c>
      <c r="AQ352" s="477">
        <v>181.64893179603348</v>
      </c>
      <c r="AR352" s="364"/>
      <c r="AS352" s="184"/>
      <c r="AT352" s="184"/>
      <c r="AU352" s="184"/>
      <c r="AV352" s="184"/>
      <c r="AW352" s="184"/>
    </row>
    <row r="353" spans="1:49" ht="16.8">
      <c r="A353" s="82"/>
      <c r="B353" s="82"/>
      <c r="C353" s="82"/>
      <c r="D353" s="82"/>
      <c r="E353" s="363" t="s">
        <v>419</v>
      </c>
      <c r="F353" s="82"/>
      <c r="G353" s="82" t="s">
        <v>420</v>
      </c>
      <c r="H353" s="82" t="s">
        <v>421</v>
      </c>
      <c r="J353" s="82"/>
      <c r="K353" s="82"/>
      <c r="L353" s="82"/>
      <c r="M353" s="82"/>
      <c r="N353" s="82"/>
      <c r="O353" s="184"/>
      <c r="P353" s="184"/>
      <c r="Q353" s="184"/>
      <c r="R353" s="184"/>
      <c r="S353" s="184"/>
      <c r="T353" s="184"/>
      <c r="U353" s="184"/>
      <c r="V353" s="184"/>
      <c r="W353" s="184"/>
      <c r="X353" s="184"/>
      <c r="Y353" s="184"/>
      <c r="Z353" s="184"/>
      <c r="AA353" s="184"/>
      <c r="AB353" s="184"/>
      <c r="AC353" s="184"/>
      <c r="AD353" s="184"/>
      <c r="AE353" s="184"/>
      <c r="AF353" s="184"/>
      <c r="AG353" s="184"/>
      <c r="AH353" s="184"/>
      <c r="AI353" s="184"/>
      <c r="AJ353" s="476"/>
      <c r="AK353" s="476"/>
      <c r="AL353" s="476"/>
      <c r="AM353" s="476"/>
      <c r="AN353" s="476"/>
      <c r="AO353" s="476"/>
      <c r="AP353" s="476">
        <v>1.238</v>
      </c>
      <c r="AQ353" s="477">
        <v>1.321</v>
      </c>
      <c r="AR353" s="364"/>
      <c r="AS353" s="184"/>
      <c r="AT353" s="184"/>
      <c r="AU353" s="184"/>
      <c r="AV353" s="184"/>
      <c r="AW353" s="184"/>
    </row>
    <row r="354" spans="1:49" ht="16.8">
      <c r="A354" s="82"/>
      <c r="B354" s="82"/>
      <c r="C354" s="82"/>
      <c r="D354" s="82"/>
      <c r="E354" s="346" t="s">
        <v>422</v>
      </c>
      <c r="F354" s="82"/>
      <c r="G354" s="82"/>
      <c r="H354" s="82"/>
      <c r="J354" s="82"/>
      <c r="K354" s="82"/>
      <c r="L354" s="82"/>
      <c r="M354" s="82"/>
      <c r="N354" s="82"/>
      <c r="O354" s="184"/>
      <c r="P354" s="184"/>
      <c r="Q354" s="184"/>
      <c r="R354" s="184"/>
      <c r="S354" s="184"/>
      <c r="T354" s="184"/>
      <c r="U354" s="184"/>
      <c r="V354" s="184"/>
      <c r="W354" s="184"/>
      <c r="X354" s="184"/>
      <c r="Y354" s="184"/>
      <c r="Z354" s="184"/>
      <c r="AA354" s="184"/>
      <c r="AB354" s="184"/>
      <c r="AC354" s="184"/>
      <c r="AD354" s="184"/>
      <c r="AE354" s="184"/>
      <c r="AF354" s="184"/>
      <c r="AG354" s="184"/>
      <c r="AH354" s="184"/>
      <c r="AI354" s="184"/>
      <c r="AJ354" s="184"/>
      <c r="AK354" s="184"/>
      <c r="AL354" s="184"/>
      <c r="AM354" s="184"/>
      <c r="AN354" s="184"/>
      <c r="AO354" s="184"/>
      <c r="AP354" s="184"/>
      <c r="AQ354" s="243"/>
      <c r="AR354" s="184"/>
      <c r="AS354" s="184"/>
      <c r="AT354" s="184"/>
      <c r="AU354" s="184"/>
      <c r="AV354" s="184"/>
      <c r="AW354" s="184"/>
    </row>
    <row r="355" spans="1:49" ht="16.8">
      <c r="A355" s="82"/>
      <c r="B355" s="82"/>
      <c r="C355" s="82"/>
      <c r="D355" s="82"/>
      <c r="E355" s="363" t="s">
        <v>423</v>
      </c>
      <c r="F355" s="82"/>
      <c r="G355" s="82" t="s">
        <v>304</v>
      </c>
      <c r="H355" s="82" t="s">
        <v>424</v>
      </c>
      <c r="J355" s="82"/>
      <c r="K355" s="82"/>
      <c r="L355" s="82"/>
      <c r="M355" s="82"/>
      <c r="N355" s="82"/>
      <c r="O355" s="184"/>
      <c r="P355" s="184"/>
      <c r="Q355" s="184"/>
      <c r="R355" s="184"/>
      <c r="S355" s="184"/>
      <c r="T355" s="184"/>
      <c r="U355" s="184"/>
      <c r="V355" s="184"/>
      <c r="W355" s="184"/>
      <c r="X355" s="184"/>
      <c r="Y355" s="184"/>
      <c r="Z355" s="184"/>
      <c r="AA355" s="184"/>
      <c r="AB355" s="184"/>
      <c r="AC355" s="184"/>
      <c r="AD355" s="184"/>
      <c r="AE355" s="184"/>
      <c r="AF355" s="184"/>
      <c r="AG355" s="184"/>
      <c r="AH355" s="184"/>
      <c r="AI355" s="184"/>
      <c r="AJ355" s="476">
        <v>212.72767379000004</v>
      </c>
      <c r="AK355" s="476">
        <v>239.91912123</v>
      </c>
      <c r="AL355" s="476">
        <v>236.52108398999999</v>
      </c>
      <c r="AM355" s="476">
        <v>248.93482041000004</v>
      </c>
      <c r="AN355" s="476">
        <v>253.91776670000002</v>
      </c>
      <c r="AO355" s="476">
        <v>240.57798622702518</v>
      </c>
      <c r="AP355" s="476">
        <v>253.86677667000001</v>
      </c>
      <c r="AQ355" s="477">
        <v>287.32564700999995</v>
      </c>
      <c r="AR355" s="184"/>
      <c r="AS355" s="184"/>
      <c r="AT355" s="184"/>
      <c r="AU355" s="184"/>
      <c r="AV355" s="184"/>
      <c r="AW355" s="184"/>
    </row>
    <row r="356" spans="1:49" ht="16.8">
      <c r="A356" s="82"/>
      <c r="B356" s="82"/>
      <c r="C356" s="82"/>
      <c r="D356" s="82"/>
      <c r="E356" s="363" t="s">
        <v>425</v>
      </c>
      <c r="F356" s="82"/>
      <c r="G356" s="82" t="s">
        <v>304</v>
      </c>
      <c r="H356" s="82" t="s">
        <v>1398</v>
      </c>
      <c r="J356" s="82"/>
      <c r="K356" s="82"/>
      <c r="L356" s="82"/>
      <c r="M356" s="82"/>
      <c r="N356" s="82"/>
      <c r="O356" s="184"/>
      <c r="P356" s="184"/>
      <c r="Q356" s="184"/>
      <c r="R356" s="184"/>
      <c r="S356" s="184"/>
      <c r="T356" s="184"/>
      <c r="U356" s="184"/>
      <c r="V356" s="184"/>
      <c r="W356" s="184"/>
      <c r="X356" s="184"/>
      <c r="Y356" s="184"/>
      <c r="Z356" s="184"/>
      <c r="AA356" s="184"/>
      <c r="AB356" s="184"/>
      <c r="AC356" s="184"/>
      <c r="AD356" s="184"/>
      <c r="AE356" s="184"/>
      <c r="AF356" s="184"/>
      <c r="AG356" s="184"/>
      <c r="AH356" s="184"/>
      <c r="AI356" s="184"/>
      <c r="AJ356" s="476">
        <v>215.842185427282</v>
      </c>
      <c r="AK356" s="476">
        <v>238.37501705097552</v>
      </c>
      <c r="AL356" s="476">
        <v>241.87980215255234</v>
      </c>
      <c r="AM356" s="476">
        <v>247.46776992084204</v>
      </c>
      <c r="AN356" s="476">
        <v>254.95715497776706</v>
      </c>
      <c r="AO356" s="476">
        <v>246.84672360821145</v>
      </c>
      <c r="AP356" s="476">
        <v>236.62257571412823</v>
      </c>
      <c r="AQ356" s="477">
        <v>288.03800504903649</v>
      </c>
      <c r="AR356" s="184"/>
      <c r="AS356" s="184"/>
      <c r="AT356" s="184"/>
      <c r="AU356" s="184"/>
      <c r="AV356" s="184"/>
      <c r="AW356" s="184"/>
    </row>
    <row r="357" spans="1:49" ht="16.8">
      <c r="A357" s="82"/>
      <c r="B357" s="82"/>
      <c r="C357" s="82"/>
      <c r="D357" s="82"/>
      <c r="E357" s="363" t="s">
        <v>426</v>
      </c>
      <c r="F357" s="82"/>
      <c r="G357" s="82" t="s">
        <v>100</v>
      </c>
      <c r="H357" s="82" t="s">
        <v>427</v>
      </c>
      <c r="J357" s="82"/>
      <c r="K357" s="82"/>
      <c r="L357" s="82"/>
      <c r="M357" s="82"/>
      <c r="N357" s="82"/>
      <c r="O357" s="184"/>
      <c r="P357" s="184"/>
      <c r="Q357" s="184"/>
      <c r="R357" s="184"/>
      <c r="S357" s="184"/>
      <c r="T357" s="184"/>
      <c r="U357" s="184"/>
      <c r="V357" s="184"/>
      <c r="W357" s="184"/>
      <c r="X357" s="184"/>
      <c r="Y357" s="184"/>
      <c r="Z357" s="184"/>
      <c r="AA357" s="184"/>
      <c r="AB357" s="184"/>
      <c r="AC357" s="184"/>
      <c r="AD357" s="184"/>
      <c r="AE357" s="184"/>
      <c r="AF357" s="184"/>
      <c r="AG357" s="184"/>
      <c r="AH357" s="184"/>
      <c r="AI357" s="184"/>
      <c r="AJ357" s="476">
        <v>0.5</v>
      </c>
      <c r="AK357" s="476">
        <v>0.33561643835616445</v>
      </c>
      <c r="AL357" s="476">
        <v>0.35273972602739728</v>
      </c>
      <c r="AM357" s="476">
        <v>0.66575342465753418</v>
      </c>
      <c r="AN357" s="476">
        <v>0.71598360655737692</v>
      </c>
      <c r="AO357" s="476">
        <v>0.1</v>
      </c>
      <c r="AP357" s="476">
        <v>0.1928767123287671</v>
      </c>
      <c r="AQ357" s="477">
        <v>2.3034246575342467</v>
      </c>
      <c r="AR357" s="419"/>
      <c r="AS357" s="184"/>
      <c r="AT357" s="184"/>
      <c r="AU357" s="184"/>
      <c r="AV357" s="184"/>
      <c r="AW357" s="184"/>
    </row>
    <row r="358" spans="1:49" ht="16.8">
      <c r="A358" s="82"/>
      <c r="B358" s="82"/>
      <c r="C358" s="82"/>
      <c r="D358" s="82"/>
      <c r="E358" s="363" t="s">
        <v>428</v>
      </c>
      <c r="F358" s="82"/>
      <c r="G358" s="82" t="s">
        <v>100</v>
      </c>
      <c r="H358" s="82" t="s">
        <v>429</v>
      </c>
      <c r="J358" s="82"/>
      <c r="K358" s="82"/>
      <c r="L358" s="82"/>
      <c r="M358" s="82"/>
      <c r="N358" s="82"/>
      <c r="O358" s="184"/>
      <c r="P358" s="184"/>
      <c r="Q358" s="184"/>
      <c r="R358" s="184"/>
      <c r="S358" s="184"/>
      <c r="T358" s="184"/>
      <c r="U358" s="184"/>
      <c r="V358" s="184"/>
      <c r="W358" s="184"/>
      <c r="X358" s="184"/>
      <c r="Y358" s="184"/>
      <c r="Z358" s="184"/>
      <c r="AA358" s="184"/>
      <c r="AB358" s="184"/>
      <c r="AC358" s="184"/>
      <c r="AD358" s="184"/>
      <c r="AE358" s="184"/>
      <c r="AF358" s="184"/>
      <c r="AG358" s="184"/>
      <c r="AH358" s="184"/>
      <c r="AI358" s="184"/>
      <c r="AJ358" s="476">
        <v>0</v>
      </c>
      <c r="AK358" s="476">
        <v>0</v>
      </c>
      <c r="AL358" s="476">
        <v>0</v>
      </c>
      <c r="AM358" s="476">
        <v>0</v>
      </c>
      <c r="AN358" s="476">
        <v>0</v>
      </c>
      <c r="AO358" s="476">
        <v>0</v>
      </c>
      <c r="AP358" s="476">
        <v>1.5</v>
      </c>
      <c r="AQ358" s="477">
        <v>0</v>
      </c>
      <c r="AR358" s="184"/>
      <c r="AS358" s="184"/>
      <c r="AT358" s="184"/>
      <c r="AU358" s="184"/>
      <c r="AV358" s="184"/>
      <c r="AW358" s="184"/>
    </row>
    <row r="359" spans="1:49" ht="16.8">
      <c r="A359" s="82"/>
      <c r="B359" s="82"/>
      <c r="C359" s="82"/>
      <c r="D359" s="82"/>
      <c r="E359" s="346" t="s">
        <v>430</v>
      </c>
      <c r="F359" s="82"/>
      <c r="G359" s="82"/>
      <c r="H359" s="82"/>
      <c r="J359" s="82"/>
      <c r="K359" s="82"/>
      <c r="L359" s="82"/>
      <c r="M359" s="82"/>
      <c r="N359" s="82"/>
      <c r="O359" s="184"/>
      <c r="P359" s="184"/>
      <c r="Q359" s="184"/>
      <c r="R359" s="184"/>
      <c r="S359" s="184"/>
      <c r="T359" s="184"/>
      <c r="U359" s="184"/>
      <c r="V359" s="184"/>
      <c r="W359" s="184"/>
      <c r="X359" s="184"/>
      <c r="Y359" s="184"/>
      <c r="Z359" s="184"/>
      <c r="AA359" s="184"/>
      <c r="AB359" s="184"/>
      <c r="AC359" s="184"/>
      <c r="AD359" s="184"/>
      <c r="AE359" s="184"/>
      <c r="AF359" s="184"/>
      <c r="AG359" s="184"/>
      <c r="AH359" s="184"/>
      <c r="AI359" s="184"/>
      <c r="AJ359" s="184"/>
      <c r="AK359" s="184"/>
      <c r="AL359" s="184"/>
      <c r="AM359" s="184"/>
      <c r="AN359" s="184"/>
      <c r="AO359" s="184"/>
      <c r="AP359" s="184"/>
      <c r="AQ359" s="243"/>
      <c r="AR359" s="184"/>
      <c r="AS359" s="184"/>
      <c r="AT359" s="184"/>
      <c r="AU359" s="184"/>
      <c r="AV359" s="184"/>
      <c r="AW359" s="184"/>
    </row>
    <row r="360" spans="1:49" ht="16.8">
      <c r="A360" s="82"/>
      <c r="B360" s="82"/>
      <c r="C360" s="82"/>
      <c r="D360" s="82"/>
      <c r="E360" s="363" t="s">
        <v>431</v>
      </c>
      <c r="F360" s="82"/>
      <c r="G360" s="82" t="s">
        <v>304</v>
      </c>
      <c r="H360" s="510" t="s">
        <v>432</v>
      </c>
      <c r="J360" s="82"/>
      <c r="K360" s="82"/>
      <c r="L360" s="82"/>
      <c r="M360" s="82"/>
      <c r="N360" s="82"/>
      <c r="O360" s="184"/>
      <c r="P360" s="184"/>
      <c r="Q360" s="184"/>
      <c r="R360" s="184"/>
      <c r="S360" s="184"/>
      <c r="T360" s="184"/>
      <c r="U360" s="184"/>
      <c r="V360" s="184"/>
      <c r="W360" s="184"/>
      <c r="X360" s="184"/>
      <c r="Y360" s="184"/>
      <c r="Z360" s="184"/>
      <c r="AA360" s="184"/>
      <c r="AB360" s="184"/>
      <c r="AC360" s="184"/>
      <c r="AD360" s="184"/>
      <c r="AE360" s="184"/>
      <c r="AF360" s="184"/>
      <c r="AG360" s="184"/>
      <c r="AH360" s="184"/>
      <c r="AI360" s="184"/>
      <c r="AJ360" s="184"/>
      <c r="AK360" s="184"/>
      <c r="AL360" s="184"/>
      <c r="AM360" s="184"/>
      <c r="AN360" s="184"/>
      <c r="AO360" s="184"/>
      <c r="AP360" s="184"/>
      <c r="AQ360" s="243"/>
      <c r="AR360" s="419"/>
      <c r="AS360" s="419"/>
      <c r="AT360" s="419"/>
      <c r="AU360" s="419"/>
      <c r="AV360" s="419"/>
      <c r="AW360" s="184"/>
    </row>
    <row r="361" spans="1:49" ht="16.8">
      <c r="A361" s="82"/>
      <c r="B361" s="82"/>
      <c r="C361" s="82"/>
      <c r="D361" s="82"/>
      <c r="E361" s="363" t="s">
        <v>433</v>
      </c>
      <c r="F361" s="82"/>
      <c r="G361" s="82" t="s">
        <v>304</v>
      </c>
      <c r="H361" s="510" t="s">
        <v>434</v>
      </c>
      <c r="J361" s="82"/>
      <c r="K361" s="82"/>
      <c r="L361" s="82"/>
      <c r="M361" s="82"/>
      <c r="N361" s="82"/>
      <c r="O361" s="184"/>
      <c r="P361" s="184"/>
      <c r="Q361" s="184"/>
      <c r="R361" s="184"/>
      <c r="S361" s="184"/>
      <c r="T361" s="184"/>
      <c r="U361" s="184"/>
      <c r="V361" s="184"/>
      <c r="W361" s="184"/>
      <c r="X361" s="184"/>
      <c r="Y361" s="184"/>
      <c r="Z361" s="184"/>
      <c r="AA361" s="184"/>
      <c r="AB361" s="184"/>
      <c r="AC361" s="184"/>
      <c r="AD361" s="184"/>
      <c r="AE361" s="184"/>
      <c r="AF361" s="184"/>
      <c r="AG361" s="184"/>
      <c r="AH361" s="184"/>
      <c r="AI361" s="184"/>
      <c r="AJ361" s="184"/>
      <c r="AK361" s="184"/>
      <c r="AL361" s="184"/>
      <c r="AM361" s="184"/>
      <c r="AN361" s="184"/>
      <c r="AO361" s="184"/>
      <c r="AP361" s="184"/>
      <c r="AQ361" s="243"/>
      <c r="AR361" s="419"/>
      <c r="AS361" s="419"/>
      <c r="AT361" s="419"/>
      <c r="AU361" s="419"/>
      <c r="AV361" s="419"/>
      <c r="AW361" s="184"/>
    </row>
    <row r="362" spans="1:49" ht="16.8">
      <c r="A362" s="82"/>
      <c r="B362" s="82"/>
      <c r="C362" s="82"/>
      <c r="D362" s="82"/>
      <c r="E362" s="346" t="s">
        <v>435</v>
      </c>
      <c r="F362" s="82"/>
      <c r="G362" s="82"/>
      <c r="H362" s="82"/>
      <c r="J362" s="82"/>
      <c r="K362" s="82"/>
      <c r="L362" s="82"/>
      <c r="M362" s="82"/>
      <c r="N362" s="82"/>
      <c r="O362" s="184"/>
      <c r="P362" s="184"/>
      <c r="Q362" s="184"/>
      <c r="R362" s="184"/>
      <c r="S362" s="184"/>
      <c r="T362" s="184"/>
      <c r="U362" s="184"/>
      <c r="V362" s="184"/>
      <c r="W362" s="184"/>
      <c r="X362" s="184"/>
      <c r="Y362" s="184"/>
      <c r="Z362" s="184"/>
      <c r="AA362" s="184"/>
      <c r="AB362" s="184"/>
      <c r="AC362" s="184"/>
      <c r="AD362" s="184"/>
      <c r="AE362" s="184"/>
      <c r="AF362" s="184"/>
      <c r="AG362" s="184"/>
      <c r="AH362" s="184"/>
      <c r="AI362" s="184"/>
      <c r="AJ362" s="184"/>
      <c r="AK362" s="184"/>
      <c r="AL362" s="184"/>
      <c r="AM362" s="184"/>
      <c r="AN362" s="184"/>
      <c r="AO362" s="184"/>
      <c r="AP362" s="184"/>
      <c r="AQ362" s="243"/>
      <c r="AR362" s="184"/>
      <c r="AS362" s="184"/>
      <c r="AT362" s="184"/>
      <c r="AU362" s="184"/>
      <c r="AV362" s="184"/>
      <c r="AW362" s="184"/>
    </row>
    <row r="363" spans="1:49" ht="16.8">
      <c r="A363" s="82"/>
      <c r="B363" s="82"/>
      <c r="C363" s="82"/>
      <c r="D363" s="82"/>
      <c r="E363" s="363" t="s">
        <v>436</v>
      </c>
      <c r="F363" s="82"/>
      <c r="G363" s="82" t="s">
        <v>304</v>
      </c>
      <c r="H363" s="82" t="s">
        <v>437</v>
      </c>
      <c r="J363" s="82"/>
      <c r="K363" s="82"/>
      <c r="L363" s="82"/>
      <c r="M363" s="82"/>
      <c r="N363" s="82"/>
      <c r="O363" s="184"/>
      <c r="P363" s="184"/>
      <c r="Q363" s="184"/>
      <c r="R363" s="184"/>
      <c r="S363" s="184"/>
      <c r="T363" s="184"/>
      <c r="U363" s="184"/>
      <c r="V363" s="184"/>
      <c r="W363" s="184"/>
      <c r="X363" s="184"/>
      <c r="Y363" s="184"/>
      <c r="Z363" s="184"/>
      <c r="AA363" s="184"/>
      <c r="AB363" s="184"/>
      <c r="AC363" s="184"/>
      <c r="AD363" s="184"/>
      <c r="AE363" s="184"/>
      <c r="AF363" s="184"/>
      <c r="AG363" s="184"/>
      <c r="AH363" s="184"/>
      <c r="AI363" s="184"/>
      <c r="AJ363" s="476">
        <v>0</v>
      </c>
      <c r="AK363" s="476">
        <v>0</v>
      </c>
      <c r="AL363" s="476">
        <v>0</v>
      </c>
      <c r="AM363" s="476">
        <v>0</v>
      </c>
      <c r="AN363" s="476">
        <v>0</v>
      </c>
      <c r="AO363" s="476">
        <v>0</v>
      </c>
      <c r="AP363" s="476">
        <v>0</v>
      </c>
      <c r="AQ363" s="477">
        <v>0</v>
      </c>
      <c r="AR363" s="184"/>
      <c r="AS363" s="184"/>
      <c r="AT363" s="184"/>
      <c r="AU363" s="184"/>
      <c r="AV363" s="184"/>
      <c r="AW363" s="184"/>
    </row>
    <row r="364" spans="1:49" ht="16.8">
      <c r="A364" s="82"/>
      <c r="B364" s="82"/>
      <c r="C364" s="82"/>
      <c r="D364" s="82"/>
      <c r="E364" s="363" t="s">
        <v>438</v>
      </c>
      <c r="F364" s="82"/>
      <c r="G364" s="82" t="s">
        <v>399</v>
      </c>
      <c r="H364" s="82" t="s">
        <v>439</v>
      </c>
      <c r="I364" s="476">
        <v>26.2</v>
      </c>
      <c r="J364" s="82"/>
      <c r="K364" s="82"/>
      <c r="L364" s="82"/>
      <c r="M364" s="82"/>
      <c r="N364" s="82"/>
      <c r="O364" s="184"/>
      <c r="P364" s="184"/>
      <c r="Q364" s="184"/>
      <c r="R364" s="184"/>
      <c r="S364" s="184"/>
      <c r="T364" s="184"/>
      <c r="U364" s="184"/>
      <c r="V364" s="184"/>
      <c r="W364" s="184"/>
      <c r="X364" s="184"/>
      <c r="Y364" s="184"/>
      <c r="Z364" s="184"/>
      <c r="AA364" s="184"/>
      <c r="AB364" s="184"/>
      <c r="AC364" s="184"/>
      <c r="AD364" s="184"/>
      <c r="AE364" s="184"/>
      <c r="AF364" s="184"/>
      <c r="AG364" s="184"/>
      <c r="AH364" s="184"/>
      <c r="AI364" s="184"/>
      <c r="AJ364" s="184"/>
      <c r="AK364" s="184"/>
      <c r="AL364" s="184"/>
      <c r="AM364" s="184"/>
      <c r="AN364" s="184"/>
      <c r="AO364" s="184"/>
      <c r="AP364" s="184"/>
      <c r="AQ364" s="243"/>
      <c r="AR364" s="184"/>
      <c r="AS364" s="184"/>
      <c r="AT364" s="184"/>
      <c r="AU364" s="184"/>
      <c r="AV364" s="184"/>
      <c r="AW364" s="184"/>
    </row>
    <row r="365" spans="1:49" ht="16.8">
      <c r="A365" s="82"/>
      <c r="B365" s="82"/>
      <c r="C365" s="82"/>
      <c r="D365" s="82"/>
      <c r="E365" s="346"/>
      <c r="F365" s="82"/>
      <c r="G365" s="82"/>
      <c r="H365" s="82"/>
      <c r="J365" s="82"/>
      <c r="K365" s="82"/>
      <c r="L365" s="82"/>
      <c r="M365" s="82"/>
      <c r="N365" s="82"/>
      <c r="O365" s="184"/>
      <c r="P365" s="184"/>
      <c r="Q365" s="184"/>
      <c r="R365" s="184"/>
      <c r="S365" s="184"/>
      <c r="T365" s="184"/>
      <c r="U365" s="184"/>
      <c r="V365" s="184"/>
      <c r="W365" s="184"/>
      <c r="X365" s="184"/>
      <c r="Y365" s="184"/>
      <c r="Z365" s="184"/>
      <c r="AA365" s="184"/>
      <c r="AB365" s="184"/>
      <c r="AC365" s="184"/>
      <c r="AD365" s="184"/>
      <c r="AE365" s="184"/>
      <c r="AF365" s="184"/>
      <c r="AG365" s="184"/>
      <c r="AH365" s="184"/>
      <c r="AI365" s="184"/>
      <c r="AJ365" s="184"/>
      <c r="AK365" s="184"/>
      <c r="AL365" s="184"/>
      <c r="AM365" s="184"/>
      <c r="AN365" s="184"/>
      <c r="AO365" s="184"/>
      <c r="AP365" s="184"/>
      <c r="AQ365" s="243"/>
      <c r="AR365" s="364"/>
      <c r="AS365" s="184"/>
      <c r="AT365" s="184"/>
      <c r="AU365" s="184"/>
      <c r="AV365" s="184"/>
      <c r="AW365" s="184"/>
    </row>
    <row r="366" spans="1:49" ht="16.8">
      <c r="A366" s="82"/>
      <c r="B366" s="82"/>
      <c r="C366" s="82"/>
      <c r="D366" s="10" t="s">
        <v>440</v>
      </c>
      <c r="E366" s="351"/>
      <c r="F366" s="82"/>
      <c r="G366" s="82"/>
      <c r="H366" s="82"/>
      <c r="J366" s="82"/>
      <c r="K366" s="82"/>
      <c r="L366" s="82"/>
      <c r="M366" s="82"/>
      <c r="N366" s="82"/>
      <c r="O366" s="184"/>
      <c r="P366" s="184"/>
      <c r="Q366" s="184"/>
      <c r="R366" s="184"/>
      <c r="S366" s="184"/>
      <c r="T366" s="184"/>
      <c r="U366" s="184"/>
      <c r="V366" s="184"/>
      <c r="W366" s="184"/>
      <c r="X366" s="184"/>
      <c r="Y366" s="184"/>
      <c r="Z366" s="184"/>
      <c r="AA366" s="184"/>
      <c r="AB366" s="184"/>
      <c r="AC366" s="184"/>
      <c r="AD366" s="184"/>
      <c r="AE366" s="184"/>
      <c r="AF366" s="184"/>
      <c r="AG366" s="184"/>
      <c r="AH366" s="184"/>
      <c r="AI366" s="184"/>
      <c r="AJ366" s="184"/>
      <c r="AK366" s="184"/>
      <c r="AL366" s="184"/>
      <c r="AM366" s="184"/>
      <c r="AN366" s="184"/>
      <c r="AO366" s="184"/>
      <c r="AP366" s="184"/>
      <c r="AQ366" s="243"/>
      <c r="AR366" s="364"/>
      <c r="AS366" s="184"/>
      <c r="AT366" s="184"/>
      <c r="AU366" s="184"/>
      <c r="AV366" s="184"/>
      <c r="AW366" s="184"/>
    </row>
    <row r="367" spans="1:49" ht="16.8">
      <c r="A367" s="82"/>
      <c r="B367" s="82"/>
      <c r="C367" s="82"/>
      <c r="D367" s="82"/>
      <c r="E367" s="293" t="s">
        <v>441</v>
      </c>
      <c r="F367" s="82"/>
      <c r="G367" s="82"/>
      <c r="H367" s="82"/>
      <c r="J367" s="82"/>
      <c r="K367" s="82"/>
      <c r="L367" s="82"/>
      <c r="M367" s="82"/>
      <c r="N367" s="82"/>
      <c r="O367" s="184"/>
      <c r="P367" s="184"/>
      <c r="Q367" s="184"/>
      <c r="R367" s="184"/>
      <c r="S367" s="184"/>
      <c r="T367" s="184"/>
      <c r="U367" s="184"/>
      <c r="V367" s="184"/>
      <c r="W367" s="184"/>
      <c r="X367" s="184"/>
      <c r="Y367" s="184"/>
      <c r="Z367" s="184"/>
      <c r="AA367" s="184"/>
      <c r="AB367" s="184"/>
      <c r="AC367" s="184"/>
      <c r="AD367" s="184"/>
      <c r="AE367" s="184"/>
      <c r="AF367" s="184"/>
      <c r="AG367" s="184"/>
      <c r="AH367" s="184"/>
      <c r="AI367" s="184"/>
      <c r="AJ367" s="184"/>
      <c r="AK367" s="184"/>
      <c r="AL367" s="184"/>
      <c r="AM367" s="184"/>
      <c r="AN367" s="184"/>
      <c r="AO367" s="184"/>
      <c r="AP367" s="184"/>
      <c r="AQ367" s="243"/>
      <c r="AR367" s="364"/>
      <c r="AS367" s="184"/>
      <c r="AT367" s="184"/>
      <c r="AU367" s="184"/>
      <c r="AV367" s="184"/>
      <c r="AW367" s="184"/>
    </row>
    <row r="368" spans="1:49" ht="16.8">
      <c r="A368" s="82"/>
      <c r="B368" s="82"/>
      <c r="C368" s="82"/>
      <c r="D368" s="82"/>
      <c r="E368" s="363" t="s">
        <v>442</v>
      </c>
      <c r="F368" s="82"/>
      <c r="G368" s="82" t="s">
        <v>399</v>
      </c>
      <c r="H368" s="82" t="s">
        <v>443</v>
      </c>
      <c r="J368" s="82"/>
      <c r="K368" s="82"/>
      <c r="L368" s="82"/>
      <c r="M368" s="82"/>
      <c r="N368" s="82"/>
      <c r="O368" s="184"/>
      <c r="P368" s="184"/>
      <c r="Q368" s="184"/>
      <c r="R368" s="184"/>
      <c r="S368" s="184"/>
      <c r="T368" s="184"/>
      <c r="U368" s="184"/>
      <c r="V368" s="184"/>
      <c r="W368" s="184"/>
      <c r="X368" s="184"/>
      <c r="Y368" s="184"/>
      <c r="Z368" s="184"/>
      <c r="AA368" s="184"/>
      <c r="AB368" s="184"/>
      <c r="AC368" s="184"/>
      <c r="AD368" s="184"/>
      <c r="AE368" s="184"/>
      <c r="AF368" s="184"/>
      <c r="AG368" s="184"/>
      <c r="AH368" s="184"/>
      <c r="AI368" s="184"/>
      <c r="AJ368" s="184"/>
      <c r="AK368" s="184"/>
      <c r="AL368" s="184"/>
      <c r="AM368" s="184"/>
      <c r="AN368" s="184"/>
      <c r="AO368" s="184"/>
      <c r="AP368" s="476">
        <v>1.8036948146088898</v>
      </c>
      <c r="AQ368" s="477">
        <v>1.9</v>
      </c>
      <c r="AR368" s="364"/>
      <c r="AS368" s="184"/>
      <c r="AT368" s="184"/>
      <c r="AU368" s="184"/>
      <c r="AV368" s="184"/>
      <c r="AW368" s="184"/>
    </row>
    <row r="369" spans="1:49" ht="16.8">
      <c r="A369" s="82"/>
      <c r="B369" s="82"/>
      <c r="C369" s="82"/>
      <c r="D369" s="82"/>
      <c r="E369" s="363" t="s">
        <v>444</v>
      </c>
      <c r="F369" s="82"/>
      <c r="G369" s="82" t="s">
        <v>399</v>
      </c>
      <c r="H369" s="82" t="s">
        <v>445</v>
      </c>
      <c r="J369" s="82"/>
      <c r="K369" s="82"/>
      <c r="L369" s="82"/>
      <c r="M369" s="82"/>
      <c r="N369" s="82"/>
      <c r="O369" s="184"/>
      <c r="P369" s="184"/>
      <c r="Q369" s="184"/>
      <c r="R369" s="184"/>
      <c r="S369" s="184"/>
      <c r="T369" s="184"/>
      <c r="U369" s="184"/>
      <c r="V369" s="184"/>
      <c r="W369" s="184"/>
      <c r="X369" s="184"/>
      <c r="Y369" s="184"/>
      <c r="Z369" s="184"/>
      <c r="AA369" s="184"/>
      <c r="AB369" s="184"/>
      <c r="AC369" s="184"/>
      <c r="AD369" s="184"/>
      <c r="AE369" s="184"/>
      <c r="AF369" s="184"/>
      <c r="AG369" s="184"/>
      <c r="AH369" s="184"/>
      <c r="AI369" s="184"/>
      <c r="AJ369" s="184"/>
      <c r="AK369" s="184"/>
      <c r="AL369" s="184"/>
      <c r="AM369" s="184"/>
      <c r="AN369" s="184"/>
      <c r="AO369" s="184"/>
      <c r="AP369" s="476">
        <v>0</v>
      </c>
      <c r="AQ369" s="477">
        <v>0</v>
      </c>
      <c r="AR369" s="364"/>
      <c r="AS369" s="184"/>
      <c r="AT369" s="184"/>
      <c r="AU369" s="184"/>
      <c r="AV369" s="184"/>
      <c r="AW369" s="184"/>
    </row>
    <row r="370" spans="1:49" ht="16.8">
      <c r="A370" s="82"/>
      <c r="B370" s="82"/>
      <c r="C370" s="82"/>
      <c r="D370" s="82"/>
      <c r="E370" s="363" t="s">
        <v>446</v>
      </c>
      <c r="F370" s="82"/>
      <c r="G370" s="82" t="s">
        <v>399</v>
      </c>
      <c r="H370" s="82" t="s">
        <v>447</v>
      </c>
      <c r="J370" s="82"/>
      <c r="K370" s="82"/>
      <c r="L370" s="82"/>
      <c r="M370" s="82"/>
      <c r="N370" s="82"/>
      <c r="O370" s="184"/>
      <c r="P370" s="184"/>
      <c r="Q370" s="184"/>
      <c r="R370" s="184"/>
      <c r="S370" s="184"/>
      <c r="T370" s="184"/>
      <c r="U370" s="184"/>
      <c r="V370" s="184"/>
      <c r="W370" s="184"/>
      <c r="X370" s="184"/>
      <c r="Y370" s="184"/>
      <c r="Z370" s="184"/>
      <c r="AA370" s="184"/>
      <c r="AB370" s="184"/>
      <c r="AC370" s="184"/>
      <c r="AD370" s="184"/>
      <c r="AE370" s="184"/>
      <c r="AF370" s="184"/>
      <c r="AG370" s="184"/>
      <c r="AH370" s="184"/>
      <c r="AI370" s="184"/>
      <c r="AJ370" s="184"/>
      <c r="AK370" s="184"/>
      <c r="AL370" s="184"/>
      <c r="AM370" s="184"/>
      <c r="AN370" s="184"/>
      <c r="AO370" s="184"/>
      <c r="AP370" s="476">
        <v>0.24299999999999994</v>
      </c>
      <c r="AQ370" s="477">
        <v>0.44820000000000004</v>
      </c>
      <c r="AR370" s="364"/>
      <c r="AS370" s="184"/>
      <c r="AT370" s="184"/>
      <c r="AU370" s="184"/>
      <c r="AV370" s="184"/>
      <c r="AW370" s="184"/>
    </row>
    <row r="371" spans="1:49" ht="16.8">
      <c r="A371" s="82"/>
      <c r="B371" s="82"/>
      <c r="C371" s="82"/>
      <c r="D371" s="82"/>
      <c r="E371" s="293" t="s">
        <v>448</v>
      </c>
      <c r="F371" s="82"/>
      <c r="G371" s="82"/>
      <c r="H371" s="82"/>
      <c r="J371" s="82"/>
      <c r="K371" s="82"/>
      <c r="L371" s="82"/>
      <c r="M371" s="82"/>
      <c r="N371" s="82"/>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4"/>
      <c r="AJ371" s="184"/>
      <c r="AK371" s="184"/>
      <c r="AL371" s="184"/>
      <c r="AM371" s="184"/>
      <c r="AN371" s="184"/>
      <c r="AO371" s="184"/>
      <c r="AP371" s="184"/>
      <c r="AQ371" s="243"/>
      <c r="AR371" s="364"/>
      <c r="AS371" s="184"/>
      <c r="AT371" s="184"/>
      <c r="AU371" s="184"/>
      <c r="AV371" s="184"/>
      <c r="AW371" s="184"/>
    </row>
    <row r="372" spans="1:49" ht="16.8">
      <c r="A372" s="82"/>
      <c r="B372" s="82"/>
      <c r="C372" s="82"/>
      <c r="D372" s="82"/>
      <c r="E372" s="363" t="s">
        <v>449</v>
      </c>
      <c r="F372" s="82"/>
      <c r="G372" s="82" t="s">
        <v>399</v>
      </c>
      <c r="H372" s="82" t="s">
        <v>450</v>
      </c>
      <c r="J372" s="82"/>
      <c r="K372" s="82"/>
      <c r="L372" s="82"/>
      <c r="M372" s="82"/>
      <c r="N372" s="82"/>
      <c r="O372" s="184"/>
      <c r="P372" s="184"/>
      <c r="Q372" s="184"/>
      <c r="R372" s="184"/>
      <c r="S372" s="184"/>
      <c r="T372" s="184"/>
      <c r="U372" s="184"/>
      <c r="V372" s="184"/>
      <c r="W372" s="184"/>
      <c r="X372" s="184"/>
      <c r="Y372" s="184"/>
      <c r="Z372" s="184"/>
      <c r="AA372" s="184"/>
      <c r="AB372" s="184"/>
      <c r="AC372" s="184"/>
      <c r="AD372" s="184"/>
      <c r="AE372" s="184"/>
      <c r="AF372" s="184"/>
      <c r="AG372" s="184"/>
      <c r="AH372" s="184"/>
      <c r="AI372" s="184"/>
      <c r="AJ372" s="184"/>
      <c r="AK372" s="184"/>
      <c r="AL372" s="184"/>
      <c r="AM372" s="184"/>
      <c r="AN372" s="184"/>
      <c r="AO372" s="184"/>
      <c r="AP372" s="476">
        <v>4.7433210985036283</v>
      </c>
      <c r="AQ372" s="477">
        <v>3.3859982940442754</v>
      </c>
      <c r="AR372" s="364"/>
      <c r="AS372" s="184"/>
      <c r="AT372" s="184"/>
      <c r="AU372" s="184"/>
      <c r="AV372" s="184"/>
      <c r="AW372" s="184"/>
    </row>
    <row r="373" spans="1:49" ht="16.8">
      <c r="A373" s="82"/>
      <c r="B373" s="82"/>
      <c r="C373" s="82"/>
      <c r="D373" s="82"/>
      <c r="E373" s="363" t="s">
        <v>451</v>
      </c>
      <c r="F373" s="82"/>
      <c r="G373" s="82" t="s">
        <v>399</v>
      </c>
      <c r="H373" s="82" t="s">
        <v>452</v>
      </c>
      <c r="J373" s="82"/>
      <c r="K373" s="82"/>
      <c r="L373" s="82"/>
      <c r="M373" s="82"/>
      <c r="N373" s="82"/>
      <c r="O373" s="184"/>
      <c r="P373" s="184"/>
      <c r="Q373" s="184"/>
      <c r="R373" s="184"/>
      <c r="S373" s="184"/>
      <c r="T373" s="184"/>
      <c r="U373" s="184"/>
      <c r="V373" s="184"/>
      <c r="W373" s="184"/>
      <c r="X373" s="184"/>
      <c r="Y373" s="184"/>
      <c r="Z373" s="184"/>
      <c r="AA373" s="184"/>
      <c r="AB373" s="184"/>
      <c r="AC373" s="184"/>
      <c r="AD373" s="184"/>
      <c r="AE373" s="184"/>
      <c r="AF373" s="184"/>
      <c r="AG373" s="184"/>
      <c r="AH373" s="184"/>
      <c r="AI373" s="184"/>
      <c r="AJ373" s="184"/>
      <c r="AK373" s="184"/>
      <c r="AL373" s="184"/>
      <c r="AM373" s="184"/>
      <c r="AN373" s="184"/>
      <c r="AO373" s="184"/>
      <c r="AP373" s="476">
        <v>0</v>
      </c>
      <c r="AQ373" s="477">
        <v>0</v>
      </c>
      <c r="AR373" s="364"/>
      <c r="AS373" s="184"/>
      <c r="AT373" s="184"/>
      <c r="AU373" s="184"/>
      <c r="AV373" s="184"/>
      <c r="AW373" s="184"/>
    </row>
    <row r="374" spans="1:49" ht="16.8">
      <c r="A374" s="82"/>
      <c r="B374" s="82"/>
      <c r="C374" s="82"/>
      <c r="D374" s="82"/>
      <c r="E374" s="363" t="s">
        <v>453</v>
      </c>
      <c r="F374" s="82"/>
      <c r="G374" s="82" t="s">
        <v>399</v>
      </c>
      <c r="H374" s="82" t="s">
        <v>454</v>
      </c>
      <c r="J374" s="82"/>
      <c r="K374" s="82"/>
      <c r="L374" s="82"/>
      <c r="M374" s="82"/>
      <c r="N374" s="82"/>
      <c r="O374" s="184"/>
      <c r="P374" s="184"/>
      <c r="Q374" s="184"/>
      <c r="R374" s="184"/>
      <c r="S374" s="184"/>
      <c r="T374" s="184"/>
      <c r="U374" s="184"/>
      <c r="V374" s="184"/>
      <c r="W374" s="184"/>
      <c r="X374" s="184"/>
      <c r="Y374" s="184"/>
      <c r="Z374" s="184"/>
      <c r="AA374" s="184"/>
      <c r="AB374" s="184"/>
      <c r="AC374" s="184"/>
      <c r="AD374" s="184"/>
      <c r="AE374" s="184"/>
      <c r="AF374" s="184"/>
      <c r="AG374" s="184"/>
      <c r="AH374" s="184"/>
      <c r="AI374" s="184"/>
      <c r="AJ374" s="184"/>
      <c r="AK374" s="184"/>
      <c r="AL374" s="184"/>
      <c r="AM374" s="184"/>
      <c r="AN374" s="184"/>
      <c r="AO374" s="184"/>
      <c r="AP374" s="476">
        <v>0</v>
      </c>
      <c r="AQ374" s="477">
        <v>0</v>
      </c>
      <c r="AR374" s="364"/>
      <c r="AS374" s="184"/>
      <c r="AT374" s="184"/>
      <c r="AU374" s="184"/>
      <c r="AV374" s="184"/>
      <c r="AW374" s="184"/>
    </row>
    <row r="375" spans="1:49" ht="16.8">
      <c r="A375" s="82"/>
      <c r="B375" s="82"/>
      <c r="C375" s="82"/>
      <c r="D375" s="82"/>
      <c r="E375" s="293" t="s">
        <v>455</v>
      </c>
      <c r="F375" s="82"/>
      <c r="G375" s="82"/>
      <c r="H375" s="82"/>
      <c r="J375" s="82"/>
      <c r="K375" s="82"/>
      <c r="L375" s="82"/>
      <c r="M375" s="82"/>
      <c r="N375" s="82"/>
      <c r="O375" s="184"/>
      <c r="P375" s="184"/>
      <c r="Q375" s="184"/>
      <c r="R375" s="184"/>
      <c r="S375" s="184"/>
      <c r="T375" s="184"/>
      <c r="U375" s="184"/>
      <c r="V375" s="184"/>
      <c r="W375" s="184"/>
      <c r="X375" s="184"/>
      <c r="Y375" s="184"/>
      <c r="Z375" s="184"/>
      <c r="AA375" s="184"/>
      <c r="AB375" s="184"/>
      <c r="AC375" s="184"/>
      <c r="AD375" s="184"/>
      <c r="AE375" s="184"/>
      <c r="AF375" s="184"/>
      <c r="AG375" s="184"/>
      <c r="AH375" s="184"/>
      <c r="AI375" s="184"/>
      <c r="AJ375" s="184"/>
      <c r="AK375" s="184"/>
      <c r="AL375" s="184"/>
      <c r="AM375" s="184"/>
      <c r="AN375" s="184"/>
      <c r="AO375" s="184"/>
      <c r="AP375" s="184"/>
      <c r="AQ375" s="243"/>
      <c r="AR375" s="364"/>
      <c r="AS375" s="184"/>
      <c r="AT375" s="184"/>
      <c r="AU375" s="184"/>
      <c r="AV375" s="184"/>
      <c r="AW375" s="184"/>
    </row>
    <row r="376" spans="1:49" ht="16.8">
      <c r="A376" s="82"/>
      <c r="B376" s="82"/>
      <c r="C376" s="82"/>
      <c r="D376" s="82"/>
      <c r="E376" s="363" t="s">
        <v>456</v>
      </c>
      <c r="F376" s="82"/>
      <c r="G376" s="82" t="s">
        <v>399</v>
      </c>
      <c r="H376" s="82" t="s">
        <v>457</v>
      </c>
      <c r="J376" s="82"/>
      <c r="K376" s="82"/>
      <c r="L376" s="82"/>
      <c r="M376" s="82"/>
      <c r="N376" s="82"/>
      <c r="O376" s="184"/>
      <c r="P376" s="184"/>
      <c r="Q376" s="184"/>
      <c r="R376" s="184"/>
      <c r="S376" s="184"/>
      <c r="T376" s="184"/>
      <c r="U376" s="184"/>
      <c r="V376" s="184"/>
      <c r="W376" s="184"/>
      <c r="X376" s="184"/>
      <c r="Y376" s="184"/>
      <c r="Z376" s="184"/>
      <c r="AA376" s="184"/>
      <c r="AB376" s="184"/>
      <c r="AC376" s="184"/>
      <c r="AD376" s="184"/>
      <c r="AE376" s="184"/>
      <c r="AF376" s="184"/>
      <c r="AG376" s="184"/>
      <c r="AH376" s="184"/>
      <c r="AI376" s="184"/>
      <c r="AJ376" s="184"/>
      <c r="AK376" s="184"/>
      <c r="AL376" s="184"/>
      <c r="AM376" s="184"/>
      <c r="AN376" s="184"/>
      <c r="AO376" s="476">
        <v>0</v>
      </c>
      <c r="AP376" s="476">
        <v>0</v>
      </c>
      <c r="AQ376" s="477">
        <v>0</v>
      </c>
      <c r="AR376" s="364"/>
      <c r="AS376" s="184"/>
      <c r="AT376" s="184"/>
      <c r="AU376" s="184"/>
      <c r="AV376" s="184"/>
      <c r="AW376" s="184"/>
    </row>
    <row r="377" spans="1:49" ht="16.8">
      <c r="A377" s="82"/>
      <c r="B377" s="82"/>
      <c r="C377" s="82"/>
      <c r="D377" s="82"/>
      <c r="E377" s="293" t="s">
        <v>458</v>
      </c>
      <c r="F377" s="82"/>
      <c r="G377" s="82"/>
      <c r="H377" s="82"/>
      <c r="J377" s="82"/>
      <c r="K377" s="82"/>
      <c r="L377" s="82"/>
      <c r="M377" s="82"/>
      <c r="N377" s="82"/>
      <c r="O377" s="184"/>
      <c r="P377" s="184"/>
      <c r="Q377" s="184"/>
      <c r="R377" s="184"/>
      <c r="S377" s="184"/>
      <c r="T377" s="184"/>
      <c r="U377" s="184"/>
      <c r="V377" s="184"/>
      <c r="W377" s="184"/>
      <c r="X377" s="184"/>
      <c r="Y377" s="184"/>
      <c r="Z377" s="184"/>
      <c r="AA377" s="184"/>
      <c r="AB377" s="184"/>
      <c r="AC377" s="184"/>
      <c r="AD377" s="184"/>
      <c r="AE377" s="184"/>
      <c r="AF377" s="184"/>
      <c r="AG377" s="184"/>
      <c r="AH377" s="184"/>
      <c r="AI377" s="184"/>
      <c r="AJ377" s="184"/>
      <c r="AK377" s="184"/>
      <c r="AL377" s="184"/>
      <c r="AM377" s="184"/>
      <c r="AN377" s="184"/>
      <c r="AO377" s="184"/>
      <c r="AP377" s="184"/>
      <c r="AQ377" s="243"/>
      <c r="AR377" s="364"/>
      <c r="AS377" s="184"/>
      <c r="AT377" s="184"/>
      <c r="AU377" s="184"/>
      <c r="AV377" s="184"/>
      <c r="AW377" s="184"/>
    </row>
    <row r="378" spans="1:49" ht="16.8">
      <c r="A378" s="82"/>
      <c r="B378" s="82"/>
      <c r="C378" s="82"/>
      <c r="D378" s="82"/>
      <c r="E378" s="363" t="s">
        <v>459</v>
      </c>
      <c r="F378" s="82"/>
      <c r="G378" s="82" t="s">
        <v>399</v>
      </c>
      <c r="H378" s="82" t="s">
        <v>460</v>
      </c>
      <c r="J378" s="82"/>
      <c r="K378" s="82"/>
      <c r="L378" s="82"/>
      <c r="M378" s="82"/>
      <c r="N378" s="82"/>
      <c r="O378" s="184"/>
      <c r="P378" s="184"/>
      <c r="Q378" s="184"/>
      <c r="R378" s="184"/>
      <c r="S378" s="184"/>
      <c r="T378" s="184"/>
      <c r="U378" s="184"/>
      <c r="V378" s="184"/>
      <c r="W378" s="184"/>
      <c r="X378" s="184"/>
      <c r="Y378" s="184"/>
      <c r="Z378" s="184"/>
      <c r="AA378" s="184"/>
      <c r="AB378" s="184"/>
      <c r="AC378" s="184"/>
      <c r="AD378" s="184"/>
      <c r="AE378" s="184"/>
      <c r="AF378" s="184"/>
      <c r="AG378" s="184"/>
      <c r="AH378" s="184"/>
      <c r="AI378" s="184"/>
      <c r="AJ378" s="184"/>
      <c r="AK378" s="184"/>
      <c r="AL378" s="184"/>
      <c r="AM378" s="184"/>
      <c r="AN378" s="184"/>
      <c r="AO378" s="184"/>
      <c r="AP378" s="476">
        <v>0.2</v>
      </c>
      <c r="AQ378" s="477">
        <v>0.2</v>
      </c>
      <c r="AR378" s="364"/>
      <c r="AS378" s="184"/>
      <c r="AT378" s="184"/>
      <c r="AU378" s="184"/>
      <c r="AV378" s="184"/>
      <c r="AW378" s="184"/>
    </row>
    <row r="379" spans="1:49" ht="16.8">
      <c r="A379" s="82"/>
      <c r="B379" s="82"/>
      <c r="C379" s="82"/>
      <c r="D379" s="82"/>
      <c r="E379" s="363" t="s">
        <v>461</v>
      </c>
      <c r="F379" s="82"/>
      <c r="G379" s="82" t="s">
        <v>399</v>
      </c>
      <c r="H379" s="82" t="s">
        <v>462</v>
      </c>
      <c r="J379" s="82"/>
      <c r="K379" s="82"/>
      <c r="L379" s="82"/>
      <c r="M379" s="82"/>
      <c r="N379" s="82"/>
      <c r="O379" s="184"/>
      <c r="P379" s="184"/>
      <c r="Q379" s="184"/>
      <c r="R379" s="184"/>
      <c r="S379" s="184"/>
      <c r="T379" s="184"/>
      <c r="U379" s="184"/>
      <c r="V379" s="184"/>
      <c r="W379" s="184"/>
      <c r="X379" s="184"/>
      <c r="Y379" s="184"/>
      <c r="Z379" s="184"/>
      <c r="AA379" s="184"/>
      <c r="AB379" s="184"/>
      <c r="AC379" s="184"/>
      <c r="AD379" s="184"/>
      <c r="AE379" s="184"/>
      <c r="AF379" s="184"/>
      <c r="AG379" s="184"/>
      <c r="AH379" s="184"/>
      <c r="AI379" s="184"/>
      <c r="AJ379" s="184"/>
      <c r="AK379" s="184"/>
      <c r="AL379" s="184"/>
      <c r="AM379" s="184"/>
      <c r="AN379" s="184"/>
      <c r="AO379" s="184"/>
      <c r="AP379" s="476">
        <v>0.2</v>
      </c>
      <c r="AQ379" s="477">
        <v>0.2</v>
      </c>
      <c r="AR379" s="364"/>
      <c r="AS379" s="184"/>
      <c r="AT379" s="184"/>
      <c r="AU379" s="184"/>
      <c r="AV379" s="184"/>
      <c r="AW379" s="184"/>
    </row>
    <row r="380" spans="1:49" ht="16.8">
      <c r="A380" s="82"/>
      <c r="B380" s="82"/>
      <c r="C380" s="82"/>
      <c r="D380" s="82"/>
      <c r="E380" s="363" t="s">
        <v>463</v>
      </c>
      <c r="F380" s="82"/>
      <c r="G380" s="82" t="s">
        <v>399</v>
      </c>
      <c r="H380" s="82" t="s">
        <v>464</v>
      </c>
      <c r="J380" s="82"/>
      <c r="K380" s="82"/>
      <c r="L380" s="82"/>
      <c r="M380" s="82"/>
      <c r="N380" s="82"/>
      <c r="O380" s="184"/>
      <c r="P380" s="184"/>
      <c r="Q380" s="184"/>
      <c r="R380" s="184"/>
      <c r="S380" s="184"/>
      <c r="T380" s="184"/>
      <c r="U380" s="184"/>
      <c r="V380" s="184"/>
      <c r="W380" s="184"/>
      <c r="X380" s="184"/>
      <c r="Y380" s="184"/>
      <c r="Z380" s="184"/>
      <c r="AA380" s="184"/>
      <c r="AB380" s="184"/>
      <c r="AC380" s="184"/>
      <c r="AD380" s="184"/>
      <c r="AE380" s="184"/>
      <c r="AF380" s="184"/>
      <c r="AG380" s="184"/>
      <c r="AH380" s="184"/>
      <c r="AI380" s="184"/>
      <c r="AJ380" s="184"/>
      <c r="AK380" s="184"/>
      <c r="AL380" s="184"/>
      <c r="AM380" s="184"/>
      <c r="AN380" s="184"/>
      <c r="AO380" s="184"/>
      <c r="AP380" s="476">
        <v>0.11215887212219251</v>
      </c>
      <c r="AQ380" s="477">
        <v>9.1758569082641128E-2</v>
      </c>
      <c r="AR380" s="364"/>
      <c r="AS380" s="184"/>
      <c r="AT380" s="184"/>
      <c r="AU380" s="184"/>
      <c r="AV380" s="184"/>
      <c r="AW380" s="184"/>
    </row>
    <row r="381" spans="1:49" ht="16.8">
      <c r="A381" s="82"/>
      <c r="B381" s="82"/>
      <c r="C381" s="82"/>
      <c r="D381" s="82"/>
      <c r="E381" s="363" t="s">
        <v>465</v>
      </c>
      <c r="F381" s="82"/>
      <c r="G381" s="82" t="s">
        <v>399</v>
      </c>
      <c r="H381" s="82" t="s">
        <v>466</v>
      </c>
      <c r="J381" s="82"/>
      <c r="K381" s="82"/>
      <c r="L381" s="82"/>
      <c r="M381" s="82"/>
      <c r="N381" s="82"/>
      <c r="O381" s="184"/>
      <c r="P381" s="184"/>
      <c r="Q381" s="184"/>
      <c r="R381" s="184"/>
      <c r="S381" s="184"/>
      <c r="T381" s="184"/>
      <c r="U381" s="184"/>
      <c r="V381" s="184"/>
      <c r="W381" s="184"/>
      <c r="X381" s="184"/>
      <c r="Y381" s="184"/>
      <c r="Z381" s="184"/>
      <c r="AA381" s="184"/>
      <c r="AB381" s="184"/>
      <c r="AC381" s="184"/>
      <c r="AD381" s="184"/>
      <c r="AE381" s="184"/>
      <c r="AF381" s="184"/>
      <c r="AG381" s="184"/>
      <c r="AH381" s="184"/>
      <c r="AI381" s="184"/>
      <c r="AJ381" s="184"/>
      <c r="AK381" s="184"/>
      <c r="AL381" s="184"/>
      <c r="AM381" s="184"/>
      <c r="AN381" s="184"/>
      <c r="AO381" s="184"/>
      <c r="AP381" s="476">
        <v>0.10942622973480162</v>
      </c>
      <c r="AQ381" s="477">
        <v>0</v>
      </c>
      <c r="AR381" s="364"/>
      <c r="AS381" s="184"/>
      <c r="AT381" s="184"/>
      <c r="AU381" s="184"/>
      <c r="AV381" s="184"/>
      <c r="AW381" s="184"/>
    </row>
    <row r="382" spans="1:49" ht="16.8">
      <c r="A382" s="82"/>
      <c r="B382" s="82"/>
      <c r="C382" s="82"/>
      <c r="D382" s="82"/>
      <c r="E382" s="363"/>
      <c r="F382" s="82"/>
      <c r="G382" s="82"/>
      <c r="H382" s="82"/>
      <c r="J382" s="82"/>
      <c r="K382" s="82"/>
      <c r="L382" s="82"/>
      <c r="M382" s="82"/>
      <c r="N382" s="82"/>
      <c r="O382" s="184"/>
      <c r="P382" s="184"/>
      <c r="Q382" s="184"/>
      <c r="R382" s="184"/>
      <c r="S382" s="184"/>
      <c r="T382" s="184"/>
      <c r="U382" s="184"/>
      <c r="V382" s="184"/>
      <c r="W382" s="184"/>
      <c r="X382" s="184"/>
      <c r="Y382" s="184"/>
      <c r="Z382" s="184"/>
      <c r="AA382" s="184"/>
      <c r="AB382" s="184"/>
      <c r="AC382" s="184"/>
      <c r="AD382" s="184"/>
      <c r="AE382" s="184"/>
      <c r="AF382" s="184"/>
      <c r="AG382" s="184"/>
      <c r="AH382" s="184"/>
      <c r="AI382" s="184"/>
      <c r="AJ382" s="184"/>
      <c r="AK382" s="184"/>
      <c r="AL382" s="184"/>
      <c r="AM382" s="184"/>
      <c r="AN382" s="184"/>
      <c r="AO382" s="184"/>
      <c r="AP382" s="184"/>
      <c r="AQ382" s="243"/>
      <c r="AR382" s="364"/>
      <c r="AS382" s="184"/>
      <c r="AT382" s="184"/>
      <c r="AU382" s="184"/>
      <c r="AV382" s="184"/>
      <c r="AW382" s="184"/>
    </row>
    <row r="383" spans="1:49" ht="16.8">
      <c r="A383" s="82"/>
      <c r="B383" s="82"/>
      <c r="C383" s="82"/>
      <c r="D383" s="10" t="s">
        <v>467</v>
      </c>
      <c r="E383" s="351"/>
      <c r="F383" s="82"/>
      <c r="G383" s="82"/>
      <c r="H383" s="82"/>
      <c r="J383" s="82"/>
      <c r="K383" s="82"/>
      <c r="L383" s="82"/>
      <c r="M383" s="82"/>
      <c r="N383" s="82"/>
      <c r="O383" s="184"/>
      <c r="P383" s="184"/>
      <c r="Q383" s="184"/>
      <c r="R383" s="184"/>
      <c r="S383" s="184"/>
      <c r="T383" s="184"/>
      <c r="U383" s="184"/>
      <c r="V383" s="184"/>
      <c r="W383" s="184"/>
      <c r="X383" s="184"/>
      <c r="Y383" s="184"/>
      <c r="Z383" s="184"/>
      <c r="AA383" s="184"/>
      <c r="AB383" s="184"/>
      <c r="AC383" s="184"/>
      <c r="AD383" s="184"/>
      <c r="AE383" s="184"/>
      <c r="AF383" s="184"/>
      <c r="AG383" s="184"/>
      <c r="AH383" s="184"/>
      <c r="AI383" s="184"/>
      <c r="AJ383" s="184"/>
      <c r="AK383" s="184"/>
      <c r="AL383" s="184"/>
      <c r="AM383" s="184"/>
      <c r="AN383" s="184"/>
      <c r="AO383" s="184"/>
      <c r="AP383" s="184"/>
      <c r="AQ383" s="243"/>
      <c r="AR383" s="364"/>
      <c r="AS383" s="184"/>
      <c r="AT383" s="184"/>
      <c r="AU383" s="184"/>
      <c r="AV383" s="184"/>
      <c r="AW383" s="184"/>
    </row>
    <row r="384" spans="1:49" ht="16.8">
      <c r="A384" s="82"/>
      <c r="B384" s="82"/>
      <c r="C384" s="82"/>
      <c r="D384" s="82"/>
      <c r="E384" s="293" t="s">
        <v>468</v>
      </c>
      <c r="F384" s="82"/>
      <c r="G384" s="82"/>
      <c r="H384" s="82"/>
      <c r="J384" s="82"/>
      <c r="K384" s="82"/>
      <c r="L384" s="82"/>
      <c r="M384" s="82"/>
      <c r="N384" s="82"/>
      <c r="O384" s="184"/>
      <c r="P384" s="184"/>
      <c r="Q384" s="184"/>
      <c r="R384" s="184"/>
      <c r="S384" s="184"/>
      <c r="T384" s="184"/>
      <c r="U384" s="184"/>
      <c r="V384" s="184"/>
      <c r="W384" s="184"/>
      <c r="X384" s="184"/>
      <c r="Y384" s="184"/>
      <c r="Z384" s="184"/>
      <c r="AA384" s="184"/>
      <c r="AB384" s="184"/>
      <c r="AC384" s="184"/>
      <c r="AD384" s="184"/>
      <c r="AE384" s="184"/>
      <c r="AF384" s="184"/>
      <c r="AG384" s="184"/>
      <c r="AH384" s="184"/>
      <c r="AI384" s="184"/>
      <c r="AJ384" s="184"/>
      <c r="AK384" s="184"/>
      <c r="AL384" s="184"/>
      <c r="AM384" s="184"/>
      <c r="AN384" s="184"/>
      <c r="AO384" s="184"/>
      <c r="AP384" s="184"/>
      <c r="AQ384" s="243"/>
      <c r="AR384" s="364"/>
      <c r="AS384" s="184"/>
      <c r="AT384" s="184"/>
      <c r="AU384" s="184"/>
      <c r="AV384" s="184"/>
      <c r="AW384" s="184"/>
    </row>
    <row r="385" spans="1:49" ht="16.8">
      <c r="A385" s="82"/>
      <c r="B385" s="82"/>
      <c r="C385" s="82"/>
      <c r="D385" s="82"/>
      <c r="E385" s="363" t="s">
        <v>469</v>
      </c>
      <c r="F385" s="82"/>
      <c r="G385" s="82" t="s">
        <v>304</v>
      </c>
      <c r="H385" s="82" t="s">
        <v>470</v>
      </c>
      <c r="J385" s="82"/>
      <c r="K385" s="82"/>
      <c r="L385" s="82"/>
      <c r="M385" s="82"/>
      <c r="N385" s="82"/>
      <c r="O385" s="184"/>
      <c r="P385" s="184"/>
      <c r="Q385" s="184"/>
      <c r="R385" s="184"/>
      <c r="S385" s="184"/>
      <c r="T385" s="184"/>
      <c r="U385" s="184"/>
      <c r="V385" s="184"/>
      <c r="W385" s="184"/>
      <c r="X385" s="184"/>
      <c r="Y385" s="184"/>
      <c r="Z385" s="184"/>
      <c r="AA385" s="184"/>
      <c r="AB385" s="184"/>
      <c r="AC385" s="184"/>
      <c r="AD385" s="184"/>
      <c r="AE385" s="184"/>
      <c r="AF385" s="184"/>
      <c r="AG385" s="184"/>
      <c r="AH385" s="184"/>
      <c r="AI385" s="184"/>
      <c r="AJ385" s="184"/>
      <c r="AK385" s="184"/>
      <c r="AL385" s="184"/>
      <c r="AM385" s="184"/>
      <c r="AN385" s="184"/>
      <c r="AO385" s="184"/>
      <c r="AP385" s="476">
        <v>1.1359999999999999</v>
      </c>
      <c r="AQ385" s="477">
        <v>1.1786000000000001</v>
      </c>
      <c r="AR385" s="364"/>
      <c r="AS385" s="184"/>
      <c r="AT385" s="184"/>
      <c r="AU385" s="184"/>
      <c r="AV385" s="184"/>
      <c r="AW385" s="184"/>
    </row>
    <row r="386" spans="1:49" ht="16.8">
      <c r="A386" s="82"/>
      <c r="B386" s="82"/>
      <c r="C386" s="82"/>
      <c r="D386" s="82"/>
      <c r="E386" s="363" t="s">
        <v>471</v>
      </c>
      <c r="F386" s="82"/>
      <c r="G386" s="82" t="s">
        <v>399</v>
      </c>
      <c r="H386" s="82" t="s">
        <v>472</v>
      </c>
      <c r="J386" s="82"/>
      <c r="K386" s="82"/>
      <c r="L386" s="82"/>
      <c r="M386" s="82"/>
      <c r="N386" s="82"/>
      <c r="O386" s="184"/>
      <c r="P386" s="184"/>
      <c r="Q386" s="184"/>
      <c r="R386" s="184"/>
      <c r="S386" s="184"/>
      <c r="T386" s="184"/>
      <c r="U386" s="184"/>
      <c r="V386" s="184"/>
      <c r="W386" s="184"/>
      <c r="X386" s="184"/>
      <c r="Y386" s="184"/>
      <c r="Z386" s="184"/>
      <c r="AA386" s="184"/>
      <c r="AB386" s="184"/>
      <c r="AC386" s="184"/>
      <c r="AD386" s="184"/>
      <c r="AE386" s="184"/>
      <c r="AF386" s="184"/>
      <c r="AG386" s="184"/>
      <c r="AH386" s="184"/>
      <c r="AI386" s="184"/>
      <c r="AJ386" s="184"/>
      <c r="AK386" s="184"/>
      <c r="AL386" s="184"/>
      <c r="AM386" s="184"/>
      <c r="AN386" s="184"/>
      <c r="AO386" s="184"/>
      <c r="AP386" s="476">
        <v>0.5</v>
      </c>
      <c r="AQ386" s="477">
        <v>0.5</v>
      </c>
      <c r="AR386" s="364"/>
      <c r="AS386" s="184"/>
      <c r="AT386" s="184"/>
      <c r="AU386" s="184"/>
      <c r="AV386" s="184"/>
      <c r="AW386" s="184"/>
    </row>
    <row r="387" spans="1:49" ht="16.8">
      <c r="A387" s="82"/>
      <c r="B387" s="82"/>
      <c r="C387" s="82"/>
      <c r="D387" s="82"/>
      <c r="E387" s="293" t="s">
        <v>473</v>
      </c>
      <c r="F387" s="82"/>
      <c r="G387" s="82"/>
      <c r="H387" s="82"/>
      <c r="J387" s="82"/>
      <c r="K387" s="82"/>
      <c r="L387" s="82"/>
      <c r="M387" s="82"/>
      <c r="N387" s="82"/>
      <c r="O387" s="184"/>
      <c r="P387" s="184"/>
      <c r="Q387" s="184"/>
      <c r="R387" s="184"/>
      <c r="S387" s="184"/>
      <c r="T387" s="184"/>
      <c r="U387" s="184"/>
      <c r="V387" s="184"/>
      <c r="W387" s="184"/>
      <c r="X387" s="184"/>
      <c r="Y387" s="184"/>
      <c r="Z387" s="184"/>
      <c r="AA387" s="184"/>
      <c r="AB387" s="184"/>
      <c r="AC387" s="184"/>
      <c r="AD387" s="184"/>
      <c r="AE387" s="184"/>
      <c r="AF387" s="184"/>
      <c r="AG387" s="184"/>
      <c r="AH387" s="184"/>
      <c r="AI387" s="184"/>
      <c r="AJ387" s="184"/>
      <c r="AK387" s="184"/>
      <c r="AL387" s="184"/>
      <c r="AM387" s="184"/>
      <c r="AN387" s="184"/>
      <c r="AO387" s="184"/>
      <c r="AP387" s="184"/>
      <c r="AQ387" s="243"/>
      <c r="AR387" s="364"/>
      <c r="AS387" s="184"/>
      <c r="AT387" s="184"/>
      <c r="AU387" s="184"/>
      <c r="AV387" s="184"/>
      <c r="AW387" s="184"/>
    </row>
    <row r="388" spans="1:49" ht="16.8">
      <c r="A388" s="82"/>
      <c r="B388" s="82"/>
      <c r="C388" s="82"/>
      <c r="D388" s="82"/>
      <c r="E388" s="363" t="s">
        <v>474</v>
      </c>
      <c r="F388" s="82"/>
      <c r="G388" s="82" t="s">
        <v>304</v>
      </c>
      <c r="H388" s="82" t="s">
        <v>475</v>
      </c>
      <c r="J388" s="82"/>
      <c r="K388" s="82"/>
      <c r="L388" s="82"/>
      <c r="M388" s="82"/>
      <c r="N388" s="82"/>
      <c r="O388" s="184"/>
      <c r="P388" s="184"/>
      <c r="Q388" s="184"/>
      <c r="R388" s="184"/>
      <c r="S388" s="184"/>
      <c r="T388" s="184"/>
      <c r="U388" s="184"/>
      <c r="V388" s="184"/>
      <c r="W388" s="184"/>
      <c r="X388" s="184"/>
      <c r="Y388" s="184"/>
      <c r="Z388" s="184"/>
      <c r="AA388" s="184"/>
      <c r="AB388" s="184"/>
      <c r="AC388" s="184"/>
      <c r="AD388" s="184"/>
      <c r="AE388" s="184"/>
      <c r="AF388" s="184"/>
      <c r="AG388" s="184"/>
      <c r="AH388" s="184"/>
      <c r="AI388" s="184"/>
      <c r="AJ388" s="184"/>
      <c r="AK388" s="184"/>
      <c r="AL388" s="184"/>
      <c r="AM388" s="184"/>
      <c r="AN388" s="184"/>
      <c r="AO388" s="184"/>
      <c r="AP388" s="476">
        <v>14.1518</v>
      </c>
      <c r="AQ388" s="477">
        <v>14.1518</v>
      </c>
      <c r="AR388" s="364"/>
      <c r="AS388" s="184"/>
      <c r="AT388" s="184"/>
      <c r="AU388" s="184"/>
      <c r="AV388" s="184"/>
      <c r="AW388" s="184"/>
    </row>
    <row r="389" spans="1:49" ht="16.8">
      <c r="A389" s="82"/>
      <c r="B389" s="82"/>
      <c r="C389" s="82"/>
      <c r="D389" s="82"/>
      <c r="E389" s="363" t="s">
        <v>476</v>
      </c>
      <c r="F389" s="82"/>
      <c r="G389" s="82" t="s">
        <v>399</v>
      </c>
      <c r="H389" s="82" t="s">
        <v>477</v>
      </c>
      <c r="J389" s="82"/>
      <c r="K389" s="82"/>
      <c r="L389" s="82"/>
      <c r="M389" s="82"/>
      <c r="N389" s="82"/>
      <c r="O389" s="184"/>
      <c r="P389" s="184"/>
      <c r="Q389" s="184"/>
      <c r="R389" s="184"/>
      <c r="S389" s="184"/>
      <c r="T389" s="184"/>
      <c r="U389" s="184"/>
      <c r="V389" s="184"/>
      <c r="W389" s="184"/>
      <c r="X389" s="184"/>
      <c r="Y389" s="184"/>
      <c r="Z389" s="184"/>
      <c r="AA389" s="184"/>
      <c r="AB389" s="184"/>
      <c r="AC389" s="184"/>
      <c r="AD389" s="184"/>
      <c r="AE389" s="184"/>
      <c r="AF389" s="184"/>
      <c r="AG389" s="184"/>
      <c r="AH389" s="184"/>
      <c r="AI389" s="184"/>
      <c r="AJ389" s="184"/>
      <c r="AK389" s="184"/>
      <c r="AL389" s="184"/>
      <c r="AM389" s="184"/>
      <c r="AN389" s="184"/>
      <c r="AO389" s="184"/>
      <c r="AP389" s="476">
        <v>19.100000000000001</v>
      </c>
      <c r="AQ389" s="477">
        <v>19.100000000000001</v>
      </c>
      <c r="AR389" s="364"/>
      <c r="AS389" s="184"/>
      <c r="AT389" s="184"/>
      <c r="AU389" s="184"/>
      <c r="AV389" s="184"/>
      <c r="AW389" s="184"/>
    </row>
    <row r="390" spans="1:49" ht="16.8">
      <c r="A390" s="82"/>
      <c r="B390" s="82"/>
      <c r="C390" s="82"/>
      <c r="D390" s="82"/>
      <c r="E390" s="293" t="s">
        <v>478</v>
      </c>
      <c r="F390" s="82"/>
      <c r="G390" s="82"/>
      <c r="H390" s="82"/>
      <c r="J390" s="82"/>
      <c r="K390" s="82"/>
      <c r="L390" s="82"/>
      <c r="M390" s="82"/>
      <c r="N390" s="82"/>
      <c r="O390" s="184"/>
      <c r="P390" s="184"/>
      <c r="Q390" s="184"/>
      <c r="R390" s="184"/>
      <c r="S390" s="184"/>
      <c r="T390" s="184"/>
      <c r="U390" s="184"/>
      <c r="V390" s="184"/>
      <c r="W390" s="184"/>
      <c r="X390" s="184"/>
      <c r="Y390" s="184"/>
      <c r="Z390" s="184"/>
      <c r="AA390" s="184"/>
      <c r="AB390" s="184"/>
      <c r="AC390" s="184"/>
      <c r="AD390" s="184"/>
      <c r="AE390" s="184"/>
      <c r="AF390" s="184"/>
      <c r="AG390" s="184"/>
      <c r="AH390" s="184"/>
      <c r="AI390" s="184"/>
      <c r="AJ390" s="184"/>
      <c r="AK390" s="184"/>
      <c r="AL390" s="184"/>
      <c r="AM390" s="184"/>
      <c r="AN390" s="184"/>
      <c r="AO390" s="184"/>
      <c r="AP390" s="184"/>
      <c r="AQ390" s="243"/>
      <c r="AR390" s="364"/>
      <c r="AS390" s="184"/>
      <c r="AT390" s="184"/>
      <c r="AU390" s="184"/>
      <c r="AV390" s="184"/>
      <c r="AW390" s="184"/>
    </row>
    <row r="391" spans="1:49" ht="16.8">
      <c r="A391" s="82"/>
      <c r="B391" s="82"/>
      <c r="C391" s="82"/>
      <c r="D391" s="82"/>
      <c r="E391" s="363" t="s">
        <v>479</v>
      </c>
      <c r="F391" s="82"/>
      <c r="G391" s="82" t="s">
        <v>304</v>
      </c>
      <c r="H391" s="82" t="s">
        <v>480</v>
      </c>
      <c r="J391" s="82"/>
      <c r="K391" s="82"/>
      <c r="L391" s="82"/>
      <c r="M391" s="82"/>
      <c r="N391" s="82"/>
      <c r="O391" s="184"/>
      <c r="P391" s="184"/>
      <c r="Q391" s="184"/>
      <c r="R391" s="184"/>
      <c r="S391" s="184"/>
      <c r="T391" s="184"/>
      <c r="U391" s="184"/>
      <c r="V391" s="184"/>
      <c r="W391" s="184"/>
      <c r="X391" s="184"/>
      <c r="Y391" s="184"/>
      <c r="Z391" s="184"/>
      <c r="AA391" s="184"/>
      <c r="AB391" s="184"/>
      <c r="AC391" s="184"/>
      <c r="AD391" s="184"/>
      <c r="AE391" s="184"/>
      <c r="AF391" s="184"/>
      <c r="AG391" s="184"/>
      <c r="AH391" s="184"/>
      <c r="AI391" s="184"/>
      <c r="AJ391" s="184"/>
      <c r="AK391" s="184"/>
      <c r="AL391" s="184"/>
      <c r="AM391" s="184"/>
      <c r="AN391" s="184"/>
      <c r="AO391" s="184"/>
      <c r="AP391" s="476">
        <v>4.9061000000000003</v>
      </c>
      <c r="AQ391" s="477">
        <v>7.58</v>
      </c>
      <c r="AR391" s="364"/>
      <c r="AS391" s="184"/>
      <c r="AT391" s="184"/>
      <c r="AU391" s="184"/>
      <c r="AV391" s="184"/>
      <c r="AW391" s="184"/>
    </row>
    <row r="392" spans="1:49" ht="16.8">
      <c r="A392" s="82"/>
      <c r="B392" s="82"/>
      <c r="C392" s="82"/>
      <c r="D392" s="82"/>
      <c r="E392" s="363" t="s">
        <v>481</v>
      </c>
      <c r="F392" s="82"/>
      <c r="G392" s="82" t="s">
        <v>399</v>
      </c>
      <c r="H392" s="82" t="s">
        <v>482</v>
      </c>
      <c r="J392" s="82"/>
      <c r="K392" s="82"/>
      <c r="L392" s="82"/>
      <c r="M392" s="82"/>
      <c r="N392" s="82"/>
      <c r="O392" s="184"/>
      <c r="P392" s="184"/>
      <c r="Q392" s="184"/>
      <c r="R392" s="184"/>
      <c r="S392" s="184"/>
      <c r="T392" s="184"/>
      <c r="U392" s="184"/>
      <c r="V392" s="184"/>
      <c r="W392" s="184"/>
      <c r="X392" s="184"/>
      <c r="Y392" s="184"/>
      <c r="Z392" s="184"/>
      <c r="AA392" s="184"/>
      <c r="AB392" s="184"/>
      <c r="AC392" s="184"/>
      <c r="AD392" s="184"/>
      <c r="AE392" s="184"/>
      <c r="AF392" s="184"/>
      <c r="AG392" s="184"/>
      <c r="AH392" s="184"/>
      <c r="AI392" s="184"/>
      <c r="AJ392" s="184"/>
      <c r="AK392" s="184"/>
      <c r="AL392" s="184"/>
      <c r="AM392" s="184"/>
      <c r="AN392" s="184"/>
      <c r="AO392" s="184"/>
      <c r="AP392" s="476">
        <v>8.6</v>
      </c>
      <c r="AQ392" s="477">
        <v>8.8000000000000007</v>
      </c>
      <c r="AR392" s="364"/>
      <c r="AS392" s="184"/>
      <c r="AT392" s="184"/>
      <c r="AU392" s="184"/>
      <c r="AV392" s="184"/>
      <c r="AW392" s="184"/>
    </row>
    <row r="393" spans="1:49" ht="16.8">
      <c r="A393" s="82"/>
      <c r="B393" s="82"/>
      <c r="C393" s="82"/>
      <c r="D393" s="82"/>
      <c r="E393" s="293" t="s">
        <v>483</v>
      </c>
      <c r="F393" s="82"/>
      <c r="G393" s="82"/>
      <c r="H393" s="82"/>
      <c r="J393" s="82"/>
      <c r="K393" s="82"/>
      <c r="L393" s="82"/>
      <c r="M393" s="82"/>
      <c r="N393" s="82"/>
      <c r="O393" s="184"/>
      <c r="P393" s="184"/>
      <c r="Q393" s="184"/>
      <c r="R393" s="184"/>
      <c r="S393" s="184"/>
      <c r="T393" s="184"/>
      <c r="U393" s="184"/>
      <c r="V393" s="184"/>
      <c r="W393" s="184"/>
      <c r="X393" s="184"/>
      <c r="Y393" s="184"/>
      <c r="Z393" s="184"/>
      <c r="AA393" s="184"/>
      <c r="AB393" s="184"/>
      <c r="AC393" s="184"/>
      <c r="AD393" s="184"/>
      <c r="AE393" s="184"/>
      <c r="AF393" s="184"/>
      <c r="AG393" s="184"/>
      <c r="AH393" s="184"/>
      <c r="AI393" s="184"/>
      <c r="AJ393" s="184"/>
      <c r="AK393" s="184"/>
      <c r="AL393" s="184"/>
      <c r="AM393" s="184"/>
      <c r="AN393" s="184"/>
      <c r="AO393" s="184"/>
      <c r="AP393" s="184"/>
      <c r="AQ393" s="243"/>
      <c r="AR393" s="364"/>
      <c r="AS393" s="184"/>
      <c r="AT393" s="184"/>
      <c r="AU393" s="184"/>
      <c r="AV393" s="184"/>
      <c r="AW393" s="184"/>
    </row>
    <row r="394" spans="1:49" ht="16.8">
      <c r="A394" s="82"/>
      <c r="B394" s="82"/>
      <c r="C394" s="82"/>
      <c r="D394" s="82"/>
      <c r="E394" s="363" t="s">
        <v>484</v>
      </c>
      <c r="F394" s="82"/>
      <c r="G394" s="82" t="s">
        <v>304</v>
      </c>
      <c r="H394" s="82" t="s">
        <v>485</v>
      </c>
      <c r="J394" s="82"/>
      <c r="K394" s="82"/>
      <c r="L394" s="82"/>
      <c r="M394" s="82"/>
      <c r="N394" s="82"/>
      <c r="O394" s="184"/>
      <c r="P394" s="184"/>
      <c r="Q394" s="184"/>
      <c r="R394" s="184"/>
      <c r="S394" s="184"/>
      <c r="T394" s="184"/>
      <c r="U394" s="184"/>
      <c r="V394" s="184"/>
      <c r="W394" s="184"/>
      <c r="X394" s="184"/>
      <c r="Y394" s="184"/>
      <c r="Z394" s="184"/>
      <c r="AA394" s="184"/>
      <c r="AB394" s="184"/>
      <c r="AC394" s="184"/>
      <c r="AD394" s="184"/>
      <c r="AE394" s="184"/>
      <c r="AF394" s="184"/>
      <c r="AG394" s="184"/>
      <c r="AH394" s="184"/>
      <c r="AI394" s="184"/>
      <c r="AJ394" s="184"/>
      <c r="AK394" s="184"/>
      <c r="AL394" s="184"/>
      <c r="AM394" s="184"/>
      <c r="AN394" s="184"/>
      <c r="AO394" s="184"/>
      <c r="AP394" s="476">
        <v>1.2325999999999999</v>
      </c>
      <c r="AQ394" s="477">
        <v>1.3756999999999999</v>
      </c>
      <c r="AR394" s="364"/>
      <c r="AS394" s="184"/>
      <c r="AT394" s="184"/>
      <c r="AU394" s="184"/>
      <c r="AV394" s="184"/>
      <c r="AW394" s="184"/>
    </row>
    <row r="395" spans="1:49" ht="16.8">
      <c r="A395" s="82"/>
      <c r="B395" s="82"/>
      <c r="C395" s="82"/>
      <c r="D395" s="82"/>
      <c r="E395" s="363" t="s">
        <v>486</v>
      </c>
      <c r="F395" s="82"/>
      <c r="G395" s="82" t="s">
        <v>399</v>
      </c>
      <c r="H395" s="82" t="s">
        <v>487</v>
      </c>
      <c r="J395" s="82"/>
      <c r="K395" s="82"/>
      <c r="L395" s="82"/>
      <c r="M395" s="82"/>
      <c r="N395" s="82"/>
      <c r="O395" s="184"/>
      <c r="P395" s="184"/>
      <c r="Q395" s="184"/>
      <c r="R395" s="184"/>
      <c r="S395" s="184"/>
      <c r="T395" s="184"/>
      <c r="U395" s="184"/>
      <c r="V395" s="184"/>
      <c r="W395" s="184"/>
      <c r="X395" s="184"/>
      <c r="Y395" s="184"/>
      <c r="Z395" s="184"/>
      <c r="AA395" s="184"/>
      <c r="AB395" s="184"/>
      <c r="AC395" s="184"/>
      <c r="AD395" s="184"/>
      <c r="AE395" s="184"/>
      <c r="AF395" s="184"/>
      <c r="AG395" s="184"/>
      <c r="AH395" s="184"/>
      <c r="AI395" s="184"/>
      <c r="AJ395" s="184"/>
      <c r="AK395" s="184"/>
      <c r="AL395" s="184"/>
      <c r="AM395" s="184"/>
      <c r="AN395" s="184"/>
      <c r="AO395" s="184"/>
      <c r="AP395" s="476">
        <v>0</v>
      </c>
      <c r="AQ395" s="477">
        <v>0</v>
      </c>
      <c r="AR395" s="364"/>
      <c r="AS395" s="184"/>
      <c r="AT395" s="184"/>
      <c r="AU395" s="184"/>
      <c r="AV395" s="184"/>
      <c r="AW395" s="184"/>
    </row>
    <row r="396" spans="1:49" ht="16.8">
      <c r="A396" s="82"/>
      <c r="B396" s="82"/>
      <c r="C396" s="82"/>
      <c r="D396" s="82"/>
      <c r="E396" s="293" t="s">
        <v>488</v>
      </c>
      <c r="F396" s="82"/>
      <c r="G396" s="82"/>
      <c r="H396" s="82"/>
      <c r="J396" s="82"/>
      <c r="K396" s="82"/>
      <c r="L396" s="82"/>
      <c r="M396" s="82"/>
      <c r="N396" s="82"/>
      <c r="O396" s="184"/>
      <c r="P396" s="184"/>
      <c r="Q396" s="184"/>
      <c r="R396" s="184"/>
      <c r="S396" s="184"/>
      <c r="T396" s="184"/>
      <c r="U396" s="184"/>
      <c r="V396" s="184"/>
      <c r="W396" s="184"/>
      <c r="X396" s="184"/>
      <c r="Y396" s="184"/>
      <c r="Z396" s="184"/>
      <c r="AA396" s="184"/>
      <c r="AB396" s="184"/>
      <c r="AC396" s="184"/>
      <c r="AD396" s="184"/>
      <c r="AE396" s="184"/>
      <c r="AF396" s="184"/>
      <c r="AG396" s="184"/>
      <c r="AH396" s="184"/>
      <c r="AI396" s="184"/>
      <c r="AJ396" s="184"/>
      <c r="AK396" s="184"/>
      <c r="AL396" s="184"/>
      <c r="AM396" s="184"/>
      <c r="AN396" s="184"/>
      <c r="AO396" s="184"/>
      <c r="AP396" s="184"/>
      <c r="AQ396" s="243"/>
      <c r="AR396" s="364"/>
      <c r="AS396" s="184"/>
      <c r="AT396" s="184"/>
      <c r="AU396" s="184"/>
      <c r="AV396" s="184"/>
      <c r="AW396" s="184"/>
    </row>
    <row r="397" spans="1:49" ht="16.8">
      <c r="A397" s="82"/>
      <c r="B397" s="82"/>
      <c r="C397" s="82"/>
      <c r="D397" s="82"/>
      <c r="E397" s="363" t="s">
        <v>489</v>
      </c>
      <c r="F397" s="82"/>
      <c r="G397" s="82" t="s">
        <v>304</v>
      </c>
      <c r="H397" s="82" t="s">
        <v>490</v>
      </c>
      <c r="J397" s="82"/>
      <c r="K397" s="82"/>
      <c r="L397" s="82"/>
      <c r="M397" s="82"/>
      <c r="N397" s="82"/>
      <c r="O397" s="184"/>
      <c r="P397" s="184"/>
      <c r="Q397" s="184"/>
      <c r="R397" s="184"/>
      <c r="S397" s="184"/>
      <c r="T397" s="184"/>
      <c r="U397" s="184"/>
      <c r="V397" s="184"/>
      <c r="W397" s="184"/>
      <c r="X397" s="184"/>
      <c r="Y397" s="184"/>
      <c r="Z397" s="184"/>
      <c r="AA397" s="184"/>
      <c r="AB397" s="184"/>
      <c r="AC397" s="184"/>
      <c r="AD397" s="184"/>
      <c r="AE397" s="184"/>
      <c r="AF397" s="184"/>
      <c r="AG397" s="184"/>
      <c r="AH397" s="184"/>
      <c r="AI397" s="184"/>
      <c r="AJ397" s="184"/>
      <c r="AK397" s="184"/>
      <c r="AL397" s="184"/>
      <c r="AM397" s="184"/>
      <c r="AN397" s="184"/>
      <c r="AO397" s="184"/>
      <c r="AP397" s="476">
        <v>0.17180000000000001</v>
      </c>
      <c r="AQ397" s="477">
        <v>0.158</v>
      </c>
      <c r="AR397" s="364"/>
      <c r="AS397" s="184"/>
      <c r="AT397" s="184"/>
      <c r="AU397" s="184"/>
      <c r="AV397" s="184"/>
      <c r="AW397" s="184"/>
    </row>
    <row r="398" spans="1:49" ht="16.8">
      <c r="A398" s="82"/>
      <c r="B398" s="82"/>
      <c r="C398" s="82"/>
      <c r="D398" s="82"/>
      <c r="E398" s="363" t="s">
        <v>491</v>
      </c>
      <c r="F398" s="82"/>
      <c r="G398" s="82" t="s">
        <v>399</v>
      </c>
      <c r="H398" s="82" t="s">
        <v>492</v>
      </c>
      <c r="J398" s="82"/>
      <c r="K398" s="82"/>
      <c r="L398" s="82"/>
      <c r="M398" s="82"/>
      <c r="N398" s="82"/>
      <c r="O398" s="184"/>
      <c r="P398" s="184"/>
      <c r="Q398" s="184"/>
      <c r="R398" s="184"/>
      <c r="S398" s="184"/>
      <c r="T398" s="184"/>
      <c r="U398" s="184"/>
      <c r="V398" s="184"/>
      <c r="W398" s="184"/>
      <c r="X398" s="184"/>
      <c r="Y398" s="184"/>
      <c r="Z398" s="184"/>
      <c r="AA398" s="184"/>
      <c r="AB398" s="184"/>
      <c r="AC398" s="184"/>
      <c r="AD398" s="184"/>
      <c r="AE398" s="184"/>
      <c r="AF398" s="184"/>
      <c r="AG398" s="184"/>
      <c r="AH398" s="184"/>
      <c r="AI398" s="184"/>
      <c r="AJ398" s="184"/>
      <c r="AK398" s="184"/>
      <c r="AL398" s="184"/>
      <c r="AM398" s="184"/>
      <c r="AN398" s="184"/>
      <c r="AO398" s="184"/>
      <c r="AP398" s="476">
        <v>0</v>
      </c>
      <c r="AQ398" s="477">
        <v>0</v>
      </c>
      <c r="AR398" s="364"/>
      <c r="AS398" s="184"/>
      <c r="AT398" s="184"/>
      <c r="AU398" s="184"/>
      <c r="AV398" s="184"/>
      <c r="AW398" s="184"/>
    </row>
    <row r="399" spans="1:49" ht="16.8">
      <c r="A399" s="82"/>
      <c r="B399" s="82"/>
      <c r="C399" s="82"/>
      <c r="D399" s="82"/>
      <c r="E399" s="293" t="s">
        <v>493</v>
      </c>
      <c r="F399" s="82"/>
      <c r="G399" s="82"/>
      <c r="H399" s="82"/>
      <c r="J399" s="82"/>
      <c r="K399" s="82"/>
      <c r="L399" s="82"/>
      <c r="M399" s="82"/>
      <c r="N399" s="82"/>
      <c r="O399" s="184"/>
      <c r="P399" s="184"/>
      <c r="Q399" s="184"/>
      <c r="R399" s="184"/>
      <c r="S399" s="184"/>
      <c r="T399" s="184"/>
      <c r="U399" s="184"/>
      <c r="V399" s="184"/>
      <c r="W399" s="184"/>
      <c r="X399" s="184"/>
      <c r="Y399" s="184"/>
      <c r="Z399" s="184"/>
      <c r="AA399" s="184"/>
      <c r="AB399" s="184"/>
      <c r="AC399" s="184"/>
      <c r="AD399" s="184"/>
      <c r="AE399" s="184"/>
      <c r="AF399" s="184"/>
      <c r="AG399" s="184"/>
      <c r="AH399" s="184"/>
      <c r="AI399" s="184"/>
      <c r="AJ399" s="184"/>
      <c r="AK399" s="184"/>
      <c r="AL399" s="184"/>
      <c r="AM399" s="184"/>
      <c r="AN399" s="184"/>
      <c r="AO399" s="184"/>
      <c r="AP399" s="184"/>
      <c r="AQ399" s="243"/>
      <c r="AR399" s="364"/>
      <c r="AS399" s="184"/>
      <c r="AT399" s="184"/>
      <c r="AU399" s="184"/>
      <c r="AV399" s="184"/>
      <c r="AW399" s="184"/>
    </row>
    <row r="400" spans="1:49" ht="16.8">
      <c r="A400" s="82"/>
      <c r="B400" s="82"/>
      <c r="C400" s="82"/>
      <c r="D400" s="82"/>
      <c r="E400" s="363" t="s">
        <v>494</v>
      </c>
      <c r="F400" s="82"/>
      <c r="G400" s="82" t="s">
        <v>304</v>
      </c>
      <c r="H400" s="82" t="s">
        <v>495</v>
      </c>
      <c r="J400" s="82"/>
      <c r="K400" s="82"/>
      <c r="L400" s="82"/>
      <c r="M400" s="82"/>
      <c r="N400" s="82"/>
      <c r="O400" s="184"/>
      <c r="P400" s="184"/>
      <c r="Q400" s="184"/>
      <c r="R400" s="184"/>
      <c r="S400" s="184"/>
      <c r="T400" s="184"/>
      <c r="U400" s="184"/>
      <c r="V400" s="184"/>
      <c r="W400" s="184"/>
      <c r="X400" s="184"/>
      <c r="Y400" s="184"/>
      <c r="Z400" s="184"/>
      <c r="AA400" s="184"/>
      <c r="AB400" s="184"/>
      <c r="AC400" s="184"/>
      <c r="AD400" s="184"/>
      <c r="AE400" s="184"/>
      <c r="AF400" s="184"/>
      <c r="AG400" s="184"/>
      <c r="AH400" s="184"/>
      <c r="AI400" s="184"/>
      <c r="AJ400" s="184"/>
      <c r="AK400" s="184"/>
      <c r="AL400" s="184"/>
      <c r="AM400" s="184"/>
      <c r="AN400" s="184"/>
      <c r="AO400" s="184"/>
      <c r="AP400" s="476">
        <v>2.24E-2</v>
      </c>
      <c r="AQ400" s="477">
        <v>2.1999999999999999E-2</v>
      </c>
      <c r="AR400" s="364"/>
      <c r="AS400" s="184"/>
      <c r="AT400" s="184"/>
      <c r="AU400" s="184"/>
      <c r="AV400" s="184"/>
      <c r="AW400" s="184"/>
    </row>
    <row r="401" spans="1:49" ht="16.8">
      <c r="A401" s="82"/>
      <c r="B401" s="82"/>
      <c r="C401" s="82"/>
      <c r="D401" s="82"/>
      <c r="E401" s="363" t="s">
        <v>496</v>
      </c>
      <c r="F401" s="82"/>
      <c r="G401" s="82" t="s">
        <v>399</v>
      </c>
      <c r="H401" s="82" t="s">
        <v>497</v>
      </c>
      <c r="J401" s="82"/>
      <c r="K401" s="82"/>
      <c r="L401" s="82"/>
      <c r="M401" s="82"/>
      <c r="N401" s="82"/>
      <c r="O401" s="184"/>
      <c r="P401" s="184"/>
      <c r="Q401" s="184"/>
      <c r="R401" s="184"/>
      <c r="S401" s="184"/>
      <c r="T401" s="184"/>
      <c r="U401" s="184"/>
      <c r="V401" s="184"/>
      <c r="W401" s="184"/>
      <c r="X401" s="184"/>
      <c r="Y401" s="184"/>
      <c r="Z401" s="184"/>
      <c r="AA401" s="184"/>
      <c r="AB401" s="184"/>
      <c r="AC401" s="184"/>
      <c r="AD401" s="184"/>
      <c r="AE401" s="184"/>
      <c r="AF401" s="184"/>
      <c r="AG401" s="184"/>
      <c r="AH401" s="184"/>
      <c r="AI401" s="184"/>
      <c r="AJ401" s="184"/>
      <c r="AK401" s="184"/>
      <c r="AL401" s="184"/>
      <c r="AM401" s="184"/>
      <c r="AN401" s="184"/>
      <c r="AO401" s="184"/>
      <c r="AP401" s="476">
        <v>0</v>
      </c>
      <c r="AQ401" s="477">
        <v>0</v>
      </c>
      <c r="AR401" s="364"/>
      <c r="AS401" s="184"/>
      <c r="AT401" s="184"/>
      <c r="AU401" s="184"/>
      <c r="AV401" s="184"/>
      <c r="AW401" s="184"/>
    </row>
    <row r="402" spans="1:49" ht="16.8">
      <c r="A402" s="82"/>
      <c r="B402" s="82"/>
      <c r="C402" s="82"/>
      <c r="D402" s="82"/>
      <c r="E402" s="293" t="s">
        <v>498</v>
      </c>
      <c r="F402" s="82"/>
      <c r="G402" s="82"/>
      <c r="H402" s="82"/>
      <c r="J402" s="82"/>
      <c r="K402" s="82"/>
      <c r="L402" s="82"/>
      <c r="M402" s="82"/>
      <c r="N402" s="82"/>
      <c r="O402" s="184"/>
      <c r="P402" s="184"/>
      <c r="Q402" s="184"/>
      <c r="R402" s="184"/>
      <c r="S402" s="184"/>
      <c r="T402" s="184"/>
      <c r="U402" s="184"/>
      <c r="V402" s="184"/>
      <c r="W402" s="184"/>
      <c r="X402" s="184"/>
      <c r="Y402" s="184"/>
      <c r="Z402" s="184"/>
      <c r="AA402" s="184"/>
      <c r="AB402" s="184"/>
      <c r="AC402" s="184"/>
      <c r="AD402" s="184"/>
      <c r="AE402" s="184"/>
      <c r="AF402" s="184"/>
      <c r="AG402" s="184"/>
      <c r="AH402" s="184"/>
      <c r="AI402" s="184"/>
      <c r="AJ402" s="184"/>
      <c r="AK402" s="184"/>
      <c r="AL402" s="184"/>
      <c r="AM402" s="184"/>
      <c r="AN402" s="184"/>
      <c r="AO402" s="184"/>
      <c r="AP402" s="184"/>
      <c r="AQ402" s="243"/>
      <c r="AR402" s="364"/>
      <c r="AS402" s="184"/>
      <c r="AT402" s="184"/>
      <c r="AU402" s="184"/>
      <c r="AV402" s="184"/>
      <c r="AW402" s="184"/>
    </row>
    <row r="403" spans="1:49" ht="16.8">
      <c r="A403" s="82"/>
      <c r="B403" s="82"/>
      <c r="C403" s="82"/>
      <c r="D403" s="82"/>
      <c r="E403" s="363" t="s">
        <v>499</v>
      </c>
      <c r="F403" s="82"/>
      <c r="G403" s="82" t="s">
        <v>304</v>
      </c>
      <c r="H403" s="82" t="s">
        <v>500</v>
      </c>
      <c r="J403" s="82"/>
      <c r="K403" s="82"/>
      <c r="L403" s="82"/>
      <c r="M403" s="82"/>
      <c r="N403" s="82"/>
      <c r="O403" s="184"/>
      <c r="P403" s="184"/>
      <c r="Q403" s="184"/>
      <c r="R403" s="184"/>
      <c r="S403" s="184"/>
      <c r="T403" s="184"/>
      <c r="U403" s="184"/>
      <c r="V403" s="184"/>
      <c r="W403" s="184"/>
      <c r="X403" s="184"/>
      <c r="Y403" s="184"/>
      <c r="Z403" s="184"/>
      <c r="AA403" s="184"/>
      <c r="AB403" s="184"/>
      <c r="AC403" s="184"/>
      <c r="AD403" s="184"/>
      <c r="AE403" s="184"/>
      <c r="AF403" s="184"/>
      <c r="AG403" s="184"/>
      <c r="AH403" s="184"/>
      <c r="AI403" s="184"/>
      <c r="AJ403" s="184"/>
      <c r="AK403" s="184"/>
      <c r="AL403" s="184"/>
      <c r="AM403" s="184"/>
      <c r="AN403" s="184"/>
      <c r="AO403" s="184"/>
      <c r="AP403" s="476">
        <v>0</v>
      </c>
      <c r="AQ403" s="477">
        <v>0</v>
      </c>
      <c r="AR403" s="364"/>
      <c r="AS403" s="184"/>
      <c r="AT403" s="184"/>
      <c r="AU403" s="184"/>
      <c r="AV403" s="184"/>
      <c r="AW403" s="184"/>
    </row>
    <row r="404" spans="1:49" ht="16.8">
      <c r="A404" s="82"/>
      <c r="B404" s="82"/>
      <c r="C404" s="82"/>
      <c r="D404" s="82"/>
      <c r="E404" s="363" t="s">
        <v>501</v>
      </c>
      <c r="F404" s="82"/>
      <c r="G404" s="82" t="s">
        <v>399</v>
      </c>
      <c r="H404" s="82" t="s">
        <v>502</v>
      </c>
      <c r="J404" s="82"/>
      <c r="K404" s="82"/>
      <c r="L404" s="82"/>
      <c r="M404" s="82"/>
      <c r="N404" s="82"/>
      <c r="O404" s="184"/>
      <c r="P404" s="184"/>
      <c r="Q404" s="184"/>
      <c r="R404" s="184"/>
      <c r="S404" s="184"/>
      <c r="T404" s="184"/>
      <c r="U404" s="184"/>
      <c r="V404" s="184"/>
      <c r="W404" s="184"/>
      <c r="X404" s="184"/>
      <c r="Y404" s="184"/>
      <c r="Z404" s="184"/>
      <c r="AA404" s="184"/>
      <c r="AB404" s="184"/>
      <c r="AC404" s="184"/>
      <c r="AD404" s="184"/>
      <c r="AE404" s="184"/>
      <c r="AF404" s="184"/>
      <c r="AG404" s="184"/>
      <c r="AH404" s="184"/>
      <c r="AI404" s="184"/>
      <c r="AJ404" s="184"/>
      <c r="AK404" s="184"/>
      <c r="AL404" s="184"/>
      <c r="AM404" s="184"/>
      <c r="AN404" s="184"/>
      <c r="AO404" s="184"/>
      <c r="AP404" s="476">
        <v>0</v>
      </c>
      <c r="AQ404" s="477">
        <v>0</v>
      </c>
      <c r="AR404" s="364"/>
      <c r="AS404" s="184"/>
      <c r="AT404" s="184"/>
      <c r="AU404" s="184"/>
      <c r="AV404" s="184"/>
      <c r="AW404" s="184"/>
    </row>
    <row r="405" spans="1:49" ht="16.8">
      <c r="A405" s="82"/>
      <c r="B405" s="82"/>
      <c r="C405" s="82"/>
      <c r="D405" s="82"/>
      <c r="E405" s="293" t="s">
        <v>503</v>
      </c>
      <c r="F405" s="82"/>
      <c r="G405" s="82"/>
      <c r="H405" s="82"/>
      <c r="J405" s="82"/>
      <c r="K405" s="82"/>
      <c r="L405" s="82"/>
      <c r="M405" s="82"/>
      <c r="N405" s="82"/>
      <c r="O405" s="184"/>
      <c r="P405" s="184"/>
      <c r="Q405" s="184"/>
      <c r="R405" s="184"/>
      <c r="S405" s="184"/>
      <c r="T405" s="184"/>
      <c r="U405" s="184"/>
      <c r="V405" s="184"/>
      <c r="W405" s="184"/>
      <c r="X405" s="184"/>
      <c r="Y405" s="184"/>
      <c r="Z405" s="184"/>
      <c r="AA405" s="184"/>
      <c r="AB405" s="184"/>
      <c r="AC405" s="184"/>
      <c r="AD405" s="184"/>
      <c r="AE405" s="184"/>
      <c r="AF405" s="184"/>
      <c r="AG405" s="184"/>
      <c r="AH405" s="184"/>
      <c r="AI405" s="184"/>
      <c r="AJ405" s="184"/>
      <c r="AK405" s="184"/>
      <c r="AL405" s="184"/>
      <c r="AM405" s="184"/>
      <c r="AN405" s="184"/>
      <c r="AO405" s="184"/>
      <c r="AP405" s="184"/>
      <c r="AQ405" s="243"/>
      <c r="AR405" s="364"/>
      <c r="AS405" s="184"/>
      <c r="AT405" s="184"/>
      <c r="AU405" s="184"/>
      <c r="AV405" s="184"/>
      <c r="AW405" s="184"/>
    </row>
    <row r="406" spans="1:49" ht="16.8">
      <c r="A406" s="82"/>
      <c r="B406" s="82"/>
      <c r="C406" s="82"/>
      <c r="D406" s="82"/>
      <c r="E406" s="363" t="s">
        <v>504</v>
      </c>
      <c r="F406" s="82"/>
      <c r="G406" s="82" t="s">
        <v>304</v>
      </c>
      <c r="H406" s="82" t="s">
        <v>505</v>
      </c>
      <c r="J406" s="82"/>
      <c r="K406" s="82"/>
      <c r="L406" s="82"/>
      <c r="M406" s="82"/>
      <c r="N406" s="82"/>
      <c r="O406" s="184"/>
      <c r="P406" s="184"/>
      <c r="Q406" s="184"/>
      <c r="R406" s="184"/>
      <c r="S406" s="184"/>
      <c r="T406" s="184"/>
      <c r="U406" s="184"/>
      <c r="V406" s="184"/>
      <c r="W406" s="184"/>
      <c r="X406" s="184"/>
      <c r="Y406" s="184"/>
      <c r="Z406" s="184"/>
      <c r="AA406" s="184"/>
      <c r="AB406" s="184"/>
      <c r="AC406" s="184"/>
      <c r="AD406" s="184"/>
      <c r="AE406" s="184"/>
      <c r="AF406" s="184"/>
      <c r="AG406" s="184"/>
      <c r="AH406" s="184"/>
      <c r="AI406" s="184"/>
      <c r="AJ406" s="184"/>
      <c r="AK406" s="184"/>
      <c r="AL406" s="184"/>
      <c r="AM406" s="184"/>
      <c r="AN406" s="184"/>
      <c r="AO406" s="184"/>
      <c r="AP406" s="476">
        <v>0</v>
      </c>
      <c r="AQ406" s="477">
        <v>0</v>
      </c>
      <c r="AR406" s="364"/>
      <c r="AS406" s="184"/>
      <c r="AT406" s="184"/>
      <c r="AU406" s="184"/>
      <c r="AV406" s="184"/>
      <c r="AW406" s="184"/>
    </row>
    <row r="407" spans="1:49" ht="16.8">
      <c r="A407" s="82"/>
      <c r="B407" s="82"/>
      <c r="C407" s="82"/>
      <c r="D407" s="82"/>
      <c r="E407" s="363" t="s">
        <v>506</v>
      </c>
      <c r="F407" s="82"/>
      <c r="G407" s="82" t="s">
        <v>399</v>
      </c>
      <c r="H407" s="82" t="s">
        <v>507</v>
      </c>
      <c r="J407" s="82"/>
      <c r="K407" s="82"/>
      <c r="L407" s="82"/>
      <c r="M407" s="82"/>
      <c r="N407" s="82"/>
      <c r="O407" s="184"/>
      <c r="P407" s="184"/>
      <c r="Q407" s="184"/>
      <c r="R407" s="184"/>
      <c r="S407" s="184"/>
      <c r="T407" s="184"/>
      <c r="U407" s="184"/>
      <c r="V407" s="184"/>
      <c r="W407" s="184"/>
      <c r="X407" s="184"/>
      <c r="Y407" s="184"/>
      <c r="Z407" s="184"/>
      <c r="AA407" s="184"/>
      <c r="AB407" s="184"/>
      <c r="AC407" s="184"/>
      <c r="AD407" s="184"/>
      <c r="AE407" s="184"/>
      <c r="AF407" s="184"/>
      <c r="AG407" s="184"/>
      <c r="AH407" s="184"/>
      <c r="AI407" s="184"/>
      <c r="AJ407" s="184"/>
      <c r="AK407" s="184"/>
      <c r="AL407" s="184"/>
      <c r="AM407" s="184"/>
      <c r="AN407" s="184"/>
      <c r="AO407" s="184"/>
      <c r="AP407" s="476">
        <v>0</v>
      </c>
      <c r="AQ407" s="477">
        <v>0</v>
      </c>
      <c r="AR407" s="364"/>
      <c r="AS407" s="184"/>
      <c r="AT407" s="184"/>
      <c r="AU407" s="184"/>
      <c r="AV407" s="184"/>
      <c r="AW407" s="184"/>
    </row>
    <row r="408" spans="1:49" ht="16.8">
      <c r="A408" s="82"/>
      <c r="B408" s="82"/>
      <c r="C408" s="82"/>
      <c r="D408" s="82"/>
      <c r="E408" s="293" t="s">
        <v>508</v>
      </c>
      <c r="F408" s="82"/>
      <c r="G408" s="82"/>
      <c r="H408" s="82"/>
      <c r="J408" s="82"/>
      <c r="K408" s="82"/>
      <c r="L408" s="82"/>
      <c r="M408" s="82"/>
      <c r="N408" s="82"/>
      <c r="O408" s="184"/>
      <c r="P408" s="184"/>
      <c r="Q408" s="184"/>
      <c r="R408" s="184"/>
      <c r="S408" s="184"/>
      <c r="T408" s="184"/>
      <c r="U408" s="184"/>
      <c r="V408" s="184"/>
      <c r="W408" s="184"/>
      <c r="X408" s="184"/>
      <c r="Y408" s="184"/>
      <c r="Z408" s="184"/>
      <c r="AA408" s="184"/>
      <c r="AB408" s="184"/>
      <c r="AC408" s="184"/>
      <c r="AD408" s="184"/>
      <c r="AE408" s="184"/>
      <c r="AF408" s="184"/>
      <c r="AG408" s="184"/>
      <c r="AH408" s="184"/>
      <c r="AI408" s="184"/>
      <c r="AJ408" s="184"/>
      <c r="AK408" s="184"/>
      <c r="AL408" s="184"/>
      <c r="AM408" s="184"/>
      <c r="AN408" s="184"/>
      <c r="AO408" s="184"/>
      <c r="AP408" s="184"/>
      <c r="AQ408" s="243"/>
      <c r="AR408" s="364"/>
      <c r="AS408" s="184"/>
      <c r="AT408" s="184"/>
      <c r="AU408" s="184"/>
      <c r="AV408" s="184"/>
      <c r="AW408" s="184"/>
    </row>
    <row r="409" spans="1:49" ht="16.8">
      <c r="A409" s="82"/>
      <c r="B409" s="82"/>
      <c r="C409" s="82"/>
      <c r="D409" s="82"/>
      <c r="E409" s="363" t="s">
        <v>509</v>
      </c>
      <c r="F409" s="82"/>
      <c r="G409" s="82" t="s">
        <v>304</v>
      </c>
      <c r="H409" s="82" t="s">
        <v>510</v>
      </c>
      <c r="J409" s="82"/>
      <c r="K409" s="82"/>
      <c r="L409" s="82"/>
      <c r="M409" s="82"/>
      <c r="N409" s="82"/>
      <c r="O409" s="184"/>
      <c r="P409" s="184"/>
      <c r="Q409" s="184"/>
      <c r="R409" s="184"/>
      <c r="S409" s="184"/>
      <c r="T409" s="184"/>
      <c r="U409" s="184"/>
      <c r="V409" s="184"/>
      <c r="W409" s="184"/>
      <c r="X409" s="184"/>
      <c r="Y409" s="184"/>
      <c r="Z409" s="184"/>
      <c r="AA409" s="184"/>
      <c r="AB409" s="184"/>
      <c r="AC409" s="184"/>
      <c r="AD409" s="184"/>
      <c r="AE409" s="184"/>
      <c r="AF409" s="184"/>
      <c r="AG409" s="184"/>
      <c r="AH409" s="184"/>
      <c r="AI409" s="184"/>
      <c r="AJ409" s="184"/>
      <c r="AK409" s="184"/>
      <c r="AL409" s="184"/>
      <c r="AM409" s="184"/>
      <c r="AN409" s="184"/>
      <c r="AO409" s="184"/>
      <c r="AP409" s="476">
        <v>0</v>
      </c>
      <c r="AQ409" s="477">
        <v>0</v>
      </c>
      <c r="AR409" s="364"/>
      <c r="AS409" s="184"/>
      <c r="AT409" s="184"/>
      <c r="AU409" s="184"/>
      <c r="AV409" s="184"/>
      <c r="AW409" s="184"/>
    </row>
    <row r="410" spans="1:49" ht="16.8">
      <c r="A410" s="82"/>
      <c r="B410" s="82"/>
      <c r="C410" s="82"/>
      <c r="D410" s="82"/>
      <c r="E410" s="363" t="s">
        <v>511</v>
      </c>
      <c r="F410" s="82"/>
      <c r="G410" s="82" t="s">
        <v>399</v>
      </c>
      <c r="H410" s="82" t="s">
        <v>512</v>
      </c>
      <c r="J410" s="82"/>
      <c r="K410" s="82"/>
      <c r="L410" s="82"/>
      <c r="M410" s="82"/>
      <c r="N410" s="82"/>
      <c r="O410" s="184"/>
      <c r="P410" s="184"/>
      <c r="Q410" s="184"/>
      <c r="R410" s="184"/>
      <c r="S410" s="184"/>
      <c r="T410" s="184"/>
      <c r="U410" s="184"/>
      <c r="V410" s="184"/>
      <c r="W410" s="184"/>
      <c r="X410" s="184"/>
      <c r="Y410" s="184"/>
      <c r="Z410" s="184"/>
      <c r="AA410" s="184"/>
      <c r="AB410" s="184"/>
      <c r="AC410" s="184"/>
      <c r="AD410" s="184"/>
      <c r="AE410" s="184"/>
      <c r="AF410" s="184"/>
      <c r="AG410" s="184"/>
      <c r="AH410" s="184"/>
      <c r="AI410" s="184"/>
      <c r="AJ410" s="184"/>
      <c r="AK410" s="184"/>
      <c r="AL410" s="184"/>
      <c r="AM410" s="184"/>
      <c r="AN410" s="184"/>
      <c r="AO410" s="184"/>
      <c r="AP410" s="476">
        <v>0</v>
      </c>
      <c r="AQ410" s="477">
        <v>0</v>
      </c>
      <c r="AR410" s="364"/>
      <c r="AS410" s="184"/>
      <c r="AT410" s="184"/>
      <c r="AU410" s="184"/>
      <c r="AV410" s="184"/>
      <c r="AW410" s="184"/>
    </row>
    <row r="411" spans="1:49" ht="16.8">
      <c r="A411" s="82"/>
      <c r="B411" s="82"/>
      <c r="C411" s="82"/>
      <c r="D411" s="82"/>
      <c r="E411" s="293" t="s">
        <v>513</v>
      </c>
      <c r="F411" s="82"/>
      <c r="G411" s="82"/>
      <c r="H411" s="82"/>
      <c r="J411" s="82"/>
      <c r="K411" s="82"/>
      <c r="L411" s="82"/>
      <c r="M411" s="82"/>
      <c r="N411" s="82"/>
      <c r="O411" s="184"/>
      <c r="P411" s="184"/>
      <c r="Q411" s="184"/>
      <c r="R411" s="184"/>
      <c r="S411" s="184"/>
      <c r="T411" s="184"/>
      <c r="U411" s="184"/>
      <c r="V411" s="184"/>
      <c r="W411" s="184"/>
      <c r="X411" s="184"/>
      <c r="Y411" s="184"/>
      <c r="Z411" s="184"/>
      <c r="AA411" s="184"/>
      <c r="AB411" s="184"/>
      <c r="AC411" s="184"/>
      <c r="AD411" s="184"/>
      <c r="AE411" s="184"/>
      <c r="AF411" s="184"/>
      <c r="AG411" s="184"/>
      <c r="AH411" s="184"/>
      <c r="AI411" s="184"/>
      <c r="AJ411" s="184"/>
      <c r="AK411" s="184"/>
      <c r="AL411" s="184"/>
      <c r="AM411" s="184"/>
      <c r="AN411" s="184"/>
      <c r="AO411" s="184"/>
      <c r="AP411" s="184"/>
      <c r="AQ411" s="243"/>
      <c r="AR411" s="364"/>
      <c r="AS411" s="184"/>
      <c r="AT411" s="184"/>
      <c r="AU411" s="184"/>
      <c r="AV411" s="184"/>
      <c r="AW411" s="184"/>
    </row>
    <row r="412" spans="1:49" ht="16.8">
      <c r="A412" s="82"/>
      <c r="B412" s="82"/>
      <c r="C412" s="82"/>
      <c r="D412" s="82"/>
      <c r="E412" s="363" t="s">
        <v>514</v>
      </c>
      <c r="F412" s="82"/>
      <c r="G412" s="82" t="s">
        <v>304</v>
      </c>
      <c r="H412" s="82" t="s">
        <v>515</v>
      </c>
      <c r="J412" s="82"/>
      <c r="K412" s="82"/>
      <c r="L412" s="82"/>
      <c r="M412" s="82"/>
      <c r="N412" s="82"/>
      <c r="O412" s="184"/>
      <c r="P412" s="184"/>
      <c r="Q412" s="184"/>
      <c r="R412" s="184"/>
      <c r="S412" s="184"/>
      <c r="T412" s="184"/>
      <c r="U412" s="184"/>
      <c r="V412" s="184"/>
      <c r="W412" s="184"/>
      <c r="X412" s="184"/>
      <c r="Y412" s="184"/>
      <c r="Z412" s="184"/>
      <c r="AA412" s="184"/>
      <c r="AB412" s="184"/>
      <c r="AC412" s="184"/>
      <c r="AD412" s="184"/>
      <c r="AE412" s="184"/>
      <c r="AF412" s="184"/>
      <c r="AG412" s="184"/>
      <c r="AH412" s="184"/>
      <c r="AI412" s="184"/>
      <c r="AJ412" s="184"/>
      <c r="AK412" s="184"/>
      <c r="AL412" s="184"/>
      <c r="AM412" s="184"/>
      <c r="AN412" s="184"/>
      <c r="AO412" s="184"/>
      <c r="AP412" s="476">
        <v>0.42749999999999999</v>
      </c>
      <c r="AQ412" s="477">
        <v>0.81380055666666651</v>
      </c>
      <c r="AR412" s="364"/>
      <c r="AS412" s="184"/>
      <c r="AT412" s="184"/>
      <c r="AU412" s="184"/>
      <c r="AV412" s="184"/>
      <c r="AW412" s="184"/>
    </row>
    <row r="413" spans="1:49" ht="16.8">
      <c r="A413" s="82"/>
      <c r="B413" s="82"/>
      <c r="C413" s="82"/>
      <c r="D413" s="82"/>
      <c r="E413" s="293" t="s">
        <v>516</v>
      </c>
      <c r="F413" s="82"/>
      <c r="G413" s="82"/>
      <c r="H413" s="82"/>
      <c r="J413" s="82"/>
      <c r="K413" s="82"/>
      <c r="L413" s="82"/>
      <c r="M413" s="82"/>
      <c r="N413" s="82"/>
      <c r="O413" s="184"/>
      <c r="P413" s="184"/>
      <c r="Q413" s="184"/>
      <c r="R413" s="184"/>
      <c r="S413" s="184"/>
      <c r="T413" s="184"/>
      <c r="U413" s="184"/>
      <c r="V413" s="184"/>
      <c r="W413" s="184"/>
      <c r="X413" s="184"/>
      <c r="Y413" s="184"/>
      <c r="Z413" s="184"/>
      <c r="AA413" s="184"/>
      <c r="AB413" s="184"/>
      <c r="AC413" s="184"/>
      <c r="AD413" s="184"/>
      <c r="AE413" s="184"/>
      <c r="AF413" s="184"/>
      <c r="AG413" s="184"/>
      <c r="AH413" s="184"/>
      <c r="AI413" s="184"/>
      <c r="AJ413" s="184"/>
      <c r="AK413" s="184"/>
      <c r="AL413" s="184"/>
      <c r="AM413" s="184"/>
      <c r="AN413" s="184"/>
      <c r="AO413" s="184"/>
      <c r="AP413" s="184"/>
      <c r="AQ413" s="243"/>
      <c r="AR413" s="364"/>
      <c r="AS413" s="184"/>
      <c r="AT413" s="184"/>
      <c r="AU413" s="184"/>
      <c r="AV413" s="184"/>
      <c r="AW413" s="184"/>
    </row>
    <row r="414" spans="1:49" ht="16.8">
      <c r="A414" s="82"/>
      <c r="B414" s="82"/>
      <c r="C414" s="82"/>
      <c r="D414" s="82"/>
      <c r="E414" s="363" t="s">
        <v>517</v>
      </c>
      <c r="F414" s="82"/>
      <c r="G414" s="82" t="s">
        <v>304</v>
      </c>
      <c r="H414" s="82" t="s">
        <v>518</v>
      </c>
      <c r="J414" s="82"/>
      <c r="K414" s="82"/>
      <c r="L414" s="82"/>
      <c r="M414" s="82"/>
      <c r="N414" s="82"/>
      <c r="O414" s="184"/>
      <c r="P414" s="184"/>
      <c r="Q414" s="184"/>
      <c r="R414" s="184"/>
      <c r="S414" s="184"/>
      <c r="T414" s="184"/>
      <c r="U414" s="184"/>
      <c r="V414" s="184"/>
      <c r="W414" s="184"/>
      <c r="X414" s="184"/>
      <c r="Y414" s="184"/>
      <c r="Z414" s="184"/>
      <c r="AA414" s="184"/>
      <c r="AB414" s="184"/>
      <c r="AC414" s="184"/>
      <c r="AD414" s="184"/>
      <c r="AE414" s="184"/>
      <c r="AF414" s="184"/>
      <c r="AG414" s="184"/>
      <c r="AH414" s="184"/>
      <c r="AI414" s="184"/>
      <c r="AJ414" s="184"/>
      <c r="AK414" s="184"/>
      <c r="AL414" s="184"/>
      <c r="AM414" s="184"/>
      <c r="AN414" s="184"/>
      <c r="AO414" s="476">
        <v>0.63948183999999997</v>
      </c>
      <c r="AP414" s="476">
        <v>1.6778999999999999</v>
      </c>
      <c r="AQ414" s="477">
        <v>-1.3253610000000001E-2</v>
      </c>
      <c r="AR414" s="145"/>
      <c r="AS414" s="184"/>
      <c r="AT414" s="184"/>
      <c r="AU414" s="184"/>
      <c r="AV414" s="184"/>
      <c r="AW414" s="184"/>
    </row>
    <row r="415" spans="1:49" ht="16.8">
      <c r="A415" s="82"/>
      <c r="B415" s="82"/>
      <c r="C415" s="82"/>
      <c r="D415" s="82"/>
      <c r="E415" s="363" t="s">
        <v>519</v>
      </c>
      <c r="F415" s="82"/>
      <c r="G415" s="82" t="s">
        <v>304</v>
      </c>
      <c r="H415" s="82" t="s">
        <v>520</v>
      </c>
      <c r="J415" s="82"/>
      <c r="K415" s="82"/>
      <c r="L415" s="82"/>
      <c r="M415" s="82"/>
      <c r="N415" s="82"/>
      <c r="O415" s="184"/>
      <c r="P415" s="184"/>
      <c r="Q415" s="184"/>
      <c r="R415" s="184"/>
      <c r="S415" s="184"/>
      <c r="T415" s="184"/>
      <c r="U415" s="184"/>
      <c r="V415" s="184"/>
      <c r="W415" s="184"/>
      <c r="X415" s="184"/>
      <c r="Y415" s="184"/>
      <c r="Z415" s="184"/>
      <c r="AA415" s="184"/>
      <c r="AB415" s="184"/>
      <c r="AC415" s="184"/>
      <c r="AD415" s="184"/>
      <c r="AE415" s="184"/>
      <c r="AF415" s="184"/>
      <c r="AG415" s="184"/>
      <c r="AH415" s="184"/>
      <c r="AI415" s="184"/>
      <c r="AJ415" s="184"/>
      <c r="AK415" s="184"/>
      <c r="AL415" s="184"/>
      <c r="AM415" s="184"/>
      <c r="AN415" s="184"/>
      <c r="AO415" s="476">
        <v>0</v>
      </c>
      <c r="AP415" s="476">
        <v>0</v>
      </c>
      <c r="AQ415" s="477">
        <v>0</v>
      </c>
      <c r="AR415" s="145"/>
      <c r="AS415" s="184"/>
      <c r="AT415" s="184"/>
      <c r="AU415" s="184"/>
      <c r="AV415" s="184"/>
      <c r="AW415" s="184"/>
    </row>
    <row r="416" spans="1:49" ht="16.8">
      <c r="A416" s="82"/>
      <c r="B416" s="82"/>
      <c r="C416" s="82"/>
      <c r="D416" s="82"/>
      <c r="E416" s="293" t="s">
        <v>521</v>
      </c>
      <c r="F416" s="82"/>
      <c r="G416" s="82"/>
      <c r="H416" s="82"/>
      <c r="J416" s="82"/>
      <c r="K416" s="82"/>
      <c r="L416" s="82"/>
      <c r="M416" s="82"/>
      <c r="N416" s="82"/>
      <c r="O416" s="184"/>
      <c r="P416" s="184"/>
      <c r="Q416" s="184"/>
      <c r="R416" s="184"/>
      <c r="S416" s="184"/>
      <c r="T416" s="184"/>
      <c r="U416" s="184"/>
      <c r="V416" s="184"/>
      <c r="W416" s="184"/>
      <c r="X416" s="184"/>
      <c r="Y416" s="184"/>
      <c r="Z416" s="184"/>
      <c r="AA416" s="184"/>
      <c r="AB416" s="184"/>
      <c r="AC416" s="184"/>
      <c r="AD416" s="184"/>
      <c r="AE416" s="184"/>
      <c r="AF416" s="184"/>
      <c r="AG416" s="184"/>
      <c r="AH416" s="184"/>
      <c r="AI416" s="184"/>
      <c r="AJ416" s="184"/>
      <c r="AK416" s="184"/>
      <c r="AL416" s="184"/>
      <c r="AM416" s="184"/>
      <c r="AN416" s="184"/>
      <c r="AO416" s="184"/>
      <c r="AP416" s="184"/>
      <c r="AQ416" s="243"/>
      <c r="AR416" s="145"/>
      <c r="AS416" s="184"/>
      <c r="AT416" s="184"/>
      <c r="AU416" s="184"/>
      <c r="AV416" s="184"/>
      <c r="AW416" s="184"/>
    </row>
    <row r="417" spans="1:49" ht="16.8">
      <c r="A417" s="82"/>
      <c r="B417" s="82"/>
      <c r="C417" s="82"/>
      <c r="D417" s="82"/>
      <c r="E417" s="363" t="s">
        <v>522</v>
      </c>
      <c r="F417" s="82"/>
      <c r="G417" s="82" t="s">
        <v>304</v>
      </c>
      <c r="H417" s="82" t="s">
        <v>523</v>
      </c>
      <c r="J417" s="82"/>
      <c r="K417" s="82"/>
      <c r="L417" s="82"/>
      <c r="M417" s="82"/>
      <c r="N417" s="82"/>
      <c r="O417" s="184"/>
      <c r="P417" s="184"/>
      <c r="Q417" s="184"/>
      <c r="R417" s="184"/>
      <c r="S417" s="184"/>
      <c r="T417" s="184"/>
      <c r="U417" s="184"/>
      <c r="V417" s="184"/>
      <c r="W417" s="184"/>
      <c r="X417" s="184"/>
      <c r="Y417" s="184"/>
      <c r="Z417" s="184"/>
      <c r="AA417" s="184"/>
      <c r="AB417" s="184"/>
      <c r="AC417" s="184"/>
      <c r="AD417" s="184"/>
      <c r="AE417" s="184"/>
      <c r="AF417" s="184"/>
      <c r="AG417" s="184"/>
      <c r="AH417" s="184"/>
      <c r="AI417" s="184"/>
      <c r="AJ417" s="184"/>
      <c r="AK417" s="184"/>
      <c r="AL417" s="184"/>
      <c r="AM417" s="184"/>
      <c r="AN417" s="184"/>
      <c r="AO417" s="184"/>
      <c r="AP417" s="476">
        <v>0</v>
      </c>
      <c r="AQ417" s="477">
        <v>0</v>
      </c>
      <c r="AR417" s="145"/>
      <c r="AS417" s="184"/>
      <c r="AT417" s="184"/>
      <c r="AU417" s="184"/>
      <c r="AV417" s="184"/>
      <c r="AW417" s="184"/>
    </row>
    <row r="418" spans="1:49" ht="16.8">
      <c r="A418" s="82"/>
      <c r="B418" s="82"/>
      <c r="C418" s="82"/>
      <c r="D418" s="82"/>
      <c r="E418" s="363" t="s">
        <v>524</v>
      </c>
      <c r="F418" s="82"/>
      <c r="G418" s="82" t="s">
        <v>304</v>
      </c>
      <c r="H418" s="82" t="s">
        <v>525</v>
      </c>
      <c r="J418" s="82"/>
      <c r="K418" s="82"/>
      <c r="L418" s="82"/>
      <c r="M418" s="82"/>
      <c r="N418" s="82"/>
      <c r="O418" s="184"/>
      <c r="P418" s="184"/>
      <c r="Q418" s="184"/>
      <c r="R418" s="184"/>
      <c r="S418" s="184"/>
      <c r="T418" s="184"/>
      <c r="U418" s="184"/>
      <c r="V418" s="184"/>
      <c r="W418" s="184"/>
      <c r="X418" s="184"/>
      <c r="Y418" s="184"/>
      <c r="Z418" s="184"/>
      <c r="AA418" s="184"/>
      <c r="AB418" s="184"/>
      <c r="AC418" s="184"/>
      <c r="AD418" s="184"/>
      <c r="AE418" s="184"/>
      <c r="AF418" s="184"/>
      <c r="AG418" s="184"/>
      <c r="AH418" s="184"/>
      <c r="AI418" s="184"/>
      <c r="AJ418" s="184"/>
      <c r="AK418" s="184"/>
      <c r="AL418" s="184"/>
      <c r="AM418" s="184"/>
      <c r="AN418" s="184"/>
      <c r="AO418" s="184"/>
      <c r="AP418" s="476">
        <v>0</v>
      </c>
      <c r="AQ418" s="477">
        <v>0</v>
      </c>
      <c r="AR418" s="145"/>
      <c r="AS418" s="184"/>
      <c r="AT418" s="184"/>
      <c r="AU418" s="184"/>
      <c r="AV418" s="184"/>
      <c r="AW418" s="184"/>
    </row>
    <row r="419" spans="1:49" ht="16.8">
      <c r="A419" s="82"/>
      <c r="B419" s="82"/>
      <c r="C419" s="82"/>
      <c r="D419" s="82"/>
      <c r="E419" s="363" t="s">
        <v>526</v>
      </c>
      <c r="F419" s="82"/>
      <c r="G419" s="82" t="s">
        <v>304</v>
      </c>
      <c r="H419" s="82" t="s">
        <v>527</v>
      </c>
      <c r="J419" s="82"/>
      <c r="K419" s="82"/>
      <c r="L419" s="82"/>
      <c r="M419" s="82"/>
      <c r="N419" s="82"/>
      <c r="O419" s="184"/>
      <c r="P419" s="184"/>
      <c r="Q419" s="184"/>
      <c r="R419" s="184"/>
      <c r="S419" s="184"/>
      <c r="T419" s="184"/>
      <c r="U419" s="184"/>
      <c r="V419" s="184"/>
      <c r="W419" s="184"/>
      <c r="X419" s="184"/>
      <c r="Y419" s="184"/>
      <c r="Z419" s="184"/>
      <c r="AA419" s="184"/>
      <c r="AB419" s="184"/>
      <c r="AC419" s="184"/>
      <c r="AD419" s="184"/>
      <c r="AE419" s="184"/>
      <c r="AF419" s="184"/>
      <c r="AG419" s="184"/>
      <c r="AH419" s="184"/>
      <c r="AI419" s="184"/>
      <c r="AJ419" s="184"/>
      <c r="AK419" s="184"/>
      <c r="AL419" s="184"/>
      <c r="AM419" s="184"/>
      <c r="AN419" s="184"/>
      <c r="AO419" s="184"/>
      <c r="AP419" s="476">
        <v>0</v>
      </c>
      <c r="AQ419" s="477">
        <v>0</v>
      </c>
      <c r="AR419" s="145"/>
      <c r="AS419" s="184"/>
      <c r="AT419" s="184"/>
      <c r="AU419" s="184"/>
      <c r="AV419" s="184"/>
      <c r="AW419" s="184"/>
    </row>
    <row r="420" spans="1:49" ht="16.8">
      <c r="A420" s="82"/>
      <c r="B420" s="82"/>
      <c r="C420" s="82"/>
      <c r="D420" s="82"/>
      <c r="E420" s="82"/>
      <c r="F420" s="82"/>
      <c r="G420" s="82"/>
      <c r="H420" s="82"/>
      <c r="J420" s="82"/>
      <c r="K420" s="82"/>
      <c r="L420" s="82"/>
      <c r="M420" s="82"/>
      <c r="N420" s="82"/>
      <c r="O420" s="184"/>
      <c r="P420" s="184"/>
      <c r="Q420" s="184"/>
      <c r="R420" s="184"/>
      <c r="S420" s="184"/>
      <c r="T420" s="184"/>
      <c r="U420" s="184"/>
      <c r="V420" s="184"/>
      <c r="W420" s="184"/>
      <c r="X420" s="184"/>
      <c r="Y420" s="184"/>
      <c r="Z420" s="184"/>
      <c r="AA420" s="184"/>
      <c r="AB420" s="184"/>
      <c r="AC420" s="184"/>
      <c r="AD420" s="184"/>
      <c r="AE420" s="184"/>
      <c r="AF420" s="184"/>
      <c r="AG420" s="184"/>
      <c r="AH420" s="184"/>
      <c r="AI420" s="184"/>
      <c r="AJ420" s="184"/>
      <c r="AK420" s="184"/>
      <c r="AL420" s="184"/>
      <c r="AM420" s="184"/>
      <c r="AN420" s="184"/>
      <c r="AO420" s="184"/>
      <c r="AP420" s="184"/>
      <c r="AQ420" s="243"/>
      <c r="AR420" s="145"/>
      <c r="AS420" s="184"/>
      <c r="AT420" s="184"/>
      <c r="AU420" s="184"/>
      <c r="AV420" s="184"/>
      <c r="AW420" s="184"/>
    </row>
    <row r="421" spans="1:49" ht="16.8">
      <c r="B421" s="37" t="s">
        <v>79</v>
      </c>
      <c r="C421" s="37"/>
      <c r="D421" s="37"/>
      <c r="E421" s="37"/>
      <c r="F421" s="37"/>
      <c r="G421" s="37"/>
      <c r="H421" s="37"/>
      <c r="I421" s="37"/>
      <c r="J421" s="37"/>
      <c r="K421" s="37"/>
      <c r="L421" s="37"/>
      <c r="M421" s="37"/>
      <c r="N421" s="37"/>
      <c r="O421" s="37"/>
      <c r="P421" s="37"/>
      <c r="Q421" s="37"/>
      <c r="R421" s="37"/>
      <c r="S421" s="37"/>
      <c r="T421" s="37"/>
      <c r="U421" s="37"/>
      <c r="V421" s="37"/>
      <c r="W421" s="37"/>
      <c r="X421" s="37"/>
      <c r="Y421" s="37"/>
      <c r="Z421" s="37"/>
      <c r="AA421" s="37"/>
      <c r="AB421" s="37"/>
      <c r="AC421" s="37"/>
      <c r="AD421" s="37"/>
      <c r="AE421" s="37"/>
      <c r="AF421" s="37"/>
      <c r="AG421" s="37"/>
      <c r="AH421" s="37"/>
      <c r="AI421" s="37"/>
      <c r="AJ421" s="37"/>
      <c r="AK421" s="37"/>
      <c r="AL421" s="37"/>
      <c r="AM421" s="37"/>
      <c r="AN421" s="37"/>
      <c r="AO421" s="37"/>
      <c r="AP421" s="37"/>
      <c r="AQ421" s="38"/>
      <c r="AR421" s="37"/>
      <c r="AS421" s="37"/>
      <c r="AT421" s="37"/>
      <c r="AU421" s="37"/>
      <c r="AV421" s="37"/>
    </row>
    <row r="422" spans="1:49" ht="16.8">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3"/>
      <c r="AI422" s="83"/>
      <c r="AJ422" s="83"/>
      <c r="AK422" s="83"/>
      <c r="AL422" s="83"/>
      <c r="AM422" s="83"/>
      <c r="AN422" s="83"/>
      <c r="AO422" s="83"/>
      <c r="AP422" s="83"/>
      <c r="AQ422" s="83"/>
      <c r="AR422" s="83"/>
      <c r="AS422" s="83"/>
      <c r="AT422" s="83"/>
      <c r="AU422" s="83"/>
      <c r="AV422" s="83"/>
    </row>
    <row r="423" spans="1:49" ht="16.8">
      <c r="B423" s="83"/>
      <c r="C423" s="83"/>
      <c r="D423" s="83"/>
      <c r="E423" s="83"/>
      <c r="F423" s="83"/>
      <c r="G423" s="83"/>
      <c r="H423" s="83"/>
      <c r="I423" s="83"/>
      <c r="J423" s="83"/>
      <c r="K423" s="83"/>
      <c r="L423" s="83"/>
      <c r="M423" s="83"/>
      <c r="N423" s="83"/>
      <c r="O423" s="83"/>
      <c r="P423" s="83"/>
      <c r="Q423" s="83"/>
      <c r="R423" s="83"/>
      <c r="S423" s="83"/>
      <c r="T423" s="83"/>
      <c r="U423" s="83"/>
      <c r="V423" s="83"/>
      <c r="W423" s="83"/>
      <c r="X423" s="83"/>
      <c r="Y423" s="83"/>
      <c r="Z423" s="83"/>
      <c r="AA423" s="83"/>
      <c r="AB423" s="83"/>
      <c r="AC423" s="83"/>
      <c r="AD423" s="83"/>
      <c r="AE423" s="83"/>
      <c r="AF423" s="83"/>
      <c r="AG423" s="83"/>
      <c r="AH423" s="83"/>
      <c r="AI423" s="83"/>
      <c r="AJ423" s="83"/>
      <c r="AK423" s="83"/>
      <c r="AL423" s="83"/>
      <c r="AM423" s="83"/>
      <c r="AN423" s="83"/>
      <c r="AO423" s="83"/>
      <c r="AP423" s="83"/>
      <c r="AQ423" s="83"/>
      <c r="AR423" s="83"/>
      <c r="AS423" s="83"/>
      <c r="AT423" s="83"/>
      <c r="AU423" s="83"/>
      <c r="AV423" s="83"/>
    </row>
    <row r="424" spans="1:49" ht="12.6" hidden="1"/>
    <row r="425" spans="1:49" ht="12.6" hidden="1"/>
    <row r="426" spans="1:49" ht="12.6" hidden="1"/>
    <row r="427" spans="1:49" ht="12.6" hidden="1"/>
    <row r="428" spans="1:49" ht="12.6" hidden="1"/>
    <row r="429" spans="1:49" ht="12.6" hidden="1"/>
    <row r="430" spans="1:49" ht="12.6" hidden="1"/>
    <row r="431" spans="1:49" ht="12.6" hidden="1"/>
    <row r="432" spans="1:49"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conditionalFormatting sqref="I234:I237">
    <cfRule type="cellIs" dxfId="76" priority="109" operator="equal">
      <formula>FALSE()</formula>
    </cfRule>
  </conditionalFormatting>
  <conditionalFormatting sqref="K211:AQ217 AW211:AW217">
    <cfRule type="cellIs" dxfId="75" priority="108" operator="equal">
      <formula>FALSE()</formula>
    </cfRule>
  </conditionalFormatting>
  <conditionalFormatting sqref="K8:AW25 K72:AW125 K26:AQ71 AW26:AW71 K173:AW176 K126:AQ172 AW126:AW172 K181:AW190 K177:AQ180 AW177:AW180 K207:AW210 K191:AQ206 AW191:AW206">
    <cfRule type="cellIs" dxfId="74" priority="102" operator="equal">
      <formula>FALSE()</formula>
    </cfRule>
  </conditionalFormatting>
  <conditionalFormatting sqref="K278:AQ284 AW278:AW284 K420:AW420 AR352:AW419 K218:AW222 K285:AW351 K223:AQ223 AW223 K224:AW277">
    <cfRule type="cellIs" dxfId="73" priority="92" operator="equal">
      <formula>FALSE()</formula>
    </cfRule>
  </conditionalFormatting>
  <conditionalFormatting sqref="AR211:AV211">
    <cfRule type="cellIs" dxfId="72" priority="107" operator="equal">
      <formula>FALSE()</formula>
    </cfRule>
  </conditionalFormatting>
  <conditionalFormatting sqref="AR213:AV217">
    <cfRule type="cellIs" dxfId="71" priority="105" operator="equal">
      <formula>FALSE()</formula>
    </cfRule>
  </conditionalFormatting>
  <conditionalFormatting sqref="AR278:AV284">
    <cfRule type="cellIs" dxfId="70" priority="71" operator="equal">
      <formula>FALSE()</formula>
    </cfRule>
  </conditionalFormatting>
  <conditionalFormatting sqref="AR26:AV71">
    <cfRule type="cellIs" dxfId="69" priority="70" operator="equal">
      <formula>FALSE()</formula>
    </cfRule>
  </conditionalFormatting>
  <conditionalFormatting sqref="AR126:AV172">
    <cfRule type="cellIs" dxfId="68" priority="69" operator="equal">
      <formula>FALSE()</formula>
    </cfRule>
  </conditionalFormatting>
  <conditionalFormatting sqref="AR177:AV180">
    <cfRule type="cellIs" dxfId="67" priority="68" operator="equal">
      <formula>FALSE()</formula>
    </cfRule>
  </conditionalFormatting>
  <conditionalFormatting sqref="AR191:AV206">
    <cfRule type="cellIs" dxfId="66" priority="67" operator="equal">
      <formula>FALSE()</formula>
    </cfRule>
  </conditionalFormatting>
  <conditionalFormatting sqref="I364">
    <cfRule type="cellIs" dxfId="65" priority="62" operator="equal">
      <formula>FALSE()</formula>
    </cfRule>
  </conditionalFormatting>
  <conditionalFormatting sqref="K352:AQ419">
    <cfRule type="cellIs" dxfId="64" priority="66" operator="equal">
      <formula>FALSE()</formula>
    </cfRule>
  </conditionalFormatting>
  <conditionalFormatting sqref="AQ352:AQ353">
    <cfRule type="cellIs" dxfId="63" priority="65" operator="equal">
      <formula>FALSE()</formula>
    </cfRule>
  </conditionalFormatting>
  <conditionalFormatting sqref="AJ355:AQ358">
    <cfRule type="cellIs" dxfId="62" priority="64" operator="equal">
      <formula>FALSE()</formula>
    </cfRule>
  </conditionalFormatting>
  <conditionalFormatting sqref="AQ363">
    <cfRule type="cellIs" dxfId="61" priority="63" operator="equal">
      <formula>FALSE()</formula>
    </cfRule>
  </conditionalFormatting>
  <conditionalFormatting sqref="AQ368:AQ370">
    <cfRule type="cellIs" dxfId="60" priority="61" operator="equal">
      <formula>FALSE()</formula>
    </cfRule>
  </conditionalFormatting>
  <conditionalFormatting sqref="AQ372:AQ374">
    <cfRule type="cellIs" dxfId="59" priority="60" operator="equal">
      <formula>FALSE()</formula>
    </cfRule>
  </conditionalFormatting>
  <conditionalFormatting sqref="AQ378:AQ381">
    <cfRule type="cellIs" dxfId="58" priority="59" operator="equal">
      <formula>FALSE()</formula>
    </cfRule>
  </conditionalFormatting>
  <conditionalFormatting sqref="AQ385:AQ386">
    <cfRule type="cellIs" dxfId="57" priority="58" operator="equal">
      <formula>FALSE()</formula>
    </cfRule>
  </conditionalFormatting>
  <conditionalFormatting sqref="AQ388:AQ389">
    <cfRule type="cellIs" dxfId="56" priority="57" operator="equal">
      <formula>FALSE()</formula>
    </cfRule>
  </conditionalFormatting>
  <conditionalFormatting sqref="AQ391:AQ392">
    <cfRule type="cellIs" dxfId="55" priority="56" operator="equal">
      <formula>FALSE()</formula>
    </cfRule>
  </conditionalFormatting>
  <conditionalFormatting sqref="AQ394:AQ395">
    <cfRule type="cellIs" dxfId="54" priority="55" operator="equal">
      <formula>FALSE()</formula>
    </cfRule>
  </conditionalFormatting>
  <conditionalFormatting sqref="AQ397:AQ398">
    <cfRule type="cellIs" dxfId="53" priority="54" operator="equal">
      <formula>FALSE()</formula>
    </cfRule>
  </conditionalFormatting>
  <conditionalFormatting sqref="AQ400:AQ401">
    <cfRule type="cellIs" dxfId="52" priority="53" operator="equal">
      <formula>FALSE()</formula>
    </cfRule>
  </conditionalFormatting>
  <conditionalFormatting sqref="AQ403:AQ404">
    <cfRule type="cellIs" dxfId="51" priority="52" operator="equal">
      <formula>FALSE()</formula>
    </cfRule>
  </conditionalFormatting>
  <conditionalFormatting sqref="AQ406:AQ407">
    <cfRule type="cellIs" dxfId="50" priority="51" operator="equal">
      <formula>FALSE()</formula>
    </cfRule>
  </conditionalFormatting>
  <conditionalFormatting sqref="AQ409:AQ410">
    <cfRule type="cellIs" dxfId="49" priority="50" operator="equal">
      <formula>FALSE()</formula>
    </cfRule>
  </conditionalFormatting>
  <conditionalFormatting sqref="AQ412">
    <cfRule type="cellIs" dxfId="48" priority="49" operator="equal">
      <formula>FALSE()</formula>
    </cfRule>
  </conditionalFormatting>
  <conditionalFormatting sqref="AQ414:AQ415">
    <cfRule type="cellIs" dxfId="47" priority="48" operator="equal">
      <formula>FALSE()</formula>
    </cfRule>
  </conditionalFormatting>
  <conditionalFormatting sqref="AQ417:AQ419">
    <cfRule type="cellIs" dxfId="46" priority="47" operator="equal">
      <formula>FALSE()</formula>
    </cfRule>
  </conditionalFormatting>
  <conditionalFormatting sqref="AQ355:AQ358">
    <cfRule type="cellIs" dxfId="45" priority="46" operator="equal">
      <formula>FALSE()</formula>
    </cfRule>
  </conditionalFormatting>
  <conditionalFormatting sqref="AQ363">
    <cfRule type="cellIs" dxfId="44" priority="45" operator="equal">
      <formula>FALSE()</formula>
    </cfRule>
  </conditionalFormatting>
  <conditionalFormatting sqref="AQ363">
    <cfRule type="cellIs" dxfId="43" priority="44" operator="equal">
      <formula>FALSE()</formula>
    </cfRule>
  </conditionalFormatting>
  <conditionalFormatting sqref="AQ372:AQ374">
    <cfRule type="cellIs" dxfId="42" priority="43" operator="equal">
      <formula>FALSE()</formula>
    </cfRule>
  </conditionalFormatting>
  <conditionalFormatting sqref="AQ378:AQ381">
    <cfRule type="cellIs" dxfId="41" priority="42" operator="equal">
      <formula>FALSE()</formula>
    </cfRule>
  </conditionalFormatting>
  <conditionalFormatting sqref="AQ376">
    <cfRule type="cellIs" dxfId="40" priority="41" operator="equal">
      <formula>FALSE()</formula>
    </cfRule>
  </conditionalFormatting>
  <conditionalFormatting sqref="AQ376">
    <cfRule type="cellIs" dxfId="39" priority="40" operator="equal">
      <formula>FALSE()</formula>
    </cfRule>
  </conditionalFormatting>
  <conditionalFormatting sqref="AQ385:AQ386">
    <cfRule type="cellIs" dxfId="38" priority="39" operator="equal">
      <formula>FALSE()</formula>
    </cfRule>
  </conditionalFormatting>
  <conditionalFormatting sqref="AQ388:AQ389">
    <cfRule type="cellIs" dxfId="37" priority="38" operator="equal">
      <formula>FALSE()</formula>
    </cfRule>
  </conditionalFormatting>
  <conditionalFormatting sqref="AQ388:AQ389">
    <cfRule type="cellIs" dxfId="36" priority="37" operator="equal">
      <formula>FALSE()</formula>
    </cfRule>
  </conditionalFormatting>
  <conditionalFormatting sqref="AQ391:AQ392">
    <cfRule type="cellIs" dxfId="35" priority="36" operator="equal">
      <formula>FALSE()</formula>
    </cfRule>
  </conditionalFormatting>
  <conditionalFormatting sqref="AQ391:AQ392">
    <cfRule type="cellIs" dxfId="34" priority="35" operator="equal">
      <formula>FALSE()</formula>
    </cfRule>
  </conditionalFormatting>
  <conditionalFormatting sqref="AQ394:AQ395">
    <cfRule type="cellIs" dxfId="33" priority="34" operator="equal">
      <formula>FALSE()</formula>
    </cfRule>
  </conditionalFormatting>
  <conditionalFormatting sqref="AQ394:AQ395">
    <cfRule type="cellIs" dxfId="32" priority="33" operator="equal">
      <formula>FALSE()</formula>
    </cfRule>
  </conditionalFormatting>
  <conditionalFormatting sqref="AQ397:AQ398">
    <cfRule type="cellIs" dxfId="31" priority="32" operator="equal">
      <formula>FALSE()</formula>
    </cfRule>
  </conditionalFormatting>
  <conditionalFormatting sqref="AQ397:AQ398">
    <cfRule type="cellIs" dxfId="30" priority="31" operator="equal">
      <formula>FALSE()</formula>
    </cfRule>
  </conditionalFormatting>
  <conditionalFormatting sqref="AQ400:AQ401">
    <cfRule type="cellIs" dxfId="29" priority="30" operator="equal">
      <formula>FALSE()</formula>
    </cfRule>
  </conditionalFormatting>
  <conditionalFormatting sqref="AQ400:AQ401">
    <cfRule type="cellIs" dxfId="28" priority="29" operator="equal">
      <formula>FALSE()</formula>
    </cfRule>
  </conditionalFormatting>
  <conditionalFormatting sqref="AQ403:AQ404">
    <cfRule type="cellIs" dxfId="27" priority="28" operator="equal">
      <formula>FALSE()</formula>
    </cfRule>
  </conditionalFormatting>
  <conditionalFormatting sqref="AQ403:AQ404">
    <cfRule type="cellIs" dxfId="26" priority="27" operator="equal">
      <formula>FALSE()</formula>
    </cfRule>
  </conditionalFormatting>
  <conditionalFormatting sqref="AQ406:AQ407">
    <cfRule type="cellIs" dxfId="25" priority="26" operator="equal">
      <formula>FALSE()</formula>
    </cfRule>
  </conditionalFormatting>
  <conditionalFormatting sqref="AQ406:AQ407">
    <cfRule type="cellIs" dxfId="24" priority="25" operator="equal">
      <formula>FALSE()</formula>
    </cfRule>
  </conditionalFormatting>
  <conditionalFormatting sqref="AQ409:AQ410">
    <cfRule type="cellIs" dxfId="23" priority="24" operator="equal">
      <formula>FALSE()</formula>
    </cfRule>
  </conditionalFormatting>
  <conditionalFormatting sqref="AQ409:AQ410">
    <cfRule type="cellIs" dxfId="22" priority="23" operator="equal">
      <formula>FALSE()</formula>
    </cfRule>
  </conditionalFormatting>
  <conditionalFormatting sqref="AQ412">
    <cfRule type="cellIs" dxfId="21" priority="22" operator="equal">
      <formula>FALSE()</formula>
    </cfRule>
  </conditionalFormatting>
  <conditionalFormatting sqref="AQ412">
    <cfRule type="cellIs" dxfId="20" priority="21" operator="equal">
      <formula>FALSE()</formula>
    </cfRule>
  </conditionalFormatting>
  <conditionalFormatting sqref="AQ412">
    <cfRule type="cellIs" dxfId="19" priority="20" operator="equal">
      <formula>FALSE()</formula>
    </cfRule>
  </conditionalFormatting>
  <conditionalFormatting sqref="AQ414:AQ415">
    <cfRule type="cellIs" dxfId="18" priority="19" operator="equal">
      <formula>FALSE()</formula>
    </cfRule>
  </conditionalFormatting>
  <conditionalFormatting sqref="AQ414:AQ415">
    <cfRule type="cellIs" dxfId="17" priority="18" operator="equal">
      <formula>FALSE()</formula>
    </cfRule>
  </conditionalFormatting>
  <conditionalFormatting sqref="AQ414:AQ415">
    <cfRule type="cellIs" dxfId="16" priority="17" operator="equal">
      <formula>FALSE()</formula>
    </cfRule>
  </conditionalFormatting>
  <conditionalFormatting sqref="AQ417:AQ419">
    <cfRule type="cellIs" dxfId="15" priority="16" operator="equal">
      <formula>FALSE()</formula>
    </cfRule>
  </conditionalFormatting>
  <conditionalFormatting sqref="AQ417:AQ419">
    <cfRule type="cellIs" dxfId="14" priority="15" operator="equal">
      <formula>FALSE()</formula>
    </cfRule>
  </conditionalFormatting>
  <conditionalFormatting sqref="AQ417:AQ419">
    <cfRule type="cellIs" dxfId="13" priority="14" operator="equal">
      <formula>FALSE()</formula>
    </cfRule>
  </conditionalFormatting>
  <conditionalFormatting sqref="AQ414:AQ415">
    <cfRule type="cellIs" dxfId="12" priority="13" operator="equal">
      <formula>FALSE()</formula>
    </cfRule>
  </conditionalFormatting>
  <conditionalFormatting sqref="AQ414:AQ415">
    <cfRule type="cellIs" dxfId="11" priority="12" operator="equal">
      <formula>FALSE()</formula>
    </cfRule>
  </conditionalFormatting>
  <conditionalFormatting sqref="AQ414:AQ415">
    <cfRule type="cellIs" dxfId="10" priority="11" operator="equal">
      <formula>FALSE()</formula>
    </cfRule>
  </conditionalFormatting>
  <conditionalFormatting sqref="AQ414:AQ415">
    <cfRule type="cellIs" dxfId="9" priority="10" operator="equal">
      <formula>FALSE()</formula>
    </cfRule>
  </conditionalFormatting>
  <conditionalFormatting sqref="AQ417:AQ419">
    <cfRule type="cellIs" dxfId="8" priority="9" operator="equal">
      <formula>FALSE()</formula>
    </cfRule>
  </conditionalFormatting>
  <conditionalFormatting sqref="AQ417:AQ419">
    <cfRule type="cellIs" dxfId="7" priority="8" operator="equal">
      <formula>FALSE()</formula>
    </cfRule>
  </conditionalFormatting>
  <conditionalFormatting sqref="AQ417:AQ419">
    <cfRule type="cellIs" dxfId="6" priority="7" operator="equal">
      <formula>FALSE()</formula>
    </cfRule>
  </conditionalFormatting>
  <conditionalFormatting sqref="AQ417:AQ419">
    <cfRule type="cellIs" dxfId="5" priority="6" operator="equal">
      <formula>FALSE()</formula>
    </cfRule>
  </conditionalFormatting>
  <conditionalFormatting sqref="AQ417:AQ419">
    <cfRule type="cellIs" dxfId="4" priority="5" operator="equal">
      <formula>FALSE()</formula>
    </cfRule>
  </conditionalFormatting>
  <conditionalFormatting sqref="AQ417:AQ419">
    <cfRule type="cellIs" dxfId="3" priority="4" operator="equal">
      <formula>FALSE()</formula>
    </cfRule>
  </conditionalFormatting>
  <conditionalFormatting sqref="AQ417:AQ419">
    <cfRule type="cellIs" dxfId="2" priority="3" operator="equal">
      <formula>FALSE()</formula>
    </cfRule>
  </conditionalFormatting>
  <conditionalFormatting sqref="AQ417:AQ419">
    <cfRule type="cellIs" dxfId="1" priority="2" operator="equal">
      <formula>FALSE()</formula>
    </cfRule>
  </conditionalFormatting>
  <conditionalFormatting sqref="AR223:AV223">
    <cfRule type="cellIs" dxfId="0" priority="1"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8001"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7">
    <tabColor rgb="FFFFFFCC"/>
    <outlinePr summaryBelow="0" summaryRight="0"/>
    <pageSetUpPr autoPageBreaks="0"/>
  </sheetPr>
  <dimension ref="A1:AX673"/>
  <sheetViews>
    <sheetView topLeftCell="A243" zoomScale="60" zoomScaleNormal="60"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9025"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0">
    <tabColor rgb="FFFFFFCC"/>
    <outlinePr summaryBelow="0" summaryRight="0"/>
    <pageSetUpPr autoPageBreaks="0"/>
  </sheetPr>
  <dimension ref="A1:AX673"/>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0049"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1">
    <tabColor rgb="FFFFFFCC"/>
    <outlinePr summaryBelow="0" summaryRight="0"/>
    <pageSetUpPr autoPageBreaks="0"/>
  </sheetPr>
  <dimension ref="A1:AX673"/>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1073"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2">
    <tabColor rgb="FFFFFFCC"/>
    <outlinePr summaryBelow="0" summaryRight="0"/>
    <pageSetUpPr autoPageBreaks="0"/>
  </sheetPr>
  <dimension ref="A1:AX22180"/>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row r="674" ht="12.6" hidden="1"/>
    <row r="675" ht="12.6" hidden="1"/>
    <row r="676" ht="12.6" hidden="1"/>
    <row r="1812" ht="12.6" hidden="1"/>
    <row r="1825" ht="12.6" hidden="1"/>
    <row r="1826" ht="12.6" hidden="1"/>
    <row r="1827" ht="12.6" hidden="1"/>
    <row r="1828" ht="12.6" hidden="1"/>
    <row r="1840" ht="12.6" hidden="1"/>
    <row r="1841" ht="12.6" hidden="1"/>
    <row r="1842" ht="12.6" hidden="1"/>
    <row r="1843" ht="12.6" hidden="1"/>
    <row r="1844" ht="12.6" hidden="1"/>
    <row r="1848" ht="12.6" hidden="1"/>
    <row r="1849" ht="12.6" hidden="1"/>
    <row r="1850" ht="12.6" hidden="1"/>
    <row r="1851" ht="12.6" hidden="1"/>
    <row r="1852" ht="12.6" hidden="1"/>
    <row r="1853" ht="12.6" hidden="1"/>
    <row r="1854" ht="12.6" hidden="1"/>
    <row r="1855" ht="12.6" hidden="1"/>
    <row r="1856" ht="12.6" hidden="1"/>
    <row r="1857" ht="12.6" hidden="1"/>
    <row r="1858" ht="12.6" hidden="1"/>
    <row r="1859" ht="12.6" hidden="1"/>
    <row r="1860" ht="12.6" hidden="1"/>
    <row r="1861" ht="12.6" hidden="1"/>
    <row r="1862" ht="12.6" hidden="1"/>
    <row r="1863" ht="12.6" hidden="1"/>
    <row r="1864" ht="12.6" hidden="1"/>
    <row r="1865" ht="12.6" hidden="1"/>
    <row r="1866" ht="12.6" hidden="1"/>
    <row r="1867" ht="12.6" hidden="1"/>
    <row r="1868" ht="12.6" hidden="1"/>
    <row r="1869" ht="12.6" hidden="1"/>
    <row r="1870" ht="12.6" hidden="1"/>
    <row r="1871" ht="12.6" hidden="1"/>
    <row r="1872" ht="12.6" hidden="1"/>
    <row r="1873" ht="12.6" hidden="1"/>
    <row r="1874" ht="12.6" hidden="1"/>
    <row r="1875" ht="12.6" hidden="1"/>
    <row r="1876" ht="12.6" hidden="1"/>
    <row r="1877" ht="12.6" hidden="1"/>
    <row r="1878" ht="12.6" hidden="1"/>
    <row r="1879" ht="12.6" hidden="1"/>
    <row r="1880" ht="12.6" hidden="1"/>
    <row r="1881" ht="12.6" hidden="1"/>
    <row r="1882" ht="12.6" hidden="1"/>
    <row r="1883" ht="12.6" hidden="1"/>
    <row r="1884" ht="12.6" hidden="1"/>
    <row r="1885" ht="12.6" hidden="1"/>
    <row r="1886" ht="12.6" hidden="1"/>
    <row r="1887" ht="12.6" hidden="1"/>
    <row r="1888" ht="12.6" hidden="1"/>
    <row r="1889" ht="12.6" hidden="1"/>
    <row r="1890" ht="12.6" hidden="1"/>
    <row r="1891" ht="12.6" hidden="1"/>
    <row r="1892" ht="12.6" hidden="1"/>
    <row r="1893" ht="12.6" hidden="1"/>
    <row r="1894" ht="12.6" hidden="1"/>
    <row r="1895" ht="12.6" hidden="1"/>
    <row r="1896" ht="12.6" hidden="1"/>
    <row r="1897" ht="12.6" hidden="1"/>
    <row r="1898" ht="12.6" hidden="1"/>
    <row r="1899" ht="12.6" hidden="1"/>
    <row r="1900" ht="12.6" hidden="1"/>
    <row r="1901" ht="12.6" hidden="1"/>
    <row r="1902" ht="12.6" hidden="1"/>
    <row r="1903" ht="12.6" hidden="1"/>
    <row r="1904" ht="12.6" hidden="1"/>
    <row r="1905" ht="12.6" hidden="1"/>
    <row r="1906" ht="12.6" hidden="1"/>
    <row r="1907" ht="12.6" hidden="1"/>
    <row r="1908" ht="12.6" hidden="1"/>
    <row r="1909" ht="12.6" hidden="1"/>
    <row r="1910" ht="12.6" hidden="1"/>
    <row r="1911" ht="12.6" hidden="1"/>
    <row r="1912" ht="12.6" hidden="1"/>
    <row r="1913" ht="12.6" hidden="1"/>
    <row r="1914" ht="12.6" hidden="1"/>
    <row r="1915" ht="12.6" hidden="1"/>
    <row r="1916" ht="12.6" hidden="1"/>
    <row r="1917" ht="12.6" hidden="1"/>
    <row r="1918" ht="12.6" hidden="1"/>
    <row r="1919" ht="12.6" hidden="1"/>
    <row r="1920" ht="12.6" hidden="1"/>
    <row r="1921" ht="12.6" hidden="1"/>
    <row r="1922" ht="12.6" hidden="1"/>
    <row r="1923" ht="12.6" hidden="1"/>
    <row r="1924" ht="12.6" hidden="1"/>
    <row r="1925" ht="12.6" hidden="1"/>
    <row r="1926" ht="12.6" hidden="1"/>
    <row r="1927" ht="12.6" hidden="1"/>
    <row r="1928" ht="12.6" hidden="1"/>
    <row r="1929" ht="12.6" hidden="1"/>
    <row r="1930" ht="12.6" hidden="1"/>
    <row r="1931" ht="12.6" hidden="1"/>
    <row r="1932" ht="12.6" hidden="1"/>
    <row r="1933" ht="12.6" hidden="1"/>
    <row r="1934" ht="12.6" hidden="1"/>
    <row r="1935" ht="12.6" hidden="1"/>
    <row r="1936" ht="12.6" hidden="1"/>
    <row r="1937" ht="12.6" hidden="1"/>
    <row r="1938" ht="12.6" hidden="1"/>
    <row r="1939" ht="12.6" hidden="1"/>
    <row r="1940" ht="12.6" hidden="1"/>
    <row r="1941" ht="12.6" hidden="1"/>
    <row r="1942" ht="12.6" hidden="1"/>
    <row r="1943" ht="12.6" hidden="1"/>
    <row r="1944" ht="12.6" hidden="1"/>
    <row r="1945" ht="12.6" hidden="1"/>
    <row r="1946" ht="12.6" hidden="1"/>
    <row r="1947" ht="12.6" hidden="1"/>
    <row r="1948" ht="12.6" hidden="1"/>
    <row r="1949" ht="12.6" hidden="1"/>
    <row r="1950" ht="12.6" hidden="1"/>
    <row r="1951" ht="12.6" hidden="1"/>
    <row r="1952" ht="12.6" hidden="1"/>
    <row r="1953" ht="12.6" hidden="1"/>
    <row r="1954" ht="12.6" hidden="1"/>
    <row r="1955" ht="12.6" hidden="1"/>
    <row r="1956" ht="12.6" hidden="1"/>
    <row r="1957" ht="12.6" hidden="1"/>
    <row r="1958" ht="12.6" hidden="1"/>
    <row r="1959" ht="12.6" hidden="1"/>
    <row r="1960" ht="12.6" hidden="1"/>
    <row r="1961" ht="12.6" hidden="1"/>
    <row r="1962" ht="12.6" hidden="1"/>
    <row r="1963" ht="12.6" hidden="1"/>
    <row r="1964" ht="12.6" hidden="1"/>
    <row r="1965" ht="12.6" hidden="1"/>
    <row r="1966" ht="12.6" hidden="1"/>
    <row r="1967" ht="12.6" hidden="1"/>
    <row r="1968" ht="12.6" hidden="1"/>
    <row r="1969" ht="12.6" hidden="1"/>
    <row r="1970" ht="12.6" hidden="1"/>
    <row r="1971" ht="12.6" hidden="1"/>
    <row r="1972" ht="12.6" hidden="1"/>
    <row r="1973" ht="12.6" hidden="1"/>
    <row r="1974" ht="12.6" hidden="1"/>
    <row r="1975" ht="12.6" hidden="1"/>
    <row r="1976" ht="12.6" hidden="1"/>
    <row r="1977" ht="12.6" hidden="1"/>
    <row r="1978" ht="12.6" hidden="1"/>
    <row r="1979" ht="12.6" hidden="1"/>
    <row r="1980" ht="12.6" hidden="1"/>
    <row r="1981" ht="12.6" hidden="1"/>
    <row r="1982" ht="12.6" hidden="1"/>
    <row r="1983" ht="12.6" hidden="1"/>
    <row r="1984" ht="12.6" hidden="1"/>
    <row r="1985" ht="12.6" hidden="1"/>
    <row r="1986" ht="12.6" hidden="1"/>
    <row r="1987" ht="12.6" hidden="1"/>
    <row r="1988" ht="12.6" hidden="1"/>
    <row r="1989" ht="12.6" hidden="1"/>
    <row r="1990" ht="12.6" hidden="1"/>
    <row r="1991" ht="12.6" hidden="1"/>
    <row r="1992" ht="12.6" hidden="1"/>
    <row r="1993" ht="12.6" hidden="1"/>
    <row r="1994" ht="12.6" hidden="1"/>
    <row r="1995" ht="12.6" hidden="1"/>
    <row r="1996" ht="12.6" hidden="1"/>
    <row r="1997" ht="12.6" hidden="1"/>
    <row r="1998" ht="12.6" hidden="1"/>
    <row r="1999" ht="12.6" hidden="1"/>
    <row r="2000" ht="12.6" hidden="1"/>
    <row r="2001" ht="12.6" hidden="1"/>
    <row r="2002" ht="12.6" hidden="1"/>
    <row r="2003" ht="12.6" hidden="1"/>
    <row r="2004" ht="12.6" hidden="1"/>
    <row r="2005" ht="12.6" hidden="1"/>
    <row r="2006" ht="12.6" hidden="1"/>
    <row r="2007" ht="12.6" hidden="1"/>
    <row r="2008" ht="12.6" hidden="1"/>
    <row r="2009" ht="12.6" hidden="1"/>
    <row r="2010" ht="12.6" hidden="1"/>
    <row r="2011" ht="12.6" hidden="1"/>
    <row r="2012" ht="12.6" hidden="1"/>
    <row r="2013" ht="12.6" hidden="1"/>
    <row r="2014" ht="12.6" hidden="1"/>
    <row r="2015" ht="12.6" hidden="1"/>
    <row r="2016" ht="12.6" hidden="1"/>
    <row r="2017" ht="12.6" hidden="1"/>
    <row r="2018" ht="12.6" hidden="1"/>
    <row r="2019" ht="12.6" hidden="1"/>
    <row r="2020" ht="12.6" hidden="1"/>
    <row r="2021" ht="12.6" hidden="1"/>
    <row r="2022" ht="12.6" hidden="1"/>
    <row r="2023" ht="12.6" hidden="1"/>
    <row r="2024" ht="12.6" hidden="1"/>
    <row r="2025" ht="12.6" hidden="1"/>
    <row r="2026" ht="12.6" hidden="1"/>
    <row r="2027" ht="12.6" hidden="1"/>
    <row r="2028" ht="12.6" hidden="1"/>
    <row r="2029" ht="12.6" hidden="1"/>
    <row r="2030" ht="12.6" hidden="1"/>
    <row r="2031" ht="12.6" hidden="1"/>
    <row r="2032" ht="12.6" hidden="1"/>
    <row r="2033" ht="12.6" hidden="1"/>
    <row r="2034" ht="12.6" hidden="1"/>
    <row r="2035" ht="12.6" hidden="1"/>
    <row r="2036" ht="12.6" hidden="1"/>
    <row r="2037" ht="12.6" hidden="1"/>
    <row r="2038" ht="12.6" hidden="1"/>
    <row r="2039" ht="12.6" hidden="1"/>
    <row r="2040" ht="12.6" hidden="1"/>
    <row r="2041" ht="12.6" hidden="1"/>
    <row r="2042" ht="12.6" hidden="1"/>
    <row r="2043" ht="12.6" hidden="1"/>
    <row r="2044" ht="12.6" hidden="1"/>
    <row r="2045" ht="12.6" hidden="1"/>
    <row r="2046" ht="12.6" hidden="1"/>
    <row r="2047" ht="12.6" hidden="1"/>
    <row r="2048" ht="12.6" hidden="1"/>
    <row r="2049" ht="12.6" hidden="1"/>
    <row r="2050" ht="12.6" hidden="1"/>
    <row r="2051" ht="12.6" hidden="1"/>
    <row r="2052" ht="12.6" hidden="1"/>
    <row r="2053" ht="12.6" hidden="1"/>
    <row r="2054" ht="12.6" hidden="1"/>
    <row r="2055" ht="12.6" hidden="1"/>
    <row r="2056" ht="12.6" hidden="1"/>
    <row r="2057" ht="12.6" hidden="1"/>
    <row r="2058" ht="12.6" hidden="1"/>
    <row r="2059" ht="12.6" hidden="1"/>
    <row r="2060" ht="12.6" hidden="1"/>
    <row r="2061" ht="12.6" hidden="1"/>
    <row r="2062" ht="12.6" hidden="1"/>
    <row r="2063" ht="12.6" hidden="1"/>
    <row r="2064" ht="12.6" hidden="1"/>
    <row r="2065" ht="12.6" hidden="1"/>
    <row r="2066" ht="12.6" hidden="1"/>
    <row r="2067" ht="12.6" hidden="1"/>
    <row r="2068" ht="12.6" hidden="1"/>
    <row r="2069" ht="12.6" hidden="1"/>
    <row r="2070" ht="12.6" hidden="1"/>
    <row r="2071" ht="12.6" hidden="1"/>
    <row r="2072" ht="12.6" hidden="1"/>
    <row r="2073" ht="12.6" hidden="1"/>
    <row r="2074" ht="12.6" hidden="1"/>
    <row r="2075" ht="12.6" hidden="1"/>
    <row r="2076" ht="12.6" hidden="1"/>
    <row r="2077" ht="12.6" hidden="1"/>
    <row r="2078" ht="12.6" hidden="1"/>
    <row r="2079" ht="12.6" hidden="1"/>
    <row r="2080" ht="12.6" hidden="1"/>
    <row r="2081" ht="12.6" hidden="1"/>
    <row r="2082" ht="12.6" hidden="1"/>
    <row r="2083" ht="12.6" hidden="1"/>
    <row r="2084" ht="12.6" hidden="1"/>
    <row r="2085" ht="12.6" hidden="1"/>
    <row r="2086" ht="12.6" hidden="1"/>
    <row r="2087" ht="12.6" hidden="1"/>
    <row r="2088" ht="12.6" hidden="1"/>
    <row r="2089" ht="12.6" hidden="1"/>
    <row r="2090" ht="12.6" hidden="1"/>
    <row r="2091" ht="12.6" hidden="1"/>
    <row r="2092" ht="12.6" hidden="1"/>
    <row r="2093" ht="12.6" hidden="1"/>
    <row r="2094" ht="12.6" hidden="1"/>
    <row r="2095" ht="12.6" hidden="1"/>
    <row r="2096" ht="12.6" hidden="1"/>
    <row r="2097" ht="12.6" hidden="1"/>
    <row r="2098" ht="12.6" hidden="1"/>
    <row r="2099" ht="12.6" hidden="1"/>
    <row r="2100" ht="12.6" hidden="1"/>
    <row r="2101" ht="12.6" hidden="1"/>
    <row r="2102" ht="12.6" hidden="1"/>
    <row r="2103" ht="12.6" hidden="1"/>
    <row r="2104" ht="12.6" hidden="1"/>
    <row r="2105" ht="12.6" hidden="1"/>
    <row r="2106" ht="12.6" hidden="1"/>
    <row r="2107" ht="12.6" hidden="1"/>
    <row r="2108" ht="12.6" hidden="1"/>
    <row r="2109" ht="12.6" hidden="1"/>
    <row r="2110" ht="12.6" hidden="1"/>
    <row r="2111" ht="12.6" hidden="1"/>
    <row r="2112" ht="12.6" hidden="1"/>
    <row r="2113" ht="12.6" hidden="1"/>
    <row r="2114" ht="12.6" hidden="1"/>
    <row r="2115" ht="12.6" hidden="1"/>
    <row r="2116" ht="12.6" hidden="1"/>
    <row r="2117" ht="12.6" hidden="1"/>
    <row r="2118" ht="12.6" hidden="1"/>
    <row r="2119" ht="12.6" hidden="1"/>
    <row r="2120" ht="12.6" hidden="1"/>
    <row r="2121" ht="12.6" hidden="1"/>
    <row r="2122" ht="12.6" hidden="1"/>
    <row r="2123" ht="12.6" hidden="1"/>
    <row r="2124" ht="12.6" hidden="1"/>
    <row r="2125" ht="12.6" hidden="1"/>
    <row r="2126" ht="12.6" hidden="1"/>
    <row r="2127" ht="12.6" hidden="1"/>
    <row r="2128" ht="12.6" hidden="1"/>
    <row r="2129" ht="12.6" hidden="1"/>
    <row r="2130" ht="12.6" hidden="1"/>
    <row r="2131" ht="12.6" hidden="1"/>
    <row r="2132" ht="12.6" hidden="1"/>
    <row r="2133" ht="12.6" hidden="1"/>
    <row r="2134" ht="12.6" hidden="1"/>
    <row r="2135" ht="12.6" hidden="1"/>
    <row r="2136" ht="12.6" hidden="1"/>
    <row r="2137" ht="12.6" hidden="1"/>
    <row r="2138" ht="12.6" hidden="1"/>
    <row r="2139" ht="12.6" hidden="1"/>
    <row r="2140" ht="12.6" hidden="1"/>
    <row r="2141" ht="12.6" hidden="1"/>
    <row r="2142" ht="12.6" hidden="1"/>
    <row r="2143" ht="12.6" hidden="1"/>
    <row r="2144" ht="12.6" hidden="1"/>
    <row r="2145" ht="12.6" hidden="1"/>
    <row r="2146" ht="12.6" hidden="1"/>
    <row r="2147" ht="12.6" hidden="1"/>
    <row r="2148" ht="12.6" hidden="1"/>
    <row r="2149" ht="12.6" hidden="1"/>
    <row r="2150" ht="12.6" hidden="1"/>
    <row r="2151" ht="12.6" hidden="1"/>
    <row r="2152" ht="12.6" hidden="1"/>
    <row r="2153" ht="12.6" hidden="1"/>
    <row r="2154" ht="12.6" hidden="1"/>
    <row r="2155" ht="12.6" hidden="1"/>
    <row r="2156" ht="12.6" hidden="1"/>
    <row r="2157" ht="12.6" hidden="1"/>
    <row r="2158" ht="12.6" hidden="1"/>
    <row r="2159" ht="12.6" hidden="1"/>
    <row r="2160" ht="12.6" hidden="1"/>
    <row r="2161" ht="12.6" hidden="1"/>
    <row r="2162" ht="12.6" hidden="1"/>
    <row r="2163" ht="12.6" hidden="1"/>
    <row r="2164" ht="12.6" hidden="1"/>
    <row r="2165" ht="12.6" hidden="1"/>
    <row r="2166" ht="12.6" hidden="1"/>
    <row r="2167" ht="12.6" hidden="1"/>
    <row r="2168" ht="12.6" hidden="1"/>
    <row r="2169" ht="12.6" hidden="1"/>
    <row r="2170" ht="12.6" hidden="1"/>
    <row r="2171" ht="12.6" hidden="1"/>
    <row r="2172" ht="12.6" hidden="1"/>
    <row r="2173" ht="12.6" hidden="1"/>
    <row r="2174" ht="12.6" hidden="1"/>
    <row r="2175" ht="12.6" hidden="1"/>
    <row r="2176" ht="12.6" hidden="1"/>
    <row r="2177" ht="12.6" hidden="1"/>
    <row r="2178" ht="12.6" hidden="1"/>
    <row r="2179" ht="12.6" hidden="1"/>
    <row r="2180" ht="12.6" hidden="1"/>
    <row r="2181" ht="12.6" hidden="1"/>
    <row r="2182" ht="12.6" hidden="1"/>
    <row r="2183" ht="12.6" hidden="1"/>
    <row r="2184" ht="12.6" hidden="1"/>
    <row r="2185" ht="12.6" hidden="1"/>
    <row r="2186" ht="12.6" hidden="1"/>
    <row r="2187" ht="12.6" hidden="1"/>
    <row r="2188" ht="12.6" hidden="1"/>
    <row r="2189" ht="12.6" hidden="1"/>
    <row r="2190" ht="12.6" hidden="1"/>
    <row r="2191" ht="12.6" hidden="1"/>
    <row r="2192" ht="12.6" hidden="1"/>
    <row r="2193" ht="12.6" hidden="1"/>
    <row r="2194" ht="12.6" hidden="1"/>
    <row r="2195" ht="12.6" hidden="1"/>
    <row r="2196" ht="12.6" hidden="1"/>
    <row r="2197" ht="12.6" hidden="1"/>
    <row r="2198" ht="12.6" hidden="1"/>
    <row r="2199" ht="12.6" hidden="1"/>
    <row r="2200" ht="12.6" hidden="1"/>
    <row r="2201" ht="12.6" hidden="1"/>
    <row r="2202" ht="12.6" hidden="1"/>
    <row r="2203" ht="12.6" hidden="1"/>
    <row r="2204" ht="12.6" hidden="1"/>
    <row r="2205" ht="12.6" hidden="1"/>
    <row r="2206" ht="12.6" hidden="1"/>
    <row r="2207" ht="12.6" hidden="1"/>
    <row r="2208" ht="12.6" hidden="1"/>
    <row r="2209" ht="12.6" hidden="1"/>
    <row r="2210" ht="12.6" hidden="1"/>
    <row r="2211" ht="12.6" hidden="1"/>
    <row r="2212" ht="12.6" hidden="1"/>
    <row r="2213" ht="12.6" hidden="1"/>
    <row r="2214" ht="12.6" hidden="1"/>
    <row r="2215" ht="12.6" hidden="1"/>
    <row r="2216" ht="12.6" hidden="1"/>
    <row r="2217" ht="12.6" hidden="1"/>
    <row r="2218" ht="12.6" hidden="1"/>
    <row r="2219" ht="12.6" hidden="1"/>
    <row r="2220" ht="12.6" hidden="1"/>
    <row r="2221" ht="12.6" hidden="1"/>
    <row r="2222" ht="12.6" hidden="1"/>
    <row r="2223" ht="12.6" hidden="1"/>
    <row r="2224" ht="12.6" hidden="1"/>
    <row r="2225" ht="12.6" hidden="1"/>
    <row r="2226" ht="12.6" hidden="1"/>
    <row r="2227" ht="12.6" hidden="1"/>
    <row r="2228" ht="12.6" hidden="1"/>
    <row r="2229" ht="12.6" hidden="1"/>
    <row r="2230" ht="12.6" hidden="1"/>
    <row r="2231" ht="12.6" hidden="1"/>
    <row r="2232" ht="12.6" hidden="1"/>
    <row r="2233" ht="12.6" hidden="1"/>
    <row r="2234" ht="12.6" hidden="1"/>
    <row r="2235" ht="12.6" hidden="1"/>
    <row r="2236" ht="12.6" hidden="1"/>
    <row r="2237" ht="12.6" hidden="1"/>
    <row r="2238" ht="12.6" hidden="1"/>
    <row r="2239" ht="12.6" hidden="1"/>
    <row r="2240" ht="12.6" hidden="1"/>
    <row r="2241" ht="12.6" hidden="1"/>
    <row r="2242" ht="12.6" hidden="1"/>
    <row r="2243" ht="12.6" hidden="1"/>
    <row r="2244" ht="12.6" hidden="1"/>
    <row r="2245" ht="12.6" hidden="1"/>
    <row r="2246" ht="12.6" hidden="1"/>
    <row r="2247" ht="12.6" hidden="1"/>
    <row r="2248" ht="12.6" hidden="1"/>
    <row r="2249" ht="12.6" hidden="1"/>
    <row r="2250" ht="12.6" hidden="1"/>
    <row r="2251" ht="12.6" hidden="1"/>
    <row r="2252" ht="12.6" hidden="1"/>
    <row r="2253" ht="12.6" hidden="1"/>
    <row r="2254" ht="12.6" hidden="1"/>
    <row r="2255" ht="12.6" hidden="1"/>
    <row r="2256" ht="12.6" hidden="1"/>
    <row r="2257" ht="12.6" hidden="1"/>
    <row r="2258" ht="12.6" hidden="1"/>
    <row r="2259" ht="12.6" hidden="1"/>
    <row r="2260" ht="12.6" hidden="1"/>
    <row r="2261" ht="12.6" hidden="1"/>
    <row r="2262" ht="12.6" hidden="1"/>
    <row r="2263" ht="12.6" hidden="1"/>
    <row r="2264" ht="12.6" hidden="1"/>
    <row r="2265" ht="12.6" hidden="1"/>
    <row r="2266" ht="12.6" hidden="1"/>
    <row r="2267" ht="12.6" hidden="1"/>
    <row r="2268" ht="12.6" hidden="1"/>
    <row r="2269" ht="12.6" hidden="1"/>
    <row r="2270" ht="12.6" hidden="1"/>
    <row r="2271" ht="12.6" hidden="1"/>
    <row r="2272" ht="12.6" hidden="1"/>
    <row r="2273" ht="12.6" hidden="1"/>
    <row r="2274" ht="12.6" hidden="1"/>
    <row r="2275" ht="12.6" hidden="1"/>
    <row r="2276" ht="12.6" hidden="1"/>
    <row r="2277" ht="12.6" hidden="1"/>
    <row r="2278" ht="12.6" hidden="1"/>
    <row r="2279" ht="12.6" hidden="1"/>
    <row r="2280" ht="12.6" hidden="1"/>
    <row r="2281" ht="12.6" hidden="1"/>
    <row r="2282" ht="12.6" hidden="1"/>
    <row r="2283" ht="12.6" hidden="1"/>
    <row r="2284" ht="12.6" hidden="1"/>
    <row r="2285" ht="12.6" hidden="1"/>
    <row r="2286" ht="12.6" hidden="1"/>
    <row r="2287" ht="12.6" hidden="1"/>
    <row r="2288" ht="12.6" hidden="1"/>
    <row r="2289" ht="12.6" hidden="1"/>
    <row r="2290" ht="12.6" hidden="1"/>
    <row r="2291" ht="12.6" hidden="1"/>
    <row r="2292" ht="12.6" hidden="1"/>
    <row r="2293" ht="12.6" hidden="1"/>
    <row r="2294" ht="12.6" hidden="1"/>
    <row r="2295" ht="12.6" hidden="1"/>
    <row r="2296" ht="12.6" hidden="1"/>
    <row r="2297" ht="12.6" hidden="1"/>
    <row r="2298" ht="12.6" hidden="1"/>
    <row r="2299" ht="12.6" hidden="1"/>
    <row r="2300" ht="12.6" hidden="1"/>
    <row r="2301" ht="12.6" hidden="1"/>
    <row r="2302" ht="12.6" hidden="1"/>
    <row r="2303" ht="12.6" hidden="1"/>
    <row r="2304" ht="12.6" hidden="1"/>
    <row r="2305" ht="12.6" hidden="1"/>
    <row r="2306" ht="12.6" hidden="1"/>
    <row r="2307" ht="12.6" hidden="1"/>
    <row r="2308" ht="12.6" hidden="1"/>
    <row r="2309" ht="12.6" hidden="1"/>
    <row r="2310" ht="12.6" hidden="1"/>
    <row r="2311" ht="12.6" hidden="1"/>
    <row r="2312" ht="12.6" hidden="1"/>
    <row r="2313" ht="12.6" hidden="1"/>
    <row r="2314" ht="12.6" hidden="1"/>
    <row r="2315" ht="12.6" hidden="1"/>
    <row r="2316" ht="12.6" hidden="1"/>
    <row r="2317" ht="12.6" hidden="1"/>
    <row r="2318" ht="12.6" hidden="1"/>
    <row r="2319" ht="12.6" hidden="1"/>
    <row r="2320" ht="12.6" hidden="1"/>
    <row r="2321" ht="12.6" hidden="1"/>
    <row r="2322" ht="12.6" hidden="1"/>
    <row r="2323" ht="12.6" hidden="1"/>
    <row r="2324" ht="12.6" hidden="1"/>
    <row r="2325" ht="12.6" hidden="1"/>
    <row r="2326" ht="12.6" hidden="1"/>
    <row r="2327" ht="12.6" hidden="1"/>
    <row r="2328" ht="12.6" hidden="1"/>
    <row r="2329" ht="12.6" hidden="1"/>
    <row r="2330" ht="12.6" hidden="1"/>
    <row r="2331" ht="12.6" hidden="1"/>
    <row r="2332" ht="12.6" hidden="1"/>
    <row r="2333" ht="12.6" hidden="1"/>
    <row r="2334" ht="12.6" hidden="1"/>
    <row r="2335" ht="12.6" hidden="1"/>
    <row r="2336" ht="12.6" hidden="1"/>
    <row r="2337" ht="12.6" hidden="1"/>
    <row r="2338" ht="12.6" hidden="1"/>
    <row r="2339" ht="12.6" hidden="1"/>
    <row r="2340" ht="12.6" hidden="1"/>
    <row r="2341" ht="12.6" hidden="1"/>
    <row r="2342" ht="12.6" hidden="1"/>
    <row r="2343" ht="12.6" hidden="1"/>
    <row r="2344" ht="12.6" hidden="1"/>
    <row r="2345" ht="12.6" hidden="1"/>
    <row r="2346" ht="12.6" hidden="1"/>
    <row r="2347" ht="12.6" hidden="1"/>
    <row r="2348" ht="12.6" hidden="1"/>
    <row r="2349" ht="12.6" hidden="1"/>
    <row r="2350" ht="12.6" hidden="1"/>
    <row r="2351" ht="12.6" hidden="1"/>
    <row r="2352" ht="12.6" hidden="1"/>
    <row r="2353" ht="12.6" hidden="1"/>
    <row r="2354" ht="12.6" hidden="1"/>
    <row r="2355" ht="12.6" hidden="1"/>
    <row r="2356" ht="12.6" hidden="1"/>
    <row r="2357" ht="12.6" hidden="1"/>
    <row r="2358" ht="12.6" hidden="1"/>
    <row r="2359" ht="12.6" hidden="1"/>
    <row r="2360" ht="12.6" hidden="1"/>
    <row r="2361" ht="12.6" hidden="1"/>
    <row r="2362" ht="12.6" hidden="1"/>
    <row r="2363" ht="12.6" hidden="1"/>
    <row r="2364" ht="12.6" hidden="1"/>
    <row r="2365" ht="12.6" hidden="1"/>
    <row r="2366" ht="12.6" hidden="1"/>
    <row r="2367" ht="12.6" hidden="1"/>
    <row r="2368" ht="12.6" hidden="1"/>
    <row r="2369" ht="12.6" hidden="1"/>
    <row r="2370" ht="12.6" hidden="1"/>
    <row r="2371" ht="12.6" hidden="1"/>
    <row r="2372" ht="12.6" hidden="1"/>
    <row r="2373" ht="12.6" hidden="1"/>
    <row r="2374" ht="12.6" hidden="1"/>
    <row r="2375" ht="12.6" hidden="1"/>
    <row r="2376" ht="12.6" hidden="1"/>
    <row r="2377" ht="12.6" hidden="1"/>
    <row r="2378" ht="12.6" hidden="1"/>
    <row r="2379" ht="12.6" hidden="1"/>
    <row r="2380" ht="12.6" hidden="1"/>
    <row r="2381" ht="12.6" hidden="1"/>
    <row r="2382" ht="12.6" hidden="1"/>
    <row r="2383" ht="12.6" hidden="1"/>
    <row r="2384" ht="12.6" hidden="1"/>
    <row r="2385" ht="12.6" hidden="1"/>
    <row r="2386" ht="12.6" hidden="1"/>
    <row r="2387" ht="12.6" hidden="1"/>
    <row r="2388" ht="12.6" hidden="1"/>
    <row r="2389" ht="12.6" hidden="1"/>
    <row r="2390" ht="12.6" hidden="1"/>
    <row r="2391" ht="12.6" hidden="1"/>
    <row r="2392" ht="12.6" hidden="1"/>
    <row r="2393" ht="12.6" hidden="1"/>
    <row r="2394" ht="12.6" hidden="1"/>
    <row r="2395" ht="12.6" hidden="1"/>
    <row r="2396" ht="12.6" hidden="1"/>
    <row r="2397" ht="12.6" hidden="1"/>
    <row r="2398" ht="12.6" hidden="1"/>
    <row r="2399" ht="12.6" hidden="1"/>
    <row r="2400" ht="12.6" hidden="1"/>
    <row r="2401" ht="12.6" hidden="1"/>
    <row r="2402" ht="12.6" hidden="1"/>
    <row r="2403" ht="12.6" hidden="1"/>
    <row r="2404" ht="12.6" hidden="1"/>
    <row r="2405" ht="12.6" hidden="1"/>
    <row r="2406" ht="12.6" hidden="1"/>
    <row r="2407" ht="12.6" hidden="1"/>
    <row r="2408" ht="12.6" hidden="1"/>
    <row r="2409" ht="12.6" hidden="1"/>
    <row r="2410" ht="12.6" hidden="1"/>
    <row r="2411" ht="12.6" hidden="1"/>
    <row r="2412" ht="12.6" hidden="1"/>
    <row r="2413" ht="12.6" hidden="1"/>
    <row r="2414" ht="12.6" hidden="1"/>
    <row r="2415" ht="12.6" hidden="1"/>
    <row r="2416" ht="12.6" hidden="1"/>
    <row r="2417" ht="12.6" hidden="1"/>
    <row r="2418" ht="12.6" hidden="1"/>
    <row r="2419" ht="12.6" hidden="1"/>
    <row r="2420" ht="12.6" hidden="1"/>
    <row r="2421" ht="12.6" hidden="1"/>
    <row r="2422" ht="12.6" hidden="1"/>
    <row r="2423" ht="12.6" hidden="1"/>
    <row r="2424" ht="12.6" hidden="1"/>
    <row r="2425" ht="12.6" hidden="1"/>
    <row r="2426" ht="12.6" hidden="1"/>
    <row r="2427" ht="12.6" hidden="1"/>
    <row r="2428" ht="12.6" hidden="1"/>
    <row r="2429" ht="12.6" hidden="1"/>
    <row r="2430" ht="12.6" hidden="1"/>
    <row r="2431" ht="12.6" hidden="1"/>
    <row r="2432" ht="12.6" hidden="1"/>
    <row r="2433" ht="12.6" hidden="1"/>
    <row r="2434" ht="12.6" hidden="1"/>
    <row r="2435" ht="12.6" hidden="1"/>
    <row r="2436" ht="12.6" hidden="1"/>
    <row r="2437" ht="12.6" hidden="1"/>
    <row r="2438" ht="12.6" hidden="1"/>
    <row r="2439" ht="12.6" hidden="1"/>
    <row r="2440" ht="12.6" hidden="1"/>
    <row r="2441" ht="12.6" hidden="1"/>
    <row r="2442" ht="12.6" hidden="1"/>
    <row r="2443" ht="12.6" hidden="1"/>
    <row r="2444" ht="12.6" hidden="1"/>
    <row r="2445" ht="12.6" hidden="1"/>
    <row r="2446" ht="12.6" hidden="1"/>
    <row r="2447" ht="12.6" hidden="1"/>
    <row r="2448" ht="12.6" hidden="1"/>
    <row r="2449" ht="12.6" hidden="1"/>
    <row r="2450" ht="12.6" hidden="1"/>
    <row r="2451" ht="12.6" hidden="1"/>
    <row r="2452" ht="12.6" hidden="1"/>
    <row r="2453" ht="12.6" hidden="1"/>
    <row r="2454" ht="12.6" hidden="1"/>
    <row r="2455" ht="12.6" hidden="1"/>
    <row r="2456" ht="12.6" hidden="1"/>
    <row r="2457" ht="12.6" hidden="1"/>
    <row r="2458" ht="12.6" hidden="1"/>
    <row r="2459" ht="12.6" hidden="1"/>
    <row r="2460" ht="12.6" hidden="1"/>
    <row r="2461" ht="12.6" hidden="1"/>
    <row r="2462" ht="12.6" hidden="1"/>
    <row r="2463" ht="12.6" hidden="1"/>
    <row r="2464" ht="12.6" hidden="1"/>
    <row r="2465" ht="12.6" hidden="1"/>
    <row r="2466" ht="12.6" hidden="1"/>
    <row r="2467" ht="12.6" hidden="1"/>
    <row r="2468" ht="12.6" hidden="1"/>
    <row r="2469" ht="12.6" hidden="1"/>
    <row r="2470" ht="12.6" hidden="1"/>
    <row r="2471" ht="12.6" hidden="1"/>
    <row r="2472" ht="12.6" hidden="1"/>
    <row r="2473" ht="12.6" hidden="1"/>
    <row r="2474" ht="12.6" hidden="1"/>
    <row r="2475" ht="12.6" hidden="1"/>
    <row r="2476" ht="12.6" hidden="1"/>
    <row r="2477" ht="12.6" hidden="1"/>
    <row r="2478" ht="12.6" hidden="1"/>
    <row r="2479" ht="12.6" hidden="1"/>
    <row r="2480" ht="12.6" hidden="1"/>
    <row r="2481" ht="12.6" hidden="1"/>
    <row r="2482" ht="12.6" hidden="1"/>
    <row r="2483" ht="12.6" hidden="1"/>
    <row r="2484" ht="12.6" hidden="1"/>
    <row r="2485" ht="12.6" hidden="1"/>
    <row r="2486" ht="12.6" hidden="1"/>
    <row r="2487" ht="12.6" hidden="1"/>
    <row r="2488" ht="12.6" hidden="1"/>
    <row r="2489" ht="12.6" hidden="1"/>
    <row r="2490" ht="12.6" hidden="1"/>
    <row r="2491" ht="12.6" hidden="1"/>
    <row r="2492" ht="12.6" hidden="1"/>
    <row r="2493" ht="12.6" hidden="1"/>
    <row r="2494" ht="12.6" hidden="1"/>
    <row r="2495" ht="12.6" hidden="1"/>
    <row r="2496" ht="12.6" hidden="1"/>
    <row r="2497" ht="12.6" hidden="1"/>
    <row r="2498" ht="12.6" hidden="1"/>
    <row r="2499" ht="12.6" hidden="1"/>
    <row r="2500" ht="12.6" hidden="1"/>
    <row r="2501" ht="12.6" hidden="1"/>
    <row r="2502" ht="12.6" hidden="1"/>
    <row r="2503" ht="12.6" hidden="1"/>
    <row r="2504" ht="12.6" hidden="1"/>
    <row r="2505" ht="12.6" hidden="1"/>
    <row r="2506" ht="12.6" hidden="1"/>
    <row r="2507" ht="12.6" hidden="1"/>
    <row r="2508" ht="12.6" hidden="1"/>
    <row r="2509" ht="12.6" hidden="1"/>
    <row r="2510" ht="12.6" hidden="1"/>
    <row r="2511" ht="12.6" hidden="1"/>
    <row r="2512" ht="12.6" hidden="1"/>
    <row r="2513" ht="12.6" hidden="1"/>
    <row r="2514" ht="12.6" hidden="1"/>
    <row r="2515" ht="12.6" hidden="1"/>
    <row r="2516" ht="12.6" hidden="1"/>
    <row r="2517" ht="12.6" hidden="1"/>
    <row r="2518" ht="12.6" hidden="1"/>
    <row r="2519" ht="12.6" hidden="1"/>
    <row r="2520" ht="12.6" hidden="1"/>
    <row r="2521" ht="12.6" hidden="1"/>
    <row r="2522" ht="12.6" hidden="1"/>
    <row r="2523" ht="12.6" hidden="1"/>
    <row r="2524" ht="12.6" hidden="1"/>
    <row r="2525" ht="12.6" hidden="1"/>
    <row r="2526" ht="12.6" hidden="1"/>
    <row r="2527" ht="12.6" hidden="1"/>
    <row r="2528" ht="12.6" hidden="1"/>
    <row r="2529" ht="12.6" hidden="1"/>
    <row r="2530" ht="12.6" hidden="1"/>
    <row r="2531" ht="12.6" hidden="1"/>
    <row r="2532" ht="12.6" hidden="1"/>
    <row r="2533" ht="12.6" hidden="1"/>
    <row r="2534" ht="12.6" hidden="1"/>
    <row r="2535" ht="12.6" hidden="1"/>
    <row r="2536" ht="12.6" hidden="1"/>
    <row r="2537" ht="12.6" hidden="1"/>
    <row r="2538" ht="12.6" hidden="1"/>
    <row r="2539" ht="12.6" hidden="1"/>
    <row r="2540" ht="12.6" hidden="1"/>
    <row r="2541" ht="12.6" hidden="1"/>
    <row r="2542" ht="12.6" hidden="1"/>
    <row r="2543" ht="12.6" hidden="1"/>
    <row r="2544" ht="12.6" hidden="1"/>
    <row r="2545" ht="12.6" hidden="1"/>
    <row r="2546" ht="12.6" hidden="1"/>
    <row r="2547" ht="12.6" hidden="1"/>
    <row r="2548" ht="12.6" hidden="1"/>
    <row r="2549" ht="12.6" hidden="1"/>
    <row r="2550" ht="12.6" hidden="1"/>
    <row r="2551" ht="12.6" hidden="1"/>
    <row r="2552" ht="12.6" hidden="1"/>
    <row r="2553" ht="12.6" hidden="1"/>
    <row r="2554" ht="12.6" hidden="1"/>
    <row r="2555" ht="12.6" hidden="1"/>
    <row r="2556" ht="12.6" hidden="1"/>
    <row r="2557" ht="12.6" hidden="1"/>
    <row r="2558" ht="12.6" hidden="1"/>
    <row r="2559" ht="12.6" hidden="1"/>
    <row r="2560" ht="12.6" hidden="1"/>
    <row r="2561" ht="12.6" hidden="1"/>
    <row r="2562" ht="12.6" hidden="1"/>
    <row r="2563" ht="12.6" hidden="1"/>
    <row r="2564" ht="12.6" hidden="1"/>
    <row r="2565" ht="12.6" hidden="1"/>
    <row r="2566" ht="12.6" hidden="1"/>
    <row r="2567" ht="12.6" hidden="1"/>
    <row r="2568" ht="12.6" hidden="1"/>
    <row r="2569" ht="12.6" hidden="1"/>
    <row r="2570" ht="12.6" hidden="1"/>
    <row r="2571" ht="12.6" hidden="1"/>
    <row r="2572" ht="12.6" hidden="1"/>
    <row r="2573" ht="12.6" hidden="1"/>
    <row r="2574" ht="12.6" hidden="1"/>
    <row r="2575" ht="12.6" hidden="1"/>
    <row r="2576" ht="12.6" hidden="1"/>
    <row r="2577" ht="12.6" hidden="1"/>
    <row r="2578" ht="12.6" hidden="1"/>
    <row r="2579" ht="12.6" hidden="1"/>
    <row r="2580" ht="12.6" hidden="1"/>
    <row r="2581" ht="12.6" hidden="1"/>
    <row r="2582" ht="12.6" hidden="1"/>
    <row r="2583" ht="12.6" hidden="1"/>
    <row r="2584" ht="12.6" hidden="1"/>
    <row r="2585" ht="12.6" hidden="1"/>
    <row r="2586" ht="12.6" hidden="1"/>
    <row r="2587" ht="12.6" hidden="1"/>
    <row r="2588" ht="12.6" hidden="1"/>
    <row r="2589" ht="12.6" hidden="1"/>
    <row r="2590" ht="12.6" hidden="1"/>
    <row r="2591" ht="12.6" hidden="1"/>
    <row r="2592" ht="12.6" hidden="1"/>
    <row r="2593" ht="12.6" hidden="1"/>
    <row r="2594" ht="12.6" hidden="1"/>
    <row r="2595" ht="12.6" hidden="1"/>
    <row r="2596" ht="12.6" hidden="1"/>
    <row r="2597" ht="12.6" hidden="1"/>
    <row r="2598" ht="12.6" hidden="1"/>
    <row r="2599" ht="12.6" hidden="1"/>
    <row r="2600" ht="12.6" hidden="1"/>
    <row r="2601" ht="12.6" hidden="1"/>
    <row r="2602" ht="12.6" hidden="1"/>
    <row r="2603" ht="12.6" hidden="1"/>
    <row r="2604" ht="12.6" hidden="1"/>
    <row r="2605" ht="12.6" hidden="1"/>
    <row r="2606" ht="12.6" hidden="1"/>
    <row r="2607" ht="12.6" hidden="1"/>
    <row r="2608" ht="12.6" hidden="1"/>
    <row r="2609" ht="12.6" hidden="1"/>
    <row r="2610" ht="12.6" hidden="1"/>
    <row r="2611" ht="12.6" hidden="1"/>
    <row r="2612" ht="12.6" hidden="1"/>
    <row r="2613" ht="12.6" hidden="1"/>
    <row r="2614" ht="12.6" hidden="1"/>
    <row r="2615" ht="12.6" hidden="1"/>
    <row r="2616" ht="12.6" hidden="1"/>
    <row r="2617" ht="12.6" hidden="1"/>
    <row r="2618" ht="12.6" hidden="1"/>
    <row r="2619" ht="12.6" hidden="1"/>
    <row r="2620" ht="12.6" hidden="1"/>
    <row r="2621" ht="12.6" hidden="1"/>
    <row r="2622" ht="12.6" hidden="1"/>
    <row r="2623" ht="12.6" hidden="1"/>
    <row r="2624" ht="12.6" hidden="1"/>
    <row r="2625" ht="12.6" hidden="1"/>
    <row r="2626" ht="12.6" hidden="1"/>
    <row r="2627" ht="12.6" hidden="1"/>
    <row r="2628" ht="12.6" hidden="1"/>
    <row r="2629" ht="12.6" hidden="1"/>
    <row r="2630" ht="12.6" hidden="1"/>
    <row r="2631" ht="12.6" hidden="1"/>
    <row r="2632" ht="12.6" hidden="1"/>
    <row r="2633" ht="12.6" hidden="1"/>
    <row r="2634" ht="12.6" hidden="1"/>
    <row r="2635" ht="12.6" hidden="1"/>
    <row r="2636" ht="12.6" hidden="1"/>
    <row r="2637" ht="12.6" hidden="1"/>
    <row r="2638" ht="12.6" hidden="1"/>
    <row r="2639" ht="12.6" hidden="1"/>
    <row r="2640" ht="12.6" hidden="1"/>
    <row r="2641" ht="12.6" hidden="1"/>
    <row r="2642" ht="12.6" hidden="1"/>
    <row r="2643" ht="12.6" hidden="1"/>
    <row r="2644" ht="12.6" hidden="1"/>
    <row r="2645" ht="12.6" hidden="1"/>
    <row r="2646" ht="12.6" hidden="1"/>
    <row r="2647" ht="12.6" hidden="1"/>
    <row r="2648" ht="12.6" hidden="1"/>
    <row r="2649" ht="12.6" hidden="1"/>
    <row r="2650" ht="12.6" hidden="1"/>
    <row r="2651" ht="12.6" hidden="1"/>
    <row r="2652" ht="12.6" hidden="1"/>
    <row r="2653" ht="12.6" hidden="1"/>
    <row r="2654" ht="12.6" hidden="1"/>
    <row r="2655" ht="12.6" hidden="1"/>
    <row r="2656" ht="12.6" hidden="1"/>
    <row r="2657" ht="12.6" hidden="1"/>
    <row r="2658" ht="12.6" hidden="1"/>
    <row r="2659" ht="12.6" hidden="1"/>
    <row r="2660" ht="12.6" hidden="1"/>
    <row r="2661" ht="12.6" hidden="1"/>
    <row r="2662" ht="12.6" hidden="1"/>
    <row r="2663" ht="12.6" hidden="1"/>
    <row r="2664" ht="12.6" hidden="1"/>
    <row r="2665" ht="12.6" hidden="1"/>
    <row r="2666" ht="12.6" hidden="1"/>
    <row r="2667" ht="12.6" hidden="1"/>
    <row r="2668" ht="12.6" hidden="1"/>
    <row r="2669" ht="12.6" hidden="1"/>
    <row r="2670" ht="12.6" hidden="1"/>
    <row r="2671" ht="12.6" hidden="1"/>
    <row r="2672" ht="12.6" hidden="1"/>
    <row r="2673" ht="12.6" hidden="1"/>
    <row r="2674" ht="12.6" hidden="1"/>
    <row r="2675" ht="12.6" hidden="1"/>
    <row r="2676" ht="12.6" hidden="1"/>
    <row r="2677" ht="12.6" hidden="1"/>
    <row r="2678" ht="12.6" hidden="1"/>
    <row r="2679" ht="12.6" hidden="1"/>
    <row r="2680" ht="12.6" hidden="1"/>
    <row r="2681" ht="12.6" hidden="1"/>
    <row r="2682" ht="12.6" hidden="1"/>
    <row r="2683" ht="12.6" hidden="1"/>
    <row r="2684" ht="12.6" hidden="1"/>
    <row r="2685" ht="12.6" hidden="1"/>
    <row r="2686" ht="12.6" hidden="1"/>
    <row r="2687" ht="12.6" hidden="1"/>
    <row r="2688" ht="12.6" hidden="1"/>
    <row r="2689" ht="12.6" hidden="1"/>
    <row r="2690" ht="12.6" hidden="1"/>
    <row r="2691" ht="12.6" hidden="1"/>
    <row r="2692" ht="12.6" hidden="1"/>
    <row r="2693" ht="12.6" hidden="1"/>
    <row r="2694" ht="12.6" hidden="1"/>
    <row r="2695" ht="12.6" hidden="1"/>
    <row r="2696" ht="12.6" hidden="1"/>
    <row r="2697" ht="12.6" hidden="1"/>
    <row r="2698" ht="12.6" hidden="1"/>
    <row r="2699" ht="12.6" hidden="1"/>
    <row r="2700" ht="12.6" hidden="1"/>
    <row r="2701" ht="12.6" hidden="1"/>
    <row r="2702" ht="12.6" hidden="1"/>
    <row r="2703" ht="12.6" hidden="1"/>
    <row r="2704" ht="12.6" hidden="1"/>
    <row r="2705" ht="12.6" hidden="1"/>
    <row r="2706" ht="12.6" hidden="1"/>
    <row r="2707" ht="12.6" hidden="1"/>
    <row r="2708" ht="12.6" hidden="1"/>
    <row r="2709" ht="12.6" hidden="1"/>
    <row r="2710" ht="12.6" hidden="1"/>
    <row r="2711" ht="12.6" hidden="1"/>
    <row r="2712" ht="12.6" hidden="1"/>
    <row r="2713" ht="12.6" hidden="1"/>
    <row r="2714" ht="12.6" hidden="1"/>
    <row r="2715" ht="12.6" hidden="1"/>
    <row r="2716" ht="12.6" hidden="1"/>
    <row r="2717" ht="12.6" hidden="1"/>
    <row r="2718" ht="12.6" hidden="1"/>
    <row r="2719" ht="12.6" hidden="1"/>
    <row r="2720" ht="12.6" hidden="1"/>
    <row r="2721" ht="12.6" hidden="1"/>
    <row r="2722" ht="12.6" hidden="1"/>
    <row r="2723" ht="12.6" hidden="1"/>
    <row r="2724" ht="12.6" hidden="1"/>
    <row r="2725" ht="12.6" hidden="1"/>
    <row r="2726" ht="12.6" hidden="1"/>
    <row r="2727" ht="12.6" hidden="1"/>
    <row r="2728" ht="12.6" hidden="1"/>
    <row r="2729" ht="12.6" hidden="1"/>
    <row r="2730" ht="12.6" hidden="1"/>
    <row r="2731" ht="12.6" hidden="1"/>
    <row r="2732" ht="12.6" hidden="1"/>
    <row r="2733" ht="12.6" hidden="1"/>
    <row r="2734" ht="12.6" hidden="1"/>
    <row r="2735" ht="12.6" hidden="1"/>
    <row r="2736" ht="12.6" hidden="1"/>
    <row r="2737" ht="12.6" hidden="1"/>
    <row r="2738" ht="12.6" hidden="1"/>
    <row r="2739" ht="12.6" hidden="1"/>
    <row r="2740" ht="12.6" hidden="1"/>
    <row r="2741" ht="12.6" hidden="1"/>
    <row r="2742" ht="12.6" hidden="1"/>
    <row r="2743" ht="12.6" hidden="1"/>
    <row r="2744" ht="12.6" hidden="1"/>
    <row r="2745" ht="12.6" hidden="1"/>
    <row r="2746" ht="12.6" hidden="1"/>
    <row r="2747" ht="12.6" hidden="1"/>
    <row r="2748" ht="12.6" hidden="1"/>
    <row r="2749" ht="12.6" hidden="1"/>
    <row r="2750" ht="12.6" hidden="1"/>
    <row r="2751" ht="12.6" hidden="1"/>
    <row r="2752" ht="12.6" hidden="1"/>
    <row r="2753" ht="12.6" hidden="1"/>
    <row r="2754" ht="12.6" hidden="1"/>
    <row r="2755" ht="12.6" hidden="1"/>
    <row r="2756" ht="12.6" hidden="1"/>
    <row r="2757" ht="12.6" hidden="1"/>
    <row r="2758" ht="12.6" hidden="1"/>
    <row r="2759" ht="12.6" hidden="1"/>
    <row r="2760" ht="12.6" hidden="1"/>
    <row r="2761" ht="12.6" hidden="1"/>
    <row r="2762" ht="12.6" hidden="1"/>
    <row r="2763" ht="12.6" hidden="1"/>
    <row r="2764" ht="12.6" hidden="1"/>
    <row r="2765" ht="12.6" hidden="1"/>
    <row r="2766" ht="12.6" hidden="1"/>
    <row r="2767" ht="12.6" hidden="1"/>
    <row r="2768" ht="12.6" hidden="1"/>
    <row r="2769" ht="12.6" hidden="1"/>
    <row r="2770" ht="12.6" hidden="1"/>
    <row r="2771" ht="12.6" hidden="1"/>
    <row r="2772" ht="12.6" hidden="1"/>
    <row r="2773" ht="12.6" hidden="1"/>
    <row r="2774" ht="12.6" hidden="1"/>
    <row r="2775" ht="12.6" hidden="1"/>
    <row r="2776" ht="12.6" hidden="1"/>
    <row r="2777" ht="12.6" hidden="1"/>
    <row r="2778" ht="12.6" hidden="1"/>
    <row r="2779" ht="12.6" hidden="1"/>
    <row r="2780" ht="12.6" hidden="1"/>
    <row r="2781" ht="12.6" hidden="1"/>
    <row r="2782" ht="12.6" hidden="1"/>
    <row r="2783" ht="12.6" hidden="1"/>
    <row r="2784" ht="12.6" hidden="1"/>
    <row r="2785" ht="12.6" hidden="1"/>
    <row r="2786" ht="12.6" hidden="1"/>
    <row r="2787" ht="12.6" hidden="1"/>
    <row r="2788" ht="12.6" hidden="1"/>
    <row r="2789" ht="12.6" hidden="1"/>
    <row r="2790" ht="12.6" hidden="1"/>
    <row r="2791" ht="12.6" hidden="1"/>
    <row r="2792" ht="12.6" hidden="1"/>
    <row r="2793" ht="12.6" hidden="1"/>
    <row r="2794" ht="12.6" hidden="1"/>
    <row r="2795" ht="12.6" hidden="1"/>
    <row r="2796" ht="12.6" hidden="1"/>
    <row r="2797" ht="12.6" hidden="1"/>
    <row r="2798" ht="12.6" hidden="1"/>
    <row r="2799" ht="12.6" hidden="1"/>
    <row r="2800" ht="12.6" hidden="1"/>
    <row r="2801" ht="12.6" hidden="1"/>
    <row r="2802" ht="12.6" hidden="1"/>
    <row r="2803" ht="12.6" hidden="1"/>
    <row r="2804" ht="12.6" hidden="1"/>
    <row r="2805" ht="12.6" hidden="1"/>
    <row r="2806" ht="12.6" hidden="1"/>
    <row r="2807" ht="12.6" hidden="1"/>
    <row r="2808" ht="12.6" hidden="1"/>
    <row r="2809" ht="12.6" hidden="1"/>
    <row r="2810" ht="12.6" hidden="1"/>
    <row r="2811" ht="12.6" hidden="1"/>
    <row r="2812" ht="12.6" hidden="1"/>
    <row r="2813" ht="12.6" hidden="1"/>
    <row r="2814" ht="12.6" hidden="1"/>
    <row r="2815" ht="12.6" hidden="1"/>
    <row r="2816" ht="12.6" hidden="1"/>
    <row r="2817" ht="12.6" hidden="1"/>
    <row r="2818" ht="12.6" hidden="1"/>
    <row r="2819" ht="12.6" hidden="1"/>
    <row r="2820" ht="12.6" hidden="1"/>
    <row r="2821" ht="12.6" hidden="1"/>
    <row r="2822" ht="12.6" hidden="1"/>
    <row r="2823" ht="12.6" hidden="1"/>
    <row r="2824" ht="12.6" hidden="1"/>
    <row r="2825" ht="12.6" hidden="1"/>
    <row r="2826" ht="12.6" hidden="1"/>
    <row r="2827" ht="12.6" hidden="1"/>
    <row r="2828" ht="12.6" hidden="1"/>
    <row r="2829" ht="12.6" hidden="1"/>
    <row r="2830" ht="12.6" hidden="1"/>
    <row r="2831" ht="12.6" hidden="1"/>
    <row r="2832" ht="12.6" hidden="1"/>
    <row r="2833" ht="12.6" hidden="1"/>
    <row r="2834" ht="12.6" hidden="1"/>
    <row r="2835" ht="12.6" hidden="1"/>
    <row r="2836" ht="12.6" hidden="1"/>
    <row r="2837" ht="12.6" hidden="1"/>
    <row r="2838" ht="12.6" hidden="1"/>
    <row r="2839" ht="12.6" hidden="1"/>
    <row r="2840" ht="12.6" hidden="1"/>
    <row r="2841" ht="12.6" hidden="1"/>
    <row r="2842" ht="12.6" hidden="1"/>
    <row r="2843" ht="12.6" hidden="1"/>
    <row r="2844" ht="12.6" hidden="1"/>
    <row r="2845" ht="12.6" hidden="1"/>
    <row r="2846" ht="12.6" hidden="1"/>
    <row r="2847" ht="12.6" hidden="1"/>
    <row r="2848" ht="12.6" hidden="1"/>
    <row r="2849" ht="12.6" hidden="1"/>
    <row r="2850" ht="12.6" hidden="1"/>
    <row r="2851" ht="12.6" hidden="1"/>
    <row r="2852" ht="12.6" hidden="1"/>
    <row r="2853" ht="12.6" hidden="1"/>
    <row r="2854" ht="12.6" hidden="1"/>
    <row r="2855" ht="12.6" hidden="1"/>
    <row r="2856" ht="12.6" hidden="1"/>
    <row r="2857" ht="12.6" hidden="1"/>
    <row r="2858" ht="12.6" hidden="1"/>
    <row r="2859" ht="12.6" hidden="1"/>
    <row r="2860" ht="12.6" hidden="1"/>
    <row r="2861" ht="12.6" hidden="1"/>
    <row r="2862" ht="12.6" hidden="1"/>
    <row r="2863" ht="12.6" hidden="1"/>
    <row r="2864" ht="12.6" hidden="1"/>
    <row r="2865" ht="12.6" hidden="1"/>
    <row r="2866" ht="12.6" hidden="1"/>
    <row r="2867" ht="12.6" hidden="1"/>
    <row r="2868" ht="12.6" hidden="1"/>
    <row r="2869" ht="12.6" hidden="1"/>
    <row r="2870" ht="12.6" hidden="1"/>
    <row r="2871" ht="12.6" hidden="1"/>
    <row r="2872" ht="12.6" hidden="1"/>
    <row r="2873" ht="12.6" hidden="1"/>
    <row r="2874" ht="12.6" hidden="1"/>
    <row r="2875" ht="12.6" hidden="1"/>
    <row r="2876" ht="12.6" hidden="1"/>
    <row r="2877" ht="12.6" hidden="1"/>
    <row r="2878" ht="12.6" hidden="1"/>
    <row r="2879" ht="12.6" hidden="1"/>
    <row r="2880" ht="12.6" hidden="1"/>
    <row r="2881" ht="12.6" hidden="1"/>
    <row r="2882" ht="12.6" hidden="1"/>
    <row r="2883" ht="12.6" hidden="1"/>
    <row r="2884" ht="12.6" hidden="1"/>
    <row r="2885" ht="12.6" hidden="1"/>
    <row r="2886" ht="12.6" hidden="1"/>
    <row r="2887" ht="12.6" hidden="1"/>
    <row r="2888" ht="12.6" hidden="1"/>
    <row r="2889" ht="12.6" hidden="1"/>
    <row r="2890" ht="12.6" hidden="1"/>
    <row r="2891" ht="12.6" hidden="1"/>
    <row r="2892" ht="12.6" hidden="1"/>
    <row r="2893" ht="12.6" hidden="1"/>
    <row r="2894" ht="12.6" hidden="1"/>
    <row r="2895" ht="12.6" hidden="1"/>
    <row r="2896" ht="12.6" hidden="1"/>
    <row r="2897" ht="12.6" hidden="1"/>
    <row r="2898" ht="12.6" hidden="1"/>
    <row r="2899" ht="12.6" hidden="1"/>
    <row r="2900" ht="12.6" hidden="1"/>
    <row r="2901" ht="12.6" hidden="1"/>
    <row r="2902" ht="12.6" hidden="1"/>
    <row r="2903" ht="12.6" hidden="1"/>
    <row r="2904" ht="12.6" hidden="1"/>
    <row r="2905" ht="12.6" hidden="1"/>
    <row r="2906" ht="12.6" hidden="1"/>
    <row r="2907" ht="12.6" hidden="1"/>
    <row r="2908" ht="12.6" hidden="1"/>
    <row r="2909" ht="12.6" hidden="1"/>
    <row r="2910" ht="12.6" hidden="1"/>
    <row r="2911" ht="12.6" hidden="1"/>
    <row r="2912" ht="12.6" hidden="1"/>
    <row r="2913" ht="12.6" hidden="1"/>
    <row r="2914" ht="12.6" hidden="1"/>
    <row r="2915" ht="12.6" hidden="1"/>
    <row r="2916" ht="12.6" hidden="1"/>
    <row r="2917" ht="12.6" hidden="1"/>
    <row r="2918" ht="12.6" hidden="1"/>
    <row r="2919" ht="12.6" hidden="1"/>
    <row r="2920" ht="12.6" hidden="1"/>
    <row r="2921" ht="12.6" hidden="1"/>
    <row r="2922" ht="12.6" hidden="1"/>
    <row r="2923" ht="12.6" hidden="1"/>
    <row r="2924" ht="12.6" hidden="1"/>
    <row r="2925" ht="12.6" hidden="1"/>
    <row r="2926" ht="12.6" hidden="1"/>
    <row r="2927" ht="12.6" hidden="1"/>
    <row r="2928" ht="12.6" hidden="1"/>
    <row r="2929" ht="12.6" hidden="1"/>
    <row r="2930" ht="12.6" hidden="1"/>
    <row r="2931" ht="12.6" hidden="1"/>
    <row r="2932" ht="12.6" hidden="1"/>
    <row r="2933" ht="12.6" hidden="1"/>
    <row r="2934" ht="12.6" hidden="1"/>
    <row r="2935" ht="12.6" hidden="1"/>
    <row r="2936" ht="12.6" hidden="1"/>
    <row r="2937" ht="12.6" hidden="1"/>
    <row r="2938" ht="12.6" hidden="1"/>
    <row r="2939" ht="12.6" hidden="1"/>
    <row r="2940" ht="12.6" hidden="1"/>
    <row r="2941" ht="12.6" hidden="1"/>
    <row r="2942" ht="12.6" hidden="1"/>
    <row r="2943" ht="12.6" hidden="1"/>
    <row r="2944" ht="12.6" hidden="1"/>
    <row r="2945" ht="12.6" hidden="1"/>
    <row r="2946" ht="12.6" hidden="1"/>
    <row r="2947" ht="12.6" hidden="1"/>
    <row r="2948" ht="12.6" hidden="1"/>
    <row r="2949" ht="12.6" hidden="1"/>
    <row r="2950" ht="12.6" hidden="1"/>
    <row r="2951" ht="12.6" hidden="1"/>
    <row r="2952" ht="12.6" hidden="1"/>
    <row r="2953" ht="12.6" hidden="1"/>
    <row r="2954" ht="12.6" hidden="1"/>
    <row r="2955" ht="12.6" hidden="1"/>
    <row r="2956" ht="12.6" hidden="1"/>
    <row r="2957" ht="12.6" hidden="1"/>
    <row r="2958" ht="12.6" hidden="1"/>
    <row r="2959" ht="12.6" hidden="1"/>
    <row r="2960" ht="12.6" hidden="1"/>
    <row r="2961" ht="12.6" hidden="1"/>
    <row r="2962" ht="12.6" hidden="1"/>
    <row r="2963" ht="12.6" hidden="1"/>
    <row r="2964" ht="12.6" hidden="1"/>
    <row r="2965" ht="12.6" hidden="1"/>
    <row r="2966" ht="12.6" hidden="1"/>
    <row r="2967" ht="12.6" hidden="1"/>
    <row r="2968" ht="12.6" hidden="1"/>
    <row r="2969" ht="12.6" hidden="1"/>
    <row r="2970" ht="12.6" hidden="1"/>
    <row r="2971" ht="12.6" hidden="1"/>
    <row r="2972" ht="12.6" hidden="1"/>
    <row r="2973" ht="12.6" hidden="1"/>
    <row r="2974" ht="12.6" hidden="1"/>
    <row r="2975" ht="12.6" hidden="1"/>
    <row r="2976" ht="12.6" hidden="1"/>
    <row r="2977" ht="12.6" hidden="1"/>
    <row r="2978" ht="12.6" hidden="1"/>
    <row r="2979" ht="12.6" hidden="1"/>
    <row r="2980" ht="12.6" hidden="1"/>
    <row r="2981" ht="12.6" hidden="1"/>
    <row r="2982" ht="12.6" hidden="1"/>
    <row r="2983" ht="12.6" hidden="1"/>
    <row r="2984" ht="12.6" hidden="1"/>
    <row r="2985" ht="12.6" hidden="1"/>
    <row r="2986" ht="12.6" hidden="1"/>
    <row r="2987" ht="12.6" hidden="1"/>
    <row r="2988" ht="12.6" hidden="1"/>
    <row r="2989" ht="12.6" hidden="1"/>
    <row r="2990" ht="12.6" hidden="1"/>
    <row r="2991" ht="12.6" hidden="1"/>
    <row r="2992" ht="12.6" hidden="1"/>
    <row r="2993" ht="12.6" hidden="1"/>
    <row r="2994" ht="12.6" hidden="1"/>
    <row r="2995" ht="12.6" hidden="1"/>
    <row r="2996" ht="12.6" hidden="1"/>
    <row r="2997" ht="12.6" hidden="1"/>
    <row r="2998" ht="12.6" hidden="1"/>
    <row r="2999" ht="12.6" hidden="1"/>
    <row r="3000" ht="12.6" hidden="1"/>
    <row r="3001" ht="12.6" hidden="1"/>
    <row r="3002" ht="12.6" hidden="1"/>
    <row r="3003" ht="12.6" hidden="1"/>
    <row r="3004" ht="12.6" hidden="1"/>
    <row r="3005" ht="12.6" hidden="1"/>
    <row r="3006" ht="12.6" hidden="1"/>
    <row r="3007" ht="12.6" hidden="1"/>
    <row r="3008" ht="12.6" hidden="1"/>
    <row r="3009" ht="12.6" hidden="1"/>
    <row r="3010" ht="12.6" hidden="1"/>
    <row r="3011" ht="12.6" hidden="1"/>
    <row r="3012" ht="12.6" hidden="1"/>
    <row r="3013" ht="12.6" hidden="1"/>
    <row r="3014" ht="12.6" hidden="1"/>
    <row r="3015" ht="12.6" hidden="1"/>
    <row r="3016" ht="12.6" hidden="1"/>
    <row r="3017" ht="12.6" hidden="1"/>
    <row r="3018" ht="12.6" hidden="1"/>
    <row r="3019" ht="12.6" hidden="1"/>
    <row r="3020" ht="12.6" hidden="1"/>
    <row r="3021" ht="12.6" hidden="1"/>
    <row r="3022" ht="12.6" hidden="1"/>
    <row r="3023" ht="12.6" hidden="1"/>
    <row r="3024" ht="12.6" hidden="1"/>
    <row r="3025" ht="12.6" hidden="1"/>
    <row r="3026" ht="12.6" hidden="1"/>
    <row r="3027" ht="12.6" hidden="1"/>
    <row r="3028" ht="12.6" hidden="1"/>
    <row r="3029" ht="12.6" hidden="1"/>
    <row r="3030" ht="12.6" hidden="1"/>
    <row r="3031" ht="12.6" hidden="1"/>
    <row r="3032" ht="12.6" hidden="1"/>
    <row r="3033" ht="12.6" hidden="1"/>
    <row r="3034" ht="12.6" hidden="1"/>
    <row r="3035" ht="12.6" hidden="1"/>
    <row r="3036" ht="12.6" hidden="1"/>
    <row r="3037" ht="12.6" hidden="1"/>
    <row r="3038" ht="12.6" hidden="1"/>
    <row r="3039" ht="12.6" hidden="1"/>
    <row r="3040" ht="12.6" hidden="1"/>
    <row r="3041" ht="12.6" hidden="1"/>
    <row r="3042" ht="12.6" hidden="1"/>
    <row r="3043" ht="12.6" hidden="1"/>
    <row r="3044" ht="12.6" hidden="1"/>
    <row r="3045" ht="12.6" hidden="1"/>
    <row r="3046" ht="12.6" hidden="1"/>
    <row r="3047" ht="12.6" hidden="1"/>
    <row r="3048" ht="12.6" hidden="1"/>
    <row r="3049" ht="12.6" hidden="1"/>
    <row r="3050" ht="12.6" hidden="1"/>
    <row r="3051" ht="12.6" hidden="1"/>
    <row r="3052" ht="12.6" hidden="1"/>
    <row r="3053" ht="12.6" hidden="1"/>
    <row r="3054" ht="12.6" hidden="1"/>
    <row r="3055" ht="12.6" hidden="1"/>
    <row r="3056" ht="12.6" hidden="1"/>
    <row r="3057" ht="12.6" hidden="1"/>
    <row r="3058" ht="12.6" hidden="1"/>
    <row r="3059" ht="12.6" hidden="1"/>
    <row r="3060" ht="12.6" hidden="1"/>
    <row r="3061" ht="12.6" hidden="1"/>
    <row r="3062" ht="12.6" hidden="1"/>
    <row r="3063" ht="12.6" hidden="1"/>
    <row r="3064" ht="12.6" hidden="1"/>
    <row r="3065" ht="12.6" hidden="1"/>
    <row r="3066" ht="12.6" hidden="1"/>
    <row r="3067" ht="12.6" hidden="1"/>
    <row r="3068" ht="12.6" hidden="1"/>
    <row r="3069" ht="12.6" hidden="1"/>
    <row r="3070" ht="12.6" hidden="1"/>
    <row r="3071" ht="12.6" hidden="1"/>
    <row r="3072" ht="12.6" hidden="1"/>
    <row r="3073" ht="12.6" hidden="1"/>
    <row r="3074" ht="12.6" hidden="1"/>
    <row r="3075" ht="12.6" hidden="1"/>
    <row r="3076" ht="12.6" hidden="1"/>
    <row r="3077" ht="12.6" hidden="1"/>
    <row r="3078" ht="12.6" hidden="1"/>
    <row r="3079" ht="12.6" hidden="1"/>
    <row r="3080" ht="12.6" hidden="1"/>
    <row r="3081" ht="12.6" hidden="1"/>
    <row r="3082" ht="12.6" hidden="1"/>
    <row r="3083" ht="12.6" hidden="1"/>
    <row r="3084" ht="12.6" hidden="1"/>
    <row r="3085" ht="12.6" hidden="1"/>
    <row r="3086" ht="12.6" hidden="1"/>
    <row r="3087" ht="12.6" hidden="1"/>
    <row r="3088" ht="12.6" hidden="1"/>
    <row r="3089" ht="12.6" hidden="1"/>
    <row r="3090" ht="12.6" hidden="1"/>
    <row r="3091" ht="12.6" hidden="1"/>
    <row r="3092" ht="12.6" hidden="1"/>
    <row r="3093" ht="12.6" hidden="1"/>
    <row r="3094" ht="12.6" hidden="1"/>
    <row r="3095" ht="12.6" hidden="1"/>
    <row r="3096" ht="12.6" hidden="1"/>
    <row r="3097" ht="12.6" hidden="1"/>
    <row r="3098" ht="12.6" hidden="1"/>
    <row r="3099" ht="12.6" hidden="1"/>
    <row r="3100" ht="12.6" hidden="1"/>
    <row r="3101" ht="12.6" hidden="1"/>
    <row r="3102" ht="12.6" hidden="1"/>
    <row r="3103" ht="12.6" hidden="1"/>
    <row r="3104" ht="12.6" hidden="1"/>
    <row r="3105" ht="12.6" hidden="1"/>
    <row r="3106" ht="12.6" hidden="1"/>
    <row r="3107" ht="12.6" hidden="1"/>
    <row r="3108" ht="12.6" hidden="1"/>
    <row r="3109" ht="12.6" hidden="1"/>
    <row r="3110" ht="12.6" hidden="1"/>
    <row r="3111" ht="12.6" hidden="1"/>
    <row r="3112" ht="12.6" hidden="1"/>
    <row r="3113" ht="12.6" hidden="1"/>
    <row r="3114" ht="12.6" hidden="1"/>
    <row r="3115" ht="12.6" hidden="1"/>
    <row r="3116" ht="12.6" hidden="1"/>
    <row r="3117" ht="12.6" hidden="1"/>
    <row r="3118" ht="12.6" hidden="1"/>
    <row r="3119" ht="12.6" hidden="1"/>
    <row r="3120" ht="12.6" hidden="1"/>
    <row r="3121" ht="12.6" hidden="1"/>
    <row r="3122" ht="12.6" hidden="1"/>
    <row r="3123" ht="12.6" hidden="1"/>
    <row r="3124" ht="12.6" hidden="1"/>
    <row r="3125" ht="12.6" hidden="1"/>
    <row r="3126" ht="12.6" hidden="1"/>
    <row r="3127" ht="12.6" hidden="1"/>
    <row r="3128" ht="12.6" hidden="1"/>
    <row r="3129" ht="12.6" hidden="1"/>
    <row r="3130" ht="12.6" hidden="1"/>
    <row r="3131" ht="12.6" hidden="1"/>
    <row r="3132" ht="12.6" hidden="1"/>
    <row r="3133" ht="12.6" hidden="1"/>
    <row r="3134" ht="12.6" hidden="1"/>
    <row r="3135" ht="12.6" hidden="1"/>
    <row r="3136" ht="12.6" hidden="1"/>
    <row r="3137" ht="12.6" hidden="1"/>
    <row r="3138" ht="12.6" hidden="1"/>
    <row r="3139" ht="12.6" hidden="1"/>
    <row r="3140" ht="12.6" hidden="1"/>
    <row r="3141" ht="12.6" hidden="1"/>
    <row r="3142" ht="12.6" hidden="1"/>
    <row r="3143" ht="12.6" hidden="1"/>
    <row r="3144" ht="12.6" hidden="1"/>
    <row r="3145" ht="12.6" hidden="1"/>
    <row r="3146" ht="12.6" hidden="1"/>
    <row r="3147" ht="12.6" hidden="1"/>
    <row r="3148" ht="12.6" hidden="1"/>
    <row r="3149" ht="12.6" hidden="1"/>
    <row r="3150" ht="12.6" hidden="1"/>
    <row r="3151" ht="12.6" hidden="1"/>
    <row r="3152" ht="12.6" hidden="1"/>
    <row r="3153" ht="12.6" hidden="1"/>
    <row r="3154" ht="12.6" hidden="1"/>
    <row r="3155" ht="12.6" hidden="1"/>
    <row r="3156" ht="12.6" hidden="1"/>
    <row r="3157" ht="12.6" hidden="1"/>
    <row r="3158" ht="12.6" hidden="1"/>
    <row r="3159" ht="12.6" hidden="1"/>
    <row r="3160" ht="12.6" hidden="1"/>
    <row r="3161" ht="12.6" hidden="1"/>
    <row r="3162" ht="12.6" hidden="1"/>
    <row r="3163" ht="12.6" hidden="1"/>
    <row r="3164" ht="12.6" hidden="1"/>
    <row r="3165" ht="12.6" hidden="1"/>
    <row r="3166" ht="12.6" hidden="1"/>
    <row r="3167" ht="12.6" hidden="1"/>
    <row r="3168" ht="12.6" hidden="1"/>
    <row r="3169" ht="12.6" hidden="1"/>
    <row r="3170" ht="12.6" hidden="1"/>
    <row r="3171" ht="12.6" hidden="1"/>
    <row r="3172" ht="12.6" hidden="1"/>
    <row r="3173" ht="12.6" hidden="1"/>
    <row r="3174" ht="12.6" hidden="1"/>
    <row r="3175" ht="12.6" hidden="1"/>
    <row r="3176" ht="12.6" hidden="1"/>
    <row r="3177" ht="12.6" hidden="1"/>
    <row r="3178" ht="12.6" hidden="1"/>
    <row r="3179" ht="12.6" hidden="1"/>
    <row r="3180" ht="12.6" hidden="1"/>
    <row r="3181" ht="12.6" hidden="1"/>
    <row r="3182" ht="12.6" hidden="1"/>
    <row r="3183" ht="12.6" hidden="1"/>
    <row r="3184" ht="12.6" hidden="1"/>
    <row r="3185" ht="12.6" hidden="1"/>
    <row r="3186" ht="12.6" hidden="1"/>
    <row r="3187" ht="12.6" hidden="1"/>
    <row r="3188" ht="12.6" hidden="1"/>
    <row r="3189" ht="12.6" hidden="1"/>
    <row r="3190" ht="12.6" hidden="1"/>
    <row r="3191" ht="12.6" hidden="1"/>
    <row r="3192" ht="12.6" hidden="1"/>
    <row r="3193" ht="12.6" hidden="1"/>
    <row r="3194" ht="12.6" hidden="1"/>
    <row r="3195" ht="12.6" hidden="1"/>
    <row r="3196" ht="12.6" hidden="1"/>
    <row r="3197" ht="12.6" hidden="1"/>
    <row r="3198" ht="12.6" hidden="1"/>
    <row r="3199" ht="12.6" hidden="1"/>
    <row r="3200" ht="12.6" hidden="1"/>
    <row r="3201" ht="12.6" hidden="1"/>
    <row r="3202" ht="12.6" hidden="1"/>
    <row r="3203" ht="12.6" hidden="1"/>
    <row r="3204" ht="12.6" hidden="1"/>
    <row r="3205" ht="12.6" hidden="1"/>
    <row r="3206" ht="12.6" hidden="1"/>
    <row r="3207" ht="12.6" hidden="1"/>
    <row r="3208" ht="12.6" hidden="1"/>
    <row r="3209" ht="12.6" hidden="1"/>
    <row r="3210" ht="12.6" hidden="1"/>
    <row r="3211" ht="12.6" hidden="1"/>
    <row r="3212" ht="12.6" hidden="1"/>
    <row r="3213" ht="12.6" hidden="1"/>
    <row r="3214" ht="12.6" hidden="1"/>
    <row r="3215" ht="12.6" hidden="1"/>
    <row r="3216" ht="12.6" hidden="1"/>
    <row r="3217" ht="12.6" hidden="1"/>
    <row r="3218" ht="12.6" hidden="1"/>
    <row r="3219" ht="12.6" hidden="1"/>
    <row r="3220" ht="12.6" hidden="1"/>
    <row r="3221" ht="12.6" hidden="1"/>
    <row r="3222" ht="12.6" hidden="1"/>
    <row r="3223" ht="12.6" hidden="1"/>
    <row r="3224" ht="12.6" hidden="1"/>
    <row r="3225" ht="12.6" hidden="1"/>
    <row r="3226" ht="12.6" hidden="1"/>
    <row r="3227" ht="12.6" hidden="1"/>
    <row r="3228" ht="12.6" hidden="1"/>
    <row r="3229" ht="12.6" hidden="1"/>
    <row r="3230" ht="12.6" hidden="1"/>
    <row r="3231" ht="12.6" hidden="1"/>
    <row r="3232" ht="12.6" hidden="1"/>
    <row r="3233" ht="12.6" hidden="1"/>
    <row r="3234" ht="12.6" hidden="1"/>
    <row r="3235" ht="12.6" hidden="1"/>
    <row r="3236" ht="12.6" hidden="1"/>
    <row r="3237" ht="12.6" hidden="1"/>
    <row r="3238" ht="12.6" hidden="1"/>
    <row r="3239" ht="12.6" hidden="1"/>
    <row r="3240" ht="12.6" hidden="1"/>
    <row r="3241" ht="12.6" hidden="1"/>
    <row r="3242" ht="12.6" hidden="1"/>
    <row r="3243" ht="12.6" hidden="1"/>
    <row r="3244" ht="12.6" hidden="1"/>
    <row r="3245" ht="12.6" hidden="1"/>
    <row r="3246" ht="12.6" hidden="1"/>
    <row r="3247" ht="12.6" hidden="1"/>
    <row r="3248" ht="12.6" hidden="1"/>
    <row r="3249" ht="12.6" hidden="1"/>
    <row r="3250" ht="12.6" hidden="1"/>
    <row r="3251" ht="12.6" hidden="1"/>
    <row r="3252" ht="12.6" hidden="1"/>
    <row r="3253" ht="12.6" hidden="1"/>
    <row r="3254" ht="12.6" hidden="1"/>
    <row r="3255" ht="12.6" hidden="1"/>
    <row r="3256" ht="12.6" hidden="1"/>
    <row r="3257" ht="12.6" hidden="1"/>
    <row r="3258" ht="12.6" hidden="1"/>
    <row r="3259" ht="12.6" hidden="1"/>
    <row r="3260" ht="12.6" hidden="1"/>
    <row r="3261" ht="12.6" hidden="1"/>
    <row r="3262" ht="12.6" hidden="1"/>
    <row r="3263" ht="12.6" hidden="1"/>
    <row r="3264" ht="12.6" hidden="1"/>
    <row r="3265" ht="12.6" hidden="1"/>
    <row r="3266" ht="12.6" hidden="1"/>
    <row r="3267" ht="12.6" hidden="1"/>
    <row r="3268" ht="12.6" hidden="1"/>
    <row r="3269" ht="12.6" hidden="1"/>
    <row r="3270" ht="12.6" hidden="1"/>
    <row r="3271" ht="12.6" hidden="1"/>
    <row r="3272" ht="12.6" hidden="1"/>
    <row r="3273" ht="12.6" hidden="1"/>
    <row r="3274" ht="12.6" hidden="1"/>
    <row r="3275" ht="12.6" hidden="1"/>
    <row r="3276" ht="12.6" hidden="1"/>
    <row r="3277" ht="12.6" hidden="1"/>
    <row r="3278" ht="12.6" hidden="1"/>
    <row r="3279" ht="12.6" hidden="1"/>
    <row r="3280" ht="12.6" hidden="1"/>
    <row r="3281" ht="12.6" hidden="1"/>
    <row r="3282" ht="12.6" hidden="1"/>
    <row r="3283" ht="12.6" hidden="1"/>
    <row r="3284" ht="12.6" hidden="1"/>
    <row r="3285" ht="12.6" hidden="1"/>
    <row r="3286" ht="12.6" hidden="1"/>
    <row r="3287" ht="12.6" hidden="1"/>
    <row r="3288" ht="12.6" hidden="1"/>
    <row r="3289" ht="12.6" hidden="1"/>
    <row r="3290" ht="12.6" hidden="1"/>
    <row r="3291" ht="12.6" hidden="1"/>
    <row r="3292" ht="12.6" hidden="1"/>
    <row r="3293" ht="12.6" hidden="1"/>
    <row r="3294" ht="12.6" hidden="1"/>
    <row r="3295" ht="12.6" hidden="1"/>
    <row r="3296" ht="12.6" hidden="1"/>
    <row r="3297" ht="12.6" hidden="1"/>
    <row r="3298" ht="12.6" hidden="1"/>
    <row r="3299" ht="12.6" hidden="1"/>
    <row r="3300" ht="12.6" hidden="1"/>
    <row r="3301" ht="12.6" hidden="1"/>
    <row r="3302" ht="12.6" hidden="1"/>
    <row r="3303" ht="12.6" hidden="1"/>
    <row r="3304" ht="12.6" hidden="1"/>
    <row r="3305" ht="12.6" hidden="1"/>
    <row r="3306" ht="12.6" hidden="1"/>
    <row r="3307" ht="12.6" hidden="1"/>
    <row r="3308" ht="12.6" hidden="1"/>
    <row r="3309" ht="12.6" hidden="1"/>
    <row r="3310" ht="12.6" hidden="1"/>
    <row r="3311" ht="12.6" hidden="1"/>
    <row r="3312" ht="12.6" hidden="1"/>
    <row r="3313" ht="12.6" hidden="1"/>
    <row r="3314" ht="12.6" hidden="1"/>
    <row r="3315" ht="12.6" hidden="1"/>
    <row r="3316" ht="12.6" hidden="1"/>
    <row r="3317" ht="12.6" hidden="1"/>
    <row r="3318" ht="12.6" hidden="1"/>
    <row r="3319" ht="12.6" hidden="1"/>
    <row r="3320" ht="12.6" hidden="1"/>
    <row r="3321" ht="12.6" hidden="1"/>
    <row r="3322" ht="12.6" hidden="1"/>
    <row r="3323" ht="12.6" hidden="1"/>
    <row r="3324" ht="12.6" hidden="1"/>
    <row r="3325" ht="12.6" hidden="1"/>
    <row r="3326" ht="12.6" hidden="1"/>
    <row r="3327" ht="12.6" hidden="1"/>
    <row r="3328" ht="12.6" hidden="1"/>
    <row r="3329" ht="12.6" hidden="1"/>
    <row r="3330" ht="12.6" hidden="1"/>
    <row r="3331" ht="12.6" hidden="1"/>
    <row r="3332" ht="12.6" hidden="1"/>
    <row r="3333" ht="12.6" hidden="1"/>
    <row r="3334" ht="12.6" hidden="1"/>
    <row r="3335" ht="12.6" hidden="1"/>
    <row r="3336" ht="12.6" hidden="1"/>
    <row r="3337" ht="12.6" hidden="1"/>
    <row r="3338" ht="12.6" hidden="1"/>
    <row r="3339" ht="12.6" hidden="1"/>
    <row r="3340" ht="12.6" hidden="1"/>
    <row r="3341" ht="12.6" hidden="1"/>
    <row r="3342" ht="12.6" hidden="1"/>
    <row r="3343" ht="12.6" hidden="1"/>
    <row r="3344" ht="12.6" hidden="1"/>
    <row r="3345" ht="12.6" hidden="1"/>
    <row r="3346" ht="12.6" hidden="1"/>
    <row r="3347" ht="12.6" hidden="1"/>
    <row r="3348" ht="12.6" hidden="1"/>
    <row r="3349" ht="12.6" hidden="1"/>
    <row r="3350" ht="12.6" hidden="1"/>
    <row r="3351" ht="12.6" hidden="1"/>
    <row r="3352" ht="12.6" hidden="1"/>
    <row r="3353" ht="12.6" hidden="1"/>
    <row r="3354" ht="12.6" hidden="1"/>
    <row r="3355" ht="12.6" hidden="1"/>
    <row r="3356" ht="12.6" hidden="1"/>
    <row r="3357" ht="12.6" hidden="1"/>
    <row r="3358" ht="12.6" hidden="1"/>
    <row r="3359" ht="12.6" hidden="1"/>
    <row r="3360" ht="12.6" hidden="1"/>
    <row r="3361" ht="12.6" hidden="1"/>
    <row r="3362" ht="12.6" hidden="1"/>
    <row r="3363" ht="12.6" hidden="1"/>
    <row r="3364" ht="12.6" hidden="1"/>
    <row r="3365" ht="12.6" hidden="1"/>
    <row r="3366" ht="12.6" hidden="1"/>
    <row r="3367" ht="12.6" hidden="1"/>
    <row r="3368" ht="12.6" hidden="1"/>
    <row r="3369" ht="12.6" hidden="1"/>
    <row r="3370" ht="12.6" hidden="1"/>
    <row r="3371" ht="12.6" hidden="1"/>
    <row r="3372" ht="12.6" hidden="1"/>
    <row r="3373" ht="12.6" hidden="1"/>
    <row r="3374" ht="12.6" hidden="1"/>
    <row r="3375" ht="12.6" hidden="1"/>
    <row r="3376" ht="12.6" hidden="1"/>
    <row r="3377" ht="12.6" hidden="1"/>
    <row r="3378" ht="12.6" hidden="1"/>
    <row r="3379" ht="12.6" hidden="1"/>
    <row r="3380" ht="12.6" hidden="1"/>
    <row r="3381" ht="12.6" hidden="1"/>
    <row r="3382" ht="12.6" hidden="1"/>
    <row r="3383" ht="12.6" hidden="1"/>
    <row r="3384" ht="12.6" hidden="1"/>
    <row r="3385" ht="12.6" hidden="1"/>
    <row r="3386" ht="12.6" hidden="1"/>
    <row r="3387" ht="12.6" hidden="1"/>
    <row r="3388" ht="12.6" hidden="1"/>
    <row r="3389" ht="12.6" hidden="1"/>
    <row r="3390" ht="12.6" hidden="1"/>
    <row r="3391" ht="12.6" hidden="1"/>
    <row r="3392" ht="12.6" hidden="1"/>
    <row r="3393" ht="12.6" hidden="1"/>
    <row r="3394" ht="12.6" hidden="1"/>
    <row r="3395" ht="12.6" hidden="1"/>
    <row r="3396" ht="12.6" hidden="1"/>
    <row r="3397" ht="12.6" hidden="1"/>
    <row r="3398" ht="12.6" hidden="1"/>
    <row r="3399" ht="12.6" hidden="1"/>
    <row r="3400" ht="12.6" hidden="1"/>
    <row r="3401" ht="12.6" hidden="1"/>
    <row r="3402" ht="12.6" hidden="1"/>
    <row r="3403" ht="12.6" hidden="1"/>
    <row r="3404" ht="12.6" hidden="1"/>
    <row r="3405" ht="12.6" hidden="1"/>
    <row r="3406" ht="12.6" hidden="1"/>
    <row r="3407" ht="12.6" hidden="1"/>
    <row r="3408" ht="12.6" hidden="1"/>
    <row r="3409" ht="12.6" hidden="1"/>
    <row r="3410" ht="12.6" hidden="1"/>
    <row r="3411" ht="12.6" hidden="1"/>
    <row r="3412" ht="12.6" hidden="1"/>
    <row r="3413" ht="12.6" hidden="1"/>
    <row r="3414" ht="12.6" hidden="1"/>
    <row r="3415" ht="12.6" hidden="1"/>
    <row r="3416" ht="12.6" hidden="1"/>
    <row r="3417" ht="12.6" hidden="1"/>
    <row r="3418" ht="12.6" hidden="1"/>
    <row r="3419" ht="12.6" hidden="1"/>
    <row r="3420" ht="12.6" hidden="1"/>
    <row r="3421" ht="12.6" hidden="1"/>
    <row r="3422" ht="12.6" hidden="1"/>
    <row r="3423" ht="12.6" hidden="1"/>
    <row r="3424" ht="12.6" hidden="1"/>
    <row r="3425" ht="12.6" hidden="1"/>
    <row r="3426" ht="12.6" hidden="1"/>
    <row r="3427" ht="12.6" hidden="1"/>
    <row r="3428" ht="12.6" hidden="1"/>
    <row r="3429" ht="12.6" hidden="1"/>
    <row r="3430" ht="12.6" hidden="1"/>
    <row r="3431" ht="12.6" hidden="1"/>
    <row r="3432" ht="12.6" hidden="1"/>
    <row r="3433" ht="12.6" hidden="1"/>
    <row r="3434" ht="12.6" hidden="1"/>
    <row r="3435" ht="12.6" hidden="1"/>
    <row r="3436" ht="12.6" hidden="1"/>
    <row r="3437" ht="12.6" hidden="1"/>
    <row r="3438" ht="12.6" hidden="1"/>
    <row r="3439" ht="12.6" hidden="1"/>
    <row r="3440" ht="12.6" hidden="1"/>
    <row r="3441" ht="12.6" hidden="1"/>
    <row r="3442" ht="12.6" hidden="1"/>
    <row r="3443" ht="12.6" hidden="1"/>
    <row r="3444" ht="12.6" hidden="1"/>
    <row r="3445" ht="12.6" hidden="1"/>
    <row r="3446" ht="12.6" hidden="1"/>
    <row r="3447" ht="12.6" hidden="1"/>
    <row r="3448" ht="12.6" hidden="1"/>
    <row r="3449" ht="12.6" hidden="1"/>
    <row r="3450" ht="12.6" hidden="1"/>
    <row r="3451" ht="12.6" hidden="1"/>
    <row r="3452" ht="12.6" hidden="1"/>
    <row r="3453" ht="12.6" hidden="1"/>
    <row r="3454" ht="12.6" hidden="1"/>
    <row r="3455" ht="12.6" hidden="1"/>
    <row r="3456" ht="12.6" hidden="1"/>
    <row r="3457" ht="12.6" hidden="1"/>
    <row r="3458" ht="12.6" hidden="1"/>
    <row r="3459" ht="12.6" hidden="1"/>
    <row r="3460" ht="12.6" hidden="1"/>
    <row r="3461" ht="12.6" hidden="1"/>
    <row r="3462" ht="12.6" hidden="1"/>
    <row r="3463" ht="12.6" hidden="1"/>
    <row r="3464" ht="12.6" hidden="1"/>
    <row r="3465" ht="12.6" hidden="1"/>
    <row r="3466" ht="12.6" hidden="1"/>
    <row r="3467" ht="12.6" hidden="1"/>
    <row r="3468" ht="12.6" hidden="1"/>
    <row r="3469" ht="12.6" hidden="1"/>
    <row r="3470" ht="12.6" hidden="1"/>
    <row r="3471" ht="12.6" hidden="1"/>
    <row r="3472" ht="12.6" hidden="1"/>
    <row r="3473" ht="12.6" hidden="1"/>
    <row r="3474" ht="12.6" hidden="1"/>
    <row r="3475" ht="12.6" hidden="1"/>
    <row r="3476" ht="12.6" hidden="1"/>
    <row r="3477" ht="12.6" hidden="1"/>
    <row r="3478" ht="12.6" hidden="1"/>
    <row r="3479" ht="12.6" hidden="1"/>
    <row r="3480" ht="12.6" hidden="1"/>
    <row r="3481" ht="12.6" hidden="1"/>
    <row r="3482" ht="12.6" hidden="1"/>
    <row r="3483" ht="12.6" hidden="1"/>
    <row r="3484" ht="12.6" hidden="1"/>
    <row r="3485" ht="12.6" hidden="1"/>
    <row r="3486" ht="12.6" hidden="1"/>
    <row r="3487" ht="12.6" hidden="1"/>
    <row r="3488" ht="12.6" hidden="1"/>
    <row r="3489" ht="12.6" hidden="1"/>
    <row r="3490" ht="12.6" hidden="1"/>
    <row r="3491" ht="12.6" hidden="1"/>
    <row r="3492" ht="12.6" hidden="1"/>
    <row r="3493" ht="12.6" hidden="1"/>
    <row r="3494" ht="12.6" hidden="1"/>
    <row r="3495" ht="12.6" hidden="1"/>
    <row r="3496" ht="12.6" hidden="1"/>
    <row r="3497" ht="12.6" hidden="1"/>
    <row r="3498" ht="12.6" hidden="1"/>
    <row r="3499" ht="12.6" hidden="1"/>
    <row r="3500" ht="12.6" hidden="1"/>
    <row r="3501" ht="12.6" hidden="1"/>
    <row r="3502" ht="12.6" hidden="1"/>
    <row r="3503" ht="12.6" hidden="1"/>
    <row r="3504" ht="12.6" hidden="1"/>
    <row r="3505" ht="12.6" hidden="1"/>
    <row r="3506" ht="12.6" hidden="1"/>
    <row r="3507" ht="12.6" hidden="1"/>
    <row r="3508" ht="12.6" hidden="1"/>
    <row r="3509" ht="12.6" hidden="1"/>
    <row r="3510" ht="12.6" hidden="1"/>
    <row r="3511" ht="12.6" hidden="1"/>
    <row r="3512" ht="12.6" hidden="1"/>
    <row r="3513" ht="12.6" hidden="1"/>
    <row r="3514" ht="12.6" hidden="1"/>
    <row r="3515" ht="12.6" hidden="1"/>
    <row r="3516" ht="12.6" hidden="1"/>
    <row r="3517" ht="12.6" hidden="1"/>
    <row r="3518" ht="12.6" hidden="1"/>
    <row r="3519" ht="12.6" hidden="1"/>
    <row r="3520" ht="12.6" hidden="1"/>
    <row r="3521" ht="12.6" hidden="1"/>
    <row r="3522" ht="12.6" hidden="1"/>
    <row r="3523" ht="12.6" hidden="1"/>
    <row r="3524" ht="12.6" hidden="1"/>
    <row r="3525" ht="12.6" hidden="1"/>
    <row r="3526" ht="12.6" hidden="1"/>
    <row r="3527" ht="12.6" hidden="1"/>
    <row r="3528" ht="12.6" hidden="1"/>
    <row r="3529" ht="12.6" hidden="1"/>
    <row r="3530" ht="12.6" hidden="1"/>
    <row r="3531" ht="12.6" hidden="1"/>
    <row r="3532" ht="12.6" hidden="1"/>
    <row r="3533" ht="12.6" hidden="1"/>
    <row r="3534" ht="12.6" hidden="1"/>
    <row r="3535" ht="12.6" hidden="1"/>
    <row r="3536" ht="12.6" hidden="1"/>
    <row r="3537" ht="12.6" hidden="1"/>
    <row r="3538" ht="12.6" hidden="1"/>
    <row r="3539" ht="12.6" hidden="1"/>
    <row r="3540" ht="12.6" hidden="1"/>
    <row r="3541" ht="12.6" hidden="1"/>
    <row r="3542" ht="12.6" hidden="1"/>
    <row r="3543" ht="12.6" hidden="1"/>
    <row r="3544" ht="12.6" hidden="1"/>
    <row r="3545" ht="12.6" hidden="1"/>
    <row r="3546" ht="12.6" hidden="1"/>
    <row r="3547" ht="12.6" hidden="1"/>
    <row r="3548" ht="12.6" hidden="1"/>
    <row r="3549" ht="12.6" hidden="1"/>
    <row r="3550" ht="12.6" hidden="1"/>
    <row r="3551" ht="12.6" hidden="1"/>
    <row r="3552" ht="12.6" hidden="1"/>
    <row r="3553" ht="12.6" hidden="1"/>
    <row r="3554" ht="12.6" hidden="1"/>
    <row r="3555" ht="12.6" hidden="1"/>
    <row r="3556" ht="12.6" hidden="1"/>
    <row r="3557" ht="12.6" hidden="1"/>
    <row r="3558" ht="12.6" hidden="1"/>
    <row r="3559" ht="12.6" hidden="1"/>
    <row r="3560" ht="12.6" hidden="1"/>
    <row r="3561" ht="12.6" hidden="1"/>
    <row r="3562" ht="12.6" hidden="1"/>
    <row r="3563" ht="12.6" hidden="1"/>
    <row r="3564" ht="12.6" hidden="1"/>
    <row r="3565" ht="12.6" hidden="1"/>
    <row r="3566" ht="12.6" hidden="1"/>
    <row r="3567" ht="12.6" hidden="1"/>
    <row r="3568" ht="12.6" hidden="1"/>
    <row r="3569" ht="12.6" hidden="1"/>
    <row r="3570" ht="12.6" hidden="1"/>
    <row r="3571" ht="12.6" hidden="1"/>
    <row r="3572" ht="12.6" hidden="1"/>
    <row r="3573" ht="12.6" hidden="1"/>
    <row r="3574" ht="12.6" hidden="1"/>
    <row r="3575" ht="12.6" hidden="1"/>
    <row r="3576" ht="12.6" hidden="1"/>
    <row r="3577" ht="12.6" hidden="1"/>
    <row r="3578" ht="12.6" hidden="1"/>
    <row r="3579" ht="12.6" hidden="1"/>
    <row r="3580" ht="12.6" hidden="1"/>
    <row r="3581" ht="12.6" hidden="1"/>
    <row r="3582" ht="12.6" hidden="1"/>
    <row r="3583" ht="12.6" hidden="1"/>
    <row r="3584" ht="12.6" hidden="1"/>
    <row r="3585" ht="12.6" hidden="1"/>
    <row r="3586" ht="12.6" hidden="1"/>
    <row r="3587" ht="12.6" hidden="1"/>
    <row r="3588" ht="12.6" hidden="1"/>
    <row r="3589" ht="12.6" hidden="1"/>
    <row r="3590" ht="12.6" hidden="1"/>
    <row r="3591" ht="12.6" hidden="1"/>
    <row r="3592" ht="12.6" hidden="1"/>
    <row r="3593" ht="12.6" hidden="1"/>
    <row r="3594" ht="12.6" hidden="1"/>
    <row r="3595" ht="12.6" hidden="1"/>
    <row r="3596" ht="12.6" hidden="1"/>
    <row r="3597" ht="12.6" hidden="1"/>
    <row r="3598" ht="12.6" hidden="1"/>
    <row r="3599" ht="12.6" hidden="1"/>
    <row r="3600" ht="12.6" hidden="1"/>
    <row r="3601" ht="12.6" hidden="1"/>
    <row r="3602" ht="12.6" hidden="1"/>
    <row r="3603" ht="12.6" hidden="1"/>
    <row r="3604" ht="12.6" hidden="1"/>
    <row r="3605" ht="12.6" hidden="1"/>
    <row r="3606" ht="12.6" hidden="1"/>
    <row r="3607" ht="12.6" hidden="1"/>
    <row r="3608" ht="12.6" hidden="1"/>
    <row r="3609" ht="12.6" hidden="1"/>
    <row r="3610" ht="12.6" hidden="1"/>
    <row r="3611" ht="12.6" hidden="1"/>
    <row r="3612" ht="12.6" hidden="1"/>
    <row r="3613" ht="12.6" hidden="1"/>
    <row r="3614" ht="12.6" hidden="1"/>
    <row r="3615" ht="12.6" hidden="1"/>
    <row r="3616" ht="12.6" hidden="1"/>
    <row r="3617" ht="12.6" hidden="1"/>
    <row r="3618" ht="12.6" hidden="1"/>
    <row r="3619" ht="12.6" hidden="1"/>
    <row r="3620" ht="12.6" hidden="1"/>
    <row r="3621" ht="12.6" hidden="1"/>
    <row r="3622" ht="12.6" hidden="1"/>
    <row r="3623" ht="12.6" hidden="1"/>
    <row r="3624" ht="12.6" hidden="1"/>
    <row r="3625" ht="12.6" hidden="1"/>
    <row r="3626" ht="12.6" hidden="1"/>
    <row r="3627" ht="12.6" hidden="1"/>
    <row r="3628" ht="12.6" hidden="1"/>
    <row r="3629" ht="12.6" hidden="1"/>
    <row r="3630" ht="12.6" hidden="1"/>
    <row r="3631" ht="12.6" hidden="1"/>
    <row r="3632" ht="12.6" hidden="1"/>
    <row r="3633" ht="12.6" hidden="1"/>
    <row r="3634" ht="12.6" hidden="1"/>
    <row r="3635" ht="12.6" hidden="1"/>
    <row r="3636" ht="12.6" hidden="1"/>
    <row r="3637" ht="12.6" hidden="1"/>
    <row r="3638" ht="12.6" hidden="1"/>
    <row r="3639" ht="12.6" hidden="1"/>
    <row r="3640" ht="12.6" hidden="1"/>
    <row r="3641" ht="12.6" hidden="1"/>
    <row r="3642" ht="12.6" hidden="1"/>
    <row r="3643" ht="12.6" hidden="1"/>
    <row r="3644" ht="12.6" hidden="1"/>
    <row r="3645" ht="12.6" hidden="1"/>
    <row r="3646" ht="12.6" hidden="1"/>
    <row r="3647" ht="12.6" hidden="1"/>
    <row r="3648" ht="12.6" hidden="1"/>
    <row r="3649" ht="12.6" hidden="1"/>
    <row r="3650" ht="12.6" hidden="1"/>
    <row r="3651" ht="12.6" hidden="1"/>
    <row r="3652" ht="12.6" hidden="1"/>
    <row r="3653" ht="12.6" hidden="1"/>
    <row r="3654" ht="12.6" hidden="1"/>
    <row r="3655" ht="12.6" hidden="1"/>
    <row r="3656" ht="12.6" hidden="1"/>
    <row r="3657" ht="12.6" hidden="1"/>
    <row r="3658" ht="12.6" hidden="1"/>
    <row r="3659" ht="12.6" hidden="1"/>
    <row r="3660" ht="12.6" hidden="1"/>
    <row r="3661" ht="12.6" hidden="1"/>
    <row r="3662" ht="12.6" hidden="1"/>
    <row r="3663" ht="12.6" hidden="1"/>
    <row r="3664" ht="12.6" hidden="1"/>
    <row r="3665" ht="12.6" hidden="1"/>
    <row r="3666" ht="12.6" hidden="1"/>
    <row r="3667" ht="12.6" hidden="1"/>
    <row r="3668" ht="12.6" hidden="1"/>
    <row r="3669" ht="12.6" hidden="1"/>
    <row r="3670" ht="12.6" hidden="1"/>
    <row r="3671" ht="12.6" hidden="1"/>
    <row r="3672" ht="12.6" hidden="1"/>
    <row r="3673" ht="12.6" hidden="1"/>
    <row r="3674" ht="12.6" hidden="1"/>
    <row r="3675" ht="12.6" hidden="1"/>
    <row r="3676" ht="12.6" hidden="1"/>
    <row r="3677" ht="12.6" hidden="1"/>
    <row r="3678" ht="12.6" hidden="1"/>
    <row r="3679" ht="12.6" hidden="1"/>
    <row r="3680" ht="12.6" hidden="1"/>
    <row r="3681" ht="12.6" hidden="1"/>
    <row r="3682" ht="12.6" hidden="1"/>
    <row r="3683" ht="12.6" hidden="1"/>
    <row r="3684" ht="12.6" hidden="1"/>
    <row r="3685" ht="12.6" hidden="1"/>
    <row r="3686" ht="12.6" hidden="1"/>
    <row r="3687" ht="12.6" hidden="1"/>
    <row r="3688" ht="12.6" hidden="1"/>
    <row r="3689" ht="12.6" hidden="1"/>
    <row r="3690" ht="12.6" hidden="1"/>
    <row r="3691" ht="12.6" hidden="1"/>
    <row r="3692" ht="12.6" hidden="1"/>
    <row r="3693" ht="12.6" hidden="1"/>
    <row r="3694" ht="12.6" hidden="1"/>
    <row r="3695" ht="12.6" hidden="1"/>
    <row r="3696" ht="12.6" hidden="1"/>
    <row r="3697" ht="12.6" hidden="1"/>
    <row r="3698" ht="12.6" hidden="1"/>
    <row r="3699" ht="12.6" hidden="1"/>
    <row r="3700" ht="12.6" hidden="1"/>
    <row r="3701" ht="12.6" hidden="1"/>
    <row r="3702" ht="12.6" hidden="1"/>
    <row r="3703" ht="12.6" hidden="1"/>
    <row r="3704" ht="12.6" hidden="1"/>
    <row r="3705" ht="12.6" hidden="1"/>
    <row r="3706" ht="12.6" hidden="1"/>
    <row r="3707" ht="12.6" hidden="1"/>
    <row r="3708" ht="12.6" hidden="1"/>
    <row r="3709" ht="12.6" hidden="1"/>
    <row r="3710" ht="12.6" hidden="1"/>
    <row r="3711" ht="12.6" hidden="1"/>
    <row r="3712" ht="12.6" hidden="1"/>
    <row r="3713" ht="12.6" hidden="1"/>
    <row r="3714" ht="12.6" hidden="1"/>
    <row r="3715" ht="12.6" hidden="1"/>
    <row r="3716" ht="12.6" hidden="1"/>
    <row r="3717" ht="12.6" hidden="1"/>
    <row r="3718" ht="12.6" hidden="1"/>
    <row r="3719" ht="12.6" hidden="1"/>
    <row r="3720" ht="12.6" hidden="1"/>
    <row r="3721" ht="12.6" hidden="1"/>
    <row r="3722" ht="12.6" hidden="1"/>
    <row r="3723" ht="12.6" hidden="1"/>
    <row r="3724" ht="12.6" hidden="1"/>
    <row r="3725" ht="12.6" hidden="1"/>
    <row r="3726" ht="12.6" hidden="1"/>
    <row r="3727" ht="12.6" hidden="1"/>
    <row r="3728" ht="12.6" hidden="1"/>
    <row r="3729" ht="12.6" hidden="1"/>
    <row r="3730" ht="12.6" hidden="1"/>
    <row r="3731" ht="12.6" hidden="1"/>
    <row r="3732" ht="12.6" hidden="1"/>
    <row r="3733" ht="12.6" hidden="1"/>
    <row r="3734" ht="12.6" hidden="1"/>
    <row r="3735" ht="12.6" hidden="1"/>
    <row r="3736" ht="12.6" hidden="1"/>
    <row r="3737" ht="12.6" hidden="1"/>
    <row r="3738" ht="12.6" hidden="1"/>
    <row r="3739" ht="12.6" hidden="1"/>
    <row r="3740" ht="12.6" hidden="1"/>
    <row r="3741" ht="12.6" hidden="1"/>
    <row r="3742" ht="12.6" hidden="1"/>
    <row r="3743" ht="12.6" hidden="1"/>
    <row r="3744" ht="12.6" hidden="1"/>
    <row r="3745" ht="12.6" hidden="1"/>
    <row r="3746" ht="12.6" hidden="1"/>
    <row r="3747" ht="12.6" hidden="1"/>
    <row r="3748" ht="12.6" hidden="1"/>
    <row r="3749" ht="12.6" hidden="1"/>
    <row r="3750" ht="12.6" hidden="1"/>
    <row r="3751" ht="12.6" hidden="1"/>
    <row r="3752" ht="12.6" hidden="1"/>
    <row r="3753" ht="12.6" hidden="1"/>
    <row r="3754" ht="12.6" hidden="1"/>
    <row r="3755" ht="12.6" hidden="1"/>
    <row r="3756" ht="12.6" hidden="1"/>
    <row r="3757" ht="12.6" hidden="1"/>
    <row r="3758" ht="12.6" hidden="1"/>
    <row r="3759" ht="12.6" hidden="1"/>
    <row r="3760" ht="12.6" hidden="1"/>
    <row r="3761" ht="12.6" hidden="1"/>
    <row r="3762" ht="12.6" hidden="1"/>
    <row r="3763" ht="12.6" hidden="1"/>
    <row r="3764" ht="12.6" hidden="1"/>
    <row r="3765" ht="12.6" hidden="1"/>
    <row r="3766" ht="12.6" hidden="1"/>
    <row r="3767" ht="12.6" hidden="1"/>
    <row r="3768" ht="12.6" hidden="1"/>
    <row r="3769" ht="12.6" hidden="1"/>
    <row r="3770" ht="12.6" hidden="1"/>
    <row r="3771" ht="12.6" hidden="1"/>
    <row r="3772" ht="12.6" hidden="1"/>
    <row r="3773" ht="12.6" hidden="1"/>
    <row r="3774" ht="12.6" hidden="1"/>
    <row r="3775" ht="12.6" hidden="1"/>
    <row r="3776" ht="12.6" hidden="1"/>
    <row r="3777" ht="12.6" hidden="1"/>
    <row r="3778" ht="12.6" hidden="1"/>
    <row r="3779" ht="12.6" hidden="1"/>
    <row r="3780" ht="12.6" hidden="1"/>
    <row r="3781" ht="12.6" hidden="1"/>
    <row r="3782" ht="12.6" hidden="1"/>
    <row r="3783" ht="12.6" hidden="1"/>
    <row r="3784" ht="12.6" hidden="1"/>
    <row r="3785" ht="12.6" hidden="1"/>
    <row r="3786" ht="12.6" hidden="1"/>
    <row r="3787" ht="12.6" hidden="1"/>
    <row r="3788" ht="12.6" hidden="1"/>
    <row r="3789" ht="12.6" hidden="1"/>
    <row r="3790" ht="12.6" hidden="1"/>
    <row r="3791" ht="12.6" hidden="1"/>
    <row r="3792" ht="12.6" hidden="1"/>
    <row r="3793" ht="12.6" hidden="1"/>
    <row r="3794" ht="12.6" hidden="1"/>
    <row r="3795" ht="12.6" hidden="1"/>
    <row r="3796" ht="12.6" hidden="1"/>
    <row r="3797" ht="12.6" hidden="1"/>
    <row r="3798" ht="12.6" hidden="1"/>
    <row r="3799" ht="12.6" hidden="1"/>
    <row r="3800" ht="12.6" hidden="1"/>
    <row r="3801" ht="12.6" hidden="1"/>
    <row r="3802" ht="12.6" hidden="1"/>
    <row r="3803" ht="12.6" hidden="1"/>
    <row r="3804" ht="12.6" hidden="1"/>
    <row r="3805" ht="12.6" hidden="1"/>
    <row r="3806" ht="12.6" hidden="1"/>
    <row r="3807" ht="12.6" hidden="1"/>
    <row r="3808" ht="12.6" hidden="1"/>
    <row r="3809" ht="12.6" hidden="1"/>
    <row r="3810" ht="12.6" hidden="1"/>
    <row r="3811" ht="12.6" hidden="1"/>
    <row r="3812" ht="12.6" hidden="1"/>
    <row r="3813" ht="12.6" hidden="1"/>
    <row r="3814" ht="12.6" hidden="1"/>
    <row r="3815" ht="12.6" hidden="1"/>
    <row r="3816" ht="12.6" hidden="1"/>
    <row r="3817" ht="12.6" hidden="1"/>
    <row r="3818" ht="12.6" hidden="1"/>
    <row r="3819" ht="12.6" hidden="1"/>
    <row r="3820" ht="12.6" hidden="1"/>
    <row r="3821" ht="12.6" hidden="1"/>
    <row r="3822" ht="12.6" hidden="1"/>
    <row r="3823" ht="12.6" hidden="1"/>
    <row r="3824" ht="12.6" hidden="1"/>
    <row r="3825" ht="12.6" hidden="1"/>
    <row r="3826" ht="12.6" hidden="1"/>
    <row r="3827" ht="12.6" hidden="1"/>
    <row r="3828" ht="12.6" hidden="1"/>
    <row r="3829" ht="12.6" hidden="1"/>
    <row r="3830" ht="12.6" hidden="1"/>
    <row r="3831" ht="12.6" hidden="1"/>
    <row r="3832" ht="12.6" hidden="1"/>
    <row r="3833" ht="12.6" hidden="1"/>
    <row r="3834" ht="12.6" hidden="1"/>
    <row r="3835" ht="12.6" hidden="1"/>
    <row r="3836" ht="12.6" hidden="1"/>
    <row r="3837" ht="12.6" hidden="1"/>
    <row r="3838" ht="12.6" hidden="1"/>
    <row r="3839" ht="12.6" hidden="1"/>
    <row r="3840" ht="12.6" hidden="1"/>
    <row r="3841" ht="12.6" hidden="1"/>
    <row r="3842" ht="12.6" hidden="1"/>
    <row r="3843" ht="12.6" hidden="1"/>
    <row r="3844" ht="12.6" hidden="1"/>
    <row r="3845" ht="12.6" hidden="1"/>
    <row r="3846" ht="12.6" hidden="1"/>
    <row r="3847" ht="12.6" hidden="1"/>
    <row r="3848" ht="12.6" hidden="1"/>
    <row r="3849" ht="12.6" hidden="1"/>
    <row r="3850" ht="12.6" hidden="1"/>
    <row r="3851" ht="12.6" hidden="1"/>
    <row r="3852" ht="12.6" hidden="1"/>
    <row r="3853" ht="12.6" hidden="1"/>
    <row r="3854" ht="12.6" hidden="1"/>
    <row r="3855" ht="12.6" hidden="1"/>
    <row r="3856" ht="12.6" hidden="1"/>
    <row r="3857" ht="12.6" hidden="1"/>
    <row r="3858" ht="12.6" hidden="1"/>
    <row r="3859" ht="12.6" hidden="1"/>
    <row r="3860" ht="12.6" hidden="1"/>
    <row r="3861" ht="12.6" hidden="1"/>
    <row r="3862" ht="12.6" hidden="1"/>
    <row r="3863" ht="12.6" hidden="1"/>
    <row r="3864" ht="12.6" hidden="1"/>
    <row r="3865" ht="12.6" hidden="1"/>
    <row r="3866" ht="12.6" hidden="1"/>
    <row r="3867" ht="12.6" hidden="1"/>
    <row r="3868" ht="12.6" hidden="1"/>
    <row r="3869" ht="12.6" hidden="1"/>
    <row r="3870" ht="12.6" hidden="1"/>
    <row r="3871" ht="12.6" hidden="1"/>
    <row r="3872" ht="12.6" hidden="1"/>
    <row r="3873" ht="12.6" hidden="1"/>
    <row r="3874" ht="12.6" hidden="1"/>
    <row r="3875" ht="12.6" hidden="1"/>
    <row r="3876" ht="12.6" hidden="1"/>
    <row r="3877" ht="12.6" hidden="1"/>
    <row r="3878" ht="12.6" hidden="1"/>
    <row r="3879" ht="12.6" hidden="1"/>
    <row r="3880" ht="12.6" hidden="1"/>
    <row r="3881" ht="12.6" hidden="1"/>
    <row r="3882" ht="12.6" hidden="1"/>
    <row r="3883" ht="12.6" hidden="1"/>
    <row r="3884" ht="12.6" hidden="1"/>
    <row r="3885" ht="12.6" hidden="1"/>
    <row r="3886" ht="12.6" hidden="1"/>
    <row r="3887" ht="12.6" hidden="1"/>
    <row r="3888" ht="12.6" hidden="1"/>
    <row r="3889" ht="12.6" hidden="1"/>
    <row r="3890" ht="12.6" hidden="1"/>
    <row r="3891" ht="12.6" hidden="1"/>
    <row r="3892" ht="12.6" hidden="1"/>
    <row r="3893" ht="12.6" hidden="1"/>
    <row r="3894" ht="12.6" hidden="1"/>
    <row r="3895" ht="12.6" hidden="1"/>
    <row r="3896" ht="12.6" hidden="1"/>
    <row r="3897" ht="12.6" hidden="1"/>
    <row r="3898" ht="12.6" hidden="1"/>
    <row r="3899" ht="12.6" hidden="1"/>
    <row r="3900" ht="12.6" hidden="1"/>
    <row r="3901" ht="12.6" hidden="1"/>
    <row r="3902" ht="12.6" hidden="1"/>
    <row r="3903" ht="12.6" hidden="1"/>
    <row r="3904" ht="12.6" hidden="1"/>
    <row r="3905" ht="12.6" hidden="1"/>
    <row r="3906" ht="12.6" hidden="1"/>
    <row r="3907" ht="12.6" hidden="1"/>
    <row r="3908" ht="12.6" hidden="1"/>
    <row r="3909" ht="12.6" hidden="1"/>
    <row r="3910" ht="12.6" hidden="1"/>
    <row r="3911" ht="12.6" hidden="1"/>
    <row r="3912" ht="12.6" hidden="1"/>
    <row r="3913" ht="12.6" hidden="1"/>
    <row r="3914" ht="12.6" hidden="1"/>
    <row r="3915" ht="12.6" hidden="1"/>
    <row r="3916" ht="12.6" hidden="1"/>
    <row r="3917" ht="12.6" hidden="1"/>
    <row r="3918" ht="12.6" hidden="1"/>
    <row r="3919" ht="12.6" hidden="1"/>
    <row r="3920" ht="12.6" hidden="1"/>
    <row r="3921" ht="12.6" hidden="1"/>
    <row r="3922" ht="12.6" hidden="1"/>
    <row r="3923" ht="12.6" hidden="1"/>
    <row r="3924" ht="12.6" hidden="1"/>
    <row r="3925" ht="12.6" hidden="1"/>
    <row r="3926" ht="12.6" hidden="1"/>
    <row r="3927" ht="12.6" hidden="1"/>
    <row r="3928" ht="12.6" hidden="1"/>
    <row r="3929" ht="12.6" hidden="1"/>
    <row r="3930" ht="12.6" hidden="1"/>
    <row r="3931" ht="12.6" hidden="1"/>
    <row r="3932" ht="12.6" hidden="1"/>
    <row r="3933" ht="12.6" hidden="1"/>
    <row r="3934" ht="12.6" hidden="1"/>
    <row r="3935" ht="12.6" hidden="1"/>
    <row r="3936" ht="12.6" hidden="1"/>
    <row r="3937" ht="12.6" hidden="1"/>
    <row r="3938" ht="12.6" hidden="1"/>
    <row r="3939" ht="12.6" hidden="1"/>
    <row r="3940" ht="12.6" hidden="1"/>
    <row r="3941" ht="12.6" hidden="1"/>
    <row r="3942" ht="12.6" hidden="1"/>
    <row r="3943" ht="12.6" hidden="1"/>
    <row r="3944" ht="12.6" hidden="1"/>
    <row r="3945" ht="12.6" hidden="1"/>
    <row r="3946" ht="12.6" hidden="1"/>
    <row r="3947" ht="12.6" hidden="1"/>
    <row r="3948" ht="12.6" hidden="1"/>
    <row r="3949" ht="12.6" hidden="1"/>
    <row r="3950" ht="12.6" hidden="1"/>
    <row r="3951" ht="12.6" hidden="1"/>
    <row r="3952" ht="12.6" hidden="1"/>
    <row r="3953" ht="12.6" hidden="1"/>
    <row r="3954" ht="12.6" hidden="1"/>
    <row r="3955" ht="12.6" hidden="1"/>
    <row r="3956" ht="12.6" hidden="1"/>
    <row r="3957" ht="12.6" hidden="1"/>
    <row r="3958" ht="12.6" hidden="1"/>
    <row r="3959" ht="12.6" hidden="1"/>
    <row r="3960" ht="12.6" hidden="1"/>
    <row r="3961" ht="12.6" hidden="1"/>
    <row r="3962" ht="12.6" hidden="1"/>
    <row r="3963" ht="12.6" hidden="1"/>
    <row r="3964" ht="12.6" hidden="1"/>
    <row r="3965" ht="12.6" hidden="1"/>
    <row r="3966" ht="12.6" hidden="1"/>
    <row r="3967" ht="12.6" hidden="1"/>
    <row r="3968" ht="12.6" hidden="1"/>
    <row r="3969" ht="12.6" hidden="1"/>
    <row r="3970" ht="12.6" hidden="1"/>
    <row r="3971" ht="12.6" hidden="1"/>
    <row r="3972" ht="12.6" hidden="1"/>
    <row r="3973" ht="12.6" hidden="1"/>
    <row r="3974" ht="12.6" hidden="1"/>
    <row r="3975" ht="12.6" hidden="1"/>
    <row r="3976" ht="12.6" hidden="1"/>
    <row r="3977" ht="12.6" hidden="1"/>
    <row r="3978" ht="12.6" hidden="1"/>
    <row r="3979" ht="12.6" hidden="1"/>
    <row r="3980" ht="12.6" hidden="1"/>
    <row r="3981" ht="12.6" hidden="1"/>
    <row r="3982" ht="12.6" hidden="1"/>
    <row r="3983" ht="12.6" hidden="1"/>
    <row r="3984" ht="12.6" hidden="1"/>
    <row r="3985" ht="12.6" hidden="1"/>
    <row r="3986" ht="12.6" hidden="1"/>
    <row r="3987" ht="12.6" hidden="1"/>
    <row r="3988" ht="12.6" hidden="1"/>
    <row r="3989" ht="12.6" hidden="1"/>
    <row r="3990" ht="12.6" hidden="1"/>
    <row r="3991" ht="12.6" hidden="1"/>
    <row r="3992" ht="12.6" hidden="1"/>
    <row r="3993" ht="12.6" hidden="1"/>
    <row r="3994" ht="12.6" hidden="1"/>
    <row r="3995" ht="12.6" hidden="1"/>
    <row r="3996" ht="12.6" hidden="1"/>
    <row r="3997" ht="12.6" hidden="1"/>
    <row r="3998" ht="12.6" hidden="1"/>
    <row r="3999" ht="12.6" hidden="1"/>
    <row r="4000" ht="12.6" hidden="1"/>
    <row r="4001" ht="12.6" hidden="1"/>
    <row r="4002" ht="12.6" hidden="1"/>
    <row r="4003" ht="12.6" hidden="1"/>
    <row r="4004" ht="12.6" hidden="1"/>
    <row r="4005" ht="12.6" hidden="1"/>
    <row r="4006" ht="12.6" hidden="1"/>
    <row r="4007" ht="12.6" hidden="1"/>
    <row r="4008" ht="12.6" hidden="1"/>
    <row r="4009" ht="12.6" hidden="1"/>
    <row r="4010" ht="12.6" hidden="1"/>
    <row r="4011" ht="12.6" hidden="1"/>
    <row r="4012" ht="12.6" hidden="1"/>
    <row r="4013" ht="12.6" hidden="1"/>
    <row r="4014" ht="12.6" hidden="1"/>
    <row r="4015" ht="12.6" hidden="1"/>
    <row r="4016" ht="12.6" hidden="1"/>
    <row r="4017" ht="12.6" hidden="1"/>
    <row r="4018" ht="12.6" hidden="1"/>
    <row r="4019" ht="12.6" hidden="1"/>
    <row r="4020" ht="12.6" hidden="1"/>
    <row r="4021" ht="12.6" hidden="1"/>
    <row r="4022" ht="12.6" hidden="1"/>
    <row r="4023" ht="12.6" hidden="1"/>
    <row r="4024" ht="12.6" hidden="1"/>
    <row r="4025" ht="12.6" hidden="1"/>
    <row r="4026" ht="12.6" hidden="1"/>
    <row r="4027" ht="12.6" hidden="1"/>
    <row r="4028" ht="12.6" hidden="1"/>
    <row r="4029" ht="12.6" hidden="1"/>
    <row r="4030" ht="12.6" hidden="1"/>
    <row r="4031" ht="12.6" hidden="1"/>
    <row r="4032" ht="12.6" hidden="1"/>
    <row r="4033" ht="12.6" hidden="1"/>
    <row r="4034" ht="12.6" hidden="1"/>
    <row r="4035" ht="12.6" hidden="1"/>
    <row r="4036" ht="12.6" hidden="1"/>
    <row r="4037" ht="12.6" hidden="1"/>
    <row r="4038" ht="12.6" hidden="1"/>
    <row r="4039" ht="12.6" hidden="1"/>
    <row r="4040" ht="12.6" hidden="1"/>
    <row r="4041" ht="12.6" hidden="1"/>
    <row r="4042" ht="12.6" hidden="1"/>
    <row r="4043" ht="12.6" hidden="1"/>
    <row r="4044" ht="12.6" hidden="1"/>
    <row r="4045" ht="12.6" hidden="1"/>
    <row r="4046" ht="12.6" hidden="1"/>
    <row r="4047" ht="12.6" hidden="1"/>
    <row r="4048" ht="12.6" hidden="1"/>
    <row r="4049" ht="12.6" hidden="1"/>
    <row r="4050" ht="12.6" hidden="1"/>
    <row r="4051" ht="12.6" hidden="1"/>
    <row r="4052" ht="12.6" hidden="1"/>
    <row r="4053" ht="12.6" hidden="1"/>
    <row r="4054" ht="12.6" hidden="1"/>
    <row r="4055" ht="12.6" hidden="1"/>
    <row r="4056" ht="12.6" hidden="1"/>
    <row r="4057" ht="12.6" hidden="1"/>
    <row r="4058" ht="12.6" hidden="1"/>
    <row r="4059" ht="12.6" hidden="1"/>
    <row r="4060" ht="12.6" hidden="1"/>
    <row r="4061" ht="12.6" hidden="1"/>
    <row r="4062" ht="12.6" hidden="1"/>
    <row r="4063" ht="12.6" hidden="1"/>
    <row r="4064" ht="12.6" hidden="1"/>
    <row r="4065" ht="12.6" hidden="1"/>
    <row r="4066" ht="12.6" hidden="1"/>
    <row r="4067" ht="12.6" hidden="1"/>
    <row r="4068" ht="12.6" hidden="1"/>
    <row r="4069" ht="12.6" hidden="1"/>
    <row r="4070" ht="12.6" hidden="1"/>
    <row r="4071" ht="12.6" hidden="1"/>
    <row r="4072" ht="12.6" hidden="1"/>
    <row r="4073" ht="12.6" hidden="1"/>
    <row r="4074" ht="12.6" hidden="1"/>
    <row r="4075" ht="12.6" hidden="1"/>
    <row r="4076" ht="12.6" hidden="1"/>
    <row r="4077" ht="12.6" hidden="1"/>
    <row r="4078" ht="12.6" hidden="1"/>
    <row r="4079" ht="12.6" hidden="1"/>
    <row r="4080" ht="12.6" hidden="1"/>
    <row r="4081" ht="12.6" hidden="1"/>
    <row r="4082" ht="12.6" hidden="1"/>
    <row r="4083" ht="12.6" hidden="1"/>
    <row r="4084" ht="12.6" hidden="1"/>
    <row r="4085" ht="12.6" hidden="1"/>
    <row r="4086" ht="12.6" hidden="1"/>
    <row r="4087" ht="12.6" hidden="1"/>
    <row r="4088" ht="12.6" hidden="1"/>
    <row r="4089" ht="12.6" hidden="1"/>
    <row r="4090" ht="12.6" hidden="1"/>
    <row r="4091" ht="12.6" hidden="1"/>
    <row r="4092" ht="12.6" hidden="1"/>
    <row r="4093" ht="12.6" hidden="1"/>
    <row r="4094" ht="12.6" hidden="1"/>
    <row r="4095" ht="12.6" hidden="1"/>
    <row r="4096" ht="12.6" hidden="1"/>
    <row r="4097" ht="12.6" hidden="1"/>
    <row r="4098" ht="12.6" hidden="1"/>
    <row r="4099" ht="12.6" hidden="1"/>
    <row r="4100" ht="12.6" hidden="1"/>
    <row r="4101" ht="12.6" hidden="1"/>
    <row r="4102" ht="12.6" hidden="1"/>
    <row r="4103" ht="12.6" hidden="1"/>
    <row r="4104" ht="12.6" hidden="1"/>
    <row r="4105" ht="12.6" hidden="1"/>
    <row r="4106" ht="12.6" hidden="1"/>
    <row r="4107" ht="12.6" hidden="1"/>
    <row r="4108" ht="12.6" hidden="1"/>
    <row r="4109" ht="12.6" hidden="1"/>
    <row r="4110" ht="12.6" hidden="1"/>
    <row r="4111" ht="12.6" hidden="1"/>
    <row r="4112" ht="12.6" hidden="1"/>
    <row r="4113" ht="12.6" hidden="1"/>
    <row r="4114" ht="12.6" hidden="1"/>
    <row r="4115" ht="12.6" hidden="1"/>
    <row r="4116" ht="12.6" hidden="1"/>
    <row r="4117" ht="12.6" hidden="1"/>
    <row r="4118" ht="12.6" hidden="1"/>
    <row r="4119" ht="12.6" hidden="1"/>
    <row r="4120" ht="12.6" hidden="1"/>
    <row r="4121" ht="12.6" hidden="1"/>
    <row r="4122" ht="12.6" hidden="1"/>
    <row r="4123" ht="12.6" hidden="1"/>
    <row r="4124" ht="12.6" hidden="1"/>
    <row r="4125" ht="12.6" hidden="1"/>
    <row r="4126" ht="12.6" hidden="1"/>
    <row r="4127" ht="12.6" hidden="1"/>
    <row r="4128" ht="12.6" hidden="1"/>
    <row r="4129" ht="12.6" hidden="1"/>
    <row r="4130" ht="12.6" hidden="1"/>
    <row r="4131" ht="12.6" hidden="1"/>
    <row r="4132" ht="12.6" hidden="1"/>
    <row r="4133" ht="12.6" hidden="1"/>
    <row r="4134" ht="12.6" hidden="1"/>
    <row r="4135" ht="12.6" hidden="1"/>
    <row r="4136" ht="12.6" hidden="1"/>
    <row r="4137" ht="12.6" hidden="1"/>
    <row r="4138" ht="12.6" hidden="1"/>
    <row r="4139" ht="12.6" hidden="1"/>
    <row r="4140" ht="12.6" hidden="1"/>
    <row r="4141" ht="12.6" hidden="1"/>
    <row r="4142" ht="12.6" hidden="1"/>
    <row r="4143" ht="12.6" hidden="1"/>
    <row r="4144" ht="12.6" hidden="1"/>
    <row r="4145" ht="12.6" hidden="1"/>
    <row r="4146" ht="12.6" hidden="1"/>
    <row r="4147" ht="12.6" hidden="1"/>
    <row r="4148" ht="12.6" hidden="1"/>
    <row r="4149" ht="12.6" hidden="1"/>
    <row r="4150" ht="12.6" hidden="1"/>
    <row r="4151" ht="12.6" hidden="1"/>
    <row r="4152" ht="12.6" hidden="1"/>
    <row r="4153" ht="12.6" hidden="1"/>
    <row r="4154" ht="12.6" hidden="1"/>
    <row r="4155" ht="12.6" hidden="1"/>
    <row r="4156" ht="12.6" hidden="1"/>
    <row r="4157" ht="12.6" hidden="1"/>
    <row r="4158" ht="12.6" hidden="1"/>
    <row r="4159" ht="12.6" hidden="1"/>
    <row r="4160" ht="12.6" hidden="1"/>
    <row r="4161" ht="12.6" hidden="1"/>
    <row r="4162" ht="12.6" hidden="1"/>
    <row r="4163" ht="12.6" hidden="1"/>
    <row r="4164" ht="12.6" hidden="1"/>
    <row r="4165" ht="12.6" hidden="1"/>
    <row r="4166" ht="12.6" hidden="1"/>
    <row r="4167" ht="12.6" hidden="1"/>
    <row r="4168" ht="12.6" hidden="1"/>
    <row r="4169" ht="12.6" hidden="1"/>
    <row r="4170" ht="12.6" hidden="1"/>
    <row r="4171" ht="12.6" hidden="1"/>
    <row r="4172" ht="12.6" hidden="1"/>
    <row r="4173" ht="12.6" hidden="1"/>
    <row r="4174" ht="12.6" hidden="1"/>
    <row r="4175" ht="12.6" hidden="1"/>
    <row r="4176" ht="12.6" hidden="1"/>
    <row r="4177" ht="12.6" hidden="1"/>
    <row r="4178" ht="12.6" hidden="1"/>
    <row r="4179" ht="12.6" hidden="1"/>
    <row r="4180" ht="12.6" hidden="1"/>
    <row r="4181" ht="12.6" hidden="1"/>
    <row r="4182" ht="12.6" hidden="1"/>
    <row r="4183" ht="12.6" hidden="1"/>
    <row r="4184" ht="12.6" hidden="1"/>
    <row r="4185" ht="12.6" hidden="1"/>
    <row r="4186" ht="12.6" hidden="1"/>
    <row r="4187" ht="12.6" hidden="1"/>
    <row r="4188" ht="12.6" hidden="1"/>
    <row r="4189" ht="12.6" hidden="1"/>
    <row r="4190" ht="12.6" hidden="1"/>
    <row r="4191" ht="12.6" hidden="1"/>
    <row r="4192" ht="12.6" hidden="1"/>
    <row r="4193" ht="12.6" hidden="1"/>
    <row r="4194" ht="12.6" hidden="1"/>
    <row r="4195" ht="12.6" hidden="1"/>
    <row r="4196" ht="12.6" hidden="1"/>
    <row r="4197" ht="12.6" hidden="1"/>
    <row r="4198" ht="12.6" hidden="1"/>
    <row r="4199" ht="12.6" hidden="1"/>
    <row r="4200" ht="12.6" hidden="1"/>
    <row r="4201" ht="12.6" hidden="1"/>
    <row r="4202" ht="12.6" hidden="1"/>
    <row r="4203" ht="12.6" hidden="1"/>
    <row r="4204" ht="12.6" hidden="1"/>
    <row r="4205" ht="12.6" hidden="1"/>
    <row r="4206" ht="12.6" hidden="1"/>
    <row r="4207" ht="12.6" hidden="1"/>
    <row r="4208" ht="12.6" hidden="1"/>
    <row r="4209" ht="12.6" hidden="1"/>
    <row r="4210" ht="12.6" hidden="1"/>
    <row r="4211" ht="12.6" hidden="1"/>
    <row r="4212" ht="12.6" hidden="1"/>
    <row r="4213" ht="12.6" hidden="1"/>
    <row r="4214" ht="12.6" hidden="1"/>
    <row r="4215" ht="12.6" hidden="1"/>
    <row r="4216" ht="12.6" hidden="1"/>
    <row r="4217" ht="12.6" hidden="1"/>
    <row r="4218" ht="12.6" hidden="1"/>
    <row r="4219" ht="12.6" hidden="1"/>
    <row r="4220" ht="12.6" hidden="1"/>
    <row r="4221" ht="12.6" hidden="1"/>
    <row r="4222" ht="12.6" hidden="1"/>
    <row r="4223" ht="12.6" hidden="1"/>
    <row r="4224" ht="12.6" hidden="1"/>
    <row r="4225" ht="12.6" hidden="1"/>
    <row r="4226" ht="12.6" hidden="1"/>
    <row r="4227" ht="12.6" hidden="1"/>
    <row r="4228" ht="12.6" hidden="1"/>
    <row r="4229" ht="12.6" hidden="1"/>
    <row r="4230" ht="12.6" hidden="1"/>
    <row r="4231" ht="12.6" hidden="1"/>
    <row r="4232" ht="12.6" hidden="1"/>
    <row r="4233" ht="12.6" hidden="1"/>
    <row r="4234" ht="12.6" hidden="1"/>
    <row r="4235" ht="12.6" hidden="1"/>
    <row r="4236" ht="12.6" hidden="1"/>
    <row r="4237" ht="12.6" hidden="1"/>
    <row r="4238" ht="12.6" hidden="1"/>
    <row r="4239" ht="12.6" hidden="1"/>
    <row r="4240" ht="12.6" hidden="1"/>
    <row r="4241" ht="12.6" hidden="1"/>
    <row r="4242" ht="12.6" hidden="1"/>
    <row r="4243" ht="12.6" hidden="1"/>
    <row r="4244" ht="12.6" hidden="1"/>
    <row r="4245" ht="12.6" hidden="1"/>
    <row r="4246" ht="12.6" hidden="1"/>
    <row r="4247" ht="12.6" hidden="1"/>
    <row r="4248" ht="12.6" hidden="1"/>
    <row r="4249" ht="12.6" hidden="1"/>
    <row r="4250" ht="12.6" hidden="1"/>
    <row r="4251" ht="12.6" hidden="1"/>
    <row r="4252" ht="12.6" hidden="1"/>
    <row r="4253" ht="12.6" hidden="1"/>
    <row r="4254" ht="12.6" hidden="1"/>
    <row r="4255" ht="12.6" hidden="1"/>
    <row r="4256" ht="12.6" hidden="1"/>
    <row r="4257" ht="12.6" hidden="1"/>
    <row r="4258" ht="12.6" hidden="1"/>
    <row r="4259" ht="12.6" hidden="1"/>
    <row r="4260" ht="12.6" hidden="1"/>
    <row r="4261" ht="12.6" hidden="1"/>
    <row r="4262" ht="12.6" hidden="1"/>
    <row r="4263" ht="12.6" hidden="1"/>
    <row r="4264" ht="12.6" hidden="1"/>
    <row r="4265" ht="12.6" hidden="1"/>
    <row r="4266" ht="12.6" hidden="1"/>
    <row r="4267" ht="12.6" hidden="1"/>
    <row r="4268" ht="12.6" hidden="1"/>
    <row r="4269" ht="12.6" hidden="1"/>
    <row r="4270" ht="12.6" hidden="1"/>
    <row r="4271" ht="12.6" hidden="1"/>
    <row r="4272" ht="12.6" hidden="1"/>
    <row r="4273" ht="12.6" hidden="1"/>
    <row r="4274" ht="12.6" hidden="1"/>
    <row r="4275" ht="12.6" hidden="1"/>
    <row r="4276" ht="12.6" hidden="1"/>
    <row r="4277" ht="12.6" hidden="1"/>
    <row r="4278" ht="12.6" hidden="1"/>
    <row r="4279" ht="12.6" hidden="1"/>
    <row r="4280" ht="12.6" hidden="1"/>
    <row r="4281" ht="12.6" hidden="1"/>
    <row r="4282" ht="12.6" hidden="1"/>
    <row r="4283" ht="12.6" hidden="1"/>
    <row r="4284" ht="12.6" hidden="1"/>
    <row r="4285" ht="12.6" hidden="1"/>
    <row r="4286" ht="12.6" hidden="1"/>
    <row r="4287" ht="12.6" hidden="1"/>
    <row r="4288" ht="12.6" hidden="1"/>
    <row r="4289" ht="12.6" hidden="1"/>
    <row r="4290" ht="12.6" hidden="1"/>
    <row r="4291" ht="12.6" hidden="1"/>
    <row r="4292" ht="12.6" hidden="1"/>
    <row r="4293" ht="12.6" hidden="1"/>
    <row r="4294" ht="12.6" hidden="1"/>
    <row r="4295" ht="12.6" hidden="1"/>
    <row r="4296" ht="12.6" hidden="1"/>
    <row r="4297" ht="12.6" hidden="1"/>
    <row r="4298" ht="12.6" hidden="1"/>
    <row r="4299" ht="12.6" hidden="1"/>
    <row r="4300" ht="12.6" hidden="1"/>
    <row r="4301" ht="12.6" hidden="1"/>
    <row r="4302" ht="12.6" hidden="1"/>
    <row r="4303" ht="12.6" hidden="1"/>
    <row r="4304" ht="12.6" hidden="1"/>
    <row r="4305" ht="12.6" hidden="1"/>
    <row r="4306" ht="12.6" hidden="1"/>
    <row r="4307" ht="12.6" hidden="1"/>
    <row r="4308" ht="12.6" hidden="1"/>
    <row r="4309" ht="12.6" hidden="1"/>
    <row r="4310" ht="12.6" hidden="1"/>
    <row r="4311" ht="12.6" hidden="1"/>
    <row r="4312" ht="12.6" hidden="1"/>
    <row r="4313" ht="12.6" hidden="1"/>
    <row r="4314" ht="12.6" hidden="1"/>
    <row r="4315" ht="12.6" hidden="1"/>
    <row r="4316" ht="12.6" hidden="1"/>
    <row r="4317" ht="12.6" hidden="1"/>
    <row r="4318" ht="12.6" hidden="1"/>
    <row r="4319" ht="12.6" hidden="1"/>
    <row r="4320" ht="12.6" hidden="1"/>
    <row r="4321" ht="12.6" hidden="1"/>
    <row r="4322" ht="12.6" hidden="1"/>
    <row r="4323" ht="12.6" hidden="1"/>
    <row r="4324" ht="12.6" hidden="1"/>
    <row r="4325" ht="12.6" hidden="1"/>
    <row r="4326" ht="12.6" hidden="1"/>
    <row r="4327" ht="12.6" hidden="1"/>
    <row r="4328" ht="12.6" hidden="1"/>
    <row r="4329" ht="12.6" hidden="1"/>
    <row r="4330" ht="12.6" hidden="1"/>
    <row r="4331" ht="12.6" hidden="1"/>
    <row r="4332" ht="12.6" hidden="1"/>
    <row r="4333" ht="12.6" hidden="1"/>
    <row r="4334" ht="12.6" hidden="1"/>
    <row r="4335" ht="12.6" hidden="1"/>
    <row r="4336" ht="12.6" hidden="1"/>
    <row r="4337" ht="12.6" hidden="1"/>
    <row r="4338" ht="12.6" hidden="1"/>
    <row r="4339" ht="12.6" hidden="1"/>
    <row r="4340" ht="12.6" hidden="1"/>
    <row r="4341" ht="12.6" hidden="1"/>
    <row r="4342" ht="12.6" hidden="1"/>
    <row r="4343" ht="12.6" hidden="1"/>
    <row r="4344" ht="12.6" hidden="1"/>
    <row r="4345" ht="12.6" hidden="1"/>
    <row r="4346" ht="12.6" hidden="1"/>
    <row r="4347" ht="12.6" hidden="1"/>
    <row r="4348" ht="12.6" hidden="1"/>
    <row r="4349" ht="12.6" hidden="1"/>
    <row r="4350" ht="12.6" hidden="1"/>
    <row r="4351" ht="12.6" hidden="1"/>
    <row r="4352" ht="12.6" hidden="1"/>
    <row r="4353" ht="12.6" hidden="1"/>
    <row r="4354" ht="12.6" hidden="1"/>
    <row r="4355" ht="12.6" hidden="1"/>
    <row r="4356" ht="12.6" hidden="1"/>
    <row r="4357" ht="12.6" hidden="1"/>
    <row r="4358" ht="12.6" hidden="1"/>
    <row r="4359" ht="12.6" hidden="1"/>
    <row r="4360" ht="12.6" hidden="1"/>
    <row r="4361" ht="12.6" hidden="1"/>
    <row r="4362" ht="12.6" hidden="1"/>
    <row r="4363" ht="12.6" hidden="1"/>
    <row r="4364" ht="12.6" hidden="1"/>
    <row r="4365" ht="12.6" hidden="1"/>
    <row r="4366" ht="12.6" hidden="1"/>
    <row r="4367" ht="12.6" hidden="1"/>
    <row r="4368" ht="12.6" hidden="1"/>
    <row r="4369" ht="12.6" hidden="1"/>
    <row r="4370" ht="12.6" hidden="1"/>
    <row r="4371" ht="12.6" hidden="1"/>
    <row r="4372" ht="12.6" hidden="1"/>
    <row r="4373" ht="12.6" hidden="1"/>
    <row r="4374" ht="12.6" hidden="1"/>
    <row r="4375" ht="12.6" hidden="1"/>
    <row r="4376" ht="12.6" hidden="1"/>
    <row r="4377" ht="12.6" hidden="1"/>
    <row r="4378" ht="12.6" hidden="1"/>
    <row r="4379" ht="12.6" hidden="1"/>
    <row r="4380" ht="12.6" hidden="1"/>
    <row r="4381" ht="12.6" hidden="1"/>
    <row r="4382" ht="12.6" hidden="1"/>
    <row r="4383" ht="12.6" hidden="1"/>
    <row r="4384" ht="12.6" hidden="1"/>
    <row r="4385" ht="12.6" hidden="1"/>
    <row r="4386" ht="12.6" hidden="1"/>
    <row r="4387" ht="12.6" hidden="1"/>
    <row r="4388" ht="12.6" hidden="1"/>
    <row r="4389" ht="12.6" hidden="1"/>
    <row r="4390" ht="12.6" hidden="1"/>
    <row r="4391" ht="12.6" hidden="1"/>
    <row r="4392" ht="12.6" hidden="1"/>
    <row r="4393" ht="12.6" hidden="1"/>
    <row r="4394" ht="12.6" hidden="1"/>
    <row r="4395" ht="12.6" hidden="1"/>
    <row r="4396" ht="12.6" hidden="1"/>
    <row r="4397" ht="12.6" hidden="1"/>
    <row r="4398" ht="12.6" hidden="1"/>
    <row r="4399" ht="12.6" hidden="1"/>
    <row r="4400" ht="12.6" hidden="1"/>
    <row r="4401" ht="12.6" hidden="1"/>
    <row r="4402" ht="12.6" hidden="1"/>
    <row r="4403" ht="12.6" hidden="1"/>
    <row r="4404" ht="12.6" hidden="1"/>
    <row r="4405" ht="12.6" hidden="1"/>
    <row r="4406" ht="12.6" hidden="1"/>
    <row r="4407" ht="12.6" hidden="1"/>
    <row r="4408" ht="12.6" hidden="1"/>
    <row r="4409" ht="12.6" hidden="1"/>
    <row r="4410" ht="12.6" hidden="1"/>
    <row r="4411" ht="12.6" hidden="1"/>
    <row r="4412" ht="12.6" hidden="1"/>
    <row r="4413" ht="12.6" hidden="1"/>
    <row r="4414" ht="12.6" hidden="1"/>
    <row r="4415" ht="12.6" hidden="1"/>
    <row r="4416" ht="12.6" hidden="1"/>
    <row r="4417" ht="12.6" hidden="1"/>
    <row r="4418" ht="12.6" hidden="1"/>
    <row r="4419" ht="12.6" hidden="1"/>
    <row r="4420" ht="12.6" hidden="1"/>
    <row r="4421" ht="12.6" hidden="1"/>
    <row r="4422" ht="12.6" hidden="1"/>
    <row r="4423" ht="12.6" hidden="1"/>
    <row r="4424" ht="12.6" hidden="1"/>
    <row r="4425" ht="12.6" hidden="1"/>
    <row r="4426" ht="12.6" hidden="1"/>
    <row r="4427" ht="12.6" hidden="1"/>
    <row r="4428" ht="12.6" hidden="1"/>
    <row r="4429" ht="12.6" hidden="1"/>
    <row r="4430" ht="12.6" hidden="1"/>
    <row r="4431" ht="12.6" hidden="1"/>
    <row r="4432" ht="12.6" hidden="1"/>
    <row r="4433" ht="12.6" hidden="1"/>
    <row r="4434" ht="12.6" hidden="1"/>
    <row r="4435" ht="12.6" hidden="1"/>
    <row r="4436" ht="12.6" hidden="1"/>
    <row r="4437" ht="12.6" hidden="1"/>
    <row r="4438" ht="12.6" hidden="1"/>
    <row r="4439" ht="12.6" hidden="1"/>
    <row r="4440" ht="12.6" hidden="1"/>
    <row r="4441" ht="12.6" hidden="1"/>
    <row r="4442" ht="12.6" hidden="1"/>
    <row r="4443" ht="12.6" hidden="1"/>
    <row r="4444" ht="12.6" hidden="1"/>
    <row r="4445" ht="12.6" hidden="1"/>
    <row r="4446" ht="12.6" hidden="1"/>
    <row r="4447" ht="12.6" hidden="1"/>
    <row r="4448" ht="12.6" hidden="1"/>
    <row r="4449" ht="12.6" hidden="1"/>
    <row r="4450" ht="12.6" hidden="1"/>
    <row r="4451" ht="12.6" hidden="1"/>
    <row r="4452" ht="12.6" hidden="1"/>
    <row r="4453" ht="12.6" hidden="1"/>
    <row r="4454" ht="12.6" hidden="1"/>
    <row r="4455" ht="12.6" hidden="1"/>
    <row r="4456" ht="12.6" hidden="1"/>
    <row r="4457" ht="12.6" hidden="1"/>
    <row r="4458" ht="12.6" hidden="1"/>
    <row r="4459" ht="12.6" hidden="1"/>
    <row r="4460" ht="12.6" hidden="1"/>
    <row r="4461" ht="12.6" hidden="1"/>
    <row r="4462" ht="12.6" hidden="1"/>
    <row r="4463" ht="12.6" hidden="1"/>
    <row r="4464" ht="12.6" hidden="1"/>
    <row r="4465" ht="12.6" hidden="1"/>
    <row r="4466" ht="12.6" hidden="1"/>
    <row r="4467" ht="12.6" hidden="1"/>
    <row r="4468" ht="12.6" hidden="1"/>
    <row r="4469" ht="12.6" hidden="1"/>
    <row r="4470" ht="12.6" hidden="1"/>
    <row r="4471" ht="12.6" hidden="1"/>
    <row r="4472" ht="12.6" hidden="1"/>
    <row r="4473" ht="12.6" hidden="1"/>
    <row r="4474" ht="12.6" hidden="1"/>
    <row r="4475" ht="12.6" hidden="1"/>
    <row r="4476" ht="12.6" hidden="1"/>
    <row r="4477" ht="12.6" hidden="1"/>
    <row r="4478" ht="12.6" hidden="1"/>
    <row r="4479" ht="12.6" hidden="1"/>
    <row r="4480" ht="12.6" hidden="1"/>
    <row r="4481" ht="12.6" hidden="1"/>
    <row r="4482" ht="12.6" hidden="1"/>
    <row r="4483" ht="12.6" hidden="1"/>
    <row r="4484" ht="12.6" hidden="1"/>
    <row r="4485" ht="12.6" hidden="1"/>
    <row r="4486" ht="12.6" hidden="1"/>
    <row r="4487" ht="12.6" hidden="1"/>
    <row r="4488" ht="12.6" hidden="1"/>
    <row r="4489" ht="12.6" hidden="1"/>
    <row r="4490" ht="12.6" hidden="1"/>
    <row r="4491" ht="12.6" hidden="1"/>
    <row r="4492" ht="12.6" hidden="1"/>
    <row r="4493" ht="12.6" hidden="1"/>
    <row r="4494" ht="12.6" hidden="1"/>
    <row r="4495" ht="12.6" hidden="1"/>
    <row r="4496" ht="12.6" hidden="1"/>
    <row r="4497" ht="12.6" hidden="1"/>
    <row r="4498" ht="12.6" hidden="1"/>
    <row r="4499" ht="12.6" hidden="1"/>
    <row r="4500" ht="12.6" hidden="1"/>
    <row r="4501" ht="12.6" hidden="1"/>
    <row r="4502" ht="12.6" hidden="1"/>
    <row r="4503" ht="12.6" hidden="1"/>
    <row r="4504" ht="12.6" hidden="1"/>
    <row r="4505" ht="12.6" hidden="1"/>
    <row r="4506" ht="12.6" hidden="1"/>
    <row r="4507" ht="12.6" hidden="1"/>
    <row r="4508" ht="12.6" hidden="1"/>
    <row r="4509" ht="12.6" hidden="1"/>
    <row r="4510" ht="12.6" hidden="1"/>
    <row r="4511" ht="12.6" hidden="1"/>
    <row r="4512" ht="12.6" hidden="1"/>
    <row r="4513" ht="12.6" hidden="1"/>
    <row r="4514" ht="12.6" hidden="1"/>
    <row r="4515" ht="12.6" hidden="1"/>
    <row r="4516" ht="12.6" hidden="1"/>
    <row r="4517" ht="12.6" hidden="1"/>
    <row r="4518" ht="12.6" hidden="1"/>
    <row r="4519" ht="12.6" hidden="1"/>
    <row r="4520" ht="12.6" hidden="1"/>
    <row r="4521" ht="12.6" hidden="1"/>
    <row r="4522" ht="12.6" hidden="1"/>
    <row r="4523" ht="12.6" hidden="1"/>
    <row r="4524" ht="12.6" hidden="1"/>
    <row r="4525" ht="12.6" hidden="1"/>
    <row r="4526" ht="12.6" hidden="1"/>
    <row r="4527" ht="12.6" hidden="1"/>
    <row r="4528" ht="12.6" hidden="1"/>
    <row r="4529" ht="12.6" hidden="1"/>
    <row r="4530" ht="12.6" hidden="1"/>
    <row r="4531" ht="12.6" hidden="1"/>
    <row r="4532" ht="12.6" hidden="1"/>
    <row r="4533" ht="12.6" hidden="1"/>
    <row r="4534" ht="12.6" hidden="1"/>
    <row r="4535" ht="12.6" hidden="1"/>
    <row r="4536" ht="12.6" hidden="1"/>
    <row r="4537" ht="12.6" hidden="1"/>
    <row r="4538" ht="12.6" hidden="1"/>
    <row r="4539" ht="12.6" hidden="1"/>
    <row r="4540" ht="12.6" hidden="1"/>
    <row r="4541" ht="12.6" hidden="1"/>
    <row r="4542" ht="12.6" hidden="1"/>
    <row r="4543" ht="12.6" hidden="1"/>
    <row r="4544" ht="12.6" hidden="1"/>
    <row r="4545" ht="12.6" hidden="1"/>
    <row r="4546" ht="12.6" hidden="1"/>
    <row r="4547" ht="12.6" hidden="1"/>
    <row r="4548" ht="12.6" hidden="1"/>
    <row r="4549" ht="12.6" hidden="1"/>
    <row r="4550" ht="12.6" hidden="1"/>
    <row r="4551" ht="12.6" hidden="1"/>
    <row r="4552" ht="12.6" hidden="1"/>
    <row r="4553" ht="12.6" hidden="1"/>
    <row r="4554" ht="12.6" hidden="1"/>
    <row r="4555" ht="12.6" hidden="1"/>
    <row r="4556" ht="12.6" hidden="1"/>
    <row r="4557" ht="12.6" hidden="1"/>
    <row r="4558" ht="12.6" hidden="1"/>
    <row r="4559" ht="12.6" hidden="1"/>
    <row r="4560" ht="12.6" hidden="1"/>
    <row r="4561" ht="12.6" hidden="1"/>
    <row r="4562" ht="12.6" hidden="1"/>
    <row r="4563" ht="12.6" hidden="1"/>
    <row r="4564" ht="12.6" hidden="1"/>
    <row r="4565" ht="12.6" hidden="1"/>
    <row r="4566" ht="12.6" hidden="1"/>
    <row r="4567" ht="12.6" hidden="1"/>
    <row r="4568" ht="12.6" hidden="1"/>
    <row r="4569" ht="12.6" hidden="1"/>
    <row r="4570" ht="12.6" hidden="1"/>
    <row r="4571" ht="12.6" hidden="1"/>
    <row r="4572" ht="12.6" hidden="1"/>
    <row r="4573" ht="12.6" hidden="1"/>
    <row r="4574" ht="12.6" hidden="1"/>
    <row r="4575" ht="12.6" hidden="1"/>
    <row r="4576" ht="12.6" hidden="1"/>
    <row r="4577" ht="12.6" hidden="1"/>
    <row r="4578" ht="12.6" hidden="1"/>
    <row r="4579" ht="12.6" hidden="1"/>
    <row r="4580" ht="12.6" hidden="1"/>
    <row r="4581" ht="12.6" hidden="1"/>
    <row r="4582" ht="12.6" hidden="1"/>
    <row r="4583" ht="12.6" hidden="1"/>
    <row r="4584" ht="12.6" hidden="1"/>
    <row r="4585" ht="12.6" hidden="1"/>
    <row r="4586" ht="12.6" hidden="1"/>
    <row r="4587" ht="12.6" hidden="1"/>
    <row r="4588" ht="12.6" hidden="1"/>
    <row r="4589" ht="12.6" hidden="1"/>
    <row r="4590" ht="12.6" hidden="1"/>
    <row r="4591" ht="12.6" hidden="1"/>
    <row r="4592" ht="12.6" hidden="1"/>
    <row r="4593" ht="12.6" hidden="1"/>
    <row r="4594" ht="12.6" hidden="1"/>
    <row r="4595" ht="12.6" hidden="1"/>
    <row r="4596" ht="12.6" hidden="1"/>
    <row r="4597" ht="12.6" hidden="1"/>
    <row r="4598" ht="12.6" hidden="1"/>
    <row r="4599" ht="12.6" hidden="1"/>
    <row r="4600" ht="12.6" hidden="1"/>
    <row r="4601" ht="12.6" hidden="1"/>
    <row r="4602" ht="12.6" hidden="1"/>
    <row r="4603" ht="12.6" hidden="1"/>
    <row r="4604" ht="12.6" hidden="1"/>
    <row r="4605" ht="12.6" hidden="1"/>
    <row r="4606" ht="12.6" hidden="1"/>
    <row r="4607" ht="12.6" hidden="1"/>
    <row r="4608" ht="12.6" hidden="1"/>
    <row r="4609" ht="12.6" hidden="1"/>
    <row r="4610" ht="12.6" hidden="1"/>
    <row r="4611" ht="12.6" hidden="1"/>
    <row r="4612" ht="12.6" hidden="1"/>
    <row r="4613" ht="12.6" hidden="1"/>
    <row r="4614" ht="12.6" hidden="1"/>
    <row r="4615" ht="12.6" hidden="1"/>
    <row r="4616" ht="12.6" hidden="1"/>
    <row r="4617" ht="12.6" hidden="1"/>
    <row r="4618" ht="12.6" hidden="1"/>
    <row r="4619" ht="12.6" hidden="1"/>
    <row r="4620" ht="12.6" hidden="1"/>
    <row r="4621" ht="12.6" hidden="1"/>
    <row r="4622" ht="12.6" hidden="1"/>
    <row r="4623" ht="12.6" hidden="1"/>
    <row r="4624" ht="12.6" hidden="1"/>
    <row r="4625" ht="12.6" hidden="1"/>
    <row r="4626" ht="12.6" hidden="1"/>
    <row r="4627" ht="12.6" hidden="1"/>
    <row r="4628" ht="12.6" hidden="1"/>
    <row r="4629" ht="12.6" hidden="1"/>
    <row r="4630" ht="12.6" hidden="1"/>
    <row r="4631" ht="12.6" hidden="1"/>
    <row r="4632" ht="12.6" hidden="1"/>
    <row r="4633" ht="12.6" hidden="1"/>
    <row r="4634" ht="12.6" hidden="1"/>
    <row r="4635" ht="12.6" hidden="1"/>
    <row r="4636" ht="12.6" hidden="1"/>
    <row r="4637" ht="12.6" hidden="1"/>
    <row r="4638" ht="12.6" hidden="1"/>
    <row r="4639" ht="12.6" hidden="1"/>
    <row r="4640" ht="12.6" hidden="1"/>
    <row r="4641" ht="12.6" hidden="1"/>
    <row r="4642" ht="12.6" hidden="1"/>
    <row r="4643" ht="12.6" hidden="1"/>
    <row r="4644" ht="12.6" hidden="1"/>
    <row r="4645" ht="12.6" hidden="1"/>
    <row r="4646" ht="12.6" hidden="1"/>
    <row r="4647" ht="12.6" hidden="1"/>
    <row r="4648" ht="12.6" hidden="1"/>
    <row r="4649" ht="12.6" hidden="1"/>
    <row r="4650" ht="12.6" hidden="1"/>
    <row r="4651" ht="12.6" hidden="1"/>
    <row r="4652" ht="12.6" hidden="1"/>
    <row r="4653" ht="12.6" hidden="1"/>
    <row r="4654" ht="12.6" hidden="1"/>
    <row r="4655" ht="12.6" hidden="1"/>
    <row r="4656" ht="12.6" hidden="1"/>
    <row r="4657" ht="12.6" hidden="1"/>
    <row r="4658" ht="12.6" hidden="1"/>
    <row r="4659" ht="12.6" hidden="1"/>
    <row r="4660" ht="12.6" hidden="1"/>
    <row r="4661" ht="12.6" hidden="1"/>
    <row r="4662" ht="12.6" hidden="1"/>
    <row r="4663" ht="12.6" hidden="1"/>
    <row r="4664" ht="12.6" hidden="1"/>
    <row r="4665" ht="12.6" hidden="1"/>
    <row r="4666" ht="12.6" hidden="1"/>
    <row r="4667" ht="12.6" hidden="1"/>
    <row r="4668" ht="12.6" hidden="1"/>
    <row r="4669" ht="12.6" hidden="1"/>
    <row r="4670" ht="12.6" hidden="1"/>
    <row r="4671" ht="12.6" hidden="1"/>
    <row r="4672" ht="12.6" hidden="1"/>
    <row r="4673" ht="12.6" hidden="1"/>
    <row r="4674" ht="12.6" hidden="1"/>
    <row r="4675" ht="12.6" hidden="1"/>
    <row r="4676" ht="12.6" hidden="1"/>
    <row r="4677" ht="12.6" hidden="1"/>
    <row r="4678" ht="12.6" hidden="1"/>
    <row r="4679" ht="12.6" hidden="1"/>
    <row r="4680" ht="12.6" hidden="1"/>
    <row r="4681" ht="12.6" hidden="1"/>
    <row r="4682" ht="12.6" hidden="1"/>
    <row r="4683" ht="12.6" hidden="1"/>
    <row r="4684" ht="12.6" hidden="1"/>
    <row r="4685" ht="12.6" hidden="1"/>
    <row r="4686" ht="12.6" hidden="1"/>
    <row r="4687" ht="12.6" hidden="1"/>
    <row r="4688" ht="12.6" hidden="1"/>
    <row r="4689" ht="12.6" hidden="1"/>
    <row r="4690" ht="12.6" hidden="1"/>
    <row r="4691" ht="12.6" hidden="1"/>
    <row r="4692" ht="12.6" hidden="1"/>
    <row r="4693" ht="12.6" hidden="1"/>
    <row r="4694" ht="12.6" hidden="1"/>
    <row r="4695" ht="12.6" hidden="1"/>
    <row r="4696" ht="12.6" hidden="1"/>
    <row r="4697" ht="12.6" hidden="1"/>
    <row r="4698" ht="12.6" hidden="1"/>
    <row r="4699" ht="12.6" hidden="1"/>
    <row r="4700" ht="12.6" hidden="1"/>
    <row r="4701" ht="12.6" hidden="1"/>
    <row r="4702" ht="12.6" hidden="1"/>
    <row r="4703" ht="12.6" hidden="1"/>
    <row r="4704" ht="12.6" hidden="1"/>
    <row r="4705" ht="12.6" hidden="1"/>
    <row r="4706" ht="12.6" hidden="1"/>
    <row r="4707" ht="12.6" hidden="1"/>
    <row r="4708" ht="12.6" hidden="1"/>
    <row r="4709" ht="12.6" hidden="1"/>
    <row r="4710" ht="12.6" hidden="1"/>
    <row r="4711" ht="12.6" hidden="1"/>
    <row r="4712" ht="12.6" hidden="1"/>
    <row r="4713" ht="12.6" hidden="1"/>
    <row r="4714" ht="12.6" hidden="1"/>
    <row r="4715" ht="12.6" hidden="1"/>
    <row r="4716" ht="12.6" hidden="1"/>
    <row r="4717" ht="12.6" hidden="1"/>
    <row r="4718" ht="12.6" hidden="1"/>
    <row r="4719" ht="12.6" hidden="1"/>
    <row r="4720" ht="12.6" hidden="1"/>
    <row r="4721" ht="12.6" hidden="1"/>
    <row r="4722" ht="12.6" hidden="1"/>
    <row r="4723" ht="12.6" hidden="1"/>
    <row r="4724" ht="12.6" hidden="1"/>
    <row r="4725" ht="12.6" hidden="1"/>
    <row r="4726" ht="12.6" hidden="1"/>
    <row r="4727" ht="12.6" hidden="1"/>
    <row r="4728" ht="12.6" hidden="1"/>
    <row r="4729" ht="12.6" hidden="1"/>
    <row r="4730" ht="12.6" hidden="1"/>
    <row r="4731" ht="12.6" hidden="1"/>
    <row r="4732" ht="12.6" hidden="1"/>
    <row r="4733" ht="12.6" hidden="1"/>
    <row r="4734" ht="12.6" hidden="1"/>
    <row r="4735" ht="12.6" hidden="1"/>
    <row r="4736" ht="12.6" hidden="1"/>
    <row r="4737" ht="12.6" hidden="1"/>
    <row r="4738" ht="12.6" hidden="1"/>
    <row r="4739" ht="12.6" hidden="1"/>
    <row r="4740" ht="12.6" hidden="1"/>
    <row r="4741" ht="12.6" hidden="1"/>
    <row r="4742" ht="12.6" hidden="1"/>
    <row r="4743" ht="12.6" hidden="1"/>
    <row r="4744" ht="12.6" hidden="1"/>
    <row r="4745" ht="12.6" hidden="1"/>
    <row r="4746" ht="12.6" hidden="1"/>
    <row r="4747" ht="12.6" hidden="1"/>
    <row r="4748" ht="12.6" hidden="1"/>
    <row r="4749" ht="12.6" hidden="1"/>
    <row r="4750" ht="12.6" hidden="1"/>
    <row r="4751" ht="12.6" hidden="1"/>
    <row r="4752" ht="12.6" hidden="1"/>
    <row r="4753" ht="12.6" hidden="1"/>
    <row r="4754" ht="12.6" hidden="1"/>
    <row r="4755" ht="12.6" hidden="1"/>
    <row r="4756" ht="12.6" hidden="1"/>
    <row r="4757" ht="12.6" hidden="1"/>
    <row r="4758" ht="12.6" hidden="1"/>
    <row r="4759" ht="12.6" hidden="1"/>
    <row r="4760" ht="12.6" hidden="1"/>
    <row r="4761" ht="12.6" hidden="1"/>
    <row r="4762" ht="12.6" hidden="1"/>
    <row r="4763" ht="12.6" hidden="1"/>
    <row r="4764" ht="12.6" hidden="1"/>
    <row r="4765" ht="12.6" hidden="1"/>
    <row r="4766" ht="12.6" hidden="1"/>
    <row r="4767" ht="12.6" hidden="1"/>
    <row r="4768" ht="12.6" hidden="1"/>
    <row r="4769" ht="12.6" hidden="1"/>
    <row r="4770" ht="12.6" hidden="1"/>
    <row r="4771" ht="12.6" hidden="1"/>
    <row r="4772" ht="12.6" hidden="1"/>
    <row r="4773" ht="12.6" hidden="1"/>
    <row r="4774" ht="12.6" hidden="1"/>
    <row r="4775" ht="12.6" hidden="1"/>
    <row r="4776" ht="12.6" hidden="1"/>
    <row r="4777" ht="12.6" hidden="1"/>
    <row r="4778" ht="12.6" hidden="1"/>
    <row r="4779" ht="12.6" hidden="1"/>
    <row r="4780" ht="12.6" hidden="1"/>
    <row r="4781" ht="12.6" hidden="1"/>
    <row r="4782" ht="12.6" hidden="1"/>
    <row r="4783" ht="12.6" hidden="1"/>
    <row r="4784" ht="12.6" hidden="1"/>
    <row r="4785" ht="12.6" hidden="1"/>
    <row r="4786" ht="12.6" hidden="1"/>
    <row r="4787" ht="12.6" hidden="1"/>
    <row r="4788" ht="12.6" hidden="1"/>
    <row r="4789" ht="12.6" hidden="1"/>
    <row r="4790" ht="12.6" hidden="1"/>
    <row r="4791" ht="12.6" hidden="1"/>
    <row r="4792" ht="12.6" hidden="1"/>
    <row r="4793" ht="12.6" hidden="1"/>
    <row r="4794" ht="12.6" hidden="1"/>
    <row r="4795" ht="12.6" hidden="1"/>
    <row r="4796" ht="12.6" hidden="1"/>
    <row r="4797" ht="12.6" hidden="1"/>
    <row r="4798" ht="12.6" hidden="1"/>
    <row r="4799" ht="12.6" hidden="1"/>
    <row r="4800" ht="12.6" hidden="1"/>
    <row r="4801" ht="12.6" hidden="1"/>
    <row r="4802" ht="12.6" hidden="1"/>
    <row r="4803" ht="12.6" hidden="1"/>
    <row r="4804" ht="12.6" hidden="1"/>
    <row r="4805" ht="12.6" hidden="1"/>
    <row r="4806" ht="12.6" hidden="1"/>
    <row r="4807" ht="12.6" hidden="1"/>
    <row r="4808" ht="12.6" hidden="1"/>
    <row r="4809" ht="12.6" hidden="1"/>
    <row r="4810" ht="12.6" hidden="1"/>
    <row r="4811" ht="12.6" hidden="1"/>
    <row r="4812" ht="12.6" hidden="1"/>
    <row r="4813" ht="12.6" hidden="1"/>
    <row r="4814" ht="12.6" hidden="1"/>
    <row r="4815" ht="12.6" hidden="1"/>
    <row r="4816" ht="12.6" hidden="1"/>
    <row r="4817" ht="12.6" hidden="1"/>
    <row r="4818" ht="12.6" hidden="1"/>
    <row r="4819" ht="12.6" hidden="1"/>
    <row r="4820" ht="12.6" hidden="1"/>
    <row r="4821" ht="12.6" hidden="1"/>
    <row r="4822" ht="12.6" hidden="1"/>
    <row r="4823" ht="12.6" hidden="1"/>
    <row r="4824" ht="12.6" hidden="1"/>
    <row r="4825" ht="12.6" hidden="1"/>
    <row r="4826" ht="12.6" hidden="1"/>
    <row r="4827" ht="12.6" hidden="1"/>
    <row r="4828" ht="12.6" hidden="1"/>
    <row r="4829" ht="12.6" hidden="1"/>
    <row r="4830" ht="12.6" hidden="1"/>
    <row r="4831" ht="12.6" hidden="1"/>
    <row r="4832" ht="12.6" hidden="1"/>
    <row r="4833" ht="12.6" hidden="1"/>
    <row r="4834" ht="12.6" hidden="1"/>
    <row r="4835" ht="12.6" hidden="1"/>
    <row r="4836" ht="12.6" hidden="1"/>
    <row r="4837" ht="12.6" hidden="1"/>
    <row r="4838" ht="12.6" hidden="1"/>
    <row r="4839" ht="12.6" hidden="1"/>
    <row r="4840" ht="12.6" hidden="1"/>
    <row r="4841" ht="12.6" hidden="1"/>
    <row r="4842" ht="12.6" hidden="1"/>
    <row r="4843" ht="12.6" hidden="1"/>
    <row r="4844" ht="12.6" hidden="1"/>
    <row r="4845" ht="12.6" hidden="1"/>
    <row r="4846" ht="12.6" hidden="1"/>
    <row r="4847" ht="12.6" hidden="1"/>
    <row r="4848" ht="12.6" hidden="1"/>
    <row r="4849" ht="12.6" hidden="1"/>
    <row r="4850" ht="12.6" hidden="1"/>
    <row r="4851" ht="12.6" hidden="1"/>
    <row r="4852" ht="12.6" hidden="1"/>
    <row r="4853" ht="12.6" hidden="1"/>
    <row r="4854" ht="12.6" hidden="1"/>
    <row r="4855" ht="12.6" hidden="1"/>
    <row r="4856" ht="12.6" hidden="1"/>
    <row r="4857" ht="12.6" hidden="1"/>
    <row r="4858" ht="12.6" hidden="1"/>
    <row r="4859" ht="12.6" hidden="1"/>
    <row r="4860" ht="12.6" hidden="1"/>
    <row r="4861" ht="12.6" hidden="1"/>
    <row r="4862" ht="12.6" hidden="1"/>
    <row r="4863" ht="12.6" hidden="1"/>
    <row r="4864" ht="12.6" hidden="1"/>
    <row r="4865" ht="12.6" hidden="1"/>
    <row r="4866" ht="12.6" hidden="1"/>
    <row r="4867" ht="12.6" hidden="1"/>
    <row r="4868" ht="12.6" hidden="1"/>
    <row r="4869" ht="12.6" hidden="1"/>
    <row r="4870" ht="12.6" hidden="1"/>
    <row r="4871" ht="12.6" hidden="1"/>
    <row r="4872" ht="12.6" hidden="1"/>
    <row r="4873" ht="12.6" hidden="1"/>
    <row r="4874" ht="12.6" hidden="1"/>
    <row r="4875" ht="12.6" hidden="1"/>
    <row r="4876" ht="12.6" hidden="1"/>
    <row r="4877" ht="12.6" hidden="1"/>
    <row r="4878" ht="12.6" hidden="1"/>
    <row r="4879" ht="12.6" hidden="1"/>
    <row r="4880" ht="12.6" hidden="1"/>
    <row r="4881" ht="12.6" hidden="1"/>
    <row r="4882" ht="12.6" hidden="1"/>
    <row r="4883" ht="12.6" hidden="1"/>
    <row r="4884" ht="12.6" hidden="1"/>
    <row r="4885" ht="12.6" hidden="1"/>
    <row r="4886" ht="12.6" hidden="1"/>
    <row r="4887" ht="12.6" hidden="1"/>
    <row r="4888" ht="12.6" hidden="1"/>
    <row r="4889" ht="12.6" hidden="1"/>
    <row r="4890" ht="12.6" hidden="1"/>
    <row r="4891" ht="12.6" hidden="1"/>
    <row r="4892" ht="12.6" hidden="1"/>
    <row r="4893" ht="12.6" hidden="1"/>
    <row r="4894" ht="12.6" hidden="1"/>
    <row r="4895" ht="12.6" hidden="1"/>
    <row r="4896" ht="12.6" hidden="1"/>
    <row r="4897" ht="12.6" hidden="1"/>
    <row r="4898" ht="12.6" hidden="1"/>
    <row r="4899" ht="12.6" hidden="1"/>
    <row r="4900" ht="12.6" hidden="1"/>
    <row r="4901" ht="12.6" hidden="1"/>
    <row r="4902" ht="12.6" hidden="1"/>
    <row r="4903" ht="12.6" hidden="1"/>
    <row r="4904" ht="12.6" hidden="1"/>
    <row r="4905" ht="12.6" hidden="1"/>
    <row r="4906" ht="12.6" hidden="1"/>
    <row r="4907" ht="12.6" hidden="1"/>
    <row r="4908" ht="12.6" hidden="1"/>
    <row r="4909" ht="12.6" hidden="1"/>
    <row r="4910" ht="12.6" hidden="1"/>
    <row r="4911" ht="12.6" hidden="1"/>
    <row r="4912" ht="12.6" hidden="1"/>
    <row r="4913" ht="12.6" hidden="1"/>
    <row r="4914" ht="12.6" hidden="1"/>
    <row r="4915" ht="12.6" hidden="1"/>
    <row r="4916" ht="12.6" hidden="1"/>
    <row r="4917" ht="12.6" hidden="1"/>
    <row r="4918" ht="12.6" hidden="1"/>
    <row r="4919" ht="12.6" hidden="1"/>
    <row r="4920" ht="12.6" hidden="1"/>
    <row r="4921" ht="12.6" hidden="1"/>
    <row r="4922" ht="12.6" hidden="1"/>
    <row r="4923" ht="12.6" hidden="1"/>
    <row r="4924" ht="12.6" hidden="1"/>
    <row r="4925" ht="12.6" hidden="1"/>
    <row r="4926" ht="12.6" hidden="1"/>
    <row r="4927" ht="12.6" hidden="1"/>
    <row r="4928" ht="12.6" hidden="1"/>
    <row r="4929" ht="12.6" hidden="1"/>
    <row r="4930" ht="12.6" hidden="1"/>
    <row r="4931" ht="12.6" hidden="1"/>
    <row r="4932" ht="12.6" hidden="1"/>
    <row r="4933" ht="12.6" hidden="1"/>
    <row r="4934" ht="12.6" hidden="1"/>
    <row r="4935" ht="12.6" hidden="1"/>
    <row r="4936" ht="12.6" hidden="1"/>
    <row r="4937" ht="12.6" hidden="1"/>
    <row r="4938" ht="12.6" hidden="1"/>
    <row r="4939" ht="12.6" hidden="1"/>
    <row r="4940" ht="12.6" hidden="1"/>
    <row r="4941" ht="12.6" hidden="1"/>
    <row r="4942" ht="12.6" hidden="1"/>
    <row r="4943" ht="12.6" hidden="1"/>
    <row r="4944" ht="12.6" hidden="1"/>
    <row r="4945" ht="12.6" hidden="1"/>
    <row r="4946" ht="12.6" hidden="1"/>
    <row r="4947" ht="12.6" hidden="1"/>
    <row r="4948" ht="12.6" hidden="1"/>
    <row r="4949" ht="12.6" hidden="1"/>
    <row r="4950" ht="12.6" hidden="1"/>
    <row r="4951" ht="12.6" hidden="1"/>
    <row r="4952" ht="12.6" hidden="1"/>
    <row r="4953" ht="12.6" hidden="1"/>
    <row r="4954" ht="12.6" hidden="1"/>
    <row r="4955" ht="12.6" hidden="1"/>
    <row r="4956" ht="12.6" hidden="1"/>
    <row r="4957" ht="12.6" hidden="1"/>
    <row r="4958" ht="12.6" hidden="1"/>
    <row r="4959" ht="12.6" hidden="1"/>
    <row r="4960" ht="12.6" hidden="1"/>
    <row r="4961" ht="12.6" hidden="1"/>
    <row r="4962" ht="12.6" hidden="1"/>
    <row r="4963" ht="12.6" hidden="1"/>
    <row r="4964" ht="12.6" hidden="1"/>
    <row r="4965" ht="12.6" hidden="1"/>
    <row r="4966" ht="12.6" hidden="1"/>
    <row r="4967" ht="12.6" hidden="1"/>
    <row r="4968" ht="12.6" hidden="1"/>
    <row r="4969" ht="12.6" hidden="1"/>
    <row r="4970" ht="12.6" hidden="1"/>
    <row r="4971" ht="12.6" hidden="1"/>
    <row r="4972" ht="12.6" hidden="1"/>
    <row r="4973" ht="12.6" hidden="1"/>
    <row r="4974" ht="12.6" hidden="1"/>
    <row r="4975" ht="12.6" hidden="1"/>
    <row r="4976" ht="12.6" hidden="1"/>
    <row r="4977" ht="12.6" hidden="1"/>
    <row r="4978" ht="12.6" hidden="1"/>
    <row r="4979" ht="12.6" hidden="1"/>
    <row r="4980" ht="12.6" hidden="1"/>
    <row r="4981" ht="12.6" hidden="1"/>
    <row r="4982" ht="12.6" hidden="1"/>
    <row r="4983" ht="12.6" hidden="1"/>
    <row r="4984" ht="12.6" hidden="1"/>
    <row r="4985" ht="12.6" hidden="1"/>
    <row r="4986" ht="12.6" hidden="1"/>
    <row r="4987" ht="12.6" hidden="1"/>
    <row r="4988" ht="12.6" hidden="1"/>
    <row r="4989" ht="12.6" hidden="1"/>
    <row r="4990" ht="12.6" hidden="1"/>
    <row r="4991" ht="12.6" hidden="1"/>
    <row r="4992" ht="12.6" hidden="1"/>
    <row r="4993" ht="12.6" hidden="1"/>
    <row r="4994" ht="12.6" hidden="1"/>
    <row r="4995" ht="12.6" hidden="1"/>
    <row r="4996" ht="12.6" hidden="1"/>
    <row r="4997" ht="12.6" hidden="1"/>
    <row r="4998" ht="12.6" hidden="1"/>
    <row r="4999" ht="12.6" hidden="1"/>
    <row r="5000" ht="12.6" hidden="1"/>
    <row r="5001" ht="12.6" hidden="1"/>
    <row r="5002" ht="12.6" hidden="1"/>
    <row r="5003" ht="12.6" hidden="1"/>
    <row r="5004" ht="12.6" hidden="1"/>
    <row r="5005" ht="12.6" hidden="1"/>
    <row r="5006" ht="12.6" hidden="1"/>
    <row r="5007" ht="12.6" hidden="1"/>
    <row r="5008" ht="12.6" hidden="1"/>
    <row r="5009" ht="12.6" hidden="1"/>
    <row r="5010" ht="12.6" hidden="1"/>
    <row r="5011" ht="12.6" hidden="1"/>
    <row r="5012" ht="12.6" hidden="1"/>
    <row r="5013" ht="12.6" hidden="1"/>
    <row r="5014" ht="12.6" hidden="1"/>
    <row r="5015" ht="12.6" hidden="1"/>
    <row r="5016" ht="12.6" hidden="1"/>
    <row r="5017" ht="12.6" hidden="1"/>
    <row r="5018" ht="12.6" hidden="1"/>
    <row r="5019" ht="12.6" hidden="1"/>
    <row r="5020" ht="12.6" hidden="1"/>
    <row r="5021" ht="12.6" hidden="1"/>
    <row r="5022" ht="12.6" hidden="1"/>
    <row r="5023" ht="12.6" hidden="1"/>
    <row r="5024" ht="12.6" hidden="1"/>
    <row r="5025" ht="12.6" hidden="1"/>
    <row r="5026" ht="12.6" hidden="1"/>
    <row r="5027" ht="12.6" hidden="1"/>
    <row r="5028" ht="12.6" hidden="1"/>
    <row r="5029" ht="12.6" hidden="1"/>
    <row r="5030" ht="12.6" hidden="1"/>
    <row r="5031" ht="12.6" hidden="1"/>
    <row r="5032" ht="12.6" hidden="1"/>
    <row r="5033" ht="12.6" hidden="1"/>
    <row r="5034" ht="12.6" hidden="1"/>
    <row r="5035" ht="12.6" hidden="1"/>
    <row r="5036" ht="12.6" hidden="1"/>
    <row r="5037" ht="12.6" hidden="1"/>
    <row r="5038" ht="12.6" hidden="1"/>
    <row r="5039" ht="12.6" hidden="1"/>
    <row r="5040" ht="12.6" hidden="1"/>
    <row r="5041" ht="12.6" hidden="1"/>
    <row r="5042" ht="12.6" hidden="1"/>
    <row r="5043" ht="12.6" hidden="1"/>
    <row r="5044" ht="12.6" hidden="1"/>
    <row r="5045" ht="12.6" hidden="1"/>
    <row r="5046" ht="12.6" hidden="1"/>
    <row r="5047" ht="12.6" hidden="1"/>
    <row r="5048" ht="12.6" hidden="1"/>
    <row r="5049" ht="12.6" hidden="1"/>
    <row r="5050" ht="12.6" hidden="1"/>
    <row r="5051" ht="12.6" hidden="1"/>
    <row r="5052" ht="12.6" hidden="1"/>
    <row r="5053" ht="12.6" hidden="1"/>
    <row r="5054" ht="12.6" hidden="1"/>
    <row r="5055" ht="12.6" hidden="1"/>
    <row r="5056" ht="12.6" hidden="1"/>
    <row r="5057" ht="12.6" hidden="1"/>
    <row r="5058" ht="12.6" hidden="1"/>
    <row r="5059" ht="12.6" hidden="1"/>
    <row r="5060" ht="12.6" hidden="1"/>
    <row r="5061" ht="12.6" hidden="1"/>
    <row r="5062" ht="12.6" hidden="1"/>
    <row r="5063" ht="12.6" hidden="1"/>
    <row r="5064" ht="12.6" hidden="1"/>
    <row r="5065" ht="12.6" hidden="1"/>
    <row r="5066" ht="12.6" hidden="1"/>
    <row r="5067" ht="12.6" hidden="1"/>
    <row r="5068" ht="12.6" hidden="1"/>
    <row r="5069" ht="12.6" hidden="1"/>
    <row r="5070" ht="12.6" hidden="1"/>
    <row r="5071" ht="12.6" hidden="1"/>
    <row r="5072" ht="12.6" hidden="1"/>
    <row r="5073" ht="12.6" hidden="1"/>
    <row r="5074" ht="12.6" hidden="1"/>
    <row r="5075" ht="12.6" hidden="1"/>
    <row r="5076" ht="12.6" hidden="1"/>
    <row r="5077" ht="12.6" hidden="1"/>
    <row r="5078" ht="12.6" hidden="1"/>
    <row r="5079" ht="12.6" hidden="1"/>
    <row r="5080" ht="12.6" hidden="1"/>
    <row r="5081" ht="12.6" hidden="1"/>
    <row r="5082" ht="12.6" hidden="1"/>
    <row r="5083" ht="12.6" hidden="1"/>
    <row r="5084" ht="12.6" hidden="1"/>
    <row r="5085" ht="12.6" hidden="1"/>
    <row r="5086" ht="12.6" hidden="1"/>
    <row r="5087" ht="12.6" hidden="1"/>
    <row r="5088" ht="12.6" hidden="1"/>
    <row r="5089" ht="12.6" hidden="1"/>
    <row r="5090" ht="12.6" hidden="1"/>
    <row r="5091" ht="12.6" hidden="1"/>
    <row r="5092" ht="12.6" hidden="1"/>
    <row r="5093" ht="12.6" hidden="1"/>
    <row r="5094" ht="12.6" hidden="1"/>
    <row r="5095" ht="12.6" hidden="1"/>
    <row r="5096" ht="12.6" hidden="1"/>
    <row r="5097" ht="12.6" hidden="1"/>
    <row r="5098" ht="12.6" hidden="1"/>
    <row r="5099" ht="12.6" hidden="1"/>
    <row r="5100" ht="12.6" hidden="1"/>
    <row r="5101" ht="12.6" hidden="1"/>
    <row r="5102" ht="12.6" hidden="1"/>
    <row r="5103" ht="12.6" hidden="1"/>
    <row r="5104" ht="12.6" hidden="1"/>
    <row r="5105" ht="12.6" hidden="1"/>
    <row r="5106" ht="12.6" hidden="1"/>
    <row r="5107" ht="12.6" hidden="1"/>
    <row r="5108" ht="12.6" hidden="1"/>
    <row r="5109" ht="12.6" hidden="1"/>
    <row r="5110" ht="12.6" hidden="1"/>
    <row r="5111" ht="12.6" hidden="1"/>
    <row r="5112" ht="12.6" hidden="1"/>
    <row r="5113" ht="12.6" hidden="1"/>
    <row r="5114" ht="12.6" hidden="1"/>
    <row r="5115" ht="12.6" hidden="1"/>
    <row r="5116" ht="12.6" hidden="1"/>
    <row r="5117" ht="12.6" hidden="1"/>
    <row r="5118" ht="12.6" hidden="1"/>
    <row r="5119" ht="12.6" hidden="1"/>
    <row r="5120" ht="12.6" hidden="1"/>
    <row r="5121" ht="12.6" hidden="1"/>
    <row r="5122" ht="12.6" hidden="1"/>
    <row r="5123" ht="12.6" hidden="1"/>
    <row r="5124" ht="12.6" hidden="1"/>
    <row r="5125" ht="12.6" hidden="1"/>
    <row r="5126" ht="12.6" hidden="1"/>
    <row r="5127" ht="12.6" hidden="1"/>
    <row r="5128" ht="12.6" hidden="1"/>
    <row r="5129" ht="12.6" hidden="1"/>
    <row r="5130" ht="12.6" hidden="1"/>
    <row r="5131" ht="12.6" hidden="1"/>
    <row r="5132" ht="12.6" hidden="1"/>
    <row r="5133" ht="12.6" hidden="1"/>
    <row r="5134" ht="12.6" hidden="1"/>
    <row r="5135" ht="12.6" hidden="1"/>
    <row r="5136" ht="12.6" hidden="1"/>
    <row r="5137" ht="12.6" hidden="1"/>
    <row r="5138" ht="12.6" hidden="1"/>
    <row r="5139" ht="12.6" hidden="1"/>
    <row r="5140" ht="12.6" hidden="1"/>
    <row r="5141" ht="12.6" hidden="1"/>
    <row r="5142" ht="12.6" hidden="1"/>
    <row r="5143" ht="12.6" hidden="1"/>
    <row r="5144" ht="12.6" hidden="1"/>
    <row r="5145" ht="12.6" hidden="1"/>
    <row r="5146" ht="12.6" hidden="1"/>
    <row r="5147" ht="12.6" hidden="1"/>
    <row r="5148" ht="12.6" hidden="1"/>
    <row r="5149" ht="12.6" hidden="1"/>
    <row r="5150" ht="12.6" hidden="1"/>
    <row r="5151" ht="12.6" hidden="1"/>
    <row r="5152" ht="12.6" hidden="1"/>
    <row r="5153" ht="12.6" hidden="1"/>
    <row r="5154" ht="12.6" hidden="1"/>
    <row r="5155" ht="12.6" hidden="1"/>
    <row r="5156" ht="12.6" hidden="1"/>
    <row r="5157" ht="12.6" hidden="1"/>
    <row r="5158" ht="12.6" hidden="1"/>
    <row r="5159" ht="12.6" hidden="1"/>
    <row r="5160" ht="12.6" hidden="1"/>
    <row r="5161" ht="12.6" hidden="1"/>
    <row r="5162" ht="12.6" hidden="1"/>
    <row r="5163" ht="12.6" hidden="1"/>
    <row r="5164" ht="12.6" hidden="1"/>
    <row r="5165" ht="12.6" hidden="1"/>
    <row r="5166" ht="12.6" hidden="1"/>
    <row r="5167" ht="12.6" hidden="1"/>
    <row r="5168" ht="12.6" hidden="1"/>
    <row r="5169" ht="12.6" hidden="1"/>
    <row r="5170" ht="12.6" hidden="1"/>
    <row r="5171" ht="12.6" hidden="1"/>
    <row r="5172" ht="12.6" hidden="1"/>
    <row r="5173" ht="12.6" hidden="1"/>
    <row r="5174" ht="12.6" hidden="1"/>
    <row r="5175" ht="12.6" hidden="1"/>
    <row r="5176" ht="12.6" hidden="1"/>
    <row r="5177" ht="12.6" hidden="1"/>
    <row r="5178" ht="12.6" hidden="1"/>
    <row r="5179" ht="12.6" hidden="1"/>
    <row r="5180" ht="12.6" hidden="1"/>
    <row r="5181" ht="12.6" hidden="1"/>
    <row r="5182" ht="12.6" hidden="1"/>
    <row r="5183" ht="12.6" hidden="1"/>
    <row r="5184" ht="12.6" hidden="1"/>
    <row r="5185" ht="12.6" hidden="1"/>
    <row r="5186" ht="12.6" hidden="1"/>
    <row r="5187" ht="12.6" hidden="1"/>
    <row r="5188" ht="12.6" hidden="1"/>
    <row r="5189" ht="12.6" hidden="1"/>
    <row r="5190" ht="12.6" hidden="1"/>
    <row r="5191" ht="12.6" hidden="1"/>
    <row r="5192" ht="12.6" hidden="1"/>
    <row r="5193" ht="12.6" hidden="1"/>
    <row r="5194" ht="12.6" hidden="1"/>
    <row r="5195" ht="12.6" hidden="1"/>
    <row r="5196" ht="12.6" hidden="1"/>
    <row r="5197" ht="12.6" hidden="1"/>
    <row r="5198" ht="12.6" hidden="1"/>
    <row r="5199" ht="12.6" hidden="1"/>
    <row r="5200" ht="12.6" hidden="1"/>
    <row r="5201" ht="12.6" hidden="1"/>
    <row r="5202" ht="12.6" hidden="1"/>
    <row r="5203" ht="12.6" hidden="1"/>
    <row r="5204" ht="12.6" hidden="1"/>
    <row r="5205" ht="12.6" hidden="1"/>
    <row r="5206" ht="12.6" hidden="1"/>
    <row r="5207" ht="12.6" hidden="1"/>
    <row r="5208" ht="12.6" hidden="1"/>
    <row r="5209" ht="12.6" hidden="1"/>
    <row r="5210" ht="12.6" hidden="1"/>
    <row r="5211" ht="12.6" hidden="1"/>
    <row r="5212" ht="12.6" hidden="1"/>
    <row r="5213" ht="12.6" hidden="1"/>
    <row r="5214" ht="12.6" hidden="1"/>
    <row r="5215" ht="12.6" hidden="1"/>
    <row r="5216" ht="12.6" hidden="1"/>
    <row r="5217" ht="12.6" hidden="1"/>
    <row r="5218" ht="12.6" hidden="1"/>
    <row r="5219" ht="12.6" hidden="1"/>
    <row r="5220" ht="12.6" hidden="1"/>
    <row r="5221" ht="12.6" hidden="1"/>
    <row r="5222" ht="12.6" hidden="1"/>
    <row r="5223" ht="12.6" hidden="1"/>
    <row r="5224" ht="12.6" hidden="1"/>
    <row r="5225" ht="12.6" hidden="1"/>
    <row r="5226" ht="12.6" hidden="1"/>
    <row r="5227" ht="12.6" hidden="1"/>
    <row r="5228" ht="12.6" hidden="1"/>
    <row r="5229" ht="12.6" hidden="1"/>
    <row r="5230" ht="12.6" hidden="1"/>
    <row r="5231" ht="12.6" hidden="1"/>
    <row r="5232" ht="12.6" hidden="1"/>
    <row r="5233" ht="12.6" hidden="1"/>
    <row r="5234" ht="12.6" hidden="1"/>
    <row r="5235" ht="12.6" hidden="1"/>
    <row r="5236" ht="12.6" hidden="1"/>
    <row r="5237" ht="12.6" hidden="1"/>
    <row r="5238" ht="12.6" hidden="1"/>
    <row r="5239" ht="12.6" hidden="1"/>
    <row r="5240" ht="12.6" hidden="1"/>
    <row r="5241" ht="12.6" hidden="1"/>
    <row r="5242" ht="12.6" hidden="1"/>
    <row r="5243" ht="12.6" hidden="1"/>
    <row r="5244" ht="12.6" hidden="1"/>
    <row r="5245" ht="12.6" hidden="1"/>
    <row r="5246" ht="12.6" hidden="1"/>
    <row r="5247" ht="12.6" hidden="1"/>
    <row r="5248" ht="12.6" hidden="1"/>
    <row r="5249" ht="12.6" hidden="1"/>
    <row r="5250" ht="12.6" hidden="1"/>
    <row r="5251" ht="12.6" hidden="1"/>
    <row r="5252" ht="12.6" hidden="1"/>
    <row r="5253" ht="12.6" hidden="1"/>
    <row r="5254" ht="12.6" hidden="1"/>
    <row r="5255" ht="12.6" hidden="1"/>
    <row r="5256" ht="12.6" hidden="1"/>
    <row r="5257" ht="12.6" hidden="1"/>
    <row r="5258" ht="12.6" hidden="1"/>
    <row r="5259" ht="12.6" hidden="1"/>
    <row r="5260" ht="12.6" hidden="1"/>
    <row r="5261" ht="12.6" hidden="1"/>
    <row r="5262" ht="12.6" hidden="1"/>
    <row r="5263" ht="12.6" hidden="1"/>
    <row r="5264" ht="12.6" hidden="1"/>
    <row r="5265" ht="12.6" hidden="1"/>
    <row r="5266" ht="12.6" hidden="1"/>
    <row r="5267" ht="12.6" hidden="1"/>
    <row r="5268" ht="12.6" hidden="1"/>
    <row r="5269" ht="12.6" hidden="1"/>
    <row r="5270" ht="12.6" hidden="1"/>
    <row r="5271" ht="12.6" hidden="1"/>
    <row r="5272" ht="12.6" hidden="1"/>
    <row r="5273" ht="12.6" hidden="1"/>
    <row r="5274" ht="12.6" hidden="1"/>
    <row r="5275" ht="12.6" hidden="1"/>
    <row r="5276" ht="12.6" hidden="1"/>
    <row r="5277" ht="12.6" hidden="1"/>
    <row r="5278" ht="12.6" hidden="1"/>
    <row r="5279" ht="12.6" hidden="1"/>
    <row r="5280" ht="12.6" hidden="1"/>
    <row r="5281" ht="12.6" hidden="1"/>
    <row r="5282" ht="12.6" hidden="1"/>
    <row r="5283" ht="12.6" hidden="1"/>
    <row r="5284" ht="12.6" hidden="1"/>
    <row r="5285" ht="12.6" hidden="1"/>
    <row r="5286" ht="12.6" hidden="1"/>
    <row r="5287" ht="12.6" hidden="1"/>
    <row r="5288" ht="12.6" hidden="1"/>
    <row r="5289" ht="12.6" hidden="1"/>
    <row r="5290" ht="12.6" hidden="1"/>
    <row r="5291" ht="12.6" hidden="1"/>
    <row r="5292" ht="12.6" hidden="1"/>
    <row r="5293" ht="12.6" hidden="1"/>
    <row r="5294" ht="12.6" hidden="1"/>
    <row r="5295" ht="12.6" hidden="1"/>
    <row r="5296" ht="12.6" hidden="1"/>
    <row r="5297" ht="12.6" hidden="1"/>
    <row r="5298" ht="12.6" hidden="1"/>
    <row r="5299" ht="12.6" hidden="1"/>
    <row r="5300" ht="12.6" hidden="1"/>
    <row r="5301" ht="12.6" hidden="1"/>
    <row r="5302" ht="12.6" hidden="1"/>
    <row r="5303" ht="12.6" hidden="1"/>
    <row r="5304" ht="12.6" hidden="1"/>
    <row r="5305" ht="12.6" hidden="1"/>
    <row r="5306" ht="12.6" hidden="1"/>
    <row r="5307" ht="12.6" hidden="1"/>
    <row r="5308" ht="12.6" hidden="1"/>
    <row r="5309" ht="12.6" hidden="1"/>
    <row r="5310" ht="12.6" hidden="1"/>
    <row r="5311" ht="12.6" hidden="1"/>
    <row r="5312" ht="12.6" hidden="1"/>
    <row r="5313" ht="12.6" hidden="1"/>
    <row r="5314" ht="12.6" hidden="1"/>
    <row r="5315" ht="12.6" hidden="1"/>
    <row r="5316" ht="12.6" hidden="1"/>
    <row r="5317" ht="12.6" hidden="1"/>
    <row r="5318" ht="12.6" hidden="1"/>
    <row r="5319" ht="12.6" hidden="1"/>
    <row r="5320" ht="12.6" hidden="1"/>
    <row r="5321" ht="12.6" hidden="1"/>
    <row r="5322" ht="12.6" hidden="1"/>
    <row r="5323" ht="12.6" hidden="1"/>
    <row r="5324" ht="12.6" hidden="1"/>
    <row r="5325" ht="12.6" hidden="1"/>
    <row r="5326" ht="12.6" hidden="1"/>
    <row r="5327" ht="12.6" hidden="1"/>
    <row r="5328" ht="12.6" hidden="1"/>
    <row r="5329" ht="12.6" hidden="1"/>
    <row r="5330" ht="12.6" hidden="1"/>
    <row r="5331" ht="12.6" hidden="1"/>
    <row r="5332" ht="12.6" hidden="1"/>
    <row r="5333" ht="12.6" hidden="1"/>
    <row r="5334" ht="12.6" hidden="1"/>
    <row r="5335" ht="12.6" hidden="1"/>
    <row r="5336" ht="12.6" hidden="1"/>
    <row r="5337" ht="12.6" hidden="1"/>
    <row r="5338" ht="12.6" hidden="1"/>
    <row r="5339" ht="12.6" hidden="1"/>
    <row r="5340" ht="12.6" hidden="1"/>
    <row r="5341" ht="12.6" hidden="1"/>
    <row r="5342" ht="12.6" hidden="1"/>
    <row r="5343" ht="12.6" hidden="1"/>
    <row r="5344" ht="12.6" hidden="1"/>
    <row r="5345" ht="12.6" hidden="1"/>
    <row r="5346" ht="12.6" hidden="1"/>
    <row r="5347" ht="12.6" hidden="1"/>
    <row r="5348" ht="12.6" hidden="1"/>
    <row r="5349" ht="12.6" hidden="1"/>
    <row r="5350" ht="12.6" hidden="1"/>
    <row r="5351" ht="12.6" hidden="1"/>
    <row r="5352" ht="12.6" hidden="1"/>
    <row r="5353" ht="12.6" hidden="1"/>
    <row r="5354" ht="12.6" hidden="1"/>
    <row r="5355" ht="12.6" hidden="1"/>
    <row r="5356" ht="12.6" hidden="1"/>
    <row r="5357" ht="12.6" hidden="1"/>
    <row r="5358" ht="12.6" hidden="1"/>
    <row r="5359" ht="12.6" hidden="1"/>
    <row r="5360" ht="12.6" hidden="1"/>
    <row r="5361" ht="12.6" hidden="1"/>
    <row r="5362" ht="12.6" hidden="1"/>
    <row r="5363" ht="12.6" hidden="1"/>
    <row r="5364" ht="12.6" hidden="1"/>
    <row r="5365" ht="12.6" hidden="1"/>
    <row r="5366" ht="12.6" hidden="1"/>
    <row r="5367" ht="12.6" hidden="1"/>
    <row r="5368" ht="12.6" hidden="1"/>
    <row r="5369" ht="12.6" hidden="1"/>
    <row r="5370" ht="12.6" hidden="1"/>
    <row r="5371" ht="12.6" hidden="1"/>
    <row r="5372" ht="12.6" hidden="1"/>
    <row r="5373" ht="12.6" hidden="1"/>
    <row r="5374" ht="12.6" hidden="1"/>
    <row r="5375" ht="12.6" hidden="1"/>
    <row r="5376" ht="12.6" hidden="1"/>
    <row r="5377" ht="12.6" hidden="1"/>
    <row r="5378" ht="12.6" hidden="1"/>
    <row r="5379" ht="12.6" hidden="1"/>
    <row r="5380" ht="12.6" hidden="1"/>
    <row r="5381" ht="12.6" hidden="1"/>
    <row r="5382" ht="12.6" hidden="1"/>
    <row r="5383" ht="12.6" hidden="1"/>
    <row r="5384" ht="12.6" hidden="1"/>
    <row r="5385" ht="12.6" hidden="1"/>
    <row r="5386" ht="12.6" hidden="1"/>
    <row r="5387" ht="12.6" hidden="1"/>
    <row r="5388" ht="12.6" hidden="1"/>
    <row r="5389" ht="12.6" hidden="1"/>
    <row r="5390" ht="12.6" hidden="1"/>
    <row r="5391" ht="12.6" hidden="1"/>
    <row r="5392" ht="12.6" hidden="1"/>
    <row r="5393" ht="12.6" hidden="1"/>
    <row r="5394" ht="12.6" hidden="1"/>
    <row r="5395" ht="12.6" hidden="1"/>
    <row r="5396" ht="12.6" hidden="1"/>
    <row r="5397" ht="12.6" hidden="1"/>
    <row r="5398" ht="12.6" hidden="1"/>
    <row r="5399" ht="12.6" hidden="1"/>
    <row r="5400" ht="12.6" hidden="1"/>
    <row r="5401" ht="12.6" hidden="1"/>
    <row r="5402" ht="12.6" hidden="1"/>
    <row r="5403" ht="12.6" hidden="1"/>
    <row r="5404" ht="12.6" hidden="1"/>
    <row r="5405" ht="12.6" hidden="1"/>
    <row r="5406" ht="12.6" hidden="1"/>
    <row r="5407" ht="12.6" hidden="1"/>
    <row r="5408" ht="12.6" hidden="1"/>
    <row r="5409" ht="12.6" hidden="1"/>
    <row r="5410" ht="12.6" hidden="1"/>
    <row r="5411" ht="12.6" hidden="1"/>
    <row r="5412" ht="12.6" hidden="1"/>
    <row r="5413" ht="12.6" hidden="1"/>
    <row r="5414" ht="12.6" hidden="1"/>
    <row r="5415" ht="12.6" hidden="1"/>
    <row r="5416" ht="12.6" hidden="1"/>
    <row r="5417" ht="12.6" hidden="1"/>
    <row r="5418" ht="12.6" hidden="1"/>
    <row r="5419" ht="12.6" hidden="1"/>
    <row r="5420" ht="12.6" hidden="1"/>
    <row r="5421" ht="12.6" hidden="1"/>
    <row r="5422" ht="12.6" hidden="1"/>
    <row r="5423" ht="12.6" hidden="1"/>
    <row r="5424" ht="12.6" hidden="1"/>
    <row r="5425" ht="12.6" hidden="1"/>
    <row r="5426" ht="12.6" hidden="1"/>
    <row r="5427" ht="12.6" hidden="1"/>
    <row r="5428" ht="12.6" hidden="1"/>
    <row r="5429" ht="12.6" hidden="1"/>
    <row r="5430" ht="12.6" hidden="1"/>
    <row r="5431" ht="12.6" hidden="1"/>
    <row r="5432" ht="12.6" hidden="1"/>
    <row r="5433" ht="12.6" hidden="1"/>
    <row r="5434" ht="12.6" hidden="1"/>
    <row r="5435" ht="12.6" hidden="1"/>
    <row r="5436" ht="12.6" hidden="1"/>
    <row r="5437" ht="12.6" hidden="1"/>
    <row r="5438" ht="12.6" hidden="1"/>
    <row r="5439" ht="12.6" hidden="1"/>
    <row r="5440" ht="12.6" hidden="1"/>
    <row r="5441" ht="12.6" hidden="1"/>
    <row r="5442" ht="12.6" hidden="1"/>
    <row r="5443" ht="12.6" hidden="1"/>
    <row r="5444" ht="12.6" hidden="1"/>
    <row r="5445" ht="12.6" hidden="1"/>
    <row r="5446" ht="12.6" hidden="1"/>
    <row r="5447" ht="12.6" hidden="1"/>
    <row r="5448" ht="12.6" hidden="1"/>
    <row r="5449" ht="12.6" hidden="1"/>
    <row r="5450" ht="12.6" hidden="1"/>
    <row r="5451" ht="12.6" hidden="1"/>
    <row r="5452" ht="12.6" hidden="1"/>
    <row r="5453" ht="12.6" hidden="1"/>
    <row r="5454" ht="12.6" hidden="1"/>
    <row r="5455" ht="12.6" hidden="1"/>
    <row r="5456" ht="12.6" hidden="1"/>
    <row r="5457" ht="12.6" hidden="1"/>
    <row r="5458" ht="12.6" hidden="1"/>
    <row r="5459" ht="12.6" hidden="1"/>
    <row r="5460" ht="12.6" hidden="1"/>
    <row r="5461" ht="12.6" hidden="1"/>
    <row r="5462" ht="12.6" hidden="1"/>
    <row r="5463" ht="12.6" hidden="1"/>
    <row r="5464" ht="12.6" hidden="1"/>
    <row r="5465" ht="12.6" hidden="1"/>
    <row r="5466" ht="12.6" hidden="1"/>
    <row r="5467" ht="12.6" hidden="1"/>
    <row r="5468" ht="12.6" hidden="1"/>
    <row r="5469" ht="12.6" hidden="1"/>
    <row r="5470" ht="12.6" hidden="1"/>
    <row r="5471" ht="12.6" hidden="1"/>
    <row r="5472" ht="12.6" hidden="1"/>
    <row r="5473" ht="12.6" hidden="1"/>
    <row r="5474" ht="12.6" hidden="1"/>
    <row r="5475" ht="12.6" hidden="1"/>
    <row r="5476" ht="12.6" hidden="1"/>
    <row r="5477" ht="12.6" hidden="1"/>
    <row r="5478" ht="12.6" hidden="1"/>
    <row r="5479" ht="12.6" hidden="1"/>
    <row r="5480" ht="12.6" hidden="1"/>
    <row r="5481" ht="12.6" hidden="1"/>
    <row r="5482" ht="12.6" hidden="1"/>
    <row r="5483" ht="12.6" hidden="1"/>
    <row r="5484" ht="12.6" hidden="1"/>
    <row r="5485" ht="12.6" hidden="1"/>
    <row r="5486" ht="12.6" hidden="1"/>
    <row r="5487" ht="12.6" hidden="1"/>
    <row r="5488" ht="12.6" hidden="1"/>
    <row r="5489" ht="12.6" hidden="1"/>
    <row r="5490" ht="12.6" hidden="1"/>
    <row r="5491" ht="12.6" hidden="1"/>
    <row r="5492" ht="12.6" hidden="1"/>
    <row r="5493" ht="12.6" hidden="1"/>
    <row r="5494" ht="12.6" hidden="1"/>
    <row r="5495" ht="12.6" hidden="1"/>
    <row r="5496" ht="12.6" hidden="1"/>
    <row r="5497" ht="12.6" hidden="1"/>
    <row r="5498" ht="12.6" hidden="1"/>
    <row r="5499" ht="12.6" hidden="1"/>
    <row r="5500" ht="12.6" hidden="1"/>
    <row r="5501" ht="12.6" hidden="1"/>
    <row r="5502" ht="12.6" hidden="1"/>
    <row r="5503" ht="12.6" hidden="1"/>
    <row r="5504" ht="12.6" hidden="1"/>
    <row r="5505" ht="12.6" hidden="1"/>
    <row r="5506" ht="12.6" hidden="1"/>
    <row r="5507" ht="12.6" hidden="1"/>
    <row r="5508" ht="12.6" hidden="1"/>
    <row r="5509" ht="12.6" hidden="1"/>
    <row r="5510" ht="12.6" hidden="1"/>
    <row r="5511" ht="12.6" hidden="1"/>
    <row r="5512" ht="12.6" hidden="1"/>
    <row r="5513" ht="12.6" hidden="1"/>
    <row r="5514" ht="12.6" hidden="1"/>
    <row r="5515" ht="12.6" hidden="1"/>
    <row r="5516" ht="12.6" hidden="1"/>
    <row r="5517" ht="12.6" hidden="1"/>
    <row r="5518" ht="12.6" hidden="1"/>
    <row r="5519" ht="12.6" hidden="1"/>
    <row r="5520" ht="12.6" hidden="1"/>
    <row r="5521" ht="12.6" hidden="1"/>
    <row r="5522" ht="12.6" hidden="1"/>
    <row r="5523" ht="12.6" hidden="1"/>
    <row r="5524" ht="12.6" hidden="1"/>
    <row r="5525" ht="12.6" hidden="1"/>
    <row r="5526" ht="12.6" hidden="1"/>
    <row r="5527" ht="12.6" hidden="1"/>
    <row r="5528" ht="12.6" hidden="1"/>
    <row r="5529" ht="12.6" hidden="1"/>
    <row r="5530" ht="12.6" hidden="1"/>
    <row r="5531" ht="12.6" hidden="1"/>
    <row r="5532" ht="12.6" hidden="1"/>
    <row r="5533" ht="12.6" hidden="1"/>
    <row r="5534" ht="12.6" hidden="1"/>
    <row r="5535" ht="12.6" hidden="1"/>
    <row r="5536" ht="12.6" hidden="1"/>
    <row r="5537" ht="12.6" hidden="1"/>
    <row r="5538" ht="12.6" hidden="1"/>
    <row r="5539" ht="12.6" hidden="1"/>
    <row r="5540" ht="12.6" hidden="1"/>
    <row r="5541" ht="12.6" hidden="1"/>
    <row r="5542" ht="12.6" hidden="1"/>
    <row r="5543" ht="12.6" hidden="1"/>
    <row r="5544" ht="12.6" hidden="1"/>
    <row r="5545" ht="12.6" hidden="1"/>
    <row r="5546" ht="12.6" hidden="1"/>
    <row r="5547" ht="12.6" hidden="1"/>
    <row r="5548" ht="12.6" hidden="1"/>
    <row r="5549" ht="12.6" hidden="1"/>
    <row r="5550" ht="12.6" hidden="1"/>
    <row r="5551" ht="12.6" hidden="1"/>
    <row r="5552" ht="12.6" hidden="1"/>
    <row r="5553" ht="12.6" hidden="1"/>
    <row r="5554" ht="12.6" hidden="1"/>
    <row r="5555" ht="12.6" hidden="1"/>
    <row r="5556" ht="12.6" hidden="1"/>
    <row r="5557" ht="12.6" hidden="1"/>
    <row r="5558" ht="12.6" hidden="1"/>
    <row r="5559" ht="12.6" hidden="1"/>
    <row r="5560" ht="12.6" hidden="1"/>
    <row r="5561" ht="12.6" hidden="1"/>
    <row r="5562" ht="12.6" hidden="1"/>
    <row r="5563" ht="12.6" hidden="1"/>
    <row r="5564" ht="12.6" hidden="1"/>
    <row r="5565" ht="12.6" hidden="1"/>
    <row r="5566" ht="12.6" hidden="1"/>
    <row r="5567" ht="12.6" hidden="1"/>
    <row r="5568" ht="12.6" hidden="1"/>
    <row r="5569" ht="12.6" hidden="1"/>
    <row r="5570" ht="12.6" hidden="1"/>
    <row r="5571" ht="12.6" hidden="1"/>
    <row r="5572" ht="12.6" hidden="1"/>
    <row r="5573" ht="12.6" hidden="1"/>
    <row r="5574" ht="12.6" hidden="1"/>
    <row r="5575" ht="12.6" hidden="1"/>
    <row r="5576" ht="12.6" hidden="1"/>
    <row r="5577" ht="12.6" hidden="1"/>
    <row r="5578" ht="12.6" hidden="1"/>
    <row r="5579" ht="12.6" hidden="1"/>
    <row r="5580" ht="12.6" hidden="1"/>
    <row r="5581" ht="12.6" hidden="1"/>
    <row r="5582" ht="12.6" hidden="1"/>
    <row r="5583" ht="12.6" hidden="1"/>
    <row r="5584" ht="12.6" hidden="1"/>
    <row r="5585" ht="12.6" hidden="1"/>
    <row r="5586" ht="12.6" hidden="1"/>
    <row r="5587" ht="12.6" hidden="1"/>
    <row r="5588" ht="12.6" hidden="1"/>
    <row r="5589" ht="12.6" hidden="1"/>
    <row r="5590" ht="12.6" hidden="1"/>
    <row r="5591" ht="12.6" hidden="1"/>
    <row r="5592" ht="12.6" hidden="1"/>
    <row r="5593" ht="12.6" hidden="1"/>
    <row r="5594" ht="12.6" hidden="1"/>
    <row r="5595" ht="12.6" hidden="1"/>
    <row r="5596" ht="12.6" hidden="1"/>
    <row r="5597" ht="12.6" hidden="1"/>
    <row r="5598" ht="12.6" hidden="1"/>
    <row r="5599" ht="12.6" hidden="1"/>
    <row r="5600" ht="12.6" hidden="1"/>
    <row r="5601" ht="12.6" hidden="1"/>
    <row r="5602" ht="12.6" hidden="1"/>
    <row r="5603" ht="12.6" hidden="1"/>
    <row r="5604" ht="12.6" hidden="1"/>
    <row r="5605" ht="12.6" hidden="1"/>
    <row r="5606" ht="12.6" hidden="1"/>
    <row r="5607" ht="12.6" hidden="1"/>
    <row r="5608" ht="12.6" hidden="1"/>
    <row r="5609" ht="12.6" hidden="1"/>
    <row r="5610" ht="12.6" hidden="1"/>
    <row r="5611" ht="12.6" hidden="1"/>
    <row r="5612" ht="12.6" hidden="1"/>
    <row r="5613" ht="12.6" hidden="1"/>
    <row r="5614" ht="12.6" hidden="1"/>
    <row r="5615" ht="12.6" hidden="1"/>
    <row r="5616" ht="12.6" hidden="1"/>
    <row r="5617" ht="12.6" hidden="1"/>
    <row r="5618" ht="12.6" hidden="1"/>
    <row r="5619" ht="12.6" hidden="1"/>
    <row r="5620" ht="12.6" hidden="1"/>
    <row r="5621" ht="12.6" hidden="1"/>
    <row r="5622" ht="12.6" hidden="1"/>
    <row r="5623" ht="12.6" hidden="1"/>
    <row r="5624" ht="12.6" hidden="1"/>
    <row r="5625" ht="12.6" hidden="1"/>
    <row r="5626" ht="12.6" hidden="1"/>
    <row r="5627" ht="12.6" hidden="1"/>
    <row r="5628" ht="12.6" hidden="1"/>
    <row r="5629" ht="12.6" hidden="1"/>
    <row r="5630" ht="12.6" hidden="1"/>
    <row r="5631" ht="12.6" hidden="1"/>
    <row r="5632" ht="12.6" hidden="1"/>
    <row r="5633" ht="12.6" hidden="1"/>
    <row r="5634" ht="12.6" hidden="1"/>
    <row r="5635" ht="12.6" hidden="1"/>
    <row r="5636" ht="12.6" hidden="1"/>
    <row r="5637" ht="12.6" hidden="1"/>
    <row r="5638" ht="12.6" hidden="1"/>
    <row r="5639" ht="12.6" hidden="1"/>
    <row r="5640" ht="12.6" hidden="1"/>
    <row r="5641" ht="12.6" hidden="1"/>
    <row r="5642" ht="12.6" hidden="1"/>
    <row r="5643" ht="12.6" hidden="1"/>
    <row r="5644" ht="12.6" hidden="1"/>
    <row r="5645" ht="12.6" hidden="1"/>
    <row r="5646" ht="12.6" hidden="1"/>
    <row r="5647" ht="12.6" hidden="1"/>
    <row r="5648" ht="12.6" hidden="1"/>
    <row r="5649" ht="12.6" hidden="1"/>
    <row r="5650" ht="12.6" hidden="1"/>
    <row r="5651" ht="12.6" hidden="1"/>
    <row r="5652" ht="12.6" hidden="1"/>
    <row r="5653" ht="12.6" hidden="1"/>
    <row r="5654" ht="12.6" hidden="1"/>
    <row r="5655" ht="12.6" hidden="1"/>
    <row r="5656" ht="12.6" hidden="1"/>
    <row r="5657" ht="12.6" hidden="1"/>
    <row r="5658" ht="12.6" hidden="1"/>
    <row r="5659" ht="12.6" hidden="1"/>
    <row r="5660" ht="12.6" hidden="1"/>
    <row r="5661" ht="12.6" hidden="1"/>
    <row r="5662" ht="12.6" hidden="1"/>
    <row r="5663" ht="12.6" hidden="1"/>
    <row r="5664" ht="12.6" hidden="1"/>
    <row r="5665" ht="12.6" hidden="1"/>
    <row r="5666" ht="12.6" hidden="1"/>
    <row r="5667" ht="12.6" hidden="1"/>
    <row r="5668" ht="12.6" hidden="1"/>
    <row r="5669" ht="12.6" hidden="1"/>
    <row r="5670" ht="12.6" hidden="1"/>
    <row r="5671" ht="12.6" hidden="1"/>
    <row r="5672" ht="12.6" hidden="1"/>
    <row r="5673" ht="12.6" hidden="1"/>
    <row r="5674" ht="12.6" hidden="1"/>
    <row r="5675" ht="12.6" hidden="1"/>
    <row r="5676" ht="12.6" hidden="1"/>
    <row r="5677" ht="12.6" hidden="1"/>
    <row r="5678" ht="12.6" hidden="1"/>
    <row r="5679" ht="12.6" hidden="1"/>
    <row r="5680" ht="12.6" hidden="1"/>
    <row r="5681" ht="12.6" hidden="1"/>
    <row r="5682" ht="12.6" hidden="1"/>
    <row r="5683" ht="12.6" hidden="1"/>
    <row r="5684" ht="12.6" hidden="1"/>
    <row r="5685" ht="12.6" hidden="1"/>
    <row r="5686" ht="12.6" hidden="1"/>
    <row r="5687" ht="12.6" hidden="1"/>
    <row r="5688" ht="12.6" hidden="1"/>
    <row r="5689" ht="12.6" hidden="1"/>
    <row r="5690" ht="12.6" hidden="1"/>
    <row r="5691" ht="12.6" hidden="1"/>
    <row r="5692" ht="12.6" hidden="1"/>
    <row r="5693" ht="12.6" hidden="1"/>
    <row r="5694" ht="12.6" hidden="1"/>
    <row r="5695" ht="12.6" hidden="1"/>
    <row r="5696" ht="12.6" hidden="1"/>
    <row r="5697" ht="12.6" hidden="1"/>
    <row r="5698" ht="12.6" hidden="1"/>
    <row r="5699" ht="12.6" hidden="1"/>
    <row r="5700" ht="12.6" hidden="1"/>
    <row r="5701" ht="12.6" hidden="1"/>
    <row r="5702" ht="12.6" hidden="1"/>
    <row r="5703" ht="12.6" hidden="1"/>
    <row r="5704" ht="12.6" hidden="1"/>
    <row r="5705" ht="12.6" hidden="1"/>
    <row r="5706" ht="12.6" hidden="1"/>
    <row r="5707" ht="12.6" hidden="1"/>
    <row r="5708" ht="12.6" hidden="1"/>
    <row r="5709" ht="12.6" hidden="1"/>
    <row r="5710" ht="12.6" hidden="1"/>
    <row r="5711" ht="12.6" hidden="1"/>
    <row r="5712" ht="12.6" hidden="1"/>
    <row r="5713" ht="12.6" hidden="1"/>
    <row r="5714" ht="12.6" hidden="1"/>
    <row r="5715" ht="12.6" hidden="1"/>
    <row r="5716" ht="12.6" hidden="1"/>
    <row r="5717" ht="12.6" hidden="1"/>
    <row r="5718" ht="12.6" hidden="1"/>
    <row r="5719" ht="12.6" hidden="1"/>
    <row r="5720" ht="12.6" hidden="1"/>
    <row r="5721" ht="12.6" hidden="1"/>
    <row r="5722" ht="12.6" hidden="1"/>
    <row r="5723" ht="12.6" hidden="1"/>
    <row r="5724" ht="12.6" hidden="1"/>
    <row r="5725" ht="12.6" hidden="1"/>
    <row r="5726" ht="12.6" hidden="1"/>
    <row r="5727" ht="12.6" hidden="1"/>
    <row r="5728" ht="12.6" hidden="1"/>
    <row r="5729" ht="12.6" hidden="1"/>
    <row r="5730" ht="12.6" hidden="1"/>
    <row r="5731" ht="12.6" hidden="1"/>
    <row r="5732" ht="12.6" hidden="1"/>
    <row r="5733" ht="12.6" hidden="1"/>
    <row r="5734" ht="12.6" hidden="1"/>
    <row r="5735" ht="12.6" hidden="1"/>
    <row r="5736" ht="12.6" hidden="1"/>
    <row r="5737" ht="12.6" hidden="1"/>
    <row r="5738" ht="12.6" hidden="1"/>
    <row r="5739" ht="12.6" hidden="1"/>
    <row r="5740" ht="12.6" hidden="1"/>
    <row r="5741" ht="12.6" hidden="1"/>
    <row r="5742" ht="12.6" hidden="1"/>
    <row r="5743" ht="12.6" hidden="1"/>
    <row r="5744" ht="12.6" hidden="1"/>
    <row r="5745" ht="12.6" hidden="1"/>
    <row r="5746" ht="12.6" hidden="1"/>
    <row r="5747" ht="12.6" hidden="1"/>
    <row r="5748" ht="12.6" hidden="1"/>
    <row r="5749" ht="12.6" hidden="1"/>
    <row r="5750" ht="12.6" hidden="1"/>
    <row r="5751" ht="12.6" hidden="1"/>
    <row r="5752" ht="12.6" hidden="1"/>
    <row r="5753" ht="12.6" hidden="1"/>
    <row r="5754" ht="12.6" hidden="1"/>
    <row r="5755" ht="12.6" hidden="1"/>
    <row r="5756" ht="12.6" hidden="1"/>
    <row r="5757" ht="12.6" hidden="1"/>
    <row r="5758" ht="12.6" hidden="1"/>
    <row r="5759" ht="12.6" hidden="1"/>
    <row r="5760" ht="12.6" hidden="1"/>
    <row r="5761" ht="12.6" hidden="1"/>
    <row r="5762" ht="12.6" hidden="1"/>
    <row r="5763" ht="12.6" hidden="1"/>
    <row r="5764" ht="12.6" hidden="1"/>
    <row r="5765" ht="12.6" hidden="1"/>
    <row r="5766" ht="12.6" hidden="1"/>
    <row r="5767" ht="12.6" hidden="1"/>
    <row r="5768" ht="12.6" hidden="1"/>
    <row r="5769" ht="12.6" hidden="1"/>
    <row r="5770" ht="12.6" hidden="1"/>
    <row r="5771" ht="12.6" hidden="1"/>
    <row r="5772" ht="12.6" hidden="1"/>
    <row r="5773" ht="12.6" hidden="1"/>
    <row r="5774" ht="12.6" hidden="1"/>
    <row r="5775" ht="12.6" hidden="1"/>
    <row r="5776" ht="12.6" hidden="1"/>
    <row r="5777" ht="12.6" hidden="1"/>
    <row r="5778" ht="12.6" hidden="1"/>
    <row r="5779" ht="12.6" hidden="1"/>
    <row r="5780" ht="12.6" hidden="1"/>
    <row r="5781" ht="12.6" hidden="1"/>
    <row r="5782" ht="12.6" hidden="1"/>
    <row r="5783" ht="12.6" hidden="1"/>
    <row r="5784" ht="12.6" hidden="1"/>
    <row r="5785" ht="12.6" hidden="1"/>
    <row r="5786" ht="12.6" hidden="1"/>
    <row r="5787" ht="12.6" hidden="1"/>
    <row r="5788" ht="12.6" hidden="1"/>
    <row r="5789" ht="12.6" hidden="1"/>
    <row r="5790" ht="12.6" hidden="1"/>
    <row r="5791" ht="12.6" hidden="1"/>
    <row r="5792" ht="12.6" hidden="1"/>
    <row r="5793" ht="12.6" hidden="1"/>
    <row r="5794" ht="12.6" hidden="1"/>
    <row r="5795" ht="12.6" hidden="1"/>
    <row r="5796" ht="12.6" hidden="1"/>
    <row r="5797" ht="12.6" hidden="1"/>
    <row r="5798" ht="12.6" hidden="1"/>
    <row r="5799" ht="12.6" hidden="1"/>
    <row r="5800" ht="12.6" hidden="1"/>
    <row r="5801" ht="12.6" hidden="1"/>
    <row r="5802" ht="12.6" hidden="1"/>
    <row r="5803" ht="12.6" hidden="1"/>
    <row r="5804" ht="12.6" hidden="1"/>
    <row r="5805" ht="12.6" hidden="1"/>
    <row r="5806" ht="12.6" hidden="1"/>
    <row r="5807" ht="12.6" hidden="1"/>
    <row r="5808" ht="12.6" hidden="1"/>
    <row r="5809" ht="12.6" hidden="1"/>
    <row r="5810" ht="12.6" hidden="1"/>
    <row r="5811" ht="12.6" hidden="1"/>
    <row r="5812" ht="12.6" hidden="1"/>
    <row r="5813" ht="12.6" hidden="1"/>
    <row r="5814" ht="12.6" hidden="1"/>
    <row r="5815" ht="12.6" hidden="1"/>
    <row r="5816" ht="12.6" hidden="1"/>
    <row r="5817" ht="12.6" hidden="1"/>
    <row r="5818" ht="12.6" hidden="1"/>
    <row r="5819" ht="12.6" hidden="1"/>
    <row r="5820" ht="12.6" hidden="1"/>
    <row r="5821" ht="12.6" hidden="1"/>
    <row r="5822" ht="12.6" hidden="1"/>
    <row r="5823" ht="12.6" hidden="1"/>
    <row r="5824" ht="12.6" hidden="1"/>
    <row r="5825" ht="12.6" hidden="1"/>
    <row r="5826" ht="12.6" hidden="1"/>
    <row r="5827" ht="12.6" hidden="1"/>
    <row r="5828" ht="12.6" hidden="1"/>
    <row r="5829" ht="12.6" hidden="1"/>
    <row r="5830" ht="12.6" hidden="1"/>
    <row r="5831" ht="12.6" hidden="1"/>
    <row r="5832" ht="12.6" hidden="1"/>
    <row r="5833" ht="12.6" hidden="1"/>
    <row r="5834" ht="12.6" hidden="1"/>
    <row r="5835" ht="12.6" hidden="1"/>
    <row r="5836" ht="12.6" hidden="1"/>
    <row r="5837" ht="12.6" hidden="1"/>
    <row r="5838" ht="12.6" hidden="1"/>
    <row r="5839" ht="12.6" hidden="1"/>
    <row r="5840" ht="12.6" hidden="1"/>
    <row r="5841" ht="12.6" hidden="1"/>
    <row r="5842" ht="12.6" hidden="1"/>
    <row r="5843" ht="12.6" hidden="1"/>
    <row r="5844" ht="12.6" hidden="1"/>
    <row r="5845" ht="12.6" hidden="1"/>
    <row r="5846" ht="12.6" hidden="1"/>
    <row r="5847" ht="12.6" hidden="1"/>
    <row r="5848" ht="12.6" hidden="1"/>
    <row r="5849" ht="12.6" hidden="1"/>
    <row r="5850" ht="12.6" hidden="1"/>
    <row r="5851" ht="12.6" hidden="1"/>
    <row r="5852" ht="12.6" hidden="1"/>
    <row r="5853" ht="12.6" hidden="1"/>
    <row r="5854" ht="12.6" hidden="1"/>
    <row r="5855" ht="12.6" hidden="1"/>
    <row r="5856" ht="12.6" hidden="1"/>
    <row r="5857" ht="12.6" hidden="1"/>
    <row r="5858" ht="12.6" hidden="1"/>
    <row r="5859" ht="12.6" hidden="1"/>
    <row r="5860" ht="12.6" hidden="1"/>
    <row r="5861" ht="12.6" hidden="1"/>
    <row r="5862" ht="12.6" hidden="1"/>
    <row r="5863" ht="12.6" hidden="1"/>
    <row r="5864" ht="12.6" hidden="1"/>
    <row r="5865" ht="12.6" hidden="1"/>
    <row r="5866" ht="12.6" hidden="1"/>
    <row r="5867" ht="12.6" hidden="1"/>
    <row r="5868" ht="12.6" hidden="1"/>
    <row r="5869" ht="12.6" hidden="1"/>
    <row r="5870" ht="12.6" hidden="1"/>
    <row r="5871" ht="12.6" hidden="1"/>
    <row r="5872" ht="12.6" hidden="1"/>
    <row r="5873" ht="12.6" hidden="1"/>
    <row r="5874" ht="12.6" hidden="1"/>
    <row r="5875" ht="12.6" hidden="1"/>
    <row r="5876" ht="12.6" hidden="1"/>
    <row r="5877" ht="12.6" hidden="1"/>
    <row r="5878" ht="12.6" hidden="1"/>
    <row r="5879" ht="12.6" hidden="1"/>
    <row r="5880" ht="12.6" hidden="1"/>
    <row r="5881" ht="12.6" hidden="1"/>
    <row r="5882" ht="12.6" hidden="1"/>
    <row r="5883" ht="12.6" hidden="1"/>
    <row r="5884" ht="12.6" hidden="1"/>
    <row r="5885" ht="12.6" hidden="1"/>
    <row r="5886" ht="12.6" hidden="1"/>
    <row r="5887" ht="12.6" hidden="1"/>
    <row r="5888" ht="12.6" hidden="1"/>
    <row r="5889" ht="12.6" hidden="1"/>
    <row r="5890" ht="12.6" hidden="1"/>
    <row r="5891" ht="12.6" hidden="1"/>
    <row r="5892" ht="12.6" hidden="1"/>
    <row r="5893" ht="12.6" hidden="1"/>
    <row r="5894" ht="12.6" hidden="1"/>
    <row r="5895" ht="12.6" hidden="1"/>
    <row r="5896" ht="12.6" hidden="1"/>
    <row r="5897" ht="12.6" hidden="1"/>
    <row r="5898" ht="12.6" hidden="1"/>
    <row r="5899" ht="12.6" hidden="1"/>
    <row r="5900" ht="12.6" hidden="1"/>
    <row r="5901" ht="12.6" hidden="1"/>
    <row r="5902" ht="12.6" hidden="1"/>
    <row r="5903" ht="12.6" hidden="1"/>
    <row r="5904" ht="12.6" hidden="1"/>
    <row r="5905" ht="12.6" hidden="1"/>
    <row r="5906" ht="12.6" hidden="1"/>
    <row r="5907" ht="12.6" hidden="1"/>
    <row r="5908" ht="12.6" hidden="1"/>
    <row r="5909" ht="12.6" hidden="1"/>
    <row r="5910" ht="12.6" hidden="1"/>
    <row r="5911" ht="12.6" hidden="1"/>
    <row r="5912" ht="12.6" hidden="1"/>
    <row r="5913" ht="12.6" hidden="1"/>
    <row r="5914" ht="12.6" hidden="1"/>
    <row r="5915" ht="12.6" hidden="1"/>
    <row r="5916" ht="12.6" hidden="1"/>
    <row r="5917" ht="12.6" hidden="1"/>
    <row r="5918" ht="12.6" hidden="1"/>
    <row r="5919" ht="12.6" hidden="1"/>
    <row r="5920" ht="12.6" hidden="1"/>
    <row r="5921" ht="12.6" hidden="1"/>
    <row r="5922" ht="12.6" hidden="1"/>
    <row r="5923" ht="12.6" hidden="1"/>
    <row r="5924" ht="12.6" hidden="1"/>
    <row r="5925" ht="12.6" hidden="1"/>
    <row r="5926" ht="12.6" hidden="1"/>
    <row r="5927" ht="12.6" hidden="1"/>
    <row r="5928" ht="12.6" hidden="1"/>
    <row r="5929" ht="12.6" hidden="1"/>
    <row r="5930" ht="12.6" hidden="1"/>
    <row r="5931" ht="12.6" hidden="1"/>
    <row r="5932" ht="12.6" hidden="1"/>
    <row r="5933" ht="12.6" hidden="1"/>
    <row r="5934" ht="12.6" hidden="1"/>
    <row r="5935" ht="12.6" hidden="1"/>
    <row r="5936" ht="12.6" hidden="1"/>
    <row r="5937" ht="12.6" hidden="1"/>
    <row r="5938" ht="12.6" hidden="1"/>
    <row r="5939" ht="12.6" hidden="1"/>
    <row r="5940" ht="12.6" hidden="1"/>
    <row r="5941" ht="12.6" hidden="1"/>
    <row r="5942" ht="12.6" hidden="1"/>
    <row r="5943" ht="12.6" hidden="1"/>
    <row r="5944" ht="12.6" hidden="1"/>
    <row r="5945" ht="12.6" hidden="1"/>
    <row r="5946" ht="12.6" hidden="1"/>
    <row r="5947" ht="12.6" hidden="1"/>
    <row r="5948" ht="12.6" hidden="1"/>
    <row r="5949" ht="12.6" hidden="1"/>
    <row r="5950" ht="12.6" hidden="1"/>
    <row r="5951" ht="12.6" hidden="1"/>
    <row r="5952" ht="12.6" hidden="1"/>
    <row r="5953" ht="12.6" hidden="1"/>
    <row r="5954" ht="12.6" hidden="1"/>
    <row r="5955" ht="12.6" hidden="1"/>
    <row r="5956" ht="12.6" hidden="1"/>
    <row r="5957" ht="12.6" hidden="1"/>
    <row r="5958" ht="12.6" hidden="1"/>
    <row r="5959" ht="12.6" hidden="1"/>
    <row r="5960" ht="12.6" hidden="1"/>
    <row r="5961" ht="12.6" hidden="1"/>
    <row r="5962" ht="12.6" hidden="1"/>
    <row r="5963" ht="12.6" hidden="1"/>
    <row r="5964" ht="12.6" hidden="1"/>
    <row r="5965" ht="12.6" hidden="1"/>
    <row r="5966" ht="12.6" hidden="1"/>
    <row r="5967" ht="12.6" hidden="1"/>
    <row r="5968" ht="12.6" hidden="1"/>
    <row r="5969" ht="12.6" hidden="1"/>
    <row r="5970" ht="12.6" hidden="1"/>
    <row r="5971" ht="12.6" hidden="1"/>
    <row r="5972" ht="12.6" hidden="1"/>
    <row r="5973" ht="12.6" hidden="1"/>
    <row r="5974" ht="12.6" hidden="1"/>
    <row r="5975" ht="12.6" hidden="1"/>
    <row r="5976" ht="12.6" hidden="1"/>
    <row r="5977" ht="12.6" hidden="1"/>
    <row r="5978" ht="12.6" hidden="1"/>
    <row r="5979" ht="12.6" hidden="1"/>
    <row r="5980" ht="12.6" hidden="1"/>
    <row r="5981" ht="12.6" hidden="1"/>
    <row r="5982" ht="12.6" hidden="1"/>
    <row r="5983" ht="12.6" hidden="1"/>
    <row r="5984" ht="12.6" hidden="1"/>
    <row r="5985" ht="12.6" hidden="1"/>
    <row r="5986" ht="12.6" hidden="1"/>
    <row r="5987" ht="12.6" hidden="1"/>
    <row r="5988" ht="12.6" hidden="1"/>
    <row r="5989" ht="12.6" hidden="1"/>
    <row r="5990" ht="12.6" hidden="1"/>
    <row r="5991" ht="12.6" hidden="1"/>
    <row r="5992" ht="12.6" hidden="1"/>
    <row r="5993" ht="12.6" hidden="1"/>
    <row r="5994" ht="12.6" hidden="1"/>
    <row r="5995" ht="12.6" hidden="1"/>
    <row r="5996" ht="12.6" hidden="1"/>
    <row r="5997" ht="12.6" hidden="1"/>
    <row r="5998" ht="12.6" hidden="1"/>
    <row r="5999" ht="12.6" hidden="1"/>
    <row r="6000" ht="12.6" hidden="1"/>
    <row r="6001" ht="12.6" hidden="1"/>
    <row r="6002" ht="12.6" hidden="1"/>
    <row r="6003" ht="12.6" hidden="1"/>
    <row r="6004" ht="12.6" hidden="1"/>
    <row r="6005" ht="12.6" hidden="1"/>
    <row r="6006" ht="12.6" hidden="1"/>
    <row r="6007" ht="12.6" hidden="1"/>
    <row r="6008" ht="12.6" hidden="1"/>
    <row r="6009" ht="12.6" hidden="1"/>
    <row r="6010" ht="12.6" hidden="1"/>
    <row r="6011" ht="12.6" hidden="1"/>
    <row r="6012" ht="12.6" hidden="1"/>
    <row r="6013" ht="12.6" hidden="1"/>
    <row r="6014" ht="12.6" hidden="1"/>
    <row r="6015" ht="12.6" hidden="1"/>
    <row r="6016" ht="12.6" hidden="1"/>
    <row r="6017" ht="12.6" hidden="1"/>
    <row r="6018" ht="12.6" hidden="1"/>
    <row r="6019" ht="12.6" hidden="1"/>
    <row r="6020" ht="12.6" hidden="1"/>
    <row r="6021" ht="12.6" hidden="1"/>
    <row r="6022" ht="12.6" hidden="1"/>
    <row r="6023" ht="12.6" hidden="1"/>
    <row r="6024" ht="12.6" hidden="1"/>
    <row r="6025" ht="12.6" hidden="1"/>
    <row r="6026" ht="12.6" hidden="1"/>
    <row r="6027" ht="12.6" hidden="1"/>
    <row r="6028" ht="12.6" hidden="1"/>
    <row r="6029" ht="12.6" hidden="1"/>
    <row r="6030" ht="12.6" hidden="1"/>
    <row r="6031" ht="12.6" hidden="1"/>
    <row r="6032" ht="12.6" hidden="1"/>
    <row r="6033" ht="12.6" hidden="1"/>
    <row r="6034" ht="12.6" hidden="1"/>
    <row r="6035" ht="12.6" hidden="1"/>
    <row r="6036" ht="12.6" hidden="1"/>
    <row r="6037" ht="12.6" hidden="1"/>
    <row r="6038" ht="12.6" hidden="1"/>
    <row r="6039" ht="12.6" hidden="1"/>
    <row r="6040" ht="12.6" hidden="1"/>
    <row r="6041" ht="12.6" hidden="1"/>
    <row r="6042" ht="12.6" hidden="1"/>
    <row r="6043" ht="12.6" hidden="1"/>
    <row r="6044" ht="12.6" hidden="1"/>
    <row r="6045" ht="12.6" hidden="1"/>
    <row r="6046" ht="12.6" hidden="1"/>
    <row r="6047" ht="12.6" hidden="1"/>
    <row r="6048" ht="12.6" hidden="1"/>
    <row r="6049" ht="12.6" hidden="1"/>
    <row r="6050" ht="12.6" hidden="1"/>
    <row r="6051" ht="12.6" hidden="1"/>
    <row r="6052" ht="12.6" hidden="1"/>
    <row r="6053" ht="12.6" hidden="1"/>
    <row r="6054" ht="12.6" hidden="1"/>
    <row r="6055" ht="12.6" hidden="1"/>
    <row r="6056" ht="12.6" hidden="1"/>
    <row r="6057" ht="12.6" hidden="1"/>
    <row r="6058" ht="12.6" hidden="1"/>
    <row r="6059" ht="12.6" hidden="1"/>
    <row r="6060" ht="12.6" hidden="1"/>
    <row r="6061" ht="12.6" hidden="1"/>
    <row r="6062" ht="12.6" hidden="1"/>
    <row r="6063" ht="12.6" hidden="1"/>
    <row r="6064" ht="12.6" hidden="1"/>
    <row r="6065" ht="12.6" hidden="1"/>
    <row r="6066" ht="12.6" hidden="1"/>
    <row r="6067" ht="12.6" hidden="1"/>
    <row r="6068" ht="12.6" hidden="1"/>
    <row r="6069" ht="12.6" hidden="1"/>
    <row r="6070" ht="12.6" hidden="1"/>
    <row r="6071" ht="12.6" hidden="1"/>
    <row r="6072" ht="12.6" hidden="1"/>
    <row r="6073" ht="12.6" hidden="1"/>
    <row r="6074" ht="12.6" hidden="1"/>
    <row r="6075" ht="12.6" hidden="1"/>
    <row r="6076" ht="12.6" hidden="1"/>
    <row r="6077" ht="12.6" hidden="1"/>
    <row r="6078" ht="12.6" hidden="1"/>
    <row r="6079" ht="12.6" hidden="1"/>
    <row r="6080" ht="12.6" hidden="1"/>
    <row r="6081" ht="12.6" hidden="1"/>
    <row r="6082" ht="12.6" hidden="1"/>
    <row r="6083" ht="12.6" hidden="1"/>
    <row r="6084" ht="12.6" hidden="1"/>
    <row r="6085" ht="12.6" hidden="1"/>
    <row r="6086" ht="12.6" hidden="1"/>
    <row r="6087" ht="12.6" hidden="1"/>
    <row r="6088" ht="12.6" hidden="1"/>
    <row r="6089" ht="12.6" hidden="1"/>
    <row r="6090" ht="12.6" hidden="1"/>
    <row r="6091" ht="12.6" hidden="1"/>
    <row r="6092" ht="12.6" hidden="1"/>
    <row r="6093" ht="12.6" hidden="1"/>
    <row r="6094" ht="12.6" hidden="1"/>
    <row r="6095" ht="12.6" hidden="1"/>
    <row r="6096" ht="12.6" hidden="1"/>
    <row r="6097" ht="12.6" hidden="1"/>
    <row r="6098" ht="12.6" hidden="1"/>
    <row r="6099" ht="12.6" hidden="1"/>
    <row r="6100" ht="12.6" hidden="1"/>
    <row r="6101" ht="12.6" hidden="1"/>
    <row r="6102" ht="12.6" hidden="1"/>
    <row r="6103" ht="12.6" hidden="1"/>
    <row r="6104" ht="12.6" hidden="1"/>
    <row r="6105" ht="12.6" hidden="1"/>
    <row r="6106" ht="12.6" hidden="1"/>
    <row r="6107" ht="12.6" hidden="1"/>
    <row r="6108" ht="12.6" hidden="1"/>
    <row r="6109" ht="12.6" hidden="1"/>
    <row r="6110" ht="12.6" hidden="1"/>
    <row r="6111" ht="12.6" hidden="1"/>
    <row r="6112" ht="12.6" hidden="1"/>
    <row r="6113" ht="12.6" hidden="1"/>
    <row r="6114" ht="12.6" hidden="1"/>
    <row r="6115" ht="12.6" hidden="1"/>
    <row r="6116" ht="12.6" hidden="1"/>
    <row r="6117" ht="12.6" hidden="1"/>
    <row r="6118" ht="12.6" hidden="1"/>
    <row r="6119" ht="12.6" hidden="1"/>
    <row r="6120" ht="12.6" hidden="1"/>
    <row r="6121" ht="12.6" hidden="1"/>
    <row r="6122" ht="12.6" hidden="1"/>
    <row r="6123" ht="12.6" hidden="1"/>
    <row r="6124" ht="12.6" hidden="1"/>
    <row r="6125" ht="12.6" hidden="1"/>
    <row r="6126" ht="12.6" hidden="1"/>
    <row r="6127" ht="12.6" hidden="1"/>
    <row r="6128" ht="12.6" hidden="1"/>
    <row r="6129" ht="12.6" hidden="1"/>
    <row r="6130" ht="12.6" hidden="1"/>
    <row r="6131" ht="12.6" hidden="1"/>
    <row r="6132" ht="12.6" hidden="1"/>
    <row r="6133" ht="12.6" hidden="1"/>
    <row r="6134" ht="12.6" hidden="1"/>
    <row r="6135" ht="12.6" hidden="1"/>
    <row r="6136" ht="12.6" hidden="1"/>
    <row r="6137" ht="12.6" hidden="1"/>
    <row r="6138" ht="12.6" hidden="1"/>
    <row r="6139" ht="12.6" hidden="1"/>
    <row r="6140" ht="12.6" hidden="1"/>
    <row r="6141" ht="12.6" hidden="1"/>
    <row r="6142" ht="12.6" hidden="1"/>
    <row r="6143" ht="12.6" hidden="1"/>
    <row r="6144" ht="12.6" hidden="1"/>
    <row r="6145" ht="12.6" hidden="1"/>
    <row r="6146" ht="12.6" hidden="1"/>
    <row r="6147" ht="12.6" hidden="1"/>
    <row r="6148" ht="12.6" hidden="1"/>
    <row r="6149" ht="12.6" hidden="1"/>
    <row r="6150" ht="12.6" hidden="1"/>
    <row r="6151" ht="12.6" hidden="1"/>
    <row r="6152" ht="12.6" hidden="1"/>
    <row r="6153" ht="12.6" hidden="1"/>
    <row r="6154" ht="12.6" hidden="1"/>
    <row r="6155" ht="12.6" hidden="1"/>
    <row r="6156" ht="12.6" hidden="1"/>
    <row r="6157" ht="12.6" hidden="1"/>
    <row r="6158" ht="12.6" hidden="1"/>
    <row r="6159" ht="12.6" hidden="1"/>
    <row r="6160" ht="12.6" hidden="1"/>
    <row r="6161" ht="12.6" hidden="1"/>
    <row r="6162" ht="12.6" hidden="1"/>
    <row r="6163" ht="12.6" hidden="1"/>
    <row r="6164" ht="12.6" hidden="1"/>
    <row r="6165" ht="12.6" hidden="1"/>
    <row r="6166" ht="12.6" hidden="1"/>
    <row r="6167" ht="12.6" hidden="1"/>
    <row r="6168" ht="12.6" hidden="1"/>
    <row r="6169" ht="12.6" hidden="1"/>
    <row r="6170" ht="12.6" hidden="1"/>
    <row r="6171" ht="12.6" hidden="1"/>
    <row r="6172" ht="12.6" hidden="1"/>
    <row r="6173" ht="12.6" hidden="1"/>
    <row r="6174" ht="12.6" hidden="1"/>
    <row r="6175" ht="12.6" hidden="1"/>
    <row r="6176" ht="12.6" hidden="1"/>
    <row r="6177" ht="12.6" hidden="1"/>
    <row r="6178" ht="12.6" hidden="1"/>
    <row r="6179" ht="12.6" hidden="1"/>
    <row r="6180" ht="12.6" hidden="1"/>
    <row r="6181" ht="12.6" hidden="1"/>
    <row r="6182" ht="12.6" hidden="1"/>
    <row r="6183" ht="12.6" hidden="1"/>
    <row r="6184" ht="12.6" hidden="1"/>
    <row r="6185" ht="12.6" hidden="1"/>
    <row r="6186" ht="12.6" hidden="1"/>
    <row r="6187" ht="12.6" hidden="1"/>
    <row r="6188" ht="12.6" hidden="1"/>
    <row r="6189" ht="12.6" hidden="1"/>
    <row r="6190" ht="12.6" hidden="1"/>
    <row r="6191" ht="12.6" hidden="1"/>
    <row r="6192" ht="12.6" hidden="1"/>
    <row r="6193" ht="12.6" hidden="1"/>
    <row r="6194" ht="12.6" hidden="1"/>
    <row r="6195" ht="12.6" hidden="1"/>
    <row r="6196" ht="12.6" hidden="1"/>
    <row r="6197" ht="12.6" hidden="1"/>
    <row r="6198" ht="12.6" hidden="1"/>
    <row r="6199" ht="12.6" hidden="1"/>
    <row r="6200" ht="12.6" hidden="1"/>
    <row r="6201" ht="12.6" hidden="1"/>
    <row r="6202" ht="12.6" hidden="1"/>
    <row r="6203" ht="12.6" hidden="1"/>
    <row r="6204" ht="12.6" hidden="1"/>
    <row r="6205" ht="12.6" hidden="1"/>
    <row r="6206" ht="12.6" hidden="1"/>
    <row r="6207" ht="12.6" hidden="1"/>
    <row r="6208" ht="12.6" hidden="1"/>
    <row r="6209" ht="12.6" hidden="1"/>
    <row r="6210" ht="12.6" hidden="1"/>
    <row r="6211" ht="12.6" hidden="1"/>
    <row r="6212" ht="12.6" hidden="1"/>
    <row r="6213" ht="12.6" hidden="1"/>
    <row r="6214" ht="12.6" hidden="1"/>
    <row r="6215" ht="12.6" hidden="1"/>
    <row r="6216" ht="12.6" hidden="1"/>
    <row r="6217" ht="12.6" hidden="1"/>
    <row r="6218" ht="12.6" hidden="1"/>
    <row r="6219" ht="12.6" hidden="1"/>
    <row r="6220" ht="12.6" hidden="1"/>
    <row r="6221" ht="12.6" hidden="1"/>
    <row r="6222" ht="12.6" hidden="1"/>
    <row r="6223" ht="12.6" hidden="1"/>
    <row r="6224" ht="12.6" hidden="1"/>
    <row r="6225" ht="12.6" hidden="1"/>
    <row r="6226" ht="12.6" hidden="1"/>
    <row r="6227" ht="12.6" hidden="1"/>
    <row r="6228" ht="12.6" hidden="1"/>
    <row r="6229" ht="12.6" hidden="1"/>
    <row r="6230" ht="12.6" hidden="1"/>
    <row r="6231" ht="12.6" hidden="1"/>
    <row r="6232" ht="12.6" hidden="1"/>
    <row r="6233" ht="12.6" hidden="1"/>
    <row r="6234" ht="12.6" hidden="1"/>
    <row r="6235" ht="12.6" hidden="1"/>
    <row r="6236" ht="12.6" hidden="1"/>
    <row r="6237" ht="12.6" hidden="1"/>
    <row r="6238" ht="12.6" hidden="1"/>
    <row r="6239" ht="12.6" hidden="1"/>
    <row r="6240" ht="12.6" hidden="1"/>
    <row r="6241" ht="12.6" hidden="1"/>
    <row r="6242" ht="12.6" hidden="1"/>
    <row r="6243" ht="12.6" hidden="1"/>
    <row r="6244" ht="12.6" hidden="1"/>
    <row r="6245" ht="12.6" hidden="1"/>
    <row r="6246" ht="12.6" hidden="1"/>
    <row r="6247" ht="12.6" hidden="1"/>
    <row r="6248" ht="12.6" hidden="1"/>
    <row r="6249" ht="12.6" hidden="1"/>
    <row r="6250" ht="12.6" hidden="1"/>
    <row r="6251" ht="12.6" hidden="1"/>
    <row r="6252" ht="12.6" hidden="1"/>
    <row r="6253" ht="12.6" hidden="1"/>
    <row r="6254" ht="12.6" hidden="1"/>
    <row r="6255" ht="12.6" hidden="1"/>
    <row r="6256" ht="12.6" hidden="1"/>
    <row r="6257" ht="12.6" hidden="1"/>
    <row r="6258" ht="12.6" hidden="1"/>
    <row r="6259" ht="12.6" hidden="1"/>
    <row r="6260" ht="12.6" hidden="1"/>
    <row r="6261" ht="12.6" hidden="1"/>
    <row r="6262" ht="12.6" hidden="1"/>
    <row r="6263" ht="12.6" hidden="1"/>
    <row r="6264" ht="12.6" hidden="1"/>
    <row r="6265" ht="12.6" hidden="1"/>
    <row r="6266" ht="12.6" hidden="1"/>
    <row r="6267" ht="12.6" hidden="1"/>
    <row r="6268" ht="12.6" hidden="1"/>
    <row r="6269" ht="12.6" hidden="1"/>
    <row r="6270" ht="12.6" hidden="1"/>
    <row r="6271" ht="12.6" hidden="1"/>
    <row r="6272" ht="12.6" hidden="1"/>
    <row r="6273" ht="12.6" hidden="1"/>
    <row r="6274" ht="12.6" hidden="1"/>
    <row r="6275" ht="12.6" hidden="1"/>
    <row r="6276" ht="12.6" hidden="1"/>
    <row r="6277" ht="12.6" hidden="1"/>
    <row r="6278" ht="12.6" hidden="1"/>
    <row r="6279" ht="12.6" hidden="1"/>
    <row r="6280" ht="12.6" hidden="1"/>
    <row r="6281" ht="12.6" hidden="1"/>
    <row r="6282" ht="12.6" hidden="1"/>
    <row r="6283" ht="12.6" hidden="1"/>
    <row r="6284" ht="12.6" hidden="1"/>
    <row r="6285" ht="12.6" hidden="1"/>
    <row r="6286" ht="12.6" hidden="1"/>
    <row r="6287" ht="12.6" hidden="1"/>
    <row r="6288" ht="12.6" hidden="1"/>
    <row r="6289" ht="12.6" hidden="1"/>
    <row r="6290" ht="12.6" hidden="1"/>
    <row r="6291" ht="12.6" hidden="1"/>
    <row r="6292" ht="12.6" hidden="1"/>
    <row r="6293" ht="12.6" hidden="1"/>
    <row r="6294" ht="12.6" hidden="1"/>
    <row r="6295" ht="12.6" hidden="1"/>
    <row r="6296" ht="12.6" hidden="1"/>
    <row r="6297" ht="12.6" hidden="1"/>
    <row r="6298" ht="12.6" hidden="1"/>
    <row r="6299" ht="12.6" hidden="1"/>
    <row r="6300" ht="12.6" hidden="1"/>
    <row r="6301" ht="12.6" hidden="1"/>
    <row r="6302" ht="12.6" hidden="1"/>
    <row r="6303" ht="12.6" hidden="1"/>
    <row r="6304" ht="12.6" hidden="1"/>
    <row r="6305" ht="12.6" hidden="1"/>
    <row r="6306" ht="12.6" hidden="1"/>
    <row r="6307" ht="12.6" hidden="1"/>
    <row r="6308" ht="12.6" hidden="1"/>
    <row r="6309" ht="12.6" hidden="1"/>
    <row r="6310" ht="12.6" hidden="1"/>
    <row r="6311" ht="12.6" hidden="1"/>
    <row r="6312" ht="12.6" hidden="1"/>
    <row r="6313" ht="12.6" hidden="1"/>
    <row r="6314" ht="12.6" hidden="1"/>
    <row r="6315" ht="12.6" hidden="1"/>
    <row r="6316" ht="12.6" hidden="1"/>
    <row r="6317" ht="12.6" hidden="1"/>
    <row r="6318" ht="12.6" hidden="1"/>
    <row r="6319" ht="12.6" hidden="1"/>
    <row r="6320" ht="12.6" hidden="1"/>
    <row r="6321" ht="12.6" hidden="1"/>
    <row r="6322" ht="12.6" hidden="1"/>
    <row r="6323" ht="12.6" hidden="1"/>
    <row r="6324" ht="12.6" hidden="1"/>
    <row r="6325" ht="12.6" hidden="1"/>
    <row r="6326" ht="12.6" hidden="1"/>
    <row r="6327" ht="12.6" hidden="1"/>
    <row r="6328" ht="12.6" hidden="1"/>
    <row r="6329" ht="12.6" hidden="1"/>
    <row r="6330" ht="12.6" hidden="1"/>
    <row r="6331" ht="12.6" hidden="1"/>
    <row r="6332" ht="12.6" hidden="1"/>
    <row r="6333" ht="12.6" hidden="1"/>
    <row r="6334" ht="12.6" hidden="1"/>
    <row r="6335" ht="12.6" hidden="1"/>
    <row r="6336" ht="12.6" hidden="1"/>
    <row r="6337" ht="12.6" hidden="1"/>
    <row r="6338" ht="12.6" hidden="1"/>
    <row r="6339" ht="12.6" hidden="1"/>
    <row r="6340" ht="12.6" hidden="1"/>
    <row r="6341" ht="12.6" hidden="1"/>
    <row r="6342" ht="12.6" hidden="1"/>
    <row r="6343" ht="12.6" hidden="1"/>
    <row r="6344" ht="12.6" hidden="1"/>
    <row r="6345" ht="12.6" hidden="1"/>
    <row r="6346" ht="12.6" hidden="1"/>
    <row r="6347" ht="12.6" hidden="1"/>
    <row r="6348" ht="12.6" hidden="1"/>
    <row r="6349" ht="12.6" hidden="1"/>
    <row r="6350" ht="12.6" hidden="1"/>
    <row r="6351" ht="12.6" hidden="1"/>
    <row r="6352" ht="12.6" hidden="1"/>
    <row r="6353" ht="12.6" hidden="1"/>
    <row r="6354" ht="12.6" hidden="1"/>
    <row r="6355" ht="12.6" hidden="1"/>
    <row r="6356" ht="12.6" hidden="1"/>
    <row r="6357" ht="12.6" hidden="1"/>
    <row r="6358" ht="12.6" hidden="1"/>
    <row r="6359" ht="12.6" hidden="1"/>
    <row r="6360" ht="12.6" hidden="1"/>
    <row r="6361" ht="12.6" hidden="1"/>
    <row r="6362" ht="12.6" hidden="1"/>
    <row r="6363" ht="12.6" hidden="1"/>
    <row r="6364" ht="12.6" hidden="1"/>
    <row r="6365" ht="12.6" hidden="1"/>
    <row r="6366" ht="12.6" hidden="1"/>
    <row r="6367" ht="12.6" hidden="1"/>
    <row r="6368" ht="12.6" hidden="1"/>
    <row r="6369" ht="12.6" hidden="1"/>
    <row r="6370" ht="12.6" hidden="1"/>
    <row r="6371" ht="12.6" hidden="1"/>
    <row r="6372" ht="12.6" hidden="1"/>
    <row r="6373" ht="12.6" hidden="1"/>
    <row r="6374" ht="12.6" hidden="1"/>
    <row r="6375" ht="12.6" hidden="1"/>
    <row r="6376" ht="12.6" hidden="1"/>
    <row r="6377" ht="12.6" hidden="1"/>
    <row r="6378" ht="12.6" hidden="1"/>
    <row r="6379" ht="12.6" hidden="1"/>
    <row r="6380" ht="12.6" hidden="1"/>
    <row r="6381" ht="12.6" hidden="1"/>
    <row r="6382" ht="12.6" hidden="1"/>
    <row r="6383" ht="12.6" hidden="1"/>
    <row r="6384" ht="12.6" hidden="1"/>
    <row r="6385" ht="12.6" hidden="1"/>
    <row r="6386" ht="12.6" hidden="1"/>
    <row r="6387" ht="12.6" hidden="1"/>
    <row r="6388" ht="12.6" hidden="1"/>
    <row r="6389" ht="12.6" hidden="1"/>
    <row r="6390" ht="12.6" hidden="1"/>
    <row r="6391" ht="12.6" hidden="1"/>
    <row r="6392" ht="12.6" hidden="1"/>
    <row r="6393" ht="12.6" hidden="1"/>
    <row r="6394" ht="12.6" hidden="1"/>
    <row r="6395" ht="12.6" hidden="1"/>
    <row r="6396" ht="12.6" hidden="1"/>
    <row r="6397" ht="12.6" hidden="1"/>
    <row r="6398" ht="12.6" hidden="1"/>
    <row r="6399" ht="12.6" hidden="1"/>
    <row r="6400" ht="12.6" hidden="1"/>
    <row r="6401" ht="12.6" hidden="1"/>
    <row r="6402" ht="12.6" hidden="1"/>
    <row r="6403" ht="12.6" hidden="1"/>
    <row r="6404" ht="12.6" hidden="1"/>
    <row r="6405" ht="12.6" hidden="1"/>
    <row r="6406" ht="12.6" hidden="1"/>
    <row r="6407" ht="12.6" hidden="1"/>
    <row r="6408" ht="12.6" hidden="1"/>
    <row r="6409" ht="12.6" hidden="1"/>
    <row r="6410" ht="12.6" hidden="1"/>
    <row r="6411" ht="12.6" hidden="1"/>
    <row r="6412" ht="12.6" hidden="1"/>
    <row r="6413" ht="12.6" hidden="1"/>
    <row r="6414" ht="12.6" hidden="1"/>
    <row r="6415" ht="12.6" hidden="1"/>
    <row r="6416" ht="12.6" hidden="1"/>
    <row r="6417" ht="12.6" hidden="1"/>
    <row r="6418" ht="12.6" hidden="1"/>
    <row r="6419" ht="12.6" hidden="1"/>
    <row r="6420" ht="12.6" hidden="1"/>
    <row r="6421" ht="12.6" hidden="1"/>
    <row r="6422" ht="12.6" hidden="1"/>
    <row r="6423" ht="12.6" hidden="1"/>
    <row r="6424" ht="12.6" hidden="1"/>
    <row r="6425" ht="12.6" hidden="1"/>
    <row r="6426" ht="12.6" hidden="1"/>
    <row r="6427" ht="12.6" hidden="1"/>
    <row r="6428" ht="12.6" hidden="1"/>
    <row r="6429" ht="12.6" hidden="1"/>
    <row r="6430" ht="12.6" hidden="1"/>
    <row r="6431" ht="12.6" hidden="1"/>
    <row r="6432" ht="12.6" hidden="1"/>
    <row r="6433" ht="12.6" hidden="1"/>
    <row r="6434" ht="12.6" hidden="1"/>
    <row r="6435" ht="12.6" hidden="1"/>
    <row r="6436" ht="12.6" hidden="1"/>
    <row r="6437" ht="12.6" hidden="1"/>
    <row r="6438" ht="12.6" hidden="1"/>
    <row r="6439" ht="12.6" hidden="1"/>
    <row r="6440" ht="12.6" hidden="1"/>
    <row r="6441" ht="12.6" hidden="1"/>
    <row r="6442" ht="12.6" hidden="1"/>
    <row r="6443" ht="12.6" hidden="1"/>
    <row r="6444" ht="12.6" hidden="1"/>
    <row r="6445" ht="12.6" hidden="1"/>
    <row r="6446" ht="12.6" hidden="1"/>
    <row r="6447" ht="12.6" hidden="1"/>
    <row r="6448" ht="12.6" hidden="1"/>
    <row r="6449" ht="12.6" hidden="1"/>
    <row r="6450" ht="12.6" hidden="1"/>
    <row r="6451" ht="12.6" hidden="1"/>
    <row r="6452" ht="12.6" hidden="1"/>
    <row r="6453" ht="12.6" hidden="1"/>
    <row r="6454" ht="12.6" hidden="1"/>
    <row r="6455" ht="12.6" hidden="1"/>
    <row r="6456" ht="12.6" hidden="1"/>
    <row r="6457" ht="12.6" hidden="1"/>
    <row r="6458" ht="12.6" hidden="1"/>
    <row r="6459" ht="12.6" hidden="1"/>
    <row r="6460" ht="12.6" hidden="1"/>
    <row r="6461" ht="12.6" hidden="1"/>
    <row r="6462" ht="12.6" hidden="1"/>
    <row r="6463" ht="12.6" hidden="1"/>
    <row r="6464" ht="12.6" hidden="1"/>
    <row r="6465" ht="12.6" hidden="1"/>
    <row r="6466" ht="12.6" hidden="1"/>
    <row r="6467" ht="12.6" hidden="1"/>
    <row r="6468" ht="12.6" hidden="1"/>
    <row r="6469" ht="12.6" hidden="1"/>
    <row r="6470" ht="12.6" hidden="1"/>
    <row r="6471" ht="12.6" hidden="1"/>
    <row r="6472" ht="12.6" hidden="1"/>
    <row r="6473" ht="12.6" hidden="1"/>
    <row r="6474" ht="12.6" hidden="1"/>
    <row r="6475" ht="12.6" hidden="1"/>
    <row r="6476" ht="12.6" hidden="1"/>
    <row r="6477" ht="12.6" hidden="1"/>
    <row r="6478" ht="12.6" hidden="1"/>
    <row r="6479" ht="12.6" hidden="1"/>
    <row r="6480" ht="12.6" hidden="1"/>
    <row r="6481" ht="12.6" hidden="1"/>
    <row r="6482" ht="12.6" hidden="1"/>
    <row r="6483" ht="12.6" hidden="1"/>
    <row r="6484" ht="12.6" hidden="1"/>
    <row r="6485" ht="12.6" hidden="1"/>
    <row r="6486" ht="12.6" hidden="1"/>
    <row r="6487" ht="12.6" hidden="1"/>
    <row r="6488" ht="12.6" hidden="1"/>
    <row r="6489" ht="12.6" hidden="1"/>
    <row r="6490" ht="12.6" hidden="1"/>
    <row r="6491" ht="12.6" hidden="1"/>
    <row r="6492" ht="12.6" hidden="1"/>
    <row r="6493" ht="12.6" hidden="1"/>
    <row r="6494" ht="12.6" hidden="1"/>
    <row r="6495" ht="12.6" hidden="1"/>
    <row r="6496" ht="12.6" hidden="1"/>
    <row r="6497" ht="12.6" hidden="1"/>
    <row r="6498" ht="12.6" hidden="1"/>
    <row r="6499" ht="12.6" hidden="1"/>
    <row r="6500" ht="12.6" hidden="1"/>
    <row r="6501" ht="12.6" hidden="1"/>
    <row r="6502" ht="12.6" hidden="1"/>
    <row r="6503" ht="12.6" hidden="1"/>
    <row r="6504" ht="12.6" hidden="1"/>
    <row r="6505" ht="12.6" hidden="1"/>
    <row r="6506" ht="12.6" hidden="1"/>
    <row r="6507" ht="12.6" hidden="1"/>
    <row r="6508" ht="12.6" hidden="1"/>
    <row r="6509" ht="12.6" hidden="1"/>
    <row r="6510" ht="12.6" hidden="1"/>
    <row r="6511" ht="12.6" hidden="1"/>
    <row r="6512" ht="12.6" hidden="1"/>
    <row r="6513" ht="12.6" hidden="1"/>
    <row r="6514" ht="12.6" hidden="1"/>
    <row r="6515" ht="12.6" hidden="1"/>
    <row r="6516" ht="12.6" hidden="1"/>
    <row r="6517" ht="12.6" hidden="1"/>
    <row r="6518" ht="12.6" hidden="1"/>
    <row r="6519" ht="12.6" hidden="1"/>
    <row r="6520" ht="12.6" hidden="1"/>
    <row r="6521" ht="12.6" hidden="1"/>
    <row r="6522" ht="12.6" hidden="1"/>
    <row r="6523" ht="12.6" hidden="1"/>
    <row r="6524" ht="12.6" hidden="1"/>
    <row r="6525" ht="12.6" hidden="1"/>
    <row r="6526" ht="12.6" hidden="1"/>
    <row r="6527" ht="12.6" hidden="1"/>
    <row r="6528" ht="12.6" hidden="1"/>
    <row r="6529" ht="12.6" hidden="1"/>
    <row r="6530" ht="12.6" hidden="1"/>
    <row r="6531" ht="12.6" hidden="1"/>
    <row r="6532" ht="12.6" hidden="1"/>
    <row r="6533" ht="12.6" hidden="1"/>
    <row r="6534" ht="12.6" hidden="1"/>
    <row r="6535" ht="12.6" hidden="1"/>
    <row r="6536" ht="12.6" hidden="1"/>
    <row r="6537" ht="12.6" hidden="1"/>
    <row r="6538" ht="12.6" hidden="1"/>
    <row r="6539" ht="12.6" hidden="1"/>
    <row r="6540" ht="12.6" hidden="1"/>
    <row r="6541" ht="12.6" hidden="1"/>
    <row r="6542" ht="12.6" hidden="1"/>
    <row r="6543" ht="12.6" hidden="1"/>
    <row r="6544" ht="12.6" hidden="1"/>
    <row r="6545" ht="12.6" hidden="1"/>
    <row r="6546" ht="12.6" hidden="1"/>
    <row r="6547" ht="12.6" hidden="1"/>
    <row r="6548" ht="12.6" hidden="1"/>
    <row r="6549" ht="12.6" hidden="1"/>
    <row r="6550" ht="12.6" hidden="1"/>
    <row r="6551" ht="12.6" hidden="1"/>
    <row r="6552" ht="12.6" hidden="1"/>
    <row r="6553" ht="12.6" hidden="1"/>
    <row r="6554" ht="12.6" hidden="1"/>
    <row r="6555" ht="12.6" hidden="1"/>
    <row r="6556" ht="12.6" hidden="1"/>
    <row r="6557" ht="12.6" hidden="1"/>
    <row r="6558" ht="12.6" hidden="1"/>
    <row r="6559" ht="12.6" hidden="1"/>
    <row r="6560" ht="12.6" hidden="1"/>
    <row r="6561" ht="12.6" hidden="1"/>
    <row r="6562" ht="12.6" hidden="1"/>
    <row r="6563" ht="12.6" hidden="1"/>
    <row r="6564" ht="12.6" hidden="1"/>
    <row r="6565" ht="12.6" hidden="1"/>
    <row r="6566" ht="12.6" hidden="1"/>
    <row r="6567" ht="12.6" hidden="1"/>
    <row r="6568" ht="12.6" hidden="1"/>
    <row r="6569" ht="12.6" hidden="1"/>
    <row r="6570" ht="12.6" hidden="1"/>
    <row r="6571" ht="12.6" hidden="1"/>
    <row r="6572" ht="12.6" hidden="1"/>
    <row r="6573" ht="12.6" hidden="1"/>
    <row r="6574" ht="12.6" hidden="1"/>
    <row r="6575" ht="12.6" hidden="1"/>
    <row r="6576" ht="12.6" hidden="1"/>
    <row r="6577" ht="12.6" hidden="1"/>
    <row r="6578" ht="12.6" hidden="1"/>
    <row r="6579" ht="12.6" hidden="1"/>
    <row r="6580" ht="12.6" hidden="1"/>
    <row r="6581" ht="12.6" hidden="1"/>
    <row r="6582" ht="12.6" hidden="1"/>
    <row r="6583" ht="12.6" hidden="1"/>
    <row r="6584" ht="12.6" hidden="1"/>
    <row r="6585" ht="12.6" hidden="1"/>
    <row r="6586" ht="12.6" hidden="1"/>
    <row r="6587" ht="12.6" hidden="1"/>
    <row r="6588" ht="12.6" hidden="1"/>
    <row r="6589" ht="12.6" hidden="1"/>
    <row r="6590" ht="12.6" hidden="1"/>
    <row r="6591" ht="12.6" hidden="1"/>
    <row r="6592" ht="12.6" hidden="1"/>
    <row r="6593" ht="12.6" hidden="1"/>
    <row r="6594" ht="12.6" hidden="1"/>
    <row r="6595" ht="12.6" hidden="1"/>
    <row r="6596" ht="12.6" hidden="1"/>
    <row r="6597" ht="12.6" hidden="1"/>
    <row r="6598" ht="12.6" hidden="1"/>
    <row r="6599" ht="12.6" hidden="1"/>
    <row r="6600" ht="12.6" hidden="1"/>
    <row r="6601" ht="12.6" hidden="1"/>
    <row r="6602" ht="12.6" hidden="1"/>
    <row r="6603" ht="12.6" hidden="1"/>
    <row r="6604" ht="12.6" hidden="1"/>
    <row r="6605" ht="12.6" hidden="1"/>
    <row r="6606" ht="12.6" hidden="1"/>
    <row r="6607" ht="12.6" hidden="1"/>
    <row r="6608" ht="12.6" hidden="1"/>
    <row r="6609" ht="12.6" hidden="1"/>
    <row r="6610" ht="12.6" hidden="1"/>
    <row r="6611" ht="12.6" hidden="1"/>
    <row r="6612" ht="12.6" hidden="1"/>
    <row r="6613" ht="12.6" hidden="1"/>
    <row r="6614" ht="12.6" hidden="1"/>
    <row r="6615" ht="12.6" hidden="1"/>
    <row r="6616" ht="12.6" hidden="1"/>
    <row r="6617" ht="12.6" hidden="1"/>
    <row r="6618" ht="12.6" hidden="1"/>
    <row r="6619" ht="12.6" hidden="1"/>
    <row r="6620" ht="12.6" hidden="1"/>
    <row r="6621" ht="12.6" hidden="1"/>
    <row r="6622" ht="12.6" hidden="1"/>
    <row r="6623" ht="12.6" hidden="1"/>
    <row r="6624" ht="12.6" hidden="1"/>
    <row r="6625" ht="12.6" hidden="1"/>
    <row r="6626" ht="12.6" hidden="1"/>
    <row r="6627" ht="12.6" hidden="1"/>
    <row r="6628" ht="12.6" hidden="1"/>
    <row r="6629" ht="12.6" hidden="1"/>
    <row r="6630" ht="12.6" hidden="1"/>
    <row r="6631" ht="12.6" hidden="1"/>
    <row r="6632" ht="12.6" hidden="1"/>
    <row r="6633" ht="12.6" hidden="1"/>
    <row r="6634" ht="12.6" hidden="1"/>
    <row r="6635" ht="12.6" hidden="1"/>
    <row r="6636" ht="12.6" hidden="1"/>
    <row r="6637" ht="12.6" hidden="1"/>
    <row r="6638" ht="12.6" hidden="1"/>
    <row r="6639" ht="12.6" hidden="1"/>
    <row r="6640" ht="12.6" hidden="1"/>
    <row r="6641" ht="12.6" hidden="1"/>
    <row r="6642" ht="12.6" hidden="1"/>
    <row r="6643" ht="12.6" hidden="1"/>
    <row r="6644" ht="12.6" hidden="1"/>
    <row r="6645" ht="12.6" hidden="1"/>
    <row r="6646" ht="12.6" hidden="1"/>
    <row r="6647" ht="12.6" hidden="1"/>
    <row r="6648" ht="12.6" hidden="1"/>
    <row r="6649" ht="12.6" hidden="1"/>
    <row r="6650" ht="12.6" hidden="1"/>
    <row r="6651" ht="12.6" hidden="1"/>
    <row r="6652" ht="12.6" hidden="1"/>
    <row r="6653" ht="12.6" hidden="1"/>
    <row r="6654" ht="12.6" hidden="1"/>
    <row r="6655" ht="12.6" hidden="1"/>
    <row r="6656" ht="12.6" hidden="1"/>
    <row r="6657" ht="12.6" hidden="1"/>
    <row r="6658" ht="12.6" hidden="1"/>
    <row r="6659" ht="12.6" hidden="1"/>
    <row r="6660" ht="12.6" hidden="1"/>
    <row r="6661" ht="12.6" hidden="1"/>
    <row r="6662" ht="12.6" hidden="1"/>
    <row r="6663" ht="12.6" hidden="1"/>
    <row r="6664" ht="12.6" hidden="1"/>
    <row r="6665" ht="12.6" hidden="1"/>
    <row r="6666" ht="12.6" hidden="1"/>
    <row r="6667" ht="12.6" hidden="1"/>
    <row r="6668" ht="12.6" hidden="1"/>
    <row r="6669" ht="12.6" hidden="1"/>
    <row r="6670" ht="12.6" hidden="1"/>
    <row r="6671" ht="12.6" hidden="1"/>
    <row r="6672" ht="12.6" hidden="1"/>
    <row r="6673" ht="12.6" hidden="1"/>
    <row r="6674" ht="12.6" hidden="1"/>
    <row r="6675" ht="12.6" hidden="1"/>
    <row r="6676" ht="12.6" hidden="1"/>
    <row r="6677" ht="12.6" hidden="1"/>
    <row r="6678" ht="12.6" hidden="1"/>
    <row r="6679" ht="12.6" hidden="1"/>
    <row r="6680" ht="12.6" hidden="1"/>
    <row r="6681" ht="12.6" hidden="1"/>
    <row r="6682" ht="12.6" hidden="1"/>
    <row r="6683" ht="12.6" hidden="1"/>
    <row r="6684" ht="12.6" hidden="1"/>
    <row r="6685" ht="12.6" hidden="1"/>
    <row r="6686" ht="12.6" hidden="1"/>
    <row r="6687" ht="12.6" hidden="1"/>
    <row r="6688" ht="12.6" hidden="1"/>
    <row r="6689" ht="12.6" hidden="1"/>
    <row r="6690" ht="12.6" hidden="1"/>
    <row r="6691" ht="12.6" hidden="1"/>
    <row r="6692" ht="12.6" hidden="1"/>
    <row r="6693" ht="12.6" hidden="1"/>
    <row r="6694" ht="12.6" hidden="1"/>
    <row r="6695" ht="12.6" hidden="1"/>
    <row r="6696" ht="12.6" hidden="1"/>
    <row r="6697" ht="12.6" hidden="1"/>
    <row r="6698" ht="12.6" hidden="1"/>
    <row r="6699" ht="12.6" hidden="1"/>
    <row r="6700" ht="12.6" hidden="1"/>
    <row r="6701" ht="12.6" hidden="1"/>
    <row r="6702" ht="12.6" hidden="1"/>
    <row r="6703" ht="12.6" hidden="1"/>
    <row r="6704" ht="12.6" hidden="1"/>
    <row r="6705" ht="12.6" hidden="1"/>
    <row r="6706" ht="12.6" hidden="1"/>
    <row r="6707" ht="12.6" hidden="1"/>
    <row r="6708" ht="12.6" hidden="1"/>
    <row r="6709" ht="12.6" hidden="1"/>
    <row r="6710" ht="12.6" hidden="1"/>
    <row r="6711" ht="12.6" hidden="1"/>
    <row r="6712" ht="12.6" hidden="1"/>
    <row r="6713" ht="12.6" hidden="1"/>
    <row r="6714" ht="12.6" hidden="1"/>
    <row r="6715" ht="12.6" hidden="1"/>
    <row r="6716" ht="12.6" hidden="1"/>
    <row r="6717" ht="12.6" hidden="1"/>
    <row r="6718" ht="12.6" hidden="1"/>
    <row r="6719" ht="12.6" hidden="1"/>
    <row r="6720" ht="12.6" hidden="1"/>
    <row r="6721" ht="12.6" hidden="1"/>
    <row r="6722" ht="12.6" hidden="1"/>
    <row r="6723" ht="12.6" hidden="1"/>
    <row r="6724" ht="12.6" hidden="1"/>
    <row r="6725" ht="12.6" hidden="1"/>
    <row r="6726" ht="12.6" hidden="1"/>
    <row r="6727" ht="12.6" hidden="1"/>
    <row r="6728" ht="12.6" hidden="1"/>
    <row r="6729" ht="12.6" hidden="1"/>
    <row r="6730" ht="12.6" hidden="1"/>
    <row r="6731" ht="12.6" hidden="1"/>
    <row r="6732" ht="12.6" hidden="1"/>
    <row r="6733" ht="12.6" hidden="1"/>
    <row r="6734" ht="12.6" hidden="1"/>
    <row r="6735" ht="12.6" hidden="1"/>
    <row r="6736" ht="12.6" hidden="1"/>
    <row r="6737" ht="12.6" hidden="1"/>
    <row r="6738" ht="12.6" hidden="1"/>
    <row r="6739" ht="12.6" hidden="1"/>
    <row r="6740" ht="12.6" hidden="1"/>
    <row r="6741" ht="12.6" hidden="1"/>
    <row r="6742" ht="12.6" hidden="1"/>
    <row r="6743" ht="12.6" hidden="1"/>
    <row r="6744" ht="12.6" hidden="1"/>
    <row r="6745" ht="12.6" hidden="1"/>
    <row r="6746" ht="12.6" hidden="1"/>
    <row r="6747" ht="12.6" hidden="1"/>
    <row r="6748" ht="12.6" hidden="1"/>
    <row r="6749" ht="12.6" hidden="1"/>
    <row r="6750" ht="12.6" hidden="1"/>
    <row r="6751" ht="12.6" hidden="1"/>
    <row r="6752" ht="12.6" hidden="1"/>
    <row r="6753" ht="12.6" hidden="1"/>
    <row r="6754" ht="12.6" hidden="1"/>
    <row r="6755" ht="12.6" hidden="1"/>
    <row r="6756" ht="12.6" hidden="1"/>
    <row r="6757" ht="12.6" hidden="1"/>
    <row r="6758" ht="12.6" hidden="1"/>
    <row r="6759" ht="12.6" hidden="1"/>
    <row r="6760" ht="12.6" hidden="1"/>
    <row r="6761" ht="12.6" hidden="1"/>
    <row r="6762" ht="12.6" hidden="1"/>
    <row r="6763" ht="12.6" hidden="1"/>
    <row r="6764" ht="12.6" hidden="1"/>
    <row r="6765" ht="12.6" hidden="1"/>
    <row r="6766" ht="12.6" hidden="1"/>
    <row r="6767" ht="12.6" hidden="1"/>
    <row r="6768" ht="12.6" hidden="1"/>
    <row r="6769" ht="12.6" hidden="1"/>
    <row r="6770" ht="12.6" hidden="1"/>
    <row r="6771" ht="12.6" hidden="1"/>
    <row r="6772" ht="12.6" hidden="1"/>
    <row r="6773" ht="12.6" hidden="1"/>
    <row r="6774" ht="12.6" hidden="1"/>
    <row r="6775" ht="12.6" hidden="1"/>
    <row r="6776" ht="12.6" hidden="1"/>
    <row r="6777" ht="12.6" hidden="1"/>
    <row r="6778" ht="12.6" hidden="1"/>
    <row r="6779" ht="12.6" hidden="1"/>
    <row r="6780" ht="12.6" hidden="1"/>
    <row r="6781" ht="12.6" hidden="1"/>
    <row r="6782" ht="12.6" hidden="1"/>
    <row r="6783" ht="12.6" hidden="1"/>
    <row r="6784" ht="12.6" hidden="1"/>
    <row r="6785" ht="12.6" hidden="1"/>
    <row r="6786" ht="12.6" hidden="1"/>
    <row r="6787" ht="12.6" hidden="1"/>
    <row r="6788" ht="12.6" hidden="1"/>
    <row r="6789" ht="12.6" hidden="1"/>
    <row r="6790" ht="12.6" hidden="1"/>
    <row r="6791" ht="12.6" hidden="1"/>
    <row r="6792" ht="12.6" hidden="1"/>
    <row r="6793" ht="12.6" hidden="1"/>
    <row r="6794" ht="12.6" hidden="1"/>
    <row r="6795" ht="12.6" hidden="1"/>
    <row r="6796" ht="12.6" hidden="1"/>
    <row r="6797" ht="12.6" hidden="1"/>
    <row r="6798" ht="12.6" hidden="1"/>
    <row r="6799" ht="12.6" hidden="1"/>
    <row r="6800" ht="12.6" hidden="1"/>
    <row r="6801" ht="12.6" hidden="1"/>
    <row r="6802" ht="12.6" hidden="1"/>
    <row r="6803" ht="12.6" hidden="1"/>
    <row r="6804" ht="12.6" hidden="1"/>
    <row r="6805" ht="12.6" hidden="1"/>
    <row r="6806" ht="12.6" hidden="1"/>
    <row r="6807" ht="12.6" hidden="1"/>
    <row r="6808" ht="12.6" hidden="1"/>
    <row r="6809" ht="12.6" hidden="1"/>
    <row r="6810" ht="12.6" hidden="1"/>
    <row r="6811" ht="12.6" hidden="1"/>
    <row r="6812" ht="12.6" hidden="1"/>
    <row r="6813" ht="12.6" hidden="1"/>
    <row r="6814" ht="12.6" hidden="1"/>
    <row r="6815" ht="12.6" hidden="1"/>
    <row r="6816" ht="12.6" hidden="1"/>
    <row r="6817" ht="12.6" hidden="1"/>
    <row r="6818" ht="12.6" hidden="1"/>
    <row r="6819" ht="12.6" hidden="1"/>
    <row r="6820" ht="12.6" hidden="1"/>
    <row r="6821" ht="12.6" hidden="1"/>
    <row r="6822" ht="12.6" hidden="1"/>
    <row r="6823" ht="12.6" hidden="1"/>
    <row r="6824" ht="12.6" hidden="1"/>
    <row r="6825" ht="12.6" hidden="1"/>
    <row r="6826" ht="12.6" hidden="1"/>
    <row r="6827" ht="12.6" hidden="1"/>
    <row r="6828" ht="12.6" hidden="1"/>
    <row r="6829" ht="12.6" hidden="1"/>
    <row r="6830" ht="12.6" hidden="1"/>
    <row r="6831" ht="12.6" hidden="1"/>
    <row r="6832" ht="12.6" hidden="1"/>
    <row r="6833" ht="12.6" hidden="1"/>
    <row r="6834" ht="12.6" hidden="1"/>
    <row r="6835" ht="12.6" hidden="1"/>
    <row r="6836" ht="12.6" hidden="1"/>
    <row r="6837" ht="12.6" hidden="1"/>
    <row r="6838" ht="12.6" hidden="1"/>
    <row r="6839" ht="12.6" hidden="1"/>
    <row r="6840" ht="12.6" hidden="1"/>
    <row r="6841" ht="12.6" hidden="1"/>
    <row r="6842" ht="12.6" hidden="1"/>
    <row r="6843" ht="12.6" hidden="1"/>
    <row r="6844" ht="12.6" hidden="1"/>
    <row r="6845" ht="12.6" hidden="1"/>
    <row r="6846" ht="12.6" hidden="1"/>
    <row r="6847" ht="12.6" hidden="1"/>
    <row r="6848" ht="12.6" hidden="1"/>
    <row r="6849" ht="12.6" hidden="1"/>
    <row r="6850" ht="12.6" hidden="1"/>
    <row r="6851" ht="12.6" hidden="1"/>
    <row r="6852" ht="12.6" hidden="1"/>
    <row r="6853" ht="12.6" hidden="1"/>
    <row r="6854" ht="12.6" hidden="1"/>
    <row r="6855" ht="12.6" hidden="1"/>
    <row r="6856" ht="12.6" hidden="1"/>
    <row r="6857" ht="12.6" hidden="1"/>
    <row r="6858" ht="12.6" hidden="1"/>
    <row r="6859" ht="12.6" hidden="1"/>
    <row r="6860" ht="12.6" hidden="1"/>
    <row r="6861" ht="12.6" hidden="1"/>
    <row r="6862" ht="12.6" hidden="1"/>
    <row r="6863" ht="12.6" hidden="1"/>
    <row r="6864" ht="12.6" hidden="1"/>
    <row r="6865" ht="12.6" hidden="1"/>
    <row r="6866" ht="12.6" hidden="1"/>
    <row r="6867" ht="12.6" hidden="1"/>
    <row r="6868" ht="12.6" hidden="1"/>
    <row r="6869" ht="12.6" hidden="1"/>
    <row r="6870" ht="12.6" hidden="1"/>
    <row r="6871" ht="12.6" hidden="1"/>
    <row r="6872" ht="12.6" hidden="1"/>
    <row r="6873" ht="12.6" hidden="1"/>
    <row r="6874" ht="12.6" hidden="1"/>
    <row r="6875" ht="12.6" hidden="1"/>
    <row r="6876" ht="12.6" hidden="1"/>
    <row r="6877" ht="12.6" hidden="1"/>
    <row r="6878" ht="12.6" hidden="1"/>
    <row r="6879" ht="12.6" hidden="1"/>
    <row r="6880" ht="12.6" hidden="1"/>
    <row r="6881" ht="12.6" hidden="1"/>
    <row r="6882" ht="12.6" hidden="1"/>
    <row r="6883" ht="12.6" hidden="1"/>
    <row r="6884" ht="12.6" hidden="1"/>
    <row r="6885" ht="12.6" hidden="1"/>
    <row r="6886" ht="12.6" hidden="1"/>
    <row r="6887" ht="12.6" hidden="1"/>
    <row r="6888" ht="12.6" hidden="1"/>
    <row r="6889" ht="12.6" hidden="1"/>
    <row r="6890" ht="12.6" hidden="1"/>
    <row r="6891" ht="12.6" hidden="1"/>
    <row r="6892" ht="12.6" hidden="1"/>
    <row r="6893" ht="12.6" hidden="1"/>
    <row r="6894" ht="12.6" hidden="1"/>
    <row r="6895" ht="12.6" hidden="1"/>
    <row r="6896" ht="12.6" hidden="1"/>
    <row r="6897" ht="12.6" hidden="1"/>
    <row r="6898" ht="12.6" hidden="1"/>
    <row r="6899" ht="12.6" hidden="1"/>
    <row r="6900" ht="12.6" hidden="1"/>
    <row r="6901" ht="12.6" hidden="1"/>
    <row r="6902" ht="12.6" hidden="1"/>
    <row r="6903" ht="12.6" hidden="1"/>
    <row r="6904" ht="12.6" hidden="1"/>
    <row r="6905" ht="12.6" hidden="1"/>
    <row r="6906" ht="12.6" hidden="1"/>
    <row r="6907" ht="12.6" hidden="1"/>
    <row r="6908" ht="12.6" hidden="1"/>
    <row r="6909" ht="12.6" hidden="1"/>
    <row r="6910" ht="12.6" hidden="1"/>
    <row r="6911" ht="12.6" hidden="1"/>
    <row r="6912" ht="12.6" hidden="1"/>
    <row r="6913" ht="12.6" hidden="1"/>
    <row r="6914" ht="12.6" hidden="1"/>
    <row r="6915" ht="12.6" hidden="1"/>
    <row r="6916" ht="12.6" hidden="1"/>
    <row r="6917" ht="12.6" hidden="1"/>
    <row r="6918" ht="12.6" hidden="1"/>
    <row r="6919" ht="12.6" hidden="1"/>
    <row r="6920" ht="12.6" hidden="1"/>
    <row r="6921" ht="12.6" hidden="1"/>
    <row r="6922" ht="12.6" hidden="1"/>
    <row r="6923" ht="12.6" hidden="1"/>
    <row r="6924" ht="12.6" hidden="1"/>
    <row r="6925" ht="12.6" hidden="1"/>
    <row r="6926" ht="12.6" hidden="1"/>
    <row r="6927" ht="12.6" hidden="1"/>
    <row r="6928" ht="12.6" hidden="1"/>
    <row r="6929" ht="12.6" hidden="1"/>
    <row r="6930" ht="12.6" hidden="1"/>
    <row r="6931" ht="12.6" hidden="1"/>
    <row r="6932" ht="12.6" hidden="1"/>
    <row r="6933" ht="12.6" hidden="1"/>
    <row r="6934" ht="12.6" hidden="1"/>
    <row r="6935" ht="12.6" hidden="1"/>
    <row r="6936" ht="12.6" hidden="1"/>
    <row r="6937" ht="12.6" hidden="1"/>
    <row r="6938" ht="12.6" hidden="1"/>
    <row r="6939" ht="12.6" hidden="1"/>
    <row r="6940" ht="12.6" hidden="1"/>
    <row r="6941" ht="12.6" hidden="1"/>
    <row r="6942" ht="12.6" hidden="1"/>
    <row r="6943" ht="12.6" hidden="1"/>
    <row r="6944" ht="12.6" hidden="1"/>
    <row r="6945" ht="12.6" hidden="1"/>
    <row r="6946" ht="12.6" hidden="1"/>
    <row r="6947" ht="12.6" hidden="1"/>
    <row r="6948" ht="12.6" hidden="1"/>
    <row r="6949" ht="12.6" hidden="1"/>
    <row r="6950" ht="12.6" hidden="1"/>
    <row r="6951" ht="12.6" hidden="1"/>
    <row r="6952" ht="12.6" hidden="1"/>
    <row r="6953" ht="12.6" hidden="1"/>
    <row r="6954" ht="12.6" hidden="1"/>
    <row r="6955" ht="12.6" hidden="1"/>
    <row r="6956" ht="12.6" hidden="1"/>
    <row r="6957" ht="12.6" hidden="1"/>
    <row r="6958" ht="12.6" hidden="1"/>
    <row r="6959" ht="12.6" hidden="1"/>
    <row r="6960" ht="12.6" hidden="1"/>
    <row r="6961" ht="12.6" hidden="1"/>
    <row r="6962" ht="12.6" hidden="1"/>
    <row r="6963" ht="12.6" hidden="1"/>
    <row r="6964" ht="12.6" hidden="1"/>
    <row r="6965" ht="12.6" hidden="1"/>
    <row r="6966" ht="12.6" hidden="1"/>
    <row r="6967" ht="12.6" hidden="1"/>
    <row r="6968" ht="12.6" hidden="1"/>
    <row r="6969" ht="12.6" hidden="1"/>
    <row r="6970" ht="12.6" hidden="1"/>
    <row r="6971" ht="12.6" hidden="1"/>
    <row r="6972" ht="12.6" hidden="1"/>
    <row r="6973" ht="12.6" hidden="1"/>
    <row r="6974" ht="12.6" hidden="1"/>
    <row r="6975" ht="12.6" hidden="1"/>
    <row r="6976" ht="12.6" hidden="1"/>
    <row r="6977" ht="12.6" hidden="1"/>
    <row r="6978" ht="12.6" hidden="1"/>
    <row r="6979" ht="12.6" hidden="1"/>
    <row r="6980" ht="12.6" hidden="1"/>
    <row r="6981" ht="12.6" hidden="1"/>
    <row r="6982" ht="12.6" hidden="1"/>
    <row r="6983" ht="12.6" hidden="1"/>
    <row r="6984" ht="12.6" hidden="1"/>
    <row r="6985" ht="12.6" hidden="1"/>
    <row r="6986" ht="12.6" hidden="1"/>
    <row r="6987" ht="12.6" hidden="1"/>
    <row r="6988" ht="12.6" hidden="1"/>
    <row r="6989" ht="12.6" hidden="1"/>
    <row r="6990" ht="12.6" hidden="1"/>
    <row r="6991" ht="12.6" hidden="1"/>
    <row r="6992" ht="12.6" hidden="1"/>
    <row r="6993" ht="12.6" hidden="1"/>
    <row r="6994" ht="12.6" hidden="1"/>
    <row r="6995" ht="12.6" hidden="1"/>
    <row r="6996" ht="12.6" hidden="1"/>
    <row r="6997" ht="12.6" hidden="1"/>
    <row r="6998" ht="12.6" hidden="1"/>
    <row r="6999" ht="12.6" hidden="1"/>
    <row r="7000" ht="12.6" hidden="1"/>
    <row r="7001" ht="12.6" hidden="1"/>
    <row r="7002" ht="12.6" hidden="1"/>
    <row r="7003" ht="12.6" hidden="1"/>
    <row r="7004" ht="12.6" hidden="1"/>
    <row r="7005" ht="12.6" hidden="1"/>
    <row r="7006" ht="12.6" hidden="1"/>
    <row r="7007" ht="12.6" hidden="1"/>
    <row r="7008" ht="12.6" hidden="1"/>
    <row r="7009" ht="12.6" hidden="1"/>
    <row r="7010" ht="12.6" hidden="1"/>
    <row r="7011" ht="12.6" hidden="1"/>
    <row r="7012" ht="12.6" hidden="1"/>
    <row r="7013" ht="12.6" hidden="1"/>
    <row r="7014" ht="12.6" hidden="1"/>
    <row r="7015" ht="12.6" hidden="1"/>
    <row r="7016" ht="12.6" hidden="1"/>
    <row r="7017" ht="12.6" hidden="1"/>
    <row r="7018" ht="12.6" hidden="1"/>
    <row r="7019" ht="12.6" hidden="1"/>
    <row r="7020" ht="12.6" hidden="1"/>
    <row r="7021" ht="12.6" hidden="1"/>
    <row r="7022" ht="12.6" hidden="1"/>
    <row r="7023" ht="12.6" hidden="1"/>
    <row r="7024" ht="12.6" hidden="1"/>
    <row r="7025" ht="12.6" hidden="1"/>
    <row r="7026" ht="12.6" hidden="1"/>
    <row r="7027" ht="12.6" hidden="1"/>
    <row r="7028" ht="12.6" hidden="1"/>
    <row r="7029" ht="12.6" hidden="1"/>
    <row r="7030" ht="12.6" hidden="1"/>
    <row r="7031" ht="12.6" hidden="1"/>
    <row r="7032" ht="12.6" hidden="1"/>
    <row r="7033" ht="12.6" hidden="1"/>
    <row r="7034" ht="12.6" hidden="1"/>
    <row r="7035" ht="12.6" hidden="1"/>
    <row r="7036" ht="12.6" hidden="1"/>
    <row r="7037" ht="12.6" hidden="1"/>
    <row r="7038" ht="12.6" hidden="1"/>
    <row r="7039" ht="12.6" hidden="1"/>
    <row r="7040" ht="12.6" hidden="1"/>
    <row r="7041" ht="12.6" hidden="1"/>
    <row r="7042" ht="12.6" hidden="1"/>
    <row r="7043" ht="12.6" hidden="1"/>
    <row r="7044" ht="12.6" hidden="1"/>
    <row r="7045" ht="12.6" hidden="1"/>
    <row r="7046" ht="12.6" hidden="1"/>
    <row r="7047" ht="12.6" hidden="1"/>
    <row r="7048" ht="12.6" hidden="1"/>
    <row r="7049" ht="12.6" hidden="1"/>
    <row r="7050" ht="12.6" hidden="1"/>
    <row r="7051" ht="12.6" hidden="1"/>
    <row r="7052" ht="12.6" hidden="1"/>
    <row r="7053" ht="12.6" hidden="1"/>
    <row r="7054" ht="12.6" hidden="1"/>
    <row r="7055" ht="12.6" hidden="1"/>
    <row r="7056" ht="12.6" hidden="1"/>
    <row r="7057" ht="12.6" hidden="1"/>
    <row r="7058" ht="12.6" hidden="1"/>
    <row r="7059" ht="12.6" hidden="1"/>
    <row r="7060" ht="12.6" hidden="1"/>
    <row r="7061" ht="12.6" hidden="1"/>
    <row r="7062" ht="12.6" hidden="1"/>
    <row r="7063" ht="12.6" hidden="1"/>
    <row r="7064" ht="12.6" hidden="1"/>
    <row r="7065" ht="12.6" hidden="1"/>
    <row r="7066" ht="12.6" hidden="1"/>
    <row r="7067" ht="12.6" hidden="1"/>
    <row r="7068" ht="12.6" hidden="1"/>
    <row r="7069" ht="12.6" hidden="1"/>
    <row r="7070" ht="12.6" hidden="1"/>
    <row r="7071" ht="12.6" hidden="1"/>
    <row r="7072" ht="12.6" hidden="1"/>
    <row r="7073" ht="12.6" hidden="1"/>
    <row r="7074" ht="12.6" hidden="1"/>
    <row r="7075" ht="12.6" hidden="1"/>
    <row r="7076" ht="12.6" hidden="1"/>
    <row r="7077" ht="12.6" hidden="1"/>
    <row r="7078" ht="12.6" hidden="1"/>
    <row r="7079" ht="12.6" hidden="1"/>
    <row r="7080" ht="12.6" hidden="1"/>
    <row r="7081" ht="12.6" hidden="1"/>
    <row r="7082" ht="12.6" hidden="1"/>
    <row r="7083" ht="12.6" hidden="1"/>
    <row r="7084" ht="12.6" hidden="1"/>
    <row r="7085" ht="12.6" hidden="1"/>
    <row r="7086" ht="12.6" hidden="1"/>
    <row r="7087" ht="12.6" hidden="1"/>
    <row r="7088" ht="12.6" hidden="1"/>
    <row r="7089" ht="12.6" hidden="1"/>
    <row r="7090" ht="12.6" hidden="1"/>
    <row r="7091" ht="12.6" hidden="1"/>
    <row r="7092" ht="12.6" hidden="1"/>
    <row r="7093" ht="12.6" hidden="1"/>
    <row r="7094" ht="12.6" hidden="1"/>
    <row r="7095" ht="12.6" hidden="1"/>
    <row r="7096" ht="12.6" hidden="1"/>
    <row r="7097" ht="12.6" hidden="1"/>
    <row r="7098" ht="12.6" hidden="1"/>
    <row r="7099" ht="12.6" hidden="1"/>
    <row r="7100" ht="12.6" hidden="1"/>
    <row r="7101" ht="12.6" hidden="1"/>
    <row r="7102" ht="12.6" hidden="1"/>
    <row r="7103" ht="12.6" hidden="1"/>
    <row r="7104" ht="12.6" hidden="1"/>
    <row r="7105" ht="12.6" hidden="1"/>
    <row r="7106" ht="12.6" hidden="1"/>
    <row r="7107" ht="12.6" hidden="1"/>
    <row r="7108" ht="12.6" hidden="1"/>
    <row r="7109" ht="12.6" hidden="1"/>
    <row r="7110" ht="12.6" hidden="1"/>
    <row r="7111" ht="12.6" hidden="1"/>
    <row r="7112" ht="12.6" hidden="1"/>
    <row r="7113" ht="12.6" hidden="1"/>
    <row r="7114" ht="12.6" hidden="1"/>
    <row r="7115" ht="12.6" hidden="1"/>
    <row r="7116" ht="12.6" hidden="1"/>
    <row r="7117" ht="12.6" hidden="1"/>
    <row r="7118" ht="12.6" hidden="1"/>
    <row r="7119" ht="12.6" hidden="1"/>
    <row r="7120" ht="12.6" hidden="1"/>
    <row r="7121" ht="12.6" hidden="1"/>
    <row r="7122" ht="12.6" hidden="1"/>
    <row r="7123" ht="12.6" hidden="1"/>
    <row r="7124" ht="12.6" hidden="1"/>
    <row r="7125" ht="12.6" hidden="1"/>
    <row r="7126" ht="12.6" hidden="1"/>
    <row r="7127" ht="12.6" hidden="1"/>
    <row r="7128" ht="12.6" hidden="1"/>
    <row r="7129" ht="12.6" hidden="1"/>
    <row r="7130" ht="12.6" hidden="1"/>
    <row r="7131" ht="12.6" hidden="1"/>
    <row r="7132" ht="12.6" hidden="1"/>
    <row r="7133" ht="12.6" hidden="1"/>
    <row r="7134" ht="12.6" hidden="1"/>
    <row r="7135" ht="12.6" hidden="1"/>
    <row r="7136" ht="12.6" hidden="1"/>
    <row r="7137" ht="12.6" hidden="1"/>
    <row r="7138" ht="12.6" hidden="1"/>
    <row r="7139" ht="12.6" hidden="1"/>
    <row r="7140" ht="12.6" hidden="1"/>
    <row r="7141" ht="12.6" hidden="1"/>
    <row r="7142" ht="12.6" hidden="1"/>
    <row r="7143" ht="12.6" hidden="1"/>
    <row r="7144" ht="12.6" hidden="1"/>
    <row r="7145" ht="12.6" hidden="1"/>
    <row r="7146" ht="12.6" hidden="1"/>
    <row r="7147" ht="12.6" hidden="1"/>
    <row r="7148" ht="12.6" hidden="1"/>
    <row r="7149" ht="12.6" hidden="1"/>
    <row r="7150" ht="12.6" hidden="1"/>
    <row r="7151" ht="12.6" hidden="1"/>
    <row r="7152" ht="12.6" hidden="1"/>
    <row r="7153" ht="12.6" hidden="1"/>
    <row r="7154" ht="12.6" hidden="1"/>
    <row r="7155" ht="12.6" hidden="1"/>
    <row r="7156" ht="12.6" hidden="1"/>
    <row r="7157" ht="12.6" hidden="1"/>
    <row r="7158" ht="12.6" hidden="1"/>
    <row r="7159" ht="12.6" hidden="1"/>
    <row r="7160" ht="12.6" hidden="1"/>
    <row r="7161" ht="12.6" hidden="1"/>
    <row r="7162" ht="12.6" hidden="1"/>
    <row r="7163" ht="12.6" hidden="1"/>
    <row r="7164" ht="12.6" hidden="1"/>
    <row r="7165" ht="12.6" hidden="1"/>
    <row r="7166" ht="12.6" hidden="1"/>
    <row r="7167" ht="12.6" hidden="1"/>
    <row r="7168" ht="12.6" hidden="1"/>
    <row r="7169" ht="12.6" hidden="1"/>
    <row r="7170" ht="12.6" hidden="1"/>
    <row r="7171" ht="12.6" hidden="1"/>
    <row r="7172" ht="12.6" hidden="1"/>
    <row r="7173" ht="12.6" hidden="1"/>
    <row r="7174" ht="12.6" hidden="1"/>
    <row r="7175" ht="12.6" hidden="1"/>
    <row r="7176" ht="12.6" hidden="1"/>
    <row r="7177" ht="12.6" hidden="1"/>
    <row r="7178" ht="12.6" hidden="1"/>
    <row r="7179" ht="12.6" hidden="1"/>
    <row r="7180" ht="12.6" hidden="1"/>
    <row r="7181" ht="12.6" hidden="1"/>
    <row r="7182" ht="12.6" hidden="1"/>
    <row r="7183" ht="12.6" hidden="1"/>
    <row r="7184" ht="12.6" hidden="1"/>
    <row r="7185" ht="12.6" hidden="1"/>
    <row r="7186" ht="12.6" hidden="1"/>
    <row r="7187" ht="12.6" hidden="1"/>
    <row r="7188" ht="12.6" hidden="1"/>
    <row r="7189" ht="12.6" hidden="1"/>
    <row r="7190" ht="12.6" hidden="1"/>
    <row r="7191" ht="12.6" hidden="1"/>
    <row r="7192" ht="12.6" hidden="1"/>
    <row r="7193" ht="12.6" hidden="1"/>
    <row r="7194" ht="12.6" hidden="1"/>
    <row r="7195" ht="12.6" hidden="1"/>
    <row r="7196" ht="12.6" hidden="1"/>
    <row r="7197" ht="12.6" hidden="1"/>
    <row r="7198" ht="12.6" hidden="1"/>
    <row r="7199" ht="12.6" hidden="1"/>
    <row r="7200" ht="12.6" hidden="1"/>
    <row r="7201" ht="12.6" hidden="1"/>
    <row r="7202" ht="12.6" hidden="1"/>
    <row r="7203" ht="12.6" hidden="1"/>
    <row r="7204" ht="12.6" hidden="1"/>
    <row r="7205" ht="12.6" hidden="1"/>
    <row r="7206" ht="12.6" hidden="1"/>
    <row r="7207" ht="12.6" hidden="1"/>
    <row r="7208" ht="12.6" hidden="1"/>
    <row r="7209" ht="12.6" hidden="1"/>
    <row r="7210" ht="12.6" hidden="1"/>
    <row r="7211" ht="12.6" hidden="1"/>
    <row r="7212" ht="12.6" hidden="1"/>
    <row r="7213" ht="12.6" hidden="1"/>
    <row r="7214" ht="12.6" hidden="1"/>
    <row r="7215" ht="12.6" hidden="1"/>
    <row r="7216" ht="12.6" hidden="1"/>
    <row r="7217" ht="12.6" hidden="1"/>
    <row r="7218" ht="12.6" hidden="1"/>
    <row r="7219" ht="12.6" hidden="1"/>
    <row r="7220" ht="12.6" hidden="1"/>
    <row r="7221" ht="12.6" hidden="1"/>
    <row r="7222" ht="12.6" hidden="1"/>
    <row r="7223" ht="12.6" hidden="1"/>
    <row r="7224" ht="12.6" hidden="1"/>
    <row r="7225" ht="12.6" hidden="1"/>
    <row r="7226" ht="12.6" hidden="1"/>
    <row r="7227" ht="12.6" hidden="1"/>
    <row r="7228" ht="12.6" hidden="1"/>
    <row r="7229" ht="12.6" hidden="1"/>
    <row r="7230" ht="12.6" hidden="1"/>
    <row r="7231" ht="12.6" hidden="1"/>
    <row r="7232" ht="12.6" hidden="1"/>
    <row r="7233" ht="12.6" hidden="1"/>
    <row r="7234" ht="12.6" hidden="1"/>
    <row r="7235" ht="12.6" hidden="1"/>
    <row r="7236" ht="12.6" hidden="1"/>
    <row r="7237" ht="12.6" hidden="1"/>
    <row r="7238" ht="12.6" hidden="1"/>
    <row r="7239" ht="12.6" hidden="1"/>
    <row r="7240" ht="12.6" hidden="1"/>
    <row r="7241" ht="12.6" hidden="1"/>
    <row r="7242" ht="12.6" hidden="1"/>
    <row r="7243" ht="12.6" hidden="1"/>
    <row r="7244" ht="12.6" hidden="1"/>
    <row r="7245" ht="12.6" hidden="1"/>
    <row r="7246" ht="12.6" hidden="1"/>
    <row r="7247" ht="12.6" hidden="1"/>
    <row r="7248" ht="12.6" hidden="1"/>
    <row r="7249" ht="12.6" hidden="1"/>
    <row r="7250" ht="12.6" hidden="1"/>
    <row r="7251" ht="12.6" hidden="1"/>
    <row r="7252" ht="12.6" hidden="1"/>
    <row r="7253" ht="12.6" hidden="1"/>
    <row r="7254" ht="12.6" hidden="1"/>
    <row r="7255" ht="12.6" hidden="1"/>
    <row r="7256" ht="12.6" hidden="1"/>
    <row r="7257" ht="12.6" hidden="1"/>
    <row r="7258" ht="12.6" hidden="1"/>
    <row r="7259" ht="12.6" hidden="1"/>
    <row r="7260" ht="12.6" hidden="1"/>
    <row r="7261" ht="12.6" hidden="1"/>
    <row r="7262" ht="12.6" hidden="1"/>
    <row r="7263" ht="12.6" hidden="1"/>
    <row r="7264" ht="12.6" hidden="1"/>
    <row r="7265" ht="12.6" hidden="1"/>
    <row r="7266" ht="12.6" hidden="1"/>
    <row r="7267" ht="12.6" hidden="1"/>
    <row r="7268" ht="12.6" hidden="1"/>
    <row r="7269" ht="12.6" hidden="1"/>
    <row r="7270" ht="12.6" hidden="1"/>
    <row r="7271" ht="12.6" hidden="1"/>
    <row r="7272" ht="12.6" hidden="1"/>
    <row r="7273" ht="12.6" hidden="1"/>
    <row r="7274" ht="12.6" hidden="1"/>
    <row r="7275" ht="12.6" hidden="1"/>
    <row r="7276" ht="12.6" hidden="1"/>
    <row r="7277" ht="12.6" hidden="1"/>
    <row r="7278" ht="12.6" hidden="1"/>
    <row r="7279" ht="12.6" hidden="1"/>
    <row r="7280" ht="12.6" hidden="1"/>
    <row r="7281" ht="12.6" hidden="1"/>
    <row r="7282" ht="12.6" hidden="1"/>
    <row r="7283" ht="12.6" hidden="1"/>
    <row r="7284" ht="12.6" hidden="1"/>
    <row r="7285" ht="12.6" hidden="1"/>
    <row r="7286" ht="12.6" hidden="1"/>
    <row r="7287" ht="12.6" hidden="1"/>
    <row r="7288" ht="12.6" hidden="1"/>
    <row r="7289" ht="12.6" hidden="1"/>
    <row r="7290" ht="12.6" hidden="1"/>
    <row r="7291" ht="12.6" hidden="1"/>
    <row r="7292" ht="12.6" hidden="1"/>
    <row r="7293" ht="12.6" hidden="1"/>
    <row r="7294" ht="12.6" hidden="1"/>
    <row r="7295" ht="12.6" hidden="1"/>
    <row r="7296" ht="12.6" hidden="1"/>
    <row r="7297" ht="12.6" hidden="1"/>
    <row r="7298" ht="12.6" hidden="1"/>
    <row r="7299" ht="12.6" hidden="1"/>
    <row r="7300" ht="12.6" hidden="1"/>
    <row r="7301" ht="12.6" hidden="1"/>
    <row r="7302" ht="12.6" hidden="1"/>
    <row r="7303" ht="12.6" hidden="1"/>
    <row r="7304" ht="12.6" hidden="1"/>
    <row r="7305" ht="12.6" hidden="1"/>
    <row r="7306" ht="12.6" hidden="1"/>
    <row r="7307" ht="12.6" hidden="1"/>
    <row r="7308" ht="12.6" hidden="1"/>
    <row r="7309" ht="12.6" hidden="1"/>
    <row r="7310" ht="12.6" hidden="1"/>
    <row r="7311" ht="12.6" hidden="1"/>
    <row r="7312" ht="12.6" hidden="1"/>
    <row r="7313" ht="12.6" hidden="1"/>
    <row r="7314" ht="12.6" hidden="1"/>
    <row r="7315" ht="12.6" hidden="1"/>
    <row r="7316" ht="12.6" hidden="1"/>
    <row r="7317" ht="12.6" hidden="1"/>
    <row r="7318" ht="12.6" hidden="1"/>
    <row r="7319" ht="12.6" hidden="1"/>
    <row r="7320" ht="12.6" hidden="1"/>
    <row r="7321" ht="12.6" hidden="1"/>
    <row r="7322" ht="12.6" hidden="1"/>
    <row r="7323" ht="12.6" hidden="1"/>
    <row r="7324" ht="12.6" hidden="1"/>
    <row r="7325" ht="12.6" hidden="1"/>
    <row r="7326" ht="12.6" hidden="1"/>
    <row r="7327" ht="12.6" hidden="1"/>
    <row r="7328" ht="12.6" hidden="1"/>
    <row r="7329" ht="12.6" hidden="1"/>
    <row r="7330" ht="12.6" hidden="1"/>
    <row r="7331" ht="12.6" hidden="1"/>
    <row r="7332" ht="12.6" hidden="1"/>
    <row r="7333" ht="12.6" hidden="1"/>
    <row r="7334" ht="12.6" hidden="1"/>
    <row r="7335" ht="12.6" hidden="1"/>
    <row r="7336" ht="12.6" hidden="1"/>
    <row r="7337" ht="12.6" hidden="1"/>
    <row r="7338" ht="12.6" hidden="1"/>
    <row r="7339" ht="12.6" hidden="1"/>
    <row r="7340" ht="12.6" hidden="1"/>
    <row r="7341" ht="12.6" hidden="1"/>
    <row r="7342" ht="12.6" hidden="1"/>
    <row r="7343" ht="12.6" hidden="1"/>
    <row r="7344" ht="12.6" hidden="1"/>
    <row r="7345" ht="12.6" hidden="1"/>
    <row r="7346" ht="12.6" hidden="1"/>
    <row r="7347" ht="12.6" hidden="1"/>
    <row r="7348" ht="12.6" hidden="1"/>
    <row r="7349" ht="12.6" hidden="1"/>
    <row r="7350" ht="12.6" hidden="1"/>
    <row r="7351" ht="12.6" hidden="1"/>
    <row r="7352" ht="12.6" hidden="1"/>
    <row r="7353" ht="12.6" hidden="1"/>
    <row r="7354" ht="12.6" hidden="1"/>
    <row r="7355" ht="12.6" hidden="1"/>
    <row r="7356" ht="12.6" hidden="1"/>
    <row r="7357" ht="12.6" hidden="1"/>
    <row r="7358" ht="12.6" hidden="1"/>
    <row r="7359" ht="12.6" hidden="1"/>
    <row r="7360" ht="12.6" hidden="1"/>
    <row r="7361" ht="12.6" hidden="1"/>
    <row r="7362" ht="12.6" hidden="1"/>
    <row r="7363" ht="12.6" hidden="1"/>
    <row r="7364" ht="12.6" hidden="1"/>
    <row r="7365" ht="12.6" hidden="1"/>
    <row r="7366" ht="12.6" hidden="1"/>
    <row r="7367" ht="12.6" hidden="1"/>
    <row r="7368" ht="12.6" hidden="1"/>
    <row r="7369" ht="12.6" hidden="1"/>
    <row r="7370" ht="12.6" hidden="1"/>
    <row r="7371" ht="12.6" hidden="1"/>
    <row r="7372" ht="12.6" hidden="1"/>
    <row r="7373" ht="12.6" hidden="1"/>
    <row r="7374" ht="12.6" hidden="1"/>
    <row r="7375" ht="12.6" hidden="1"/>
    <row r="7376" ht="12.6" hidden="1"/>
    <row r="7377" ht="12.6" hidden="1"/>
    <row r="7378" ht="12.6" hidden="1"/>
    <row r="7379" ht="12.6" hidden="1"/>
    <row r="7380" ht="12.6" hidden="1"/>
    <row r="7381" ht="12.6" hidden="1"/>
    <row r="7382" ht="12.6" hidden="1"/>
    <row r="7383" ht="12.6" hidden="1"/>
    <row r="7384" ht="12.6" hidden="1"/>
    <row r="7385" ht="12.6" hidden="1"/>
    <row r="7386" ht="12.6" hidden="1"/>
    <row r="7387" ht="12.6" hidden="1"/>
    <row r="7388" ht="12.6" hidden="1"/>
    <row r="7389" ht="12.6" hidden="1"/>
    <row r="7390" ht="12.6" hidden="1"/>
    <row r="7391" ht="12.6" hidden="1"/>
    <row r="7392" ht="12.6" hidden="1"/>
    <row r="7393" ht="12.6" hidden="1"/>
    <row r="7394" ht="12.6" hidden="1"/>
    <row r="7395" ht="12.6" hidden="1"/>
    <row r="7396" ht="12.6" hidden="1"/>
    <row r="7397" ht="12.6" hidden="1"/>
    <row r="7398" ht="12.6" hidden="1"/>
    <row r="7399" ht="12.6" hidden="1"/>
    <row r="7400" ht="12.6" hidden="1"/>
    <row r="7401" ht="12.6" hidden="1"/>
    <row r="7402" ht="12.6" hidden="1"/>
    <row r="7403" ht="12.6" hidden="1"/>
    <row r="7404" ht="12.6" hidden="1"/>
    <row r="7405" ht="12.6" hidden="1"/>
    <row r="7406" ht="12.6" hidden="1"/>
    <row r="7407" ht="12.6" hidden="1"/>
    <row r="7408" ht="12.6" hidden="1"/>
    <row r="7409" ht="12.6" hidden="1"/>
    <row r="7410" ht="12.6" hidden="1"/>
    <row r="7411" ht="12.6" hidden="1"/>
    <row r="7412" ht="12.6" hidden="1"/>
    <row r="7413" ht="12.6" hidden="1"/>
    <row r="7414" ht="12.6" hidden="1"/>
    <row r="7415" ht="12.6" hidden="1"/>
    <row r="7416" ht="12.6" hidden="1"/>
    <row r="7417" ht="12.6" hidden="1"/>
    <row r="7418" ht="12.6" hidden="1"/>
    <row r="7419" ht="12.6" hidden="1"/>
    <row r="7420" ht="12.6" hidden="1"/>
    <row r="7421" ht="12.6" hidden="1"/>
    <row r="7422" ht="12.6" hidden="1"/>
    <row r="7423" ht="12.6" hidden="1"/>
    <row r="7424" ht="12.6" hidden="1"/>
    <row r="7425" ht="12.6" hidden="1"/>
    <row r="7426" ht="12.6" hidden="1"/>
    <row r="7427" ht="12.6" hidden="1"/>
    <row r="7428" ht="12.6" hidden="1"/>
    <row r="7429" ht="12.6" hidden="1"/>
    <row r="7430" ht="12.6" hidden="1"/>
    <row r="7431" ht="12.6" hidden="1"/>
    <row r="7432" ht="12.6" hidden="1"/>
    <row r="7433" ht="12.6" hidden="1"/>
    <row r="7434" ht="12.6" hidden="1"/>
    <row r="7435" ht="12.6" hidden="1"/>
    <row r="7436" ht="12.6" hidden="1"/>
    <row r="7437" ht="12.6" hidden="1"/>
    <row r="7438" ht="12.6" hidden="1"/>
    <row r="7439" ht="12.6" hidden="1"/>
    <row r="7440" ht="12.6" hidden="1"/>
    <row r="7441" ht="12.6" hidden="1"/>
    <row r="7442" ht="12.6" hidden="1"/>
    <row r="7443" ht="12.6" hidden="1"/>
    <row r="7444" ht="12.6" hidden="1"/>
    <row r="7445" ht="12.6" hidden="1"/>
    <row r="7446" ht="12.6" hidden="1"/>
    <row r="7447" ht="12.6" hidden="1"/>
    <row r="7448" ht="12.6" hidden="1"/>
    <row r="7449" ht="12.6" hidden="1"/>
    <row r="7450" ht="12.6" hidden="1"/>
    <row r="7451" ht="12.6" hidden="1"/>
    <row r="7452" ht="12.6" hidden="1"/>
    <row r="7453" ht="12.6" hidden="1"/>
    <row r="7454" ht="12.6" hidden="1"/>
    <row r="7455" ht="12.6" hidden="1"/>
    <row r="7456" ht="12.6" hidden="1"/>
    <row r="7457" ht="12.6" hidden="1"/>
    <row r="7458" ht="12.6" hidden="1"/>
    <row r="7459" ht="12.6" hidden="1"/>
    <row r="7460" ht="12.6" hidden="1"/>
    <row r="7461" ht="12.6" hidden="1"/>
    <row r="7462" ht="12.6" hidden="1"/>
    <row r="7463" ht="12.6" hidden="1"/>
    <row r="7464" ht="12.6" hidden="1"/>
    <row r="7465" ht="12.6" hidden="1"/>
    <row r="7466" ht="12.6" hidden="1"/>
    <row r="7467" ht="12.6" hidden="1"/>
    <row r="7468" ht="12.6" hidden="1"/>
    <row r="7469" ht="12.6" hidden="1"/>
    <row r="7470" ht="12.6" hidden="1"/>
    <row r="7471" ht="12.6" hidden="1"/>
    <row r="7472" ht="12.6" hidden="1"/>
    <row r="7473" ht="12.6" hidden="1"/>
    <row r="7474" ht="12.6" hidden="1"/>
    <row r="7475" ht="12.6" hidden="1"/>
    <row r="7476" ht="12.6" hidden="1"/>
    <row r="7477" ht="12.6" hidden="1"/>
    <row r="7478" ht="12.6" hidden="1"/>
    <row r="7479" ht="12.6" hidden="1"/>
    <row r="7480" ht="12.6" hidden="1"/>
    <row r="7481" ht="12.6" hidden="1"/>
    <row r="7482" ht="12.6" hidden="1"/>
    <row r="7483" ht="12.6" hidden="1"/>
    <row r="7484" ht="12.6" hidden="1"/>
    <row r="7485" ht="12.6" hidden="1"/>
    <row r="7486" ht="12.6" hidden="1"/>
    <row r="7487" ht="12.6" hidden="1"/>
    <row r="7488" ht="12.6" hidden="1"/>
    <row r="7489" ht="12.6" hidden="1"/>
    <row r="7490" ht="12.6" hidden="1"/>
    <row r="7491" ht="12.6" hidden="1"/>
    <row r="7492" ht="12.6" hidden="1"/>
    <row r="7493" ht="12.6" hidden="1"/>
    <row r="7494" ht="12.6" hidden="1"/>
    <row r="7495" ht="12.6" hidden="1"/>
    <row r="7496" ht="12.6" hidden="1"/>
    <row r="7497" ht="12.6" hidden="1"/>
    <row r="7498" ht="12.6" hidden="1"/>
    <row r="7499" ht="12.6" hidden="1"/>
    <row r="7500" ht="12.6" hidden="1"/>
    <row r="7501" ht="12.6" hidden="1"/>
    <row r="7502" ht="12.6" hidden="1"/>
    <row r="7503" ht="12.6" hidden="1"/>
    <row r="7504" ht="12.6" hidden="1"/>
    <row r="7505" ht="12.6" hidden="1"/>
    <row r="7506" ht="12.6" hidden="1"/>
    <row r="7507" ht="12.6" hidden="1"/>
    <row r="7508" ht="12.6" hidden="1"/>
    <row r="7509" ht="12.6" hidden="1"/>
    <row r="7510" ht="12.6" hidden="1"/>
    <row r="7511" ht="12.6" hidden="1"/>
    <row r="7512" ht="12.6" hidden="1"/>
    <row r="7513" ht="12.6" hidden="1"/>
    <row r="7514" ht="12.6" hidden="1"/>
    <row r="7515" ht="12.6" hidden="1"/>
    <row r="7516" ht="12.6" hidden="1"/>
    <row r="7517" ht="12.6" hidden="1"/>
    <row r="7518" ht="12.6" hidden="1"/>
    <row r="7519" ht="12.6" hidden="1"/>
    <row r="7520" ht="12.6" hidden="1"/>
    <row r="7521" ht="12.6" hidden="1"/>
    <row r="7522" ht="12.6" hidden="1"/>
    <row r="7523" ht="12.6" hidden="1"/>
    <row r="7524" ht="12.6" hidden="1"/>
    <row r="7525" ht="12.6" hidden="1"/>
    <row r="7526" ht="12.6" hidden="1"/>
    <row r="7527" ht="12.6" hidden="1"/>
    <row r="7528" ht="12.6" hidden="1"/>
    <row r="7529" ht="12.6" hidden="1"/>
    <row r="7530" ht="12.6" hidden="1"/>
    <row r="7531" ht="12.6" hidden="1"/>
    <row r="7532" ht="12.6" hidden="1"/>
    <row r="7533" ht="12.6" hidden="1"/>
    <row r="7534" ht="12.6" hidden="1"/>
    <row r="7535" ht="12.6" hidden="1"/>
    <row r="7536" ht="12.6" hidden="1"/>
    <row r="7537" ht="12.6" hidden="1"/>
    <row r="7538" ht="12.6" hidden="1"/>
    <row r="7539" ht="12.6" hidden="1"/>
    <row r="7540" ht="12.6" hidden="1"/>
    <row r="7541" ht="12.6" hidden="1"/>
    <row r="7542" ht="12.6" hidden="1"/>
    <row r="7543" ht="12.6" hidden="1"/>
    <row r="7544" ht="12.6" hidden="1"/>
    <row r="7545" ht="12.6" hidden="1"/>
    <row r="7546" ht="12.6" hidden="1"/>
    <row r="7547" ht="12.6" hidden="1"/>
    <row r="7548" ht="12.6" hidden="1"/>
    <row r="7549" ht="12.6" hidden="1"/>
    <row r="7550" ht="12.6" hidden="1"/>
    <row r="7551" ht="12.6" hidden="1"/>
    <row r="7552" ht="12.6" hidden="1"/>
    <row r="7553" ht="12.6" hidden="1"/>
    <row r="7554" ht="12.6" hidden="1"/>
    <row r="7555" ht="12.6" hidden="1"/>
    <row r="7556" ht="12.6" hidden="1"/>
    <row r="7557" ht="12.6" hidden="1"/>
    <row r="7558" ht="12.6" hidden="1"/>
    <row r="7559" ht="12.6" hidden="1"/>
    <row r="7560" ht="12.6" hidden="1"/>
    <row r="7561" ht="12.6" hidden="1"/>
    <row r="7562" ht="12.6" hidden="1"/>
    <row r="7563" ht="12.6" hidden="1"/>
    <row r="7564" ht="12.6" hidden="1"/>
    <row r="7565" ht="12.6" hidden="1"/>
    <row r="7566" ht="12.6" hidden="1"/>
    <row r="7567" ht="12.6" hidden="1"/>
    <row r="7568" ht="12.6" hidden="1"/>
    <row r="7569" ht="12.6" hidden="1"/>
    <row r="7570" ht="12.6" hidden="1"/>
    <row r="7571" ht="12.6" hidden="1"/>
    <row r="7572" ht="12.6" hidden="1"/>
    <row r="7573" ht="12.6" hidden="1"/>
    <row r="7574" ht="12.6" hidden="1"/>
    <row r="7575" ht="12.6" hidden="1"/>
    <row r="7576" ht="12.6" hidden="1"/>
    <row r="7577" ht="12.6" hidden="1"/>
    <row r="7578" ht="12.6" hidden="1"/>
    <row r="7579" ht="12.6" hidden="1"/>
    <row r="7580" ht="12.6" hidden="1"/>
    <row r="7581" ht="12.6" hidden="1"/>
    <row r="7582" ht="12.6" hidden="1"/>
    <row r="7583" ht="12.6" hidden="1"/>
    <row r="7584" ht="12.6" hidden="1"/>
    <row r="7585" ht="12.6" hidden="1"/>
    <row r="7586" ht="12.6" hidden="1"/>
    <row r="7587" ht="12.6" hidden="1"/>
    <row r="7588" ht="12.6" hidden="1"/>
    <row r="7589" ht="12.6" hidden="1"/>
    <row r="7590" ht="12.6" hidden="1"/>
    <row r="7591" ht="12.6" hidden="1"/>
    <row r="7592" ht="12.6" hidden="1"/>
    <row r="7593" ht="12.6" hidden="1"/>
    <row r="7594" ht="12.6" hidden="1"/>
    <row r="7595" ht="12.6" hidden="1"/>
    <row r="7596" ht="12.6" hidden="1"/>
    <row r="7597" ht="12.6" hidden="1"/>
    <row r="7598" ht="12.6" hidden="1"/>
    <row r="7599" ht="12.6" hidden="1"/>
    <row r="7600" ht="12.6" hidden="1"/>
    <row r="7601" ht="12.6" hidden="1"/>
    <row r="7602" ht="12.6" hidden="1"/>
    <row r="7603" ht="12.6" hidden="1"/>
    <row r="7604" ht="12.6" hidden="1"/>
    <row r="7605" ht="12.6" hidden="1"/>
    <row r="7606" ht="12.6" hidden="1"/>
    <row r="7607" ht="12.6" hidden="1"/>
    <row r="7608" ht="12.6" hidden="1"/>
    <row r="7609" ht="12.6" hidden="1"/>
    <row r="7610" ht="12.6" hidden="1"/>
    <row r="7611" ht="12.6" hidden="1"/>
    <row r="7612" ht="12.6" hidden="1"/>
    <row r="7613" ht="12.6" hidden="1"/>
    <row r="7614" ht="12.6" hidden="1"/>
    <row r="7615" ht="12.6" hidden="1"/>
    <row r="7616" ht="12.6" hidden="1"/>
    <row r="7617" ht="12.6" hidden="1"/>
    <row r="7618" ht="12.6" hidden="1"/>
    <row r="7619" ht="12.6" hidden="1"/>
    <row r="7620" ht="12.6" hidden="1"/>
    <row r="7621" ht="12.6" hidden="1"/>
    <row r="7622" ht="12.6" hidden="1"/>
    <row r="7623" ht="12.6" hidden="1"/>
    <row r="7624" ht="12.6" hidden="1"/>
    <row r="7625" ht="12.6" hidden="1"/>
    <row r="7626" ht="12.6" hidden="1"/>
    <row r="7627" ht="12.6" hidden="1"/>
    <row r="7628" ht="12.6" hidden="1"/>
    <row r="7629" ht="12.6" hidden="1"/>
    <row r="7630" ht="12.6" hidden="1"/>
    <row r="7631" ht="12.6" hidden="1"/>
    <row r="7632" ht="12.6" hidden="1"/>
    <row r="7633" ht="12.6" hidden="1"/>
    <row r="7634" ht="12.6" hidden="1"/>
    <row r="7635" ht="12.6" hidden="1"/>
    <row r="7636" ht="12.6" hidden="1"/>
    <row r="7637" ht="12.6" hidden="1"/>
    <row r="7638" ht="12.6" hidden="1"/>
    <row r="7639" ht="12.6" hidden="1"/>
    <row r="7640" ht="12.6" hidden="1"/>
    <row r="7641" ht="12.6" hidden="1"/>
    <row r="7642" ht="12.6" hidden="1"/>
    <row r="7643" ht="12.6" hidden="1"/>
    <row r="7644" ht="12.6" hidden="1"/>
    <row r="7645" ht="12.6" hidden="1"/>
    <row r="7646" ht="12.6" hidden="1"/>
    <row r="7647" ht="12.6" hidden="1"/>
    <row r="7648" ht="12.6" hidden="1"/>
    <row r="7649" ht="12.6" hidden="1"/>
    <row r="7650" ht="12.6" hidden="1"/>
    <row r="7651" ht="12.6" hidden="1"/>
    <row r="7652" ht="12.6" hidden="1"/>
    <row r="7653" ht="12.6" hidden="1"/>
    <row r="7654" ht="12.6" hidden="1"/>
    <row r="7655" ht="12.6" hidden="1"/>
    <row r="7656" ht="12.6" hidden="1"/>
    <row r="7657" ht="12.6" hidden="1"/>
    <row r="7658" ht="12.6" hidden="1"/>
    <row r="7659" ht="12.6" hidden="1"/>
    <row r="7660" ht="12.6" hidden="1"/>
    <row r="7661" ht="12.6" hidden="1"/>
    <row r="7662" ht="12.6" hidden="1"/>
    <row r="7663" ht="12.6" hidden="1"/>
    <row r="7664" ht="12.6" hidden="1"/>
    <row r="7665" ht="12.6" hidden="1"/>
    <row r="7666" ht="12.6" hidden="1"/>
    <row r="7667" ht="12.6" hidden="1"/>
    <row r="7668" ht="12.6" hidden="1"/>
    <row r="7669" ht="12.6" hidden="1"/>
    <row r="7670" ht="12.6" hidden="1"/>
    <row r="7671" ht="12.6" hidden="1"/>
    <row r="7672" ht="12.6" hidden="1"/>
    <row r="7673" ht="12.6" hidden="1"/>
    <row r="7674" ht="12.6" hidden="1"/>
    <row r="7675" ht="12.6" hidden="1"/>
    <row r="7676" ht="12.6" hidden="1"/>
    <row r="7677" ht="12.6" hidden="1"/>
    <row r="7678" ht="12.6" hidden="1"/>
    <row r="7679" ht="12.6" hidden="1"/>
    <row r="7680" ht="12.6" hidden="1"/>
    <row r="7681" ht="12.6" hidden="1"/>
    <row r="7682" ht="12.6" hidden="1"/>
    <row r="7683" ht="12.6" hidden="1"/>
    <row r="7684" ht="12.6" hidden="1"/>
    <row r="7685" ht="12.6" hidden="1"/>
    <row r="7686" ht="12.6" hidden="1"/>
    <row r="7687" ht="12.6" hidden="1"/>
    <row r="7688" ht="12.6" hidden="1"/>
    <row r="7689" ht="12.6" hidden="1"/>
    <row r="7690" ht="12.6" hidden="1"/>
    <row r="7691" ht="12.6" hidden="1"/>
    <row r="7692" ht="12.6" hidden="1"/>
    <row r="7693" ht="12.6" hidden="1"/>
    <row r="7694" ht="12.6" hidden="1"/>
    <row r="7695" ht="12.6" hidden="1"/>
    <row r="7696" ht="12.6" hidden="1"/>
    <row r="7697" ht="12.6" hidden="1"/>
    <row r="7698" ht="12.6" hidden="1"/>
    <row r="7699" ht="12.6" hidden="1"/>
    <row r="7700" ht="12.6" hidden="1"/>
    <row r="7701" ht="12.6" hidden="1"/>
    <row r="7702" ht="12.6" hidden="1"/>
    <row r="7703" ht="12.6" hidden="1"/>
    <row r="7704" ht="12.6" hidden="1"/>
    <row r="7705" ht="12.6" hidden="1"/>
    <row r="7706" ht="12.6" hidden="1"/>
    <row r="7707" ht="12.6" hidden="1"/>
    <row r="7708" ht="12.6" hidden="1"/>
    <row r="7709" ht="12.6" hidden="1"/>
    <row r="7710" ht="12.6" hidden="1"/>
    <row r="7711" ht="12.6" hidden="1"/>
    <row r="7712" ht="12.6" hidden="1"/>
    <row r="7713" ht="12.6" hidden="1"/>
    <row r="7714" ht="12.6" hidden="1"/>
    <row r="7715" ht="12.6" hidden="1"/>
    <row r="7716" ht="12.6" hidden="1"/>
    <row r="7717" ht="12.6" hidden="1"/>
    <row r="7718" ht="12.6" hidden="1"/>
    <row r="7719" ht="12.6" hidden="1"/>
    <row r="7720" ht="12.6" hidden="1"/>
    <row r="7721" ht="12.6" hidden="1"/>
    <row r="7722" ht="12.6" hidden="1"/>
    <row r="7723" ht="12.6" hidden="1"/>
    <row r="7724" ht="12.6" hidden="1"/>
    <row r="7725" ht="12.6" hidden="1"/>
    <row r="7726" ht="12.6" hidden="1"/>
    <row r="7727" ht="12.6" hidden="1"/>
    <row r="7728" ht="12.6" hidden="1"/>
    <row r="7729" ht="12.6" hidden="1"/>
    <row r="7730" ht="12.6" hidden="1"/>
    <row r="7731" ht="12.6" hidden="1"/>
    <row r="7732" ht="12.6" hidden="1"/>
    <row r="7733" ht="12.6" hidden="1"/>
    <row r="7734" ht="12.6" hidden="1"/>
    <row r="7735" ht="12.6" hidden="1"/>
    <row r="7736" ht="12.6" hidden="1"/>
    <row r="7737" ht="12.6" hidden="1"/>
    <row r="7738" ht="12.6" hidden="1"/>
    <row r="7739" ht="12.6" hidden="1"/>
    <row r="7740" ht="12.6" hidden="1"/>
    <row r="7741" ht="12.6" hidden="1"/>
    <row r="7742" ht="12.6" hidden="1"/>
    <row r="7743" ht="12.6" hidden="1"/>
    <row r="7744" ht="12.6" hidden="1"/>
    <row r="7745" ht="12.6" hidden="1"/>
    <row r="7746" ht="12.6" hidden="1"/>
    <row r="7747" ht="12.6" hidden="1"/>
    <row r="7748" ht="12.6" hidden="1"/>
    <row r="7749" ht="12.6" hidden="1"/>
    <row r="7750" ht="12.6" hidden="1"/>
    <row r="7751" ht="12.6" hidden="1"/>
    <row r="7752" ht="12.6" hidden="1"/>
    <row r="7753" ht="12.6" hidden="1"/>
    <row r="7754" ht="12.6" hidden="1"/>
    <row r="7755" ht="12.6" hidden="1"/>
    <row r="7756" ht="12.6" hidden="1"/>
    <row r="7757" ht="12.6" hidden="1"/>
    <row r="7758" ht="12.6" hidden="1"/>
    <row r="7759" ht="12.6" hidden="1"/>
    <row r="7760" ht="12.6" hidden="1"/>
    <row r="7761" ht="12.6" hidden="1"/>
    <row r="7762" ht="12.6" hidden="1"/>
    <row r="7763" ht="12.6" hidden="1"/>
    <row r="7764" ht="12.6" hidden="1"/>
    <row r="7765" ht="12.6" hidden="1"/>
    <row r="7766" ht="12.6" hidden="1"/>
    <row r="7767" ht="12.6" hidden="1"/>
    <row r="7768" ht="12.6" hidden="1"/>
    <row r="7769" ht="12.6" hidden="1"/>
    <row r="7770" ht="12.6" hidden="1"/>
    <row r="7771" ht="12.6" hidden="1"/>
    <row r="7772" ht="12.6" hidden="1"/>
    <row r="7773" ht="12.6" hidden="1"/>
    <row r="7774" ht="12.6" hidden="1"/>
    <row r="7775" ht="12.6" hidden="1"/>
    <row r="7776" ht="12.6" hidden="1"/>
    <row r="7777" ht="12.6" hidden="1"/>
    <row r="7778" ht="12.6" hidden="1"/>
    <row r="7779" ht="12.6" hidden="1"/>
    <row r="7780" ht="12.6" hidden="1"/>
    <row r="7781" ht="12.6" hidden="1"/>
    <row r="7782" ht="12.6" hidden="1"/>
    <row r="7783" ht="12.6" hidden="1"/>
    <row r="7784" ht="12.6" hidden="1"/>
    <row r="7785" ht="12.6" hidden="1"/>
    <row r="7786" ht="12.6" hidden="1"/>
    <row r="7787" ht="12.6" hidden="1"/>
    <row r="7788" ht="12.6" hidden="1"/>
    <row r="7789" ht="12.6" hidden="1"/>
    <row r="7790" ht="12.6" hidden="1"/>
    <row r="7791" ht="12.6" hidden="1"/>
    <row r="7792" ht="12.6" hidden="1"/>
    <row r="7793" ht="12.6" hidden="1"/>
    <row r="7794" ht="12.6" hidden="1"/>
    <row r="7795" ht="12.6" hidden="1"/>
    <row r="7796" ht="12.6" hidden="1"/>
    <row r="7797" ht="12.6" hidden="1"/>
    <row r="7798" ht="12.6" hidden="1"/>
    <row r="7799" ht="12.6" hidden="1"/>
    <row r="7800" ht="12.6" hidden="1"/>
    <row r="7801" ht="12.6" hidden="1"/>
    <row r="7802" ht="12.6" hidden="1"/>
    <row r="7803" ht="12.6" hidden="1"/>
    <row r="7804" ht="12.6" hidden="1"/>
    <row r="7805" ht="12.6" hidden="1"/>
    <row r="7806" ht="12.6" hidden="1"/>
    <row r="7807" ht="12.6" hidden="1"/>
    <row r="7808" ht="12.6" hidden="1"/>
    <row r="7809" ht="12.6" hidden="1"/>
    <row r="7810" ht="12.6" hidden="1"/>
    <row r="7811" ht="12.6" hidden="1"/>
    <row r="7812" ht="12.6" hidden="1"/>
    <row r="7813" ht="12.6" hidden="1"/>
    <row r="7814" ht="12.6" hidden="1"/>
    <row r="7815" ht="12.6" hidden="1"/>
    <row r="7816" ht="12.6" hidden="1"/>
    <row r="7817" ht="12.6" hidden="1"/>
    <row r="7818" ht="12.6" hidden="1"/>
    <row r="7819" ht="12.6" hidden="1"/>
    <row r="7820" ht="12.6" hidden="1"/>
    <row r="7821" ht="12.6" hidden="1"/>
    <row r="7822" ht="12.6" hidden="1"/>
    <row r="7823" ht="12.6" hidden="1"/>
    <row r="7824" ht="12.6" hidden="1"/>
    <row r="7825" ht="12.6" hidden="1"/>
    <row r="7826" ht="12.6" hidden="1"/>
    <row r="7827" ht="12.6" hidden="1"/>
    <row r="7828" ht="12.6" hidden="1"/>
    <row r="7829" ht="12.6" hidden="1"/>
    <row r="7830" ht="12.6" hidden="1"/>
    <row r="7831" ht="12.6" hidden="1"/>
    <row r="7832" ht="12.6" hidden="1"/>
    <row r="7833" ht="12.6" hidden="1"/>
    <row r="7834" ht="12.6" hidden="1"/>
    <row r="7835" ht="12.6" hidden="1"/>
    <row r="7836" ht="12.6" hidden="1"/>
    <row r="7837" ht="12.6" hidden="1"/>
    <row r="7838" ht="12.6" hidden="1"/>
    <row r="7839" ht="12.6" hidden="1"/>
    <row r="7840" ht="12.6" hidden="1"/>
    <row r="7841" ht="12.6" hidden="1"/>
    <row r="7842" ht="12.6" hidden="1"/>
    <row r="7843" ht="12.6" hidden="1"/>
    <row r="7844" ht="12.6" hidden="1"/>
    <row r="7845" ht="12.6" hidden="1"/>
    <row r="7846" ht="12.6" hidden="1"/>
    <row r="7847" ht="12.6" hidden="1"/>
    <row r="7848" ht="12.6" hidden="1"/>
    <row r="7849" ht="12.6" hidden="1"/>
    <row r="7850" ht="12.6" hidden="1"/>
    <row r="7851" ht="12.6" hidden="1"/>
    <row r="7852" ht="12.6" hidden="1"/>
    <row r="7853" ht="12.6" hidden="1"/>
    <row r="7854" ht="12.6" hidden="1"/>
    <row r="7855" ht="12.6" hidden="1"/>
    <row r="7856" ht="12.6" hidden="1"/>
    <row r="7857" ht="12.6" hidden="1"/>
    <row r="7858" ht="12.6" hidden="1"/>
    <row r="7859" ht="12.6" hidden="1"/>
    <row r="7860" ht="12.6" hidden="1"/>
    <row r="7861" ht="12.6" hidden="1"/>
    <row r="7862" ht="12.6" hidden="1"/>
    <row r="7863" ht="12.6" hidden="1"/>
    <row r="7864" ht="12.6" hidden="1"/>
    <row r="7865" ht="12.6" hidden="1"/>
    <row r="7866" ht="12.6" hidden="1"/>
    <row r="7867" ht="12.6" hidden="1"/>
    <row r="7868" ht="12.6" hidden="1"/>
    <row r="7869" ht="12.6" hidden="1"/>
    <row r="7870" ht="12.6" hidden="1"/>
    <row r="7871" ht="12.6" hidden="1"/>
    <row r="7872" ht="12.6" hidden="1"/>
    <row r="7873" ht="12.6" hidden="1"/>
    <row r="7874" ht="12.6" hidden="1"/>
    <row r="7875" ht="12.6" hidden="1"/>
    <row r="7876" ht="12.6" hidden="1"/>
    <row r="7877" ht="12.6" hidden="1"/>
    <row r="7878" ht="12.6" hidden="1"/>
    <row r="7879" ht="12.6" hidden="1"/>
    <row r="7880" ht="12.6" hidden="1"/>
    <row r="7881" ht="12.6" hidden="1"/>
    <row r="7882" ht="12.6" hidden="1"/>
    <row r="7883" ht="12.6" hidden="1"/>
    <row r="7884" ht="12.6" hidden="1"/>
    <row r="7885" ht="12.6" hidden="1"/>
    <row r="7886" ht="12.6" hidden="1"/>
    <row r="7887" ht="12.6" hidden="1"/>
    <row r="7888" ht="12.6" hidden="1"/>
    <row r="7889" ht="12.6" hidden="1"/>
    <row r="7890" ht="12.6" hidden="1"/>
    <row r="7891" ht="12.6" hidden="1"/>
    <row r="7892" ht="12.6" hidden="1"/>
    <row r="7893" ht="12.6" hidden="1"/>
    <row r="7894" ht="12.6" hidden="1"/>
    <row r="7895" ht="12.6" hidden="1"/>
    <row r="7896" ht="12.6" hidden="1"/>
    <row r="7897" ht="12.6" hidden="1"/>
    <row r="7898" ht="12.6" hidden="1"/>
    <row r="7899" ht="12.6" hidden="1"/>
    <row r="7900" ht="12.6" hidden="1"/>
    <row r="7901" ht="12.6" hidden="1"/>
    <row r="7902" ht="12.6" hidden="1"/>
    <row r="7903" ht="12.6" hidden="1"/>
    <row r="7904" ht="12.6" hidden="1"/>
    <row r="7905" ht="12.6" hidden="1"/>
    <row r="7906" ht="12.6" hidden="1"/>
    <row r="7907" ht="12.6" hidden="1"/>
    <row r="7908" ht="12.6" hidden="1"/>
    <row r="7909" ht="12.6" hidden="1"/>
    <row r="7910" ht="12.6" hidden="1"/>
    <row r="7911" ht="12.6" hidden="1"/>
    <row r="7912" ht="12.6" hidden="1"/>
    <row r="7913" ht="12.6" hidden="1"/>
    <row r="7914" ht="12.6" hidden="1"/>
    <row r="7915" ht="12.6" hidden="1"/>
    <row r="7916" ht="12.6" hidden="1"/>
    <row r="7917" ht="12.6" hidden="1"/>
    <row r="7918" ht="12.6" hidden="1"/>
    <row r="7919" ht="12.6" hidden="1"/>
    <row r="7920" ht="12.6" hidden="1"/>
    <row r="7921" ht="12.6" hidden="1"/>
    <row r="7922" ht="12.6" hidden="1"/>
    <row r="7923" ht="12.6" hidden="1"/>
    <row r="7924" ht="12.6" hidden="1"/>
    <row r="7925" ht="12.6" hidden="1"/>
    <row r="7926" ht="12.6" hidden="1"/>
    <row r="7927" ht="12.6" hidden="1"/>
    <row r="7928" ht="12.6" hidden="1"/>
    <row r="7929" ht="12.6" hidden="1"/>
    <row r="7930" ht="12.6" hidden="1"/>
    <row r="7931" ht="12.6" hidden="1"/>
    <row r="7932" ht="12.6" hidden="1"/>
    <row r="7933" ht="12.6" hidden="1"/>
    <row r="7934" ht="12.6" hidden="1"/>
    <row r="7935" ht="12.6" hidden="1"/>
    <row r="7936" ht="12.6" hidden="1"/>
    <row r="7937" ht="12.6" hidden="1"/>
    <row r="7938" ht="12.6" hidden="1"/>
    <row r="7939" ht="12.6" hidden="1"/>
    <row r="7940" ht="12.6" hidden="1"/>
    <row r="7941" ht="12.6" hidden="1"/>
    <row r="7942" ht="12.6" hidden="1"/>
    <row r="7943" ht="12.6" hidden="1"/>
    <row r="7944" ht="12.6" hidden="1"/>
    <row r="7945" ht="12.6" hidden="1"/>
    <row r="7946" ht="12.6" hidden="1"/>
    <row r="7947" ht="12.6" hidden="1"/>
    <row r="7948" ht="12.6" hidden="1"/>
    <row r="7949" ht="12.6" hidden="1"/>
    <row r="7950" ht="12.6" hidden="1"/>
    <row r="7951" ht="12.6" hidden="1"/>
    <row r="7952" ht="12.6" hidden="1"/>
    <row r="7953" ht="12.6" hidden="1"/>
    <row r="7954" ht="12.6" hidden="1"/>
    <row r="7955" ht="12.6" hidden="1"/>
    <row r="7956" ht="12.6" hidden="1"/>
    <row r="7957" ht="12.6" hidden="1"/>
    <row r="7958" ht="12.6" hidden="1"/>
    <row r="7959" ht="12.6" hidden="1"/>
    <row r="7960" ht="12.6" hidden="1"/>
    <row r="7961" ht="12.6" hidden="1"/>
    <row r="7962" ht="12.6" hidden="1"/>
    <row r="7963" ht="12.6" hidden="1"/>
    <row r="7964" ht="12.6" hidden="1"/>
    <row r="7965" ht="12.6" hidden="1"/>
    <row r="7966" ht="12.6" hidden="1"/>
    <row r="7967" ht="12.6" hidden="1"/>
    <row r="7968" ht="12.6" hidden="1"/>
    <row r="7969" ht="12.6" hidden="1"/>
    <row r="7970" ht="12.6" hidden="1"/>
    <row r="7971" ht="12.6" hidden="1"/>
    <row r="7972" ht="12.6" hidden="1"/>
    <row r="7973" ht="12.6" hidden="1"/>
    <row r="7974" ht="12.6" hidden="1"/>
    <row r="7975" ht="12.6" hidden="1"/>
    <row r="7976" ht="12.6" hidden="1"/>
    <row r="7977" ht="12.6" hidden="1"/>
    <row r="7978" ht="12.6" hidden="1"/>
    <row r="7979" ht="12.6" hidden="1"/>
    <row r="7980" ht="12.6" hidden="1"/>
    <row r="7981" ht="12.6" hidden="1"/>
    <row r="7982" ht="12.6" hidden="1"/>
    <row r="7983" ht="12.6" hidden="1"/>
    <row r="7984" ht="12.6" hidden="1"/>
    <row r="7985" ht="12.6" hidden="1"/>
    <row r="7986" ht="12.6" hidden="1"/>
    <row r="7987" ht="12.6" hidden="1"/>
    <row r="7988" ht="12.6" hidden="1"/>
    <row r="7989" ht="12.6" hidden="1"/>
    <row r="7990" ht="12.6" hidden="1"/>
    <row r="7991" ht="12.6" hidden="1"/>
    <row r="7992" ht="12.6" hidden="1"/>
    <row r="7993" ht="12.6" hidden="1"/>
    <row r="7994" ht="12.6" hidden="1"/>
    <row r="7995" ht="12.6" hidden="1"/>
    <row r="7996" ht="12.6" hidden="1"/>
    <row r="7997" ht="12.6" hidden="1"/>
    <row r="7998" ht="12.6" hidden="1"/>
    <row r="7999" ht="12.6" hidden="1"/>
    <row r="8000" ht="12.6" hidden="1"/>
    <row r="8001" ht="12.6" hidden="1"/>
    <row r="8002" ht="12.6" hidden="1"/>
    <row r="8003" ht="12.6" hidden="1"/>
    <row r="8004" ht="12.6" hidden="1"/>
    <row r="8005" ht="12.6" hidden="1"/>
    <row r="8006" ht="12.6" hidden="1"/>
    <row r="8007" ht="12.6" hidden="1"/>
    <row r="8008" ht="12.6" hidden="1"/>
    <row r="8009" ht="12.6" hidden="1"/>
    <row r="8010" ht="12.6" hidden="1"/>
    <row r="8011" ht="12.6" hidden="1"/>
    <row r="8012" ht="12.6" hidden="1"/>
    <row r="8013" ht="12.6" hidden="1"/>
    <row r="8014" ht="12.6" hidden="1"/>
    <row r="8015" ht="12.6" hidden="1"/>
    <row r="8016" ht="12.6" hidden="1"/>
    <row r="8017" ht="12.6" hidden="1"/>
    <row r="8018" ht="12.6" hidden="1"/>
    <row r="8019" ht="12.6" hidden="1"/>
    <row r="8020" ht="12.6" hidden="1"/>
    <row r="8021" ht="12.6" hidden="1"/>
    <row r="8022" ht="12.6" hidden="1"/>
    <row r="8023" ht="12.6" hidden="1"/>
    <row r="8024" ht="12.6" hidden="1"/>
    <row r="8025" ht="12.6" hidden="1"/>
    <row r="8026" ht="12.6" hidden="1"/>
    <row r="8027" ht="12.6" hidden="1"/>
    <row r="8028" ht="12.6" hidden="1"/>
    <row r="8029" ht="12.6" hidden="1"/>
    <row r="8030" ht="12.6" hidden="1"/>
    <row r="8031" ht="12.6" hidden="1"/>
    <row r="8032" ht="12.6" hidden="1"/>
    <row r="8033" ht="12.6" hidden="1"/>
    <row r="8034" ht="12.6" hidden="1"/>
    <row r="8035" ht="12.6" hidden="1"/>
    <row r="8036" ht="12.6" hidden="1"/>
    <row r="8037" ht="12.6" hidden="1"/>
    <row r="8038" ht="12.6" hidden="1"/>
    <row r="8039" ht="12.6" hidden="1"/>
    <row r="8040" ht="12.6" hidden="1"/>
    <row r="8041" ht="12.6" hidden="1"/>
    <row r="8042" ht="12.6" hidden="1"/>
    <row r="8043" ht="12.6" hidden="1"/>
    <row r="8044" ht="12.6" hidden="1"/>
    <row r="8045" ht="12.6" hidden="1"/>
    <row r="8046" ht="12.6" hidden="1"/>
    <row r="8047" ht="12.6" hidden="1"/>
    <row r="8048" ht="12.6" hidden="1"/>
    <row r="8049" ht="12.6" hidden="1"/>
    <row r="8050" ht="12.6" hidden="1"/>
    <row r="8051" ht="12.6" hidden="1"/>
    <row r="8052" ht="12.6" hidden="1"/>
    <row r="8053" ht="12.6" hidden="1"/>
    <row r="8054" ht="12.6" hidden="1"/>
    <row r="8055" ht="12.6" hidden="1"/>
    <row r="8056" ht="12.6" hidden="1"/>
    <row r="8057" ht="12.6" hidden="1"/>
    <row r="8058" ht="12.6" hidden="1"/>
    <row r="8059" ht="12.6" hidden="1"/>
    <row r="8060" ht="12.6" hidden="1"/>
    <row r="8061" ht="12.6" hidden="1"/>
    <row r="8062" ht="12.6" hidden="1"/>
    <row r="8063" ht="12.6" hidden="1"/>
    <row r="8064" ht="12.6" hidden="1"/>
    <row r="8065" ht="12.6" hidden="1"/>
    <row r="8066" ht="12.6" hidden="1"/>
    <row r="8067" ht="12.6" hidden="1"/>
    <row r="8068" ht="12.6" hidden="1"/>
    <row r="8069" ht="12.6" hidden="1"/>
    <row r="8070" ht="12.6" hidden="1"/>
    <row r="8071" ht="12.6" hidden="1"/>
    <row r="8072" ht="12.6" hidden="1"/>
    <row r="8073" ht="12.6" hidden="1"/>
    <row r="8074" ht="12.6" hidden="1"/>
    <row r="8075" ht="12.6" hidden="1"/>
    <row r="8076" ht="12.6" hidden="1"/>
    <row r="8077" ht="12.6" hidden="1"/>
    <row r="8078" ht="12.6" hidden="1"/>
    <row r="8079" ht="12.6" hidden="1"/>
    <row r="8080" ht="12.6" hidden="1"/>
    <row r="8081" ht="12.6" hidden="1"/>
    <row r="8082" ht="12.6" hidden="1"/>
    <row r="8083" ht="12.6" hidden="1"/>
    <row r="8084" ht="12.6" hidden="1"/>
    <row r="8085" ht="12.6" hidden="1"/>
    <row r="8086" ht="12.6" hidden="1"/>
    <row r="8087" ht="12.6" hidden="1"/>
    <row r="8088" ht="12.6" hidden="1"/>
    <row r="8089" ht="12.6" hidden="1"/>
    <row r="8090" ht="12.6" hidden="1"/>
    <row r="8091" ht="12.6" hidden="1"/>
    <row r="8092" ht="12.6" hidden="1"/>
    <row r="8093" ht="12.6" hidden="1"/>
    <row r="8094" ht="12.6" hidden="1"/>
    <row r="8095" ht="12.6" hidden="1"/>
    <row r="8096" ht="12.6" hidden="1"/>
    <row r="8097" ht="12.6" hidden="1"/>
    <row r="8098" ht="12.6" hidden="1"/>
    <row r="8099" ht="12.6" hidden="1"/>
    <row r="8100" ht="12.6" hidden="1"/>
    <row r="8101" ht="12.6" hidden="1"/>
    <row r="8102" ht="12.6" hidden="1"/>
    <row r="8103" ht="12.6" hidden="1"/>
    <row r="8104" ht="12.6" hidden="1"/>
    <row r="8105" ht="12.6" hidden="1"/>
    <row r="8106" ht="12.6" hidden="1"/>
    <row r="8107" ht="12.6" hidden="1"/>
    <row r="8108" ht="12.6" hidden="1"/>
    <row r="8109" ht="12.6" hidden="1"/>
    <row r="8110" ht="12.6" hidden="1"/>
    <row r="8111" ht="12.6" hidden="1"/>
    <row r="8112" ht="12.6" hidden="1"/>
    <row r="8113" ht="12.6" hidden="1"/>
    <row r="8114" ht="12.6" hidden="1"/>
    <row r="8115" ht="12.6" hidden="1"/>
    <row r="8116" ht="12.6" hidden="1"/>
    <row r="8117" ht="12.6" hidden="1"/>
    <row r="8118" ht="12.6" hidden="1"/>
    <row r="8119" ht="12.6" hidden="1"/>
    <row r="8120" ht="12.6" hidden="1"/>
    <row r="8121" ht="12.6" hidden="1"/>
    <row r="8122" ht="12.6" hidden="1"/>
    <row r="8123" ht="12.6" hidden="1"/>
    <row r="8124" ht="12.6" hidden="1"/>
    <row r="8125" ht="12.6" hidden="1"/>
    <row r="8126" ht="12.6" hidden="1"/>
    <row r="8127" ht="12.6" hidden="1"/>
    <row r="8128" ht="12.6" hidden="1"/>
    <row r="8129" ht="12.6" hidden="1"/>
    <row r="8130" ht="12.6" hidden="1"/>
    <row r="8131" ht="12.6" hidden="1"/>
    <row r="8132" ht="12.6" hidden="1"/>
    <row r="8133" ht="12.6" hidden="1"/>
    <row r="8134" ht="12.6" hidden="1"/>
    <row r="8135" ht="12.6" hidden="1"/>
    <row r="8136" ht="12.6" hidden="1"/>
    <row r="8137" ht="12.6" hidden="1"/>
    <row r="8138" ht="12.6" hidden="1"/>
    <row r="8139" ht="12.6" hidden="1"/>
    <row r="8140" ht="12.6" hidden="1"/>
    <row r="8141" ht="12.6" hidden="1"/>
    <row r="8142" ht="12.6" hidden="1"/>
    <row r="8143" ht="12.6" hidden="1"/>
    <row r="8144" ht="12.6" hidden="1"/>
    <row r="8145" ht="12.6" hidden="1"/>
    <row r="8146" ht="12.6" hidden="1"/>
    <row r="8147" ht="12.6" hidden="1"/>
    <row r="8148" ht="12.6" hidden="1"/>
    <row r="8149" ht="12.6" hidden="1"/>
    <row r="8150" ht="12.6" hidden="1"/>
    <row r="8151" ht="12.6" hidden="1"/>
    <row r="8152" ht="12.6" hidden="1"/>
    <row r="8153" ht="12.6" hidden="1"/>
    <row r="8154" ht="12.6" hidden="1"/>
    <row r="8155" ht="12.6" hidden="1"/>
    <row r="8156" ht="12.6" hidden="1"/>
    <row r="8157" ht="12.6" hidden="1"/>
    <row r="8158" ht="12.6" hidden="1"/>
    <row r="8159" ht="12.6" hidden="1"/>
    <row r="8160" ht="12.6" hidden="1"/>
    <row r="8161" ht="12.6" hidden="1"/>
    <row r="8162" ht="12.6" hidden="1"/>
    <row r="8163" ht="12.6" hidden="1"/>
    <row r="8164" ht="12.6" hidden="1"/>
    <row r="8165" ht="12.6" hidden="1"/>
    <row r="8166" ht="12.6" hidden="1"/>
    <row r="8167" ht="12.6" hidden="1"/>
    <row r="8168" ht="12.6" hidden="1"/>
    <row r="8169" ht="12.6" hidden="1"/>
    <row r="8170" ht="12.6" hidden="1"/>
    <row r="8171" ht="12.6" hidden="1"/>
    <row r="8172" ht="12.6" hidden="1"/>
    <row r="8173" ht="12.6" hidden="1"/>
    <row r="8174" ht="12.6" hidden="1"/>
    <row r="8175" ht="12.6" hidden="1"/>
    <row r="8176" ht="12.6" hidden="1"/>
    <row r="8177" ht="12.6" hidden="1"/>
    <row r="8178" ht="12.6" hidden="1"/>
    <row r="8179" ht="12.6" hidden="1"/>
    <row r="8180" ht="12.6" hidden="1"/>
    <row r="8181" ht="12.6" hidden="1"/>
    <row r="8182" ht="12.6" hidden="1"/>
    <row r="8183" ht="12.6" hidden="1"/>
    <row r="8184" ht="12.6" hidden="1"/>
    <row r="8185" ht="12.6" hidden="1"/>
    <row r="8186" ht="12.6" hidden="1"/>
    <row r="8187" ht="12.6" hidden="1"/>
    <row r="8188" ht="12.6" hidden="1"/>
    <row r="8189" ht="12.6" hidden="1"/>
    <row r="8190" ht="12.6" hidden="1"/>
    <row r="8191" ht="12.6" hidden="1"/>
    <row r="8192" ht="12.6" hidden="1"/>
    <row r="8193" ht="12.6" hidden="1"/>
    <row r="8194" ht="12.6" hidden="1"/>
    <row r="8195" ht="12.6" hidden="1"/>
    <row r="8196" ht="12.6" hidden="1"/>
    <row r="8197" ht="12.6" hidden="1"/>
    <row r="8198" ht="12.6" hidden="1"/>
    <row r="8199" ht="12.6" hidden="1"/>
    <row r="8200" ht="12.6" hidden="1"/>
    <row r="8201" ht="12.6" hidden="1"/>
    <row r="8202" ht="12.6" hidden="1"/>
    <row r="8203" ht="12.6" hidden="1"/>
    <row r="8204" ht="12.6" hidden="1"/>
    <row r="8205" ht="12.6" hidden="1"/>
    <row r="8206" ht="12.6" hidden="1"/>
    <row r="8207" ht="12.6" hidden="1"/>
    <row r="8208" ht="12.6" hidden="1"/>
    <row r="8209" ht="12.6" hidden="1"/>
    <row r="8210" ht="12.6" hidden="1"/>
    <row r="8211" ht="12.6" hidden="1"/>
    <row r="8212" ht="12.6" hidden="1"/>
    <row r="8213" ht="12.6" hidden="1"/>
    <row r="8214" ht="12.6" hidden="1"/>
    <row r="8215" ht="12.6" hidden="1"/>
    <row r="8216" ht="12.6" hidden="1"/>
    <row r="8217" ht="12.6" hidden="1"/>
    <row r="8218" ht="12.6" hidden="1"/>
    <row r="8219" ht="12.6" hidden="1"/>
    <row r="8220" ht="12.6" hidden="1"/>
    <row r="8221" ht="12.6" hidden="1"/>
    <row r="8222" ht="12.6" hidden="1"/>
    <row r="8223" ht="12.6" hidden="1"/>
    <row r="8224" ht="12.6" hidden="1"/>
    <row r="8225" ht="12.6" hidden="1"/>
    <row r="8226" ht="12.6" hidden="1"/>
    <row r="8227" ht="12.6" hidden="1"/>
    <row r="8228" ht="12.6" hidden="1"/>
    <row r="8229" ht="12.6" hidden="1"/>
    <row r="8230" ht="12.6" hidden="1"/>
    <row r="8231" ht="12.6" hidden="1"/>
    <row r="8232" ht="12.6" hidden="1"/>
    <row r="8233" ht="12.6" hidden="1"/>
    <row r="8234" ht="12.6" hidden="1"/>
    <row r="8235" ht="12.6" hidden="1"/>
    <row r="8236" ht="12.6" hidden="1"/>
    <row r="8237" ht="12.6" hidden="1"/>
    <row r="8238" ht="12.6" hidden="1"/>
    <row r="8239" ht="12.6" hidden="1"/>
    <row r="8240" ht="12.6" hidden="1"/>
    <row r="8241" ht="12.6" hidden="1"/>
    <row r="8242" ht="12.6" hidden="1"/>
    <row r="8243" ht="12.6" hidden="1"/>
    <row r="8244" ht="12.6" hidden="1"/>
    <row r="8245" ht="12.6" hidden="1"/>
    <row r="8246" ht="12.6" hidden="1"/>
    <row r="8247" ht="12.6" hidden="1"/>
    <row r="8248" ht="12.6" hidden="1"/>
    <row r="8249" ht="12.6" hidden="1"/>
    <row r="8250" ht="12.6" hidden="1"/>
    <row r="8251" ht="12.6" hidden="1"/>
    <row r="8252" ht="12.6" hidden="1"/>
    <row r="8253" ht="12.6" hidden="1"/>
    <row r="8254" ht="12.6" hidden="1"/>
    <row r="8255" ht="12.6" hidden="1"/>
    <row r="8256" ht="12.6" hidden="1"/>
    <row r="8257" ht="12.6" hidden="1"/>
    <row r="8258" ht="12.6" hidden="1"/>
    <row r="8259" ht="12.6" hidden="1"/>
    <row r="8260" ht="12.6" hidden="1"/>
    <row r="8261" ht="12.6" hidden="1"/>
    <row r="8262" ht="12.6" hidden="1"/>
    <row r="8263" ht="12.6" hidden="1"/>
    <row r="8264" ht="12.6" hidden="1"/>
    <row r="8265" ht="12.6" hidden="1"/>
    <row r="8266" ht="12.6" hidden="1"/>
    <row r="8267" ht="12.6" hidden="1"/>
    <row r="8268" ht="12.6" hidden="1"/>
    <row r="8269" ht="12.6" hidden="1"/>
    <row r="8270" ht="12.6" hidden="1"/>
    <row r="8271" ht="12.6" hidden="1"/>
    <row r="8272" ht="12.6" hidden="1"/>
    <row r="8273" ht="12.6" hidden="1"/>
    <row r="8274" ht="12.6" hidden="1"/>
    <row r="8275" ht="12.6" hidden="1"/>
    <row r="8276" ht="12.6" hidden="1"/>
    <row r="8277" ht="12.6" hidden="1"/>
    <row r="8278" ht="12.6" hidden="1"/>
    <row r="8279" ht="12.6" hidden="1"/>
    <row r="8280" ht="12.6" hidden="1"/>
    <row r="8281" ht="12.6" hidden="1"/>
    <row r="8282" ht="12.6" hidden="1"/>
    <row r="8283" ht="12.6" hidden="1"/>
    <row r="8284" ht="12.6" hidden="1"/>
    <row r="8285" ht="12.6" hidden="1"/>
    <row r="8286" ht="12.6" hidden="1"/>
    <row r="8287" ht="12.6" hidden="1"/>
    <row r="8288" ht="12.6" hidden="1"/>
    <row r="8289" ht="12.6" hidden="1"/>
    <row r="8290" ht="12.6" hidden="1"/>
    <row r="8291" ht="12.6" hidden="1"/>
    <row r="8292" ht="12.6" hidden="1"/>
    <row r="8293" ht="12.6" hidden="1"/>
    <row r="8294" ht="12.6" hidden="1"/>
    <row r="8295" ht="12.6" hidden="1"/>
    <row r="8296" ht="12.6" hidden="1"/>
    <row r="8297" ht="12.6" hidden="1"/>
    <row r="8298" ht="12.6" hidden="1"/>
    <row r="8299" ht="12.6" hidden="1"/>
    <row r="8300" ht="12.6" hidden="1"/>
    <row r="8301" ht="12.6" hidden="1"/>
    <row r="8302" ht="12.6" hidden="1"/>
    <row r="8303" ht="12.6" hidden="1"/>
    <row r="8304" ht="12.6" hidden="1"/>
    <row r="8305" ht="12.6" hidden="1"/>
    <row r="8306" ht="12.6" hidden="1"/>
    <row r="8307" ht="12.6" hidden="1"/>
    <row r="8308" ht="12.6" hidden="1"/>
    <row r="8309" ht="12.6" hidden="1"/>
    <row r="8310" ht="12.6" hidden="1"/>
    <row r="8311" ht="12.6" hidden="1"/>
    <row r="8312" ht="12.6" hidden="1"/>
    <row r="8313" ht="12.6" hidden="1"/>
    <row r="8314" ht="12.6" hidden="1"/>
    <row r="8315" ht="12.6" hidden="1"/>
    <row r="8316" ht="12.6" hidden="1"/>
    <row r="8317" ht="12.6" hidden="1"/>
    <row r="8318" ht="12.6" hidden="1"/>
    <row r="8319" ht="12.6" hidden="1"/>
    <row r="8320" ht="12.6" hidden="1"/>
    <row r="8321" ht="12.6" hidden="1"/>
    <row r="8322" ht="12.6" hidden="1"/>
    <row r="8323" ht="12.6" hidden="1"/>
    <row r="8324" ht="12.6" hidden="1"/>
    <row r="8325" ht="12.6" hidden="1"/>
    <row r="8326" ht="12.6" hidden="1"/>
    <row r="8327" ht="12.6" hidden="1"/>
    <row r="8328" ht="12.6" hidden="1"/>
    <row r="8329" ht="12.6" hidden="1"/>
    <row r="8330" ht="12.6" hidden="1"/>
    <row r="8331" ht="12.6" hidden="1"/>
    <row r="8332" ht="12.6" hidden="1"/>
    <row r="8333" ht="12.6" hidden="1"/>
    <row r="8334" ht="12.6" hidden="1"/>
    <row r="8335" ht="12.6" hidden="1"/>
    <row r="8336" ht="12.6" hidden="1"/>
    <row r="8337" ht="12.6" hidden="1"/>
    <row r="8338" ht="12.6" hidden="1"/>
    <row r="8339" ht="12.6" hidden="1"/>
    <row r="8340" ht="12.6" hidden="1"/>
    <row r="8341" ht="12.6" hidden="1"/>
    <row r="8342" ht="12.6" hidden="1"/>
    <row r="8343" ht="12.6" hidden="1"/>
    <row r="8344" ht="12.6" hidden="1"/>
    <row r="8345" ht="12.6" hidden="1"/>
    <row r="8346" ht="12.6" hidden="1"/>
    <row r="8347" ht="12.6" hidden="1"/>
    <row r="8348" ht="12.6" hidden="1"/>
    <row r="8349" ht="12.6" hidden="1"/>
    <row r="8350" ht="12.6" hidden="1"/>
    <row r="8351" ht="12.6" hidden="1"/>
    <row r="8352" ht="12.6" hidden="1"/>
    <row r="8353" ht="12.6" hidden="1"/>
    <row r="8354" ht="12.6" hidden="1"/>
    <row r="8355" ht="12.6" hidden="1"/>
    <row r="8356" ht="12.6" hidden="1"/>
    <row r="8357" ht="12.6" hidden="1"/>
    <row r="8358" ht="12.6" hidden="1"/>
    <row r="8359" ht="12.6" hidden="1"/>
    <row r="8360" ht="12.6" hidden="1"/>
    <row r="8361" ht="12.6" hidden="1"/>
    <row r="8362" ht="12.6" hidden="1"/>
    <row r="8363" ht="12.6" hidden="1"/>
    <row r="8364" ht="12.6" hidden="1"/>
    <row r="8365" ht="12.6" hidden="1"/>
    <row r="8366" ht="12.6" hidden="1"/>
    <row r="8367" ht="12.6" hidden="1"/>
    <row r="8368" ht="12.6" hidden="1"/>
    <row r="8369" ht="12.6" hidden="1"/>
    <row r="8370" ht="12.6" hidden="1"/>
    <row r="8371" ht="12.6" hidden="1"/>
    <row r="8372" ht="12.6" hidden="1"/>
    <row r="8373" ht="12.6" hidden="1"/>
    <row r="8374" ht="12.6" hidden="1"/>
    <row r="8375" ht="12.6" hidden="1"/>
    <row r="8376" ht="12.6" hidden="1"/>
    <row r="8377" ht="12.6" hidden="1"/>
    <row r="8378" ht="12.6" hidden="1"/>
    <row r="8379" ht="12.6" hidden="1"/>
    <row r="8380" ht="12.6" hidden="1"/>
    <row r="8381" ht="12.6" hidden="1"/>
    <row r="8382" ht="12.6" hidden="1"/>
    <row r="8383" ht="12.6" hidden="1"/>
    <row r="8384" ht="12.6" hidden="1"/>
    <row r="8385" ht="12.6" hidden="1"/>
    <row r="8386" ht="12.6" hidden="1"/>
    <row r="8387" ht="12.6" hidden="1"/>
    <row r="8388" ht="12.6" hidden="1"/>
    <row r="8389" ht="12.6" hidden="1"/>
    <row r="8390" ht="12.6" hidden="1"/>
    <row r="8391" ht="12.6" hidden="1"/>
    <row r="8392" ht="12.6" hidden="1"/>
    <row r="8393" ht="12.6" hidden="1"/>
    <row r="8394" ht="12.6" hidden="1"/>
    <row r="8395" ht="12.6" hidden="1"/>
    <row r="8396" ht="12.6" hidden="1"/>
    <row r="8397" ht="12.6" hidden="1"/>
    <row r="8398" ht="12.6" hidden="1"/>
    <row r="8399" ht="12.6" hidden="1"/>
    <row r="8400" ht="12.6" hidden="1"/>
    <row r="8401" ht="12.6" hidden="1"/>
    <row r="8402" ht="12.6" hidden="1"/>
    <row r="8403" ht="12.6" hidden="1"/>
    <row r="8404" ht="12.6" hidden="1"/>
    <row r="8405" ht="12.6" hidden="1"/>
    <row r="8406" ht="12.6" hidden="1"/>
    <row r="8407" ht="12.6" hidden="1"/>
    <row r="8408" ht="12.6" hidden="1"/>
    <row r="8409" ht="12.6" hidden="1"/>
    <row r="8410" ht="12.6" hidden="1"/>
    <row r="8411" ht="12.6" hidden="1"/>
    <row r="8412" ht="12.6" hidden="1"/>
    <row r="8413" ht="12.6" hidden="1"/>
    <row r="8414" ht="12.6" hidden="1"/>
    <row r="8415" ht="12.6" hidden="1"/>
    <row r="8416" ht="12.6" hidden="1"/>
    <row r="8417" ht="12.6" hidden="1"/>
    <row r="8418" ht="12.6" hidden="1"/>
    <row r="8419" ht="12.6" hidden="1"/>
    <row r="8420" ht="12.6" hidden="1"/>
    <row r="8421" ht="12.6" hidden="1"/>
    <row r="8422" ht="12.6" hidden="1"/>
    <row r="8423" ht="12.6" hidden="1"/>
    <row r="8424" ht="12.6" hidden="1"/>
    <row r="8425" ht="12.6" hidden="1"/>
    <row r="8426" ht="12.6" hidden="1"/>
    <row r="8427" ht="12.6" hidden="1"/>
    <row r="8428" ht="12.6" hidden="1"/>
    <row r="8429" ht="12.6" hidden="1"/>
    <row r="8430" ht="12.6" hidden="1"/>
    <row r="8431" ht="12.6" hidden="1"/>
    <row r="8432" ht="12.6" hidden="1"/>
    <row r="8433" ht="12.6" hidden="1"/>
    <row r="8434" ht="12.6" hidden="1"/>
    <row r="8435" ht="12.6" hidden="1"/>
    <row r="8436" ht="12.6" hidden="1"/>
    <row r="8437" ht="12.6" hidden="1"/>
    <row r="8438" ht="12.6" hidden="1"/>
    <row r="8439" ht="12.6" hidden="1"/>
    <row r="8440" ht="12.6" hidden="1"/>
    <row r="8441" ht="12.6" hidden="1"/>
    <row r="8442" ht="12.6" hidden="1"/>
    <row r="8443" ht="12.6" hidden="1"/>
    <row r="8444" ht="12.6" hidden="1"/>
    <row r="8445" ht="12.6" hidden="1"/>
    <row r="8446" ht="12.6" hidden="1"/>
    <row r="8447" ht="12.6" hidden="1"/>
    <row r="8448" ht="12.6" hidden="1"/>
    <row r="8449" ht="12.6" hidden="1"/>
    <row r="8450" ht="12.6" hidden="1"/>
    <row r="8451" ht="12.6" hidden="1"/>
    <row r="8452" ht="12.6" hidden="1"/>
    <row r="8453" ht="12.6" hidden="1"/>
    <row r="8454" ht="12.6" hidden="1"/>
    <row r="8455" ht="12.6" hidden="1"/>
    <row r="8456" ht="12.6" hidden="1"/>
    <row r="8457" ht="12.6" hidden="1"/>
    <row r="8458" ht="12.6" hidden="1"/>
    <row r="8459" ht="12.6" hidden="1"/>
    <row r="8460" ht="12.6" hidden="1"/>
    <row r="8461" ht="12.6" hidden="1"/>
    <row r="8462" ht="12.6" hidden="1"/>
    <row r="8463" ht="12.6" hidden="1"/>
    <row r="8464" ht="12.6" hidden="1"/>
    <row r="8465" ht="12.6" hidden="1"/>
    <row r="8466" ht="12.6" hidden="1"/>
    <row r="8467" ht="12.6" hidden="1"/>
    <row r="8468" ht="12.6" hidden="1"/>
    <row r="8469" ht="12.6" hidden="1"/>
    <row r="8470" ht="12.6" hidden="1"/>
    <row r="8471" ht="12.6" hidden="1"/>
    <row r="8472" ht="12.6" hidden="1"/>
    <row r="8473" ht="12.6" hidden="1"/>
    <row r="8474" ht="12.6" hidden="1"/>
    <row r="8475" ht="12.6" hidden="1"/>
    <row r="8476" ht="12.6" hidden="1"/>
    <row r="8477" ht="12.6" hidden="1"/>
    <row r="8478" ht="12.6" hidden="1"/>
    <row r="8479" ht="12.6" hidden="1"/>
    <row r="8480" ht="12.6" hidden="1"/>
    <row r="8481" ht="12.6" hidden="1"/>
    <row r="8482" ht="12.6" hidden="1"/>
    <row r="8483" ht="12.6" hidden="1"/>
    <row r="8484" ht="12.6" hidden="1"/>
    <row r="8485" ht="12.6" hidden="1"/>
    <row r="8486" ht="12.6" hidden="1"/>
    <row r="8487" ht="12.6" hidden="1"/>
    <row r="8488" ht="12.6" hidden="1"/>
    <row r="8489" ht="12.6" hidden="1"/>
    <row r="8490" ht="12.6" hidden="1"/>
    <row r="8491" ht="12.6" hidden="1"/>
    <row r="8492" ht="12.6" hidden="1"/>
    <row r="8493" ht="12.6" hidden="1"/>
    <row r="8494" ht="12.6" hidden="1"/>
    <row r="8495" ht="12.6" hidden="1"/>
    <row r="8496" ht="12.6" hidden="1"/>
    <row r="8497" ht="12.6" hidden="1"/>
    <row r="8498" ht="12.6" hidden="1"/>
    <row r="8499" ht="12.6" hidden="1"/>
    <row r="8500" ht="12.6" hidden="1"/>
    <row r="8501" ht="12.6" hidden="1"/>
    <row r="8502" ht="12.6" hidden="1"/>
    <row r="8503" ht="12.6" hidden="1"/>
    <row r="8504" ht="12.6" hidden="1"/>
    <row r="8505" ht="12.6" hidden="1"/>
    <row r="8506" ht="12.6" hidden="1"/>
    <row r="8507" ht="12.6" hidden="1"/>
    <row r="8508" ht="12.6" hidden="1"/>
    <row r="8509" ht="12.6" hidden="1"/>
    <row r="8510" ht="12.6" hidden="1"/>
    <row r="8511" ht="12.6" hidden="1"/>
    <row r="8512" ht="12.6" hidden="1"/>
    <row r="8513" ht="12.6" hidden="1"/>
    <row r="8514" ht="12.6" hidden="1"/>
    <row r="8515" ht="12.6" hidden="1"/>
    <row r="8516" ht="12.6" hidden="1"/>
    <row r="8517" ht="12.6" hidden="1"/>
    <row r="8518" ht="12.6" hidden="1"/>
    <row r="8519" ht="12.6" hidden="1"/>
    <row r="8520" ht="12.6" hidden="1"/>
    <row r="8521" ht="12.6" hidden="1"/>
    <row r="8522" ht="12.6" hidden="1"/>
    <row r="8523" ht="12.6" hidden="1"/>
    <row r="8524" ht="12.6" hidden="1"/>
    <row r="8525" ht="12.6" hidden="1"/>
    <row r="8526" ht="12.6" hidden="1"/>
    <row r="8527" ht="12.6" hidden="1"/>
    <row r="8528" ht="12.6" hidden="1"/>
    <row r="8529" ht="12.6" hidden="1"/>
    <row r="8530" ht="12.6" hidden="1"/>
    <row r="8531" ht="12.6" hidden="1"/>
    <row r="8532" ht="12.6" hidden="1"/>
    <row r="8533" ht="12.6" hidden="1"/>
    <row r="8534" ht="12.6" hidden="1"/>
    <row r="8535" ht="12.6" hidden="1"/>
    <row r="8536" ht="12.6" hidden="1"/>
    <row r="8537" ht="12.6" hidden="1"/>
    <row r="8538" ht="12.6" hidden="1"/>
    <row r="8539" ht="12.6" hidden="1"/>
    <row r="8540" ht="12.6" hidden="1"/>
    <row r="8541" ht="12.6" hidden="1"/>
    <row r="8542" ht="12.6" hidden="1"/>
    <row r="8543" ht="12.6" hidden="1"/>
    <row r="8544" ht="12.6" hidden="1"/>
    <row r="8545" ht="12.6" hidden="1"/>
    <row r="8546" ht="12.6" hidden="1"/>
    <row r="8547" ht="12.6" hidden="1"/>
    <row r="8548" ht="12.6" hidden="1"/>
    <row r="8549" ht="12.6" hidden="1"/>
    <row r="8550" ht="12.6" hidden="1"/>
    <row r="8551" ht="12.6" hidden="1"/>
    <row r="8552" ht="12.6" hidden="1"/>
    <row r="8553" ht="12.6" hidden="1"/>
    <row r="8554" ht="12.6" hidden="1"/>
    <row r="8555" ht="12.6" hidden="1"/>
    <row r="8556" ht="12.6" hidden="1"/>
    <row r="8557" ht="12.6" hidden="1"/>
    <row r="8558" ht="12.6" hidden="1"/>
    <row r="8559" ht="12.6" hidden="1"/>
    <row r="8560" ht="12.6" hidden="1"/>
    <row r="8561" ht="12.6" hidden="1"/>
    <row r="8562" ht="12.6" hidden="1"/>
    <row r="8563" ht="12.6" hidden="1"/>
    <row r="8564" ht="12.6" hidden="1"/>
    <row r="8565" ht="12.6" hidden="1"/>
    <row r="8566" ht="12.6" hidden="1"/>
    <row r="8567" ht="12.6" hidden="1"/>
    <row r="8568" ht="12.6" hidden="1"/>
    <row r="8569" ht="12.6" hidden="1"/>
    <row r="8570" ht="12.6" hidden="1"/>
    <row r="8571" ht="12.6" hidden="1"/>
    <row r="8572" ht="12.6" hidden="1"/>
    <row r="8573" ht="12.6" hidden="1"/>
    <row r="8574" ht="12.6" hidden="1"/>
    <row r="8575" ht="12.6" hidden="1"/>
    <row r="8576" ht="12.6" hidden="1"/>
    <row r="8577" ht="12.6" hidden="1"/>
    <row r="8578" ht="12.6" hidden="1"/>
    <row r="8579" ht="12.6" hidden="1"/>
    <row r="8580" ht="12.6" hidden="1"/>
    <row r="8581" ht="12.6" hidden="1"/>
    <row r="8582" ht="12.6" hidden="1"/>
    <row r="8583" ht="12.6" hidden="1"/>
    <row r="8584" ht="12.6" hidden="1"/>
    <row r="8585" ht="12.6" hidden="1"/>
    <row r="8586" ht="12.6" hidden="1"/>
    <row r="8587" ht="12.6" hidden="1"/>
    <row r="8588" ht="12.6" hidden="1"/>
    <row r="8589" ht="12.6" hidden="1"/>
    <row r="8590" ht="12.6" hidden="1"/>
    <row r="8591" ht="12.6" hidden="1"/>
    <row r="8592" ht="12.6" hidden="1"/>
    <row r="8593" ht="12.6" hidden="1"/>
    <row r="8594" ht="12.6" hidden="1"/>
    <row r="8595" ht="12.6" hidden="1"/>
    <row r="8596" ht="12.6" hidden="1"/>
    <row r="8597" ht="12.6" hidden="1"/>
    <row r="8598" ht="12.6" hidden="1"/>
    <row r="8599" ht="12.6" hidden="1"/>
    <row r="8600" ht="12.6" hidden="1"/>
    <row r="8601" ht="12.6" hidden="1"/>
    <row r="8602" ht="12.6" hidden="1"/>
    <row r="8603" ht="12.6" hidden="1"/>
    <row r="8604" ht="12.6" hidden="1"/>
    <row r="8605" ht="12.6" hidden="1"/>
    <row r="8606" ht="12.6" hidden="1"/>
    <row r="8607" ht="12.6" hidden="1"/>
    <row r="8608" ht="12.6" hidden="1"/>
    <row r="8609" ht="12.6" hidden="1"/>
    <row r="8610" ht="12.6" hidden="1"/>
    <row r="8611" ht="12.6" hidden="1"/>
    <row r="8612" ht="12.6" hidden="1"/>
    <row r="8613" ht="12.6" hidden="1"/>
    <row r="8614" ht="12.6" hidden="1"/>
    <row r="8615" ht="12.6" hidden="1"/>
    <row r="8616" ht="12.6" hidden="1"/>
    <row r="8617" ht="12.6" hidden="1"/>
    <row r="8618" ht="12.6" hidden="1"/>
    <row r="8619" ht="12.6" hidden="1"/>
    <row r="8620" ht="12.6" hidden="1"/>
    <row r="8621" ht="12.6" hidden="1"/>
    <row r="8622" ht="12.6" hidden="1"/>
    <row r="8623" ht="12.6" hidden="1"/>
    <row r="8624" ht="12.6" hidden="1"/>
    <row r="8625" ht="12.6" hidden="1"/>
    <row r="8626" ht="12.6" hidden="1"/>
    <row r="8627" ht="12.6" hidden="1"/>
    <row r="8628" ht="12.6" hidden="1"/>
    <row r="8629" ht="12.6" hidden="1"/>
    <row r="8630" ht="12.6" hidden="1"/>
    <row r="8631" ht="12.6" hidden="1"/>
    <row r="8632" ht="12.6" hidden="1"/>
    <row r="8633" ht="12.6" hidden="1"/>
    <row r="8634" ht="12.6" hidden="1"/>
    <row r="8635" ht="12.6" hidden="1"/>
    <row r="8636" ht="12.6" hidden="1"/>
    <row r="8637" ht="12.6" hidden="1"/>
    <row r="8638" ht="12.6" hidden="1"/>
    <row r="8639" ht="12.6" hidden="1"/>
    <row r="8640" ht="12.6" hidden="1"/>
    <row r="8641" ht="12.6" hidden="1"/>
    <row r="8642" ht="12.6" hidden="1"/>
    <row r="8643" ht="12.6" hidden="1"/>
    <row r="8644" ht="12.6" hidden="1"/>
    <row r="8645" ht="12.6" hidden="1"/>
    <row r="8646" ht="12.6" hidden="1"/>
    <row r="8647" ht="12.6" hidden="1"/>
    <row r="8648" ht="12.6" hidden="1"/>
    <row r="8649" ht="12.6" hidden="1"/>
    <row r="8650" ht="12.6" hidden="1"/>
    <row r="8651" ht="12.6" hidden="1"/>
    <row r="8652" ht="12.6" hidden="1"/>
    <row r="8653" ht="12.6" hidden="1"/>
    <row r="8654" ht="12.6" hidden="1"/>
    <row r="8655" ht="12.6" hidden="1"/>
    <row r="8656" ht="12.6" hidden="1"/>
    <row r="8657" ht="12.6" hidden="1"/>
    <row r="8658" ht="12.6" hidden="1"/>
    <row r="8659" ht="12.6" hidden="1"/>
    <row r="8660" ht="12.6" hidden="1"/>
    <row r="8661" ht="12.6" hidden="1"/>
    <row r="8662" ht="12.6" hidden="1"/>
    <row r="8663" ht="12.6" hidden="1"/>
    <row r="8664" ht="12.6" hidden="1"/>
    <row r="8665" ht="12.6" hidden="1"/>
    <row r="8666" ht="12.6" hidden="1"/>
    <row r="8667" ht="12.6" hidden="1"/>
    <row r="8668" ht="12.6" hidden="1"/>
    <row r="8669" ht="12.6" hidden="1"/>
    <row r="8670" ht="12.6" hidden="1"/>
    <row r="8671" ht="12.6" hidden="1"/>
    <row r="8672" ht="12.6" hidden="1"/>
    <row r="8673" ht="12.6" hidden="1"/>
    <row r="8674" ht="12.6" hidden="1"/>
    <row r="8675" ht="12.6" hidden="1"/>
    <row r="8676" ht="12.6" hidden="1"/>
    <row r="8677" ht="12.6" hidden="1"/>
    <row r="8678" ht="12.6" hidden="1"/>
    <row r="8679" ht="12.6" hidden="1"/>
    <row r="8680" ht="12.6" hidden="1"/>
    <row r="8681" ht="12.6" hidden="1"/>
    <row r="8682" ht="12.6" hidden="1"/>
    <row r="8683" ht="12.6" hidden="1"/>
    <row r="8684" ht="12.6" hidden="1"/>
    <row r="8685" ht="12.6" hidden="1"/>
    <row r="8686" ht="12.6" hidden="1"/>
    <row r="8687" ht="12.6" hidden="1"/>
    <row r="8688" ht="12.6" hidden="1"/>
    <row r="8689" ht="12.6" hidden="1"/>
    <row r="8690" ht="12.6" hidden="1"/>
    <row r="8691" ht="12.6" hidden="1"/>
    <row r="8692" ht="12.6" hidden="1"/>
    <row r="8693" ht="12.6" hidden="1"/>
    <row r="8694" ht="12.6" hidden="1"/>
    <row r="8695" ht="12.6" hidden="1"/>
    <row r="8696" ht="12.6" hidden="1"/>
    <row r="8697" ht="12.6" hidden="1"/>
    <row r="8698" ht="12.6" hidden="1"/>
    <row r="8699" ht="12.6" hidden="1"/>
    <row r="8700" ht="12.6" hidden="1"/>
    <row r="8701" ht="12.6" hidden="1"/>
    <row r="8702" ht="12.6" hidden="1"/>
    <row r="8703" ht="12.6" hidden="1"/>
    <row r="8704" ht="12.6" hidden="1"/>
    <row r="8705" ht="12.6" hidden="1"/>
    <row r="8706" ht="12.6" hidden="1"/>
    <row r="8707" ht="12.6" hidden="1"/>
    <row r="8708" ht="12.6" hidden="1"/>
    <row r="8709" ht="12.6" hidden="1"/>
    <row r="8710" ht="12.6" hidden="1"/>
    <row r="8711" ht="12.6" hidden="1"/>
    <row r="8712" ht="12.6" hidden="1"/>
    <row r="8713" ht="12.6" hidden="1"/>
    <row r="8714" ht="12.6" hidden="1"/>
    <row r="8715" ht="12.6" hidden="1"/>
    <row r="8716" ht="12.6" hidden="1"/>
    <row r="8717" ht="12.6" hidden="1"/>
    <row r="8718" ht="12.6" hidden="1"/>
    <row r="8719" ht="12.6" hidden="1"/>
    <row r="8720" ht="12.6" hidden="1"/>
    <row r="8721" ht="12.6" hidden="1"/>
    <row r="8722" ht="12.6" hidden="1"/>
    <row r="8723" ht="12.6" hidden="1"/>
    <row r="8724" ht="12.6" hidden="1"/>
    <row r="8725" ht="12.6" hidden="1"/>
    <row r="8726" ht="12.6" hidden="1"/>
    <row r="8727" ht="12.6" hidden="1"/>
    <row r="8728" ht="12.6" hidden="1"/>
    <row r="8729" ht="12.6" hidden="1"/>
    <row r="8730" ht="12.6" hidden="1"/>
    <row r="8731" ht="12.6" hidden="1"/>
    <row r="8732" ht="12.6" hidden="1"/>
    <row r="8733" ht="12.6" hidden="1"/>
    <row r="8734" ht="12.6" hidden="1"/>
    <row r="8735" ht="12.6" hidden="1"/>
    <row r="8736" ht="12.6" hidden="1"/>
    <row r="8737" ht="12.6" hidden="1"/>
    <row r="8738" ht="12.6" hidden="1"/>
    <row r="8739" ht="12.6" hidden="1"/>
    <row r="8740" ht="12.6" hidden="1"/>
    <row r="8741" ht="12.6" hidden="1"/>
    <row r="8742" ht="12.6" hidden="1"/>
    <row r="8743" ht="12.6" hidden="1"/>
    <row r="8744" ht="12.6" hidden="1"/>
    <row r="8745" ht="12.6" hidden="1"/>
    <row r="8746" ht="12.6" hidden="1"/>
    <row r="8747" ht="12.6" hidden="1"/>
    <row r="8748" ht="12.6" hidden="1"/>
    <row r="8749" ht="12.6" hidden="1"/>
    <row r="8750" ht="12.6" hidden="1"/>
    <row r="8751" ht="12.6" hidden="1"/>
    <row r="8752" ht="12.6" hidden="1"/>
    <row r="8753" ht="12.6" hidden="1"/>
    <row r="8754" ht="12.6" hidden="1"/>
    <row r="8755" ht="12.6" hidden="1"/>
    <row r="8756" ht="12.6" hidden="1"/>
    <row r="8757" ht="12.6" hidden="1"/>
    <row r="8758" ht="12.6" hidden="1"/>
    <row r="8759" ht="12.6" hidden="1"/>
    <row r="8760" ht="12.6" hidden="1"/>
    <row r="8761" ht="12.6" hidden="1"/>
    <row r="8762" ht="12.6" hidden="1"/>
    <row r="8763" ht="12.6" hidden="1"/>
    <row r="8764" ht="12.6" hidden="1"/>
    <row r="8765" ht="12.6" hidden="1"/>
    <row r="8766" ht="12.6" hidden="1"/>
    <row r="8767" ht="12.6" hidden="1"/>
    <row r="8768" ht="12.6" hidden="1"/>
    <row r="8769" ht="12.6" hidden="1"/>
    <row r="8770" ht="12.6" hidden="1"/>
    <row r="8771" ht="12.6" hidden="1"/>
    <row r="8772" ht="12.6" hidden="1"/>
    <row r="8773" ht="12.6" hidden="1"/>
    <row r="8774" ht="12.6" hidden="1"/>
    <row r="8775" ht="12.6" hidden="1"/>
    <row r="8776" ht="12.6" hidden="1"/>
    <row r="8777" ht="12.6" hidden="1"/>
    <row r="8778" ht="12.6" hidden="1"/>
    <row r="8779" ht="12.6" hidden="1"/>
    <row r="8780" ht="12.6" hidden="1"/>
    <row r="8781" ht="12.6" hidden="1"/>
    <row r="8782" ht="12.6" hidden="1"/>
    <row r="8783" ht="12.6" hidden="1"/>
    <row r="8784" ht="12.6" hidden="1"/>
    <row r="8785" ht="12.6" hidden="1"/>
    <row r="8786" ht="12.6" hidden="1"/>
    <row r="8787" ht="12.6" hidden="1"/>
    <row r="8788" ht="12.6" hidden="1"/>
    <row r="8789" ht="12.6" hidden="1"/>
    <row r="8790" ht="12.6" hidden="1"/>
    <row r="8791" ht="12.6" hidden="1"/>
    <row r="8792" ht="12.6" hidden="1"/>
    <row r="8793" ht="12.6" hidden="1"/>
    <row r="8794" ht="12.6" hidden="1"/>
    <row r="8795" ht="12.6" hidden="1"/>
    <row r="8796" ht="12.6" hidden="1"/>
    <row r="8797" ht="12.6" hidden="1"/>
    <row r="8798" ht="12.6" hidden="1"/>
    <row r="8799" ht="12.6" hidden="1"/>
    <row r="8800" ht="12.6" hidden="1"/>
    <row r="8801" ht="12.6" hidden="1"/>
    <row r="8802" ht="12.6" hidden="1"/>
    <row r="8803" ht="12.6" hidden="1"/>
    <row r="8804" ht="12.6" hidden="1"/>
    <row r="8805" ht="12.6" hidden="1"/>
    <row r="8806" ht="12.6" hidden="1"/>
    <row r="8807" ht="12.6" hidden="1"/>
    <row r="8808" ht="12.6" hidden="1"/>
    <row r="8809" ht="12.6" hidden="1"/>
    <row r="8810" ht="12.6" hidden="1"/>
    <row r="8811" ht="12.6" hidden="1"/>
    <row r="8812" ht="12.6" hidden="1"/>
    <row r="8813" ht="12.6" hidden="1"/>
    <row r="8814" ht="12.6" hidden="1"/>
    <row r="8815" ht="12.6" hidden="1"/>
    <row r="8816" ht="12.6" hidden="1"/>
    <row r="8817" ht="12.6" hidden="1"/>
    <row r="8818" ht="12.6" hidden="1"/>
    <row r="8819" ht="12.6" hidden="1"/>
    <row r="8820" ht="12.6" hidden="1"/>
    <row r="8821" ht="12.6" hidden="1"/>
    <row r="8822" ht="12.6" hidden="1"/>
    <row r="8823" ht="12.6" hidden="1"/>
    <row r="8824" ht="12.6" hidden="1"/>
    <row r="8825" ht="12.6" hidden="1"/>
    <row r="8826" ht="12.6" hidden="1"/>
    <row r="8827" ht="12.6" hidden="1"/>
    <row r="8828" ht="12.6" hidden="1"/>
    <row r="8829" ht="12.6" hidden="1"/>
    <row r="8830" ht="12.6" hidden="1"/>
    <row r="8831" ht="12.6" hidden="1"/>
    <row r="8832" ht="12.6" hidden="1"/>
    <row r="8833" ht="12.6" hidden="1"/>
    <row r="8834" ht="12.6" hidden="1"/>
    <row r="8835" ht="12.6" hidden="1"/>
    <row r="8836" ht="12.6" hidden="1"/>
    <row r="8837" ht="12.6" hidden="1"/>
    <row r="8838" ht="12.6" hidden="1"/>
    <row r="8839" ht="12.6" hidden="1"/>
    <row r="8840" ht="12.6" hidden="1"/>
    <row r="8841" ht="12.6" hidden="1"/>
    <row r="8842" ht="12.6" hidden="1"/>
    <row r="8843" ht="12.6" hidden="1"/>
    <row r="8844" ht="12.6" hidden="1"/>
    <row r="8845" ht="12.6" hidden="1"/>
    <row r="8846" ht="12.6" hidden="1"/>
    <row r="8847" ht="12.6" hidden="1"/>
    <row r="8848" ht="12.6" hidden="1"/>
    <row r="8849" ht="12.6" hidden="1"/>
    <row r="8850" ht="12.6" hidden="1"/>
    <row r="8851" ht="12.6" hidden="1"/>
    <row r="8852" ht="12.6" hidden="1"/>
    <row r="8853" ht="12.6" hidden="1"/>
    <row r="8854" ht="12.6" hidden="1"/>
    <row r="8855" ht="12.6" hidden="1"/>
    <row r="8856" ht="12.6" hidden="1"/>
    <row r="8857" ht="12.6" hidden="1"/>
    <row r="8858" ht="12.6" hidden="1"/>
    <row r="8859" ht="12.6" hidden="1"/>
    <row r="8860" ht="12.6" hidden="1"/>
    <row r="8861" ht="12.6" hidden="1"/>
    <row r="8862" ht="12.6" hidden="1"/>
    <row r="8863" ht="12.6" hidden="1"/>
    <row r="8864" ht="12.6" hidden="1"/>
    <row r="8865" ht="12.6" hidden="1"/>
    <row r="8866" ht="12.6" hidden="1"/>
    <row r="8867" ht="12.6" hidden="1"/>
    <row r="8868" ht="12.6" hidden="1"/>
    <row r="8869" ht="12.6" hidden="1"/>
    <row r="8870" ht="12.6" hidden="1"/>
    <row r="8871" ht="12.6" hidden="1"/>
    <row r="8872" ht="12.6" hidden="1"/>
    <row r="8873" ht="12.6" hidden="1"/>
    <row r="8874" ht="12.6" hidden="1"/>
    <row r="8875" ht="12.6" hidden="1"/>
    <row r="8876" ht="12.6" hidden="1"/>
    <row r="8877" ht="12.6" hidden="1"/>
    <row r="8878" ht="12.6" hidden="1"/>
    <row r="8879" ht="12.6" hidden="1"/>
    <row r="8880" ht="12.6" hidden="1"/>
    <row r="8881" ht="12.6" hidden="1"/>
    <row r="8882" ht="12.6" hidden="1"/>
    <row r="8883" ht="12.6" hidden="1"/>
    <row r="8884" ht="12.6" hidden="1"/>
    <row r="8885" ht="12.6" hidden="1"/>
    <row r="8886" ht="12.6" hidden="1"/>
    <row r="8887" ht="12.6" hidden="1"/>
    <row r="8888" ht="12.6" hidden="1"/>
    <row r="8889" ht="12.6" hidden="1"/>
    <row r="8890" ht="12.6" hidden="1"/>
    <row r="8891" ht="12.6" hidden="1"/>
    <row r="8892" ht="12.6" hidden="1"/>
    <row r="8893" ht="12.6" hidden="1"/>
    <row r="8894" ht="12.6" hidden="1"/>
    <row r="8895" ht="12.6" hidden="1"/>
    <row r="8896" ht="12.6" hidden="1"/>
    <row r="8897" ht="12.6" hidden="1"/>
    <row r="8898" ht="12.6" hidden="1"/>
    <row r="8899" ht="12.6" hidden="1"/>
    <row r="8900" ht="12.6" hidden="1"/>
    <row r="8901" ht="12.6" hidden="1"/>
    <row r="8902" ht="12.6" hidden="1"/>
    <row r="8903" ht="12.6" hidden="1"/>
    <row r="8904" ht="12.6" hidden="1"/>
    <row r="8905" ht="12.6" hidden="1"/>
    <row r="8906" ht="12.6" hidden="1"/>
    <row r="8907" ht="12.6" hidden="1"/>
    <row r="8908" ht="12.6" hidden="1"/>
    <row r="8909" ht="12.6" hidden="1"/>
    <row r="8910" ht="12.6" hidden="1"/>
    <row r="8911" ht="12.6" hidden="1"/>
    <row r="8912" ht="12.6" hidden="1"/>
    <row r="8913" ht="12.6" hidden="1"/>
    <row r="8914" ht="12.6" hidden="1"/>
    <row r="8915" ht="12.6" hidden="1"/>
    <row r="8916" ht="12.6" hidden="1"/>
    <row r="8917" ht="12.6" hidden="1"/>
    <row r="8918" ht="12.6" hidden="1"/>
    <row r="8919" ht="12.6" hidden="1"/>
    <row r="8920" ht="12.6" hidden="1"/>
    <row r="8921" ht="12.6" hidden="1"/>
    <row r="8922" ht="12.6" hidden="1"/>
    <row r="8923" ht="12.6" hidden="1"/>
    <row r="8924" ht="12.6" hidden="1"/>
    <row r="8925" ht="12.6" hidden="1"/>
    <row r="8926" ht="12.6" hidden="1"/>
    <row r="8927" ht="12.6" hidden="1"/>
    <row r="8928" ht="12.6" hidden="1"/>
    <row r="8929" ht="12.6" hidden="1"/>
    <row r="8930" ht="12.6" hidden="1"/>
    <row r="8931" ht="12.6" hidden="1"/>
    <row r="8932" ht="12.6" hidden="1"/>
    <row r="8933" ht="12.6" hidden="1"/>
    <row r="8934" ht="12.6" hidden="1"/>
    <row r="8935" ht="12.6" hidden="1"/>
    <row r="8936" ht="12.6" hidden="1"/>
    <row r="8937" ht="12.6" hidden="1"/>
    <row r="8938" ht="12.6" hidden="1"/>
    <row r="8939" ht="12.6" hidden="1"/>
    <row r="8940" ht="12.6" hidden="1"/>
    <row r="8941" ht="12.6" hidden="1"/>
    <row r="8942" ht="12.6" hidden="1"/>
    <row r="8943" ht="12.6" hidden="1"/>
    <row r="8944" ht="12.6" hidden="1"/>
    <row r="8945" ht="12.6" hidden="1"/>
    <row r="8946" ht="12.6" hidden="1"/>
    <row r="8947" ht="12.6" hidden="1"/>
    <row r="8948" ht="12.6" hidden="1"/>
    <row r="8949" ht="12.6" hidden="1"/>
    <row r="8950" ht="12.6" hidden="1"/>
    <row r="8951" ht="12.6" hidden="1"/>
    <row r="8952" ht="12.6" hidden="1"/>
    <row r="8953" ht="12.6" hidden="1"/>
    <row r="8954" ht="12.6" hidden="1"/>
    <row r="8955" ht="12.6" hidden="1"/>
    <row r="8956" ht="12.6" hidden="1"/>
    <row r="8957" ht="12.6" hidden="1"/>
    <row r="8958" ht="12.6" hidden="1"/>
    <row r="8959" ht="12.6" hidden="1"/>
    <row r="8960" ht="12.6" hidden="1"/>
    <row r="8961" ht="12.6" hidden="1"/>
    <row r="8962" ht="12.6" hidden="1"/>
    <row r="8963" ht="12.6" hidden="1"/>
    <row r="8964" ht="12.6" hidden="1"/>
    <row r="8965" ht="12.6" hidden="1"/>
    <row r="8966" ht="12.6" hidden="1"/>
    <row r="8967" ht="12.6" hidden="1"/>
    <row r="8968" ht="12.6" hidden="1"/>
    <row r="8969" ht="12.6" hidden="1"/>
    <row r="8970" ht="12.6" hidden="1"/>
    <row r="8971" ht="12.6" hidden="1"/>
    <row r="8972" ht="12.6" hidden="1"/>
    <row r="8973" ht="12.6" hidden="1"/>
    <row r="8974" ht="12.6" hidden="1"/>
    <row r="8975" ht="12.6" hidden="1"/>
    <row r="8976" ht="12.6" hidden="1"/>
    <row r="8977" ht="12.6" hidden="1"/>
    <row r="8978" ht="12.6" hidden="1"/>
    <row r="8979" ht="12.6" hidden="1"/>
    <row r="8980" ht="12.6" hidden="1"/>
    <row r="8981" ht="12.6" hidden="1"/>
    <row r="8982" ht="12.6" hidden="1"/>
    <row r="8983" ht="12.6" hidden="1"/>
    <row r="8984" ht="12.6" hidden="1"/>
    <row r="8985" ht="12.6" hidden="1"/>
    <row r="8986" ht="12.6" hidden="1"/>
    <row r="8987" ht="12.6" hidden="1"/>
    <row r="8988" ht="12.6" hidden="1"/>
    <row r="8989" ht="12.6" hidden="1"/>
    <row r="8990" ht="12.6" hidden="1"/>
    <row r="8991" ht="12.6" hidden="1"/>
    <row r="8992" ht="12.6" hidden="1"/>
    <row r="8993" ht="12.6" hidden="1"/>
    <row r="8994" ht="12.6" hidden="1"/>
    <row r="8995" ht="12.6" hidden="1"/>
    <row r="8996" ht="12.6" hidden="1"/>
    <row r="8997" ht="12.6" hidden="1"/>
    <row r="8998" ht="12.6" hidden="1"/>
    <row r="8999" ht="12.6" hidden="1"/>
    <row r="9000" ht="12.6" hidden="1"/>
    <row r="9001" ht="12.6" hidden="1"/>
    <row r="9002" ht="12.6" hidden="1"/>
    <row r="9003" ht="12.6" hidden="1"/>
    <row r="9004" ht="12.6" hidden="1"/>
    <row r="9005" ht="12.6" hidden="1"/>
    <row r="9006" ht="12.6" hidden="1"/>
    <row r="9007" ht="12.6" hidden="1"/>
    <row r="9008" ht="12.6" hidden="1"/>
    <row r="9009" ht="12.6" hidden="1"/>
    <row r="9010" ht="12.6" hidden="1"/>
    <row r="9011" ht="12.6" hidden="1"/>
    <row r="9012" ht="12.6" hidden="1"/>
    <row r="9013" ht="12.6" hidden="1"/>
    <row r="9014" ht="12.6" hidden="1"/>
    <row r="9015" ht="12.6" hidden="1"/>
    <row r="9016" ht="12.6" hidden="1"/>
    <row r="9017" ht="12.6" hidden="1"/>
    <row r="9018" ht="12.6" hidden="1"/>
    <row r="9019" ht="12.6" hidden="1"/>
    <row r="9020" ht="12.6" hidden="1"/>
    <row r="9021" ht="12.6" hidden="1"/>
    <row r="9022" ht="12.6" hidden="1"/>
    <row r="9023" ht="12.6" hidden="1"/>
    <row r="9024" ht="12.6" hidden="1"/>
    <row r="9025" ht="12.6" hidden="1"/>
    <row r="9026" ht="12.6" hidden="1"/>
    <row r="9027" ht="12.6" hidden="1"/>
    <row r="9028" ht="12.6" hidden="1"/>
    <row r="9029" ht="12.6" hidden="1"/>
    <row r="9030" ht="12.6" hidden="1"/>
    <row r="9031" ht="12.6" hidden="1"/>
    <row r="9032" ht="12.6" hidden="1"/>
    <row r="9033" ht="12.6" hidden="1"/>
    <row r="9034" ht="12.6" hidden="1"/>
    <row r="9035" ht="12.6" hidden="1"/>
    <row r="9036" ht="12.6" hidden="1"/>
    <row r="9037" ht="12.6" hidden="1"/>
    <row r="9038" ht="12.6" hidden="1"/>
    <row r="9039" ht="12.6" hidden="1"/>
    <row r="9040" ht="12.6" hidden="1"/>
    <row r="9041" ht="12.6" hidden="1"/>
    <row r="9042" ht="12.6" hidden="1"/>
    <row r="9043" ht="12.6" hidden="1"/>
    <row r="9044" ht="12.6" hidden="1"/>
    <row r="9045" ht="12.6" hidden="1"/>
    <row r="9046" ht="12.6" hidden="1"/>
    <row r="9047" ht="12.6" hidden="1"/>
    <row r="9048" ht="12.6" hidden="1"/>
    <row r="9049" ht="12.6" hidden="1"/>
    <row r="9050" ht="12.6" hidden="1"/>
    <row r="9051" ht="12.6" hidden="1"/>
    <row r="9052" ht="12.6" hidden="1"/>
    <row r="9053" ht="12.6" hidden="1"/>
    <row r="9054" ht="12.6" hidden="1"/>
    <row r="9055" ht="12.6" hidden="1"/>
    <row r="9056" ht="12.6" hidden="1"/>
    <row r="9057" ht="12.6" hidden="1"/>
    <row r="9058" ht="12.6" hidden="1"/>
    <row r="9059" ht="12.6" hidden="1"/>
    <row r="9060" ht="12.6" hidden="1"/>
    <row r="9061" ht="12.6" hidden="1"/>
    <row r="9062" ht="12.6" hidden="1"/>
    <row r="9063" ht="12.6" hidden="1"/>
    <row r="9064" ht="12.6" hidden="1"/>
    <row r="9065" ht="12.6" hidden="1"/>
    <row r="9066" ht="12.6" hidden="1"/>
    <row r="9067" ht="12.6" hidden="1"/>
    <row r="9068" ht="12.6" hidden="1"/>
    <row r="9069" ht="12.6" hidden="1"/>
    <row r="9070" ht="12.6" hidden="1"/>
    <row r="9071" ht="12.6" hidden="1"/>
    <row r="9072" ht="12.6" hidden="1"/>
    <row r="9073" ht="12.6" hidden="1"/>
    <row r="9074" ht="12.6" hidden="1"/>
    <row r="9075" ht="12.6" hidden="1"/>
    <row r="9076" ht="12.6" hidden="1"/>
    <row r="9077" ht="12.6" hidden="1"/>
    <row r="9078" ht="12.6" hidden="1"/>
    <row r="9079" ht="12.6" hidden="1"/>
    <row r="9080" ht="12.6" hidden="1"/>
    <row r="9081" ht="12.6" hidden="1"/>
    <row r="9082" ht="12.6" hidden="1"/>
    <row r="9083" ht="12.6" hidden="1"/>
    <row r="9084" ht="12.6" hidden="1"/>
    <row r="9085" ht="12.6" hidden="1"/>
    <row r="9086" ht="12.6" hidden="1"/>
    <row r="9087" ht="12.6" hidden="1"/>
    <row r="9088" ht="12.6" hidden="1"/>
    <row r="9089" ht="12.6" hidden="1"/>
    <row r="9090" ht="12.6" hidden="1"/>
    <row r="9091" ht="12.6" hidden="1"/>
    <row r="9092" ht="12.6" hidden="1"/>
    <row r="9093" ht="12.6" hidden="1"/>
    <row r="9094" ht="12.6" hidden="1"/>
    <row r="9095" ht="12.6" hidden="1"/>
    <row r="9096" ht="12.6" hidden="1"/>
    <row r="9097" ht="12.6" hidden="1"/>
    <row r="9098" ht="12.6" hidden="1"/>
    <row r="9099" ht="12.6" hidden="1"/>
    <row r="9100" ht="12.6" hidden="1"/>
    <row r="9101" ht="12.6" hidden="1"/>
    <row r="9102" ht="12.6" hidden="1"/>
    <row r="9103" ht="12.6" hidden="1"/>
    <row r="9104" ht="12.6" hidden="1"/>
    <row r="9105" ht="12.6" hidden="1"/>
    <row r="9106" ht="12.6" hidden="1"/>
    <row r="9107" ht="12.6" hidden="1"/>
    <row r="9108" ht="12.6" hidden="1"/>
    <row r="9109" ht="12.6" hidden="1"/>
    <row r="9110" ht="12.6" hidden="1"/>
    <row r="9111" ht="12.6" hidden="1"/>
    <row r="9112" ht="12.6" hidden="1"/>
    <row r="9113" ht="12.6" hidden="1"/>
    <row r="9114" ht="12.6" hidden="1"/>
    <row r="9115" ht="12.6" hidden="1"/>
    <row r="9116" ht="12.6" hidden="1"/>
    <row r="9117" ht="12.6" hidden="1"/>
    <row r="9118" ht="12.6" hidden="1"/>
    <row r="9119" ht="12.6" hidden="1"/>
    <row r="9120" ht="12.6" hidden="1"/>
    <row r="9121" ht="12.6" hidden="1"/>
    <row r="9122" ht="12.6" hidden="1"/>
    <row r="9123" ht="12.6" hidden="1"/>
    <row r="9124" ht="12.6" hidden="1"/>
    <row r="9125" ht="12.6" hidden="1"/>
    <row r="9126" ht="12.6" hidden="1"/>
    <row r="9127" ht="12.6" hidden="1"/>
    <row r="9128" ht="12.6" hidden="1"/>
    <row r="9129" ht="12.6" hidden="1"/>
    <row r="9130" ht="12.6" hidden="1"/>
    <row r="9131" ht="12.6" hidden="1"/>
    <row r="9132" ht="12.6" hidden="1"/>
    <row r="9133" ht="12.6" hidden="1"/>
    <row r="9134" ht="12.6" hidden="1"/>
    <row r="9135" ht="12.6" hidden="1"/>
    <row r="9136" ht="12.6" hidden="1"/>
    <row r="9137" ht="12.6" hidden="1"/>
    <row r="9138" ht="12.6" hidden="1"/>
    <row r="9139" ht="12.6" hidden="1"/>
    <row r="9140" ht="12.6" hidden="1"/>
    <row r="9141" ht="12.6" hidden="1"/>
    <row r="9142" ht="12.6" hidden="1"/>
    <row r="9143" ht="12.6" hidden="1"/>
    <row r="9144" ht="12.6" hidden="1"/>
    <row r="9145" ht="12.6" hidden="1"/>
    <row r="9146" ht="12.6" hidden="1"/>
    <row r="9147" ht="12.6" hidden="1"/>
    <row r="9148" ht="12.6" hidden="1"/>
    <row r="9149" ht="12.6" hidden="1"/>
    <row r="9150" ht="12.6" hidden="1"/>
    <row r="9151" ht="12.6" hidden="1"/>
    <row r="9152" ht="12.6" hidden="1"/>
    <row r="9153" ht="12.6" hidden="1"/>
    <row r="9154" ht="12.6" hidden="1"/>
    <row r="9155" ht="12.6" hidden="1"/>
    <row r="9156" ht="12.6" hidden="1"/>
    <row r="9157" ht="12.6" hidden="1"/>
    <row r="9158" ht="12.6" hidden="1"/>
    <row r="9159" ht="12.6" hidden="1"/>
    <row r="9160" ht="12.6" hidden="1"/>
    <row r="9161" ht="12.6" hidden="1"/>
    <row r="9162" ht="12.6" hidden="1"/>
    <row r="9163" ht="12.6" hidden="1"/>
    <row r="9164" ht="12.6" hidden="1"/>
    <row r="9165" ht="12.6" hidden="1"/>
    <row r="9166" ht="12.6" hidden="1"/>
    <row r="9167" ht="12.6" hidden="1"/>
    <row r="9168" ht="12.6" hidden="1"/>
    <row r="9169" ht="12.6" hidden="1"/>
    <row r="9170" ht="12.6" hidden="1"/>
    <row r="9171" ht="12.6" hidden="1"/>
    <row r="9172" ht="12.6" hidden="1"/>
    <row r="9173" ht="12.6" hidden="1"/>
    <row r="9174" ht="12.6" hidden="1"/>
    <row r="9175" ht="12.6" hidden="1"/>
    <row r="9176" ht="12.6" hidden="1"/>
    <row r="9177" ht="12.6" hidden="1"/>
    <row r="9178" ht="12.6" hidden="1"/>
    <row r="9179" ht="12.6" hidden="1"/>
    <row r="9180" ht="12.6" hidden="1"/>
    <row r="9181" ht="12.6" hidden="1"/>
    <row r="9182" ht="12.6" hidden="1"/>
    <row r="9183" ht="12.6" hidden="1"/>
    <row r="9184" ht="12.6" hidden="1"/>
    <row r="9185" ht="12.6" hidden="1"/>
    <row r="9186" ht="12.6" hidden="1"/>
    <row r="9187" ht="12.6" hidden="1"/>
    <row r="9188" ht="12.6" hidden="1"/>
    <row r="9189" ht="12.6" hidden="1"/>
    <row r="9190" ht="12.6" hidden="1"/>
    <row r="9191" ht="12.6" hidden="1"/>
    <row r="9192" ht="12.6" hidden="1"/>
    <row r="9193" ht="12.6" hidden="1"/>
    <row r="9194" ht="12.6" hidden="1"/>
    <row r="9195" ht="12.6" hidden="1"/>
    <row r="9196" ht="12.6" hidden="1"/>
    <row r="9197" ht="12.6" hidden="1"/>
    <row r="9198" ht="12.6" hidden="1"/>
    <row r="9199" ht="12.6" hidden="1"/>
    <row r="9200" ht="12.6" hidden="1"/>
    <row r="9201" ht="12.6" hidden="1"/>
    <row r="9202" ht="12.6" hidden="1"/>
    <row r="9203" ht="12.6" hidden="1"/>
    <row r="9204" ht="12.6" hidden="1"/>
    <row r="9205" ht="12.6" hidden="1"/>
    <row r="9206" ht="12.6" hidden="1"/>
    <row r="9207" ht="12.6" hidden="1"/>
    <row r="9208" ht="12.6" hidden="1"/>
    <row r="9209" ht="12.6" hidden="1"/>
    <row r="9210" ht="12.6" hidden="1"/>
    <row r="9211" ht="12.6" hidden="1"/>
    <row r="9212" ht="12.6" hidden="1"/>
    <row r="9213" ht="12.6" hidden="1"/>
    <row r="9214" ht="12.6" hidden="1"/>
    <row r="9215" ht="12.6" hidden="1"/>
    <row r="9216" ht="12.6" hidden="1"/>
    <row r="9217" ht="12.6" hidden="1"/>
    <row r="9218" ht="12.6" hidden="1"/>
    <row r="9219" ht="12.6" hidden="1"/>
    <row r="9220" ht="12.6" hidden="1"/>
    <row r="9221" ht="12.6" hidden="1"/>
    <row r="9222" ht="12.6" hidden="1"/>
    <row r="9223" ht="12.6" hidden="1"/>
    <row r="9224" ht="12.6" hidden="1"/>
    <row r="9225" ht="12.6" hidden="1"/>
    <row r="9226" ht="12.6" hidden="1"/>
    <row r="9227" ht="12.6" hidden="1"/>
    <row r="9228" ht="12.6" hidden="1"/>
    <row r="9229" ht="12.6" hidden="1"/>
    <row r="9230" ht="12.6" hidden="1"/>
    <row r="9231" ht="12.6" hidden="1"/>
    <row r="9232" ht="12.6" hidden="1"/>
    <row r="9233" ht="12.6" hidden="1"/>
    <row r="9234" ht="12.6" hidden="1"/>
    <row r="9235" ht="12.6" hidden="1"/>
    <row r="9236" ht="12.6" hidden="1"/>
    <row r="9237" ht="12.6" hidden="1"/>
    <row r="9238" ht="12.6" hidden="1"/>
    <row r="9239" ht="12.6" hidden="1"/>
    <row r="9240" ht="12.6" hidden="1"/>
    <row r="9241" ht="12.6" hidden="1"/>
    <row r="9242" ht="12.6" hidden="1"/>
    <row r="9243" ht="12.6" hidden="1"/>
    <row r="9244" ht="12.6" hidden="1"/>
    <row r="9245" ht="12.6" hidden="1"/>
    <row r="9246" ht="12.6" hidden="1"/>
    <row r="9247" ht="12.6" hidden="1"/>
    <row r="9248" ht="12.6" hidden="1"/>
    <row r="9249" ht="12.6" hidden="1"/>
    <row r="9250" ht="12.6" hidden="1"/>
    <row r="9251" ht="12.6" hidden="1"/>
    <row r="9252" ht="12.6" hidden="1"/>
    <row r="9253" ht="12.6" hidden="1"/>
    <row r="9254" ht="12.6" hidden="1"/>
    <row r="9255" ht="12.6" hidden="1"/>
    <row r="9256" ht="12.6" hidden="1"/>
    <row r="9257" ht="12.6" hidden="1"/>
    <row r="9258" ht="12.6" hidden="1"/>
    <row r="9259" ht="12.6" hidden="1"/>
    <row r="9260" ht="12.6" hidden="1"/>
    <row r="9261" ht="12.6" hidden="1"/>
    <row r="9262" ht="12.6" hidden="1"/>
    <row r="9263" ht="12.6" hidden="1"/>
    <row r="9264" ht="12.6" hidden="1"/>
    <row r="9265" ht="12.6" hidden="1"/>
    <row r="9266" ht="12.6" hidden="1"/>
    <row r="9267" ht="12.6" hidden="1"/>
    <row r="9268" ht="12.6" hidden="1"/>
    <row r="9269" ht="12.6" hidden="1"/>
    <row r="9270" ht="12.6" hidden="1"/>
    <row r="9271" ht="12.6" hidden="1"/>
    <row r="9272" ht="12.6" hidden="1"/>
    <row r="9273" ht="12.6" hidden="1"/>
    <row r="9274" ht="12.6" hidden="1"/>
    <row r="9275" ht="12.6" hidden="1"/>
    <row r="9276" ht="12.6" hidden="1"/>
    <row r="9277" ht="12.6" hidden="1"/>
    <row r="9278" ht="12.6" hidden="1"/>
    <row r="9279" ht="12.6" hidden="1"/>
    <row r="9280" ht="12.6" hidden="1"/>
    <row r="9281" ht="12.6" hidden="1"/>
    <row r="9282" ht="12.6" hidden="1"/>
    <row r="9283" ht="12.6" hidden="1"/>
    <row r="9284" ht="12.6" hidden="1"/>
    <row r="9285" ht="12.6" hidden="1"/>
    <row r="9286" ht="12.6" hidden="1"/>
    <row r="9287" ht="12.6" hidden="1"/>
    <row r="9288" ht="12.6" hidden="1"/>
    <row r="9289" ht="12.6" hidden="1"/>
    <row r="9290" ht="12.6" hidden="1"/>
    <row r="9291" ht="12.6" hidden="1"/>
    <row r="9292" ht="12.6" hidden="1"/>
    <row r="9293" ht="12.6" hidden="1"/>
    <row r="9294" ht="12.6" hidden="1"/>
    <row r="9295" ht="12.6" hidden="1"/>
    <row r="9296" ht="12.6" hidden="1"/>
    <row r="9297" ht="12.6" hidden="1"/>
    <row r="9298" ht="12.6" hidden="1"/>
    <row r="9299" ht="12.6" hidden="1"/>
    <row r="9300" ht="12.6" hidden="1"/>
    <row r="9301" ht="12.6" hidden="1"/>
    <row r="9302" ht="12.6" hidden="1"/>
    <row r="9303" ht="12.6" hidden="1"/>
    <row r="9304" ht="12.6" hidden="1"/>
    <row r="9305" ht="12.6" hidden="1"/>
    <row r="9306" ht="12.6" hidden="1"/>
    <row r="9307" ht="12.6" hidden="1"/>
    <row r="9308" ht="12.6" hidden="1"/>
    <row r="9309" ht="12.6" hidden="1"/>
    <row r="9310" ht="12.6" hidden="1"/>
    <row r="9311" ht="12.6" hidden="1"/>
    <row r="9312" ht="12.6" hidden="1"/>
    <row r="9313" ht="12.6" hidden="1"/>
    <row r="9314" ht="12.6" hidden="1"/>
    <row r="9315" ht="12.6" hidden="1"/>
    <row r="9316" ht="12.6" hidden="1"/>
    <row r="9317" ht="12.6" hidden="1"/>
    <row r="9318" ht="12.6" hidden="1"/>
    <row r="9319" ht="12.6" hidden="1"/>
    <row r="9320" ht="12.6" hidden="1"/>
    <row r="9321" ht="12.6" hidden="1"/>
    <row r="9322" ht="12.6" hidden="1"/>
    <row r="9323" ht="12.6" hidden="1"/>
    <row r="9324" ht="12.6" hidden="1"/>
    <row r="9325" ht="12.6" hidden="1"/>
    <row r="9326" ht="12.6" hidden="1"/>
    <row r="9327" ht="12.6" hidden="1"/>
    <row r="9328" ht="12.6" hidden="1"/>
    <row r="9329" ht="12.6" hidden="1"/>
    <row r="9330" ht="12.6" hidden="1"/>
    <row r="9331" ht="12.6" hidden="1"/>
    <row r="9332" ht="12.6" hidden="1"/>
    <row r="9333" ht="12.6" hidden="1"/>
    <row r="9334" ht="12.6" hidden="1"/>
    <row r="9335" ht="12.6" hidden="1"/>
    <row r="9336" ht="12.6" hidden="1"/>
    <row r="9337" ht="12.6" hidden="1"/>
    <row r="9338" ht="12.6" hidden="1"/>
    <row r="9339" ht="12.6" hidden="1"/>
    <row r="9340" ht="12.6" hidden="1"/>
    <row r="9341" ht="12.6" hidden="1"/>
    <row r="9342" ht="12.6" hidden="1"/>
    <row r="9343" ht="12.6" hidden="1"/>
    <row r="9344" ht="12.6" hidden="1"/>
    <row r="9345" ht="12.6" hidden="1"/>
    <row r="9346" ht="12.6" hidden="1"/>
    <row r="9347" ht="12.6" hidden="1"/>
    <row r="9348" ht="12.6" hidden="1"/>
    <row r="9349" ht="12.6" hidden="1"/>
    <row r="9350" ht="12.6" hidden="1"/>
    <row r="9351" ht="12.6" hidden="1"/>
    <row r="9352" ht="12.6" hidden="1"/>
    <row r="9353" ht="12.6" hidden="1"/>
    <row r="9354" ht="12.6" hidden="1"/>
    <row r="9355" ht="12.6" hidden="1"/>
    <row r="9356" ht="12.6" hidden="1"/>
    <row r="9357" ht="12.6" hidden="1"/>
    <row r="9358" ht="12.6" hidden="1"/>
    <row r="9359" ht="12.6" hidden="1"/>
    <row r="9360" ht="12.6" hidden="1"/>
    <row r="9361" ht="12.6" hidden="1"/>
    <row r="9362" ht="12.6" hidden="1"/>
    <row r="9363" ht="12.6" hidden="1"/>
    <row r="9364" ht="12.6" hidden="1"/>
    <row r="9365" ht="12.6" hidden="1"/>
    <row r="9366" ht="12.6" hidden="1"/>
    <row r="9367" ht="12.6" hidden="1"/>
    <row r="9368" ht="12.6" hidden="1"/>
    <row r="9369" ht="12.6" hidden="1"/>
    <row r="9370" ht="12.6" hidden="1"/>
    <row r="9371" ht="12.6" hidden="1"/>
    <row r="9372" ht="12.6" hidden="1"/>
    <row r="9373" ht="12.6" hidden="1"/>
    <row r="9374" ht="12.6" hidden="1"/>
    <row r="9375" ht="12.6" hidden="1"/>
    <row r="9376" ht="12.6" hidden="1"/>
    <row r="9377" ht="12.6" hidden="1"/>
    <row r="9378" ht="12.6" hidden="1"/>
    <row r="9379" ht="12.6" hidden="1"/>
    <row r="9380" ht="12.6" hidden="1"/>
    <row r="9381" ht="12.6" hidden="1"/>
    <row r="9382" ht="12.6" hidden="1"/>
    <row r="9383" ht="12.6" hidden="1"/>
    <row r="9384" ht="12.6" hidden="1"/>
    <row r="9385" ht="12.6" hidden="1"/>
    <row r="9386" ht="12.6" hidden="1"/>
    <row r="9387" ht="12.6" hidden="1"/>
    <row r="9388" ht="12.6" hidden="1"/>
    <row r="9389" ht="12.6" hidden="1"/>
    <row r="9390" ht="12.6" hidden="1"/>
    <row r="9391" ht="12.6" hidden="1"/>
    <row r="9392" ht="12.6" hidden="1"/>
    <row r="9393" ht="12.6" hidden="1"/>
    <row r="9394" ht="12.6" hidden="1"/>
    <row r="9395" ht="12.6" hidden="1"/>
    <row r="9396" ht="12.6" hidden="1"/>
    <row r="9397" ht="12.6" hidden="1"/>
    <row r="9398" ht="12.6" hidden="1"/>
    <row r="9399" ht="12.6" hidden="1"/>
    <row r="9400" ht="12.6" hidden="1"/>
    <row r="9401" ht="12.6" hidden="1"/>
    <row r="9402" ht="12.6" hidden="1"/>
    <row r="9403" ht="12.6" hidden="1"/>
    <row r="9404" ht="12.6" hidden="1"/>
    <row r="9405" ht="12.6" hidden="1"/>
    <row r="9406" ht="12.6" hidden="1"/>
    <row r="9407" ht="12.6" hidden="1"/>
    <row r="9408" ht="12.6" hidden="1"/>
    <row r="9409" ht="12.6" hidden="1"/>
    <row r="9410" ht="12.6" hidden="1"/>
    <row r="9411" ht="12.6" hidden="1"/>
    <row r="9412" ht="12.6" hidden="1"/>
    <row r="9413" ht="12.6" hidden="1"/>
    <row r="9414" ht="12.6" hidden="1"/>
    <row r="9415" ht="12.6" hidden="1"/>
    <row r="9416" ht="12.6" hidden="1"/>
    <row r="9417" ht="12.6" hidden="1"/>
    <row r="9418" ht="12.6" hidden="1"/>
    <row r="9419" ht="12.6" hidden="1"/>
    <row r="9420" ht="12.6" hidden="1"/>
    <row r="9421" ht="12.6" hidden="1"/>
    <row r="9422" ht="12.6" hidden="1"/>
    <row r="9423" ht="12.6" hidden="1"/>
    <row r="9424" ht="12.6" hidden="1"/>
    <row r="9425" ht="12.6" hidden="1"/>
    <row r="9426" ht="12.6" hidden="1"/>
    <row r="9427" ht="12.6" hidden="1"/>
    <row r="9428" ht="12.6" hidden="1"/>
    <row r="9429" ht="12.6" hidden="1"/>
    <row r="9430" ht="12.6" hidden="1"/>
    <row r="9431" ht="12.6" hidden="1"/>
    <row r="9432" ht="12.6" hidden="1"/>
    <row r="9433" ht="12.6" hidden="1"/>
    <row r="9434" ht="12.6" hidden="1"/>
    <row r="9435" ht="12.6" hidden="1"/>
    <row r="9436" ht="12.6" hidden="1"/>
    <row r="9437" ht="12.6" hidden="1"/>
    <row r="9438" ht="12.6" hidden="1"/>
    <row r="9439" ht="12.6" hidden="1"/>
    <row r="9440" ht="12.6" hidden="1"/>
    <row r="9441" ht="12.6" hidden="1"/>
    <row r="9442" ht="12.6" hidden="1"/>
    <row r="9443" ht="12.6" hidden="1"/>
    <row r="9444" ht="12.6" hidden="1"/>
    <row r="9445" ht="12.6" hidden="1"/>
    <row r="9446" ht="12.6" hidden="1"/>
    <row r="9447" ht="12.6" hidden="1"/>
    <row r="9448" ht="12.6" hidden="1"/>
    <row r="9449" ht="12.6" hidden="1"/>
    <row r="9450" ht="12.6" hidden="1"/>
    <row r="9451" ht="12.6" hidden="1"/>
    <row r="9452" ht="12.6" hidden="1"/>
    <row r="9453" ht="12.6" hidden="1"/>
    <row r="9454" ht="12.6" hidden="1"/>
    <row r="9455" ht="12.6" hidden="1"/>
    <row r="9456" ht="12.6" hidden="1"/>
    <row r="9457" ht="12.6" hidden="1"/>
    <row r="9458" ht="12.6" hidden="1"/>
    <row r="9459" ht="12.6" hidden="1"/>
    <row r="9460" ht="12.6" hidden="1"/>
    <row r="9461" ht="12.6" hidden="1"/>
    <row r="9462" ht="12.6" hidden="1"/>
    <row r="9463" ht="12.6" hidden="1"/>
    <row r="9464" ht="12.6" hidden="1"/>
    <row r="9465" ht="12.6" hidden="1"/>
    <row r="9466" ht="12.6" hidden="1"/>
    <row r="9467" ht="12.6" hidden="1"/>
    <row r="9468" ht="12.6" hidden="1"/>
    <row r="9469" ht="12.6" hidden="1"/>
    <row r="9470" ht="12.6" hidden="1"/>
    <row r="9471" ht="12.6" hidden="1"/>
    <row r="9472" ht="12.6" hidden="1"/>
    <row r="9473" ht="12.6" hidden="1"/>
    <row r="9474" ht="12.6" hidden="1"/>
    <row r="9475" ht="12.6" hidden="1"/>
    <row r="9476" ht="12.6" hidden="1"/>
    <row r="9477" ht="12.6" hidden="1"/>
    <row r="9478" ht="12.6" hidden="1"/>
    <row r="9479" ht="12.6" hidden="1"/>
    <row r="9480" ht="12.6" hidden="1"/>
    <row r="9481" ht="12.6" hidden="1"/>
    <row r="9482" ht="12.6" hidden="1"/>
    <row r="9483" ht="12.6" hidden="1"/>
    <row r="9484" ht="12.6" hidden="1"/>
    <row r="9485" ht="12.6" hidden="1"/>
    <row r="9486" ht="12.6" hidden="1"/>
    <row r="9487" ht="12.6" hidden="1"/>
    <row r="9488" ht="12.6" hidden="1"/>
    <row r="9489" ht="12.6" hidden="1"/>
    <row r="9490" ht="12.6" hidden="1"/>
    <row r="9491" ht="12.6" hidden="1"/>
    <row r="9492" ht="12.6" hidden="1"/>
    <row r="9493" ht="12.6" hidden="1"/>
    <row r="9494" ht="12.6" hidden="1"/>
    <row r="9495" ht="12.6" hidden="1"/>
    <row r="9496" ht="12.6" hidden="1"/>
    <row r="9497" ht="12.6" hidden="1"/>
    <row r="9498" ht="12.6" hidden="1"/>
    <row r="9499" ht="12.6" hidden="1"/>
    <row r="9500" ht="12.6" hidden="1"/>
    <row r="9501" ht="12.6" hidden="1"/>
    <row r="9502" ht="12.6" hidden="1"/>
    <row r="9503" ht="12.6" hidden="1"/>
    <row r="9504" ht="12.6" hidden="1"/>
    <row r="9505" ht="12.6" hidden="1"/>
    <row r="9506" ht="12.6" hidden="1"/>
    <row r="9507" ht="12.6" hidden="1"/>
    <row r="9508" ht="12.6" hidden="1"/>
    <row r="9509" ht="12.6" hidden="1"/>
    <row r="9510" ht="12.6" hidden="1"/>
    <row r="9511" ht="12.6" hidden="1"/>
    <row r="9512" ht="12.6" hidden="1"/>
    <row r="9513" ht="12.6" hidden="1"/>
    <row r="9514" ht="12.6" hidden="1"/>
    <row r="9515" ht="12.6" hidden="1"/>
    <row r="9516" ht="12.6" hidden="1"/>
    <row r="9517" ht="12.6" hidden="1"/>
    <row r="9518" ht="12.6" hidden="1"/>
    <row r="9519" ht="12.6" hidden="1"/>
    <row r="9520" ht="12.6" hidden="1"/>
    <row r="9521" ht="12.6" hidden="1"/>
    <row r="9522" ht="12.6" hidden="1"/>
    <row r="9523" ht="12.6" hidden="1"/>
    <row r="9524" ht="12.6" hidden="1"/>
    <row r="9525" ht="12.6" hidden="1"/>
    <row r="9526" ht="12.6" hidden="1"/>
    <row r="9527" ht="12.6" hidden="1"/>
    <row r="9528" ht="12.6" hidden="1"/>
    <row r="9529" ht="12.6" hidden="1"/>
    <row r="9530" ht="12.6" hidden="1"/>
    <row r="9531" ht="12.6" hidden="1"/>
    <row r="9532" ht="12.6" hidden="1"/>
    <row r="9533" ht="12.6" hidden="1"/>
    <row r="9534" ht="12.6" hidden="1"/>
    <row r="9535" ht="12.6" hidden="1"/>
    <row r="9536" ht="12.6" hidden="1"/>
    <row r="9537" ht="12.6" hidden="1"/>
    <row r="9538" ht="12.6" hidden="1"/>
    <row r="9539" ht="12.6" hidden="1"/>
    <row r="9540" ht="12.6" hidden="1"/>
    <row r="9541" ht="12.6" hidden="1"/>
    <row r="9542" ht="12.6" hidden="1"/>
    <row r="9543" ht="12.6" hidden="1"/>
    <row r="9544" ht="12.6" hidden="1"/>
    <row r="9545" ht="12.6" hidden="1"/>
    <row r="9546" ht="12.6" hidden="1"/>
    <row r="9547" ht="12.6" hidden="1"/>
    <row r="9548" ht="12.6" hidden="1"/>
    <row r="9549" ht="12.6" hidden="1"/>
    <row r="9550" ht="12.6" hidden="1"/>
    <row r="9551" ht="12.6" hidden="1"/>
    <row r="9552" ht="12.6" hidden="1"/>
    <row r="9553" ht="12.6" hidden="1"/>
    <row r="9554" ht="12.6" hidden="1"/>
    <row r="9555" ht="12.6" hidden="1"/>
    <row r="9556" ht="12.6" hidden="1"/>
    <row r="9557" ht="12.6" hidden="1"/>
    <row r="9558" ht="12.6" hidden="1"/>
    <row r="9559" ht="12.6" hidden="1"/>
    <row r="9560" ht="12.6" hidden="1"/>
    <row r="9561" ht="12.6" hidden="1"/>
    <row r="9562" ht="12.6" hidden="1"/>
    <row r="9563" ht="12.6" hidden="1"/>
    <row r="9564" ht="12.6" hidden="1"/>
    <row r="9565" ht="12.6" hidden="1"/>
    <row r="9566" ht="12.6" hidden="1"/>
    <row r="9567" ht="12.6" hidden="1"/>
    <row r="9568" ht="12.6" hidden="1"/>
    <row r="9569" ht="12.6" hidden="1"/>
    <row r="9570" ht="12.6" hidden="1"/>
    <row r="9571" ht="12.6" hidden="1"/>
    <row r="9572" ht="12.6" hidden="1"/>
    <row r="9573" ht="12.6" hidden="1"/>
    <row r="9574" ht="12.6" hidden="1"/>
    <row r="9575" ht="12.6" hidden="1"/>
    <row r="9576" ht="12.6" hidden="1"/>
    <row r="9577" ht="12.6" hidden="1"/>
    <row r="9578" ht="12.6" hidden="1"/>
    <row r="9579" ht="12.6" hidden="1"/>
    <row r="9580" ht="12.6" hidden="1"/>
    <row r="9581" ht="12.6" hidden="1"/>
    <row r="9582" ht="12.6" hidden="1"/>
    <row r="9583" ht="12.6" hidden="1"/>
    <row r="9584" ht="12.6" hidden="1"/>
    <row r="9585" ht="12.6" hidden="1"/>
    <row r="9586" ht="12.6" hidden="1"/>
    <row r="9587" ht="12.6" hidden="1"/>
    <row r="9588" ht="12.6" hidden="1"/>
    <row r="9589" ht="12.6" hidden="1"/>
    <row r="9590" ht="12.6" hidden="1"/>
    <row r="9591" ht="12.6" hidden="1"/>
    <row r="9592" ht="12.6" hidden="1"/>
    <row r="9593" ht="12.6" hidden="1"/>
    <row r="9594" ht="12.6" hidden="1"/>
    <row r="9595" ht="12.6" hidden="1"/>
    <row r="9596" ht="12.6" hidden="1"/>
    <row r="9597" ht="12.6" hidden="1"/>
    <row r="9598" ht="12.6" hidden="1"/>
    <row r="9599" ht="12.6" hidden="1"/>
    <row r="9600" ht="12.6" hidden="1"/>
    <row r="9601" ht="12.6" hidden="1"/>
    <row r="9602" ht="12.6" hidden="1"/>
    <row r="9603" ht="12.6" hidden="1"/>
    <row r="9604" ht="12.6" hidden="1"/>
    <row r="9605" ht="12.6" hidden="1"/>
    <row r="9606" ht="12.6" hidden="1"/>
    <row r="9607" ht="12.6" hidden="1"/>
    <row r="9608" ht="12.6" hidden="1"/>
    <row r="9609" ht="12.6" hidden="1"/>
    <row r="9610" ht="12.6" hidden="1"/>
    <row r="9611" ht="12.6" hidden="1"/>
    <row r="9612" ht="12.6" hidden="1"/>
    <row r="9613" ht="12.6" hidden="1"/>
    <row r="9614" ht="12.6" hidden="1"/>
    <row r="9615" ht="12.6" hidden="1"/>
    <row r="9616" ht="12.6" hidden="1"/>
    <row r="9617" ht="12.6" hidden="1"/>
    <row r="9618" ht="12.6" hidden="1"/>
    <row r="9619" ht="12.6" hidden="1"/>
    <row r="9620" ht="12.6" hidden="1"/>
    <row r="9621" ht="12.6" hidden="1"/>
    <row r="9622" ht="12.6" hidden="1"/>
    <row r="9623" ht="12.6" hidden="1"/>
    <row r="9624" ht="12.6" hidden="1"/>
    <row r="9625" ht="12.6" hidden="1"/>
    <row r="9626" ht="12.6" hidden="1"/>
    <row r="9627" ht="12.6" hidden="1"/>
    <row r="9628" ht="12.6" hidden="1"/>
    <row r="9629" ht="12.6" hidden="1"/>
    <row r="9630" ht="12.6" hidden="1"/>
    <row r="9631" ht="12.6" hidden="1"/>
    <row r="9632" ht="12.6" hidden="1"/>
    <row r="9633" ht="12.6" hidden="1"/>
    <row r="9634" ht="12.6" hidden="1"/>
    <row r="9635" ht="12.6" hidden="1"/>
    <row r="9636" ht="12.6" hidden="1"/>
    <row r="9637" ht="12.6" hidden="1"/>
    <row r="9638" ht="12.6" hidden="1"/>
    <row r="9639" ht="12.6" hidden="1"/>
    <row r="9640" ht="12.6" hidden="1"/>
    <row r="9641" ht="12.6" hidden="1"/>
    <row r="9642" ht="12.6" hidden="1"/>
    <row r="9643" ht="12.6" hidden="1"/>
    <row r="9644" ht="12.6" hidden="1"/>
    <row r="9645" ht="12.6" hidden="1"/>
    <row r="9646" ht="12.6" hidden="1"/>
    <row r="9647" ht="12.6" hidden="1"/>
    <row r="9648" ht="12.6" hidden="1"/>
    <row r="9649" ht="12.6" hidden="1"/>
    <row r="9650" ht="12.6" hidden="1"/>
    <row r="9651" ht="12.6" hidden="1"/>
    <row r="9652" ht="12.6" hidden="1"/>
    <row r="9653" ht="12.6" hidden="1"/>
    <row r="9654" ht="12.6" hidden="1"/>
    <row r="9655" ht="12.6" hidden="1"/>
    <row r="9656" ht="12.6" hidden="1"/>
    <row r="9657" ht="12.6" hidden="1"/>
    <row r="9658" ht="12.6" hidden="1"/>
    <row r="9659" ht="12.6" hidden="1"/>
    <row r="9660" ht="12.6" hidden="1"/>
    <row r="9661" ht="12.6" hidden="1"/>
    <row r="9662" ht="12.6" hidden="1"/>
    <row r="9663" ht="12.6" hidden="1"/>
    <row r="9664" ht="12.6" hidden="1"/>
    <row r="9665" ht="12.6" hidden="1"/>
    <row r="9666" ht="12.6" hidden="1"/>
    <row r="9667" ht="12.6" hidden="1"/>
    <row r="9668" ht="12.6" hidden="1"/>
    <row r="9669" ht="12.6" hidden="1"/>
    <row r="9670" ht="12.6" hidden="1"/>
    <row r="9671" ht="12.6" hidden="1"/>
    <row r="9672" ht="12.6" hidden="1"/>
    <row r="9673" ht="12.6" hidden="1"/>
    <row r="9674" ht="12.6" hidden="1"/>
    <row r="9675" ht="12.6" hidden="1"/>
    <row r="9676" ht="12.6" hidden="1"/>
    <row r="9677" ht="12.6" hidden="1"/>
    <row r="9678" ht="12.6" hidden="1"/>
    <row r="9679" ht="12.6" hidden="1"/>
    <row r="9680" ht="12.6" hidden="1"/>
    <row r="9681" ht="12.6" hidden="1"/>
    <row r="9682" ht="12.6" hidden="1"/>
    <row r="9683" ht="12.6" hidden="1"/>
    <row r="9684" ht="12.6" hidden="1"/>
    <row r="9685" ht="12.6" hidden="1"/>
    <row r="9686" ht="12.6" hidden="1"/>
    <row r="9687" ht="12.6" hidden="1"/>
    <row r="9688" ht="12.6" hidden="1"/>
    <row r="9689" ht="12.6" hidden="1"/>
    <row r="9690" ht="12.6" hidden="1"/>
    <row r="9691" ht="12.6" hidden="1"/>
    <row r="9692" ht="12.6" hidden="1"/>
    <row r="9693" ht="12.6" hidden="1"/>
    <row r="9694" ht="12.6" hidden="1"/>
    <row r="9695" ht="12.6" hidden="1"/>
    <row r="9696" ht="12.6" hidden="1"/>
    <row r="9697" ht="12.6" hidden="1"/>
    <row r="9698" ht="12.6" hidden="1"/>
    <row r="9699" ht="12.6" hidden="1"/>
    <row r="9700" ht="12.6" hidden="1"/>
    <row r="9701" ht="12.6" hidden="1"/>
    <row r="9702" ht="12.6" hidden="1"/>
    <row r="9703" ht="12.6" hidden="1"/>
    <row r="9704" ht="12.6" hidden="1"/>
    <row r="9705" ht="12.6" hidden="1"/>
    <row r="9706" ht="12.6" hidden="1"/>
    <row r="9707" ht="12.6" hidden="1"/>
    <row r="9708" ht="12.6" hidden="1"/>
    <row r="9709" ht="12.6" hidden="1"/>
    <row r="9710" ht="12.6" hidden="1"/>
    <row r="9711" ht="12.6" hidden="1"/>
    <row r="9712" ht="12.6" hidden="1"/>
    <row r="9713" ht="12.6" hidden="1"/>
    <row r="9714" ht="12.6" hidden="1"/>
    <row r="9715" ht="12.6" hidden="1"/>
    <row r="9716" ht="12.6" hidden="1"/>
    <row r="9717" ht="12.6" hidden="1"/>
    <row r="9718" ht="12.6" hidden="1"/>
    <row r="9719" ht="12.6" hidden="1"/>
    <row r="9720" ht="12.6" hidden="1"/>
    <row r="9721" ht="12.6" hidden="1"/>
    <row r="9722" ht="12.6" hidden="1"/>
    <row r="9723" ht="12.6" hidden="1"/>
    <row r="9724" ht="12.6" hidden="1"/>
    <row r="9725" ht="12.6" hidden="1"/>
    <row r="9726" ht="12.6" hidden="1"/>
    <row r="9727" ht="12.6" hidden="1"/>
    <row r="9728" ht="12.6" hidden="1"/>
    <row r="9729" ht="12.6" hidden="1"/>
    <row r="9730" ht="12.6" hidden="1"/>
    <row r="9731" ht="12.6" hidden="1"/>
    <row r="9732" ht="12.6" hidden="1"/>
    <row r="9733" ht="12.6" hidden="1"/>
    <row r="9734" ht="12.6" hidden="1"/>
    <row r="9735" ht="12.6" hidden="1"/>
    <row r="9736" ht="12.6" hidden="1"/>
    <row r="9737" ht="12.6" hidden="1"/>
    <row r="9738" ht="12.6" hidden="1"/>
    <row r="9739" ht="12.6" hidden="1"/>
    <row r="9740" ht="12.6" hidden="1"/>
    <row r="9741" ht="12.6" hidden="1"/>
    <row r="9742" ht="12.6" hidden="1"/>
    <row r="9743" ht="12.6" hidden="1"/>
    <row r="9744" ht="12.6" hidden="1"/>
    <row r="9745" ht="12.6" hidden="1"/>
    <row r="9746" ht="12.6" hidden="1"/>
    <row r="9747" ht="12.6" hidden="1"/>
    <row r="9748" ht="12.6" hidden="1"/>
    <row r="9749" ht="12.6" hidden="1"/>
    <row r="9750" ht="12.6" hidden="1"/>
    <row r="9751" ht="12.6" hidden="1"/>
    <row r="9752" ht="12.6" hidden="1"/>
    <row r="9753" ht="12.6" hidden="1"/>
    <row r="9754" ht="12.6" hidden="1"/>
    <row r="9755" ht="12.6" hidden="1"/>
    <row r="9756" ht="12.6" hidden="1"/>
    <row r="9757" ht="12.6" hidden="1"/>
    <row r="9758" ht="12.6" hidden="1"/>
    <row r="9759" ht="12.6" hidden="1"/>
    <row r="9760" ht="12.6" hidden="1"/>
    <row r="9761" ht="12.6" hidden="1"/>
    <row r="9762" ht="12.6" hidden="1"/>
    <row r="9763" ht="12.6" hidden="1"/>
    <row r="9764" ht="12.6" hidden="1"/>
    <row r="9765" ht="12.6" hidden="1"/>
    <row r="9766" ht="12.6" hidden="1"/>
    <row r="9767" ht="12.6" hidden="1"/>
    <row r="9768" ht="12.6" hidden="1"/>
    <row r="9769" ht="12.6" hidden="1"/>
    <row r="9770" ht="12.6" hidden="1"/>
    <row r="9771" ht="12.6" hidden="1"/>
    <row r="9772" ht="12.6" hidden="1"/>
    <row r="9773" ht="12.6" hidden="1"/>
    <row r="9774" ht="12.6" hidden="1"/>
    <row r="9775" ht="12.6" hidden="1"/>
    <row r="9776" ht="12.6" hidden="1"/>
    <row r="9777" ht="12.6" hidden="1"/>
    <row r="9778" ht="12.6" hidden="1"/>
    <row r="9779" ht="12.6" hidden="1"/>
    <row r="9780" ht="12.6" hidden="1"/>
    <row r="9781" ht="12.6" hidden="1"/>
    <row r="9782" ht="12.6" hidden="1"/>
    <row r="9783" ht="12.6" hidden="1"/>
    <row r="9784" ht="12.6" hidden="1"/>
    <row r="9785" ht="12.6" hidden="1"/>
    <row r="9786" ht="12.6" hidden="1"/>
    <row r="9787" ht="12.6" hidden="1"/>
    <row r="9788" ht="12.6" hidden="1"/>
    <row r="9789" ht="12.6" hidden="1"/>
    <row r="9790" ht="12.6" hidden="1"/>
    <row r="9791" ht="12.6" hidden="1"/>
    <row r="9792" ht="12.6" hidden="1"/>
    <row r="9793" ht="12.6" hidden="1"/>
    <row r="9794" ht="12.6" hidden="1"/>
    <row r="9795" ht="12.6" hidden="1"/>
    <row r="9796" ht="12.6" hidden="1"/>
    <row r="9797" ht="12.6" hidden="1"/>
    <row r="9798" ht="12.6" hidden="1"/>
    <row r="9799" ht="12.6" hidden="1"/>
    <row r="9800" ht="12.6" hidden="1"/>
    <row r="9801" ht="12.6" hidden="1"/>
    <row r="9802" ht="12.6" hidden="1"/>
    <row r="9803" ht="12.6" hidden="1"/>
    <row r="9804" ht="12.6" hidden="1"/>
    <row r="9805" ht="12.6" hidden="1"/>
    <row r="9806" ht="12.6" hidden="1"/>
    <row r="9807" ht="12.6" hidden="1"/>
    <row r="9808" ht="12.6" hidden="1"/>
    <row r="9809" ht="12.6" hidden="1"/>
    <row r="9810" ht="12.6" hidden="1"/>
    <row r="9811" ht="12.6" hidden="1"/>
    <row r="9812" ht="12.6" hidden="1"/>
    <row r="9813" ht="12.6" hidden="1"/>
    <row r="9814" ht="12.6" hidden="1"/>
    <row r="9815" ht="12.6" hidden="1"/>
    <row r="9816" ht="12.6" hidden="1"/>
    <row r="9817" ht="12.6" hidden="1"/>
    <row r="9818" ht="12.6" hidden="1"/>
    <row r="9819" ht="12.6" hidden="1"/>
    <row r="9820" ht="12.6" hidden="1"/>
    <row r="9821" ht="12.6" hidden="1"/>
    <row r="9822" ht="12.6" hidden="1"/>
    <row r="9823" ht="12.6" hidden="1"/>
    <row r="9824" ht="12.6" hidden="1"/>
    <row r="9825" ht="12.6" hidden="1"/>
    <row r="9826" ht="12.6" hidden="1"/>
    <row r="9827" ht="12.6" hidden="1"/>
    <row r="9828" ht="12.6" hidden="1"/>
    <row r="9829" ht="12.6" hidden="1"/>
    <row r="9830" ht="12.6" hidden="1"/>
    <row r="9831" ht="12.6" hidden="1"/>
    <row r="9832" ht="12.6" hidden="1"/>
    <row r="9833" ht="12.6" hidden="1"/>
    <row r="9834" ht="12.6" hidden="1"/>
    <row r="9835" ht="12.6" hidden="1"/>
    <row r="9836" ht="12.6" hidden="1"/>
    <row r="9837" ht="12.6" hidden="1"/>
    <row r="9838" ht="12.6" hidden="1"/>
    <row r="9839" ht="12.6" hidden="1"/>
    <row r="9840" ht="12.6" hidden="1"/>
    <row r="9841" ht="12.6" hidden="1"/>
    <row r="9842" ht="12.6" hidden="1"/>
    <row r="9843" ht="12.6" hidden="1"/>
    <row r="9844" ht="12.6" hidden="1"/>
    <row r="9845" ht="12.6" hidden="1"/>
    <row r="9846" ht="12.6" hidden="1"/>
    <row r="9847" ht="12.6" hidden="1"/>
    <row r="9848" ht="12.6" hidden="1"/>
    <row r="9849" ht="12.6" hidden="1"/>
    <row r="9850" ht="12.6" hidden="1"/>
    <row r="9851" ht="12.6" hidden="1"/>
    <row r="9852" ht="12.6" hidden="1"/>
    <row r="9853" ht="12.6" hidden="1"/>
    <row r="9854" ht="12.6" hidden="1"/>
    <row r="9855" ht="12.6" hidden="1"/>
    <row r="9856" ht="12.6" hidden="1"/>
    <row r="9857" ht="12.6" hidden="1"/>
    <row r="9858" ht="12.6" hidden="1"/>
    <row r="9859" ht="12.6" hidden="1"/>
    <row r="9860" ht="12.6" hidden="1"/>
    <row r="9861" ht="12.6" hidden="1"/>
    <row r="9862" ht="12.6" hidden="1"/>
    <row r="9863" ht="12.6" hidden="1"/>
    <row r="9864" ht="12.6" hidden="1"/>
    <row r="9865" ht="12.6" hidden="1"/>
    <row r="9866" ht="12.6" hidden="1"/>
    <row r="9867" ht="12.6" hidden="1"/>
    <row r="9868" ht="12.6" hidden="1"/>
    <row r="9869" ht="12.6" hidden="1"/>
    <row r="9870" ht="12.6" hidden="1"/>
    <row r="9871" ht="12.6" hidden="1"/>
    <row r="9872" ht="12.6" hidden="1"/>
    <row r="9873" ht="12.6" hidden="1"/>
    <row r="9874" ht="12.6" hidden="1"/>
    <row r="9875" ht="12.6" hidden="1"/>
    <row r="9876" ht="12.6" hidden="1"/>
    <row r="9877" ht="12.6" hidden="1"/>
    <row r="9878" ht="12.6" hidden="1"/>
    <row r="9879" ht="12.6" hidden="1"/>
    <row r="9880" ht="12.6" hidden="1"/>
    <row r="9881" ht="12.6" hidden="1"/>
    <row r="9882" ht="12.6" hidden="1"/>
    <row r="9883" ht="12.6" hidden="1"/>
    <row r="9884" ht="12.6" hidden="1"/>
    <row r="9885" ht="12.6" hidden="1"/>
    <row r="9886" ht="12.6" hidden="1"/>
    <row r="9887" ht="12.6" hidden="1"/>
    <row r="9888" ht="12.6" hidden="1"/>
    <row r="9889" ht="12.6" hidden="1"/>
    <row r="9890" ht="12.6" hidden="1"/>
    <row r="9891" ht="12.6" hidden="1"/>
    <row r="9892" ht="12.6" hidden="1"/>
    <row r="9893" ht="12.6" hidden="1"/>
    <row r="9894" ht="12.6" hidden="1"/>
    <row r="9895" ht="12.6" hidden="1"/>
    <row r="9896" ht="12.6" hidden="1"/>
    <row r="9897" ht="12.6" hidden="1"/>
    <row r="9898" ht="12.6" hidden="1"/>
    <row r="9899" ht="12.6" hidden="1"/>
    <row r="9900" ht="12.6" hidden="1"/>
    <row r="9901" ht="12.6" hidden="1"/>
    <row r="9902" ht="12.6" hidden="1"/>
    <row r="9903" ht="12.6" hidden="1"/>
    <row r="9904" ht="12.6" hidden="1"/>
    <row r="9905" ht="12.6" hidden="1"/>
    <row r="9906" ht="12.6" hidden="1"/>
    <row r="9907" ht="12.6" hidden="1"/>
    <row r="9908" ht="12.6" hidden="1"/>
    <row r="9909" ht="12.6" hidden="1"/>
    <row r="9910" ht="12.6" hidden="1"/>
    <row r="9911" ht="12.6" hidden="1"/>
    <row r="9912" ht="12.6" hidden="1"/>
    <row r="9913" ht="12.6" hidden="1"/>
    <row r="9914" ht="12.6" hidden="1"/>
    <row r="9915" ht="12.6" hidden="1"/>
    <row r="9916" ht="12.6" hidden="1"/>
    <row r="9917" ht="12.6" hidden="1"/>
    <row r="9918" ht="12.6" hidden="1"/>
    <row r="9919" ht="12.6" hidden="1"/>
    <row r="9920" ht="12.6" hidden="1"/>
    <row r="9921" ht="12.6" hidden="1"/>
    <row r="9922" ht="12.6" hidden="1"/>
    <row r="9923" ht="12.6" hidden="1"/>
    <row r="9924" ht="12.6" hidden="1"/>
    <row r="9925" ht="12.6" hidden="1"/>
    <row r="9926" ht="12.6" hidden="1"/>
    <row r="9927" ht="12.6" hidden="1"/>
    <row r="9928" ht="12.6" hidden="1"/>
    <row r="9929" ht="12.6" hidden="1"/>
    <row r="9930" ht="12.6" hidden="1"/>
    <row r="9931" ht="12.6" hidden="1"/>
    <row r="9932" ht="12.6" hidden="1"/>
    <row r="9933" ht="12.6" hidden="1"/>
    <row r="9934" ht="12.6" hidden="1"/>
    <row r="9935" ht="12.6" hidden="1"/>
    <row r="9936" ht="12.6" hidden="1"/>
    <row r="9937" ht="12.6" hidden="1"/>
    <row r="9938" ht="12.6" hidden="1"/>
    <row r="9939" ht="12.6" hidden="1"/>
    <row r="9940" ht="12.6" hidden="1"/>
    <row r="9941" ht="12.6" hidden="1"/>
    <row r="9942" ht="12.6" hidden="1"/>
    <row r="9943" ht="12.6" hidden="1"/>
    <row r="9944" ht="12.6" hidden="1"/>
    <row r="9945" ht="12.6" hidden="1"/>
    <row r="9946" ht="12.6" hidden="1"/>
    <row r="9947" ht="12.6" hidden="1"/>
    <row r="9948" ht="12.6" hidden="1"/>
    <row r="9949" ht="12.6" hidden="1"/>
    <row r="9950" ht="12.6" hidden="1"/>
    <row r="9951" ht="12.6" hidden="1"/>
    <row r="9952" ht="12.6" hidden="1"/>
    <row r="9953" ht="12.6" hidden="1"/>
    <row r="9954" ht="12.6" hidden="1"/>
    <row r="9955" ht="12.6" hidden="1"/>
    <row r="9956" ht="12.6" hidden="1"/>
    <row r="9957" ht="12.6" hidden="1"/>
    <row r="9958" ht="12.6" hidden="1"/>
    <row r="9959" ht="12.6" hidden="1"/>
    <row r="9960" ht="12.6" hidden="1"/>
    <row r="9961" ht="12.6" hidden="1"/>
    <row r="9962" ht="12.6" hidden="1"/>
    <row r="9963" ht="12.6" hidden="1"/>
    <row r="9964" ht="12.6" hidden="1"/>
    <row r="9965" ht="12.6" hidden="1"/>
    <row r="9966" ht="12.6" hidden="1"/>
    <row r="9967" ht="12.6" hidden="1"/>
    <row r="9968" ht="12.6" hidden="1"/>
    <row r="9969" ht="12.6" hidden="1"/>
    <row r="9970" ht="12.6" hidden="1"/>
    <row r="9971" ht="12.6" hidden="1"/>
    <row r="9972" ht="12.6" hidden="1"/>
    <row r="9973" ht="12.6" hidden="1"/>
    <row r="9974" ht="12.6" hidden="1"/>
    <row r="9975" ht="12.6" hidden="1"/>
    <row r="9976" ht="12.6" hidden="1"/>
    <row r="9977" ht="12.6" hidden="1"/>
    <row r="9978" ht="12.6" hidden="1"/>
    <row r="9979" ht="12.6" hidden="1"/>
    <row r="9980" ht="12.6" hidden="1"/>
    <row r="9981" ht="12.6" hidden="1"/>
    <row r="9982" ht="12.6" hidden="1"/>
    <row r="9983" ht="12.6" hidden="1"/>
    <row r="9984" ht="12.6" hidden="1"/>
    <row r="9985" ht="12.6" hidden="1"/>
    <row r="9986" ht="12.6" hidden="1"/>
    <row r="9987" ht="12.6" hidden="1"/>
    <row r="9988" ht="12.6" hidden="1"/>
    <row r="9989" ht="12.6" hidden="1"/>
    <row r="9990" ht="12.6" hidden="1"/>
    <row r="9991" ht="12.6" hidden="1"/>
    <row r="9992" ht="12.6" hidden="1"/>
    <row r="9993" ht="12.6" hidden="1"/>
    <row r="9994" ht="12.6" hidden="1"/>
    <row r="9995" ht="12.6" hidden="1"/>
    <row r="9996" ht="12.6" hidden="1"/>
    <row r="9997" ht="12.6" hidden="1"/>
    <row r="9998" ht="12.6" hidden="1"/>
    <row r="9999" ht="12.6" hidden="1"/>
    <row r="10000" ht="12.6" hidden="1"/>
    <row r="10001" ht="12.6" hidden="1"/>
    <row r="10002" ht="12.6" hidden="1"/>
    <row r="10003" ht="12.6" hidden="1"/>
    <row r="10004" ht="12.6" hidden="1"/>
    <row r="10005" ht="12.6" hidden="1"/>
    <row r="10006" ht="12.6" hidden="1"/>
    <row r="10007" ht="12.6" hidden="1"/>
    <row r="10008" ht="12.6" hidden="1"/>
    <row r="10009" ht="12.6" hidden="1"/>
    <row r="10010" ht="12.6" hidden="1"/>
    <row r="10011" ht="12.6" hidden="1"/>
    <row r="10012" ht="12.6" hidden="1"/>
    <row r="10013" ht="12.6" hidden="1"/>
    <row r="10014" ht="12.6" hidden="1"/>
    <row r="10015" ht="12.6" hidden="1"/>
    <row r="10016" ht="12.6" hidden="1"/>
    <row r="10017" ht="12.6" hidden="1"/>
    <row r="10018" ht="12.6" hidden="1"/>
    <row r="10019" ht="12.6" hidden="1"/>
    <row r="10020" ht="12.6" hidden="1"/>
    <row r="10021" ht="12.6" hidden="1"/>
    <row r="10022" ht="12.6" hidden="1"/>
    <row r="10023" ht="12.6" hidden="1"/>
    <row r="10024" ht="12.6" hidden="1"/>
    <row r="10025" ht="12.6" hidden="1"/>
    <row r="10026" ht="12.6" hidden="1"/>
    <row r="10027" ht="12.6" hidden="1"/>
    <row r="10028" ht="12.6" hidden="1"/>
    <row r="10029" ht="12.6" hidden="1"/>
    <row r="10030" ht="12.6" hidden="1"/>
    <row r="10031" ht="12.6" hidden="1"/>
    <row r="10032" ht="12.6" hidden="1"/>
    <row r="10033" ht="12.6" hidden="1"/>
    <row r="10034" ht="12.6" hidden="1"/>
    <row r="10035" ht="12.6" hidden="1"/>
    <row r="10036" ht="12.6" hidden="1"/>
    <row r="10037" ht="12.6" hidden="1"/>
    <row r="10038" ht="12.6" hidden="1"/>
    <row r="10039" ht="12.6" hidden="1"/>
    <row r="10040" ht="12.6" hidden="1"/>
    <row r="10041" ht="12.6" hidden="1"/>
    <row r="10042" ht="12.6" hidden="1"/>
    <row r="10043" ht="12.6" hidden="1"/>
    <row r="10044" ht="12.6" hidden="1"/>
    <row r="10045" ht="12.6" hidden="1"/>
    <row r="10046" ht="12.6" hidden="1"/>
    <row r="10047" ht="12.6" hidden="1"/>
    <row r="10048" ht="12.6" hidden="1"/>
    <row r="10049" ht="12.6" hidden="1"/>
    <row r="10050" ht="12.6" hidden="1"/>
    <row r="10051" ht="12.6" hidden="1"/>
    <row r="10052" ht="12.6" hidden="1"/>
    <row r="10053" ht="12.6" hidden="1"/>
    <row r="10054" ht="12.6" hidden="1"/>
    <row r="10055" ht="12.6" hidden="1"/>
    <row r="10056" ht="12.6" hidden="1"/>
    <row r="10057" ht="12.6" hidden="1"/>
    <row r="10058" ht="12.6" hidden="1"/>
    <row r="10059" ht="12.6" hidden="1"/>
    <row r="10060" ht="12.6" hidden="1"/>
    <row r="10061" ht="12.6" hidden="1"/>
    <row r="10062" ht="12.6" hidden="1"/>
    <row r="10063" ht="12.6" hidden="1"/>
    <row r="10064" ht="12.6" hidden="1"/>
    <row r="10065" ht="12.6" hidden="1"/>
    <row r="10066" ht="12.6" hidden="1"/>
    <row r="10067" ht="12.6" hidden="1"/>
    <row r="10068" ht="12.6" hidden="1"/>
    <row r="10069" ht="12.6" hidden="1"/>
    <row r="10070" ht="12.6" hidden="1"/>
    <row r="10071" ht="12.6" hidden="1"/>
    <row r="10072" ht="12.6" hidden="1"/>
    <row r="10073" ht="12.6" hidden="1"/>
    <row r="10074" ht="12.6" hidden="1"/>
    <row r="10075" ht="12.6" hidden="1"/>
    <row r="10076" ht="12.6" hidden="1"/>
    <row r="10077" ht="12.6" hidden="1"/>
    <row r="10078" ht="12.6" hidden="1"/>
    <row r="10079" ht="12.6" hidden="1"/>
    <row r="10080" ht="12.6" hidden="1"/>
    <row r="10081" ht="12.6" hidden="1"/>
    <row r="10082" ht="12.6" hidden="1"/>
    <row r="10083" ht="12.6" hidden="1"/>
    <row r="10084" ht="12.6" hidden="1"/>
    <row r="10085" ht="12.6" hidden="1"/>
    <row r="10086" ht="12.6" hidden="1"/>
    <row r="10087" ht="12.6" hidden="1"/>
    <row r="10088" ht="12.6" hidden="1"/>
    <row r="10089" ht="12.6" hidden="1"/>
    <row r="10090" ht="12.6" hidden="1"/>
    <row r="10091" ht="12.6" hidden="1"/>
    <row r="10092" ht="12.6" hidden="1"/>
    <row r="10093" ht="12.6" hidden="1"/>
    <row r="10094" ht="12.6" hidden="1"/>
    <row r="10095" ht="12.6" hidden="1"/>
    <row r="10096" ht="12.6" hidden="1"/>
    <row r="10097" ht="12.6" hidden="1"/>
    <row r="10098" ht="12.6" hidden="1"/>
    <row r="10099" ht="12.6" hidden="1"/>
    <row r="10100" ht="12.6" hidden="1"/>
    <row r="10101" ht="12.6" hidden="1"/>
    <row r="10102" ht="12.6" hidden="1"/>
    <row r="10103" ht="12.6" hidden="1"/>
    <row r="10104" ht="12.6" hidden="1"/>
    <row r="10105" ht="12.6" hidden="1"/>
    <row r="10106" ht="12.6" hidden="1"/>
    <row r="10107" ht="12.6" hidden="1"/>
    <row r="10108" ht="12.6" hidden="1"/>
    <row r="10109" ht="12.6" hidden="1"/>
    <row r="10110" ht="12.6" hidden="1"/>
    <row r="10111" ht="12.6" hidden="1"/>
    <row r="10112" ht="12.6" hidden="1"/>
    <row r="10113" ht="12.6" hidden="1"/>
    <row r="10114" ht="12.6" hidden="1"/>
    <row r="10115" ht="12.6" hidden="1"/>
    <row r="10116" ht="12.6" hidden="1"/>
    <row r="10117" ht="12.6" hidden="1"/>
    <row r="10118" ht="12.6" hidden="1"/>
    <row r="10119" ht="12.6" hidden="1"/>
    <row r="10120" ht="12.6" hidden="1"/>
    <row r="10121" ht="12.6" hidden="1"/>
    <row r="10122" ht="12.6" hidden="1"/>
    <row r="10123" ht="12.6" hidden="1"/>
    <row r="10124" ht="12.6" hidden="1"/>
    <row r="10125" ht="12.6" hidden="1"/>
    <row r="10126" ht="12.6" hidden="1"/>
    <row r="10127" ht="12.6" hidden="1"/>
    <row r="10128" ht="12.6" hidden="1"/>
    <row r="10129" ht="12.6" hidden="1"/>
    <row r="10130" ht="12.6" hidden="1"/>
    <row r="10131" ht="12.6" hidden="1"/>
    <row r="10132" ht="12.6" hidden="1"/>
    <row r="10133" ht="12.6" hidden="1"/>
    <row r="10134" ht="12.6" hidden="1"/>
    <row r="10135" ht="12.6" hidden="1"/>
    <row r="10136" ht="12.6" hidden="1"/>
    <row r="10137" ht="12.6" hidden="1"/>
    <row r="10138" ht="12.6" hidden="1"/>
    <row r="10139" ht="12.6" hidden="1"/>
    <row r="10140" ht="12.6" hidden="1"/>
    <row r="10141" ht="12.6" hidden="1"/>
    <row r="10142" ht="12.6" hidden="1"/>
    <row r="10143" ht="12.6" hidden="1"/>
    <row r="10144" ht="12.6" hidden="1"/>
    <row r="10145" ht="12.6" hidden="1"/>
    <row r="10146" ht="12.6" hidden="1"/>
    <row r="10147" ht="12.6" hidden="1"/>
    <row r="10148" ht="12.6" hidden="1"/>
    <row r="10149" ht="12.6" hidden="1"/>
    <row r="10150" ht="12.6" hidden="1"/>
    <row r="10151" ht="12.6" hidden="1"/>
    <row r="10152" ht="12.6" hidden="1"/>
    <row r="10153" ht="12.6" hidden="1"/>
    <row r="10154" ht="12.6" hidden="1"/>
    <row r="10155" ht="12.6" hidden="1"/>
    <row r="10156" ht="12.6" hidden="1"/>
    <row r="10157" ht="12.6" hidden="1"/>
    <row r="10158" ht="12.6" hidden="1"/>
    <row r="10159" ht="12.6" hidden="1"/>
    <row r="10160" ht="12.6" hidden="1"/>
    <row r="10161" ht="12.6" hidden="1"/>
    <row r="10162" ht="12.6" hidden="1"/>
    <row r="10163" ht="12.6" hidden="1"/>
    <row r="10164" ht="12.6" hidden="1"/>
    <row r="10165" ht="12.6" hidden="1"/>
    <row r="10166" ht="12.6" hidden="1"/>
    <row r="10167" ht="12.6" hidden="1"/>
    <row r="10168" ht="12.6" hidden="1"/>
    <row r="10169" ht="12.6" hidden="1"/>
    <row r="10170" ht="12.6" hidden="1"/>
    <row r="10171" ht="12.6" hidden="1"/>
    <row r="10172" ht="12.6" hidden="1"/>
    <row r="10173" ht="12.6" hidden="1"/>
    <row r="10174" ht="12.6" hidden="1"/>
    <row r="10175" ht="12.6" hidden="1"/>
    <row r="10176" ht="12.6" hidden="1"/>
    <row r="10177" ht="12.6" hidden="1"/>
    <row r="10178" ht="12.6" hidden="1"/>
    <row r="10179" ht="12.6" hidden="1"/>
    <row r="10180" ht="12.6" hidden="1"/>
    <row r="10181" ht="12.6" hidden="1"/>
    <row r="10182" ht="12.6" hidden="1"/>
    <row r="10183" ht="12.6" hidden="1"/>
    <row r="10184" ht="12.6" hidden="1"/>
    <row r="10185" ht="12.6" hidden="1"/>
    <row r="10186" ht="12.6" hidden="1"/>
    <row r="10187" ht="12.6" hidden="1"/>
    <row r="10188" ht="12.6" hidden="1"/>
    <row r="10189" ht="12.6" hidden="1"/>
    <row r="10190" ht="12.6" hidden="1"/>
    <row r="10191" ht="12.6" hidden="1"/>
    <row r="10192" ht="12.6" hidden="1"/>
    <row r="10193" ht="12.6" hidden="1"/>
    <row r="10194" ht="12.6" hidden="1"/>
    <row r="10195" ht="12.6" hidden="1"/>
    <row r="10196" ht="12.6" hidden="1"/>
    <row r="10197" ht="12.6" hidden="1"/>
    <row r="10198" ht="12.6" hidden="1"/>
    <row r="10199" ht="12.6" hidden="1"/>
    <row r="10200" ht="12.6" hidden="1"/>
    <row r="10201" ht="12.6" hidden="1"/>
    <row r="10202" ht="12.6" hidden="1"/>
    <row r="10203" ht="12.6" hidden="1"/>
    <row r="10204" ht="12.6" hidden="1"/>
    <row r="10205" ht="12.6" hidden="1"/>
    <row r="10206" ht="12.6" hidden="1"/>
    <row r="10207" ht="12.6" hidden="1"/>
    <row r="10208" ht="12.6" hidden="1"/>
    <row r="10209" ht="12.6" hidden="1"/>
    <row r="10210" ht="12.6" hidden="1"/>
    <row r="10211" ht="12.6" hidden="1"/>
    <row r="10212" ht="12.6" hidden="1"/>
    <row r="10213" ht="12.6" hidden="1"/>
    <row r="10214" ht="12.6" hidden="1"/>
    <row r="10215" ht="12.6" hidden="1"/>
    <row r="10216" ht="12.6" hidden="1"/>
    <row r="10217" ht="12.6" hidden="1"/>
    <row r="10218" ht="12.6" hidden="1"/>
    <row r="10219" ht="12.6" hidden="1"/>
    <row r="10220" ht="12.6" hidden="1"/>
    <row r="10221" ht="12.6" hidden="1"/>
    <row r="10222" ht="12.6" hidden="1"/>
    <row r="10223" ht="12.6" hidden="1"/>
    <row r="10224" ht="12.6" hidden="1"/>
    <row r="10225" ht="12.6" hidden="1"/>
    <row r="10226" ht="12.6" hidden="1"/>
    <row r="10227" ht="12.6" hidden="1"/>
    <row r="10228" ht="12.6" hidden="1"/>
    <row r="10229" ht="12.6" hidden="1"/>
    <row r="10230" ht="12.6" hidden="1"/>
    <row r="10231" ht="12.6" hidden="1"/>
    <row r="10232" ht="12.6" hidden="1"/>
    <row r="10233" ht="12.6" hidden="1"/>
    <row r="10234" ht="12.6" hidden="1"/>
    <row r="10235" ht="12.6" hidden="1"/>
    <row r="10236" ht="12.6" hidden="1"/>
    <row r="10237" ht="12.6" hidden="1"/>
    <row r="10238" ht="12.6" hidden="1"/>
    <row r="10239" ht="12.6" hidden="1"/>
    <row r="10240" ht="12.6" hidden="1"/>
    <row r="10241" ht="12.6" hidden="1"/>
    <row r="10242" ht="12.6" hidden="1"/>
    <row r="10243" ht="12.6" hidden="1"/>
    <row r="10244" ht="12.6" hidden="1"/>
    <row r="10245" ht="12.6" hidden="1"/>
    <row r="10246" ht="12.6" hidden="1"/>
    <row r="10247" ht="12.6" hidden="1"/>
    <row r="10248" ht="12.6" hidden="1"/>
    <row r="10249" ht="12.6" hidden="1"/>
    <row r="10250" ht="12.6" hidden="1"/>
    <row r="10251" ht="12.6" hidden="1"/>
    <row r="10252" ht="12.6" hidden="1"/>
    <row r="10253" ht="12.6" hidden="1"/>
    <row r="10254" ht="12.6" hidden="1"/>
    <row r="10255" ht="12.6" hidden="1"/>
    <row r="10256" ht="12.6" hidden="1"/>
    <row r="10257" ht="12.6" hidden="1"/>
    <row r="10258" ht="12.6" hidden="1"/>
    <row r="10259" ht="12.6" hidden="1"/>
    <row r="10260" ht="12.6" hidden="1"/>
    <row r="10261" ht="12.6" hidden="1"/>
    <row r="10262" ht="12.6" hidden="1"/>
    <row r="10263" ht="12.6" hidden="1"/>
    <row r="10264" ht="12.6" hidden="1"/>
    <row r="10265" ht="12.6" hidden="1"/>
    <row r="10266" ht="12.6" hidden="1"/>
    <row r="10267" ht="12.6" hidden="1"/>
    <row r="10268" ht="12.6" hidden="1"/>
    <row r="10269" ht="12.6" hidden="1"/>
    <row r="10270" ht="12.6" hidden="1"/>
    <row r="10271" ht="12.6" hidden="1"/>
    <row r="10272" ht="12.6" hidden="1"/>
    <row r="10273" ht="12.6" hidden="1"/>
    <row r="10274" ht="12.6" hidden="1"/>
    <row r="10275" ht="12.6" hidden="1"/>
    <row r="10276" ht="12.6" hidden="1"/>
    <row r="10277" ht="12.6" hidden="1"/>
    <row r="10278" ht="12.6" hidden="1"/>
    <row r="10279" ht="12.6" hidden="1"/>
    <row r="10280" ht="12.6" hidden="1"/>
    <row r="10281" ht="12.6" hidden="1"/>
    <row r="10282" ht="12.6" hidden="1"/>
    <row r="10283" ht="12.6" hidden="1"/>
    <row r="10284" ht="12.6" hidden="1"/>
    <row r="10285" ht="12.6" hidden="1"/>
    <row r="10286" ht="12.6" hidden="1"/>
    <row r="10287" ht="12.6" hidden="1"/>
    <row r="10288" ht="12.6" hidden="1"/>
    <row r="10289" ht="12.6" hidden="1"/>
    <row r="10290" ht="12.6" hidden="1"/>
    <row r="10291" ht="12.6" hidden="1"/>
    <row r="10292" ht="12.6" hidden="1"/>
    <row r="10293" ht="12.6" hidden="1"/>
    <row r="10294" ht="12.6" hidden="1"/>
    <row r="10295" ht="12.6" hidden="1"/>
    <row r="10296" ht="12.6" hidden="1"/>
    <row r="10297" ht="12.6" hidden="1"/>
    <row r="10298" ht="12.6" hidden="1"/>
    <row r="10299" ht="12.6" hidden="1"/>
    <row r="10300" ht="12.6" hidden="1"/>
    <row r="10301" ht="12.6" hidden="1"/>
    <row r="10302" ht="12.6" hidden="1"/>
    <row r="10303" ht="12.6" hidden="1"/>
    <row r="10304" ht="12.6" hidden="1"/>
    <row r="10305" ht="12.6" hidden="1"/>
    <row r="10306" ht="12.6" hidden="1"/>
    <row r="10307" ht="12.6" hidden="1"/>
    <row r="10308" ht="12.6" hidden="1"/>
    <row r="10309" ht="12.6" hidden="1"/>
    <row r="10310" ht="12.6" hidden="1"/>
    <row r="10311" ht="12.6" hidden="1"/>
    <row r="10312" ht="12.6" hidden="1"/>
    <row r="10313" ht="12.6" hidden="1"/>
    <row r="10314" ht="12.6" hidden="1"/>
    <row r="10315" ht="12.6" hidden="1"/>
    <row r="10316" ht="12.6" hidden="1"/>
    <row r="10317" ht="12.6" hidden="1"/>
    <row r="10318" ht="12.6" hidden="1"/>
    <row r="10319" ht="12.6" hidden="1"/>
    <row r="10320" ht="12.6" hidden="1"/>
    <row r="10321" ht="12.6" hidden="1"/>
    <row r="10322" ht="12.6" hidden="1"/>
    <row r="10323" ht="12.6" hidden="1"/>
    <row r="10324" ht="12.6" hidden="1"/>
    <row r="10325" ht="12.6" hidden="1"/>
    <row r="10326" ht="12.6" hidden="1"/>
    <row r="10327" ht="12.6" hidden="1"/>
    <row r="10328" ht="12.6" hidden="1"/>
    <row r="10329" ht="12.6" hidden="1"/>
    <row r="10330" ht="12.6" hidden="1"/>
    <row r="10331" ht="12.6" hidden="1"/>
    <row r="10332" ht="12.6" hidden="1"/>
    <row r="10333" ht="12.6" hidden="1"/>
    <row r="10334" ht="12.6" hidden="1"/>
    <row r="10335" ht="12.6" hidden="1"/>
    <row r="10336" ht="12.6" hidden="1"/>
    <row r="10337" ht="12.6" hidden="1"/>
    <row r="10338" ht="12.6" hidden="1"/>
    <row r="10339" ht="12.6" hidden="1"/>
    <row r="10340" ht="12.6" hidden="1"/>
    <row r="10341" ht="12.6" hidden="1"/>
    <row r="10342" ht="12.6" hidden="1"/>
    <row r="10343" ht="12.6" hidden="1"/>
    <row r="10344" ht="12.6" hidden="1"/>
    <row r="10345" ht="12.6" hidden="1"/>
    <row r="10346" ht="12.6" hidden="1"/>
    <row r="10347" ht="12.6" hidden="1"/>
    <row r="10348" ht="12.6" hidden="1"/>
    <row r="10349" ht="12.6" hidden="1"/>
    <row r="10350" ht="12.6" hidden="1"/>
    <row r="10351" ht="12.6" hidden="1"/>
    <row r="10352" ht="12.6" hidden="1"/>
    <row r="10353" ht="12.6" hidden="1"/>
    <row r="10354" ht="12.6" hidden="1"/>
    <row r="10355" ht="12.6" hidden="1"/>
    <row r="10356" ht="12.6" hidden="1"/>
    <row r="10357" ht="12.6" hidden="1"/>
    <row r="10358" ht="12.6" hidden="1"/>
    <row r="10359" ht="12.6" hidden="1"/>
    <row r="10360" ht="12.6" hidden="1"/>
    <row r="10361" ht="12.6" hidden="1"/>
    <row r="10362" ht="12.6" hidden="1"/>
    <row r="10363" ht="12.6" hidden="1"/>
    <row r="10364" ht="12.6" hidden="1"/>
    <row r="10365" ht="12.6" hidden="1"/>
    <row r="10366" ht="12.6" hidden="1"/>
    <row r="10367" ht="12.6" hidden="1"/>
    <row r="10368" ht="12.6" hidden="1"/>
    <row r="10369" ht="12.6" hidden="1"/>
    <row r="10370" ht="12.6" hidden="1"/>
    <row r="10371" ht="12.6" hidden="1"/>
    <row r="10372" ht="12.6" hidden="1"/>
    <row r="10373" ht="12.6" hidden="1"/>
    <row r="10374" ht="12.6" hidden="1"/>
    <row r="10375" ht="12.6" hidden="1"/>
    <row r="10376" ht="12.6" hidden="1"/>
    <row r="10377" ht="12.6" hidden="1"/>
    <row r="10378" ht="12.6" hidden="1"/>
    <row r="10379" ht="12.6" hidden="1"/>
    <row r="10380" ht="12.6" hidden="1"/>
    <row r="10381" ht="12.6" hidden="1"/>
    <row r="10382" ht="12.6" hidden="1"/>
    <row r="10383" ht="12.6" hidden="1"/>
    <row r="10384" ht="12.6" hidden="1"/>
    <row r="10385" ht="12.6" hidden="1"/>
    <row r="10386" ht="12.6" hidden="1"/>
    <row r="10387" ht="12.6" hidden="1"/>
    <row r="10388" ht="12.6" hidden="1"/>
    <row r="10389" ht="12.6" hidden="1"/>
    <row r="10390" ht="12.6" hidden="1"/>
    <row r="10391" ht="12.6" hidden="1"/>
    <row r="10392" ht="12.6" hidden="1"/>
    <row r="10393" ht="12.6" hidden="1"/>
    <row r="10394" ht="12.6" hidden="1"/>
    <row r="10395" ht="12.6" hidden="1"/>
    <row r="10396" ht="12.6" hidden="1"/>
    <row r="10397" ht="12.6" hidden="1"/>
    <row r="10398" ht="12.6" hidden="1"/>
    <row r="10399" ht="12.6" hidden="1"/>
    <row r="10400" ht="12.6" hidden="1"/>
    <row r="10401" ht="12.6" hidden="1"/>
    <row r="10402" ht="12.6" hidden="1"/>
    <row r="10403" ht="12.6" hidden="1"/>
    <row r="10404" ht="12.6" hidden="1"/>
    <row r="10405" ht="12.6" hidden="1"/>
    <row r="10406" ht="12.6" hidden="1"/>
    <row r="10407" ht="12.6" hidden="1"/>
    <row r="10408" ht="12.6" hidden="1"/>
    <row r="10409" ht="12.6" hidden="1"/>
    <row r="10410" ht="12.6" hidden="1"/>
    <row r="10411" ht="12.6" hidden="1"/>
    <row r="10412" ht="12.6" hidden="1"/>
    <row r="10413" ht="12.6" hidden="1"/>
    <row r="10414" ht="12.6" hidden="1"/>
    <row r="10415" ht="12.6" hidden="1"/>
    <row r="10416" ht="12.6" hidden="1"/>
    <row r="10417" ht="12.6" hidden="1"/>
    <row r="10418" ht="12.6" hidden="1"/>
    <row r="10419" ht="12.6" hidden="1"/>
    <row r="10420" ht="12.6" hidden="1"/>
    <row r="10421" ht="12.6" hidden="1"/>
    <row r="10422" ht="12.6" hidden="1"/>
    <row r="10423" ht="12.6" hidden="1"/>
    <row r="10424" ht="12.6" hidden="1"/>
    <row r="10425" ht="12.6" hidden="1"/>
    <row r="10426" ht="12.6" hidden="1"/>
    <row r="10427" ht="12.6" hidden="1"/>
    <row r="10428" ht="12.6" hidden="1"/>
    <row r="10429" ht="12.6" hidden="1"/>
    <row r="10430" ht="12.6" hidden="1"/>
    <row r="10431" ht="12.6" hidden="1"/>
    <row r="10432" ht="12.6" hidden="1"/>
    <row r="10433" ht="12.6" hidden="1"/>
    <row r="10434" ht="12.6" hidden="1"/>
    <row r="10435" ht="12.6" hidden="1"/>
    <row r="10436" ht="12.6" hidden="1"/>
    <row r="10437" ht="12.6" hidden="1"/>
    <row r="10438" ht="12.6" hidden="1"/>
    <row r="10439" ht="12.6" hidden="1"/>
    <row r="10440" ht="12.6" hidden="1"/>
    <row r="10441" ht="12.6" hidden="1"/>
    <row r="10442" ht="12.6" hidden="1"/>
    <row r="10443" ht="12.6" hidden="1"/>
    <row r="10444" ht="12.6" hidden="1"/>
    <row r="10445" ht="12.6" hidden="1"/>
    <row r="10446" ht="12.6" hidden="1"/>
    <row r="10447" ht="12.6" hidden="1"/>
    <row r="10448" ht="12.6" hidden="1"/>
    <row r="10449" ht="12.6" hidden="1"/>
    <row r="10450" ht="12.6" hidden="1"/>
    <row r="10451" ht="12.6" hidden="1"/>
    <row r="10452" ht="12.6" hidden="1"/>
    <row r="10453" ht="12.6" hidden="1"/>
    <row r="10454" ht="12.6" hidden="1"/>
    <row r="10455" ht="12.6" hidden="1"/>
    <row r="10456" ht="12.6" hidden="1"/>
    <row r="10457" ht="12.6" hidden="1"/>
    <row r="10458" ht="12.6" hidden="1"/>
    <row r="10459" ht="12.6" hidden="1"/>
    <row r="10460" ht="12.6" hidden="1"/>
    <row r="10461" ht="12.6" hidden="1"/>
    <row r="10462" ht="12.6" hidden="1"/>
    <row r="10463" ht="12.6" hidden="1"/>
    <row r="10464" ht="12.6" hidden="1"/>
    <row r="10465" ht="12.6" hidden="1"/>
    <row r="10466" ht="12.6" hidden="1"/>
    <row r="10467" ht="12.6" hidden="1"/>
    <row r="10468" ht="12.6" hidden="1"/>
    <row r="10469" ht="12.6" hidden="1"/>
    <row r="10470" ht="12.6" hidden="1"/>
    <row r="10471" ht="12.6" hidden="1"/>
    <row r="10472" ht="12.6" hidden="1"/>
    <row r="10473" ht="12.6" hidden="1"/>
    <row r="10474" ht="12.6" hidden="1"/>
    <row r="10475" ht="12.6" hidden="1"/>
    <row r="10476" ht="12.6" hidden="1"/>
    <row r="10477" ht="12.6" hidden="1"/>
    <row r="10478" ht="12.6" hidden="1"/>
    <row r="10479" ht="12.6" hidden="1"/>
    <row r="10480" ht="12.6" hidden="1"/>
    <row r="10481" ht="12.6" hidden="1"/>
    <row r="10482" ht="12.6" hidden="1"/>
    <row r="10483" ht="12.6" hidden="1"/>
    <row r="10484" ht="12.6" hidden="1"/>
    <row r="10485" ht="12.6" hidden="1"/>
    <row r="10486" ht="12.6" hidden="1"/>
    <row r="10487" ht="12.6" hidden="1"/>
    <row r="10488" ht="12.6" hidden="1"/>
    <row r="10489" ht="12.6" hidden="1"/>
    <row r="10490" ht="12.6" hidden="1"/>
    <row r="10491" ht="12.6" hidden="1"/>
    <row r="10492" ht="12.6" hidden="1"/>
    <row r="10493" ht="12.6" hidden="1"/>
    <row r="10494" ht="12.6" hidden="1"/>
    <row r="10495" ht="12.6" hidden="1"/>
    <row r="10496" ht="12.6" hidden="1"/>
    <row r="10497" ht="12.6" hidden="1"/>
    <row r="10498" ht="12.6" hidden="1"/>
    <row r="10499" ht="12.6" hidden="1"/>
    <row r="10500" ht="12.6" hidden="1"/>
    <row r="10501" ht="12.6" hidden="1"/>
    <row r="10502" ht="12.6" hidden="1"/>
    <row r="10503" ht="12.6" hidden="1"/>
    <row r="10504" ht="12.6" hidden="1"/>
    <row r="10505" ht="12.6" hidden="1"/>
    <row r="10506" ht="12.6" hidden="1"/>
    <row r="10507" ht="12.6" hidden="1"/>
    <row r="10508" ht="12.6" hidden="1"/>
    <row r="10509" ht="12.6" hidden="1"/>
    <row r="10510" ht="12.6" hidden="1"/>
    <row r="10511" ht="12.6" hidden="1"/>
    <row r="10512" ht="12.6" hidden="1"/>
    <row r="10513" ht="12.6" hidden="1"/>
    <row r="10514" ht="12.6" hidden="1"/>
    <row r="10515" ht="12.6" hidden="1"/>
    <row r="10516" ht="12.6" hidden="1"/>
    <row r="10517" ht="12.6" hidden="1"/>
    <row r="10518" ht="12.6" hidden="1"/>
    <row r="10519" ht="12.6" hidden="1"/>
    <row r="10520" ht="12.6" hidden="1"/>
    <row r="10521" ht="12.6" hidden="1"/>
    <row r="10522" ht="12.6" hidden="1"/>
    <row r="10523" ht="12.6" hidden="1"/>
    <row r="10524" ht="12.6" hidden="1"/>
    <row r="10525" ht="12.6" hidden="1"/>
    <row r="10526" ht="12.6" hidden="1"/>
    <row r="10527" ht="12.6" hidden="1"/>
    <row r="10528" ht="12.6" hidden="1"/>
    <row r="10529" ht="12.6" hidden="1"/>
    <row r="10530" ht="12.6" hidden="1"/>
    <row r="10531" ht="12.6" hidden="1"/>
    <row r="10532" ht="12.6" hidden="1"/>
    <row r="10533" ht="12.6" hidden="1"/>
    <row r="10534" ht="12.6" hidden="1"/>
    <row r="10535" ht="12.6" hidden="1"/>
    <row r="10536" ht="12.6" hidden="1"/>
    <row r="10537" ht="12.6" hidden="1"/>
    <row r="10538" ht="12.6" hidden="1"/>
    <row r="10539" ht="12.6" hidden="1"/>
    <row r="10540" ht="12.6" hidden="1"/>
    <row r="10541" ht="12.6" hidden="1"/>
    <row r="10542" ht="12.6" hidden="1"/>
    <row r="10543" ht="12.6" hidden="1"/>
    <row r="10544" ht="12.6" hidden="1"/>
    <row r="10545" ht="12.6" hidden="1"/>
    <row r="10546" ht="12.6" hidden="1"/>
    <row r="10547" ht="12.6" hidden="1"/>
    <row r="10548" ht="12.6" hidden="1"/>
    <row r="10549" ht="12.6" hidden="1"/>
    <row r="10550" ht="12.6" hidden="1"/>
    <row r="10551" ht="12.6" hidden="1"/>
    <row r="10552" ht="12.6" hidden="1"/>
    <row r="10553" ht="12.6" hidden="1"/>
    <row r="10554" ht="12.6" hidden="1"/>
    <row r="10555" ht="12.6" hidden="1"/>
    <row r="10556" ht="12.6" hidden="1"/>
    <row r="10557" ht="12.6" hidden="1"/>
    <row r="10558" ht="12.6" hidden="1"/>
    <row r="10559" ht="12.6" hidden="1"/>
    <row r="10560" ht="12.6" hidden="1"/>
    <row r="10561" ht="12.6" hidden="1"/>
    <row r="10562" ht="12.6" hidden="1"/>
    <row r="10563" ht="12.6" hidden="1"/>
    <row r="10564" ht="12.6" hidden="1"/>
    <row r="10565" ht="12.6" hidden="1"/>
    <row r="10566" ht="12.6" hidden="1"/>
    <row r="10567" ht="12.6" hidden="1"/>
    <row r="10568" ht="12.6" hidden="1"/>
    <row r="10569" ht="12.6" hidden="1"/>
    <row r="10570" ht="12.6" hidden="1"/>
    <row r="10571" ht="12.6" hidden="1"/>
    <row r="10572" ht="12.6" hidden="1"/>
    <row r="10573" ht="12.6" hidden="1"/>
    <row r="10574" ht="12.6" hidden="1"/>
    <row r="10575" ht="12.6" hidden="1"/>
    <row r="10576" ht="12.6" hidden="1"/>
    <row r="10577" ht="12.6" hidden="1"/>
    <row r="10578" ht="12.6" hidden="1"/>
    <row r="10579" ht="12.6" hidden="1"/>
    <row r="10580" ht="12.6" hidden="1"/>
    <row r="10581" ht="12.6" hidden="1"/>
    <row r="10582" ht="12.6" hidden="1"/>
    <row r="10583" ht="12.6" hidden="1"/>
    <row r="10584" ht="12.6" hidden="1"/>
    <row r="10585" ht="12.6" hidden="1"/>
    <row r="10586" ht="12.6" hidden="1"/>
    <row r="10587" ht="12.6" hidden="1"/>
    <row r="10588" ht="12.6" hidden="1"/>
    <row r="10589" ht="12.6" hidden="1"/>
    <row r="10590" ht="12.6" hidden="1"/>
    <row r="10591" ht="12.6" hidden="1"/>
    <row r="10592" ht="12.6" hidden="1"/>
    <row r="10593" ht="12.6" hidden="1"/>
    <row r="10594" ht="12.6" hidden="1"/>
    <row r="10595" ht="12.6" hidden="1"/>
    <row r="10596" ht="12.6" hidden="1"/>
    <row r="10597" ht="12.6" hidden="1"/>
    <row r="10598" ht="12.6" hidden="1"/>
    <row r="10599" ht="12.6" hidden="1"/>
    <row r="10600" ht="12.6" hidden="1"/>
    <row r="10601" ht="12.6" hidden="1"/>
    <row r="10602" ht="12.6" hidden="1"/>
    <row r="10603" ht="12.6" hidden="1"/>
    <row r="10604" ht="12.6" hidden="1"/>
    <row r="10605" ht="12.6" hidden="1"/>
    <row r="10606" ht="12.6" hidden="1"/>
    <row r="10607" ht="12.6" hidden="1"/>
    <row r="10608" ht="12.6" hidden="1"/>
    <row r="10609" ht="12.6" hidden="1"/>
    <row r="10610" ht="12.6" hidden="1"/>
    <row r="10611" ht="12.6" hidden="1"/>
    <row r="10612" ht="12.6" hidden="1"/>
    <row r="10613" ht="12.6" hidden="1"/>
    <row r="10614" ht="12.6" hidden="1"/>
    <row r="10615" ht="12.6" hidden="1"/>
    <row r="10616" ht="12.6" hidden="1"/>
    <row r="10617" ht="12.6" hidden="1"/>
    <row r="10618" ht="12.6" hidden="1"/>
    <row r="10619" ht="12.6" hidden="1"/>
    <row r="10620" ht="12.6" hidden="1"/>
    <row r="10621" ht="12.6" hidden="1"/>
    <row r="10622" ht="12.6" hidden="1"/>
    <row r="10623" ht="12.6" hidden="1"/>
    <row r="10624" ht="12.6" hidden="1"/>
    <row r="10625" ht="12.6" hidden="1"/>
    <row r="10626" ht="12.6" hidden="1"/>
    <row r="10627" ht="12.6" hidden="1"/>
    <row r="10628" ht="12.6" hidden="1"/>
    <row r="10629" ht="12.6" hidden="1"/>
    <row r="10630" ht="12.6" hidden="1"/>
    <row r="10631" ht="12.6" hidden="1"/>
    <row r="10632" ht="12.6" hidden="1"/>
    <row r="10633" ht="12.6" hidden="1"/>
    <row r="10634" ht="12.6" hidden="1"/>
    <row r="10635" ht="12.6" hidden="1"/>
    <row r="10636" ht="12.6" hidden="1"/>
    <row r="10637" ht="12.6" hidden="1"/>
    <row r="10638" ht="12.6" hidden="1"/>
    <row r="10639" ht="12.6" hidden="1"/>
    <row r="10640" ht="12.6" hidden="1"/>
    <row r="10641" ht="12.6" hidden="1"/>
    <row r="10642" ht="12.6" hidden="1"/>
    <row r="10643" ht="12.6" hidden="1"/>
    <row r="10644" ht="12.6" hidden="1"/>
    <row r="10645" ht="12.6" hidden="1"/>
    <row r="10646" ht="12.6" hidden="1"/>
    <row r="10647" ht="12.6" hidden="1"/>
    <row r="10648" ht="12.6" hidden="1"/>
    <row r="10649" ht="12.6" hidden="1"/>
    <row r="10650" ht="12.6" hidden="1"/>
    <row r="10651" ht="12.6" hidden="1"/>
    <row r="10652" ht="12.6" hidden="1"/>
    <row r="10653" ht="12.6" hidden="1"/>
    <row r="10654" ht="12.6" hidden="1"/>
    <row r="10655" ht="12.6" hidden="1"/>
    <row r="10656" ht="12.6" hidden="1"/>
    <row r="10657" ht="12.6" hidden="1"/>
    <row r="10658" ht="12.6" hidden="1"/>
    <row r="10659" ht="12.6" hidden="1"/>
    <row r="10660" ht="12.6" hidden="1"/>
    <row r="10661" ht="12.6" hidden="1"/>
    <row r="10662" ht="12.6" hidden="1"/>
    <row r="10663" ht="12.6" hidden="1"/>
    <row r="10664" ht="12.6" hidden="1"/>
    <row r="10665" ht="12.6" hidden="1"/>
    <row r="10666" ht="12.6" hidden="1"/>
    <row r="10667" ht="12.6" hidden="1"/>
    <row r="10668" ht="12.6" hidden="1"/>
    <row r="10669" ht="12.6" hidden="1"/>
    <row r="10670" ht="12.6" hidden="1"/>
    <row r="10671" ht="12.6" hidden="1"/>
    <row r="10672" ht="12.6" hidden="1"/>
    <row r="10673" ht="12.6" hidden="1"/>
    <row r="10674" ht="12.6" hidden="1"/>
    <row r="10675" ht="12.6" hidden="1"/>
    <row r="10676" ht="12.6" hidden="1"/>
    <row r="10677" ht="12.6" hidden="1"/>
    <row r="10678" ht="12.6" hidden="1"/>
    <row r="10679" ht="12.6" hidden="1"/>
    <row r="10680" ht="12.6" hidden="1"/>
    <row r="10681" ht="12.6" hidden="1"/>
    <row r="10682" ht="12.6" hidden="1"/>
    <row r="10683" ht="12.6" hidden="1"/>
    <row r="10684" ht="12.6" hidden="1"/>
    <row r="10685" ht="12.6" hidden="1"/>
    <row r="10686" ht="12.6" hidden="1"/>
    <row r="10687" ht="12.6" hidden="1"/>
    <row r="10688" ht="12.6" hidden="1"/>
    <row r="10689" ht="12.6" hidden="1"/>
    <row r="10690" ht="12.6" hidden="1"/>
    <row r="10691" ht="12.6" hidden="1"/>
    <row r="10692" ht="12.6" hidden="1"/>
    <row r="10693" ht="12.6" hidden="1"/>
    <row r="10694" ht="12.6" hidden="1"/>
    <row r="10695" ht="12.6" hidden="1"/>
    <row r="10696" ht="12.6" hidden="1"/>
    <row r="10697" ht="12.6" hidden="1"/>
    <row r="10698" ht="12.6" hidden="1"/>
    <row r="10699" ht="12.6" hidden="1"/>
    <row r="10700" ht="12.6" hidden="1"/>
    <row r="10701" ht="12.6" hidden="1"/>
    <row r="10702" ht="12.6" hidden="1"/>
    <row r="10703" ht="12.6" hidden="1"/>
    <row r="10704" ht="12.6" hidden="1"/>
    <row r="10705" ht="12.6" hidden="1"/>
    <row r="10706" ht="12.6" hidden="1"/>
    <row r="10707" ht="12.6" hidden="1"/>
    <row r="10708" ht="12.6" hidden="1"/>
    <row r="10709" ht="12.6" hidden="1"/>
    <row r="10710" ht="12.6" hidden="1"/>
    <row r="10711" ht="12.6" hidden="1"/>
    <row r="10712" ht="12.6" hidden="1"/>
    <row r="10713" ht="12.6" hidden="1"/>
    <row r="10714" ht="12.6" hidden="1"/>
    <row r="10715" ht="12.6" hidden="1"/>
    <row r="10716" ht="12.6" hidden="1"/>
    <row r="10717" ht="12.6" hidden="1"/>
    <row r="10718" ht="12.6" hidden="1"/>
    <row r="10719" ht="12.6" hidden="1"/>
    <row r="10720" ht="12.6" hidden="1"/>
    <row r="10721" ht="12.6" hidden="1"/>
    <row r="10722" ht="12.6" hidden="1"/>
    <row r="10723" ht="12.6" hidden="1"/>
    <row r="10724" ht="12.6" hidden="1"/>
    <row r="10725" ht="12.6" hidden="1"/>
    <row r="10726" ht="12.6" hidden="1"/>
    <row r="10727" ht="12.6" hidden="1"/>
    <row r="10728" ht="12.6" hidden="1"/>
    <row r="10729" ht="12.6" hidden="1"/>
    <row r="10730" ht="12.6" hidden="1"/>
    <row r="10731" ht="12.6" hidden="1"/>
    <row r="10732" ht="12.6" hidden="1"/>
    <row r="10733" ht="12.6" hidden="1"/>
    <row r="10734" ht="12.6" hidden="1"/>
    <row r="10735" ht="12.6" hidden="1"/>
    <row r="10736" ht="12.6" hidden="1"/>
    <row r="10737" ht="12.6" hidden="1"/>
    <row r="10738" ht="12.6" hidden="1"/>
    <row r="10739" ht="12.6" hidden="1"/>
    <row r="10740" ht="12.6" hidden="1"/>
    <row r="10741" ht="12.6" hidden="1"/>
    <row r="10742" ht="12.6" hidden="1"/>
    <row r="10743" ht="12.6" hidden="1"/>
    <row r="10744" ht="12.6" hidden="1"/>
    <row r="10745" ht="12.6" hidden="1"/>
    <row r="10746" ht="12.6" hidden="1"/>
    <row r="10747" ht="12.6" hidden="1"/>
    <row r="10748" ht="12.6" hidden="1"/>
    <row r="10749" ht="12.6" hidden="1"/>
    <row r="10750" ht="12.6" hidden="1"/>
    <row r="10751" ht="12.6" hidden="1"/>
    <row r="10752" ht="12.6" hidden="1"/>
    <row r="10753" ht="12.6" hidden="1"/>
    <row r="10754" ht="12.6" hidden="1"/>
    <row r="10755" ht="12.6" hidden="1"/>
    <row r="10756" ht="12.6" hidden="1"/>
    <row r="10757" ht="12.6" hidden="1"/>
    <row r="10758" ht="12.6" hidden="1"/>
    <row r="10759" ht="12.6" hidden="1"/>
    <row r="10760" ht="12.6" hidden="1"/>
    <row r="10761" ht="12.6" hidden="1"/>
    <row r="10762" ht="12.6" hidden="1"/>
    <row r="10763" ht="12.6" hidden="1"/>
    <row r="10764" ht="12.6" hidden="1"/>
    <row r="10765" ht="12.6" hidden="1"/>
    <row r="10766" ht="12.6" hidden="1"/>
    <row r="10767" ht="12.6" hidden="1"/>
    <row r="10768" ht="12.6" hidden="1"/>
    <row r="10769" ht="12.6" hidden="1"/>
    <row r="10770" ht="12.6" hidden="1"/>
    <row r="10771" ht="12.6" hidden="1"/>
    <row r="10772" ht="12.6" hidden="1"/>
    <row r="10773" ht="12.6" hidden="1"/>
    <row r="10774" ht="12.6" hidden="1"/>
    <row r="10775" ht="12.6" hidden="1"/>
    <row r="10776" ht="12.6" hidden="1"/>
    <row r="10777" ht="12.6" hidden="1"/>
    <row r="10778" ht="12.6" hidden="1"/>
    <row r="10779" ht="12.6" hidden="1"/>
    <row r="10780" ht="12.6" hidden="1"/>
    <row r="10781" ht="12.6" hidden="1"/>
    <row r="10782" ht="12.6" hidden="1"/>
    <row r="10783" ht="12.6" hidden="1"/>
    <row r="10784" ht="12.6" hidden="1"/>
    <row r="10785" ht="12.6" hidden="1"/>
    <row r="10786" ht="12.6" hidden="1"/>
    <row r="10787" ht="12.6" hidden="1"/>
    <row r="10788" ht="12.6" hidden="1"/>
    <row r="10789" ht="12.6" hidden="1"/>
    <row r="10790" ht="12.6" hidden="1"/>
    <row r="10791" ht="12.6" hidden="1"/>
    <row r="10792" ht="12.6" hidden="1"/>
    <row r="10793" ht="12.6" hidden="1"/>
    <row r="10794" ht="12.6" hidden="1"/>
    <row r="10795" ht="12.6" hidden="1"/>
    <row r="10796" ht="12.6" hidden="1"/>
    <row r="10797" ht="12.6" hidden="1"/>
    <row r="10798" ht="12.6" hidden="1"/>
    <row r="10799" ht="12.6" hidden="1"/>
    <row r="10800" ht="12.6" hidden="1"/>
    <row r="10801" ht="12.6" hidden="1"/>
    <row r="10802" ht="12.6" hidden="1"/>
    <row r="10803" ht="12.6" hidden="1"/>
    <row r="10804" ht="12.6" hidden="1"/>
    <row r="10805" ht="12.6" hidden="1"/>
    <row r="10806" ht="12.6" hidden="1"/>
    <row r="10807" ht="12.6" hidden="1"/>
    <row r="10808" ht="12.6" hidden="1"/>
    <row r="10809" ht="12.6" hidden="1"/>
    <row r="10810" ht="12.6" hidden="1"/>
    <row r="10811" ht="12.6" hidden="1"/>
    <row r="10812" ht="12.6" hidden="1"/>
    <row r="10813" ht="12.6" hidden="1"/>
    <row r="10814" ht="12.6" hidden="1"/>
    <row r="10815" ht="12.6" hidden="1"/>
    <row r="10816" ht="12.6" hidden="1"/>
    <row r="10817" ht="12.6" hidden="1"/>
    <row r="10818" ht="12.6" hidden="1"/>
    <row r="10819" ht="12.6" hidden="1"/>
    <row r="10820" ht="12.6" hidden="1"/>
    <row r="10821" ht="12.6" hidden="1"/>
    <row r="10822" ht="12.6" hidden="1"/>
    <row r="10823" ht="12.6" hidden="1"/>
    <row r="10824" ht="12.6" hidden="1"/>
    <row r="10825" ht="12.6" hidden="1"/>
    <row r="10826" ht="12.6" hidden="1"/>
    <row r="10827" ht="12.6" hidden="1"/>
    <row r="10828" ht="12.6" hidden="1"/>
    <row r="10829" ht="12.6" hidden="1"/>
    <row r="10830" ht="12.6" hidden="1"/>
    <row r="10831" ht="12.6" hidden="1"/>
    <row r="10832" ht="12.6" hidden="1"/>
    <row r="10833" ht="12.6" hidden="1"/>
    <row r="10834" ht="12.6" hidden="1"/>
    <row r="10835" ht="12.6" hidden="1"/>
    <row r="10836" ht="12.6" hidden="1"/>
    <row r="10837" ht="12.6" hidden="1"/>
    <row r="10838" ht="12.6" hidden="1"/>
    <row r="10839" ht="12.6" hidden="1"/>
    <row r="10840" ht="12.6" hidden="1"/>
    <row r="10841" ht="12.6" hidden="1"/>
    <row r="10842" ht="12.6" hidden="1"/>
    <row r="10843" ht="12.6" hidden="1"/>
    <row r="10844" ht="12.6" hidden="1"/>
    <row r="10845" ht="12.6" hidden="1"/>
    <row r="10846" ht="12.6" hidden="1"/>
    <row r="10847" ht="12.6" hidden="1"/>
    <row r="10848" ht="12.6" hidden="1"/>
    <row r="10849" ht="12.6" hidden="1"/>
    <row r="10850" ht="12.6" hidden="1"/>
    <row r="10851" ht="12.6" hidden="1"/>
    <row r="10852" ht="12.6" hidden="1"/>
    <row r="10853" ht="12.6" hidden="1"/>
    <row r="10854" ht="12.6" hidden="1"/>
    <row r="10855" ht="12.6" hidden="1"/>
    <row r="10856" ht="12.6" hidden="1"/>
    <row r="10857" ht="12.6" hidden="1"/>
    <row r="10858" ht="12.6" hidden="1"/>
    <row r="10859" ht="12.6" hidden="1"/>
    <row r="10860" ht="12.6" hidden="1"/>
    <row r="10861" ht="12.6" hidden="1"/>
    <row r="10862" ht="12.6" hidden="1"/>
    <row r="10863" ht="12.6" hidden="1"/>
    <row r="10864" ht="12.6" hidden="1"/>
    <row r="10865" ht="12.6" hidden="1"/>
    <row r="10866" ht="12.6" hidden="1"/>
    <row r="10867" ht="12.6" hidden="1"/>
    <row r="10868" ht="12.6" hidden="1"/>
    <row r="10869" ht="12.6" hidden="1"/>
    <row r="10870" ht="12.6" hidden="1"/>
    <row r="10871" ht="12.6" hidden="1"/>
    <row r="10872" ht="12.6" hidden="1"/>
    <row r="10873" ht="12.6" hidden="1"/>
    <row r="10874" ht="12.6" hidden="1"/>
    <row r="10875" ht="12.6" hidden="1"/>
    <row r="10876" ht="12.6" hidden="1"/>
    <row r="10877" ht="12.6" hidden="1"/>
    <row r="10878" ht="12.6" hidden="1"/>
    <row r="10879" ht="12.6" hidden="1"/>
    <row r="10880" ht="12.6" hidden="1"/>
    <row r="10881" ht="12.6" hidden="1"/>
    <row r="10882" ht="12.6" hidden="1"/>
    <row r="10883" ht="12.6" hidden="1"/>
    <row r="10884" ht="12.6" hidden="1"/>
    <row r="10885" ht="12.6" hidden="1"/>
    <row r="10886" ht="12.6" hidden="1"/>
    <row r="10887" ht="12.6" hidden="1"/>
    <row r="10888" ht="12.6" hidden="1"/>
    <row r="10889" ht="12.6" hidden="1"/>
    <row r="10890" ht="12.6" hidden="1"/>
    <row r="10891" ht="12.6" hidden="1"/>
    <row r="10892" ht="12.6" hidden="1"/>
    <row r="10893" ht="12.6" hidden="1"/>
    <row r="10894" ht="12.6" hidden="1"/>
    <row r="10895" ht="12.6" hidden="1"/>
    <row r="10896" ht="12.6" hidden="1"/>
    <row r="10897" ht="12.6" hidden="1"/>
    <row r="10898" ht="12.6" hidden="1"/>
    <row r="10899" ht="12.6" hidden="1"/>
    <row r="10900" ht="12.6" hidden="1"/>
    <row r="10901" ht="12.6" hidden="1"/>
    <row r="10902" ht="12.6" hidden="1"/>
    <row r="10903" ht="12.6" hidden="1"/>
    <row r="10904" ht="12.6" hidden="1"/>
    <row r="10905" ht="12.6" hidden="1"/>
    <row r="10906" ht="12.6" hidden="1"/>
    <row r="10907" ht="12.6" hidden="1"/>
    <row r="10908" ht="12.6" hidden="1"/>
    <row r="10909" ht="12.6" hidden="1"/>
    <row r="10910" ht="12.6" hidden="1"/>
    <row r="10911" ht="12.6" hidden="1"/>
    <row r="10912" ht="12.6" hidden="1"/>
    <row r="10913" ht="12.6" hidden="1"/>
    <row r="10914" ht="12.6" hidden="1"/>
    <row r="10915" ht="12.6" hidden="1"/>
    <row r="10916" ht="12.6" hidden="1"/>
    <row r="10917" ht="12.6" hidden="1"/>
    <row r="10918" ht="12.6" hidden="1"/>
    <row r="10919" ht="12.6" hidden="1"/>
    <row r="10920" ht="12.6" hidden="1"/>
    <row r="10921" ht="12.6" hidden="1"/>
    <row r="10922" ht="12.6" hidden="1"/>
    <row r="10923" ht="12.6" hidden="1"/>
    <row r="10924" ht="12.6" hidden="1"/>
    <row r="10925" ht="12.6" hidden="1"/>
    <row r="10926" ht="12.6" hidden="1"/>
    <row r="10927" ht="12.6" hidden="1"/>
    <row r="10928" ht="12.6" hidden="1"/>
    <row r="10929" ht="12.6" hidden="1"/>
    <row r="10930" ht="12.6" hidden="1"/>
    <row r="10931" ht="12.6" hidden="1"/>
    <row r="10932" ht="12.6" hidden="1"/>
    <row r="10933" ht="12.6" hidden="1"/>
    <row r="10934" ht="12.6" hidden="1"/>
    <row r="10935" ht="12.6" hidden="1"/>
    <row r="10936" ht="12.6" hidden="1"/>
    <row r="10937" ht="12.6" hidden="1"/>
    <row r="10938" ht="12.6" hidden="1"/>
    <row r="10939" ht="12.6" hidden="1"/>
    <row r="10940" ht="12.6" hidden="1"/>
    <row r="10941" ht="12.6" hidden="1"/>
    <row r="10942" ht="12.6" hidden="1"/>
    <row r="10943" ht="12.6" hidden="1"/>
    <row r="10944" ht="12.6" hidden="1"/>
    <row r="10945" ht="12.6" hidden="1"/>
    <row r="10946" ht="12.6" hidden="1"/>
    <row r="10947" ht="12.6" hidden="1"/>
    <row r="10948" ht="12.6" hidden="1"/>
    <row r="10949" ht="12.6" hidden="1"/>
    <row r="10950" ht="12.6" hidden="1"/>
    <row r="10951" ht="12.6" hidden="1"/>
    <row r="10952" ht="12.6" hidden="1"/>
    <row r="10953" ht="12.6" hidden="1"/>
    <row r="10954" ht="12.6" hidden="1"/>
    <row r="10955" ht="12.6" hidden="1"/>
    <row r="10956" ht="12.6" hidden="1"/>
    <row r="10957" ht="12.6" hidden="1"/>
    <row r="10958" ht="12.6" hidden="1"/>
    <row r="10959" ht="12.6" hidden="1"/>
    <row r="10960" ht="12.6" hidden="1"/>
    <row r="10961" ht="12.6" hidden="1"/>
    <row r="10962" ht="12.6" hidden="1"/>
    <row r="10963" ht="12.6" hidden="1"/>
    <row r="10964" ht="12.6" hidden="1"/>
    <row r="10965" ht="12.6" hidden="1"/>
    <row r="10966" ht="12.6" hidden="1"/>
    <row r="10967" ht="12.6" hidden="1"/>
    <row r="10968" ht="12.6" hidden="1"/>
    <row r="10969" ht="12.6" hidden="1"/>
    <row r="10970" ht="12.6" hidden="1"/>
    <row r="10971" ht="12.6" hidden="1"/>
    <row r="10972" ht="12.6" hidden="1"/>
    <row r="10973" ht="12.6" hidden="1"/>
    <row r="10974" ht="12.6" hidden="1"/>
    <row r="10975" ht="12.6" hidden="1"/>
    <row r="10976" ht="12.6" hidden="1"/>
    <row r="10977" ht="12.6" hidden="1"/>
    <row r="10978" ht="12.6" hidden="1"/>
    <row r="10979" ht="12.6" hidden="1"/>
    <row r="10980" ht="12.6" hidden="1"/>
    <row r="10981" ht="12.6" hidden="1"/>
    <row r="10982" ht="12.6" hidden="1"/>
    <row r="10983" ht="12.6" hidden="1"/>
    <row r="10984" ht="12.6" hidden="1"/>
    <row r="10985" ht="12.6" hidden="1"/>
    <row r="10986" ht="12.6" hidden="1"/>
    <row r="10987" ht="12.6" hidden="1"/>
    <row r="10988" ht="12.6" hidden="1"/>
    <row r="10989" ht="12.6" hidden="1"/>
    <row r="10990" ht="12.6" hidden="1"/>
    <row r="10991" ht="12.6" hidden="1"/>
    <row r="10992" ht="12.6" hidden="1"/>
    <row r="10993" ht="12.6" hidden="1"/>
    <row r="10994" ht="12.6" hidden="1"/>
    <row r="10995" ht="12.6" hidden="1"/>
    <row r="10996" ht="12.6" hidden="1"/>
    <row r="10997" ht="12.6" hidden="1"/>
    <row r="10998" ht="12.6" hidden="1"/>
    <row r="10999" ht="12.6" hidden="1"/>
    <row r="11000" ht="12.6" hidden="1"/>
    <row r="11001" ht="12.6" hidden="1"/>
    <row r="11002" ht="12.6" hidden="1"/>
    <row r="11003" ht="12.6" hidden="1"/>
    <row r="11004" ht="12.6" hidden="1"/>
    <row r="11005" ht="12.6" hidden="1"/>
    <row r="11006" ht="12.6" hidden="1"/>
    <row r="11007" ht="12.6" hidden="1"/>
    <row r="11008" ht="12.6" hidden="1"/>
    <row r="11009" ht="12.6" hidden="1"/>
    <row r="11010" ht="12.6" hidden="1"/>
    <row r="11011" ht="12.6" hidden="1"/>
    <row r="11012" ht="12.6" hidden="1"/>
    <row r="11013" ht="12.6" hidden="1"/>
    <row r="11014" ht="12.6" hidden="1"/>
    <row r="11015" ht="12.6" hidden="1"/>
    <row r="11016" ht="12.6" hidden="1"/>
    <row r="11017" ht="12.6" hidden="1"/>
    <row r="11018" ht="12.6" hidden="1"/>
    <row r="11019" ht="12.6" hidden="1"/>
    <row r="11020" ht="12.6" hidden="1"/>
    <row r="11021" ht="12.6" hidden="1"/>
    <row r="11022" ht="12.6" hidden="1"/>
    <row r="11023" ht="12.6" hidden="1"/>
    <row r="11024" ht="12.6" hidden="1"/>
    <row r="11025" ht="12.6" hidden="1"/>
    <row r="11026" ht="12.6" hidden="1"/>
    <row r="11027" ht="12.6" hidden="1"/>
    <row r="11028" ht="12.6" hidden="1"/>
    <row r="11029" ht="12.6" hidden="1"/>
    <row r="11030" ht="12.6" hidden="1"/>
    <row r="11031" ht="12.6" hidden="1"/>
    <row r="11032" ht="12.6" hidden="1"/>
    <row r="11033" ht="12.6" hidden="1"/>
    <row r="11034" ht="12.6" hidden="1"/>
    <row r="11035" ht="12.6" hidden="1"/>
    <row r="11036" ht="12.6" hidden="1"/>
    <row r="11037" ht="12.6" hidden="1"/>
    <row r="11038" ht="12.6" hidden="1"/>
    <row r="11039" ht="12.6" hidden="1"/>
    <row r="11040" ht="12.6" hidden="1"/>
    <row r="11041" ht="12.6" hidden="1"/>
    <row r="11042" ht="12.6" hidden="1"/>
    <row r="11043" ht="12.6" hidden="1"/>
    <row r="11044" ht="12.6" hidden="1"/>
    <row r="11045" ht="12.6" hidden="1"/>
    <row r="11046" ht="12.6" hidden="1"/>
    <row r="11047" ht="12.6" hidden="1"/>
    <row r="11048" ht="12.6" hidden="1"/>
    <row r="11049" ht="12.6" hidden="1"/>
    <row r="11050" ht="12.6" hidden="1"/>
    <row r="11051" ht="12.6" hidden="1"/>
    <row r="11052" ht="12.6" hidden="1"/>
    <row r="11053" ht="12.6" hidden="1"/>
    <row r="11054" ht="12.6" hidden="1"/>
    <row r="11055" ht="12.6" hidden="1"/>
    <row r="11056" ht="12.6" hidden="1"/>
    <row r="11057" ht="12.6" hidden="1"/>
    <row r="11058" ht="12.6" hidden="1"/>
    <row r="11059" ht="12.6" hidden="1"/>
    <row r="11060" ht="12.6" hidden="1"/>
    <row r="11061" ht="12.6" hidden="1"/>
    <row r="11062" ht="12.6" hidden="1"/>
    <row r="11063" ht="12.6" hidden="1"/>
    <row r="11064" ht="12.6" hidden="1"/>
    <row r="11065" ht="12.6" hidden="1"/>
    <row r="11066" ht="12.6" hidden="1"/>
    <row r="11067" ht="12.6" hidden="1"/>
    <row r="11068" ht="12.6" hidden="1"/>
    <row r="11069" ht="12.6" hidden="1"/>
    <row r="11070" ht="12.6" hidden="1"/>
    <row r="11071" ht="12.6" hidden="1"/>
    <row r="11072" ht="12.6" hidden="1"/>
    <row r="11073" ht="12.6" hidden="1"/>
    <row r="11074" ht="12.6" hidden="1"/>
    <row r="11075" ht="12.6" hidden="1"/>
    <row r="11076" ht="12.6" hidden="1"/>
    <row r="11077" ht="12.6" hidden="1"/>
    <row r="11078" ht="12.6" hidden="1"/>
    <row r="11079" ht="12.6" hidden="1"/>
    <row r="11080" ht="12.6" hidden="1"/>
    <row r="11081" ht="12.6" hidden="1"/>
    <row r="11082" ht="12.6" hidden="1"/>
    <row r="11083" ht="12.6" hidden="1"/>
    <row r="11084" ht="12.6" hidden="1"/>
    <row r="11085" ht="12.6" hidden="1"/>
    <row r="11086" ht="12.6" hidden="1"/>
    <row r="11087" ht="12.6" hidden="1"/>
    <row r="11088" ht="12.6" hidden="1"/>
    <row r="11089" ht="12.6" hidden="1"/>
    <row r="11090" ht="12.6" hidden="1"/>
    <row r="11091" ht="12.6" hidden="1"/>
    <row r="11092" ht="12.6" hidden="1"/>
    <row r="11093" ht="12.6" hidden="1"/>
    <row r="11094" ht="12.6" hidden="1"/>
    <row r="11095" ht="12.6" hidden="1"/>
    <row r="11096" ht="12.6" hidden="1"/>
    <row r="11097" ht="12.6" hidden="1"/>
    <row r="11098" ht="12.6" hidden="1"/>
    <row r="11099" ht="12.6" hidden="1"/>
    <row r="11100" ht="12.6" hidden="1"/>
    <row r="11101" ht="12.6" hidden="1"/>
    <row r="11102" ht="12.6" hidden="1"/>
    <row r="11103" ht="12.6" hidden="1"/>
    <row r="11104" ht="12.6" hidden="1"/>
    <row r="11105" ht="12.6" hidden="1"/>
    <row r="11106" ht="12.6" hidden="1"/>
    <row r="11107" ht="12.6" hidden="1"/>
    <row r="11108" ht="12.6" hidden="1"/>
    <row r="11109" ht="12.6" hidden="1"/>
    <row r="11110" ht="12.6" hidden="1"/>
    <row r="11111" ht="12.6" hidden="1"/>
    <row r="11112" ht="12.6" hidden="1"/>
    <row r="11113" ht="12.6" hidden="1"/>
    <row r="11114" ht="12.6" hidden="1"/>
    <row r="11115" ht="12.6" hidden="1"/>
    <row r="11116" ht="12.6" hidden="1"/>
    <row r="11117" ht="12.6" hidden="1"/>
    <row r="11118" ht="12.6" hidden="1"/>
    <row r="11119" ht="12.6" hidden="1"/>
    <row r="11120" ht="12.6" hidden="1"/>
    <row r="11121" ht="12.6" hidden="1"/>
    <row r="11122" ht="12.6" hidden="1"/>
    <row r="11123" ht="12.6" hidden="1"/>
    <row r="11124" ht="12.6" hidden="1"/>
    <row r="11125" ht="12.6" hidden="1"/>
    <row r="11126" ht="12.6" hidden="1"/>
    <row r="11127" ht="12.6" hidden="1"/>
    <row r="11128" ht="12.6" hidden="1"/>
    <row r="11129" ht="12.6" hidden="1"/>
    <row r="11130" ht="12.6" hidden="1"/>
    <row r="11131" ht="12.6" hidden="1"/>
    <row r="11132" ht="12.6" hidden="1"/>
    <row r="11133" ht="12.6" hidden="1"/>
    <row r="11134" ht="12.6" hidden="1"/>
    <row r="11135" ht="12.6" hidden="1"/>
    <row r="11136" ht="12.6" hidden="1"/>
    <row r="11137" ht="12.6" hidden="1"/>
    <row r="11138" ht="12.6" hidden="1"/>
    <row r="11139" ht="12.6" hidden="1"/>
    <row r="11140" ht="12.6" hidden="1"/>
    <row r="11141" ht="12.6" hidden="1"/>
    <row r="11142" ht="12.6" hidden="1"/>
    <row r="11143" ht="12.6" hidden="1"/>
    <row r="11144" ht="12.6" hidden="1"/>
    <row r="11145" ht="12.6" hidden="1"/>
    <row r="11146" ht="12.6" hidden="1"/>
    <row r="11147" ht="12.6" hidden="1"/>
    <row r="11148" ht="12.6" hidden="1"/>
    <row r="11149" ht="12.6" hidden="1"/>
    <row r="11150" ht="12.6" hidden="1"/>
    <row r="11151" ht="12.6" hidden="1"/>
    <row r="11152" ht="12.6" hidden="1"/>
    <row r="11153" ht="12.6" hidden="1"/>
    <row r="11154" ht="12.6" hidden="1"/>
    <row r="11155" ht="12.6" hidden="1"/>
    <row r="11156" ht="12.6" hidden="1"/>
    <row r="11157" ht="12.6" hidden="1"/>
    <row r="11158" ht="12.6" hidden="1"/>
    <row r="11159" ht="12.6" hidden="1"/>
    <row r="11160" ht="12.6" hidden="1"/>
    <row r="11161" ht="12.6" hidden="1"/>
    <row r="11162" ht="12.6" hidden="1"/>
    <row r="11163" ht="12.6" hidden="1"/>
    <row r="11164" ht="12.6" hidden="1"/>
    <row r="11165" ht="12.6" hidden="1"/>
    <row r="11166" ht="12.6" hidden="1"/>
    <row r="11167" ht="12.6" hidden="1"/>
    <row r="11168" ht="12.6" hidden="1"/>
    <row r="11169" ht="12.6" hidden="1"/>
    <row r="11170" ht="12.6" hidden="1"/>
    <row r="11171" ht="12.6" hidden="1"/>
    <row r="11172" ht="12.6" hidden="1"/>
    <row r="11173" ht="12.6" hidden="1"/>
    <row r="11174" ht="12.6" hidden="1"/>
    <row r="11175" ht="12.6" hidden="1"/>
    <row r="11176" ht="12.6" hidden="1"/>
    <row r="11177" ht="12.6" hidden="1"/>
    <row r="11178" ht="12.6" hidden="1"/>
    <row r="11179" ht="12.6" hidden="1"/>
    <row r="11180" ht="12.6" hidden="1"/>
    <row r="11181" ht="12.6" hidden="1"/>
    <row r="11182" ht="12.6" hidden="1"/>
    <row r="11183" ht="12.6" hidden="1"/>
    <row r="11184" ht="12.6" hidden="1"/>
    <row r="11185" ht="12.6" hidden="1"/>
    <row r="11186" ht="12.6" hidden="1"/>
    <row r="11187" ht="12.6" hidden="1"/>
    <row r="11188" ht="12.6" hidden="1"/>
    <row r="11189" ht="12.6" hidden="1"/>
    <row r="11190" ht="12.6" hidden="1"/>
    <row r="11191" ht="12.6" hidden="1"/>
    <row r="11192" ht="12.6" hidden="1"/>
    <row r="11193" ht="12.6" hidden="1"/>
    <row r="11194" ht="12.6" hidden="1"/>
    <row r="11195" ht="12.6" hidden="1"/>
    <row r="11196" ht="12.6" hidden="1"/>
    <row r="11197" ht="12.6" hidden="1"/>
    <row r="11198" ht="12.6" hidden="1"/>
    <row r="11199" ht="12.6" hidden="1"/>
    <row r="11200" ht="12.6" hidden="1"/>
    <row r="11201" ht="12.6" hidden="1"/>
    <row r="11202" ht="12.6" hidden="1"/>
    <row r="11203" ht="12.6" hidden="1"/>
    <row r="11204" ht="12.6" hidden="1"/>
    <row r="11205" ht="12.6" hidden="1"/>
    <row r="11206" ht="12.6" hidden="1"/>
    <row r="11207" ht="12.6" hidden="1"/>
    <row r="11208" ht="12.6" hidden="1"/>
    <row r="11209" ht="12.6" hidden="1"/>
    <row r="11210" ht="12.6" hidden="1"/>
    <row r="11211" ht="12.6" hidden="1"/>
    <row r="11212" ht="12.6" hidden="1"/>
    <row r="11213" ht="12.6" hidden="1"/>
    <row r="11214" ht="12.6" hidden="1"/>
    <row r="11215" ht="12.6" hidden="1"/>
    <row r="11216" ht="12.6" hidden="1"/>
    <row r="11217" ht="12.6" hidden="1"/>
    <row r="11218" ht="12.6" hidden="1"/>
    <row r="11219" ht="12.6" hidden="1"/>
    <row r="11220" ht="12.6" hidden="1"/>
    <row r="11221" ht="12.6" hidden="1"/>
    <row r="11222" ht="12.6" hidden="1"/>
    <row r="11223" ht="12.6" hidden="1"/>
    <row r="11224" ht="12.6" hidden="1"/>
    <row r="11225" ht="12.6" hidden="1"/>
    <row r="11226" ht="12.6" hidden="1"/>
    <row r="11227" ht="12.6" hidden="1"/>
    <row r="11228" ht="12.6" hidden="1"/>
    <row r="11229" ht="12.6" hidden="1"/>
    <row r="11230" ht="12.6" hidden="1"/>
    <row r="11231" ht="12.6" hidden="1"/>
    <row r="11232" ht="12.6" hidden="1"/>
    <row r="11233" ht="12.6" hidden="1"/>
    <row r="11234" ht="12.6" hidden="1"/>
    <row r="11235" ht="12.6" hidden="1"/>
    <row r="11236" ht="12.6" hidden="1"/>
    <row r="11237" ht="12.6" hidden="1"/>
    <row r="11238" ht="12.6" hidden="1"/>
    <row r="11239" ht="12.6" hidden="1"/>
    <row r="11240" ht="12.6" hidden="1"/>
    <row r="11241" ht="12.6" hidden="1"/>
    <row r="11242" ht="12.6" hidden="1"/>
    <row r="11243" ht="12.6" hidden="1"/>
    <row r="11244" ht="12.6" hidden="1"/>
    <row r="11245" ht="12.6" hidden="1"/>
    <row r="11246" ht="12.6" hidden="1"/>
    <row r="11247" ht="12.6" hidden="1"/>
    <row r="11248" ht="12.6" hidden="1"/>
    <row r="11249" ht="12.6" hidden="1"/>
    <row r="11250" ht="12.6" hidden="1"/>
    <row r="11251" ht="12.6" hidden="1"/>
    <row r="11252" ht="12.6" hidden="1"/>
    <row r="11253" ht="12.6" hidden="1"/>
    <row r="11254" ht="12.6" hidden="1"/>
    <row r="11255" ht="12.6" hidden="1"/>
    <row r="11256" ht="12.6" hidden="1"/>
    <row r="11257" ht="12.6" hidden="1"/>
    <row r="11258" ht="12.6" hidden="1"/>
    <row r="11259" ht="12.6" hidden="1"/>
    <row r="11260" ht="12.6" hidden="1"/>
    <row r="11261" ht="12.6" hidden="1"/>
    <row r="11262" ht="12.6" hidden="1"/>
    <row r="11263" ht="12.6" hidden="1"/>
    <row r="11264" ht="12.6" hidden="1"/>
    <row r="11265" ht="12.6" hidden="1"/>
    <row r="11266" ht="12.6" hidden="1"/>
    <row r="11267" ht="12.6" hidden="1"/>
    <row r="11268" ht="12.6" hidden="1"/>
    <row r="11269" ht="12.6" hidden="1"/>
    <row r="11270" ht="12.6" hidden="1"/>
    <row r="11271" ht="12.6" hidden="1"/>
    <row r="11272" ht="12.6" hidden="1"/>
    <row r="11273" ht="12.6" hidden="1"/>
    <row r="11274" ht="12.6" hidden="1"/>
    <row r="11275" ht="12.6" hidden="1"/>
    <row r="11276" ht="12.6" hidden="1"/>
    <row r="11277" ht="12.6" hidden="1"/>
    <row r="11278" ht="12.6" hidden="1"/>
    <row r="11279" ht="12.6" hidden="1"/>
    <row r="11280" ht="12.6" hidden="1"/>
    <row r="11281" ht="12.6" hidden="1"/>
    <row r="11282" ht="12.6" hidden="1"/>
    <row r="11283" ht="12.6" hidden="1"/>
    <row r="11284" ht="12.6" hidden="1"/>
    <row r="11285" ht="12.6" hidden="1"/>
    <row r="11286" ht="12.6" hidden="1"/>
    <row r="11287" ht="12.6" hidden="1"/>
    <row r="11288" ht="12.6" hidden="1"/>
    <row r="11289" ht="12.6" hidden="1"/>
    <row r="11290" ht="12.6" hidden="1"/>
    <row r="11291" ht="12.6" hidden="1"/>
    <row r="11292" ht="12.6" hidden="1"/>
    <row r="11293" ht="12.6" hidden="1"/>
    <row r="11294" ht="12.6" hidden="1"/>
    <row r="11295" ht="12.6" hidden="1"/>
    <row r="11296" ht="12.6" hidden="1"/>
    <row r="11297" ht="12.6" hidden="1"/>
    <row r="11298" ht="12.6" hidden="1"/>
    <row r="11299" ht="12.6" hidden="1"/>
    <row r="11300" ht="12.6" hidden="1"/>
    <row r="11301" ht="12.6" hidden="1"/>
    <row r="11302" ht="12.6" hidden="1"/>
    <row r="11303" ht="12.6" hidden="1"/>
    <row r="11304" ht="12.6" hidden="1"/>
    <row r="11305" ht="12.6" hidden="1"/>
    <row r="11306" ht="12.6" hidden="1"/>
    <row r="11307" ht="12.6" hidden="1"/>
    <row r="11308" ht="12.6" hidden="1"/>
    <row r="11309" ht="12.6" hidden="1"/>
    <row r="11310" ht="12.6" hidden="1"/>
    <row r="11311" ht="12.6" hidden="1"/>
    <row r="11312" ht="12.6" hidden="1"/>
    <row r="11313" ht="12.6" hidden="1"/>
    <row r="11314" ht="12.6" hidden="1"/>
    <row r="11315" ht="12.6" hidden="1"/>
    <row r="11316" ht="12.6" hidden="1"/>
    <row r="11317" ht="12.6" hidden="1"/>
    <row r="11318" ht="12.6" hidden="1"/>
    <row r="11319" ht="12.6" hidden="1"/>
    <row r="11320" ht="12.6" hidden="1"/>
    <row r="11321" ht="12.6" hidden="1"/>
    <row r="11322" ht="12.6" hidden="1"/>
    <row r="11323" ht="12.6" hidden="1"/>
    <row r="11324" ht="12.6" hidden="1"/>
    <row r="11325" ht="12.6" hidden="1"/>
    <row r="11326" ht="12.6" hidden="1"/>
    <row r="11327" ht="12.6" hidden="1"/>
    <row r="11328" ht="12.6" hidden="1"/>
    <row r="11329" ht="12.6" hidden="1"/>
    <row r="11330" ht="12.6" hidden="1"/>
    <row r="11331" ht="12.6" hidden="1"/>
    <row r="11332" ht="12.6" hidden="1"/>
    <row r="11333" ht="12.6" hidden="1"/>
    <row r="11334" ht="12.6" hidden="1"/>
    <row r="11335" ht="12.6" hidden="1"/>
    <row r="11336" ht="12.6" hidden="1"/>
    <row r="11337" ht="12.6" hidden="1"/>
    <row r="11338" ht="12.6" hidden="1"/>
    <row r="11339" ht="12.6" hidden="1"/>
    <row r="11340" ht="12.6" hidden="1"/>
    <row r="11341" ht="12.6" hidden="1"/>
    <row r="11342" ht="12.6" hidden="1"/>
    <row r="11343" ht="12.6" hidden="1"/>
    <row r="11344" ht="12.6" hidden="1"/>
    <row r="11345" ht="12.6" hidden="1"/>
    <row r="11346" ht="12.6" hidden="1"/>
    <row r="11347" ht="12.6" hidden="1"/>
    <row r="11348" ht="12.6" hidden="1"/>
    <row r="11349" ht="12.6" hidden="1"/>
    <row r="11350" ht="12.6" hidden="1"/>
    <row r="11351" ht="12.6" hidden="1"/>
    <row r="11352" ht="12.6" hidden="1"/>
    <row r="11353" ht="12.6" hidden="1"/>
    <row r="11354" ht="12.6" hidden="1"/>
    <row r="11355" ht="12.6" hidden="1"/>
    <row r="11356" ht="12.6" hidden="1"/>
    <row r="11357" ht="12.6" hidden="1"/>
    <row r="11358" ht="12.6" hidden="1"/>
    <row r="11359" ht="12.6" hidden="1"/>
    <row r="11360" ht="12.6" hidden="1"/>
    <row r="11361" ht="12.6" hidden="1"/>
    <row r="11362" ht="12.6" hidden="1"/>
    <row r="11363" ht="12.6" hidden="1"/>
    <row r="11364" ht="12.6" hidden="1"/>
    <row r="11365" ht="12.6" hidden="1"/>
    <row r="11366" ht="12.6" hidden="1"/>
    <row r="11367" ht="12.6" hidden="1"/>
    <row r="11368" ht="12.6" hidden="1"/>
    <row r="11369" ht="12.6" hidden="1"/>
    <row r="11370" ht="12.6" hidden="1"/>
    <row r="11371" ht="12.6" hidden="1"/>
    <row r="11372" ht="12.6" hidden="1"/>
    <row r="11373" ht="12.6" hidden="1"/>
    <row r="11374" ht="12.6" hidden="1"/>
    <row r="11375" ht="12.6" hidden="1"/>
    <row r="11376" ht="12.6" hidden="1"/>
    <row r="11377" ht="12.6" hidden="1"/>
    <row r="11378" ht="12.6" hidden="1"/>
    <row r="11379" ht="12.6" hidden="1"/>
    <row r="11380" ht="12.6" hidden="1"/>
    <row r="11381" ht="12.6" hidden="1"/>
    <row r="11382" ht="12.6" hidden="1"/>
    <row r="11383" ht="12.6" hidden="1"/>
    <row r="11384" ht="12.6" hidden="1"/>
    <row r="11385" ht="12.6" hidden="1"/>
    <row r="11386" ht="12.6" hidden="1"/>
    <row r="11387" ht="12.6" hidden="1"/>
    <row r="11388" ht="12.6" hidden="1"/>
    <row r="11389" ht="12.6" hidden="1"/>
    <row r="11390" ht="12.6" hidden="1"/>
    <row r="11391" ht="12.6" hidden="1"/>
    <row r="11392" ht="12.6" hidden="1"/>
    <row r="11393" ht="12.6" hidden="1"/>
    <row r="11394" ht="12.6" hidden="1"/>
    <row r="11395" ht="12.6" hidden="1"/>
    <row r="11396" ht="12.6" hidden="1"/>
    <row r="11397" ht="12.6" hidden="1"/>
    <row r="11398" ht="12.6" hidden="1"/>
    <row r="11399" ht="12.6" hidden="1"/>
    <row r="11400" ht="12.6" hidden="1"/>
    <row r="11401" ht="12.6" hidden="1"/>
    <row r="11402" ht="12.6" hidden="1"/>
    <row r="11403" ht="12.6" hidden="1"/>
    <row r="11404" ht="12.6" hidden="1"/>
    <row r="11405" ht="12.6" hidden="1"/>
    <row r="11406" ht="12.6" hidden="1"/>
    <row r="11407" ht="12.6" hidden="1"/>
    <row r="11408" ht="12.6" hidden="1"/>
    <row r="11409" ht="12.6" hidden="1"/>
    <row r="11410" ht="12.6" hidden="1"/>
    <row r="11411" ht="12.6" hidden="1"/>
    <row r="11412" ht="12.6" hidden="1"/>
    <row r="11413" ht="12.6" hidden="1"/>
    <row r="11414" ht="12.6" hidden="1"/>
    <row r="11415" ht="12.6" hidden="1"/>
    <row r="11416" ht="12.6" hidden="1"/>
    <row r="11417" ht="12.6" hidden="1"/>
    <row r="11418" ht="12.6" hidden="1"/>
    <row r="11419" ht="12.6" hidden="1"/>
    <row r="11420" ht="12.6" hidden="1"/>
    <row r="11421" ht="12.6" hidden="1"/>
    <row r="11422" ht="12.6" hidden="1"/>
    <row r="11423" ht="12.6" hidden="1"/>
    <row r="11424" ht="12.6" hidden="1"/>
    <row r="11425" ht="12.6" hidden="1"/>
    <row r="11426" ht="12.6" hidden="1"/>
    <row r="11427" ht="12.6" hidden="1"/>
    <row r="11428" ht="12.6" hidden="1"/>
    <row r="11429" ht="12.6" hidden="1"/>
    <row r="11430" ht="12.6" hidden="1"/>
    <row r="11431" ht="12.6" hidden="1"/>
    <row r="11432" ht="12.6" hidden="1"/>
    <row r="11433" ht="12.6" hidden="1"/>
    <row r="11434" ht="12.6" hidden="1"/>
    <row r="11435" ht="12.6" hidden="1"/>
    <row r="11436" ht="12.6" hidden="1"/>
    <row r="11437" ht="12.6" hidden="1"/>
    <row r="11438" ht="12.6" hidden="1"/>
    <row r="11439" ht="12.6" hidden="1"/>
    <row r="11440" ht="12.6" hidden="1"/>
    <row r="11441" ht="12.6" hidden="1"/>
    <row r="11442" ht="12.6" hidden="1"/>
    <row r="11443" ht="12.6" hidden="1"/>
    <row r="11444" ht="12.6" hidden="1"/>
    <row r="11445" ht="12.6" hidden="1"/>
    <row r="11446" ht="12.6" hidden="1"/>
    <row r="11447" ht="12.6" hidden="1"/>
    <row r="11448" ht="12.6" hidden="1"/>
    <row r="11449" ht="12.6" hidden="1"/>
    <row r="11450" ht="12.6" hidden="1"/>
    <row r="11451" ht="12.6" hidden="1"/>
    <row r="11452" ht="12.6" hidden="1"/>
    <row r="11453" ht="12.6" hidden="1"/>
    <row r="11454" ht="12.6" hidden="1"/>
    <row r="11455" ht="12.6" hidden="1"/>
    <row r="11456" ht="12.6" hidden="1"/>
    <row r="11457" ht="12.6" hidden="1"/>
    <row r="11458" ht="12.6" hidden="1"/>
    <row r="11459" ht="12.6" hidden="1"/>
    <row r="11460" ht="12.6" hidden="1"/>
    <row r="11461" ht="12.6" hidden="1"/>
    <row r="11462" ht="12.6" hidden="1"/>
    <row r="11463" ht="12.6" hidden="1"/>
    <row r="11464" ht="12.6" hidden="1"/>
    <row r="11465" ht="12.6" hidden="1"/>
    <row r="11466" ht="12.6" hidden="1"/>
    <row r="11467" ht="12.6" hidden="1"/>
    <row r="11468" ht="12.6" hidden="1"/>
    <row r="11469" ht="12.6" hidden="1"/>
    <row r="11470" ht="12.6" hidden="1"/>
    <row r="11471" ht="12.6" hidden="1"/>
    <row r="11472" ht="12.6" hidden="1"/>
    <row r="11473" ht="12.6" hidden="1"/>
    <row r="11474" ht="12.6" hidden="1"/>
    <row r="11475" ht="12.6" hidden="1"/>
    <row r="11476" ht="12.6" hidden="1"/>
    <row r="11477" ht="12.6" hidden="1"/>
    <row r="11478" ht="12.6" hidden="1"/>
    <row r="11479" ht="12.6" hidden="1"/>
    <row r="11480" ht="12.6" hidden="1"/>
    <row r="11481" ht="12.6" hidden="1"/>
    <row r="11482" ht="12.6" hidden="1"/>
    <row r="11483" ht="12.6" hidden="1"/>
    <row r="11484" ht="12.6" hidden="1"/>
    <row r="11485" ht="12.6" hidden="1"/>
    <row r="11486" ht="12.6" hidden="1"/>
    <row r="11487" ht="12.6" hidden="1"/>
    <row r="11488" ht="12.6" hidden="1"/>
    <row r="11489" ht="12.6" hidden="1"/>
    <row r="11490" ht="12.6" hidden="1"/>
    <row r="11491" ht="12.6" hidden="1"/>
    <row r="11492" ht="12.6" hidden="1"/>
    <row r="11493" ht="12.6" hidden="1"/>
    <row r="11494" ht="12.6" hidden="1"/>
    <row r="11495" ht="12.6" hidden="1"/>
    <row r="11496" ht="12.6" hidden="1"/>
    <row r="11497" ht="12.6" hidden="1"/>
    <row r="11498" ht="12.6" hidden="1"/>
    <row r="11499" ht="12.6" hidden="1"/>
    <row r="11500" ht="12.6" hidden="1"/>
    <row r="11501" ht="12.6" hidden="1"/>
    <row r="11502" ht="12.6" hidden="1"/>
    <row r="11503" ht="12.6" hidden="1"/>
    <row r="11504" ht="12.6" hidden="1"/>
    <row r="11505" ht="12.6" hidden="1"/>
    <row r="11506" ht="12.6" hidden="1"/>
    <row r="11507" ht="12.6" hidden="1"/>
    <row r="11508" ht="12.6" hidden="1"/>
    <row r="11509" ht="12.6" hidden="1"/>
    <row r="11510" ht="12.6" hidden="1"/>
    <row r="11511" ht="12.6" hidden="1"/>
    <row r="11512" ht="12.6" hidden="1"/>
    <row r="11513" ht="12.6" hidden="1"/>
    <row r="11514" ht="12.6" hidden="1"/>
    <row r="11515" ht="12.6" hidden="1"/>
    <row r="11516" ht="12.6" hidden="1"/>
    <row r="11517" ht="12.6" hidden="1"/>
    <row r="11518" ht="12.6" hidden="1"/>
    <row r="11519" ht="12.6" hidden="1"/>
    <row r="11520" ht="12.6" hidden="1"/>
    <row r="11521" ht="12.6" hidden="1"/>
    <row r="11522" ht="12.6" hidden="1"/>
    <row r="11523" ht="12.6" hidden="1"/>
    <row r="11524" ht="12.6" hidden="1"/>
    <row r="11525" ht="12.6" hidden="1"/>
    <row r="11526" ht="12.6" hidden="1"/>
    <row r="11527" ht="12.6" hidden="1"/>
    <row r="11528" ht="12.6" hidden="1"/>
    <row r="11529" ht="12.6" hidden="1"/>
    <row r="11530" ht="12.6" hidden="1"/>
    <row r="11531" ht="12.6" hidden="1"/>
    <row r="11532" ht="12.6" hidden="1"/>
    <row r="11533" ht="12.6" hidden="1"/>
    <row r="11534" ht="12.6" hidden="1"/>
    <row r="11535" ht="12.6" hidden="1"/>
    <row r="11536" ht="12.6" hidden="1"/>
    <row r="11537" ht="12.6" hidden="1"/>
    <row r="11538" ht="12.6" hidden="1"/>
    <row r="11539" ht="12.6" hidden="1"/>
    <row r="11540" ht="12.6" hidden="1"/>
    <row r="11541" ht="12.6" hidden="1"/>
    <row r="11542" ht="12.6" hidden="1"/>
    <row r="11543" ht="12.6" hidden="1"/>
    <row r="11544" ht="12.6" hidden="1"/>
    <row r="11545" ht="12.6" hidden="1"/>
    <row r="11546" ht="12.6" hidden="1"/>
    <row r="11547" ht="12.6" hidden="1"/>
    <row r="11548" ht="12.6" hidden="1"/>
    <row r="11549" ht="12.6" hidden="1"/>
    <row r="11550" ht="12.6" hidden="1"/>
    <row r="11551" ht="12.6" hidden="1"/>
    <row r="11552" ht="12.6" hidden="1"/>
    <row r="11553" ht="12.6" hidden="1"/>
    <row r="11554" ht="12.6" hidden="1"/>
    <row r="11555" ht="12.6" hidden="1"/>
    <row r="11556" ht="12.6" hidden="1"/>
    <row r="11557" ht="12.6" hidden="1"/>
    <row r="11558" ht="12.6" hidden="1"/>
    <row r="11559" ht="12.6" hidden="1"/>
    <row r="11560" ht="12.6" hidden="1"/>
    <row r="11561" ht="12.6" hidden="1"/>
    <row r="11562" ht="12.6" hidden="1"/>
    <row r="11563" ht="12.6" hidden="1"/>
    <row r="11564" ht="12.6" hidden="1"/>
    <row r="11565" ht="12.6" hidden="1"/>
    <row r="11566" ht="12.6" hidden="1"/>
    <row r="11567" ht="12.6" hidden="1"/>
    <row r="11568" ht="12.6" hidden="1"/>
    <row r="11569" ht="12.6" hidden="1"/>
    <row r="11570" ht="12.6" hidden="1"/>
    <row r="11571" ht="12.6" hidden="1"/>
    <row r="11572" ht="12.6" hidden="1"/>
    <row r="11573" ht="12.6" hidden="1"/>
    <row r="11574" ht="12.6" hidden="1"/>
    <row r="11575" ht="12.6" hidden="1"/>
    <row r="11576" ht="12.6" hidden="1"/>
    <row r="11577" ht="12.6" hidden="1"/>
    <row r="11578" ht="12.6" hidden="1"/>
    <row r="11579" ht="12.6" hidden="1"/>
    <row r="11580" ht="12.6" hidden="1"/>
    <row r="11581" ht="12.6" hidden="1"/>
    <row r="11582" ht="12.6" hidden="1"/>
    <row r="11583" ht="12.6" hidden="1"/>
    <row r="11584" ht="12.6" hidden="1"/>
    <row r="11585" ht="12.6" hidden="1"/>
    <row r="11586" ht="12.6" hidden="1"/>
    <row r="11587" ht="12.6" hidden="1"/>
    <row r="11588" ht="12.6" hidden="1"/>
    <row r="11589" ht="12.6" hidden="1"/>
    <row r="11590" ht="12.6" hidden="1"/>
    <row r="11591" ht="12.6" hidden="1"/>
    <row r="11592" ht="12.6" hidden="1"/>
    <row r="11593" ht="12.6" hidden="1"/>
    <row r="11594" ht="12.6" hidden="1"/>
    <row r="11595" ht="12.6" hidden="1"/>
    <row r="11596" ht="12.6" hidden="1"/>
    <row r="11597" ht="12.6" hidden="1"/>
    <row r="11598" ht="12.6" hidden="1"/>
    <row r="11599" ht="12.6" hidden="1"/>
    <row r="11600" ht="12.6" hidden="1"/>
    <row r="11601" ht="12.6" hidden="1"/>
    <row r="11602" ht="12.6" hidden="1"/>
    <row r="11603" ht="12.6" hidden="1"/>
    <row r="11604" ht="12.6" hidden="1"/>
    <row r="11605" ht="12.6" hidden="1"/>
    <row r="11606" ht="12.6" hidden="1"/>
    <row r="11607" ht="12.6" hidden="1"/>
    <row r="11608" ht="12.6" hidden="1"/>
    <row r="11609" ht="12.6" hidden="1"/>
    <row r="11610" ht="12.6" hidden="1"/>
    <row r="11611" ht="12.6" hidden="1"/>
    <row r="11612" ht="12.6" hidden="1"/>
    <row r="11613" ht="12.6" hidden="1"/>
    <row r="11614" ht="12.6" hidden="1"/>
    <row r="11615" ht="12.6" hidden="1"/>
    <row r="11616" ht="12.6" hidden="1"/>
    <row r="11617" ht="12.6" hidden="1"/>
    <row r="11618" ht="12.6" hidden="1"/>
    <row r="11619" ht="12.6" hidden="1"/>
    <row r="11620" ht="12.6" hidden="1"/>
    <row r="11621" ht="12.6" hidden="1"/>
    <row r="11622" ht="12.6" hidden="1"/>
    <row r="11623" ht="12.6" hidden="1"/>
    <row r="11624" ht="12.6" hidden="1"/>
    <row r="11625" ht="12.6" hidden="1"/>
    <row r="11626" ht="12.6" hidden="1"/>
    <row r="11627" ht="12.6" hidden="1"/>
    <row r="11628" ht="12.6" hidden="1"/>
    <row r="11629" ht="12.6" hidden="1"/>
    <row r="11630" ht="12.6" hidden="1"/>
    <row r="11631" ht="12.6" hidden="1"/>
    <row r="11632" ht="12.6" hidden="1"/>
    <row r="11633" ht="12.6" hidden="1"/>
    <row r="11634" ht="12.6" hidden="1"/>
    <row r="11635" ht="12.6" hidden="1"/>
    <row r="11636" ht="12.6" hidden="1"/>
    <row r="11637" ht="12.6" hidden="1"/>
    <row r="11638" ht="12.6" hidden="1"/>
    <row r="11639" ht="12.6" hidden="1"/>
    <row r="11640" ht="12.6" hidden="1"/>
    <row r="11641" ht="12.6" hidden="1"/>
    <row r="11642" ht="12.6" hidden="1"/>
    <row r="11643" ht="12.6" hidden="1"/>
    <row r="11644" ht="12.6" hidden="1"/>
    <row r="11645" ht="12.6" hidden="1"/>
    <row r="11646" ht="12.6" hidden="1"/>
    <row r="11647" ht="12.6" hidden="1"/>
    <row r="11648" ht="12.6" hidden="1"/>
    <row r="11649" ht="12.6" hidden="1"/>
    <row r="11650" ht="12.6" hidden="1"/>
    <row r="11651" ht="12.6" hidden="1"/>
    <row r="11652" ht="12.6" hidden="1"/>
    <row r="11653" ht="12.6" hidden="1"/>
    <row r="11654" ht="12.6" hidden="1"/>
    <row r="11655" ht="12.6" hidden="1"/>
    <row r="11656" ht="12.6" hidden="1"/>
    <row r="11657" ht="12.6" hidden="1"/>
    <row r="11658" ht="12.6" hidden="1"/>
    <row r="11659" ht="12.6" hidden="1"/>
    <row r="11660" ht="12.6" hidden="1"/>
    <row r="11661" ht="12.6" hidden="1"/>
    <row r="11662" ht="12.6" hidden="1"/>
    <row r="11663" ht="12.6" hidden="1"/>
    <row r="11664" ht="12.6" hidden="1"/>
    <row r="11665" ht="12.6" hidden="1"/>
    <row r="11666" ht="12.6" hidden="1"/>
    <row r="11667" ht="12.6" hidden="1"/>
    <row r="11668" ht="12.6" hidden="1"/>
    <row r="11669" ht="12.6" hidden="1"/>
    <row r="11670" ht="12.6" hidden="1"/>
    <row r="11671" ht="12.6" hidden="1"/>
    <row r="11672" ht="12.6" hidden="1"/>
    <row r="11673" ht="12.6" hidden="1"/>
    <row r="11674" ht="12.6" hidden="1"/>
    <row r="11675" ht="12.6" hidden="1"/>
    <row r="11676" ht="12.6" hidden="1"/>
    <row r="11677" ht="12.6" hidden="1"/>
    <row r="11678" ht="12.6" hidden="1"/>
    <row r="11679" ht="12.6" hidden="1"/>
    <row r="11680" ht="12.6" hidden="1"/>
    <row r="11681" ht="12.6" hidden="1"/>
    <row r="11682" ht="12.6" hidden="1"/>
    <row r="11683" ht="12.6" hidden="1"/>
    <row r="11684" ht="12.6" hidden="1"/>
    <row r="11685" ht="12.6" hidden="1"/>
    <row r="11686" ht="12.6" hidden="1"/>
    <row r="11687" ht="12.6" hidden="1"/>
    <row r="11688" ht="12.6" hidden="1"/>
    <row r="11689" ht="12.6" hidden="1"/>
    <row r="11690" ht="12.6" hidden="1"/>
    <row r="11691" ht="12.6" hidden="1"/>
    <row r="11692" ht="12.6" hidden="1"/>
    <row r="11693" ht="12.6" hidden="1"/>
    <row r="11694" ht="12.6" hidden="1"/>
    <row r="11695" ht="12.6" hidden="1"/>
    <row r="11696" ht="12.6" hidden="1"/>
    <row r="11697" ht="12.6" hidden="1"/>
    <row r="11698" ht="12.6" hidden="1"/>
    <row r="11699" ht="12.6" hidden="1"/>
    <row r="11700" ht="12.6" hidden="1"/>
    <row r="11701" ht="12.6" hidden="1"/>
    <row r="11702" ht="12.6" hidden="1"/>
    <row r="11703" ht="12.6" hidden="1"/>
    <row r="11704" ht="12.6" hidden="1"/>
    <row r="11705" ht="12.6" hidden="1"/>
    <row r="11706" ht="12.6" hidden="1"/>
    <row r="11707" ht="12.6" hidden="1"/>
    <row r="11708" ht="12.6" hidden="1"/>
    <row r="11709" ht="12.6" hidden="1"/>
    <row r="11710" ht="12.6" hidden="1"/>
    <row r="11711" ht="12.6" hidden="1"/>
    <row r="11712" ht="12.6" hidden="1"/>
    <row r="11713" ht="12.6" hidden="1"/>
    <row r="11714" ht="12.6" hidden="1"/>
    <row r="11715" ht="12.6" hidden="1"/>
    <row r="11716" ht="12.6" hidden="1"/>
    <row r="11717" ht="12.6" hidden="1"/>
    <row r="11718" ht="12.6" hidden="1"/>
    <row r="11719" ht="12.6" hidden="1"/>
    <row r="11720" ht="12.6" hidden="1"/>
    <row r="11721" ht="12.6" hidden="1"/>
    <row r="11722" ht="12.6" hidden="1"/>
    <row r="11723" ht="12.6" hidden="1"/>
    <row r="11724" ht="12.6" hidden="1"/>
    <row r="11725" ht="12.6" hidden="1"/>
    <row r="11726" ht="12.6" hidden="1"/>
    <row r="11727" ht="12.6" hidden="1"/>
    <row r="11728" ht="12.6" hidden="1"/>
    <row r="11729" ht="12.6" hidden="1"/>
    <row r="11730" ht="12.6" hidden="1"/>
    <row r="11731" ht="12.6" hidden="1"/>
    <row r="11732" ht="12.6" hidden="1"/>
    <row r="11733" ht="12.6" hidden="1"/>
    <row r="11734" ht="12.6" hidden="1"/>
    <row r="11735" ht="12.6" hidden="1"/>
    <row r="11736" ht="12.6" hidden="1"/>
    <row r="11737" ht="12.6" hidden="1"/>
    <row r="11738" ht="12.6" hidden="1"/>
    <row r="11739" ht="12.6" hidden="1"/>
    <row r="11740" ht="12.6" hidden="1"/>
    <row r="11741" ht="12.6" hidden="1"/>
    <row r="11742" ht="12.6" hidden="1"/>
    <row r="11743" ht="12.6" hidden="1"/>
    <row r="11744" ht="12.6" hidden="1"/>
    <row r="11745" ht="12.6" hidden="1"/>
    <row r="11746" ht="12.6" hidden="1"/>
    <row r="11747" ht="12.6" hidden="1"/>
    <row r="11748" ht="12.6" hidden="1"/>
    <row r="11749" ht="12.6" hidden="1"/>
    <row r="11750" ht="12.6" hidden="1"/>
    <row r="11751" ht="12.6" hidden="1"/>
    <row r="11752" ht="12.6" hidden="1"/>
    <row r="11753" ht="12.6" hidden="1"/>
    <row r="11754" ht="12.6" hidden="1"/>
    <row r="11755" ht="12.6" hidden="1"/>
    <row r="11756" ht="12.6" hidden="1"/>
    <row r="11757" ht="12.6" hidden="1"/>
    <row r="11758" ht="12.6" hidden="1"/>
    <row r="11759" ht="12.6" hidden="1"/>
    <row r="11760" ht="12.6" hidden="1"/>
    <row r="11761" ht="12.6" hidden="1"/>
    <row r="11762" ht="12.6" hidden="1"/>
    <row r="11763" ht="12.6" hidden="1"/>
    <row r="11764" ht="12.6" hidden="1"/>
    <row r="11765" ht="12.6" hidden="1"/>
    <row r="11766" ht="12.6" hidden="1"/>
    <row r="11767" ht="12.6" hidden="1"/>
    <row r="11768" ht="12.6" hidden="1"/>
    <row r="11769" ht="12.6" hidden="1"/>
    <row r="11770" ht="12.6" hidden="1"/>
    <row r="11771" ht="12.6" hidden="1"/>
    <row r="11772" ht="12.6" hidden="1"/>
    <row r="11773" ht="12.6" hidden="1"/>
    <row r="11774" ht="12.6" hidden="1"/>
    <row r="11775" ht="12.6" hidden="1"/>
    <row r="11776" ht="12.6" hidden="1"/>
    <row r="11777" ht="12.6" hidden="1"/>
    <row r="11778" ht="12.6" hidden="1"/>
    <row r="11779" ht="12.6" hidden="1"/>
    <row r="11780" ht="12.6" hidden="1"/>
    <row r="11781" ht="12.6" hidden="1"/>
    <row r="11782" ht="12.6" hidden="1"/>
    <row r="11783" ht="12.6" hidden="1"/>
    <row r="11784" ht="12.6" hidden="1"/>
    <row r="11785" ht="12.6" hidden="1"/>
    <row r="11786" ht="12.6" hidden="1"/>
    <row r="11787" ht="12.6" hidden="1"/>
    <row r="11788" ht="12.6" hidden="1"/>
    <row r="11789" ht="12.6" hidden="1"/>
    <row r="11790" ht="12.6" hidden="1"/>
    <row r="11791" ht="12.6" hidden="1"/>
    <row r="11792" ht="12.6" hidden="1"/>
    <row r="11793" ht="12.6" hidden="1"/>
    <row r="11794" ht="12.6" hidden="1"/>
    <row r="11795" ht="12.6" hidden="1"/>
    <row r="11796" ht="12.6" hidden="1"/>
    <row r="11797" ht="12.6" hidden="1"/>
    <row r="11798" ht="12.6" hidden="1"/>
    <row r="11799" ht="12.6" hidden="1"/>
    <row r="11800" ht="12.6" hidden="1"/>
    <row r="11801" ht="12.6" hidden="1"/>
    <row r="11802" ht="12.6" hidden="1"/>
    <row r="11803" ht="12.6" hidden="1"/>
    <row r="11804" ht="12.6" hidden="1"/>
    <row r="11805" ht="12.6" hidden="1"/>
    <row r="11806" ht="12.6" hidden="1"/>
    <row r="11807" ht="12.6" hidden="1"/>
    <row r="11808" ht="12.6" hidden="1"/>
    <row r="11809" ht="12.6" hidden="1"/>
    <row r="11810" ht="12.6" hidden="1"/>
    <row r="11811" ht="12.6" hidden="1"/>
    <row r="11812" ht="12.6" hidden="1"/>
    <row r="11813" ht="12.6" hidden="1"/>
    <row r="11814" ht="12.6" hidden="1"/>
    <row r="11815" ht="12.6" hidden="1"/>
    <row r="11816" ht="12.6" hidden="1"/>
    <row r="11817" ht="12.6" hidden="1"/>
    <row r="11818" ht="12.6" hidden="1"/>
    <row r="11819" ht="12.6" hidden="1"/>
    <row r="11820" ht="12.6" hidden="1"/>
    <row r="11821" ht="12.6" hidden="1"/>
    <row r="11822" ht="12.6" hidden="1"/>
    <row r="11823" ht="12.6" hidden="1"/>
    <row r="11824" ht="12.6" hidden="1"/>
    <row r="11825" ht="12.6" hidden="1"/>
    <row r="11826" ht="12.6" hidden="1"/>
    <row r="11827" ht="12.6" hidden="1"/>
    <row r="11828" ht="12.6" hidden="1"/>
    <row r="11829" ht="12.6" hidden="1"/>
    <row r="11830" ht="12.6" hidden="1"/>
    <row r="11831" ht="12.6" hidden="1"/>
    <row r="11832" ht="12.6" hidden="1"/>
    <row r="11833" ht="12.6" hidden="1"/>
    <row r="11834" ht="12.6" hidden="1"/>
    <row r="11835" ht="12.6" hidden="1"/>
    <row r="11836" ht="12.6" hidden="1"/>
    <row r="11837" ht="12.6" hidden="1"/>
    <row r="11838" ht="12.6" hidden="1"/>
    <row r="11839" ht="12.6" hidden="1"/>
    <row r="11840" ht="12.6" hidden="1"/>
    <row r="11841" ht="12.6" hidden="1"/>
    <row r="11842" ht="12.6" hidden="1"/>
    <row r="11843" ht="12.6" hidden="1"/>
    <row r="11844" ht="12.6" hidden="1"/>
    <row r="11845" ht="12.6" hidden="1"/>
    <row r="11846" ht="12.6" hidden="1"/>
    <row r="11847" ht="12.6" hidden="1"/>
    <row r="11848" ht="12.6" hidden="1"/>
    <row r="11849" ht="12.6" hidden="1"/>
    <row r="11850" ht="12.6" hidden="1"/>
    <row r="11851" ht="12.6" hidden="1"/>
    <row r="11852" ht="12.6" hidden="1"/>
    <row r="11853" ht="12.6" hidden="1"/>
    <row r="11854" ht="12.6" hidden="1"/>
    <row r="11855" ht="12.6" hidden="1"/>
    <row r="11856" ht="12.6" hidden="1"/>
    <row r="11857" ht="12.6" hidden="1"/>
    <row r="11858" ht="12.6" hidden="1"/>
    <row r="11859" ht="12.6" hidden="1"/>
    <row r="11860" ht="12.6" hidden="1"/>
    <row r="11861" ht="12.6" hidden="1"/>
    <row r="11862" ht="12.6" hidden="1"/>
    <row r="11863" ht="12.6" hidden="1"/>
    <row r="11864" ht="12.6" hidden="1"/>
    <row r="11865" ht="12.6" hidden="1"/>
    <row r="11866" ht="12.6" hidden="1"/>
    <row r="11867" ht="12.6" hidden="1"/>
    <row r="11868" ht="12.6" hidden="1"/>
    <row r="11869" ht="12.6" hidden="1"/>
    <row r="11870" ht="12.6" hidden="1"/>
    <row r="11871" ht="12.6" hidden="1"/>
    <row r="11872" ht="12.6" hidden="1"/>
    <row r="11873" ht="12.6" hidden="1"/>
    <row r="11874" ht="12.6" hidden="1"/>
    <row r="11875" ht="12.6" hidden="1"/>
    <row r="11876" ht="12.6" hidden="1"/>
    <row r="11877" ht="12.6" hidden="1"/>
    <row r="11878" ht="12.6" hidden="1"/>
    <row r="11879" ht="12.6" hidden="1"/>
    <row r="11880" ht="12.6" hidden="1"/>
    <row r="11881" ht="12.6" hidden="1"/>
    <row r="11882" ht="12.6" hidden="1"/>
    <row r="11883" ht="12.6" hidden="1"/>
    <row r="11884" ht="12.6" hidden="1"/>
    <row r="11885" ht="12.6" hidden="1"/>
    <row r="11886" ht="12.6" hidden="1"/>
    <row r="11887" ht="12.6" hidden="1"/>
    <row r="11888" ht="12.6" hidden="1"/>
    <row r="11889" ht="12.6" hidden="1"/>
    <row r="11890" ht="12.6" hidden="1"/>
    <row r="11891" ht="12.6" hidden="1"/>
    <row r="11892" ht="12.6" hidden="1"/>
    <row r="11893" ht="12.6" hidden="1"/>
    <row r="11894" ht="12.6" hidden="1"/>
    <row r="11895" ht="12.6" hidden="1"/>
    <row r="11896" ht="12.6" hidden="1"/>
    <row r="11897" ht="12.6" hidden="1"/>
    <row r="11898" ht="12.6" hidden="1"/>
    <row r="11899" ht="12.6" hidden="1"/>
    <row r="11900" ht="12.6" hidden="1"/>
    <row r="11901" ht="12.6" hidden="1"/>
    <row r="11902" ht="12.6" hidden="1"/>
    <row r="11903" ht="12.6" hidden="1"/>
    <row r="11904" ht="12.6" hidden="1"/>
    <row r="11905" ht="12.6" hidden="1"/>
    <row r="11906" ht="12.6" hidden="1"/>
    <row r="11907" ht="12.6" hidden="1"/>
    <row r="11908" ht="12.6" hidden="1"/>
    <row r="11909" ht="12.6" hidden="1"/>
    <row r="11910" ht="12.6" hidden="1"/>
    <row r="11911" ht="12.6" hidden="1"/>
    <row r="11912" ht="12.6" hidden="1"/>
    <row r="11913" ht="12.6" hidden="1"/>
    <row r="11914" ht="12.6" hidden="1"/>
    <row r="11915" ht="12.6" hidden="1"/>
    <row r="11916" ht="12.6" hidden="1"/>
    <row r="11917" ht="12.6" hidden="1"/>
    <row r="11918" ht="12.6" hidden="1"/>
    <row r="11919" ht="12.6" hidden="1"/>
    <row r="11920" ht="12.6" hidden="1"/>
    <row r="11921" ht="12.6" hidden="1"/>
    <row r="11922" ht="12.6" hidden="1"/>
    <row r="11923" ht="12.6" hidden="1"/>
    <row r="11924" ht="12.6" hidden="1"/>
    <row r="11925" ht="12.6" hidden="1"/>
    <row r="11926" ht="12.6" hidden="1"/>
    <row r="11927" ht="12.6" hidden="1"/>
    <row r="11928" ht="12.6" hidden="1"/>
    <row r="11929" ht="12.6" hidden="1"/>
    <row r="11930" ht="12.6" hidden="1"/>
    <row r="11931" ht="12.6" hidden="1"/>
    <row r="11932" ht="12.6" hidden="1"/>
    <row r="11933" ht="12.6" hidden="1"/>
    <row r="11934" ht="12.6" hidden="1"/>
    <row r="11935" ht="12.6" hidden="1"/>
    <row r="11936" ht="12.6" hidden="1"/>
    <row r="11937" ht="12.6" hidden="1"/>
    <row r="11938" ht="12.6" hidden="1"/>
    <row r="11939" ht="12.6" hidden="1"/>
    <row r="11940" ht="12.6" hidden="1"/>
    <row r="11941" ht="12.6" hidden="1"/>
    <row r="11942" ht="12.6" hidden="1"/>
    <row r="11943" ht="12.6" hidden="1"/>
    <row r="11944" ht="12.6" hidden="1"/>
    <row r="11945" ht="12.6" hidden="1"/>
    <row r="11946" ht="12.6" hidden="1"/>
    <row r="11947" ht="12.6" hidden="1"/>
    <row r="11948" ht="12.6" hidden="1"/>
    <row r="11949" ht="12.6" hidden="1"/>
    <row r="11950" ht="12.6" hidden="1"/>
    <row r="11951" ht="12.6" hidden="1"/>
    <row r="11952" ht="12.6" hidden="1"/>
    <row r="11953" ht="12.6" hidden="1"/>
    <row r="11954" ht="12.6" hidden="1"/>
    <row r="11955" ht="12.6" hidden="1"/>
    <row r="11956" ht="12.6" hidden="1"/>
    <row r="11957" ht="12.6" hidden="1"/>
    <row r="11958" ht="12.6" hidden="1"/>
    <row r="11959" ht="12.6" hidden="1"/>
    <row r="11960" ht="12.6" hidden="1"/>
    <row r="11961" ht="12.6" hidden="1"/>
    <row r="11962" ht="12.6" hidden="1"/>
    <row r="11963" ht="12.6" hidden="1"/>
    <row r="11964" ht="12.6" hidden="1"/>
    <row r="11965" ht="12.6" hidden="1"/>
    <row r="11966" ht="12.6" hidden="1"/>
    <row r="11967" ht="12.6" hidden="1"/>
    <row r="11968" ht="12.6" hidden="1"/>
    <row r="11969" ht="12.6" hidden="1"/>
    <row r="11970" ht="12.6" hidden="1"/>
    <row r="11971" ht="12.6" hidden="1"/>
    <row r="11972" ht="12.6" hidden="1"/>
    <row r="11973" ht="12.6" hidden="1"/>
    <row r="11974" ht="12.6" hidden="1"/>
    <row r="11975" ht="12.6" hidden="1"/>
    <row r="11976" ht="12.6" hidden="1"/>
    <row r="11977" ht="12.6" hidden="1"/>
    <row r="11978" ht="12.6" hidden="1"/>
    <row r="11979" ht="12.6" hidden="1"/>
    <row r="11980" ht="12.6" hidden="1"/>
    <row r="11981" ht="12.6" hidden="1"/>
    <row r="11982" ht="12.6" hidden="1"/>
    <row r="11983" ht="12.6" hidden="1"/>
    <row r="11984" ht="12.6" hidden="1"/>
    <row r="11985" ht="12.6" hidden="1"/>
    <row r="11986" ht="12.6" hidden="1"/>
    <row r="11987" ht="12.6" hidden="1"/>
    <row r="11988" ht="12.6" hidden="1"/>
    <row r="11989" ht="12.6" hidden="1"/>
    <row r="11990" ht="12.6" hidden="1"/>
    <row r="11991" ht="12.6" hidden="1"/>
    <row r="11992" ht="12.6" hidden="1"/>
    <row r="11993" ht="12.6" hidden="1"/>
    <row r="11994" ht="12.6" hidden="1"/>
    <row r="11995" ht="12.6" hidden="1"/>
    <row r="11996" ht="12.6" hidden="1"/>
    <row r="11997" ht="12.6" hidden="1"/>
    <row r="11998" ht="12.6" hidden="1"/>
    <row r="11999" ht="12.6" hidden="1"/>
    <row r="12000" ht="12.6" hidden="1"/>
    <row r="12001" ht="12.6" hidden="1"/>
    <row r="12002" ht="12.6" hidden="1"/>
    <row r="12003" ht="12.6" hidden="1"/>
    <row r="12004" ht="12.6" hidden="1"/>
    <row r="12005" ht="12.6" hidden="1"/>
    <row r="12006" ht="12.6" hidden="1"/>
    <row r="12007" ht="12.6" hidden="1"/>
    <row r="12008" ht="12.6" hidden="1"/>
    <row r="12009" ht="12.6" hidden="1"/>
    <row r="12010" ht="12.6" hidden="1"/>
    <row r="12011" ht="12.6" hidden="1"/>
    <row r="12012" ht="12.6" hidden="1"/>
    <row r="12013" ht="12.6" hidden="1"/>
    <row r="12014" ht="12.6" hidden="1"/>
    <row r="12015" ht="12.6" hidden="1"/>
    <row r="12016" ht="12.6" hidden="1"/>
    <row r="12017" ht="12.6" hidden="1"/>
    <row r="12018" ht="12.6" hidden="1"/>
    <row r="12019" ht="12.6" hidden="1"/>
    <row r="12020" ht="12.6" hidden="1"/>
    <row r="12021" ht="12.6" hidden="1"/>
    <row r="12022" ht="12.6" hidden="1"/>
    <row r="12023" ht="12.6" hidden="1"/>
    <row r="12024" ht="12.6" hidden="1"/>
    <row r="12025" ht="12.6" hidden="1"/>
    <row r="12026" ht="12.6" hidden="1"/>
    <row r="12027" ht="12.6" hidden="1"/>
    <row r="12028" ht="12.6" hidden="1"/>
    <row r="12029" ht="12.6" hidden="1"/>
    <row r="12030" ht="12.6" hidden="1"/>
    <row r="12031" ht="12.6" hidden="1"/>
    <row r="12032" ht="12.6" hidden="1"/>
    <row r="12033" ht="12.6" hidden="1"/>
    <row r="12034" ht="12.6" hidden="1"/>
    <row r="12035" ht="12.6" hidden="1"/>
    <row r="12036" ht="12.6" hidden="1"/>
    <row r="12037" ht="12.6" hidden="1"/>
    <row r="12038" ht="12.6" hidden="1"/>
    <row r="12039" ht="12.6" hidden="1"/>
    <row r="12040" ht="12.6" hidden="1"/>
    <row r="12041" ht="12.6" hidden="1"/>
    <row r="12042" ht="12.6" hidden="1"/>
    <row r="12043" ht="12.6" hidden="1"/>
    <row r="12044" ht="12.6" hidden="1"/>
    <row r="12045" ht="12.6" hidden="1"/>
    <row r="12046" ht="12.6" hidden="1"/>
    <row r="12047" ht="12.6" hidden="1"/>
    <row r="12048" ht="12.6" hidden="1"/>
    <row r="12049" ht="12.6" hidden="1"/>
    <row r="12050" ht="12.6" hidden="1"/>
    <row r="12051" ht="12.6" hidden="1"/>
    <row r="12052" ht="12.6" hidden="1"/>
    <row r="12053" ht="12.6" hidden="1"/>
    <row r="12054" ht="12.6" hidden="1"/>
    <row r="12055" ht="12.6" hidden="1"/>
    <row r="12056" ht="12.6" hidden="1"/>
    <row r="12057" ht="12.6" hidden="1"/>
    <row r="12058" ht="12.6" hidden="1"/>
    <row r="12059" ht="12.6" hidden="1"/>
    <row r="12060" ht="12.6" hidden="1"/>
    <row r="12061" ht="12.6" hidden="1"/>
    <row r="12062" ht="12.6" hidden="1"/>
    <row r="12063" ht="12.6" hidden="1"/>
    <row r="12064" ht="12.6" hidden="1"/>
    <row r="12065" ht="12.6" hidden="1"/>
    <row r="12066" ht="12.6" hidden="1"/>
    <row r="12067" ht="12.6" hidden="1"/>
    <row r="12068" ht="12.6" hidden="1"/>
    <row r="12069" ht="12.6" hidden="1"/>
    <row r="12070" ht="12.6" hidden="1"/>
    <row r="12071" ht="12.6" hidden="1"/>
    <row r="12072" ht="12.6" hidden="1"/>
    <row r="12073" ht="12.6" hidden="1"/>
    <row r="12074" ht="12.6" hidden="1"/>
    <row r="12075" ht="12.6" hidden="1"/>
    <row r="12076" ht="12.6" hidden="1"/>
    <row r="12077" ht="12.6" hidden="1"/>
    <row r="12078" ht="12.6" hidden="1"/>
    <row r="12079" ht="12.6" hidden="1"/>
    <row r="12080" ht="12.6" hidden="1"/>
    <row r="12081" ht="12.6" hidden="1"/>
    <row r="12082" ht="12.6" hidden="1"/>
    <row r="12083" ht="12.6" hidden="1"/>
    <row r="12084" ht="12.6" hidden="1"/>
    <row r="12085" ht="12.6" hidden="1"/>
    <row r="12086" ht="12.6" hidden="1"/>
    <row r="12087" ht="12.6" hidden="1"/>
    <row r="12088" ht="12.6" hidden="1"/>
    <row r="12089" ht="12.6" hidden="1"/>
    <row r="12090" ht="12.6" hidden="1"/>
    <row r="12091" ht="12.6" hidden="1"/>
    <row r="12092" ht="12.6" hidden="1"/>
    <row r="12093" ht="12.6" hidden="1"/>
    <row r="12094" ht="12.6" hidden="1"/>
    <row r="12095" ht="12.6" hidden="1"/>
    <row r="12096" ht="12.6" hidden="1"/>
    <row r="12097" ht="12.6" hidden="1"/>
    <row r="12098" ht="12.6" hidden="1"/>
    <row r="12099" ht="12.6" hidden="1"/>
    <row r="12100" ht="12.6" hidden="1"/>
    <row r="12101" ht="12.6" hidden="1"/>
    <row r="12102" ht="12.6" hidden="1"/>
    <row r="12103" ht="12.6" hidden="1"/>
    <row r="12104" ht="12.6" hidden="1"/>
    <row r="12105" ht="12.6" hidden="1"/>
    <row r="12106" ht="12.6" hidden="1"/>
    <row r="12107" ht="12.6" hidden="1"/>
    <row r="12108" ht="12.6" hidden="1"/>
    <row r="12109" ht="12.6" hidden="1"/>
    <row r="12110" ht="12.6" hidden="1"/>
    <row r="12111" ht="12.6" hidden="1"/>
    <row r="12112" ht="12.6" hidden="1"/>
    <row r="12113" ht="12.6" hidden="1"/>
    <row r="12114" ht="12.6" hidden="1"/>
    <row r="12115" ht="12.6" hidden="1"/>
    <row r="12116" ht="12.6" hidden="1"/>
    <row r="12117" ht="12.6" hidden="1"/>
    <row r="12118" ht="12.6" hidden="1"/>
    <row r="12119" ht="12.6" hidden="1"/>
    <row r="12120" ht="12.6" hidden="1"/>
    <row r="12121" ht="12.6" hidden="1"/>
    <row r="12122" ht="12.6" hidden="1"/>
    <row r="12123" ht="12.6" hidden="1"/>
    <row r="12124" ht="12.6" hidden="1"/>
    <row r="12125" ht="12.6" hidden="1"/>
    <row r="12126" ht="12.6" hidden="1"/>
    <row r="12127" ht="12.6" hidden="1"/>
    <row r="12128" ht="12.6" hidden="1"/>
    <row r="12129" ht="12.6" hidden="1"/>
    <row r="12130" ht="12.6" hidden="1"/>
    <row r="12131" ht="12.6" hidden="1"/>
    <row r="12132" ht="12.6" hidden="1"/>
    <row r="12133" ht="12.6" hidden="1"/>
    <row r="12134" ht="12.6" hidden="1"/>
    <row r="12135" ht="12.6" hidden="1"/>
    <row r="12136" ht="12.6" hidden="1"/>
    <row r="12137" ht="12.6" hidden="1"/>
    <row r="12138" ht="12.6" hidden="1"/>
    <row r="12139" ht="12.6" hidden="1"/>
    <row r="12140" ht="12.6" hidden="1"/>
    <row r="12141" ht="12.6" hidden="1"/>
    <row r="12142" ht="12.6" hidden="1"/>
    <row r="12143" ht="12.6" hidden="1"/>
    <row r="12144" ht="12.6" hidden="1"/>
    <row r="12145" ht="12.6" hidden="1"/>
    <row r="12146" ht="12.6" hidden="1"/>
    <row r="12147" ht="12.6" hidden="1"/>
    <row r="12148" ht="12.6" hidden="1"/>
    <row r="12149" ht="12.6" hidden="1"/>
    <row r="12150" ht="12.6" hidden="1"/>
    <row r="12151" ht="12.6" hidden="1"/>
    <row r="12152" ht="12.6" hidden="1"/>
    <row r="12153" ht="12.6" hidden="1"/>
    <row r="12154" ht="12.6" hidden="1"/>
    <row r="12155" ht="12.6" hidden="1"/>
    <row r="12156" ht="12.6" hidden="1"/>
    <row r="12157" ht="12.6" hidden="1"/>
    <row r="12158" ht="12.6" hidden="1"/>
    <row r="12159" ht="12.6" hidden="1"/>
    <row r="12160" ht="12.6" hidden="1"/>
    <row r="12161" ht="12.6" hidden="1"/>
    <row r="12162" ht="12.6" hidden="1"/>
    <row r="12163" ht="12.6" hidden="1"/>
    <row r="12164" ht="12.6" hidden="1"/>
    <row r="12165" ht="12.6" hidden="1"/>
    <row r="12166" ht="12.6" hidden="1"/>
    <row r="12167" ht="12.6" hidden="1"/>
    <row r="12168" ht="12.6" hidden="1"/>
    <row r="12169" ht="12.6" hidden="1"/>
    <row r="12170" ht="12.6" hidden="1"/>
    <row r="12171" ht="12.6" hidden="1"/>
    <row r="12172" ht="12.6" hidden="1"/>
    <row r="12173" ht="12.6" hidden="1"/>
    <row r="12174" ht="12.6" hidden="1"/>
    <row r="12175" ht="12.6" hidden="1"/>
    <row r="12176" ht="12.6" hidden="1"/>
    <row r="12177" ht="12.6" hidden="1"/>
    <row r="12178" ht="12.6" hidden="1"/>
    <row r="12179" ht="12.6" hidden="1"/>
    <row r="12180" ht="12.6" hidden="1"/>
    <row r="12181" ht="12.6" hidden="1"/>
    <row r="12182" ht="12.6" hidden="1"/>
    <row r="12183" ht="12.6" hidden="1"/>
    <row r="12184" ht="12.6" hidden="1"/>
    <row r="12185" ht="12.6" hidden="1"/>
    <row r="12186" ht="12.6" hidden="1"/>
    <row r="12187" ht="12.6" hidden="1"/>
    <row r="12188" ht="12.6" hidden="1"/>
    <row r="12189" ht="12.6" hidden="1"/>
    <row r="12190" ht="12.6" hidden="1"/>
    <row r="12191" ht="12.6" hidden="1"/>
    <row r="12192" ht="12.6" hidden="1"/>
    <row r="12193" ht="12.6" hidden="1"/>
    <row r="12194" ht="12.6" hidden="1"/>
    <row r="12195" ht="12.6" hidden="1"/>
    <row r="12196" ht="12.6" hidden="1"/>
    <row r="12197" ht="12.6" hidden="1"/>
    <row r="12198" ht="12.6" hidden="1"/>
    <row r="12199" ht="12.6" hidden="1"/>
    <row r="12200" ht="12.6" hidden="1"/>
    <row r="12201" ht="12.6" hidden="1"/>
    <row r="12202" ht="12.6" hidden="1"/>
    <row r="12203" ht="12.6" hidden="1"/>
    <row r="12204" ht="12.6" hidden="1"/>
    <row r="12205" ht="12.6" hidden="1"/>
    <row r="12206" ht="12.6" hidden="1"/>
    <row r="12207" ht="12.6" hidden="1"/>
    <row r="12208" ht="12.6" hidden="1"/>
    <row r="12209" ht="12.6" hidden="1"/>
    <row r="12210" ht="12.6" hidden="1"/>
    <row r="12211" ht="12.6" hidden="1"/>
    <row r="12212" ht="12.6" hidden="1"/>
    <row r="12213" ht="12.6" hidden="1"/>
    <row r="12214" ht="12.6" hidden="1"/>
    <row r="12215" ht="12.6" hidden="1"/>
    <row r="12216" ht="12.6" hidden="1"/>
    <row r="12217" ht="12.6" hidden="1"/>
    <row r="12218" ht="12.6" hidden="1"/>
    <row r="12219" ht="12.6" hidden="1"/>
    <row r="12220" ht="12.6" hidden="1"/>
    <row r="12221" ht="12.6" hidden="1"/>
    <row r="12222" ht="12.6" hidden="1"/>
    <row r="12223" ht="12.6" hidden="1"/>
    <row r="12224" ht="12.6" hidden="1"/>
    <row r="12225" ht="12.6" hidden="1"/>
    <row r="12226" ht="12.6" hidden="1"/>
    <row r="12227" ht="12.6" hidden="1"/>
    <row r="12228" ht="12.6" hidden="1"/>
    <row r="12229" ht="12.6" hidden="1"/>
    <row r="12230" ht="12.6" hidden="1"/>
    <row r="12231" ht="12.6" hidden="1"/>
    <row r="12232" ht="12.6" hidden="1"/>
    <row r="12233" ht="12.6" hidden="1"/>
    <row r="12234" ht="12.6" hidden="1"/>
    <row r="12235" ht="12.6" hidden="1"/>
    <row r="12236" ht="12.6" hidden="1"/>
    <row r="12237" ht="12.6" hidden="1"/>
    <row r="12238" ht="12.6" hidden="1"/>
    <row r="12239" ht="12.6" hidden="1"/>
    <row r="12240" ht="12.6" hidden="1"/>
    <row r="12241" ht="12.6" hidden="1"/>
    <row r="12242" ht="12.6" hidden="1"/>
    <row r="12243" ht="12.6" hidden="1"/>
    <row r="12244" ht="12.6" hidden="1"/>
    <row r="12245" ht="12.6" hidden="1"/>
    <row r="12246" ht="12.6" hidden="1"/>
    <row r="12247" ht="12.6" hidden="1"/>
    <row r="12248" ht="12.6" hidden="1"/>
    <row r="12249" ht="12.6" hidden="1"/>
    <row r="12250" ht="12.6" hidden="1"/>
    <row r="12251" ht="12.6" hidden="1"/>
    <row r="12252" ht="12.6" hidden="1"/>
    <row r="12253" ht="12.6" hidden="1"/>
    <row r="12254" ht="12.6" hidden="1"/>
    <row r="12255" ht="12.6" hidden="1"/>
    <row r="12256" ht="12.6" hidden="1"/>
    <row r="12257" ht="12.6" hidden="1"/>
    <row r="12258" ht="12.6" hidden="1"/>
    <row r="12259" ht="12.6" hidden="1"/>
    <row r="12260" ht="12.6" hidden="1"/>
    <row r="12261" ht="12.6" hidden="1"/>
    <row r="12262" ht="12.6" hidden="1"/>
    <row r="12263" ht="12.6" hidden="1"/>
    <row r="12264" ht="12.6" hidden="1"/>
    <row r="12265" ht="12.6" hidden="1"/>
    <row r="12266" ht="12.6" hidden="1"/>
    <row r="12267" ht="12.6" hidden="1"/>
    <row r="12268" ht="12.6" hidden="1"/>
    <row r="12269" ht="12.6" hidden="1"/>
    <row r="12270" ht="12.6" hidden="1"/>
    <row r="12271" ht="12.6" hidden="1"/>
    <row r="12272" ht="12.6" hidden="1"/>
    <row r="12273" ht="12.6" hidden="1"/>
    <row r="12274" ht="12.6" hidden="1"/>
    <row r="12275" ht="12.6" hidden="1"/>
    <row r="12276" ht="12.6" hidden="1"/>
    <row r="12277" ht="12.6" hidden="1"/>
    <row r="12278" ht="12.6" hidden="1"/>
    <row r="12279" ht="12.6" hidden="1"/>
    <row r="12280" ht="12.6" hidden="1"/>
    <row r="12281" ht="12.6" hidden="1"/>
    <row r="12282" ht="12.6" hidden="1"/>
    <row r="12283" ht="12.6" hidden="1"/>
    <row r="12284" ht="12.6" hidden="1"/>
    <row r="12285" ht="12.6" hidden="1"/>
    <row r="12286" ht="12.6" hidden="1"/>
    <row r="12287" ht="12.6" hidden="1"/>
    <row r="12288" ht="12.6" hidden="1"/>
    <row r="12289" ht="12.6" hidden="1"/>
    <row r="12290" ht="12.6" hidden="1"/>
    <row r="12291" ht="12.6" hidden="1"/>
    <row r="12292" ht="12.6" hidden="1"/>
    <row r="12293" ht="12.6" hidden="1"/>
    <row r="12294" ht="12.6" hidden="1"/>
    <row r="12295" ht="12.6" hidden="1"/>
    <row r="12296" ht="12.6" hidden="1"/>
    <row r="12297" ht="12.6" hidden="1"/>
    <row r="12298" ht="12.6" hidden="1"/>
    <row r="12299" ht="12.6" hidden="1"/>
    <row r="12300" ht="12.6" hidden="1"/>
    <row r="12301" ht="12.6" hidden="1"/>
    <row r="12302" ht="12.6" hidden="1"/>
    <row r="12303" ht="12.6" hidden="1"/>
    <row r="12304" ht="12.6" hidden="1"/>
    <row r="12305" ht="12.6" hidden="1"/>
    <row r="12306" ht="12.6" hidden="1"/>
    <row r="12307" ht="12.6" hidden="1"/>
    <row r="12308" ht="12.6" hidden="1"/>
    <row r="12309" ht="12.6" hidden="1"/>
    <row r="12310" ht="12.6" hidden="1"/>
    <row r="12311" ht="12.6" hidden="1"/>
    <row r="12312" ht="12.6" hidden="1"/>
    <row r="12313" ht="12.6" hidden="1"/>
    <row r="12314" ht="12.6" hidden="1"/>
    <row r="12315" ht="12.6" hidden="1"/>
    <row r="12316" ht="12.6" hidden="1"/>
    <row r="12317" ht="12.6" hidden="1"/>
    <row r="12318" ht="12.6" hidden="1"/>
    <row r="12319" ht="12.6" hidden="1"/>
    <row r="12320" ht="12.6" hidden="1"/>
    <row r="12321" ht="12.6" hidden="1"/>
    <row r="12322" ht="12.6" hidden="1"/>
    <row r="12323" ht="12.6" hidden="1"/>
    <row r="12324" ht="12.6" hidden="1"/>
    <row r="12325" ht="12.6" hidden="1"/>
    <row r="12326" ht="12.6" hidden="1"/>
    <row r="12327" ht="12.6" hidden="1"/>
    <row r="12328" ht="12.6" hidden="1"/>
    <row r="12329" ht="12.6" hidden="1"/>
    <row r="12330" ht="12.6" hidden="1"/>
    <row r="12331" ht="12.6" hidden="1"/>
    <row r="12332" ht="12.6" hidden="1"/>
    <row r="12333" ht="12.6" hidden="1"/>
    <row r="12334" ht="12.6" hidden="1"/>
    <row r="12335" ht="12.6" hidden="1"/>
    <row r="12336" ht="12.6" hidden="1"/>
    <row r="12337" ht="12.6" hidden="1"/>
    <row r="12338" ht="12.6" hidden="1"/>
    <row r="12339" ht="12.6" hidden="1"/>
    <row r="12340" ht="12.6" hidden="1"/>
    <row r="12341" ht="12.6" hidden="1"/>
    <row r="12342" ht="12.6" hidden="1"/>
    <row r="12343" ht="12.6" hidden="1"/>
    <row r="12344" ht="12.6" hidden="1"/>
    <row r="12345" ht="12.6" hidden="1"/>
    <row r="12346" ht="12.6" hidden="1"/>
    <row r="12347" ht="12.6" hidden="1"/>
    <row r="12348" ht="12.6" hidden="1"/>
    <row r="12349" ht="12.6" hidden="1"/>
    <row r="12350" ht="12.6" hidden="1"/>
    <row r="12351" ht="12.6" hidden="1"/>
    <row r="12352" ht="12.6" hidden="1"/>
    <row r="12353" ht="12.6" hidden="1"/>
    <row r="12354" ht="12.6" hidden="1"/>
    <row r="12355" ht="12.6" hidden="1"/>
    <row r="12356" ht="12.6" hidden="1"/>
    <row r="12357" ht="12.6" hidden="1"/>
    <row r="12358" ht="12.6" hidden="1"/>
    <row r="12359" ht="12.6" hidden="1"/>
    <row r="12360" ht="12.6" hidden="1"/>
    <row r="12361" ht="12.6" hidden="1"/>
    <row r="12362" ht="12.6" hidden="1"/>
    <row r="12363" ht="12.6" hidden="1"/>
    <row r="12364" ht="12.6" hidden="1"/>
    <row r="12365" ht="12.6" hidden="1"/>
    <row r="12366" ht="12.6" hidden="1"/>
    <row r="12367" ht="12.6" hidden="1"/>
    <row r="12368" ht="12.6" hidden="1"/>
    <row r="12369" ht="12.6" hidden="1"/>
    <row r="12370" ht="12.6" hidden="1"/>
    <row r="12371" ht="12.6" hidden="1"/>
    <row r="12372" ht="12.6" hidden="1"/>
    <row r="12373" ht="12.6" hidden="1"/>
    <row r="12374" ht="12.6" hidden="1"/>
    <row r="12375" ht="12.6" hidden="1"/>
    <row r="12376" ht="12.6" hidden="1"/>
    <row r="12377" ht="12.6" hidden="1"/>
    <row r="12378" ht="12.6" hidden="1"/>
    <row r="12379" ht="12.6" hidden="1"/>
    <row r="12380" ht="12.6" hidden="1"/>
    <row r="12381" ht="12.6" hidden="1"/>
    <row r="12382" ht="12.6" hidden="1"/>
    <row r="12383" ht="12.6" hidden="1"/>
    <row r="12384" ht="12.6" hidden="1"/>
    <row r="12385" ht="12.6" hidden="1"/>
    <row r="12386" ht="12.6" hidden="1"/>
    <row r="12387" ht="12.6" hidden="1"/>
    <row r="12388" ht="12.6" hidden="1"/>
    <row r="12389" ht="12.6" hidden="1"/>
    <row r="12390" ht="12.6" hidden="1"/>
    <row r="12391" ht="12.6" hidden="1"/>
    <row r="12392" ht="12.6" hidden="1"/>
    <row r="12393" ht="12.6" hidden="1"/>
    <row r="12394" ht="12.6" hidden="1"/>
    <row r="12395" ht="12.6" hidden="1"/>
    <row r="12396" ht="12.6" hidden="1"/>
    <row r="12397" ht="12.6" hidden="1"/>
    <row r="12398" ht="12.6" hidden="1"/>
    <row r="12399" ht="12.6" hidden="1"/>
    <row r="12400" ht="12.6" hidden="1"/>
    <row r="12401" ht="12.6" hidden="1"/>
    <row r="12402" ht="12.6" hidden="1"/>
    <row r="12403" ht="12.6" hidden="1"/>
    <row r="12404" ht="12.6" hidden="1"/>
    <row r="12405" ht="12.6" hidden="1"/>
    <row r="12406" ht="12.6" hidden="1"/>
    <row r="12407" ht="12.6" hidden="1"/>
    <row r="12408" ht="12.6" hidden="1"/>
    <row r="12409" ht="12.6" hidden="1"/>
    <row r="12410" ht="12.6" hidden="1"/>
    <row r="12411" ht="12.6" hidden="1"/>
    <row r="12412" ht="12.6" hidden="1"/>
    <row r="12413" ht="12.6" hidden="1"/>
    <row r="12414" ht="12.6" hidden="1"/>
    <row r="12415" ht="12.6" hidden="1"/>
    <row r="12416" ht="12.6" hidden="1"/>
    <row r="12417" ht="12.6" hidden="1"/>
    <row r="12418" ht="12.6" hidden="1"/>
    <row r="12419" ht="12.6" hidden="1"/>
    <row r="12420" ht="12.6" hidden="1"/>
    <row r="12421" ht="12.6" hidden="1"/>
    <row r="12422" ht="12.6" hidden="1"/>
    <row r="12423" ht="12.6" hidden="1"/>
    <row r="12424" ht="12.6" hidden="1"/>
    <row r="12425" ht="12.6" hidden="1"/>
    <row r="12426" ht="12.6" hidden="1"/>
    <row r="12427" ht="12.6" hidden="1"/>
    <row r="12428" ht="12.6" hidden="1"/>
    <row r="12429" ht="12.6" hidden="1"/>
    <row r="12430" ht="12.6" hidden="1"/>
    <row r="12431" ht="12.6" hidden="1"/>
    <row r="12432" ht="12.6" hidden="1"/>
    <row r="12433" ht="12.6" hidden="1"/>
    <row r="12434" ht="12.6" hidden="1"/>
    <row r="12435" ht="12.6" hidden="1"/>
    <row r="12436" ht="12.6" hidden="1"/>
    <row r="12437" ht="12.6" hidden="1"/>
    <row r="12438" ht="12.6" hidden="1"/>
    <row r="12439" ht="12.6" hidden="1"/>
    <row r="12440" ht="12.6" hidden="1"/>
    <row r="12441" ht="12.6" hidden="1"/>
    <row r="12442" ht="12.6" hidden="1"/>
    <row r="12443" ht="12.6" hidden="1"/>
    <row r="12444" ht="12.6" hidden="1"/>
    <row r="12445" ht="12.6" hidden="1"/>
    <row r="12446" ht="12.6" hidden="1"/>
    <row r="12447" ht="12.6" hidden="1"/>
    <row r="12448" ht="12.6" hidden="1"/>
    <row r="12449" ht="12.6" hidden="1"/>
    <row r="12450" ht="12.6" hidden="1"/>
    <row r="12451" ht="12.6" hidden="1"/>
    <row r="12452" ht="12.6" hidden="1"/>
    <row r="12453" ht="12.6" hidden="1"/>
    <row r="12454" ht="12.6" hidden="1"/>
    <row r="12455" ht="12.6" hidden="1"/>
    <row r="12456" ht="12.6" hidden="1"/>
    <row r="12457" ht="12.6" hidden="1"/>
    <row r="12458" ht="12.6" hidden="1"/>
    <row r="12459" ht="12.6" hidden="1"/>
    <row r="12460" ht="12.6" hidden="1"/>
    <row r="12461" ht="12.6" hidden="1"/>
    <row r="12462" ht="12.6" hidden="1"/>
    <row r="12463" ht="12.6" hidden="1"/>
    <row r="12464" ht="12.6" hidden="1"/>
    <row r="12465" ht="12.6" hidden="1"/>
    <row r="12466" ht="12.6" hidden="1"/>
    <row r="12467" ht="12.6" hidden="1"/>
    <row r="12468" ht="12.6" hidden="1"/>
    <row r="12469" ht="12.6" hidden="1"/>
    <row r="12470" ht="12.6" hidden="1"/>
    <row r="12471" ht="12.6" hidden="1"/>
    <row r="12472" ht="12.6" hidden="1"/>
    <row r="12473" ht="12.6" hidden="1"/>
    <row r="12474" ht="12.6" hidden="1"/>
    <row r="12475" ht="12.6" hidden="1"/>
    <row r="12476" ht="12.6" hidden="1"/>
    <row r="12477" ht="12.6" hidden="1"/>
    <row r="12478" ht="12.6" hidden="1"/>
    <row r="12479" ht="12.6" hidden="1"/>
    <row r="12480" ht="12.6" hidden="1"/>
    <row r="12481" ht="12.6" hidden="1"/>
    <row r="12482" ht="12.6" hidden="1"/>
    <row r="12483" ht="12.6" hidden="1"/>
    <row r="12484" ht="12.6" hidden="1"/>
    <row r="12485" ht="12.6" hidden="1"/>
    <row r="12486" ht="12.6" hidden="1"/>
    <row r="12487" ht="12.6" hidden="1"/>
    <row r="12488" ht="12.6" hidden="1"/>
    <row r="12489" ht="12.6" hidden="1"/>
    <row r="12490" ht="12.6" hidden="1"/>
    <row r="12491" ht="12.6" hidden="1"/>
    <row r="12492" ht="12.6" hidden="1"/>
    <row r="12493" ht="12.6" hidden="1"/>
    <row r="12494" ht="12.6" hidden="1"/>
    <row r="12495" ht="12.6" hidden="1"/>
    <row r="12496" ht="12.6" hidden="1"/>
    <row r="12497" ht="12.6" hidden="1"/>
    <row r="12498" ht="12.6" hidden="1"/>
    <row r="12499" ht="12.6" hidden="1"/>
    <row r="12500" ht="12.6" hidden="1"/>
    <row r="12501" ht="12.6" hidden="1"/>
    <row r="12502" ht="12.6" hidden="1"/>
    <row r="12503" ht="12.6" hidden="1"/>
    <row r="12504" ht="12.6" hidden="1"/>
    <row r="12505" ht="12.6" hidden="1"/>
    <row r="12506" ht="12.6" hidden="1"/>
    <row r="12507" ht="12.6" hidden="1"/>
    <row r="12508" ht="12.6" hidden="1"/>
    <row r="12509" ht="12.6" hidden="1"/>
    <row r="12510" ht="12.6" hidden="1"/>
    <row r="12511" ht="12.6" hidden="1"/>
    <row r="12512" ht="12.6" hidden="1"/>
    <row r="12513" ht="12.6" hidden="1"/>
    <row r="12514" ht="12.6" hidden="1"/>
    <row r="12515" ht="12.6" hidden="1"/>
    <row r="12516" ht="12.6" hidden="1"/>
    <row r="12517" ht="12.6" hidden="1"/>
    <row r="12518" ht="12.6" hidden="1"/>
    <row r="12519" ht="12.6" hidden="1"/>
    <row r="12520" ht="12.6" hidden="1"/>
    <row r="12521" ht="12.6" hidden="1"/>
    <row r="12522" ht="12.6" hidden="1"/>
    <row r="12523" ht="12.6" hidden="1"/>
    <row r="12524" ht="12.6" hidden="1"/>
    <row r="12525" ht="12.6" hidden="1"/>
    <row r="12526" ht="12.6" hidden="1"/>
    <row r="12527" ht="12.6" hidden="1"/>
    <row r="12528" ht="12.6" hidden="1"/>
    <row r="12529" ht="12.6" hidden="1"/>
    <row r="12530" ht="12.6" hidden="1"/>
    <row r="12531" ht="12.6" hidden="1"/>
    <row r="12532" ht="12.6" hidden="1"/>
    <row r="12533" ht="12.6" hidden="1"/>
    <row r="12534" ht="12.6" hidden="1"/>
    <row r="12535" ht="12.6" hidden="1"/>
    <row r="12536" ht="12.6" hidden="1"/>
    <row r="12537" ht="12.6" hidden="1"/>
    <row r="12538" ht="12.6" hidden="1"/>
    <row r="12539" ht="12.6" hidden="1"/>
    <row r="12540" ht="12.6" hidden="1"/>
    <row r="12541" ht="12.6" hidden="1"/>
    <row r="12542" ht="12.6" hidden="1"/>
    <row r="12543" ht="12.6" hidden="1"/>
    <row r="12544" ht="12.6" hidden="1"/>
    <row r="12545" ht="12.6" hidden="1"/>
    <row r="12546" ht="12.6" hidden="1"/>
    <row r="12547" ht="12.6" hidden="1"/>
    <row r="12548" ht="12.6" hidden="1"/>
    <row r="12549" ht="12.6" hidden="1"/>
    <row r="12550" ht="12.6" hidden="1"/>
    <row r="12551" ht="12.6" hidden="1"/>
    <row r="12552" ht="12.6" hidden="1"/>
    <row r="12553" ht="12.6" hidden="1"/>
    <row r="12554" ht="12.6" hidden="1"/>
    <row r="12555" ht="12.6" hidden="1"/>
    <row r="12556" ht="12.6" hidden="1"/>
    <row r="12557" ht="12.6" hidden="1"/>
    <row r="12558" ht="12.6" hidden="1"/>
    <row r="12559" ht="12.6" hidden="1"/>
    <row r="12560" ht="12.6" hidden="1"/>
    <row r="12561" ht="12.6" hidden="1"/>
    <row r="12562" ht="12.6" hidden="1"/>
    <row r="12563" ht="12.6" hidden="1"/>
    <row r="12564" ht="12.6" hidden="1"/>
    <row r="12565" ht="12.6" hidden="1"/>
    <row r="12566" ht="12.6" hidden="1"/>
    <row r="12567" ht="12.6" hidden="1"/>
    <row r="12568" ht="12.6" hidden="1"/>
    <row r="12569" ht="12.6" hidden="1"/>
    <row r="12570" ht="12.6" hidden="1"/>
    <row r="12571" ht="12.6" hidden="1"/>
    <row r="12572" ht="12.6" hidden="1"/>
    <row r="12573" ht="12.6" hidden="1"/>
    <row r="12574" ht="12.6" hidden="1"/>
    <row r="12575" ht="12.6" hidden="1"/>
    <row r="12576" ht="12.6" hidden="1"/>
    <row r="12577" ht="12.6" hidden="1"/>
    <row r="12578" ht="12.6" hidden="1"/>
    <row r="12579" ht="12.6" hidden="1"/>
    <row r="12580" ht="12.6" hidden="1"/>
    <row r="12581" ht="12.6" hidden="1"/>
    <row r="12582" ht="12.6" hidden="1"/>
    <row r="12583" ht="12.6" hidden="1"/>
    <row r="12584" ht="12.6" hidden="1"/>
    <row r="12585" ht="12.6" hidden="1"/>
    <row r="12586" ht="12.6" hidden="1"/>
    <row r="12587" ht="12.6" hidden="1"/>
    <row r="12588" ht="12.6" hidden="1"/>
    <row r="12589" ht="12.6" hidden="1"/>
    <row r="12590" ht="12.6" hidden="1"/>
    <row r="12591" ht="12.6" hidden="1"/>
    <row r="12592" ht="12.6" hidden="1"/>
    <row r="12593" ht="12.6" hidden="1"/>
    <row r="12594" ht="12.6" hidden="1"/>
    <row r="12595" ht="12.6" hidden="1"/>
    <row r="12596" ht="12.6" hidden="1"/>
    <row r="12597" ht="12.6" hidden="1"/>
    <row r="12598" ht="12.6" hidden="1"/>
    <row r="12599" ht="12.6" hidden="1"/>
    <row r="12600" ht="12.6" hidden="1"/>
    <row r="12601" ht="12.6" hidden="1"/>
    <row r="12602" ht="12.6" hidden="1"/>
    <row r="12603" ht="12.6" hidden="1"/>
    <row r="12604" ht="12.6" hidden="1"/>
    <row r="12605" ht="12.6" hidden="1"/>
    <row r="12606" ht="12.6" hidden="1"/>
    <row r="12607" ht="12.6" hidden="1"/>
    <row r="12608" ht="12.6" hidden="1"/>
    <row r="12609" ht="12.6" hidden="1"/>
    <row r="12610" ht="12.6" hidden="1"/>
    <row r="12611" ht="12.6" hidden="1"/>
    <row r="12612" ht="12.6" hidden="1"/>
    <row r="12613" ht="12.6" hidden="1"/>
    <row r="12614" ht="12.6" hidden="1"/>
    <row r="12615" ht="12.6" hidden="1"/>
    <row r="12616" ht="12.6" hidden="1"/>
    <row r="12617" ht="12.6" hidden="1"/>
    <row r="12618" ht="12.6" hidden="1"/>
    <row r="12619" ht="12.6" hidden="1"/>
    <row r="12620" ht="12.6" hidden="1"/>
    <row r="12621" ht="12.6" hidden="1"/>
    <row r="12622" ht="12.6" hidden="1"/>
    <row r="12623" ht="12.6" hidden="1"/>
    <row r="12624" ht="12.6" hidden="1"/>
    <row r="12625" ht="12.6" hidden="1"/>
    <row r="12626" ht="12.6" hidden="1"/>
    <row r="12627" ht="12.6" hidden="1"/>
    <row r="12628" ht="12.6" hidden="1"/>
    <row r="12629" ht="12.6" hidden="1"/>
    <row r="12630" ht="12.6" hidden="1"/>
    <row r="12631" ht="12.6" hidden="1"/>
    <row r="12632" ht="12.6" hidden="1"/>
    <row r="12633" ht="12.6" hidden="1"/>
    <row r="12634" ht="12.6" hidden="1"/>
    <row r="12635" ht="12.6" hidden="1"/>
    <row r="12636" ht="12.6" hidden="1"/>
    <row r="12637" ht="12.6" hidden="1"/>
    <row r="12638" ht="12.6" hidden="1"/>
    <row r="12639" ht="12.6" hidden="1"/>
    <row r="12640" ht="12.6" hidden="1"/>
    <row r="12641" ht="12.6" hidden="1"/>
    <row r="12642" ht="12.6" hidden="1"/>
    <row r="12643" ht="12.6" hidden="1"/>
    <row r="12644" ht="12.6" hidden="1"/>
    <row r="12645" ht="12.6" hidden="1"/>
    <row r="12646" ht="12.6" hidden="1"/>
    <row r="12647" ht="12.6" hidden="1"/>
    <row r="12648" ht="12.6" hidden="1"/>
    <row r="12649" ht="12.6" hidden="1"/>
    <row r="12650" ht="12.6" hidden="1"/>
    <row r="12651" ht="12.6" hidden="1"/>
    <row r="12652" ht="12.6" hidden="1"/>
    <row r="12653" ht="12.6" hidden="1"/>
    <row r="12654" ht="12.6" hidden="1"/>
    <row r="12655" ht="12.6" hidden="1"/>
    <row r="12656" ht="12.6" hidden="1"/>
    <row r="12657" ht="12.6" hidden="1"/>
    <row r="12658" ht="12.6" hidden="1"/>
    <row r="12659" ht="12.6" hidden="1"/>
    <row r="12660" ht="12.6" hidden="1"/>
    <row r="12661" ht="12.6" hidden="1"/>
    <row r="12662" ht="12.6" hidden="1"/>
    <row r="12663" ht="12.6" hidden="1"/>
    <row r="12664" ht="12.6" hidden="1"/>
    <row r="12665" ht="12.6" hidden="1"/>
    <row r="12666" ht="12.6" hidden="1"/>
    <row r="12667" ht="12.6" hidden="1"/>
    <row r="12668" ht="12.6" hidden="1"/>
    <row r="12669" ht="12.6" hidden="1"/>
    <row r="12670" ht="12.6" hidden="1"/>
    <row r="12671" ht="12.6" hidden="1"/>
    <row r="12672" ht="12.6" hidden="1"/>
    <row r="12673" ht="12.6" hidden="1"/>
    <row r="12674" ht="12.6" hidden="1"/>
    <row r="12675" ht="12.6" hidden="1"/>
    <row r="12676" ht="12.6" hidden="1"/>
    <row r="12677" ht="12.6" hidden="1"/>
    <row r="12678" ht="12.6" hidden="1"/>
    <row r="12679" ht="12.6" hidden="1"/>
    <row r="12680" ht="12.6" hidden="1"/>
    <row r="12681" ht="12.6" hidden="1"/>
    <row r="12682" ht="12.6" hidden="1"/>
    <row r="12683" ht="12.6" hidden="1"/>
    <row r="12684" ht="12.6" hidden="1"/>
    <row r="12685" ht="12.6" hidden="1"/>
    <row r="12686" ht="12.6" hidden="1"/>
    <row r="12687" ht="12.6" hidden="1"/>
    <row r="12688" ht="12.6" hidden="1"/>
    <row r="12689" ht="12.6" hidden="1"/>
    <row r="12690" ht="12.6" hidden="1"/>
    <row r="12691" ht="12.6" hidden="1"/>
    <row r="12692" ht="12.6" hidden="1"/>
    <row r="12693" ht="12.6" hidden="1"/>
    <row r="12694" ht="12.6" hidden="1"/>
    <row r="12695" ht="12.6" hidden="1"/>
    <row r="12696" ht="12.6" hidden="1"/>
    <row r="12697" ht="12.6" hidden="1"/>
    <row r="12698" ht="12.6" hidden="1"/>
    <row r="12699" ht="12.6" hidden="1"/>
    <row r="12700" ht="12.6" hidden="1"/>
    <row r="12701" ht="12.6" hidden="1"/>
    <row r="12702" ht="12.6" hidden="1"/>
    <row r="12703" ht="12.6" hidden="1"/>
    <row r="12704" ht="12.6" hidden="1"/>
    <row r="12705" ht="12.6" hidden="1"/>
    <row r="12706" ht="12.6" hidden="1"/>
    <row r="12707" ht="12.6" hidden="1"/>
    <row r="12708" ht="12.6" hidden="1"/>
    <row r="12709" ht="12.6" hidden="1"/>
    <row r="12710" ht="12.6" hidden="1"/>
    <row r="12711" ht="12.6" hidden="1"/>
    <row r="12712" ht="12.6" hidden="1"/>
    <row r="12713" ht="12.6" hidden="1"/>
    <row r="12714" ht="12.6" hidden="1"/>
    <row r="12715" ht="12.6" hidden="1"/>
    <row r="12716" ht="12.6" hidden="1"/>
    <row r="12717" ht="12.6" hidden="1"/>
    <row r="12718" ht="12.6" hidden="1"/>
    <row r="12719" ht="12.6" hidden="1"/>
    <row r="12720" ht="12.6" hidden="1"/>
    <row r="12721" ht="12.6" hidden="1"/>
    <row r="12722" ht="12.6" hidden="1"/>
    <row r="12723" ht="12.6" hidden="1"/>
    <row r="12724" ht="12.6" hidden="1"/>
    <row r="12725" ht="12.6" hidden="1"/>
    <row r="12726" ht="12.6" hidden="1"/>
    <row r="12727" ht="12.6" hidden="1"/>
    <row r="12728" ht="12.6" hidden="1"/>
    <row r="12729" ht="12.6" hidden="1"/>
    <row r="12730" ht="12.6" hidden="1"/>
    <row r="12731" ht="12.6" hidden="1"/>
    <row r="12732" ht="12.6" hidden="1"/>
    <row r="12733" ht="12.6" hidden="1"/>
    <row r="12734" ht="12.6" hidden="1"/>
    <row r="12735" ht="12.6" hidden="1"/>
    <row r="12736" ht="12.6" hidden="1"/>
    <row r="12737" ht="12.6" hidden="1"/>
    <row r="12738" ht="12.6" hidden="1"/>
    <row r="12739" ht="12.6" hidden="1"/>
    <row r="12740" ht="12.6" hidden="1"/>
    <row r="12741" ht="12.6" hidden="1"/>
    <row r="12742" ht="12.6" hidden="1"/>
    <row r="12743" ht="12.6" hidden="1"/>
    <row r="12744" ht="12.6" hidden="1"/>
    <row r="12745" ht="12.6" hidden="1"/>
    <row r="12746" ht="12.6" hidden="1"/>
    <row r="12747" ht="12.6" hidden="1"/>
    <row r="12748" ht="12.6" hidden="1"/>
    <row r="12749" ht="12.6" hidden="1"/>
    <row r="12750" ht="12.6" hidden="1"/>
    <row r="12751" ht="12.6" hidden="1"/>
    <row r="12752" ht="12.6" hidden="1"/>
    <row r="12753" ht="12.6" hidden="1"/>
    <row r="12754" ht="12.6" hidden="1"/>
    <row r="12755" ht="12.6" hidden="1"/>
    <row r="12756" ht="12.6" hidden="1"/>
    <row r="12757" ht="12.6" hidden="1"/>
    <row r="12758" ht="12.6" hidden="1"/>
    <row r="12759" ht="12.6" hidden="1"/>
    <row r="12760" ht="12.6" hidden="1"/>
    <row r="12761" ht="12.6" hidden="1"/>
    <row r="12762" ht="12.6" hidden="1"/>
    <row r="12763" ht="12.6" hidden="1"/>
    <row r="12764" ht="12.6" hidden="1"/>
    <row r="12765" ht="12.6" hidden="1"/>
    <row r="12766" ht="12.6" hidden="1"/>
    <row r="12767" ht="12.6" hidden="1"/>
    <row r="12768" ht="12.6" hidden="1"/>
    <row r="12769" ht="12.6" hidden="1"/>
    <row r="12770" ht="12.6" hidden="1"/>
    <row r="12771" ht="12.6" hidden="1"/>
    <row r="12772" ht="12.6" hidden="1"/>
    <row r="12773" ht="12.6" hidden="1"/>
    <row r="12774" ht="12.6" hidden="1"/>
    <row r="12775" ht="12.6" hidden="1"/>
    <row r="12776" ht="12.6" hidden="1"/>
    <row r="12777" ht="12.6" hidden="1"/>
    <row r="12778" ht="12.6" hidden="1"/>
    <row r="12779" ht="12.6" hidden="1"/>
    <row r="12780" ht="12.6" hidden="1"/>
    <row r="12781" ht="12.6" hidden="1"/>
    <row r="12782" ht="12.6" hidden="1"/>
    <row r="12783" ht="12.6" hidden="1"/>
    <row r="12784" ht="12.6" hidden="1"/>
    <row r="12785" ht="12.6" hidden="1"/>
    <row r="12786" ht="12.6" hidden="1"/>
    <row r="12787" ht="12.6" hidden="1"/>
    <row r="12788" ht="12.6" hidden="1"/>
    <row r="12789" ht="12.6" hidden="1"/>
    <row r="12790" ht="12.6" hidden="1"/>
    <row r="12791" ht="12.6" hidden="1"/>
    <row r="12792" ht="12.6" hidden="1"/>
    <row r="12793" ht="12.6" hidden="1"/>
    <row r="12794" ht="12.6" hidden="1"/>
    <row r="12795" ht="12.6" hidden="1"/>
    <row r="12796" ht="12.6" hidden="1"/>
    <row r="12797" ht="12.6" hidden="1"/>
    <row r="12798" ht="12.6" hidden="1"/>
    <row r="12799" ht="12.6" hidden="1"/>
    <row r="12800" ht="12.6" hidden="1"/>
    <row r="12801" ht="12.6" hidden="1"/>
    <row r="12802" ht="12.6" hidden="1"/>
    <row r="12803" ht="12.6" hidden="1"/>
    <row r="12804" ht="12.6" hidden="1"/>
    <row r="12805" ht="12.6" hidden="1"/>
    <row r="12806" ht="12.6" hidden="1"/>
    <row r="12807" ht="12.6" hidden="1"/>
    <row r="12808" ht="12.6" hidden="1"/>
    <row r="12809" ht="12.6" hidden="1"/>
    <row r="12810" ht="12.6" hidden="1"/>
    <row r="12811" ht="12.6" hidden="1"/>
    <row r="12812" ht="12.6" hidden="1"/>
    <row r="12813" ht="12.6" hidden="1"/>
    <row r="12814" ht="12.6" hidden="1"/>
    <row r="12815" ht="12.6" hidden="1"/>
    <row r="12816" ht="12.6" hidden="1"/>
    <row r="12817" ht="12.6" hidden="1"/>
    <row r="12818" ht="12.6" hidden="1"/>
    <row r="12819" ht="12.6" hidden="1"/>
    <row r="12820" ht="12.6" hidden="1"/>
    <row r="12821" ht="12.6" hidden="1"/>
    <row r="12822" ht="12.6" hidden="1"/>
    <row r="12823" ht="12.6" hidden="1"/>
    <row r="12824" ht="12.6" hidden="1"/>
    <row r="12825" ht="12.6" hidden="1"/>
    <row r="12826" ht="12.6" hidden="1"/>
    <row r="12827" ht="12.6" hidden="1"/>
    <row r="12828" ht="12.6" hidden="1"/>
    <row r="12829" ht="12.6" hidden="1"/>
    <row r="12830" ht="12.6" hidden="1"/>
    <row r="12831" ht="12.6" hidden="1"/>
    <row r="12832" ht="12.6" hidden="1"/>
    <row r="12833" ht="12.6" hidden="1"/>
    <row r="12834" ht="12.6" hidden="1"/>
    <row r="12835" ht="12.6" hidden="1"/>
    <row r="12836" ht="12.6" hidden="1"/>
    <row r="12837" ht="12.6" hidden="1"/>
    <row r="12838" ht="12.6" hidden="1"/>
    <row r="12839" ht="12.6" hidden="1"/>
    <row r="12840" ht="12.6" hidden="1"/>
    <row r="12841" ht="12.6" hidden="1"/>
    <row r="12842" ht="12.6" hidden="1"/>
    <row r="12843" ht="12.6" hidden="1"/>
    <row r="12844" ht="12.6" hidden="1"/>
    <row r="12845" ht="12.6" hidden="1"/>
    <row r="12846" ht="12.6" hidden="1"/>
    <row r="12847" ht="12.6" hidden="1"/>
    <row r="12848" ht="12.6" hidden="1"/>
    <row r="12849" ht="12.6" hidden="1"/>
    <row r="12850" ht="12.6" hidden="1"/>
    <row r="12851" ht="12.6" hidden="1"/>
    <row r="12852" ht="12.6" hidden="1"/>
    <row r="12853" ht="12.6" hidden="1"/>
    <row r="12854" ht="12.6" hidden="1"/>
    <row r="12855" ht="12.6" hidden="1"/>
    <row r="12856" ht="12.6" hidden="1"/>
    <row r="12857" ht="12.6" hidden="1"/>
    <row r="12858" ht="12.6" hidden="1"/>
    <row r="12859" ht="12.6" hidden="1"/>
    <row r="12860" ht="12.6" hidden="1"/>
    <row r="12861" ht="12.6" hidden="1"/>
    <row r="12862" ht="12.6" hidden="1"/>
    <row r="12863" ht="12.6" hidden="1"/>
    <row r="12864" ht="12.6" hidden="1"/>
    <row r="12865" ht="12.6" hidden="1"/>
    <row r="12866" ht="12.6" hidden="1"/>
    <row r="12867" ht="12.6" hidden="1"/>
    <row r="12868" ht="12.6" hidden="1"/>
    <row r="12869" ht="12.6" hidden="1"/>
    <row r="12870" ht="12.6" hidden="1"/>
    <row r="12871" ht="12.6" hidden="1"/>
    <row r="12872" ht="12.6" hidden="1"/>
    <row r="12873" ht="12.6" hidden="1"/>
    <row r="12874" ht="12.6" hidden="1"/>
    <row r="12875" ht="12.6" hidden="1"/>
    <row r="12876" ht="12.6" hidden="1"/>
    <row r="12877" ht="12.6" hidden="1"/>
    <row r="12878" ht="12.6" hidden="1"/>
    <row r="12879" ht="12.6" hidden="1"/>
    <row r="12880" ht="12.6" hidden="1"/>
    <row r="12881" ht="12.6" hidden="1"/>
    <row r="12882" ht="12.6" hidden="1"/>
    <row r="12883" ht="12.6" hidden="1"/>
    <row r="12884" ht="12.6" hidden="1"/>
    <row r="12885" ht="12.6" hidden="1"/>
    <row r="12886" ht="12.6" hidden="1"/>
    <row r="12887" ht="12.6" hidden="1"/>
    <row r="12888" ht="12.6" hidden="1"/>
    <row r="12889" ht="12.6" hidden="1"/>
    <row r="12890" ht="12.6" hidden="1"/>
    <row r="12891" ht="12.6" hidden="1"/>
    <row r="12892" ht="12.6" hidden="1"/>
    <row r="12893" ht="12.6" hidden="1"/>
    <row r="12894" ht="12.6" hidden="1"/>
    <row r="12895" ht="12.6" hidden="1"/>
    <row r="12896" ht="12.6" hidden="1"/>
    <row r="12897" ht="12.6" hidden="1"/>
    <row r="12898" ht="12.6" hidden="1"/>
    <row r="12899" ht="12.6" hidden="1"/>
    <row r="12900" ht="12.6" hidden="1"/>
    <row r="12901" ht="12.6" hidden="1"/>
    <row r="12902" ht="12.6" hidden="1"/>
    <row r="12903" ht="12.6" hidden="1"/>
    <row r="12904" ht="12.6" hidden="1"/>
    <row r="12905" ht="12.6" hidden="1"/>
    <row r="12906" ht="12.6" hidden="1"/>
    <row r="12907" ht="12.6" hidden="1"/>
    <row r="12908" ht="12.6" hidden="1"/>
    <row r="12909" ht="12.6" hidden="1"/>
    <row r="12910" ht="12.6" hidden="1"/>
    <row r="12911" ht="12.6" hidden="1"/>
    <row r="12912" ht="12.6" hidden="1"/>
    <row r="12913" ht="12.6" hidden="1"/>
    <row r="12914" ht="12.6" hidden="1"/>
    <row r="12915" ht="12.6" hidden="1"/>
    <row r="12916" ht="12.6" hidden="1"/>
    <row r="12917" ht="12.6" hidden="1"/>
    <row r="12918" ht="12.6" hidden="1"/>
    <row r="12919" ht="12.6" hidden="1"/>
    <row r="12920" ht="12.6" hidden="1"/>
    <row r="12921" ht="12.6" hidden="1"/>
    <row r="12922" ht="12.6" hidden="1"/>
    <row r="12923" ht="12.6" hidden="1"/>
    <row r="12924" ht="12.6" hidden="1"/>
    <row r="12925" ht="12.6" hidden="1"/>
    <row r="12926" ht="12.6" hidden="1"/>
    <row r="12927" ht="12.6" hidden="1"/>
    <row r="12928" ht="12.6" hidden="1"/>
    <row r="12929" ht="12.6" hidden="1"/>
    <row r="12930" ht="12.6" hidden="1"/>
    <row r="12931" ht="12.6" hidden="1"/>
    <row r="12932" ht="12.6" hidden="1"/>
    <row r="12933" ht="12.6" hidden="1"/>
    <row r="12934" ht="12.6" hidden="1"/>
    <row r="12935" ht="12.6" hidden="1"/>
    <row r="12936" ht="12.6" hidden="1"/>
    <row r="12937" ht="12.6" hidden="1"/>
    <row r="12938" ht="12.6" hidden="1"/>
    <row r="12939" ht="12.6" hidden="1"/>
    <row r="12940" ht="12.6" hidden="1"/>
    <row r="12941" ht="12.6" hidden="1"/>
    <row r="12942" ht="12.6" hidden="1"/>
    <row r="12943" ht="12.6" hidden="1"/>
    <row r="12944" ht="12.6" hidden="1"/>
    <row r="12945" ht="12.6" hidden="1"/>
    <row r="12946" ht="12.6" hidden="1"/>
    <row r="12947" ht="12.6" hidden="1"/>
    <row r="12948" ht="12.6" hidden="1"/>
    <row r="12949" ht="12.6" hidden="1"/>
    <row r="12950" ht="12.6" hidden="1"/>
    <row r="12951" ht="12.6" hidden="1"/>
    <row r="12952" ht="12.6" hidden="1"/>
    <row r="12953" ht="12.6" hidden="1"/>
    <row r="12954" ht="12.6" hidden="1"/>
    <row r="12955" ht="12.6" hidden="1"/>
    <row r="12956" ht="12.6" hidden="1"/>
    <row r="12957" ht="12.6" hidden="1"/>
    <row r="12958" ht="12.6" hidden="1"/>
    <row r="12959" ht="12.6" hidden="1"/>
    <row r="12960" ht="12.6" hidden="1"/>
    <row r="12961" ht="12.6" hidden="1"/>
    <row r="12962" ht="12.6" hidden="1"/>
    <row r="12963" ht="12.6" hidden="1"/>
    <row r="12964" ht="12.6" hidden="1"/>
    <row r="12965" ht="12.6" hidden="1"/>
    <row r="12966" ht="12.6" hidden="1"/>
    <row r="12967" ht="12.6" hidden="1"/>
    <row r="12968" ht="12.6" hidden="1"/>
    <row r="12969" ht="12.6" hidden="1"/>
    <row r="12970" ht="12.6" hidden="1"/>
    <row r="12971" ht="12.6" hidden="1"/>
    <row r="12972" ht="12.6" hidden="1"/>
    <row r="12973" ht="12.6" hidden="1"/>
    <row r="12974" ht="12.6" hidden="1"/>
    <row r="12975" ht="12.6" hidden="1"/>
    <row r="12976" ht="12.6" hidden="1"/>
    <row r="12977" ht="12.6" hidden="1"/>
    <row r="12978" ht="12.6" hidden="1"/>
    <row r="12979" ht="12.6" hidden="1"/>
    <row r="12980" ht="12.6" hidden="1"/>
    <row r="12981" ht="12.6" hidden="1"/>
    <row r="12982" ht="12.6" hidden="1"/>
    <row r="12983" ht="12.6" hidden="1"/>
    <row r="12984" ht="12.6" hidden="1"/>
    <row r="12985" ht="12.6" hidden="1"/>
    <row r="12986" ht="12.6" hidden="1"/>
    <row r="12987" ht="12.6" hidden="1"/>
    <row r="12988" ht="12.6" hidden="1"/>
    <row r="12989" ht="12.6" hidden="1"/>
    <row r="12990" ht="12.6" hidden="1"/>
    <row r="12991" ht="12.6" hidden="1"/>
    <row r="12992" ht="12.6" hidden="1"/>
    <row r="12993" ht="12.6" hidden="1"/>
    <row r="12994" ht="12.6" hidden="1"/>
    <row r="12995" ht="12.6" hidden="1"/>
    <row r="12996" ht="12.6" hidden="1"/>
    <row r="12997" ht="12.6" hidden="1"/>
    <row r="12998" ht="12.6" hidden="1"/>
    <row r="12999" ht="12.6" hidden="1"/>
    <row r="13000" ht="12.6" hidden="1"/>
    <row r="13001" ht="12.6" hidden="1"/>
    <row r="13002" ht="12.6" hidden="1"/>
    <row r="13003" ht="12.6" hidden="1"/>
    <row r="13004" ht="12.6" hidden="1"/>
    <row r="13005" ht="12.6" hidden="1"/>
    <row r="13006" ht="12.6" hidden="1"/>
    <row r="13007" ht="12.6" hidden="1"/>
    <row r="13008" ht="12.6" hidden="1"/>
    <row r="13009" ht="12.6" hidden="1"/>
    <row r="13010" ht="12.6" hidden="1"/>
    <row r="13011" ht="12.6" hidden="1"/>
    <row r="13012" ht="12.6" hidden="1"/>
    <row r="13013" ht="12.6" hidden="1"/>
    <row r="13014" ht="12.6" hidden="1"/>
    <row r="13015" ht="12.6" hidden="1"/>
    <row r="13016" ht="12.6" hidden="1"/>
    <row r="13017" ht="12.6" hidden="1"/>
    <row r="13018" ht="12.6" hidden="1"/>
    <row r="13019" ht="12.6" hidden="1"/>
    <row r="13020" ht="12.6" hidden="1"/>
    <row r="13021" ht="12.6" hidden="1"/>
    <row r="13022" ht="12.6" hidden="1"/>
    <row r="13023" ht="12.6" hidden="1"/>
    <row r="13024" ht="12.6" hidden="1"/>
    <row r="13025" ht="12.6" hidden="1"/>
    <row r="13026" ht="12.6" hidden="1"/>
    <row r="13027" ht="12.6" hidden="1"/>
    <row r="13028" ht="12.6" hidden="1"/>
    <row r="13029" ht="12.6" hidden="1"/>
    <row r="13030" ht="12.6" hidden="1"/>
    <row r="13031" ht="12.6" hidden="1"/>
    <row r="13032" ht="12.6" hidden="1"/>
    <row r="13033" ht="12.6" hidden="1"/>
    <row r="13034" ht="12.6" hidden="1"/>
    <row r="13035" ht="12.6" hidden="1"/>
    <row r="13036" ht="12.6" hidden="1"/>
    <row r="13037" ht="12.6" hidden="1"/>
    <row r="13038" ht="12.6" hidden="1"/>
    <row r="13039" ht="12.6" hidden="1"/>
    <row r="13040" ht="12.6" hidden="1"/>
    <row r="13041" ht="12.6" hidden="1"/>
    <row r="13042" ht="12.6" hidden="1"/>
    <row r="13043" ht="12.6" hidden="1"/>
    <row r="13044" ht="12.6" hidden="1"/>
    <row r="13045" ht="12.6" hidden="1"/>
    <row r="13046" ht="12.6" hidden="1"/>
    <row r="13047" ht="12.6" hidden="1"/>
    <row r="13048" ht="12.6" hidden="1"/>
    <row r="13049" ht="12.6" hidden="1"/>
    <row r="13050" ht="12.6" hidden="1"/>
    <row r="13051" ht="12.6" hidden="1"/>
    <row r="13052" ht="12.6" hidden="1"/>
    <row r="13053" ht="12.6" hidden="1"/>
    <row r="13054" ht="12.6" hidden="1"/>
    <row r="13055" ht="12.6" hidden="1"/>
    <row r="13056" ht="12.6" hidden="1"/>
    <row r="13057" ht="12.6" hidden="1"/>
    <row r="13058" ht="12.6" hidden="1"/>
    <row r="13059" ht="12.6" hidden="1"/>
    <row r="13060" ht="12.6" hidden="1"/>
    <row r="13061" ht="12.6" hidden="1"/>
    <row r="13062" ht="12.6" hidden="1"/>
    <row r="13063" ht="12.6" hidden="1"/>
    <row r="13064" ht="12.6" hidden="1"/>
    <row r="13065" ht="12.6" hidden="1"/>
    <row r="13066" ht="12.6" hidden="1"/>
    <row r="13067" ht="12.6" hidden="1"/>
    <row r="13068" ht="12.6" hidden="1"/>
    <row r="13069" ht="12.6" hidden="1"/>
    <row r="13070" ht="12.6" hidden="1"/>
    <row r="13071" ht="12.6" hidden="1"/>
    <row r="13072" ht="12.6" hidden="1"/>
    <row r="13073" ht="12.6" hidden="1"/>
    <row r="13074" ht="12.6" hidden="1"/>
    <row r="13075" ht="12.6" hidden="1"/>
    <row r="13076" ht="12.6" hidden="1"/>
    <row r="13077" ht="12.6" hidden="1"/>
    <row r="13078" ht="12.6" hidden="1"/>
    <row r="13079" ht="12.6" hidden="1"/>
    <row r="13080" ht="12.6" hidden="1"/>
    <row r="13081" ht="12.6" hidden="1"/>
    <row r="13082" ht="12.6" hidden="1"/>
    <row r="13083" ht="12.6" hidden="1"/>
    <row r="13084" ht="12.6" hidden="1"/>
    <row r="13085" ht="12.6" hidden="1"/>
    <row r="13086" ht="12.6" hidden="1"/>
    <row r="13087" ht="12.6" hidden="1"/>
    <row r="13088" ht="12.6" hidden="1"/>
    <row r="13089" ht="12.6" hidden="1"/>
    <row r="13090" ht="12.6" hidden="1"/>
    <row r="13091" ht="12.6" hidden="1"/>
    <row r="13092" ht="12.6" hidden="1"/>
    <row r="13093" ht="12.6" hidden="1"/>
    <row r="13094" ht="12.6" hidden="1"/>
    <row r="13095" ht="12.6" hidden="1"/>
    <row r="13096" ht="12.6" hidden="1"/>
    <row r="13097" ht="12.6" hidden="1"/>
    <row r="13098" ht="12.6" hidden="1"/>
    <row r="13099" ht="12.6" hidden="1"/>
    <row r="13100" ht="12.6" hidden="1"/>
    <row r="13101" ht="12.6" hidden="1"/>
    <row r="13102" ht="12.6" hidden="1"/>
    <row r="13103" ht="12.6" hidden="1"/>
    <row r="13104" ht="12.6" hidden="1"/>
    <row r="13105" ht="12.6" hidden="1"/>
    <row r="13106" ht="12.6" hidden="1"/>
    <row r="13107" ht="12.6" hidden="1"/>
    <row r="13108" ht="12.6" hidden="1"/>
    <row r="13109" ht="12.6" hidden="1"/>
    <row r="13110" ht="12.6" hidden="1"/>
    <row r="13111" ht="12.6" hidden="1"/>
    <row r="13112" ht="12.6" hidden="1"/>
    <row r="13113" ht="12.6" hidden="1"/>
    <row r="13114" ht="12.6" hidden="1"/>
    <row r="13115" ht="12.6" hidden="1"/>
    <row r="13116" ht="12.6" hidden="1"/>
    <row r="13117" ht="12.6" hidden="1"/>
    <row r="13118" ht="12.6" hidden="1"/>
    <row r="13119" ht="12.6" hidden="1"/>
    <row r="13120" ht="12.6" hidden="1"/>
    <row r="13121" ht="12.6" hidden="1"/>
    <row r="13122" ht="12.6" hidden="1"/>
    <row r="13123" ht="12.6" hidden="1"/>
    <row r="13124" ht="12.6" hidden="1"/>
    <row r="13125" ht="12.6" hidden="1"/>
    <row r="13126" ht="12.6" hidden="1"/>
    <row r="13127" ht="12.6" hidden="1"/>
    <row r="13128" ht="12.6" hidden="1"/>
    <row r="13129" ht="12.6" hidden="1"/>
    <row r="13130" ht="12.6" hidden="1"/>
    <row r="13131" ht="12.6" hidden="1"/>
    <row r="13132" ht="12.6" hidden="1"/>
    <row r="13133" ht="12.6" hidden="1"/>
    <row r="13134" ht="12.6" hidden="1"/>
    <row r="13135" ht="12.6" hidden="1"/>
    <row r="13136" ht="12.6" hidden="1"/>
    <row r="13137" ht="12.6" hidden="1"/>
    <row r="13138" ht="12.6" hidden="1"/>
    <row r="13139" ht="12.6" hidden="1"/>
    <row r="13140" ht="12.6" hidden="1"/>
    <row r="13141" ht="12.6" hidden="1"/>
    <row r="13142" ht="12.6" hidden="1"/>
    <row r="13143" ht="12.6" hidden="1"/>
    <row r="13144" ht="12.6" hidden="1"/>
    <row r="13145" ht="12.6" hidden="1"/>
    <row r="13146" ht="12.6" hidden="1"/>
    <row r="13147" ht="12.6" hidden="1"/>
    <row r="13148" ht="12.6" hidden="1"/>
    <row r="13149" ht="12.6" hidden="1"/>
    <row r="13150" ht="12.6" hidden="1"/>
    <row r="13151" ht="12.6" hidden="1"/>
    <row r="13152" ht="12.6" hidden="1"/>
    <row r="13153" ht="12.6" hidden="1"/>
    <row r="13154" ht="12.6" hidden="1"/>
    <row r="13155" ht="12.6" hidden="1"/>
    <row r="13156" ht="12.6" hidden="1"/>
    <row r="13157" ht="12.6" hidden="1"/>
    <row r="13158" ht="12.6" hidden="1"/>
    <row r="13159" ht="12.6" hidden="1"/>
    <row r="13160" ht="12.6" hidden="1"/>
    <row r="13161" ht="12.6" hidden="1"/>
    <row r="13162" ht="12.6" hidden="1"/>
    <row r="13163" ht="12.6" hidden="1"/>
    <row r="13164" ht="12.6" hidden="1"/>
    <row r="13165" ht="12.6" hidden="1"/>
    <row r="13166" ht="12.6" hidden="1"/>
    <row r="13167" ht="12.6" hidden="1"/>
    <row r="13168" ht="12.6" hidden="1"/>
    <row r="13169" ht="12.6" hidden="1"/>
    <row r="13170" ht="12.6" hidden="1"/>
    <row r="13171" ht="12.6" hidden="1"/>
    <row r="13172" ht="12.6" hidden="1"/>
    <row r="13173" ht="12.6" hidden="1"/>
    <row r="13174" ht="12.6" hidden="1"/>
    <row r="13175" ht="12.6" hidden="1"/>
    <row r="13176" ht="12.6" hidden="1"/>
    <row r="13177" ht="12.6" hidden="1"/>
    <row r="13178" ht="12.6" hidden="1"/>
    <row r="13179" ht="12.6" hidden="1"/>
    <row r="13180" ht="12.6" hidden="1"/>
    <row r="13181" ht="12.6" hidden="1"/>
    <row r="13182" ht="12.6" hidden="1"/>
    <row r="13183" ht="12.6" hidden="1"/>
    <row r="13184" ht="12.6" hidden="1"/>
    <row r="13185" ht="12.6" hidden="1"/>
    <row r="13186" ht="12.6" hidden="1"/>
    <row r="13187" ht="12.6" hidden="1"/>
    <row r="13188" ht="12.6" hidden="1"/>
    <row r="13189" ht="12.6" hidden="1"/>
    <row r="13190" ht="12.6" hidden="1"/>
    <row r="13191" ht="12.6" hidden="1"/>
    <row r="13192" ht="12.6" hidden="1"/>
    <row r="13193" ht="12.6" hidden="1"/>
    <row r="13194" ht="12.6" hidden="1"/>
    <row r="13195" ht="12.6" hidden="1"/>
    <row r="13196" ht="12.6" hidden="1"/>
    <row r="13197" ht="12.6" hidden="1"/>
    <row r="13198" ht="12.6" hidden="1"/>
    <row r="13199" ht="12.6" hidden="1"/>
    <row r="13200" ht="12.6" hidden="1"/>
    <row r="13201" ht="12.6" hidden="1"/>
    <row r="13202" ht="12.6" hidden="1"/>
    <row r="13203" ht="12.6" hidden="1"/>
    <row r="13204" ht="12.6" hidden="1"/>
    <row r="13205" ht="12.6" hidden="1"/>
    <row r="13206" ht="12.6" hidden="1"/>
    <row r="13207" ht="12.6" hidden="1"/>
    <row r="13208" ht="12.6" hidden="1"/>
    <row r="13209" ht="12.6" hidden="1"/>
    <row r="13210" ht="12.6" hidden="1"/>
    <row r="13211" ht="12.6" hidden="1"/>
    <row r="13212" ht="12.6" hidden="1"/>
    <row r="13213" ht="12.6" hidden="1"/>
    <row r="13214" ht="12.6" hidden="1"/>
    <row r="13215" ht="12.6" hidden="1"/>
    <row r="13216" ht="12.6" hidden="1"/>
    <row r="13217" ht="12.6" hidden="1"/>
    <row r="13218" ht="12.6" hidden="1"/>
    <row r="13219" ht="12.6" hidden="1"/>
    <row r="13220" ht="12.6" hidden="1"/>
    <row r="13221" ht="12.6" hidden="1"/>
    <row r="13222" ht="12.6" hidden="1"/>
    <row r="13223" ht="12.6" hidden="1"/>
    <row r="13224" ht="12.6" hidden="1"/>
    <row r="13225" ht="12.6" hidden="1"/>
    <row r="13226" ht="12.6" hidden="1"/>
    <row r="13227" ht="12.6" hidden="1"/>
    <row r="13228" ht="12.6" hidden="1"/>
    <row r="13229" ht="12.6" hidden="1"/>
    <row r="13230" ht="12.6" hidden="1"/>
    <row r="13231" ht="12.6" hidden="1"/>
    <row r="13232" ht="12.6" hidden="1"/>
    <row r="13233" ht="12.6" hidden="1"/>
    <row r="13234" ht="12.6" hidden="1"/>
    <row r="13235" ht="12.6" hidden="1"/>
    <row r="13236" ht="12.6" hidden="1"/>
    <row r="13237" ht="12.6" hidden="1"/>
    <row r="13238" ht="12.6" hidden="1"/>
    <row r="13239" ht="12.6" hidden="1"/>
    <row r="13240" ht="12.6" hidden="1"/>
    <row r="13241" ht="12.6" hidden="1"/>
    <row r="13242" ht="12.6" hidden="1"/>
    <row r="13243" ht="12.6" hidden="1"/>
    <row r="13244" ht="12.6" hidden="1"/>
    <row r="13245" ht="12.6" hidden="1"/>
    <row r="13246" ht="12.6" hidden="1"/>
    <row r="13247" ht="12.6" hidden="1"/>
    <row r="13248" ht="12.6" hidden="1"/>
    <row r="13249" ht="12.6" hidden="1"/>
    <row r="13250" ht="12.6" hidden="1"/>
    <row r="13251" ht="12.6" hidden="1"/>
    <row r="13252" ht="12.6" hidden="1"/>
    <row r="13253" ht="12.6" hidden="1"/>
    <row r="13254" ht="12.6" hidden="1"/>
    <row r="13255" ht="12.6" hidden="1"/>
    <row r="13256" ht="12.6" hidden="1"/>
    <row r="13257" ht="12.6" hidden="1"/>
    <row r="13258" ht="12.6" hidden="1"/>
    <row r="13259" ht="12.6" hidden="1"/>
    <row r="13260" ht="12.6" hidden="1"/>
    <row r="13261" ht="12.6" hidden="1"/>
    <row r="13262" ht="12.6" hidden="1"/>
    <row r="13263" ht="12.6" hidden="1"/>
    <row r="13264" ht="12.6" hidden="1"/>
    <row r="13265" ht="12.6" hidden="1"/>
    <row r="13266" ht="12.6" hidden="1"/>
    <row r="13267" ht="12.6" hidden="1"/>
    <row r="13268" ht="12.6" hidden="1"/>
    <row r="13269" ht="12.6" hidden="1"/>
    <row r="13270" ht="12.6" hidden="1"/>
    <row r="13271" ht="12.6" hidden="1"/>
    <row r="13272" ht="12.6" hidden="1"/>
    <row r="13273" ht="12.6" hidden="1"/>
    <row r="13274" ht="12.6" hidden="1"/>
    <row r="13275" ht="12.6" hidden="1"/>
    <row r="13276" ht="12.6" hidden="1"/>
    <row r="13277" ht="12.6" hidden="1"/>
    <row r="13278" ht="12.6" hidden="1"/>
    <row r="13279" ht="12.6" hidden="1"/>
    <row r="13280" ht="12.6" hidden="1"/>
    <row r="13281" ht="12.6" hidden="1"/>
    <row r="13282" ht="12.6" hidden="1"/>
    <row r="13283" ht="12.6" hidden="1"/>
    <row r="13284" ht="12.6" hidden="1"/>
    <row r="13285" ht="12.6" hidden="1"/>
    <row r="13286" ht="12.6" hidden="1"/>
    <row r="13287" ht="12.6" hidden="1"/>
    <row r="13288" ht="12.6" hidden="1"/>
    <row r="13289" ht="12.6" hidden="1"/>
    <row r="13290" ht="12.6" hidden="1"/>
    <row r="13291" ht="12.6" hidden="1"/>
    <row r="13292" ht="12.6" hidden="1"/>
    <row r="13293" ht="12.6" hidden="1"/>
    <row r="13294" ht="12.6" hidden="1"/>
    <row r="13295" ht="12.6" hidden="1"/>
    <row r="13296" ht="12.6" hidden="1"/>
    <row r="13297" ht="12.6" hidden="1"/>
    <row r="13298" ht="12.6" hidden="1"/>
    <row r="13299" ht="12.6" hidden="1"/>
    <row r="13300" ht="12.6" hidden="1"/>
    <row r="13301" ht="12.6" hidden="1"/>
    <row r="13302" ht="12.6" hidden="1"/>
    <row r="13303" ht="12.6" hidden="1"/>
    <row r="13304" ht="12.6" hidden="1"/>
    <row r="13305" ht="12.6" hidden="1"/>
    <row r="13306" ht="12.6" hidden="1"/>
    <row r="13307" ht="12.6" hidden="1"/>
    <row r="13308" ht="12.6" hidden="1"/>
    <row r="13309" ht="12.6" hidden="1"/>
    <row r="13310" ht="12.6" hidden="1"/>
    <row r="13311" ht="12.6" hidden="1"/>
    <row r="13312" ht="12.6" hidden="1"/>
    <row r="13313" ht="12.6" hidden="1"/>
    <row r="13314" ht="12.6" hidden="1"/>
    <row r="13315" ht="12.6" hidden="1"/>
    <row r="13316" ht="12.6" hidden="1"/>
    <row r="13317" ht="12.6" hidden="1"/>
    <row r="13318" ht="12.6" hidden="1"/>
    <row r="13319" ht="12.6" hidden="1"/>
    <row r="13320" ht="12.6" hidden="1"/>
    <row r="13321" ht="12.6" hidden="1"/>
    <row r="13322" ht="12.6" hidden="1"/>
    <row r="13323" ht="12.6" hidden="1"/>
    <row r="13324" ht="12.6" hidden="1"/>
    <row r="13325" ht="12.6" hidden="1"/>
    <row r="13326" ht="12.6" hidden="1"/>
    <row r="13327" ht="12.6" hidden="1"/>
    <row r="13328" ht="12.6" hidden="1"/>
    <row r="13329" ht="12.6" hidden="1"/>
    <row r="13330" ht="12.6" hidden="1"/>
    <row r="13331" ht="12.6" hidden="1"/>
    <row r="13332" ht="12.6" hidden="1"/>
    <row r="13333" ht="12.6" hidden="1"/>
    <row r="13334" ht="12.6" hidden="1"/>
    <row r="13335" ht="12.6" hidden="1"/>
    <row r="13336" ht="12.6" hidden="1"/>
    <row r="13337" ht="12.6" hidden="1"/>
    <row r="13338" ht="12.6" hidden="1"/>
    <row r="13339" ht="12.6" hidden="1"/>
    <row r="13340" ht="12.6" hidden="1"/>
    <row r="13341" ht="12.6" hidden="1"/>
    <row r="13342" ht="12.6" hidden="1"/>
    <row r="13343" ht="12.6" hidden="1"/>
    <row r="13344" ht="12.6" hidden="1"/>
    <row r="13345" ht="12.6" hidden="1"/>
    <row r="13346" ht="12.6" hidden="1"/>
    <row r="13347" ht="12.6" hidden="1"/>
    <row r="13348" ht="12.6" hidden="1"/>
    <row r="13349" ht="12.6" hidden="1"/>
    <row r="13350" ht="12.6" hidden="1"/>
    <row r="13351" ht="12.6" hidden="1"/>
    <row r="13352" ht="12.6" hidden="1"/>
    <row r="13353" ht="12.6" hidden="1"/>
    <row r="13354" ht="12.6" hidden="1"/>
    <row r="13355" ht="12.6" hidden="1"/>
    <row r="13356" ht="12.6" hidden="1"/>
    <row r="13357" ht="12.6" hidden="1"/>
    <row r="13358" ht="12.6" hidden="1"/>
    <row r="13359" ht="12.6" hidden="1"/>
    <row r="13360" ht="12.6" hidden="1"/>
    <row r="13361" ht="12.6" hidden="1"/>
    <row r="13362" ht="12.6" hidden="1"/>
    <row r="13363" ht="12.6" hidden="1"/>
    <row r="13364" ht="12.6" hidden="1"/>
    <row r="13365" ht="12.6" hidden="1"/>
    <row r="13366" ht="12.6" hidden="1"/>
    <row r="13367" ht="12.6" hidden="1"/>
    <row r="13368" ht="12.6" hidden="1"/>
    <row r="13369" ht="12.6" hidden="1"/>
    <row r="13370" ht="12.6" hidden="1"/>
    <row r="13371" ht="12.6" hidden="1"/>
    <row r="13372" ht="12.6" hidden="1"/>
    <row r="13373" ht="12.6" hidden="1"/>
    <row r="13374" ht="12.6" hidden="1"/>
    <row r="13375" ht="12.6" hidden="1"/>
    <row r="13376" ht="12.6" hidden="1"/>
    <row r="13377" ht="12.6" hidden="1"/>
    <row r="13378" ht="12.6" hidden="1"/>
    <row r="13379" ht="12.6" hidden="1"/>
    <row r="13380" ht="12.6" hidden="1"/>
    <row r="13381" ht="12.6" hidden="1"/>
    <row r="13382" ht="12.6" hidden="1"/>
    <row r="13383" ht="12.6" hidden="1"/>
    <row r="13384" ht="12.6" hidden="1"/>
    <row r="13385" ht="12.6" hidden="1"/>
    <row r="13386" ht="12.6" hidden="1"/>
    <row r="13387" ht="12.6" hidden="1"/>
    <row r="13388" ht="12.6" hidden="1"/>
    <row r="13389" ht="12.6" hidden="1"/>
    <row r="13390" ht="12.6" hidden="1"/>
    <row r="13391" ht="12.6" hidden="1"/>
    <row r="13392" ht="12.6" hidden="1"/>
    <row r="13393" ht="12.6" hidden="1"/>
    <row r="13394" ht="12.6" hidden="1"/>
    <row r="13395" ht="12.6" hidden="1"/>
    <row r="13396" ht="12.6" hidden="1"/>
    <row r="13397" ht="12.6" hidden="1"/>
    <row r="13398" ht="12.6" hidden="1"/>
    <row r="13399" ht="12.6" hidden="1"/>
    <row r="13400" ht="12.6" hidden="1"/>
    <row r="13401" ht="12.6" hidden="1"/>
    <row r="13402" ht="12.6" hidden="1"/>
    <row r="13403" ht="12.6" hidden="1"/>
    <row r="13404" ht="12.6" hidden="1"/>
    <row r="13405" ht="12.6" hidden="1"/>
    <row r="13406" ht="12.6" hidden="1"/>
    <row r="13407" ht="12.6" hidden="1"/>
    <row r="13408" ht="12.6" hidden="1"/>
    <row r="13409" ht="12.6" hidden="1"/>
    <row r="13410" ht="12.6" hidden="1"/>
    <row r="13411" ht="12.6" hidden="1"/>
    <row r="13412" ht="12.6" hidden="1"/>
    <row r="13413" ht="12.6" hidden="1"/>
    <row r="13414" ht="12.6" hidden="1"/>
    <row r="13415" ht="12.6" hidden="1"/>
    <row r="13416" ht="12.6" hidden="1"/>
    <row r="13417" ht="12.6" hidden="1"/>
    <row r="13418" ht="12.6" hidden="1"/>
    <row r="13419" ht="12.6" hidden="1"/>
    <row r="13420" ht="12.6" hidden="1"/>
    <row r="13421" ht="12.6" hidden="1"/>
    <row r="13422" ht="12.6" hidden="1"/>
    <row r="13423" ht="12.6" hidden="1"/>
    <row r="13424" ht="12.6" hidden="1"/>
    <row r="13425" ht="12.6" hidden="1"/>
    <row r="13426" ht="12.6" hidden="1"/>
    <row r="13427" ht="12.6" hidden="1"/>
    <row r="13428" ht="12.6" hidden="1"/>
    <row r="13429" ht="12.6" hidden="1"/>
    <row r="13430" ht="12.6" hidden="1"/>
    <row r="13431" ht="12.6" hidden="1"/>
    <row r="13432" ht="12.6" hidden="1"/>
    <row r="13433" ht="12.6" hidden="1"/>
    <row r="13434" ht="12.6" hidden="1"/>
    <row r="13435" ht="12.6" hidden="1"/>
    <row r="13436" ht="12.6" hidden="1"/>
    <row r="13437" ht="12.6" hidden="1"/>
    <row r="13438" ht="12.6" hidden="1"/>
    <row r="13439" ht="12.6" hidden="1"/>
    <row r="13440" ht="12.6" hidden="1"/>
    <row r="13441" ht="12.6" hidden="1"/>
    <row r="13442" ht="12.6" hidden="1"/>
    <row r="13443" ht="12.6" hidden="1"/>
    <row r="13444" ht="12.6" hidden="1"/>
    <row r="13445" ht="12.6" hidden="1"/>
    <row r="13446" ht="12.6" hidden="1"/>
    <row r="13447" ht="12.6" hidden="1"/>
    <row r="13448" ht="12.6" hidden="1"/>
    <row r="13449" ht="12.6" hidden="1"/>
    <row r="13450" ht="12.6" hidden="1"/>
    <row r="13451" ht="12.6" hidden="1"/>
    <row r="13452" ht="12.6" hidden="1"/>
    <row r="13453" ht="12.6" hidden="1"/>
    <row r="13454" ht="12.6" hidden="1"/>
    <row r="13455" ht="12.6" hidden="1"/>
    <row r="13456" ht="12.6" hidden="1"/>
    <row r="13457" ht="12.6" hidden="1"/>
    <row r="13458" ht="12.6" hidden="1"/>
    <row r="13459" ht="12.6" hidden="1"/>
    <row r="13460" ht="12.6" hidden="1"/>
    <row r="13461" ht="12.6" hidden="1"/>
    <row r="13462" ht="12.6" hidden="1"/>
    <row r="13463" ht="12.6" hidden="1"/>
    <row r="13464" ht="12.6" hidden="1"/>
    <row r="13465" ht="12.6" hidden="1"/>
    <row r="13466" ht="12.6" hidden="1"/>
    <row r="13467" ht="12.6" hidden="1"/>
    <row r="13468" ht="12.6" hidden="1"/>
    <row r="13469" ht="12.6" hidden="1"/>
    <row r="13470" ht="12.6" hidden="1"/>
    <row r="13471" ht="12.6" hidden="1"/>
    <row r="13472" ht="12.6" hidden="1"/>
    <row r="13473" ht="12.6" hidden="1"/>
    <row r="13474" ht="12.6" hidden="1"/>
    <row r="13475" ht="12.6" hidden="1"/>
    <row r="13476" ht="12.6" hidden="1"/>
    <row r="13477" ht="12.6" hidden="1"/>
    <row r="13478" ht="12.6" hidden="1"/>
    <row r="13479" ht="12.6" hidden="1"/>
    <row r="13480" ht="12.6" hidden="1"/>
    <row r="13481" ht="12.6" hidden="1"/>
    <row r="13482" ht="12.6" hidden="1"/>
    <row r="13483" ht="12.6" hidden="1"/>
    <row r="13484" ht="12.6" hidden="1"/>
    <row r="13485" ht="12.6" hidden="1"/>
    <row r="13486" ht="12.6" hidden="1"/>
    <row r="13487" ht="12.6" hidden="1"/>
    <row r="13488" ht="12.6" hidden="1"/>
    <row r="13489" ht="12.6" hidden="1"/>
    <row r="13490" ht="12.6" hidden="1"/>
    <row r="13491" ht="12.6" hidden="1"/>
    <row r="13492" ht="12.6" hidden="1"/>
    <row r="13493" ht="12.6" hidden="1"/>
    <row r="13494" ht="12.6" hidden="1"/>
    <row r="13495" ht="12.6" hidden="1"/>
    <row r="13496" ht="12.6" hidden="1"/>
    <row r="13497" ht="12.6" hidden="1"/>
    <row r="13498" ht="12.6" hidden="1"/>
    <row r="13499" ht="12.6" hidden="1"/>
    <row r="13500" ht="12.6" hidden="1"/>
    <row r="13501" ht="12.6" hidden="1"/>
    <row r="13502" ht="12.6" hidden="1"/>
    <row r="13503" ht="12.6" hidden="1"/>
    <row r="13504" ht="12.6" hidden="1"/>
    <row r="13505" ht="12.6" hidden="1"/>
    <row r="13506" ht="12.6" hidden="1"/>
    <row r="13507" ht="12.6" hidden="1"/>
    <row r="13508" ht="12.6" hidden="1"/>
    <row r="13509" ht="12.6" hidden="1"/>
    <row r="13510" ht="12.6" hidden="1"/>
    <row r="13511" ht="12.6" hidden="1"/>
    <row r="13512" ht="12.6" hidden="1"/>
    <row r="13513" ht="12.6" hidden="1"/>
    <row r="13514" ht="12.6" hidden="1"/>
    <row r="13515" ht="12.6" hidden="1"/>
    <row r="13516" ht="12.6" hidden="1"/>
    <row r="13517" ht="12.6" hidden="1"/>
    <row r="13518" ht="12.6" hidden="1"/>
    <row r="13519" ht="12.6" hidden="1"/>
    <row r="13520" ht="12.6" hidden="1"/>
    <row r="13521" ht="12.6" hidden="1"/>
    <row r="13522" ht="12.6" hidden="1"/>
    <row r="13523" ht="12.6" hidden="1"/>
    <row r="13524" ht="12.6" hidden="1"/>
    <row r="13525" ht="12.6" hidden="1"/>
    <row r="13526" ht="12.6" hidden="1"/>
    <row r="13527" ht="12.6" hidden="1"/>
    <row r="13528" ht="12.6" hidden="1"/>
    <row r="13529" ht="12.6" hidden="1"/>
    <row r="13530" ht="12.6" hidden="1"/>
    <row r="13531" ht="12.6" hidden="1"/>
    <row r="13532" ht="12.6" hidden="1"/>
    <row r="13533" ht="12.6" hidden="1"/>
    <row r="13534" ht="12.6" hidden="1"/>
    <row r="13535" ht="12.6" hidden="1"/>
    <row r="13536" ht="12.6" hidden="1"/>
    <row r="13537" ht="12.6" hidden="1"/>
    <row r="13538" ht="12.6" hidden="1"/>
    <row r="13539" ht="12.6" hidden="1"/>
    <row r="13540" ht="12.6" hidden="1"/>
    <row r="13541" ht="12.6" hidden="1"/>
    <row r="13542" ht="12.6" hidden="1"/>
    <row r="13543" ht="12.6" hidden="1"/>
    <row r="13544" ht="12.6" hidden="1"/>
    <row r="13545" ht="12.6" hidden="1"/>
    <row r="13546" ht="12.6" hidden="1"/>
    <row r="13547" ht="12.6" hidden="1"/>
    <row r="13548" ht="12.6" hidden="1"/>
    <row r="13549" ht="12.6" hidden="1"/>
    <row r="13550" ht="12.6" hidden="1"/>
    <row r="13551" ht="12.6" hidden="1"/>
    <row r="13552" ht="12.6" hidden="1"/>
    <row r="13553" ht="12.6" hidden="1"/>
    <row r="13554" ht="12.6" hidden="1"/>
    <row r="13555" ht="12.6" hidden="1"/>
    <row r="13556" ht="12.6" hidden="1"/>
    <row r="13557" ht="12.6" hidden="1"/>
    <row r="13558" ht="12.6" hidden="1"/>
    <row r="13559" ht="12.6" hidden="1"/>
    <row r="13560" ht="12.6" hidden="1"/>
    <row r="13561" ht="12.6" hidden="1"/>
    <row r="13562" ht="12.6" hidden="1"/>
    <row r="13563" ht="12.6" hidden="1"/>
    <row r="13564" ht="12.6" hidden="1"/>
    <row r="13565" ht="12.6" hidden="1"/>
    <row r="13566" ht="12.6" hidden="1"/>
    <row r="13567" ht="12.6" hidden="1"/>
    <row r="13568" ht="12.6" hidden="1"/>
    <row r="13569" ht="12.6" hidden="1"/>
    <row r="13570" ht="12.6" hidden="1"/>
    <row r="13571" ht="12.6" hidden="1"/>
    <row r="13572" ht="12.6" hidden="1"/>
    <row r="13573" ht="12.6" hidden="1"/>
    <row r="13574" ht="12.6" hidden="1"/>
    <row r="13575" ht="12.6" hidden="1"/>
    <row r="13576" ht="12.6" hidden="1"/>
    <row r="13577" ht="12.6" hidden="1"/>
    <row r="13578" ht="12.6" hidden="1"/>
    <row r="13579" ht="12.6" hidden="1"/>
    <row r="13580" ht="12.6" hidden="1"/>
    <row r="13581" ht="12.6" hidden="1"/>
    <row r="13582" ht="12.6" hidden="1"/>
    <row r="13583" ht="12.6" hidden="1"/>
    <row r="13584" ht="12.6" hidden="1"/>
    <row r="13585" ht="12.6" hidden="1"/>
    <row r="13586" ht="12.6" hidden="1"/>
    <row r="13587" ht="12.6" hidden="1"/>
    <row r="13588" ht="12.6" hidden="1"/>
    <row r="13589" ht="12.6" hidden="1"/>
    <row r="13590" ht="12.6" hidden="1"/>
    <row r="13591" ht="12.6" hidden="1"/>
    <row r="13592" ht="12.6" hidden="1"/>
    <row r="13593" ht="12.6" hidden="1"/>
    <row r="13594" ht="12.6" hidden="1"/>
    <row r="13595" ht="12.6" hidden="1"/>
    <row r="13596" ht="12.6" hidden="1"/>
    <row r="13597" ht="12.6" hidden="1"/>
    <row r="13598" ht="12.6" hidden="1"/>
    <row r="13599" ht="12.6" hidden="1"/>
    <row r="13600" ht="12.6" hidden="1"/>
    <row r="13601" ht="12.6" hidden="1"/>
    <row r="13602" ht="12.6" hidden="1"/>
    <row r="13603" ht="12.6" hidden="1"/>
    <row r="13604" ht="12.6" hidden="1"/>
    <row r="13605" ht="12.6" hidden="1"/>
    <row r="13606" ht="12.6" hidden="1"/>
    <row r="13607" ht="12.6" hidden="1"/>
    <row r="13608" ht="12.6" hidden="1"/>
    <row r="13609" ht="12.6" hidden="1"/>
    <row r="13610" ht="12.6" hidden="1"/>
    <row r="13611" ht="12.6" hidden="1"/>
    <row r="13612" ht="12.6" hidden="1"/>
    <row r="13613" ht="12.6" hidden="1"/>
    <row r="13614" ht="12.6" hidden="1"/>
    <row r="13615" ht="12.6" hidden="1"/>
    <row r="13616" ht="12.6" hidden="1"/>
    <row r="13617" ht="12.6" hidden="1"/>
    <row r="13618" ht="12.6" hidden="1"/>
    <row r="13619" ht="12.6" hidden="1"/>
    <row r="13620" ht="12.6" hidden="1"/>
    <row r="13621" ht="12.6" hidden="1"/>
    <row r="13622" ht="12.6" hidden="1"/>
    <row r="13623" ht="12.6" hidden="1"/>
    <row r="13624" ht="12.6" hidden="1"/>
    <row r="13625" ht="12.6" hidden="1"/>
    <row r="13626" ht="12.6" hidden="1"/>
    <row r="13627" ht="12.6" hidden="1"/>
    <row r="13628" ht="12.6" hidden="1"/>
    <row r="13629" ht="12.6" hidden="1"/>
    <row r="13630" ht="12.6" hidden="1"/>
    <row r="13631" ht="12.6" hidden="1"/>
    <row r="13632" ht="12.6" hidden="1"/>
    <row r="13633" ht="12.6" hidden="1"/>
    <row r="13634" ht="12.6" hidden="1"/>
    <row r="13635" ht="12.6" hidden="1"/>
    <row r="13636" ht="12.6" hidden="1"/>
    <row r="13637" ht="12.6" hidden="1"/>
    <row r="13638" ht="12.6" hidden="1"/>
    <row r="13639" ht="12.6" hidden="1"/>
    <row r="13640" ht="12.6" hidden="1"/>
    <row r="13641" ht="12.6" hidden="1"/>
    <row r="13642" ht="12.6" hidden="1"/>
    <row r="13643" ht="12.6" hidden="1"/>
    <row r="13644" ht="12.6" hidden="1"/>
    <row r="13645" ht="12.6" hidden="1"/>
    <row r="13646" ht="12.6" hidden="1"/>
    <row r="13647" ht="12.6" hidden="1"/>
    <row r="13648" ht="12.6" hidden="1"/>
    <row r="13649" ht="12.6" hidden="1"/>
    <row r="13650" ht="12.6" hidden="1"/>
    <row r="13651" ht="12.6" hidden="1"/>
    <row r="13652" ht="12.6" hidden="1"/>
    <row r="13653" ht="12.6" hidden="1"/>
    <row r="13654" ht="12.6" hidden="1"/>
    <row r="13655" ht="12.6" hidden="1"/>
    <row r="13656" ht="12.6" hidden="1"/>
    <row r="13657" ht="12.6" hidden="1"/>
    <row r="13658" ht="12.6" hidden="1"/>
    <row r="13659" ht="12.6" hidden="1"/>
    <row r="13660" ht="12.6" hidden="1"/>
    <row r="13661" ht="12.6" hidden="1"/>
    <row r="13662" ht="12.6" hidden="1"/>
    <row r="13663" ht="12.6" hidden="1"/>
    <row r="13664" ht="12.6" hidden="1"/>
    <row r="13665" ht="12.6" hidden="1"/>
    <row r="13666" ht="12.6" hidden="1"/>
    <row r="13667" ht="12.6" hidden="1"/>
    <row r="13668" ht="12.6" hidden="1"/>
    <row r="13669" ht="12.6" hidden="1"/>
    <row r="13670" ht="12.6" hidden="1"/>
    <row r="13671" ht="12.6" hidden="1"/>
    <row r="13672" ht="12.6" hidden="1"/>
    <row r="13673" ht="12.6" hidden="1"/>
    <row r="13674" ht="12.6" hidden="1"/>
    <row r="13675" ht="12.6" hidden="1"/>
    <row r="13676" ht="12.6" hidden="1"/>
    <row r="13677" ht="12.6" hidden="1"/>
    <row r="13678" ht="12.6" hidden="1"/>
    <row r="13679" ht="12.6" hidden="1"/>
    <row r="13680" ht="12.6" hidden="1"/>
    <row r="13681" ht="12.6" hidden="1"/>
    <row r="13682" ht="12.6" hidden="1"/>
    <row r="13683" ht="12.6" hidden="1"/>
    <row r="13684" ht="12.6" hidden="1"/>
    <row r="13685" ht="12.6" hidden="1"/>
    <row r="13686" ht="12.6" hidden="1"/>
    <row r="13687" ht="12.6" hidden="1"/>
    <row r="13688" ht="12.6" hidden="1"/>
    <row r="13689" ht="12.6" hidden="1"/>
    <row r="13690" ht="12.6" hidden="1"/>
    <row r="13691" ht="12.6" hidden="1"/>
    <row r="13692" ht="12.6" hidden="1"/>
    <row r="13693" ht="12.6" hidden="1"/>
    <row r="13694" ht="12.6" hidden="1"/>
    <row r="13695" ht="12.6" hidden="1"/>
    <row r="13696" ht="12.6" hidden="1"/>
    <row r="13697" ht="12.6" hidden="1"/>
    <row r="13698" ht="12.6" hidden="1"/>
    <row r="13699" ht="12.6" hidden="1"/>
    <row r="13700" ht="12.6" hidden="1"/>
    <row r="13701" ht="12.6" hidden="1"/>
    <row r="13702" ht="12.6" hidden="1"/>
    <row r="13703" ht="12.6" hidden="1"/>
    <row r="13704" ht="12.6" hidden="1"/>
    <row r="13705" ht="12.6" hidden="1"/>
    <row r="13706" ht="12.6" hidden="1"/>
    <row r="13707" ht="12.6" hidden="1"/>
    <row r="13708" ht="12.6" hidden="1"/>
    <row r="13709" ht="12.6" hidden="1"/>
    <row r="13710" ht="12.6" hidden="1"/>
    <row r="13711" ht="12.6" hidden="1"/>
    <row r="13712" ht="12.6" hidden="1"/>
    <row r="13713" ht="12.6" hidden="1"/>
    <row r="13714" ht="12.6" hidden="1"/>
    <row r="13715" ht="12.6" hidden="1"/>
    <row r="13716" ht="12.6" hidden="1"/>
    <row r="13717" ht="12.6" hidden="1"/>
    <row r="13718" ht="12.6" hidden="1"/>
    <row r="13719" ht="12.6" hidden="1"/>
    <row r="13720" ht="12.6" hidden="1"/>
    <row r="13721" ht="12.6" hidden="1"/>
    <row r="13722" ht="12.6" hidden="1"/>
    <row r="13723" ht="12.6" hidden="1"/>
    <row r="13724" ht="12.6" hidden="1"/>
    <row r="13725" ht="12.6" hidden="1"/>
    <row r="13726" ht="12.6" hidden="1"/>
    <row r="13727" ht="12.6" hidden="1"/>
    <row r="13728" ht="12.6" hidden="1"/>
    <row r="13729" ht="12.6" hidden="1"/>
    <row r="13730" ht="12.6" hidden="1"/>
    <row r="13731" ht="12.6" hidden="1"/>
    <row r="13732" ht="12.6" hidden="1"/>
    <row r="13733" ht="12.6" hidden="1"/>
    <row r="13734" ht="12.6" hidden="1"/>
    <row r="13735" ht="12.6" hidden="1"/>
    <row r="13736" ht="12.6" hidden="1"/>
    <row r="13737" ht="12.6" hidden="1"/>
    <row r="13738" ht="12.6" hidden="1"/>
    <row r="13739" ht="12.6" hidden="1"/>
    <row r="13740" ht="12.6" hidden="1"/>
    <row r="13741" ht="12.6" hidden="1"/>
    <row r="13742" ht="12.6" hidden="1"/>
    <row r="13743" ht="12.6" hidden="1"/>
    <row r="13744" ht="12.6" hidden="1"/>
    <row r="13745" ht="12.6" hidden="1"/>
    <row r="13746" ht="12.6" hidden="1"/>
    <row r="13747" ht="12.6" hidden="1"/>
    <row r="13748" ht="12.6" hidden="1"/>
    <row r="13749" ht="12.6" hidden="1"/>
    <row r="13750" ht="12.6" hidden="1"/>
    <row r="13751" ht="12.6" hidden="1"/>
    <row r="13752" ht="12.6" hidden="1"/>
    <row r="13753" ht="12.6" hidden="1"/>
    <row r="13754" ht="12.6" hidden="1"/>
    <row r="13755" ht="12.6" hidden="1"/>
    <row r="13756" ht="12.6" hidden="1"/>
    <row r="13757" ht="12.6" hidden="1"/>
    <row r="13758" ht="12.6" hidden="1"/>
    <row r="13759" ht="12.6" hidden="1"/>
    <row r="13760" ht="12.6" hidden="1"/>
    <row r="13761" ht="12.6" hidden="1"/>
    <row r="13762" ht="12.6" hidden="1"/>
    <row r="13763" ht="12.6" hidden="1"/>
    <row r="13764" ht="12.6" hidden="1"/>
    <row r="13765" ht="12.6" hidden="1"/>
    <row r="13766" ht="12.6" hidden="1"/>
    <row r="13767" ht="12.6" hidden="1"/>
    <row r="13768" ht="12.6" hidden="1"/>
    <row r="13769" ht="12.6" hidden="1"/>
    <row r="13770" ht="12.6" hidden="1"/>
    <row r="13771" ht="12.6" hidden="1"/>
    <row r="13772" ht="12.6" hidden="1"/>
    <row r="13773" ht="12.6" hidden="1"/>
    <row r="13774" ht="12.6" hidden="1"/>
    <row r="13775" ht="12.6" hidden="1"/>
    <row r="13776" ht="12.6" hidden="1"/>
    <row r="13777" ht="12.6" hidden="1"/>
    <row r="13778" ht="12.6" hidden="1"/>
    <row r="13779" ht="12.6" hidden="1"/>
    <row r="13780" ht="12.6" hidden="1"/>
    <row r="13781" ht="12.6" hidden="1"/>
    <row r="13782" ht="12.6" hidden="1"/>
    <row r="13783" ht="12.6" hidden="1"/>
    <row r="13784" ht="12.6" hidden="1"/>
    <row r="13785" ht="12.6" hidden="1"/>
    <row r="13786" ht="12.6" hidden="1"/>
    <row r="13787" ht="12.6" hidden="1"/>
    <row r="13788" ht="12.6" hidden="1"/>
    <row r="13789" ht="12.6" hidden="1"/>
    <row r="13790" ht="12.6" hidden="1"/>
    <row r="13791" ht="12.6" hidden="1"/>
    <row r="13792" ht="12.6" hidden="1"/>
    <row r="13793" ht="12.6" hidden="1"/>
    <row r="13794" ht="12.6" hidden="1"/>
    <row r="13795" ht="12.6" hidden="1"/>
    <row r="13796" ht="12.6" hidden="1"/>
    <row r="13797" ht="12.6" hidden="1"/>
    <row r="13798" ht="12.6" hidden="1"/>
    <row r="13799" ht="12.6" hidden="1"/>
    <row r="13800" ht="12.6" hidden="1"/>
    <row r="13801" ht="12.6" hidden="1"/>
    <row r="13802" ht="12.6" hidden="1"/>
    <row r="13803" ht="12.6" hidden="1"/>
    <row r="13804" ht="12.6" hidden="1"/>
    <row r="13805" ht="12.6" hidden="1"/>
    <row r="13806" ht="12.6" hidden="1"/>
    <row r="13807" ht="12.6" hidden="1"/>
    <row r="13808" ht="12.6" hidden="1"/>
    <row r="13809" ht="12.6" hidden="1"/>
    <row r="13810" ht="12.6" hidden="1"/>
    <row r="13811" ht="12.6" hidden="1"/>
    <row r="13812" ht="12.6" hidden="1"/>
    <row r="13813" ht="12.6" hidden="1"/>
    <row r="13814" ht="12.6" hidden="1"/>
    <row r="13815" ht="12.6" hidden="1"/>
    <row r="13816" ht="12.6" hidden="1"/>
    <row r="13817" ht="12.6" hidden="1"/>
    <row r="13818" ht="12.6" hidden="1"/>
    <row r="13819" ht="12.6" hidden="1"/>
    <row r="13820" ht="12.6" hidden="1"/>
    <row r="13821" ht="12.6" hidden="1"/>
    <row r="13822" ht="12.6" hidden="1"/>
    <row r="13823" ht="12.6" hidden="1"/>
    <row r="13824" ht="12.6" hidden="1"/>
    <row r="13825" ht="12.6" hidden="1"/>
    <row r="13826" ht="12.6" hidden="1"/>
    <row r="13827" ht="12.6" hidden="1"/>
    <row r="13828" ht="12.6" hidden="1"/>
    <row r="13829" ht="12.6" hidden="1"/>
    <row r="13830" ht="12.6" hidden="1"/>
    <row r="13831" ht="12.6" hidden="1"/>
    <row r="13832" ht="12.6" hidden="1"/>
    <row r="13833" ht="12.6" hidden="1"/>
    <row r="13834" ht="12.6" hidden="1"/>
    <row r="13835" ht="12.6" hidden="1"/>
    <row r="13836" ht="12.6" hidden="1"/>
    <row r="13837" ht="12.6" hidden="1"/>
    <row r="13838" ht="12.6" hidden="1"/>
    <row r="13839" ht="12.6" hidden="1"/>
    <row r="13840" ht="12.6" hidden="1"/>
    <row r="13841" ht="12.6" hidden="1"/>
    <row r="13842" ht="12.6" hidden="1"/>
    <row r="13843" ht="12.6" hidden="1"/>
    <row r="13844" ht="12.6" hidden="1"/>
    <row r="13845" ht="12.6" hidden="1"/>
    <row r="13846" ht="12.6" hidden="1"/>
    <row r="13847" ht="12.6" hidden="1"/>
    <row r="13848" ht="12.6" hidden="1"/>
    <row r="13849" ht="12.6" hidden="1"/>
    <row r="13850" ht="12.6" hidden="1"/>
    <row r="13851" ht="12.6" hidden="1"/>
    <row r="13852" ht="12.6" hidden="1"/>
    <row r="13853" ht="12.6" hidden="1"/>
    <row r="13854" ht="12.6" hidden="1"/>
    <row r="13855" ht="12.6" hidden="1"/>
    <row r="13856" ht="12.6" hidden="1"/>
    <row r="13857" ht="12.6" hidden="1"/>
    <row r="13858" ht="12.6" hidden="1"/>
    <row r="13859" ht="12.6" hidden="1"/>
    <row r="13860" ht="12.6" hidden="1"/>
    <row r="13861" ht="12.6" hidden="1"/>
    <row r="13862" ht="12.6" hidden="1"/>
    <row r="13863" ht="12.6" hidden="1"/>
    <row r="13864" ht="12.6" hidden="1"/>
    <row r="13865" ht="12.6" hidden="1"/>
    <row r="13866" ht="12.6" hidden="1"/>
    <row r="13867" ht="12.6" hidden="1"/>
    <row r="13868" ht="12.6" hidden="1"/>
    <row r="13869" ht="12.6" hidden="1"/>
    <row r="13870" ht="12.6" hidden="1"/>
    <row r="13871" ht="12.6" hidden="1"/>
    <row r="13872" ht="12.6" hidden="1"/>
    <row r="13873" ht="12.6" hidden="1"/>
    <row r="13874" ht="12.6" hidden="1"/>
    <row r="13875" ht="12.6" hidden="1"/>
    <row r="13876" ht="12.6" hidden="1"/>
    <row r="13877" ht="12.6" hidden="1"/>
    <row r="13878" ht="12.6" hidden="1"/>
    <row r="13879" ht="12.6" hidden="1"/>
    <row r="13880" ht="12.6" hidden="1"/>
    <row r="13881" ht="12.6" hidden="1"/>
    <row r="13882" ht="12.6" hidden="1"/>
    <row r="13883" ht="12.6" hidden="1"/>
    <row r="13884" ht="12.6" hidden="1"/>
    <row r="13885" ht="12.6" hidden="1"/>
    <row r="13886" ht="12.6" hidden="1"/>
    <row r="13887" ht="12.6" hidden="1"/>
    <row r="13888" ht="12.6" hidden="1"/>
    <row r="13889" ht="12.6" hidden="1"/>
    <row r="13890" ht="12.6" hidden="1"/>
    <row r="13891" ht="12.6" hidden="1"/>
    <row r="13892" ht="12.6" hidden="1"/>
    <row r="13893" ht="12.6" hidden="1"/>
    <row r="13894" ht="12.6" hidden="1"/>
    <row r="13895" ht="12.6" hidden="1"/>
    <row r="13896" ht="12.6" hidden="1"/>
    <row r="13897" ht="12.6" hidden="1"/>
    <row r="13898" ht="12.6" hidden="1"/>
    <row r="13899" ht="12.6" hidden="1"/>
    <row r="13900" ht="12.6" hidden="1"/>
    <row r="13901" ht="12.6" hidden="1"/>
    <row r="13902" ht="12.6" hidden="1"/>
    <row r="13903" ht="12.6" hidden="1"/>
    <row r="13904" ht="12.6" hidden="1"/>
    <row r="13905" ht="12.6" hidden="1"/>
    <row r="13906" ht="12.6" hidden="1"/>
    <row r="13907" ht="12.6" hidden="1"/>
    <row r="13908" ht="12.6" hidden="1"/>
    <row r="13909" ht="12.6" hidden="1"/>
    <row r="13910" ht="12.6" hidden="1"/>
    <row r="13911" ht="12.6" hidden="1"/>
    <row r="13912" ht="12.6" hidden="1"/>
    <row r="13913" ht="12.6" hidden="1"/>
    <row r="13914" ht="12.6" hidden="1"/>
    <row r="13915" ht="12.6" hidden="1"/>
    <row r="13916" ht="12.6" hidden="1"/>
    <row r="13917" ht="12.6" hidden="1"/>
    <row r="13918" ht="12.6" hidden="1"/>
    <row r="13919" ht="12.6" hidden="1"/>
    <row r="13920" ht="12.6" hidden="1"/>
    <row r="13921" ht="12.6" hidden="1"/>
    <row r="13922" ht="12.6" hidden="1"/>
    <row r="13923" ht="12.6" hidden="1"/>
    <row r="13924" ht="12.6" hidden="1"/>
    <row r="13925" ht="12.6" hidden="1"/>
    <row r="13926" ht="12.6" hidden="1"/>
    <row r="13927" ht="12.6" hidden="1"/>
    <row r="13928" ht="12.6" hidden="1"/>
    <row r="13929" ht="12.6" hidden="1"/>
    <row r="13930" ht="12.6" hidden="1"/>
    <row r="13931" ht="12.6" hidden="1"/>
    <row r="13932" ht="12.6" hidden="1"/>
    <row r="13933" ht="12.6" hidden="1"/>
    <row r="13934" ht="12.6" hidden="1"/>
    <row r="13935" ht="12.6" hidden="1"/>
    <row r="13936" ht="12.6" hidden="1"/>
    <row r="13937" ht="12.6" hidden="1"/>
    <row r="13938" ht="12.6" hidden="1"/>
    <row r="13939" ht="12.6" hidden="1"/>
    <row r="13940" ht="12.6" hidden="1"/>
    <row r="13941" ht="12.6" hidden="1"/>
    <row r="13942" ht="12.6" hidden="1"/>
    <row r="13943" ht="12.6" hidden="1"/>
    <row r="13944" ht="12.6" hidden="1"/>
    <row r="13945" ht="12.6" hidden="1"/>
    <row r="13946" ht="12.6" hidden="1"/>
    <row r="13947" ht="12.6" hidden="1"/>
    <row r="13948" ht="12.6" hidden="1"/>
    <row r="13949" ht="12.6" hidden="1"/>
    <row r="13950" ht="12.6" hidden="1"/>
    <row r="13951" ht="12.6" hidden="1"/>
    <row r="13952" ht="12.6" hidden="1"/>
    <row r="13953" ht="12.6" hidden="1"/>
    <row r="13954" ht="12.6" hidden="1"/>
    <row r="13955" ht="12.6" hidden="1"/>
    <row r="13956" ht="12.6" hidden="1"/>
    <row r="13957" ht="12.6" hidden="1"/>
    <row r="13958" ht="12.6" hidden="1"/>
    <row r="13959" ht="12.6" hidden="1"/>
    <row r="13960" ht="12.6" hidden="1"/>
    <row r="13961" ht="12.6" hidden="1"/>
    <row r="13962" ht="12.6" hidden="1"/>
    <row r="13963" ht="12.6" hidden="1"/>
    <row r="13964" ht="12.6" hidden="1"/>
    <row r="13965" ht="12.6" hidden="1"/>
    <row r="13966" ht="12.6" hidden="1"/>
    <row r="13967" ht="12.6" hidden="1"/>
    <row r="13968" ht="12.6" hidden="1"/>
    <row r="13969" ht="12.6" hidden="1"/>
    <row r="13970" ht="12.6" hidden="1"/>
    <row r="13971" ht="12.6" hidden="1"/>
    <row r="13972" ht="12.6" hidden="1"/>
    <row r="13973" ht="12.6" hidden="1"/>
    <row r="13974" ht="12.6" hidden="1"/>
    <row r="13975" ht="12.6" hidden="1"/>
    <row r="13976" ht="12.6" hidden="1"/>
    <row r="13977" ht="12.6" hidden="1"/>
    <row r="13978" ht="12.6" hidden="1"/>
    <row r="13979" ht="12.6" hidden="1"/>
    <row r="13980" ht="12.6" hidden="1"/>
    <row r="13981" ht="12.6" hidden="1"/>
    <row r="13982" ht="12.6" hidden="1"/>
    <row r="13983" ht="12.6" hidden="1"/>
    <row r="13984" ht="12.6" hidden="1"/>
    <row r="13985" ht="12.6" hidden="1"/>
    <row r="13986" ht="12.6" hidden="1"/>
    <row r="13987" ht="12.6" hidden="1"/>
    <row r="13988" ht="12.6" hidden="1"/>
    <row r="13989" ht="12.6" hidden="1"/>
    <row r="13990" ht="12.6" hidden="1"/>
    <row r="13991" ht="12.6" hidden="1"/>
    <row r="13992" ht="12.6" hidden="1"/>
    <row r="13993" ht="12.6" hidden="1"/>
    <row r="13994" ht="12.6" hidden="1"/>
    <row r="13995" ht="12.6" hidden="1"/>
    <row r="13996" ht="12.6" hidden="1"/>
    <row r="13997" ht="12.6" hidden="1"/>
    <row r="13998" ht="12.6" hidden="1"/>
    <row r="13999" ht="12.6" hidden="1"/>
    <row r="14000" ht="12.6" hidden="1"/>
    <row r="14001" ht="12.6" hidden="1"/>
    <row r="14002" ht="12.6" hidden="1"/>
    <row r="14003" ht="12.6" hidden="1"/>
    <row r="14004" ht="12.6" hidden="1"/>
    <row r="14005" ht="12.6" hidden="1"/>
    <row r="14006" ht="12.6" hidden="1"/>
    <row r="14007" ht="12.6" hidden="1"/>
    <row r="14008" ht="12.6" hidden="1"/>
    <row r="14009" ht="12.6" hidden="1"/>
    <row r="14010" ht="12.6" hidden="1"/>
    <row r="14011" ht="12.6" hidden="1"/>
    <row r="14012" ht="12.6" hidden="1"/>
    <row r="14013" ht="12.6" hidden="1"/>
    <row r="14014" ht="12.6" hidden="1"/>
    <row r="14015" ht="12.6" hidden="1"/>
    <row r="14016" ht="12.6" hidden="1"/>
    <row r="14017" ht="12.6" hidden="1"/>
    <row r="14018" ht="12.6" hidden="1"/>
    <row r="14019" ht="12.6" hidden="1"/>
    <row r="14020" ht="12.6" hidden="1"/>
    <row r="14021" ht="12.6" hidden="1"/>
    <row r="14022" ht="12.6" hidden="1"/>
    <row r="14023" ht="12.6" hidden="1"/>
    <row r="14024" ht="12.6" hidden="1"/>
    <row r="14025" ht="12.6" hidden="1"/>
    <row r="14026" ht="12.6" hidden="1"/>
    <row r="14027" ht="12.6" hidden="1"/>
    <row r="14028" ht="12.6" hidden="1"/>
    <row r="14029" ht="12.6" hidden="1"/>
    <row r="14030" ht="12.6" hidden="1"/>
    <row r="14031" ht="12.6" hidden="1"/>
    <row r="14032" ht="12.6" hidden="1"/>
    <row r="14033" ht="12.6" hidden="1"/>
    <row r="14034" ht="12.6" hidden="1"/>
    <row r="14035" ht="12.6" hidden="1"/>
    <row r="14036" ht="12.6" hidden="1"/>
    <row r="14037" ht="12.6" hidden="1"/>
    <row r="14038" ht="12.6" hidden="1"/>
    <row r="14039" ht="12.6" hidden="1"/>
    <row r="14040" ht="12.6" hidden="1"/>
    <row r="14041" ht="12.6" hidden="1"/>
    <row r="14042" ht="12.6" hidden="1"/>
    <row r="14043" ht="12.6" hidden="1"/>
    <row r="14044" ht="12.6" hidden="1"/>
    <row r="14045" ht="12.6" hidden="1"/>
    <row r="14046" ht="12.6" hidden="1"/>
    <row r="14047" ht="12.6" hidden="1"/>
    <row r="14048" ht="12.6" hidden="1"/>
    <row r="14049" ht="12.6" hidden="1"/>
    <row r="14050" ht="12.6" hidden="1"/>
    <row r="14051" ht="12.6" hidden="1"/>
    <row r="14052" ht="12.6" hidden="1"/>
    <row r="14053" ht="12.6" hidden="1"/>
    <row r="14054" ht="12.6" hidden="1"/>
    <row r="14055" ht="12.6" hidden="1"/>
    <row r="14056" ht="12.6" hidden="1"/>
    <row r="14057" ht="12.6" hidden="1"/>
    <row r="14058" ht="12.6" hidden="1"/>
    <row r="14059" ht="12.6" hidden="1"/>
    <row r="14060" ht="12.6" hidden="1"/>
    <row r="14061" ht="12.6" hidden="1"/>
    <row r="14062" ht="12.6" hidden="1"/>
    <row r="14063" ht="12.6" hidden="1"/>
    <row r="14064" ht="12.6" hidden="1"/>
    <row r="14065" ht="12.6" hidden="1"/>
    <row r="14066" ht="12.6" hidden="1"/>
    <row r="14067" ht="12.6" hidden="1"/>
    <row r="14068" ht="12.6" hidden="1"/>
    <row r="14069" ht="12.6" hidden="1"/>
    <row r="14070" ht="12.6" hidden="1"/>
    <row r="14071" ht="12.6" hidden="1"/>
    <row r="14072" ht="12.6" hidden="1"/>
    <row r="14073" ht="12.6" hidden="1"/>
    <row r="14074" ht="12.6" hidden="1"/>
    <row r="14075" ht="12.6" hidden="1"/>
    <row r="14076" ht="12.6" hidden="1"/>
    <row r="14077" ht="12.6" hidden="1"/>
    <row r="14078" ht="12.6" hidden="1"/>
    <row r="14079" ht="12.6" hidden="1"/>
    <row r="14080" ht="12.6" hidden="1"/>
    <row r="14081" ht="12.6" hidden="1"/>
    <row r="14082" ht="12.6" hidden="1"/>
    <row r="14083" ht="12.6" hidden="1"/>
    <row r="14084" ht="12.6" hidden="1"/>
    <row r="14085" ht="12.6" hidden="1"/>
    <row r="14086" ht="12.6" hidden="1"/>
    <row r="14087" ht="12.6" hidden="1"/>
    <row r="14088" ht="12.6" hidden="1"/>
    <row r="14089" ht="12.6" hidden="1"/>
    <row r="14090" ht="12.6" hidden="1"/>
    <row r="14091" ht="12.6" hidden="1"/>
    <row r="14092" ht="12.6" hidden="1"/>
    <row r="14093" ht="12.6" hidden="1"/>
    <row r="14094" ht="12.6" hidden="1"/>
    <row r="14095" ht="12.6" hidden="1"/>
    <row r="14096" ht="12.6" hidden="1"/>
    <row r="14097" ht="12.6" hidden="1"/>
    <row r="14098" ht="12.6" hidden="1"/>
    <row r="14099" ht="12.6" hidden="1"/>
    <row r="14100" ht="12.6" hidden="1"/>
    <row r="14101" ht="12.6" hidden="1"/>
    <row r="14102" ht="12.6" hidden="1"/>
    <row r="14103" ht="12.6" hidden="1"/>
    <row r="14104" ht="12.6" hidden="1"/>
    <row r="14105" ht="12.6" hidden="1"/>
    <row r="14106" ht="12.6" hidden="1"/>
    <row r="14107" ht="12.6" hidden="1"/>
    <row r="14108" ht="12.6" hidden="1"/>
    <row r="14109" ht="12.6" hidden="1"/>
    <row r="14110" ht="12.6" hidden="1"/>
    <row r="14111" ht="12.6" hidden="1"/>
    <row r="14112" ht="12.6" hidden="1"/>
    <row r="14113" ht="12.6" hidden="1"/>
    <row r="14114" ht="12.6" hidden="1"/>
    <row r="14115" ht="12.6" hidden="1"/>
    <row r="14116" ht="12.6" hidden="1"/>
    <row r="14117" ht="12.6" hidden="1"/>
    <row r="14118" ht="12.6" hidden="1"/>
    <row r="14119" ht="12.6" hidden="1"/>
    <row r="14120" ht="12.6" hidden="1"/>
    <row r="14121" ht="12.6" hidden="1"/>
    <row r="14122" ht="12.6" hidden="1"/>
    <row r="14123" ht="12.6" hidden="1"/>
    <row r="14124" ht="12.6" hidden="1"/>
    <row r="14125" ht="12.6" hidden="1"/>
    <row r="14126" ht="12.6" hidden="1"/>
    <row r="14127" ht="12.6" hidden="1"/>
    <row r="14128" ht="12.6" hidden="1"/>
    <row r="14129" ht="12.6" hidden="1"/>
    <row r="14130" ht="12.6" hidden="1"/>
    <row r="14131" ht="12.6" hidden="1"/>
    <row r="14132" ht="12.6" hidden="1"/>
    <row r="14133" ht="12.6" hidden="1"/>
    <row r="14134" ht="12.6" hidden="1"/>
    <row r="14135" ht="12.6" hidden="1"/>
    <row r="14136" ht="12.6" hidden="1"/>
    <row r="14137" ht="12.6" hidden="1"/>
    <row r="14138" ht="12.6" hidden="1"/>
    <row r="14139" ht="12.6" hidden="1"/>
    <row r="14140" ht="12.6" hidden="1"/>
    <row r="14141" ht="12.6" hidden="1"/>
    <row r="14142" ht="12.6" hidden="1"/>
    <row r="14143" ht="12.6" hidden="1"/>
    <row r="14144" ht="12.6" hidden="1"/>
    <row r="14145" ht="12.6" hidden="1"/>
    <row r="14146" ht="12.6" hidden="1"/>
    <row r="14147" ht="12.6" hidden="1"/>
    <row r="14148" ht="12.6" hidden="1"/>
    <row r="14149" ht="12.6" hidden="1"/>
    <row r="14150" ht="12.6" hidden="1"/>
    <row r="14151" ht="12.6" hidden="1"/>
    <row r="14152" ht="12.6" hidden="1"/>
    <row r="14153" ht="12.6" hidden="1"/>
    <row r="14154" ht="12.6" hidden="1"/>
    <row r="14155" ht="12.6" hidden="1"/>
    <row r="14156" ht="12.6" hidden="1"/>
    <row r="14157" ht="12.6" hidden="1"/>
    <row r="14158" ht="12.6" hidden="1"/>
    <row r="14159" ht="12.6" hidden="1"/>
    <row r="14160" ht="12.6" hidden="1"/>
    <row r="14161" ht="12.6" hidden="1"/>
    <row r="14162" ht="12.6" hidden="1"/>
    <row r="14163" ht="12.6" hidden="1"/>
    <row r="14164" ht="12.6" hidden="1"/>
    <row r="14165" ht="12.6" hidden="1"/>
    <row r="14166" ht="12.6" hidden="1"/>
    <row r="14167" ht="12.6" hidden="1"/>
    <row r="14168" ht="12.6" hidden="1"/>
    <row r="14169" ht="12.6" hidden="1"/>
    <row r="14170" ht="12.6" hidden="1"/>
    <row r="14171" ht="12.6" hidden="1"/>
    <row r="14172" ht="12.6" hidden="1"/>
    <row r="14173" ht="12.6" hidden="1"/>
    <row r="14174" ht="12.6" hidden="1"/>
    <row r="14175" ht="12.6" hidden="1"/>
    <row r="14176" ht="12.6" hidden="1"/>
    <row r="14177" ht="12.6" hidden="1"/>
    <row r="14178" ht="12.6" hidden="1"/>
    <row r="14179" ht="12.6" hidden="1"/>
    <row r="14180" ht="12.6" hidden="1"/>
    <row r="14181" ht="12.6" hidden="1"/>
    <row r="14182" ht="12.6" hidden="1"/>
    <row r="14183" ht="12.6" hidden="1"/>
    <row r="14184" ht="12.6" hidden="1"/>
    <row r="14185" ht="12.6" hidden="1"/>
    <row r="14186" ht="12.6" hidden="1"/>
    <row r="14187" ht="12.6" hidden="1"/>
    <row r="14188" ht="12.6" hidden="1"/>
    <row r="14189" ht="12.6" hidden="1"/>
    <row r="14190" ht="12.6" hidden="1"/>
    <row r="14191" ht="12.6" hidden="1"/>
    <row r="14192" ht="12.6" hidden="1"/>
    <row r="14193" ht="12.6" hidden="1"/>
    <row r="14194" ht="12.6" hidden="1"/>
    <row r="14195" ht="12.6" hidden="1"/>
    <row r="14196" ht="12.6" hidden="1"/>
    <row r="14197" ht="12.6" hidden="1"/>
    <row r="14198" ht="12.6" hidden="1"/>
    <row r="14199" ht="12.6" hidden="1"/>
    <row r="14200" ht="12.6" hidden="1"/>
    <row r="14201" ht="12.6" hidden="1"/>
    <row r="14202" ht="12.6" hidden="1"/>
    <row r="14203" ht="12.6" hidden="1"/>
    <row r="14204" ht="12.6" hidden="1"/>
    <row r="14205" ht="12.6" hidden="1"/>
    <row r="14206" ht="12.6" hidden="1"/>
    <row r="14207" ht="12.6" hidden="1"/>
    <row r="14208" ht="12.6" hidden="1"/>
    <row r="14209" ht="12.6" hidden="1"/>
    <row r="14210" ht="12.6" hidden="1"/>
    <row r="14211" ht="12.6" hidden="1"/>
    <row r="14212" ht="12.6" hidden="1"/>
    <row r="14213" ht="12.6" hidden="1"/>
    <row r="14214" ht="12.6" hidden="1"/>
    <row r="14215" ht="12.6" hidden="1"/>
    <row r="14216" ht="12.6" hidden="1"/>
    <row r="14217" ht="12.6" hidden="1"/>
    <row r="14218" ht="12.6" hidden="1"/>
    <row r="14219" ht="12.6" hidden="1"/>
    <row r="14220" ht="12.6" hidden="1"/>
    <row r="14221" ht="12.6" hidden="1"/>
    <row r="14222" ht="12.6" hidden="1"/>
    <row r="14223" ht="12.6" hidden="1"/>
    <row r="14224" ht="12.6" hidden="1"/>
    <row r="14225" ht="12.6" hidden="1"/>
    <row r="14226" ht="12.6" hidden="1"/>
    <row r="14227" ht="12.6" hidden="1"/>
    <row r="14228" ht="12.6" hidden="1"/>
    <row r="14229" ht="12.6" hidden="1"/>
    <row r="14230" ht="12.6" hidden="1"/>
    <row r="14231" ht="12.6" hidden="1"/>
    <row r="14232" ht="12.6" hidden="1"/>
    <row r="14233" ht="12.6" hidden="1"/>
    <row r="14234" ht="12.6" hidden="1"/>
    <row r="14235" ht="12.6" hidden="1"/>
    <row r="14236" ht="12.6" hidden="1"/>
    <row r="14237" ht="12.6" hidden="1"/>
    <row r="14238" ht="12.6" hidden="1"/>
    <row r="14239" ht="12.6" hidden="1"/>
    <row r="14240" ht="12.6" hidden="1"/>
    <row r="14241" ht="12.6" hidden="1"/>
    <row r="14242" ht="12.6" hidden="1"/>
    <row r="14243" ht="12.6" hidden="1"/>
    <row r="14244" ht="12.6" hidden="1"/>
    <row r="14245" ht="12.6" hidden="1"/>
    <row r="14246" ht="12.6" hidden="1"/>
    <row r="14247" ht="12.6" hidden="1"/>
    <row r="14248" ht="12.6" hidden="1"/>
    <row r="14249" ht="12.6" hidden="1"/>
    <row r="14250" ht="12.6" hidden="1"/>
    <row r="14251" ht="12.6" hidden="1"/>
    <row r="14252" ht="12.6" hidden="1"/>
    <row r="14253" ht="12.6" hidden="1"/>
    <row r="14254" ht="12.6" hidden="1"/>
    <row r="14255" ht="12.6" hidden="1"/>
    <row r="14256" ht="12.6" hidden="1"/>
    <row r="14257" ht="12.6" hidden="1"/>
    <row r="14258" ht="12.6" hidden="1"/>
    <row r="14259" ht="12.6" hidden="1"/>
    <row r="14260" ht="12.6" hidden="1"/>
    <row r="14261" ht="12.6" hidden="1"/>
    <row r="14262" ht="12.6" hidden="1"/>
    <row r="14263" ht="12.6" hidden="1"/>
    <row r="14264" ht="12.6" hidden="1"/>
    <row r="14265" ht="12.6" hidden="1"/>
    <row r="14266" ht="12.6" hidden="1"/>
    <row r="14267" ht="12.6" hidden="1"/>
    <row r="14268" ht="12.6" hidden="1"/>
    <row r="14269" ht="12.6" hidden="1"/>
    <row r="14270" ht="12.6" hidden="1"/>
    <row r="14271" ht="12.6" hidden="1"/>
    <row r="14272" ht="12.6" hidden="1"/>
    <row r="14273" ht="12.6" hidden="1"/>
    <row r="14274" ht="12.6" hidden="1"/>
    <row r="14275" ht="12.6" hidden="1"/>
    <row r="14276" ht="12.6" hidden="1"/>
    <row r="14277" ht="12.6" hidden="1"/>
    <row r="14278" ht="12.6" hidden="1"/>
    <row r="14279" ht="12.6" hidden="1"/>
    <row r="14280" ht="12.6" hidden="1"/>
    <row r="14281" ht="12.6" hidden="1"/>
    <row r="14282" ht="12.6" hidden="1"/>
    <row r="14283" ht="12.6" hidden="1"/>
    <row r="14284" ht="12.6" hidden="1"/>
    <row r="14285" ht="12.6" hidden="1"/>
    <row r="14286" ht="12.6" hidden="1"/>
    <row r="14287" ht="12.6" hidden="1"/>
    <row r="14288" ht="12.6" hidden="1"/>
    <row r="14289" ht="12.6" hidden="1"/>
    <row r="14290" ht="12.6" hidden="1"/>
    <row r="14291" ht="12.6" hidden="1"/>
    <row r="14292" ht="12.6" hidden="1"/>
    <row r="14293" ht="12.6" hidden="1"/>
    <row r="14294" ht="12.6" hidden="1"/>
    <row r="14295" ht="12.6" hidden="1"/>
    <row r="14296" ht="12.6" hidden="1"/>
    <row r="14297" ht="12.6" hidden="1"/>
    <row r="14298" ht="12.6" hidden="1"/>
    <row r="14299" ht="12.6" hidden="1"/>
    <row r="14300" ht="12.6" hidden="1"/>
    <row r="14301" ht="12.6" hidden="1"/>
    <row r="14302" ht="12.6" hidden="1"/>
    <row r="14303" ht="12.6" hidden="1"/>
    <row r="14304" ht="12.6" hidden="1"/>
    <row r="14305" ht="12.6" hidden="1"/>
    <row r="14306" ht="12.6" hidden="1"/>
    <row r="14307" ht="12.6" hidden="1"/>
    <row r="14308" ht="12.6" hidden="1"/>
    <row r="14309" ht="12.6" hidden="1"/>
    <row r="14310" ht="12.6" hidden="1"/>
    <row r="14311" ht="12.6" hidden="1"/>
    <row r="14312" ht="12.6" hidden="1"/>
    <row r="14313" ht="12.6" hidden="1"/>
    <row r="14314" ht="12.6" hidden="1"/>
    <row r="14315" ht="12.6" hidden="1"/>
    <row r="14316" ht="12.6" hidden="1"/>
    <row r="14317" ht="12.6" hidden="1"/>
    <row r="14318" ht="12.6" hidden="1"/>
    <row r="14319" ht="12.6" hidden="1"/>
    <row r="14320" ht="12.6" hidden="1"/>
    <row r="14321" ht="12.6" hidden="1"/>
    <row r="14322" ht="12.6" hidden="1"/>
    <row r="14323" ht="12.6" hidden="1"/>
    <row r="14324" ht="12.6" hidden="1"/>
    <row r="14325" ht="12.6" hidden="1"/>
    <row r="14326" ht="12.6" hidden="1"/>
    <row r="14327" ht="12.6" hidden="1"/>
    <row r="14328" ht="12.6" hidden="1"/>
    <row r="14329" ht="12.6" hidden="1"/>
    <row r="14330" ht="12.6" hidden="1"/>
    <row r="14331" ht="12.6" hidden="1"/>
    <row r="14332" ht="12.6" hidden="1"/>
    <row r="14333" ht="12.6" hidden="1"/>
    <row r="14334" ht="12.6" hidden="1"/>
    <row r="14335" ht="12.6" hidden="1"/>
    <row r="14336" ht="12.6" hidden="1"/>
    <row r="14337" ht="12.6" hidden="1"/>
    <row r="14338" ht="12.6" hidden="1"/>
    <row r="14339" ht="12.6" hidden="1"/>
    <row r="14340" ht="12.6" hidden="1"/>
    <row r="14341" ht="12.6" hidden="1"/>
    <row r="14342" ht="12.6" hidden="1"/>
    <row r="14343" ht="12.6" hidden="1"/>
    <row r="14344" ht="12.6" hidden="1"/>
    <row r="14345" ht="12.6" hidden="1"/>
    <row r="14346" ht="12.6" hidden="1"/>
    <row r="14347" ht="12.6" hidden="1"/>
    <row r="14348" ht="12.6" hidden="1"/>
    <row r="14349" ht="12.6" hidden="1"/>
    <row r="14350" ht="12.6" hidden="1"/>
    <row r="14351" ht="12.6" hidden="1"/>
    <row r="14352" ht="12.6" hidden="1"/>
    <row r="14353" ht="12.6" hidden="1"/>
    <row r="14354" ht="12.6" hidden="1"/>
    <row r="14355" ht="12.6" hidden="1"/>
    <row r="14356" ht="12.6" hidden="1"/>
    <row r="14357" ht="12.6" hidden="1"/>
    <row r="14358" ht="12.6" hidden="1"/>
    <row r="14359" ht="12.6" hidden="1"/>
    <row r="14360" ht="12.6" hidden="1"/>
    <row r="14361" ht="12.6" hidden="1"/>
    <row r="14362" ht="12.6" hidden="1"/>
    <row r="14363" ht="12.6" hidden="1"/>
    <row r="14364" ht="12.6" hidden="1"/>
    <row r="14365" ht="12.6" hidden="1"/>
    <row r="14366" ht="12.6" hidden="1"/>
    <row r="14367" ht="12.6" hidden="1"/>
    <row r="14368" ht="12.6" hidden="1"/>
    <row r="14369" ht="12.6" hidden="1"/>
    <row r="14370" ht="12.6" hidden="1"/>
    <row r="14371" ht="12.6" hidden="1"/>
    <row r="14372" ht="12.6" hidden="1"/>
    <row r="14373" ht="12.6" hidden="1"/>
    <row r="14374" ht="12.6" hidden="1"/>
    <row r="14375" ht="12.6" hidden="1"/>
    <row r="14376" ht="12.6" hidden="1"/>
    <row r="14377" ht="12.6" hidden="1"/>
    <row r="14378" ht="12.6" hidden="1"/>
    <row r="14379" ht="12.6" hidden="1"/>
    <row r="14380" ht="12.6" hidden="1"/>
    <row r="14381" ht="12.6" hidden="1"/>
    <row r="14382" ht="12.6" hidden="1"/>
    <row r="14383" ht="12.6" hidden="1"/>
    <row r="14384" ht="12.6" hidden="1"/>
    <row r="14385" ht="12.6" hidden="1"/>
    <row r="14386" ht="12.6" hidden="1"/>
    <row r="14387" ht="12.6" hidden="1"/>
    <row r="14388" ht="12.6" hidden="1"/>
    <row r="14389" ht="12.6" hidden="1"/>
    <row r="14390" ht="12.6" hidden="1"/>
    <row r="14391" ht="12.6" hidden="1"/>
    <row r="14392" ht="12.6" hidden="1"/>
    <row r="14393" ht="12.6" hidden="1"/>
    <row r="14394" ht="12.6" hidden="1"/>
    <row r="14395" ht="12.6" hidden="1"/>
    <row r="14396" ht="12.6" hidden="1"/>
    <row r="14397" ht="12.6" hidden="1"/>
    <row r="14398" ht="12.6" hidden="1"/>
    <row r="14399" ht="12.6" hidden="1"/>
    <row r="14400" ht="12.6" hidden="1"/>
    <row r="14401" ht="12.6" hidden="1"/>
    <row r="14402" ht="12.6" hidden="1"/>
    <row r="14403" ht="12.6" hidden="1"/>
    <row r="14404" ht="12.6" hidden="1"/>
    <row r="14405" ht="12.6" hidden="1"/>
    <row r="14406" ht="12.6" hidden="1"/>
    <row r="14407" ht="12.6" hidden="1"/>
    <row r="14408" ht="12.6" hidden="1"/>
    <row r="14409" ht="12.6" hidden="1"/>
    <row r="14410" ht="12.6" hidden="1"/>
    <row r="14411" ht="12.6" hidden="1"/>
    <row r="14412" ht="12.6" hidden="1"/>
    <row r="14413" ht="12.6" hidden="1"/>
    <row r="14414" ht="12.6" hidden="1"/>
    <row r="14415" ht="12.6" hidden="1"/>
    <row r="14416" ht="12.6" hidden="1"/>
    <row r="14417" ht="12.6" hidden="1"/>
    <row r="14418" ht="12.6" hidden="1"/>
    <row r="14419" ht="12.6" hidden="1"/>
    <row r="14420" ht="12.6" hidden="1"/>
    <row r="14421" ht="12.6" hidden="1"/>
    <row r="14422" ht="12.6" hidden="1"/>
    <row r="14423" ht="12.6" hidden="1"/>
    <row r="14424" ht="12.6" hidden="1"/>
    <row r="14425" ht="12.6" hidden="1"/>
    <row r="14426" ht="12.6" hidden="1"/>
    <row r="14427" ht="12.6" hidden="1"/>
    <row r="14428" ht="12.6" hidden="1"/>
    <row r="14429" ht="12.6" hidden="1"/>
    <row r="14430" ht="12.6" hidden="1"/>
    <row r="14431" ht="12.6" hidden="1"/>
    <row r="14432" ht="12.6" hidden="1"/>
    <row r="14433" ht="12.6" hidden="1"/>
    <row r="14434" ht="12.6" hidden="1"/>
    <row r="14435" ht="12.6" hidden="1"/>
    <row r="14436" ht="12.6" hidden="1"/>
    <row r="14437" ht="12.6" hidden="1"/>
    <row r="14438" ht="12.6" hidden="1"/>
    <row r="14439" ht="12.6" hidden="1"/>
    <row r="14440" ht="12.6" hidden="1"/>
    <row r="14441" ht="12.6" hidden="1"/>
    <row r="14442" ht="12.6" hidden="1"/>
    <row r="14443" ht="12.6" hidden="1"/>
    <row r="14444" ht="12.6" hidden="1"/>
    <row r="14445" ht="12.6" hidden="1"/>
    <row r="14446" ht="12.6" hidden="1"/>
    <row r="14447" ht="12.6" hidden="1"/>
    <row r="14448" ht="12.6" hidden="1"/>
    <row r="14449" ht="12.6" hidden="1"/>
    <row r="14450" ht="12.6" hidden="1"/>
    <row r="14451" ht="12.6" hidden="1"/>
    <row r="14452" ht="12.6" hidden="1"/>
    <row r="14453" ht="12.6" hidden="1"/>
    <row r="14454" ht="12.6" hidden="1"/>
    <row r="14455" ht="12.6" hidden="1"/>
    <row r="14456" ht="12.6" hidden="1"/>
    <row r="14457" ht="12.6" hidden="1"/>
    <row r="14458" ht="12.6" hidden="1"/>
    <row r="14459" ht="12.6" hidden="1"/>
    <row r="14460" ht="12.6" hidden="1"/>
    <row r="14461" ht="12.6" hidden="1"/>
    <row r="14462" ht="12.6" hidden="1"/>
    <row r="14463" ht="12.6" hidden="1"/>
    <row r="14464" ht="12.6" hidden="1"/>
    <row r="14465" ht="12.6" hidden="1"/>
    <row r="14466" ht="12.6" hidden="1"/>
    <row r="14467" ht="12.6" hidden="1"/>
    <row r="14468" ht="12.6" hidden="1"/>
    <row r="14469" ht="12.6" hidden="1"/>
    <row r="14470" ht="12.6" hidden="1"/>
    <row r="14471" ht="12.6" hidden="1"/>
    <row r="14472" ht="12.6" hidden="1"/>
    <row r="14473" ht="12.6" hidden="1"/>
    <row r="14474" ht="12.6" hidden="1"/>
    <row r="14475" ht="12.6" hidden="1"/>
    <row r="14476" ht="12.6" hidden="1"/>
    <row r="14477" ht="12.6" hidden="1"/>
    <row r="14478" ht="12.6" hidden="1"/>
    <row r="14479" ht="12.6" hidden="1"/>
    <row r="14480" ht="12.6" hidden="1"/>
    <row r="14481" ht="12.6" hidden="1"/>
    <row r="14482" ht="12.6" hidden="1"/>
    <row r="14483" ht="12.6" hidden="1"/>
    <row r="14484" ht="12.6" hidden="1"/>
    <row r="14485" ht="12.6" hidden="1"/>
    <row r="14486" ht="12.6" hidden="1"/>
    <row r="14487" ht="12.6" hidden="1"/>
    <row r="14488" ht="12.6" hidden="1"/>
    <row r="14489" ht="12.6" hidden="1"/>
    <row r="14490" ht="12.6" hidden="1"/>
    <row r="14491" ht="12.6" hidden="1"/>
    <row r="14492" ht="12.6" hidden="1"/>
    <row r="14493" ht="12.6" hidden="1"/>
    <row r="14494" ht="12.6" hidden="1"/>
    <row r="14495" ht="12.6" hidden="1"/>
    <row r="14496" ht="12.6" hidden="1"/>
    <row r="14497" ht="12.6" hidden="1"/>
    <row r="14498" ht="12.6" hidden="1"/>
    <row r="14499" ht="12.6" hidden="1"/>
    <row r="14500" ht="12.6" hidden="1"/>
    <row r="14501" ht="12.6" hidden="1"/>
    <row r="14502" ht="12.6" hidden="1"/>
    <row r="14503" ht="12.6" hidden="1"/>
    <row r="14504" ht="12.6" hidden="1"/>
    <row r="14505" ht="12.6" hidden="1"/>
    <row r="14506" ht="12.6" hidden="1"/>
    <row r="14507" ht="12.6" hidden="1"/>
    <row r="14508" ht="12.6" hidden="1"/>
    <row r="14509" ht="12.6" hidden="1"/>
    <row r="14510" ht="12.6" hidden="1"/>
    <row r="14511" ht="12.6" hidden="1"/>
    <row r="14512" ht="12.6" hidden="1"/>
    <row r="14513" ht="12.6" hidden="1"/>
    <row r="14514" ht="12.6" hidden="1"/>
    <row r="14515" ht="12.6" hidden="1"/>
    <row r="14516" ht="12.6" hidden="1"/>
    <row r="14517" ht="12.6" hidden="1"/>
    <row r="14518" ht="12.6" hidden="1"/>
    <row r="14519" ht="12.6" hidden="1"/>
    <row r="14520" ht="12.6" hidden="1"/>
    <row r="14521" ht="12.6" hidden="1"/>
    <row r="14522" ht="12.6" hidden="1"/>
    <row r="14523" ht="12.6" hidden="1"/>
    <row r="14524" ht="12.6" hidden="1"/>
    <row r="14525" ht="12.6" hidden="1"/>
    <row r="14526" ht="12.6" hidden="1"/>
    <row r="14527" ht="12.6" hidden="1"/>
    <row r="14528" ht="12.6" hidden="1"/>
    <row r="14529" ht="12.6" hidden="1"/>
    <row r="14530" ht="12.6" hidden="1"/>
    <row r="14531" ht="12.6" hidden="1"/>
    <row r="14532" ht="12.6" hidden="1"/>
    <row r="14533" ht="12.6" hidden="1"/>
    <row r="14534" ht="12.6" hidden="1"/>
    <row r="14535" ht="12.6" hidden="1"/>
    <row r="14536" ht="12.6" hidden="1"/>
    <row r="14537" ht="12.6" hidden="1"/>
    <row r="14538" ht="12.6" hidden="1"/>
    <row r="14539" ht="12.6" hidden="1"/>
    <row r="14540" ht="12.6" hidden="1"/>
    <row r="14541" ht="12.6" hidden="1"/>
    <row r="14542" ht="12.6" hidden="1"/>
    <row r="14543" ht="12.6" hidden="1"/>
    <row r="14544" ht="12.6" hidden="1"/>
    <row r="14545" ht="12.6" hidden="1"/>
    <row r="14546" ht="12.6" hidden="1"/>
    <row r="14547" ht="12.6" hidden="1"/>
    <row r="14548" ht="12.6" hidden="1"/>
    <row r="14549" ht="12.6" hidden="1"/>
    <row r="14550" ht="12.6" hidden="1"/>
    <row r="14551" ht="12.6" hidden="1"/>
    <row r="14552" ht="12.6" hidden="1"/>
    <row r="14553" ht="12.6" hidden="1"/>
    <row r="14554" ht="12.6" hidden="1"/>
    <row r="14555" ht="12.6" hidden="1"/>
    <row r="14556" ht="12.6" hidden="1"/>
    <row r="14557" ht="12.6" hidden="1"/>
    <row r="14558" ht="12.6" hidden="1"/>
    <row r="14559" ht="12.6" hidden="1"/>
    <row r="14560" ht="12.6" hidden="1"/>
    <row r="14561" ht="12.6" hidden="1"/>
    <row r="14562" ht="12.6" hidden="1"/>
    <row r="14563" ht="12.6" hidden="1"/>
    <row r="14564" ht="12.6" hidden="1"/>
    <row r="14565" ht="12.6" hidden="1"/>
    <row r="14566" ht="12.6" hidden="1"/>
    <row r="14567" ht="12.6" hidden="1"/>
    <row r="14568" ht="12.6" hidden="1"/>
    <row r="14569" ht="12.6" hidden="1"/>
    <row r="14570" ht="12.6" hidden="1"/>
    <row r="14571" ht="12.6" hidden="1"/>
    <row r="14572" ht="12.6" hidden="1"/>
    <row r="14573" ht="12.6" hidden="1"/>
    <row r="14574" ht="12.6" hidden="1"/>
    <row r="14575" ht="12.6" hidden="1"/>
    <row r="14576" ht="12.6" hidden="1"/>
    <row r="14577" ht="12.6" hidden="1"/>
    <row r="14578" ht="12.6" hidden="1"/>
    <row r="14579" ht="12.6" hidden="1"/>
    <row r="14580" ht="12.6" hidden="1"/>
    <row r="14581" ht="12.6" hidden="1"/>
    <row r="14582" ht="12.6" hidden="1"/>
    <row r="14583" ht="12.6" hidden="1"/>
    <row r="14584" ht="12.6" hidden="1"/>
    <row r="14585" ht="12.6" hidden="1"/>
    <row r="14586" ht="12.6" hidden="1"/>
    <row r="14587" ht="12.6" hidden="1"/>
    <row r="14588" ht="12.6" hidden="1"/>
    <row r="14589" ht="12.6" hidden="1"/>
    <row r="14590" ht="12.6" hidden="1"/>
    <row r="14591" ht="12.6" hidden="1"/>
    <row r="14592" ht="12.6" hidden="1"/>
    <row r="14593" ht="12.6" hidden="1"/>
    <row r="14594" ht="12.6" hidden="1"/>
    <row r="14595" ht="12.6" hidden="1"/>
    <row r="14596" ht="12.6" hidden="1"/>
    <row r="14597" ht="12.6" hidden="1"/>
    <row r="14598" ht="12.6" hidden="1"/>
    <row r="14599" ht="12.6" hidden="1"/>
    <row r="14600" ht="12.6" hidden="1"/>
    <row r="14601" ht="12.6" hidden="1"/>
    <row r="14602" ht="12.6" hidden="1"/>
    <row r="14603" ht="12.6" hidden="1"/>
    <row r="14604" ht="12.6" hidden="1"/>
    <row r="14605" ht="12.6" hidden="1"/>
    <row r="14606" ht="12.6" hidden="1"/>
    <row r="14607" ht="12.6" hidden="1"/>
    <row r="14608" ht="12.6" hidden="1"/>
    <row r="14609" ht="12.6" hidden="1"/>
    <row r="14610" ht="12.6" hidden="1"/>
    <row r="14611" ht="12.6" hidden="1"/>
    <row r="14612" ht="12.6" hidden="1"/>
    <row r="14613" ht="12.6" hidden="1"/>
    <row r="14614" ht="12.6" hidden="1"/>
    <row r="14615" ht="12.6" hidden="1"/>
    <row r="14616" ht="12.6" hidden="1"/>
    <row r="14617" ht="12.6" hidden="1"/>
    <row r="14618" ht="12.6" hidden="1"/>
    <row r="14619" ht="12.6" hidden="1"/>
    <row r="14620" ht="12.6" hidden="1"/>
    <row r="14621" ht="12.6" hidden="1"/>
    <row r="14622" ht="12.6" hidden="1"/>
    <row r="14623" ht="12.6" hidden="1"/>
    <row r="14624" ht="12.6" hidden="1"/>
    <row r="14625" ht="12.6" hidden="1"/>
    <row r="14626" ht="12.6" hidden="1"/>
    <row r="14627" ht="12.6" hidden="1"/>
    <row r="14628" ht="12.6" hidden="1"/>
    <row r="14629" ht="12.6" hidden="1"/>
    <row r="14630" ht="12.6" hidden="1"/>
    <row r="14631" ht="12.6" hidden="1"/>
    <row r="14632" ht="12.6" hidden="1"/>
    <row r="14633" ht="12.6" hidden="1"/>
    <row r="14634" ht="12.6" hidden="1"/>
    <row r="14635" ht="12.6" hidden="1"/>
    <row r="14636" ht="12.6" hidden="1"/>
    <row r="14637" ht="12.6" hidden="1"/>
    <row r="14638" ht="12.6" hidden="1"/>
    <row r="14639" ht="12.6" hidden="1"/>
    <row r="14640" ht="12.6" hidden="1"/>
    <row r="14641" ht="12.6" hidden="1"/>
    <row r="14642" ht="12.6" hidden="1"/>
    <row r="14643" ht="12.6" hidden="1"/>
    <row r="14644" ht="12.6" hidden="1"/>
    <row r="14645" ht="12.6" hidden="1"/>
    <row r="14646" ht="12.6" hidden="1"/>
    <row r="14647" ht="12.6" hidden="1"/>
    <row r="14648" ht="12.6" hidden="1"/>
    <row r="14649" ht="12.6" hidden="1"/>
    <row r="14650" ht="12.6" hidden="1"/>
    <row r="14651" ht="12.6" hidden="1"/>
    <row r="14652" ht="12.6" hidden="1"/>
    <row r="14653" ht="12.6" hidden="1"/>
    <row r="14654" ht="12.6" hidden="1"/>
    <row r="14655" ht="12.6" hidden="1"/>
    <row r="14656" ht="12.6" hidden="1"/>
    <row r="14657" ht="12.6" hidden="1"/>
    <row r="14658" ht="12.6" hidden="1"/>
    <row r="14659" ht="12.6" hidden="1"/>
    <row r="14660" ht="12.6" hidden="1"/>
    <row r="14661" ht="12.6" hidden="1"/>
    <row r="14662" ht="12.6" hidden="1"/>
    <row r="14663" ht="12.6" hidden="1"/>
    <row r="14664" ht="12.6" hidden="1"/>
    <row r="14665" ht="12.6" hidden="1"/>
    <row r="14666" ht="12.6" hidden="1"/>
    <row r="14667" ht="12.6" hidden="1"/>
    <row r="14668" ht="12.6" hidden="1"/>
    <row r="14669" ht="12.6" hidden="1"/>
    <row r="14670" ht="12.6" hidden="1"/>
    <row r="14671" ht="12.6" hidden="1"/>
    <row r="14672" ht="12.6" hidden="1"/>
    <row r="14673" ht="12.6" hidden="1"/>
    <row r="14674" ht="12.6" hidden="1"/>
    <row r="14675" ht="12.6" hidden="1"/>
    <row r="14676" ht="12.6" hidden="1"/>
    <row r="14677" ht="12.6" hidden="1"/>
    <row r="14678" ht="12.6" hidden="1"/>
    <row r="14679" ht="12.6" hidden="1"/>
    <row r="14680" ht="12.6" hidden="1"/>
    <row r="14681" ht="12.6" hidden="1"/>
    <row r="14682" ht="12.6" hidden="1"/>
    <row r="14683" ht="12.6" hidden="1"/>
    <row r="14684" ht="12.6" hidden="1"/>
    <row r="14685" ht="12.6" hidden="1"/>
    <row r="14686" ht="12.6" hidden="1"/>
    <row r="14687" ht="12.6" hidden="1"/>
    <row r="14688" ht="12.6" hidden="1"/>
    <row r="14689" ht="12.6" hidden="1"/>
    <row r="14690" ht="12.6" hidden="1"/>
    <row r="14691" ht="12.6" hidden="1"/>
    <row r="14692" ht="12.6" hidden="1"/>
    <row r="14693" ht="12.6" hidden="1"/>
    <row r="14694" ht="12.6" hidden="1"/>
    <row r="14695" ht="12.6" hidden="1"/>
    <row r="14696" ht="12.6" hidden="1"/>
    <row r="14697" ht="12.6" hidden="1"/>
    <row r="14698" ht="12.6" hidden="1"/>
    <row r="14699" ht="12.6" hidden="1"/>
    <row r="14700" ht="12.6" hidden="1"/>
    <row r="14701" ht="12.6" hidden="1"/>
    <row r="14702" ht="12.6" hidden="1"/>
    <row r="14703" ht="12.6" hidden="1"/>
    <row r="14704" ht="12.6" hidden="1"/>
    <row r="14705" ht="12.6" hidden="1"/>
    <row r="14706" ht="12.6" hidden="1"/>
    <row r="14707" ht="12.6" hidden="1"/>
    <row r="14708" ht="12.6" hidden="1"/>
    <row r="14709" ht="12.6" hidden="1"/>
    <row r="14710" ht="12.6" hidden="1"/>
    <row r="14711" ht="12.6" hidden="1"/>
    <row r="14712" ht="12.6" hidden="1"/>
    <row r="14713" ht="12.6" hidden="1"/>
    <row r="14714" ht="12.6" hidden="1"/>
    <row r="14715" ht="12.6" hidden="1"/>
    <row r="14716" ht="12.6" hidden="1"/>
    <row r="14717" ht="12.6" hidden="1"/>
    <row r="14718" ht="12.6" hidden="1"/>
    <row r="14719" ht="12.6" hidden="1"/>
    <row r="14720" ht="12.6" hidden="1"/>
    <row r="14721" ht="12.6" hidden="1"/>
    <row r="14722" ht="12.6" hidden="1"/>
    <row r="14723" ht="12.6" hidden="1"/>
    <row r="14724" ht="12.6" hidden="1"/>
    <row r="14725" ht="12.6" hidden="1"/>
    <row r="14726" ht="12.6" hidden="1"/>
    <row r="14727" ht="12.6" hidden="1"/>
    <row r="14728" ht="12.6" hidden="1"/>
    <row r="14729" ht="12.6" hidden="1"/>
    <row r="14730" ht="12.6" hidden="1"/>
    <row r="14731" ht="12.6" hidden="1"/>
    <row r="14732" ht="12.6" hidden="1"/>
    <row r="14733" ht="12.6" hidden="1"/>
    <row r="14734" ht="12.6" hidden="1"/>
    <row r="14735" ht="12.6" hidden="1"/>
    <row r="14736" ht="12.6" hidden="1"/>
    <row r="14737" ht="12.6" hidden="1"/>
    <row r="14738" ht="12.6" hidden="1"/>
    <row r="14739" ht="12.6" hidden="1"/>
    <row r="14740" ht="12.6" hidden="1"/>
    <row r="14741" ht="12.6" hidden="1"/>
    <row r="14742" ht="12.6" hidden="1"/>
    <row r="14743" ht="12.6" hidden="1"/>
    <row r="14744" ht="12.6" hidden="1"/>
    <row r="14745" ht="12.6" hidden="1"/>
    <row r="14746" ht="12.6" hidden="1"/>
    <row r="14747" ht="12.6" hidden="1"/>
    <row r="14748" ht="12.6" hidden="1"/>
    <row r="14749" ht="12.6" hidden="1"/>
    <row r="14750" ht="12.6" hidden="1"/>
    <row r="14751" ht="12.6" hidden="1"/>
    <row r="14752" ht="12.6" hidden="1"/>
    <row r="14753" ht="12.6" hidden="1"/>
    <row r="14754" ht="12.6" hidden="1"/>
    <row r="14755" ht="12.6" hidden="1"/>
    <row r="14756" ht="12.6" hidden="1"/>
    <row r="14757" ht="12.6" hidden="1"/>
    <row r="14758" ht="12.6" hidden="1"/>
    <row r="14759" ht="12.6" hidden="1"/>
    <row r="14760" ht="12.6" hidden="1"/>
    <row r="14761" ht="12.6" hidden="1"/>
    <row r="14762" ht="12.6" hidden="1"/>
    <row r="14763" ht="12.6" hidden="1"/>
    <row r="14764" ht="12.6" hidden="1"/>
    <row r="14765" ht="12.6" hidden="1"/>
    <row r="14766" ht="12.6" hidden="1"/>
    <row r="14767" ht="12.6" hidden="1"/>
    <row r="14768" ht="12.6" hidden="1"/>
    <row r="14769" ht="12.6" hidden="1"/>
    <row r="14770" ht="12.6" hidden="1"/>
    <row r="14771" ht="12.6" hidden="1"/>
    <row r="14772" ht="12.6" hidden="1"/>
    <row r="14773" ht="12.6" hidden="1"/>
    <row r="14774" ht="12.6" hidden="1"/>
    <row r="14775" ht="12.6" hidden="1"/>
    <row r="14776" ht="12.6" hidden="1"/>
    <row r="14777" ht="12.6" hidden="1"/>
    <row r="14778" ht="12.6" hidden="1"/>
    <row r="14779" ht="12.6" hidden="1"/>
    <row r="14780" ht="12.6" hidden="1"/>
    <row r="14781" ht="12.6" hidden="1"/>
    <row r="14782" ht="12.6" hidden="1"/>
    <row r="14783" ht="12.6" hidden="1"/>
    <row r="14784" ht="12.6" hidden="1"/>
    <row r="14785" ht="12.6" hidden="1"/>
    <row r="14786" ht="12.6" hidden="1"/>
    <row r="14787" ht="12.6" hidden="1"/>
    <row r="14788" ht="12.6" hidden="1"/>
    <row r="14789" ht="12.6" hidden="1"/>
    <row r="14790" ht="12.6" hidden="1"/>
    <row r="14791" ht="12.6" hidden="1"/>
    <row r="14792" ht="12.6" hidden="1"/>
    <row r="14793" ht="12.6" hidden="1"/>
    <row r="14794" ht="12.6" hidden="1"/>
    <row r="14795" ht="12.6" hidden="1"/>
    <row r="14796" ht="12.6" hidden="1"/>
    <row r="14797" ht="12.6" hidden="1"/>
    <row r="14798" ht="12.6" hidden="1"/>
    <row r="14799" ht="12.6" hidden="1"/>
    <row r="14800" ht="12.6" hidden="1"/>
    <row r="14801" ht="12.6" hidden="1"/>
    <row r="14802" ht="12.6" hidden="1"/>
    <row r="14803" ht="12.6" hidden="1"/>
    <row r="14804" ht="12.6" hidden="1"/>
    <row r="14805" ht="12.6" hidden="1"/>
    <row r="14806" ht="12.6" hidden="1"/>
    <row r="14807" ht="12.6" hidden="1"/>
    <row r="14808" ht="12.6" hidden="1"/>
    <row r="14809" ht="12.6" hidden="1"/>
    <row r="14810" ht="12.6" hidden="1"/>
    <row r="14811" ht="12.6" hidden="1"/>
    <row r="14812" ht="12.6" hidden="1"/>
    <row r="14813" ht="12.6" hidden="1"/>
    <row r="14814" ht="12.6" hidden="1"/>
    <row r="14815" ht="12.6" hidden="1"/>
    <row r="14816" ht="12.6" hidden="1"/>
    <row r="14817" ht="12.6" hidden="1"/>
    <row r="14818" ht="12.6" hidden="1"/>
    <row r="14819" ht="12.6" hidden="1"/>
    <row r="14820" ht="12.6" hidden="1"/>
    <row r="14821" ht="12.6" hidden="1"/>
    <row r="14822" ht="12.6" hidden="1"/>
    <row r="14823" ht="12.6" hidden="1"/>
    <row r="14824" ht="12.6" hidden="1"/>
    <row r="14825" ht="12.6" hidden="1"/>
    <row r="14826" ht="12.6" hidden="1"/>
    <row r="14827" ht="12.6" hidden="1"/>
    <row r="14828" ht="12.6" hidden="1"/>
    <row r="14829" ht="12.6" hidden="1"/>
    <row r="14830" ht="12.6" hidden="1"/>
    <row r="14831" ht="12.6" hidden="1"/>
    <row r="14832" ht="12.6" hidden="1"/>
    <row r="14833" ht="12.6" hidden="1"/>
    <row r="14834" ht="12.6" hidden="1"/>
    <row r="14835" ht="12.6" hidden="1"/>
    <row r="14836" ht="12.6" hidden="1"/>
    <row r="14837" ht="12.6" hidden="1"/>
    <row r="14838" ht="12.6" hidden="1"/>
    <row r="14839" ht="12.6" hidden="1"/>
    <row r="14840" ht="12.6" hidden="1"/>
    <row r="14841" ht="12.6" hidden="1"/>
    <row r="14842" ht="12.6" hidden="1"/>
    <row r="14843" ht="12.6" hidden="1"/>
    <row r="14844" ht="12.6" hidden="1"/>
    <row r="14845" ht="12.6" hidden="1"/>
    <row r="14846" ht="12.6" hidden="1"/>
    <row r="14847" ht="12.6" hidden="1"/>
    <row r="14848" ht="12.6" hidden="1"/>
    <row r="14849" ht="12.6" hidden="1"/>
    <row r="14850" ht="12.6" hidden="1"/>
    <row r="14851" ht="12.6" hidden="1"/>
    <row r="14852" ht="12.6" hidden="1"/>
    <row r="14853" ht="12.6" hidden="1"/>
    <row r="14854" ht="12.6" hidden="1"/>
    <row r="14855" ht="12.6" hidden="1"/>
    <row r="14856" ht="12.6" hidden="1"/>
    <row r="14857" ht="12.6" hidden="1"/>
    <row r="14858" ht="12.6" hidden="1"/>
    <row r="14859" ht="12.6" hidden="1"/>
    <row r="14860" ht="12.6" hidden="1"/>
    <row r="14861" ht="12.6" hidden="1"/>
    <row r="14862" ht="12.6" hidden="1"/>
    <row r="14863" ht="12.6" hidden="1"/>
    <row r="14864" ht="12.6" hidden="1"/>
    <row r="14865" ht="12.6" hidden="1"/>
    <row r="14866" ht="12.6" hidden="1"/>
    <row r="14867" ht="12.6" hidden="1"/>
    <row r="14868" ht="12.6" hidden="1"/>
    <row r="14869" ht="12.6" hidden="1"/>
    <row r="14870" ht="12.6" hidden="1"/>
    <row r="14871" ht="12.6" hidden="1"/>
    <row r="14872" ht="12.6" hidden="1"/>
    <row r="14873" ht="12.6" hidden="1"/>
    <row r="14874" ht="12.6" hidden="1"/>
    <row r="14875" ht="12.6" hidden="1"/>
    <row r="14876" ht="12.6" hidden="1"/>
    <row r="14877" ht="12.6" hidden="1"/>
    <row r="14878" ht="12.6" hidden="1"/>
    <row r="14879" ht="12.6" hidden="1"/>
    <row r="14880" ht="12.6" hidden="1"/>
    <row r="14881" ht="12.6" hidden="1"/>
    <row r="14882" ht="12.6" hidden="1"/>
    <row r="14883" ht="12.6" hidden="1"/>
    <row r="14884" ht="12.6" hidden="1"/>
    <row r="14885" ht="12.6" hidden="1"/>
    <row r="14886" ht="12.6" hidden="1"/>
    <row r="14887" ht="12.6" hidden="1"/>
    <row r="14888" ht="12.6" hidden="1"/>
    <row r="14889" ht="12.6" hidden="1"/>
    <row r="14890" ht="12.6" hidden="1"/>
    <row r="14891" ht="12.6" hidden="1"/>
    <row r="14892" ht="12.6" hidden="1"/>
    <row r="14893" ht="12.6" hidden="1"/>
    <row r="14894" ht="12.6" hidden="1"/>
    <row r="14895" ht="12.6" hidden="1"/>
    <row r="14896" ht="12.6" hidden="1"/>
    <row r="14897" ht="12.6" hidden="1"/>
    <row r="14898" ht="12.6" hidden="1"/>
    <row r="14899" ht="12.6" hidden="1"/>
    <row r="14900" ht="12.6" hidden="1"/>
    <row r="14901" ht="12.6" hidden="1"/>
    <row r="14902" ht="12.6" hidden="1"/>
    <row r="14903" ht="12.6" hidden="1"/>
    <row r="14904" ht="12.6" hidden="1"/>
    <row r="14905" ht="12.6" hidden="1"/>
    <row r="14906" ht="12.6" hidden="1"/>
    <row r="14907" ht="12.6" hidden="1"/>
    <row r="14908" ht="12.6" hidden="1"/>
    <row r="14909" ht="12.6" hidden="1"/>
    <row r="14910" ht="12.6" hidden="1"/>
    <row r="14911" ht="12.6" hidden="1"/>
    <row r="14912" ht="12.6" hidden="1"/>
    <row r="14913" ht="12.6" hidden="1"/>
    <row r="14914" ht="12.6" hidden="1"/>
    <row r="14915" ht="12.6" hidden="1"/>
    <row r="14916" ht="12.6" hidden="1"/>
    <row r="14917" ht="12.6" hidden="1"/>
    <row r="14918" ht="12.6" hidden="1"/>
    <row r="14919" ht="12.6" hidden="1"/>
    <row r="14920" ht="12.6" hidden="1"/>
    <row r="14921" ht="12.6" hidden="1"/>
    <row r="14922" ht="12.6" hidden="1"/>
    <row r="14923" ht="12.6" hidden="1"/>
    <row r="14924" ht="12.6" hidden="1"/>
    <row r="14925" ht="12.6" hidden="1"/>
    <row r="14926" ht="12.6" hidden="1"/>
    <row r="14927" ht="12.6" hidden="1"/>
    <row r="14928" ht="12.6" hidden="1"/>
    <row r="14929" ht="12.6" hidden="1"/>
    <row r="14930" ht="12.6" hidden="1"/>
    <row r="14931" ht="12.6" hidden="1"/>
    <row r="14932" ht="12.6" hidden="1"/>
    <row r="14933" ht="12.6" hidden="1"/>
    <row r="14934" ht="12.6" hidden="1"/>
    <row r="14935" ht="12.6" hidden="1"/>
    <row r="14936" ht="12.6" hidden="1"/>
    <row r="14937" ht="12.6" hidden="1"/>
    <row r="14938" ht="12.6" hidden="1"/>
    <row r="14939" ht="12.6" hidden="1"/>
    <row r="14940" ht="12.6" hidden="1"/>
    <row r="14941" ht="12.6" hidden="1"/>
    <row r="14942" ht="12.6" hidden="1"/>
    <row r="14943" ht="12.6" hidden="1"/>
    <row r="14944" ht="12.6" hidden="1"/>
    <row r="14945" ht="12.6" hidden="1"/>
    <row r="14946" ht="12.6" hidden="1"/>
    <row r="14947" ht="12.6" hidden="1"/>
    <row r="14948" ht="12.6" hidden="1"/>
    <row r="14949" ht="12.6" hidden="1"/>
    <row r="14950" ht="12.6" hidden="1"/>
    <row r="14951" ht="12.6" hidden="1"/>
    <row r="14952" ht="12.6" hidden="1"/>
    <row r="14953" ht="12.6" hidden="1"/>
    <row r="14954" ht="12.6" hidden="1"/>
    <row r="14955" ht="12.6" hidden="1"/>
    <row r="14956" ht="12.6" hidden="1"/>
    <row r="14957" ht="12.6" hidden="1"/>
    <row r="14958" ht="12.6" hidden="1"/>
    <row r="14959" ht="12.6" hidden="1"/>
    <row r="14960" ht="12.6" hidden="1"/>
    <row r="14961" ht="12.6" hidden="1"/>
    <row r="14962" ht="12.6" hidden="1"/>
    <row r="14963" ht="12.6" hidden="1"/>
    <row r="14964" ht="12.6" hidden="1"/>
    <row r="14965" ht="12.6" hidden="1"/>
    <row r="14966" ht="12.6" hidden="1"/>
    <row r="14967" ht="12.6" hidden="1"/>
    <row r="14968" ht="12.6" hidden="1"/>
    <row r="14969" ht="12.6" hidden="1"/>
    <row r="14970" ht="12.6" hidden="1"/>
    <row r="14971" ht="12.6" hidden="1"/>
    <row r="14972" ht="12.6" hidden="1"/>
    <row r="14973" ht="12.6" hidden="1"/>
    <row r="14974" ht="12.6" hidden="1"/>
    <row r="14975" ht="12.6" hidden="1"/>
    <row r="14976" ht="12.6" hidden="1"/>
    <row r="14977" ht="12.6" hidden="1"/>
    <row r="14978" ht="12.6" hidden="1"/>
    <row r="14979" ht="12.6" hidden="1"/>
    <row r="14980" ht="12.6" hidden="1"/>
    <row r="14981" ht="12.6" hidden="1"/>
    <row r="14982" ht="12.6" hidden="1"/>
    <row r="14983" ht="12.6" hidden="1"/>
    <row r="14984" ht="12.6" hidden="1"/>
    <row r="14985" ht="12.6" hidden="1"/>
    <row r="14986" ht="12.6" hidden="1"/>
    <row r="14987" ht="12.6" hidden="1"/>
    <row r="14988" ht="12.6" hidden="1"/>
    <row r="14989" ht="12.6" hidden="1"/>
    <row r="14990" ht="12.6" hidden="1"/>
    <row r="14991" ht="12.6" hidden="1"/>
    <row r="14992" ht="12.6" hidden="1"/>
    <row r="14993" ht="12.6" hidden="1"/>
    <row r="14994" ht="12.6" hidden="1"/>
    <row r="14995" ht="12.6" hidden="1"/>
    <row r="14996" ht="12.6" hidden="1"/>
    <row r="14997" ht="12.6" hidden="1"/>
    <row r="14998" ht="12.6" hidden="1"/>
    <row r="14999" ht="12.6" hidden="1"/>
    <row r="15000" ht="12.6" hidden="1"/>
    <row r="15001" ht="12.6" hidden="1"/>
    <row r="15002" ht="12.6" hidden="1"/>
    <row r="15003" ht="12.6" hidden="1"/>
    <row r="15004" ht="12.6" hidden="1"/>
    <row r="15005" ht="12.6" hidden="1"/>
    <row r="15006" ht="12.6" hidden="1"/>
    <row r="15007" ht="12.6" hidden="1"/>
    <row r="15008" ht="12.6" hidden="1"/>
    <row r="15009" ht="12.6" hidden="1"/>
    <row r="15010" ht="12.6" hidden="1"/>
    <row r="15011" ht="12.6" hidden="1"/>
    <row r="15012" ht="12.6" hidden="1"/>
    <row r="15013" ht="12.6" hidden="1"/>
    <row r="15014" ht="12.6" hidden="1"/>
    <row r="15015" ht="12.6" hidden="1"/>
    <row r="15016" ht="12.6" hidden="1"/>
    <row r="15017" ht="12.6" hidden="1"/>
    <row r="15018" ht="12.6" hidden="1"/>
    <row r="15019" ht="12.6" hidden="1"/>
    <row r="15020" ht="12.6" hidden="1"/>
    <row r="15021" ht="12.6" hidden="1"/>
    <row r="15022" ht="12.6" hidden="1"/>
    <row r="15023" ht="12.6" hidden="1"/>
    <row r="15024" ht="12.6" hidden="1"/>
    <row r="15025" ht="12.6" hidden="1"/>
    <row r="15026" ht="12.6" hidden="1"/>
    <row r="15027" ht="12.6" hidden="1"/>
    <row r="15028" ht="12.6" hidden="1"/>
    <row r="15029" ht="12.6" hidden="1"/>
    <row r="15030" ht="12.6" hidden="1"/>
    <row r="15031" ht="12.6" hidden="1"/>
    <row r="15032" ht="12.6" hidden="1"/>
    <row r="15033" ht="12.6" hidden="1"/>
    <row r="15034" ht="12.6" hidden="1"/>
    <row r="15035" ht="12.6" hidden="1"/>
    <row r="15036" ht="12.6" hidden="1"/>
    <row r="15037" ht="12.6" hidden="1"/>
    <row r="15038" ht="12.6" hidden="1"/>
    <row r="15039" ht="12.6" hidden="1"/>
    <row r="15040" ht="12.6" hidden="1"/>
    <row r="15041" ht="12.6" hidden="1"/>
    <row r="15042" ht="12.6" hidden="1"/>
    <row r="15043" ht="12.6" hidden="1"/>
    <row r="15044" ht="12.6" hidden="1"/>
    <row r="15045" ht="12.6" hidden="1"/>
    <row r="15046" ht="12.6" hidden="1"/>
    <row r="15047" ht="12.6" hidden="1"/>
    <row r="15048" ht="12.6" hidden="1"/>
    <row r="15049" ht="12.6" hidden="1"/>
    <row r="15050" ht="12.6" hidden="1"/>
    <row r="15051" ht="12.6" hidden="1"/>
    <row r="15052" ht="12.6" hidden="1"/>
    <row r="15053" ht="12.6" hidden="1"/>
    <row r="15054" ht="12.6" hidden="1"/>
    <row r="15055" ht="12.6" hidden="1"/>
    <row r="15056" ht="12.6" hidden="1"/>
    <row r="15057" ht="12.6" hidden="1"/>
    <row r="15058" ht="12.6" hidden="1"/>
    <row r="15059" ht="12.6" hidden="1"/>
    <row r="15060" ht="12.6" hidden="1"/>
    <row r="15061" ht="12.6" hidden="1"/>
    <row r="15062" ht="12.6" hidden="1"/>
    <row r="15063" ht="12.6" hidden="1"/>
    <row r="15064" ht="12.6" hidden="1"/>
    <row r="15065" ht="12.6" hidden="1"/>
    <row r="15066" ht="12.6" hidden="1"/>
    <row r="15067" ht="12.6" hidden="1"/>
    <row r="15068" ht="12.6" hidden="1"/>
    <row r="15069" ht="12.6" hidden="1"/>
    <row r="15070" ht="12.6" hidden="1"/>
    <row r="15071" ht="12.6" hidden="1"/>
    <row r="15072" ht="12.6" hidden="1"/>
    <row r="15073" ht="12.6" hidden="1"/>
    <row r="15074" ht="12.6" hidden="1"/>
    <row r="15075" ht="12.6" hidden="1"/>
    <row r="15076" ht="12.6" hidden="1"/>
    <row r="15077" ht="12.6" hidden="1"/>
    <row r="15078" ht="12.6" hidden="1"/>
    <row r="15079" ht="12.6" hidden="1"/>
    <row r="15080" ht="12.6" hidden="1"/>
    <row r="15081" ht="12.6" hidden="1"/>
    <row r="15082" ht="12.6" hidden="1"/>
    <row r="15083" ht="12.6" hidden="1"/>
    <row r="15084" ht="12.6" hidden="1"/>
    <row r="15085" ht="12.6" hidden="1"/>
    <row r="15086" ht="12.6" hidden="1"/>
    <row r="15087" ht="12.6" hidden="1"/>
    <row r="15088" ht="12.6" hidden="1"/>
    <row r="15089" ht="12.6" hidden="1"/>
    <row r="15090" ht="12.6" hidden="1"/>
    <row r="15091" ht="12.6" hidden="1"/>
    <row r="15092" ht="12.6" hidden="1"/>
    <row r="15093" ht="12.6" hidden="1"/>
    <row r="15094" ht="12.6" hidden="1"/>
    <row r="15095" ht="12.6" hidden="1"/>
    <row r="15096" ht="12.6" hidden="1"/>
    <row r="15097" ht="12.6" hidden="1"/>
    <row r="15098" ht="12.6" hidden="1"/>
    <row r="15099" ht="12.6" hidden="1"/>
    <row r="15100" ht="12.6" hidden="1"/>
    <row r="15101" ht="12.6" hidden="1"/>
    <row r="15102" ht="12.6" hidden="1"/>
    <row r="15103" ht="12.6" hidden="1"/>
    <row r="15104" ht="12.6" hidden="1"/>
    <row r="15105" ht="12.6" hidden="1"/>
    <row r="15106" ht="12.6" hidden="1"/>
    <row r="15107" ht="12.6" hidden="1"/>
    <row r="15108" ht="12.6" hidden="1"/>
    <row r="15109" ht="12.6" hidden="1"/>
    <row r="15110" ht="12.6" hidden="1"/>
    <row r="15111" ht="12.6" hidden="1"/>
    <row r="15112" ht="12.6" hidden="1"/>
    <row r="15113" ht="12.6" hidden="1"/>
    <row r="15114" ht="12.6" hidden="1"/>
    <row r="15115" ht="12.6" hidden="1"/>
    <row r="15116" ht="12.6" hidden="1"/>
    <row r="15117" ht="12.6" hidden="1"/>
    <row r="15118" ht="12.6" hidden="1"/>
    <row r="15119" ht="12.6" hidden="1"/>
    <row r="15120" ht="12.6" hidden="1"/>
    <row r="15121" ht="12.6" hidden="1"/>
    <row r="15122" ht="12.6" hidden="1"/>
    <row r="15123" ht="12.6" hidden="1"/>
    <row r="15124" ht="12.6" hidden="1"/>
    <row r="15125" ht="12.6" hidden="1"/>
    <row r="15126" ht="12.6" hidden="1"/>
    <row r="15127" ht="12.6" hidden="1"/>
    <row r="15128" ht="12.6" hidden="1"/>
    <row r="15129" ht="12.6" hidden="1"/>
    <row r="15130" ht="12.6" hidden="1"/>
    <row r="15131" ht="12.6" hidden="1"/>
    <row r="15132" ht="12.6" hidden="1"/>
    <row r="15133" ht="12.6" hidden="1"/>
    <row r="15134" ht="12.6" hidden="1"/>
    <row r="15135" ht="12.6" hidden="1"/>
    <row r="15136" ht="12.6" hidden="1"/>
    <row r="15137" ht="12.6" hidden="1"/>
    <row r="15138" ht="12.6" hidden="1"/>
    <row r="15139" ht="12.6" hidden="1"/>
    <row r="15140" ht="12.6" hidden="1"/>
    <row r="15141" ht="12.6" hidden="1"/>
    <row r="15142" ht="12.6" hidden="1"/>
    <row r="15143" ht="12.6" hidden="1"/>
    <row r="15144" ht="12.6" hidden="1"/>
    <row r="15145" ht="12.6" hidden="1"/>
    <row r="15146" ht="12.6" hidden="1"/>
    <row r="15147" ht="12.6" hidden="1"/>
    <row r="15148" ht="12.6" hidden="1"/>
    <row r="15149" ht="12.6" hidden="1"/>
    <row r="15150" ht="12.6" hidden="1"/>
    <row r="15151" ht="12.6" hidden="1"/>
    <row r="15152" ht="12.6" hidden="1"/>
    <row r="15153" ht="12.6" hidden="1"/>
    <row r="15154" ht="12.6" hidden="1"/>
    <row r="15155" ht="12.6" hidden="1"/>
    <row r="15156" ht="12.6" hidden="1"/>
    <row r="15157" ht="12.6" hidden="1"/>
    <row r="15158" ht="12.6" hidden="1"/>
    <row r="15159" ht="12.6" hidden="1"/>
    <row r="15160" ht="12.6" hidden="1"/>
    <row r="15161" ht="12.6" hidden="1"/>
    <row r="15162" ht="12.6" hidden="1"/>
    <row r="15163" ht="12.6" hidden="1"/>
    <row r="15164" ht="12.6" hidden="1"/>
    <row r="15165" ht="12.6" hidden="1"/>
    <row r="15166" ht="12.6" hidden="1"/>
    <row r="15167" ht="12.6" hidden="1"/>
    <row r="15168" ht="12.6" hidden="1"/>
    <row r="15169" ht="12.6" hidden="1"/>
    <row r="15170" ht="12.6" hidden="1"/>
    <row r="15171" ht="12.6" hidden="1"/>
    <row r="15172" ht="12.6" hidden="1"/>
    <row r="15173" ht="12.6" hidden="1"/>
    <row r="15174" ht="12.6" hidden="1"/>
    <row r="15175" ht="12.6" hidden="1"/>
    <row r="15176" ht="12.6" hidden="1"/>
    <row r="15177" ht="12.6" hidden="1"/>
    <row r="15178" ht="12.6" hidden="1"/>
    <row r="15179" ht="12.6" hidden="1"/>
    <row r="15180" ht="12.6" hidden="1"/>
    <row r="15181" ht="12.6" hidden="1"/>
    <row r="15182" ht="12.6" hidden="1"/>
    <row r="15183" ht="12.6" hidden="1"/>
    <row r="15184" ht="12.6" hidden="1"/>
    <row r="15185" ht="12.6" hidden="1"/>
    <row r="15186" ht="12.6" hidden="1"/>
    <row r="15187" ht="12.6" hidden="1"/>
    <row r="15188" ht="12.6" hidden="1"/>
    <row r="15189" ht="12.6" hidden="1"/>
    <row r="15190" ht="12.6" hidden="1"/>
    <row r="15191" ht="12.6" hidden="1"/>
    <row r="15192" ht="12.6" hidden="1"/>
    <row r="15193" ht="12.6" hidden="1"/>
    <row r="15194" ht="12.6" hidden="1"/>
    <row r="15195" ht="12.6" hidden="1"/>
    <row r="15196" ht="12.6" hidden="1"/>
    <row r="15197" ht="12.6" hidden="1"/>
    <row r="15198" ht="12.6" hidden="1"/>
    <row r="15199" ht="12.6" hidden="1"/>
    <row r="15200" ht="12.6" hidden="1"/>
    <row r="15201" ht="12.6" hidden="1"/>
    <row r="15202" ht="12.6" hidden="1"/>
    <row r="15203" ht="12.6" hidden="1"/>
    <row r="15204" ht="12.6" hidden="1"/>
    <row r="15205" ht="12.6" hidden="1"/>
    <row r="15206" ht="12.6" hidden="1"/>
    <row r="15207" ht="12.6" hidden="1"/>
    <row r="15208" ht="12.6" hidden="1"/>
    <row r="15209" ht="12.6" hidden="1"/>
    <row r="15210" ht="12.6" hidden="1"/>
    <row r="15211" ht="12.6" hidden="1"/>
    <row r="15212" ht="12.6" hidden="1"/>
    <row r="15213" ht="12.6" hidden="1"/>
    <row r="15214" ht="12.6" hidden="1"/>
    <row r="15215" ht="12.6" hidden="1"/>
    <row r="15216" ht="12.6" hidden="1"/>
    <row r="15217" ht="12.6" hidden="1"/>
    <row r="15218" ht="12.6" hidden="1"/>
    <row r="15219" ht="12.6" hidden="1"/>
    <row r="15220" ht="12.6" hidden="1"/>
    <row r="15221" ht="12.6" hidden="1"/>
    <row r="15222" ht="12.6" hidden="1"/>
    <row r="15223" ht="12.6" hidden="1"/>
    <row r="15224" ht="12.6" hidden="1"/>
    <row r="15225" ht="12.6" hidden="1"/>
    <row r="15226" ht="12.6" hidden="1"/>
    <row r="15227" ht="12.6" hidden="1"/>
    <row r="15228" ht="12.6" hidden="1"/>
    <row r="15229" ht="12.6" hidden="1"/>
    <row r="15230" ht="12.6" hidden="1"/>
    <row r="15231" ht="12.6" hidden="1"/>
    <row r="15232" ht="12.6" hidden="1"/>
    <row r="15233" ht="12.6" hidden="1"/>
    <row r="15234" ht="12.6" hidden="1"/>
    <row r="15235" ht="12.6" hidden="1"/>
    <row r="15236" ht="12.6" hidden="1"/>
    <row r="15237" ht="12.6" hidden="1"/>
    <row r="15238" ht="12.6" hidden="1"/>
    <row r="15239" ht="12.6" hidden="1"/>
    <row r="15240" ht="12.6" hidden="1"/>
    <row r="15241" ht="12.6" hidden="1"/>
    <row r="15242" ht="12.6" hidden="1"/>
    <row r="15243" ht="12.6" hidden="1"/>
    <row r="15244" ht="12.6" hidden="1"/>
    <row r="15245" ht="12.6" hidden="1"/>
    <row r="15246" ht="12.6" hidden="1"/>
    <row r="15247" ht="12.6" hidden="1"/>
    <row r="15248" ht="12.6" hidden="1"/>
    <row r="15249" ht="12.6" hidden="1"/>
    <row r="15250" ht="12.6" hidden="1"/>
    <row r="15251" ht="12.6" hidden="1"/>
    <row r="15252" ht="12.6" hidden="1"/>
    <row r="15253" ht="12.6" hidden="1"/>
    <row r="15254" ht="12.6" hidden="1"/>
    <row r="15255" ht="12.6" hidden="1"/>
    <row r="15256" ht="12.6" hidden="1"/>
    <row r="15257" ht="12.6" hidden="1"/>
    <row r="15258" ht="12.6" hidden="1"/>
    <row r="15259" ht="12.6" hidden="1"/>
    <row r="15260" ht="12.6" hidden="1"/>
    <row r="15261" ht="12.6" hidden="1"/>
    <row r="15262" ht="12.6" hidden="1"/>
    <row r="15263" ht="12.6" hidden="1"/>
    <row r="15264" ht="12.6" hidden="1"/>
    <row r="15265" ht="12.6" hidden="1"/>
    <row r="15266" ht="12.6" hidden="1"/>
    <row r="15267" ht="12.6" hidden="1"/>
    <row r="15268" ht="12.6" hidden="1"/>
    <row r="15269" ht="12.6" hidden="1"/>
    <row r="15270" ht="12.6" hidden="1"/>
    <row r="15271" ht="12.6" hidden="1"/>
    <row r="15272" ht="12.6" hidden="1"/>
    <row r="15273" ht="12.6" hidden="1"/>
    <row r="15274" ht="12.6" hidden="1"/>
    <row r="15275" ht="12.6" hidden="1"/>
    <row r="15276" ht="12.6" hidden="1"/>
    <row r="15277" ht="12.6" hidden="1"/>
    <row r="15278" ht="12.6" hidden="1"/>
    <row r="15279" ht="12.6" hidden="1"/>
    <row r="15280" ht="12.6" hidden="1"/>
    <row r="15281" ht="12.6" hidden="1"/>
    <row r="15282" ht="12.6" hidden="1"/>
    <row r="15283" ht="12.6" hidden="1"/>
    <row r="15284" ht="12.6" hidden="1"/>
    <row r="15285" ht="12.6" hidden="1"/>
    <row r="15286" ht="12.6" hidden="1"/>
    <row r="15287" ht="12.6" hidden="1"/>
    <row r="15288" ht="12.6" hidden="1"/>
    <row r="15289" ht="12.6" hidden="1"/>
    <row r="15290" ht="12.6" hidden="1"/>
    <row r="15291" ht="12.6" hidden="1"/>
    <row r="15292" ht="12.6" hidden="1"/>
    <row r="15293" ht="12.6" hidden="1"/>
    <row r="15294" ht="12.6" hidden="1"/>
    <row r="15295" ht="12.6" hidden="1"/>
    <row r="15296" ht="12.6" hidden="1"/>
    <row r="15297" ht="12.6" hidden="1"/>
    <row r="15298" ht="12.6" hidden="1"/>
    <row r="15299" ht="12.6" hidden="1"/>
    <row r="15300" ht="12.6" hidden="1"/>
    <row r="15301" ht="12.6" hidden="1"/>
    <row r="15302" ht="12.6" hidden="1"/>
    <row r="15303" ht="12.6" hidden="1"/>
    <row r="15304" ht="12.6" hidden="1"/>
    <row r="15305" ht="12.6" hidden="1"/>
    <row r="15306" ht="12.6" hidden="1"/>
    <row r="15307" ht="12.6" hidden="1"/>
    <row r="15308" ht="12.6" hidden="1"/>
    <row r="15309" ht="12.6" hidden="1"/>
    <row r="15310" ht="12.6" hidden="1"/>
    <row r="15311" ht="12.6" hidden="1"/>
    <row r="15312" ht="12.6" hidden="1"/>
    <row r="15313" ht="12.6" hidden="1"/>
    <row r="15314" ht="12.6" hidden="1"/>
    <row r="15315" ht="12.6" hidden="1"/>
    <row r="15316" ht="12.6" hidden="1"/>
    <row r="15317" ht="12.6" hidden="1"/>
    <row r="15318" ht="12.6" hidden="1"/>
    <row r="15319" ht="12.6" hidden="1"/>
    <row r="15320" ht="12.6" hidden="1"/>
    <row r="15321" ht="12.6" hidden="1"/>
    <row r="15322" ht="12.6" hidden="1"/>
    <row r="15323" ht="12.6" hidden="1"/>
    <row r="15324" ht="12.6" hidden="1"/>
    <row r="15325" ht="12.6" hidden="1"/>
    <row r="15326" ht="12.6" hidden="1"/>
    <row r="15327" ht="12.6" hidden="1"/>
    <row r="15328" ht="12.6" hidden="1"/>
    <row r="15329" ht="12.6" hidden="1"/>
    <row r="15330" ht="12.6" hidden="1"/>
    <row r="15331" ht="12.6" hidden="1"/>
    <row r="15332" ht="12.6" hidden="1"/>
    <row r="15333" ht="12.6" hidden="1"/>
    <row r="15334" ht="12.6" hidden="1"/>
    <row r="15335" ht="12.6" hidden="1"/>
    <row r="15336" ht="12.6" hidden="1"/>
    <row r="15337" ht="12.6" hidden="1"/>
    <row r="15338" ht="12.6" hidden="1"/>
    <row r="15339" ht="12.6" hidden="1"/>
    <row r="15340" ht="12.6" hidden="1"/>
    <row r="15341" ht="12.6" hidden="1"/>
    <row r="15342" ht="12.6" hidden="1"/>
    <row r="15343" ht="12.6" hidden="1"/>
    <row r="15344" ht="12.6" hidden="1"/>
    <row r="15345" ht="12.6" hidden="1"/>
    <row r="15346" ht="12.6" hidden="1"/>
    <row r="15347" ht="12.6" hidden="1"/>
    <row r="15348" ht="12.6" hidden="1"/>
    <row r="15349" ht="12.6" hidden="1"/>
    <row r="15350" ht="12.6" hidden="1"/>
    <row r="15351" ht="12.6" hidden="1"/>
    <row r="15352" ht="12.6" hidden="1"/>
    <row r="15353" ht="12.6" hidden="1"/>
    <row r="15354" ht="12.6" hidden="1"/>
    <row r="15355" ht="12.6" hidden="1"/>
    <row r="15356" ht="12.6" hidden="1"/>
    <row r="15357" ht="12.6" hidden="1"/>
    <row r="15358" ht="12.6" hidden="1"/>
    <row r="15359" ht="12.6" hidden="1"/>
    <row r="15360" ht="12.6" hidden="1"/>
    <row r="15361" ht="12.6" hidden="1"/>
    <row r="15362" ht="12.6" hidden="1"/>
    <row r="15363" ht="12.6" hidden="1"/>
    <row r="15364" ht="12.6" hidden="1"/>
    <row r="15365" ht="12.6" hidden="1"/>
    <row r="15366" ht="12.6" hidden="1"/>
    <row r="15367" ht="12.6" hidden="1"/>
    <row r="15368" ht="12.6" hidden="1"/>
    <row r="15369" ht="12.6" hidden="1"/>
    <row r="15370" ht="12.6" hidden="1"/>
    <row r="15371" ht="12.6" hidden="1"/>
    <row r="15372" ht="12.6" hidden="1"/>
    <row r="15373" ht="12.6" hidden="1"/>
    <row r="15374" ht="12.6" hidden="1"/>
    <row r="15375" ht="12.6" hidden="1"/>
    <row r="15376" ht="12.6" hidden="1"/>
    <row r="15377" ht="12.6" hidden="1"/>
    <row r="15378" ht="12.6" hidden="1"/>
    <row r="15379" ht="12.6" hidden="1"/>
    <row r="15380" ht="12.6" hidden="1"/>
    <row r="15381" ht="12.6" hidden="1"/>
    <row r="15382" ht="12.6" hidden="1"/>
    <row r="15383" ht="12.6" hidden="1"/>
    <row r="15384" ht="12.6" hidden="1"/>
    <row r="15385" ht="12.6" hidden="1"/>
    <row r="15386" ht="12.6" hidden="1"/>
    <row r="15387" ht="12.6" hidden="1"/>
    <row r="15388" ht="12.6" hidden="1"/>
    <row r="15389" ht="12.6" hidden="1"/>
    <row r="15390" ht="12.6" hidden="1"/>
    <row r="15391" ht="12.6" hidden="1"/>
    <row r="15392" ht="12.6" hidden="1"/>
    <row r="15393" ht="12.6" hidden="1"/>
    <row r="15394" ht="12.6" hidden="1"/>
    <row r="15395" ht="12.6" hidden="1"/>
    <row r="15396" ht="12.6" hidden="1"/>
    <row r="15397" ht="12.6" hidden="1"/>
    <row r="15398" ht="12.6" hidden="1"/>
    <row r="15399" ht="12.6" hidden="1"/>
    <row r="15400" ht="12.6" hidden="1"/>
    <row r="15401" ht="12.6" hidden="1"/>
    <row r="15402" ht="12.6" hidden="1"/>
    <row r="15403" ht="12.6" hidden="1"/>
    <row r="15404" ht="12.6" hidden="1"/>
    <row r="15405" ht="12.6" hidden="1"/>
    <row r="15406" ht="12.6" hidden="1"/>
    <row r="15407" ht="12.6" hidden="1"/>
    <row r="15408" ht="12.6" hidden="1"/>
    <row r="15409" ht="12.6" hidden="1"/>
    <row r="15410" ht="12.6" hidden="1"/>
    <row r="15411" ht="12.6" hidden="1"/>
    <row r="15412" ht="12.6" hidden="1"/>
    <row r="15413" ht="12.6" hidden="1"/>
    <row r="15414" ht="12.6" hidden="1"/>
    <row r="15415" ht="12.6" hidden="1"/>
    <row r="15416" ht="12.6" hidden="1"/>
    <row r="15417" ht="12.6" hidden="1"/>
    <row r="15418" ht="12.6" hidden="1"/>
    <row r="15419" ht="12.6" hidden="1"/>
    <row r="15420" ht="12.6" hidden="1"/>
    <row r="15421" ht="12.6" hidden="1"/>
    <row r="15422" ht="12.6" hidden="1"/>
    <row r="15423" ht="12.6" hidden="1"/>
    <row r="15424" ht="12.6" hidden="1"/>
    <row r="15425" ht="12.6" hidden="1"/>
    <row r="15426" ht="12.6" hidden="1"/>
    <row r="15427" ht="12.6" hidden="1"/>
    <row r="15428" ht="12.6" hidden="1"/>
    <row r="15429" ht="12.6" hidden="1"/>
    <row r="15430" ht="12.6" hidden="1"/>
    <row r="15431" ht="12.6" hidden="1"/>
    <row r="15432" ht="12.6" hidden="1"/>
    <row r="15433" ht="12.6" hidden="1"/>
    <row r="15434" ht="12.6" hidden="1"/>
    <row r="15435" ht="12.6" hidden="1"/>
    <row r="15436" ht="12.6" hidden="1"/>
    <row r="15437" ht="12.6" hidden="1"/>
    <row r="15438" ht="12.6" hidden="1"/>
    <row r="15439" ht="12.6" hidden="1"/>
    <row r="15440" ht="12.6" hidden="1"/>
    <row r="15441" ht="12.6" hidden="1"/>
    <row r="15442" ht="12.6" hidden="1"/>
    <row r="15443" ht="12.6" hidden="1"/>
    <row r="15444" ht="12.6" hidden="1"/>
    <row r="15445" ht="12.6" hidden="1"/>
    <row r="15446" ht="12.6" hidden="1"/>
    <row r="15447" ht="12.6" hidden="1"/>
    <row r="15448" ht="12.6" hidden="1"/>
    <row r="15449" ht="12.6" hidden="1"/>
    <row r="15450" ht="12.6" hidden="1"/>
    <row r="15451" ht="12.6" hidden="1"/>
    <row r="15452" ht="12.6" hidden="1"/>
    <row r="15453" ht="12.6" hidden="1"/>
    <row r="15454" ht="12.6" hidden="1"/>
    <row r="15455" ht="12.6" hidden="1"/>
    <row r="15456" ht="12.6" hidden="1"/>
    <row r="15457" ht="12.6" hidden="1"/>
    <row r="15458" ht="12.6" hidden="1"/>
    <row r="15459" ht="12.6" hidden="1"/>
    <row r="15460" ht="12.6" hidden="1"/>
    <row r="15461" ht="12.6" hidden="1"/>
    <row r="15462" ht="12.6" hidden="1"/>
    <row r="15463" ht="12.6" hidden="1"/>
    <row r="15464" ht="12.6" hidden="1"/>
    <row r="15465" ht="12.6" hidden="1"/>
    <row r="15466" ht="12.6" hidden="1"/>
    <row r="15467" ht="12.6" hidden="1"/>
    <row r="15468" ht="12.6" hidden="1"/>
    <row r="15469" ht="12.6" hidden="1"/>
    <row r="15470" ht="12.6" hidden="1"/>
    <row r="15471" ht="12.6" hidden="1"/>
    <row r="15472" ht="12.6" hidden="1"/>
    <row r="15473" ht="12.6" hidden="1"/>
    <row r="15474" ht="12.6" hidden="1"/>
    <row r="15475" ht="12.6" hidden="1"/>
    <row r="15476" ht="12.6" hidden="1"/>
    <row r="15477" ht="12.6" hidden="1"/>
    <row r="15478" ht="12.6" hidden="1"/>
    <row r="15479" ht="12.6" hidden="1"/>
    <row r="15480" ht="12.6" hidden="1"/>
    <row r="15481" ht="12.6" hidden="1"/>
    <row r="15482" ht="12.6" hidden="1"/>
    <row r="15483" ht="12.6" hidden="1"/>
    <row r="15484" ht="12.6" hidden="1"/>
    <row r="15485" ht="12.6" hidden="1"/>
    <row r="15486" ht="12.6" hidden="1"/>
    <row r="15487" ht="12.6" hidden="1"/>
    <row r="15488" ht="12.6" hidden="1"/>
    <row r="15489" ht="12.6" hidden="1"/>
    <row r="15490" ht="12.6" hidden="1"/>
    <row r="15491" ht="12.6" hidden="1"/>
    <row r="15492" ht="12.6" hidden="1"/>
    <row r="15493" ht="12.6" hidden="1"/>
    <row r="15494" ht="12.6" hidden="1"/>
    <row r="15495" ht="12.6" hidden="1"/>
    <row r="15496" ht="12.6" hidden="1"/>
    <row r="15497" ht="12.6" hidden="1"/>
    <row r="15498" ht="12.6" hidden="1"/>
    <row r="15499" ht="12.6" hidden="1"/>
    <row r="15500" ht="12.6" hidden="1"/>
    <row r="15501" ht="12.6" hidden="1"/>
    <row r="15502" ht="12.6" hidden="1"/>
    <row r="15503" ht="12.6" hidden="1"/>
    <row r="15504" ht="12.6" hidden="1"/>
    <row r="15505" ht="12.6" hidden="1"/>
    <row r="15506" ht="12.6" hidden="1"/>
    <row r="15507" ht="12.6" hidden="1"/>
    <row r="15508" ht="12.6" hidden="1"/>
    <row r="15509" ht="12.6" hidden="1"/>
    <row r="15510" ht="12.6" hidden="1"/>
    <row r="15511" ht="12.6" hidden="1"/>
    <row r="15512" ht="12.6" hidden="1"/>
    <row r="15513" ht="12.6" hidden="1"/>
    <row r="15514" ht="12.6" hidden="1"/>
    <row r="15515" ht="12.6" hidden="1"/>
    <row r="15516" ht="12.6" hidden="1"/>
    <row r="15517" ht="12.6" hidden="1"/>
    <row r="15518" ht="12.6" hidden="1"/>
    <row r="15519" ht="12.6" hidden="1"/>
    <row r="15520" ht="12.6" hidden="1"/>
    <row r="15521" ht="12.6" hidden="1"/>
    <row r="15522" ht="12.6" hidden="1"/>
    <row r="15523" ht="12.6" hidden="1"/>
    <row r="15524" ht="12.6" hidden="1"/>
    <row r="15525" ht="12.6" hidden="1"/>
    <row r="15526" ht="12.6" hidden="1"/>
    <row r="15527" ht="12.6" hidden="1"/>
    <row r="15528" ht="12.6" hidden="1"/>
    <row r="15529" ht="12.6" hidden="1"/>
    <row r="15530" ht="12.6" hidden="1"/>
    <row r="15531" ht="12.6" hidden="1"/>
    <row r="15532" ht="12.6" hidden="1"/>
    <row r="15533" ht="12.6" hidden="1"/>
    <row r="15534" ht="12.6" hidden="1"/>
    <row r="15535" ht="12.6" hidden="1"/>
    <row r="15536" ht="12.6" hidden="1"/>
    <row r="15537" ht="12.6" hidden="1"/>
    <row r="15538" ht="12.6" hidden="1"/>
    <row r="15539" ht="12.6" hidden="1"/>
    <row r="15540" ht="12.6" hidden="1"/>
    <row r="15541" ht="12.6" hidden="1"/>
    <row r="15542" ht="12.6" hidden="1"/>
    <row r="15543" ht="12.6" hidden="1"/>
    <row r="15544" ht="12.6" hidden="1"/>
    <row r="15545" ht="12.6" hidden="1"/>
    <row r="15546" ht="12.6" hidden="1"/>
    <row r="15547" ht="12.6" hidden="1"/>
    <row r="15548" ht="12.6" hidden="1"/>
    <row r="15549" ht="12.6" hidden="1"/>
    <row r="15550" ht="12.6" hidden="1"/>
    <row r="15551" ht="12.6" hidden="1"/>
    <row r="15552" ht="12.6" hidden="1"/>
    <row r="15553" ht="12.6" hidden="1"/>
    <row r="15554" ht="12.6" hidden="1"/>
    <row r="15555" ht="12.6" hidden="1"/>
    <row r="15556" ht="12.6" hidden="1"/>
    <row r="15557" ht="12.6" hidden="1"/>
    <row r="15558" ht="12.6" hidden="1"/>
    <row r="15559" ht="12.6" hidden="1"/>
    <row r="15560" ht="12.6" hidden="1"/>
    <row r="15561" ht="12.6" hidden="1"/>
    <row r="15562" ht="12.6" hidden="1"/>
    <row r="15563" ht="12.6" hidden="1"/>
    <row r="15564" ht="12.6" hidden="1"/>
    <row r="15565" ht="12.6" hidden="1"/>
    <row r="15566" ht="12.6" hidden="1"/>
    <row r="15567" ht="12.6" hidden="1"/>
    <row r="15568" ht="12.6" hidden="1"/>
    <row r="15569" ht="12.6" hidden="1"/>
    <row r="15570" ht="12.6" hidden="1"/>
    <row r="15571" ht="12.6" hidden="1"/>
    <row r="15572" ht="12.6" hidden="1"/>
    <row r="15573" ht="12.6" hidden="1"/>
    <row r="15574" ht="12.6" hidden="1"/>
    <row r="15575" ht="12.6" hidden="1"/>
    <row r="15576" ht="12.6" hidden="1"/>
    <row r="15577" ht="12.6" hidden="1"/>
    <row r="15578" ht="12.6" hidden="1"/>
    <row r="15579" ht="12.6" hidden="1"/>
    <row r="15580" ht="12.6" hidden="1"/>
    <row r="15581" ht="12.6" hidden="1"/>
    <row r="15582" ht="12.6" hidden="1"/>
    <row r="15583" ht="12.6" hidden="1"/>
    <row r="15584" ht="12.6" hidden="1"/>
    <row r="15585" ht="12.6" hidden="1"/>
    <row r="15586" ht="12.6" hidden="1"/>
    <row r="15587" ht="12.6" hidden="1"/>
    <row r="15588" ht="12.6" hidden="1"/>
    <row r="15589" ht="12.6" hidden="1"/>
    <row r="15590" ht="12.6" hidden="1"/>
    <row r="15591" ht="12.6" hidden="1"/>
    <row r="15592" ht="12.6" hidden="1"/>
    <row r="15593" ht="12.6" hidden="1"/>
    <row r="15594" ht="12.6" hidden="1"/>
    <row r="15595" ht="12.6" hidden="1"/>
    <row r="15596" ht="12.6" hidden="1"/>
    <row r="15597" ht="12.6" hidden="1"/>
    <row r="15598" ht="12.6" hidden="1"/>
    <row r="15599" ht="12.6" hidden="1"/>
    <row r="15600" ht="12.6" hidden="1"/>
    <row r="15601" ht="12.6" hidden="1"/>
    <row r="15602" ht="12.6" hidden="1"/>
    <row r="15603" ht="12.6" hidden="1"/>
    <row r="15604" ht="12.6" hidden="1"/>
    <row r="15605" ht="12.6" hidden="1"/>
    <row r="15606" ht="12.6" hidden="1"/>
    <row r="15607" ht="12.6" hidden="1"/>
    <row r="15608" ht="12.6" hidden="1"/>
    <row r="15609" ht="12.6" hidden="1"/>
    <row r="15610" ht="12.6" hidden="1"/>
    <row r="15611" ht="12.6" hidden="1"/>
    <row r="15612" ht="12.6" hidden="1"/>
    <row r="15613" ht="12.6" hidden="1"/>
    <row r="15614" ht="12.6" hidden="1"/>
    <row r="15615" ht="12.6" hidden="1"/>
    <row r="15616" ht="12.6" hidden="1"/>
    <row r="15617" ht="12.6" hidden="1"/>
    <row r="15618" ht="12.6" hidden="1"/>
    <row r="15619" ht="12.6" hidden="1"/>
    <row r="15620" ht="12.6" hidden="1"/>
    <row r="15621" ht="12.6" hidden="1"/>
    <row r="15622" ht="12.6" hidden="1"/>
    <row r="15623" ht="12.6" hidden="1"/>
    <row r="15624" ht="12.6" hidden="1"/>
    <row r="15625" ht="12.6" hidden="1"/>
    <row r="15626" ht="12.6" hidden="1"/>
    <row r="15627" ht="12.6" hidden="1"/>
    <row r="15628" ht="12.6" hidden="1"/>
    <row r="15629" ht="12.6" hidden="1"/>
    <row r="15630" ht="12.6" hidden="1"/>
    <row r="15631" ht="12.6" hidden="1"/>
    <row r="15632" ht="12.6" hidden="1"/>
    <row r="15633" ht="12.6" hidden="1"/>
    <row r="15634" ht="12.6" hidden="1"/>
    <row r="15635" ht="12.6" hidden="1"/>
    <row r="15636" ht="12.6" hidden="1"/>
    <row r="15637" ht="12.6" hidden="1"/>
    <row r="15638" ht="12.6" hidden="1"/>
    <row r="15639" ht="12.6" hidden="1"/>
    <row r="15640" ht="12.6" hidden="1"/>
    <row r="15641" ht="12.6" hidden="1"/>
    <row r="15642" ht="12.6" hidden="1"/>
    <row r="15643" ht="12.6" hidden="1"/>
    <row r="15644" ht="12.6" hidden="1"/>
    <row r="15645" ht="12.6" hidden="1"/>
    <row r="15646" ht="12.6" hidden="1"/>
    <row r="15647" ht="12.6" hidden="1"/>
    <row r="15648" ht="12.6" hidden="1"/>
    <row r="15649" ht="12.6" hidden="1"/>
    <row r="15650" ht="12.6" hidden="1"/>
    <row r="15651" ht="12.6" hidden="1"/>
    <row r="15652" ht="12.6" hidden="1"/>
    <row r="15653" ht="12.6" hidden="1"/>
    <row r="15654" ht="12.6" hidden="1"/>
    <row r="15655" ht="12.6" hidden="1"/>
    <row r="15656" ht="12.6" hidden="1"/>
    <row r="15657" ht="12.6" hidden="1"/>
    <row r="15658" ht="12.6" hidden="1"/>
    <row r="15659" ht="12.6" hidden="1"/>
    <row r="15660" ht="12.6" hidden="1"/>
    <row r="15661" ht="12.6" hidden="1"/>
    <row r="15662" ht="12.6" hidden="1"/>
    <row r="15663" ht="12.6" hidden="1"/>
    <row r="15664" ht="12.6" hidden="1"/>
    <row r="15665" ht="12.6" hidden="1"/>
    <row r="15666" ht="12.6" hidden="1"/>
    <row r="15667" ht="12.6" hidden="1"/>
    <row r="15668" ht="12.6" hidden="1"/>
    <row r="15669" ht="12.6" hidden="1"/>
    <row r="15670" ht="12.6" hidden="1"/>
    <row r="15671" ht="12.6" hidden="1"/>
    <row r="15672" ht="12.6" hidden="1"/>
    <row r="15673" ht="12.6" hidden="1"/>
    <row r="15674" ht="12.6" hidden="1"/>
    <row r="15675" ht="12.6" hidden="1"/>
    <row r="15676" ht="12.6" hidden="1"/>
    <row r="15677" ht="12.6" hidden="1"/>
    <row r="15678" ht="12.6" hidden="1"/>
    <row r="15679" ht="12.6" hidden="1"/>
    <row r="15680" ht="12.6" hidden="1"/>
    <row r="15681" ht="12.6" hidden="1"/>
    <row r="15682" ht="12.6" hidden="1"/>
    <row r="15683" ht="12.6" hidden="1"/>
    <row r="15684" ht="12.6" hidden="1"/>
    <row r="15685" ht="12.6" hidden="1"/>
    <row r="15686" ht="12.6" hidden="1"/>
    <row r="15687" ht="12.6" hidden="1"/>
    <row r="15688" ht="12.6" hidden="1"/>
    <row r="15689" ht="12.6" hidden="1"/>
    <row r="15690" ht="12.6" hidden="1"/>
    <row r="15691" ht="12.6" hidden="1"/>
    <row r="15692" ht="12.6" hidden="1"/>
    <row r="15693" ht="12.6" hidden="1"/>
    <row r="15694" ht="12.6" hidden="1"/>
    <row r="15695" ht="12.6" hidden="1"/>
    <row r="15696" ht="12.6" hidden="1"/>
    <row r="15697" ht="12.6" hidden="1"/>
    <row r="15698" ht="12.6" hidden="1"/>
    <row r="15699" ht="12.6" hidden="1"/>
    <row r="15700" ht="12.6" hidden="1"/>
    <row r="15701" ht="12.6" hidden="1"/>
    <row r="15702" ht="12.6" hidden="1"/>
    <row r="15703" ht="12.6" hidden="1"/>
    <row r="15704" ht="12.6" hidden="1"/>
    <row r="15705" ht="12.6" hidden="1"/>
    <row r="15706" ht="12.6" hidden="1"/>
    <row r="15707" ht="12.6" hidden="1"/>
    <row r="15708" ht="12.6" hidden="1"/>
    <row r="15709" ht="12.6" hidden="1"/>
    <row r="15710" ht="12.6" hidden="1"/>
    <row r="15711" ht="12.6" hidden="1"/>
    <row r="15712" ht="12.6" hidden="1"/>
    <row r="15713" ht="12.6" hidden="1"/>
    <row r="15714" ht="12.6" hidden="1"/>
    <row r="15715" ht="12.6" hidden="1"/>
    <row r="15716" ht="12.6" hidden="1"/>
    <row r="15717" ht="12.6" hidden="1"/>
    <row r="15718" ht="12.6" hidden="1"/>
    <row r="15719" ht="12.6" hidden="1"/>
    <row r="15720" ht="12.6" hidden="1"/>
    <row r="15721" ht="12.6" hidden="1"/>
    <row r="15722" ht="12.6" hidden="1"/>
    <row r="15723" ht="12.6" hidden="1"/>
    <row r="15724" ht="12.6" hidden="1"/>
    <row r="15725" ht="12.6" hidden="1"/>
    <row r="15726" ht="12.6" hidden="1"/>
    <row r="15727" ht="12.6" hidden="1"/>
    <row r="15728" ht="12.6" hidden="1"/>
    <row r="15729" ht="12.6" hidden="1"/>
    <row r="15730" ht="12.6" hidden="1"/>
    <row r="15731" ht="12.6" hidden="1"/>
    <row r="15732" ht="12.6" hidden="1"/>
    <row r="15733" ht="12.6" hidden="1"/>
    <row r="15734" ht="12.6" hidden="1"/>
    <row r="15735" ht="12.6" hidden="1"/>
    <row r="15736" ht="12.6" hidden="1"/>
    <row r="15737" ht="12.6" hidden="1"/>
    <row r="15738" ht="12.6" hidden="1"/>
    <row r="15739" ht="12.6" hidden="1"/>
    <row r="15740" ht="12.6" hidden="1"/>
    <row r="15741" ht="12.6" hidden="1"/>
    <row r="15742" ht="12.6" hidden="1"/>
    <row r="15743" ht="12.6" hidden="1"/>
    <row r="15744" ht="12.6" hidden="1"/>
    <row r="15745" ht="12.6" hidden="1"/>
    <row r="15746" ht="12.6" hidden="1"/>
    <row r="15747" ht="12.6" hidden="1"/>
    <row r="15748" ht="12.6" hidden="1"/>
    <row r="15749" ht="12.6" hidden="1"/>
    <row r="15750" ht="12.6" hidden="1"/>
    <row r="15751" ht="12.6" hidden="1"/>
    <row r="15752" ht="12.6" hidden="1"/>
    <row r="15753" ht="12.6" hidden="1"/>
    <row r="15754" ht="12.6" hidden="1"/>
    <row r="15755" ht="12.6" hidden="1"/>
    <row r="15756" ht="12.6" hidden="1"/>
    <row r="15757" ht="12.6" hidden="1"/>
    <row r="15758" ht="12.6" hidden="1"/>
    <row r="15759" ht="12.6" hidden="1"/>
    <row r="15760" ht="12.6" hidden="1"/>
    <row r="15761" ht="12.6" hidden="1"/>
    <row r="15762" ht="12.6" hidden="1"/>
    <row r="15763" ht="12.6" hidden="1"/>
    <row r="15764" ht="12.6" hidden="1"/>
    <row r="15765" ht="12.6" hidden="1"/>
    <row r="15766" ht="12.6" hidden="1"/>
    <row r="15767" ht="12.6" hidden="1"/>
    <row r="15768" ht="12.6" hidden="1"/>
    <row r="15769" ht="12.6" hidden="1"/>
    <row r="15770" ht="12.6" hidden="1"/>
    <row r="15771" ht="12.6" hidden="1"/>
    <row r="15772" ht="12.6" hidden="1"/>
    <row r="15773" ht="12.6" hidden="1"/>
    <row r="15774" ht="12.6" hidden="1"/>
    <row r="15775" ht="12.6" hidden="1"/>
    <row r="15776" ht="12.6" hidden="1"/>
    <row r="15777" ht="12.6" hidden="1"/>
    <row r="15778" ht="12.6" hidden="1"/>
    <row r="15779" ht="12.6" hidden="1"/>
    <row r="15780" ht="12.6" hidden="1"/>
    <row r="15781" ht="12.6" hidden="1"/>
    <row r="15782" ht="12.6" hidden="1"/>
    <row r="15783" ht="12.6" hidden="1"/>
    <row r="15784" ht="12.6" hidden="1"/>
    <row r="15785" ht="12.6" hidden="1"/>
    <row r="15786" ht="12.6" hidden="1"/>
    <row r="15787" ht="12.6" hidden="1"/>
    <row r="15788" ht="12.6" hidden="1"/>
    <row r="15789" ht="12.6" hidden="1"/>
    <row r="15790" ht="12.6" hidden="1"/>
    <row r="15791" ht="12.6" hidden="1"/>
    <row r="15792" ht="12.6" hidden="1"/>
    <row r="15793" ht="12.6" hidden="1"/>
    <row r="15794" ht="12.6" hidden="1"/>
    <row r="15795" ht="12.6" hidden="1"/>
    <row r="15796" ht="12.6" hidden="1"/>
    <row r="15797" ht="12.6" hidden="1"/>
    <row r="15798" ht="12.6" hidden="1"/>
    <row r="15799" ht="12.6" hidden="1"/>
    <row r="15800" ht="12.6" hidden="1"/>
    <row r="15801" ht="12.6" hidden="1"/>
    <row r="15802" ht="12.6" hidden="1"/>
    <row r="15803" ht="12.6" hidden="1"/>
    <row r="15804" ht="12.6" hidden="1"/>
    <row r="15805" ht="12.6" hidden="1"/>
    <row r="15806" ht="12.6" hidden="1"/>
    <row r="15807" ht="12.6" hidden="1"/>
    <row r="15808" ht="12.6" hidden="1"/>
    <row r="15809" ht="12.6" hidden="1"/>
    <row r="15810" ht="12.6" hidden="1"/>
    <row r="15811" ht="12.6" hidden="1"/>
    <row r="15812" ht="12.6" hidden="1"/>
    <row r="15813" ht="12.6" hidden="1"/>
    <row r="15814" ht="12.6" hidden="1"/>
    <row r="15815" ht="12.6" hidden="1"/>
    <row r="15816" ht="12.6" hidden="1"/>
    <row r="15817" ht="12.6" hidden="1"/>
    <row r="15818" ht="12.6" hidden="1"/>
    <row r="15819" ht="12.6" hidden="1"/>
    <row r="15820" ht="12.6" hidden="1"/>
    <row r="15821" ht="12.6" hidden="1"/>
    <row r="15822" ht="12.6" hidden="1"/>
    <row r="15823" ht="12.6" hidden="1"/>
    <row r="15824" ht="12.6" hidden="1"/>
    <row r="15825" ht="12.6" hidden="1"/>
    <row r="15826" ht="12.6" hidden="1"/>
    <row r="15827" ht="12.6" hidden="1"/>
    <row r="15828" ht="12.6" hidden="1"/>
    <row r="15829" ht="12.6" hidden="1"/>
    <row r="15830" ht="12.6" hidden="1"/>
    <row r="15831" ht="12.6" hidden="1"/>
    <row r="15832" ht="12.6" hidden="1"/>
    <row r="15833" ht="12.6" hidden="1"/>
    <row r="15834" ht="12.6" hidden="1"/>
    <row r="15835" ht="12.6" hidden="1"/>
    <row r="15836" ht="12.6" hidden="1"/>
    <row r="15837" ht="12.6" hidden="1"/>
    <row r="15838" ht="12.6" hidden="1"/>
    <row r="15839" ht="12.6" hidden="1"/>
    <row r="15840" ht="12.6" hidden="1"/>
    <row r="15841" ht="12.6" hidden="1"/>
    <row r="15842" ht="12.6" hidden="1"/>
    <row r="15843" ht="12.6" hidden="1"/>
    <row r="15844" ht="12.6" hidden="1"/>
    <row r="15845" ht="12.6" hidden="1"/>
    <row r="15846" ht="12.6" hidden="1"/>
    <row r="15847" ht="12.6" hidden="1"/>
    <row r="15848" ht="12.6" hidden="1"/>
    <row r="15849" ht="12.6" hidden="1"/>
    <row r="15850" ht="12.6" hidden="1"/>
    <row r="15851" ht="12.6" hidden="1"/>
    <row r="15852" ht="12.6" hidden="1"/>
    <row r="15853" ht="12.6" hidden="1"/>
    <row r="15854" ht="12.6" hidden="1"/>
    <row r="15855" ht="12.6" hidden="1"/>
    <row r="15856" ht="12.6" hidden="1"/>
    <row r="15857" ht="12.6" hidden="1"/>
    <row r="15858" ht="12.6" hidden="1"/>
    <row r="15859" ht="12.6" hidden="1"/>
    <row r="15860" ht="12.6" hidden="1"/>
    <row r="15861" ht="12.6" hidden="1"/>
    <row r="15862" ht="12.6" hidden="1"/>
    <row r="15863" ht="12.6" hidden="1"/>
    <row r="15864" ht="12.6" hidden="1"/>
    <row r="15865" ht="12.6" hidden="1"/>
    <row r="15866" ht="12.6" hidden="1"/>
    <row r="15867" ht="12.6" hidden="1"/>
    <row r="15868" ht="12.6" hidden="1"/>
    <row r="15869" ht="12.6" hidden="1"/>
    <row r="15870" ht="12.6" hidden="1"/>
    <row r="15871" ht="12.6" hidden="1"/>
    <row r="15872" ht="12.6" hidden="1"/>
    <row r="15873" ht="12.6" hidden="1"/>
    <row r="15874" ht="12.6" hidden="1"/>
    <row r="15875" ht="12.6" hidden="1"/>
    <row r="15876" ht="12.6" hidden="1"/>
    <row r="15877" ht="12.6" hidden="1"/>
    <row r="15878" ht="12.6" hidden="1"/>
    <row r="15879" ht="12.6" hidden="1"/>
    <row r="15880" ht="12.6" hidden="1"/>
    <row r="15881" ht="12.6" hidden="1"/>
    <row r="15882" ht="12.6" hidden="1"/>
    <row r="15883" ht="12.6" hidden="1"/>
    <row r="15884" ht="12.6" hidden="1"/>
    <row r="15885" ht="12.6" hidden="1"/>
    <row r="15886" ht="12.6" hidden="1"/>
    <row r="15887" ht="12.6" hidden="1"/>
    <row r="15888" ht="12.6" hidden="1"/>
    <row r="15889" ht="12.6" hidden="1"/>
    <row r="15890" ht="12.6" hidden="1"/>
    <row r="15891" ht="12.6" hidden="1"/>
    <row r="15892" ht="12.6" hidden="1"/>
    <row r="15893" ht="12.6" hidden="1"/>
    <row r="15894" ht="12.6" hidden="1"/>
    <row r="15895" ht="12.6" hidden="1"/>
    <row r="15896" ht="12.6" hidden="1"/>
    <row r="15897" ht="12.6" hidden="1"/>
    <row r="15898" ht="12.6" hidden="1"/>
    <row r="15899" ht="12.6" hidden="1"/>
    <row r="15900" ht="12.6" hidden="1"/>
    <row r="15901" ht="12.6" hidden="1"/>
    <row r="15902" ht="12.6" hidden="1"/>
    <row r="15903" ht="12.6" hidden="1"/>
    <row r="15904" ht="12.6" hidden="1"/>
    <row r="15905" ht="12.6" hidden="1"/>
    <row r="15906" ht="12.6" hidden="1"/>
    <row r="15907" ht="12.6" hidden="1"/>
    <row r="15908" ht="12.6" hidden="1"/>
    <row r="15909" ht="12.6" hidden="1"/>
    <row r="15910" ht="12.6" hidden="1"/>
    <row r="15911" ht="12.6" hidden="1"/>
    <row r="15912" ht="12.6" hidden="1"/>
    <row r="15913" ht="12.6" hidden="1"/>
    <row r="15914" ht="12.6" hidden="1"/>
    <row r="15915" ht="12.6" hidden="1"/>
    <row r="15916" ht="12.6" hidden="1"/>
    <row r="15917" ht="12.6" hidden="1"/>
    <row r="15918" ht="12.6" hidden="1"/>
    <row r="15919" ht="12.6" hidden="1"/>
    <row r="15920" ht="12.6" hidden="1"/>
    <row r="15921" ht="12.6" hidden="1"/>
    <row r="15922" ht="12.6" hidden="1"/>
    <row r="15923" ht="12.6" hidden="1"/>
    <row r="15924" ht="12.6" hidden="1"/>
    <row r="15925" ht="12.6" hidden="1"/>
    <row r="15926" ht="12.6" hidden="1"/>
    <row r="15927" ht="12.6" hidden="1"/>
    <row r="15928" ht="12.6" hidden="1"/>
    <row r="15929" ht="12.6" hidden="1"/>
    <row r="15930" ht="12.6" hidden="1"/>
    <row r="15931" ht="12.6" hidden="1"/>
    <row r="15932" ht="12.6" hidden="1"/>
    <row r="15933" ht="12.6" hidden="1"/>
    <row r="15934" ht="12.6" hidden="1"/>
    <row r="15935" ht="12.6" hidden="1"/>
    <row r="15936" ht="12.6" hidden="1"/>
    <row r="15937" ht="12.6" hidden="1"/>
    <row r="15938" ht="12.6" hidden="1"/>
    <row r="15939" ht="12.6" hidden="1"/>
    <row r="15940" ht="12.6" hidden="1"/>
    <row r="15941" ht="12.6" hidden="1"/>
    <row r="15942" ht="12.6" hidden="1"/>
    <row r="15943" ht="12.6" hidden="1"/>
    <row r="15944" ht="12.6" hidden="1"/>
    <row r="15945" ht="12.6" hidden="1"/>
    <row r="15946" ht="12.6" hidden="1"/>
    <row r="15947" ht="12.6" hidden="1"/>
    <row r="15948" ht="12.6" hidden="1"/>
    <row r="15949" ht="12.6" hidden="1"/>
    <row r="15950" ht="12.6" hidden="1"/>
    <row r="15951" ht="12.6" hidden="1"/>
    <row r="15952" ht="12.6" hidden="1"/>
    <row r="15953" ht="12.6" hidden="1"/>
    <row r="15954" ht="12.6" hidden="1"/>
    <row r="15955" ht="12.6" hidden="1"/>
    <row r="15956" ht="12.6" hidden="1"/>
    <row r="15957" ht="12.6" hidden="1"/>
    <row r="15958" ht="12.6" hidden="1"/>
    <row r="15959" ht="12.6" hidden="1"/>
    <row r="15960" ht="12.6" hidden="1"/>
    <row r="15961" ht="12.6" hidden="1"/>
    <row r="15962" ht="12.6" hidden="1"/>
    <row r="15963" ht="12.6" hidden="1"/>
    <row r="15964" ht="12.6" hidden="1"/>
    <row r="15965" ht="12.6" hidden="1"/>
    <row r="15966" ht="12.6" hidden="1"/>
    <row r="15967" ht="12.6" hidden="1"/>
    <row r="15968" ht="12.6" hidden="1"/>
    <row r="15969" ht="12.6" hidden="1"/>
    <row r="15970" ht="12.6" hidden="1"/>
    <row r="15971" ht="12.6" hidden="1"/>
    <row r="15972" ht="12.6" hidden="1"/>
    <row r="15973" ht="12.6" hidden="1"/>
    <row r="15974" ht="12.6" hidden="1"/>
    <row r="15975" ht="12.6" hidden="1"/>
    <row r="15976" ht="12.6" hidden="1"/>
    <row r="15977" ht="12.6" hidden="1"/>
    <row r="15978" ht="12.6" hidden="1"/>
    <row r="15979" ht="12.6" hidden="1"/>
    <row r="15980" ht="12.6" hidden="1"/>
    <row r="15981" ht="12.6" hidden="1"/>
    <row r="15982" ht="12.6" hidden="1"/>
    <row r="15983" ht="12.6" hidden="1"/>
    <row r="15984" ht="12.6" hidden="1"/>
    <row r="15985" ht="12.6" hidden="1"/>
    <row r="15986" ht="12.6" hidden="1"/>
    <row r="15987" ht="12.6" hidden="1"/>
    <row r="15988" ht="12.6" hidden="1"/>
    <row r="15989" ht="12.6" hidden="1"/>
    <row r="15990" ht="12.6" hidden="1"/>
    <row r="15991" ht="12.6" hidden="1"/>
    <row r="15992" ht="12.6" hidden="1"/>
    <row r="15993" ht="12.6" hidden="1"/>
    <row r="15994" ht="12.6" hidden="1"/>
    <row r="15995" ht="12.6" hidden="1"/>
    <row r="15996" ht="12.6" hidden="1"/>
    <row r="15997" ht="12.6" hidden="1"/>
    <row r="15998" ht="12.6" hidden="1"/>
    <row r="15999" ht="12.6" hidden="1"/>
    <row r="16000" ht="12.6" hidden="1"/>
    <row r="16001" ht="12.6" hidden="1"/>
    <row r="16002" ht="12.6" hidden="1"/>
    <row r="16003" ht="12.6" hidden="1"/>
    <row r="16004" ht="12.6" hidden="1"/>
    <row r="16005" ht="12.6" hidden="1"/>
    <row r="16006" ht="12.6" hidden="1"/>
    <row r="16007" ht="12.6" hidden="1"/>
    <row r="16008" ht="12.6" hidden="1"/>
    <row r="16009" ht="12.6" hidden="1"/>
    <row r="16010" ht="12.6" hidden="1"/>
    <row r="16011" ht="12.6" hidden="1"/>
    <row r="16012" ht="12.6" hidden="1"/>
    <row r="16013" ht="12.6" hidden="1"/>
    <row r="16014" ht="12.6" hidden="1"/>
    <row r="16015" ht="12.6" hidden="1"/>
    <row r="16016" ht="12.6" hidden="1"/>
    <row r="16017" ht="12.6" hidden="1"/>
    <row r="16018" ht="12.6" hidden="1"/>
    <row r="16019" ht="12.6" hidden="1"/>
    <row r="16020" ht="12.6" hidden="1"/>
    <row r="16021" ht="12.6" hidden="1"/>
    <row r="16022" ht="12.6" hidden="1"/>
    <row r="16023" ht="12.6" hidden="1"/>
    <row r="16024" ht="12.6" hidden="1"/>
    <row r="16025" ht="12.6" hidden="1"/>
    <row r="16026" ht="12.6" hidden="1"/>
    <row r="16027" ht="12.6" hidden="1"/>
    <row r="16028" ht="12.6" hidden="1"/>
    <row r="16029" ht="12.6" hidden="1"/>
    <row r="16030" ht="12.6" hidden="1"/>
    <row r="16031" ht="12.6" hidden="1"/>
    <row r="16032" ht="12.6" hidden="1"/>
    <row r="16033" ht="12.6" hidden="1"/>
    <row r="16034" ht="12.6" hidden="1"/>
    <row r="16035" ht="12.6" hidden="1"/>
    <row r="16036" ht="12.6" hidden="1"/>
    <row r="16037" ht="12.6" hidden="1"/>
    <row r="16038" ht="12.6" hidden="1"/>
    <row r="16039" ht="12.6" hidden="1"/>
    <row r="16040" ht="12.6" hidden="1"/>
    <row r="16041" ht="12.6" hidden="1"/>
    <row r="16042" ht="12.6" hidden="1"/>
    <row r="16043" ht="12.6" hidden="1"/>
    <row r="16044" ht="12.6" hidden="1"/>
    <row r="16045" ht="12.6" hidden="1"/>
    <row r="16046" ht="12.6" hidden="1"/>
    <row r="16047" ht="12.6" hidden="1"/>
    <row r="16048" ht="12.6" hidden="1"/>
    <row r="16049" ht="12.6" hidden="1"/>
    <row r="16050" ht="12.6" hidden="1"/>
    <row r="16051" ht="12.6" hidden="1"/>
    <row r="16052" ht="12.6" hidden="1"/>
    <row r="16053" ht="12.6" hidden="1"/>
    <row r="16054" ht="12.6" hidden="1"/>
    <row r="16055" ht="12.6" hidden="1"/>
    <row r="16056" ht="12.6" hidden="1"/>
    <row r="16057" ht="12.6" hidden="1"/>
    <row r="16058" ht="12.6" hidden="1"/>
    <row r="16059" ht="12.6" hidden="1"/>
    <row r="16060" ht="12.6" hidden="1"/>
    <row r="16061" ht="12.6" hidden="1"/>
    <row r="16062" ht="12.6" hidden="1"/>
    <row r="16063" ht="12.6" hidden="1"/>
    <row r="16064" ht="12.6" hidden="1"/>
    <row r="16065" ht="12.6" hidden="1"/>
    <row r="16066" ht="12.6" hidden="1"/>
    <row r="16067" ht="12.6" hidden="1"/>
    <row r="16068" ht="12.6" hidden="1"/>
    <row r="16069" ht="12.6" hidden="1"/>
    <row r="16070" ht="12.6" hidden="1"/>
    <row r="16071" ht="12.6" hidden="1"/>
    <row r="16072" ht="12.6" hidden="1"/>
    <row r="16073" ht="12.6" hidden="1"/>
    <row r="16074" ht="12.6" hidden="1"/>
    <row r="16075" ht="12.6" hidden="1"/>
    <row r="16076" ht="12.6" hidden="1"/>
    <row r="16077" ht="12.6" hidden="1"/>
    <row r="16078" ht="12.6" hidden="1"/>
    <row r="16079" ht="12.6" hidden="1"/>
    <row r="16080" ht="12.6" hidden="1"/>
    <row r="16081" ht="12.6" hidden="1"/>
    <row r="16082" ht="12.6" hidden="1"/>
    <row r="16083" ht="12.6" hidden="1"/>
    <row r="16084" ht="12.6" hidden="1"/>
    <row r="16085" ht="12.6" hidden="1"/>
    <row r="16086" ht="12.6" hidden="1"/>
    <row r="16087" ht="12.6" hidden="1"/>
    <row r="16088" ht="12.6" hidden="1"/>
    <row r="16089" ht="12.6" hidden="1"/>
    <row r="16090" ht="12.6" hidden="1"/>
    <row r="16091" ht="12.6" hidden="1"/>
    <row r="16092" ht="12.6" hidden="1"/>
    <row r="16093" ht="12.6" hidden="1"/>
    <row r="16094" ht="12.6" hidden="1"/>
    <row r="16095" ht="12.6" hidden="1"/>
    <row r="16096" ht="12.6" hidden="1"/>
    <row r="16097" ht="12.6" hidden="1"/>
    <row r="16098" ht="12.6" hidden="1"/>
    <row r="16099" ht="12.6" hidden="1"/>
    <row r="16100" ht="12.6" hidden="1"/>
    <row r="16101" ht="12.6" hidden="1"/>
    <row r="16102" ht="12.6" hidden="1"/>
    <row r="16103" ht="12.6" hidden="1"/>
    <row r="16104" ht="12.6" hidden="1"/>
    <row r="16105" ht="12.6" hidden="1"/>
    <row r="16106" ht="12.6" hidden="1"/>
    <row r="16107" ht="12.6" hidden="1"/>
    <row r="16108" ht="12.6" hidden="1"/>
    <row r="16109" ht="12.6" hidden="1"/>
    <row r="16110" ht="12.6" hidden="1"/>
    <row r="16111" ht="12.6" hidden="1"/>
    <row r="16112" ht="12.6" hidden="1"/>
    <row r="16113" ht="12.6" hidden="1"/>
    <row r="16114" ht="12.6" hidden="1"/>
    <row r="16115" ht="12.6" hidden="1"/>
    <row r="16116" ht="12.6" hidden="1"/>
    <row r="16117" ht="12.6" hidden="1"/>
    <row r="16118" ht="12.6" hidden="1"/>
    <row r="16119" ht="12.6" hidden="1"/>
    <row r="16120" ht="12.6" hidden="1"/>
    <row r="16121" ht="12.6" hidden="1"/>
    <row r="16122" ht="12.6" hidden="1"/>
    <row r="16123" ht="12.6" hidden="1"/>
    <row r="16124" ht="12.6" hidden="1"/>
    <row r="16125" ht="12.6" hidden="1"/>
    <row r="16126" ht="12.6" hidden="1"/>
    <row r="16127" ht="12.6" hidden="1"/>
    <row r="16128" ht="12.6" hidden="1"/>
    <row r="16129" ht="12.6" hidden="1"/>
    <row r="16130" ht="12.6" hidden="1"/>
    <row r="16131" ht="12.6" hidden="1"/>
    <row r="16132" ht="12.6" hidden="1"/>
    <row r="16133" ht="12.6" hidden="1"/>
    <row r="16134" ht="12.6" hidden="1"/>
    <row r="16135" ht="12.6" hidden="1"/>
    <row r="16136" ht="12.6" hidden="1"/>
    <row r="16137" ht="12.6" hidden="1"/>
    <row r="16138" ht="12.6" hidden="1"/>
    <row r="16139" ht="12.6" hidden="1"/>
    <row r="16140" ht="12.6" hidden="1"/>
    <row r="16141" ht="12.6" hidden="1"/>
    <row r="16142" ht="12.6" hidden="1"/>
    <row r="16143" ht="12.6" hidden="1"/>
    <row r="16144" ht="12.6" hidden="1"/>
    <row r="16145" ht="12.6" hidden="1"/>
    <row r="16146" ht="12.6" hidden="1"/>
    <row r="16147" ht="12.6" hidden="1"/>
    <row r="16148" ht="12.6" hidden="1"/>
    <row r="16149" ht="12.6" hidden="1"/>
    <row r="16150" ht="12.6" hidden="1"/>
    <row r="16151" ht="12.6" hidden="1"/>
    <row r="16152" ht="12.6" hidden="1"/>
    <row r="16153" ht="12.6" hidden="1"/>
    <row r="16154" ht="12.6" hidden="1"/>
    <row r="16155" ht="12.6" hidden="1"/>
    <row r="16156" ht="12.6" hidden="1"/>
    <row r="16157" ht="12.6" hidden="1"/>
    <row r="16158" ht="12.6" hidden="1"/>
    <row r="16159" ht="12.6" hidden="1"/>
    <row r="16160" ht="12.6" hidden="1"/>
    <row r="16161" ht="12.6" hidden="1"/>
    <row r="16162" ht="12.6" hidden="1"/>
    <row r="16163" ht="12.6" hidden="1"/>
    <row r="16164" ht="12.6" hidden="1"/>
    <row r="16165" ht="12.6" hidden="1"/>
    <row r="16166" ht="12.6" hidden="1"/>
    <row r="16167" ht="12.6" hidden="1"/>
    <row r="16168" ht="12.6" hidden="1"/>
    <row r="16169" ht="12.6" hidden="1"/>
    <row r="16170" ht="12.6" hidden="1"/>
    <row r="16171" ht="12.6" hidden="1"/>
    <row r="16172" ht="12.6" hidden="1"/>
    <row r="16173" ht="12.6" hidden="1"/>
    <row r="16174" ht="12.6" hidden="1"/>
    <row r="16175" ht="12.6" hidden="1"/>
    <row r="16176" ht="12.6" hidden="1"/>
    <row r="16177" ht="12.6" hidden="1"/>
    <row r="16178" ht="12.6" hidden="1"/>
    <row r="16179" ht="12.6" hidden="1"/>
    <row r="16180" ht="12.6" hidden="1"/>
    <row r="16181" ht="12.6" hidden="1"/>
    <row r="16182" ht="12.6" hidden="1"/>
    <row r="16183" ht="12.6" hidden="1"/>
    <row r="16184" ht="12.6" hidden="1"/>
    <row r="16185" ht="12.6" hidden="1"/>
    <row r="16186" ht="12.6" hidden="1"/>
    <row r="16187" ht="12.6" hidden="1"/>
    <row r="16188" ht="12.6" hidden="1"/>
    <row r="16189" ht="12.6" hidden="1"/>
    <row r="16190" ht="12.6" hidden="1"/>
    <row r="16191" ht="12.6" hidden="1"/>
    <row r="16192" ht="12.6" hidden="1"/>
    <row r="16193" ht="12.6" hidden="1"/>
    <row r="16194" ht="12.6" hidden="1"/>
    <row r="16195" ht="12.6" hidden="1"/>
    <row r="16196" ht="12.6" hidden="1"/>
    <row r="16197" ht="12.6" hidden="1"/>
    <row r="16198" ht="12.6" hidden="1"/>
    <row r="16199" ht="12.6" hidden="1"/>
    <row r="16200" ht="12.6" hidden="1"/>
    <row r="16201" ht="12.6" hidden="1"/>
    <row r="16202" ht="12.6" hidden="1"/>
    <row r="16203" ht="12.6" hidden="1"/>
    <row r="16204" ht="12.6" hidden="1"/>
    <row r="16205" ht="12.6" hidden="1"/>
    <row r="16206" ht="12.6" hidden="1"/>
    <row r="16207" ht="12.6" hidden="1"/>
    <row r="16208" ht="12.6" hidden="1"/>
    <row r="16209" ht="12.6" hidden="1"/>
    <row r="16210" ht="12.6" hidden="1"/>
    <row r="16211" ht="12.6" hidden="1"/>
    <row r="16212" ht="12.6" hidden="1"/>
    <row r="16213" ht="12.6" hidden="1"/>
    <row r="16214" ht="12.6" hidden="1"/>
    <row r="16215" ht="12.6" hidden="1"/>
    <row r="16216" ht="12.6" hidden="1"/>
    <row r="16217" ht="12.6" hidden="1"/>
    <row r="16218" ht="12.6" hidden="1"/>
    <row r="16219" ht="12.6" hidden="1"/>
    <row r="16220" ht="12.6" hidden="1"/>
    <row r="16221" ht="12.6" hidden="1"/>
    <row r="16222" ht="12.6" hidden="1"/>
    <row r="16223" ht="12.6" hidden="1"/>
    <row r="16224" ht="12.6" hidden="1"/>
    <row r="16225" ht="12.6" hidden="1"/>
    <row r="16226" ht="12.6" hidden="1"/>
    <row r="16227" ht="12.6" hidden="1"/>
    <row r="16228" ht="12.6" hidden="1"/>
    <row r="16229" ht="12.6" hidden="1"/>
    <row r="16230" ht="12.6" hidden="1"/>
    <row r="16231" ht="12.6" hidden="1"/>
    <row r="16232" ht="12.6" hidden="1"/>
    <row r="16233" ht="12.6" hidden="1"/>
    <row r="16234" ht="12.6" hidden="1"/>
    <row r="16235" ht="12.6" hidden="1"/>
    <row r="16236" ht="12.6" hidden="1"/>
    <row r="16237" ht="12.6" hidden="1"/>
    <row r="16238" ht="12.6" hidden="1"/>
    <row r="16239" ht="12.6" hidden="1"/>
    <row r="16240" ht="12.6" hidden="1"/>
    <row r="16241" ht="12.6" hidden="1"/>
    <row r="16242" ht="12.6" hidden="1"/>
    <row r="16243" ht="12.6" hidden="1"/>
    <row r="16244" ht="12.6" hidden="1"/>
    <row r="16245" ht="12.6" hidden="1"/>
    <row r="16246" ht="12.6" hidden="1"/>
    <row r="16247" ht="12.6" hidden="1"/>
    <row r="16248" ht="12.6" hidden="1"/>
    <row r="16249" ht="12.6" hidden="1"/>
    <row r="16250" ht="12.6" hidden="1"/>
    <row r="16251" ht="12.6" hidden="1"/>
    <row r="16252" ht="12.6" hidden="1"/>
    <row r="16253" ht="12.6" hidden="1"/>
    <row r="16254" ht="12.6" hidden="1"/>
    <row r="16255" ht="12.6" hidden="1"/>
    <row r="16256" ht="12.6" hidden="1"/>
    <row r="16257" ht="12.6" hidden="1"/>
    <row r="16258" ht="12.6" hidden="1"/>
    <row r="16259" ht="12.6" hidden="1"/>
    <row r="16260" ht="12.6" hidden="1"/>
    <row r="16261" ht="12.6" hidden="1"/>
    <row r="16262" ht="12.6" hidden="1"/>
    <row r="16263" ht="12.6" hidden="1"/>
    <row r="16264" ht="12.6" hidden="1"/>
    <row r="16265" ht="12.6" hidden="1"/>
    <row r="16266" ht="12.6" hidden="1"/>
    <row r="16267" ht="12.6" hidden="1"/>
    <row r="16268" ht="12.6" hidden="1"/>
    <row r="16269" ht="12.6" hidden="1"/>
    <row r="16270" ht="12.6" hidden="1"/>
    <row r="16271" ht="12.6" hidden="1"/>
    <row r="16272" ht="12.6" hidden="1"/>
    <row r="16273" ht="12.6" hidden="1"/>
    <row r="16274" ht="12.6" hidden="1"/>
    <row r="16275" ht="12.6" hidden="1"/>
    <row r="16276" ht="12.6" hidden="1"/>
    <row r="16277" ht="12.6" hidden="1"/>
    <row r="16278" ht="12.6" hidden="1"/>
    <row r="16279" ht="12.6" hidden="1"/>
    <row r="16280" ht="12.6" hidden="1"/>
    <row r="16281" ht="12.6" hidden="1"/>
    <row r="16282" ht="12.6" hidden="1"/>
    <row r="16283" ht="12.6" hidden="1"/>
    <row r="16284" ht="12.6" hidden="1"/>
    <row r="16285" ht="12.6" hidden="1"/>
    <row r="16286" ht="12.6" hidden="1"/>
    <row r="16287" ht="12.6" hidden="1"/>
    <row r="16288" ht="12.6" hidden="1"/>
    <row r="16289" ht="12.6" hidden="1"/>
    <row r="16290" ht="12.6" hidden="1"/>
    <row r="16291" ht="12.6" hidden="1"/>
    <row r="16292" ht="12.6" hidden="1"/>
    <row r="16293" ht="12.6" hidden="1"/>
    <row r="16294" ht="12.6" hidden="1"/>
    <row r="16295" ht="12.6" hidden="1"/>
    <row r="16296" ht="12.6" hidden="1"/>
    <row r="16297" ht="12.6" hidden="1"/>
    <row r="16298" ht="12.6" hidden="1"/>
    <row r="16299" ht="12.6" hidden="1"/>
    <row r="16300" ht="12.6" hidden="1"/>
    <row r="16301" ht="12.6" hidden="1"/>
    <row r="16302" ht="12.6" hidden="1"/>
    <row r="16303" ht="12.6" hidden="1"/>
    <row r="16304" ht="12.6" hidden="1"/>
    <row r="16305" ht="12.6" hidden="1"/>
    <row r="16306" ht="12.6" hidden="1"/>
    <row r="16307" ht="12.6" hidden="1"/>
    <row r="16308" ht="12.6" hidden="1"/>
    <row r="16309" ht="12.6" hidden="1"/>
    <row r="16310" ht="12.6" hidden="1"/>
    <row r="16311" ht="12.6" hidden="1"/>
    <row r="16312" ht="12.6" hidden="1"/>
    <row r="16313" ht="12.6" hidden="1"/>
    <row r="16314" ht="12.6" hidden="1"/>
    <row r="16315" ht="12.6" hidden="1"/>
    <row r="16316" ht="12.6" hidden="1"/>
    <row r="16317" ht="12.6" hidden="1"/>
    <row r="16318" ht="12.6" hidden="1"/>
    <row r="16319" ht="12.6" hidden="1"/>
    <row r="16320" ht="12.6" hidden="1"/>
    <row r="16321" ht="12.6" hidden="1"/>
    <row r="16322" ht="12.6" hidden="1"/>
    <row r="16323" ht="12.6" hidden="1"/>
    <row r="16324" ht="12.6" hidden="1"/>
    <row r="16325" ht="12.6" hidden="1"/>
    <row r="16326" ht="12.6" hidden="1"/>
    <row r="16327" ht="12.6" hidden="1"/>
    <row r="16328" ht="12.6" hidden="1"/>
    <row r="16329" ht="12.6" hidden="1"/>
    <row r="16330" ht="12.6" hidden="1"/>
    <row r="16331" ht="12.6" hidden="1"/>
    <row r="16332" ht="12.6" hidden="1"/>
    <row r="16333" ht="12.6" hidden="1"/>
    <row r="16334" ht="12.6" hidden="1"/>
    <row r="16335" ht="12.6" hidden="1"/>
    <row r="16336" ht="12.6" hidden="1"/>
    <row r="16337" ht="12.6" hidden="1"/>
    <row r="16338" ht="12.6" hidden="1"/>
    <row r="16339" ht="12.6" hidden="1"/>
    <row r="16340" ht="12.6" hidden="1"/>
    <row r="16341" ht="12.6" hidden="1"/>
    <row r="16342" ht="12.6" hidden="1"/>
    <row r="16343" ht="12.6" hidden="1"/>
    <row r="16344" ht="12.6" hidden="1"/>
    <row r="16345" ht="12.6" hidden="1"/>
    <row r="16346" ht="12.6" hidden="1"/>
    <row r="16347" ht="12.6" hidden="1"/>
    <row r="16348" ht="12.6" hidden="1"/>
    <row r="16349" ht="12.6" hidden="1"/>
    <row r="16350" ht="12.6" hidden="1"/>
    <row r="16351" ht="12.6" hidden="1"/>
    <row r="16352" ht="12.6" hidden="1"/>
    <row r="16353" ht="12.6" hidden="1"/>
    <row r="16354" ht="12.6" hidden="1"/>
    <row r="16355" ht="12.6" hidden="1"/>
    <row r="16356" ht="12.6" hidden="1"/>
    <row r="16357" ht="12.6" hidden="1"/>
    <row r="16358" ht="12.6" hidden="1"/>
    <row r="16359" ht="12.6" hidden="1"/>
    <row r="16360" ht="12.6" hidden="1"/>
    <row r="16361" ht="12.6" hidden="1"/>
    <row r="16362" ht="12.6" hidden="1"/>
    <row r="16363" ht="12.6" hidden="1"/>
    <row r="16364" ht="12.6" hidden="1"/>
    <row r="16365" ht="12.6" hidden="1"/>
    <row r="16366" ht="12.6" hidden="1"/>
    <row r="16367" ht="12.6" hidden="1"/>
    <row r="16368" ht="12.6" hidden="1"/>
    <row r="16369" ht="12.6" hidden="1"/>
    <row r="16370" ht="12.6" hidden="1"/>
    <row r="16371" ht="12.6" hidden="1"/>
    <row r="16372" ht="12.6" hidden="1"/>
    <row r="16373" ht="12.6" hidden="1"/>
    <row r="16374" ht="12.6" hidden="1"/>
    <row r="16375" ht="12.6" hidden="1"/>
    <row r="16376" ht="12.6" hidden="1"/>
    <row r="16377" ht="12.6" hidden="1"/>
    <row r="16378" ht="12.6" hidden="1"/>
    <row r="16379" ht="12.6" hidden="1"/>
    <row r="16380" ht="12.6" hidden="1"/>
    <row r="16381" ht="12.6" hidden="1"/>
    <row r="16382" ht="12.6" hidden="1"/>
    <row r="16383" ht="12.6" hidden="1"/>
    <row r="16384" ht="12.6" hidden="1"/>
    <row r="16385" ht="12.6" hidden="1"/>
    <row r="16386" ht="12.6" hidden="1"/>
    <row r="16387" ht="12.6" hidden="1"/>
    <row r="16388" ht="12.6" hidden="1"/>
    <row r="16389" ht="12.6" hidden="1"/>
    <row r="16390" ht="12.6" hidden="1"/>
    <row r="16391" ht="12.6" hidden="1"/>
    <row r="16392" ht="12.6" hidden="1"/>
    <row r="16393" ht="12.6" hidden="1"/>
    <row r="16394" ht="12.6" hidden="1"/>
    <row r="16395" ht="12.6" hidden="1"/>
    <row r="16396" ht="12.6" hidden="1"/>
    <row r="16397" ht="12.6" hidden="1"/>
    <row r="16398" ht="12.6" hidden="1"/>
    <row r="16399" ht="12.6" hidden="1"/>
    <row r="16400" ht="12.6" hidden="1"/>
    <row r="16401" ht="12.6" hidden="1"/>
    <row r="16402" ht="12.6" hidden="1"/>
    <row r="16403" ht="12.6" hidden="1"/>
    <row r="16404" ht="12.6" hidden="1"/>
    <row r="16405" ht="12.6" hidden="1"/>
    <row r="16406" ht="12.6" hidden="1"/>
    <row r="16407" ht="12.6" hidden="1"/>
    <row r="16408" ht="12.6" hidden="1"/>
    <row r="16409" ht="12.6" hidden="1"/>
    <row r="16410" ht="12.6" hidden="1"/>
    <row r="16411" ht="12.6" hidden="1"/>
    <row r="16412" ht="12.6" hidden="1"/>
    <row r="16413" ht="12.6" hidden="1"/>
    <row r="16414" ht="12.6" hidden="1"/>
    <row r="16415" ht="12.6" hidden="1"/>
    <row r="16416" ht="12.6" hidden="1"/>
    <row r="16417" ht="12.6" hidden="1"/>
    <row r="16418" ht="12.6" hidden="1"/>
    <row r="16419" ht="12.6" hidden="1"/>
    <row r="16420" ht="12.6" hidden="1"/>
    <row r="16421" ht="12.6" hidden="1"/>
    <row r="16422" ht="12.6" hidden="1"/>
    <row r="16423" ht="12.6" hidden="1"/>
    <row r="16424" ht="12.6" hidden="1"/>
    <row r="16425" ht="12.6" hidden="1"/>
    <row r="16426" ht="12.6" hidden="1"/>
    <row r="16427" ht="12.6" hidden="1"/>
    <row r="16428" ht="12.6" hidden="1"/>
    <row r="16429" ht="12.6" hidden="1"/>
    <row r="16430" ht="12.6" hidden="1"/>
    <row r="16431" ht="12.6" hidden="1"/>
    <row r="16432" ht="12.6" hidden="1"/>
    <row r="16433" ht="12.6" hidden="1"/>
    <row r="16434" ht="12.6" hidden="1"/>
    <row r="16435" ht="12.6" hidden="1"/>
    <row r="16436" ht="12.6" hidden="1"/>
    <row r="16437" ht="12.6" hidden="1"/>
    <row r="16438" ht="12.6" hidden="1"/>
    <row r="16439" ht="12.6" hidden="1"/>
    <row r="16440" ht="12.6" hidden="1"/>
    <row r="16441" ht="12.6" hidden="1"/>
    <row r="16442" ht="12.6" hidden="1"/>
    <row r="16443" ht="12.6" hidden="1"/>
    <row r="16444" ht="12.6" hidden="1"/>
    <row r="16445" ht="12.6" hidden="1"/>
    <row r="16446" ht="12.6" hidden="1"/>
    <row r="16447" ht="12.6" hidden="1"/>
    <row r="16448" ht="12.6" hidden="1"/>
    <row r="16449" ht="12.6" hidden="1"/>
    <row r="16450" ht="12.6" hidden="1"/>
    <row r="16451" ht="12.6" hidden="1"/>
    <row r="16452" ht="12.6" hidden="1"/>
    <row r="16453" ht="12.6" hidden="1"/>
    <row r="16454" ht="12.6" hidden="1"/>
    <row r="16455" ht="12.6" hidden="1"/>
    <row r="16456" ht="12.6" hidden="1"/>
    <row r="16457" ht="12.6" hidden="1"/>
    <row r="16458" ht="12.6" hidden="1"/>
    <row r="16459" ht="12.6" hidden="1"/>
    <row r="16460" ht="12.6" hidden="1"/>
    <row r="16461" ht="12.6" hidden="1"/>
    <row r="16462" ht="12.6" hidden="1"/>
    <row r="16463" ht="12.6" hidden="1"/>
    <row r="16464" ht="12.6" hidden="1"/>
    <row r="16465" ht="12.6" hidden="1"/>
    <row r="16466" ht="12.6" hidden="1"/>
    <row r="16467" ht="12.6" hidden="1"/>
    <row r="16468" ht="12.6" hidden="1"/>
    <row r="16469" ht="12.6" hidden="1"/>
    <row r="16470" ht="12.6" hidden="1"/>
    <row r="16471" ht="12.6" hidden="1"/>
    <row r="16472" ht="12.6" hidden="1"/>
    <row r="16473" ht="12.6" hidden="1"/>
    <row r="16474" ht="12.6" hidden="1"/>
    <row r="16475" ht="12.6" hidden="1"/>
    <row r="16476" ht="12.6" hidden="1"/>
    <row r="16477" ht="12.6" hidden="1"/>
    <row r="16478" ht="12.6" hidden="1"/>
    <row r="16479" ht="12.6" hidden="1"/>
    <row r="16480" ht="12.6" hidden="1"/>
    <row r="16481" ht="12.6" hidden="1"/>
    <row r="16482" ht="12.6" hidden="1"/>
    <row r="16483" ht="12.6" hidden="1"/>
    <row r="16484" ht="12.6" hidden="1"/>
    <row r="16485" ht="12.6" hidden="1"/>
    <row r="16486" ht="12.6" hidden="1"/>
    <row r="16487" ht="12.6" hidden="1"/>
    <row r="16488" ht="12.6" hidden="1"/>
    <row r="16489" ht="12.6" hidden="1"/>
    <row r="16490" ht="12.6" hidden="1"/>
    <row r="16491" ht="12.6" hidden="1"/>
    <row r="16492" ht="12.6" hidden="1"/>
    <row r="16493" ht="12.6" hidden="1"/>
    <row r="16494" ht="12.6" hidden="1"/>
    <row r="16495" ht="12.6" hidden="1"/>
    <row r="16496" ht="12.6" hidden="1"/>
    <row r="16497" ht="12.6" hidden="1"/>
    <row r="16498" ht="12.6" hidden="1"/>
    <row r="16499" ht="12.6" hidden="1"/>
    <row r="16500" ht="12.6" hidden="1"/>
    <row r="16501" ht="12.6" hidden="1"/>
    <row r="16502" ht="12.6" hidden="1"/>
    <row r="16503" ht="12.6" hidden="1"/>
    <row r="16504" ht="12.6" hidden="1"/>
    <row r="16505" ht="12.6" hidden="1"/>
    <row r="16506" ht="12.6" hidden="1"/>
    <row r="16507" ht="12.6" hidden="1"/>
    <row r="16508" ht="12.6" hidden="1"/>
    <row r="16509" ht="12.6" hidden="1"/>
    <row r="16510" ht="12.6" hidden="1"/>
    <row r="16511" ht="12.6" hidden="1"/>
    <row r="16512" ht="12.6" hidden="1"/>
    <row r="16513" ht="12.6" hidden="1"/>
    <row r="16514" ht="12.6" hidden="1"/>
    <row r="16515" ht="12.6" hidden="1"/>
    <row r="16516" ht="12.6" hidden="1"/>
    <row r="16517" ht="12.6" hidden="1"/>
    <row r="16518" ht="12.6" hidden="1"/>
    <row r="16519" ht="12.6" hidden="1"/>
    <row r="16520" ht="12.6" hidden="1"/>
    <row r="16521" ht="12.6" hidden="1"/>
    <row r="16522" ht="12.6" hidden="1"/>
    <row r="16523" ht="12.6" hidden="1"/>
    <row r="16524" ht="12.6" hidden="1"/>
    <row r="16525" ht="12.6" hidden="1"/>
    <row r="16526" ht="12.6" hidden="1"/>
    <row r="16527" ht="12.6" hidden="1"/>
    <row r="16528" ht="12.6" hidden="1"/>
    <row r="16529" ht="12.6" hidden="1"/>
    <row r="16530" ht="12.6" hidden="1"/>
    <row r="16531" ht="12.6" hidden="1"/>
    <row r="16532" ht="12.6" hidden="1"/>
    <row r="16533" ht="12.6" hidden="1"/>
    <row r="16534" ht="12.6" hidden="1"/>
    <row r="16535" ht="12.6" hidden="1"/>
    <row r="16536" ht="12.6" hidden="1"/>
    <row r="16537" ht="12.6" hidden="1"/>
    <row r="16538" ht="12.6" hidden="1"/>
    <row r="16539" ht="12.6" hidden="1"/>
    <row r="16540" ht="12.6" hidden="1"/>
    <row r="16541" ht="12.6" hidden="1"/>
    <row r="16542" ht="12.6" hidden="1"/>
    <row r="16543" ht="12.6" hidden="1"/>
    <row r="16544" ht="12.6" hidden="1"/>
    <row r="16545" ht="12.6" hidden="1"/>
    <row r="16546" ht="12.6" hidden="1"/>
    <row r="16547" ht="12.6" hidden="1"/>
    <row r="16548" ht="12.6" hidden="1"/>
    <row r="16549" ht="12.6" hidden="1"/>
    <row r="16550" ht="12.6" hidden="1"/>
    <row r="16551" ht="12.6" hidden="1"/>
    <row r="16552" ht="12.6" hidden="1"/>
    <row r="16553" ht="12.6" hidden="1"/>
    <row r="16554" ht="12.6" hidden="1"/>
    <row r="16555" ht="12.6" hidden="1"/>
    <row r="16556" ht="12.6" hidden="1"/>
    <row r="16557" ht="12.6" hidden="1"/>
    <row r="16558" ht="12.6" hidden="1"/>
    <row r="16559" ht="12.6" hidden="1"/>
    <row r="16560" ht="12.6" hidden="1"/>
    <row r="16561" ht="12.6" hidden="1"/>
    <row r="16562" ht="12.6" hidden="1"/>
    <row r="16563" ht="12.6" hidden="1"/>
    <row r="16564" ht="12.6" hidden="1"/>
    <row r="16565" ht="12.6" hidden="1"/>
    <row r="16566" ht="12.6" hidden="1"/>
    <row r="16567" ht="12.6" hidden="1"/>
    <row r="16568" ht="12.6" hidden="1"/>
    <row r="16569" ht="12.6" hidden="1"/>
    <row r="16570" ht="12.6" hidden="1"/>
    <row r="16571" ht="12.6" hidden="1"/>
    <row r="16572" ht="12.6" hidden="1"/>
    <row r="16573" ht="12.6" hidden="1"/>
    <row r="16574" ht="12.6" hidden="1"/>
    <row r="16575" ht="12.6" hidden="1"/>
    <row r="16576" ht="12.6" hidden="1"/>
    <row r="16577" ht="12.6" hidden="1"/>
    <row r="16578" ht="12.6" hidden="1"/>
    <row r="16579" ht="12.6" hidden="1"/>
    <row r="16580" ht="12.6" hidden="1"/>
    <row r="16581" ht="12.6" hidden="1"/>
    <row r="16582" ht="12.6" hidden="1"/>
    <row r="16583" ht="12.6" hidden="1"/>
    <row r="16584" ht="12.6" hidden="1"/>
    <row r="16585" ht="12.6" hidden="1"/>
    <row r="16586" ht="12.6" hidden="1"/>
    <row r="16587" ht="12.6" hidden="1"/>
    <row r="16588" ht="12.6" hidden="1"/>
    <row r="16589" ht="12.6" hidden="1"/>
    <row r="16590" ht="12.6" hidden="1"/>
    <row r="16591" ht="12.6" hidden="1"/>
    <row r="16592" ht="12.6" hidden="1"/>
    <row r="16593" ht="12.6" hidden="1"/>
    <row r="16594" ht="12.6" hidden="1"/>
    <row r="16595" ht="12.6" hidden="1"/>
    <row r="16596" ht="12.6" hidden="1"/>
    <row r="16597" ht="12.6" hidden="1"/>
    <row r="16598" ht="12.6" hidden="1"/>
    <row r="16599" ht="12.6" hidden="1"/>
    <row r="16600" ht="12.6" hidden="1"/>
    <row r="16601" ht="12.6" hidden="1"/>
    <row r="16602" ht="12.6" hidden="1"/>
    <row r="16603" ht="12.6" hidden="1"/>
    <row r="16604" ht="12.6" hidden="1"/>
    <row r="16605" ht="12.6" hidden="1"/>
    <row r="16606" ht="12.6" hidden="1"/>
    <row r="16607" ht="12.6" hidden="1"/>
    <row r="16608" ht="12.6" hidden="1"/>
    <row r="16609" ht="12.6" hidden="1"/>
    <row r="16610" ht="12.6" hidden="1"/>
    <row r="16611" ht="12.6" hidden="1"/>
    <row r="16612" ht="12.6" hidden="1"/>
    <row r="16613" ht="12.6" hidden="1"/>
    <row r="16614" ht="12.6" hidden="1"/>
    <row r="16615" ht="12.6" hidden="1"/>
    <row r="16616" ht="12.6" hidden="1"/>
    <row r="16617" ht="12.6" hidden="1"/>
    <row r="16618" ht="12.6" hidden="1"/>
    <row r="16619" ht="12.6" hidden="1"/>
    <row r="16620" ht="12.6" hidden="1"/>
    <row r="16621" ht="12.6" hidden="1"/>
    <row r="16622" ht="12.6" hidden="1"/>
    <row r="16623" ht="12.6" hidden="1"/>
    <row r="16624" ht="12.6" hidden="1"/>
    <row r="16625" ht="12.6" hidden="1"/>
    <row r="16626" ht="12.6" hidden="1"/>
    <row r="16627" ht="12.6" hidden="1"/>
    <row r="16628" ht="12.6" hidden="1"/>
    <row r="16629" ht="12.6" hidden="1"/>
    <row r="16630" ht="12.6" hidden="1"/>
    <row r="16631" ht="12.6" hidden="1"/>
    <row r="16632" ht="12.6" hidden="1"/>
    <row r="16633" ht="12.6" hidden="1"/>
    <row r="16634" ht="12.6" hidden="1"/>
    <row r="16635" ht="12.6" hidden="1"/>
    <row r="16636" ht="12.6" hidden="1"/>
    <row r="16637" ht="12.6" hidden="1"/>
    <row r="16638" ht="12.6" hidden="1"/>
    <row r="16639" ht="12.6" hidden="1"/>
    <row r="16640" ht="12.6" hidden="1"/>
    <row r="16641" ht="12.6" hidden="1"/>
    <row r="16642" ht="12.6" hidden="1"/>
    <row r="16643" ht="12.6" hidden="1"/>
    <row r="16644" ht="12.6" hidden="1"/>
    <row r="16645" ht="12.6" hidden="1"/>
    <row r="16646" ht="12.6" hidden="1"/>
    <row r="16647" ht="12.6" hidden="1"/>
    <row r="16648" ht="12.6" hidden="1"/>
    <row r="16649" ht="12.6" hidden="1"/>
    <row r="16650" ht="12.6" hidden="1"/>
    <row r="16651" ht="12.6" hidden="1"/>
    <row r="16652" ht="12.6" hidden="1"/>
    <row r="16653" ht="12.6" hidden="1"/>
    <row r="16654" ht="12.6" hidden="1"/>
    <row r="16655" ht="12.6" hidden="1"/>
    <row r="16656" ht="12.6" hidden="1"/>
    <row r="16657" ht="12.6" hidden="1"/>
    <row r="16658" ht="12.6" hidden="1"/>
    <row r="16659" ht="12.6" hidden="1"/>
    <row r="16660" ht="12.6" hidden="1"/>
    <row r="16661" ht="12.6" hidden="1"/>
    <row r="16662" ht="12.6" hidden="1"/>
    <row r="16663" ht="12.6" hidden="1"/>
    <row r="16664" ht="12.6" hidden="1"/>
    <row r="16665" ht="12.6" hidden="1"/>
    <row r="16666" ht="12.6" hidden="1"/>
    <row r="16667" ht="12.6" hidden="1"/>
    <row r="16668" ht="12.6" hidden="1"/>
    <row r="16669" ht="12.6" hidden="1"/>
    <row r="16670" ht="12.6" hidden="1"/>
    <row r="16671" ht="12.6" hidden="1"/>
    <row r="16672" ht="12.6" hidden="1"/>
    <row r="16673" ht="12.6" hidden="1"/>
    <row r="16674" ht="12.6" hidden="1"/>
    <row r="16675" ht="12.6" hidden="1"/>
    <row r="16676" ht="12.6" hidden="1"/>
    <row r="16677" ht="12.6" hidden="1"/>
    <row r="16678" ht="12.6" hidden="1"/>
    <row r="16679" ht="12.6" hidden="1"/>
    <row r="16680" ht="12.6" hidden="1"/>
    <row r="16681" ht="12.6" hidden="1"/>
    <row r="16682" ht="12.6" hidden="1"/>
    <row r="16683" ht="12.6" hidden="1"/>
    <row r="16684" ht="12.6" hidden="1"/>
    <row r="16685" ht="12.6" hidden="1"/>
    <row r="16686" ht="12.6" hidden="1"/>
    <row r="16687" ht="12.6" hidden="1"/>
    <row r="16688" ht="12.6" hidden="1"/>
    <row r="16689" ht="12.6" hidden="1"/>
    <row r="16690" ht="12.6" hidden="1"/>
    <row r="16691" ht="12.6" hidden="1"/>
    <row r="16692" ht="12.6" hidden="1"/>
    <row r="16693" ht="12.6" hidden="1"/>
    <row r="16694" ht="12.6" hidden="1"/>
    <row r="16695" ht="12.6" hidden="1"/>
    <row r="16696" ht="12.6" hidden="1"/>
    <row r="16697" ht="12.6" hidden="1"/>
    <row r="16698" ht="12.6" hidden="1"/>
    <row r="16699" ht="12.6" hidden="1"/>
    <row r="16700" ht="12.6" hidden="1"/>
    <row r="16701" ht="12.6" hidden="1"/>
    <row r="16702" ht="12.6" hidden="1"/>
    <row r="16703" ht="12.6" hidden="1"/>
    <row r="16704" ht="12.6" hidden="1"/>
    <row r="16705" ht="12.6" hidden="1"/>
    <row r="16706" ht="12.6" hidden="1"/>
    <row r="16707" ht="12.6" hidden="1"/>
    <row r="16708" ht="12.6" hidden="1"/>
    <row r="16709" ht="12.6" hidden="1"/>
    <row r="16710" ht="12.6" hidden="1"/>
    <row r="16711" ht="12.6" hidden="1"/>
    <row r="16712" ht="12.6" hidden="1"/>
    <row r="16713" ht="12.6" hidden="1"/>
    <row r="16714" ht="12.6" hidden="1"/>
    <row r="16715" ht="12.6" hidden="1"/>
    <row r="16716" ht="12.6" hidden="1"/>
    <row r="16717" ht="12.6" hidden="1"/>
    <row r="16718" ht="12.6" hidden="1"/>
    <row r="16719" ht="12.6" hidden="1"/>
    <row r="16720" ht="12.6" hidden="1"/>
    <row r="16721" ht="12.6" hidden="1"/>
    <row r="16722" ht="12.6" hidden="1"/>
    <row r="16723" ht="12.6" hidden="1"/>
    <row r="16724" ht="12.6" hidden="1"/>
    <row r="16725" ht="12.6" hidden="1"/>
    <row r="16726" ht="12.6" hidden="1"/>
    <row r="16727" ht="12.6" hidden="1"/>
    <row r="16728" ht="12.6" hidden="1"/>
    <row r="16729" ht="12.6" hidden="1"/>
    <row r="16730" ht="12.6" hidden="1"/>
    <row r="16731" ht="12.6" hidden="1"/>
    <row r="16732" ht="12.6" hidden="1"/>
    <row r="16733" ht="12.6" hidden="1"/>
    <row r="16734" ht="12.6" hidden="1"/>
    <row r="16735" ht="12.6" hidden="1"/>
    <row r="16736" ht="12.6" hidden="1"/>
    <row r="16737" ht="12.6" hidden="1"/>
    <row r="16738" ht="12.6" hidden="1"/>
    <row r="16739" ht="12.6" hidden="1"/>
    <row r="16740" ht="12.6" hidden="1"/>
    <row r="16741" ht="12.6" hidden="1"/>
    <row r="16742" ht="12.6" hidden="1"/>
    <row r="16743" ht="12.6" hidden="1"/>
    <row r="16744" ht="12.6" hidden="1"/>
    <row r="16745" ht="12.6" hidden="1"/>
    <row r="16746" ht="12.6" hidden="1"/>
    <row r="16747" ht="12.6" hidden="1"/>
    <row r="16748" ht="12.6" hidden="1"/>
    <row r="16749" ht="12.6" hidden="1"/>
    <row r="16750" ht="12.6" hidden="1"/>
    <row r="16751" ht="12.6" hidden="1"/>
    <row r="16752" ht="12.6" hidden="1"/>
    <row r="16753" ht="12.6" hidden="1"/>
    <row r="16754" ht="12.6" hidden="1"/>
    <row r="16755" ht="12.6" hidden="1"/>
    <row r="16756" ht="12.6" hidden="1"/>
    <row r="16757" ht="12.6" hidden="1"/>
    <row r="16758" ht="12.6" hidden="1"/>
    <row r="16759" ht="12.6" hidden="1"/>
    <row r="16760" ht="12.6" hidden="1"/>
    <row r="16761" ht="12.6" hidden="1"/>
    <row r="16762" ht="12.6" hidden="1"/>
    <row r="16763" ht="12.6" hidden="1"/>
    <row r="16764" ht="12.6" hidden="1"/>
    <row r="16765" ht="12.6" hidden="1"/>
    <row r="16766" ht="12.6" hidden="1"/>
    <row r="16767" ht="12.6" hidden="1"/>
    <row r="16768" ht="12.6" hidden="1"/>
    <row r="16769" ht="12.6" hidden="1"/>
    <row r="16770" ht="12.6" hidden="1"/>
    <row r="16771" ht="12.6" hidden="1"/>
    <row r="16772" ht="12.6" hidden="1"/>
    <row r="16773" ht="12.6" hidden="1"/>
    <row r="16774" ht="12.6" hidden="1"/>
    <row r="16775" ht="12.6" hidden="1"/>
    <row r="16776" ht="12.6" hidden="1"/>
    <row r="16777" ht="12.6" hidden="1"/>
    <row r="16778" ht="12.6" hidden="1"/>
    <row r="16779" ht="12.6" hidden="1"/>
    <row r="16780" ht="12.6" hidden="1"/>
    <row r="16781" ht="12.6" hidden="1"/>
    <row r="16782" ht="12.6" hidden="1"/>
    <row r="16783" ht="12.6" hidden="1"/>
    <row r="16784" ht="12.6" hidden="1"/>
    <row r="16785" ht="12.6" hidden="1"/>
    <row r="16786" ht="12.6" hidden="1"/>
    <row r="16787" ht="12.6" hidden="1"/>
    <row r="16788" ht="12.6" hidden="1"/>
    <row r="16789" ht="12.6" hidden="1"/>
    <row r="16790" ht="12.6" hidden="1"/>
    <row r="16791" ht="12.6" hidden="1"/>
    <row r="16792" ht="12.6" hidden="1"/>
    <row r="16793" ht="12.6" hidden="1"/>
    <row r="16794" ht="12.6" hidden="1"/>
    <row r="16795" ht="12.6" hidden="1"/>
    <row r="16796" ht="12.6" hidden="1"/>
    <row r="16797" ht="12.6" hidden="1"/>
    <row r="16798" ht="12.6" hidden="1"/>
    <row r="16799" ht="12.6" hidden="1"/>
    <row r="16800" ht="12.6" hidden="1"/>
    <row r="16801" ht="12.6" hidden="1"/>
    <row r="16802" ht="12.6" hidden="1"/>
    <row r="16803" ht="12.6" hidden="1"/>
    <row r="16804" ht="12.6" hidden="1"/>
    <row r="16805" ht="12.6" hidden="1"/>
    <row r="16806" ht="12.6" hidden="1"/>
    <row r="16807" ht="12.6" hidden="1"/>
    <row r="16808" ht="12.6" hidden="1"/>
    <row r="16809" ht="12.6" hidden="1"/>
    <row r="16810" ht="12.6" hidden="1"/>
    <row r="16811" ht="12.6" hidden="1"/>
    <row r="16812" ht="12.6" hidden="1"/>
    <row r="16813" ht="12.6" hidden="1"/>
    <row r="16814" ht="12.6" hidden="1"/>
    <row r="16815" ht="12.6" hidden="1"/>
    <row r="16816" ht="12.6" hidden="1"/>
    <row r="16817" ht="12.6" hidden="1"/>
    <row r="16818" ht="12.6" hidden="1"/>
    <row r="16819" ht="12.6" hidden="1"/>
    <row r="16820" ht="12.6" hidden="1"/>
    <row r="16821" ht="12.6" hidden="1"/>
    <row r="16822" ht="12.6" hidden="1"/>
    <row r="16823" ht="12.6" hidden="1"/>
    <row r="16824" ht="12.6" hidden="1"/>
    <row r="16825" ht="12.6" hidden="1"/>
    <row r="16826" ht="12.6" hidden="1"/>
    <row r="16827" ht="12.6" hidden="1"/>
    <row r="16828" ht="12.6" hidden="1"/>
    <row r="16829" ht="12.6" hidden="1"/>
    <row r="16830" ht="12.6" hidden="1"/>
    <row r="16831" ht="12.6" hidden="1"/>
    <row r="16832" ht="12.6" hidden="1"/>
    <row r="16833" ht="12.6" hidden="1"/>
    <row r="16834" ht="12.6" hidden="1"/>
    <row r="16835" ht="12.6" hidden="1"/>
    <row r="16836" ht="12.6" hidden="1"/>
    <row r="16837" ht="12.6" hidden="1"/>
    <row r="16838" ht="12.6" hidden="1"/>
    <row r="16839" ht="12.6" hidden="1"/>
    <row r="16840" ht="12.6" hidden="1"/>
    <row r="16841" ht="12.6" hidden="1"/>
    <row r="16842" ht="12.6" hidden="1"/>
    <row r="16843" ht="12.6" hidden="1"/>
    <row r="16844" ht="12.6" hidden="1"/>
    <row r="16845" ht="12.6" hidden="1"/>
    <row r="16846" ht="12.6" hidden="1"/>
    <row r="16847" ht="12.6" hidden="1"/>
    <row r="16848" ht="12.6" hidden="1"/>
    <row r="16849" ht="12.6" hidden="1"/>
    <row r="16850" ht="12.6" hidden="1"/>
    <row r="16851" ht="12.6" hidden="1"/>
    <row r="16852" ht="12.6" hidden="1"/>
    <row r="16853" ht="12.6" hidden="1"/>
    <row r="16854" ht="12.6" hidden="1"/>
    <row r="16855" ht="12.6" hidden="1"/>
    <row r="16856" ht="12.6" hidden="1"/>
    <row r="16857" ht="12.6" hidden="1"/>
    <row r="16858" ht="12.6" hidden="1"/>
    <row r="16859" ht="12.6" hidden="1"/>
    <row r="16860" ht="12.6" hidden="1"/>
    <row r="16861" ht="12.6" hidden="1"/>
    <row r="16862" ht="12.6" hidden="1"/>
    <row r="16863" ht="12.6" hidden="1"/>
    <row r="16864" ht="12.6" hidden="1"/>
    <row r="16865" ht="12.6" hidden="1"/>
    <row r="16866" ht="12.6" hidden="1"/>
    <row r="16867" ht="12.6" hidden="1"/>
    <row r="16868" ht="12.6" hidden="1"/>
    <row r="16869" ht="12.6" hidden="1"/>
    <row r="16870" ht="12.6" hidden="1"/>
    <row r="16871" ht="12.6" hidden="1"/>
    <row r="16872" ht="12.6" hidden="1"/>
    <row r="16873" ht="12.6" hidden="1"/>
    <row r="16874" ht="12.6" hidden="1"/>
    <row r="16875" ht="12.6" hidden="1"/>
    <row r="16876" ht="12.6" hidden="1"/>
    <row r="16877" ht="12.6" hidden="1"/>
    <row r="16878" ht="12.6" hidden="1"/>
    <row r="16879" ht="12.6" hidden="1"/>
    <row r="16880" ht="12.6" hidden="1"/>
    <row r="16881" ht="12.6" hidden="1"/>
    <row r="16882" ht="12.6" hidden="1"/>
    <row r="16883" ht="12.6" hidden="1"/>
    <row r="16884" ht="12.6" hidden="1"/>
    <row r="16885" ht="12.6" hidden="1"/>
    <row r="16886" ht="12.6" hidden="1"/>
    <row r="16887" ht="12.6" hidden="1"/>
    <row r="16888" ht="12.6" hidden="1"/>
    <row r="16889" ht="12.6" hidden="1"/>
    <row r="16890" ht="12.6" hidden="1"/>
    <row r="16891" ht="12.6" hidden="1"/>
    <row r="16892" ht="12.6" hidden="1"/>
    <row r="16893" ht="12.6" hidden="1"/>
    <row r="16894" ht="12.6" hidden="1"/>
    <row r="16895" ht="12.6" hidden="1"/>
    <row r="16896" ht="12.6" hidden="1"/>
    <row r="16897" ht="12.6" hidden="1"/>
    <row r="16898" ht="12.6" hidden="1"/>
    <row r="16899" ht="12.6" hidden="1"/>
    <row r="16900" ht="12.6" hidden="1"/>
    <row r="16901" ht="12.6" hidden="1"/>
    <row r="16902" ht="12.6" hidden="1"/>
    <row r="16903" ht="12.6" hidden="1"/>
    <row r="16904" ht="12.6" hidden="1"/>
    <row r="16905" ht="12.6" hidden="1"/>
    <row r="16906" ht="12.6" hidden="1"/>
    <row r="16907" ht="12.6" hidden="1"/>
    <row r="16908" ht="12.6" hidden="1"/>
    <row r="16909" ht="12.6" hidden="1"/>
    <row r="16910" ht="12.6" hidden="1"/>
    <row r="16911" ht="12.6" hidden="1"/>
    <row r="16912" ht="12.6" hidden="1"/>
    <row r="16913" ht="12.6" hidden="1"/>
    <row r="16914" ht="12.6" hidden="1"/>
    <row r="16915" ht="12.6" hidden="1"/>
    <row r="16916" ht="12.6" hidden="1"/>
    <row r="16917" ht="12.6" hidden="1"/>
    <row r="16918" ht="12.6" hidden="1"/>
    <row r="16919" ht="12.6" hidden="1"/>
    <row r="16920" ht="12.6" hidden="1"/>
    <row r="16921" ht="12.6" hidden="1"/>
    <row r="16922" ht="12.6" hidden="1"/>
    <row r="16923" ht="12.6" hidden="1"/>
    <row r="16924" ht="12.6" hidden="1"/>
    <row r="16925" ht="12.6" hidden="1"/>
    <row r="16926" ht="12.6" hidden="1"/>
    <row r="16927" ht="12.6" hidden="1"/>
    <row r="16928" ht="12.6" hidden="1"/>
    <row r="16929" ht="12.6" hidden="1"/>
    <row r="16930" ht="12.6" hidden="1"/>
    <row r="16931" ht="12.6" hidden="1"/>
    <row r="16932" ht="12.6" hidden="1"/>
    <row r="16933" ht="12.6" hidden="1"/>
    <row r="16934" ht="12.6" hidden="1"/>
    <row r="16935" ht="12.6" hidden="1"/>
    <row r="16936" ht="12.6" hidden="1"/>
    <row r="16937" ht="12.6" hidden="1"/>
    <row r="16938" ht="12.6" hidden="1"/>
    <row r="16939" ht="12.6" hidden="1"/>
    <row r="16940" ht="12.6" hidden="1"/>
    <row r="16941" ht="12.6" hidden="1"/>
    <row r="16942" ht="12.6" hidden="1"/>
    <row r="16943" ht="12.6" hidden="1"/>
    <row r="16944" ht="12.6" hidden="1"/>
    <row r="16945" ht="12.6" hidden="1"/>
    <row r="16946" ht="12.6" hidden="1"/>
    <row r="16947" ht="12.6" hidden="1"/>
    <row r="16948" ht="12.6" hidden="1"/>
    <row r="16949" ht="12.6" hidden="1"/>
    <row r="16950" ht="12.6" hidden="1"/>
    <row r="16951" ht="12.6" hidden="1"/>
    <row r="16952" ht="12.6" hidden="1"/>
    <row r="16953" ht="12.6" hidden="1"/>
    <row r="16954" ht="12.6" hidden="1"/>
    <row r="16955" ht="12.6" hidden="1"/>
    <row r="16956" ht="12.6" hidden="1"/>
    <row r="16957" ht="12.6" hidden="1"/>
    <row r="16958" ht="12.6" hidden="1"/>
    <row r="16959" ht="12.6" hidden="1"/>
    <row r="16960" ht="12.6" hidden="1"/>
    <row r="16961" ht="12.6" hidden="1"/>
    <row r="16962" ht="12.6" hidden="1"/>
    <row r="16963" ht="12.6" hidden="1"/>
    <row r="16964" ht="12.6" hidden="1"/>
    <row r="16965" ht="12.6" hidden="1"/>
    <row r="16966" ht="12.6" hidden="1"/>
    <row r="16967" ht="12.6" hidden="1"/>
    <row r="16968" ht="12.6" hidden="1"/>
    <row r="16969" ht="12.6" hidden="1"/>
    <row r="16970" ht="12.6" hidden="1"/>
    <row r="16971" ht="12.6" hidden="1"/>
    <row r="16972" ht="12.6" hidden="1"/>
    <row r="16973" ht="12.6" hidden="1"/>
    <row r="16974" ht="12.6" hidden="1"/>
    <row r="16975" ht="12.6" hidden="1"/>
    <row r="16976" ht="12.6" hidden="1"/>
    <row r="16977" ht="12.6" hidden="1"/>
    <row r="16978" ht="12.6" hidden="1"/>
    <row r="16979" ht="12.6" hidden="1"/>
    <row r="16980" ht="12.6" hidden="1"/>
    <row r="16981" ht="12.6" hidden="1"/>
    <row r="16982" ht="12.6" hidden="1"/>
    <row r="16983" ht="12.6" hidden="1"/>
    <row r="16984" ht="12.6" hidden="1"/>
    <row r="16985" ht="12.6" hidden="1"/>
    <row r="16986" ht="12.6" hidden="1"/>
    <row r="16987" ht="12.6" hidden="1"/>
    <row r="16988" ht="12.6" hidden="1"/>
    <row r="16989" ht="12.6" hidden="1"/>
    <row r="16990" ht="12.6" hidden="1"/>
    <row r="16991" ht="12.6" hidden="1"/>
    <row r="16992" ht="12.6" hidden="1"/>
    <row r="16993" ht="12.6" hidden="1"/>
    <row r="16994" ht="12.6" hidden="1"/>
    <row r="16995" ht="12.6" hidden="1"/>
    <row r="16996" ht="12.6" hidden="1"/>
    <row r="16997" ht="12.6" hidden="1"/>
    <row r="16998" ht="12.6" hidden="1"/>
    <row r="16999" ht="12.6" hidden="1"/>
    <row r="17000" ht="12.6" hidden="1"/>
    <row r="17001" ht="12.6" hidden="1"/>
    <row r="17002" ht="12.6" hidden="1"/>
    <row r="17003" ht="12.6" hidden="1"/>
    <row r="17004" ht="12.6" hidden="1"/>
    <row r="17005" ht="12.6" hidden="1"/>
    <row r="17006" ht="12.6" hidden="1"/>
    <row r="17007" ht="12.6" hidden="1"/>
    <row r="17008" ht="12.6" hidden="1"/>
    <row r="17009" ht="12.6" hidden="1"/>
    <row r="17010" ht="12.6" hidden="1"/>
    <row r="17011" ht="12.6" hidden="1"/>
    <row r="17012" ht="12.6" hidden="1"/>
    <row r="17013" ht="12.6" hidden="1"/>
    <row r="17014" ht="12.6" hidden="1"/>
    <row r="17015" ht="12.6" hidden="1"/>
    <row r="17016" ht="12.6" hidden="1"/>
    <row r="17017" ht="12.6" hidden="1"/>
    <row r="17018" ht="12.6" hidden="1"/>
    <row r="17019" ht="12.6" hidden="1"/>
    <row r="17020" ht="12.6" hidden="1"/>
    <row r="17021" ht="12.6" hidden="1"/>
    <row r="17022" ht="12.6" hidden="1"/>
    <row r="17023" ht="12.6" hidden="1"/>
    <row r="17024" ht="12.6" hidden="1"/>
    <row r="17025" ht="12.6" hidden="1"/>
    <row r="17026" ht="12.6" hidden="1"/>
    <row r="17027" ht="12.6" hidden="1"/>
    <row r="17028" ht="12.6" hidden="1"/>
    <row r="17029" ht="12.6" hidden="1"/>
    <row r="17030" ht="12.6" hidden="1"/>
    <row r="17031" ht="12.6" hidden="1"/>
    <row r="17032" ht="12.6" hidden="1"/>
    <row r="17033" ht="12.6" hidden="1"/>
    <row r="17034" ht="12.6" hidden="1"/>
    <row r="17035" ht="12.6" hidden="1"/>
    <row r="17036" ht="12.6" hidden="1"/>
    <row r="17037" ht="12.6" hidden="1"/>
    <row r="17038" ht="12.6" hidden="1"/>
    <row r="17039" ht="12.6" hidden="1"/>
    <row r="17040" ht="12.6" hidden="1"/>
    <row r="17041" ht="12.6" hidden="1"/>
    <row r="17042" ht="12.6" hidden="1"/>
    <row r="17043" ht="12.6" hidden="1"/>
    <row r="17044" ht="12.6" hidden="1"/>
    <row r="17045" ht="12.6" hidden="1"/>
    <row r="17046" ht="12.6" hidden="1"/>
    <row r="17047" ht="12.6" hidden="1"/>
    <row r="17048" ht="12.6" hidden="1"/>
    <row r="17049" ht="12.6" hidden="1"/>
    <row r="17050" ht="12.6" hidden="1"/>
    <row r="17051" ht="12.6" hidden="1"/>
    <row r="17052" ht="12.6" hidden="1"/>
    <row r="17053" ht="12.6" hidden="1"/>
    <row r="17054" ht="12.6" hidden="1"/>
    <row r="17055" ht="12.6" hidden="1"/>
    <row r="17056" ht="12.6" hidden="1"/>
    <row r="17057" ht="12.6" hidden="1"/>
    <row r="17058" ht="12.6" hidden="1"/>
    <row r="17059" ht="12.6" hidden="1"/>
    <row r="17060" ht="12.6" hidden="1"/>
    <row r="17061" ht="12.6" hidden="1"/>
    <row r="17062" ht="12.6" hidden="1"/>
    <row r="17063" ht="12.6" hidden="1"/>
    <row r="17064" ht="12.6" hidden="1"/>
    <row r="17065" ht="12.6" hidden="1"/>
    <row r="17066" ht="12.6" hidden="1"/>
    <row r="17067" ht="12.6" hidden="1"/>
    <row r="17068" ht="12.6" hidden="1"/>
    <row r="17069" ht="12.6" hidden="1"/>
    <row r="17070" ht="12.6" hidden="1"/>
    <row r="17071" ht="12.6" hidden="1"/>
    <row r="17072" ht="12.6" hidden="1"/>
    <row r="17073" ht="12.6" hidden="1"/>
    <row r="17074" ht="12.6" hidden="1"/>
    <row r="17075" ht="12.6" hidden="1"/>
    <row r="17076" ht="12.6" hidden="1"/>
    <row r="17077" ht="12.6" hidden="1"/>
    <row r="17078" ht="12.6" hidden="1"/>
    <row r="17079" ht="12.6" hidden="1"/>
    <row r="17080" ht="12.6" hidden="1"/>
    <row r="17081" ht="12.6" hidden="1"/>
    <row r="17082" ht="12.6" hidden="1"/>
    <row r="17083" ht="12.6" hidden="1"/>
    <row r="17084" ht="12.6" hidden="1"/>
    <row r="17085" ht="12.6" hidden="1"/>
    <row r="17086" ht="12.6" hidden="1"/>
    <row r="17087" ht="12.6" hidden="1"/>
    <row r="17088" ht="12.6" hidden="1"/>
    <row r="17089" ht="12.6" hidden="1"/>
    <row r="17090" ht="12.6" hidden="1"/>
    <row r="17091" ht="12.6" hidden="1"/>
    <row r="17092" ht="12.6" hidden="1"/>
    <row r="17093" ht="12.6" hidden="1"/>
    <row r="17094" ht="12.6" hidden="1"/>
    <row r="17095" ht="12.6" hidden="1"/>
    <row r="17096" ht="12.6" hidden="1"/>
    <row r="17097" ht="12.6" hidden="1"/>
    <row r="17098" ht="12.6" hidden="1"/>
    <row r="17099" ht="12.6" hidden="1"/>
    <row r="17100" ht="12.6" hidden="1"/>
    <row r="17101" ht="12.6" hidden="1"/>
    <row r="17102" ht="12.6" hidden="1"/>
    <row r="17103" ht="12.6" hidden="1"/>
    <row r="17104" ht="12.6" hidden="1"/>
    <row r="17105" ht="12.6" hidden="1"/>
    <row r="17106" ht="12.6" hidden="1"/>
    <row r="17107" ht="12.6" hidden="1"/>
    <row r="17108" ht="12.6" hidden="1"/>
    <row r="17109" ht="12.6" hidden="1"/>
    <row r="17110" ht="12.6" hidden="1"/>
    <row r="17111" ht="12.6" hidden="1"/>
    <row r="17112" ht="12.6" hidden="1"/>
    <row r="17113" ht="12.6" hidden="1"/>
    <row r="17114" ht="12.6" hidden="1"/>
    <row r="17115" ht="12.6" hidden="1"/>
    <row r="17116" ht="12.6" hidden="1"/>
    <row r="17117" ht="12.6" hidden="1"/>
    <row r="17118" ht="12.6" hidden="1"/>
    <row r="17119" ht="12.6" hidden="1"/>
    <row r="17120" ht="12.6" hidden="1"/>
    <row r="17121" ht="12.6" hidden="1"/>
    <row r="17122" ht="12.6" hidden="1"/>
    <row r="17123" ht="12.6" hidden="1"/>
    <row r="17124" ht="12.6" hidden="1"/>
    <row r="17125" ht="12.6" hidden="1"/>
    <row r="17126" ht="12.6" hidden="1"/>
    <row r="17127" ht="12.6" hidden="1"/>
    <row r="17128" ht="12.6" hidden="1"/>
    <row r="17129" ht="12.6" hidden="1"/>
    <row r="17130" ht="12.6" hidden="1"/>
    <row r="17131" ht="12.6" hidden="1"/>
    <row r="17132" ht="12.6" hidden="1"/>
    <row r="17133" ht="12.6" hidden="1"/>
    <row r="17134" ht="12.6" hidden="1"/>
    <row r="17135" ht="12.6" hidden="1"/>
    <row r="17136" ht="12.6" hidden="1"/>
    <row r="17137" ht="12.6" hidden="1"/>
    <row r="17138" ht="12.6" hidden="1"/>
    <row r="17139" ht="12.6" hidden="1"/>
    <row r="17140" ht="12.6" hidden="1"/>
    <row r="17141" ht="12.6" hidden="1"/>
    <row r="17142" ht="12.6" hidden="1"/>
    <row r="17143" ht="12.6" hidden="1"/>
    <row r="17144" ht="12.6" hidden="1"/>
    <row r="17145" ht="12.6" hidden="1"/>
    <row r="17146" ht="12.6" hidden="1"/>
    <row r="17147" ht="12.6" hidden="1"/>
    <row r="17148" ht="12.6" hidden="1"/>
    <row r="17149" ht="12.6" hidden="1"/>
    <row r="17150" ht="12.6" hidden="1"/>
    <row r="17151" ht="12.6" hidden="1"/>
    <row r="17152" ht="12.6" hidden="1"/>
    <row r="17153" ht="12.6" hidden="1"/>
    <row r="17154" ht="12.6" hidden="1"/>
    <row r="17155" ht="12.6" hidden="1"/>
    <row r="17156" ht="12.6" hidden="1"/>
    <row r="17157" ht="12.6" hidden="1"/>
    <row r="17158" ht="12.6" hidden="1"/>
    <row r="17159" ht="12.6" hidden="1"/>
    <row r="17160" ht="12.6" hidden="1"/>
    <row r="17161" ht="12.6" hidden="1"/>
    <row r="17162" ht="12.6" hidden="1"/>
    <row r="17163" ht="12.6" hidden="1"/>
    <row r="17164" ht="12.6" hidden="1"/>
    <row r="17165" ht="12.6" hidden="1"/>
    <row r="17166" ht="12.6" hidden="1"/>
    <row r="17167" ht="12.6" hidden="1"/>
    <row r="17168" ht="12.6" hidden="1"/>
    <row r="17169" ht="12.6" hidden="1"/>
    <row r="17170" ht="12.6" hidden="1"/>
    <row r="17171" ht="12.6" hidden="1"/>
    <row r="17172" ht="12.6" hidden="1"/>
    <row r="17173" ht="12.6" hidden="1"/>
    <row r="17174" ht="12.6" hidden="1"/>
    <row r="17175" ht="12.6" hidden="1"/>
    <row r="17176" ht="12.6" hidden="1"/>
    <row r="17177" ht="12.6" hidden="1"/>
    <row r="17178" ht="12.6" hidden="1"/>
    <row r="17179" ht="12.6" hidden="1"/>
    <row r="17180" ht="12.6" hidden="1"/>
    <row r="17181" ht="12.6" hidden="1"/>
    <row r="17182" ht="12.6" hidden="1"/>
    <row r="17183" ht="12.6" hidden="1"/>
    <row r="17184" ht="12.6" hidden="1"/>
    <row r="17185" ht="12.6" hidden="1"/>
    <row r="17186" ht="12.6" hidden="1"/>
    <row r="17187" ht="12.6" hidden="1"/>
    <row r="17188" ht="12.6" hidden="1"/>
    <row r="17189" ht="12.6" hidden="1"/>
    <row r="17190" ht="12.6" hidden="1"/>
    <row r="17191" ht="12.6" hidden="1"/>
    <row r="17192" ht="12.6" hidden="1"/>
    <row r="17193" ht="12.6" hidden="1"/>
    <row r="17194" ht="12.6" hidden="1"/>
    <row r="17195" ht="12.6" hidden="1"/>
    <row r="17196" ht="12.6" hidden="1"/>
    <row r="17197" ht="12.6" hidden="1"/>
    <row r="17198" ht="12.6" hidden="1"/>
    <row r="17199" ht="12.6" hidden="1"/>
    <row r="17200" ht="12.6" hidden="1"/>
    <row r="17201" ht="12.6" hidden="1"/>
    <row r="17202" ht="12.6" hidden="1"/>
    <row r="17203" ht="12.6" hidden="1"/>
    <row r="17204" ht="12.6" hidden="1"/>
    <row r="17205" ht="12.6" hidden="1"/>
    <row r="17206" ht="12.6" hidden="1"/>
    <row r="17207" ht="12.6" hidden="1"/>
    <row r="17208" ht="12.6" hidden="1"/>
    <row r="17209" ht="12.6" hidden="1"/>
    <row r="17210" ht="12.6" hidden="1"/>
    <row r="17211" ht="12.6" hidden="1"/>
    <row r="17212" ht="12.6" hidden="1"/>
    <row r="17213" ht="12.6" hidden="1"/>
    <row r="17214" ht="12.6" hidden="1"/>
    <row r="17215" ht="12.6" hidden="1"/>
    <row r="17216" ht="12.6" hidden="1"/>
    <row r="17217" ht="12.6" hidden="1"/>
    <row r="17218" ht="12.6" hidden="1"/>
    <row r="17219" ht="12.6" hidden="1"/>
    <row r="17220" ht="12.6" hidden="1"/>
    <row r="17221" ht="12.6" hidden="1"/>
    <row r="17222" ht="12.6" hidden="1"/>
    <row r="17223" ht="12.6" hidden="1"/>
    <row r="17224" ht="12.6" hidden="1"/>
    <row r="17225" ht="12.6" hidden="1"/>
    <row r="17226" ht="12.6" hidden="1"/>
    <row r="17227" ht="12.6" hidden="1"/>
    <row r="17228" ht="12.6" hidden="1"/>
    <row r="17229" ht="12.6" hidden="1"/>
    <row r="17230" ht="12.6" hidden="1"/>
    <row r="17231" ht="12.6" hidden="1"/>
    <row r="17232" ht="12.6" hidden="1"/>
    <row r="17233" ht="12.6" hidden="1"/>
    <row r="17234" ht="12.6" hidden="1"/>
    <row r="17235" ht="12.6" hidden="1"/>
    <row r="17236" ht="12.6" hidden="1"/>
    <row r="17237" ht="12.6" hidden="1"/>
    <row r="17238" ht="12.6" hidden="1"/>
    <row r="17239" ht="12.6" hidden="1"/>
    <row r="17240" ht="12.6" hidden="1"/>
    <row r="17241" ht="12.6" hidden="1"/>
    <row r="17242" ht="12.6" hidden="1"/>
    <row r="17243" ht="12.6" hidden="1"/>
    <row r="17244" ht="12.6" hidden="1"/>
    <row r="17245" ht="12.6" hidden="1"/>
    <row r="17246" ht="12.6" hidden="1"/>
    <row r="17247" ht="12.6" hidden="1"/>
    <row r="17248" ht="12.6" hidden="1"/>
    <row r="17249" ht="12.6" hidden="1"/>
    <row r="17250" ht="12.6" hidden="1"/>
    <row r="17251" ht="12.6" hidden="1"/>
    <row r="17252" ht="12.6" hidden="1"/>
    <row r="17253" ht="12.6" hidden="1"/>
    <row r="17254" ht="12.6" hidden="1"/>
    <row r="17255" ht="12.6" hidden="1"/>
    <row r="17256" ht="12.6" hidden="1"/>
    <row r="17257" ht="12.6" hidden="1"/>
    <row r="17258" ht="12.6" hidden="1"/>
    <row r="17259" ht="12.6" hidden="1"/>
    <row r="17260" ht="12.6" hidden="1"/>
    <row r="17261" ht="12.6" hidden="1"/>
    <row r="17262" ht="12.6" hidden="1"/>
    <row r="17263" ht="12.6" hidden="1"/>
    <row r="17264" ht="12.6" hidden="1"/>
    <row r="17265" ht="12.6" hidden="1"/>
    <row r="17266" ht="12.6" hidden="1"/>
    <row r="17267" ht="12.6" hidden="1"/>
    <row r="17268" ht="12.6" hidden="1"/>
    <row r="17269" ht="12.6" hidden="1"/>
    <row r="17270" ht="12.6" hidden="1"/>
    <row r="17271" ht="12.6" hidden="1"/>
    <row r="17272" ht="12.6" hidden="1"/>
    <row r="17273" ht="12.6" hidden="1"/>
    <row r="17274" ht="12.6" hidden="1"/>
    <row r="17275" ht="12.6" hidden="1"/>
    <row r="17276" ht="12.6" hidden="1"/>
    <row r="17277" ht="12.6" hidden="1"/>
    <row r="17278" ht="12.6" hidden="1"/>
    <row r="17279" ht="12.6" hidden="1"/>
    <row r="17280" ht="12.6" hidden="1"/>
    <row r="17281" ht="12.6" hidden="1"/>
    <row r="17282" ht="12.6" hidden="1"/>
    <row r="17283" ht="12.6" hidden="1"/>
    <row r="17284" ht="12.6" hidden="1"/>
    <row r="17285" ht="12.6" hidden="1"/>
    <row r="17286" ht="12.6" hidden="1"/>
    <row r="17287" ht="12.6" hidden="1"/>
    <row r="17288" ht="12.6" hidden="1"/>
    <row r="17289" ht="12.6" hidden="1"/>
    <row r="17290" ht="12.6" hidden="1"/>
    <row r="17291" ht="12.6" hidden="1"/>
    <row r="17292" ht="12.6" hidden="1"/>
    <row r="17293" ht="12.6" hidden="1"/>
    <row r="17294" ht="12.6" hidden="1"/>
    <row r="17295" ht="12.6" hidden="1"/>
    <row r="17296" ht="12.6" hidden="1"/>
    <row r="17297" ht="12.6" hidden="1"/>
    <row r="17298" ht="12.6" hidden="1"/>
    <row r="17299" ht="12.6" hidden="1"/>
    <row r="17300" ht="12.6" hidden="1"/>
    <row r="17301" ht="12.6" hidden="1"/>
    <row r="17302" ht="12.6" hidden="1"/>
    <row r="17303" ht="12.6" hidden="1"/>
    <row r="17304" ht="12.6" hidden="1"/>
    <row r="17305" ht="12.6" hidden="1"/>
    <row r="17306" ht="12.6" hidden="1"/>
    <row r="17307" ht="12.6" hidden="1"/>
    <row r="17308" ht="12.6" hidden="1"/>
    <row r="17309" ht="12.6" hidden="1"/>
    <row r="17310" ht="12.6" hidden="1"/>
    <row r="17311" ht="12.6" hidden="1"/>
    <row r="17312" ht="12.6" hidden="1"/>
    <row r="17313" ht="12.6" hidden="1"/>
    <row r="17314" ht="12.6" hidden="1"/>
    <row r="17315" ht="12.6" hidden="1"/>
    <row r="17316" ht="12.6" hidden="1"/>
    <row r="17317" ht="12.6" hidden="1"/>
    <row r="17318" ht="12.6" hidden="1"/>
    <row r="17319" ht="12.6" hidden="1"/>
    <row r="17320" ht="12.6" hidden="1"/>
    <row r="17321" ht="12.6" hidden="1"/>
    <row r="17322" ht="12.6" hidden="1"/>
    <row r="17323" ht="12.6" hidden="1"/>
    <row r="17324" ht="12.6" hidden="1"/>
    <row r="17325" ht="12.6" hidden="1"/>
    <row r="17326" ht="12.6" hidden="1"/>
    <row r="17327" ht="12.6" hidden="1"/>
    <row r="17328" ht="12.6" hidden="1"/>
    <row r="17329" ht="12.6" hidden="1"/>
    <row r="17330" ht="12.6" hidden="1"/>
    <row r="17331" ht="12.6" hidden="1"/>
    <row r="17332" ht="12.6" hidden="1"/>
    <row r="17333" ht="12.6" hidden="1"/>
    <row r="17334" ht="12.6" hidden="1"/>
    <row r="17335" ht="12.6" hidden="1"/>
    <row r="17336" ht="12.6" hidden="1"/>
    <row r="17337" ht="12.6" hidden="1"/>
    <row r="17338" ht="12.6" hidden="1"/>
    <row r="17339" ht="12.6" hidden="1"/>
    <row r="17340" ht="12.6" hidden="1"/>
    <row r="17341" ht="12.6" hidden="1"/>
    <row r="17342" ht="12.6" hidden="1"/>
    <row r="17343" ht="12.6" hidden="1"/>
    <row r="17344" ht="12.6" hidden="1"/>
    <row r="17345" ht="12.6" hidden="1"/>
    <row r="17346" ht="12.6" hidden="1"/>
    <row r="17347" ht="12.6" hidden="1"/>
    <row r="17348" ht="12.6" hidden="1"/>
    <row r="17349" ht="12.6" hidden="1"/>
    <row r="17350" ht="12.6" hidden="1"/>
    <row r="17351" ht="12.6" hidden="1"/>
    <row r="17352" ht="12.6" hidden="1"/>
    <row r="17353" ht="12.6" hidden="1"/>
    <row r="17354" ht="12.6" hidden="1"/>
    <row r="17355" ht="12.6" hidden="1"/>
    <row r="17356" ht="12.6" hidden="1"/>
    <row r="17357" ht="12.6" hidden="1"/>
    <row r="17358" ht="12.6" hidden="1"/>
    <row r="17359" ht="12.6" hidden="1"/>
    <row r="17360" ht="12.6" hidden="1"/>
    <row r="17361" ht="12.6" hidden="1"/>
    <row r="17362" ht="12.6" hidden="1"/>
    <row r="17363" ht="12.6" hidden="1"/>
    <row r="17364" ht="12.6" hidden="1"/>
    <row r="17365" ht="12.6" hidden="1"/>
    <row r="17366" ht="12.6" hidden="1"/>
    <row r="17367" ht="12.6" hidden="1"/>
    <row r="17368" ht="12.6" hidden="1"/>
    <row r="17369" ht="12.6" hidden="1"/>
    <row r="17370" ht="12.6" hidden="1"/>
    <row r="17371" ht="12.6" hidden="1"/>
    <row r="17372" ht="12.6" hidden="1"/>
    <row r="17373" ht="12.6" hidden="1"/>
    <row r="17374" ht="12.6" hidden="1"/>
    <row r="17375" ht="12.6" hidden="1"/>
    <row r="17376" ht="12.6" hidden="1"/>
    <row r="17377" ht="12.6" hidden="1"/>
    <row r="17378" ht="12.6" hidden="1"/>
    <row r="17379" ht="12.6" hidden="1"/>
    <row r="17380" ht="12.6" hidden="1"/>
    <row r="17381" ht="12.6" hidden="1"/>
    <row r="17382" ht="12.6" hidden="1"/>
    <row r="17383" ht="12.6" hidden="1"/>
    <row r="17384" ht="12.6" hidden="1"/>
    <row r="17385" ht="12.6" hidden="1"/>
    <row r="17386" ht="12.6" hidden="1"/>
    <row r="17387" ht="12.6" hidden="1"/>
    <row r="17388" ht="12.6" hidden="1"/>
    <row r="17389" ht="12.6" hidden="1"/>
    <row r="17390" ht="12.6" hidden="1"/>
    <row r="17391" ht="12.6" hidden="1"/>
    <row r="17392" ht="12.6" hidden="1"/>
    <row r="17393" ht="12.6" hidden="1"/>
    <row r="17394" ht="12.6" hidden="1"/>
    <row r="17395" ht="12.6" hidden="1"/>
    <row r="17396" ht="12.6" hidden="1"/>
    <row r="17397" ht="12.6" hidden="1"/>
    <row r="17398" ht="12.6" hidden="1"/>
    <row r="17399" ht="12.6" hidden="1"/>
    <row r="17400" ht="12.6" hidden="1"/>
    <row r="17401" ht="12.6" hidden="1"/>
    <row r="17402" ht="12.6" hidden="1"/>
    <row r="17403" ht="12.6" hidden="1"/>
    <row r="17404" ht="12.6" hidden="1"/>
    <row r="17405" ht="12.6" hidden="1"/>
    <row r="17406" ht="12.6" hidden="1"/>
    <row r="17407" ht="12.6" hidden="1"/>
    <row r="17408" ht="12.6" hidden="1"/>
    <row r="17409" ht="12.6" hidden="1"/>
    <row r="17410" ht="12.6" hidden="1"/>
    <row r="17411" ht="12.6" hidden="1"/>
    <row r="17412" ht="12.6" hidden="1"/>
    <row r="17413" ht="12.6" hidden="1"/>
    <row r="17414" ht="12.6" hidden="1"/>
    <row r="17415" ht="12.6" hidden="1"/>
    <row r="17416" ht="12.6" hidden="1"/>
    <row r="17417" ht="12.6" hidden="1"/>
    <row r="17418" ht="12.6" hidden="1"/>
    <row r="17419" ht="12.6" hidden="1"/>
    <row r="17420" ht="12.6" hidden="1"/>
    <row r="17421" ht="12.6" hidden="1"/>
    <row r="17422" ht="12.6" hidden="1"/>
    <row r="17423" ht="12.6" hidden="1"/>
    <row r="17424" ht="12.6" hidden="1"/>
    <row r="17425" ht="12.6" hidden="1"/>
    <row r="17426" ht="12.6" hidden="1"/>
    <row r="17427" ht="12.6" hidden="1"/>
    <row r="17428" ht="12.6" hidden="1"/>
    <row r="17429" ht="12.6" hidden="1"/>
    <row r="17430" ht="12.6" hidden="1"/>
    <row r="17431" ht="12.6" hidden="1"/>
    <row r="17432" ht="12.6" hidden="1"/>
    <row r="17433" ht="12.6" hidden="1"/>
    <row r="17434" ht="12.6" hidden="1"/>
    <row r="17435" ht="12.6" hidden="1"/>
    <row r="17436" ht="12.6" hidden="1"/>
    <row r="17437" ht="12.6" hidden="1"/>
    <row r="17438" ht="12.6" hidden="1"/>
    <row r="17439" ht="12.6" hidden="1"/>
    <row r="17440" ht="12.6" hidden="1"/>
    <row r="17441" ht="12.6" hidden="1"/>
    <row r="17442" ht="12.6" hidden="1"/>
    <row r="17443" ht="12.6" hidden="1"/>
    <row r="17444" ht="12.6" hidden="1"/>
    <row r="17445" ht="12.6" hidden="1"/>
    <row r="17446" ht="12.6" hidden="1"/>
    <row r="17447" ht="12.6" hidden="1"/>
    <row r="17448" ht="12.6" hidden="1"/>
    <row r="17449" ht="12.6" hidden="1"/>
    <row r="17450" ht="12.6" hidden="1"/>
    <row r="17451" ht="12.6" hidden="1"/>
    <row r="17452" ht="12.6" hidden="1"/>
    <row r="17453" ht="12.6" hidden="1"/>
    <row r="17454" ht="12.6" hidden="1"/>
    <row r="17455" ht="12.6" hidden="1"/>
    <row r="17456" ht="12.6" hidden="1"/>
    <row r="17457" ht="12.6" hidden="1"/>
    <row r="17458" ht="12.6" hidden="1"/>
    <row r="17459" ht="12.6" hidden="1"/>
    <row r="17460" ht="12.6" hidden="1"/>
    <row r="17461" ht="12.6" hidden="1"/>
    <row r="17462" ht="12.6" hidden="1"/>
    <row r="17463" ht="12.6" hidden="1"/>
    <row r="17464" ht="12.6" hidden="1"/>
    <row r="17465" ht="12.6" hidden="1"/>
    <row r="17466" ht="12.6" hidden="1"/>
    <row r="17467" ht="12.6" hidden="1"/>
    <row r="17468" ht="12.6" hidden="1"/>
    <row r="17469" ht="12.6" hidden="1"/>
    <row r="17470" ht="12.6" hidden="1"/>
    <row r="17471" ht="12.6" hidden="1"/>
    <row r="17472" ht="12.6" hidden="1"/>
    <row r="17473" ht="12.6" hidden="1"/>
    <row r="17474" ht="12.6" hidden="1"/>
    <row r="17475" ht="12.6" hidden="1"/>
    <row r="17476" ht="12.6" hidden="1"/>
    <row r="17477" ht="12.6" hidden="1"/>
    <row r="17478" ht="12.6" hidden="1"/>
    <row r="17479" ht="12.6" hidden="1"/>
    <row r="17480" ht="12.6" hidden="1"/>
    <row r="17481" ht="12.6" hidden="1"/>
    <row r="17482" ht="12.6" hidden="1"/>
    <row r="17483" ht="12.6" hidden="1"/>
    <row r="17484" ht="12.6" hidden="1"/>
    <row r="17485" ht="12.6" hidden="1"/>
    <row r="17486" ht="12.6" hidden="1"/>
    <row r="17487" ht="12.6" hidden="1"/>
    <row r="17488" ht="12.6" hidden="1"/>
    <row r="17489" ht="12.6" hidden="1"/>
    <row r="17490" ht="12.6" hidden="1"/>
    <row r="17491" ht="12.6" hidden="1"/>
    <row r="17492" ht="12.6" hidden="1"/>
    <row r="17493" ht="12.6" hidden="1"/>
    <row r="17494" ht="12.6" hidden="1"/>
    <row r="17495" ht="12.6" hidden="1"/>
    <row r="17496" ht="12.6" hidden="1"/>
    <row r="17497" ht="12.6" hidden="1"/>
    <row r="17498" ht="12.6" hidden="1"/>
    <row r="17499" ht="12.6" hidden="1"/>
    <row r="17500" ht="12.6" hidden="1"/>
    <row r="17501" ht="12.6" hidden="1"/>
    <row r="17502" ht="12.6" hidden="1"/>
    <row r="17503" ht="12.6" hidden="1"/>
    <row r="17504" ht="12.6" hidden="1"/>
    <row r="17505" ht="12.6" hidden="1"/>
    <row r="17506" ht="12.6" hidden="1"/>
    <row r="17507" ht="12.6" hidden="1"/>
    <row r="17508" ht="12.6" hidden="1"/>
    <row r="17509" ht="12.6" hidden="1"/>
    <row r="17510" ht="12.6" hidden="1"/>
    <row r="17511" ht="12.6" hidden="1"/>
    <row r="17512" ht="12.6" hidden="1"/>
    <row r="17513" ht="12.6" hidden="1"/>
    <row r="17514" ht="12.6" hidden="1"/>
    <row r="17515" ht="12.6" hidden="1"/>
    <row r="17516" ht="12.6" hidden="1"/>
    <row r="17517" ht="12.6" hidden="1"/>
    <row r="17518" ht="12.6" hidden="1"/>
    <row r="17519" ht="12.6" hidden="1"/>
    <row r="17520" ht="12.6" hidden="1"/>
    <row r="17521" ht="12.6" hidden="1"/>
    <row r="17522" ht="12.6" hidden="1"/>
    <row r="17523" ht="12.6" hidden="1"/>
    <row r="17524" ht="12.6" hidden="1"/>
    <row r="17525" ht="12.6" hidden="1"/>
    <row r="17526" ht="12.6" hidden="1"/>
    <row r="17527" ht="12.6" hidden="1"/>
    <row r="17528" ht="12.6" hidden="1"/>
    <row r="17529" ht="12.6" hidden="1"/>
    <row r="17530" ht="12.6" hidden="1"/>
    <row r="17531" ht="12.6" hidden="1"/>
    <row r="17532" ht="12.6" hidden="1"/>
    <row r="17533" ht="12.6" hidden="1"/>
    <row r="17534" ht="12.6" hidden="1"/>
    <row r="17535" ht="12.6" hidden="1"/>
    <row r="17536" ht="12.6" hidden="1"/>
    <row r="17537" ht="12.6" hidden="1"/>
    <row r="17538" ht="12.6" hidden="1"/>
    <row r="17539" ht="12.6" hidden="1"/>
    <row r="17540" ht="12.6" hidden="1"/>
    <row r="17541" ht="12.6" hidden="1"/>
    <row r="17542" ht="12.6" hidden="1"/>
    <row r="17543" ht="12.6" hidden="1"/>
    <row r="17544" ht="12.6" hidden="1"/>
    <row r="17545" ht="12.6" hidden="1"/>
    <row r="17546" ht="12.6" hidden="1"/>
    <row r="17547" ht="12.6" hidden="1"/>
    <row r="17548" ht="12.6" hidden="1"/>
    <row r="17549" ht="12.6" hidden="1"/>
    <row r="17550" ht="12.6" hidden="1"/>
    <row r="17551" ht="12.6" hidden="1"/>
    <row r="17552" ht="12.6" hidden="1"/>
    <row r="17553" ht="12.6" hidden="1"/>
    <row r="17554" ht="12.6" hidden="1"/>
    <row r="17555" ht="12.6" hidden="1"/>
    <row r="17556" ht="12.6" hidden="1"/>
    <row r="17557" ht="12.6" hidden="1"/>
    <row r="17558" ht="12.6" hidden="1"/>
    <row r="17559" ht="12.6" hidden="1"/>
    <row r="17560" ht="12.6" hidden="1"/>
    <row r="17561" ht="12.6" hidden="1"/>
    <row r="17562" ht="12.6" hidden="1"/>
    <row r="17563" ht="12.6" hidden="1"/>
    <row r="17564" ht="12.6" hidden="1"/>
    <row r="17565" ht="12.6" hidden="1"/>
    <row r="17566" ht="12.6" hidden="1"/>
    <row r="17567" ht="12.6" hidden="1"/>
    <row r="17568" ht="12.6" hidden="1"/>
    <row r="17569" ht="12.6" hidden="1"/>
    <row r="17570" ht="12.6" hidden="1"/>
    <row r="17571" ht="12.6" hidden="1"/>
    <row r="17572" ht="12.6" hidden="1"/>
    <row r="17573" ht="12.6" hidden="1"/>
    <row r="17574" ht="12.6" hidden="1"/>
    <row r="17575" ht="12.6" hidden="1"/>
    <row r="17576" ht="12.6" hidden="1"/>
    <row r="17577" ht="12.6" hidden="1"/>
    <row r="17578" ht="12.6" hidden="1"/>
    <row r="17579" ht="12.6" hidden="1"/>
    <row r="17580" ht="12.6" hidden="1"/>
    <row r="17581" ht="12.6" hidden="1"/>
    <row r="17582" ht="12.6" hidden="1"/>
    <row r="17583" ht="12.6" hidden="1"/>
    <row r="17584" ht="12.6" hidden="1"/>
    <row r="17585" ht="12.6" hidden="1"/>
    <row r="17586" ht="12.6" hidden="1"/>
    <row r="17587" ht="12.6" hidden="1"/>
    <row r="17588" ht="12.6" hidden="1"/>
    <row r="17589" ht="12.6" hidden="1"/>
    <row r="17590" ht="12.6" hidden="1"/>
    <row r="17591" ht="12.6" hidden="1"/>
    <row r="17592" ht="12.6" hidden="1"/>
    <row r="17593" ht="12.6" hidden="1"/>
    <row r="17594" ht="12.6" hidden="1"/>
    <row r="17595" ht="12.6" hidden="1"/>
    <row r="17596" ht="12.6" hidden="1"/>
    <row r="17597" ht="12.6" hidden="1"/>
    <row r="17598" ht="12.6" hidden="1"/>
    <row r="17599" ht="12.6" hidden="1"/>
    <row r="17600" ht="12.6" hidden="1"/>
    <row r="17601" ht="12.6" hidden="1"/>
    <row r="17602" ht="12.6" hidden="1"/>
    <row r="17603" ht="12.6" hidden="1"/>
    <row r="17604" ht="12.6" hidden="1"/>
    <row r="17605" ht="12.6" hidden="1"/>
    <row r="17606" ht="12.6" hidden="1"/>
    <row r="17607" ht="12.6" hidden="1"/>
    <row r="17608" ht="12.6" hidden="1"/>
    <row r="17609" ht="12.6" hidden="1"/>
    <row r="17610" ht="12.6" hidden="1"/>
    <row r="17611" ht="12.6" hidden="1"/>
    <row r="17612" ht="12.6" hidden="1"/>
    <row r="17613" ht="12.6" hidden="1"/>
    <row r="17614" ht="12.6" hidden="1"/>
    <row r="17615" ht="12.6" hidden="1"/>
    <row r="17616" ht="12.6" hidden="1"/>
    <row r="17617" ht="12.6" hidden="1"/>
    <row r="17618" ht="12.6" hidden="1"/>
    <row r="17619" ht="12.6" hidden="1"/>
    <row r="17620" ht="12.6" hidden="1"/>
    <row r="17621" ht="12.6" hidden="1"/>
    <row r="17622" ht="12.6" hidden="1"/>
    <row r="17623" ht="12.6" hidden="1"/>
    <row r="17624" ht="12.6" hidden="1"/>
    <row r="17625" ht="12.6" hidden="1"/>
    <row r="17626" ht="12.6" hidden="1"/>
    <row r="17627" ht="12.6" hidden="1"/>
    <row r="17628" ht="12.6" hidden="1"/>
    <row r="17629" ht="12.6" hidden="1"/>
    <row r="17630" ht="12.6" hidden="1"/>
    <row r="17631" ht="12.6" hidden="1"/>
    <row r="17632" ht="12.6" hidden="1"/>
    <row r="17633" ht="12.6" hidden="1"/>
    <row r="17634" ht="12.6" hidden="1"/>
    <row r="17635" ht="12.6" hidden="1"/>
    <row r="17636" ht="12.6" hidden="1"/>
    <row r="17637" ht="12.6" hidden="1"/>
    <row r="17638" ht="12.6" hidden="1"/>
    <row r="17639" ht="12.6" hidden="1"/>
    <row r="17640" ht="12.6" hidden="1"/>
    <row r="17641" ht="12.6" hidden="1"/>
    <row r="17642" ht="12.6" hidden="1"/>
    <row r="17643" ht="12.6" hidden="1"/>
    <row r="17644" ht="12.6" hidden="1"/>
    <row r="17645" ht="12.6" hidden="1"/>
    <row r="17646" ht="12.6" hidden="1"/>
    <row r="17647" ht="12.6" hidden="1"/>
    <row r="17648" ht="12.6" hidden="1"/>
    <row r="17649" ht="12.6" hidden="1"/>
    <row r="17650" ht="12.6" hidden="1"/>
    <row r="17651" ht="12.6" hidden="1"/>
    <row r="17652" ht="12.6" hidden="1"/>
    <row r="17653" ht="12.6" hidden="1"/>
    <row r="17654" ht="12.6" hidden="1"/>
    <row r="17655" ht="12.6" hidden="1"/>
    <row r="17656" ht="12.6" hidden="1"/>
    <row r="17657" ht="12.6" hidden="1"/>
    <row r="17658" ht="12.6" hidden="1"/>
    <row r="17659" ht="12.6" hidden="1"/>
    <row r="17660" ht="12.6" hidden="1"/>
    <row r="17661" ht="12.6" hidden="1"/>
    <row r="17662" ht="12.6" hidden="1"/>
    <row r="17663" ht="12.6" hidden="1"/>
    <row r="17664" ht="12.6" hidden="1"/>
    <row r="17665" ht="12.6" hidden="1"/>
    <row r="17666" ht="12.6" hidden="1"/>
    <row r="17667" ht="12.6" hidden="1"/>
    <row r="17668" ht="12.6" hidden="1"/>
    <row r="17669" ht="12.6" hidden="1"/>
    <row r="17670" ht="12.6" hidden="1"/>
    <row r="17671" ht="12.6" hidden="1"/>
    <row r="17672" ht="12.6" hidden="1"/>
    <row r="17673" ht="12.6" hidden="1"/>
    <row r="17674" ht="12.6" hidden="1"/>
    <row r="17675" ht="12.6" hidden="1"/>
    <row r="17676" ht="12.6" hidden="1"/>
    <row r="17677" ht="12.6" hidden="1"/>
    <row r="17678" ht="12.6" hidden="1"/>
    <row r="17679" ht="12.6" hidden="1"/>
    <row r="17680" ht="12.6" hidden="1"/>
    <row r="17681" ht="12.6" hidden="1"/>
    <row r="17682" ht="12.6" hidden="1"/>
    <row r="17683" ht="12.6" hidden="1"/>
    <row r="17684" ht="12.6" hidden="1"/>
    <row r="17685" ht="12.6" hidden="1"/>
    <row r="17686" ht="12.6" hidden="1"/>
    <row r="17687" ht="12.6" hidden="1"/>
    <row r="17688" ht="12.6" hidden="1"/>
    <row r="17689" ht="12.6" hidden="1"/>
    <row r="17690" ht="12.6" hidden="1"/>
    <row r="17691" ht="12.6" hidden="1"/>
    <row r="17692" ht="12.6" hidden="1"/>
    <row r="17693" ht="12.6" hidden="1"/>
    <row r="17694" ht="12.6" hidden="1"/>
    <row r="17695" ht="12.6" hidden="1"/>
    <row r="17696" ht="12.6" hidden="1"/>
    <row r="17697" ht="12.6" hidden="1"/>
    <row r="17698" ht="12.6" hidden="1"/>
    <row r="17699" ht="12.6" hidden="1"/>
    <row r="17700" ht="12.6" hidden="1"/>
    <row r="17701" ht="12.6" hidden="1"/>
    <row r="17702" ht="12.6" hidden="1"/>
    <row r="17703" ht="12.6" hidden="1"/>
    <row r="17704" ht="12.6" hidden="1"/>
    <row r="17705" ht="12.6" hidden="1"/>
    <row r="17706" ht="12.6" hidden="1"/>
    <row r="17707" ht="12.6" hidden="1"/>
    <row r="17708" ht="12.6" hidden="1"/>
    <row r="17709" ht="12.6" hidden="1"/>
    <row r="17710" ht="12.6" hidden="1"/>
    <row r="17711" ht="12.6" hidden="1"/>
    <row r="17712" ht="12.6" hidden="1"/>
    <row r="17713" ht="12.6" hidden="1"/>
    <row r="17714" ht="12.6" hidden="1"/>
    <row r="17715" ht="12.6" hidden="1"/>
    <row r="17716" ht="12.6" hidden="1"/>
    <row r="17717" ht="12.6" hidden="1"/>
    <row r="17718" ht="12.6" hidden="1"/>
    <row r="17719" ht="12.6" hidden="1"/>
    <row r="17720" ht="12.6" hidden="1"/>
    <row r="17721" ht="12.6" hidden="1"/>
    <row r="17722" ht="12.6" hidden="1"/>
    <row r="17723" ht="12.6" hidden="1"/>
    <row r="17724" ht="12.6" hidden="1"/>
    <row r="17725" ht="12.6" hidden="1"/>
    <row r="17726" ht="12.6" hidden="1"/>
    <row r="17727" ht="12.6" hidden="1"/>
    <row r="17728" ht="12.6" hidden="1"/>
    <row r="17729" ht="12.6" hidden="1"/>
    <row r="17730" ht="12.6" hidden="1"/>
    <row r="17731" ht="12.6" hidden="1"/>
    <row r="17732" ht="12.6" hidden="1"/>
    <row r="17733" ht="12.6" hidden="1"/>
    <row r="17734" ht="12.6" hidden="1"/>
    <row r="17735" ht="12.6" hidden="1"/>
    <row r="17736" ht="12.6" hidden="1"/>
    <row r="17737" ht="12.6" hidden="1"/>
    <row r="17738" ht="12.6" hidden="1"/>
    <row r="17739" ht="12.6" hidden="1"/>
    <row r="17740" ht="12.6" hidden="1"/>
    <row r="17741" ht="12.6" hidden="1"/>
    <row r="17742" ht="12.6" hidden="1"/>
    <row r="17743" ht="12.6" hidden="1"/>
    <row r="17744" ht="12.6" hidden="1"/>
    <row r="17745" ht="12.6" hidden="1"/>
    <row r="17746" ht="12.6" hidden="1"/>
    <row r="17747" ht="12.6" hidden="1"/>
    <row r="17748" ht="12.6" hidden="1"/>
    <row r="17749" ht="12.6" hidden="1"/>
    <row r="17750" ht="12.6" hidden="1"/>
    <row r="17751" ht="12.6" hidden="1"/>
    <row r="17752" ht="12.6" hidden="1"/>
    <row r="17753" ht="12.6" hidden="1"/>
    <row r="17754" ht="12.6" hidden="1"/>
    <row r="17755" ht="12.6" hidden="1"/>
    <row r="17756" ht="12.6" hidden="1"/>
    <row r="17757" ht="12.6" hidden="1"/>
    <row r="17758" ht="12.6" hidden="1"/>
    <row r="17759" ht="12.6" hidden="1"/>
    <row r="17760" ht="12.6" hidden="1"/>
    <row r="17761" ht="12.6" hidden="1"/>
    <row r="17762" ht="12.6" hidden="1"/>
    <row r="17763" ht="12.6" hidden="1"/>
    <row r="17764" ht="12.6" hidden="1"/>
    <row r="17765" ht="12.6" hidden="1"/>
    <row r="17766" ht="12.6" hidden="1"/>
    <row r="17767" ht="12.6" hidden="1"/>
    <row r="17768" ht="12.6" hidden="1"/>
    <row r="17769" ht="12.6" hidden="1"/>
    <row r="17770" ht="12.6" hidden="1"/>
    <row r="17771" ht="12.6" hidden="1"/>
    <row r="17772" ht="12.6" hidden="1"/>
    <row r="17773" ht="12.6" hidden="1"/>
    <row r="17774" ht="12.6" hidden="1"/>
    <row r="17775" ht="12.6" hidden="1"/>
    <row r="17776" ht="12.6" hidden="1"/>
    <row r="17777" ht="12.6" hidden="1"/>
    <row r="17778" ht="12.6" hidden="1"/>
    <row r="17779" ht="12.6" hidden="1"/>
    <row r="17780" ht="12.6" hidden="1"/>
    <row r="17781" ht="12.6" hidden="1"/>
    <row r="17782" ht="12.6" hidden="1"/>
    <row r="17783" ht="12.6" hidden="1"/>
    <row r="17784" ht="12.6" hidden="1"/>
    <row r="17785" ht="12.6" hidden="1"/>
    <row r="17786" ht="12.6" hidden="1"/>
    <row r="17787" ht="12.6" hidden="1"/>
    <row r="17788" ht="12.6" hidden="1"/>
    <row r="17789" ht="12.6" hidden="1"/>
    <row r="17790" ht="12.6" hidden="1"/>
    <row r="17791" ht="12.6" hidden="1"/>
    <row r="17792" ht="12.6" hidden="1"/>
    <row r="17793" ht="12.6" hidden="1"/>
    <row r="17794" ht="12.6" hidden="1"/>
    <row r="17795" ht="12.6" hidden="1"/>
    <row r="17796" ht="12.6" hidden="1"/>
    <row r="17797" ht="12.6" hidden="1"/>
    <row r="17798" ht="12.6" hidden="1"/>
    <row r="17799" ht="12.6" hidden="1"/>
    <row r="17800" ht="12.6" hidden="1"/>
    <row r="17801" ht="12.6" hidden="1"/>
    <row r="17802" ht="12.6" hidden="1"/>
    <row r="17803" ht="12.6" hidden="1"/>
    <row r="17804" ht="12.6" hidden="1"/>
    <row r="17805" ht="12.6" hidden="1"/>
    <row r="17806" ht="12.6" hidden="1"/>
    <row r="17807" ht="12.6" hidden="1"/>
    <row r="17808" ht="12.6" hidden="1"/>
    <row r="17809" ht="12.6" hidden="1"/>
    <row r="17810" ht="12.6" hidden="1"/>
    <row r="17811" ht="12.6" hidden="1"/>
    <row r="17812" ht="12.6" hidden="1"/>
    <row r="17813" ht="12.6" hidden="1"/>
    <row r="17814" ht="12.6" hidden="1"/>
    <row r="17815" ht="12.6" hidden="1"/>
    <row r="17816" ht="12.6" hidden="1"/>
    <row r="17817" ht="12.6" hidden="1"/>
    <row r="17818" ht="12.6" hidden="1"/>
    <row r="17819" ht="12.6" hidden="1"/>
    <row r="17820" ht="12.6" hidden="1"/>
    <row r="17821" ht="12.6" hidden="1"/>
    <row r="17822" ht="12.6" hidden="1"/>
    <row r="17823" ht="12.6" hidden="1"/>
    <row r="17824" ht="12.6" hidden="1"/>
    <row r="17825" ht="12.6" hidden="1"/>
    <row r="17826" ht="12.6" hidden="1"/>
    <row r="17827" ht="12.6" hidden="1"/>
    <row r="17828" ht="12.6" hidden="1"/>
    <row r="17829" ht="12.6" hidden="1"/>
    <row r="17830" ht="12.6" hidden="1"/>
    <row r="17831" ht="12.6" hidden="1"/>
    <row r="17832" ht="12.6" hidden="1"/>
    <row r="17833" ht="12.6" hidden="1"/>
    <row r="17834" ht="12.6" hidden="1"/>
    <row r="17835" ht="12.6" hidden="1"/>
    <row r="17836" ht="12.6" hidden="1"/>
    <row r="17837" ht="12.6" hidden="1"/>
    <row r="17838" ht="12.6" hidden="1"/>
    <row r="17839" ht="12.6" hidden="1"/>
    <row r="17840" ht="12.6" hidden="1"/>
    <row r="17841" ht="12.6" hidden="1"/>
    <row r="17842" ht="12.6" hidden="1"/>
    <row r="17843" ht="12.6" hidden="1"/>
    <row r="17844" ht="12.6" hidden="1"/>
    <row r="17845" ht="12.6" hidden="1"/>
    <row r="17846" ht="12.6" hidden="1"/>
    <row r="17847" ht="12.6" hidden="1"/>
    <row r="17848" ht="12.6" hidden="1"/>
    <row r="17849" ht="12.6" hidden="1"/>
    <row r="17850" ht="12.6" hidden="1"/>
    <row r="17851" ht="12.6" hidden="1"/>
    <row r="17852" ht="12.6" hidden="1"/>
    <row r="17853" ht="12.6" hidden="1"/>
    <row r="17854" ht="12.6" hidden="1"/>
    <row r="17855" ht="12.6" hidden="1"/>
    <row r="17856" ht="12.6" hidden="1"/>
    <row r="17857" ht="12.6" hidden="1"/>
    <row r="17858" ht="12.6" hidden="1"/>
    <row r="17859" ht="12.6" hidden="1"/>
    <row r="17860" ht="12.6" hidden="1"/>
    <row r="17861" ht="12.6" hidden="1"/>
    <row r="17862" ht="12.6" hidden="1"/>
    <row r="17863" ht="12.6" hidden="1"/>
    <row r="17864" ht="12.6" hidden="1"/>
    <row r="17865" ht="12.6" hidden="1"/>
    <row r="17866" ht="12.6" hidden="1"/>
    <row r="17867" ht="12.6" hidden="1"/>
    <row r="17868" ht="12.6" hidden="1"/>
    <row r="17869" ht="12.6" hidden="1"/>
    <row r="17870" ht="12.6" hidden="1"/>
    <row r="17871" ht="12.6" hidden="1"/>
    <row r="17872" ht="12.6" hidden="1"/>
    <row r="17873" ht="12.6" hidden="1"/>
    <row r="17874" ht="12.6" hidden="1"/>
    <row r="17875" ht="12.6" hidden="1"/>
    <row r="17876" ht="12.6" hidden="1"/>
    <row r="17877" ht="12.6" hidden="1"/>
    <row r="17878" ht="12.6" hidden="1"/>
    <row r="17879" ht="12.6" hidden="1"/>
    <row r="17880" ht="12.6" hidden="1"/>
    <row r="17881" ht="12.6" hidden="1"/>
    <row r="17882" ht="12.6" hidden="1"/>
    <row r="17883" ht="12.6" hidden="1"/>
    <row r="17884" ht="12.6" hidden="1"/>
    <row r="17885" ht="12.6" hidden="1"/>
    <row r="17886" ht="12.6" hidden="1"/>
    <row r="17887" ht="12.6" hidden="1"/>
    <row r="17888" ht="12.6" hidden="1"/>
    <row r="17889" ht="12.6" hidden="1"/>
    <row r="17890" ht="12.6" hidden="1"/>
    <row r="17891" ht="12.6" hidden="1"/>
    <row r="17892" ht="12.6" hidden="1"/>
    <row r="17893" ht="12.6" hidden="1"/>
    <row r="17894" ht="12.6" hidden="1"/>
    <row r="17895" ht="12.6" hidden="1"/>
    <row r="17896" ht="12.6" hidden="1"/>
    <row r="17897" ht="12.6" hidden="1"/>
    <row r="17898" ht="12.6" hidden="1"/>
    <row r="17899" ht="12.6" hidden="1"/>
    <row r="17900" ht="12.6" hidden="1"/>
    <row r="17901" ht="12.6" hidden="1"/>
    <row r="17902" ht="12.6" hidden="1"/>
    <row r="17903" ht="12.6" hidden="1"/>
    <row r="17904" ht="12.6" hidden="1"/>
    <row r="17905" ht="12.6" hidden="1"/>
    <row r="17906" ht="12.6" hidden="1"/>
    <row r="17907" ht="12.6" hidden="1"/>
    <row r="17908" ht="12.6" hidden="1"/>
    <row r="17909" ht="12.6" hidden="1"/>
    <row r="17910" ht="12.6" hidden="1"/>
    <row r="17911" ht="12.6" hidden="1"/>
    <row r="17912" ht="12.6" hidden="1"/>
    <row r="17913" ht="12.6" hidden="1"/>
    <row r="17914" ht="12.6" hidden="1"/>
    <row r="17915" ht="12.6" hidden="1"/>
    <row r="17916" ht="12.6" hidden="1"/>
    <row r="17917" ht="12.6" hidden="1"/>
    <row r="17918" ht="12.6" hidden="1"/>
    <row r="17919" ht="12.6" hidden="1"/>
    <row r="17920" ht="12.6" hidden="1"/>
    <row r="17921" ht="12.6" hidden="1"/>
    <row r="17922" ht="12.6" hidden="1"/>
    <row r="17923" ht="12.6" hidden="1"/>
    <row r="17924" ht="12.6" hidden="1"/>
    <row r="17925" ht="12.6" hidden="1"/>
    <row r="17926" ht="12.6" hidden="1"/>
    <row r="17927" ht="12.6" hidden="1"/>
    <row r="17928" ht="12.6" hidden="1"/>
    <row r="17929" ht="12.6" hidden="1"/>
    <row r="17930" ht="12.6" hidden="1"/>
    <row r="17931" ht="12.6" hidden="1"/>
    <row r="17932" ht="12.6" hidden="1"/>
    <row r="17933" ht="12.6" hidden="1"/>
    <row r="17934" ht="12.6" hidden="1"/>
    <row r="17935" ht="12.6" hidden="1"/>
    <row r="17936" ht="12.6" hidden="1"/>
    <row r="17937" ht="12.6" hidden="1"/>
    <row r="17938" ht="12.6" hidden="1"/>
    <row r="17939" ht="12.6" hidden="1"/>
    <row r="17940" ht="12.6" hidden="1"/>
    <row r="17941" ht="12.6" hidden="1"/>
    <row r="17942" ht="12.6" hidden="1"/>
    <row r="17943" ht="12.6" hidden="1"/>
    <row r="17944" ht="12.6" hidden="1"/>
    <row r="17945" ht="12.6" hidden="1"/>
    <row r="17946" ht="12.6" hidden="1"/>
    <row r="17947" ht="12.6" hidden="1"/>
    <row r="17948" ht="12.6" hidden="1"/>
    <row r="17949" ht="12.6" hidden="1"/>
    <row r="17950" ht="12.6" hidden="1"/>
    <row r="17951" ht="12.6" hidden="1"/>
    <row r="17952" ht="12.6" hidden="1"/>
    <row r="17953" ht="12.6" hidden="1"/>
    <row r="17954" ht="12.6" hidden="1"/>
    <row r="17955" ht="12.6" hidden="1"/>
    <row r="17956" ht="12.6" hidden="1"/>
    <row r="17957" ht="12.6" hidden="1"/>
    <row r="17958" ht="12.6" hidden="1"/>
    <row r="17959" ht="12.6" hidden="1"/>
    <row r="17960" ht="12.6" hidden="1"/>
    <row r="17961" ht="12.6" hidden="1"/>
    <row r="17962" ht="12.6" hidden="1"/>
    <row r="17963" ht="12.6" hidden="1"/>
    <row r="17964" ht="12.6" hidden="1"/>
    <row r="17965" ht="12.6" hidden="1"/>
    <row r="17966" ht="12.6" hidden="1"/>
    <row r="17967" ht="12.6" hidden="1"/>
    <row r="17968" ht="12.6" hidden="1"/>
    <row r="17969" ht="12.6" hidden="1"/>
    <row r="17970" ht="12.6" hidden="1"/>
    <row r="17971" ht="12.6" hidden="1"/>
    <row r="17972" ht="12.6" hidden="1"/>
    <row r="17973" ht="12.6" hidden="1"/>
    <row r="17974" ht="12.6" hidden="1"/>
    <row r="17975" ht="12.6" hidden="1"/>
    <row r="17976" ht="12.6" hidden="1"/>
    <row r="17977" ht="12.6" hidden="1"/>
    <row r="17978" ht="12.6" hidden="1"/>
    <row r="17979" ht="12.6" hidden="1"/>
    <row r="17980" ht="12.6" hidden="1"/>
    <row r="17981" ht="12.6" hidden="1"/>
    <row r="17982" ht="12.6" hidden="1"/>
    <row r="17983" ht="12.6" hidden="1"/>
    <row r="17984" ht="12.6" hidden="1"/>
    <row r="17985" ht="12.6" hidden="1"/>
    <row r="17986" ht="12.6" hidden="1"/>
    <row r="17987" ht="12.6" hidden="1"/>
    <row r="17988" ht="12.6" hidden="1"/>
    <row r="17989" ht="12.6" hidden="1"/>
    <row r="17990" ht="12.6" hidden="1"/>
    <row r="17991" ht="12.6" hidden="1"/>
    <row r="17992" ht="12.6" hidden="1"/>
    <row r="17993" ht="12.6" hidden="1"/>
    <row r="17994" ht="12.6" hidden="1"/>
    <row r="17995" ht="12.6" hidden="1"/>
    <row r="17996" ht="12.6" hidden="1"/>
    <row r="17997" ht="12.6" hidden="1"/>
    <row r="17998" ht="12.6" hidden="1"/>
    <row r="17999" ht="12.6" hidden="1"/>
    <row r="18000" ht="12.6" hidden="1"/>
    <row r="18001" ht="12.6" hidden="1"/>
    <row r="18002" ht="12.6" hidden="1"/>
    <row r="18003" ht="12.6" hidden="1"/>
    <row r="18004" ht="12.6" hidden="1"/>
    <row r="18005" ht="12.6" hidden="1"/>
    <row r="18006" ht="12.6" hidden="1"/>
    <row r="18007" ht="12.6" hidden="1"/>
    <row r="18008" ht="12.6" hidden="1"/>
    <row r="18009" ht="12.6" hidden="1"/>
    <row r="18010" ht="12.6" hidden="1"/>
    <row r="18011" ht="12.6" hidden="1"/>
    <row r="18012" ht="12.6" hidden="1"/>
    <row r="18013" ht="12.6" hidden="1"/>
    <row r="18014" ht="12.6" hidden="1"/>
    <row r="18015" ht="12.6" hidden="1"/>
    <row r="18016" ht="12.6" hidden="1"/>
    <row r="18017" ht="12.6" hidden="1"/>
    <row r="18018" ht="12.6" hidden="1"/>
    <row r="18019" ht="12.6" hidden="1"/>
    <row r="18020" ht="12.6" hidden="1"/>
    <row r="18021" ht="12.6" hidden="1"/>
    <row r="18022" ht="12.6" hidden="1"/>
    <row r="18023" ht="12.6" hidden="1"/>
    <row r="18024" ht="12.6" hidden="1"/>
    <row r="18025" ht="12.6" hidden="1"/>
    <row r="18026" ht="12.6" hidden="1"/>
    <row r="18027" ht="12.6" hidden="1"/>
    <row r="18028" ht="12.6" hidden="1"/>
    <row r="18029" ht="12.6" hidden="1"/>
    <row r="18030" ht="12.6" hidden="1"/>
    <row r="18031" ht="12.6" hidden="1"/>
    <row r="18032" ht="12.6" hidden="1"/>
    <row r="18033" ht="12.6" hidden="1"/>
    <row r="18034" ht="12.6" hidden="1"/>
    <row r="18035" ht="12.6" hidden="1"/>
    <row r="18036" ht="12.6" hidden="1"/>
    <row r="18037" ht="12.6" hidden="1"/>
    <row r="18038" ht="12.6" hidden="1"/>
    <row r="18039" ht="12.6" hidden="1"/>
    <row r="18040" ht="12.6" hidden="1"/>
    <row r="18041" ht="12.6" hidden="1"/>
    <row r="18042" ht="12.6" hidden="1"/>
    <row r="18043" ht="12.6" hidden="1"/>
    <row r="18044" ht="12.6" hidden="1"/>
    <row r="18045" ht="12.6" hidden="1"/>
    <row r="18046" ht="12.6" hidden="1"/>
    <row r="18047" ht="12.6" hidden="1"/>
    <row r="18048" ht="12.6" hidden="1"/>
    <row r="18049" ht="12.6" hidden="1"/>
    <row r="18050" ht="12.6" hidden="1"/>
    <row r="18051" ht="12.6" hidden="1"/>
    <row r="18052" ht="12.6" hidden="1"/>
    <row r="18053" ht="12.6" hidden="1"/>
    <row r="18054" ht="12.6" hidden="1"/>
    <row r="18055" ht="12.6" hidden="1"/>
    <row r="18056" ht="12.6" hidden="1"/>
    <row r="18057" ht="12.6" hidden="1"/>
    <row r="18058" ht="12.6" hidden="1"/>
    <row r="18059" ht="12.6" hidden="1"/>
    <row r="18060" ht="12.6" hidden="1"/>
    <row r="18061" ht="12.6" hidden="1"/>
    <row r="18062" ht="12.6" hidden="1"/>
    <row r="18063" ht="12.6" hidden="1"/>
    <row r="18064" ht="12.6" hidden="1"/>
    <row r="18065" ht="12.6" hidden="1"/>
    <row r="18066" ht="12.6" hidden="1"/>
    <row r="18067" ht="12.6" hidden="1"/>
    <row r="18068" ht="12.6" hidden="1"/>
    <row r="18069" ht="12.6" hidden="1"/>
    <row r="18070" ht="12.6" hidden="1"/>
    <row r="18071" ht="12.6" hidden="1"/>
    <row r="18072" ht="12.6" hidden="1"/>
    <row r="18073" ht="12.6" hidden="1"/>
    <row r="18074" ht="12.6" hidden="1"/>
    <row r="18075" ht="12.6" hidden="1"/>
    <row r="18076" ht="12.6" hidden="1"/>
    <row r="18077" ht="12.6" hidden="1"/>
    <row r="18078" ht="12.6" hidden="1"/>
    <row r="18079" ht="12.6" hidden="1"/>
    <row r="18080" ht="12.6" hidden="1"/>
    <row r="18081" ht="12.6" hidden="1"/>
    <row r="18082" ht="12.6" hidden="1"/>
    <row r="18083" ht="12.6" hidden="1"/>
    <row r="18084" ht="12.6" hidden="1"/>
    <row r="18085" ht="12.6" hidden="1"/>
    <row r="18086" ht="12.6" hidden="1"/>
    <row r="18087" ht="12.6" hidden="1"/>
    <row r="18088" ht="12.6" hidden="1"/>
    <row r="18089" ht="12.6" hidden="1"/>
    <row r="18090" ht="12.6" hidden="1"/>
    <row r="18091" ht="12.6" hidden="1"/>
    <row r="18092" ht="12.6" hidden="1"/>
    <row r="18093" ht="12.6" hidden="1"/>
    <row r="18094" ht="12.6" hidden="1"/>
    <row r="18095" ht="12.6" hidden="1"/>
    <row r="18096" ht="12.6" hidden="1"/>
    <row r="18097" ht="12.6" hidden="1"/>
    <row r="18098" ht="12.6" hidden="1"/>
    <row r="18099" ht="12.6" hidden="1"/>
    <row r="18100" ht="12.6" hidden="1"/>
    <row r="18101" ht="12.6" hidden="1"/>
    <row r="18102" ht="12.6" hidden="1"/>
    <row r="18103" ht="12.6" hidden="1"/>
    <row r="18104" ht="12.6" hidden="1"/>
    <row r="18105" ht="12.6" hidden="1"/>
    <row r="18106" ht="12.6" hidden="1"/>
    <row r="18107" ht="12.6" hidden="1"/>
    <row r="18108" ht="12.6" hidden="1"/>
    <row r="18109" ht="12.6" hidden="1"/>
    <row r="18110" ht="12.6" hidden="1"/>
    <row r="18111" ht="12.6" hidden="1"/>
    <row r="18112" ht="12.6" hidden="1"/>
    <row r="18113" ht="12.6" hidden="1"/>
    <row r="18114" ht="12.6" hidden="1"/>
    <row r="18115" ht="12.6" hidden="1"/>
    <row r="18116" ht="12.6" hidden="1"/>
    <row r="18117" ht="12.6" hidden="1"/>
    <row r="18118" ht="12.6" hidden="1"/>
    <row r="18119" ht="12.6" hidden="1"/>
    <row r="18120" ht="12.6" hidden="1"/>
    <row r="18121" ht="12.6" hidden="1"/>
    <row r="18122" ht="12.6" hidden="1"/>
    <row r="18123" ht="12.6" hidden="1"/>
    <row r="18124" ht="12.6" hidden="1"/>
    <row r="18125" ht="12.6" hidden="1"/>
    <row r="18126" ht="12.6" hidden="1"/>
    <row r="18127" ht="12.6" hidden="1"/>
    <row r="18128" ht="12.6" hidden="1"/>
    <row r="18129" ht="12.6" hidden="1"/>
    <row r="18130" ht="12.6" hidden="1"/>
    <row r="18131" ht="12.6" hidden="1"/>
    <row r="18132" ht="12.6" hidden="1"/>
    <row r="18133" ht="12.6" hidden="1"/>
    <row r="18134" ht="12.6" hidden="1"/>
    <row r="18135" ht="12.6" hidden="1"/>
    <row r="18136" ht="12.6" hidden="1"/>
    <row r="18137" ht="12.6" hidden="1"/>
    <row r="18138" ht="12.6" hidden="1"/>
    <row r="18139" ht="12.6" hidden="1"/>
    <row r="18140" ht="12.6" hidden="1"/>
    <row r="18141" ht="12.6" hidden="1"/>
    <row r="18142" ht="12.6" hidden="1"/>
    <row r="18143" ht="12.6" hidden="1"/>
    <row r="18144" ht="12.6" hidden="1"/>
    <row r="18145" ht="12.6" hidden="1"/>
    <row r="18146" ht="12.6" hidden="1"/>
    <row r="18147" ht="12.6" hidden="1"/>
    <row r="18148" ht="12.6" hidden="1"/>
    <row r="18149" ht="12.6" hidden="1"/>
    <row r="18150" ht="12.6" hidden="1"/>
    <row r="18151" ht="12.6" hidden="1"/>
    <row r="18152" ht="12.6" hidden="1"/>
    <row r="18153" ht="12.6" hidden="1"/>
    <row r="18154" ht="12.6" hidden="1"/>
    <row r="18155" ht="12.6" hidden="1"/>
    <row r="18156" ht="12.6" hidden="1"/>
    <row r="18157" ht="12.6" hidden="1"/>
    <row r="18158" ht="12.6" hidden="1"/>
    <row r="18159" ht="12.6" hidden="1"/>
    <row r="18160" ht="12.6" hidden="1"/>
    <row r="18161" ht="12.6" hidden="1"/>
    <row r="18162" ht="12.6" hidden="1"/>
    <row r="18163" ht="12.6" hidden="1"/>
    <row r="18164" ht="12.6" hidden="1"/>
    <row r="18165" ht="12.6" hidden="1"/>
    <row r="18166" ht="12.6" hidden="1"/>
    <row r="18167" ht="12.6" hidden="1"/>
    <row r="18168" ht="12.6" hidden="1"/>
    <row r="18169" ht="12.6" hidden="1"/>
    <row r="18170" ht="12.6" hidden="1"/>
    <row r="18171" ht="12.6" hidden="1"/>
    <row r="18172" ht="12.6" hidden="1"/>
    <row r="18173" ht="12.6" hidden="1"/>
    <row r="18174" ht="12.6" hidden="1"/>
    <row r="18175" ht="12.6" hidden="1"/>
    <row r="18176" ht="12.6" hidden="1"/>
    <row r="18177" ht="12.6" hidden="1"/>
    <row r="18178" ht="12.6" hidden="1"/>
    <row r="18179" ht="12.6" hidden="1"/>
    <row r="18180" ht="12.6" hidden="1"/>
    <row r="18181" ht="12.6" hidden="1"/>
    <row r="18182" ht="12.6" hidden="1"/>
    <row r="18183" ht="12.6" hidden="1"/>
    <row r="18184" ht="12.6" hidden="1"/>
    <row r="18185" ht="12.6" hidden="1"/>
    <row r="18186" ht="12.6" hidden="1"/>
    <row r="18187" ht="12.6" hidden="1"/>
    <row r="18188" ht="12.6" hidden="1"/>
    <row r="18189" ht="12.6" hidden="1"/>
    <row r="18190" ht="12.6" hidden="1"/>
    <row r="18191" ht="12.6" hidden="1"/>
    <row r="18192" ht="12.6" hidden="1"/>
    <row r="18193" ht="12.6" hidden="1"/>
    <row r="18194" ht="12.6" hidden="1"/>
    <row r="18195" ht="12.6" hidden="1"/>
    <row r="18196" ht="12.6" hidden="1"/>
    <row r="18197" ht="12.6" hidden="1"/>
    <row r="18198" ht="12.6" hidden="1"/>
    <row r="18199" ht="12.6" hidden="1"/>
    <row r="18200" ht="12.6" hidden="1"/>
    <row r="18201" ht="12.6" hidden="1"/>
    <row r="18202" ht="12.6" hidden="1"/>
    <row r="18203" ht="12.6" hidden="1"/>
    <row r="18204" ht="12.6" hidden="1"/>
    <row r="18205" ht="12.6" hidden="1"/>
    <row r="18206" ht="12.6" hidden="1"/>
    <row r="18207" ht="12.6" hidden="1"/>
    <row r="18208" ht="12.6" hidden="1"/>
    <row r="18209" ht="12.6" hidden="1"/>
    <row r="18210" ht="12.6" hidden="1"/>
    <row r="18211" ht="12.6" hidden="1"/>
    <row r="18212" ht="12.6" hidden="1"/>
    <row r="18213" ht="12.6" hidden="1"/>
    <row r="18214" ht="12.6" hidden="1"/>
    <row r="18215" ht="12.6" hidden="1"/>
    <row r="18216" ht="12.6" hidden="1"/>
    <row r="18217" ht="12.6" hidden="1"/>
    <row r="18218" ht="12.6" hidden="1"/>
    <row r="18219" ht="12.6" hidden="1"/>
    <row r="18220" ht="12.6" hidden="1"/>
    <row r="18221" ht="12.6" hidden="1"/>
    <row r="18222" ht="12.6" hidden="1"/>
    <row r="18223" ht="12.6" hidden="1"/>
    <row r="18224" ht="12.6" hidden="1"/>
    <row r="18225" ht="12.6" hidden="1"/>
    <row r="18226" ht="12.6" hidden="1"/>
    <row r="18227" ht="12.6" hidden="1"/>
    <row r="18228" ht="12.6" hidden="1"/>
    <row r="18229" ht="12.6" hidden="1"/>
    <row r="18230" ht="12.6" hidden="1"/>
    <row r="18231" ht="12.6" hidden="1"/>
    <row r="18232" ht="12.6" hidden="1"/>
    <row r="18233" ht="12.6" hidden="1"/>
    <row r="18234" ht="12.6" hidden="1"/>
    <row r="18235" ht="12.6" hidden="1"/>
    <row r="18236" ht="12.6" hidden="1"/>
    <row r="18237" ht="12.6" hidden="1"/>
    <row r="18238" ht="12.6" hidden="1"/>
    <row r="18239" ht="12.6" hidden="1"/>
    <row r="18240" ht="12.6" hidden="1"/>
    <row r="18241" ht="12.6" hidden="1"/>
    <row r="18242" ht="12.6" hidden="1"/>
    <row r="18243" ht="12.6" hidden="1"/>
    <row r="18244" ht="12.6" hidden="1"/>
    <row r="18245" ht="12.6" hidden="1"/>
    <row r="18246" ht="12.6" hidden="1"/>
    <row r="18247" ht="12.6" hidden="1"/>
    <row r="18248" ht="12.6" hidden="1"/>
    <row r="18249" ht="12.6" hidden="1"/>
    <row r="18250" ht="12.6" hidden="1"/>
    <row r="18251" ht="12.6" hidden="1"/>
    <row r="18252" ht="12.6" hidden="1"/>
    <row r="18253" ht="12.6" hidden="1"/>
    <row r="18254" ht="12.6" hidden="1"/>
    <row r="18255" ht="12.6" hidden="1"/>
    <row r="18256" ht="12.6" hidden="1"/>
    <row r="18257" ht="12.6" hidden="1"/>
    <row r="18258" ht="12.6" hidden="1"/>
    <row r="18259" ht="12.6" hidden="1"/>
    <row r="18260" ht="12.6" hidden="1"/>
    <row r="18261" ht="12.6" hidden="1"/>
    <row r="18262" ht="12.6" hidden="1"/>
    <row r="18263" ht="12.6" hidden="1"/>
    <row r="18264" ht="12.6" hidden="1"/>
    <row r="18265" ht="12.6" hidden="1"/>
    <row r="18266" ht="12.6" hidden="1"/>
    <row r="18267" ht="12.6" hidden="1"/>
    <row r="18268" ht="12.6" hidden="1"/>
    <row r="18269" ht="12.6" hidden="1"/>
    <row r="18270" ht="12.6" hidden="1"/>
    <row r="18271" ht="12.6" hidden="1"/>
    <row r="18272" ht="12.6" hidden="1"/>
    <row r="18273" ht="12.6" hidden="1"/>
    <row r="18274" ht="12.6" hidden="1"/>
    <row r="18275" ht="12.6" hidden="1"/>
    <row r="18276" ht="12.6" hidden="1"/>
    <row r="18277" ht="12.6" hidden="1"/>
    <row r="18278" ht="12.6" hidden="1"/>
    <row r="18279" ht="12.6" hidden="1"/>
    <row r="18280" ht="12.6" hidden="1"/>
    <row r="18281" ht="12.6" hidden="1"/>
    <row r="18282" ht="12.6" hidden="1"/>
    <row r="18283" ht="12.6" hidden="1"/>
    <row r="18284" ht="12.6" hidden="1"/>
    <row r="18285" ht="12.6" hidden="1"/>
    <row r="18286" ht="12.6" hidden="1"/>
    <row r="18287" ht="12.6" hidden="1"/>
    <row r="18288" ht="12.6" hidden="1"/>
    <row r="18289" ht="12.6" hidden="1"/>
    <row r="18290" ht="12.6" hidden="1"/>
    <row r="18291" ht="12.6" hidden="1"/>
    <row r="18292" ht="12.6" hidden="1"/>
    <row r="18293" ht="12.6" hidden="1"/>
    <row r="18294" ht="12.6" hidden="1"/>
    <row r="18295" ht="12.6" hidden="1"/>
    <row r="18296" ht="12.6" hidden="1"/>
    <row r="18297" ht="12.6" hidden="1"/>
    <row r="18298" ht="12.6" hidden="1"/>
    <row r="18299" ht="12.6" hidden="1"/>
    <row r="18300" ht="12.6" hidden="1"/>
    <row r="18301" ht="12.6" hidden="1"/>
    <row r="18302" ht="12.6" hidden="1"/>
    <row r="18303" ht="12.6" hidden="1"/>
    <row r="18304" ht="12.6" hidden="1"/>
    <row r="18305" ht="12.6" hidden="1"/>
    <row r="18306" ht="12.6" hidden="1"/>
    <row r="18307" ht="12.6" hidden="1"/>
    <row r="18308" ht="12.6" hidden="1"/>
    <row r="18309" ht="12.6" hidden="1"/>
    <row r="18310" ht="12.6" hidden="1"/>
    <row r="18311" ht="12.6" hidden="1"/>
    <row r="18312" ht="12.6" hidden="1"/>
    <row r="18313" ht="12.6" hidden="1"/>
    <row r="18314" ht="12.6" hidden="1"/>
    <row r="18315" ht="12.6" hidden="1"/>
    <row r="18316" ht="12.6" hidden="1"/>
    <row r="18317" ht="12.6" hidden="1"/>
    <row r="18318" ht="12.6" hidden="1"/>
    <row r="18319" ht="12.6" hidden="1"/>
    <row r="18320" ht="12.6" hidden="1"/>
    <row r="18321" ht="12.6" hidden="1"/>
    <row r="18322" ht="12.6" hidden="1"/>
    <row r="18323" ht="12.6" hidden="1"/>
    <row r="18324" ht="12.6" hidden="1"/>
    <row r="18325" ht="12.6" hidden="1"/>
    <row r="18326" ht="12.6" hidden="1"/>
    <row r="18327" ht="12.6" hidden="1"/>
    <row r="18328" ht="12.6" hidden="1"/>
    <row r="18329" ht="12.6" hidden="1"/>
    <row r="18330" ht="12.6" hidden="1"/>
    <row r="18331" ht="12.6" hidden="1"/>
    <row r="18332" ht="12.6" hidden="1"/>
    <row r="18333" ht="12.6" hidden="1"/>
    <row r="18334" ht="12.6" hidden="1"/>
    <row r="18335" ht="12.6" hidden="1"/>
    <row r="18336" ht="12.6" hidden="1"/>
    <row r="18337" ht="12.6" hidden="1"/>
    <row r="18338" ht="12.6" hidden="1"/>
    <row r="18339" ht="12.6" hidden="1"/>
    <row r="18340" ht="12.6" hidden="1"/>
    <row r="18341" ht="12.6" hidden="1"/>
    <row r="18342" ht="12.6" hidden="1"/>
    <row r="18343" ht="12.6" hidden="1"/>
    <row r="18344" ht="12.6" hidden="1"/>
    <row r="18345" ht="12.6" hidden="1"/>
    <row r="18346" ht="12.6" hidden="1"/>
    <row r="18347" ht="12.6" hidden="1"/>
    <row r="18348" ht="12.6" hidden="1"/>
    <row r="18349" ht="12.6" hidden="1"/>
    <row r="18350" ht="12.6" hidden="1"/>
    <row r="18351" ht="12.6" hidden="1"/>
    <row r="18352" ht="12.6" hidden="1"/>
    <row r="18353" ht="12.6" hidden="1"/>
    <row r="18354" ht="12.6" hidden="1"/>
    <row r="18355" ht="12.6" hidden="1"/>
    <row r="18356" ht="12.6" hidden="1"/>
    <row r="18357" ht="12.6" hidden="1"/>
    <row r="18358" ht="12.6" hidden="1"/>
    <row r="18359" ht="12.6" hidden="1"/>
    <row r="18360" ht="12.6" hidden="1"/>
    <row r="18361" ht="12.6" hidden="1"/>
    <row r="18362" ht="12.6" hidden="1"/>
    <row r="18363" ht="12.6" hidden="1"/>
    <row r="18364" ht="12.6" hidden="1"/>
    <row r="18365" ht="12.6" hidden="1"/>
    <row r="18366" ht="12.6" hidden="1"/>
    <row r="18367" ht="12.6" hidden="1"/>
    <row r="18368" ht="12.6" hidden="1"/>
    <row r="18369" ht="12.6" hidden="1"/>
    <row r="18370" ht="12.6" hidden="1"/>
    <row r="18371" ht="12.6" hidden="1"/>
    <row r="18372" ht="12.6" hidden="1"/>
    <row r="18373" ht="12.6" hidden="1"/>
    <row r="18374" ht="12.6" hidden="1"/>
    <row r="18375" ht="12.6" hidden="1"/>
    <row r="18376" ht="12.6" hidden="1"/>
    <row r="18377" ht="12.6" hidden="1"/>
    <row r="18378" ht="12.6" hidden="1"/>
    <row r="18379" ht="12.6" hidden="1"/>
    <row r="18380" ht="12.6" hidden="1"/>
    <row r="18381" ht="12.6" hidden="1"/>
    <row r="18382" ht="12.6" hidden="1"/>
    <row r="18383" ht="12.6" hidden="1"/>
    <row r="18384" ht="12.6" hidden="1"/>
    <row r="18385" ht="12.6" hidden="1"/>
    <row r="18386" ht="12.6" hidden="1"/>
    <row r="18387" ht="12.6" hidden="1"/>
    <row r="18388" ht="12.6" hidden="1"/>
    <row r="18389" ht="12.6" hidden="1"/>
    <row r="18390" ht="12.6" hidden="1"/>
    <row r="18391" ht="12.6" hidden="1"/>
    <row r="18392" ht="12.6" hidden="1"/>
    <row r="18393" ht="12.6" hidden="1"/>
    <row r="18394" ht="12.6" hidden="1"/>
    <row r="18395" ht="12.6" hidden="1"/>
    <row r="18396" ht="12.6" hidden="1"/>
    <row r="18397" ht="12.6" hidden="1"/>
    <row r="18398" ht="12.6" hidden="1"/>
    <row r="18399" ht="12.6" hidden="1"/>
    <row r="18400" ht="12.6" hidden="1"/>
    <row r="18401" ht="12.6" hidden="1"/>
    <row r="18402" ht="12.6" hidden="1"/>
    <row r="18403" ht="12.6" hidden="1"/>
    <row r="18404" ht="12.6" hidden="1"/>
    <row r="18405" ht="12.6" hidden="1"/>
    <row r="18406" ht="12.6" hidden="1"/>
    <row r="18407" ht="12.6" hidden="1"/>
    <row r="18408" ht="12.6" hidden="1"/>
    <row r="18409" ht="12.6" hidden="1"/>
    <row r="18410" ht="12.6" hidden="1"/>
    <row r="18411" ht="12.6" hidden="1"/>
    <row r="18412" ht="12.6" hidden="1"/>
    <row r="18413" ht="12.6" hidden="1"/>
    <row r="18414" ht="12.6" hidden="1"/>
    <row r="18415" ht="12.6" hidden="1"/>
    <row r="18416" ht="12.6" hidden="1"/>
    <row r="18417" ht="12.6" hidden="1"/>
    <row r="18418" ht="12.6" hidden="1"/>
    <row r="18419" ht="12.6" hidden="1"/>
    <row r="18420" ht="12.6" hidden="1"/>
    <row r="18421" ht="12.6" hidden="1"/>
    <row r="18422" ht="12.6" hidden="1"/>
    <row r="18423" ht="12.6" hidden="1"/>
    <row r="18424" ht="12.6" hidden="1"/>
    <row r="18425" ht="12.6" hidden="1"/>
    <row r="18426" ht="12.6" hidden="1"/>
    <row r="18427" ht="12.6" hidden="1"/>
    <row r="18428" ht="12.6" hidden="1"/>
    <row r="18429" ht="12.6" hidden="1"/>
    <row r="18430" ht="12.6" hidden="1"/>
    <row r="18431" ht="12.6" hidden="1"/>
    <row r="18432" ht="12.6" hidden="1"/>
    <row r="18433" ht="12.6" hidden="1"/>
    <row r="18434" ht="12.6" hidden="1"/>
    <row r="18435" ht="12.6" hidden="1"/>
    <row r="18436" ht="12.6" hidden="1"/>
    <row r="18437" ht="12.6" hidden="1"/>
    <row r="18438" ht="12.6" hidden="1"/>
    <row r="18439" ht="12.6" hidden="1"/>
    <row r="18440" ht="12.6" hidden="1"/>
    <row r="18441" ht="12.6" hidden="1"/>
    <row r="18442" ht="12.6" hidden="1"/>
    <row r="18443" ht="12.6" hidden="1"/>
    <row r="18444" ht="12.6" hidden="1"/>
    <row r="18445" ht="12.6" hidden="1"/>
    <row r="18446" ht="12.6" hidden="1"/>
    <row r="18447" ht="12.6" hidden="1"/>
    <row r="18448" ht="12.6" hidden="1"/>
    <row r="18449" ht="12.6" hidden="1"/>
    <row r="18450" ht="12.6" hidden="1"/>
    <row r="18451" ht="12.6" hidden="1"/>
    <row r="18452" ht="12.6" hidden="1"/>
    <row r="18453" ht="12.6" hidden="1"/>
    <row r="18454" ht="12.6" hidden="1"/>
    <row r="18455" ht="12.6" hidden="1"/>
    <row r="18456" ht="12.6" hidden="1"/>
    <row r="18457" ht="12.6" hidden="1"/>
    <row r="18458" ht="12.6" hidden="1"/>
    <row r="18459" ht="12.6" hidden="1"/>
    <row r="18460" ht="12.6" hidden="1"/>
    <row r="18461" ht="12.6" hidden="1"/>
    <row r="18462" ht="12.6" hidden="1"/>
    <row r="18463" ht="12.6" hidden="1"/>
    <row r="18464" ht="12.6" hidden="1"/>
    <row r="18465" ht="12.6" hidden="1"/>
    <row r="18466" ht="12.6" hidden="1"/>
    <row r="18467" ht="12.6" hidden="1"/>
    <row r="18468" ht="12.6" hidden="1"/>
    <row r="18469" ht="12.6" hidden="1"/>
    <row r="18470" ht="12.6" hidden="1"/>
    <row r="18471" ht="12.6" hidden="1"/>
    <row r="18472" ht="12.6" hidden="1"/>
    <row r="18473" ht="12.6" hidden="1"/>
    <row r="18474" ht="12.6" hidden="1"/>
    <row r="18475" ht="12.6" hidden="1"/>
    <row r="18476" ht="12.6" hidden="1"/>
    <row r="18477" ht="12.6" hidden="1"/>
    <row r="18478" ht="12.6" hidden="1"/>
    <row r="18479" ht="12.6" hidden="1"/>
    <row r="18480" ht="12.6" hidden="1"/>
    <row r="18481" ht="12.6" hidden="1"/>
    <row r="18482" ht="12.6" hidden="1"/>
    <row r="18483" ht="12.6" hidden="1"/>
    <row r="18484" ht="12.6" hidden="1"/>
    <row r="18485" ht="12.6" hidden="1"/>
    <row r="18486" ht="12.6" hidden="1"/>
    <row r="18487" ht="12.6" hidden="1"/>
    <row r="18488" ht="12.6" hidden="1"/>
    <row r="18489" ht="12.6" hidden="1"/>
    <row r="18490" ht="12.6" hidden="1"/>
    <row r="18491" ht="12.6" hidden="1"/>
    <row r="18492" ht="12.6" hidden="1"/>
    <row r="18493" ht="12.6" hidden="1"/>
    <row r="18494" ht="12.6" hidden="1"/>
    <row r="18495" ht="12.6" hidden="1"/>
    <row r="18496" ht="12.6" hidden="1"/>
    <row r="18497" ht="12.6" hidden="1"/>
    <row r="18498" ht="12.6" hidden="1"/>
    <row r="18499" ht="12.6" hidden="1"/>
    <row r="18500" ht="12.6" hidden="1"/>
    <row r="18501" ht="12.6" hidden="1"/>
    <row r="18502" ht="12.6" hidden="1"/>
    <row r="18503" ht="12.6" hidden="1"/>
    <row r="18504" ht="12.6" hidden="1"/>
    <row r="18505" ht="12.6" hidden="1"/>
    <row r="18506" ht="12.6" hidden="1"/>
    <row r="18507" ht="12.6" hidden="1"/>
    <row r="18508" ht="12.6" hidden="1"/>
    <row r="18509" ht="12.6" hidden="1"/>
    <row r="18510" ht="12.6" hidden="1"/>
    <row r="18511" ht="12.6" hidden="1"/>
    <row r="18512" ht="12.6" hidden="1"/>
    <row r="18513" ht="12.6" hidden="1"/>
    <row r="18514" ht="12.6" hidden="1"/>
    <row r="18515" ht="12.6" hidden="1"/>
    <row r="18516" ht="12.6" hidden="1"/>
    <row r="18517" ht="12.6" hidden="1"/>
    <row r="18518" ht="12.6" hidden="1"/>
    <row r="18519" ht="12.6" hidden="1"/>
    <row r="18520" ht="12.6" hidden="1"/>
    <row r="18521" ht="12.6" hidden="1"/>
    <row r="18522" ht="12.6" hidden="1"/>
    <row r="18523" ht="12.6" hidden="1"/>
    <row r="18524" ht="12.6" hidden="1"/>
    <row r="18525" ht="12.6" hidden="1"/>
    <row r="18526" ht="12.6" hidden="1"/>
    <row r="18527" ht="12.6" hidden="1"/>
    <row r="18528" ht="12.6" hidden="1"/>
    <row r="18529" ht="12.6" hidden="1"/>
    <row r="18530" ht="12.6" hidden="1"/>
    <row r="18531" ht="12.6" hidden="1"/>
    <row r="18532" ht="12.6" hidden="1"/>
    <row r="18533" ht="12.6" hidden="1"/>
    <row r="18534" ht="12.6" hidden="1"/>
    <row r="18535" ht="12.6" hidden="1"/>
    <row r="18536" ht="12.6" hidden="1"/>
    <row r="18537" ht="12.6" hidden="1"/>
    <row r="18538" ht="12.6" hidden="1"/>
    <row r="18539" ht="12.6" hidden="1"/>
    <row r="18540" ht="12.6" hidden="1"/>
    <row r="18541" ht="12.6" hidden="1"/>
    <row r="18542" ht="12.6" hidden="1"/>
    <row r="18543" ht="12.6" hidden="1"/>
    <row r="18544" ht="12.6" hidden="1"/>
    <row r="18545" ht="12.6" hidden="1"/>
    <row r="18546" ht="12.6" hidden="1"/>
    <row r="18547" ht="12.6" hidden="1"/>
    <row r="18548" ht="12.6" hidden="1"/>
    <row r="18549" ht="12.6" hidden="1"/>
    <row r="18550" ht="12.6" hidden="1"/>
    <row r="18551" ht="12.6" hidden="1"/>
    <row r="18552" ht="12.6" hidden="1"/>
    <row r="18553" ht="12.6" hidden="1"/>
    <row r="18554" ht="12.6" hidden="1"/>
    <row r="18555" ht="12.6" hidden="1"/>
    <row r="18556" ht="12.6" hidden="1"/>
    <row r="18557" ht="12.6" hidden="1"/>
    <row r="18558" ht="12.6" hidden="1"/>
    <row r="18559" ht="12.6" hidden="1"/>
    <row r="18560" ht="12.6" hidden="1"/>
    <row r="18561" ht="12.6" hidden="1"/>
    <row r="18562" ht="12.6" hidden="1"/>
    <row r="18563" ht="12.6" hidden="1"/>
    <row r="18564" ht="12.6" hidden="1"/>
    <row r="18565" ht="12.6" hidden="1"/>
    <row r="18566" ht="12.6" hidden="1"/>
    <row r="18567" ht="12.6" hidden="1"/>
    <row r="18568" ht="12.6" hidden="1"/>
    <row r="18569" ht="12.6" hidden="1"/>
    <row r="18570" ht="12.6" hidden="1"/>
    <row r="18571" ht="12.6" hidden="1"/>
    <row r="18572" ht="12.6" hidden="1"/>
    <row r="18573" ht="12.6" hidden="1"/>
    <row r="18574" ht="12.6" hidden="1"/>
    <row r="18575" ht="12.6" hidden="1"/>
    <row r="18576" ht="12.6" hidden="1"/>
    <row r="18577" ht="12.6" hidden="1"/>
    <row r="18578" ht="12.6" hidden="1"/>
    <row r="18579" ht="12.6" hidden="1"/>
    <row r="18580" ht="12.6" hidden="1"/>
    <row r="18581" ht="12.6" hidden="1"/>
    <row r="18582" ht="12.6" hidden="1"/>
    <row r="18583" ht="12.6" hidden="1"/>
    <row r="18584" ht="12.6" hidden="1"/>
    <row r="18585" ht="12.6" hidden="1"/>
    <row r="18586" ht="12.6" hidden="1"/>
    <row r="18587" ht="12.6" hidden="1"/>
    <row r="18588" ht="12.6" hidden="1"/>
    <row r="18589" ht="12.6" hidden="1"/>
    <row r="18590" ht="12.6" hidden="1"/>
    <row r="18591" ht="12.6" hidden="1"/>
    <row r="18592" ht="12.6" hidden="1"/>
    <row r="18593" ht="12.6" hidden="1"/>
    <row r="18594" ht="12.6" hidden="1"/>
    <row r="18595" ht="12.6" hidden="1"/>
    <row r="18596" ht="12.6" hidden="1"/>
    <row r="18597" ht="12.6" hidden="1"/>
    <row r="18598" ht="12.6" hidden="1"/>
    <row r="18599" ht="12.6" hidden="1"/>
    <row r="18600" ht="12.6" hidden="1"/>
    <row r="18601" ht="12.6" hidden="1"/>
    <row r="18602" ht="12.6" hidden="1"/>
    <row r="18603" ht="12.6" hidden="1"/>
    <row r="18604" ht="12.6" hidden="1"/>
    <row r="18605" ht="12.6" hidden="1"/>
    <row r="18606" ht="12.6" hidden="1"/>
    <row r="18607" ht="12.6" hidden="1"/>
    <row r="18608" ht="12.6" hidden="1"/>
    <row r="18609" ht="12.6" hidden="1"/>
    <row r="18610" ht="12.6" hidden="1"/>
    <row r="18611" ht="12.6" hidden="1"/>
    <row r="18612" ht="12.6" hidden="1"/>
    <row r="18613" ht="12.6" hidden="1"/>
    <row r="18614" ht="12.6" hidden="1"/>
    <row r="18615" ht="12.6" hidden="1"/>
    <row r="18616" ht="12.6" hidden="1"/>
    <row r="18617" ht="12.6" hidden="1"/>
    <row r="18618" ht="12.6" hidden="1"/>
    <row r="18619" ht="12.6" hidden="1"/>
    <row r="18620" ht="12.6" hidden="1"/>
    <row r="18621" ht="12.6" hidden="1"/>
    <row r="18622" ht="12.6" hidden="1"/>
    <row r="18623" ht="12.6" hidden="1"/>
    <row r="18624" ht="12.6" hidden="1"/>
    <row r="18625" ht="12.6" hidden="1"/>
    <row r="18626" ht="12.6" hidden="1"/>
    <row r="18627" ht="12.6" hidden="1"/>
    <row r="18628" ht="12.6" hidden="1"/>
    <row r="18629" ht="12.6" hidden="1"/>
    <row r="18630" ht="12.6" hidden="1"/>
    <row r="18631" ht="12.6" hidden="1"/>
    <row r="18632" ht="12.6" hidden="1"/>
    <row r="18633" ht="12.6" hidden="1"/>
    <row r="18634" ht="12.6" hidden="1"/>
    <row r="18635" ht="12.6" hidden="1"/>
    <row r="18636" ht="12.6" hidden="1"/>
    <row r="18637" ht="12.6" hidden="1"/>
    <row r="18638" ht="12.6" hidden="1"/>
    <row r="18639" ht="12.6" hidden="1"/>
    <row r="18640" ht="12.6" hidden="1"/>
    <row r="18641" ht="12.6" hidden="1"/>
    <row r="18642" ht="12.6" hidden="1"/>
    <row r="18643" ht="12.6" hidden="1"/>
    <row r="18644" ht="12.6" hidden="1"/>
    <row r="18645" ht="12.6" hidden="1"/>
    <row r="18646" ht="12.6" hidden="1"/>
    <row r="18647" ht="12.6" hidden="1"/>
    <row r="18648" ht="12.6" hidden="1"/>
    <row r="18649" ht="12.6" hidden="1"/>
    <row r="18650" ht="12.6" hidden="1"/>
    <row r="18651" ht="12.6" hidden="1"/>
    <row r="18652" ht="12.6" hidden="1"/>
    <row r="18653" ht="12.6" hidden="1"/>
    <row r="18654" ht="12.6" hidden="1"/>
    <row r="18655" ht="12.6" hidden="1"/>
    <row r="18656" ht="12.6" hidden="1"/>
    <row r="18657" ht="12.6" hidden="1"/>
    <row r="18658" ht="12.6" hidden="1"/>
    <row r="18659" ht="12.6" hidden="1"/>
    <row r="18660" ht="12.6" hidden="1"/>
    <row r="18661" ht="12.6" hidden="1"/>
    <row r="18662" ht="12.6" hidden="1"/>
    <row r="18663" ht="12.6" hidden="1"/>
    <row r="18664" ht="12.6" hidden="1"/>
    <row r="18665" ht="12.6" hidden="1"/>
    <row r="18666" ht="12.6" hidden="1"/>
    <row r="18667" ht="12.6" hidden="1"/>
    <row r="18668" ht="12.6" hidden="1"/>
    <row r="18669" ht="12.6" hidden="1"/>
    <row r="18670" ht="12.6" hidden="1"/>
    <row r="18671" ht="12.6" hidden="1"/>
    <row r="18672" ht="12.6" hidden="1"/>
    <row r="18673" ht="12.6" hidden="1"/>
    <row r="18674" ht="12.6" hidden="1"/>
    <row r="18675" ht="12.6" hidden="1"/>
    <row r="18676" ht="12.6" hidden="1"/>
    <row r="18677" ht="12.6" hidden="1"/>
    <row r="18678" ht="12.6" hidden="1"/>
    <row r="18679" ht="12.6" hidden="1"/>
    <row r="18680" ht="12.6" hidden="1"/>
    <row r="18681" ht="12.6" hidden="1"/>
    <row r="18682" ht="12.6" hidden="1"/>
    <row r="18683" ht="12.6" hidden="1"/>
    <row r="18684" ht="12.6" hidden="1"/>
    <row r="18685" ht="12.6" hidden="1"/>
    <row r="18686" ht="12.6" hidden="1"/>
    <row r="18687" ht="12.6" hidden="1"/>
    <row r="18688" ht="12.6" hidden="1"/>
    <row r="18689" ht="12.6" hidden="1"/>
    <row r="18690" ht="12.6" hidden="1"/>
    <row r="18691" ht="12.6" hidden="1"/>
    <row r="18692" ht="12.6" hidden="1"/>
    <row r="18693" ht="12.6" hidden="1"/>
    <row r="18694" ht="12.6" hidden="1"/>
    <row r="18695" ht="12.6" hidden="1"/>
    <row r="18696" ht="12.6" hidden="1"/>
    <row r="18697" ht="12.6" hidden="1"/>
    <row r="18698" ht="12.6" hidden="1"/>
    <row r="18699" ht="12.6" hidden="1"/>
    <row r="18700" ht="12.6" hidden="1"/>
    <row r="18701" ht="12.6" hidden="1"/>
    <row r="18702" ht="12.6" hidden="1"/>
    <row r="18703" ht="12.6" hidden="1"/>
    <row r="18704" ht="12.6" hidden="1"/>
    <row r="18705" ht="12.6" hidden="1"/>
    <row r="18706" ht="12.6" hidden="1"/>
    <row r="18707" ht="12.6" hidden="1"/>
    <row r="18708" ht="12.6" hidden="1"/>
    <row r="18709" ht="12.6" hidden="1"/>
    <row r="18710" ht="12.6" hidden="1"/>
    <row r="18711" ht="12.6" hidden="1"/>
    <row r="18712" ht="12.6" hidden="1"/>
    <row r="18713" ht="12.6" hidden="1"/>
    <row r="18714" ht="12.6" hidden="1"/>
    <row r="18715" ht="12.6" hidden="1"/>
    <row r="18716" ht="12.6" hidden="1"/>
    <row r="18717" ht="12.6" hidden="1"/>
    <row r="18718" ht="12.6" hidden="1"/>
    <row r="18719" ht="12.6" hidden="1"/>
    <row r="18720" ht="12.6" hidden="1"/>
    <row r="18721" ht="12.6" hidden="1"/>
    <row r="18722" ht="12.6" hidden="1"/>
    <row r="18723" ht="12.6" hidden="1"/>
    <row r="18724" ht="12.6" hidden="1"/>
    <row r="18725" ht="12.6" hidden="1"/>
    <row r="18726" ht="12.6" hidden="1"/>
    <row r="18727" ht="12.6" hidden="1"/>
    <row r="18728" ht="12.6" hidden="1"/>
    <row r="18729" ht="12.6" hidden="1"/>
    <row r="18730" ht="12.6" hidden="1"/>
    <row r="18731" ht="12.6" hidden="1"/>
    <row r="18732" ht="12.6" hidden="1"/>
    <row r="18733" ht="12.6" hidden="1"/>
    <row r="18734" ht="12.6" hidden="1"/>
    <row r="18735" ht="12.6" hidden="1"/>
    <row r="18736" ht="12.6" hidden="1"/>
    <row r="18737" ht="12.6" hidden="1"/>
    <row r="18738" ht="12.6" hidden="1"/>
    <row r="18739" ht="12.6" hidden="1"/>
    <row r="18740" ht="12.6" hidden="1"/>
    <row r="18741" ht="12.6" hidden="1"/>
    <row r="18742" ht="12.6" hidden="1"/>
    <row r="18743" ht="12.6" hidden="1"/>
    <row r="18744" ht="12.6" hidden="1"/>
    <row r="18745" ht="12.6" hidden="1"/>
    <row r="18746" ht="12.6" hidden="1"/>
    <row r="18747" ht="12.6" hidden="1"/>
    <row r="18748" ht="12.6" hidden="1"/>
    <row r="18749" ht="12.6" hidden="1"/>
    <row r="18750" ht="12.6" hidden="1"/>
    <row r="18751" ht="12.6" hidden="1"/>
    <row r="18752" ht="12.6" hidden="1"/>
    <row r="18753" ht="12.6" hidden="1"/>
    <row r="18754" ht="12.6" hidden="1"/>
    <row r="18755" ht="12.6" hidden="1"/>
    <row r="18756" ht="12.6" hidden="1"/>
    <row r="18757" ht="12.6" hidden="1"/>
    <row r="18758" ht="12.6" hidden="1"/>
    <row r="18759" ht="12.6" hidden="1"/>
    <row r="18760" ht="12.6" hidden="1"/>
    <row r="18761" ht="12.6" hidden="1"/>
    <row r="18762" ht="12.6" hidden="1"/>
    <row r="18763" ht="12.6" hidden="1"/>
    <row r="18764" ht="12.6" hidden="1"/>
    <row r="18765" ht="12.6" hidden="1"/>
    <row r="18766" ht="12.6" hidden="1"/>
    <row r="18767" ht="12.6" hidden="1"/>
    <row r="18768" ht="12.6" hidden="1"/>
    <row r="18769" ht="12.6" hidden="1"/>
    <row r="18770" ht="12.6" hidden="1"/>
    <row r="18771" ht="12.6" hidden="1"/>
    <row r="18772" ht="12.6" hidden="1"/>
    <row r="18773" ht="12.6" hidden="1"/>
    <row r="18774" ht="12.6" hidden="1"/>
    <row r="18775" ht="12.6" hidden="1"/>
    <row r="18776" ht="12.6" hidden="1"/>
    <row r="18777" ht="12.6" hidden="1"/>
    <row r="18778" ht="12.6" hidden="1"/>
    <row r="18779" ht="12.6" hidden="1"/>
    <row r="18780" ht="12.6" hidden="1"/>
    <row r="18781" ht="12.6" hidden="1"/>
    <row r="18782" ht="12.6" hidden="1"/>
    <row r="18783" ht="12.6" hidden="1"/>
    <row r="18784" ht="12.6" hidden="1"/>
    <row r="18785" ht="12.6" hidden="1"/>
    <row r="18786" ht="12.6" hidden="1"/>
    <row r="18787" ht="12.6" hidden="1"/>
    <row r="18788" ht="12.6" hidden="1"/>
    <row r="18789" ht="12.6" hidden="1"/>
    <row r="18790" ht="12.6" hidden="1"/>
    <row r="18791" ht="12.6" hidden="1"/>
    <row r="18792" ht="12.6" hidden="1"/>
    <row r="18793" ht="12.6" hidden="1"/>
    <row r="18794" ht="12.6" hidden="1"/>
    <row r="18795" ht="12.6" hidden="1"/>
    <row r="18796" ht="12.6" hidden="1"/>
    <row r="18797" ht="12.6" hidden="1"/>
    <row r="18798" ht="12.6" hidden="1"/>
    <row r="18799" ht="12.6" hidden="1"/>
    <row r="18800" ht="12.6" hidden="1"/>
    <row r="18801" ht="12.6" hidden="1"/>
    <row r="18802" ht="12.6" hidden="1"/>
    <row r="18803" ht="12.6" hidden="1"/>
    <row r="18804" ht="12.6" hidden="1"/>
    <row r="18805" ht="12.6" hidden="1"/>
    <row r="18806" ht="12.6" hidden="1"/>
    <row r="18807" ht="12.6" hidden="1"/>
    <row r="18808" ht="12.6" hidden="1"/>
    <row r="18809" ht="12.6" hidden="1"/>
    <row r="18810" ht="12.6" hidden="1"/>
    <row r="18811" ht="12.6" hidden="1"/>
    <row r="18812" ht="12.6" hidden="1"/>
    <row r="18813" ht="12.6" hidden="1"/>
    <row r="18814" ht="12.6" hidden="1"/>
    <row r="18815" ht="12.6" hidden="1"/>
    <row r="18816" ht="12.6" hidden="1"/>
    <row r="18817" ht="12.6" hidden="1"/>
    <row r="18818" ht="12.6" hidden="1"/>
    <row r="18819" ht="12.6" hidden="1"/>
    <row r="18820" ht="12.6" hidden="1"/>
    <row r="18821" ht="12.6" hidden="1"/>
    <row r="18822" ht="12.6" hidden="1"/>
    <row r="18823" ht="12.6" hidden="1"/>
    <row r="18824" ht="12.6" hidden="1"/>
    <row r="18825" ht="12.6" hidden="1"/>
    <row r="18826" ht="12.6" hidden="1"/>
    <row r="18827" ht="12.6" hidden="1"/>
    <row r="18828" ht="12.6" hidden="1"/>
    <row r="18829" ht="12.6" hidden="1"/>
    <row r="18830" ht="12.6" hidden="1"/>
    <row r="18831" ht="12.6" hidden="1"/>
    <row r="18832" ht="12.6" hidden="1"/>
    <row r="18833" ht="12.6" hidden="1"/>
    <row r="18834" ht="12.6" hidden="1"/>
    <row r="18835" ht="12.6" hidden="1"/>
    <row r="18836" ht="12.6" hidden="1"/>
    <row r="18837" ht="12.6" hidden="1"/>
    <row r="18838" ht="12.6" hidden="1"/>
    <row r="18839" ht="12.6" hidden="1"/>
    <row r="18840" ht="12.6" hidden="1"/>
    <row r="18841" ht="12.6" hidden="1"/>
    <row r="18842" ht="12.6" hidden="1"/>
    <row r="18843" ht="12.6" hidden="1"/>
    <row r="18844" ht="12.6" hidden="1"/>
    <row r="18845" ht="12.6" hidden="1"/>
    <row r="18846" ht="12.6" hidden="1"/>
    <row r="18847" ht="12.6" hidden="1"/>
    <row r="18848" ht="12.6" hidden="1"/>
    <row r="18849" ht="12.6" hidden="1"/>
    <row r="18850" ht="12.6" hidden="1"/>
    <row r="18851" ht="12.6" hidden="1"/>
    <row r="18852" ht="12.6" hidden="1"/>
    <row r="18853" ht="12.6" hidden="1"/>
    <row r="18854" ht="12.6" hidden="1"/>
    <row r="18855" ht="12.6" hidden="1"/>
    <row r="18856" ht="12.6" hidden="1"/>
    <row r="18857" ht="12.6" hidden="1"/>
    <row r="18858" ht="12.6" hidden="1"/>
    <row r="18859" ht="12.6" hidden="1"/>
    <row r="18860" ht="12.6" hidden="1"/>
    <row r="18861" ht="12.6" hidden="1"/>
    <row r="18862" ht="12.6" hidden="1"/>
    <row r="18863" ht="12.6" hidden="1"/>
    <row r="18864" ht="12.6" hidden="1"/>
    <row r="18865" ht="12.6" hidden="1"/>
    <row r="18866" ht="12.6" hidden="1"/>
    <row r="18867" ht="12.6" hidden="1"/>
    <row r="18868" ht="12.6" hidden="1"/>
    <row r="18869" ht="12.6" hidden="1"/>
    <row r="18870" ht="12.6" hidden="1"/>
    <row r="18871" ht="12.6" hidden="1"/>
    <row r="18872" ht="12.6" hidden="1"/>
    <row r="18873" ht="12.6" hidden="1"/>
    <row r="18874" ht="12.6" hidden="1"/>
    <row r="18875" ht="12.6" hidden="1"/>
    <row r="18876" ht="12.6" hidden="1"/>
    <row r="18877" ht="12.6" hidden="1"/>
    <row r="18878" ht="12.6" hidden="1"/>
    <row r="18879" ht="12.6" hidden="1"/>
    <row r="18880" ht="12.6" hidden="1"/>
    <row r="18881" ht="12.6" hidden="1"/>
    <row r="18882" ht="12.6" hidden="1"/>
    <row r="18883" ht="12.6" hidden="1"/>
    <row r="18884" ht="12.6" hidden="1"/>
    <row r="18885" ht="12.6" hidden="1"/>
    <row r="18886" ht="12.6" hidden="1"/>
    <row r="18887" ht="12.6" hidden="1"/>
    <row r="18888" ht="12.6" hidden="1"/>
    <row r="18889" ht="12.6" hidden="1"/>
    <row r="18890" ht="12.6" hidden="1"/>
    <row r="18891" ht="12.6" hidden="1"/>
    <row r="18892" ht="12.6" hidden="1"/>
    <row r="18893" ht="12.6" hidden="1"/>
    <row r="18894" ht="12.6" hidden="1"/>
    <row r="18895" ht="12.6" hidden="1"/>
    <row r="18896" ht="12.6" hidden="1"/>
    <row r="18897" ht="12.6" hidden="1"/>
    <row r="18898" ht="12.6" hidden="1"/>
    <row r="18899" ht="12.6" hidden="1"/>
    <row r="18900" ht="12.6" hidden="1"/>
    <row r="18901" ht="12.6" hidden="1"/>
    <row r="18902" ht="12.6" hidden="1"/>
    <row r="18903" ht="12.6" hidden="1"/>
    <row r="18904" ht="12.6" hidden="1"/>
    <row r="18905" ht="12.6" hidden="1"/>
    <row r="18906" ht="12.6" hidden="1"/>
    <row r="18907" ht="12.6" hidden="1"/>
    <row r="18908" ht="12.6" hidden="1"/>
    <row r="18909" ht="12.6" hidden="1"/>
    <row r="18910" ht="12.6" hidden="1"/>
    <row r="18911" ht="12.6" hidden="1"/>
    <row r="18912" ht="12.6" hidden="1"/>
    <row r="18913" ht="12.6" hidden="1"/>
    <row r="18914" ht="12.6" hidden="1"/>
    <row r="18915" ht="12.6" hidden="1"/>
    <row r="18916" ht="12.6" hidden="1"/>
    <row r="18917" ht="12.6" hidden="1"/>
    <row r="18918" ht="12.6" hidden="1"/>
    <row r="18919" ht="12.6" hidden="1"/>
    <row r="18920" ht="12.6" hidden="1"/>
    <row r="18921" ht="12.6" hidden="1"/>
    <row r="18922" ht="12.6" hidden="1"/>
    <row r="18923" ht="12.6" hidden="1"/>
    <row r="18924" ht="12.6" hidden="1"/>
    <row r="18925" ht="12.6" hidden="1"/>
    <row r="18926" ht="12.6" hidden="1"/>
    <row r="18927" ht="12.6" hidden="1"/>
    <row r="18928" ht="12.6" hidden="1"/>
    <row r="18929" ht="12.6" hidden="1"/>
    <row r="18930" ht="12.6" hidden="1"/>
    <row r="18931" ht="12.6" hidden="1"/>
    <row r="18932" ht="12.6" hidden="1"/>
    <row r="18933" ht="12.6" hidden="1"/>
    <row r="18934" ht="12.6" hidden="1"/>
    <row r="18935" ht="12.6" hidden="1"/>
    <row r="18936" ht="12.6" hidden="1"/>
    <row r="18937" ht="12.6" hidden="1"/>
    <row r="18938" ht="12.6" hidden="1"/>
    <row r="18939" ht="12.6" hidden="1"/>
    <row r="18940" ht="12.6" hidden="1"/>
    <row r="18941" ht="12.6" hidden="1"/>
    <row r="18942" ht="12.6" hidden="1"/>
    <row r="18943" ht="12.6" hidden="1"/>
    <row r="18944" ht="12.6" hidden="1"/>
    <row r="18945" ht="12.6" hidden="1"/>
    <row r="18946" ht="12.6" hidden="1"/>
    <row r="18947" ht="12.6" hidden="1"/>
    <row r="18948" ht="12.6" hidden="1"/>
    <row r="18949" ht="12.6" hidden="1"/>
    <row r="18950" ht="12.6" hidden="1"/>
    <row r="18951" ht="12.6" hidden="1"/>
    <row r="18952" ht="12.6" hidden="1"/>
    <row r="18953" ht="12.6" hidden="1"/>
    <row r="18954" ht="12.6" hidden="1"/>
    <row r="18955" ht="12.6" hidden="1"/>
    <row r="18956" ht="12.6" hidden="1"/>
    <row r="18957" ht="12.6" hidden="1"/>
    <row r="18958" ht="12.6" hidden="1"/>
    <row r="18959" ht="12.6" hidden="1"/>
    <row r="18960" ht="12.6" hidden="1"/>
    <row r="18961" ht="12.6" hidden="1"/>
    <row r="18962" ht="12.6" hidden="1"/>
    <row r="18963" ht="12.6" hidden="1"/>
    <row r="18964" ht="12.6" hidden="1"/>
    <row r="18965" ht="12.6" hidden="1"/>
    <row r="18966" ht="12.6" hidden="1"/>
    <row r="18967" ht="12.6" hidden="1"/>
    <row r="18968" ht="12.6" hidden="1"/>
    <row r="18969" ht="12.6" hidden="1"/>
    <row r="18970" ht="12.6" hidden="1"/>
    <row r="18971" ht="12.6" hidden="1"/>
    <row r="18972" ht="12.6" hidden="1"/>
    <row r="18973" ht="12.6" hidden="1"/>
    <row r="18974" ht="12.6" hidden="1"/>
    <row r="18975" ht="12.6" hidden="1"/>
    <row r="18976" ht="12.6" hidden="1"/>
    <row r="18977" ht="12.6" hidden="1"/>
    <row r="18978" ht="12.6" hidden="1"/>
    <row r="18979" ht="12.6" hidden="1"/>
    <row r="18980" ht="12.6" hidden="1"/>
    <row r="18981" ht="12.6" hidden="1"/>
    <row r="18982" ht="12.6" hidden="1"/>
    <row r="18983" ht="12.6" hidden="1"/>
    <row r="18984" ht="12.6" hidden="1"/>
    <row r="18985" ht="12.6" hidden="1"/>
    <row r="18986" ht="12.6" hidden="1"/>
    <row r="18987" ht="12.6" hidden="1"/>
    <row r="18988" ht="12.6" hidden="1"/>
    <row r="18989" ht="12.6" hidden="1"/>
    <row r="18990" ht="12.6" hidden="1"/>
    <row r="18991" ht="12.6" hidden="1"/>
    <row r="18992" ht="12.6" hidden="1"/>
    <row r="18993" ht="12.6" hidden="1"/>
    <row r="18994" ht="12.6" hidden="1"/>
    <row r="18995" ht="12.6" hidden="1"/>
    <row r="18996" ht="12.6" hidden="1"/>
    <row r="18997" ht="12.6" hidden="1"/>
    <row r="18998" ht="12.6" hidden="1"/>
    <row r="18999" ht="12.6" hidden="1"/>
    <row r="19000" ht="12.6" hidden="1"/>
    <row r="19001" ht="12.6" hidden="1"/>
    <row r="19002" ht="12.6" hidden="1"/>
    <row r="19003" ht="12.6" hidden="1"/>
    <row r="19004" ht="12.6" hidden="1"/>
    <row r="19005" ht="12.6" hidden="1"/>
    <row r="19006" ht="12.6" hidden="1"/>
    <row r="19007" ht="12.6" hidden="1"/>
    <row r="19008" ht="12.6" hidden="1"/>
    <row r="19009" ht="12.6" hidden="1"/>
    <row r="19010" ht="12.6" hidden="1"/>
    <row r="19011" ht="12.6" hidden="1"/>
    <row r="19012" ht="12.6" hidden="1"/>
    <row r="19013" ht="12.6" hidden="1"/>
    <row r="19014" ht="12.6" hidden="1"/>
    <row r="19015" ht="12.6" hidden="1"/>
    <row r="19016" ht="12.6" hidden="1"/>
    <row r="19017" ht="12.6" hidden="1"/>
    <row r="19018" ht="12.6" hidden="1"/>
    <row r="19019" ht="12.6" hidden="1"/>
    <row r="19020" ht="12.6" hidden="1"/>
    <row r="19021" ht="12.6" hidden="1"/>
    <row r="19022" ht="12.6" hidden="1"/>
    <row r="19023" ht="12.6" hidden="1"/>
    <row r="19024" ht="12.6" hidden="1"/>
    <row r="19025" ht="12.6" hidden="1"/>
    <row r="19026" ht="12.6" hidden="1"/>
    <row r="19027" ht="12.6" hidden="1"/>
    <row r="19028" ht="12.6" hidden="1"/>
    <row r="19029" ht="12.6" hidden="1"/>
    <row r="19030" ht="12.6" hidden="1"/>
    <row r="19031" ht="12.6" hidden="1"/>
    <row r="19032" ht="12.6" hidden="1"/>
    <row r="19033" ht="12.6" hidden="1"/>
    <row r="19034" ht="12.6" hidden="1"/>
    <row r="19035" ht="12.6" hidden="1"/>
    <row r="19036" ht="12.6" hidden="1"/>
    <row r="19037" ht="12.6" hidden="1"/>
    <row r="19038" ht="12.6" hidden="1"/>
    <row r="19039" ht="12.6" hidden="1"/>
    <row r="19040" ht="12.6" hidden="1"/>
    <row r="19041" ht="12.6" hidden="1"/>
    <row r="19042" ht="12.6" hidden="1"/>
    <row r="19043" ht="12.6" hidden="1"/>
    <row r="19044" ht="12.6" hidden="1"/>
    <row r="19045" ht="12.6" hidden="1"/>
    <row r="19046" ht="12.6" hidden="1"/>
    <row r="19047" ht="12.6" hidden="1"/>
    <row r="19048" ht="12.6" hidden="1"/>
    <row r="19049" ht="12.6" hidden="1"/>
    <row r="19050" ht="12.6" hidden="1"/>
    <row r="19051" ht="12.6" hidden="1"/>
    <row r="19052" ht="12.6" hidden="1"/>
    <row r="19053" ht="12.6" hidden="1"/>
    <row r="19054" ht="12.6" hidden="1"/>
    <row r="19055" ht="12.6" hidden="1"/>
    <row r="19056" ht="12.6" hidden="1"/>
    <row r="19057" ht="12.6" hidden="1"/>
    <row r="19058" ht="12.6" hidden="1"/>
    <row r="19059" ht="12.6" hidden="1"/>
    <row r="19060" ht="12.6" hidden="1"/>
    <row r="19061" ht="12.6" hidden="1"/>
    <row r="19062" ht="12.6" hidden="1"/>
    <row r="19063" ht="12.6" hidden="1"/>
    <row r="19064" ht="12.6" hidden="1"/>
    <row r="19065" ht="12.6" hidden="1"/>
    <row r="19066" ht="12.6" hidden="1"/>
    <row r="19067" ht="12.6" hidden="1"/>
    <row r="19068" ht="12.6" hidden="1"/>
    <row r="19069" ht="12.6" hidden="1"/>
    <row r="19070" ht="12.6" hidden="1"/>
    <row r="19071" ht="12.6" hidden="1"/>
    <row r="19072" ht="12.6" hidden="1"/>
    <row r="19073" ht="12.6" hidden="1"/>
    <row r="19074" ht="12.6" hidden="1"/>
    <row r="19075" ht="12.6" hidden="1"/>
    <row r="19076" ht="12.6" hidden="1"/>
    <row r="19077" ht="12.6" hidden="1"/>
    <row r="19078" ht="12.6" hidden="1"/>
    <row r="19079" ht="12.6" hidden="1"/>
    <row r="19080" ht="12.6" hidden="1"/>
    <row r="19081" ht="12.6" hidden="1"/>
    <row r="19082" ht="12.6" hidden="1"/>
    <row r="19083" ht="12.6" hidden="1"/>
    <row r="19084" ht="12.6" hidden="1"/>
    <row r="19085" ht="12.6" hidden="1"/>
    <row r="19086" ht="12.6" hidden="1"/>
    <row r="19087" ht="12.6" hidden="1"/>
    <row r="19088" ht="12.6" hidden="1"/>
    <row r="19089" ht="12.6" hidden="1"/>
    <row r="19090" ht="12.6" hidden="1"/>
    <row r="19091" ht="12.6" hidden="1"/>
    <row r="19092" ht="12.6" hidden="1"/>
    <row r="19093" ht="12.6" hidden="1"/>
    <row r="19094" ht="12.6" hidden="1"/>
    <row r="19095" ht="12.6" hidden="1"/>
    <row r="19096" ht="12.6" hidden="1"/>
    <row r="19097" ht="12.6" hidden="1"/>
    <row r="19098" ht="12.6" hidden="1"/>
    <row r="19099" ht="12.6" hidden="1"/>
    <row r="19100" ht="12.6" hidden="1"/>
    <row r="19101" ht="12.6" hidden="1"/>
    <row r="19102" ht="12.6" hidden="1"/>
    <row r="19103" ht="12.6" hidden="1"/>
    <row r="19104" ht="12.6" hidden="1"/>
    <row r="19105" ht="12.6" hidden="1"/>
    <row r="19106" ht="12.6" hidden="1"/>
    <row r="19107" ht="12.6" hidden="1"/>
    <row r="19108" ht="12.6" hidden="1"/>
    <row r="19109" ht="12.6" hidden="1"/>
    <row r="19110" ht="12.6" hidden="1"/>
    <row r="19111" ht="12.6" hidden="1"/>
    <row r="19112" ht="12.6" hidden="1"/>
    <row r="19113" ht="12.6" hidden="1"/>
    <row r="19114" ht="12.6" hidden="1"/>
    <row r="19115" ht="12.6" hidden="1"/>
    <row r="19116" ht="12.6" hidden="1"/>
    <row r="19117" ht="12.6" hidden="1"/>
    <row r="19118" ht="12.6" hidden="1"/>
    <row r="19119" ht="12.6" hidden="1"/>
    <row r="19120" ht="12.6" hidden="1"/>
    <row r="19121" ht="12.6" hidden="1"/>
    <row r="19122" ht="12.6" hidden="1"/>
    <row r="19123" ht="12.6" hidden="1"/>
    <row r="19124" ht="12.6" hidden="1"/>
    <row r="19125" ht="12.6" hidden="1"/>
    <row r="19126" ht="12.6" hidden="1"/>
    <row r="19127" ht="12.6" hidden="1"/>
    <row r="19128" ht="12.6" hidden="1"/>
    <row r="19129" ht="12.6" hidden="1"/>
    <row r="19130" ht="12.6" hidden="1"/>
    <row r="19131" ht="12.6" hidden="1"/>
    <row r="19132" ht="12.6" hidden="1"/>
    <row r="19133" ht="12.6" hidden="1"/>
    <row r="19134" ht="12.6" hidden="1"/>
    <row r="19135" ht="12.6" hidden="1"/>
    <row r="19136" ht="12.6" hidden="1"/>
    <row r="19137" ht="12.6" hidden="1"/>
    <row r="19138" ht="12.6" hidden="1"/>
    <row r="19139" ht="12.6" hidden="1"/>
    <row r="19140" ht="12.6" hidden="1"/>
    <row r="19141" ht="12.6" hidden="1"/>
    <row r="19142" ht="12.6" hidden="1"/>
    <row r="19143" ht="12.6" hidden="1"/>
    <row r="19144" ht="12.6" hidden="1"/>
    <row r="19145" ht="12.6" hidden="1"/>
    <row r="19146" ht="12.6" hidden="1"/>
    <row r="19147" ht="12.6" hidden="1"/>
    <row r="19148" ht="12.6" hidden="1"/>
    <row r="19149" ht="12.6" hidden="1"/>
    <row r="19150" ht="12.6" hidden="1"/>
    <row r="19151" ht="12.6" hidden="1"/>
    <row r="19152" ht="12.6" hidden="1"/>
    <row r="19153" ht="12.6" hidden="1"/>
    <row r="19154" ht="12.6" hidden="1"/>
    <row r="19155" ht="12.6" hidden="1"/>
    <row r="19156" ht="12.6" hidden="1"/>
    <row r="19157" ht="12.6" hidden="1"/>
    <row r="19158" ht="12.6" hidden="1"/>
    <row r="19159" ht="12.6" hidden="1"/>
    <row r="19160" ht="12.6" hidden="1"/>
    <row r="19161" ht="12.6" hidden="1"/>
    <row r="19162" ht="12.6" hidden="1"/>
    <row r="19163" ht="12.6" hidden="1"/>
    <row r="19164" ht="12.6" hidden="1"/>
    <row r="19165" ht="12.6" hidden="1"/>
    <row r="19166" ht="12.6" hidden="1"/>
    <row r="19167" ht="12.6" hidden="1"/>
    <row r="19168" ht="12.6" hidden="1"/>
    <row r="19169" ht="12.6" hidden="1"/>
    <row r="19170" ht="12.6" hidden="1"/>
    <row r="19171" ht="12.6" hidden="1"/>
    <row r="19172" ht="12.6" hidden="1"/>
    <row r="19173" ht="12.6" hidden="1"/>
    <row r="19174" ht="12.6" hidden="1"/>
    <row r="19175" ht="12.6" hidden="1"/>
    <row r="19176" ht="12.6" hidden="1"/>
    <row r="19177" ht="12.6" hidden="1"/>
    <row r="19178" ht="12.6" hidden="1"/>
    <row r="19179" ht="12.6" hidden="1"/>
    <row r="19180" ht="12.6" hidden="1"/>
    <row r="19181" ht="12.6" hidden="1"/>
    <row r="19182" ht="12.6" hidden="1"/>
    <row r="19183" ht="12.6" hidden="1"/>
    <row r="19184" ht="12.6" hidden="1"/>
    <row r="19185" ht="12.6" hidden="1"/>
    <row r="19186" ht="12.6" hidden="1"/>
    <row r="19187" ht="12.6" hidden="1"/>
    <row r="19188" ht="12.6" hidden="1"/>
    <row r="19189" ht="12.6" hidden="1"/>
    <row r="19190" ht="12.6" hidden="1"/>
    <row r="19191" ht="12.6" hidden="1"/>
    <row r="19192" ht="12.6" hidden="1"/>
    <row r="19193" ht="12.6" hidden="1"/>
    <row r="19194" ht="12.6" hidden="1"/>
    <row r="19195" ht="12.6" hidden="1"/>
    <row r="19196" ht="12.6" hidden="1"/>
    <row r="19197" ht="12.6" hidden="1"/>
    <row r="19198" ht="12.6" hidden="1"/>
    <row r="19199" ht="12.6" hidden="1"/>
    <row r="19200" ht="12.6" hidden="1"/>
    <row r="19201" ht="12.6" hidden="1"/>
    <row r="19202" ht="12.6" hidden="1"/>
    <row r="19203" ht="12.6" hidden="1"/>
    <row r="19204" ht="12.6" hidden="1"/>
    <row r="19205" ht="12.6" hidden="1"/>
    <row r="19206" ht="12.6" hidden="1"/>
    <row r="19207" ht="12.6" hidden="1"/>
    <row r="19208" ht="12.6" hidden="1"/>
    <row r="19209" ht="12.6" hidden="1"/>
    <row r="19210" ht="12.6" hidden="1"/>
    <row r="19211" ht="12.6" hidden="1"/>
    <row r="19212" ht="12.6" hidden="1"/>
    <row r="19213" ht="12.6" hidden="1"/>
    <row r="19214" ht="12.6" hidden="1"/>
    <row r="19215" ht="12.6" hidden="1"/>
    <row r="19216" ht="12.6" hidden="1"/>
    <row r="19217" ht="12.6" hidden="1"/>
    <row r="19218" ht="12.6" hidden="1"/>
    <row r="19219" ht="12.6" hidden="1"/>
    <row r="19220" ht="12.6" hidden="1"/>
    <row r="19221" ht="12.6" hidden="1"/>
    <row r="19222" ht="12.6" hidden="1"/>
    <row r="19223" ht="12.6" hidden="1"/>
    <row r="19224" ht="12.6" hidden="1"/>
    <row r="19225" ht="12.6" hidden="1"/>
    <row r="19226" ht="12.6" hidden="1"/>
    <row r="19227" ht="12.6" hidden="1"/>
    <row r="19228" ht="12.6" hidden="1"/>
    <row r="19229" ht="12.6" hidden="1"/>
    <row r="19230" ht="12.6" hidden="1"/>
    <row r="19231" ht="12.6" hidden="1"/>
    <row r="19232" ht="12.6" hidden="1"/>
    <row r="19233" ht="12.6" hidden="1"/>
    <row r="19234" ht="12.6" hidden="1"/>
    <row r="19235" ht="12.6" hidden="1"/>
    <row r="19236" ht="12.6" hidden="1"/>
    <row r="19237" ht="12.6" hidden="1"/>
    <row r="19238" ht="12.6" hidden="1"/>
    <row r="19239" ht="12.6" hidden="1"/>
    <row r="19240" ht="12.6" hidden="1"/>
    <row r="19241" ht="12.6" hidden="1"/>
    <row r="19242" ht="12.6" hidden="1"/>
    <row r="19243" ht="12.6" hidden="1"/>
    <row r="19244" ht="12.6" hidden="1"/>
    <row r="19245" ht="12.6" hidden="1"/>
    <row r="19246" ht="12.6" hidden="1"/>
    <row r="19247" ht="12.6" hidden="1"/>
    <row r="19248" ht="12.6" hidden="1"/>
    <row r="19249" ht="12.6" hidden="1"/>
    <row r="19250" ht="12.6" hidden="1"/>
    <row r="19251" ht="12.6" hidden="1"/>
    <row r="19252" ht="12.6" hidden="1"/>
    <row r="19253" ht="12.6" hidden="1"/>
    <row r="19254" ht="12.6" hidden="1"/>
    <row r="19255" ht="12.6" hidden="1"/>
    <row r="19256" ht="12.6" hidden="1"/>
    <row r="19257" ht="12.6" hidden="1"/>
    <row r="19258" ht="12.6" hidden="1"/>
    <row r="19259" ht="12.6" hidden="1"/>
    <row r="19260" ht="12.6" hidden="1"/>
    <row r="19261" ht="12.6" hidden="1"/>
    <row r="19262" ht="12.6" hidden="1"/>
    <row r="19263" ht="12.6" hidden="1"/>
    <row r="19264" ht="12.6" hidden="1"/>
    <row r="19265" ht="12.6" hidden="1"/>
    <row r="19266" ht="12.6" hidden="1"/>
    <row r="19267" ht="12.6" hidden="1"/>
    <row r="19268" ht="12.6" hidden="1"/>
    <row r="19269" ht="12.6" hidden="1"/>
    <row r="19270" ht="12.6" hidden="1"/>
    <row r="19271" ht="12.6" hidden="1"/>
    <row r="19272" ht="12.6" hidden="1"/>
    <row r="19273" ht="12.6" hidden="1"/>
    <row r="19274" ht="12.6" hidden="1"/>
    <row r="19275" ht="12.6" hidden="1"/>
    <row r="19276" ht="12.6" hidden="1"/>
    <row r="19277" ht="12.6" hidden="1"/>
    <row r="19278" ht="12.6" hidden="1"/>
    <row r="19279" ht="12.6" hidden="1"/>
    <row r="19280" ht="12.6" hidden="1"/>
    <row r="19281" ht="12.6" hidden="1"/>
    <row r="19282" ht="12.6" hidden="1"/>
    <row r="19283" ht="12.6" hidden="1"/>
    <row r="19284" ht="12.6" hidden="1"/>
    <row r="19285" ht="12.6" hidden="1"/>
    <row r="19286" ht="12.6" hidden="1"/>
    <row r="19287" ht="12.6" hidden="1"/>
    <row r="19288" ht="12.6" hidden="1"/>
    <row r="19289" ht="12.6" hidden="1"/>
    <row r="19290" ht="12.6" hidden="1"/>
    <row r="19291" ht="12.6" hidden="1"/>
    <row r="19292" ht="12.6" hidden="1"/>
    <row r="19293" ht="12.6" hidden="1"/>
    <row r="19294" ht="12.6" hidden="1"/>
    <row r="19295" ht="12.6" hidden="1"/>
    <row r="19296" ht="12.6" hidden="1"/>
    <row r="19297" ht="12.6" hidden="1"/>
    <row r="19298" ht="12.6" hidden="1"/>
    <row r="19299" ht="12.6" hidden="1"/>
    <row r="19300" ht="12.6" hidden="1"/>
    <row r="19301" ht="12.6" hidden="1"/>
    <row r="19302" ht="12.6" hidden="1"/>
    <row r="19303" ht="12.6" hidden="1"/>
    <row r="19304" ht="12.6" hidden="1"/>
    <row r="19305" ht="12.6" hidden="1"/>
    <row r="19306" ht="12.6" hidden="1"/>
    <row r="19307" ht="12.6" hidden="1"/>
    <row r="19308" ht="12.6" hidden="1"/>
    <row r="19309" ht="12.6" hidden="1"/>
    <row r="19310" ht="12.6" hidden="1"/>
    <row r="19311" ht="12.6" hidden="1"/>
    <row r="19312" ht="12.6" hidden="1"/>
    <row r="19313" ht="12.6" hidden="1"/>
    <row r="19314" ht="12.6" hidden="1"/>
    <row r="19315" ht="12.6" hidden="1"/>
    <row r="19316" ht="12.6" hidden="1"/>
    <row r="19317" ht="12.6" hidden="1"/>
    <row r="19318" ht="12.6" hidden="1"/>
    <row r="19319" ht="12.6" hidden="1"/>
    <row r="19320" ht="12.6" hidden="1"/>
    <row r="19321" ht="12.6" hidden="1"/>
    <row r="19322" ht="12.6" hidden="1"/>
    <row r="19323" ht="12.6" hidden="1"/>
    <row r="19324" ht="12.6" hidden="1"/>
    <row r="19325" ht="12.6" hidden="1"/>
    <row r="19326" ht="12.6" hidden="1"/>
    <row r="19327" ht="12.6" hidden="1"/>
    <row r="19328" ht="12.6" hidden="1"/>
    <row r="19329" ht="12.6" hidden="1"/>
    <row r="19330" ht="12.6" hidden="1"/>
    <row r="19331" ht="12.6" hidden="1"/>
    <row r="19332" ht="12.6" hidden="1"/>
    <row r="19333" ht="12.6" hidden="1"/>
    <row r="19334" ht="12.6" hidden="1"/>
    <row r="19335" ht="12.6" hidden="1"/>
    <row r="19336" ht="12.6" hidden="1"/>
    <row r="19337" ht="12.6" hidden="1"/>
    <row r="19338" ht="12.6" hidden="1"/>
    <row r="19339" ht="12.6" hidden="1"/>
    <row r="19340" ht="12.6" hidden="1"/>
    <row r="19341" ht="12.6" hidden="1"/>
    <row r="19342" ht="12.6" hidden="1"/>
    <row r="19343" ht="12.6" hidden="1"/>
    <row r="19344" ht="12.6" hidden="1"/>
    <row r="19345" ht="12.6" hidden="1"/>
    <row r="19346" ht="12.6" hidden="1"/>
    <row r="19347" ht="12.6" hidden="1"/>
    <row r="19348" ht="12.6" hidden="1"/>
    <row r="19349" ht="12.6" hidden="1"/>
    <row r="19350" ht="12.6" hidden="1"/>
    <row r="19351" ht="12.6" hidden="1"/>
    <row r="19352" ht="12.6" hidden="1"/>
    <row r="19353" ht="12.6" hidden="1"/>
    <row r="19354" ht="12.6" hidden="1"/>
    <row r="19355" ht="12.6" hidden="1"/>
    <row r="19356" ht="12.6" hidden="1"/>
    <row r="19357" ht="12.6" hidden="1"/>
    <row r="19358" ht="12.6" hidden="1"/>
    <row r="19359" ht="12.6" hidden="1"/>
    <row r="19360" ht="12.6" hidden="1"/>
    <row r="19361" ht="12.6" hidden="1"/>
    <row r="19362" ht="12.6" hidden="1"/>
    <row r="19363" ht="12.6" hidden="1"/>
    <row r="19364" ht="12.6" hidden="1"/>
    <row r="19365" ht="12.6" hidden="1"/>
    <row r="19366" ht="12.6" hidden="1"/>
    <row r="19367" ht="12.6" hidden="1"/>
    <row r="19368" ht="12.6" hidden="1"/>
    <row r="19369" ht="12.6" hidden="1"/>
    <row r="19370" ht="12.6" hidden="1"/>
    <row r="19371" ht="12.6" hidden="1"/>
    <row r="19372" ht="12.6" hidden="1"/>
    <row r="19373" ht="12.6" hidden="1"/>
    <row r="19374" ht="12.6" hidden="1"/>
    <row r="19375" ht="12.6" hidden="1"/>
    <row r="19376" ht="12.6" hidden="1"/>
    <row r="19377" ht="12.6" hidden="1"/>
    <row r="19378" ht="12.6" hidden="1"/>
    <row r="19379" ht="12.6" hidden="1"/>
    <row r="19380" ht="12.6" hidden="1"/>
    <row r="19381" ht="12.6" hidden="1"/>
    <row r="19382" ht="12.6" hidden="1"/>
    <row r="19383" ht="12.6" hidden="1"/>
    <row r="19384" ht="12.6" hidden="1"/>
    <row r="19385" ht="12.6" hidden="1"/>
    <row r="19386" ht="12.6" hidden="1"/>
    <row r="19387" ht="12.6" hidden="1"/>
    <row r="19388" ht="12.6" hidden="1"/>
    <row r="19389" ht="12.6" hidden="1"/>
    <row r="19390" ht="12.6" hidden="1"/>
    <row r="19391" ht="12.6" hidden="1"/>
    <row r="19392" ht="12.6" hidden="1"/>
    <row r="19393" ht="12.6" hidden="1"/>
    <row r="19394" ht="12.6" hidden="1"/>
    <row r="19395" ht="12.6" hidden="1"/>
    <row r="19396" ht="12.6" hidden="1"/>
    <row r="19397" ht="12.6" hidden="1"/>
    <row r="19398" ht="12.6" hidden="1"/>
    <row r="19399" ht="12.6" hidden="1"/>
    <row r="19400" ht="12.6" hidden="1"/>
    <row r="19401" ht="12.6" hidden="1"/>
    <row r="19402" ht="12.6" hidden="1"/>
    <row r="19403" ht="12.6" hidden="1"/>
    <row r="19404" ht="12.6" hidden="1"/>
    <row r="19405" ht="12.6" hidden="1"/>
    <row r="19406" ht="12.6" hidden="1"/>
    <row r="19407" ht="12.6" hidden="1"/>
    <row r="19408" ht="12.6" hidden="1"/>
    <row r="19409" ht="12.6" hidden="1"/>
    <row r="19410" ht="12.6" hidden="1"/>
    <row r="19411" ht="12.6" hidden="1"/>
    <row r="19412" ht="12.6" hidden="1"/>
    <row r="19413" ht="12.6" hidden="1"/>
    <row r="19414" ht="12.6" hidden="1"/>
    <row r="19415" ht="12.6" hidden="1"/>
    <row r="19416" ht="12.6" hidden="1"/>
    <row r="19417" ht="12.6" hidden="1"/>
    <row r="19418" ht="12.6" hidden="1"/>
    <row r="19419" ht="12.6" hidden="1"/>
    <row r="19420" ht="12.6" hidden="1"/>
    <row r="19421" ht="12.6" hidden="1"/>
    <row r="19422" ht="12.6" hidden="1"/>
    <row r="19423" ht="12.6" hidden="1"/>
    <row r="19424" ht="12.6" hidden="1"/>
    <row r="19425" ht="12.6" hidden="1"/>
    <row r="19426" ht="12.6" hidden="1"/>
    <row r="19427" ht="12.6" hidden="1"/>
    <row r="19428" ht="12.6" hidden="1"/>
    <row r="19429" ht="12.6" hidden="1"/>
    <row r="19430" ht="12.6" hidden="1"/>
    <row r="19431" ht="12.6" hidden="1"/>
    <row r="19432" ht="12.6" hidden="1"/>
    <row r="19433" ht="12.6" hidden="1"/>
    <row r="19434" ht="12.6" hidden="1"/>
    <row r="19435" ht="12.6" hidden="1"/>
    <row r="19436" ht="12.6" hidden="1"/>
    <row r="19437" ht="12.6" hidden="1"/>
    <row r="19438" ht="12.6" hidden="1"/>
    <row r="19439" ht="12.6" hidden="1"/>
    <row r="19440" ht="12.6" hidden="1"/>
    <row r="19441" ht="12.6" hidden="1"/>
    <row r="19442" ht="12.6" hidden="1"/>
    <row r="19443" ht="12.6" hidden="1"/>
    <row r="19444" ht="12.6" hidden="1"/>
    <row r="19445" ht="12.6" hidden="1"/>
    <row r="19446" ht="12.6" hidden="1"/>
    <row r="19447" ht="12.6" hidden="1"/>
    <row r="19448" ht="12.6" hidden="1"/>
    <row r="19449" ht="12.6" hidden="1"/>
    <row r="19450" ht="12.6" hidden="1"/>
    <row r="19451" ht="12.6" hidden="1"/>
    <row r="19452" ht="12.6" hidden="1"/>
    <row r="19453" ht="12.6" hidden="1"/>
    <row r="19454" ht="12.6" hidden="1"/>
    <row r="19455" ht="12.6" hidden="1"/>
    <row r="19456" ht="12.6" hidden="1"/>
    <row r="19457" ht="12.6" hidden="1"/>
    <row r="19458" ht="12.6" hidden="1"/>
    <row r="19459" ht="12.6" hidden="1"/>
    <row r="19460" ht="12.6" hidden="1"/>
    <row r="19461" ht="12.6" hidden="1"/>
    <row r="19462" ht="12.6" hidden="1"/>
    <row r="19463" ht="12.6" hidden="1"/>
    <row r="19464" ht="12.6" hidden="1"/>
    <row r="19465" ht="12.6" hidden="1"/>
    <row r="19466" ht="12.6" hidden="1"/>
    <row r="19467" ht="12.6" hidden="1"/>
    <row r="19468" ht="12.6" hidden="1"/>
    <row r="19469" ht="12.6" hidden="1"/>
    <row r="19470" ht="12.6" hidden="1"/>
    <row r="19471" ht="12.6" hidden="1"/>
    <row r="19472" ht="12.6" hidden="1"/>
    <row r="19473" ht="12.6" hidden="1"/>
    <row r="19474" ht="12.6" hidden="1"/>
    <row r="19475" ht="12.6" hidden="1"/>
    <row r="19476" ht="12.6" hidden="1"/>
    <row r="19477" ht="12.6" hidden="1"/>
    <row r="19478" ht="12.6" hidden="1"/>
    <row r="19479" ht="12.6" hidden="1"/>
    <row r="19480" ht="12.6" hidden="1"/>
    <row r="19481" ht="12.6" hidden="1"/>
    <row r="19482" ht="12.6" hidden="1"/>
    <row r="19483" ht="12.6" hidden="1"/>
    <row r="19484" ht="12.6" hidden="1"/>
    <row r="19485" ht="12.6" hidden="1"/>
    <row r="19486" ht="12.6" hidden="1"/>
    <row r="19487" ht="12.6" hidden="1"/>
    <row r="19488" ht="12.6" hidden="1"/>
    <row r="19489" ht="12.6" hidden="1"/>
    <row r="19490" ht="12.6" hidden="1"/>
    <row r="19491" ht="12.6" hidden="1"/>
    <row r="19492" ht="12.6" hidden="1"/>
    <row r="19493" ht="12.6" hidden="1"/>
    <row r="19494" ht="12.6" hidden="1"/>
    <row r="19495" ht="12.6" hidden="1"/>
    <row r="19496" ht="12.6" hidden="1"/>
    <row r="19497" ht="12.6" hidden="1"/>
    <row r="19498" ht="12.6" hidden="1"/>
    <row r="19499" ht="12.6" hidden="1"/>
    <row r="19500" ht="12.6" hidden="1"/>
    <row r="19501" ht="12.6" hidden="1"/>
    <row r="19502" ht="12.6" hidden="1"/>
    <row r="19503" ht="12.6" hidden="1"/>
    <row r="19504" ht="12.6" hidden="1"/>
    <row r="19505" ht="12.6" hidden="1"/>
    <row r="19506" ht="12.6" hidden="1"/>
    <row r="19507" ht="12.6" hidden="1"/>
    <row r="19508" ht="12.6" hidden="1"/>
    <row r="19509" ht="12.6" hidden="1"/>
    <row r="19510" ht="12.6" hidden="1"/>
    <row r="19511" ht="12.6" hidden="1"/>
    <row r="19512" ht="12.6" hidden="1"/>
    <row r="19513" ht="12.6" hidden="1"/>
    <row r="19514" ht="12.6" hidden="1"/>
    <row r="19515" ht="12.6" hidden="1"/>
    <row r="19516" ht="12.6" hidden="1"/>
    <row r="19517" ht="12.6" hidden="1"/>
    <row r="19518" ht="12.6" hidden="1"/>
    <row r="19519" ht="12.6" hidden="1"/>
    <row r="19520" ht="12.6" hidden="1"/>
    <row r="19521" ht="12.6" hidden="1"/>
    <row r="19522" ht="12.6" hidden="1"/>
    <row r="19523" ht="12.6" hidden="1"/>
    <row r="19524" ht="12.6" hidden="1"/>
    <row r="19525" ht="12.6" hidden="1"/>
    <row r="19526" ht="12.6" hidden="1"/>
    <row r="19527" ht="12.6" hidden="1"/>
    <row r="19528" ht="12.6" hidden="1"/>
    <row r="19529" ht="12.6" hidden="1"/>
    <row r="19530" ht="12.6" hidden="1"/>
    <row r="19531" ht="12.6" hidden="1"/>
    <row r="19532" ht="12.6" hidden="1"/>
    <row r="19533" ht="12.6" hidden="1"/>
    <row r="19534" ht="12.6" hidden="1"/>
    <row r="19535" ht="12.6" hidden="1"/>
    <row r="19536" ht="12.6" hidden="1"/>
    <row r="19537" ht="12.6" hidden="1"/>
    <row r="19538" ht="12.6" hidden="1"/>
    <row r="19539" ht="12.6" hidden="1"/>
    <row r="19540" ht="12.6" hidden="1"/>
    <row r="19541" ht="12.6" hidden="1"/>
    <row r="19542" ht="12.6" hidden="1"/>
    <row r="19543" ht="12.6" hidden="1"/>
    <row r="19544" ht="12.6" hidden="1"/>
    <row r="19545" ht="12.6" hidden="1"/>
    <row r="19546" ht="12.6" hidden="1"/>
    <row r="19547" ht="12.6" hidden="1"/>
    <row r="19548" ht="12.6" hidden="1"/>
    <row r="19549" ht="12.6" hidden="1"/>
    <row r="19550" ht="12.6" hidden="1"/>
    <row r="19551" ht="12.6" hidden="1"/>
    <row r="19552" ht="12.6" hidden="1"/>
    <row r="19553" ht="12.6" hidden="1"/>
    <row r="19554" ht="12.6" hidden="1"/>
    <row r="19555" ht="12.6" hidden="1"/>
    <row r="19556" ht="12.6" hidden="1"/>
    <row r="19557" ht="12.6" hidden="1"/>
    <row r="19558" ht="12.6" hidden="1"/>
    <row r="19559" ht="12.6" hidden="1"/>
    <row r="19560" ht="12.6" hidden="1"/>
    <row r="19561" ht="12.6" hidden="1"/>
    <row r="19562" ht="12.6" hidden="1"/>
    <row r="19563" ht="12.6" hidden="1"/>
    <row r="19564" ht="12.6" hidden="1"/>
    <row r="19565" ht="12.6" hidden="1"/>
    <row r="19566" ht="12.6" hidden="1"/>
    <row r="19567" ht="12.6" hidden="1"/>
    <row r="19568" ht="12.6" hidden="1"/>
    <row r="19569" ht="12.6" hidden="1"/>
    <row r="19570" ht="12.6" hidden="1"/>
    <row r="19571" ht="12.6" hidden="1"/>
    <row r="19572" ht="12.6" hidden="1"/>
    <row r="19573" ht="12.6" hidden="1"/>
    <row r="19574" ht="12.6" hidden="1"/>
    <row r="19575" ht="12.6" hidden="1"/>
    <row r="19576" ht="12.6" hidden="1"/>
    <row r="19577" ht="12.6" hidden="1"/>
    <row r="19578" ht="12.6" hidden="1"/>
    <row r="19579" ht="12.6" hidden="1"/>
    <row r="19580" ht="12.6" hidden="1"/>
    <row r="19581" ht="12.6" hidden="1"/>
    <row r="19582" ht="12.6" hidden="1"/>
    <row r="19583" ht="12.6" hidden="1"/>
    <row r="19584" ht="12.6" hidden="1"/>
    <row r="19585" ht="12.6" hidden="1"/>
    <row r="19586" ht="12.6" hidden="1"/>
    <row r="19587" ht="12.6" hidden="1"/>
    <row r="19588" ht="12.6" hidden="1"/>
    <row r="19589" ht="12.6" hidden="1"/>
    <row r="19590" ht="12.6" hidden="1"/>
    <row r="19591" ht="12.6" hidden="1"/>
    <row r="19592" ht="12.6" hidden="1"/>
    <row r="19593" ht="12.6" hidden="1"/>
    <row r="19594" ht="12.6" hidden="1"/>
    <row r="19595" ht="12.6" hidden="1"/>
    <row r="19596" ht="12.6" hidden="1"/>
    <row r="19597" ht="12.6" hidden="1"/>
    <row r="19598" ht="12.6" hidden="1"/>
    <row r="19599" ht="12.6" hidden="1"/>
    <row r="19600" ht="12.6" hidden="1"/>
    <row r="19601" ht="12.6" hidden="1"/>
    <row r="19602" ht="12.6" hidden="1"/>
    <row r="19603" ht="12.6" hidden="1"/>
    <row r="19604" ht="12.6" hidden="1"/>
    <row r="19605" ht="12.6" hidden="1"/>
    <row r="19606" ht="12.6" hidden="1"/>
    <row r="19607" ht="12.6" hidden="1"/>
    <row r="19608" ht="12.6" hidden="1"/>
    <row r="19609" ht="12.6" hidden="1"/>
    <row r="19610" ht="12.6" hidden="1"/>
    <row r="19611" ht="12.6" hidden="1"/>
    <row r="19612" ht="12.6" hidden="1"/>
    <row r="19613" ht="12.6" hidden="1"/>
    <row r="19614" ht="12.6" hidden="1"/>
    <row r="19615" ht="12.6" hidden="1"/>
    <row r="19616" ht="12.6" hidden="1"/>
    <row r="19617" ht="12.6" hidden="1"/>
    <row r="19618" ht="12.6" hidden="1"/>
    <row r="19619" ht="12.6" hidden="1"/>
    <row r="19620" ht="12.6" hidden="1"/>
    <row r="19621" ht="12.6" hidden="1"/>
    <row r="19622" ht="12.6" hidden="1"/>
    <row r="19623" ht="12.6" hidden="1"/>
    <row r="19624" ht="12.6" hidden="1"/>
    <row r="19625" ht="12.6" hidden="1"/>
    <row r="19626" ht="12.6" hidden="1"/>
    <row r="19627" ht="12.6" hidden="1"/>
    <row r="19628" ht="12.6" hidden="1"/>
    <row r="19629" ht="12.6" hidden="1"/>
    <row r="19630" ht="12.6" hidden="1"/>
    <row r="19631" ht="12.6" hidden="1"/>
    <row r="19632" ht="12.6" hidden="1"/>
    <row r="19633" ht="12.6" hidden="1"/>
    <row r="19634" ht="12.6" hidden="1"/>
    <row r="19635" ht="12.6" hidden="1"/>
    <row r="19636" ht="12.6" hidden="1"/>
    <row r="19637" ht="12.6" hidden="1"/>
    <row r="19638" ht="12.6" hidden="1"/>
    <row r="19639" ht="12.6" hidden="1"/>
    <row r="19640" ht="12.6" hidden="1"/>
    <row r="19641" ht="12.6" hidden="1"/>
    <row r="19642" ht="12.6" hidden="1"/>
    <row r="19643" ht="12.6" hidden="1"/>
    <row r="19644" ht="12.6" hidden="1"/>
    <row r="19645" ht="12.6" hidden="1"/>
    <row r="19646" ht="12.6" hidden="1"/>
    <row r="19647" ht="12.6" hidden="1"/>
    <row r="19648" ht="12.6" hidden="1"/>
    <row r="19649" ht="12.6" hidden="1"/>
    <row r="19650" ht="12.6" hidden="1"/>
    <row r="19651" ht="12.6" hidden="1"/>
    <row r="19652" ht="12.6" hidden="1"/>
    <row r="19653" ht="12.6" hidden="1"/>
    <row r="19654" ht="12.6" hidden="1"/>
    <row r="19655" ht="12.6" hidden="1"/>
    <row r="19656" ht="12.6" hidden="1"/>
    <row r="19657" ht="12.6" hidden="1"/>
    <row r="19658" ht="12.6" hidden="1"/>
    <row r="19659" ht="12.6" hidden="1"/>
    <row r="19660" ht="12.6" hidden="1"/>
    <row r="19661" ht="12.6" hidden="1"/>
    <row r="19662" ht="12.6" hidden="1"/>
    <row r="19663" ht="12.6" hidden="1"/>
    <row r="19664" ht="12.6" hidden="1"/>
    <row r="19665" ht="12.6" hidden="1"/>
    <row r="19666" ht="12.6" hidden="1"/>
    <row r="19667" ht="12.6" hidden="1"/>
    <row r="19668" ht="12.6" hidden="1"/>
    <row r="19669" ht="12.6" hidden="1"/>
    <row r="19670" ht="12.6" hidden="1"/>
    <row r="19671" ht="12.6" hidden="1"/>
    <row r="19672" ht="12.6" hidden="1"/>
    <row r="19673" ht="12.6" hidden="1"/>
    <row r="19674" ht="12.6" hidden="1"/>
    <row r="19675" ht="12.6" hidden="1"/>
    <row r="19676" ht="12.6" hidden="1"/>
    <row r="19677" ht="12.6" hidden="1"/>
    <row r="19678" ht="12.6" hidden="1"/>
    <row r="19679" ht="12.6" hidden="1"/>
    <row r="19680" ht="12.6" hidden="1"/>
    <row r="19681" ht="12.6" hidden="1"/>
    <row r="19682" ht="12.6" hidden="1"/>
    <row r="19683" ht="12.6" hidden="1"/>
    <row r="19684" ht="12.6" hidden="1"/>
    <row r="19685" ht="12.6" hidden="1"/>
    <row r="19686" ht="12.6" hidden="1"/>
    <row r="19687" ht="12.6" hidden="1"/>
    <row r="19688" ht="12.6" hidden="1"/>
    <row r="19689" ht="12.6" hidden="1"/>
    <row r="19690" ht="12.6" hidden="1"/>
    <row r="19691" ht="12.6" hidden="1"/>
    <row r="19692" ht="12.6" hidden="1"/>
    <row r="19693" ht="12.6" hidden="1"/>
    <row r="19694" ht="12.6" hidden="1"/>
    <row r="19695" ht="12.6" hidden="1"/>
    <row r="19696" ht="12.6" hidden="1"/>
    <row r="19697" ht="12.6" hidden="1"/>
    <row r="19698" ht="12.6" hidden="1"/>
    <row r="19699" ht="12.6" hidden="1"/>
    <row r="19700" ht="12.6" hidden="1"/>
    <row r="19701" ht="12.6" hidden="1"/>
    <row r="19702" ht="12.6" hidden="1"/>
    <row r="19703" ht="12.6" hidden="1"/>
    <row r="19704" ht="12.6" hidden="1"/>
    <row r="19705" ht="12.6" hidden="1"/>
    <row r="19706" ht="12.6" hidden="1"/>
    <row r="19707" ht="12.6" hidden="1"/>
    <row r="19708" ht="12.6" hidden="1"/>
    <row r="19709" ht="12.6" hidden="1"/>
    <row r="19710" ht="12.6" hidden="1"/>
    <row r="19711" ht="12.6" hidden="1"/>
    <row r="19712" ht="12.6" hidden="1"/>
    <row r="19713" ht="12.6" hidden="1"/>
    <row r="19714" ht="12.6" hidden="1"/>
    <row r="19715" ht="12.6" hidden="1"/>
    <row r="19716" ht="12.6" hidden="1"/>
    <row r="19717" ht="12.6" hidden="1"/>
    <row r="19718" ht="12.6" hidden="1"/>
    <row r="19719" ht="12.6" hidden="1"/>
    <row r="19720" ht="12.6" hidden="1"/>
    <row r="19721" ht="12.6" hidden="1"/>
    <row r="19722" ht="12.6" hidden="1"/>
    <row r="19723" ht="12.6" hidden="1"/>
    <row r="19724" ht="12.6" hidden="1"/>
    <row r="19725" ht="12.6" hidden="1"/>
    <row r="19726" ht="12.6" hidden="1"/>
    <row r="19727" ht="12.6" hidden="1"/>
    <row r="19728" ht="12.6" hidden="1"/>
    <row r="19729" ht="12.6" hidden="1"/>
    <row r="19730" ht="12.6" hidden="1"/>
    <row r="19731" ht="12.6" hidden="1"/>
    <row r="19732" ht="12.6" hidden="1"/>
    <row r="19733" ht="12.6" hidden="1"/>
    <row r="19734" ht="12.6" hidden="1"/>
    <row r="19735" ht="12.6" hidden="1"/>
    <row r="19736" ht="12.6" hidden="1"/>
    <row r="19737" ht="12.6" hidden="1"/>
    <row r="19738" ht="12.6" hidden="1"/>
    <row r="19739" ht="12.6" hidden="1"/>
    <row r="19740" ht="12.6" hidden="1"/>
    <row r="19741" ht="12.6" hidden="1"/>
    <row r="19742" ht="12.6" hidden="1"/>
    <row r="19743" ht="12.6" hidden="1"/>
    <row r="19744" ht="12.6" hidden="1"/>
    <row r="19745" ht="12.6" hidden="1"/>
    <row r="19746" ht="12.6" hidden="1"/>
    <row r="19747" ht="12.6" hidden="1"/>
    <row r="19748" ht="12.6" hidden="1"/>
    <row r="19749" ht="12.6" hidden="1"/>
    <row r="19750" ht="12.6" hidden="1"/>
    <row r="19751" ht="12.6" hidden="1"/>
    <row r="19752" ht="12.6" hidden="1"/>
    <row r="19753" ht="12.6" hidden="1"/>
    <row r="19754" ht="12.6" hidden="1"/>
    <row r="19755" ht="12.6" hidden="1"/>
    <row r="19756" ht="12.6" hidden="1"/>
    <row r="19757" ht="12.6" hidden="1"/>
    <row r="19758" ht="12.6" hidden="1"/>
    <row r="19759" ht="12.6" hidden="1"/>
    <row r="19760" ht="12.6" hidden="1"/>
    <row r="19761" ht="12.6" hidden="1"/>
    <row r="19762" ht="12.6" hidden="1"/>
    <row r="19763" ht="12.6" hidden="1"/>
    <row r="19764" ht="12.6" hidden="1"/>
    <row r="19765" ht="12.6" hidden="1"/>
    <row r="19766" ht="12.6" hidden="1"/>
    <row r="19767" ht="12.6" hidden="1"/>
    <row r="19768" ht="12.6" hidden="1"/>
    <row r="19769" ht="12.6" hidden="1"/>
    <row r="19770" ht="12.6" hidden="1"/>
    <row r="19771" ht="12.6" hidden="1"/>
    <row r="19772" ht="12.6" hidden="1"/>
    <row r="19773" ht="12.6" hidden="1"/>
    <row r="19774" ht="12.6" hidden="1"/>
    <row r="19775" ht="12.6" hidden="1"/>
    <row r="19776" ht="12.6" hidden="1"/>
    <row r="19777" ht="12.6" hidden="1"/>
    <row r="19778" ht="12.6" hidden="1"/>
    <row r="19779" ht="12.6" hidden="1"/>
    <row r="19780" ht="12.6" hidden="1"/>
    <row r="19781" ht="12.6" hidden="1"/>
    <row r="19782" ht="12.6" hidden="1"/>
    <row r="19783" ht="12.6" hidden="1"/>
    <row r="19784" ht="12.6" hidden="1"/>
    <row r="19785" ht="12.6" hidden="1"/>
    <row r="19786" ht="12.6" hidden="1"/>
    <row r="19787" ht="12.6" hidden="1"/>
    <row r="19788" ht="12.6" hidden="1"/>
    <row r="19789" ht="12.6" hidden="1"/>
    <row r="19790" ht="12.6" hidden="1"/>
    <row r="19791" ht="12.6" hidden="1"/>
    <row r="19792" ht="12.6" hidden="1"/>
    <row r="19793" ht="12.6" hidden="1"/>
    <row r="19794" ht="12.6" hidden="1"/>
    <row r="19795" ht="12.6" hidden="1"/>
    <row r="19796" ht="12.6" hidden="1"/>
    <row r="19797" ht="12.6" hidden="1"/>
    <row r="19798" ht="12.6" hidden="1"/>
    <row r="19799" ht="12.6" hidden="1"/>
    <row r="19800" ht="12.6" hidden="1"/>
    <row r="19801" ht="12.6" hidden="1"/>
    <row r="19802" ht="12.6" hidden="1"/>
    <row r="19803" ht="12.6" hidden="1"/>
    <row r="19804" ht="12.6" hidden="1"/>
    <row r="19805" ht="12.6" hidden="1"/>
    <row r="19806" ht="12.6" hidden="1"/>
    <row r="19807" ht="12.6" hidden="1"/>
    <row r="19808" ht="12.6" hidden="1"/>
    <row r="19809" ht="12.6" hidden="1"/>
    <row r="19810" ht="12.6" hidden="1"/>
    <row r="19811" ht="12.6" hidden="1"/>
    <row r="19812" ht="12.6" hidden="1"/>
    <row r="19813" ht="12.6" hidden="1"/>
    <row r="19814" ht="12.6" hidden="1"/>
    <row r="19815" ht="12.6" hidden="1"/>
    <row r="19816" ht="12.6" hidden="1"/>
    <row r="19817" ht="12.6" hidden="1"/>
    <row r="19818" ht="12.6" hidden="1"/>
    <row r="19819" ht="12.6" hidden="1"/>
    <row r="19820" ht="12.6" hidden="1"/>
    <row r="19821" ht="12.6" hidden="1"/>
    <row r="19822" ht="12.6" hidden="1"/>
    <row r="19823" ht="12.6" hidden="1"/>
    <row r="19824" ht="12.6" hidden="1"/>
    <row r="19825" ht="12.6" hidden="1"/>
    <row r="19826" ht="12.6" hidden="1"/>
    <row r="19827" ht="12.6" hidden="1"/>
    <row r="19828" ht="12.6" hidden="1"/>
    <row r="19829" ht="12.6" hidden="1"/>
    <row r="19830" ht="12.6" hidden="1"/>
    <row r="19831" ht="12.6" hidden="1"/>
    <row r="19832" ht="12.6" hidden="1"/>
    <row r="19833" ht="12.6" hidden="1"/>
    <row r="19834" ht="12.6" hidden="1"/>
    <row r="19835" ht="12.6" hidden="1"/>
    <row r="19836" ht="12.6" hidden="1"/>
    <row r="19837" ht="12.6" hidden="1"/>
    <row r="19838" ht="12.6" hidden="1"/>
    <row r="19839" ht="12.6" hidden="1"/>
    <row r="19840" ht="12.6" hidden="1"/>
    <row r="19841" ht="12.6" hidden="1"/>
    <row r="19842" ht="12.6" hidden="1"/>
    <row r="19843" ht="12.6" hidden="1"/>
    <row r="19844" ht="12.6" hidden="1"/>
    <row r="19845" ht="12.6" hidden="1"/>
    <row r="19846" ht="12.6" hidden="1"/>
    <row r="19847" ht="12.6" hidden="1"/>
    <row r="19848" ht="12.6" hidden="1"/>
    <row r="19849" ht="12.6" hidden="1"/>
    <row r="19850" ht="12.6" hidden="1"/>
    <row r="19851" ht="12.6" hidden="1"/>
    <row r="19852" ht="12.6" hidden="1"/>
    <row r="19853" ht="12.6" hidden="1"/>
    <row r="19854" ht="12.6" hidden="1"/>
    <row r="19855" ht="12.6" hidden="1"/>
    <row r="19856" ht="12.6" hidden="1"/>
    <row r="19857" ht="12.6" hidden="1"/>
    <row r="19858" ht="12.6" hidden="1"/>
    <row r="19859" ht="12.6" hidden="1"/>
    <row r="19860" ht="12.6" hidden="1"/>
    <row r="19861" ht="12.6" hidden="1"/>
    <row r="19862" ht="12.6" hidden="1"/>
    <row r="19863" ht="12.6" hidden="1"/>
    <row r="19864" ht="12.6" hidden="1"/>
    <row r="19865" ht="12.6" hidden="1"/>
    <row r="19866" ht="12.6" hidden="1"/>
    <row r="19867" ht="12.6" hidden="1"/>
    <row r="19868" ht="12.6" hidden="1"/>
    <row r="19869" ht="12.6" hidden="1"/>
    <row r="19870" ht="12.6" hidden="1"/>
    <row r="19871" ht="12.6" hidden="1"/>
    <row r="19872" ht="12.6" hidden="1"/>
    <row r="19873" ht="12.6" hidden="1"/>
    <row r="19874" ht="12.6" hidden="1"/>
    <row r="19875" ht="12.6" hidden="1"/>
    <row r="19876" ht="12.6" hidden="1"/>
    <row r="19877" ht="12.6" hidden="1"/>
    <row r="19878" ht="12.6" hidden="1"/>
    <row r="19879" ht="12.6" hidden="1"/>
    <row r="19880" ht="12.6" hidden="1"/>
    <row r="19881" ht="12.6" hidden="1"/>
    <row r="19882" ht="12.6" hidden="1"/>
    <row r="19883" ht="12.6" hidden="1"/>
    <row r="19884" ht="12.6" hidden="1"/>
    <row r="19885" ht="12.6" hidden="1"/>
    <row r="19886" ht="12.6" hidden="1"/>
    <row r="19887" ht="12.6" hidden="1"/>
    <row r="19888" ht="12.6" hidden="1"/>
    <row r="19889" ht="12.6" hidden="1"/>
    <row r="19890" ht="12.6" hidden="1"/>
    <row r="19891" ht="12.6" hidden="1"/>
    <row r="19892" ht="12.6" hidden="1"/>
    <row r="19893" ht="12.6" hidden="1"/>
    <row r="19894" ht="12.6" hidden="1"/>
    <row r="19895" ht="12.6" hidden="1"/>
    <row r="19896" ht="12.6" hidden="1"/>
    <row r="19897" ht="12.6" hidden="1"/>
    <row r="19898" ht="12.6" hidden="1"/>
    <row r="19899" ht="12.6" hidden="1"/>
    <row r="19900" ht="12.6" hidden="1"/>
    <row r="19901" ht="12.6" hidden="1"/>
    <row r="19902" ht="12.6" hidden="1"/>
    <row r="19903" ht="12.6" hidden="1"/>
    <row r="19904" ht="12.6" hidden="1"/>
    <row r="19905" ht="12.6" hidden="1"/>
    <row r="19906" ht="12.6" hidden="1"/>
    <row r="19907" ht="12.6" hidden="1"/>
    <row r="19908" ht="12.6" hidden="1"/>
    <row r="19909" ht="12.6" hidden="1"/>
    <row r="19910" ht="12.6" hidden="1"/>
    <row r="19911" ht="12.6" hidden="1"/>
    <row r="19912" ht="12.6" hidden="1"/>
    <row r="19913" ht="12.6" hidden="1"/>
    <row r="19914" ht="12.6" hidden="1"/>
    <row r="19915" ht="12.6" hidden="1"/>
    <row r="19916" ht="12.6" hidden="1"/>
    <row r="19917" ht="12.6" hidden="1"/>
    <row r="19918" ht="12.6" hidden="1"/>
    <row r="19919" ht="12.6" hidden="1"/>
    <row r="19920" ht="12.6" hidden="1"/>
    <row r="19921" ht="12.6" hidden="1"/>
    <row r="19922" ht="12.6" hidden="1"/>
    <row r="19923" ht="12.6" hidden="1"/>
    <row r="19924" ht="12.6" hidden="1"/>
    <row r="19925" ht="12.6" hidden="1"/>
    <row r="19926" ht="12.6" hidden="1"/>
    <row r="19927" ht="12.6" hidden="1"/>
    <row r="19928" ht="12.6" hidden="1"/>
    <row r="19929" ht="12.6" hidden="1"/>
    <row r="19930" ht="12.6" hidden="1"/>
    <row r="19931" ht="12.6" hidden="1"/>
    <row r="19932" ht="12.6" hidden="1"/>
    <row r="19933" ht="12.6" hidden="1"/>
    <row r="19934" ht="12.6" hidden="1"/>
    <row r="19935" ht="12.6" hidden="1"/>
    <row r="19936" ht="12.6" hidden="1"/>
    <row r="19937" ht="12.6" hidden="1"/>
    <row r="19938" ht="12.6" hidden="1"/>
    <row r="19939" ht="12.6" hidden="1"/>
    <row r="19940" ht="12.6" hidden="1"/>
    <row r="19941" ht="12.6" hidden="1"/>
    <row r="19942" ht="12.6" hidden="1"/>
    <row r="19943" ht="12.6" hidden="1"/>
    <row r="19944" ht="12.6" hidden="1"/>
    <row r="19945" ht="12.6" hidden="1"/>
    <row r="19946" ht="12.6" hidden="1"/>
    <row r="19947" ht="12.6" hidden="1"/>
    <row r="19948" ht="12.6" hidden="1"/>
    <row r="19949" ht="12.6" hidden="1"/>
    <row r="19950" ht="12.6" hidden="1"/>
    <row r="19951" ht="12.6" hidden="1"/>
    <row r="19952" ht="12.6" hidden="1"/>
    <row r="19953" ht="12.6" hidden="1"/>
    <row r="19954" ht="12.6" hidden="1"/>
    <row r="19955" ht="12.6" hidden="1"/>
    <row r="19956" ht="12.6" hidden="1"/>
    <row r="19957" ht="12.6" hidden="1"/>
    <row r="19958" ht="12.6" hidden="1"/>
    <row r="19959" ht="12.6" hidden="1"/>
    <row r="19960" ht="12.6" hidden="1"/>
    <row r="19961" ht="12.6" hidden="1"/>
    <row r="19962" ht="12.6" hidden="1"/>
    <row r="19963" ht="12.6" hidden="1"/>
    <row r="19964" ht="12.6" hidden="1"/>
    <row r="19965" ht="12.6" hidden="1"/>
    <row r="19966" ht="12.6" hidden="1"/>
    <row r="19967" ht="12.6" hidden="1"/>
    <row r="19968" ht="12.6" hidden="1"/>
    <row r="19969" ht="12.6" hidden="1"/>
    <row r="19970" ht="12.6" hidden="1"/>
    <row r="19971" ht="12.6" hidden="1"/>
    <row r="19972" ht="12.6" hidden="1"/>
    <row r="19973" ht="12.6" hidden="1"/>
    <row r="19974" ht="12.6" hidden="1"/>
    <row r="19975" ht="12.6" hidden="1"/>
    <row r="19976" ht="12.6" hidden="1"/>
    <row r="19977" ht="12.6" hidden="1"/>
    <row r="19978" ht="12.6" hidden="1"/>
    <row r="19979" ht="12.6" hidden="1"/>
    <row r="19980" ht="12.6" hidden="1"/>
    <row r="19981" ht="12.6" hidden="1"/>
    <row r="19982" ht="12.6" hidden="1"/>
    <row r="19983" ht="12.6" hidden="1"/>
    <row r="19984" ht="12.6" hidden="1"/>
    <row r="19985" ht="12.6" hidden="1"/>
    <row r="19986" ht="12.6" hidden="1"/>
    <row r="19987" ht="12.6" hidden="1"/>
    <row r="19988" ht="12.6" hidden="1"/>
    <row r="19989" ht="12.6" hidden="1"/>
    <row r="19990" ht="12.6" hidden="1"/>
    <row r="19991" ht="12.6" hidden="1"/>
    <row r="19992" ht="12.6" hidden="1"/>
    <row r="19993" ht="12.6" hidden="1"/>
    <row r="19994" ht="12.6" hidden="1"/>
    <row r="19995" ht="12.6" hidden="1"/>
    <row r="19996" ht="12.6" hidden="1"/>
    <row r="19997" ht="12.6" hidden="1"/>
    <row r="19998" ht="12.6" hidden="1"/>
    <row r="19999" ht="12.6" hidden="1"/>
    <row r="20000" ht="12.6" hidden="1"/>
    <row r="20001" ht="12.6" hidden="1"/>
    <row r="20002" ht="12.6" hidden="1"/>
    <row r="20003" ht="12.6" hidden="1"/>
    <row r="20004" ht="12.6" hidden="1"/>
    <row r="20005" ht="12.6" hidden="1"/>
    <row r="20006" ht="12.6" hidden="1"/>
    <row r="20007" ht="12.6" hidden="1"/>
    <row r="20008" ht="12.6" hidden="1"/>
    <row r="20009" ht="12.6" hidden="1"/>
    <row r="20010" ht="12.6" hidden="1"/>
    <row r="20011" ht="12.6" hidden="1"/>
    <row r="20012" ht="12.6" hidden="1"/>
    <row r="20013" ht="12.6" hidden="1"/>
    <row r="20014" ht="12.6" hidden="1"/>
    <row r="20015" ht="12.6" hidden="1"/>
    <row r="20016" ht="12.6" hidden="1"/>
    <row r="20017" ht="12.6" hidden="1"/>
    <row r="20018" ht="12.6" hidden="1"/>
    <row r="20019" ht="12.6" hidden="1"/>
    <row r="20020" ht="12.6" hidden="1"/>
    <row r="20021" ht="12.6" hidden="1"/>
    <row r="20022" ht="12.6" hidden="1"/>
    <row r="20023" ht="12.6" hidden="1"/>
    <row r="20024" ht="12.6" hidden="1"/>
    <row r="20025" ht="12.6" hidden="1"/>
    <row r="20026" ht="12.6" hidden="1"/>
    <row r="20027" ht="12.6" hidden="1"/>
    <row r="20028" ht="12.6" hidden="1"/>
    <row r="20029" ht="12.6" hidden="1"/>
    <row r="20030" ht="12.6" hidden="1"/>
    <row r="20031" ht="12.6" hidden="1"/>
    <row r="20032" ht="12.6" hidden="1"/>
    <row r="20033" ht="12.6" hidden="1"/>
    <row r="20034" ht="12.6" hidden="1"/>
    <row r="20035" ht="12.6" hidden="1"/>
    <row r="20036" ht="12.6" hidden="1"/>
    <row r="20037" ht="12.6" hidden="1"/>
    <row r="20038" ht="12.6" hidden="1"/>
    <row r="20039" ht="12.6" hidden="1"/>
    <row r="20040" ht="12.6" hidden="1"/>
    <row r="20041" ht="12.6" hidden="1"/>
    <row r="20042" ht="12.6" hidden="1"/>
    <row r="20043" ht="12.6" hidden="1"/>
    <row r="20044" ht="12.6" hidden="1"/>
    <row r="20045" ht="12.6" hidden="1"/>
    <row r="20046" ht="12.6" hidden="1"/>
    <row r="20047" ht="12.6" hidden="1"/>
    <row r="20048" ht="12.6" hidden="1"/>
    <row r="20049" ht="12.6" hidden="1"/>
    <row r="20050" ht="12.6" hidden="1"/>
    <row r="20051" ht="12.6" hidden="1"/>
    <row r="20052" ht="12.6" hidden="1"/>
    <row r="20053" ht="12.6" hidden="1"/>
    <row r="20054" ht="12.6" hidden="1"/>
    <row r="20055" ht="12.6" hidden="1"/>
    <row r="20056" ht="12.6" hidden="1"/>
    <row r="20057" ht="12.6" hidden="1"/>
    <row r="20058" ht="12.6" hidden="1"/>
    <row r="20059" ht="12.6" hidden="1"/>
    <row r="20060" ht="12.6" hidden="1"/>
    <row r="20061" ht="12.6" hidden="1"/>
    <row r="20062" ht="12.6" hidden="1"/>
    <row r="20063" ht="12.6" hidden="1"/>
    <row r="20064" ht="12.6" hidden="1"/>
    <row r="20065" ht="12.6" hidden="1"/>
    <row r="20066" ht="12.6" hidden="1"/>
    <row r="20067" ht="12.6" hidden="1"/>
    <row r="20068" ht="12.6" hidden="1"/>
    <row r="20069" ht="12.6" hidden="1"/>
    <row r="20070" ht="12.6" hidden="1"/>
    <row r="20071" ht="12.6" hidden="1"/>
    <row r="20072" ht="12.6" hidden="1"/>
    <row r="20073" ht="12.6" hidden="1"/>
    <row r="20074" ht="12.6" hidden="1"/>
    <row r="20075" ht="12.6" hidden="1"/>
    <row r="20076" ht="12.6" hidden="1"/>
    <row r="20077" ht="12.6" hidden="1"/>
    <row r="20078" ht="12.6" hidden="1"/>
    <row r="20079" ht="12.6" hidden="1"/>
    <row r="20080" ht="12.6" hidden="1"/>
    <row r="20081" ht="12.6" hidden="1"/>
    <row r="20082" ht="12.6" hidden="1"/>
    <row r="20083" ht="12.6" hidden="1"/>
    <row r="20084" ht="12.6" hidden="1"/>
    <row r="20085" ht="12.6" hidden="1"/>
    <row r="20086" ht="12.6" hidden="1"/>
    <row r="20087" ht="12.6" hidden="1"/>
    <row r="20088" ht="12.6" hidden="1"/>
    <row r="20089" ht="12.6" hidden="1"/>
    <row r="20090" ht="12.6" hidden="1"/>
    <row r="20091" ht="12.6" hidden="1"/>
    <row r="20092" ht="12.6" hidden="1"/>
    <row r="20093" ht="12.6" hidden="1"/>
    <row r="20094" ht="12.6" hidden="1"/>
    <row r="20095" ht="12.6" hidden="1"/>
    <row r="20096" ht="12.6" hidden="1"/>
    <row r="20097" ht="12.6" hidden="1"/>
    <row r="20098" ht="12.6" hidden="1"/>
    <row r="20099" ht="12.6" hidden="1"/>
    <row r="20100" ht="12.6" hidden="1"/>
    <row r="20101" ht="12.6" hidden="1"/>
    <row r="20102" ht="12.6" hidden="1"/>
    <row r="20103" ht="12.6" hidden="1"/>
    <row r="20104" ht="12.6" hidden="1"/>
    <row r="20105" ht="12.6" hidden="1"/>
    <row r="20106" ht="12.6" hidden="1"/>
    <row r="20107" ht="12.6" hidden="1"/>
    <row r="20108" ht="12.6" hidden="1"/>
    <row r="20109" ht="12.6" hidden="1"/>
    <row r="20110" ht="12.6" hidden="1"/>
    <row r="20111" ht="12.6" hidden="1"/>
    <row r="20112" ht="12.6" hidden="1"/>
    <row r="20113" ht="12.6" hidden="1"/>
    <row r="20114" ht="12.6" hidden="1"/>
    <row r="20115" ht="12.6" hidden="1"/>
    <row r="20116" ht="12.6" hidden="1"/>
    <row r="20117" ht="12.6" hidden="1"/>
    <row r="20118" ht="12.6" hidden="1"/>
    <row r="20119" ht="12.6" hidden="1"/>
    <row r="20120" ht="12.6" hidden="1"/>
    <row r="20121" ht="12.6" hidden="1"/>
    <row r="20122" ht="12.6" hidden="1"/>
    <row r="20123" ht="12.6" hidden="1"/>
    <row r="20124" ht="12.6" hidden="1"/>
    <row r="20125" ht="12.6" hidden="1"/>
    <row r="20126" ht="12.6" hidden="1"/>
    <row r="20127" ht="12.6" hidden="1"/>
    <row r="20128" ht="12.6" hidden="1"/>
    <row r="20129" ht="12.6" hidden="1"/>
    <row r="20130" ht="12.6" hidden="1"/>
    <row r="20131" ht="12.6" hidden="1"/>
    <row r="20132" ht="12.6" hidden="1"/>
    <row r="20133" ht="12.6" hidden="1"/>
    <row r="20134" ht="12.6" hidden="1"/>
    <row r="20135" ht="12.6" hidden="1"/>
    <row r="20136" ht="12.6" hidden="1"/>
    <row r="20137" ht="12.6" hidden="1"/>
    <row r="20138" ht="12.6" hidden="1"/>
    <row r="20139" ht="12.6" hidden="1"/>
    <row r="20140" ht="12.6" hidden="1"/>
    <row r="20141" ht="12.6" hidden="1"/>
    <row r="20142" ht="12.6" hidden="1"/>
    <row r="20143" ht="12.6" hidden="1"/>
    <row r="20144" ht="12.6" hidden="1"/>
    <row r="20145" ht="12.6" hidden="1"/>
    <row r="20146" ht="12.6" hidden="1"/>
    <row r="20147" ht="12.6" hidden="1"/>
    <row r="20148" ht="12.6" hidden="1"/>
    <row r="20149" ht="12.6" hidden="1"/>
    <row r="20150" ht="12.6" hidden="1"/>
    <row r="20151" ht="12.6" hidden="1"/>
    <row r="20152" ht="12.6" hidden="1"/>
    <row r="20153" ht="12.6" hidden="1"/>
    <row r="20154" ht="12.6" hidden="1"/>
    <row r="20155" ht="12.6" hidden="1"/>
    <row r="20156" ht="12.6" hidden="1"/>
    <row r="20157" ht="12.6" hidden="1"/>
    <row r="20158" ht="12.6" hidden="1"/>
    <row r="20159" ht="12.6" hidden="1"/>
    <row r="20160" ht="12.6" hidden="1"/>
    <row r="20161" ht="12.6" hidden="1"/>
    <row r="20162" ht="12.6" hidden="1"/>
    <row r="20163" ht="12.6" hidden="1"/>
    <row r="20164" ht="12.6" hidden="1"/>
    <row r="20165" ht="12.6" hidden="1"/>
    <row r="20166" ht="12.6" hidden="1"/>
    <row r="20167" ht="12.6" hidden="1"/>
    <row r="20168" ht="12.6" hidden="1"/>
    <row r="20169" ht="12.6" hidden="1"/>
    <row r="20170" ht="12.6" hidden="1"/>
    <row r="20171" ht="12.6" hidden="1"/>
    <row r="20172" ht="12.6" hidden="1"/>
    <row r="20173" ht="12.6" hidden="1"/>
    <row r="20174" ht="12.6" hidden="1"/>
    <row r="20175" ht="12.6" hidden="1"/>
    <row r="20176" ht="12.6" hidden="1"/>
    <row r="20177" ht="12.6" hidden="1"/>
    <row r="20178" ht="12.6" hidden="1"/>
    <row r="20179" ht="12.6" hidden="1"/>
    <row r="20180" ht="12.6" hidden="1"/>
    <row r="20181" ht="12.6" hidden="1"/>
    <row r="20182" ht="12.6" hidden="1"/>
    <row r="20183" ht="12.6" hidden="1"/>
    <row r="20184" ht="12.6" hidden="1"/>
    <row r="20185" ht="12.6" hidden="1"/>
    <row r="20186" ht="12.6" hidden="1"/>
    <row r="20187" ht="12.6" hidden="1"/>
    <row r="20188" ht="12.6" hidden="1"/>
    <row r="20189" ht="12.6" hidden="1"/>
    <row r="20190" ht="12.6" hidden="1"/>
    <row r="20191" ht="12.6" hidden="1"/>
    <row r="20192" ht="12.6" hidden="1"/>
    <row r="20193" ht="12.6" hidden="1"/>
    <row r="20194" ht="12.6" hidden="1"/>
    <row r="20195" ht="12.6" hidden="1"/>
    <row r="20196" ht="12.6" hidden="1"/>
    <row r="20197" ht="12.6" hidden="1"/>
    <row r="20198" ht="12.6" hidden="1"/>
    <row r="20199" ht="12.6" hidden="1"/>
    <row r="20200" ht="12.6" hidden="1"/>
    <row r="20201" ht="12.6" hidden="1"/>
    <row r="20202" ht="12.6" hidden="1"/>
    <row r="20203" ht="12.6" hidden="1"/>
    <row r="20204" ht="12.6" hidden="1"/>
    <row r="20205" ht="12.6" hidden="1"/>
    <row r="20206" ht="12.6" hidden="1"/>
    <row r="20207" ht="12.6" hidden="1"/>
    <row r="20208" ht="12.6" hidden="1"/>
    <row r="20209" ht="12.6" hidden="1"/>
    <row r="20210" ht="12.6" hidden="1"/>
    <row r="20211" ht="12.6" hidden="1"/>
    <row r="20212" ht="12.6" hidden="1"/>
    <row r="20213" ht="12.6" hidden="1"/>
    <row r="20214" ht="12.6" hidden="1"/>
    <row r="20215" ht="12.6" hidden="1"/>
    <row r="20216" ht="12.6" hidden="1"/>
    <row r="20217" ht="12.6" hidden="1"/>
    <row r="20218" ht="12.6" hidden="1"/>
    <row r="20219" ht="12.6" hidden="1"/>
    <row r="20220" ht="12.6" hidden="1"/>
    <row r="20221" ht="12.6" hidden="1"/>
    <row r="20222" ht="12.6" hidden="1"/>
    <row r="20223" ht="12.6" hidden="1"/>
    <row r="20224" ht="12.6" hidden="1"/>
    <row r="20225" ht="12.6" hidden="1"/>
    <row r="20226" ht="12.6" hidden="1"/>
    <row r="20227" ht="12.6" hidden="1"/>
    <row r="20228" ht="12.6" hidden="1"/>
    <row r="20229" ht="12.6" hidden="1"/>
    <row r="20230" ht="12.6" hidden="1"/>
    <row r="20231" ht="12.6" hidden="1"/>
    <row r="20232" ht="12.6" hidden="1"/>
    <row r="20233" ht="12.6" hidden="1"/>
    <row r="20234" ht="12.6" hidden="1"/>
    <row r="20235" ht="12.6" hidden="1"/>
    <row r="20236" ht="12.6" hidden="1"/>
    <row r="20237" ht="12.6" hidden="1"/>
    <row r="20238" ht="12.6" hidden="1"/>
    <row r="20239" ht="12.6" hidden="1"/>
    <row r="20240" ht="12.6" hidden="1"/>
    <row r="20241" ht="12.6" hidden="1"/>
    <row r="20242" ht="12.6" hidden="1"/>
    <row r="20243" ht="12.6" hidden="1"/>
    <row r="20244" ht="12.6" hidden="1"/>
    <row r="20245" ht="12.6" hidden="1"/>
    <row r="20246" ht="12.6" hidden="1"/>
    <row r="20247" ht="12.6" hidden="1"/>
    <row r="20248" ht="12.6" hidden="1"/>
    <row r="20249" ht="12.6" hidden="1"/>
    <row r="20250" ht="12.6" hidden="1"/>
    <row r="20251" ht="12.6" hidden="1"/>
    <row r="20252" ht="12.6" hidden="1"/>
    <row r="20253" ht="12.6" hidden="1"/>
    <row r="20254" ht="12.6" hidden="1"/>
    <row r="20255" ht="12.6" hidden="1"/>
    <row r="20256" ht="12.6" hidden="1"/>
    <row r="20257" ht="12.6" hidden="1"/>
    <row r="20258" ht="12.6" hidden="1"/>
    <row r="20259" ht="12.6" hidden="1"/>
    <row r="20260" ht="12.6" hidden="1"/>
    <row r="20261" ht="12.6" hidden="1"/>
    <row r="20262" ht="12.6" hidden="1"/>
    <row r="20263" ht="12.6" hidden="1"/>
    <row r="20264" ht="12.6" hidden="1"/>
    <row r="20265" ht="12.6" hidden="1"/>
    <row r="20266" ht="12.6" hidden="1"/>
    <row r="20267" ht="12.6" hidden="1"/>
    <row r="20268" ht="12.6" hidden="1"/>
    <row r="20269" ht="12.6" hidden="1"/>
    <row r="20270" ht="12.6" hidden="1"/>
    <row r="20271" ht="12.6" hidden="1"/>
    <row r="20272" ht="12.6" hidden="1"/>
    <row r="20273" ht="12.6" hidden="1"/>
    <row r="20274" ht="12.6" hidden="1"/>
    <row r="20275" ht="12.6" hidden="1"/>
    <row r="20276" ht="12.6" hidden="1"/>
    <row r="20277" ht="12.6" hidden="1"/>
    <row r="20278" ht="12.6" hidden="1"/>
    <row r="20279" ht="12.6" hidden="1"/>
    <row r="20280" ht="12.6" hidden="1"/>
    <row r="20281" ht="12.6" hidden="1"/>
    <row r="20282" ht="12.6" hidden="1"/>
    <row r="20283" ht="12.6" hidden="1"/>
    <row r="20284" ht="12.6" hidden="1"/>
    <row r="20285" ht="12.6" hidden="1"/>
    <row r="20286" ht="12.6" hidden="1"/>
    <row r="20287" ht="12.6" hidden="1"/>
    <row r="20288" ht="12.6" hidden="1"/>
    <row r="20289" ht="12.6" hidden="1"/>
    <row r="20290" ht="12.6" hidden="1"/>
    <row r="20291" ht="12.6" hidden="1"/>
    <row r="20292" ht="12.6" hidden="1"/>
    <row r="20293" ht="12.6" hidden="1"/>
    <row r="20294" ht="12.6" hidden="1"/>
    <row r="20295" ht="12.6" hidden="1"/>
    <row r="20296" ht="12.6" hidden="1"/>
    <row r="20297" ht="12.6" hidden="1"/>
    <row r="20298" ht="12.6" hidden="1"/>
    <row r="20299" ht="12.6" hidden="1"/>
    <row r="20300" ht="12.6" hidden="1"/>
    <row r="20301" ht="12.6" hidden="1"/>
    <row r="20302" ht="12.6" hidden="1"/>
    <row r="20303" ht="12.6" hidden="1"/>
    <row r="20304" ht="12.6" hidden="1"/>
    <row r="20305" ht="12.6" hidden="1"/>
    <row r="20306" ht="12.6" hidden="1"/>
    <row r="20307" ht="12.6" hidden="1"/>
    <row r="20308" ht="12.6" hidden="1"/>
    <row r="20309" ht="12.6" hidden="1"/>
    <row r="20310" ht="12.6" hidden="1"/>
    <row r="20311" ht="12.6" hidden="1"/>
    <row r="20312" ht="12.6" hidden="1"/>
    <row r="20313" ht="12.6" hidden="1"/>
    <row r="20314" ht="12.6" hidden="1"/>
    <row r="20315" ht="12.6" hidden="1"/>
    <row r="20316" ht="12.6" hidden="1"/>
    <row r="20317" ht="12.6" hidden="1"/>
    <row r="20318" ht="12.6" hidden="1"/>
    <row r="20319" ht="12.6" hidden="1"/>
    <row r="20320" ht="12.6" hidden="1"/>
    <row r="20321" ht="12.6" hidden="1"/>
    <row r="20322" ht="12.6" hidden="1"/>
    <row r="20323" ht="12.6" hidden="1"/>
    <row r="20324" ht="12.6" hidden="1"/>
    <row r="20325" ht="12.6" hidden="1"/>
    <row r="20326" ht="12.6" hidden="1"/>
    <row r="20327" ht="12.6" hidden="1"/>
    <row r="20328" ht="12.6" hidden="1"/>
    <row r="20329" ht="12.6" hidden="1"/>
    <row r="20330" ht="12.6" hidden="1"/>
    <row r="20331" ht="12.6" hidden="1"/>
    <row r="20332" ht="12.6" hidden="1"/>
    <row r="20333" ht="12.6" hidden="1"/>
    <row r="20334" ht="12.6" hidden="1"/>
    <row r="20335" ht="12.6" hidden="1"/>
    <row r="20336" ht="12.6" hidden="1"/>
    <row r="20337" ht="12.6" hidden="1"/>
    <row r="20338" ht="12.6" hidden="1"/>
    <row r="20339" ht="12.6" hidden="1"/>
    <row r="20340" ht="12.6" hidden="1"/>
    <row r="20341" ht="12.6" hidden="1"/>
    <row r="20342" ht="12.6" hidden="1"/>
    <row r="20343" ht="12.6" hidden="1"/>
    <row r="20344" ht="12.6" hidden="1"/>
    <row r="20345" ht="12.6" hidden="1"/>
    <row r="20346" ht="12.6" hidden="1"/>
    <row r="20347" ht="12.6" hidden="1"/>
    <row r="20348" ht="12.6" hidden="1"/>
    <row r="20349" ht="12.6" hidden="1"/>
    <row r="20350" ht="12.6" hidden="1"/>
    <row r="20351" ht="12.6" hidden="1"/>
    <row r="20352" ht="12.6" hidden="1"/>
    <row r="20353" ht="12.6" hidden="1"/>
    <row r="20354" ht="12.6" hidden="1"/>
    <row r="20355" ht="12.6" hidden="1"/>
    <row r="20356" ht="12.6" hidden="1"/>
    <row r="20357" ht="12.6" hidden="1"/>
    <row r="20358" ht="12.6" hidden="1"/>
    <row r="20359" ht="12.6" hidden="1"/>
    <row r="20360" ht="12.6" hidden="1"/>
    <row r="20361" ht="12.6" hidden="1"/>
    <row r="20362" ht="12.6" hidden="1"/>
    <row r="20363" ht="12.6" hidden="1"/>
    <row r="20364" ht="12.6" hidden="1"/>
    <row r="20365" ht="12.6" hidden="1"/>
    <row r="20366" ht="12.6" hidden="1"/>
    <row r="20367" ht="12.6" hidden="1"/>
    <row r="20368" ht="12.6" hidden="1"/>
    <row r="20369" ht="12.6" hidden="1"/>
    <row r="20370" ht="12.6" hidden="1"/>
    <row r="20371" ht="12.6" hidden="1"/>
    <row r="20372" ht="12.6" hidden="1"/>
    <row r="20373" ht="12.6" hidden="1"/>
    <row r="20374" ht="12.6" hidden="1"/>
    <row r="20375" ht="12.6" hidden="1"/>
    <row r="20376" ht="12.6" hidden="1"/>
    <row r="20377" ht="12.6" hidden="1"/>
    <row r="20378" ht="12.6" hidden="1"/>
    <row r="20379" ht="12.6" hidden="1"/>
    <row r="20380" ht="12.6" hidden="1"/>
    <row r="20381" ht="12.6" hidden="1"/>
    <row r="20382" ht="12.6" hidden="1"/>
    <row r="20383" ht="12.6" hidden="1"/>
    <row r="20384" ht="12.6" hidden="1"/>
    <row r="20385" ht="12.6" hidden="1"/>
    <row r="20386" ht="12.6" hidden="1"/>
    <row r="20387" ht="12.6" hidden="1"/>
    <row r="20388" ht="12.6" hidden="1"/>
    <row r="20389" ht="12.6" hidden="1"/>
    <row r="20390" ht="12.6" hidden="1"/>
    <row r="20391" ht="12.6" hidden="1"/>
    <row r="20392" ht="12.6" hidden="1"/>
    <row r="20393" ht="12.6" hidden="1"/>
    <row r="20394" ht="12.6" hidden="1"/>
    <row r="20395" ht="12.6" hidden="1"/>
    <row r="20396" ht="12.6" hidden="1"/>
    <row r="20397" ht="12.6" hidden="1"/>
    <row r="20398" ht="12.6" hidden="1"/>
    <row r="20399" ht="12.6" hidden="1"/>
    <row r="20400" ht="12.6" hidden="1"/>
    <row r="20401" ht="12.6" hidden="1"/>
    <row r="20402" ht="12.6" hidden="1"/>
    <row r="20403" ht="12.6" hidden="1"/>
    <row r="20404" ht="12.6" hidden="1"/>
    <row r="20405" ht="12.6" hidden="1"/>
    <row r="20406" ht="12.6" hidden="1"/>
    <row r="20407" ht="12.6" hidden="1"/>
    <row r="20408" ht="12.6" hidden="1"/>
    <row r="20409" ht="12.6" hidden="1"/>
    <row r="20410" ht="12.6" hidden="1"/>
    <row r="20411" ht="12.6" hidden="1"/>
    <row r="20412" ht="12.6" hidden="1"/>
    <row r="20413" ht="12.6" hidden="1"/>
    <row r="20414" ht="12.6" hidden="1"/>
    <row r="20415" ht="12.6" hidden="1"/>
    <row r="20416" ht="12.6" hidden="1"/>
    <row r="20417" ht="12.6" hidden="1"/>
    <row r="20418" ht="12.6" hidden="1"/>
    <row r="20419" ht="12.6" hidden="1"/>
    <row r="20420" ht="12.6" hidden="1"/>
    <row r="20421" ht="12.6" hidden="1"/>
    <row r="20422" ht="12.6" hidden="1"/>
    <row r="20423" ht="12.6" hidden="1"/>
    <row r="20424" ht="12.6" hidden="1"/>
    <row r="20425" ht="12.6" hidden="1"/>
    <row r="20426" ht="12.6" hidden="1"/>
    <row r="20427" ht="12.6" hidden="1"/>
    <row r="20428" ht="12.6" hidden="1"/>
    <row r="20429" ht="12.6" hidden="1"/>
    <row r="20430" ht="12.6" hidden="1"/>
    <row r="20431" ht="12.6" hidden="1"/>
    <row r="20432" ht="12.6" hidden="1"/>
    <row r="20433" ht="12.6" hidden="1"/>
    <row r="20434" ht="12.6" hidden="1"/>
    <row r="20435" ht="12.6" hidden="1"/>
    <row r="20436" ht="12.6" hidden="1"/>
    <row r="20437" ht="12.6" hidden="1"/>
    <row r="20438" ht="12.6" hidden="1"/>
    <row r="20439" ht="12.6" hidden="1"/>
    <row r="20440" ht="12.6" hidden="1"/>
    <row r="20441" ht="12.6" hidden="1"/>
    <row r="20442" ht="12.6" hidden="1"/>
    <row r="20443" ht="12.6" hidden="1"/>
    <row r="20444" ht="12.6" hidden="1"/>
    <row r="20445" ht="12.6" hidden="1"/>
    <row r="20446" ht="12.6" hidden="1"/>
    <row r="20447" ht="12.6" hidden="1"/>
    <row r="20448" ht="12.6" hidden="1"/>
    <row r="20449" ht="12.6" hidden="1"/>
    <row r="20450" ht="12.6" hidden="1"/>
    <row r="20451" ht="12.6" hidden="1"/>
    <row r="20452" ht="12.6" hidden="1"/>
    <row r="20453" ht="12.6" hidden="1"/>
    <row r="20454" ht="12.6" hidden="1"/>
    <row r="20455" ht="12.6" hidden="1"/>
    <row r="20456" ht="12.6" hidden="1"/>
    <row r="20457" ht="12.6" hidden="1"/>
    <row r="20458" ht="12.6" hidden="1"/>
    <row r="20459" ht="12.6" hidden="1"/>
    <row r="20460" ht="12.6" hidden="1"/>
    <row r="20461" ht="12.6" hidden="1"/>
    <row r="20462" ht="12.6" hidden="1"/>
    <row r="20463" ht="12.6" hidden="1"/>
    <row r="20464" ht="12.6" hidden="1"/>
    <row r="20465" ht="12.6" hidden="1"/>
    <row r="20466" ht="12.6" hidden="1"/>
    <row r="20467" ht="12.6" hidden="1"/>
    <row r="20468" ht="12.6" hidden="1"/>
    <row r="20469" ht="12.6" hidden="1"/>
    <row r="20470" ht="12.6" hidden="1"/>
    <row r="20471" ht="12.6" hidden="1"/>
    <row r="20472" ht="12.6" hidden="1"/>
    <row r="20473" ht="12.6" hidden="1"/>
    <row r="20474" ht="12.6" hidden="1"/>
    <row r="20475" ht="12.6" hidden="1"/>
    <row r="20476" ht="12.6" hidden="1"/>
    <row r="20477" ht="12.6" hidden="1"/>
    <row r="20478" ht="12.6" hidden="1"/>
    <row r="20479" ht="12.6" hidden="1"/>
    <row r="20480" ht="12.6" hidden="1"/>
    <row r="20481" ht="12.6" hidden="1"/>
    <row r="20482" ht="12.6" hidden="1"/>
    <row r="20483" ht="12.6" hidden="1"/>
    <row r="20484" ht="12.6" hidden="1"/>
    <row r="20485" ht="12.6" hidden="1"/>
    <row r="20486" ht="12.6" hidden="1"/>
    <row r="20487" ht="12.6" hidden="1"/>
    <row r="20488" ht="12.6" hidden="1"/>
    <row r="20489" ht="12.6" hidden="1"/>
    <row r="20490" ht="12.6" hidden="1"/>
    <row r="20491" ht="12.6" hidden="1"/>
    <row r="20492" ht="12.6" hidden="1"/>
    <row r="20493" ht="12.6" hidden="1"/>
    <row r="20494" ht="12.6" hidden="1"/>
    <row r="20495" ht="12.6" hidden="1"/>
    <row r="20496" ht="12.6" hidden="1"/>
    <row r="20497" ht="12.6" hidden="1"/>
    <row r="20498" ht="12.6" hidden="1"/>
    <row r="20499" ht="12.6" hidden="1"/>
    <row r="20500" ht="12.6" hidden="1"/>
    <row r="20501" ht="12.6" hidden="1"/>
    <row r="20502" ht="12.6" hidden="1"/>
    <row r="20503" ht="12.6" hidden="1"/>
    <row r="20504" ht="12.6" hidden="1"/>
    <row r="20505" ht="12.6" hidden="1"/>
    <row r="20506" ht="12.6" hidden="1"/>
    <row r="20507" ht="12.6" hidden="1"/>
    <row r="20508" ht="12.6" hidden="1"/>
    <row r="20509" ht="12.6" hidden="1"/>
    <row r="20510" ht="12.6" hidden="1"/>
    <row r="20511" ht="12.6" hidden="1"/>
    <row r="20512" ht="12.6" hidden="1"/>
    <row r="20513" ht="12.6" hidden="1"/>
    <row r="20514" ht="12.6" hidden="1"/>
    <row r="20515" ht="12.6" hidden="1"/>
    <row r="20516" ht="12.6" hidden="1"/>
    <row r="20517" ht="12.6" hidden="1"/>
    <row r="20518" ht="12.6" hidden="1"/>
    <row r="20519" ht="12.6" hidden="1"/>
    <row r="20520" ht="12.6" hidden="1"/>
    <row r="20521" ht="12.6" hidden="1"/>
    <row r="20522" ht="12.6" hidden="1"/>
    <row r="20523" ht="12.6" hidden="1"/>
    <row r="20524" ht="12.6" hidden="1"/>
    <row r="20525" ht="12.6" hidden="1"/>
    <row r="20526" ht="12.6" hidden="1"/>
    <row r="20527" ht="12.6" hidden="1"/>
    <row r="20528" ht="12.6" hidden="1"/>
    <row r="20529" ht="12.6" hidden="1"/>
    <row r="20530" ht="12.6" hidden="1"/>
    <row r="20531" ht="12.6" hidden="1"/>
    <row r="20532" ht="12.6" hidden="1"/>
    <row r="20533" ht="12.6" hidden="1"/>
    <row r="20534" ht="12.6" hidden="1"/>
    <row r="20535" ht="12.6" hidden="1"/>
    <row r="20536" ht="12.6" hidden="1"/>
    <row r="20537" ht="12.6" hidden="1"/>
    <row r="20538" ht="12.6" hidden="1"/>
    <row r="20539" ht="12.6" hidden="1"/>
    <row r="20540" ht="12.6" hidden="1"/>
    <row r="20541" ht="12.6" hidden="1"/>
    <row r="20542" ht="12.6" hidden="1"/>
    <row r="20543" ht="12.6" hidden="1"/>
    <row r="20544" ht="12.6" hidden="1"/>
    <row r="20545" ht="12.6" hidden="1"/>
    <row r="20546" ht="12.6" hidden="1"/>
    <row r="20547" ht="12.6" hidden="1"/>
    <row r="20548" ht="12.6" hidden="1"/>
    <row r="20549" ht="12.6" hidden="1"/>
    <row r="20550" ht="12.6" hidden="1"/>
    <row r="20551" ht="12.6" hidden="1"/>
    <row r="20552" ht="12.6" hidden="1"/>
    <row r="20553" ht="12.6" hidden="1"/>
    <row r="20554" ht="12.6" hidden="1"/>
    <row r="20555" ht="12.6" hidden="1"/>
    <row r="20556" ht="12.6" hidden="1"/>
    <row r="20557" ht="12.6" hidden="1"/>
    <row r="20558" ht="12.6" hidden="1"/>
    <row r="20559" ht="12.6" hidden="1"/>
    <row r="20560" ht="12.6" hidden="1"/>
    <row r="20561" ht="12.6" hidden="1"/>
    <row r="20562" ht="12.6" hidden="1"/>
    <row r="20563" ht="12.6" hidden="1"/>
    <row r="20564" ht="12.6" hidden="1"/>
    <row r="20565" ht="12.6" hidden="1"/>
    <row r="20566" ht="12.6" hidden="1"/>
    <row r="20567" ht="12.6" hidden="1"/>
    <row r="20568" ht="12.6" hidden="1"/>
    <row r="20569" ht="12.6" hidden="1"/>
    <row r="20570" ht="12.6" hidden="1"/>
    <row r="20571" ht="12.6" hidden="1"/>
    <row r="20572" ht="12.6" hidden="1"/>
    <row r="20573" ht="12.6" hidden="1"/>
    <row r="20574" ht="12.6" hidden="1"/>
    <row r="20575" ht="12.6" hidden="1"/>
    <row r="20576" ht="12.6" hidden="1"/>
    <row r="20577" ht="12.6" hidden="1"/>
    <row r="20578" ht="12.6" hidden="1"/>
    <row r="20579" ht="12.6" hidden="1"/>
    <row r="20580" ht="12.6" hidden="1"/>
    <row r="20581" ht="12.6" hidden="1"/>
    <row r="20582" ht="12.6" hidden="1"/>
    <row r="20583" ht="12.6" hidden="1"/>
    <row r="20584" ht="12.6" hidden="1"/>
    <row r="20585" ht="12.6" hidden="1"/>
    <row r="20586" ht="12.6" hidden="1"/>
    <row r="20587" ht="12.6" hidden="1"/>
    <row r="20588" ht="12.6" hidden="1"/>
    <row r="20589" ht="12.6" hidden="1"/>
    <row r="20590" ht="12.6" hidden="1"/>
    <row r="20591" ht="12.6" hidden="1"/>
    <row r="20592" ht="12.6" hidden="1"/>
    <row r="20593" ht="12.6" hidden="1"/>
    <row r="20594" ht="12.6" hidden="1"/>
    <row r="20595" ht="12.6" hidden="1"/>
    <row r="20596" ht="12.6" hidden="1"/>
    <row r="20597" ht="12.6" hidden="1"/>
    <row r="20598" ht="12.6" hidden="1"/>
    <row r="20599" ht="12.6" hidden="1"/>
    <row r="20600" ht="12.6" hidden="1"/>
    <row r="20601" ht="12.6" hidden="1"/>
    <row r="20602" ht="12.6" hidden="1"/>
    <row r="20603" ht="12.6" hidden="1"/>
    <row r="20604" ht="12.6" hidden="1"/>
    <row r="20605" ht="12.6" hidden="1"/>
    <row r="20606" ht="12.6" hidden="1"/>
    <row r="20607" ht="12.6" hidden="1"/>
    <row r="20608" ht="12.6" hidden="1"/>
    <row r="20609" ht="12.6" hidden="1"/>
    <row r="20610" ht="12.6" hidden="1"/>
    <row r="20611" ht="12.6" hidden="1"/>
    <row r="20612" ht="12.6" hidden="1"/>
    <row r="20613" ht="12.6" hidden="1"/>
    <row r="20614" ht="12.6" hidden="1"/>
    <row r="20615" ht="12.6" hidden="1"/>
    <row r="20616" ht="12.6" hidden="1"/>
    <row r="20617" ht="12.6" hidden="1"/>
    <row r="20618" ht="12.6" hidden="1"/>
    <row r="20619" ht="12.6" hidden="1"/>
    <row r="20620" ht="12.6" hidden="1"/>
    <row r="20621" ht="12.6" hidden="1"/>
    <row r="20622" ht="12.6" hidden="1"/>
    <row r="20623" ht="12.6" hidden="1"/>
    <row r="20624" ht="12.6" hidden="1"/>
    <row r="20625" ht="12.6" hidden="1"/>
    <row r="20626" ht="12.6" hidden="1"/>
    <row r="20627" ht="12.6" hidden="1"/>
    <row r="20628" ht="12.6" hidden="1"/>
    <row r="20629" ht="12.6" hidden="1"/>
    <row r="20630" ht="12.6" hidden="1"/>
    <row r="20631" ht="12.6" hidden="1"/>
    <row r="20632" ht="12.6" hidden="1"/>
    <row r="20633" ht="12.6" hidden="1"/>
    <row r="20634" ht="12.6" hidden="1"/>
    <row r="20635" ht="12.6" hidden="1"/>
    <row r="20636" ht="12.6" hidden="1"/>
    <row r="20637" ht="12.6" hidden="1"/>
    <row r="20638" ht="12.6" hidden="1"/>
    <row r="20639" ht="12.6" hidden="1"/>
    <row r="20640" ht="12.6" hidden="1"/>
    <row r="20641" ht="12.6" hidden="1"/>
    <row r="20642" ht="12.6" hidden="1"/>
    <row r="20643" ht="12.6" hidden="1"/>
    <row r="20644" ht="12.6" hidden="1"/>
    <row r="20645" ht="12.6" hidden="1"/>
    <row r="20646" ht="12.6" hidden="1"/>
    <row r="20647" ht="12.6" hidden="1"/>
    <row r="20648" ht="12.6" hidden="1"/>
    <row r="20649" ht="12.6" hidden="1"/>
    <row r="20650" ht="12.6" hidden="1"/>
    <row r="20651" ht="12.6" hidden="1"/>
    <row r="20652" ht="12.6" hidden="1"/>
    <row r="20653" ht="12.6" hidden="1"/>
    <row r="20654" ht="12.6" hidden="1"/>
    <row r="20655" ht="12.6" hidden="1"/>
    <row r="20656" ht="12.6" hidden="1"/>
    <row r="20657" ht="12.6" hidden="1"/>
    <row r="20658" ht="12.6" hidden="1"/>
    <row r="20659" ht="12.6" hidden="1"/>
    <row r="20660" ht="12.6" hidden="1"/>
    <row r="20661" ht="12.6" hidden="1"/>
    <row r="20662" ht="12.6" hidden="1"/>
    <row r="20663" ht="12.6" hidden="1"/>
    <row r="20664" ht="12.6" hidden="1"/>
    <row r="20665" ht="12.6" hidden="1"/>
    <row r="20666" ht="12.6" hidden="1"/>
    <row r="20667" ht="12.6" hidden="1"/>
    <row r="20668" ht="12.6" hidden="1"/>
    <row r="20669" ht="12.6" hidden="1"/>
    <row r="20670" ht="12.6" hidden="1"/>
    <row r="20671" ht="12.6" hidden="1"/>
    <row r="20672" ht="12.6" hidden="1"/>
    <row r="20673" ht="12.6" hidden="1"/>
    <row r="20674" ht="12.6" hidden="1"/>
    <row r="20675" ht="12.6" hidden="1"/>
    <row r="20676" ht="12.6" hidden="1"/>
    <row r="20677" ht="12.6" hidden="1"/>
    <row r="20678" ht="12.6" hidden="1"/>
    <row r="20679" ht="12.6" hidden="1"/>
    <row r="20680" ht="12.6" hidden="1"/>
    <row r="20681" ht="12.6" hidden="1"/>
    <row r="20682" ht="12.6" hidden="1"/>
    <row r="20683" ht="12.6" hidden="1"/>
    <row r="20684" ht="12.6" hidden="1"/>
    <row r="20685" ht="12.6" hidden="1"/>
    <row r="20686" ht="12.6" hidden="1"/>
    <row r="20687" ht="12.6" hidden="1"/>
    <row r="20688" ht="12.6" hidden="1"/>
    <row r="20689" ht="12.6" hidden="1"/>
    <row r="20690" ht="12.6" hidden="1"/>
    <row r="20691" ht="12.6" hidden="1"/>
    <row r="20692" ht="12.6" hidden="1"/>
    <row r="20693" ht="12.6" hidden="1"/>
    <row r="20694" ht="12.6" hidden="1"/>
    <row r="20695" ht="12.6" hidden="1"/>
    <row r="20696" ht="12.6" hidden="1"/>
    <row r="20697" ht="12.6" hidden="1"/>
    <row r="20698" ht="12.6" hidden="1"/>
    <row r="20699" ht="12.6" hidden="1"/>
    <row r="20700" ht="12.6" hidden="1"/>
    <row r="20701" ht="12.6" hidden="1"/>
    <row r="20702" ht="12.6" hidden="1"/>
    <row r="20703" ht="12.6" hidden="1"/>
    <row r="20704" ht="12.6" hidden="1"/>
    <row r="20705" ht="12.6" hidden="1"/>
    <row r="20706" ht="12.6" hidden="1"/>
    <row r="20707" ht="12.6" hidden="1"/>
    <row r="20708" ht="12.6" hidden="1"/>
    <row r="20709" ht="12.6" hidden="1"/>
    <row r="20710" ht="12.6" hidden="1"/>
    <row r="20711" ht="12.6" hidden="1"/>
    <row r="20712" ht="12.6" hidden="1"/>
    <row r="20713" ht="12.6" hidden="1"/>
    <row r="20714" ht="12.6" hidden="1"/>
    <row r="20715" ht="12.6" hidden="1"/>
    <row r="20716" ht="12.6" hidden="1"/>
    <row r="20717" ht="12.6" hidden="1"/>
    <row r="20718" ht="12.6" hidden="1"/>
    <row r="20719" ht="12.6" hidden="1"/>
    <row r="20720" ht="12.6" hidden="1"/>
    <row r="20721" ht="12.6" hidden="1"/>
    <row r="20722" ht="12.6" hidden="1"/>
    <row r="20723" ht="12.6" hidden="1"/>
    <row r="20724" ht="12.6" hidden="1"/>
    <row r="20725" ht="12.6" hidden="1"/>
    <row r="20726" ht="12.6" hidden="1"/>
    <row r="20727" ht="12.6" hidden="1"/>
    <row r="20728" ht="12.6" hidden="1"/>
    <row r="20729" ht="12.6" hidden="1"/>
    <row r="20730" ht="12.6" hidden="1"/>
    <row r="20731" ht="12.6" hidden="1"/>
    <row r="20732" ht="12.6" hidden="1"/>
    <row r="20733" ht="12.6" hidden="1"/>
    <row r="20734" ht="12.6" hidden="1"/>
    <row r="20735" ht="12.6" hidden="1"/>
    <row r="20736" ht="12.6" hidden="1"/>
    <row r="20737" ht="12.6" hidden="1"/>
    <row r="20738" ht="12.6" hidden="1"/>
    <row r="20739" ht="12.6" hidden="1"/>
    <row r="20740" ht="12.6" hidden="1"/>
    <row r="20741" ht="12.6" hidden="1"/>
    <row r="20742" ht="12.6" hidden="1"/>
    <row r="20743" ht="12.6" hidden="1"/>
    <row r="20744" ht="12.6" hidden="1"/>
    <row r="20745" ht="12.6" hidden="1"/>
    <row r="20746" ht="12.6" hidden="1"/>
    <row r="20747" ht="12.6" hidden="1"/>
    <row r="20748" ht="12.6" hidden="1"/>
    <row r="20749" ht="12.6" hidden="1"/>
    <row r="20750" ht="12.6" hidden="1"/>
    <row r="20751" ht="12.6" hidden="1"/>
    <row r="20752" ht="12.6" hidden="1"/>
    <row r="20753" ht="12.6" hidden="1"/>
    <row r="20754" ht="12.6" hidden="1"/>
    <row r="20755" ht="12.6" hidden="1"/>
    <row r="20756" ht="12.6" hidden="1"/>
    <row r="20757" ht="12.6" hidden="1"/>
    <row r="20758" ht="12.6" hidden="1"/>
    <row r="20759" ht="12.6" hidden="1"/>
    <row r="20760" ht="12.6" hidden="1"/>
    <row r="20761" ht="12.6" hidden="1"/>
    <row r="20762" ht="12.6" hidden="1"/>
    <row r="20763" ht="12.6" hidden="1"/>
    <row r="20764" ht="12.6" hidden="1"/>
    <row r="20765" ht="12.6" hidden="1"/>
    <row r="20766" ht="12.6" hidden="1"/>
    <row r="20767" ht="12.6" hidden="1"/>
    <row r="20768" ht="12.6" hidden="1"/>
    <row r="20769" ht="12.6" hidden="1"/>
    <row r="20770" ht="12.6" hidden="1"/>
    <row r="20771" ht="12.6" hidden="1"/>
    <row r="20772" ht="12.6" hidden="1"/>
    <row r="20773" ht="12.6" hidden="1"/>
    <row r="20774" ht="12.6" hidden="1"/>
    <row r="20775" ht="12.6" hidden="1"/>
    <row r="20776" ht="12.6" hidden="1"/>
    <row r="20777" ht="12.6" hidden="1"/>
    <row r="20778" ht="12.6" hidden="1"/>
    <row r="20779" ht="12.6" hidden="1"/>
    <row r="20780" ht="12.6" hidden="1"/>
    <row r="20781" ht="12.6" hidden="1"/>
    <row r="20782" ht="12.6" hidden="1"/>
    <row r="20783" ht="12.6" hidden="1"/>
    <row r="20784" ht="12.6" hidden="1"/>
    <row r="20785" ht="12.6" hidden="1"/>
    <row r="20786" ht="12.6" hidden="1"/>
    <row r="20787" ht="12.6" hidden="1"/>
    <row r="20788" ht="12.6" hidden="1"/>
    <row r="20789" ht="12.6" hidden="1"/>
    <row r="20790" ht="12.6" hidden="1"/>
    <row r="20791" ht="12.6" hidden="1"/>
    <row r="20792" ht="12.6" hidden="1"/>
    <row r="20793" ht="12.6" hidden="1"/>
    <row r="20794" ht="12.6" hidden="1"/>
    <row r="20795" ht="12.6" hidden="1"/>
    <row r="20796" ht="12.6" hidden="1"/>
    <row r="20797" ht="12.6" hidden="1"/>
    <row r="20798" ht="12.6" hidden="1"/>
    <row r="20799" ht="12.6" hidden="1"/>
    <row r="20800" ht="12.6" hidden="1"/>
    <row r="20801" ht="12.6" hidden="1"/>
    <row r="20802" ht="12.6" hidden="1"/>
    <row r="20803" ht="12.6" hidden="1"/>
    <row r="20804" ht="12.6" hidden="1"/>
    <row r="20805" ht="12.6" hidden="1"/>
    <row r="20806" ht="12.6" hidden="1"/>
    <row r="20807" ht="12.6" hidden="1"/>
    <row r="20808" ht="12.6" hidden="1"/>
    <row r="20809" ht="12.6" hidden="1"/>
    <row r="20810" ht="12.6" hidden="1"/>
    <row r="20811" ht="12.6" hidden="1"/>
    <row r="20812" ht="12.6" hidden="1"/>
    <row r="20813" ht="12.6" hidden="1"/>
    <row r="20814" ht="12.6" hidden="1"/>
    <row r="20815" ht="12.6" hidden="1"/>
    <row r="20816" ht="12.6" hidden="1"/>
    <row r="20817" ht="12.6" hidden="1"/>
    <row r="20818" ht="12.6" hidden="1"/>
    <row r="20819" ht="12.6" hidden="1"/>
    <row r="20820" ht="12.6" hidden="1"/>
    <row r="20821" ht="12.6" hidden="1"/>
    <row r="20822" ht="12.6" hidden="1"/>
    <row r="20823" ht="12.6" hidden="1"/>
    <row r="20824" ht="12.6" hidden="1"/>
    <row r="20825" ht="12.6" hidden="1"/>
    <row r="20826" ht="12.6" hidden="1"/>
    <row r="20827" ht="12.6" hidden="1"/>
    <row r="20828" ht="12.6" hidden="1"/>
    <row r="20829" ht="12.6" hidden="1"/>
    <row r="20830" ht="12.6" hidden="1"/>
    <row r="20831" ht="12.6" hidden="1"/>
    <row r="20832" ht="12.6" hidden="1"/>
    <row r="20833" ht="12.6" hidden="1"/>
    <row r="20834" ht="12.6" hidden="1"/>
    <row r="20835" ht="12.6" hidden="1"/>
    <row r="20836" ht="12.6" hidden="1"/>
    <row r="20837" ht="12.6" hidden="1"/>
    <row r="20838" ht="12.6" hidden="1"/>
    <row r="20839" ht="12.6" hidden="1"/>
    <row r="20840" ht="12.6" hidden="1"/>
    <row r="20841" ht="12.6" hidden="1"/>
    <row r="20842" ht="12.6" hidden="1"/>
    <row r="20843" ht="12.6" hidden="1"/>
    <row r="20844" ht="12.6" hidden="1"/>
    <row r="20845" ht="12.6" hidden="1"/>
    <row r="20846" ht="12.6" hidden="1"/>
    <row r="20847" ht="12.6" hidden="1"/>
    <row r="20848" ht="12.6" hidden="1"/>
    <row r="20849" ht="12.6" hidden="1"/>
    <row r="20850" ht="12.6" hidden="1"/>
    <row r="20851" ht="12.6" hidden="1"/>
    <row r="20852" ht="12.6" hidden="1"/>
    <row r="20853" ht="12.6" hidden="1"/>
    <row r="20854" ht="12.6" hidden="1"/>
    <row r="20855" ht="12.6" hidden="1"/>
    <row r="20856" ht="12.6" hidden="1"/>
    <row r="20857" ht="12.6" hidden="1"/>
    <row r="20858" ht="12.6" hidden="1"/>
    <row r="20859" ht="12.6" hidden="1"/>
    <row r="20860" ht="12.6" hidden="1"/>
    <row r="20861" ht="12.6" hidden="1"/>
    <row r="20862" ht="12.6" hidden="1"/>
    <row r="20863" ht="12.6" hidden="1"/>
    <row r="20864" ht="12.6" hidden="1"/>
    <row r="20865" ht="12.6" hidden="1"/>
    <row r="20866" ht="12.6" hidden="1"/>
    <row r="20867" ht="12.6" hidden="1"/>
    <row r="20868" ht="12.6" hidden="1"/>
    <row r="20869" ht="12.6" hidden="1"/>
    <row r="20870" ht="12.6" hidden="1"/>
    <row r="20871" ht="12.6" hidden="1"/>
    <row r="20872" ht="12.6" hidden="1"/>
    <row r="20873" ht="12.6" hidden="1"/>
    <row r="20874" ht="12.6" hidden="1"/>
    <row r="20875" ht="12.6" hidden="1"/>
    <row r="20876" ht="12.6" hidden="1"/>
    <row r="20877" ht="12.6" hidden="1"/>
    <row r="20878" ht="12.6" hidden="1"/>
    <row r="20879" ht="12.6" hidden="1"/>
    <row r="20880" ht="12.6" hidden="1"/>
    <row r="20881" ht="12.6" hidden="1"/>
    <row r="20882" ht="12.6" hidden="1"/>
    <row r="20883" ht="12.6" hidden="1"/>
    <row r="20884" ht="12.6" hidden="1"/>
    <row r="20885" ht="12.6" hidden="1"/>
    <row r="20886" ht="12.6" hidden="1"/>
    <row r="20887" ht="12.6" hidden="1"/>
    <row r="20888" ht="12.6" hidden="1"/>
    <row r="20889" ht="12.6" hidden="1"/>
    <row r="20890" ht="12.6" hidden="1"/>
    <row r="20891" ht="12.6" hidden="1"/>
    <row r="20892" ht="12.6" hidden="1"/>
    <row r="20893" ht="12.6" hidden="1"/>
    <row r="20894" ht="12.6" hidden="1"/>
    <row r="20895" ht="12.6" hidden="1"/>
    <row r="20896" ht="12.6" hidden="1"/>
    <row r="20897" ht="12.6" hidden="1"/>
    <row r="20898" ht="12.6" hidden="1"/>
    <row r="20899" ht="12.6" hidden="1"/>
    <row r="20900" ht="12.6" hidden="1"/>
    <row r="20901" ht="12.6" hidden="1"/>
    <row r="20902" ht="12.6" hidden="1"/>
    <row r="20903" ht="12.6" hidden="1"/>
    <row r="20904" ht="12.6" hidden="1"/>
    <row r="20905" ht="12.6" hidden="1"/>
    <row r="20906" ht="12.6" hidden="1"/>
    <row r="20907" ht="12.6" hidden="1"/>
    <row r="20908" ht="12.6" hidden="1"/>
    <row r="20909" ht="12.6" hidden="1"/>
    <row r="20910" ht="12.6" hidden="1"/>
    <row r="20911" ht="12.6" hidden="1"/>
    <row r="20912" ht="12.6" hidden="1"/>
    <row r="20913" ht="12.6" hidden="1"/>
    <row r="20914" ht="12.6" hidden="1"/>
    <row r="20915" ht="12.6" hidden="1"/>
    <row r="20916" ht="12.6" hidden="1"/>
    <row r="20917" ht="12.6" hidden="1"/>
    <row r="20918" ht="12.6" hidden="1"/>
    <row r="20919" ht="12.6" hidden="1"/>
    <row r="20920" ht="12.6" hidden="1"/>
    <row r="20921" ht="12.6" hidden="1"/>
    <row r="20922" ht="12.6" hidden="1"/>
    <row r="20923" ht="12.6" hidden="1"/>
    <row r="20924" ht="12.6" hidden="1"/>
    <row r="20925" ht="12.6" hidden="1"/>
    <row r="20926" ht="12.6" hidden="1"/>
    <row r="20927" ht="12.6" hidden="1"/>
    <row r="20928" ht="12.6" hidden="1"/>
    <row r="20929" ht="12.6" hidden="1"/>
    <row r="20930" ht="12.6" hidden="1"/>
    <row r="20931" ht="12.6" hidden="1"/>
    <row r="20932" ht="12.6" hidden="1"/>
    <row r="20933" ht="12.6" hidden="1"/>
    <row r="20934" ht="12.6" hidden="1"/>
    <row r="20935" ht="12.6" hidden="1"/>
    <row r="20936" ht="12.6" hidden="1"/>
    <row r="20937" ht="12.6" hidden="1"/>
    <row r="20938" ht="12.6" hidden="1"/>
    <row r="20939" ht="12.6" hidden="1"/>
    <row r="20940" ht="12.6" hidden="1"/>
    <row r="20941" ht="12.6" hidden="1"/>
    <row r="20942" ht="12.6" hidden="1"/>
    <row r="20943" ht="12.6" hidden="1"/>
    <row r="20944" ht="12.6" hidden="1"/>
    <row r="20945" ht="12.6" hidden="1"/>
    <row r="20946" ht="12.6" hidden="1"/>
    <row r="20947" ht="12.6" hidden="1"/>
    <row r="20948" ht="12.6" hidden="1"/>
    <row r="20949" ht="12.6" hidden="1"/>
    <row r="20950" ht="12.6" hidden="1"/>
    <row r="20951" ht="12.6" hidden="1"/>
    <row r="20952" ht="12.6" hidden="1"/>
    <row r="20953" ht="12.6" hidden="1"/>
    <row r="20954" ht="12.6" hidden="1"/>
    <row r="20955" ht="12.6" hidden="1"/>
    <row r="20956" ht="12.6" hidden="1"/>
    <row r="20957" ht="12.6" hidden="1"/>
    <row r="20958" ht="12.6" hidden="1"/>
    <row r="20959" ht="12.6" hidden="1"/>
    <row r="20960" ht="12.6" hidden="1"/>
    <row r="20961" ht="12.6" hidden="1"/>
    <row r="20962" ht="12.6" hidden="1"/>
    <row r="20963" ht="12.6" hidden="1"/>
    <row r="20964" ht="12.6" hidden="1"/>
    <row r="20965" ht="12.6" hidden="1"/>
    <row r="20966" ht="12.6" hidden="1"/>
    <row r="20967" ht="12.6" hidden="1"/>
    <row r="20968" ht="12.6" hidden="1"/>
    <row r="20969" ht="12.6" hidden="1"/>
    <row r="20970" ht="12.6" hidden="1"/>
    <row r="20971" ht="12.6" hidden="1"/>
    <row r="20972" ht="12.6" hidden="1"/>
    <row r="20973" ht="12.6" hidden="1"/>
    <row r="20974" ht="12.6" hidden="1"/>
    <row r="20975" ht="12.6" hidden="1"/>
    <row r="20976" ht="12.6" hidden="1"/>
    <row r="20977" ht="12.6" hidden="1"/>
    <row r="20978" ht="12.6" hidden="1"/>
    <row r="20979" ht="12.6" hidden="1"/>
    <row r="20980" ht="12.6" hidden="1"/>
    <row r="20981" ht="12.6" hidden="1"/>
    <row r="20982" ht="12.6" hidden="1"/>
    <row r="20983" ht="12.6" hidden="1"/>
    <row r="20984" ht="12.6" hidden="1"/>
    <row r="20985" ht="12.6" hidden="1"/>
    <row r="20986" ht="12.6" hidden="1"/>
    <row r="20987" ht="12.6" hidden="1"/>
    <row r="20988" ht="12.6" hidden="1"/>
    <row r="20989" ht="12.6" hidden="1"/>
    <row r="20990" ht="12.6" hidden="1"/>
    <row r="20991" ht="12.6" hidden="1"/>
    <row r="20992" ht="12.6" hidden="1"/>
    <row r="20993" ht="12.6" hidden="1"/>
    <row r="20994" ht="12.6" hidden="1"/>
    <row r="20995" ht="12.6" hidden="1"/>
    <row r="20996" ht="12.6" hidden="1"/>
    <row r="20997" ht="12.6" hidden="1"/>
    <row r="20998" ht="12.6" hidden="1"/>
    <row r="20999" ht="12.6" hidden="1"/>
    <row r="21000" ht="12.6" hidden="1"/>
    <row r="21001" ht="12.6" hidden="1"/>
    <row r="21002" ht="12.6" hidden="1"/>
    <row r="21003" ht="12.6" hidden="1"/>
    <row r="21004" ht="12.6" hidden="1"/>
    <row r="21005" ht="12.6" hidden="1"/>
    <row r="21006" ht="12.6" hidden="1"/>
    <row r="21007" ht="12.6" hidden="1"/>
    <row r="21008" ht="12.6" hidden="1"/>
    <row r="21009" ht="12.6" hidden="1"/>
    <row r="21010" ht="12.6" hidden="1"/>
    <row r="21011" ht="12.6" hidden="1"/>
    <row r="21012" ht="12.6" hidden="1"/>
    <row r="21013" ht="12.6" hidden="1"/>
    <row r="21014" ht="12.6" hidden="1"/>
    <row r="21015" ht="12.6" hidden="1"/>
    <row r="21016" ht="12.6" hidden="1"/>
    <row r="21017" ht="12.6" hidden="1"/>
    <row r="21018" ht="12.6" hidden="1"/>
    <row r="21019" ht="12.6" hidden="1"/>
    <row r="21020" ht="12.6" hidden="1"/>
    <row r="21021" ht="12.6" hidden="1"/>
    <row r="21022" ht="12.6" hidden="1"/>
    <row r="21023" ht="12.6" hidden="1"/>
    <row r="21024" ht="12.6" hidden="1"/>
    <row r="21025" ht="12.6" hidden="1"/>
    <row r="21026" ht="12.6" hidden="1"/>
    <row r="21027" ht="12.6" hidden="1"/>
    <row r="21028" ht="12.6" hidden="1"/>
    <row r="21029" ht="12.6" hidden="1"/>
    <row r="21030" ht="12.6" hidden="1"/>
    <row r="21031" ht="12.6" hidden="1"/>
    <row r="21032" ht="12.6" hidden="1"/>
    <row r="21033" ht="12.6" hidden="1"/>
    <row r="21034" ht="12.6" hidden="1"/>
    <row r="21035" ht="12.6" hidden="1"/>
    <row r="21036" ht="12.6" hidden="1"/>
    <row r="21037" ht="12.6" hidden="1"/>
    <row r="21038" ht="12.6" hidden="1"/>
    <row r="21039" ht="12.6" hidden="1"/>
    <row r="21040" ht="12.6" hidden="1"/>
    <row r="21041" ht="12.6" hidden="1"/>
    <row r="21042" ht="12.6" hidden="1"/>
    <row r="21043" ht="12.6" hidden="1"/>
    <row r="21044" ht="12.6" hidden="1"/>
    <row r="21045" ht="12.6" hidden="1"/>
    <row r="21046" ht="12.6" hidden="1"/>
    <row r="21047" ht="12.6" hidden="1"/>
    <row r="21048" ht="12.6" hidden="1"/>
    <row r="21049" ht="12.6" hidden="1"/>
    <row r="21050" ht="12.6" hidden="1"/>
    <row r="21051" ht="12.6" hidden="1"/>
    <row r="21052" ht="12.6" hidden="1"/>
    <row r="21053" ht="12.6" hidden="1"/>
    <row r="21054" ht="12.6" hidden="1"/>
    <row r="21055" ht="12.6" hidden="1"/>
    <row r="21056" ht="12.6" hidden="1"/>
    <row r="21057" ht="12.6" hidden="1"/>
    <row r="21058" ht="12.6" hidden="1"/>
    <row r="21059" ht="12.6" hidden="1"/>
    <row r="21060" ht="12.6" hidden="1"/>
    <row r="21061" ht="12.6" hidden="1"/>
    <row r="21062" ht="12.6" hidden="1"/>
    <row r="21063" ht="12.6" hidden="1"/>
    <row r="21064" ht="12.6" hidden="1"/>
    <row r="21065" ht="12.6" hidden="1"/>
    <row r="21066" ht="12.6" hidden="1"/>
    <row r="21067" ht="12.6" hidden="1"/>
    <row r="21068" ht="12.6" hidden="1"/>
    <row r="21069" ht="12.6" hidden="1"/>
    <row r="21070" ht="12.6" hidden="1"/>
    <row r="21071" ht="12.6" hidden="1"/>
    <row r="21072" ht="12.6" hidden="1"/>
    <row r="21073" ht="12.6" hidden="1"/>
    <row r="21074" ht="12.6" hidden="1"/>
    <row r="21075" ht="12.6" hidden="1"/>
    <row r="21076" ht="12.6" hidden="1"/>
    <row r="21077" ht="12.6" hidden="1"/>
    <row r="21078" ht="12.6" hidden="1"/>
    <row r="21079" ht="12.6" hidden="1"/>
    <row r="21080" ht="12.6" hidden="1"/>
    <row r="21081" ht="12.6" hidden="1"/>
    <row r="21082" ht="12.6" hidden="1"/>
    <row r="21083" ht="12.6" hidden="1"/>
    <row r="21084" ht="12.6" hidden="1"/>
    <row r="21085" ht="12.6" hidden="1"/>
    <row r="21086" ht="12.6" hidden="1"/>
    <row r="21087" ht="12.6" hidden="1"/>
    <row r="21088" ht="12.6" hidden="1"/>
    <row r="21089" ht="12.6" hidden="1"/>
    <row r="21090" ht="12.6" hidden="1"/>
    <row r="21091" ht="12.6" hidden="1"/>
    <row r="21092" ht="12.6" hidden="1"/>
    <row r="21093" ht="12.6" hidden="1"/>
    <row r="21094" ht="12.6" hidden="1"/>
    <row r="21095" ht="12.6" hidden="1"/>
    <row r="21096" ht="12.6" hidden="1"/>
    <row r="21097" ht="12.6" hidden="1"/>
    <row r="21098" ht="12.6" hidden="1"/>
    <row r="21099" ht="12.6" hidden="1"/>
    <row r="21100" ht="12.6" hidden="1"/>
    <row r="21101" ht="12.6" hidden="1"/>
    <row r="21102" ht="12.6" hidden="1"/>
    <row r="21103" ht="12.6" hidden="1"/>
    <row r="21104" ht="12.6" hidden="1"/>
    <row r="21105" ht="12.6" hidden="1"/>
    <row r="21106" ht="12.6" hidden="1"/>
    <row r="21107" ht="12.6" hidden="1"/>
    <row r="21108" ht="12.6" hidden="1"/>
    <row r="21109" ht="12.6" hidden="1"/>
    <row r="21110" ht="12.6" hidden="1"/>
    <row r="21111" ht="12.6" hidden="1"/>
    <row r="21112" ht="12.6" hidden="1"/>
    <row r="21113" ht="12.6" hidden="1"/>
    <row r="21114" ht="12.6" hidden="1"/>
    <row r="21115" ht="12.6" hidden="1"/>
    <row r="21116" ht="12.6" hidden="1"/>
    <row r="21117" ht="12.6" hidden="1"/>
    <row r="21118" ht="12.6" hidden="1"/>
    <row r="21119" ht="12.6" hidden="1"/>
    <row r="21120" ht="12.6" hidden="1"/>
    <row r="21121" ht="12.6" hidden="1"/>
    <row r="21122" ht="12.6" hidden="1"/>
    <row r="21123" ht="12.6" hidden="1"/>
    <row r="21124" ht="12.6" hidden="1"/>
    <row r="21125" ht="12.6" hidden="1"/>
    <row r="21126" ht="12.6" hidden="1"/>
    <row r="21127" ht="12.6" hidden="1"/>
    <row r="21128" ht="12.6" hidden="1"/>
    <row r="21129" ht="12.6" hidden="1"/>
    <row r="21130" ht="12.6" hidden="1"/>
    <row r="21131" ht="12.6" hidden="1"/>
    <row r="21132" ht="12.6" hidden="1"/>
    <row r="21133" ht="12.6" hidden="1"/>
    <row r="21134" ht="12.6" hidden="1"/>
    <row r="21135" ht="12.6" hidden="1"/>
    <row r="21136" ht="12.6" hidden="1"/>
    <row r="21137" ht="12.6" hidden="1"/>
    <row r="21138" ht="12.6" hidden="1"/>
    <row r="21139" ht="12.6" hidden="1"/>
    <row r="21140" ht="12.6" hidden="1"/>
    <row r="21141" ht="12.6" hidden="1"/>
    <row r="21142" ht="12.6" hidden="1"/>
    <row r="21143" ht="12.6" hidden="1"/>
    <row r="21144" ht="12.6" hidden="1"/>
    <row r="21145" ht="12.6" hidden="1"/>
    <row r="21146" ht="12.6" hidden="1"/>
    <row r="21147" ht="12.6" hidden="1"/>
    <row r="21148" ht="12.6" hidden="1"/>
    <row r="21149" ht="12.6" hidden="1"/>
    <row r="21150" ht="12.6" hidden="1"/>
    <row r="21151" ht="12.6" hidden="1"/>
    <row r="21152" ht="12.6" hidden="1"/>
    <row r="21153" ht="12.6" hidden="1"/>
    <row r="21154" ht="12.6" hidden="1"/>
    <row r="21155" ht="12.6" hidden="1"/>
    <row r="21156" ht="12.6" hidden="1"/>
    <row r="21157" ht="12.6" hidden="1"/>
    <row r="21158" ht="12.6" hidden="1"/>
    <row r="21159" ht="12.6" hidden="1"/>
    <row r="21160" ht="12.6" hidden="1"/>
    <row r="21161" ht="12.6" hidden="1"/>
    <row r="21162" ht="12.6" hidden="1"/>
    <row r="21163" ht="12.6" hidden="1"/>
    <row r="21164" ht="12.6" hidden="1"/>
    <row r="21165" ht="12.6" hidden="1"/>
    <row r="21166" ht="12.6" hidden="1"/>
    <row r="21167" ht="12.6" hidden="1"/>
    <row r="21168" ht="12.6" hidden="1"/>
    <row r="21169" ht="12.6" hidden="1"/>
    <row r="21170" ht="12.6" hidden="1"/>
    <row r="21171" ht="12.6" hidden="1"/>
    <row r="21172" ht="12.6" hidden="1"/>
    <row r="21173" ht="12.6" hidden="1"/>
    <row r="21174" ht="12.6" hidden="1"/>
    <row r="21175" ht="12.6" hidden="1"/>
    <row r="21176" ht="12.6" hidden="1"/>
    <row r="21177" ht="12.6" hidden="1"/>
    <row r="21178" ht="12.6" hidden="1"/>
    <row r="21179" ht="12.6" hidden="1"/>
    <row r="21180" ht="12.6" hidden="1"/>
    <row r="21181" ht="12.6" hidden="1"/>
    <row r="21182" ht="12.6" hidden="1"/>
    <row r="21183" ht="12.6" hidden="1"/>
    <row r="21184" ht="12.6" hidden="1"/>
    <row r="21185" ht="12.6" hidden="1"/>
    <row r="21186" ht="12.6" hidden="1"/>
    <row r="21187" ht="12.6" hidden="1"/>
    <row r="21188" ht="12.6" hidden="1"/>
    <row r="21189" ht="12.6" hidden="1"/>
    <row r="21190" ht="12.6" hidden="1"/>
    <row r="21191" ht="12.6" hidden="1"/>
    <row r="21192" ht="12.6" hidden="1"/>
    <row r="21193" ht="12.6" hidden="1"/>
    <row r="21194" ht="12.6" hidden="1"/>
    <row r="21195" ht="12.6" hidden="1"/>
    <row r="21196" ht="12.6" hidden="1"/>
    <row r="21197" ht="12.6" hidden="1"/>
    <row r="21198" ht="12.6" hidden="1"/>
    <row r="21199" ht="12.6" hidden="1"/>
    <row r="21200" ht="12.6" hidden="1"/>
    <row r="21201" ht="12.6" hidden="1"/>
    <row r="21202" ht="12.6" hidden="1"/>
    <row r="21203" ht="12.6" hidden="1"/>
    <row r="21204" ht="12.6" hidden="1"/>
    <row r="21205" ht="12.6" hidden="1"/>
    <row r="21206" ht="12.6" hidden="1"/>
    <row r="21207" ht="12.6" hidden="1"/>
    <row r="21208" ht="12.6" hidden="1"/>
    <row r="21209" ht="12.6" hidden="1"/>
    <row r="21210" ht="12.6" hidden="1"/>
    <row r="21211" ht="12.6" hidden="1"/>
    <row r="21212" ht="12.6" hidden="1"/>
    <row r="21213" ht="12.6" hidden="1"/>
    <row r="21214" ht="12.6" hidden="1"/>
    <row r="21215" ht="12.6" hidden="1"/>
    <row r="21216" ht="12.6" hidden="1"/>
    <row r="21217" ht="12.6" hidden="1"/>
    <row r="21218" ht="12.6" hidden="1"/>
    <row r="21219" ht="12.6" hidden="1"/>
    <row r="21220" ht="12.6" hidden="1"/>
    <row r="21221" ht="12.6" hidden="1"/>
    <row r="21222" ht="12.6" hidden="1"/>
    <row r="21223" ht="12.6" hidden="1"/>
    <row r="21224" ht="12.6" hidden="1"/>
    <row r="21225" ht="12.6" hidden="1"/>
    <row r="21226" ht="12.6" hidden="1"/>
    <row r="21227" ht="12.6" hidden="1"/>
    <row r="21228" ht="12.6" hidden="1"/>
    <row r="21229" ht="12.6" hidden="1"/>
    <row r="21230" ht="12.6" hidden="1"/>
    <row r="21231" ht="12.6" hidden="1"/>
    <row r="21232" ht="12.6" hidden="1"/>
    <row r="21233" ht="12.6" hidden="1"/>
    <row r="21234" ht="12.6" hidden="1"/>
    <row r="21235" ht="12.6" hidden="1"/>
    <row r="21236" ht="12.6" hidden="1"/>
    <row r="21237" ht="12.6" hidden="1"/>
    <row r="21238" ht="12.6" hidden="1"/>
    <row r="21239" ht="12.6" hidden="1"/>
    <row r="21240" ht="12.6" hidden="1"/>
    <row r="21241" ht="12.6" hidden="1"/>
    <row r="21242" ht="12.6" hidden="1"/>
    <row r="21243" ht="12.6" hidden="1"/>
    <row r="21244" ht="12.6" hidden="1"/>
    <row r="21245" ht="12.6" hidden="1"/>
    <row r="21246" ht="12.6" hidden="1"/>
    <row r="21247" ht="12.6" hidden="1"/>
    <row r="21248" ht="12.6" hidden="1"/>
    <row r="21249" ht="12.6" hidden="1"/>
    <row r="21250" ht="12.6" hidden="1"/>
    <row r="21251" ht="12.6" hidden="1"/>
    <row r="21252" ht="12.6" hidden="1"/>
    <row r="21253" ht="12.6" hidden="1"/>
    <row r="21254" ht="12.6" hidden="1"/>
    <row r="21255" ht="12.6" hidden="1"/>
    <row r="21256" ht="12.6" hidden="1"/>
    <row r="21257" ht="12.6" hidden="1"/>
    <row r="21258" ht="12.6" hidden="1"/>
    <row r="21259" ht="12.6" hidden="1"/>
    <row r="21260" ht="12.6" hidden="1"/>
    <row r="21261" ht="12.6" hidden="1"/>
    <row r="21262" ht="12.6" hidden="1"/>
    <row r="21263" ht="12.6" hidden="1"/>
    <row r="21264" ht="12.6" hidden="1"/>
    <row r="21265" ht="12.6" hidden="1"/>
    <row r="21266" ht="12.6" hidden="1"/>
    <row r="21267" ht="12.6" hidden="1"/>
    <row r="21268" ht="12.6" hidden="1"/>
    <row r="21269" ht="12.6" hidden="1"/>
    <row r="21270" ht="12.6" hidden="1"/>
    <row r="21271" ht="12.6" hidden="1"/>
    <row r="21272" ht="12.6" hidden="1"/>
    <row r="21273" ht="12.6" hidden="1"/>
    <row r="21274" ht="12.6" hidden="1"/>
    <row r="21275" ht="12.6" hidden="1"/>
    <row r="21276" ht="12.6" hidden="1"/>
    <row r="21277" ht="12.6" hidden="1"/>
    <row r="21278" ht="12.6" hidden="1"/>
    <row r="21279" ht="12.6" hidden="1"/>
    <row r="21280" ht="12.6" hidden="1"/>
    <row r="21281" ht="12.6" hidden="1"/>
    <row r="21282" ht="12.6" hidden="1"/>
    <row r="21283" ht="12.6" hidden="1"/>
    <row r="21284" ht="12.6" hidden="1"/>
    <row r="21285" ht="12.6" hidden="1"/>
    <row r="21286" ht="12.6" hidden="1"/>
    <row r="21287" ht="12.6" hidden="1"/>
    <row r="21288" ht="12.6" hidden="1"/>
    <row r="21289" ht="12.6" hidden="1"/>
    <row r="21290" ht="12.6" hidden="1"/>
    <row r="21291" ht="12.6" hidden="1"/>
    <row r="21292" ht="12.6" hidden="1"/>
    <row r="21293" ht="12.6" hidden="1"/>
    <row r="21294" ht="12.6" hidden="1"/>
    <row r="21295" ht="12.6" hidden="1"/>
    <row r="21296" ht="12.6" hidden="1"/>
    <row r="21297" ht="12.6" hidden="1"/>
    <row r="21298" ht="12.6" hidden="1"/>
    <row r="21299" ht="12.6" hidden="1"/>
    <row r="21300" ht="12.6" hidden="1"/>
    <row r="21301" ht="12.6" hidden="1"/>
    <row r="21302" ht="12.6" hidden="1"/>
    <row r="21303" ht="12.6" hidden="1"/>
    <row r="21304" ht="12.6" hidden="1"/>
    <row r="21305" ht="12.6" hidden="1"/>
    <row r="21306" ht="12.6" hidden="1"/>
    <row r="21307" ht="12.6" hidden="1"/>
    <row r="21308" ht="12.6" hidden="1"/>
    <row r="21309" ht="12.6" hidden="1"/>
    <row r="21310" ht="12.6" hidden="1"/>
    <row r="21311" ht="12.6" hidden="1"/>
    <row r="21312" ht="12.6" hidden="1"/>
    <row r="21313" ht="12.6" hidden="1"/>
    <row r="21314" ht="12.6" hidden="1"/>
    <row r="21315" ht="12.6" hidden="1"/>
    <row r="21316" ht="12.6" hidden="1"/>
    <row r="21317" ht="12.6" hidden="1"/>
    <row r="21318" ht="12.6" hidden="1"/>
    <row r="21319" ht="12.6" hidden="1"/>
    <row r="21320" ht="12.6" hidden="1"/>
    <row r="21321" ht="12.6" hidden="1"/>
    <row r="21322" ht="12.6" hidden="1"/>
    <row r="21323" ht="12.6" hidden="1"/>
    <row r="21324" ht="12.6" hidden="1"/>
    <row r="21325" ht="12.6" hidden="1"/>
    <row r="21326" ht="12.6" hidden="1"/>
    <row r="21327" ht="12.6" hidden="1"/>
    <row r="21328" ht="12.6" hidden="1"/>
    <row r="21329" ht="12.6" hidden="1"/>
    <row r="21330" ht="12.6" hidden="1"/>
    <row r="21331" ht="12.6" hidden="1"/>
    <row r="21332" ht="12.6" hidden="1"/>
    <row r="21333" ht="12.6" hidden="1"/>
    <row r="21334" ht="12.6" hidden="1"/>
    <row r="21335" ht="12.6" hidden="1"/>
    <row r="21336" ht="12.6" hidden="1"/>
    <row r="21337" ht="12.6" hidden="1"/>
    <row r="21338" ht="12.6" hidden="1"/>
    <row r="21339" ht="12.6" hidden="1"/>
    <row r="21340" ht="12.6" hidden="1"/>
    <row r="21341" ht="12.6" hidden="1"/>
    <row r="21342" ht="12.6" hidden="1"/>
    <row r="21343" ht="12.6" hidden="1"/>
    <row r="21344" ht="12.6" hidden="1"/>
    <row r="21345" ht="12.6" hidden="1"/>
    <row r="21346" ht="12.6" hidden="1"/>
    <row r="21347" ht="12.6" hidden="1"/>
    <row r="21348" ht="12.6" hidden="1"/>
    <row r="21349" ht="12.6" hidden="1"/>
    <row r="21350" ht="12.6" hidden="1"/>
    <row r="21351" ht="12.6" hidden="1"/>
    <row r="21352" ht="12.6" hidden="1"/>
    <row r="21353" ht="12.6" hidden="1"/>
    <row r="21354" ht="12.6" hidden="1"/>
    <row r="21355" ht="12.6" hidden="1"/>
    <row r="21356" ht="12.6" hidden="1"/>
    <row r="21357" ht="12.6" hidden="1"/>
    <row r="21358" ht="12.6" hidden="1"/>
    <row r="21359" ht="12.6" hidden="1"/>
    <row r="21360" ht="12.6" hidden="1"/>
    <row r="21361" ht="12.6" hidden="1"/>
    <row r="21362" ht="12.6" hidden="1"/>
    <row r="21363" ht="12.6" hidden="1"/>
    <row r="21364" ht="12.6" hidden="1"/>
    <row r="21365" ht="12.6" hidden="1"/>
    <row r="21366" ht="12.6" hidden="1"/>
    <row r="21367" ht="12.6" hidden="1"/>
    <row r="21368" ht="12.6" hidden="1"/>
    <row r="21369" ht="12.6" hidden="1"/>
    <row r="21370" ht="12.6" hidden="1"/>
    <row r="21371" ht="12.6" hidden="1"/>
    <row r="21372" ht="12.6" hidden="1"/>
    <row r="21373" ht="12.6" hidden="1"/>
    <row r="21374" ht="12.6" hidden="1"/>
    <row r="21375" ht="12.6" hidden="1"/>
    <row r="21376" ht="12.6" hidden="1"/>
    <row r="21377" ht="12.6" hidden="1"/>
    <row r="21378" ht="12.6" hidden="1"/>
    <row r="21379" ht="12.6" hidden="1"/>
    <row r="21380" ht="12.6" hidden="1"/>
    <row r="21381" ht="12.6" hidden="1"/>
    <row r="21382" ht="12.6" hidden="1"/>
    <row r="21383" ht="12.6" hidden="1"/>
    <row r="21384" ht="12.6" hidden="1"/>
    <row r="21385" ht="12.6" hidden="1"/>
    <row r="21386" ht="12.6" hidden="1"/>
    <row r="21387" ht="12.6" hidden="1"/>
    <row r="21388" ht="12.6" hidden="1"/>
    <row r="21389" ht="12.6" hidden="1"/>
    <row r="21390" ht="12.6" hidden="1"/>
    <row r="21391" ht="12.6" hidden="1"/>
    <row r="21392" ht="12.6" hidden="1"/>
    <row r="21393" ht="12.6" hidden="1"/>
    <row r="21394" ht="12.6" hidden="1"/>
    <row r="21395" ht="12.6" hidden="1"/>
    <row r="21396" ht="12.6" hidden="1"/>
    <row r="21397" ht="12.6" hidden="1"/>
    <row r="21398" ht="12.6" hidden="1"/>
    <row r="21399" ht="12.6" hidden="1"/>
    <row r="21400" ht="12.6" hidden="1"/>
    <row r="21401" ht="12.6" hidden="1"/>
    <row r="21402" ht="12.6" hidden="1"/>
    <row r="21403" ht="12.6" hidden="1"/>
    <row r="21404" ht="12.6" hidden="1"/>
    <row r="21405" ht="12.6" hidden="1"/>
    <row r="21406" ht="12.6" hidden="1"/>
    <row r="21407" ht="12.6" hidden="1"/>
    <row r="21408" ht="12.6" hidden="1"/>
    <row r="21409" ht="12.6" hidden="1"/>
    <row r="21410" ht="12.6" hidden="1"/>
    <row r="21411" ht="12.6" hidden="1"/>
    <row r="21412" ht="12.6" hidden="1"/>
    <row r="21413" ht="12.6" hidden="1"/>
    <row r="21414" ht="12.6" hidden="1"/>
    <row r="21415" ht="12.6" hidden="1"/>
    <row r="21416" ht="12.6" hidden="1"/>
    <row r="21417" ht="12.6" hidden="1"/>
    <row r="21418" ht="12.6" hidden="1"/>
    <row r="21419" ht="12.6" hidden="1"/>
    <row r="21420" ht="12.6" hidden="1"/>
    <row r="21421" ht="12.6" hidden="1"/>
    <row r="21422" ht="12.6" hidden="1"/>
    <row r="21423" ht="12.6" hidden="1"/>
    <row r="21424" ht="12.6" hidden="1"/>
    <row r="21425" ht="12.6" hidden="1"/>
    <row r="21426" ht="12.6" hidden="1"/>
    <row r="21427" ht="12.6" hidden="1"/>
    <row r="21428" ht="12.6" hidden="1"/>
    <row r="21429" ht="12.6" hidden="1"/>
    <row r="21430" ht="12.6" hidden="1"/>
    <row r="21431" ht="12.6" hidden="1"/>
    <row r="21432" ht="12.6" hidden="1"/>
    <row r="21433" ht="12.6" hidden="1"/>
    <row r="21434" ht="12.6" hidden="1"/>
    <row r="21435" ht="12.6" hidden="1"/>
    <row r="21436" ht="12.6" hidden="1"/>
    <row r="21437" ht="12.6" hidden="1"/>
    <row r="21438" ht="12.6" hidden="1"/>
    <row r="21439" ht="12.6" hidden="1"/>
    <row r="21440" ht="12.6" hidden="1"/>
    <row r="21441" ht="12.6" hidden="1"/>
    <row r="21442" ht="12.6" hidden="1"/>
    <row r="21443" ht="12.6" hidden="1"/>
    <row r="21444" ht="12.6" hidden="1"/>
    <row r="21445" ht="12.6" hidden="1"/>
    <row r="21446" ht="12.6" hidden="1"/>
    <row r="21447" ht="12.6" hidden="1"/>
    <row r="21448" ht="12.6" hidden="1"/>
    <row r="21449" ht="12.6" hidden="1"/>
    <row r="21450" ht="12.6" hidden="1"/>
    <row r="21451" ht="12.6" hidden="1"/>
    <row r="21452" ht="12.6" hidden="1"/>
    <row r="21453" ht="12.6" hidden="1"/>
    <row r="21454" ht="12.6" hidden="1"/>
    <row r="21455" ht="12.6" hidden="1"/>
    <row r="21456" ht="12.6" hidden="1"/>
    <row r="21457" ht="12.6" hidden="1"/>
    <row r="21458" ht="12.6" hidden="1"/>
    <row r="21459" ht="12.6" hidden="1"/>
    <row r="21460" ht="12.6" hidden="1"/>
    <row r="21461" ht="12.6" hidden="1"/>
    <row r="21462" ht="12.6" hidden="1"/>
    <row r="21463" ht="12.6" hidden="1"/>
    <row r="21464" ht="12.6" hidden="1"/>
    <row r="21465" ht="12.6" hidden="1"/>
    <row r="21466" ht="12.6" hidden="1"/>
    <row r="21467" ht="12.6" hidden="1"/>
    <row r="21468" ht="12.6" hidden="1"/>
    <row r="21469" ht="12.6" hidden="1"/>
    <row r="21470" ht="12.6" hidden="1"/>
    <row r="21471" ht="12.6" hidden="1"/>
    <row r="21472" ht="12.6" hidden="1"/>
    <row r="21473" ht="12.6" hidden="1"/>
    <row r="21474" ht="12.6" hidden="1"/>
    <row r="21475" ht="12.6" hidden="1"/>
    <row r="21476" ht="12.6" hidden="1"/>
    <row r="21477" ht="12.6" hidden="1"/>
    <row r="21478" ht="12.6" hidden="1"/>
    <row r="21479" ht="12.6" hidden="1"/>
    <row r="21480" ht="12.6" hidden="1"/>
    <row r="21481" ht="12.6" hidden="1"/>
    <row r="21482" ht="12.6" hidden="1"/>
    <row r="21483" ht="12.6" hidden="1"/>
    <row r="21484" ht="12.6" hidden="1"/>
    <row r="21485" ht="12.6" hidden="1"/>
    <row r="21486" ht="12.6" hidden="1"/>
    <row r="21487" ht="12.6" hidden="1"/>
    <row r="21488" ht="12.6" hidden="1"/>
    <row r="21489" ht="12.6" hidden="1"/>
    <row r="21490" ht="12.6" hidden="1"/>
    <row r="21491" ht="12.6" hidden="1"/>
    <row r="21492" ht="12.6" hidden="1"/>
    <row r="21493" ht="12.6" hidden="1"/>
    <row r="21494" ht="12.6" hidden="1"/>
    <row r="21495" ht="12.6" hidden="1"/>
    <row r="21496" ht="12.6" hidden="1"/>
    <row r="21497" ht="12.6" hidden="1"/>
    <row r="21498" ht="12.6" hidden="1"/>
    <row r="21499" ht="12.6" hidden="1"/>
    <row r="21500" ht="12.6" hidden="1"/>
    <row r="21501" ht="12.6" hidden="1"/>
    <row r="21502" ht="12.6" hidden="1"/>
    <row r="21503" ht="12.6" hidden="1"/>
    <row r="21504" ht="12.6" hidden="1"/>
    <row r="21505" ht="12.6" hidden="1"/>
    <row r="21506" ht="12.6" hidden="1"/>
    <row r="21507" ht="12.6" hidden="1"/>
    <row r="21508" ht="12.6" hidden="1"/>
    <row r="21509" ht="12.6" hidden="1"/>
    <row r="21510" ht="12.6" hidden="1"/>
    <row r="21511" ht="12.6" hidden="1"/>
    <row r="21512" ht="12.6" hidden="1"/>
    <row r="21513" ht="12.6" hidden="1"/>
    <row r="21514" ht="12.6" hidden="1"/>
    <row r="21515" ht="12.6" hidden="1"/>
    <row r="21516" ht="12.6" hidden="1"/>
    <row r="21517" ht="12.6" hidden="1"/>
    <row r="21518" ht="12.6" hidden="1"/>
    <row r="21519" ht="12.6" hidden="1"/>
    <row r="21520" ht="12.6" hidden="1"/>
    <row r="21521" ht="12.6" hidden="1"/>
    <row r="21522" ht="12.6" hidden="1"/>
    <row r="21523" ht="12.6" hidden="1"/>
    <row r="21524" ht="12.6" hidden="1"/>
    <row r="21525" ht="12.6" hidden="1"/>
    <row r="21526" ht="12.6" hidden="1"/>
    <row r="21527" ht="12.6" hidden="1"/>
    <row r="21528" ht="12.6" hidden="1"/>
    <row r="21529" ht="12.6" hidden="1"/>
    <row r="21530" ht="12.6" hidden="1"/>
    <row r="21531" ht="12.6" hidden="1"/>
    <row r="21532" ht="12.6" hidden="1"/>
    <row r="21533" ht="12.6" hidden="1"/>
    <row r="21534" ht="12.6" hidden="1"/>
    <row r="21535" ht="12.6" hidden="1"/>
    <row r="21536" ht="12.6" hidden="1"/>
    <row r="21537" ht="12.6" hidden="1"/>
    <row r="21538" ht="12.6" hidden="1"/>
    <row r="21539" ht="12.6" hidden="1"/>
    <row r="21540" ht="12.6" hidden="1"/>
    <row r="21541" ht="12.6" hidden="1"/>
    <row r="21542" ht="12.6" hidden="1"/>
    <row r="21543" ht="12.6" hidden="1"/>
    <row r="21544" ht="12.6" hidden="1"/>
    <row r="21545" ht="12.6" hidden="1"/>
    <row r="21546" ht="12.6" hidden="1"/>
    <row r="21547" ht="12.6" hidden="1"/>
    <row r="21548" ht="12.6" hidden="1"/>
    <row r="21549" ht="12.6" hidden="1"/>
    <row r="21550" ht="12.6" hidden="1"/>
    <row r="21551" ht="12.6" hidden="1"/>
    <row r="21552" ht="12.6" hidden="1"/>
    <row r="21553" ht="12.6" hidden="1"/>
    <row r="21554" ht="12.6" hidden="1"/>
    <row r="21555" ht="12.6" hidden="1"/>
    <row r="21556" ht="12.6" hidden="1"/>
    <row r="21557" ht="12.6" hidden="1"/>
    <row r="21558" ht="12.6" hidden="1"/>
    <row r="21559" ht="12.6" hidden="1"/>
    <row r="21560" ht="12.6" hidden="1"/>
    <row r="21561" ht="12.6" hidden="1"/>
    <row r="21562" ht="12.6" hidden="1"/>
    <row r="21563" ht="12.6" hidden="1"/>
    <row r="21564" ht="12.6" hidden="1"/>
    <row r="21565" ht="12.6" hidden="1"/>
    <row r="21566" ht="12.6" hidden="1"/>
    <row r="21567" ht="12.6" hidden="1"/>
    <row r="21568" ht="12.6" hidden="1"/>
    <row r="21569" ht="12.6" hidden="1"/>
    <row r="21570" ht="12.6" hidden="1"/>
    <row r="21571" ht="12.6" hidden="1"/>
    <row r="21572" ht="12.6" hidden="1"/>
    <row r="21573" ht="12.6" hidden="1"/>
    <row r="21574" ht="12.6" hidden="1"/>
    <row r="21575" ht="12.6" hidden="1"/>
    <row r="21576" ht="12.6" hidden="1"/>
    <row r="21577" ht="12.6" hidden="1"/>
    <row r="21578" ht="12.6" hidden="1"/>
    <row r="21579" ht="12.6" hidden="1"/>
    <row r="21580" ht="12.6" hidden="1"/>
    <row r="21581" ht="12.6" hidden="1"/>
    <row r="21582" ht="12.6" hidden="1"/>
    <row r="21583" ht="12.6" hidden="1"/>
    <row r="21584" ht="12.6" hidden="1"/>
    <row r="21585" ht="12.6" hidden="1"/>
    <row r="21586" ht="12.6" hidden="1"/>
    <row r="21587" ht="12.6" hidden="1"/>
    <row r="21588" ht="12.6" hidden="1"/>
    <row r="21589" ht="12.6" hidden="1"/>
    <row r="21590" ht="12.6" hidden="1"/>
    <row r="21591" ht="12.6" hidden="1"/>
    <row r="21592" ht="12.6" hidden="1"/>
    <row r="21593" ht="12.6" hidden="1"/>
    <row r="21594" ht="12.6" hidden="1"/>
    <row r="21595" ht="12.6" hidden="1"/>
    <row r="21596" ht="12.6" hidden="1"/>
    <row r="21597" ht="12.6" hidden="1"/>
    <row r="21598" ht="12.6" hidden="1"/>
    <row r="21599" ht="12.6" hidden="1"/>
    <row r="21600" ht="12.6" hidden="1"/>
    <row r="21601" ht="12.6" hidden="1"/>
    <row r="21602" ht="12.6" hidden="1"/>
    <row r="21603" ht="12.6" hidden="1"/>
    <row r="21604" ht="12.6" hidden="1"/>
    <row r="21605" ht="12.6" hidden="1"/>
    <row r="21606" ht="12.6" hidden="1"/>
    <row r="21607" ht="12.6" hidden="1"/>
    <row r="21608" ht="12.6" hidden="1"/>
    <row r="21609" ht="12.6" hidden="1"/>
    <row r="21610" ht="12.6" hidden="1"/>
    <row r="21611" ht="12.6" hidden="1"/>
    <row r="21612" ht="12.6" hidden="1"/>
    <row r="21613" ht="12.6" hidden="1"/>
    <row r="21614" ht="12.6" hidden="1"/>
    <row r="21615" ht="12.6" hidden="1"/>
    <row r="21616" ht="12.6" hidden="1"/>
    <row r="21617" ht="12.6" hidden="1"/>
    <row r="21618" ht="12.6" hidden="1"/>
    <row r="21619" ht="12.6" hidden="1"/>
    <row r="21620" ht="12.6" hidden="1"/>
    <row r="21621" ht="12.6" hidden="1"/>
    <row r="21622" ht="12.6" hidden="1"/>
    <row r="21623" ht="12.6" hidden="1"/>
    <row r="21624" ht="12.6" hidden="1"/>
    <row r="21625" ht="12.6" hidden="1"/>
    <row r="21626" ht="12.6" hidden="1"/>
    <row r="21627" ht="12.6" hidden="1"/>
    <row r="21628" ht="12.6" hidden="1"/>
    <row r="21629" ht="12.6" hidden="1"/>
    <row r="21630" ht="12.6" hidden="1"/>
    <row r="21631" ht="12.6" hidden="1"/>
    <row r="21632" ht="12.6" hidden="1"/>
    <row r="21633" ht="12.6" hidden="1"/>
    <row r="21634" ht="12.6" hidden="1"/>
    <row r="21635" ht="12.6" hidden="1"/>
    <row r="21636" ht="12.6" hidden="1"/>
    <row r="21637" ht="12.6" hidden="1"/>
    <row r="21638" ht="12.6" hidden="1"/>
    <row r="21639" ht="12.6" hidden="1"/>
    <row r="21640" ht="12.6" hidden="1"/>
    <row r="21641" ht="12.6" hidden="1"/>
    <row r="21642" ht="12.6" hidden="1"/>
    <row r="21643" ht="12.6" hidden="1"/>
    <row r="21644" ht="12.6" hidden="1"/>
    <row r="21645" ht="12.6" hidden="1"/>
    <row r="21646" ht="12.6" hidden="1"/>
    <row r="21647" ht="12.6" hidden="1"/>
    <row r="21648" ht="12.6" hidden="1"/>
    <row r="21649" ht="12.6" hidden="1"/>
    <row r="21650" ht="12.6" hidden="1"/>
    <row r="21651" ht="12.6" hidden="1"/>
    <row r="21652" ht="12.6" hidden="1"/>
    <row r="21653" ht="12.6" hidden="1"/>
    <row r="21654" ht="12.6" hidden="1"/>
    <row r="21655" ht="12.6" hidden="1"/>
    <row r="21656" ht="12.6" hidden="1"/>
    <row r="21657" ht="12.6" hidden="1"/>
    <row r="21658" ht="12.6" hidden="1"/>
    <row r="21659" ht="12.6" hidden="1"/>
    <row r="21660" ht="12.6" hidden="1"/>
    <row r="21661" ht="12.6" hidden="1"/>
    <row r="21662" ht="12.6" hidden="1"/>
    <row r="21663" ht="12.6" hidden="1"/>
    <row r="21664" ht="12.6" hidden="1"/>
    <row r="21665" ht="12.6" hidden="1"/>
    <row r="21666" ht="12.6" hidden="1"/>
    <row r="21667" ht="12.6" hidden="1"/>
    <row r="21668" ht="12.6" hidden="1"/>
    <row r="21669" ht="12.6" hidden="1"/>
    <row r="21670" ht="12.6" hidden="1"/>
    <row r="21671" ht="12.6" hidden="1"/>
    <row r="21672" ht="12.6" hidden="1"/>
    <row r="21673" ht="12.6" hidden="1"/>
    <row r="21674" ht="12.6" hidden="1"/>
    <row r="21675" ht="12.6" hidden="1"/>
    <row r="21676" ht="12.6" hidden="1"/>
    <row r="21677" ht="12.6" hidden="1"/>
    <row r="21678" ht="12.6" hidden="1"/>
    <row r="21679" ht="12.6" hidden="1"/>
    <row r="21680" ht="12.6" hidden="1"/>
    <row r="21681" ht="12.6" hidden="1"/>
    <row r="21682" ht="12.6" hidden="1"/>
    <row r="21683" ht="12.6" hidden="1"/>
    <row r="21684" ht="12.6" hidden="1"/>
    <row r="21685" ht="12.6" hidden="1"/>
    <row r="21686" ht="12.6" hidden="1"/>
    <row r="21687" ht="12.6" hidden="1"/>
    <row r="21688" ht="12.6" hidden="1"/>
    <row r="21689" ht="12.6" hidden="1"/>
    <row r="21690" ht="12.6" hidden="1"/>
    <row r="21691" ht="12.6" hidden="1"/>
    <row r="21692" ht="12.6" hidden="1"/>
    <row r="21693" ht="12.6" hidden="1"/>
    <row r="21694" ht="12.6" hidden="1"/>
    <row r="21695" ht="12.6" hidden="1"/>
    <row r="21696" ht="12.6" hidden="1"/>
    <row r="21697" ht="12.6" hidden="1"/>
    <row r="21698" ht="12.6" hidden="1"/>
    <row r="21699" ht="12.6" hidden="1"/>
    <row r="21700" ht="12.6" hidden="1"/>
    <row r="21701" ht="12.6" hidden="1"/>
    <row r="21702" ht="12.6" hidden="1"/>
    <row r="21703" ht="12.6" hidden="1"/>
    <row r="21704" ht="12.6" hidden="1"/>
    <row r="21705" ht="12.6" hidden="1"/>
    <row r="21706" ht="12.6" hidden="1"/>
    <row r="21707" ht="12.6" hidden="1"/>
    <row r="21708" ht="12.6" hidden="1"/>
    <row r="21709" ht="12.6" hidden="1"/>
    <row r="21710" ht="12.6" hidden="1"/>
    <row r="21711" ht="12.6" hidden="1"/>
    <row r="21712" ht="12.6" hidden="1"/>
    <row r="21713" ht="12.6" hidden="1"/>
    <row r="21714" ht="12.6" hidden="1"/>
    <row r="21715" ht="12.6" hidden="1"/>
    <row r="21716" ht="12.6" hidden="1"/>
    <row r="21717" ht="12.6" hidden="1"/>
    <row r="21718" ht="12.6" hidden="1"/>
    <row r="21719" ht="12.6" hidden="1"/>
    <row r="21720" ht="12.6" hidden="1"/>
    <row r="21721" ht="12.6" hidden="1"/>
    <row r="21722" ht="12.6" hidden="1"/>
    <row r="21723" ht="12.6" hidden="1"/>
    <row r="21724" ht="12.6" hidden="1"/>
    <row r="21725" ht="12.6" hidden="1"/>
    <row r="21726" ht="12.6" hidden="1"/>
    <row r="21727" ht="12.6" hidden="1"/>
    <row r="21728" ht="12.6" hidden="1"/>
    <row r="21729" ht="12.6" hidden="1"/>
    <row r="21730" ht="12.6" hidden="1"/>
    <row r="21731" ht="12.6" hidden="1"/>
    <row r="21732" ht="12.6" hidden="1"/>
    <row r="21733" ht="12.6" hidden="1"/>
    <row r="21734" ht="12.6" hidden="1"/>
    <row r="21735" ht="12.6" hidden="1"/>
    <row r="21736" ht="12.6" hidden="1"/>
    <row r="21737" ht="12.6" hidden="1"/>
    <row r="21738" ht="12.6" hidden="1"/>
    <row r="21739" ht="12.6" hidden="1"/>
    <row r="21740" ht="12.6" hidden="1"/>
    <row r="21741" ht="12.6" hidden="1"/>
    <row r="21742" ht="12.6" hidden="1"/>
    <row r="21743" ht="12.6" hidden="1"/>
    <row r="21744" ht="12.6" hidden="1"/>
    <row r="21745" ht="12.6" hidden="1"/>
    <row r="21746" ht="12.6" hidden="1"/>
    <row r="21747" ht="12.6" hidden="1"/>
    <row r="21748" ht="12.6" hidden="1"/>
    <row r="21749" ht="12.6" hidden="1"/>
    <row r="21750" ht="12.6" hidden="1"/>
    <row r="21751" ht="12.6" hidden="1"/>
    <row r="21752" ht="12.6" hidden="1"/>
    <row r="21753" ht="12.6" hidden="1"/>
    <row r="21754" ht="12.6" hidden="1"/>
    <row r="21755" ht="12.6" hidden="1"/>
    <row r="21756" ht="12.6" hidden="1"/>
    <row r="21757" ht="12.6" hidden="1"/>
    <row r="21758" ht="12.6" hidden="1"/>
    <row r="21759" ht="12.6" hidden="1"/>
    <row r="21760" ht="12.6" hidden="1"/>
    <row r="21761" ht="12.6" hidden="1"/>
    <row r="21762" ht="12.6" hidden="1"/>
    <row r="21763" ht="12.6" hidden="1"/>
    <row r="21764" ht="12.6" hidden="1"/>
    <row r="21765" ht="12.6" hidden="1"/>
    <row r="21766" ht="12.6" hidden="1"/>
    <row r="21767" ht="12.6" hidden="1"/>
    <row r="21768" ht="12.6" hidden="1"/>
    <row r="21769" ht="12.6" hidden="1"/>
    <row r="21770" ht="12.6" hidden="1"/>
    <row r="21771" ht="12.6" hidden="1"/>
    <row r="21772" ht="12.6" hidden="1"/>
    <row r="21773" ht="12.6" hidden="1"/>
    <row r="21774" ht="12.6" hidden="1"/>
    <row r="21775" ht="12.6" hidden="1"/>
    <row r="21776" ht="12.6" hidden="1"/>
    <row r="21777" ht="12.6" hidden="1"/>
    <row r="21778" ht="12.6" hidden="1"/>
    <row r="21779" ht="12.6" hidden="1"/>
    <row r="21780" ht="12.6" hidden="1"/>
    <row r="21781" ht="12.6" hidden="1"/>
    <row r="21782" ht="12.6" hidden="1"/>
    <row r="21783" ht="12.6" hidden="1"/>
    <row r="21784" ht="12.6" hidden="1"/>
    <row r="21785" ht="12.6" hidden="1"/>
    <row r="21786" ht="12.6" hidden="1"/>
    <row r="21787" ht="12.6" hidden="1"/>
    <row r="21788" ht="12.6" hidden="1"/>
    <row r="21789" ht="12.6" hidden="1"/>
    <row r="21790" ht="12.6" hidden="1"/>
    <row r="21791" ht="12.6" hidden="1"/>
    <row r="21792" ht="12.6" hidden="1"/>
    <row r="21793" ht="12.6" hidden="1"/>
    <row r="21794" ht="12.6" hidden="1"/>
    <row r="21795" ht="12.6" hidden="1"/>
    <row r="21796" ht="12.6" hidden="1"/>
    <row r="21797" ht="12.6" hidden="1"/>
    <row r="21798" ht="12.6" hidden="1"/>
    <row r="21799" ht="12.6" hidden="1"/>
    <row r="21800" ht="12.6" hidden="1"/>
    <row r="21801" ht="12.6" hidden="1"/>
    <row r="21802" ht="12.6" hidden="1"/>
    <row r="21803" ht="12.6" hidden="1"/>
    <row r="21804" ht="12.6" hidden="1"/>
    <row r="21805" ht="12.6" hidden="1"/>
    <row r="21806" ht="12.6" hidden="1"/>
    <row r="21807" ht="12.6" hidden="1"/>
    <row r="21808" ht="12.6" hidden="1"/>
    <row r="21809" ht="12.6" hidden="1"/>
    <row r="21810" ht="12.6" hidden="1"/>
    <row r="21811" ht="12.6" hidden="1"/>
    <row r="21812" ht="12.6" hidden="1"/>
    <row r="21813" ht="12.6" hidden="1"/>
    <row r="21814" ht="12.6" hidden="1"/>
    <row r="21815" ht="12.6" hidden="1"/>
    <row r="21816" ht="12.6" hidden="1"/>
    <row r="21817" ht="12.6" hidden="1"/>
    <row r="21818" ht="12.6" hidden="1"/>
    <row r="21819" ht="12.6" hidden="1"/>
    <row r="21820" ht="12.6" hidden="1"/>
    <row r="21821" ht="12.6" hidden="1"/>
    <row r="21822" ht="12.6" hidden="1"/>
    <row r="21823" ht="12.6" hidden="1"/>
    <row r="21824" ht="12.6" hidden="1"/>
    <row r="21825" ht="12.6" hidden="1"/>
    <row r="21826" ht="12.6" hidden="1"/>
    <row r="21827" ht="12.6" hidden="1"/>
    <row r="21828" ht="12.6" hidden="1"/>
    <row r="21829" ht="12.6" hidden="1"/>
    <row r="21830" ht="12.6" hidden="1"/>
    <row r="21831" ht="12.6" hidden="1"/>
    <row r="21832" ht="12.6" hidden="1"/>
    <row r="21833" ht="12.6" hidden="1"/>
    <row r="21834" ht="12.6" hidden="1"/>
    <row r="21835" ht="12.6" hidden="1"/>
    <row r="21836" ht="12.6" hidden="1"/>
    <row r="21837" ht="12.6" hidden="1"/>
    <row r="21838" ht="12.6" hidden="1"/>
    <row r="21839" ht="12.6" hidden="1"/>
    <row r="21840" ht="12.6" hidden="1"/>
    <row r="21841" ht="12.6" hidden="1"/>
    <row r="21842" ht="12.6" hidden="1"/>
    <row r="21843" ht="12.6" hidden="1"/>
    <row r="21844" ht="12.6" hidden="1"/>
    <row r="21845" ht="12.6" hidden="1"/>
    <row r="21846" ht="12.6" hidden="1"/>
    <row r="21847" ht="12.6" hidden="1"/>
    <row r="21848" ht="12.6" hidden="1"/>
    <row r="21849" ht="12.6" hidden="1"/>
    <row r="21850" ht="12.6" hidden="1"/>
    <row r="21851" ht="12.6" hidden="1"/>
    <row r="21852" ht="12.6" hidden="1"/>
    <row r="21853" ht="12.6" hidden="1"/>
    <row r="21854" ht="12.6" hidden="1"/>
    <row r="21855" ht="12.6" hidden="1"/>
    <row r="21856" ht="12.6" hidden="1"/>
    <row r="21857" ht="12.6" hidden="1"/>
    <row r="21858" ht="12.6" hidden="1"/>
    <row r="21859" ht="12.6" hidden="1"/>
    <row r="21860" ht="12.6" hidden="1"/>
    <row r="21861" ht="12.6" hidden="1"/>
    <row r="21862" ht="12.6" hidden="1"/>
    <row r="21863" ht="12.6" hidden="1"/>
    <row r="21864" ht="12.6" hidden="1"/>
    <row r="21865" ht="12.6" hidden="1"/>
    <row r="21866" ht="12.6" hidden="1"/>
    <row r="21867" ht="12.6" hidden="1"/>
    <row r="21868" ht="12.6" hidden="1"/>
    <row r="21869" ht="12.6" hidden="1"/>
    <row r="21870" ht="12.6" hidden="1"/>
    <row r="21871" ht="12.6" hidden="1"/>
    <row r="21872" ht="12.6" hidden="1"/>
    <row r="21873" ht="12.6" hidden="1"/>
    <row r="21874" ht="12.6" hidden="1"/>
    <row r="21875" ht="12.6" hidden="1"/>
    <row r="21876" ht="12.6" hidden="1"/>
    <row r="21877" ht="12.6" hidden="1"/>
    <row r="21878" ht="12.6" hidden="1"/>
    <row r="21879" ht="12.6" hidden="1"/>
    <row r="21880" ht="12.6" hidden="1"/>
    <row r="21881" ht="12.6" hidden="1"/>
    <row r="21882" ht="12.6" hidden="1"/>
    <row r="21883" ht="12.6" hidden="1"/>
    <row r="21884" ht="12.6" hidden="1"/>
    <row r="21885" ht="12.6" hidden="1"/>
    <row r="21886" ht="12.6" hidden="1"/>
    <row r="21887" ht="12.6" hidden="1"/>
    <row r="21888" ht="12.6" hidden="1"/>
    <row r="21889" ht="12.6" hidden="1"/>
    <row r="21890" ht="12.6" hidden="1"/>
    <row r="21891" ht="12.6" hidden="1"/>
    <row r="21892" ht="12.6" hidden="1"/>
    <row r="21893" ht="12.6" hidden="1"/>
    <row r="21894" ht="12.6" hidden="1"/>
    <row r="21895" ht="12.6" hidden="1"/>
    <row r="21896" ht="12.6" hidden="1"/>
    <row r="21897" ht="12.6" hidden="1"/>
    <row r="21898" ht="12.6" hidden="1"/>
    <row r="21899" ht="12.6" hidden="1"/>
    <row r="21900" ht="12.6" hidden="1"/>
    <row r="21901" ht="12.6" hidden="1"/>
    <row r="21902" ht="12.6" hidden="1"/>
    <row r="21903" ht="12.6" hidden="1"/>
    <row r="21904" ht="12.6" hidden="1"/>
    <row r="21905" ht="12.6" hidden="1"/>
    <row r="21906" ht="12.6" hidden="1"/>
    <row r="21907" ht="12.6" hidden="1"/>
    <row r="21908" ht="12.6" hidden="1"/>
    <row r="21909" ht="12.6" hidden="1"/>
    <row r="21910" ht="12.6" hidden="1"/>
    <row r="21911" ht="12.6" hidden="1"/>
    <row r="21912" ht="12.6" hidden="1"/>
    <row r="21913" ht="12.6" hidden="1"/>
    <row r="21914" ht="12.6" hidden="1"/>
    <row r="21915" ht="12.6" hidden="1"/>
    <row r="21916" ht="12.6" hidden="1"/>
    <row r="21917" ht="12.6" hidden="1"/>
    <row r="21918" ht="12.6" hidden="1"/>
    <row r="21919" ht="12.6" hidden="1"/>
    <row r="21920" ht="12.6" hidden="1"/>
    <row r="21921" ht="12.6" hidden="1"/>
    <row r="21922" ht="12.6" hidden="1"/>
    <row r="21923" ht="12.6" hidden="1"/>
    <row r="21924" ht="12.6" hidden="1"/>
    <row r="21925" ht="12.6" hidden="1"/>
    <row r="21926" ht="12.6" hidden="1"/>
    <row r="21927" ht="12.6" hidden="1"/>
    <row r="21928" ht="12.6" hidden="1"/>
    <row r="21929" ht="12.6" hidden="1"/>
    <row r="21930" ht="12.6" hidden="1"/>
    <row r="21931" ht="12.6" hidden="1"/>
    <row r="21932" ht="12.6" hidden="1"/>
    <row r="21933" ht="12.6" hidden="1"/>
    <row r="21934" ht="12.6" hidden="1"/>
    <row r="21935" ht="12.6" hidden="1"/>
    <row r="21936" ht="12.6" hidden="1"/>
    <row r="21937" ht="12.6" hidden="1"/>
    <row r="21938" ht="12.6" hidden="1"/>
    <row r="21939" ht="12.6" hidden="1"/>
    <row r="21940" ht="12.6" hidden="1"/>
    <row r="21941" ht="12.6" hidden="1"/>
    <row r="21942" ht="12.6" hidden="1"/>
    <row r="21943" ht="12.6" hidden="1"/>
    <row r="21944" ht="12.6" hidden="1"/>
    <row r="21945" ht="12.6" hidden="1"/>
    <row r="21946" ht="12.6" hidden="1"/>
    <row r="21947" ht="12.6" hidden="1"/>
    <row r="21948" ht="12.6" hidden="1"/>
    <row r="21949" ht="12.6" hidden="1"/>
    <row r="21950" ht="12.6" hidden="1"/>
    <row r="21951" ht="12.6" hidden="1"/>
    <row r="21952" ht="12.6" hidden="1"/>
    <row r="21953" ht="12.6" hidden="1"/>
    <row r="21954" ht="12.6" hidden="1"/>
    <row r="21955" ht="12.6" hidden="1"/>
    <row r="21956" ht="12.6" hidden="1"/>
    <row r="21957" ht="12.6" hidden="1"/>
    <row r="21958" ht="12.6" hidden="1"/>
    <row r="21959" ht="12.6" hidden="1"/>
    <row r="21960" ht="12.6" hidden="1"/>
    <row r="21961" ht="12.6" hidden="1"/>
    <row r="21962" ht="12.6" hidden="1"/>
    <row r="21963" ht="12.6" hidden="1"/>
    <row r="21964" ht="12.6" hidden="1"/>
    <row r="21965" ht="12.6" hidden="1"/>
    <row r="21966" ht="12.6" hidden="1"/>
    <row r="21967" ht="12.6" hidden="1"/>
    <row r="21968" ht="12.6" hidden="1"/>
    <row r="21969" ht="12.6" hidden="1"/>
    <row r="21970" ht="12.6" hidden="1"/>
    <row r="21971" ht="12.6" hidden="1"/>
    <row r="21972" ht="12.6" hidden="1"/>
    <row r="21973" ht="12.6" hidden="1"/>
    <row r="21974" ht="12.6" hidden="1"/>
    <row r="21975" ht="12.6" hidden="1"/>
    <row r="21976" ht="12.6" hidden="1"/>
    <row r="21977" ht="12.6" hidden="1"/>
    <row r="21978" ht="12.6" hidden="1"/>
    <row r="21979" ht="12.6" hidden="1"/>
    <row r="21980" ht="12.6" hidden="1"/>
    <row r="21981" ht="12.6" hidden="1"/>
    <row r="21982" ht="12.6" hidden="1"/>
    <row r="21983" ht="12.6" hidden="1"/>
    <row r="21984" ht="12.6" hidden="1"/>
    <row r="21985" ht="12.6" hidden="1"/>
    <row r="21986" ht="12.6" hidden="1"/>
    <row r="21987" ht="12.6" hidden="1"/>
    <row r="21988" ht="12.6" hidden="1"/>
    <row r="21989" ht="12.6" hidden="1"/>
    <row r="21990" ht="12.6" hidden="1"/>
    <row r="21991" ht="12.6" hidden="1"/>
    <row r="21992" ht="12.6" hidden="1"/>
    <row r="21993" ht="12.6" hidden="1"/>
    <row r="21994" ht="12.6" hidden="1"/>
    <row r="21995" ht="12.6" hidden="1"/>
    <row r="21996" ht="12.6" hidden="1"/>
    <row r="21997" ht="12.6" hidden="1"/>
    <row r="21998" ht="12.6" hidden="1"/>
    <row r="21999" ht="12.6" hidden="1"/>
    <row r="22000" ht="12.6" hidden="1"/>
    <row r="22001" ht="12.6" hidden="1"/>
    <row r="22002" ht="12.6" hidden="1"/>
    <row r="22003" ht="12.6" hidden="1"/>
    <row r="22004" ht="12.6" hidden="1"/>
    <row r="22005" ht="12.6" hidden="1"/>
    <row r="22006" ht="12.6" hidden="1"/>
    <row r="22007" ht="12.6" hidden="1"/>
    <row r="22008" ht="12.6" hidden="1"/>
    <row r="22009" ht="12.6" hidden="1"/>
    <row r="22010" ht="12.6" hidden="1"/>
    <row r="22011" ht="12.6" hidden="1"/>
    <row r="22012" ht="12.6" hidden="1"/>
    <row r="22013" ht="12.6" hidden="1"/>
    <row r="22014" ht="12.6" hidden="1"/>
    <row r="22015" ht="12.6" hidden="1"/>
    <row r="22016" ht="12.6" hidden="1"/>
    <row r="22017" ht="12.6" hidden="1"/>
    <row r="22018" ht="12.6" hidden="1"/>
    <row r="22019" ht="12.6" hidden="1"/>
    <row r="22020" ht="12.6" hidden="1"/>
    <row r="22021" ht="12.6" hidden="1"/>
    <row r="22022" ht="12.6" hidden="1"/>
    <row r="22023" ht="12.6" hidden="1"/>
    <row r="22024" ht="12.6" hidden="1"/>
    <row r="22025" ht="12.6" hidden="1"/>
    <row r="22026" ht="12.6" hidden="1"/>
    <row r="22027" ht="12.6" hidden="1"/>
    <row r="22028" ht="12.6" hidden="1"/>
    <row r="22029" ht="12.6" hidden="1"/>
    <row r="22030" ht="12.6" hidden="1"/>
    <row r="22031" ht="12.6" hidden="1"/>
    <row r="22032" ht="12.6" hidden="1"/>
    <row r="22033" ht="12.6" hidden="1"/>
    <row r="22034" ht="12.6" hidden="1"/>
    <row r="22035" ht="12.6" hidden="1"/>
    <row r="22036" ht="12.6" hidden="1"/>
    <row r="22037" ht="12.6" hidden="1"/>
    <row r="22038" ht="12.6" hidden="1"/>
    <row r="22039" ht="12.6" hidden="1"/>
    <row r="22040" ht="12.6" hidden="1"/>
    <row r="22041" ht="12.6" hidden="1"/>
    <row r="22042" ht="12.6" hidden="1"/>
    <row r="22043" ht="12.6" hidden="1"/>
    <row r="22044" ht="12.6" hidden="1"/>
    <row r="22045" ht="12.6" hidden="1"/>
    <row r="22046" ht="12.6" hidden="1"/>
    <row r="22047" ht="12.6" hidden="1"/>
    <row r="22048" ht="12.6" hidden="1"/>
    <row r="22049" ht="12.6" hidden="1"/>
    <row r="22050" ht="12.6" hidden="1"/>
    <row r="22051" ht="12.6" hidden="1"/>
    <row r="22052" ht="12.6" hidden="1"/>
    <row r="22053" ht="12.6" hidden="1"/>
    <row r="22054" ht="12.6" hidden="1"/>
    <row r="22055" ht="12.6" hidden="1"/>
    <row r="22056" ht="12.6" hidden="1"/>
    <row r="22057" ht="12.6" hidden="1"/>
    <row r="22058" ht="12.6" hidden="1"/>
    <row r="22059" ht="12.6" hidden="1"/>
    <row r="22060" ht="12.6" hidden="1"/>
    <row r="22061" ht="12.6" hidden="1"/>
    <row r="22062" ht="12.6" hidden="1"/>
    <row r="22063" ht="12.6" hidden="1"/>
    <row r="22064" ht="12.6" hidden="1"/>
    <row r="22065" ht="12.6" hidden="1"/>
    <row r="22066" ht="12.6" hidden="1"/>
    <row r="22067" ht="12.6" hidden="1"/>
    <row r="22068" ht="12.6" hidden="1"/>
    <row r="22069" ht="12.6" hidden="1"/>
    <row r="22070" ht="12.6" hidden="1"/>
    <row r="22071" ht="12.6" hidden="1"/>
    <row r="22072" ht="12.6" hidden="1"/>
    <row r="22073" ht="12.6" hidden="1"/>
    <row r="22074" ht="12.6" hidden="1"/>
    <row r="22075" ht="12.6" hidden="1"/>
    <row r="22076" ht="12.6" hidden="1"/>
    <row r="22077" ht="12.6" hidden="1"/>
    <row r="22078" ht="12.6" hidden="1"/>
    <row r="22079" ht="12.6" hidden="1"/>
    <row r="22080" ht="12.6" hidden="1"/>
    <row r="22081" ht="12.6" hidden="1"/>
    <row r="22082" ht="12.6" hidden="1"/>
    <row r="22083" ht="12.6" hidden="1"/>
    <row r="22084" ht="12.6" hidden="1"/>
    <row r="22085" ht="12.6" hidden="1"/>
    <row r="22086" ht="12.6" hidden="1"/>
    <row r="22087" ht="12.6" hidden="1"/>
    <row r="22088" ht="12.6" hidden="1"/>
    <row r="22089" ht="12.6" hidden="1"/>
    <row r="22090" ht="12.6" hidden="1"/>
    <row r="22091" ht="12.6" hidden="1"/>
    <row r="22092" ht="12.6" hidden="1"/>
    <row r="22093" ht="12.6" hidden="1"/>
    <row r="22094" ht="12.6" hidden="1"/>
    <row r="22095" ht="12.6" hidden="1"/>
    <row r="22096" ht="12.6" hidden="1"/>
    <row r="22097" ht="12.6" hidden="1"/>
    <row r="22098" ht="12.6" hidden="1"/>
    <row r="22099" ht="12.6" hidden="1"/>
    <row r="22100" ht="12.6" hidden="1"/>
    <row r="22101" ht="12.6" hidden="1"/>
    <row r="22102" ht="12.6" hidden="1"/>
    <row r="22103" ht="12.6" hidden="1"/>
    <row r="22104" ht="12.6" hidden="1"/>
    <row r="22105" ht="12.6" hidden="1"/>
    <row r="22106" ht="12.6" hidden="1"/>
    <row r="22107" ht="12.6" hidden="1"/>
    <row r="22108" ht="12.6" hidden="1"/>
    <row r="22109" ht="12.6" hidden="1"/>
    <row r="22110" ht="12.6" hidden="1"/>
    <row r="22111" ht="12.6" hidden="1"/>
    <row r="22112" ht="12.6" hidden="1"/>
    <row r="22113" ht="12.6" hidden="1"/>
    <row r="22114" ht="12.6" hidden="1"/>
    <row r="22115" ht="12.6" hidden="1"/>
    <row r="22116" ht="12.6" hidden="1"/>
    <row r="22117" ht="12.6" hidden="1"/>
    <row r="22118" ht="12.6" hidden="1"/>
    <row r="22119" ht="12.6" hidden="1"/>
    <row r="22120" ht="12.6" hidden="1"/>
    <row r="22121" ht="12.6" hidden="1"/>
    <row r="22122" ht="12.6" hidden="1"/>
    <row r="22123" ht="12.6" hidden="1"/>
    <row r="22124" ht="12.6" hidden="1"/>
    <row r="22125" ht="12.6" hidden="1"/>
    <row r="22126" ht="12.6" hidden="1"/>
    <row r="22127" ht="12.6" hidden="1"/>
    <row r="22128" ht="12.6" hidden="1"/>
    <row r="22129" ht="12.6" hidden="1"/>
    <row r="22130" ht="12.6" hidden="1"/>
    <row r="22131" ht="12.6" hidden="1"/>
    <row r="22132" ht="12.6" hidden="1"/>
    <row r="22133" ht="12.6" hidden="1"/>
    <row r="22134" ht="12.6" hidden="1"/>
    <row r="22135" ht="12.6" hidden="1"/>
    <row r="22136" ht="12.6" hidden="1"/>
    <row r="22137" ht="12.6" hidden="1"/>
    <row r="22138" ht="12.6" hidden="1"/>
    <row r="22139" ht="12.6" hidden="1"/>
    <row r="22140" ht="12.6" hidden="1"/>
    <row r="22141" ht="12.6" hidden="1"/>
    <row r="22142" ht="12.6" hidden="1"/>
    <row r="22143" ht="12.6" hidden="1"/>
    <row r="22144" ht="12.6" hidden="1"/>
    <row r="22145" ht="12.6" hidden="1"/>
    <row r="22146" ht="12.6" hidden="1"/>
    <row r="22147" ht="12.6" hidden="1"/>
    <row r="22148" ht="12.6" hidden="1"/>
    <row r="22149" ht="12.6" hidden="1"/>
    <row r="22150" ht="12.6" hidden="1"/>
    <row r="22151" ht="12.6" hidden="1"/>
    <row r="22152" ht="12.6" hidden="1"/>
    <row r="22153" ht="12.6" hidden="1"/>
    <row r="22154" ht="12.6" hidden="1"/>
    <row r="22155" ht="12.6" hidden="1"/>
    <row r="22156" ht="12.6" hidden="1"/>
    <row r="22157" ht="12.6" hidden="1"/>
    <row r="22158" ht="12.6" hidden="1"/>
    <row r="22159" ht="12.6" hidden="1"/>
    <row r="22160" ht="12.6" hidden="1"/>
    <row r="22161" ht="12.6" hidden="1"/>
    <row r="22162" ht="12.6" hidden="1"/>
    <row r="22163" ht="12.6" hidden="1"/>
    <row r="22164" ht="12.6" hidden="1"/>
    <row r="22165" ht="12.6" hidden="1"/>
    <row r="22166" ht="12.6" hidden="1"/>
    <row r="22167" ht="12.6" hidden="1"/>
    <row r="22168" ht="12.6" hidden="1"/>
    <row r="22169" ht="12.6" hidden="1"/>
    <row r="22170" ht="12.6" hidden="1"/>
    <row r="22171" ht="12.6" hidden="1"/>
    <row r="22172" ht="12.6" hidden="1"/>
    <row r="22173" ht="12.6" hidden="1"/>
    <row r="22174" ht="12.6" hidden="1"/>
    <row r="22175" ht="12.6" hidden="1"/>
    <row r="22176" ht="12.6" hidden="1"/>
    <row r="22177" ht="12.6" hidden="1"/>
    <row r="22178" ht="12.6" hidden="1"/>
    <row r="22179" ht="12.6" hidden="1"/>
    <row r="22180"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2097"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3">
    <tabColor rgb="FFFFFFCC"/>
    <outlinePr summaryBelow="0" summaryRight="0"/>
    <pageSetUpPr autoPageBreaks="0"/>
  </sheetPr>
  <dimension ref="A1:AX22180"/>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row r="674" ht="12.6" hidden="1"/>
    <row r="675" ht="12.6" hidden="1"/>
    <row r="676" ht="12.6" hidden="1"/>
    <row r="1812" ht="12.6" hidden="1"/>
    <row r="1825" ht="12.6" hidden="1"/>
    <row r="1826" ht="12.6" hidden="1"/>
    <row r="1827" ht="12.6" hidden="1"/>
    <row r="1828" ht="12.6" hidden="1"/>
    <row r="1840" ht="12.6" hidden="1"/>
    <row r="1841" ht="12.6" hidden="1"/>
    <row r="1842" ht="12.6" hidden="1"/>
    <row r="1843" ht="12.6" hidden="1"/>
    <row r="1844" ht="12.6" hidden="1"/>
    <row r="1848" ht="12.6" hidden="1"/>
    <row r="1849" ht="12.6" hidden="1"/>
    <row r="1850" ht="12.6" hidden="1"/>
    <row r="1851" ht="12.6" hidden="1"/>
    <row r="1852" ht="12.6" hidden="1"/>
    <row r="1853" ht="12.6" hidden="1"/>
    <row r="1854" ht="12.6" hidden="1"/>
    <row r="1855" ht="12.6" hidden="1"/>
    <row r="1856" ht="12.6" hidden="1"/>
    <row r="1857" ht="12.6" hidden="1"/>
    <row r="1858" ht="12.6" hidden="1"/>
    <row r="1859" ht="12.6" hidden="1"/>
    <row r="1860" ht="12.6" hidden="1"/>
    <row r="1861" ht="12.6" hidden="1"/>
    <row r="1862" ht="12.6" hidden="1"/>
    <row r="1863" ht="12.6" hidden="1"/>
    <row r="1864" ht="12.6" hidden="1"/>
    <row r="1865" ht="12.6" hidden="1"/>
    <row r="1866" ht="12.6" hidden="1"/>
    <row r="1867" ht="12.6" hidden="1"/>
    <row r="1868" ht="12.6" hidden="1"/>
    <row r="1869" ht="12.6" hidden="1"/>
    <row r="1870" ht="12.6" hidden="1"/>
    <row r="1871" ht="12.6" hidden="1"/>
    <row r="1872" ht="12.6" hidden="1"/>
    <row r="1873" ht="12.6" hidden="1"/>
    <row r="1874" ht="12.6" hidden="1"/>
    <row r="1875" ht="12.6" hidden="1"/>
    <row r="1876" ht="12.6" hidden="1"/>
    <row r="1877" ht="12.6" hidden="1"/>
    <row r="1878" ht="12.6" hidden="1"/>
    <row r="1879" ht="12.6" hidden="1"/>
    <row r="1880" ht="12.6" hidden="1"/>
    <row r="1881" ht="12.6" hidden="1"/>
    <row r="1882" ht="12.6" hidden="1"/>
    <row r="1883" ht="12.6" hidden="1"/>
    <row r="1884" ht="12.6" hidden="1"/>
    <row r="1885" ht="12.6" hidden="1"/>
    <row r="1886" ht="12.6" hidden="1"/>
    <row r="1887" ht="12.6" hidden="1"/>
    <row r="1888" ht="12.6" hidden="1"/>
    <row r="1889" ht="12.6" hidden="1"/>
    <row r="1890" ht="12.6" hidden="1"/>
    <row r="1891" ht="12.6" hidden="1"/>
    <row r="1892" ht="12.6" hidden="1"/>
    <row r="1893" ht="12.6" hidden="1"/>
    <row r="1894" ht="12.6" hidden="1"/>
    <row r="1895" ht="12.6" hidden="1"/>
    <row r="1896" ht="12.6" hidden="1"/>
    <row r="1897" ht="12.6" hidden="1"/>
    <row r="1898" ht="12.6" hidden="1"/>
    <row r="1899" ht="12.6" hidden="1"/>
    <row r="1900" ht="12.6" hidden="1"/>
    <row r="1901" ht="12.6" hidden="1"/>
    <row r="1902" ht="12.6" hidden="1"/>
    <row r="1903" ht="12.6" hidden="1"/>
    <row r="1904" ht="12.6" hidden="1"/>
    <row r="1905" ht="12.6" hidden="1"/>
    <row r="1906" ht="12.6" hidden="1"/>
    <row r="1907" ht="12.6" hidden="1"/>
    <row r="1908" ht="12.6" hidden="1"/>
    <row r="1909" ht="12.6" hidden="1"/>
    <row r="1910" ht="12.6" hidden="1"/>
    <row r="1911" ht="12.6" hidden="1"/>
    <row r="1912" ht="12.6" hidden="1"/>
    <row r="1913" ht="12.6" hidden="1"/>
    <row r="1914" ht="12.6" hidden="1"/>
    <row r="1915" ht="12.6" hidden="1"/>
    <row r="1916" ht="12.6" hidden="1"/>
    <row r="1917" ht="12.6" hidden="1"/>
    <row r="1918" ht="12.6" hidden="1"/>
    <row r="1919" ht="12.6" hidden="1"/>
    <row r="1920" ht="12.6" hidden="1"/>
    <row r="1921" ht="12.6" hidden="1"/>
    <row r="1922" ht="12.6" hidden="1"/>
    <row r="1923" ht="12.6" hidden="1"/>
    <row r="1924" ht="12.6" hidden="1"/>
    <row r="1925" ht="12.6" hidden="1"/>
    <row r="1926" ht="12.6" hidden="1"/>
    <row r="1927" ht="12.6" hidden="1"/>
    <row r="1928" ht="12.6" hidden="1"/>
    <row r="1929" ht="12.6" hidden="1"/>
    <row r="1930" ht="12.6" hidden="1"/>
    <row r="1931" ht="12.6" hidden="1"/>
    <row r="1932" ht="12.6" hidden="1"/>
    <row r="1933" ht="12.6" hidden="1"/>
    <row r="1934" ht="12.6" hidden="1"/>
    <row r="1935" ht="12.6" hidden="1"/>
    <row r="1936" ht="12.6" hidden="1"/>
    <row r="1937" ht="12.6" hidden="1"/>
    <row r="1938" ht="12.6" hidden="1"/>
    <row r="1939" ht="12.6" hidden="1"/>
    <row r="1940" ht="12.6" hidden="1"/>
    <row r="1941" ht="12.6" hidden="1"/>
    <row r="1942" ht="12.6" hidden="1"/>
    <row r="1943" ht="12.6" hidden="1"/>
    <row r="1944" ht="12.6" hidden="1"/>
    <row r="1945" ht="12.6" hidden="1"/>
    <row r="1946" ht="12.6" hidden="1"/>
    <row r="1947" ht="12.6" hidden="1"/>
    <row r="1948" ht="12.6" hidden="1"/>
    <row r="1949" ht="12.6" hidden="1"/>
    <row r="1950" ht="12.6" hidden="1"/>
    <row r="1951" ht="12.6" hidden="1"/>
    <row r="1952" ht="12.6" hidden="1"/>
    <row r="1953" ht="12.6" hidden="1"/>
    <row r="1954" ht="12.6" hidden="1"/>
    <row r="1955" ht="12.6" hidden="1"/>
    <row r="1956" ht="12.6" hidden="1"/>
    <row r="1957" ht="12.6" hidden="1"/>
    <row r="1958" ht="12.6" hidden="1"/>
    <row r="1959" ht="12.6" hidden="1"/>
    <row r="1960" ht="12.6" hidden="1"/>
    <row r="1961" ht="12.6" hidden="1"/>
    <row r="1962" ht="12.6" hidden="1"/>
    <row r="1963" ht="12.6" hidden="1"/>
    <row r="1964" ht="12.6" hidden="1"/>
    <row r="1965" ht="12.6" hidden="1"/>
    <row r="1966" ht="12.6" hidden="1"/>
    <row r="1967" ht="12.6" hidden="1"/>
    <row r="1968" ht="12.6" hidden="1"/>
    <row r="1969" ht="12.6" hidden="1"/>
    <row r="1970" ht="12.6" hidden="1"/>
    <row r="1971" ht="12.6" hidden="1"/>
    <row r="1972" ht="12.6" hidden="1"/>
    <row r="1973" ht="12.6" hidden="1"/>
    <row r="1974" ht="12.6" hidden="1"/>
    <row r="1975" ht="12.6" hidden="1"/>
    <row r="1976" ht="12.6" hidden="1"/>
    <row r="1977" ht="12.6" hidden="1"/>
    <row r="1978" ht="12.6" hidden="1"/>
    <row r="1979" ht="12.6" hidden="1"/>
    <row r="1980" ht="12.6" hidden="1"/>
    <row r="1981" ht="12.6" hidden="1"/>
    <row r="1982" ht="12.6" hidden="1"/>
    <row r="1983" ht="12.6" hidden="1"/>
    <row r="1984" ht="12.6" hidden="1"/>
    <row r="1985" ht="12.6" hidden="1"/>
    <row r="1986" ht="12.6" hidden="1"/>
    <row r="1987" ht="12.6" hidden="1"/>
    <row r="1988" ht="12.6" hidden="1"/>
    <row r="1989" ht="12.6" hidden="1"/>
    <row r="1990" ht="12.6" hidden="1"/>
    <row r="1991" ht="12.6" hidden="1"/>
    <row r="1992" ht="12.6" hidden="1"/>
    <row r="1993" ht="12.6" hidden="1"/>
    <row r="1994" ht="12.6" hidden="1"/>
    <row r="1995" ht="12.6" hidden="1"/>
    <row r="1996" ht="12.6" hidden="1"/>
    <row r="1997" ht="12.6" hidden="1"/>
    <row r="1998" ht="12.6" hidden="1"/>
    <row r="1999" ht="12.6" hidden="1"/>
    <row r="2000" ht="12.6" hidden="1"/>
    <row r="2001" ht="12.6" hidden="1"/>
    <row r="2002" ht="12.6" hidden="1"/>
    <row r="2003" ht="12.6" hidden="1"/>
    <row r="2004" ht="12.6" hidden="1"/>
    <row r="2005" ht="12.6" hidden="1"/>
    <row r="2006" ht="12.6" hidden="1"/>
    <row r="2007" ht="12.6" hidden="1"/>
    <row r="2008" ht="12.6" hidden="1"/>
    <row r="2009" ht="12.6" hidden="1"/>
    <row r="2010" ht="12.6" hidden="1"/>
    <row r="2011" ht="12.6" hidden="1"/>
    <row r="2012" ht="12.6" hidden="1"/>
    <row r="2013" ht="12.6" hidden="1"/>
    <row r="2014" ht="12.6" hidden="1"/>
    <row r="2015" ht="12.6" hidden="1"/>
    <row r="2016" ht="12.6" hidden="1"/>
    <row r="2017" ht="12.6" hidden="1"/>
    <row r="2018" ht="12.6" hidden="1"/>
    <row r="2019" ht="12.6" hidden="1"/>
    <row r="2020" ht="12.6" hidden="1"/>
    <row r="2021" ht="12.6" hidden="1"/>
    <row r="2022" ht="12.6" hidden="1"/>
    <row r="2023" ht="12.6" hidden="1"/>
    <row r="2024" ht="12.6" hidden="1"/>
    <row r="2025" ht="12.6" hidden="1"/>
    <row r="2026" ht="12.6" hidden="1"/>
    <row r="2027" ht="12.6" hidden="1"/>
    <row r="2028" ht="12.6" hidden="1"/>
    <row r="2029" ht="12.6" hidden="1"/>
    <row r="2030" ht="12.6" hidden="1"/>
    <row r="2031" ht="12.6" hidden="1"/>
    <row r="2032" ht="12.6" hidden="1"/>
    <row r="2033" ht="12.6" hidden="1"/>
    <row r="2034" ht="12.6" hidden="1"/>
    <row r="2035" ht="12.6" hidden="1"/>
    <row r="2036" ht="12.6" hidden="1"/>
    <row r="2037" ht="12.6" hidden="1"/>
    <row r="2038" ht="12.6" hidden="1"/>
    <row r="2039" ht="12.6" hidden="1"/>
    <row r="2040" ht="12.6" hidden="1"/>
    <row r="2041" ht="12.6" hidden="1"/>
    <row r="2042" ht="12.6" hidden="1"/>
    <row r="2043" ht="12.6" hidden="1"/>
    <row r="2044" ht="12.6" hidden="1"/>
    <row r="2045" ht="12.6" hidden="1"/>
    <row r="2046" ht="12.6" hidden="1"/>
    <row r="2047" ht="12.6" hidden="1"/>
    <row r="2048" ht="12.6" hidden="1"/>
    <row r="2049" ht="12.6" hidden="1"/>
    <row r="2050" ht="12.6" hidden="1"/>
    <row r="2051" ht="12.6" hidden="1"/>
    <row r="2052" ht="12.6" hidden="1"/>
    <row r="2053" ht="12.6" hidden="1"/>
    <row r="2054" ht="12.6" hidden="1"/>
    <row r="2055" ht="12.6" hidden="1"/>
    <row r="2056" ht="12.6" hidden="1"/>
    <row r="2057" ht="12.6" hidden="1"/>
    <row r="2058" ht="12.6" hidden="1"/>
    <row r="2059" ht="12.6" hidden="1"/>
    <row r="2060" ht="12.6" hidden="1"/>
    <row r="2061" ht="12.6" hidden="1"/>
    <row r="2062" ht="12.6" hidden="1"/>
    <row r="2063" ht="12.6" hidden="1"/>
    <row r="2064" ht="12.6" hidden="1"/>
    <row r="2065" ht="12.6" hidden="1"/>
    <row r="2066" ht="12.6" hidden="1"/>
    <row r="2067" ht="12.6" hidden="1"/>
    <row r="2068" ht="12.6" hidden="1"/>
    <row r="2069" ht="12.6" hidden="1"/>
    <row r="2070" ht="12.6" hidden="1"/>
    <row r="2071" ht="12.6" hidden="1"/>
    <row r="2072" ht="12.6" hidden="1"/>
    <row r="2073" ht="12.6" hidden="1"/>
    <row r="2074" ht="12.6" hidden="1"/>
    <row r="2075" ht="12.6" hidden="1"/>
    <row r="2076" ht="12.6" hidden="1"/>
    <row r="2077" ht="12.6" hidden="1"/>
    <row r="2078" ht="12.6" hidden="1"/>
    <row r="2079" ht="12.6" hidden="1"/>
    <row r="2080" ht="12.6" hidden="1"/>
    <row r="2081" ht="12.6" hidden="1"/>
    <row r="2082" ht="12.6" hidden="1"/>
    <row r="2083" ht="12.6" hidden="1"/>
    <row r="2084" ht="12.6" hidden="1"/>
    <row r="2085" ht="12.6" hidden="1"/>
    <row r="2086" ht="12.6" hidden="1"/>
    <row r="2087" ht="12.6" hidden="1"/>
    <row r="2088" ht="12.6" hidden="1"/>
    <row r="2089" ht="12.6" hidden="1"/>
    <row r="2090" ht="12.6" hidden="1"/>
    <row r="2091" ht="12.6" hidden="1"/>
    <row r="2092" ht="12.6" hidden="1"/>
    <row r="2093" ht="12.6" hidden="1"/>
    <row r="2094" ht="12.6" hidden="1"/>
    <row r="2095" ht="12.6" hidden="1"/>
    <row r="2096" ht="12.6" hidden="1"/>
    <row r="2097" ht="12.6" hidden="1"/>
    <row r="2098" ht="12.6" hidden="1"/>
    <row r="2099" ht="12.6" hidden="1"/>
    <row r="2100" ht="12.6" hidden="1"/>
    <row r="2101" ht="12.6" hidden="1"/>
    <row r="2102" ht="12.6" hidden="1"/>
    <row r="2103" ht="12.6" hidden="1"/>
    <row r="2104" ht="12.6" hidden="1"/>
    <row r="2105" ht="12.6" hidden="1"/>
    <row r="2106" ht="12.6" hidden="1"/>
    <row r="2107" ht="12.6" hidden="1"/>
    <row r="2108" ht="12.6" hidden="1"/>
    <row r="2109" ht="12.6" hidden="1"/>
    <row r="2110" ht="12.6" hidden="1"/>
    <row r="2111" ht="12.6" hidden="1"/>
    <row r="2112" ht="12.6" hidden="1"/>
    <row r="2113" ht="12.6" hidden="1"/>
    <row r="2114" ht="12.6" hidden="1"/>
    <row r="2115" ht="12.6" hidden="1"/>
    <row r="2116" ht="12.6" hidden="1"/>
    <row r="2117" ht="12.6" hidden="1"/>
    <row r="2118" ht="12.6" hidden="1"/>
    <row r="2119" ht="12.6" hidden="1"/>
    <row r="2120" ht="12.6" hidden="1"/>
    <row r="2121" ht="12.6" hidden="1"/>
    <row r="2122" ht="12.6" hidden="1"/>
    <row r="2123" ht="12.6" hidden="1"/>
    <row r="2124" ht="12.6" hidden="1"/>
    <row r="2125" ht="12.6" hidden="1"/>
    <row r="2126" ht="12.6" hidden="1"/>
    <row r="2127" ht="12.6" hidden="1"/>
    <row r="2128" ht="12.6" hidden="1"/>
    <row r="2129" ht="12.6" hidden="1"/>
    <row r="2130" ht="12.6" hidden="1"/>
    <row r="2131" ht="12.6" hidden="1"/>
    <row r="2132" ht="12.6" hidden="1"/>
    <row r="2133" ht="12.6" hidden="1"/>
    <row r="2134" ht="12.6" hidden="1"/>
    <row r="2135" ht="12.6" hidden="1"/>
    <row r="2136" ht="12.6" hidden="1"/>
    <row r="2137" ht="12.6" hidden="1"/>
    <row r="2138" ht="12.6" hidden="1"/>
    <row r="2139" ht="12.6" hidden="1"/>
    <row r="2140" ht="12.6" hidden="1"/>
    <row r="2141" ht="12.6" hidden="1"/>
    <row r="2142" ht="12.6" hidden="1"/>
    <row r="2143" ht="12.6" hidden="1"/>
    <row r="2144" ht="12.6" hidden="1"/>
    <row r="2145" ht="12.6" hidden="1"/>
    <row r="2146" ht="12.6" hidden="1"/>
    <row r="2147" ht="12.6" hidden="1"/>
    <row r="2148" ht="12.6" hidden="1"/>
    <row r="2149" ht="12.6" hidden="1"/>
    <row r="2150" ht="12.6" hidden="1"/>
    <row r="2151" ht="12.6" hidden="1"/>
    <row r="2152" ht="12.6" hidden="1"/>
    <row r="2153" ht="12.6" hidden="1"/>
    <row r="2154" ht="12.6" hidden="1"/>
    <row r="2155" ht="12.6" hidden="1"/>
    <row r="2156" ht="12.6" hidden="1"/>
    <row r="2157" ht="12.6" hidden="1"/>
    <row r="2158" ht="12.6" hidden="1"/>
    <row r="2159" ht="12.6" hidden="1"/>
    <row r="2160" ht="12.6" hidden="1"/>
    <row r="2161" ht="12.6" hidden="1"/>
    <row r="2162" ht="12.6" hidden="1"/>
    <row r="2163" ht="12.6" hidden="1"/>
    <row r="2164" ht="12.6" hidden="1"/>
    <row r="2165" ht="12.6" hidden="1"/>
    <row r="2166" ht="12.6" hidden="1"/>
    <row r="2167" ht="12.6" hidden="1"/>
    <row r="2168" ht="12.6" hidden="1"/>
    <row r="2169" ht="12.6" hidden="1"/>
    <row r="2170" ht="12.6" hidden="1"/>
    <row r="2171" ht="12.6" hidden="1"/>
    <row r="2172" ht="12.6" hidden="1"/>
    <row r="2173" ht="12.6" hidden="1"/>
    <row r="2174" ht="12.6" hidden="1"/>
    <row r="2175" ht="12.6" hidden="1"/>
    <row r="2176" ht="12.6" hidden="1"/>
    <row r="2177" ht="12.6" hidden="1"/>
    <row r="2178" ht="12.6" hidden="1"/>
    <row r="2179" ht="12.6" hidden="1"/>
    <row r="2180" ht="12.6" hidden="1"/>
    <row r="2181" ht="12.6" hidden="1"/>
    <row r="2182" ht="12.6" hidden="1"/>
    <row r="2183" ht="12.6" hidden="1"/>
    <row r="2184" ht="12.6" hidden="1"/>
    <row r="2185" ht="12.6" hidden="1"/>
    <row r="2186" ht="12.6" hidden="1"/>
    <row r="2187" ht="12.6" hidden="1"/>
    <row r="2188" ht="12.6" hidden="1"/>
    <row r="2189" ht="12.6" hidden="1"/>
    <row r="2190" ht="12.6" hidden="1"/>
    <row r="2191" ht="12.6" hidden="1"/>
    <row r="2192" ht="12.6" hidden="1"/>
    <row r="2193" ht="12.6" hidden="1"/>
    <row r="2194" ht="12.6" hidden="1"/>
    <row r="2195" ht="12.6" hidden="1"/>
    <row r="2196" ht="12.6" hidden="1"/>
    <row r="2197" ht="12.6" hidden="1"/>
    <row r="2198" ht="12.6" hidden="1"/>
    <row r="2199" ht="12.6" hidden="1"/>
    <row r="2200" ht="12.6" hidden="1"/>
    <row r="2201" ht="12.6" hidden="1"/>
    <row r="2202" ht="12.6" hidden="1"/>
    <row r="2203" ht="12.6" hidden="1"/>
    <row r="2204" ht="12.6" hidden="1"/>
    <row r="2205" ht="12.6" hidden="1"/>
    <row r="2206" ht="12.6" hidden="1"/>
    <row r="2207" ht="12.6" hidden="1"/>
    <row r="2208" ht="12.6" hidden="1"/>
    <row r="2209" ht="12.6" hidden="1"/>
    <row r="2210" ht="12.6" hidden="1"/>
    <row r="2211" ht="12.6" hidden="1"/>
    <row r="2212" ht="12.6" hidden="1"/>
    <row r="2213" ht="12.6" hidden="1"/>
    <row r="2214" ht="12.6" hidden="1"/>
    <row r="2215" ht="12.6" hidden="1"/>
    <row r="2216" ht="12.6" hidden="1"/>
    <row r="2217" ht="12.6" hidden="1"/>
    <row r="2218" ht="12.6" hidden="1"/>
    <row r="2219" ht="12.6" hidden="1"/>
    <row r="2220" ht="12.6" hidden="1"/>
    <row r="2221" ht="12.6" hidden="1"/>
    <row r="2222" ht="12.6" hidden="1"/>
    <row r="2223" ht="12.6" hidden="1"/>
    <row r="2224" ht="12.6" hidden="1"/>
    <row r="2225" ht="12.6" hidden="1"/>
    <row r="2226" ht="12.6" hidden="1"/>
    <row r="2227" ht="12.6" hidden="1"/>
    <row r="2228" ht="12.6" hidden="1"/>
    <row r="2229" ht="12.6" hidden="1"/>
    <row r="2230" ht="12.6" hidden="1"/>
    <row r="2231" ht="12.6" hidden="1"/>
    <row r="2232" ht="12.6" hidden="1"/>
    <row r="2233" ht="12.6" hidden="1"/>
    <row r="2234" ht="12.6" hidden="1"/>
    <row r="2235" ht="12.6" hidden="1"/>
    <row r="2236" ht="12.6" hidden="1"/>
    <row r="2237" ht="12.6" hidden="1"/>
    <row r="2238" ht="12.6" hidden="1"/>
    <row r="2239" ht="12.6" hidden="1"/>
    <row r="2240" ht="12.6" hidden="1"/>
    <row r="2241" ht="12.6" hidden="1"/>
    <row r="2242" ht="12.6" hidden="1"/>
    <row r="2243" ht="12.6" hidden="1"/>
    <row r="2244" ht="12.6" hidden="1"/>
    <row r="2245" ht="12.6" hidden="1"/>
    <row r="2246" ht="12.6" hidden="1"/>
    <row r="2247" ht="12.6" hidden="1"/>
    <row r="2248" ht="12.6" hidden="1"/>
    <row r="2249" ht="12.6" hidden="1"/>
    <row r="2250" ht="12.6" hidden="1"/>
    <row r="2251" ht="12.6" hidden="1"/>
    <row r="2252" ht="12.6" hidden="1"/>
    <row r="2253" ht="12.6" hidden="1"/>
    <row r="2254" ht="12.6" hidden="1"/>
    <row r="2255" ht="12.6" hidden="1"/>
    <row r="2256" ht="12.6" hidden="1"/>
    <row r="2257" ht="12.6" hidden="1"/>
    <row r="2258" ht="12.6" hidden="1"/>
    <row r="2259" ht="12.6" hidden="1"/>
    <row r="2260" ht="12.6" hidden="1"/>
    <row r="2261" ht="12.6" hidden="1"/>
    <row r="2262" ht="12.6" hidden="1"/>
    <row r="2263" ht="12.6" hidden="1"/>
    <row r="2264" ht="12.6" hidden="1"/>
    <row r="2265" ht="12.6" hidden="1"/>
    <row r="2266" ht="12.6" hidden="1"/>
    <row r="2267" ht="12.6" hidden="1"/>
    <row r="2268" ht="12.6" hidden="1"/>
    <row r="2269" ht="12.6" hidden="1"/>
    <row r="2270" ht="12.6" hidden="1"/>
    <row r="2271" ht="12.6" hidden="1"/>
    <row r="2272" ht="12.6" hidden="1"/>
    <row r="2273" ht="12.6" hidden="1"/>
    <row r="2274" ht="12.6" hidden="1"/>
    <row r="2275" ht="12.6" hidden="1"/>
    <row r="2276" ht="12.6" hidden="1"/>
    <row r="2277" ht="12.6" hidden="1"/>
    <row r="2278" ht="12.6" hidden="1"/>
    <row r="2279" ht="12.6" hidden="1"/>
    <row r="2280" ht="12.6" hidden="1"/>
    <row r="2281" ht="12.6" hidden="1"/>
    <row r="2282" ht="12.6" hidden="1"/>
    <row r="2283" ht="12.6" hidden="1"/>
    <row r="2284" ht="12.6" hidden="1"/>
    <row r="2285" ht="12.6" hidden="1"/>
    <row r="2286" ht="12.6" hidden="1"/>
    <row r="2287" ht="12.6" hidden="1"/>
    <row r="2288" ht="12.6" hidden="1"/>
    <row r="2289" ht="12.6" hidden="1"/>
    <row r="2290" ht="12.6" hidden="1"/>
    <row r="2291" ht="12.6" hidden="1"/>
    <row r="2292" ht="12.6" hidden="1"/>
    <row r="2293" ht="12.6" hidden="1"/>
    <row r="2294" ht="12.6" hidden="1"/>
    <row r="2295" ht="12.6" hidden="1"/>
    <row r="2296" ht="12.6" hidden="1"/>
    <row r="2297" ht="12.6" hidden="1"/>
    <row r="2298" ht="12.6" hidden="1"/>
    <row r="2299" ht="12.6" hidden="1"/>
    <row r="2300" ht="12.6" hidden="1"/>
    <row r="2301" ht="12.6" hidden="1"/>
    <row r="2302" ht="12.6" hidden="1"/>
    <row r="2303" ht="12.6" hidden="1"/>
    <row r="2304" ht="12.6" hidden="1"/>
    <row r="2305" ht="12.6" hidden="1"/>
    <row r="2306" ht="12.6" hidden="1"/>
    <row r="2307" ht="12.6" hidden="1"/>
    <row r="2308" ht="12.6" hidden="1"/>
    <row r="2309" ht="12.6" hidden="1"/>
    <row r="2310" ht="12.6" hidden="1"/>
    <row r="2311" ht="12.6" hidden="1"/>
    <row r="2312" ht="12.6" hidden="1"/>
    <row r="2313" ht="12.6" hidden="1"/>
    <row r="2314" ht="12.6" hidden="1"/>
    <row r="2315" ht="12.6" hidden="1"/>
    <row r="2316" ht="12.6" hidden="1"/>
    <row r="2317" ht="12.6" hidden="1"/>
    <row r="2318" ht="12.6" hidden="1"/>
    <row r="2319" ht="12.6" hidden="1"/>
    <row r="2320" ht="12.6" hidden="1"/>
    <row r="2321" ht="12.6" hidden="1"/>
    <row r="2322" ht="12.6" hidden="1"/>
    <row r="2323" ht="12.6" hidden="1"/>
    <row r="2324" ht="12.6" hidden="1"/>
    <row r="2325" ht="12.6" hidden="1"/>
    <row r="2326" ht="12.6" hidden="1"/>
    <row r="2327" ht="12.6" hidden="1"/>
    <row r="2328" ht="12.6" hidden="1"/>
    <row r="2329" ht="12.6" hidden="1"/>
    <row r="2330" ht="12.6" hidden="1"/>
    <row r="2331" ht="12.6" hidden="1"/>
    <row r="2332" ht="12.6" hidden="1"/>
    <row r="2333" ht="12.6" hidden="1"/>
    <row r="2334" ht="12.6" hidden="1"/>
    <row r="2335" ht="12.6" hidden="1"/>
    <row r="2336" ht="12.6" hidden="1"/>
    <row r="2337" ht="12.6" hidden="1"/>
    <row r="2338" ht="12.6" hidden="1"/>
    <row r="2339" ht="12.6" hidden="1"/>
    <row r="2340" ht="12.6" hidden="1"/>
    <row r="2341" ht="12.6" hidden="1"/>
    <row r="2342" ht="12.6" hidden="1"/>
    <row r="2343" ht="12.6" hidden="1"/>
    <row r="2344" ht="12.6" hidden="1"/>
    <row r="2345" ht="12.6" hidden="1"/>
    <row r="2346" ht="12.6" hidden="1"/>
    <row r="2347" ht="12.6" hidden="1"/>
    <row r="2348" ht="12.6" hidden="1"/>
    <row r="2349" ht="12.6" hidden="1"/>
    <row r="2350" ht="12.6" hidden="1"/>
    <row r="2351" ht="12.6" hidden="1"/>
    <row r="2352" ht="12.6" hidden="1"/>
    <row r="2353" ht="12.6" hidden="1"/>
    <row r="2354" ht="12.6" hidden="1"/>
    <row r="2355" ht="12.6" hidden="1"/>
    <row r="2356" ht="12.6" hidden="1"/>
    <row r="2357" ht="12.6" hidden="1"/>
    <row r="2358" ht="12.6" hidden="1"/>
    <row r="2359" ht="12.6" hidden="1"/>
    <row r="2360" ht="12.6" hidden="1"/>
    <row r="2361" ht="12.6" hidden="1"/>
    <row r="2362" ht="12.6" hidden="1"/>
    <row r="2363" ht="12.6" hidden="1"/>
    <row r="2364" ht="12.6" hidden="1"/>
    <row r="2365" ht="12.6" hidden="1"/>
    <row r="2366" ht="12.6" hidden="1"/>
    <row r="2367" ht="12.6" hidden="1"/>
    <row r="2368" ht="12.6" hidden="1"/>
    <row r="2369" ht="12.6" hidden="1"/>
    <row r="2370" ht="12.6" hidden="1"/>
    <row r="2371" ht="12.6" hidden="1"/>
    <row r="2372" ht="12.6" hidden="1"/>
    <row r="2373" ht="12.6" hidden="1"/>
    <row r="2374" ht="12.6" hidden="1"/>
    <row r="2375" ht="12.6" hidden="1"/>
    <row r="2376" ht="12.6" hidden="1"/>
    <row r="2377" ht="12.6" hidden="1"/>
    <row r="2378" ht="12.6" hidden="1"/>
    <row r="2379" ht="12.6" hidden="1"/>
    <row r="2380" ht="12.6" hidden="1"/>
    <row r="2381" ht="12.6" hidden="1"/>
    <row r="2382" ht="12.6" hidden="1"/>
    <row r="2383" ht="12.6" hidden="1"/>
    <row r="2384" ht="12.6" hidden="1"/>
    <row r="2385" ht="12.6" hidden="1"/>
    <row r="2386" ht="12.6" hidden="1"/>
    <row r="2387" ht="12.6" hidden="1"/>
    <row r="2388" ht="12.6" hidden="1"/>
    <row r="2389" ht="12.6" hidden="1"/>
    <row r="2390" ht="12.6" hidden="1"/>
    <row r="2391" ht="12.6" hidden="1"/>
    <row r="2392" ht="12.6" hidden="1"/>
    <row r="2393" ht="12.6" hidden="1"/>
    <row r="2394" ht="12.6" hidden="1"/>
    <row r="2395" ht="12.6" hidden="1"/>
    <row r="2396" ht="12.6" hidden="1"/>
    <row r="2397" ht="12.6" hidden="1"/>
    <row r="2398" ht="12.6" hidden="1"/>
    <row r="2399" ht="12.6" hidden="1"/>
    <row r="2400" ht="12.6" hidden="1"/>
    <row r="2401" ht="12.6" hidden="1"/>
    <row r="2402" ht="12.6" hidden="1"/>
    <row r="2403" ht="12.6" hidden="1"/>
    <row r="2404" ht="12.6" hidden="1"/>
    <row r="2405" ht="12.6" hidden="1"/>
    <row r="2406" ht="12.6" hidden="1"/>
    <row r="2407" ht="12.6" hidden="1"/>
    <row r="2408" ht="12.6" hidden="1"/>
    <row r="2409" ht="12.6" hidden="1"/>
    <row r="2410" ht="12.6" hidden="1"/>
    <row r="2411" ht="12.6" hidden="1"/>
    <row r="2412" ht="12.6" hidden="1"/>
    <row r="2413" ht="12.6" hidden="1"/>
    <row r="2414" ht="12.6" hidden="1"/>
    <row r="2415" ht="12.6" hidden="1"/>
    <row r="2416" ht="12.6" hidden="1"/>
    <row r="2417" ht="12.6" hidden="1"/>
    <row r="2418" ht="12.6" hidden="1"/>
    <row r="2419" ht="12.6" hidden="1"/>
    <row r="2420" ht="12.6" hidden="1"/>
    <row r="2421" ht="12.6" hidden="1"/>
    <row r="2422" ht="12.6" hidden="1"/>
    <row r="2423" ht="12.6" hidden="1"/>
    <row r="2424" ht="12.6" hidden="1"/>
    <row r="2425" ht="12.6" hidden="1"/>
    <row r="2426" ht="12.6" hidden="1"/>
    <row r="2427" ht="12.6" hidden="1"/>
    <row r="2428" ht="12.6" hidden="1"/>
    <row r="2429" ht="12.6" hidden="1"/>
    <row r="2430" ht="12.6" hidden="1"/>
    <row r="2431" ht="12.6" hidden="1"/>
    <row r="2432" ht="12.6" hidden="1"/>
    <row r="2433" ht="12.6" hidden="1"/>
    <row r="2434" ht="12.6" hidden="1"/>
    <row r="2435" ht="12.6" hidden="1"/>
    <row r="2436" ht="12.6" hidden="1"/>
    <row r="2437" ht="12.6" hidden="1"/>
    <row r="2438" ht="12.6" hidden="1"/>
    <row r="2439" ht="12.6" hidden="1"/>
    <row r="2440" ht="12.6" hidden="1"/>
    <row r="2441" ht="12.6" hidden="1"/>
    <row r="2442" ht="12.6" hidden="1"/>
    <row r="2443" ht="12.6" hidden="1"/>
    <row r="2444" ht="12.6" hidden="1"/>
    <row r="2445" ht="12.6" hidden="1"/>
    <row r="2446" ht="12.6" hidden="1"/>
    <row r="2447" ht="12.6" hidden="1"/>
    <row r="2448" ht="12.6" hidden="1"/>
    <row r="2449" ht="12.6" hidden="1"/>
    <row r="2450" ht="12.6" hidden="1"/>
    <row r="2451" ht="12.6" hidden="1"/>
    <row r="2452" ht="12.6" hidden="1"/>
    <row r="2453" ht="12.6" hidden="1"/>
    <row r="2454" ht="12.6" hidden="1"/>
    <row r="2455" ht="12.6" hidden="1"/>
    <row r="2456" ht="12.6" hidden="1"/>
    <row r="2457" ht="12.6" hidden="1"/>
    <row r="2458" ht="12.6" hidden="1"/>
    <row r="2459" ht="12.6" hidden="1"/>
    <row r="2460" ht="12.6" hidden="1"/>
    <row r="2461" ht="12.6" hidden="1"/>
    <row r="2462" ht="12.6" hidden="1"/>
    <row r="2463" ht="12.6" hidden="1"/>
    <row r="2464" ht="12.6" hidden="1"/>
    <row r="2465" ht="12.6" hidden="1"/>
    <row r="2466" ht="12.6" hidden="1"/>
    <row r="2467" ht="12.6" hidden="1"/>
    <row r="2468" ht="12.6" hidden="1"/>
    <row r="2469" ht="12.6" hidden="1"/>
    <row r="2470" ht="12.6" hidden="1"/>
    <row r="2471" ht="12.6" hidden="1"/>
    <row r="2472" ht="12.6" hidden="1"/>
    <row r="2473" ht="12.6" hidden="1"/>
    <row r="2474" ht="12.6" hidden="1"/>
    <row r="2475" ht="12.6" hidden="1"/>
    <row r="2476" ht="12.6" hidden="1"/>
    <row r="2477" ht="12.6" hidden="1"/>
    <row r="2478" ht="12.6" hidden="1"/>
    <row r="2479" ht="12.6" hidden="1"/>
    <row r="2480" ht="12.6" hidden="1"/>
    <row r="2481" ht="12.6" hidden="1"/>
    <row r="2482" ht="12.6" hidden="1"/>
    <row r="2483" ht="12.6" hidden="1"/>
    <row r="2484" ht="12.6" hidden="1"/>
    <row r="2485" ht="12.6" hidden="1"/>
    <row r="2486" ht="12.6" hidden="1"/>
    <row r="2487" ht="12.6" hidden="1"/>
    <row r="2488" ht="12.6" hidden="1"/>
    <row r="2489" ht="12.6" hidden="1"/>
    <row r="2490" ht="12.6" hidden="1"/>
    <row r="2491" ht="12.6" hidden="1"/>
    <row r="2492" ht="12.6" hidden="1"/>
    <row r="2493" ht="12.6" hidden="1"/>
    <row r="2494" ht="12.6" hidden="1"/>
    <row r="2495" ht="12.6" hidden="1"/>
    <row r="2496" ht="12.6" hidden="1"/>
    <row r="2497" ht="12.6" hidden="1"/>
    <row r="2498" ht="12.6" hidden="1"/>
    <row r="2499" ht="12.6" hidden="1"/>
    <row r="2500" ht="12.6" hidden="1"/>
    <row r="2501" ht="12.6" hidden="1"/>
    <row r="2502" ht="12.6" hidden="1"/>
    <row r="2503" ht="12.6" hidden="1"/>
    <row r="2504" ht="12.6" hidden="1"/>
    <row r="2505" ht="12.6" hidden="1"/>
    <row r="2506" ht="12.6" hidden="1"/>
    <row r="2507" ht="12.6" hidden="1"/>
    <row r="2508" ht="12.6" hidden="1"/>
    <row r="2509" ht="12.6" hidden="1"/>
    <row r="2510" ht="12.6" hidden="1"/>
    <row r="2511" ht="12.6" hidden="1"/>
    <row r="2512" ht="12.6" hidden="1"/>
    <row r="2513" ht="12.6" hidden="1"/>
    <row r="2514" ht="12.6" hidden="1"/>
    <row r="2515" ht="12.6" hidden="1"/>
    <row r="2516" ht="12.6" hidden="1"/>
    <row r="2517" ht="12.6" hidden="1"/>
    <row r="2518" ht="12.6" hidden="1"/>
    <row r="2519" ht="12.6" hidden="1"/>
    <row r="2520" ht="12.6" hidden="1"/>
    <row r="2521" ht="12.6" hidden="1"/>
    <row r="2522" ht="12.6" hidden="1"/>
    <row r="2523" ht="12.6" hidden="1"/>
    <row r="2524" ht="12.6" hidden="1"/>
    <row r="2525" ht="12.6" hidden="1"/>
    <row r="2526" ht="12.6" hidden="1"/>
    <row r="2527" ht="12.6" hidden="1"/>
    <row r="2528" ht="12.6" hidden="1"/>
    <row r="2529" ht="12.6" hidden="1"/>
    <row r="2530" ht="12.6" hidden="1"/>
    <row r="2531" ht="12.6" hidden="1"/>
    <row r="2532" ht="12.6" hidden="1"/>
    <row r="2533" ht="12.6" hidden="1"/>
    <row r="2534" ht="12.6" hidden="1"/>
    <row r="2535" ht="12.6" hidden="1"/>
    <row r="2536" ht="12.6" hidden="1"/>
    <row r="2537" ht="12.6" hidden="1"/>
    <row r="2538" ht="12.6" hidden="1"/>
    <row r="2539" ht="12.6" hidden="1"/>
    <row r="2540" ht="12.6" hidden="1"/>
    <row r="2541" ht="12.6" hidden="1"/>
    <row r="2542" ht="12.6" hidden="1"/>
    <row r="2543" ht="12.6" hidden="1"/>
    <row r="2544" ht="12.6" hidden="1"/>
    <row r="2545" ht="12.6" hidden="1"/>
    <row r="2546" ht="12.6" hidden="1"/>
    <row r="2547" ht="12.6" hidden="1"/>
    <row r="2548" ht="12.6" hidden="1"/>
    <row r="2549" ht="12.6" hidden="1"/>
    <row r="2550" ht="12.6" hidden="1"/>
    <row r="2551" ht="12.6" hidden="1"/>
    <row r="2552" ht="12.6" hidden="1"/>
    <row r="2553" ht="12.6" hidden="1"/>
    <row r="2554" ht="12.6" hidden="1"/>
    <row r="2555" ht="12.6" hidden="1"/>
    <row r="2556" ht="12.6" hidden="1"/>
    <row r="2557" ht="12.6" hidden="1"/>
    <row r="2558" ht="12.6" hidden="1"/>
    <row r="2559" ht="12.6" hidden="1"/>
    <row r="2560" ht="12.6" hidden="1"/>
    <row r="2561" ht="12.6" hidden="1"/>
    <row r="2562" ht="12.6" hidden="1"/>
    <row r="2563" ht="12.6" hidden="1"/>
    <row r="2564" ht="12.6" hidden="1"/>
    <row r="2565" ht="12.6" hidden="1"/>
    <row r="2566" ht="12.6" hidden="1"/>
    <row r="2567" ht="12.6" hidden="1"/>
    <row r="2568" ht="12.6" hidden="1"/>
    <row r="2569" ht="12.6" hidden="1"/>
    <row r="2570" ht="12.6" hidden="1"/>
    <row r="2571" ht="12.6" hidden="1"/>
    <row r="2572" ht="12.6" hidden="1"/>
    <row r="2573" ht="12.6" hidden="1"/>
    <row r="2574" ht="12.6" hidden="1"/>
    <row r="2575" ht="12.6" hidden="1"/>
    <row r="2576" ht="12.6" hidden="1"/>
    <row r="2577" ht="12.6" hidden="1"/>
    <row r="2578" ht="12.6" hidden="1"/>
    <row r="2579" ht="12.6" hidden="1"/>
    <row r="2580" ht="12.6" hidden="1"/>
    <row r="2581" ht="12.6" hidden="1"/>
    <row r="2582" ht="12.6" hidden="1"/>
    <row r="2583" ht="12.6" hidden="1"/>
    <row r="2584" ht="12.6" hidden="1"/>
    <row r="2585" ht="12.6" hidden="1"/>
    <row r="2586" ht="12.6" hidden="1"/>
    <row r="2587" ht="12.6" hidden="1"/>
    <row r="2588" ht="12.6" hidden="1"/>
    <row r="2589" ht="12.6" hidden="1"/>
    <row r="2590" ht="12.6" hidden="1"/>
    <row r="2591" ht="12.6" hidden="1"/>
    <row r="2592" ht="12.6" hidden="1"/>
    <row r="2593" ht="12.6" hidden="1"/>
    <row r="2594" ht="12.6" hidden="1"/>
    <row r="2595" ht="12.6" hidden="1"/>
    <row r="2596" ht="12.6" hidden="1"/>
    <row r="2597" ht="12.6" hidden="1"/>
    <row r="2598" ht="12.6" hidden="1"/>
    <row r="2599" ht="12.6" hidden="1"/>
    <row r="2600" ht="12.6" hidden="1"/>
    <row r="2601" ht="12.6" hidden="1"/>
    <row r="2602" ht="12.6" hidden="1"/>
    <row r="2603" ht="12.6" hidden="1"/>
    <row r="2604" ht="12.6" hidden="1"/>
    <row r="2605" ht="12.6" hidden="1"/>
    <row r="2606" ht="12.6" hidden="1"/>
    <row r="2607" ht="12.6" hidden="1"/>
    <row r="2608" ht="12.6" hidden="1"/>
    <row r="2609" ht="12.6" hidden="1"/>
    <row r="2610" ht="12.6" hidden="1"/>
    <row r="2611" ht="12.6" hidden="1"/>
    <row r="2612" ht="12.6" hidden="1"/>
    <row r="2613" ht="12.6" hidden="1"/>
    <row r="2614" ht="12.6" hidden="1"/>
    <row r="2615" ht="12.6" hidden="1"/>
    <row r="2616" ht="12.6" hidden="1"/>
    <row r="2617" ht="12.6" hidden="1"/>
    <row r="2618" ht="12.6" hidden="1"/>
    <row r="2619" ht="12.6" hidden="1"/>
    <row r="2620" ht="12.6" hidden="1"/>
    <row r="2621" ht="12.6" hidden="1"/>
    <row r="2622" ht="12.6" hidden="1"/>
    <row r="2623" ht="12.6" hidden="1"/>
    <row r="2624" ht="12.6" hidden="1"/>
    <row r="2625" ht="12.6" hidden="1"/>
    <row r="2626" ht="12.6" hidden="1"/>
    <row r="2627" ht="12.6" hidden="1"/>
    <row r="2628" ht="12.6" hidden="1"/>
    <row r="2629" ht="12.6" hidden="1"/>
    <row r="2630" ht="12.6" hidden="1"/>
    <row r="2631" ht="12.6" hidden="1"/>
    <row r="2632" ht="12.6" hidden="1"/>
    <row r="2633" ht="12.6" hidden="1"/>
    <row r="2634" ht="12.6" hidden="1"/>
    <row r="2635" ht="12.6" hidden="1"/>
    <row r="2636" ht="12.6" hidden="1"/>
    <row r="2637" ht="12.6" hidden="1"/>
    <row r="2638" ht="12.6" hidden="1"/>
    <row r="2639" ht="12.6" hidden="1"/>
    <row r="2640" ht="12.6" hidden="1"/>
    <row r="2641" ht="12.6" hidden="1"/>
    <row r="2642" ht="12.6" hidden="1"/>
    <row r="2643" ht="12.6" hidden="1"/>
    <row r="2644" ht="12.6" hidden="1"/>
    <row r="2645" ht="12.6" hidden="1"/>
    <row r="2646" ht="12.6" hidden="1"/>
    <row r="2647" ht="12.6" hidden="1"/>
    <row r="2648" ht="12.6" hidden="1"/>
    <row r="2649" ht="12.6" hidden="1"/>
    <row r="2650" ht="12.6" hidden="1"/>
    <row r="2651" ht="12.6" hidden="1"/>
    <row r="2652" ht="12.6" hidden="1"/>
    <row r="2653" ht="12.6" hidden="1"/>
    <row r="2654" ht="12.6" hidden="1"/>
    <row r="2655" ht="12.6" hidden="1"/>
    <row r="2656" ht="12.6" hidden="1"/>
    <row r="2657" ht="12.6" hidden="1"/>
    <row r="2658" ht="12.6" hidden="1"/>
    <row r="2659" ht="12.6" hidden="1"/>
    <row r="2660" ht="12.6" hidden="1"/>
    <row r="2661" ht="12.6" hidden="1"/>
    <row r="2662" ht="12.6" hidden="1"/>
    <row r="2663" ht="12.6" hidden="1"/>
    <row r="2664" ht="12.6" hidden="1"/>
    <row r="2665" ht="12.6" hidden="1"/>
    <row r="2666" ht="12.6" hidden="1"/>
    <row r="2667" ht="12.6" hidden="1"/>
    <row r="2668" ht="12.6" hidden="1"/>
    <row r="2669" ht="12.6" hidden="1"/>
    <row r="2670" ht="12.6" hidden="1"/>
    <row r="2671" ht="12.6" hidden="1"/>
    <row r="2672" ht="12.6" hidden="1"/>
    <row r="2673" ht="12.6" hidden="1"/>
    <row r="2674" ht="12.6" hidden="1"/>
    <row r="2675" ht="12.6" hidden="1"/>
    <row r="2676" ht="12.6" hidden="1"/>
    <row r="2677" ht="12.6" hidden="1"/>
    <row r="2678" ht="12.6" hidden="1"/>
    <row r="2679" ht="12.6" hidden="1"/>
    <row r="2680" ht="12.6" hidden="1"/>
    <row r="2681" ht="12.6" hidden="1"/>
    <row r="2682" ht="12.6" hidden="1"/>
    <row r="2683" ht="12.6" hidden="1"/>
    <row r="2684" ht="12.6" hidden="1"/>
    <row r="2685" ht="12.6" hidden="1"/>
    <row r="2686" ht="12.6" hidden="1"/>
    <row r="2687" ht="12.6" hidden="1"/>
    <row r="2688" ht="12.6" hidden="1"/>
    <row r="2689" ht="12.6" hidden="1"/>
    <row r="2690" ht="12.6" hidden="1"/>
    <row r="2691" ht="12.6" hidden="1"/>
    <row r="2692" ht="12.6" hidden="1"/>
    <row r="2693" ht="12.6" hidden="1"/>
    <row r="2694" ht="12.6" hidden="1"/>
    <row r="2695" ht="12.6" hidden="1"/>
    <row r="2696" ht="12.6" hidden="1"/>
    <row r="2697" ht="12.6" hidden="1"/>
    <row r="2698" ht="12.6" hidden="1"/>
    <row r="2699" ht="12.6" hidden="1"/>
    <row r="2700" ht="12.6" hidden="1"/>
    <row r="2701" ht="12.6" hidden="1"/>
    <row r="2702" ht="12.6" hidden="1"/>
    <row r="2703" ht="12.6" hidden="1"/>
    <row r="2704" ht="12.6" hidden="1"/>
    <row r="2705" ht="12.6" hidden="1"/>
    <row r="2706" ht="12.6" hidden="1"/>
    <row r="2707" ht="12.6" hidden="1"/>
    <row r="2708" ht="12.6" hidden="1"/>
    <row r="2709" ht="12.6" hidden="1"/>
    <row r="2710" ht="12.6" hidden="1"/>
    <row r="2711" ht="12.6" hidden="1"/>
    <row r="2712" ht="12.6" hidden="1"/>
    <row r="2713" ht="12.6" hidden="1"/>
    <row r="2714" ht="12.6" hidden="1"/>
    <row r="2715" ht="12.6" hidden="1"/>
    <row r="2716" ht="12.6" hidden="1"/>
    <row r="2717" ht="12.6" hidden="1"/>
    <row r="2718" ht="12.6" hidden="1"/>
    <row r="2719" ht="12.6" hidden="1"/>
    <row r="2720" ht="12.6" hidden="1"/>
    <row r="2721" ht="12.6" hidden="1"/>
    <row r="2722" ht="12.6" hidden="1"/>
    <row r="2723" ht="12.6" hidden="1"/>
    <row r="2724" ht="12.6" hidden="1"/>
    <row r="2725" ht="12.6" hidden="1"/>
    <row r="2726" ht="12.6" hidden="1"/>
    <row r="2727" ht="12.6" hidden="1"/>
    <row r="2728" ht="12.6" hidden="1"/>
    <row r="2729" ht="12.6" hidden="1"/>
    <row r="2730" ht="12.6" hidden="1"/>
    <row r="2731" ht="12.6" hidden="1"/>
    <row r="2732" ht="12.6" hidden="1"/>
    <row r="2733" ht="12.6" hidden="1"/>
    <row r="2734" ht="12.6" hidden="1"/>
    <row r="2735" ht="12.6" hidden="1"/>
    <row r="2736" ht="12.6" hidden="1"/>
    <row r="2737" ht="12.6" hidden="1"/>
    <row r="2738" ht="12.6" hidden="1"/>
    <row r="2739" ht="12.6" hidden="1"/>
    <row r="2740" ht="12.6" hidden="1"/>
    <row r="2741" ht="12.6" hidden="1"/>
    <row r="2742" ht="12.6" hidden="1"/>
    <row r="2743" ht="12.6" hidden="1"/>
    <row r="2744" ht="12.6" hidden="1"/>
    <row r="2745" ht="12.6" hidden="1"/>
    <row r="2746" ht="12.6" hidden="1"/>
    <row r="2747" ht="12.6" hidden="1"/>
    <row r="2748" ht="12.6" hidden="1"/>
    <row r="2749" ht="12.6" hidden="1"/>
    <row r="2750" ht="12.6" hidden="1"/>
    <row r="2751" ht="12.6" hidden="1"/>
    <row r="2752" ht="12.6" hidden="1"/>
    <row r="2753" ht="12.6" hidden="1"/>
    <row r="2754" ht="12.6" hidden="1"/>
    <row r="2755" ht="12.6" hidden="1"/>
    <row r="2756" ht="12.6" hidden="1"/>
    <row r="2757" ht="12.6" hidden="1"/>
    <row r="2758" ht="12.6" hidden="1"/>
    <row r="2759" ht="12.6" hidden="1"/>
    <row r="2760" ht="12.6" hidden="1"/>
    <row r="2761" ht="12.6" hidden="1"/>
    <row r="2762" ht="12.6" hidden="1"/>
    <row r="2763" ht="12.6" hidden="1"/>
    <row r="2764" ht="12.6" hidden="1"/>
    <row r="2765" ht="12.6" hidden="1"/>
    <row r="2766" ht="12.6" hidden="1"/>
    <row r="2767" ht="12.6" hidden="1"/>
    <row r="2768" ht="12.6" hidden="1"/>
    <row r="2769" ht="12.6" hidden="1"/>
    <row r="2770" ht="12.6" hidden="1"/>
    <row r="2771" ht="12.6" hidden="1"/>
    <row r="2772" ht="12.6" hidden="1"/>
    <row r="2773" ht="12.6" hidden="1"/>
    <row r="2774" ht="12.6" hidden="1"/>
    <row r="2775" ht="12.6" hidden="1"/>
    <row r="2776" ht="12.6" hidden="1"/>
    <row r="2777" ht="12.6" hidden="1"/>
    <row r="2778" ht="12.6" hidden="1"/>
    <row r="2779" ht="12.6" hidden="1"/>
    <row r="2780" ht="12.6" hidden="1"/>
    <row r="2781" ht="12.6" hidden="1"/>
    <row r="2782" ht="12.6" hidden="1"/>
    <row r="2783" ht="12.6" hidden="1"/>
    <row r="2784" ht="12.6" hidden="1"/>
    <row r="2785" ht="12.6" hidden="1"/>
    <row r="2786" ht="12.6" hidden="1"/>
    <row r="2787" ht="12.6" hidden="1"/>
    <row r="2788" ht="12.6" hidden="1"/>
    <row r="2789" ht="12.6" hidden="1"/>
    <row r="2790" ht="12.6" hidden="1"/>
    <row r="2791" ht="12.6" hidden="1"/>
    <row r="2792" ht="12.6" hidden="1"/>
    <row r="2793" ht="12.6" hidden="1"/>
    <row r="2794" ht="12.6" hidden="1"/>
    <row r="2795" ht="12.6" hidden="1"/>
    <row r="2796" ht="12.6" hidden="1"/>
    <row r="2797" ht="12.6" hidden="1"/>
    <row r="2798" ht="12.6" hidden="1"/>
    <row r="2799" ht="12.6" hidden="1"/>
    <row r="2800" ht="12.6" hidden="1"/>
    <row r="2801" ht="12.6" hidden="1"/>
    <row r="2802" ht="12.6" hidden="1"/>
    <row r="2803" ht="12.6" hidden="1"/>
    <row r="2804" ht="12.6" hidden="1"/>
    <row r="2805" ht="12.6" hidden="1"/>
    <row r="2806" ht="12.6" hidden="1"/>
    <row r="2807" ht="12.6" hidden="1"/>
    <row r="2808" ht="12.6" hidden="1"/>
    <row r="2809" ht="12.6" hidden="1"/>
    <row r="2810" ht="12.6" hidden="1"/>
    <row r="2811" ht="12.6" hidden="1"/>
    <row r="2812" ht="12.6" hidden="1"/>
    <row r="2813" ht="12.6" hidden="1"/>
    <row r="2814" ht="12.6" hidden="1"/>
    <row r="2815" ht="12.6" hidden="1"/>
    <row r="2816" ht="12.6" hidden="1"/>
    <row r="2817" ht="12.6" hidden="1"/>
    <row r="2818" ht="12.6" hidden="1"/>
    <row r="2819" ht="12.6" hidden="1"/>
    <row r="2820" ht="12.6" hidden="1"/>
    <row r="2821" ht="12.6" hidden="1"/>
    <row r="2822" ht="12.6" hidden="1"/>
    <row r="2823" ht="12.6" hidden="1"/>
    <row r="2824" ht="12.6" hidden="1"/>
    <row r="2825" ht="12.6" hidden="1"/>
    <row r="2826" ht="12.6" hidden="1"/>
    <row r="2827" ht="12.6" hidden="1"/>
    <row r="2828" ht="12.6" hidden="1"/>
    <row r="2829" ht="12.6" hidden="1"/>
    <row r="2830" ht="12.6" hidden="1"/>
    <row r="2831" ht="12.6" hidden="1"/>
    <row r="2832" ht="12.6" hidden="1"/>
    <row r="2833" ht="12.6" hidden="1"/>
    <row r="2834" ht="12.6" hidden="1"/>
    <row r="2835" ht="12.6" hidden="1"/>
    <row r="2836" ht="12.6" hidden="1"/>
    <row r="2837" ht="12.6" hidden="1"/>
    <row r="2838" ht="12.6" hidden="1"/>
    <row r="2839" ht="12.6" hidden="1"/>
    <row r="2840" ht="12.6" hidden="1"/>
    <row r="2841" ht="12.6" hidden="1"/>
    <row r="2842" ht="12.6" hidden="1"/>
    <row r="2843" ht="12.6" hidden="1"/>
    <row r="2844" ht="12.6" hidden="1"/>
    <row r="2845" ht="12.6" hidden="1"/>
    <row r="2846" ht="12.6" hidden="1"/>
    <row r="2847" ht="12.6" hidden="1"/>
    <row r="2848" ht="12.6" hidden="1"/>
    <row r="2849" ht="12.6" hidden="1"/>
    <row r="2850" ht="12.6" hidden="1"/>
    <row r="2851" ht="12.6" hidden="1"/>
    <row r="2852" ht="12.6" hidden="1"/>
    <row r="2853" ht="12.6" hidden="1"/>
    <row r="2854" ht="12.6" hidden="1"/>
    <row r="2855" ht="12.6" hidden="1"/>
    <row r="2856" ht="12.6" hidden="1"/>
    <row r="2857" ht="12.6" hidden="1"/>
    <row r="2858" ht="12.6" hidden="1"/>
    <row r="2859" ht="12.6" hidden="1"/>
    <row r="2860" ht="12.6" hidden="1"/>
    <row r="2861" ht="12.6" hidden="1"/>
    <row r="2862" ht="12.6" hidden="1"/>
    <row r="2863" ht="12.6" hidden="1"/>
    <row r="2864" ht="12.6" hidden="1"/>
    <row r="2865" ht="12.6" hidden="1"/>
    <row r="2866" ht="12.6" hidden="1"/>
    <row r="2867" ht="12.6" hidden="1"/>
    <row r="2868" ht="12.6" hidden="1"/>
    <row r="2869" ht="12.6" hidden="1"/>
    <row r="2870" ht="12.6" hidden="1"/>
    <row r="2871" ht="12.6" hidden="1"/>
    <row r="2872" ht="12.6" hidden="1"/>
    <row r="2873" ht="12.6" hidden="1"/>
    <row r="2874" ht="12.6" hidden="1"/>
    <row r="2875" ht="12.6" hidden="1"/>
    <row r="2876" ht="12.6" hidden="1"/>
    <row r="2877" ht="12.6" hidden="1"/>
    <row r="2878" ht="12.6" hidden="1"/>
    <row r="2879" ht="12.6" hidden="1"/>
    <row r="2880" ht="12.6" hidden="1"/>
    <row r="2881" ht="12.6" hidden="1"/>
    <row r="2882" ht="12.6" hidden="1"/>
    <row r="2883" ht="12.6" hidden="1"/>
    <row r="2884" ht="12.6" hidden="1"/>
    <row r="2885" ht="12.6" hidden="1"/>
    <row r="2886" ht="12.6" hidden="1"/>
    <row r="2887" ht="12.6" hidden="1"/>
    <row r="2888" ht="12.6" hidden="1"/>
    <row r="2889" ht="12.6" hidden="1"/>
    <row r="2890" ht="12.6" hidden="1"/>
    <row r="2891" ht="12.6" hidden="1"/>
    <row r="2892" ht="12.6" hidden="1"/>
    <row r="2893" ht="12.6" hidden="1"/>
    <row r="2894" ht="12.6" hidden="1"/>
    <row r="2895" ht="12.6" hidden="1"/>
    <row r="2896" ht="12.6" hidden="1"/>
    <row r="2897" ht="12.6" hidden="1"/>
    <row r="2898" ht="12.6" hidden="1"/>
    <row r="2899" ht="12.6" hidden="1"/>
    <row r="2900" ht="12.6" hidden="1"/>
    <row r="2901" ht="12.6" hidden="1"/>
    <row r="2902" ht="12.6" hidden="1"/>
    <row r="2903" ht="12.6" hidden="1"/>
    <row r="2904" ht="12.6" hidden="1"/>
    <row r="2905" ht="12.6" hidden="1"/>
    <row r="2906" ht="12.6" hidden="1"/>
    <row r="2907" ht="12.6" hidden="1"/>
    <row r="2908" ht="12.6" hidden="1"/>
    <row r="2909" ht="12.6" hidden="1"/>
    <row r="2910" ht="12.6" hidden="1"/>
    <row r="2911" ht="12.6" hidden="1"/>
    <row r="2912" ht="12.6" hidden="1"/>
    <row r="2913" ht="12.6" hidden="1"/>
    <row r="2914" ht="12.6" hidden="1"/>
    <row r="2915" ht="12.6" hidden="1"/>
    <row r="2916" ht="12.6" hidden="1"/>
    <row r="2917" ht="12.6" hidden="1"/>
    <row r="2918" ht="12.6" hidden="1"/>
    <row r="2919" ht="12.6" hidden="1"/>
    <row r="2920" ht="12.6" hidden="1"/>
    <row r="2921" ht="12.6" hidden="1"/>
    <row r="2922" ht="12.6" hidden="1"/>
    <row r="2923" ht="12.6" hidden="1"/>
    <row r="2924" ht="12.6" hidden="1"/>
    <row r="2925" ht="12.6" hidden="1"/>
    <row r="2926" ht="12.6" hidden="1"/>
    <row r="2927" ht="12.6" hidden="1"/>
    <row r="2928" ht="12.6" hidden="1"/>
    <row r="2929" ht="12.6" hidden="1"/>
    <row r="2930" ht="12.6" hidden="1"/>
    <row r="2931" ht="12.6" hidden="1"/>
    <row r="2932" ht="12.6" hidden="1"/>
    <row r="2933" ht="12.6" hidden="1"/>
    <row r="2934" ht="12.6" hidden="1"/>
    <row r="2935" ht="12.6" hidden="1"/>
    <row r="2936" ht="12.6" hidden="1"/>
    <row r="2937" ht="12.6" hidden="1"/>
    <row r="2938" ht="12.6" hidden="1"/>
    <row r="2939" ht="12.6" hidden="1"/>
    <row r="2940" ht="12.6" hidden="1"/>
    <row r="2941" ht="12.6" hidden="1"/>
    <row r="2942" ht="12.6" hidden="1"/>
    <row r="2943" ht="12.6" hidden="1"/>
    <row r="2944" ht="12.6" hidden="1"/>
    <row r="2945" ht="12.6" hidden="1"/>
    <row r="2946" ht="12.6" hidden="1"/>
    <row r="2947" ht="12.6" hidden="1"/>
    <row r="2948" ht="12.6" hidden="1"/>
    <row r="2949" ht="12.6" hidden="1"/>
    <row r="2950" ht="12.6" hidden="1"/>
    <row r="2951" ht="12.6" hidden="1"/>
    <row r="2952" ht="12.6" hidden="1"/>
    <row r="2953" ht="12.6" hidden="1"/>
    <row r="2954" ht="12.6" hidden="1"/>
    <row r="2955" ht="12.6" hidden="1"/>
    <row r="2956" ht="12.6" hidden="1"/>
    <row r="2957" ht="12.6" hidden="1"/>
    <row r="2958" ht="12.6" hidden="1"/>
    <row r="2959" ht="12.6" hidden="1"/>
    <row r="2960" ht="12.6" hidden="1"/>
    <row r="2961" ht="12.6" hidden="1"/>
    <row r="2962" ht="12.6" hidden="1"/>
    <row r="2963" ht="12.6" hidden="1"/>
    <row r="2964" ht="12.6" hidden="1"/>
    <row r="2965" ht="12.6" hidden="1"/>
    <row r="2966" ht="12.6" hidden="1"/>
    <row r="2967" ht="12.6" hidden="1"/>
    <row r="2968" ht="12.6" hidden="1"/>
    <row r="2969" ht="12.6" hidden="1"/>
    <row r="2970" ht="12.6" hidden="1"/>
    <row r="2971" ht="12.6" hidden="1"/>
    <row r="2972" ht="12.6" hidden="1"/>
    <row r="2973" ht="12.6" hidden="1"/>
    <row r="2974" ht="12.6" hidden="1"/>
    <row r="2975" ht="12.6" hidden="1"/>
    <row r="2976" ht="12.6" hidden="1"/>
    <row r="2977" ht="12.6" hidden="1"/>
    <row r="2978" ht="12.6" hidden="1"/>
    <row r="2979" ht="12.6" hidden="1"/>
    <row r="2980" ht="12.6" hidden="1"/>
    <row r="2981" ht="12.6" hidden="1"/>
    <row r="2982" ht="12.6" hidden="1"/>
    <row r="2983" ht="12.6" hidden="1"/>
    <row r="2984" ht="12.6" hidden="1"/>
    <row r="2985" ht="12.6" hidden="1"/>
    <row r="2986" ht="12.6" hidden="1"/>
    <row r="2987" ht="12.6" hidden="1"/>
    <row r="2988" ht="12.6" hidden="1"/>
    <row r="2989" ht="12.6" hidden="1"/>
    <row r="2990" ht="12.6" hidden="1"/>
    <row r="2991" ht="12.6" hidden="1"/>
    <row r="2992" ht="12.6" hidden="1"/>
    <row r="2993" ht="12.6" hidden="1"/>
    <row r="2994" ht="12.6" hidden="1"/>
    <row r="2995" ht="12.6" hidden="1"/>
    <row r="2996" ht="12.6" hidden="1"/>
    <row r="2997" ht="12.6" hidden="1"/>
    <row r="2998" ht="12.6" hidden="1"/>
    <row r="2999" ht="12.6" hidden="1"/>
    <row r="3000" ht="12.6" hidden="1"/>
    <row r="3001" ht="12.6" hidden="1"/>
    <row r="3002" ht="12.6" hidden="1"/>
    <row r="3003" ht="12.6" hidden="1"/>
    <row r="3004" ht="12.6" hidden="1"/>
    <row r="3005" ht="12.6" hidden="1"/>
    <row r="3006" ht="12.6" hidden="1"/>
    <row r="3007" ht="12.6" hidden="1"/>
    <row r="3008" ht="12.6" hidden="1"/>
    <row r="3009" ht="12.6" hidden="1"/>
    <row r="3010" ht="12.6" hidden="1"/>
    <row r="3011" ht="12.6" hidden="1"/>
    <row r="3012" ht="12.6" hidden="1"/>
    <row r="3013" ht="12.6" hidden="1"/>
    <row r="3014" ht="12.6" hidden="1"/>
    <row r="3015" ht="12.6" hidden="1"/>
    <row r="3016" ht="12.6" hidden="1"/>
    <row r="3017" ht="12.6" hidden="1"/>
    <row r="3018" ht="12.6" hidden="1"/>
    <row r="3019" ht="12.6" hidden="1"/>
    <row r="3020" ht="12.6" hidden="1"/>
    <row r="3021" ht="12.6" hidden="1"/>
    <row r="3022" ht="12.6" hidden="1"/>
    <row r="3023" ht="12.6" hidden="1"/>
    <row r="3024" ht="12.6" hidden="1"/>
    <row r="3025" ht="12.6" hidden="1"/>
    <row r="3026" ht="12.6" hidden="1"/>
    <row r="3027" ht="12.6" hidden="1"/>
    <row r="3028" ht="12.6" hidden="1"/>
    <row r="3029" ht="12.6" hidden="1"/>
    <row r="3030" ht="12.6" hidden="1"/>
    <row r="3031" ht="12.6" hidden="1"/>
    <row r="3032" ht="12.6" hidden="1"/>
    <row r="3033" ht="12.6" hidden="1"/>
    <row r="3034" ht="12.6" hidden="1"/>
    <row r="3035" ht="12.6" hidden="1"/>
    <row r="3036" ht="12.6" hidden="1"/>
    <row r="3037" ht="12.6" hidden="1"/>
    <row r="3038" ht="12.6" hidden="1"/>
    <row r="3039" ht="12.6" hidden="1"/>
    <row r="3040" ht="12.6" hidden="1"/>
    <row r="3041" ht="12.6" hidden="1"/>
    <row r="3042" ht="12.6" hidden="1"/>
    <row r="3043" ht="12.6" hidden="1"/>
    <row r="3044" ht="12.6" hidden="1"/>
    <row r="3045" ht="12.6" hidden="1"/>
    <row r="3046" ht="12.6" hidden="1"/>
    <row r="3047" ht="12.6" hidden="1"/>
    <row r="3048" ht="12.6" hidden="1"/>
    <row r="3049" ht="12.6" hidden="1"/>
    <row r="3050" ht="12.6" hidden="1"/>
    <row r="3051" ht="12.6" hidden="1"/>
    <row r="3052" ht="12.6" hidden="1"/>
    <row r="3053" ht="12.6" hidden="1"/>
    <row r="3054" ht="12.6" hidden="1"/>
    <row r="3055" ht="12.6" hidden="1"/>
    <row r="3056" ht="12.6" hidden="1"/>
    <row r="3057" ht="12.6" hidden="1"/>
    <row r="3058" ht="12.6" hidden="1"/>
    <row r="3059" ht="12.6" hidden="1"/>
    <row r="3060" ht="12.6" hidden="1"/>
    <row r="3061" ht="12.6" hidden="1"/>
    <row r="3062" ht="12.6" hidden="1"/>
    <row r="3063" ht="12.6" hidden="1"/>
    <row r="3064" ht="12.6" hidden="1"/>
    <row r="3065" ht="12.6" hidden="1"/>
    <row r="3066" ht="12.6" hidden="1"/>
    <row r="3067" ht="12.6" hidden="1"/>
    <row r="3068" ht="12.6" hidden="1"/>
    <row r="3069" ht="12.6" hidden="1"/>
    <row r="3070" ht="12.6" hidden="1"/>
    <row r="3071" ht="12.6" hidden="1"/>
    <row r="3072" ht="12.6" hidden="1"/>
    <row r="3073" ht="12.6" hidden="1"/>
    <row r="3074" ht="12.6" hidden="1"/>
    <row r="3075" ht="12.6" hidden="1"/>
    <row r="3076" ht="12.6" hidden="1"/>
    <row r="3077" ht="12.6" hidden="1"/>
    <row r="3078" ht="12.6" hidden="1"/>
    <row r="3079" ht="12.6" hidden="1"/>
    <row r="3080" ht="12.6" hidden="1"/>
    <row r="3081" ht="12.6" hidden="1"/>
    <row r="3082" ht="12.6" hidden="1"/>
    <row r="3083" ht="12.6" hidden="1"/>
    <row r="3084" ht="12.6" hidden="1"/>
    <row r="3085" ht="12.6" hidden="1"/>
    <row r="3086" ht="12.6" hidden="1"/>
    <row r="3087" ht="12.6" hidden="1"/>
    <row r="3088" ht="12.6" hidden="1"/>
    <row r="3089" ht="12.6" hidden="1"/>
    <row r="3090" ht="12.6" hidden="1"/>
    <row r="3091" ht="12.6" hidden="1"/>
    <row r="3092" ht="12.6" hidden="1"/>
    <row r="3093" ht="12.6" hidden="1"/>
    <row r="3094" ht="12.6" hidden="1"/>
    <row r="3095" ht="12.6" hidden="1"/>
    <row r="3096" ht="12.6" hidden="1"/>
    <row r="3097" ht="12.6" hidden="1"/>
    <row r="3098" ht="12.6" hidden="1"/>
    <row r="3099" ht="12.6" hidden="1"/>
    <row r="3100" ht="12.6" hidden="1"/>
    <row r="3101" ht="12.6" hidden="1"/>
    <row r="3102" ht="12.6" hidden="1"/>
    <row r="3103" ht="12.6" hidden="1"/>
    <row r="3104" ht="12.6" hidden="1"/>
    <row r="3105" ht="12.6" hidden="1"/>
    <row r="3106" ht="12.6" hidden="1"/>
    <row r="3107" ht="12.6" hidden="1"/>
    <row r="3108" ht="12.6" hidden="1"/>
    <row r="3109" ht="12.6" hidden="1"/>
    <row r="3110" ht="12.6" hidden="1"/>
    <row r="3111" ht="12.6" hidden="1"/>
    <row r="3112" ht="12.6" hidden="1"/>
    <row r="3113" ht="12.6" hidden="1"/>
    <row r="3114" ht="12.6" hidden="1"/>
    <row r="3115" ht="12.6" hidden="1"/>
    <row r="3116" ht="12.6" hidden="1"/>
    <row r="3117" ht="12.6" hidden="1"/>
    <row r="3118" ht="12.6" hidden="1"/>
    <row r="3119" ht="12.6" hidden="1"/>
    <row r="3120" ht="12.6" hidden="1"/>
    <row r="3121" ht="12.6" hidden="1"/>
    <row r="3122" ht="12.6" hidden="1"/>
    <row r="3123" ht="12.6" hidden="1"/>
    <row r="3124" ht="12.6" hidden="1"/>
    <row r="3125" ht="12.6" hidden="1"/>
    <row r="3126" ht="12.6" hidden="1"/>
    <row r="3127" ht="12.6" hidden="1"/>
    <row r="3128" ht="12.6" hidden="1"/>
    <row r="3129" ht="12.6" hidden="1"/>
    <row r="3130" ht="12.6" hidden="1"/>
    <row r="3131" ht="12.6" hidden="1"/>
    <row r="3132" ht="12.6" hidden="1"/>
    <row r="3133" ht="12.6" hidden="1"/>
    <row r="3134" ht="12.6" hidden="1"/>
    <row r="3135" ht="12.6" hidden="1"/>
    <row r="3136" ht="12.6" hidden="1"/>
    <row r="3137" ht="12.6" hidden="1"/>
    <row r="3138" ht="12.6" hidden="1"/>
    <row r="3139" ht="12.6" hidden="1"/>
    <row r="3140" ht="12.6" hidden="1"/>
    <row r="3141" ht="12.6" hidden="1"/>
    <row r="3142" ht="12.6" hidden="1"/>
    <row r="3143" ht="12.6" hidden="1"/>
    <row r="3144" ht="12.6" hidden="1"/>
    <row r="3145" ht="12.6" hidden="1"/>
    <row r="3146" ht="12.6" hidden="1"/>
    <row r="3147" ht="12.6" hidden="1"/>
    <row r="3148" ht="12.6" hidden="1"/>
    <row r="3149" ht="12.6" hidden="1"/>
    <row r="3150" ht="12.6" hidden="1"/>
    <row r="3151" ht="12.6" hidden="1"/>
    <row r="3152" ht="12.6" hidden="1"/>
    <row r="3153" ht="12.6" hidden="1"/>
    <row r="3154" ht="12.6" hidden="1"/>
    <row r="3155" ht="12.6" hidden="1"/>
    <row r="3156" ht="12.6" hidden="1"/>
    <row r="3157" ht="12.6" hidden="1"/>
    <row r="3158" ht="12.6" hidden="1"/>
    <row r="3159" ht="12.6" hidden="1"/>
    <row r="3160" ht="12.6" hidden="1"/>
    <row r="3161" ht="12.6" hidden="1"/>
    <row r="3162" ht="12.6" hidden="1"/>
    <row r="3163" ht="12.6" hidden="1"/>
    <row r="3164" ht="12.6" hidden="1"/>
    <row r="3165" ht="12.6" hidden="1"/>
    <row r="3166" ht="12.6" hidden="1"/>
    <row r="3167" ht="12.6" hidden="1"/>
    <row r="3168" ht="12.6" hidden="1"/>
    <row r="3169" ht="12.6" hidden="1"/>
    <row r="3170" ht="12.6" hidden="1"/>
    <row r="3171" ht="12.6" hidden="1"/>
    <row r="3172" ht="12.6" hidden="1"/>
    <row r="3173" ht="12.6" hidden="1"/>
    <row r="3174" ht="12.6" hidden="1"/>
    <row r="3175" ht="12.6" hidden="1"/>
    <row r="3176" ht="12.6" hidden="1"/>
    <row r="3177" ht="12.6" hidden="1"/>
    <row r="3178" ht="12.6" hidden="1"/>
    <row r="3179" ht="12.6" hidden="1"/>
    <row r="3180" ht="12.6" hidden="1"/>
    <row r="3181" ht="12.6" hidden="1"/>
    <row r="3182" ht="12.6" hidden="1"/>
    <row r="3183" ht="12.6" hidden="1"/>
    <row r="3184" ht="12.6" hidden="1"/>
    <row r="3185" ht="12.6" hidden="1"/>
    <row r="3186" ht="12.6" hidden="1"/>
    <row r="3187" ht="12.6" hidden="1"/>
    <row r="3188" ht="12.6" hidden="1"/>
    <row r="3189" ht="12.6" hidden="1"/>
    <row r="3190" ht="12.6" hidden="1"/>
    <row r="3191" ht="12.6" hidden="1"/>
    <row r="3192" ht="12.6" hidden="1"/>
    <row r="3193" ht="12.6" hidden="1"/>
    <row r="3194" ht="12.6" hidden="1"/>
    <row r="3195" ht="12.6" hidden="1"/>
    <row r="3196" ht="12.6" hidden="1"/>
    <row r="3197" ht="12.6" hidden="1"/>
    <row r="3198" ht="12.6" hidden="1"/>
    <row r="3199" ht="12.6" hidden="1"/>
    <row r="3200" ht="12.6" hidden="1"/>
    <row r="3201" ht="12.6" hidden="1"/>
    <row r="3202" ht="12.6" hidden="1"/>
    <row r="3203" ht="12.6" hidden="1"/>
    <row r="3204" ht="12.6" hidden="1"/>
    <row r="3205" ht="12.6" hidden="1"/>
    <row r="3206" ht="12.6" hidden="1"/>
    <row r="3207" ht="12.6" hidden="1"/>
    <row r="3208" ht="12.6" hidden="1"/>
    <row r="3209" ht="12.6" hidden="1"/>
    <row r="3210" ht="12.6" hidden="1"/>
    <row r="3211" ht="12.6" hidden="1"/>
    <row r="3212" ht="12.6" hidden="1"/>
    <row r="3213" ht="12.6" hidden="1"/>
    <row r="3214" ht="12.6" hidden="1"/>
    <row r="3215" ht="12.6" hidden="1"/>
    <row r="3216" ht="12.6" hidden="1"/>
    <row r="3217" ht="12.6" hidden="1"/>
    <row r="3218" ht="12.6" hidden="1"/>
    <row r="3219" ht="12.6" hidden="1"/>
    <row r="3220" ht="12.6" hidden="1"/>
    <row r="3221" ht="12.6" hidden="1"/>
    <row r="3222" ht="12.6" hidden="1"/>
    <row r="3223" ht="12.6" hidden="1"/>
    <row r="3224" ht="12.6" hidden="1"/>
    <row r="3225" ht="12.6" hidden="1"/>
    <row r="3226" ht="12.6" hidden="1"/>
    <row r="3227" ht="12.6" hidden="1"/>
    <row r="3228" ht="12.6" hidden="1"/>
    <row r="3229" ht="12.6" hidden="1"/>
    <row r="3230" ht="12.6" hidden="1"/>
    <row r="3231" ht="12.6" hidden="1"/>
    <row r="3232" ht="12.6" hidden="1"/>
    <row r="3233" ht="12.6" hidden="1"/>
    <row r="3234" ht="12.6" hidden="1"/>
    <row r="3235" ht="12.6" hidden="1"/>
    <row r="3236" ht="12.6" hidden="1"/>
    <row r="3237" ht="12.6" hidden="1"/>
    <row r="3238" ht="12.6" hidden="1"/>
    <row r="3239" ht="12.6" hidden="1"/>
    <row r="3240" ht="12.6" hidden="1"/>
    <row r="3241" ht="12.6" hidden="1"/>
    <row r="3242" ht="12.6" hidden="1"/>
    <row r="3243" ht="12.6" hidden="1"/>
    <row r="3244" ht="12.6" hidden="1"/>
    <row r="3245" ht="12.6" hidden="1"/>
    <row r="3246" ht="12.6" hidden="1"/>
    <row r="3247" ht="12.6" hidden="1"/>
    <row r="3248" ht="12.6" hidden="1"/>
    <row r="3249" ht="12.6" hidden="1"/>
    <row r="3250" ht="12.6" hidden="1"/>
    <row r="3251" ht="12.6" hidden="1"/>
    <row r="3252" ht="12.6" hidden="1"/>
    <row r="3253" ht="12.6" hidden="1"/>
    <row r="3254" ht="12.6" hidden="1"/>
    <row r="3255" ht="12.6" hidden="1"/>
    <row r="3256" ht="12.6" hidden="1"/>
    <row r="3257" ht="12.6" hidden="1"/>
    <row r="3258" ht="12.6" hidden="1"/>
    <row r="3259" ht="12.6" hidden="1"/>
    <row r="3260" ht="12.6" hidden="1"/>
    <row r="3261" ht="12.6" hidden="1"/>
    <row r="3262" ht="12.6" hidden="1"/>
    <row r="3263" ht="12.6" hidden="1"/>
    <row r="3264" ht="12.6" hidden="1"/>
    <row r="3265" ht="12.6" hidden="1"/>
    <row r="3266" ht="12.6" hidden="1"/>
    <row r="3267" ht="12.6" hidden="1"/>
    <row r="3268" ht="12.6" hidden="1"/>
    <row r="3269" ht="12.6" hidden="1"/>
    <row r="3270" ht="12.6" hidden="1"/>
    <row r="3271" ht="12.6" hidden="1"/>
    <row r="3272" ht="12.6" hidden="1"/>
    <row r="3273" ht="12.6" hidden="1"/>
    <row r="3274" ht="12.6" hidden="1"/>
    <row r="3275" ht="12.6" hidden="1"/>
    <row r="3276" ht="12.6" hidden="1"/>
    <row r="3277" ht="12.6" hidden="1"/>
    <row r="3278" ht="12.6" hidden="1"/>
    <row r="3279" ht="12.6" hidden="1"/>
    <row r="3280" ht="12.6" hidden="1"/>
    <row r="3281" ht="12.6" hidden="1"/>
    <row r="3282" ht="12.6" hidden="1"/>
    <row r="3283" ht="12.6" hidden="1"/>
    <row r="3284" ht="12.6" hidden="1"/>
    <row r="3285" ht="12.6" hidden="1"/>
    <row r="3286" ht="12.6" hidden="1"/>
    <row r="3287" ht="12.6" hidden="1"/>
    <row r="3288" ht="12.6" hidden="1"/>
    <row r="3289" ht="12.6" hidden="1"/>
    <row r="3290" ht="12.6" hidden="1"/>
    <row r="3291" ht="12.6" hidden="1"/>
    <row r="3292" ht="12.6" hidden="1"/>
    <row r="3293" ht="12.6" hidden="1"/>
    <row r="3294" ht="12.6" hidden="1"/>
    <row r="3295" ht="12.6" hidden="1"/>
    <row r="3296" ht="12.6" hidden="1"/>
    <row r="3297" ht="12.6" hidden="1"/>
    <row r="3298" ht="12.6" hidden="1"/>
    <row r="3299" ht="12.6" hidden="1"/>
    <row r="3300" ht="12.6" hidden="1"/>
    <row r="3301" ht="12.6" hidden="1"/>
    <row r="3302" ht="12.6" hidden="1"/>
    <row r="3303" ht="12.6" hidden="1"/>
    <row r="3304" ht="12.6" hidden="1"/>
    <row r="3305" ht="12.6" hidden="1"/>
    <row r="3306" ht="12.6" hidden="1"/>
    <row r="3307" ht="12.6" hidden="1"/>
    <row r="3308" ht="12.6" hidden="1"/>
    <row r="3309" ht="12.6" hidden="1"/>
    <row r="3310" ht="12.6" hidden="1"/>
    <row r="3311" ht="12.6" hidden="1"/>
    <row r="3312" ht="12.6" hidden="1"/>
    <row r="3313" ht="12.6" hidden="1"/>
    <row r="3314" ht="12.6" hidden="1"/>
    <row r="3315" ht="12.6" hidden="1"/>
    <row r="3316" ht="12.6" hidden="1"/>
    <row r="3317" ht="12.6" hidden="1"/>
    <row r="3318" ht="12.6" hidden="1"/>
    <row r="3319" ht="12.6" hidden="1"/>
    <row r="3320" ht="12.6" hidden="1"/>
    <row r="3321" ht="12.6" hidden="1"/>
    <row r="3322" ht="12.6" hidden="1"/>
    <row r="3323" ht="12.6" hidden="1"/>
    <row r="3324" ht="12.6" hidden="1"/>
    <row r="3325" ht="12.6" hidden="1"/>
    <row r="3326" ht="12.6" hidden="1"/>
    <row r="3327" ht="12.6" hidden="1"/>
    <row r="3328" ht="12.6" hidden="1"/>
    <row r="3329" ht="12.6" hidden="1"/>
    <row r="3330" ht="12.6" hidden="1"/>
    <row r="3331" ht="12.6" hidden="1"/>
    <row r="3332" ht="12.6" hidden="1"/>
    <row r="3333" ht="12.6" hidden="1"/>
    <row r="3334" ht="12.6" hidden="1"/>
    <row r="3335" ht="12.6" hidden="1"/>
    <row r="3336" ht="12.6" hidden="1"/>
    <row r="3337" ht="12.6" hidden="1"/>
    <row r="3338" ht="12.6" hidden="1"/>
    <row r="3339" ht="12.6" hidden="1"/>
    <row r="3340" ht="12.6" hidden="1"/>
    <row r="3341" ht="12.6" hidden="1"/>
    <row r="3342" ht="12.6" hidden="1"/>
    <row r="3343" ht="12.6" hidden="1"/>
    <row r="3344" ht="12.6" hidden="1"/>
    <row r="3345" ht="12.6" hidden="1"/>
    <row r="3346" ht="12.6" hidden="1"/>
    <row r="3347" ht="12.6" hidden="1"/>
    <row r="3348" ht="12.6" hidden="1"/>
    <row r="3349" ht="12.6" hidden="1"/>
    <row r="3350" ht="12.6" hidden="1"/>
    <row r="3351" ht="12.6" hidden="1"/>
    <row r="3352" ht="12.6" hidden="1"/>
    <row r="3353" ht="12.6" hidden="1"/>
    <row r="3354" ht="12.6" hidden="1"/>
    <row r="3355" ht="12.6" hidden="1"/>
    <row r="3356" ht="12.6" hidden="1"/>
    <row r="3357" ht="12.6" hidden="1"/>
    <row r="3358" ht="12.6" hidden="1"/>
    <row r="3359" ht="12.6" hidden="1"/>
    <row r="3360" ht="12.6" hidden="1"/>
    <row r="3361" ht="12.6" hidden="1"/>
    <row r="3362" ht="12.6" hidden="1"/>
    <row r="3363" ht="12.6" hidden="1"/>
    <row r="3364" ht="12.6" hidden="1"/>
    <row r="3365" ht="12.6" hidden="1"/>
    <row r="3366" ht="12.6" hidden="1"/>
    <row r="3367" ht="12.6" hidden="1"/>
    <row r="3368" ht="12.6" hidden="1"/>
    <row r="3369" ht="12.6" hidden="1"/>
    <row r="3370" ht="12.6" hidden="1"/>
    <row r="3371" ht="12.6" hidden="1"/>
    <row r="3372" ht="12.6" hidden="1"/>
    <row r="3373" ht="12.6" hidden="1"/>
    <row r="3374" ht="12.6" hidden="1"/>
    <row r="3375" ht="12.6" hidden="1"/>
    <row r="3376" ht="12.6" hidden="1"/>
    <row r="3377" ht="12.6" hidden="1"/>
    <row r="3378" ht="12.6" hidden="1"/>
    <row r="3379" ht="12.6" hidden="1"/>
    <row r="3380" ht="12.6" hidden="1"/>
    <row r="3381" ht="12.6" hidden="1"/>
    <row r="3382" ht="12.6" hidden="1"/>
    <row r="3383" ht="12.6" hidden="1"/>
    <row r="3384" ht="12.6" hidden="1"/>
    <row r="3385" ht="12.6" hidden="1"/>
    <row r="3386" ht="12.6" hidden="1"/>
    <row r="3387" ht="12.6" hidden="1"/>
    <row r="3388" ht="12.6" hidden="1"/>
    <row r="3389" ht="12.6" hidden="1"/>
    <row r="3390" ht="12.6" hidden="1"/>
    <row r="3391" ht="12.6" hidden="1"/>
    <row r="3392" ht="12.6" hidden="1"/>
    <row r="3393" ht="12.6" hidden="1"/>
    <row r="3394" ht="12.6" hidden="1"/>
    <row r="3395" ht="12.6" hidden="1"/>
    <row r="3396" ht="12.6" hidden="1"/>
    <row r="3397" ht="12.6" hidden="1"/>
    <row r="3398" ht="12.6" hidden="1"/>
    <row r="3399" ht="12.6" hidden="1"/>
    <row r="3400" ht="12.6" hidden="1"/>
    <row r="3401" ht="12.6" hidden="1"/>
    <row r="3402" ht="12.6" hidden="1"/>
    <row r="3403" ht="12.6" hidden="1"/>
    <row r="3404" ht="12.6" hidden="1"/>
    <row r="3405" ht="12.6" hidden="1"/>
    <row r="3406" ht="12.6" hidden="1"/>
    <row r="3407" ht="12.6" hidden="1"/>
    <row r="3408" ht="12.6" hidden="1"/>
    <row r="3409" ht="12.6" hidden="1"/>
    <row r="3410" ht="12.6" hidden="1"/>
    <row r="3411" ht="12.6" hidden="1"/>
    <row r="3412" ht="12.6" hidden="1"/>
    <row r="3413" ht="12.6" hidden="1"/>
    <row r="3414" ht="12.6" hidden="1"/>
    <row r="3415" ht="12.6" hidden="1"/>
    <row r="3416" ht="12.6" hidden="1"/>
    <row r="3417" ht="12.6" hidden="1"/>
    <row r="3418" ht="12.6" hidden="1"/>
    <row r="3419" ht="12.6" hidden="1"/>
    <row r="3420" ht="12.6" hidden="1"/>
    <row r="3421" ht="12.6" hidden="1"/>
    <row r="3422" ht="12.6" hidden="1"/>
    <row r="3423" ht="12.6" hidden="1"/>
    <row r="3424" ht="12.6" hidden="1"/>
    <row r="3425" ht="12.6" hidden="1"/>
    <row r="3426" ht="12.6" hidden="1"/>
    <row r="3427" ht="12.6" hidden="1"/>
    <row r="3428" ht="12.6" hidden="1"/>
    <row r="3429" ht="12.6" hidden="1"/>
    <row r="3430" ht="12.6" hidden="1"/>
    <row r="3431" ht="12.6" hidden="1"/>
    <row r="3432" ht="12.6" hidden="1"/>
    <row r="3433" ht="12.6" hidden="1"/>
    <row r="3434" ht="12.6" hidden="1"/>
    <row r="3435" ht="12.6" hidden="1"/>
    <row r="3436" ht="12.6" hidden="1"/>
    <row r="3437" ht="12.6" hidden="1"/>
    <row r="3438" ht="12.6" hidden="1"/>
    <row r="3439" ht="12.6" hidden="1"/>
    <row r="3440" ht="12.6" hidden="1"/>
    <row r="3441" ht="12.6" hidden="1"/>
    <row r="3442" ht="12.6" hidden="1"/>
    <row r="3443" ht="12.6" hidden="1"/>
    <row r="3444" ht="12.6" hidden="1"/>
    <row r="3445" ht="12.6" hidden="1"/>
    <row r="3446" ht="12.6" hidden="1"/>
    <row r="3447" ht="12.6" hidden="1"/>
    <row r="3448" ht="12.6" hidden="1"/>
    <row r="3449" ht="12.6" hidden="1"/>
    <row r="3450" ht="12.6" hidden="1"/>
    <row r="3451" ht="12.6" hidden="1"/>
    <row r="3452" ht="12.6" hidden="1"/>
    <row r="3453" ht="12.6" hidden="1"/>
    <row r="3454" ht="12.6" hidden="1"/>
    <row r="3455" ht="12.6" hidden="1"/>
    <row r="3456" ht="12.6" hidden="1"/>
    <row r="3457" ht="12.6" hidden="1"/>
    <row r="3458" ht="12.6" hidden="1"/>
    <row r="3459" ht="12.6" hidden="1"/>
    <row r="3460" ht="12.6" hidden="1"/>
    <row r="3461" ht="12.6" hidden="1"/>
    <row r="3462" ht="12.6" hidden="1"/>
    <row r="3463" ht="12.6" hidden="1"/>
    <row r="3464" ht="12.6" hidden="1"/>
    <row r="3465" ht="12.6" hidden="1"/>
    <row r="3466" ht="12.6" hidden="1"/>
    <row r="3467" ht="12.6" hidden="1"/>
    <row r="3468" ht="12.6" hidden="1"/>
    <row r="3469" ht="12.6" hidden="1"/>
    <row r="3470" ht="12.6" hidden="1"/>
    <row r="3471" ht="12.6" hidden="1"/>
    <row r="3472" ht="12.6" hidden="1"/>
    <row r="3473" ht="12.6" hidden="1"/>
    <row r="3474" ht="12.6" hidden="1"/>
    <row r="3475" ht="12.6" hidden="1"/>
    <row r="3476" ht="12.6" hidden="1"/>
    <row r="3477" ht="12.6" hidden="1"/>
    <row r="3478" ht="12.6" hidden="1"/>
    <row r="3479" ht="12.6" hidden="1"/>
    <row r="3480" ht="12.6" hidden="1"/>
    <row r="3481" ht="12.6" hidden="1"/>
    <row r="3482" ht="12.6" hidden="1"/>
    <row r="3483" ht="12.6" hidden="1"/>
    <row r="3484" ht="12.6" hidden="1"/>
    <row r="3485" ht="12.6" hidden="1"/>
    <row r="3486" ht="12.6" hidden="1"/>
    <row r="3487" ht="12.6" hidden="1"/>
    <row r="3488" ht="12.6" hidden="1"/>
    <row r="3489" ht="12.6" hidden="1"/>
    <row r="3490" ht="12.6" hidden="1"/>
    <row r="3491" ht="12.6" hidden="1"/>
    <row r="3492" ht="12.6" hidden="1"/>
    <row r="3493" ht="12.6" hidden="1"/>
    <row r="3494" ht="12.6" hidden="1"/>
    <row r="3495" ht="12.6" hidden="1"/>
    <row r="3496" ht="12.6" hidden="1"/>
    <row r="3497" ht="12.6" hidden="1"/>
    <row r="3498" ht="12.6" hidden="1"/>
    <row r="3499" ht="12.6" hidden="1"/>
    <row r="3500" ht="12.6" hidden="1"/>
    <row r="3501" ht="12.6" hidden="1"/>
    <row r="3502" ht="12.6" hidden="1"/>
    <row r="3503" ht="12.6" hidden="1"/>
    <row r="3504" ht="12.6" hidden="1"/>
    <row r="3505" ht="12.6" hidden="1"/>
    <row r="3506" ht="12.6" hidden="1"/>
    <row r="3507" ht="12.6" hidden="1"/>
    <row r="3508" ht="12.6" hidden="1"/>
    <row r="3509" ht="12.6" hidden="1"/>
    <row r="3510" ht="12.6" hidden="1"/>
    <row r="3511" ht="12.6" hidden="1"/>
    <row r="3512" ht="12.6" hidden="1"/>
    <row r="3513" ht="12.6" hidden="1"/>
    <row r="3514" ht="12.6" hidden="1"/>
    <row r="3515" ht="12.6" hidden="1"/>
    <row r="3516" ht="12.6" hidden="1"/>
    <row r="3517" ht="12.6" hidden="1"/>
    <row r="3518" ht="12.6" hidden="1"/>
    <row r="3519" ht="12.6" hidden="1"/>
    <row r="3520" ht="12.6" hidden="1"/>
    <row r="3521" ht="12.6" hidden="1"/>
    <row r="3522" ht="12.6" hidden="1"/>
    <row r="3523" ht="12.6" hidden="1"/>
    <row r="3524" ht="12.6" hidden="1"/>
    <row r="3525" ht="12.6" hidden="1"/>
    <row r="3526" ht="12.6" hidden="1"/>
    <row r="3527" ht="12.6" hidden="1"/>
    <row r="3528" ht="12.6" hidden="1"/>
    <row r="3529" ht="12.6" hidden="1"/>
    <row r="3530" ht="12.6" hidden="1"/>
    <row r="3531" ht="12.6" hidden="1"/>
    <row r="3532" ht="12.6" hidden="1"/>
    <row r="3533" ht="12.6" hidden="1"/>
    <row r="3534" ht="12.6" hidden="1"/>
    <row r="3535" ht="12.6" hidden="1"/>
    <row r="3536" ht="12.6" hidden="1"/>
    <row r="3537" ht="12.6" hidden="1"/>
    <row r="3538" ht="12.6" hidden="1"/>
    <row r="3539" ht="12.6" hidden="1"/>
    <row r="3540" ht="12.6" hidden="1"/>
    <row r="3541" ht="12.6" hidden="1"/>
    <row r="3542" ht="12.6" hidden="1"/>
    <row r="3543" ht="12.6" hidden="1"/>
    <row r="3544" ht="12.6" hidden="1"/>
    <row r="3545" ht="12.6" hidden="1"/>
    <row r="3546" ht="12.6" hidden="1"/>
    <row r="3547" ht="12.6" hidden="1"/>
    <row r="3548" ht="12.6" hidden="1"/>
    <row r="3549" ht="12.6" hidden="1"/>
    <row r="3550" ht="12.6" hidden="1"/>
    <row r="3551" ht="12.6" hidden="1"/>
    <row r="3552" ht="12.6" hidden="1"/>
    <row r="3553" ht="12.6" hidden="1"/>
    <row r="3554" ht="12.6" hidden="1"/>
    <row r="3555" ht="12.6" hidden="1"/>
    <row r="3556" ht="12.6" hidden="1"/>
    <row r="3557" ht="12.6" hidden="1"/>
    <row r="3558" ht="12.6" hidden="1"/>
    <row r="3559" ht="12.6" hidden="1"/>
    <row r="3560" ht="12.6" hidden="1"/>
    <row r="3561" ht="12.6" hidden="1"/>
    <row r="3562" ht="12.6" hidden="1"/>
    <row r="3563" ht="12.6" hidden="1"/>
    <row r="3564" ht="12.6" hidden="1"/>
    <row r="3565" ht="12.6" hidden="1"/>
    <row r="3566" ht="12.6" hidden="1"/>
    <row r="3567" ht="12.6" hidden="1"/>
    <row r="3568" ht="12.6" hidden="1"/>
    <row r="3569" ht="12.6" hidden="1"/>
    <row r="3570" ht="12.6" hidden="1"/>
    <row r="3571" ht="12.6" hidden="1"/>
    <row r="3572" ht="12.6" hidden="1"/>
    <row r="3573" ht="12.6" hidden="1"/>
    <row r="3574" ht="12.6" hidden="1"/>
    <row r="3575" ht="12.6" hidden="1"/>
    <row r="3576" ht="12.6" hidden="1"/>
    <row r="3577" ht="12.6" hidden="1"/>
    <row r="3578" ht="12.6" hidden="1"/>
    <row r="3579" ht="12.6" hidden="1"/>
    <row r="3580" ht="12.6" hidden="1"/>
    <row r="3581" ht="12.6" hidden="1"/>
    <row r="3582" ht="12.6" hidden="1"/>
    <row r="3583" ht="12.6" hidden="1"/>
    <row r="3584" ht="12.6" hidden="1"/>
    <row r="3585" ht="12.6" hidden="1"/>
    <row r="3586" ht="12.6" hidden="1"/>
    <row r="3587" ht="12.6" hidden="1"/>
    <row r="3588" ht="12.6" hidden="1"/>
    <row r="3589" ht="12.6" hidden="1"/>
    <row r="3590" ht="12.6" hidden="1"/>
    <row r="3591" ht="12.6" hidden="1"/>
    <row r="3592" ht="12.6" hidden="1"/>
    <row r="3593" ht="12.6" hidden="1"/>
    <row r="3594" ht="12.6" hidden="1"/>
    <row r="3595" ht="12.6" hidden="1"/>
    <row r="3596" ht="12.6" hidden="1"/>
    <row r="3597" ht="12.6" hidden="1"/>
    <row r="3598" ht="12.6" hidden="1"/>
    <row r="3599" ht="12.6" hidden="1"/>
    <row r="3600" ht="12.6" hidden="1"/>
    <row r="3601" ht="12.6" hidden="1"/>
    <row r="3602" ht="12.6" hidden="1"/>
    <row r="3603" ht="12.6" hidden="1"/>
    <row r="3604" ht="12.6" hidden="1"/>
    <row r="3605" ht="12.6" hidden="1"/>
    <row r="3606" ht="12.6" hidden="1"/>
    <row r="3607" ht="12.6" hidden="1"/>
    <row r="3608" ht="12.6" hidden="1"/>
    <row r="3609" ht="12.6" hidden="1"/>
    <row r="3610" ht="12.6" hidden="1"/>
    <row r="3611" ht="12.6" hidden="1"/>
    <row r="3612" ht="12.6" hidden="1"/>
    <row r="3613" ht="12.6" hidden="1"/>
    <row r="3614" ht="12.6" hidden="1"/>
    <row r="3615" ht="12.6" hidden="1"/>
    <row r="3616" ht="12.6" hidden="1"/>
    <row r="3617" ht="12.6" hidden="1"/>
    <row r="3618" ht="12.6" hidden="1"/>
    <row r="3619" ht="12.6" hidden="1"/>
    <row r="3620" ht="12.6" hidden="1"/>
    <row r="3621" ht="12.6" hidden="1"/>
    <row r="3622" ht="12.6" hidden="1"/>
    <row r="3623" ht="12.6" hidden="1"/>
    <row r="3624" ht="12.6" hidden="1"/>
    <row r="3625" ht="12.6" hidden="1"/>
    <row r="3626" ht="12.6" hidden="1"/>
    <row r="3627" ht="12.6" hidden="1"/>
    <row r="3628" ht="12.6" hidden="1"/>
    <row r="3629" ht="12.6" hidden="1"/>
    <row r="3630" ht="12.6" hidden="1"/>
    <row r="3631" ht="12.6" hidden="1"/>
    <row r="3632" ht="12.6" hidden="1"/>
    <row r="3633" ht="12.6" hidden="1"/>
    <row r="3634" ht="12.6" hidden="1"/>
    <row r="3635" ht="12.6" hidden="1"/>
    <row r="3636" ht="12.6" hidden="1"/>
    <row r="3637" ht="12.6" hidden="1"/>
    <row r="3638" ht="12.6" hidden="1"/>
    <row r="3639" ht="12.6" hidden="1"/>
    <row r="3640" ht="12.6" hidden="1"/>
    <row r="3641" ht="12.6" hidden="1"/>
    <row r="3642" ht="12.6" hidden="1"/>
    <row r="3643" ht="12.6" hidden="1"/>
    <row r="3644" ht="12.6" hidden="1"/>
    <row r="3645" ht="12.6" hidden="1"/>
    <row r="3646" ht="12.6" hidden="1"/>
    <row r="3647" ht="12.6" hidden="1"/>
    <row r="3648" ht="12.6" hidden="1"/>
    <row r="3649" ht="12.6" hidden="1"/>
    <row r="3650" ht="12.6" hidden="1"/>
    <row r="3651" ht="12.6" hidden="1"/>
    <row r="3652" ht="12.6" hidden="1"/>
    <row r="3653" ht="12.6" hidden="1"/>
    <row r="3654" ht="12.6" hidden="1"/>
    <row r="3655" ht="12.6" hidden="1"/>
    <row r="3656" ht="12.6" hidden="1"/>
    <row r="3657" ht="12.6" hidden="1"/>
    <row r="3658" ht="12.6" hidden="1"/>
    <row r="3659" ht="12.6" hidden="1"/>
    <row r="3660" ht="12.6" hidden="1"/>
    <row r="3661" ht="12.6" hidden="1"/>
    <row r="3662" ht="12.6" hidden="1"/>
    <row r="3663" ht="12.6" hidden="1"/>
    <row r="3664" ht="12.6" hidden="1"/>
    <row r="3665" ht="12.6" hidden="1"/>
    <row r="3666" ht="12.6" hidden="1"/>
    <row r="3667" ht="12.6" hidden="1"/>
    <row r="3668" ht="12.6" hidden="1"/>
    <row r="3669" ht="12.6" hidden="1"/>
    <row r="3670" ht="12.6" hidden="1"/>
    <row r="3671" ht="12.6" hidden="1"/>
    <row r="3672" ht="12.6" hidden="1"/>
    <row r="3673" ht="12.6" hidden="1"/>
    <row r="3674" ht="12.6" hidden="1"/>
    <row r="3675" ht="12.6" hidden="1"/>
    <row r="3676" ht="12.6" hidden="1"/>
    <row r="3677" ht="12.6" hidden="1"/>
    <row r="3678" ht="12.6" hidden="1"/>
    <row r="3679" ht="12.6" hidden="1"/>
    <row r="3680" ht="12.6" hidden="1"/>
    <row r="3681" ht="12.6" hidden="1"/>
    <row r="3682" ht="12.6" hidden="1"/>
    <row r="3683" ht="12.6" hidden="1"/>
    <row r="3684" ht="12.6" hidden="1"/>
    <row r="3685" ht="12.6" hidden="1"/>
    <row r="3686" ht="12.6" hidden="1"/>
    <row r="3687" ht="12.6" hidden="1"/>
    <row r="3688" ht="12.6" hidden="1"/>
    <row r="3689" ht="12.6" hidden="1"/>
    <row r="3690" ht="12.6" hidden="1"/>
    <row r="3691" ht="12.6" hidden="1"/>
    <row r="3692" ht="12.6" hidden="1"/>
    <row r="3693" ht="12.6" hidden="1"/>
    <row r="3694" ht="12.6" hidden="1"/>
    <row r="3695" ht="12.6" hidden="1"/>
    <row r="3696" ht="12.6" hidden="1"/>
    <row r="3697" ht="12.6" hidden="1"/>
    <row r="3698" ht="12.6" hidden="1"/>
    <row r="3699" ht="12.6" hidden="1"/>
    <row r="3700" ht="12.6" hidden="1"/>
    <row r="3701" ht="12.6" hidden="1"/>
    <row r="3702" ht="12.6" hidden="1"/>
    <row r="3703" ht="12.6" hidden="1"/>
    <row r="3704" ht="12.6" hidden="1"/>
    <row r="3705" ht="12.6" hidden="1"/>
    <row r="3706" ht="12.6" hidden="1"/>
    <row r="3707" ht="12.6" hidden="1"/>
    <row r="3708" ht="12.6" hidden="1"/>
    <row r="3709" ht="12.6" hidden="1"/>
    <row r="3710" ht="12.6" hidden="1"/>
    <row r="3711" ht="12.6" hidden="1"/>
    <row r="3712" ht="12.6" hidden="1"/>
    <row r="3713" ht="12.6" hidden="1"/>
    <row r="3714" ht="12.6" hidden="1"/>
    <row r="3715" ht="12.6" hidden="1"/>
    <row r="3716" ht="12.6" hidden="1"/>
    <row r="3717" ht="12.6" hidden="1"/>
    <row r="3718" ht="12.6" hidden="1"/>
    <row r="3719" ht="12.6" hidden="1"/>
    <row r="3720" ht="12.6" hidden="1"/>
    <row r="3721" ht="12.6" hidden="1"/>
    <row r="3722" ht="12.6" hidden="1"/>
    <row r="3723" ht="12.6" hidden="1"/>
    <row r="3724" ht="12.6" hidden="1"/>
    <row r="3725" ht="12.6" hidden="1"/>
    <row r="3726" ht="12.6" hidden="1"/>
    <row r="3727" ht="12.6" hidden="1"/>
    <row r="3728" ht="12.6" hidden="1"/>
    <row r="3729" ht="12.6" hidden="1"/>
    <row r="3730" ht="12.6" hidden="1"/>
    <row r="3731" ht="12.6" hidden="1"/>
    <row r="3732" ht="12.6" hidden="1"/>
    <row r="3733" ht="12.6" hidden="1"/>
    <row r="3734" ht="12.6" hidden="1"/>
    <row r="3735" ht="12.6" hidden="1"/>
    <row r="3736" ht="12.6" hidden="1"/>
    <row r="3737" ht="12.6" hidden="1"/>
    <row r="3738" ht="12.6" hidden="1"/>
    <row r="3739" ht="12.6" hidden="1"/>
    <row r="3740" ht="12.6" hidden="1"/>
    <row r="3741" ht="12.6" hidden="1"/>
    <row r="3742" ht="12.6" hidden="1"/>
    <row r="3743" ht="12.6" hidden="1"/>
    <row r="3744" ht="12.6" hidden="1"/>
    <row r="3745" ht="12.6" hidden="1"/>
    <row r="3746" ht="12.6" hidden="1"/>
    <row r="3747" ht="12.6" hidden="1"/>
    <row r="3748" ht="12.6" hidden="1"/>
    <row r="3749" ht="12.6" hidden="1"/>
    <row r="3750" ht="12.6" hidden="1"/>
    <row r="3751" ht="12.6" hidden="1"/>
    <row r="3752" ht="12.6" hidden="1"/>
    <row r="3753" ht="12.6" hidden="1"/>
    <row r="3754" ht="12.6" hidden="1"/>
    <row r="3755" ht="12.6" hidden="1"/>
    <row r="3756" ht="12.6" hidden="1"/>
    <row r="3757" ht="12.6" hidden="1"/>
    <row r="3758" ht="12.6" hidden="1"/>
    <row r="3759" ht="12.6" hidden="1"/>
    <row r="3760" ht="12.6" hidden="1"/>
    <row r="3761" ht="12.6" hidden="1"/>
    <row r="3762" ht="12.6" hidden="1"/>
    <row r="3763" ht="12.6" hidden="1"/>
    <row r="3764" ht="12.6" hidden="1"/>
    <row r="3765" ht="12.6" hidden="1"/>
    <row r="3766" ht="12.6" hidden="1"/>
    <row r="3767" ht="12.6" hidden="1"/>
    <row r="3768" ht="12.6" hidden="1"/>
    <row r="3769" ht="12.6" hidden="1"/>
    <row r="3770" ht="12.6" hidden="1"/>
    <row r="3771" ht="12.6" hidden="1"/>
    <row r="3772" ht="12.6" hidden="1"/>
    <row r="3773" ht="12.6" hidden="1"/>
    <row r="3774" ht="12.6" hidden="1"/>
    <row r="3775" ht="12.6" hidden="1"/>
    <row r="3776" ht="12.6" hidden="1"/>
    <row r="3777" ht="12.6" hidden="1"/>
    <row r="3778" ht="12.6" hidden="1"/>
    <row r="3779" ht="12.6" hidden="1"/>
    <row r="3780" ht="12.6" hidden="1"/>
    <row r="3781" ht="12.6" hidden="1"/>
    <row r="3782" ht="12.6" hidden="1"/>
    <row r="3783" ht="12.6" hidden="1"/>
    <row r="3784" ht="12.6" hidden="1"/>
    <row r="3785" ht="12.6" hidden="1"/>
    <row r="3786" ht="12.6" hidden="1"/>
    <row r="3787" ht="12.6" hidden="1"/>
    <row r="3788" ht="12.6" hidden="1"/>
    <row r="3789" ht="12.6" hidden="1"/>
    <row r="3790" ht="12.6" hidden="1"/>
    <row r="3791" ht="12.6" hidden="1"/>
    <row r="3792" ht="12.6" hidden="1"/>
    <row r="3793" ht="12.6" hidden="1"/>
    <row r="3794" ht="12.6" hidden="1"/>
    <row r="3795" ht="12.6" hidden="1"/>
    <row r="3796" ht="12.6" hidden="1"/>
    <row r="3797" ht="12.6" hidden="1"/>
    <row r="3798" ht="12.6" hidden="1"/>
    <row r="3799" ht="12.6" hidden="1"/>
    <row r="3800" ht="12.6" hidden="1"/>
    <row r="3801" ht="12.6" hidden="1"/>
    <row r="3802" ht="12.6" hidden="1"/>
    <row r="3803" ht="12.6" hidden="1"/>
    <row r="3804" ht="12.6" hidden="1"/>
    <row r="3805" ht="12.6" hidden="1"/>
    <row r="3806" ht="12.6" hidden="1"/>
    <row r="3807" ht="12.6" hidden="1"/>
    <row r="3808" ht="12.6" hidden="1"/>
    <row r="3809" ht="12.6" hidden="1"/>
    <row r="3810" ht="12.6" hidden="1"/>
    <row r="3811" ht="12.6" hidden="1"/>
    <row r="3812" ht="12.6" hidden="1"/>
    <row r="3813" ht="12.6" hidden="1"/>
    <row r="3814" ht="12.6" hidden="1"/>
    <row r="3815" ht="12.6" hidden="1"/>
    <row r="3816" ht="12.6" hidden="1"/>
    <row r="3817" ht="12.6" hidden="1"/>
    <row r="3818" ht="12.6" hidden="1"/>
    <row r="3819" ht="12.6" hidden="1"/>
    <row r="3820" ht="12.6" hidden="1"/>
    <row r="3821" ht="12.6" hidden="1"/>
    <row r="3822" ht="12.6" hidden="1"/>
    <row r="3823" ht="12.6" hidden="1"/>
    <row r="3824" ht="12.6" hidden="1"/>
    <row r="3825" ht="12.6" hidden="1"/>
    <row r="3826" ht="12.6" hidden="1"/>
    <row r="3827" ht="12.6" hidden="1"/>
    <row r="3828" ht="12.6" hidden="1"/>
    <row r="3829" ht="12.6" hidden="1"/>
    <row r="3830" ht="12.6" hidden="1"/>
    <row r="3831" ht="12.6" hidden="1"/>
    <row r="3832" ht="12.6" hidden="1"/>
    <row r="3833" ht="12.6" hidden="1"/>
    <row r="3834" ht="12.6" hidden="1"/>
    <row r="3835" ht="12.6" hidden="1"/>
    <row r="3836" ht="12.6" hidden="1"/>
    <row r="3837" ht="12.6" hidden="1"/>
    <row r="3838" ht="12.6" hidden="1"/>
    <row r="3839" ht="12.6" hidden="1"/>
    <row r="3840" ht="12.6" hidden="1"/>
    <row r="3841" ht="12.6" hidden="1"/>
    <row r="3842" ht="12.6" hidden="1"/>
    <row r="3843" ht="12.6" hidden="1"/>
    <row r="3844" ht="12.6" hidden="1"/>
    <row r="3845" ht="12.6" hidden="1"/>
    <row r="3846" ht="12.6" hidden="1"/>
    <row r="3847" ht="12.6" hidden="1"/>
    <row r="3848" ht="12.6" hidden="1"/>
    <row r="3849" ht="12.6" hidden="1"/>
    <row r="3850" ht="12.6" hidden="1"/>
    <row r="3851" ht="12.6" hidden="1"/>
    <row r="3852" ht="12.6" hidden="1"/>
    <row r="3853" ht="12.6" hidden="1"/>
    <row r="3854" ht="12.6" hidden="1"/>
    <row r="3855" ht="12.6" hidden="1"/>
    <row r="3856" ht="12.6" hidden="1"/>
    <row r="3857" ht="12.6" hidden="1"/>
    <row r="3858" ht="12.6" hidden="1"/>
    <row r="3859" ht="12.6" hidden="1"/>
    <row r="3860" ht="12.6" hidden="1"/>
    <row r="3861" ht="12.6" hidden="1"/>
    <row r="3862" ht="12.6" hidden="1"/>
    <row r="3863" ht="12.6" hidden="1"/>
    <row r="3864" ht="12.6" hidden="1"/>
    <row r="3865" ht="12.6" hidden="1"/>
    <row r="3866" ht="12.6" hidden="1"/>
    <row r="3867" ht="12.6" hidden="1"/>
    <row r="3868" ht="12.6" hidden="1"/>
    <row r="3869" ht="12.6" hidden="1"/>
    <row r="3870" ht="12.6" hidden="1"/>
    <row r="3871" ht="12.6" hidden="1"/>
    <row r="3872" ht="12.6" hidden="1"/>
    <row r="3873" ht="12.6" hidden="1"/>
    <row r="3874" ht="12.6" hidden="1"/>
    <row r="3875" ht="12.6" hidden="1"/>
    <row r="3876" ht="12.6" hidden="1"/>
    <row r="3877" ht="12.6" hidden="1"/>
    <row r="3878" ht="12.6" hidden="1"/>
    <row r="3879" ht="12.6" hidden="1"/>
    <row r="3880" ht="12.6" hidden="1"/>
    <row r="3881" ht="12.6" hidden="1"/>
    <row r="3882" ht="12.6" hidden="1"/>
    <row r="3883" ht="12.6" hidden="1"/>
    <row r="3884" ht="12.6" hidden="1"/>
    <row r="3885" ht="12.6" hidden="1"/>
    <row r="3886" ht="12.6" hidden="1"/>
    <row r="3887" ht="12.6" hidden="1"/>
    <row r="3888" ht="12.6" hidden="1"/>
    <row r="3889" ht="12.6" hidden="1"/>
    <row r="3890" ht="12.6" hidden="1"/>
    <row r="3891" ht="12.6" hidden="1"/>
    <row r="3892" ht="12.6" hidden="1"/>
    <row r="3893" ht="12.6" hidden="1"/>
    <row r="3894" ht="12.6" hidden="1"/>
    <row r="3895" ht="12.6" hidden="1"/>
    <row r="3896" ht="12.6" hidden="1"/>
    <row r="3897" ht="12.6" hidden="1"/>
    <row r="3898" ht="12.6" hidden="1"/>
    <row r="3899" ht="12.6" hidden="1"/>
    <row r="3900" ht="12.6" hidden="1"/>
    <row r="3901" ht="12.6" hidden="1"/>
    <row r="3902" ht="12.6" hidden="1"/>
    <row r="3903" ht="12.6" hidden="1"/>
    <row r="3904" ht="12.6" hidden="1"/>
    <row r="3905" ht="12.6" hidden="1"/>
    <row r="3906" ht="12.6" hidden="1"/>
    <row r="3907" ht="12.6" hidden="1"/>
    <row r="3908" ht="12.6" hidden="1"/>
    <row r="3909" ht="12.6" hidden="1"/>
    <row r="3910" ht="12.6" hidden="1"/>
    <row r="3911" ht="12.6" hidden="1"/>
    <row r="3912" ht="12.6" hidden="1"/>
    <row r="3913" ht="12.6" hidden="1"/>
    <row r="3914" ht="12.6" hidden="1"/>
    <row r="3915" ht="12.6" hidden="1"/>
    <row r="3916" ht="12.6" hidden="1"/>
    <row r="3917" ht="12.6" hidden="1"/>
    <row r="3918" ht="12.6" hidden="1"/>
    <row r="3919" ht="12.6" hidden="1"/>
    <row r="3920" ht="12.6" hidden="1"/>
    <row r="3921" ht="12.6" hidden="1"/>
    <row r="3922" ht="12.6" hidden="1"/>
    <row r="3923" ht="12.6" hidden="1"/>
    <row r="3924" ht="12.6" hidden="1"/>
    <row r="3925" ht="12.6" hidden="1"/>
    <row r="3926" ht="12.6" hidden="1"/>
    <row r="3927" ht="12.6" hidden="1"/>
    <row r="3928" ht="12.6" hidden="1"/>
    <row r="3929" ht="12.6" hidden="1"/>
    <row r="3930" ht="12.6" hidden="1"/>
    <row r="3931" ht="12.6" hidden="1"/>
    <row r="3932" ht="12.6" hidden="1"/>
    <row r="3933" ht="12.6" hidden="1"/>
    <row r="3934" ht="12.6" hidden="1"/>
    <row r="3935" ht="12.6" hidden="1"/>
    <row r="3936" ht="12.6" hidden="1"/>
    <row r="3937" ht="12.6" hidden="1"/>
    <row r="3938" ht="12.6" hidden="1"/>
    <row r="3939" ht="12.6" hidden="1"/>
    <row r="3940" ht="12.6" hidden="1"/>
    <row r="3941" ht="12.6" hidden="1"/>
    <row r="3942" ht="12.6" hidden="1"/>
    <row r="3943" ht="12.6" hidden="1"/>
    <row r="3944" ht="12.6" hidden="1"/>
    <row r="3945" ht="12.6" hidden="1"/>
    <row r="3946" ht="12.6" hidden="1"/>
    <row r="3947" ht="12.6" hidden="1"/>
    <row r="3948" ht="12.6" hidden="1"/>
    <row r="3949" ht="12.6" hidden="1"/>
    <row r="3950" ht="12.6" hidden="1"/>
    <row r="3951" ht="12.6" hidden="1"/>
    <row r="3952" ht="12.6" hidden="1"/>
    <row r="3953" ht="12.6" hidden="1"/>
    <row r="3954" ht="12.6" hidden="1"/>
    <row r="3955" ht="12.6" hidden="1"/>
    <row r="3956" ht="12.6" hidden="1"/>
    <row r="3957" ht="12.6" hidden="1"/>
    <row r="3958" ht="12.6" hidden="1"/>
    <row r="3959" ht="12.6" hidden="1"/>
    <row r="3960" ht="12.6" hidden="1"/>
    <row r="3961" ht="12.6" hidden="1"/>
    <row r="3962" ht="12.6" hidden="1"/>
    <row r="3963" ht="12.6" hidden="1"/>
    <row r="3964" ht="12.6" hidden="1"/>
    <row r="3965" ht="12.6" hidden="1"/>
    <row r="3966" ht="12.6" hidden="1"/>
    <row r="3967" ht="12.6" hidden="1"/>
    <row r="3968" ht="12.6" hidden="1"/>
    <row r="3969" ht="12.6" hidden="1"/>
    <row r="3970" ht="12.6" hidden="1"/>
    <row r="3971" ht="12.6" hidden="1"/>
    <row r="3972" ht="12.6" hidden="1"/>
    <row r="3973" ht="12.6" hidden="1"/>
    <row r="3974" ht="12.6" hidden="1"/>
    <row r="3975" ht="12.6" hidden="1"/>
    <row r="3976" ht="12.6" hidden="1"/>
    <row r="3977" ht="12.6" hidden="1"/>
    <row r="3978" ht="12.6" hidden="1"/>
    <row r="3979" ht="12.6" hidden="1"/>
    <row r="3980" ht="12.6" hidden="1"/>
    <row r="3981" ht="12.6" hidden="1"/>
    <row r="3982" ht="12.6" hidden="1"/>
    <row r="3983" ht="12.6" hidden="1"/>
    <row r="3984" ht="12.6" hidden="1"/>
    <row r="3985" ht="12.6" hidden="1"/>
    <row r="3986" ht="12.6" hidden="1"/>
    <row r="3987" ht="12.6" hidden="1"/>
    <row r="3988" ht="12.6" hidden="1"/>
    <row r="3989" ht="12.6" hidden="1"/>
    <row r="3990" ht="12.6" hidden="1"/>
    <row r="3991" ht="12.6" hidden="1"/>
    <row r="3992" ht="12.6" hidden="1"/>
    <row r="3993" ht="12.6" hidden="1"/>
    <row r="3994" ht="12.6" hidden="1"/>
    <row r="3995" ht="12.6" hidden="1"/>
    <row r="3996" ht="12.6" hidden="1"/>
    <row r="3997" ht="12.6" hidden="1"/>
    <row r="3998" ht="12.6" hidden="1"/>
    <row r="3999" ht="12.6" hidden="1"/>
    <row r="4000" ht="12.6" hidden="1"/>
    <row r="4001" ht="12.6" hidden="1"/>
    <row r="4002" ht="12.6" hidden="1"/>
    <row r="4003" ht="12.6" hidden="1"/>
    <row r="4004" ht="12.6" hidden="1"/>
    <row r="4005" ht="12.6" hidden="1"/>
    <row r="4006" ht="12.6" hidden="1"/>
    <row r="4007" ht="12.6" hidden="1"/>
    <row r="4008" ht="12.6" hidden="1"/>
    <row r="4009" ht="12.6" hidden="1"/>
    <row r="4010" ht="12.6" hidden="1"/>
    <row r="4011" ht="12.6" hidden="1"/>
    <row r="4012" ht="12.6" hidden="1"/>
    <row r="4013" ht="12.6" hidden="1"/>
    <row r="4014" ht="12.6" hidden="1"/>
    <row r="4015" ht="12.6" hidden="1"/>
    <row r="4016" ht="12.6" hidden="1"/>
    <row r="4017" ht="12.6" hidden="1"/>
    <row r="4018" ht="12.6" hidden="1"/>
    <row r="4019" ht="12.6" hidden="1"/>
    <row r="4020" ht="12.6" hidden="1"/>
    <row r="4021" ht="12.6" hidden="1"/>
    <row r="4022" ht="12.6" hidden="1"/>
    <row r="4023" ht="12.6" hidden="1"/>
    <row r="4024" ht="12.6" hidden="1"/>
    <row r="4025" ht="12.6" hidden="1"/>
    <row r="4026" ht="12.6" hidden="1"/>
    <row r="4027" ht="12.6" hidden="1"/>
    <row r="4028" ht="12.6" hidden="1"/>
    <row r="4029" ht="12.6" hidden="1"/>
    <row r="4030" ht="12.6" hidden="1"/>
    <row r="4031" ht="12.6" hidden="1"/>
    <row r="4032" ht="12.6" hidden="1"/>
    <row r="4033" ht="12.6" hidden="1"/>
    <row r="4034" ht="12.6" hidden="1"/>
    <row r="4035" ht="12.6" hidden="1"/>
    <row r="4036" ht="12.6" hidden="1"/>
    <row r="4037" ht="12.6" hidden="1"/>
    <row r="4038" ht="12.6" hidden="1"/>
    <row r="4039" ht="12.6" hidden="1"/>
    <row r="4040" ht="12.6" hidden="1"/>
    <row r="4041" ht="12.6" hidden="1"/>
    <row r="4042" ht="12.6" hidden="1"/>
    <row r="4043" ht="12.6" hidden="1"/>
    <row r="4044" ht="12.6" hidden="1"/>
    <row r="4045" ht="12.6" hidden="1"/>
    <row r="4046" ht="12.6" hidden="1"/>
    <row r="4047" ht="12.6" hidden="1"/>
    <row r="4048" ht="12.6" hidden="1"/>
    <row r="4049" ht="12.6" hidden="1"/>
    <row r="4050" ht="12.6" hidden="1"/>
    <row r="4051" ht="12.6" hidden="1"/>
    <row r="4052" ht="12.6" hidden="1"/>
    <row r="4053" ht="12.6" hidden="1"/>
    <row r="4054" ht="12.6" hidden="1"/>
    <row r="4055" ht="12.6" hidden="1"/>
    <row r="4056" ht="12.6" hidden="1"/>
    <row r="4057" ht="12.6" hidden="1"/>
    <row r="4058" ht="12.6" hidden="1"/>
    <row r="4059" ht="12.6" hidden="1"/>
    <row r="4060" ht="12.6" hidden="1"/>
    <row r="4061" ht="12.6" hidden="1"/>
    <row r="4062" ht="12.6" hidden="1"/>
    <row r="4063" ht="12.6" hidden="1"/>
    <row r="4064" ht="12.6" hidden="1"/>
    <row r="4065" ht="12.6" hidden="1"/>
    <row r="4066" ht="12.6" hidden="1"/>
    <row r="4067" ht="12.6" hidden="1"/>
    <row r="4068" ht="12.6" hidden="1"/>
    <row r="4069" ht="12.6" hidden="1"/>
    <row r="4070" ht="12.6" hidden="1"/>
    <row r="4071" ht="12.6" hidden="1"/>
    <row r="4072" ht="12.6" hidden="1"/>
    <row r="4073" ht="12.6" hidden="1"/>
    <row r="4074" ht="12.6" hidden="1"/>
    <row r="4075" ht="12.6" hidden="1"/>
    <row r="4076" ht="12.6" hidden="1"/>
    <row r="4077" ht="12.6" hidden="1"/>
    <row r="4078" ht="12.6" hidden="1"/>
    <row r="4079" ht="12.6" hidden="1"/>
    <row r="4080" ht="12.6" hidden="1"/>
    <row r="4081" ht="12.6" hidden="1"/>
    <row r="4082" ht="12.6" hidden="1"/>
    <row r="4083" ht="12.6" hidden="1"/>
    <row r="4084" ht="12.6" hidden="1"/>
    <row r="4085" ht="12.6" hidden="1"/>
    <row r="4086" ht="12.6" hidden="1"/>
    <row r="4087" ht="12.6" hidden="1"/>
    <row r="4088" ht="12.6" hidden="1"/>
    <row r="4089" ht="12.6" hidden="1"/>
    <row r="4090" ht="12.6" hidden="1"/>
    <row r="4091" ht="12.6" hidden="1"/>
    <row r="4092" ht="12.6" hidden="1"/>
    <row r="4093" ht="12.6" hidden="1"/>
    <row r="4094" ht="12.6" hidden="1"/>
    <row r="4095" ht="12.6" hidden="1"/>
    <row r="4096" ht="12.6" hidden="1"/>
    <row r="4097" ht="12.6" hidden="1"/>
    <row r="4098" ht="12.6" hidden="1"/>
    <row r="4099" ht="12.6" hidden="1"/>
    <row r="4100" ht="12.6" hidden="1"/>
    <row r="4101" ht="12.6" hidden="1"/>
    <row r="4102" ht="12.6" hidden="1"/>
    <row r="4103" ht="12.6" hidden="1"/>
    <row r="4104" ht="12.6" hidden="1"/>
    <row r="4105" ht="12.6" hidden="1"/>
    <row r="4106" ht="12.6" hidden="1"/>
    <row r="4107" ht="12.6" hidden="1"/>
    <row r="4108" ht="12.6" hidden="1"/>
    <row r="4109" ht="12.6" hidden="1"/>
    <row r="4110" ht="12.6" hidden="1"/>
    <row r="4111" ht="12.6" hidden="1"/>
    <row r="4112" ht="12.6" hidden="1"/>
    <row r="4113" ht="12.6" hidden="1"/>
    <row r="4114" ht="12.6" hidden="1"/>
    <row r="4115" ht="12.6" hidden="1"/>
    <row r="4116" ht="12.6" hidden="1"/>
    <row r="4117" ht="12.6" hidden="1"/>
    <row r="4118" ht="12.6" hidden="1"/>
    <row r="4119" ht="12.6" hidden="1"/>
    <row r="4120" ht="12.6" hidden="1"/>
    <row r="4121" ht="12.6" hidden="1"/>
    <row r="4122" ht="12.6" hidden="1"/>
    <row r="4123" ht="12.6" hidden="1"/>
    <row r="4124" ht="12.6" hidden="1"/>
    <row r="4125" ht="12.6" hidden="1"/>
    <row r="4126" ht="12.6" hidden="1"/>
    <row r="4127" ht="12.6" hidden="1"/>
    <row r="4128" ht="12.6" hidden="1"/>
    <row r="4129" ht="12.6" hidden="1"/>
    <row r="4130" ht="12.6" hidden="1"/>
    <row r="4131" ht="12.6" hidden="1"/>
    <row r="4132" ht="12.6" hidden="1"/>
    <row r="4133" ht="12.6" hidden="1"/>
    <row r="4134" ht="12.6" hidden="1"/>
    <row r="4135" ht="12.6" hidden="1"/>
    <row r="4136" ht="12.6" hidden="1"/>
    <row r="4137" ht="12.6" hidden="1"/>
    <row r="4138" ht="12.6" hidden="1"/>
    <row r="4139" ht="12.6" hidden="1"/>
    <row r="4140" ht="12.6" hidden="1"/>
    <row r="4141" ht="12.6" hidden="1"/>
    <row r="4142" ht="12.6" hidden="1"/>
    <row r="4143" ht="12.6" hidden="1"/>
    <row r="4144" ht="12.6" hidden="1"/>
    <row r="4145" ht="12.6" hidden="1"/>
    <row r="4146" ht="12.6" hidden="1"/>
    <row r="4147" ht="12.6" hidden="1"/>
    <row r="4148" ht="12.6" hidden="1"/>
    <row r="4149" ht="12.6" hidden="1"/>
    <row r="4150" ht="12.6" hidden="1"/>
    <row r="4151" ht="12.6" hidden="1"/>
    <row r="4152" ht="12.6" hidden="1"/>
    <row r="4153" ht="12.6" hidden="1"/>
    <row r="4154" ht="12.6" hidden="1"/>
    <row r="4155" ht="12.6" hidden="1"/>
    <row r="4156" ht="12.6" hidden="1"/>
    <row r="4157" ht="12.6" hidden="1"/>
    <row r="4158" ht="12.6" hidden="1"/>
    <row r="4159" ht="12.6" hidden="1"/>
    <row r="4160" ht="12.6" hidden="1"/>
    <row r="4161" ht="12.6" hidden="1"/>
    <row r="4162" ht="12.6" hidden="1"/>
    <row r="4163" ht="12.6" hidden="1"/>
    <row r="4164" ht="12.6" hidden="1"/>
    <row r="4165" ht="12.6" hidden="1"/>
    <row r="4166" ht="12.6" hidden="1"/>
    <row r="4167" ht="12.6" hidden="1"/>
    <row r="4168" ht="12.6" hidden="1"/>
    <row r="4169" ht="12.6" hidden="1"/>
    <row r="4170" ht="12.6" hidden="1"/>
    <row r="4171" ht="12.6" hidden="1"/>
    <row r="4172" ht="12.6" hidden="1"/>
    <row r="4173" ht="12.6" hidden="1"/>
    <row r="4174" ht="12.6" hidden="1"/>
    <row r="4175" ht="12.6" hidden="1"/>
    <row r="4176" ht="12.6" hidden="1"/>
    <row r="4177" ht="12.6" hidden="1"/>
    <row r="4178" ht="12.6" hidden="1"/>
    <row r="4179" ht="12.6" hidden="1"/>
    <row r="4180" ht="12.6" hidden="1"/>
    <row r="4181" ht="12.6" hidden="1"/>
    <row r="4182" ht="12.6" hidden="1"/>
    <row r="4183" ht="12.6" hidden="1"/>
    <row r="4184" ht="12.6" hidden="1"/>
    <row r="4185" ht="12.6" hidden="1"/>
    <row r="4186" ht="12.6" hidden="1"/>
    <row r="4187" ht="12.6" hidden="1"/>
    <row r="4188" ht="12.6" hidden="1"/>
    <row r="4189" ht="12.6" hidden="1"/>
    <row r="4190" ht="12.6" hidden="1"/>
    <row r="4191" ht="12.6" hidden="1"/>
    <row r="4192" ht="12.6" hidden="1"/>
    <row r="4193" ht="12.6" hidden="1"/>
    <row r="4194" ht="12.6" hidden="1"/>
    <row r="4195" ht="12.6" hidden="1"/>
    <row r="4196" ht="12.6" hidden="1"/>
    <row r="4197" ht="12.6" hidden="1"/>
    <row r="4198" ht="12.6" hidden="1"/>
    <row r="4199" ht="12.6" hidden="1"/>
    <row r="4200" ht="12.6" hidden="1"/>
    <row r="4201" ht="12.6" hidden="1"/>
    <row r="4202" ht="12.6" hidden="1"/>
    <row r="4203" ht="12.6" hidden="1"/>
    <row r="4204" ht="12.6" hidden="1"/>
    <row r="4205" ht="12.6" hidden="1"/>
    <row r="4206" ht="12.6" hidden="1"/>
    <row r="4207" ht="12.6" hidden="1"/>
    <row r="4208" ht="12.6" hidden="1"/>
    <row r="4209" ht="12.6" hidden="1"/>
    <row r="4210" ht="12.6" hidden="1"/>
    <row r="4211" ht="12.6" hidden="1"/>
    <row r="4212" ht="12.6" hidden="1"/>
    <row r="4213" ht="12.6" hidden="1"/>
    <row r="4214" ht="12.6" hidden="1"/>
    <row r="4215" ht="12.6" hidden="1"/>
    <row r="4216" ht="12.6" hidden="1"/>
    <row r="4217" ht="12.6" hidden="1"/>
    <row r="4218" ht="12.6" hidden="1"/>
    <row r="4219" ht="12.6" hidden="1"/>
    <row r="4220" ht="12.6" hidden="1"/>
    <row r="4221" ht="12.6" hidden="1"/>
    <row r="4222" ht="12.6" hidden="1"/>
    <row r="4223" ht="12.6" hidden="1"/>
    <row r="4224" ht="12.6" hidden="1"/>
    <row r="4225" ht="12.6" hidden="1"/>
    <row r="4226" ht="12.6" hidden="1"/>
    <row r="4227" ht="12.6" hidden="1"/>
    <row r="4228" ht="12.6" hidden="1"/>
    <row r="4229" ht="12.6" hidden="1"/>
    <row r="4230" ht="12.6" hidden="1"/>
    <row r="4231" ht="12.6" hidden="1"/>
    <row r="4232" ht="12.6" hidden="1"/>
    <row r="4233" ht="12.6" hidden="1"/>
    <row r="4234" ht="12.6" hidden="1"/>
    <row r="4235" ht="12.6" hidden="1"/>
    <row r="4236" ht="12.6" hidden="1"/>
    <row r="4237" ht="12.6" hidden="1"/>
    <row r="4238" ht="12.6" hidden="1"/>
    <row r="4239" ht="12.6" hidden="1"/>
    <row r="4240" ht="12.6" hidden="1"/>
    <row r="4241" ht="12.6" hidden="1"/>
    <row r="4242" ht="12.6" hidden="1"/>
    <row r="4243" ht="12.6" hidden="1"/>
    <row r="4244" ht="12.6" hidden="1"/>
    <row r="4245" ht="12.6" hidden="1"/>
    <row r="4246" ht="12.6" hidden="1"/>
    <row r="4247" ht="12.6" hidden="1"/>
    <row r="4248" ht="12.6" hidden="1"/>
    <row r="4249" ht="12.6" hidden="1"/>
    <row r="4250" ht="12.6" hidden="1"/>
    <row r="4251" ht="12.6" hidden="1"/>
    <row r="4252" ht="12.6" hidden="1"/>
    <row r="4253" ht="12.6" hidden="1"/>
    <row r="4254" ht="12.6" hidden="1"/>
    <row r="4255" ht="12.6" hidden="1"/>
    <row r="4256" ht="12.6" hidden="1"/>
    <row r="4257" ht="12.6" hidden="1"/>
    <row r="4258" ht="12.6" hidden="1"/>
    <row r="4259" ht="12.6" hidden="1"/>
    <row r="4260" ht="12.6" hidden="1"/>
    <row r="4261" ht="12.6" hidden="1"/>
    <row r="4262" ht="12.6" hidden="1"/>
    <row r="4263" ht="12.6" hidden="1"/>
    <row r="4264" ht="12.6" hidden="1"/>
    <row r="4265" ht="12.6" hidden="1"/>
    <row r="4266" ht="12.6" hidden="1"/>
    <row r="4267" ht="12.6" hidden="1"/>
    <row r="4268" ht="12.6" hidden="1"/>
    <row r="4269" ht="12.6" hidden="1"/>
    <row r="4270" ht="12.6" hidden="1"/>
    <row r="4271" ht="12.6" hidden="1"/>
    <row r="4272" ht="12.6" hidden="1"/>
    <row r="4273" ht="12.6" hidden="1"/>
    <row r="4274" ht="12.6" hidden="1"/>
    <row r="4275" ht="12.6" hidden="1"/>
    <row r="4276" ht="12.6" hidden="1"/>
    <row r="4277" ht="12.6" hidden="1"/>
    <row r="4278" ht="12.6" hidden="1"/>
    <row r="4279" ht="12.6" hidden="1"/>
    <row r="4280" ht="12.6" hidden="1"/>
    <row r="4281" ht="12.6" hidden="1"/>
    <row r="4282" ht="12.6" hidden="1"/>
    <row r="4283" ht="12.6" hidden="1"/>
    <row r="4284" ht="12.6" hidden="1"/>
    <row r="4285" ht="12.6" hidden="1"/>
    <row r="4286" ht="12.6" hidden="1"/>
    <row r="4287" ht="12.6" hidden="1"/>
    <row r="4288" ht="12.6" hidden="1"/>
    <row r="4289" ht="12.6" hidden="1"/>
    <row r="4290" ht="12.6" hidden="1"/>
    <row r="4291" ht="12.6" hidden="1"/>
    <row r="4292" ht="12.6" hidden="1"/>
    <row r="4293" ht="12.6" hidden="1"/>
    <row r="4294" ht="12.6" hidden="1"/>
    <row r="4295" ht="12.6" hidden="1"/>
    <row r="4296" ht="12.6" hidden="1"/>
    <row r="4297" ht="12.6" hidden="1"/>
    <row r="4298" ht="12.6" hidden="1"/>
    <row r="4299" ht="12.6" hidden="1"/>
    <row r="4300" ht="12.6" hidden="1"/>
    <row r="4301" ht="12.6" hidden="1"/>
    <row r="4302" ht="12.6" hidden="1"/>
    <row r="4303" ht="12.6" hidden="1"/>
    <row r="4304" ht="12.6" hidden="1"/>
    <row r="4305" ht="12.6" hidden="1"/>
    <row r="4306" ht="12.6" hidden="1"/>
    <row r="4307" ht="12.6" hidden="1"/>
    <row r="4308" ht="12.6" hidden="1"/>
    <row r="4309" ht="12.6" hidden="1"/>
    <row r="4310" ht="12.6" hidden="1"/>
    <row r="4311" ht="12.6" hidden="1"/>
    <row r="4312" ht="12.6" hidden="1"/>
    <row r="4313" ht="12.6" hidden="1"/>
    <row r="4314" ht="12.6" hidden="1"/>
    <row r="4315" ht="12.6" hidden="1"/>
    <row r="4316" ht="12.6" hidden="1"/>
    <row r="4317" ht="12.6" hidden="1"/>
    <row r="4318" ht="12.6" hidden="1"/>
    <row r="4319" ht="12.6" hidden="1"/>
    <row r="4320" ht="12.6" hidden="1"/>
    <row r="4321" ht="12.6" hidden="1"/>
    <row r="4322" ht="12.6" hidden="1"/>
    <row r="4323" ht="12.6" hidden="1"/>
    <row r="4324" ht="12.6" hidden="1"/>
    <row r="4325" ht="12.6" hidden="1"/>
    <row r="4326" ht="12.6" hidden="1"/>
    <row r="4327" ht="12.6" hidden="1"/>
    <row r="4328" ht="12.6" hidden="1"/>
    <row r="4329" ht="12.6" hidden="1"/>
    <row r="4330" ht="12.6" hidden="1"/>
    <row r="4331" ht="12.6" hidden="1"/>
    <row r="4332" ht="12.6" hidden="1"/>
    <row r="4333" ht="12.6" hidden="1"/>
    <row r="4334" ht="12.6" hidden="1"/>
    <row r="4335" ht="12.6" hidden="1"/>
    <row r="4336" ht="12.6" hidden="1"/>
    <row r="4337" ht="12.6" hidden="1"/>
    <row r="4338" ht="12.6" hidden="1"/>
    <row r="4339" ht="12.6" hidden="1"/>
    <row r="4340" ht="12.6" hidden="1"/>
    <row r="4341" ht="12.6" hidden="1"/>
    <row r="4342" ht="12.6" hidden="1"/>
    <row r="4343" ht="12.6" hidden="1"/>
    <row r="4344" ht="12.6" hidden="1"/>
    <row r="4345" ht="12.6" hidden="1"/>
    <row r="4346" ht="12.6" hidden="1"/>
    <row r="4347" ht="12.6" hidden="1"/>
    <row r="4348" ht="12.6" hidden="1"/>
    <row r="4349" ht="12.6" hidden="1"/>
    <row r="4350" ht="12.6" hidden="1"/>
    <row r="4351" ht="12.6" hidden="1"/>
    <row r="4352" ht="12.6" hidden="1"/>
    <row r="4353" ht="12.6" hidden="1"/>
    <row r="4354" ht="12.6" hidden="1"/>
    <row r="4355" ht="12.6" hidden="1"/>
    <row r="4356" ht="12.6" hidden="1"/>
    <row r="4357" ht="12.6" hidden="1"/>
    <row r="4358" ht="12.6" hidden="1"/>
    <row r="4359" ht="12.6" hidden="1"/>
    <row r="4360" ht="12.6" hidden="1"/>
    <row r="4361" ht="12.6" hidden="1"/>
    <row r="4362" ht="12.6" hidden="1"/>
    <row r="4363" ht="12.6" hidden="1"/>
    <row r="4364" ht="12.6" hidden="1"/>
    <row r="4365" ht="12.6" hidden="1"/>
    <row r="4366" ht="12.6" hidden="1"/>
    <row r="4367" ht="12.6" hidden="1"/>
    <row r="4368" ht="12.6" hidden="1"/>
    <row r="4369" ht="12.6" hidden="1"/>
    <row r="4370" ht="12.6" hidden="1"/>
    <row r="4371" ht="12.6" hidden="1"/>
    <row r="4372" ht="12.6" hidden="1"/>
    <row r="4373" ht="12.6" hidden="1"/>
    <row r="4374" ht="12.6" hidden="1"/>
    <row r="4375" ht="12.6" hidden="1"/>
    <row r="4376" ht="12.6" hidden="1"/>
    <row r="4377" ht="12.6" hidden="1"/>
    <row r="4378" ht="12.6" hidden="1"/>
    <row r="4379" ht="12.6" hidden="1"/>
    <row r="4380" ht="12.6" hidden="1"/>
    <row r="4381" ht="12.6" hidden="1"/>
    <row r="4382" ht="12.6" hidden="1"/>
    <row r="4383" ht="12.6" hidden="1"/>
    <row r="4384" ht="12.6" hidden="1"/>
    <row r="4385" ht="12.6" hidden="1"/>
    <row r="4386" ht="12.6" hidden="1"/>
    <row r="4387" ht="12.6" hidden="1"/>
    <row r="4388" ht="12.6" hidden="1"/>
    <row r="4389" ht="12.6" hidden="1"/>
    <row r="4390" ht="12.6" hidden="1"/>
    <row r="4391" ht="12.6" hidden="1"/>
    <row r="4392" ht="12.6" hidden="1"/>
    <row r="4393" ht="12.6" hidden="1"/>
    <row r="4394" ht="12.6" hidden="1"/>
    <row r="4395" ht="12.6" hidden="1"/>
    <row r="4396" ht="12.6" hidden="1"/>
    <row r="4397" ht="12.6" hidden="1"/>
    <row r="4398" ht="12.6" hidden="1"/>
    <row r="4399" ht="12.6" hidden="1"/>
    <row r="4400" ht="12.6" hidden="1"/>
    <row r="4401" ht="12.6" hidden="1"/>
    <row r="4402" ht="12.6" hidden="1"/>
    <row r="4403" ht="12.6" hidden="1"/>
    <row r="4404" ht="12.6" hidden="1"/>
    <row r="4405" ht="12.6" hidden="1"/>
    <row r="4406" ht="12.6" hidden="1"/>
    <row r="4407" ht="12.6" hidden="1"/>
    <row r="4408" ht="12.6" hidden="1"/>
    <row r="4409" ht="12.6" hidden="1"/>
    <row r="4410" ht="12.6" hidden="1"/>
    <row r="4411" ht="12.6" hidden="1"/>
    <row r="4412" ht="12.6" hidden="1"/>
    <row r="4413" ht="12.6" hidden="1"/>
    <row r="4414" ht="12.6" hidden="1"/>
    <row r="4415" ht="12.6" hidden="1"/>
    <row r="4416" ht="12.6" hidden="1"/>
    <row r="4417" ht="12.6" hidden="1"/>
    <row r="4418" ht="12.6" hidden="1"/>
    <row r="4419" ht="12.6" hidden="1"/>
    <row r="4420" ht="12.6" hidden="1"/>
    <row r="4421" ht="12.6" hidden="1"/>
    <row r="4422" ht="12.6" hidden="1"/>
    <row r="4423" ht="12.6" hidden="1"/>
    <row r="4424" ht="12.6" hidden="1"/>
    <row r="4425" ht="12.6" hidden="1"/>
    <row r="4426" ht="12.6" hidden="1"/>
    <row r="4427" ht="12.6" hidden="1"/>
    <row r="4428" ht="12.6" hidden="1"/>
    <row r="4429" ht="12.6" hidden="1"/>
    <row r="4430" ht="12.6" hidden="1"/>
    <row r="4431" ht="12.6" hidden="1"/>
    <row r="4432" ht="12.6" hidden="1"/>
    <row r="4433" ht="12.6" hidden="1"/>
    <row r="4434" ht="12.6" hidden="1"/>
    <row r="4435" ht="12.6" hidden="1"/>
    <row r="4436" ht="12.6" hidden="1"/>
    <row r="4437" ht="12.6" hidden="1"/>
    <row r="4438" ht="12.6" hidden="1"/>
    <row r="4439" ht="12.6" hidden="1"/>
    <row r="4440" ht="12.6" hidden="1"/>
    <row r="4441" ht="12.6" hidden="1"/>
    <row r="4442" ht="12.6" hidden="1"/>
    <row r="4443" ht="12.6" hidden="1"/>
    <row r="4444" ht="12.6" hidden="1"/>
    <row r="4445" ht="12.6" hidden="1"/>
    <row r="4446" ht="12.6" hidden="1"/>
    <row r="4447" ht="12.6" hidden="1"/>
    <row r="4448" ht="12.6" hidden="1"/>
    <row r="4449" ht="12.6" hidden="1"/>
    <row r="4450" ht="12.6" hidden="1"/>
    <row r="4451" ht="12.6" hidden="1"/>
    <row r="4452" ht="12.6" hidden="1"/>
    <row r="4453" ht="12.6" hidden="1"/>
    <row r="4454" ht="12.6" hidden="1"/>
    <row r="4455" ht="12.6" hidden="1"/>
    <row r="4456" ht="12.6" hidden="1"/>
    <row r="4457" ht="12.6" hidden="1"/>
    <row r="4458" ht="12.6" hidden="1"/>
    <row r="4459" ht="12.6" hidden="1"/>
    <row r="4460" ht="12.6" hidden="1"/>
    <row r="4461" ht="12.6" hidden="1"/>
    <row r="4462" ht="12.6" hidden="1"/>
    <row r="4463" ht="12.6" hidden="1"/>
    <row r="4464" ht="12.6" hidden="1"/>
    <row r="4465" ht="12.6" hidden="1"/>
    <row r="4466" ht="12.6" hidden="1"/>
    <row r="4467" ht="12.6" hidden="1"/>
    <row r="4468" ht="12.6" hidden="1"/>
    <row r="4469" ht="12.6" hidden="1"/>
    <row r="4470" ht="12.6" hidden="1"/>
    <row r="4471" ht="12.6" hidden="1"/>
    <row r="4472" ht="12.6" hidden="1"/>
    <row r="4473" ht="12.6" hidden="1"/>
    <row r="4474" ht="12.6" hidden="1"/>
    <row r="4475" ht="12.6" hidden="1"/>
    <row r="4476" ht="12.6" hidden="1"/>
    <row r="4477" ht="12.6" hidden="1"/>
    <row r="4478" ht="12.6" hidden="1"/>
    <row r="4479" ht="12.6" hidden="1"/>
    <row r="4480" ht="12.6" hidden="1"/>
    <row r="4481" ht="12.6" hidden="1"/>
    <row r="4482" ht="12.6" hidden="1"/>
    <row r="4483" ht="12.6" hidden="1"/>
    <row r="4484" ht="12.6" hidden="1"/>
    <row r="4485" ht="12.6" hidden="1"/>
    <row r="4486" ht="12.6" hidden="1"/>
    <row r="4487" ht="12.6" hidden="1"/>
    <row r="4488" ht="12.6" hidden="1"/>
    <row r="4489" ht="12.6" hidden="1"/>
    <row r="4490" ht="12.6" hidden="1"/>
    <row r="4491" ht="12.6" hidden="1"/>
    <row r="4492" ht="12.6" hidden="1"/>
    <row r="4493" ht="12.6" hidden="1"/>
    <row r="4494" ht="12.6" hidden="1"/>
    <row r="4495" ht="12.6" hidden="1"/>
    <row r="4496" ht="12.6" hidden="1"/>
    <row r="4497" ht="12.6" hidden="1"/>
    <row r="4498" ht="12.6" hidden="1"/>
    <row r="4499" ht="12.6" hidden="1"/>
    <row r="4500" ht="12.6" hidden="1"/>
    <row r="4501" ht="12.6" hidden="1"/>
    <row r="4502" ht="12.6" hidden="1"/>
    <row r="4503" ht="12.6" hidden="1"/>
    <row r="4504" ht="12.6" hidden="1"/>
    <row r="4505" ht="12.6" hidden="1"/>
    <row r="4506" ht="12.6" hidden="1"/>
    <row r="4507" ht="12.6" hidden="1"/>
    <row r="4508" ht="12.6" hidden="1"/>
    <row r="4509" ht="12.6" hidden="1"/>
    <row r="4510" ht="12.6" hidden="1"/>
    <row r="4511" ht="12.6" hidden="1"/>
    <row r="4512" ht="12.6" hidden="1"/>
    <row r="4513" ht="12.6" hidden="1"/>
    <row r="4514" ht="12.6" hidden="1"/>
    <row r="4515" ht="12.6" hidden="1"/>
    <row r="4516" ht="12.6" hidden="1"/>
    <row r="4517" ht="12.6" hidden="1"/>
    <row r="4518" ht="12.6" hidden="1"/>
    <row r="4519" ht="12.6" hidden="1"/>
    <row r="4520" ht="12.6" hidden="1"/>
    <row r="4521" ht="12.6" hidden="1"/>
    <row r="4522" ht="12.6" hidden="1"/>
    <row r="4523" ht="12.6" hidden="1"/>
    <row r="4524" ht="12.6" hidden="1"/>
    <row r="4525" ht="12.6" hidden="1"/>
    <row r="4526" ht="12.6" hidden="1"/>
    <row r="4527" ht="12.6" hidden="1"/>
    <row r="4528" ht="12.6" hidden="1"/>
    <row r="4529" ht="12.6" hidden="1"/>
    <row r="4530" ht="12.6" hidden="1"/>
    <row r="4531" ht="12.6" hidden="1"/>
    <row r="4532" ht="12.6" hidden="1"/>
    <row r="4533" ht="12.6" hidden="1"/>
    <row r="4534" ht="12.6" hidden="1"/>
    <row r="4535" ht="12.6" hidden="1"/>
    <row r="4536" ht="12.6" hidden="1"/>
    <row r="4537" ht="12.6" hidden="1"/>
    <row r="4538" ht="12.6" hidden="1"/>
    <row r="4539" ht="12.6" hidden="1"/>
    <row r="4540" ht="12.6" hidden="1"/>
    <row r="4541" ht="12.6" hidden="1"/>
    <row r="4542" ht="12.6" hidden="1"/>
    <row r="4543" ht="12.6" hidden="1"/>
    <row r="4544" ht="12.6" hidden="1"/>
    <row r="4545" ht="12.6" hidden="1"/>
    <row r="4546" ht="12.6" hidden="1"/>
    <row r="4547" ht="12.6" hidden="1"/>
    <row r="4548" ht="12.6" hidden="1"/>
    <row r="4549" ht="12.6" hidden="1"/>
    <row r="4550" ht="12.6" hidden="1"/>
    <row r="4551" ht="12.6" hidden="1"/>
    <row r="4552" ht="12.6" hidden="1"/>
    <row r="4553" ht="12.6" hidden="1"/>
    <row r="4554" ht="12.6" hidden="1"/>
    <row r="4555" ht="12.6" hidden="1"/>
    <row r="4556" ht="12.6" hidden="1"/>
    <row r="4557" ht="12.6" hidden="1"/>
    <row r="4558" ht="12.6" hidden="1"/>
    <row r="4559" ht="12.6" hidden="1"/>
    <row r="4560" ht="12.6" hidden="1"/>
    <row r="4561" ht="12.6" hidden="1"/>
    <row r="4562" ht="12.6" hidden="1"/>
    <row r="4563" ht="12.6" hidden="1"/>
    <row r="4564" ht="12.6" hidden="1"/>
    <row r="4565" ht="12.6" hidden="1"/>
    <row r="4566" ht="12.6" hidden="1"/>
    <row r="4567" ht="12.6" hidden="1"/>
    <row r="4568" ht="12.6" hidden="1"/>
    <row r="4569" ht="12.6" hidden="1"/>
    <row r="4570" ht="12.6" hidden="1"/>
    <row r="4571" ht="12.6" hidden="1"/>
    <row r="4572" ht="12.6" hidden="1"/>
    <row r="4573" ht="12.6" hidden="1"/>
    <row r="4574" ht="12.6" hidden="1"/>
    <row r="4575" ht="12.6" hidden="1"/>
    <row r="4576" ht="12.6" hidden="1"/>
    <row r="4577" ht="12.6" hidden="1"/>
    <row r="4578" ht="12.6" hidden="1"/>
    <row r="4579" ht="12.6" hidden="1"/>
    <row r="4580" ht="12.6" hidden="1"/>
    <row r="4581" ht="12.6" hidden="1"/>
    <row r="4582" ht="12.6" hidden="1"/>
    <row r="4583" ht="12.6" hidden="1"/>
    <row r="4584" ht="12.6" hidden="1"/>
    <row r="4585" ht="12.6" hidden="1"/>
    <row r="4586" ht="12.6" hidden="1"/>
    <row r="4587" ht="12.6" hidden="1"/>
    <row r="4588" ht="12.6" hidden="1"/>
    <row r="4589" ht="12.6" hidden="1"/>
    <row r="4590" ht="12.6" hidden="1"/>
    <row r="4591" ht="12.6" hidden="1"/>
    <row r="4592" ht="12.6" hidden="1"/>
    <row r="4593" ht="12.6" hidden="1"/>
    <row r="4594" ht="12.6" hidden="1"/>
    <row r="4595" ht="12.6" hidden="1"/>
    <row r="4596" ht="12.6" hidden="1"/>
    <row r="4597" ht="12.6" hidden="1"/>
    <row r="4598" ht="12.6" hidden="1"/>
    <row r="4599" ht="12.6" hidden="1"/>
    <row r="4600" ht="12.6" hidden="1"/>
    <row r="4601" ht="12.6" hidden="1"/>
    <row r="4602" ht="12.6" hidden="1"/>
    <row r="4603" ht="12.6" hidden="1"/>
    <row r="4604" ht="12.6" hidden="1"/>
    <row r="4605" ht="12.6" hidden="1"/>
    <row r="4606" ht="12.6" hidden="1"/>
    <row r="4607" ht="12.6" hidden="1"/>
    <row r="4608" ht="12.6" hidden="1"/>
    <row r="4609" ht="12.6" hidden="1"/>
    <row r="4610" ht="12.6" hidden="1"/>
    <row r="4611" ht="12.6" hidden="1"/>
    <row r="4612" ht="12.6" hidden="1"/>
    <row r="4613" ht="12.6" hidden="1"/>
    <row r="4614" ht="12.6" hidden="1"/>
    <row r="4615" ht="12.6" hidden="1"/>
    <row r="4616" ht="12.6" hidden="1"/>
    <row r="4617" ht="12.6" hidden="1"/>
    <row r="4618" ht="12.6" hidden="1"/>
    <row r="4619" ht="12.6" hidden="1"/>
    <row r="4620" ht="12.6" hidden="1"/>
    <row r="4621" ht="12.6" hidden="1"/>
    <row r="4622" ht="12.6" hidden="1"/>
    <row r="4623" ht="12.6" hidden="1"/>
    <row r="4624" ht="12.6" hidden="1"/>
    <row r="4625" ht="12.6" hidden="1"/>
    <row r="4626" ht="12.6" hidden="1"/>
    <row r="4627" ht="12.6" hidden="1"/>
    <row r="4628" ht="12.6" hidden="1"/>
    <row r="4629" ht="12.6" hidden="1"/>
    <row r="4630" ht="12.6" hidden="1"/>
    <row r="4631" ht="12.6" hidden="1"/>
    <row r="4632" ht="12.6" hidden="1"/>
    <row r="4633" ht="12.6" hidden="1"/>
    <row r="4634" ht="12.6" hidden="1"/>
    <row r="4635" ht="12.6" hidden="1"/>
    <row r="4636" ht="12.6" hidden="1"/>
    <row r="4637" ht="12.6" hidden="1"/>
    <row r="4638" ht="12.6" hidden="1"/>
    <row r="4639" ht="12.6" hidden="1"/>
    <row r="4640" ht="12.6" hidden="1"/>
    <row r="4641" ht="12.6" hidden="1"/>
    <row r="4642" ht="12.6" hidden="1"/>
    <row r="4643" ht="12.6" hidden="1"/>
    <row r="4644" ht="12.6" hidden="1"/>
    <row r="4645" ht="12.6" hidden="1"/>
    <row r="4646" ht="12.6" hidden="1"/>
    <row r="4647" ht="12.6" hidden="1"/>
    <row r="4648" ht="12.6" hidden="1"/>
    <row r="4649" ht="12.6" hidden="1"/>
    <row r="4650" ht="12.6" hidden="1"/>
    <row r="4651" ht="12.6" hidden="1"/>
    <row r="4652" ht="12.6" hidden="1"/>
    <row r="4653" ht="12.6" hidden="1"/>
    <row r="4654" ht="12.6" hidden="1"/>
    <row r="4655" ht="12.6" hidden="1"/>
    <row r="4656" ht="12.6" hidden="1"/>
    <row r="4657" ht="12.6" hidden="1"/>
    <row r="4658" ht="12.6" hidden="1"/>
    <row r="4659" ht="12.6" hidden="1"/>
    <row r="4660" ht="12.6" hidden="1"/>
    <row r="4661" ht="12.6" hidden="1"/>
    <row r="4662" ht="12.6" hidden="1"/>
    <row r="4663" ht="12.6" hidden="1"/>
    <row r="4664" ht="12.6" hidden="1"/>
    <row r="4665" ht="12.6" hidden="1"/>
    <row r="4666" ht="12.6" hidden="1"/>
    <row r="4667" ht="12.6" hidden="1"/>
    <row r="4668" ht="12.6" hidden="1"/>
    <row r="4669" ht="12.6" hidden="1"/>
    <row r="4670" ht="12.6" hidden="1"/>
    <row r="4671" ht="12.6" hidden="1"/>
    <row r="4672" ht="12.6" hidden="1"/>
    <row r="4673" ht="12.6" hidden="1"/>
    <row r="4674" ht="12.6" hidden="1"/>
    <row r="4675" ht="12.6" hidden="1"/>
    <row r="4676" ht="12.6" hidden="1"/>
    <row r="4677" ht="12.6" hidden="1"/>
    <row r="4678" ht="12.6" hidden="1"/>
    <row r="4679" ht="12.6" hidden="1"/>
    <row r="4680" ht="12.6" hidden="1"/>
    <row r="4681" ht="12.6" hidden="1"/>
    <row r="4682" ht="12.6" hidden="1"/>
    <row r="4683" ht="12.6" hidden="1"/>
    <row r="4684" ht="12.6" hidden="1"/>
    <row r="4685" ht="12.6" hidden="1"/>
    <row r="4686" ht="12.6" hidden="1"/>
    <row r="4687" ht="12.6" hidden="1"/>
    <row r="4688" ht="12.6" hidden="1"/>
    <row r="4689" ht="12.6" hidden="1"/>
    <row r="4690" ht="12.6" hidden="1"/>
    <row r="4691" ht="12.6" hidden="1"/>
    <row r="4692" ht="12.6" hidden="1"/>
    <row r="4693" ht="12.6" hidden="1"/>
    <row r="4694" ht="12.6" hidden="1"/>
    <row r="4695" ht="12.6" hidden="1"/>
    <row r="4696" ht="12.6" hidden="1"/>
    <row r="4697" ht="12.6" hidden="1"/>
    <row r="4698" ht="12.6" hidden="1"/>
    <row r="4699" ht="12.6" hidden="1"/>
    <row r="4700" ht="12.6" hidden="1"/>
    <row r="4701" ht="12.6" hidden="1"/>
    <row r="4702" ht="12.6" hidden="1"/>
    <row r="4703" ht="12.6" hidden="1"/>
    <row r="4704" ht="12.6" hidden="1"/>
    <row r="4705" ht="12.6" hidden="1"/>
    <row r="4706" ht="12.6" hidden="1"/>
    <row r="4707" ht="12.6" hidden="1"/>
    <row r="4708" ht="12.6" hidden="1"/>
    <row r="4709" ht="12.6" hidden="1"/>
    <row r="4710" ht="12.6" hidden="1"/>
    <row r="4711" ht="12.6" hidden="1"/>
    <row r="4712" ht="12.6" hidden="1"/>
    <row r="4713" ht="12.6" hidden="1"/>
    <row r="4714" ht="12.6" hidden="1"/>
    <row r="4715" ht="12.6" hidden="1"/>
    <row r="4716" ht="12.6" hidden="1"/>
    <row r="4717" ht="12.6" hidden="1"/>
    <row r="4718" ht="12.6" hidden="1"/>
    <row r="4719" ht="12.6" hidden="1"/>
    <row r="4720" ht="12.6" hidden="1"/>
    <row r="4721" ht="12.6" hidden="1"/>
    <row r="4722" ht="12.6" hidden="1"/>
    <row r="4723" ht="12.6" hidden="1"/>
    <row r="4724" ht="12.6" hidden="1"/>
    <row r="4725" ht="12.6" hidden="1"/>
    <row r="4726" ht="12.6" hidden="1"/>
    <row r="4727" ht="12.6" hidden="1"/>
    <row r="4728" ht="12.6" hidden="1"/>
    <row r="4729" ht="12.6" hidden="1"/>
    <row r="4730" ht="12.6" hidden="1"/>
    <row r="4731" ht="12.6" hidden="1"/>
    <row r="4732" ht="12.6" hidden="1"/>
    <row r="4733" ht="12.6" hidden="1"/>
    <row r="4734" ht="12.6" hidden="1"/>
    <row r="4735" ht="12.6" hidden="1"/>
    <row r="4736" ht="12.6" hidden="1"/>
    <row r="4737" ht="12.6" hidden="1"/>
    <row r="4738" ht="12.6" hidden="1"/>
    <row r="4739" ht="12.6" hidden="1"/>
    <row r="4740" ht="12.6" hidden="1"/>
    <row r="4741" ht="12.6" hidden="1"/>
    <row r="4742" ht="12.6" hidden="1"/>
    <row r="4743" ht="12.6" hidden="1"/>
    <row r="4744" ht="12.6" hidden="1"/>
    <row r="4745" ht="12.6" hidden="1"/>
    <row r="4746" ht="12.6" hidden="1"/>
    <row r="4747" ht="12.6" hidden="1"/>
    <row r="4748" ht="12.6" hidden="1"/>
    <row r="4749" ht="12.6" hidden="1"/>
    <row r="4750" ht="12.6" hidden="1"/>
    <row r="4751" ht="12.6" hidden="1"/>
    <row r="4752" ht="12.6" hidden="1"/>
    <row r="4753" ht="12.6" hidden="1"/>
    <row r="4754" ht="12.6" hidden="1"/>
    <row r="4755" ht="12.6" hidden="1"/>
    <row r="4756" ht="12.6" hidden="1"/>
    <row r="4757" ht="12.6" hidden="1"/>
    <row r="4758" ht="12.6" hidden="1"/>
    <row r="4759" ht="12.6" hidden="1"/>
    <row r="4760" ht="12.6" hidden="1"/>
    <row r="4761" ht="12.6" hidden="1"/>
    <row r="4762" ht="12.6" hidden="1"/>
    <row r="4763" ht="12.6" hidden="1"/>
    <row r="4764" ht="12.6" hidden="1"/>
    <row r="4765" ht="12.6" hidden="1"/>
    <row r="4766" ht="12.6" hidden="1"/>
    <row r="4767" ht="12.6" hidden="1"/>
    <row r="4768" ht="12.6" hidden="1"/>
    <row r="4769" ht="12.6" hidden="1"/>
    <row r="4770" ht="12.6" hidden="1"/>
    <row r="4771" ht="12.6" hidden="1"/>
    <row r="4772" ht="12.6" hidden="1"/>
    <row r="4773" ht="12.6" hidden="1"/>
    <row r="4774" ht="12.6" hidden="1"/>
    <row r="4775" ht="12.6" hidden="1"/>
    <row r="4776" ht="12.6" hidden="1"/>
    <row r="4777" ht="12.6" hidden="1"/>
    <row r="4778" ht="12.6" hidden="1"/>
    <row r="4779" ht="12.6" hidden="1"/>
    <row r="4780" ht="12.6" hidden="1"/>
    <row r="4781" ht="12.6" hidden="1"/>
    <row r="4782" ht="12.6" hidden="1"/>
    <row r="4783" ht="12.6" hidden="1"/>
    <row r="4784" ht="12.6" hidden="1"/>
    <row r="4785" ht="12.6" hidden="1"/>
    <row r="4786" ht="12.6" hidden="1"/>
    <row r="4787" ht="12.6" hidden="1"/>
    <row r="4788" ht="12.6" hidden="1"/>
    <row r="4789" ht="12.6" hidden="1"/>
    <row r="4790" ht="12.6" hidden="1"/>
    <row r="4791" ht="12.6" hidden="1"/>
    <row r="4792" ht="12.6" hidden="1"/>
    <row r="4793" ht="12.6" hidden="1"/>
    <row r="4794" ht="12.6" hidden="1"/>
    <row r="4795" ht="12.6" hidden="1"/>
    <row r="4796" ht="12.6" hidden="1"/>
    <row r="4797" ht="12.6" hidden="1"/>
    <row r="4798" ht="12.6" hidden="1"/>
    <row r="4799" ht="12.6" hidden="1"/>
    <row r="4800" ht="12.6" hidden="1"/>
    <row r="4801" ht="12.6" hidden="1"/>
    <row r="4802" ht="12.6" hidden="1"/>
    <row r="4803" ht="12.6" hidden="1"/>
    <row r="4804" ht="12.6" hidden="1"/>
    <row r="4805" ht="12.6" hidden="1"/>
    <row r="4806" ht="12.6" hidden="1"/>
    <row r="4807" ht="12.6" hidden="1"/>
    <row r="4808" ht="12.6" hidden="1"/>
    <row r="4809" ht="12.6" hidden="1"/>
    <row r="4810" ht="12.6" hidden="1"/>
    <row r="4811" ht="12.6" hidden="1"/>
    <row r="4812" ht="12.6" hidden="1"/>
    <row r="4813" ht="12.6" hidden="1"/>
    <row r="4814" ht="12.6" hidden="1"/>
    <row r="4815" ht="12.6" hidden="1"/>
    <row r="4816" ht="12.6" hidden="1"/>
    <row r="4817" ht="12.6" hidden="1"/>
    <row r="4818" ht="12.6" hidden="1"/>
    <row r="4819" ht="12.6" hidden="1"/>
    <row r="4820" ht="12.6" hidden="1"/>
    <row r="4821" ht="12.6" hidden="1"/>
    <row r="4822" ht="12.6" hidden="1"/>
    <row r="4823" ht="12.6" hidden="1"/>
    <row r="4824" ht="12.6" hidden="1"/>
    <row r="4825" ht="12.6" hidden="1"/>
    <row r="4826" ht="12.6" hidden="1"/>
    <row r="4827" ht="12.6" hidden="1"/>
    <row r="4828" ht="12.6" hidden="1"/>
    <row r="4829" ht="12.6" hidden="1"/>
    <row r="4830" ht="12.6" hidden="1"/>
    <row r="4831" ht="12.6" hidden="1"/>
    <row r="4832" ht="12.6" hidden="1"/>
    <row r="4833" ht="12.6" hidden="1"/>
    <row r="4834" ht="12.6" hidden="1"/>
    <row r="4835" ht="12.6" hidden="1"/>
    <row r="4836" ht="12.6" hidden="1"/>
    <row r="4837" ht="12.6" hidden="1"/>
    <row r="4838" ht="12.6" hidden="1"/>
    <row r="4839" ht="12.6" hidden="1"/>
    <row r="4840" ht="12.6" hidden="1"/>
    <row r="4841" ht="12.6" hidden="1"/>
    <row r="4842" ht="12.6" hidden="1"/>
    <row r="4843" ht="12.6" hidden="1"/>
    <row r="4844" ht="12.6" hidden="1"/>
    <row r="4845" ht="12.6" hidden="1"/>
    <row r="4846" ht="12.6" hidden="1"/>
    <row r="4847" ht="12.6" hidden="1"/>
    <row r="4848" ht="12.6" hidden="1"/>
    <row r="4849" ht="12.6" hidden="1"/>
    <row r="4850" ht="12.6" hidden="1"/>
    <row r="4851" ht="12.6" hidden="1"/>
    <row r="4852" ht="12.6" hidden="1"/>
    <row r="4853" ht="12.6" hidden="1"/>
    <row r="4854" ht="12.6" hidden="1"/>
    <row r="4855" ht="12.6" hidden="1"/>
    <row r="4856" ht="12.6" hidden="1"/>
    <row r="4857" ht="12.6" hidden="1"/>
    <row r="4858" ht="12.6" hidden="1"/>
    <row r="4859" ht="12.6" hidden="1"/>
    <row r="4860" ht="12.6" hidden="1"/>
    <row r="4861" ht="12.6" hidden="1"/>
    <row r="4862" ht="12.6" hidden="1"/>
    <row r="4863" ht="12.6" hidden="1"/>
    <row r="4864" ht="12.6" hidden="1"/>
    <row r="4865" ht="12.6" hidden="1"/>
    <row r="4866" ht="12.6" hidden="1"/>
    <row r="4867" ht="12.6" hidden="1"/>
    <row r="4868" ht="12.6" hidden="1"/>
    <row r="4869" ht="12.6" hidden="1"/>
    <row r="4870" ht="12.6" hidden="1"/>
    <row r="4871" ht="12.6" hidden="1"/>
    <row r="4872" ht="12.6" hidden="1"/>
    <row r="4873" ht="12.6" hidden="1"/>
    <row r="4874" ht="12.6" hidden="1"/>
    <row r="4875" ht="12.6" hidden="1"/>
    <row r="4876" ht="12.6" hidden="1"/>
    <row r="4877" ht="12.6" hidden="1"/>
    <row r="4878" ht="12.6" hidden="1"/>
    <row r="4879" ht="12.6" hidden="1"/>
    <row r="4880" ht="12.6" hidden="1"/>
    <row r="4881" ht="12.6" hidden="1"/>
    <row r="4882" ht="12.6" hidden="1"/>
    <row r="4883" ht="12.6" hidden="1"/>
    <row r="4884" ht="12.6" hidden="1"/>
    <row r="4885" ht="12.6" hidden="1"/>
    <row r="4886" ht="12.6" hidden="1"/>
    <row r="4887" ht="12.6" hidden="1"/>
    <row r="4888" ht="12.6" hidden="1"/>
    <row r="4889" ht="12.6" hidden="1"/>
    <row r="4890" ht="12.6" hidden="1"/>
    <row r="4891" ht="12.6" hidden="1"/>
    <row r="4892" ht="12.6" hidden="1"/>
    <row r="4893" ht="12.6" hidden="1"/>
    <row r="4894" ht="12.6" hidden="1"/>
    <row r="4895" ht="12.6" hidden="1"/>
    <row r="4896" ht="12.6" hidden="1"/>
    <row r="4897" ht="12.6" hidden="1"/>
    <row r="4898" ht="12.6" hidden="1"/>
    <row r="4899" ht="12.6" hidden="1"/>
    <row r="4900" ht="12.6" hidden="1"/>
    <row r="4901" ht="12.6" hidden="1"/>
    <row r="4902" ht="12.6" hidden="1"/>
    <row r="4903" ht="12.6" hidden="1"/>
    <row r="4904" ht="12.6" hidden="1"/>
    <row r="4905" ht="12.6" hidden="1"/>
    <row r="4906" ht="12.6" hidden="1"/>
    <row r="4907" ht="12.6" hidden="1"/>
    <row r="4908" ht="12.6" hidden="1"/>
    <row r="4909" ht="12.6" hidden="1"/>
    <row r="4910" ht="12.6" hidden="1"/>
    <row r="4911" ht="12.6" hidden="1"/>
    <row r="4912" ht="12.6" hidden="1"/>
    <row r="4913" ht="12.6" hidden="1"/>
    <row r="4914" ht="12.6" hidden="1"/>
    <row r="4915" ht="12.6" hidden="1"/>
    <row r="4916" ht="12.6" hidden="1"/>
    <row r="4917" ht="12.6" hidden="1"/>
    <row r="4918" ht="12.6" hidden="1"/>
    <row r="4919" ht="12.6" hidden="1"/>
    <row r="4920" ht="12.6" hidden="1"/>
    <row r="4921" ht="12.6" hidden="1"/>
    <row r="4922" ht="12.6" hidden="1"/>
    <row r="4923" ht="12.6" hidden="1"/>
    <row r="4924" ht="12.6" hidden="1"/>
    <row r="4925" ht="12.6" hidden="1"/>
    <row r="4926" ht="12.6" hidden="1"/>
    <row r="4927" ht="12.6" hidden="1"/>
    <row r="4928" ht="12.6" hidden="1"/>
    <row r="4929" ht="12.6" hidden="1"/>
    <row r="4930" ht="12.6" hidden="1"/>
    <row r="4931" ht="12.6" hidden="1"/>
    <row r="4932" ht="12.6" hidden="1"/>
    <row r="4933" ht="12.6" hidden="1"/>
    <row r="4934" ht="12.6" hidden="1"/>
    <row r="4935" ht="12.6" hidden="1"/>
    <row r="4936" ht="12.6" hidden="1"/>
    <row r="4937" ht="12.6" hidden="1"/>
    <row r="4938" ht="12.6" hidden="1"/>
    <row r="4939" ht="12.6" hidden="1"/>
    <row r="4940" ht="12.6" hidden="1"/>
    <row r="4941" ht="12.6" hidden="1"/>
    <row r="4942" ht="12.6" hidden="1"/>
    <row r="4943" ht="12.6" hidden="1"/>
    <row r="4944" ht="12.6" hidden="1"/>
    <row r="4945" ht="12.6" hidden="1"/>
    <row r="4946" ht="12.6" hidden="1"/>
    <row r="4947" ht="12.6" hidden="1"/>
    <row r="4948" ht="12.6" hidden="1"/>
    <row r="4949" ht="12.6" hidden="1"/>
    <row r="4950" ht="12.6" hidden="1"/>
    <row r="4951" ht="12.6" hidden="1"/>
    <row r="4952" ht="12.6" hidden="1"/>
    <row r="4953" ht="12.6" hidden="1"/>
    <row r="4954" ht="12.6" hidden="1"/>
    <row r="4955" ht="12.6" hidden="1"/>
    <row r="4956" ht="12.6" hidden="1"/>
    <row r="4957" ht="12.6" hidden="1"/>
    <row r="4958" ht="12.6" hidden="1"/>
    <row r="4959" ht="12.6" hidden="1"/>
    <row r="4960" ht="12.6" hidden="1"/>
    <row r="4961" ht="12.6" hidden="1"/>
    <row r="4962" ht="12.6" hidden="1"/>
    <row r="4963" ht="12.6" hidden="1"/>
    <row r="4964" ht="12.6" hidden="1"/>
    <row r="4965" ht="12.6" hidden="1"/>
    <row r="4966" ht="12.6" hidden="1"/>
    <row r="4967" ht="12.6" hidden="1"/>
    <row r="4968" ht="12.6" hidden="1"/>
    <row r="4969" ht="12.6" hidden="1"/>
    <row r="4970" ht="12.6" hidden="1"/>
    <row r="4971" ht="12.6" hidden="1"/>
    <row r="4972" ht="12.6" hidden="1"/>
    <row r="4973" ht="12.6" hidden="1"/>
    <row r="4974" ht="12.6" hidden="1"/>
    <row r="4975" ht="12.6" hidden="1"/>
    <row r="4976" ht="12.6" hidden="1"/>
    <row r="4977" ht="12.6" hidden="1"/>
    <row r="4978" ht="12.6" hidden="1"/>
    <row r="4979" ht="12.6" hidden="1"/>
    <row r="4980" ht="12.6" hidden="1"/>
    <row r="4981" ht="12.6" hidden="1"/>
    <row r="4982" ht="12.6" hidden="1"/>
    <row r="4983" ht="12.6" hidden="1"/>
    <row r="4984" ht="12.6" hidden="1"/>
    <row r="4985" ht="12.6" hidden="1"/>
    <row r="4986" ht="12.6" hidden="1"/>
    <row r="4987" ht="12.6" hidden="1"/>
    <row r="4988" ht="12.6" hidden="1"/>
    <row r="4989" ht="12.6" hidden="1"/>
    <row r="4990" ht="12.6" hidden="1"/>
    <row r="4991" ht="12.6" hidden="1"/>
    <row r="4992" ht="12.6" hidden="1"/>
    <row r="4993" ht="12.6" hidden="1"/>
    <row r="4994" ht="12.6" hidden="1"/>
    <row r="4995" ht="12.6" hidden="1"/>
    <row r="4996" ht="12.6" hidden="1"/>
    <row r="4997" ht="12.6" hidden="1"/>
    <row r="4998" ht="12.6" hidden="1"/>
    <row r="4999" ht="12.6" hidden="1"/>
    <row r="5000" ht="12.6" hidden="1"/>
    <row r="5001" ht="12.6" hidden="1"/>
    <row r="5002" ht="12.6" hidden="1"/>
    <row r="5003" ht="12.6" hidden="1"/>
    <row r="5004" ht="12.6" hidden="1"/>
    <row r="5005" ht="12.6" hidden="1"/>
    <row r="5006" ht="12.6" hidden="1"/>
    <row r="5007" ht="12.6" hidden="1"/>
    <row r="5008" ht="12.6" hidden="1"/>
    <row r="5009" ht="12.6" hidden="1"/>
    <row r="5010" ht="12.6" hidden="1"/>
    <row r="5011" ht="12.6" hidden="1"/>
    <row r="5012" ht="12.6" hidden="1"/>
    <row r="5013" ht="12.6" hidden="1"/>
    <row r="5014" ht="12.6" hidden="1"/>
    <row r="5015" ht="12.6" hidden="1"/>
    <row r="5016" ht="12.6" hidden="1"/>
    <row r="5017" ht="12.6" hidden="1"/>
    <row r="5018" ht="12.6" hidden="1"/>
    <row r="5019" ht="12.6" hidden="1"/>
    <row r="5020" ht="12.6" hidden="1"/>
    <row r="5021" ht="12.6" hidden="1"/>
    <row r="5022" ht="12.6" hidden="1"/>
    <row r="5023" ht="12.6" hidden="1"/>
    <row r="5024" ht="12.6" hidden="1"/>
    <row r="5025" ht="12.6" hidden="1"/>
    <row r="5026" ht="12.6" hidden="1"/>
    <row r="5027" ht="12.6" hidden="1"/>
    <row r="5028" ht="12.6" hidden="1"/>
    <row r="5029" ht="12.6" hidden="1"/>
    <row r="5030" ht="12.6" hidden="1"/>
    <row r="5031" ht="12.6" hidden="1"/>
    <row r="5032" ht="12.6" hidden="1"/>
    <row r="5033" ht="12.6" hidden="1"/>
    <row r="5034" ht="12.6" hidden="1"/>
    <row r="5035" ht="12.6" hidden="1"/>
    <row r="5036" ht="12.6" hidden="1"/>
    <row r="5037" ht="12.6" hidden="1"/>
    <row r="5038" ht="12.6" hidden="1"/>
    <row r="5039" ht="12.6" hidden="1"/>
    <row r="5040" ht="12.6" hidden="1"/>
    <row r="5041" ht="12.6" hidden="1"/>
    <row r="5042" ht="12.6" hidden="1"/>
    <row r="5043" ht="12.6" hidden="1"/>
    <row r="5044" ht="12.6" hidden="1"/>
    <row r="5045" ht="12.6" hidden="1"/>
    <row r="5046" ht="12.6" hidden="1"/>
    <row r="5047" ht="12.6" hidden="1"/>
    <row r="5048" ht="12.6" hidden="1"/>
    <row r="5049" ht="12.6" hidden="1"/>
    <row r="5050" ht="12.6" hidden="1"/>
    <row r="5051" ht="12.6" hidden="1"/>
    <row r="5052" ht="12.6" hidden="1"/>
    <row r="5053" ht="12.6" hidden="1"/>
    <row r="5054" ht="12.6" hidden="1"/>
    <row r="5055" ht="12.6" hidden="1"/>
    <row r="5056" ht="12.6" hidden="1"/>
    <row r="5057" ht="12.6" hidden="1"/>
    <row r="5058" ht="12.6" hidden="1"/>
    <row r="5059" ht="12.6" hidden="1"/>
    <row r="5060" ht="12.6" hidden="1"/>
    <row r="5061" ht="12.6" hidden="1"/>
    <row r="5062" ht="12.6" hidden="1"/>
    <row r="5063" ht="12.6" hidden="1"/>
    <row r="5064" ht="12.6" hidden="1"/>
    <row r="5065" ht="12.6" hidden="1"/>
    <row r="5066" ht="12.6" hidden="1"/>
    <row r="5067" ht="12.6" hidden="1"/>
    <row r="5068" ht="12.6" hidden="1"/>
    <row r="5069" ht="12.6" hidden="1"/>
    <row r="5070" ht="12.6" hidden="1"/>
    <row r="5071" ht="12.6" hidden="1"/>
    <row r="5072" ht="12.6" hidden="1"/>
    <row r="5073" ht="12.6" hidden="1"/>
    <row r="5074" ht="12.6" hidden="1"/>
    <row r="5075" ht="12.6" hidden="1"/>
    <row r="5076" ht="12.6" hidden="1"/>
    <row r="5077" ht="12.6" hidden="1"/>
    <row r="5078" ht="12.6" hidden="1"/>
    <row r="5079" ht="12.6" hidden="1"/>
    <row r="5080" ht="12.6" hidden="1"/>
    <row r="5081" ht="12.6" hidden="1"/>
    <row r="5082" ht="12.6" hidden="1"/>
    <row r="5083" ht="12.6" hidden="1"/>
    <row r="5084" ht="12.6" hidden="1"/>
    <row r="5085" ht="12.6" hidden="1"/>
    <row r="5086" ht="12.6" hidden="1"/>
    <row r="5087" ht="12.6" hidden="1"/>
    <row r="5088" ht="12.6" hidden="1"/>
    <row r="5089" ht="12.6" hidden="1"/>
    <row r="5090" ht="12.6" hidden="1"/>
    <row r="5091" ht="12.6" hidden="1"/>
    <row r="5092" ht="12.6" hidden="1"/>
    <row r="5093" ht="12.6" hidden="1"/>
    <row r="5094" ht="12.6" hidden="1"/>
    <row r="5095" ht="12.6" hidden="1"/>
    <row r="5096" ht="12.6" hidden="1"/>
    <row r="5097" ht="12.6" hidden="1"/>
    <row r="5098" ht="12.6" hidden="1"/>
    <row r="5099" ht="12.6" hidden="1"/>
    <row r="5100" ht="12.6" hidden="1"/>
    <row r="5101" ht="12.6" hidden="1"/>
    <row r="5102" ht="12.6" hidden="1"/>
    <row r="5103" ht="12.6" hidden="1"/>
    <row r="5104" ht="12.6" hidden="1"/>
    <row r="5105" ht="12.6" hidden="1"/>
    <row r="5106" ht="12.6" hidden="1"/>
    <row r="5107" ht="12.6" hidden="1"/>
    <row r="5108" ht="12.6" hidden="1"/>
    <row r="5109" ht="12.6" hidden="1"/>
    <row r="5110" ht="12.6" hidden="1"/>
    <row r="5111" ht="12.6" hidden="1"/>
    <row r="5112" ht="12.6" hidden="1"/>
    <row r="5113" ht="12.6" hidden="1"/>
    <row r="5114" ht="12.6" hidden="1"/>
    <row r="5115" ht="12.6" hidden="1"/>
    <row r="5116" ht="12.6" hidden="1"/>
    <row r="5117" ht="12.6" hidden="1"/>
    <row r="5118" ht="12.6" hidden="1"/>
    <row r="5119" ht="12.6" hidden="1"/>
    <row r="5120" ht="12.6" hidden="1"/>
    <row r="5121" ht="12.6" hidden="1"/>
    <row r="5122" ht="12.6" hidden="1"/>
    <row r="5123" ht="12.6" hidden="1"/>
    <row r="5124" ht="12.6" hidden="1"/>
    <row r="5125" ht="12.6" hidden="1"/>
    <row r="5126" ht="12.6" hidden="1"/>
    <row r="5127" ht="12.6" hidden="1"/>
    <row r="5128" ht="12.6" hidden="1"/>
    <row r="5129" ht="12.6" hidden="1"/>
    <row r="5130" ht="12.6" hidden="1"/>
    <row r="5131" ht="12.6" hidden="1"/>
    <row r="5132" ht="12.6" hidden="1"/>
    <row r="5133" ht="12.6" hidden="1"/>
    <row r="5134" ht="12.6" hidden="1"/>
    <row r="5135" ht="12.6" hidden="1"/>
    <row r="5136" ht="12.6" hidden="1"/>
    <row r="5137" ht="12.6" hidden="1"/>
    <row r="5138" ht="12.6" hidden="1"/>
    <row r="5139" ht="12.6" hidden="1"/>
    <row r="5140" ht="12.6" hidden="1"/>
    <row r="5141" ht="12.6" hidden="1"/>
    <row r="5142" ht="12.6" hidden="1"/>
    <row r="5143" ht="12.6" hidden="1"/>
    <row r="5144" ht="12.6" hidden="1"/>
    <row r="5145" ht="12.6" hidden="1"/>
    <row r="5146" ht="12.6" hidden="1"/>
    <row r="5147" ht="12.6" hidden="1"/>
    <row r="5148" ht="12.6" hidden="1"/>
    <row r="5149" ht="12.6" hidden="1"/>
    <row r="5150" ht="12.6" hidden="1"/>
    <row r="5151" ht="12.6" hidden="1"/>
    <row r="5152" ht="12.6" hidden="1"/>
    <row r="5153" ht="12.6" hidden="1"/>
    <row r="5154" ht="12.6" hidden="1"/>
    <row r="5155" ht="12.6" hidden="1"/>
    <row r="5156" ht="12.6" hidden="1"/>
    <row r="5157" ht="12.6" hidden="1"/>
    <row r="5158" ht="12.6" hidden="1"/>
    <row r="5159" ht="12.6" hidden="1"/>
    <row r="5160" ht="12.6" hidden="1"/>
    <row r="5161" ht="12.6" hidden="1"/>
    <row r="5162" ht="12.6" hidden="1"/>
    <row r="5163" ht="12.6" hidden="1"/>
    <row r="5164" ht="12.6" hidden="1"/>
    <row r="5165" ht="12.6" hidden="1"/>
    <row r="5166" ht="12.6" hidden="1"/>
    <row r="5167" ht="12.6" hidden="1"/>
    <row r="5168" ht="12.6" hidden="1"/>
    <row r="5169" ht="12.6" hidden="1"/>
    <row r="5170" ht="12.6" hidden="1"/>
    <row r="5171" ht="12.6" hidden="1"/>
    <row r="5172" ht="12.6" hidden="1"/>
    <row r="5173" ht="12.6" hidden="1"/>
    <row r="5174" ht="12.6" hidden="1"/>
    <row r="5175" ht="12.6" hidden="1"/>
    <row r="5176" ht="12.6" hidden="1"/>
    <row r="5177" ht="12.6" hidden="1"/>
    <row r="5178" ht="12.6" hidden="1"/>
    <row r="5179" ht="12.6" hidden="1"/>
    <row r="5180" ht="12.6" hidden="1"/>
    <row r="5181" ht="12.6" hidden="1"/>
    <row r="5182" ht="12.6" hidden="1"/>
    <row r="5183" ht="12.6" hidden="1"/>
    <row r="5184" ht="12.6" hidden="1"/>
    <row r="5185" ht="12.6" hidden="1"/>
    <row r="5186" ht="12.6" hidden="1"/>
    <row r="5187" ht="12.6" hidden="1"/>
    <row r="5188" ht="12.6" hidden="1"/>
    <row r="5189" ht="12.6" hidden="1"/>
    <row r="5190" ht="12.6" hidden="1"/>
    <row r="5191" ht="12.6" hidden="1"/>
    <row r="5192" ht="12.6" hidden="1"/>
    <row r="5193" ht="12.6" hidden="1"/>
    <row r="5194" ht="12.6" hidden="1"/>
    <row r="5195" ht="12.6" hidden="1"/>
    <row r="5196" ht="12.6" hidden="1"/>
    <row r="5197" ht="12.6" hidden="1"/>
    <row r="5198" ht="12.6" hidden="1"/>
    <row r="5199" ht="12.6" hidden="1"/>
    <row r="5200" ht="12.6" hidden="1"/>
    <row r="5201" ht="12.6" hidden="1"/>
    <row r="5202" ht="12.6" hidden="1"/>
    <row r="5203" ht="12.6" hidden="1"/>
    <row r="5204" ht="12.6" hidden="1"/>
    <row r="5205" ht="12.6" hidden="1"/>
    <row r="5206" ht="12.6" hidden="1"/>
    <row r="5207" ht="12.6" hidden="1"/>
    <row r="5208" ht="12.6" hidden="1"/>
    <row r="5209" ht="12.6" hidden="1"/>
    <row r="5210" ht="12.6" hidden="1"/>
    <row r="5211" ht="12.6" hidden="1"/>
    <row r="5212" ht="12.6" hidden="1"/>
    <row r="5213" ht="12.6" hidden="1"/>
    <row r="5214" ht="12.6" hidden="1"/>
    <row r="5215" ht="12.6" hidden="1"/>
    <row r="5216" ht="12.6" hidden="1"/>
    <row r="5217" ht="12.6" hidden="1"/>
    <row r="5218" ht="12.6" hidden="1"/>
    <row r="5219" ht="12.6" hidden="1"/>
    <row r="5220" ht="12.6" hidden="1"/>
    <row r="5221" ht="12.6" hidden="1"/>
    <row r="5222" ht="12.6" hidden="1"/>
    <row r="5223" ht="12.6" hidden="1"/>
    <row r="5224" ht="12.6" hidden="1"/>
    <row r="5225" ht="12.6" hidden="1"/>
    <row r="5226" ht="12.6" hidden="1"/>
    <row r="5227" ht="12.6" hidden="1"/>
    <row r="5228" ht="12.6" hidden="1"/>
    <row r="5229" ht="12.6" hidden="1"/>
    <row r="5230" ht="12.6" hidden="1"/>
    <row r="5231" ht="12.6" hidden="1"/>
    <row r="5232" ht="12.6" hidden="1"/>
    <row r="5233" ht="12.6" hidden="1"/>
    <row r="5234" ht="12.6" hidden="1"/>
    <row r="5235" ht="12.6" hidden="1"/>
    <row r="5236" ht="12.6" hidden="1"/>
    <row r="5237" ht="12.6" hidden="1"/>
    <row r="5238" ht="12.6" hidden="1"/>
    <row r="5239" ht="12.6" hidden="1"/>
    <row r="5240" ht="12.6" hidden="1"/>
    <row r="5241" ht="12.6" hidden="1"/>
    <row r="5242" ht="12.6" hidden="1"/>
    <row r="5243" ht="12.6" hidden="1"/>
    <row r="5244" ht="12.6" hidden="1"/>
    <row r="5245" ht="12.6" hidden="1"/>
    <row r="5246" ht="12.6" hidden="1"/>
    <row r="5247" ht="12.6" hidden="1"/>
    <row r="5248" ht="12.6" hidden="1"/>
    <row r="5249" ht="12.6" hidden="1"/>
    <row r="5250" ht="12.6" hidden="1"/>
    <row r="5251" ht="12.6" hidden="1"/>
    <row r="5252" ht="12.6" hidden="1"/>
    <row r="5253" ht="12.6" hidden="1"/>
    <row r="5254" ht="12.6" hidden="1"/>
    <row r="5255" ht="12.6" hidden="1"/>
    <row r="5256" ht="12.6" hidden="1"/>
    <row r="5257" ht="12.6" hidden="1"/>
    <row r="5258" ht="12.6" hidden="1"/>
    <row r="5259" ht="12.6" hidden="1"/>
    <row r="5260" ht="12.6" hidden="1"/>
    <row r="5261" ht="12.6" hidden="1"/>
    <row r="5262" ht="12.6" hidden="1"/>
    <row r="5263" ht="12.6" hidden="1"/>
    <row r="5264" ht="12.6" hidden="1"/>
    <row r="5265" ht="12.6" hidden="1"/>
    <row r="5266" ht="12.6" hidden="1"/>
    <row r="5267" ht="12.6" hidden="1"/>
    <row r="5268" ht="12.6" hidden="1"/>
    <row r="5269" ht="12.6" hidden="1"/>
    <row r="5270" ht="12.6" hidden="1"/>
    <row r="5271" ht="12.6" hidden="1"/>
    <row r="5272" ht="12.6" hidden="1"/>
    <row r="5273" ht="12.6" hidden="1"/>
    <row r="5274" ht="12.6" hidden="1"/>
    <row r="5275" ht="12.6" hidden="1"/>
    <row r="5276" ht="12.6" hidden="1"/>
    <row r="5277" ht="12.6" hidden="1"/>
    <row r="5278" ht="12.6" hidden="1"/>
    <row r="5279" ht="12.6" hidden="1"/>
    <row r="5280" ht="12.6" hidden="1"/>
    <row r="5281" ht="12.6" hidden="1"/>
    <row r="5282" ht="12.6" hidden="1"/>
    <row r="5283" ht="12.6" hidden="1"/>
    <row r="5284" ht="12.6" hidden="1"/>
    <row r="5285" ht="12.6" hidden="1"/>
    <row r="5286" ht="12.6" hidden="1"/>
    <row r="5287" ht="12.6" hidden="1"/>
    <row r="5288" ht="12.6" hidden="1"/>
    <row r="5289" ht="12.6" hidden="1"/>
    <row r="5290" ht="12.6" hidden="1"/>
    <row r="5291" ht="12.6" hidden="1"/>
    <row r="5292" ht="12.6" hidden="1"/>
    <row r="5293" ht="12.6" hidden="1"/>
    <row r="5294" ht="12.6" hidden="1"/>
    <row r="5295" ht="12.6" hidden="1"/>
    <row r="5296" ht="12.6" hidden="1"/>
    <row r="5297" ht="12.6" hidden="1"/>
    <row r="5298" ht="12.6" hidden="1"/>
    <row r="5299" ht="12.6" hidden="1"/>
    <row r="5300" ht="12.6" hidden="1"/>
    <row r="5301" ht="12.6" hidden="1"/>
    <row r="5302" ht="12.6" hidden="1"/>
    <row r="5303" ht="12.6" hidden="1"/>
    <row r="5304" ht="12.6" hidden="1"/>
    <row r="5305" ht="12.6" hidden="1"/>
    <row r="5306" ht="12.6" hidden="1"/>
    <row r="5307" ht="12.6" hidden="1"/>
    <row r="5308" ht="12.6" hidden="1"/>
    <row r="5309" ht="12.6" hidden="1"/>
    <row r="5310" ht="12.6" hidden="1"/>
    <row r="5311" ht="12.6" hidden="1"/>
    <row r="5312" ht="12.6" hidden="1"/>
    <row r="5313" ht="12.6" hidden="1"/>
    <row r="5314" ht="12.6" hidden="1"/>
    <row r="5315" ht="12.6" hidden="1"/>
    <row r="5316" ht="12.6" hidden="1"/>
    <row r="5317" ht="12.6" hidden="1"/>
    <row r="5318" ht="12.6" hidden="1"/>
    <row r="5319" ht="12.6" hidden="1"/>
    <row r="5320" ht="12.6" hidden="1"/>
    <row r="5321" ht="12.6" hidden="1"/>
    <row r="5322" ht="12.6" hidden="1"/>
    <row r="5323" ht="12.6" hidden="1"/>
    <row r="5324" ht="12.6" hidden="1"/>
    <row r="5325" ht="12.6" hidden="1"/>
    <row r="5326" ht="12.6" hidden="1"/>
    <row r="5327" ht="12.6" hidden="1"/>
    <row r="5328" ht="12.6" hidden="1"/>
    <row r="5329" ht="12.6" hidden="1"/>
    <row r="5330" ht="12.6" hidden="1"/>
    <row r="5331" ht="12.6" hidden="1"/>
    <row r="5332" ht="12.6" hidden="1"/>
    <row r="5333" ht="12.6" hidden="1"/>
    <row r="5334" ht="12.6" hidden="1"/>
    <row r="5335" ht="12.6" hidden="1"/>
    <row r="5336" ht="12.6" hidden="1"/>
    <row r="5337" ht="12.6" hidden="1"/>
    <row r="5338" ht="12.6" hidden="1"/>
    <row r="5339" ht="12.6" hidden="1"/>
    <row r="5340" ht="12.6" hidden="1"/>
    <row r="5341" ht="12.6" hidden="1"/>
    <row r="5342" ht="12.6" hidden="1"/>
    <row r="5343" ht="12.6" hidden="1"/>
    <row r="5344" ht="12.6" hidden="1"/>
    <row r="5345" ht="12.6" hidden="1"/>
    <row r="5346" ht="12.6" hidden="1"/>
    <row r="5347" ht="12.6" hidden="1"/>
    <row r="5348" ht="12.6" hidden="1"/>
    <row r="5349" ht="12.6" hidden="1"/>
    <row r="5350" ht="12.6" hidden="1"/>
    <row r="5351" ht="12.6" hidden="1"/>
    <row r="5352" ht="12.6" hidden="1"/>
    <row r="5353" ht="12.6" hidden="1"/>
    <row r="5354" ht="12.6" hidden="1"/>
    <row r="5355" ht="12.6" hidden="1"/>
    <row r="5356" ht="12.6" hidden="1"/>
    <row r="5357" ht="12.6" hidden="1"/>
    <row r="5358" ht="12.6" hidden="1"/>
    <row r="5359" ht="12.6" hidden="1"/>
    <row r="5360" ht="12.6" hidden="1"/>
    <row r="5361" ht="12.6" hidden="1"/>
    <row r="5362" ht="12.6" hidden="1"/>
    <row r="5363" ht="12.6" hidden="1"/>
    <row r="5364" ht="12.6" hidden="1"/>
    <row r="5365" ht="12.6" hidden="1"/>
    <row r="5366" ht="12.6" hidden="1"/>
    <row r="5367" ht="12.6" hidden="1"/>
    <row r="5368" ht="12.6" hidden="1"/>
    <row r="5369" ht="12.6" hidden="1"/>
    <row r="5370" ht="12.6" hidden="1"/>
    <row r="5371" ht="12.6" hidden="1"/>
    <row r="5372" ht="12.6" hidden="1"/>
    <row r="5373" ht="12.6" hidden="1"/>
    <row r="5374" ht="12.6" hidden="1"/>
    <row r="5375" ht="12.6" hidden="1"/>
    <row r="5376" ht="12.6" hidden="1"/>
    <row r="5377" ht="12.6" hidden="1"/>
    <row r="5378" ht="12.6" hidden="1"/>
    <row r="5379" ht="12.6" hidden="1"/>
    <row r="5380" ht="12.6" hidden="1"/>
    <row r="5381" ht="12.6" hidden="1"/>
    <row r="5382" ht="12.6" hidden="1"/>
    <row r="5383" ht="12.6" hidden="1"/>
    <row r="5384" ht="12.6" hidden="1"/>
    <row r="5385" ht="12.6" hidden="1"/>
    <row r="5386" ht="12.6" hidden="1"/>
    <row r="5387" ht="12.6" hidden="1"/>
    <row r="5388" ht="12.6" hidden="1"/>
    <row r="5389" ht="12.6" hidden="1"/>
    <row r="5390" ht="12.6" hidden="1"/>
    <row r="5391" ht="12.6" hidden="1"/>
    <row r="5392" ht="12.6" hidden="1"/>
    <row r="5393" ht="12.6" hidden="1"/>
    <row r="5394" ht="12.6" hidden="1"/>
    <row r="5395" ht="12.6" hidden="1"/>
    <row r="5396" ht="12.6" hidden="1"/>
    <row r="5397" ht="12.6" hidden="1"/>
    <row r="5398" ht="12.6" hidden="1"/>
    <row r="5399" ht="12.6" hidden="1"/>
    <row r="5400" ht="12.6" hidden="1"/>
    <row r="5401" ht="12.6" hidden="1"/>
    <row r="5402" ht="12.6" hidden="1"/>
    <row r="5403" ht="12.6" hidden="1"/>
    <row r="5404" ht="12.6" hidden="1"/>
    <row r="5405" ht="12.6" hidden="1"/>
    <row r="5406" ht="12.6" hidden="1"/>
    <row r="5407" ht="12.6" hidden="1"/>
    <row r="5408" ht="12.6" hidden="1"/>
    <row r="5409" ht="12.6" hidden="1"/>
    <row r="5410" ht="12.6" hidden="1"/>
    <row r="5411" ht="12.6" hidden="1"/>
    <row r="5412" ht="12.6" hidden="1"/>
    <row r="5413" ht="12.6" hidden="1"/>
    <row r="5414" ht="12.6" hidden="1"/>
    <row r="5415" ht="12.6" hidden="1"/>
    <row r="5416" ht="12.6" hidden="1"/>
    <row r="5417" ht="12.6" hidden="1"/>
    <row r="5418" ht="12.6" hidden="1"/>
    <row r="5419" ht="12.6" hidden="1"/>
    <row r="5420" ht="12.6" hidden="1"/>
    <row r="5421" ht="12.6" hidden="1"/>
    <row r="5422" ht="12.6" hidden="1"/>
    <row r="5423" ht="12.6" hidden="1"/>
    <row r="5424" ht="12.6" hidden="1"/>
    <row r="5425" ht="12.6" hidden="1"/>
    <row r="5426" ht="12.6" hidden="1"/>
    <row r="5427" ht="12.6" hidden="1"/>
    <row r="5428" ht="12.6" hidden="1"/>
    <row r="5429" ht="12.6" hidden="1"/>
    <row r="5430" ht="12.6" hidden="1"/>
    <row r="5431" ht="12.6" hidden="1"/>
    <row r="5432" ht="12.6" hidden="1"/>
    <row r="5433" ht="12.6" hidden="1"/>
    <row r="5434" ht="12.6" hidden="1"/>
    <row r="5435" ht="12.6" hidden="1"/>
    <row r="5436" ht="12.6" hidden="1"/>
    <row r="5437" ht="12.6" hidden="1"/>
    <row r="5438" ht="12.6" hidden="1"/>
    <row r="5439" ht="12.6" hidden="1"/>
    <row r="5440" ht="12.6" hidden="1"/>
    <row r="5441" ht="12.6" hidden="1"/>
    <row r="5442" ht="12.6" hidden="1"/>
    <row r="5443" ht="12.6" hidden="1"/>
    <row r="5444" ht="12.6" hidden="1"/>
    <row r="5445" ht="12.6" hidden="1"/>
    <row r="5446" ht="12.6" hidden="1"/>
    <row r="5447" ht="12.6" hidden="1"/>
    <row r="5448" ht="12.6" hidden="1"/>
    <row r="5449" ht="12.6" hidden="1"/>
    <row r="5450" ht="12.6" hidden="1"/>
    <row r="5451" ht="12.6" hidden="1"/>
    <row r="5452" ht="12.6" hidden="1"/>
    <row r="5453" ht="12.6" hidden="1"/>
    <row r="5454" ht="12.6" hidden="1"/>
    <row r="5455" ht="12.6" hidden="1"/>
    <row r="5456" ht="12.6" hidden="1"/>
    <row r="5457" ht="12.6" hidden="1"/>
    <row r="5458" ht="12.6" hidden="1"/>
    <row r="5459" ht="12.6" hidden="1"/>
    <row r="5460" ht="12.6" hidden="1"/>
    <row r="5461" ht="12.6" hidden="1"/>
    <row r="5462" ht="12.6" hidden="1"/>
    <row r="5463" ht="12.6" hidden="1"/>
    <row r="5464" ht="12.6" hidden="1"/>
    <row r="5465" ht="12.6" hidden="1"/>
    <row r="5466" ht="12.6" hidden="1"/>
    <row r="5467" ht="12.6" hidden="1"/>
    <row r="5468" ht="12.6" hidden="1"/>
    <row r="5469" ht="12.6" hidden="1"/>
    <row r="5470" ht="12.6" hidden="1"/>
    <row r="5471" ht="12.6" hidden="1"/>
    <row r="5472" ht="12.6" hidden="1"/>
    <row r="5473" ht="12.6" hidden="1"/>
    <row r="5474" ht="12.6" hidden="1"/>
    <row r="5475" ht="12.6" hidden="1"/>
    <row r="5476" ht="12.6" hidden="1"/>
    <row r="5477" ht="12.6" hidden="1"/>
    <row r="5478" ht="12.6" hidden="1"/>
    <row r="5479" ht="12.6" hidden="1"/>
    <row r="5480" ht="12.6" hidden="1"/>
    <row r="5481" ht="12.6" hidden="1"/>
    <row r="5482" ht="12.6" hidden="1"/>
    <row r="5483" ht="12.6" hidden="1"/>
    <row r="5484" ht="12.6" hidden="1"/>
    <row r="5485" ht="12.6" hidden="1"/>
    <row r="5486" ht="12.6" hidden="1"/>
    <row r="5487" ht="12.6" hidden="1"/>
    <row r="5488" ht="12.6" hidden="1"/>
    <row r="5489" ht="12.6" hidden="1"/>
    <row r="5490" ht="12.6" hidden="1"/>
    <row r="5491" ht="12.6" hidden="1"/>
    <row r="5492" ht="12.6" hidden="1"/>
    <row r="5493" ht="12.6" hidden="1"/>
    <row r="5494" ht="12.6" hidden="1"/>
    <row r="5495" ht="12.6" hidden="1"/>
    <row r="5496" ht="12.6" hidden="1"/>
    <row r="5497" ht="12.6" hidden="1"/>
    <row r="5498" ht="12.6" hidden="1"/>
    <row r="5499" ht="12.6" hidden="1"/>
    <row r="5500" ht="12.6" hidden="1"/>
    <row r="5501" ht="12.6" hidden="1"/>
    <row r="5502" ht="12.6" hidden="1"/>
    <row r="5503" ht="12.6" hidden="1"/>
    <row r="5504" ht="12.6" hidden="1"/>
    <row r="5505" ht="12.6" hidden="1"/>
    <row r="5506" ht="12.6" hidden="1"/>
    <row r="5507" ht="12.6" hidden="1"/>
    <row r="5508" ht="12.6" hidden="1"/>
    <row r="5509" ht="12.6" hidden="1"/>
    <row r="5510" ht="12.6" hidden="1"/>
    <row r="5511" ht="12.6" hidden="1"/>
    <row r="5512" ht="12.6" hidden="1"/>
    <row r="5513" ht="12.6" hidden="1"/>
    <row r="5514" ht="12.6" hidden="1"/>
    <row r="5515" ht="12.6" hidden="1"/>
    <row r="5516" ht="12.6" hidden="1"/>
    <row r="5517" ht="12.6" hidden="1"/>
    <row r="5518" ht="12.6" hidden="1"/>
    <row r="5519" ht="12.6" hidden="1"/>
    <row r="5520" ht="12.6" hidden="1"/>
    <row r="5521" ht="12.6" hidden="1"/>
    <row r="5522" ht="12.6" hidden="1"/>
    <row r="5523" ht="12.6" hidden="1"/>
    <row r="5524" ht="12.6" hidden="1"/>
    <row r="5525" ht="12.6" hidden="1"/>
    <row r="5526" ht="12.6" hidden="1"/>
    <row r="5527" ht="12.6" hidden="1"/>
    <row r="5528" ht="12.6" hidden="1"/>
    <row r="5529" ht="12.6" hidden="1"/>
    <row r="5530" ht="12.6" hidden="1"/>
    <row r="5531" ht="12.6" hidden="1"/>
    <row r="5532" ht="12.6" hidden="1"/>
    <row r="5533" ht="12.6" hidden="1"/>
    <row r="5534" ht="12.6" hidden="1"/>
    <row r="5535" ht="12.6" hidden="1"/>
    <row r="5536" ht="12.6" hidden="1"/>
    <row r="5537" ht="12.6" hidden="1"/>
    <row r="5538" ht="12.6" hidden="1"/>
    <row r="5539" ht="12.6" hidden="1"/>
    <row r="5540" ht="12.6" hidden="1"/>
    <row r="5541" ht="12.6" hidden="1"/>
    <row r="5542" ht="12.6" hidden="1"/>
    <row r="5543" ht="12.6" hidden="1"/>
    <row r="5544" ht="12.6" hidden="1"/>
    <row r="5545" ht="12.6" hidden="1"/>
    <row r="5546" ht="12.6" hidden="1"/>
    <row r="5547" ht="12.6" hidden="1"/>
    <row r="5548" ht="12.6" hidden="1"/>
    <row r="5549" ht="12.6" hidden="1"/>
    <row r="5550" ht="12.6" hidden="1"/>
    <row r="5551" ht="12.6" hidden="1"/>
    <row r="5552" ht="12.6" hidden="1"/>
    <row r="5553" ht="12.6" hidden="1"/>
    <row r="5554" ht="12.6" hidden="1"/>
    <row r="5555" ht="12.6" hidden="1"/>
    <row r="5556" ht="12.6" hidden="1"/>
    <row r="5557" ht="12.6" hidden="1"/>
    <row r="5558" ht="12.6" hidden="1"/>
    <row r="5559" ht="12.6" hidden="1"/>
    <row r="5560" ht="12.6" hidden="1"/>
    <row r="5561" ht="12.6" hidden="1"/>
    <row r="5562" ht="12.6" hidden="1"/>
    <row r="5563" ht="12.6" hidden="1"/>
    <row r="5564" ht="12.6" hidden="1"/>
    <row r="5565" ht="12.6" hidden="1"/>
    <row r="5566" ht="12.6" hidden="1"/>
    <row r="5567" ht="12.6" hidden="1"/>
    <row r="5568" ht="12.6" hidden="1"/>
    <row r="5569" ht="12.6" hidden="1"/>
    <row r="5570" ht="12.6" hidden="1"/>
    <row r="5571" ht="12.6" hidden="1"/>
    <row r="5572" ht="12.6" hidden="1"/>
    <row r="5573" ht="12.6" hidden="1"/>
    <row r="5574" ht="12.6" hidden="1"/>
    <row r="5575" ht="12.6" hidden="1"/>
    <row r="5576" ht="12.6" hidden="1"/>
    <row r="5577" ht="12.6" hidden="1"/>
    <row r="5578" ht="12.6" hidden="1"/>
    <row r="5579" ht="12.6" hidden="1"/>
    <row r="5580" ht="12.6" hidden="1"/>
    <row r="5581" ht="12.6" hidden="1"/>
    <row r="5582" ht="12.6" hidden="1"/>
    <row r="5583" ht="12.6" hidden="1"/>
    <row r="5584" ht="12.6" hidden="1"/>
    <row r="5585" ht="12.6" hidden="1"/>
    <row r="5586" ht="12.6" hidden="1"/>
    <row r="5587" ht="12.6" hidden="1"/>
    <row r="5588" ht="12.6" hidden="1"/>
    <row r="5589" ht="12.6" hidden="1"/>
    <row r="5590" ht="12.6" hidden="1"/>
    <row r="5591" ht="12.6" hidden="1"/>
    <row r="5592" ht="12.6" hidden="1"/>
    <row r="5593" ht="12.6" hidden="1"/>
    <row r="5594" ht="12.6" hidden="1"/>
    <row r="5595" ht="12.6" hidden="1"/>
    <row r="5596" ht="12.6" hidden="1"/>
    <row r="5597" ht="12.6" hidden="1"/>
    <row r="5598" ht="12.6" hidden="1"/>
    <row r="5599" ht="12.6" hidden="1"/>
    <row r="5600" ht="12.6" hidden="1"/>
    <row r="5601" ht="12.6" hidden="1"/>
    <row r="5602" ht="12.6" hidden="1"/>
    <row r="5603" ht="12.6" hidden="1"/>
    <row r="5604" ht="12.6" hidden="1"/>
    <row r="5605" ht="12.6" hidden="1"/>
    <row r="5606" ht="12.6" hidden="1"/>
    <row r="5607" ht="12.6" hidden="1"/>
    <row r="5608" ht="12.6" hidden="1"/>
    <row r="5609" ht="12.6" hidden="1"/>
    <row r="5610" ht="12.6" hidden="1"/>
    <row r="5611" ht="12.6" hidden="1"/>
    <row r="5612" ht="12.6" hidden="1"/>
    <row r="5613" ht="12.6" hidden="1"/>
    <row r="5614" ht="12.6" hidden="1"/>
    <row r="5615" ht="12.6" hidden="1"/>
    <row r="5616" ht="12.6" hidden="1"/>
    <row r="5617" ht="12.6" hidden="1"/>
    <row r="5618" ht="12.6" hidden="1"/>
    <row r="5619" ht="12.6" hidden="1"/>
    <row r="5620" ht="12.6" hidden="1"/>
    <row r="5621" ht="12.6" hidden="1"/>
    <row r="5622" ht="12.6" hidden="1"/>
    <row r="5623" ht="12.6" hidden="1"/>
    <row r="5624" ht="12.6" hidden="1"/>
    <row r="5625" ht="12.6" hidden="1"/>
    <row r="5626" ht="12.6" hidden="1"/>
    <row r="5627" ht="12.6" hidden="1"/>
    <row r="5628" ht="12.6" hidden="1"/>
    <row r="5629" ht="12.6" hidden="1"/>
    <row r="5630" ht="12.6" hidden="1"/>
    <row r="5631" ht="12.6" hidden="1"/>
    <row r="5632" ht="12.6" hidden="1"/>
    <row r="5633" ht="12.6" hidden="1"/>
    <row r="5634" ht="12.6" hidden="1"/>
    <row r="5635" ht="12.6" hidden="1"/>
    <row r="5636" ht="12.6" hidden="1"/>
    <row r="5637" ht="12.6" hidden="1"/>
    <row r="5638" ht="12.6" hidden="1"/>
    <row r="5639" ht="12.6" hidden="1"/>
    <row r="5640" ht="12.6" hidden="1"/>
    <row r="5641" ht="12.6" hidden="1"/>
    <row r="5642" ht="12.6" hidden="1"/>
    <row r="5643" ht="12.6" hidden="1"/>
    <row r="5644" ht="12.6" hidden="1"/>
    <row r="5645" ht="12.6" hidden="1"/>
    <row r="5646" ht="12.6" hidden="1"/>
    <row r="5647" ht="12.6" hidden="1"/>
    <row r="5648" ht="12.6" hidden="1"/>
    <row r="5649" ht="12.6" hidden="1"/>
    <row r="5650" ht="12.6" hidden="1"/>
    <row r="5651" ht="12.6" hidden="1"/>
    <row r="5652" ht="12.6" hidden="1"/>
    <row r="5653" ht="12.6" hidden="1"/>
    <row r="5654" ht="12.6" hidden="1"/>
    <row r="5655" ht="12.6" hidden="1"/>
    <row r="5656" ht="12.6" hidden="1"/>
    <row r="5657" ht="12.6" hidden="1"/>
    <row r="5658" ht="12.6" hidden="1"/>
    <row r="5659" ht="12.6" hidden="1"/>
    <row r="5660" ht="12.6" hidden="1"/>
    <row r="5661" ht="12.6" hidden="1"/>
    <row r="5662" ht="12.6" hidden="1"/>
    <row r="5663" ht="12.6" hidden="1"/>
    <row r="5664" ht="12.6" hidden="1"/>
    <row r="5665" ht="12.6" hidden="1"/>
    <row r="5666" ht="12.6" hidden="1"/>
    <row r="5667" ht="12.6" hidden="1"/>
    <row r="5668" ht="12.6" hidden="1"/>
    <row r="5669" ht="12.6" hidden="1"/>
    <row r="5670" ht="12.6" hidden="1"/>
    <row r="5671" ht="12.6" hidden="1"/>
    <row r="5672" ht="12.6" hidden="1"/>
    <row r="5673" ht="12.6" hidden="1"/>
    <row r="5674" ht="12.6" hidden="1"/>
    <row r="5675" ht="12.6" hidden="1"/>
    <row r="5676" ht="12.6" hidden="1"/>
    <row r="5677" ht="12.6" hidden="1"/>
    <row r="5678" ht="12.6" hidden="1"/>
    <row r="5679" ht="12.6" hidden="1"/>
    <row r="5680" ht="12.6" hidden="1"/>
    <row r="5681" ht="12.6" hidden="1"/>
    <row r="5682" ht="12.6" hidden="1"/>
    <row r="5683" ht="12.6" hidden="1"/>
    <row r="5684" ht="12.6" hidden="1"/>
    <row r="5685" ht="12.6" hidden="1"/>
    <row r="5686" ht="12.6" hidden="1"/>
    <row r="5687" ht="12.6" hidden="1"/>
    <row r="5688" ht="12.6" hidden="1"/>
    <row r="5689" ht="12.6" hidden="1"/>
    <row r="5690" ht="12.6" hidden="1"/>
    <row r="5691" ht="12.6" hidden="1"/>
    <row r="5692" ht="12.6" hidden="1"/>
    <row r="5693" ht="12.6" hidden="1"/>
    <row r="5694" ht="12.6" hidden="1"/>
    <row r="5695" ht="12.6" hidden="1"/>
    <row r="5696" ht="12.6" hidden="1"/>
    <row r="5697" ht="12.6" hidden="1"/>
    <row r="5698" ht="12.6" hidden="1"/>
    <row r="5699" ht="12.6" hidden="1"/>
    <row r="5700" ht="12.6" hidden="1"/>
    <row r="5701" ht="12.6" hidden="1"/>
    <row r="5702" ht="12.6" hidden="1"/>
    <row r="5703" ht="12.6" hidden="1"/>
    <row r="5704" ht="12.6" hidden="1"/>
    <row r="5705" ht="12.6" hidden="1"/>
    <row r="5706" ht="12.6" hidden="1"/>
    <row r="5707" ht="12.6" hidden="1"/>
    <row r="5708" ht="12.6" hidden="1"/>
    <row r="5709" ht="12.6" hidden="1"/>
    <row r="5710" ht="12.6" hidden="1"/>
    <row r="5711" ht="12.6" hidden="1"/>
    <row r="5712" ht="12.6" hidden="1"/>
    <row r="5713" ht="12.6" hidden="1"/>
    <row r="5714" ht="12.6" hidden="1"/>
    <row r="5715" ht="12.6" hidden="1"/>
    <row r="5716" ht="12.6" hidden="1"/>
    <row r="5717" ht="12.6" hidden="1"/>
    <row r="5718" ht="12.6" hidden="1"/>
    <row r="5719" ht="12.6" hidden="1"/>
    <row r="5720" ht="12.6" hidden="1"/>
    <row r="5721" ht="12.6" hidden="1"/>
    <row r="5722" ht="12.6" hidden="1"/>
    <row r="5723" ht="12.6" hidden="1"/>
    <row r="5724" ht="12.6" hidden="1"/>
    <row r="5725" ht="12.6" hidden="1"/>
    <row r="5726" ht="12.6" hidden="1"/>
    <row r="5727" ht="12.6" hidden="1"/>
    <row r="5728" ht="12.6" hidden="1"/>
    <row r="5729" ht="12.6" hidden="1"/>
    <row r="5730" ht="12.6" hidden="1"/>
    <row r="5731" ht="12.6" hidden="1"/>
    <row r="5732" ht="12.6" hidden="1"/>
    <row r="5733" ht="12.6" hidden="1"/>
    <row r="5734" ht="12.6" hidden="1"/>
    <row r="5735" ht="12.6" hidden="1"/>
    <row r="5736" ht="12.6" hidden="1"/>
    <row r="5737" ht="12.6" hidden="1"/>
    <row r="5738" ht="12.6" hidden="1"/>
    <row r="5739" ht="12.6" hidden="1"/>
    <row r="5740" ht="12.6" hidden="1"/>
    <row r="5741" ht="12.6" hidden="1"/>
    <row r="5742" ht="12.6" hidden="1"/>
    <row r="5743" ht="12.6" hidden="1"/>
    <row r="5744" ht="12.6" hidden="1"/>
    <row r="5745" ht="12.6" hidden="1"/>
    <row r="5746" ht="12.6" hidden="1"/>
    <row r="5747" ht="12.6" hidden="1"/>
    <row r="5748" ht="12.6" hidden="1"/>
    <row r="5749" ht="12.6" hidden="1"/>
    <row r="5750" ht="12.6" hidden="1"/>
    <row r="5751" ht="12.6" hidden="1"/>
    <row r="5752" ht="12.6" hidden="1"/>
    <row r="5753" ht="12.6" hidden="1"/>
    <row r="5754" ht="12.6" hidden="1"/>
    <row r="5755" ht="12.6" hidden="1"/>
    <row r="5756" ht="12.6" hidden="1"/>
    <row r="5757" ht="12.6" hidden="1"/>
    <row r="5758" ht="12.6" hidden="1"/>
    <row r="5759" ht="12.6" hidden="1"/>
    <row r="5760" ht="12.6" hidden="1"/>
    <row r="5761" ht="12.6" hidden="1"/>
    <row r="5762" ht="12.6" hidden="1"/>
    <row r="5763" ht="12.6" hidden="1"/>
    <row r="5764" ht="12.6" hidden="1"/>
    <row r="5765" ht="12.6" hidden="1"/>
    <row r="5766" ht="12.6" hidden="1"/>
    <row r="5767" ht="12.6" hidden="1"/>
    <row r="5768" ht="12.6" hidden="1"/>
    <row r="5769" ht="12.6" hidden="1"/>
    <row r="5770" ht="12.6" hidden="1"/>
    <row r="5771" ht="12.6" hidden="1"/>
    <row r="5772" ht="12.6" hidden="1"/>
    <row r="5773" ht="12.6" hidden="1"/>
    <row r="5774" ht="12.6" hidden="1"/>
    <row r="5775" ht="12.6" hidden="1"/>
    <row r="5776" ht="12.6" hidden="1"/>
    <row r="5777" ht="12.6" hidden="1"/>
    <row r="5778" ht="12.6" hidden="1"/>
    <row r="5779" ht="12.6" hidden="1"/>
    <row r="5780" ht="12.6" hidden="1"/>
    <row r="5781" ht="12.6" hidden="1"/>
    <row r="5782" ht="12.6" hidden="1"/>
    <row r="5783" ht="12.6" hidden="1"/>
    <row r="5784" ht="12.6" hidden="1"/>
    <row r="5785" ht="12.6" hidden="1"/>
    <row r="5786" ht="12.6" hidden="1"/>
    <row r="5787" ht="12.6" hidden="1"/>
    <row r="5788" ht="12.6" hidden="1"/>
    <row r="5789" ht="12.6" hidden="1"/>
    <row r="5790" ht="12.6" hidden="1"/>
    <row r="5791" ht="12.6" hidden="1"/>
    <row r="5792" ht="12.6" hidden="1"/>
    <row r="5793" ht="12.6" hidden="1"/>
    <row r="5794" ht="12.6" hidden="1"/>
    <row r="5795" ht="12.6" hidden="1"/>
    <row r="5796" ht="12.6" hidden="1"/>
    <row r="5797" ht="12.6" hidden="1"/>
    <row r="5798" ht="12.6" hidden="1"/>
    <row r="5799" ht="12.6" hidden="1"/>
    <row r="5800" ht="12.6" hidden="1"/>
    <row r="5801" ht="12.6" hidden="1"/>
    <row r="5802" ht="12.6" hidden="1"/>
    <row r="5803" ht="12.6" hidden="1"/>
    <row r="5804" ht="12.6" hidden="1"/>
    <row r="5805" ht="12.6" hidden="1"/>
    <row r="5806" ht="12.6" hidden="1"/>
    <row r="5807" ht="12.6" hidden="1"/>
    <row r="5808" ht="12.6" hidden="1"/>
    <row r="5809" ht="12.6" hidden="1"/>
    <row r="5810" ht="12.6" hidden="1"/>
    <row r="5811" ht="12.6" hidden="1"/>
    <row r="5812" ht="12.6" hidden="1"/>
    <row r="5813" ht="12.6" hidden="1"/>
    <row r="5814" ht="12.6" hidden="1"/>
    <row r="5815" ht="12.6" hidden="1"/>
    <row r="5816" ht="12.6" hidden="1"/>
    <row r="5817" ht="12.6" hidden="1"/>
    <row r="5818" ht="12.6" hidden="1"/>
    <row r="5819" ht="12.6" hidden="1"/>
    <row r="5820" ht="12.6" hidden="1"/>
    <row r="5821" ht="12.6" hidden="1"/>
    <row r="5822" ht="12.6" hidden="1"/>
    <row r="5823" ht="12.6" hidden="1"/>
    <row r="5824" ht="12.6" hidden="1"/>
    <row r="5825" ht="12.6" hidden="1"/>
    <row r="5826" ht="12.6" hidden="1"/>
    <row r="5827" ht="12.6" hidden="1"/>
    <row r="5828" ht="12.6" hidden="1"/>
    <row r="5829" ht="12.6" hidden="1"/>
    <row r="5830" ht="12.6" hidden="1"/>
    <row r="5831" ht="12.6" hidden="1"/>
    <row r="5832" ht="12.6" hidden="1"/>
    <row r="5833" ht="12.6" hidden="1"/>
    <row r="5834" ht="12.6" hidden="1"/>
    <row r="5835" ht="12.6" hidden="1"/>
    <row r="5836" ht="12.6" hidden="1"/>
    <row r="5837" ht="12.6" hidden="1"/>
    <row r="5838" ht="12.6" hidden="1"/>
    <row r="5839" ht="12.6" hidden="1"/>
    <row r="5840" ht="12.6" hidden="1"/>
    <row r="5841" ht="12.6" hidden="1"/>
    <row r="5842" ht="12.6" hidden="1"/>
    <row r="5843" ht="12.6" hidden="1"/>
    <row r="5844" ht="12.6" hidden="1"/>
    <row r="5845" ht="12.6" hidden="1"/>
    <row r="5846" ht="12.6" hidden="1"/>
    <row r="5847" ht="12.6" hidden="1"/>
    <row r="5848" ht="12.6" hidden="1"/>
    <row r="5849" ht="12.6" hidden="1"/>
    <row r="5850" ht="12.6" hidden="1"/>
    <row r="5851" ht="12.6" hidden="1"/>
    <row r="5852" ht="12.6" hidden="1"/>
    <row r="5853" ht="12.6" hidden="1"/>
    <row r="5854" ht="12.6" hidden="1"/>
    <row r="5855" ht="12.6" hidden="1"/>
    <row r="5856" ht="12.6" hidden="1"/>
    <row r="5857" ht="12.6" hidden="1"/>
    <row r="5858" ht="12.6" hidden="1"/>
    <row r="5859" ht="12.6" hidden="1"/>
    <row r="5860" ht="12.6" hidden="1"/>
    <row r="5861" ht="12.6" hidden="1"/>
    <row r="5862" ht="12.6" hidden="1"/>
    <row r="5863" ht="12.6" hidden="1"/>
    <row r="5864" ht="12.6" hidden="1"/>
    <row r="5865" ht="12.6" hidden="1"/>
    <row r="5866" ht="12.6" hidden="1"/>
    <row r="5867" ht="12.6" hidden="1"/>
    <row r="5868" ht="12.6" hidden="1"/>
    <row r="5869" ht="12.6" hidden="1"/>
    <row r="5870" ht="12.6" hidden="1"/>
    <row r="5871" ht="12.6" hidden="1"/>
    <row r="5872" ht="12.6" hidden="1"/>
    <row r="5873" ht="12.6" hidden="1"/>
    <row r="5874" ht="12.6" hidden="1"/>
    <row r="5875" ht="12.6" hidden="1"/>
    <row r="5876" ht="12.6" hidden="1"/>
    <row r="5877" ht="12.6" hidden="1"/>
    <row r="5878" ht="12.6" hidden="1"/>
    <row r="5879" ht="12.6" hidden="1"/>
    <row r="5880" ht="12.6" hidden="1"/>
    <row r="5881" ht="12.6" hidden="1"/>
    <row r="5882" ht="12.6" hidden="1"/>
    <row r="5883" ht="12.6" hidden="1"/>
    <row r="5884" ht="12.6" hidden="1"/>
    <row r="5885" ht="12.6" hidden="1"/>
    <row r="5886" ht="12.6" hidden="1"/>
    <row r="5887" ht="12.6" hidden="1"/>
    <row r="5888" ht="12.6" hidden="1"/>
    <row r="5889" ht="12.6" hidden="1"/>
    <row r="5890" ht="12.6" hidden="1"/>
    <row r="5891" ht="12.6" hidden="1"/>
    <row r="5892" ht="12.6" hidden="1"/>
    <row r="5893" ht="12.6" hidden="1"/>
    <row r="5894" ht="12.6" hidden="1"/>
    <row r="5895" ht="12.6" hidden="1"/>
    <row r="5896" ht="12.6" hidden="1"/>
    <row r="5897" ht="12.6" hidden="1"/>
    <row r="5898" ht="12.6" hidden="1"/>
    <row r="5899" ht="12.6" hidden="1"/>
    <row r="5900" ht="12.6" hidden="1"/>
    <row r="5901" ht="12.6" hidden="1"/>
    <row r="5902" ht="12.6" hidden="1"/>
    <row r="5903" ht="12.6" hidden="1"/>
    <row r="5904" ht="12.6" hidden="1"/>
    <row r="5905" ht="12.6" hidden="1"/>
    <row r="5906" ht="12.6" hidden="1"/>
    <row r="5907" ht="12.6" hidden="1"/>
    <row r="5908" ht="12.6" hidden="1"/>
    <row r="5909" ht="12.6" hidden="1"/>
    <row r="5910" ht="12.6" hidden="1"/>
    <row r="5911" ht="12.6" hidden="1"/>
    <row r="5912" ht="12.6" hidden="1"/>
    <row r="5913" ht="12.6" hidden="1"/>
    <row r="5914" ht="12.6" hidden="1"/>
    <row r="5915" ht="12.6" hidden="1"/>
    <row r="5916" ht="12.6" hidden="1"/>
    <row r="5917" ht="12.6" hidden="1"/>
    <row r="5918" ht="12.6" hidden="1"/>
    <row r="5919" ht="12.6" hidden="1"/>
    <row r="5920" ht="12.6" hidden="1"/>
    <row r="5921" ht="12.6" hidden="1"/>
    <row r="5922" ht="12.6" hidden="1"/>
    <row r="5923" ht="12.6" hidden="1"/>
    <row r="5924" ht="12.6" hidden="1"/>
    <row r="5925" ht="12.6" hidden="1"/>
    <row r="5926" ht="12.6" hidden="1"/>
    <row r="5927" ht="12.6" hidden="1"/>
    <row r="5928" ht="12.6" hidden="1"/>
    <row r="5929" ht="12.6" hidden="1"/>
    <row r="5930" ht="12.6" hidden="1"/>
    <row r="5931" ht="12.6" hidden="1"/>
    <row r="5932" ht="12.6" hidden="1"/>
    <row r="5933" ht="12.6" hidden="1"/>
    <row r="5934" ht="12.6" hidden="1"/>
    <row r="5935" ht="12.6" hidden="1"/>
    <row r="5936" ht="12.6" hidden="1"/>
    <row r="5937" ht="12.6" hidden="1"/>
    <row r="5938" ht="12.6" hidden="1"/>
    <row r="5939" ht="12.6" hidden="1"/>
    <row r="5940" ht="12.6" hidden="1"/>
    <row r="5941" ht="12.6" hidden="1"/>
    <row r="5942" ht="12.6" hidden="1"/>
    <row r="5943" ht="12.6" hidden="1"/>
    <row r="5944" ht="12.6" hidden="1"/>
    <row r="5945" ht="12.6" hidden="1"/>
    <row r="5946" ht="12.6" hidden="1"/>
    <row r="5947" ht="12.6" hidden="1"/>
    <row r="5948" ht="12.6" hidden="1"/>
    <row r="5949" ht="12.6" hidden="1"/>
    <row r="5950" ht="12.6" hidden="1"/>
    <row r="5951" ht="12.6" hidden="1"/>
    <row r="5952" ht="12.6" hidden="1"/>
    <row r="5953" ht="12.6" hidden="1"/>
    <row r="5954" ht="12.6" hidden="1"/>
    <row r="5955" ht="12.6" hidden="1"/>
    <row r="5956" ht="12.6" hidden="1"/>
    <row r="5957" ht="12.6" hidden="1"/>
    <row r="5958" ht="12.6" hidden="1"/>
    <row r="5959" ht="12.6" hidden="1"/>
    <row r="5960" ht="12.6" hidden="1"/>
    <row r="5961" ht="12.6" hidden="1"/>
    <row r="5962" ht="12.6" hidden="1"/>
    <row r="5963" ht="12.6" hidden="1"/>
    <row r="5964" ht="12.6" hidden="1"/>
    <row r="5965" ht="12.6" hidden="1"/>
    <row r="5966" ht="12.6" hidden="1"/>
    <row r="5967" ht="12.6" hidden="1"/>
    <row r="5968" ht="12.6" hidden="1"/>
    <row r="5969" ht="12.6" hidden="1"/>
    <row r="5970" ht="12.6" hidden="1"/>
    <row r="5971" ht="12.6" hidden="1"/>
    <row r="5972" ht="12.6" hidden="1"/>
    <row r="5973" ht="12.6" hidden="1"/>
    <row r="5974" ht="12.6" hidden="1"/>
    <row r="5975" ht="12.6" hidden="1"/>
    <row r="5976" ht="12.6" hidden="1"/>
    <row r="5977" ht="12.6" hidden="1"/>
    <row r="5978" ht="12.6" hidden="1"/>
    <row r="5979" ht="12.6" hidden="1"/>
    <row r="5980" ht="12.6" hidden="1"/>
    <row r="5981" ht="12.6" hidden="1"/>
    <row r="5982" ht="12.6" hidden="1"/>
    <row r="5983" ht="12.6" hidden="1"/>
    <row r="5984" ht="12.6" hidden="1"/>
    <row r="5985" ht="12.6" hidden="1"/>
    <row r="5986" ht="12.6" hidden="1"/>
    <row r="5987" ht="12.6" hidden="1"/>
    <row r="5988" ht="12.6" hidden="1"/>
    <row r="5989" ht="12.6" hidden="1"/>
    <row r="5990" ht="12.6" hidden="1"/>
    <row r="5991" ht="12.6" hidden="1"/>
    <row r="5992" ht="12.6" hidden="1"/>
    <row r="5993" ht="12.6" hidden="1"/>
    <row r="5994" ht="12.6" hidden="1"/>
    <row r="5995" ht="12.6" hidden="1"/>
    <row r="5996" ht="12.6" hidden="1"/>
    <row r="5997" ht="12.6" hidden="1"/>
    <row r="5998" ht="12.6" hidden="1"/>
    <row r="5999" ht="12.6" hidden="1"/>
    <row r="6000" ht="12.6" hidden="1"/>
    <row r="6001" ht="12.6" hidden="1"/>
    <row r="6002" ht="12.6" hidden="1"/>
    <row r="6003" ht="12.6" hidden="1"/>
    <row r="6004" ht="12.6" hidden="1"/>
    <row r="6005" ht="12.6" hidden="1"/>
    <row r="6006" ht="12.6" hidden="1"/>
    <row r="6007" ht="12.6" hidden="1"/>
    <row r="6008" ht="12.6" hidden="1"/>
    <row r="6009" ht="12.6" hidden="1"/>
    <row r="6010" ht="12.6" hidden="1"/>
    <row r="6011" ht="12.6" hidden="1"/>
    <row r="6012" ht="12.6" hidden="1"/>
    <row r="6013" ht="12.6" hidden="1"/>
    <row r="6014" ht="12.6" hidden="1"/>
    <row r="6015" ht="12.6" hidden="1"/>
    <row r="6016" ht="12.6" hidden="1"/>
    <row r="6017" ht="12.6" hidden="1"/>
    <row r="6018" ht="12.6" hidden="1"/>
    <row r="6019" ht="12.6" hidden="1"/>
    <row r="6020" ht="12.6" hidden="1"/>
    <row r="6021" ht="12.6" hidden="1"/>
    <row r="6022" ht="12.6" hidden="1"/>
    <row r="6023" ht="12.6" hidden="1"/>
    <row r="6024" ht="12.6" hidden="1"/>
    <row r="6025" ht="12.6" hidden="1"/>
    <row r="6026" ht="12.6" hidden="1"/>
    <row r="6027" ht="12.6" hidden="1"/>
    <row r="6028" ht="12.6" hidden="1"/>
    <row r="6029" ht="12.6" hidden="1"/>
    <row r="6030" ht="12.6" hidden="1"/>
    <row r="6031" ht="12.6" hidden="1"/>
    <row r="6032" ht="12.6" hidden="1"/>
    <row r="6033" ht="12.6" hidden="1"/>
    <row r="6034" ht="12.6" hidden="1"/>
    <row r="6035" ht="12.6" hidden="1"/>
    <row r="6036" ht="12.6" hidden="1"/>
    <row r="6037" ht="12.6" hidden="1"/>
    <row r="6038" ht="12.6" hidden="1"/>
    <row r="6039" ht="12.6" hidden="1"/>
    <row r="6040" ht="12.6" hidden="1"/>
    <row r="6041" ht="12.6" hidden="1"/>
    <row r="6042" ht="12.6" hidden="1"/>
    <row r="6043" ht="12.6" hidden="1"/>
    <row r="6044" ht="12.6" hidden="1"/>
    <row r="6045" ht="12.6" hidden="1"/>
    <row r="6046" ht="12.6" hidden="1"/>
    <row r="6047" ht="12.6" hidden="1"/>
    <row r="6048" ht="12.6" hidden="1"/>
    <row r="6049" ht="12.6" hidden="1"/>
    <row r="6050" ht="12.6" hidden="1"/>
    <row r="6051" ht="12.6" hidden="1"/>
    <row r="6052" ht="12.6" hidden="1"/>
    <row r="6053" ht="12.6" hidden="1"/>
    <row r="6054" ht="12.6" hidden="1"/>
    <row r="6055" ht="12.6" hidden="1"/>
    <row r="6056" ht="12.6" hidden="1"/>
    <row r="6057" ht="12.6" hidden="1"/>
    <row r="6058" ht="12.6" hidden="1"/>
    <row r="6059" ht="12.6" hidden="1"/>
    <row r="6060" ht="12.6" hidden="1"/>
    <row r="6061" ht="12.6" hidden="1"/>
    <row r="6062" ht="12.6" hidden="1"/>
    <row r="6063" ht="12.6" hidden="1"/>
    <row r="6064" ht="12.6" hidden="1"/>
    <row r="6065" ht="12.6" hidden="1"/>
    <row r="6066" ht="12.6" hidden="1"/>
    <row r="6067" ht="12.6" hidden="1"/>
    <row r="6068" ht="12.6" hidden="1"/>
    <row r="6069" ht="12.6" hidden="1"/>
    <row r="6070" ht="12.6" hidden="1"/>
    <row r="6071" ht="12.6" hidden="1"/>
    <row r="6072" ht="12.6" hidden="1"/>
    <row r="6073" ht="12.6" hidden="1"/>
    <row r="6074" ht="12.6" hidden="1"/>
    <row r="6075" ht="12.6" hidden="1"/>
    <row r="6076" ht="12.6" hidden="1"/>
    <row r="6077" ht="12.6" hidden="1"/>
    <row r="6078" ht="12.6" hidden="1"/>
    <row r="6079" ht="12.6" hidden="1"/>
    <row r="6080" ht="12.6" hidden="1"/>
    <row r="6081" ht="12.6" hidden="1"/>
    <row r="6082" ht="12.6" hidden="1"/>
    <row r="6083" ht="12.6" hidden="1"/>
    <row r="6084" ht="12.6" hidden="1"/>
    <row r="6085" ht="12.6" hidden="1"/>
    <row r="6086" ht="12.6" hidden="1"/>
    <row r="6087" ht="12.6" hidden="1"/>
    <row r="6088" ht="12.6" hidden="1"/>
    <row r="6089" ht="12.6" hidden="1"/>
    <row r="6090" ht="12.6" hidden="1"/>
    <row r="6091" ht="12.6" hidden="1"/>
    <row r="6092" ht="12.6" hidden="1"/>
    <row r="6093" ht="12.6" hidden="1"/>
    <row r="6094" ht="12.6" hidden="1"/>
    <row r="6095" ht="12.6" hidden="1"/>
    <row r="6096" ht="12.6" hidden="1"/>
    <row r="6097" ht="12.6" hidden="1"/>
    <row r="6098" ht="12.6" hidden="1"/>
    <row r="6099" ht="12.6" hidden="1"/>
    <row r="6100" ht="12.6" hidden="1"/>
    <row r="6101" ht="12.6" hidden="1"/>
    <row r="6102" ht="12.6" hidden="1"/>
    <row r="6103" ht="12.6" hidden="1"/>
    <row r="6104" ht="12.6" hidden="1"/>
    <row r="6105" ht="12.6" hidden="1"/>
    <row r="6106" ht="12.6" hidden="1"/>
    <row r="6107" ht="12.6" hidden="1"/>
    <row r="6108" ht="12.6" hidden="1"/>
    <row r="6109" ht="12.6" hidden="1"/>
    <row r="6110" ht="12.6" hidden="1"/>
    <row r="6111" ht="12.6" hidden="1"/>
    <row r="6112" ht="12.6" hidden="1"/>
    <row r="6113" ht="12.6" hidden="1"/>
    <row r="6114" ht="12.6" hidden="1"/>
    <row r="6115" ht="12.6" hidden="1"/>
    <row r="6116" ht="12.6" hidden="1"/>
    <row r="6117" ht="12.6" hidden="1"/>
    <row r="6118" ht="12.6" hidden="1"/>
    <row r="6119" ht="12.6" hidden="1"/>
    <row r="6120" ht="12.6" hidden="1"/>
    <row r="6121" ht="12.6" hidden="1"/>
    <row r="6122" ht="12.6" hidden="1"/>
    <row r="6123" ht="12.6" hidden="1"/>
    <row r="6124" ht="12.6" hidden="1"/>
    <row r="6125" ht="12.6" hidden="1"/>
    <row r="6126" ht="12.6" hidden="1"/>
    <row r="6127" ht="12.6" hidden="1"/>
    <row r="6128" ht="12.6" hidden="1"/>
    <row r="6129" ht="12.6" hidden="1"/>
    <row r="6130" ht="12.6" hidden="1"/>
    <row r="6131" ht="12.6" hidden="1"/>
    <row r="6132" ht="12.6" hidden="1"/>
    <row r="6133" ht="12.6" hidden="1"/>
    <row r="6134" ht="12.6" hidden="1"/>
    <row r="6135" ht="12.6" hidden="1"/>
    <row r="6136" ht="12.6" hidden="1"/>
    <row r="6137" ht="12.6" hidden="1"/>
    <row r="6138" ht="12.6" hidden="1"/>
    <row r="6139" ht="12.6" hidden="1"/>
    <row r="6140" ht="12.6" hidden="1"/>
    <row r="6141" ht="12.6" hidden="1"/>
    <row r="6142" ht="12.6" hidden="1"/>
    <row r="6143" ht="12.6" hidden="1"/>
    <row r="6144" ht="12.6" hidden="1"/>
    <row r="6145" ht="12.6" hidden="1"/>
    <row r="6146" ht="12.6" hidden="1"/>
    <row r="6147" ht="12.6" hidden="1"/>
    <row r="6148" ht="12.6" hidden="1"/>
    <row r="6149" ht="12.6" hidden="1"/>
    <row r="6150" ht="12.6" hidden="1"/>
    <row r="6151" ht="12.6" hidden="1"/>
    <row r="6152" ht="12.6" hidden="1"/>
    <row r="6153" ht="12.6" hidden="1"/>
    <row r="6154" ht="12.6" hidden="1"/>
    <row r="6155" ht="12.6" hidden="1"/>
    <row r="6156" ht="12.6" hidden="1"/>
    <row r="6157" ht="12.6" hidden="1"/>
    <row r="6158" ht="12.6" hidden="1"/>
    <row r="6159" ht="12.6" hidden="1"/>
    <row r="6160" ht="12.6" hidden="1"/>
    <row r="6161" ht="12.6" hidden="1"/>
    <row r="6162" ht="12.6" hidden="1"/>
    <row r="6163" ht="12.6" hidden="1"/>
    <row r="6164" ht="12.6" hidden="1"/>
    <row r="6165" ht="12.6" hidden="1"/>
    <row r="6166" ht="12.6" hidden="1"/>
    <row r="6167" ht="12.6" hidden="1"/>
    <row r="6168" ht="12.6" hidden="1"/>
    <row r="6169" ht="12.6" hidden="1"/>
    <row r="6170" ht="12.6" hidden="1"/>
    <row r="6171" ht="12.6" hidden="1"/>
    <row r="6172" ht="12.6" hidden="1"/>
    <row r="6173" ht="12.6" hidden="1"/>
    <row r="6174" ht="12.6" hidden="1"/>
    <row r="6175" ht="12.6" hidden="1"/>
    <row r="6176" ht="12.6" hidden="1"/>
    <row r="6177" ht="12.6" hidden="1"/>
    <row r="6178" ht="12.6" hidden="1"/>
    <row r="6179" ht="12.6" hidden="1"/>
    <row r="6180" ht="12.6" hidden="1"/>
    <row r="6181" ht="12.6" hidden="1"/>
    <row r="6182" ht="12.6" hidden="1"/>
    <row r="6183" ht="12.6" hidden="1"/>
    <row r="6184" ht="12.6" hidden="1"/>
    <row r="6185" ht="12.6" hidden="1"/>
    <row r="6186" ht="12.6" hidden="1"/>
    <row r="6187" ht="12.6" hidden="1"/>
    <row r="6188" ht="12.6" hidden="1"/>
    <row r="6189" ht="12.6" hidden="1"/>
    <row r="6190" ht="12.6" hidden="1"/>
    <row r="6191" ht="12.6" hidden="1"/>
    <row r="6192" ht="12.6" hidden="1"/>
    <row r="6193" ht="12.6" hidden="1"/>
    <row r="6194" ht="12.6" hidden="1"/>
    <row r="6195" ht="12.6" hidden="1"/>
    <row r="6196" ht="12.6" hidden="1"/>
    <row r="6197" ht="12.6" hidden="1"/>
    <row r="6198" ht="12.6" hidden="1"/>
    <row r="6199" ht="12.6" hidden="1"/>
    <row r="6200" ht="12.6" hidden="1"/>
    <row r="6201" ht="12.6" hidden="1"/>
    <row r="6202" ht="12.6" hidden="1"/>
    <row r="6203" ht="12.6" hidden="1"/>
    <row r="6204" ht="12.6" hidden="1"/>
    <row r="6205" ht="12.6" hidden="1"/>
    <row r="6206" ht="12.6" hidden="1"/>
    <row r="6207" ht="12.6" hidden="1"/>
    <row r="6208" ht="12.6" hidden="1"/>
    <row r="6209" ht="12.6" hidden="1"/>
    <row r="6210" ht="12.6" hidden="1"/>
    <row r="6211" ht="12.6" hidden="1"/>
    <row r="6212" ht="12.6" hidden="1"/>
    <row r="6213" ht="12.6" hidden="1"/>
    <row r="6214" ht="12.6" hidden="1"/>
    <row r="6215" ht="12.6" hidden="1"/>
    <row r="6216" ht="12.6" hidden="1"/>
    <row r="6217" ht="12.6" hidden="1"/>
    <row r="6218" ht="12.6" hidden="1"/>
    <row r="6219" ht="12.6" hidden="1"/>
    <row r="6220" ht="12.6" hidden="1"/>
    <row r="6221" ht="12.6" hidden="1"/>
    <row r="6222" ht="12.6" hidden="1"/>
    <row r="6223" ht="12.6" hidden="1"/>
    <row r="6224" ht="12.6" hidden="1"/>
    <row r="6225" ht="12.6" hidden="1"/>
    <row r="6226" ht="12.6" hidden="1"/>
    <row r="6227" ht="12.6" hidden="1"/>
    <row r="6228" ht="12.6" hidden="1"/>
    <row r="6229" ht="12.6" hidden="1"/>
    <row r="6230" ht="12.6" hidden="1"/>
    <row r="6231" ht="12.6" hidden="1"/>
    <row r="6232" ht="12.6" hidden="1"/>
    <row r="6233" ht="12.6" hidden="1"/>
    <row r="6234" ht="12.6" hidden="1"/>
    <row r="6235" ht="12.6" hidden="1"/>
    <row r="6236" ht="12.6" hidden="1"/>
    <row r="6237" ht="12.6" hidden="1"/>
    <row r="6238" ht="12.6" hidden="1"/>
    <row r="6239" ht="12.6" hidden="1"/>
    <row r="6240" ht="12.6" hidden="1"/>
    <row r="6241" ht="12.6" hidden="1"/>
    <row r="6242" ht="12.6" hidden="1"/>
    <row r="6243" ht="12.6" hidden="1"/>
    <row r="6244" ht="12.6" hidden="1"/>
    <row r="6245" ht="12.6" hidden="1"/>
    <row r="6246" ht="12.6" hidden="1"/>
    <row r="6247" ht="12.6" hidden="1"/>
    <row r="6248" ht="12.6" hidden="1"/>
    <row r="6249" ht="12.6" hidden="1"/>
    <row r="6250" ht="12.6" hidden="1"/>
    <row r="6251" ht="12.6" hidden="1"/>
    <row r="6252" ht="12.6" hidden="1"/>
    <row r="6253" ht="12.6" hidden="1"/>
    <row r="6254" ht="12.6" hidden="1"/>
    <row r="6255" ht="12.6" hidden="1"/>
    <row r="6256" ht="12.6" hidden="1"/>
    <row r="6257" ht="12.6" hidden="1"/>
    <row r="6258" ht="12.6" hidden="1"/>
    <row r="6259" ht="12.6" hidden="1"/>
    <row r="6260" ht="12.6" hidden="1"/>
    <row r="6261" ht="12.6" hidden="1"/>
    <row r="6262" ht="12.6" hidden="1"/>
    <row r="6263" ht="12.6" hidden="1"/>
    <row r="6264" ht="12.6" hidden="1"/>
    <row r="6265" ht="12.6" hidden="1"/>
    <row r="6266" ht="12.6" hidden="1"/>
    <row r="6267" ht="12.6" hidden="1"/>
    <row r="6268" ht="12.6" hidden="1"/>
    <row r="6269" ht="12.6" hidden="1"/>
    <row r="6270" ht="12.6" hidden="1"/>
    <row r="6271" ht="12.6" hidden="1"/>
    <row r="6272" ht="12.6" hidden="1"/>
    <row r="6273" ht="12.6" hidden="1"/>
    <row r="6274" ht="12.6" hidden="1"/>
    <row r="6275" ht="12.6" hidden="1"/>
    <row r="6276" ht="12.6" hidden="1"/>
    <row r="6277" ht="12.6" hidden="1"/>
    <row r="6278" ht="12.6" hidden="1"/>
    <row r="6279" ht="12.6" hidden="1"/>
    <row r="6280" ht="12.6" hidden="1"/>
    <row r="6281" ht="12.6" hidden="1"/>
    <row r="6282" ht="12.6" hidden="1"/>
    <row r="6283" ht="12.6" hidden="1"/>
    <row r="6284" ht="12.6" hidden="1"/>
    <row r="6285" ht="12.6" hidden="1"/>
    <row r="6286" ht="12.6" hidden="1"/>
    <row r="6287" ht="12.6" hidden="1"/>
    <row r="6288" ht="12.6" hidden="1"/>
    <row r="6289" ht="12.6" hidden="1"/>
    <row r="6290" ht="12.6" hidden="1"/>
    <row r="6291" ht="12.6" hidden="1"/>
    <row r="6292" ht="12.6" hidden="1"/>
    <row r="6293" ht="12.6" hidden="1"/>
    <row r="6294" ht="12.6" hidden="1"/>
    <row r="6295" ht="12.6" hidden="1"/>
    <row r="6296" ht="12.6" hidden="1"/>
    <row r="6297" ht="12.6" hidden="1"/>
    <row r="6298" ht="12.6" hidden="1"/>
    <row r="6299" ht="12.6" hidden="1"/>
    <row r="6300" ht="12.6" hidden="1"/>
    <row r="6301" ht="12.6" hidden="1"/>
    <row r="6302" ht="12.6" hidden="1"/>
    <row r="6303" ht="12.6" hidden="1"/>
    <row r="6304" ht="12.6" hidden="1"/>
    <row r="6305" ht="12.6" hidden="1"/>
    <row r="6306" ht="12.6" hidden="1"/>
    <row r="6307" ht="12.6" hidden="1"/>
    <row r="6308" ht="12.6" hidden="1"/>
    <row r="6309" ht="12.6" hidden="1"/>
    <row r="6310" ht="12.6" hidden="1"/>
    <row r="6311" ht="12.6" hidden="1"/>
    <row r="6312" ht="12.6" hidden="1"/>
    <row r="6313" ht="12.6" hidden="1"/>
    <row r="6314" ht="12.6" hidden="1"/>
    <row r="6315" ht="12.6" hidden="1"/>
    <row r="6316" ht="12.6" hidden="1"/>
    <row r="6317" ht="12.6" hidden="1"/>
    <row r="6318" ht="12.6" hidden="1"/>
    <row r="6319" ht="12.6" hidden="1"/>
    <row r="6320" ht="12.6" hidden="1"/>
    <row r="6321" ht="12.6" hidden="1"/>
    <row r="6322" ht="12.6" hidden="1"/>
    <row r="6323" ht="12.6" hidden="1"/>
    <row r="6324" ht="12.6" hidden="1"/>
    <row r="6325" ht="12.6" hidden="1"/>
    <row r="6326" ht="12.6" hidden="1"/>
    <row r="6327" ht="12.6" hidden="1"/>
    <row r="6328" ht="12.6" hidden="1"/>
    <row r="6329" ht="12.6" hidden="1"/>
    <row r="6330" ht="12.6" hidden="1"/>
    <row r="6331" ht="12.6" hidden="1"/>
    <row r="6332" ht="12.6" hidden="1"/>
    <row r="6333" ht="12.6" hidden="1"/>
    <row r="6334" ht="12.6" hidden="1"/>
    <row r="6335" ht="12.6" hidden="1"/>
    <row r="6336" ht="12.6" hidden="1"/>
    <row r="6337" ht="12.6" hidden="1"/>
    <row r="6338" ht="12.6" hidden="1"/>
    <row r="6339" ht="12.6" hidden="1"/>
    <row r="6340" ht="12.6" hidden="1"/>
    <row r="6341" ht="12.6" hidden="1"/>
    <row r="6342" ht="12.6" hidden="1"/>
    <row r="6343" ht="12.6" hidden="1"/>
    <row r="6344" ht="12.6" hidden="1"/>
    <row r="6345" ht="12.6" hidden="1"/>
    <row r="6346" ht="12.6" hidden="1"/>
    <row r="6347" ht="12.6" hidden="1"/>
    <row r="6348" ht="12.6" hidden="1"/>
    <row r="6349" ht="12.6" hidden="1"/>
    <row r="6350" ht="12.6" hidden="1"/>
    <row r="6351" ht="12.6" hidden="1"/>
    <row r="6352" ht="12.6" hidden="1"/>
    <row r="6353" ht="12.6" hidden="1"/>
    <row r="6354" ht="12.6" hidden="1"/>
    <row r="6355" ht="12.6" hidden="1"/>
    <row r="6356" ht="12.6" hidden="1"/>
    <row r="6357" ht="12.6" hidden="1"/>
    <row r="6358" ht="12.6" hidden="1"/>
    <row r="6359" ht="12.6" hidden="1"/>
    <row r="6360" ht="12.6" hidden="1"/>
    <row r="6361" ht="12.6" hidden="1"/>
    <row r="6362" ht="12.6" hidden="1"/>
    <row r="6363" ht="12.6" hidden="1"/>
    <row r="6364" ht="12.6" hidden="1"/>
    <row r="6365" ht="12.6" hidden="1"/>
    <row r="6366" ht="12.6" hidden="1"/>
    <row r="6367" ht="12.6" hidden="1"/>
    <row r="6368" ht="12.6" hidden="1"/>
    <row r="6369" ht="12.6" hidden="1"/>
    <row r="6370" ht="12.6" hidden="1"/>
    <row r="6371" ht="12.6" hidden="1"/>
    <row r="6372" ht="12.6" hidden="1"/>
    <row r="6373" ht="12.6" hidden="1"/>
    <row r="6374" ht="12.6" hidden="1"/>
    <row r="6375" ht="12.6" hidden="1"/>
    <row r="6376" ht="12.6" hidden="1"/>
    <row r="6377" ht="12.6" hidden="1"/>
    <row r="6378" ht="12.6" hidden="1"/>
    <row r="6379" ht="12.6" hidden="1"/>
    <row r="6380" ht="12.6" hidden="1"/>
    <row r="6381" ht="12.6" hidden="1"/>
    <row r="6382" ht="12.6" hidden="1"/>
    <row r="6383" ht="12.6" hidden="1"/>
    <row r="6384" ht="12.6" hidden="1"/>
    <row r="6385" ht="12.6" hidden="1"/>
    <row r="6386" ht="12.6" hidden="1"/>
    <row r="6387" ht="12.6" hidden="1"/>
    <row r="6388" ht="12.6" hidden="1"/>
    <row r="6389" ht="12.6" hidden="1"/>
    <row r="6390" ht="12.6" hidden="1"/>
    <row r="6391" ht="12.6" hidden="1"/>
    <row r="6392" ht="12.6" hidden="1"/>
    <row r="6393" ht="12.6" hidden="1"/>
    <row r="6394" ht="12.6" hidden="1"/>
    <row r="6395" ht="12.6" hidden="1"/>
    <row r="6396" ht="12.6" hidden="1"/>
    <row r="6397" ht="12.6" hidden="1"/>
    <row r="6398" ht="12.6" hidden="1"/>
    <row r="6399" ht="12.6" hidden="1"/>
    <row r="6400" ht="12.6" hidden="1"/>
    <row r="6401" ht="12.6" hidden="1"/>
    <row r="6402" ht="12.6" hidden="1"/>
    <row r="6403" ht="12.6" hidden="1"/>
    <row r="6404" ht="12.6" hidden="1"/>
    <row r="6405" ht="12.6" hidden="1"/>
    <row r="6406" ht="12.6" hidden="1"/>
    <row r="6407" ht="12.6" hidden="1"/>
    <row r="6408" ht="12.6" hidden="1"/>
    <row r="6409" ht="12.6" hidden="1"/>
    <row r="6410" ht="12.6" hidden="1"/>
    <row r="6411" ht="12.6" hidden="1"/>
    <row r="6412" ht="12.6" hidden="1"/>
    <row r="6413" ht="12.6" hidden="1"/>
    <row r="6414" ht="12.6" hidden="1"/>
    <row r="6415" ht="12.6" hidden="1"/>
    <row r="6416" ht="12.6" hidden="1"/>
    <row r="6417" ht="12.6" hidden="1"/>
    <row r="6418" ht="12.6" hidden="1"/>
    <row r="6419" ht="12.6" hidden="1"/>
    <row r="6420" ht="12.6" hidden="1"/>
    <row r="6421" ht="12.6" hidden="1"/>
    <row r="6422" ht="12.6" hidden="1"/>
    <row r="6423" ht="12.6" hidden="1"/>
    <row r="6424" ht="12.6" hidden="1"/>
    <row r="6425" ht="12.6" hidden="1"/>
    <row r="6426" ht="12.6" hidden="1"/>
    <row r="6427" ht="12.6" hidden="1"/>
    <row r="6428" ht="12.6" hidden="1"/>
    <row r="6429" ht="12.6" hidden="1"/>
    <row r="6430" ht="12.6" hidden="1"/>
    <row r="6431" ht="12.6" hidden="1"/>
    <row r="6432" ht="12.6" hidden="1"/>
    <row r="6433" ht="12.6" hidden="1"/>
    <row r="6434" ht="12.6" hidden="1"/>
    <row r="6435" ht="12.6" hidden="1"/>
    <row r="6436" ht="12.6" hidden="1"/>
    <row r="6437" ht="12.6" hidden="1"/>
    <row r="6438" ht="12.6" hidden="1"/>
    <row r="6439" ht="12.6" hidden="1"/>
    <row r="6440" ht="12.6" hidden="1"/>
    <row r="6441" ht="12.6" hidden="1"/>
    <row r="6442" ht="12.6" hidden="1"/>
    <row r="6443" ht="12.6" hidden="1"/>
    <row r="6444" ht="12.6" hidden="1"/>
    <row r="6445" ht="12.6" hidden="1"/>
    <row r="6446" ht="12.6" hidden="1"/>
    <row r="6447" ht="12.6" hidden="1"/>
    <row r="6448" ht="12.6" hidden="1"/>
    <row r="6449" ht="12.6" hidden="1"/>
    <row r="6450" ht="12.6" hidden="1"/>
    <row r="6451" ht="12.6" hidden="1"/>
    <row r="6452" ht="12.6" hidden="1"/>
    <row r="6453" ht="12.6" hidden="1"/>
    <row r="6454" ht="12.6" hidden="1"/>
    <row r="6455" ht="12.6" hidden="1"/>
    <row r="6456" ht="12.6" hidden="1"/>
    <row r="6457" ht="12.6" hidden="1"/>
    <row r="6458" ht="12.6" hidden="1"/>
    <row r="6459" ht="12.6" hidden="1"/>
    <row r="6460" ht="12.6" hidden="1"/>
    <row r="6461" ht="12.6" hidden="1"/>
    <row r="6462" ht="12.6" hidden="1"/>
    <row r="6463" ht="12.6" hidden="1"/>
    <row r="6464" ht="12.6" hidden="1"/>
    <row r="6465" ht="12.6" hidden="1"/>
    <row r="6466" ht="12.6" hidden="1"/>
    <row r="6467" ht="12.6" hidden="1"/>
    <row r="6468" ht="12.6" hidden="1"/>
    <row r="6469" ht="12.6" hidden="1"/>
    <row r="6470" ht="12.6" hidden="1"/>
    <row r="6471" ht="12.6" hidden="1"/>
    <row r="6472" ht="12.6" hidden="1"/>
    <row r="6473" ht="12.6" hidden="1"/>
    <row r="6474" ht="12.6" hidden="1"/>
    <row r="6475" ht="12.6" hidden="1"/>
    <row r="6476" ht="12.6" hidden="1"/>
    <row r="6477" ht="12.6" hidden="1"/>
    <row r="6478" ht="12.6" hidden="1"/>
    <row r="6479" ht="12.6" hidden="1"/>
    <row r="6480" ht="12.6" hidden="1"/>
    <row r="6481" ht="12.6" hidden="1"/>
    <row r="6482" ht="12.6" hidden="1"/>
    <row r="6483" ht="12.6" hidden="1"/>
    <row r="6484" ht="12.6" hidden="1"/>
    <row r="6485" ht="12.6" hidden="1"/>
    <row r="6486" ht="12.6" hidden="1"/>
    <row r="6487" ht="12.6" hidden="1"/>
    <row r="6488" ht="12.6" hidden="1"/>
    <row r="6489" ht="12.6" hidden="1"/>
    <row r="6490" ht="12.6" hidden="1"/>
    <row r="6491" ht="12.6" hidden="1"/>
    <row r="6492" ht="12.6" hidden="1"/>
    <row r="6493" ht="12.6" hidden="1"/>
    <row r="6494" ht="12.6" hidden="1"/>
    <row r="6495" ht="12.6" hidden="1"/>
    <row r="6496" ht="12.6" hidden="1"/>
    <row r="6497" ht="12.6" hidden="1"/>
    <row r="6498" ht="12.6" hidden="1"/>
    <row r="6499" ht="12.6" hidden="1"/>
    <row r="6500" ht="12.6" hidden="1"/>
    <row r="6501" ht="12.6" hidden="1"/>
    <row r="6502" ht="12.6" hidden="1"/>
    <row r="6503" ht="12.6" hidden="1"/>
    <row r="6504" ht="12.6" hidden="1"/>
    <row r="6505" ht="12.6" hidden="1"/>
    <row r="6506" ht="12.6" hidden="1"/>
    <row r="6507" ht="12.6" hidden="1"/>
    <row r="6508" ht="12.6" hidden="1"/>
    <row r="6509" ht="12.6" hidden="1"/>
    <row r="6510" ht="12.6" hidden="1"/>
    <row r="6511" ht="12.6" hidden="1"/>
    <row r="6512" ht="12.6" hidden="1"/>
    <row r="6513" ht="12.6" hidden="1"/>
    <row r="6514" ht="12.6" hidden="1"/>
    <row r="6515" ht="12.6" hidden="1"/>
    <row r="6516" ht="12.6" hidden="1"/>
    <row r="6517" ht="12.6" hidden="1"/>
    <row r="6518" ht="12.6" hidden="1"/>
    <row r="6519" ht="12.6" hidden="1"/>
    <row r="6520" ht="12.6" hidden="1"/>
    <row r="6521" ht="12.6" hidden="1"/>
    <row r="6522" ht="12.6" hidden="1"/>
    <row r="6523" ht="12.6" hidden="1"/>
    <row r="6524" ht="12.6" hidden="1"/>
    <row r="6525" ht="12.6" hidden="1"/>
    <row r="6526" ht="12.6" hidden="1"/>
    <row r="6527" ht="12.6" hidden="1"/>
    <row r="6528" ht="12.6" hidden="1"/>
    <row r="6529" ht="12.6" hidden="1"/>
    <row r="6530" ht="12.6" hidden="1"/>
    <row r="6531" ht="12.6" hidden="1"/>
    <row r="6532" ht="12.6" hidden="1"/>
    <row r="6533" ht="12.6" hidden="1"/>
    <row r="6534" ht="12.6" hidden="1"/>
    <row r="6535" ht="12.6" hidden="1"/>
    <row r="6536" ht="12.6" hidden="1"/>
    <row r="6537" ht="12.6" hidden="1"/>
    <row r="6538" ht="12.6" hidden="1"/>
    <row r="6539" ht="12.6" hidden="1"/>
    <row r="6540" ht="12.6" hidden="1"/>
    <row r="6541" ht="12.6" hidden="1"/>
    <row r="6542" ht="12.6" hidden="1"/>
    <row r="6543" ht="12.6" hidden="1"/>
    <row r="6544" ht="12.6" hidden="1"/>
    <row r="6545" ht="12.6" hidden="1"/>
    <row r="6546" ht="12.6" hidden="1"/>
    <row r="6547" ht="12.6" hidden="1"/>
    <row r="6548" ht="12.6" hidden="1"/>
    <row r="6549" ht="12.6" hidden="1"/>
    <row r="6550" ht="12.6" hidden="1"/>
    <row r="6551" ht="12.6" hidden="1"/>
    <row r="6552" ht="12.6" hidden="1"/>
    <row r="6553" ht="12.6" hidden="1"/>
    <row r="6554" ht="12.6" hidden="1"/>
    <row r="6555" ht="12.6" hidden="1"/>
    <row r="6556" ht="12.6" hidden="1"/>
    <row r="6557" ht="12.6" hidden="1"/>
    <row r="6558" ht="12.6" hidden="1"/>
    <row r="6559" ht="12.6" hidden="1"/>
    <row r="6560" ht="12.6" hidden="1"/>
    <row r="6561" ht="12.6" hidden="1"/>
    <row r="6562" ht="12.6" hidden="1"/>
    <row r="6563" ht="12.6" hidden="1"/>
    <row r="6564" ht="12.6" hidden="1"/>
    <row r="6565" ht="12.6" hidden="1"/>
    <row r="6566" ht="12.6" hidden="1"/>
    <row r="6567" ht="12.6" hidden="1"/>
    <row r="6568" ht="12.6" hidden="1"/>
    <row r="6569" ht="12.6" hidden="1"/>
    <row r="6570" ht="12.6" hidden="1"/>
    <row r="6571" ht="12.6" hidden="1"/>
    <row r="6572" ht="12.6" hidden="1"/>
    <row r="6573" ht="12.6" hidden="1"/>
    <row r="6574" ht="12.6" hidden="1"/>
    <row r="6575" ht="12.6" hidden="1"/>
    <row r="6576" ht="12.6" hidden="1"/>
    <row r="6577" ht="12.6" hidden="1"/>
    <row r="6578" ht="12.6" hidden="1"/>
    <row r="6579" ht="12.6" hidden="1"/>
    <row r="6580" ht="12.6" hidden="1"/>
    <row r="6581" ht="12.6" hidden="1"/>
    <row r="6582" ht="12.6" hidden="1"/>
    <row r="6583" ht="12.6" hidden="1"/>
    <row r="6584" ht="12.6" hidden="1"/>
    <row r="6585" ht="12.6" hidden="1"/>
    <row r="6586" ht="12.6" hidden="1"/>
    <row r="6587" ht="12.6" hidden="1"/>
    <row r="6588" ht="12.6" hidden="1"/>
    <row r="6589" ht="12.6" hidden="1"/>
    <row r="6590" ht="12.6" hidden="1"/>
    <row r="6591" ht="12.6" hidden="1"/>
    <row r="6592" ht="12.6" hidden="1"/>
    <row r="6593" ht="12.6" hidden="1"/>
    <row r="6594" ht="12.6" hidden="1"/>
    <row r="6595" ht="12.6" hidden="1"/>
    <row r="6596" ht="12.6" hidden="1"/>
    <row r="6597" ht="12.6" hidden="1"/>
    <row r="6598" ht="12.6" hidden="1"/>
    <row r="6599" ht="12.6" hidden="1"/>
    <row r="6600" ht="12.6" hidden="1"/>
    <row r="6601" ht="12.6" hidden="1"/>
    <row r="6602" ht="12.6" hidden="1"/>
    <row r="6603" ht="12.6" hidden="1"/>
    <row r="6604" ht="12.6" hidden="1"/>
    <row r="6605" ht="12.6" hidden="1"/>
    <row r="6606" ht="12.6" hidden="1"/>
    <row r="6607" ht="12.6" hidden="1"/>
    <row r="6608" ht="12.6" hidden="1"/>
    <row r="6609" ht="12.6" hidden="1"/>
    <row r="6610" ht="12.6" hidden="1"/>
    <row r="6611" ht="12.6" hidden="1"/>
    <row r="6612" ht="12.6" hidden="1"/>
    <row r="6613" ht="12.6" hidden="1"/>
    <row r="6614" ht="12.6" hidden="1"/>
    <row r="6615" ht="12.6" hidden="1"/>
    <row r="6616" ht="12.6" hidden="1"/>
    <row r="6617" ht="12.6" hidden="1"/>
    <row r="6618" ht="12.6" hidden="1"/>
    <row r="6619" ht="12.6" hidden="1"/>
    <row r="6620" ht="12.6" hidden="1"/>
    <row r="6621" ht="12.6" hidden="1"/>
    <row r="6622" ht="12.6" hidden="1"/>
    <row r="6623" ht="12.6" hidden="1"/>
    <row r="6624" ht="12.6" hidden="1"/>
    <row r="6625" ht="12.6" hidden="1"/>
    <row r="6626" ht="12.6" hidden="1"/>
    <row r="6627" ht="12.6" hidden="1"/>
    <row r="6628" ht="12.6" hidden="1"/>
    <row r="6629" ht="12.6" hidden="1"/>
    <row r="6630" ht="12.6" hidden="1"/>
    <row r="6631" ht="12.6" hidden="1"/>
    <row r="6632" ht="12.6" hidden="1"/>
    <row r="6633" ht="12.6" hidden="1"/>
    <row r="6634" ht="12.6" hidden="1"/>
    <row r="6635" ht="12.6" hidden="1"/>
    <row r="6636" ht="12.6" hidden="1"/>
    <row r="6637" ht="12.6" hidden="1"/>
    <row r="6638" ht="12.6" hidden="1"/>
    <row r="6639" ht="12.6" hidden="1"/>
    <row r="6640" ht="12.6" hidden="1"/>
    <row r="6641" ht="12.6" hidden="1"/>
    <row r="6642" ht="12.6" hidden="1"/>
    <row r="6643" ht="12.6" hidden="1"/>
    <row r="6644" ht="12.6" hidden="1"/>
    <row r="6645" ht="12.6" hidden="1"/>
    <row r="6646" ht="12.6" hidden="1"/>
    <row r="6647" ht="12.6" hidden="1"/>
    <row r="6648" ht="12.6" hidden="1"/>
    <row r="6649" ht="12.6" hidden="1"/>
    <row r="6650" ht="12.6" hidden="1"/>
    <row r="6651" ht="12.6" hidden="1"/>
    <row r="6652" ht="12.6" hidden="1"/>
    <row r="6653" ht="12.6" hidden="1"/>
    <row r="6654" ht="12.6" hidden="1"/>
    <row r="6655" ht="12.6" hidden="1"/>
    <row r="6656" ht="12.6" hidden="1"/>
    <row r="6657" ht="12.6" hidden="1"/>
    <row r="6658" ht="12.6" hidden="1"/>
    <row r="6659" ht="12.6" hidden="1"/>
    <row r="6660" ht="12.6" hidden="1"/>
    <row r="6661" ht="12.6" hidden="1"/>
    <row r="6662" ht="12.6" hidden="1"/>
    <row r="6663" ht="12.6" hidden="1"/>
    <row r="6664" ht="12.6" hidden="1"/>
    <row r="6665" ht="12.6" hidden="1"/>
    <row r="6666" ht="12.6" hidden="1"/>
    <row r="6667" ht="12.6" hidden="1"/>
    <row r="6668" ht="12.6" hidden="1"/>
    <row r="6669" ht="12.6" hidden="1"/>
    <row r="6670" ht="12.6" hidden="1"/>
    <row r="6671" ht="12.6" hidden="1"/>
    <row r="6672" ht="12.6" hidden="1"/>
    <row r="6673" ht="12.6" hidden="1"/>
    <row r="6674" ht="12.6" hidden="1"/>
    <row r="6675" ht="12.6" hidden="1"/>
    <row r="6676" ht="12.6" hidden="1"/>
    <row r="6677" ht="12.6" hidden="1"/>
    <row r="6678" ht="12.6" hidden="1"/>
    <row r="6679" ht="12.6" hidden="1"/>
    <row r="6680" ht="12.6" hidden="1"/>
    <row r="6681" ht="12.6" hidden="1"/>
    <row r="6682" ht="12.6" hidden="1"/>
    <row r="6683" ht="12.6" hidden="1"/>
    <row r="6684" ht="12.6" hidden="1"/>
    <row r="6685" ht="12.6" hidden="1"/>
    <row r="6686" ht="12.6" hidden="1"/>
    <row r="6687" ht="12.6" hidden="1"/>
    <row r="6688" ht="12.6" hidden="1"/>
    <row r="6689" ht="12.6" hidden="1"/>
    <row r="6690" ht="12.6" hidden="1"/>
    <row r="6691" ht="12.6" hidden="1"/>
    <row r="6692" ht="12.6" hidden="1"/>
    <row r="6693" ht="12.6" hidden="1"/>
    <row r="6694" ht="12.6" hidden="1"/>
    <row r="6695" ht="12.6" hidden="1"/>
    <row r="6696" ht="12.6" hidden="1"/>
    <row r="6697" ht="12.6" hidden="1"/>
    <row r="6698" ht="12.6" hidden="1"/>
    <row r="6699" ht="12.6" hidden="1"/>
    <row r="6700" ht="12.6" hidden="1"/>
    <row r="6701" ht="12.6" hidden="1"/>
    <row r="6702" ht="12.6" hidden="1"/>
    <row r="6703" ht="12.6" hidden="1"/>
    <row r="6704" ht="12.6" hidden="1"/>
    <row r="6705" ht="12.6" hidden="1"/>
    <row r="6706" ht="12.6" hidden="1"/>
    <row r="6707" ht="12.6" hidden="1"/>
    <row r="6708" ht="12.6" hidden="1"/>
    <row r="6709" ht="12.6" hidden="1"/>
    <row r="6710" ht="12.6" hidden="1"/>
    <row r="6711" ht="12.6" hidden="1"/>
    <row r="6712" ht="12.6" hidden="1"/>
    <row r="6713" ht="12.6" hidden="1"/>
    <row r="6714" ht="12.6" hidden="1"/>
    <row r="6715" ht="12.6" hidden="1"/>
    <row r="6716" ht="12.6" hidden="1"/>
    <row r="6717" ht="12.6" hidden="1"/>
    <row r="6718" ht="12.6" hidden="1"/>
    <row r="6719" ht="12.6" hidden="1"/>
    <row r="6720" ht="12.6" hidden="1"/>
    <row r="6721" ht="12.6" hidden="1"/>
    <row r="6722" ht="12.6" hidden="1"/>
    <row r="6723" ht="12.6" hidden="1"/>
    <row r="6724" ht="12.6" hidden="1"/>
    <row r="6725" ht="12.6" hidden="1"/>
    <row r="6726" ht="12.6" hidden="1"/>
    <row r="6727" ht="12.6" hidden="1"/>
    <row r="6728" ht="12.6" hidden="1"/>
    <row r="6729" ht="12.6" hidden="1"/>
    <row r="6730" ht="12.6" hidden="1"/>
    <row r="6731" ht="12.6" hidden="1"/>
    <row r="6732" ht="12.6" hidden="1"/>
    <row r="6733" ht="12.6" hidden="1"/>
    <row r="6734" ht="12.6" hidden="1"/>
    <row r="6735" ht="12.6" hidden="1"/>
    <row r="6736" ht="12.6" hidden="1"/>
    <row r="6737" ht="12.6" hidden="1"/>
    <row r="6738" ht="12.6" hidden="1"/>
    <row r="6739" ht="12.6" hidden="1"/>
    <row r="6740" ht="12.6" hidden="1"/>
    <row r="6741" ht="12.6" hidden="1"/>
    <row r="6742" ht="12.6" hidden="1"/>
    <row r="6743" ht="12.6" hidden="1"/>
    <row r="6744" ht="12.6" hidden="1"/>
    <row r="6745" ht="12.6" hidden="1"/>
    <row r="6746" ht="12.6" hidden="1"/>
    <row r="6747" ht="12.6" hidden="1"/>
    <row r="6748" ht="12.6" hidden="1"/>
    <row r="6749" ht="12.6" hidden="1"/>
    <row r="6750" ht="12.6" hidden="1"/>
    <row r="6751" ht="12.6" hidden="1"/>
    <row r="6752" ht="12.6" hidden="1"/>
    <row r="6753" ht="12.6" hidden="1"/>
    <row r="6754" ht="12.6" hidden="1"/>
    <row r="6755" ht="12.6" hidden="1"/>
    <row r="6756" ht="12.6" hidden="1"/>
    <row r="6757" ht="12.6" hidden="1"/>
    <row r="6758" ht="12.6" hidden="1"/>
    <row r="6759" ht="12.6" hidden="1"/>
    <row r="6760" ht="12.6" hidden="1"/>
    <row r="6761" ht="12.6" hidden="1"/>
    <row r="6762" ht="12.6" hidden="1"/>
    <row r="6763" ht="12.6" hidden="1"/>
    <row r="6764" ht="12.6" hidden="1"/>
    <row r="6765" ht="12.6" hidden="1"/>
    <row r="6766" ht="12.6" hidden="1"/>
    <row r="6767" ht="12.6" hidden="1"/>
    <row r="6768" ht="12.6" hidden="1"/>
    <row r="6769" ht="12.6" hidden="1"/>
    <row r="6770" ht="12.6" hidden="1"/>
    <row r="6771" ht="12.6" hidden="1"/>
    <row r="6772" ht="12.6" hidden="1"/>
    <row r="6773" ht="12.6" hidden="1"/>
    <row r="6774" ht="12.6" hidden="1"/>
    <row r="6775" ht="12.6" hidden="1"/>
    <row r="6776" ht="12.6" hidden="1"/>
    <row r="6777" ht="12.6" hidden="1"/>
    <row r="6778" ht="12.6" hidden="1"/>
    <row r="6779" ht="12.6" hidden="1"/>
    <row r="6780" ht="12.6" hidden="1"/>
    <row r="6781" ht="12.6" hidden="1"/>
    <row r="6782" ht="12.6" hidden="1"/>
    <row r="6783" ht="12.6" hidden="1"/>
    <row r="6784" ht="12.6" hidden="1"/>
    <row r="6785" ht="12.6" hidden="1"/>
    <row r="6786" ht="12.6" hidden="1"/>
    <row r="6787" ht="12.6" hidden="1"/>
    <row r="6788" ht="12.6" hidden="1"/>
    <row r="6789" ht="12.6" hidden="1"/>
    <row r="6790" ht="12.6" hidden="1"/>
    <row r="6791" ht="12.6" hidden="1"/>
    <row r="6792" ht="12.6" hidden="1"/>
    <row r="6793" ht="12.6" hidden="1"/>
    <row r="6794" ht="12.6" hidden="1"/>
    <row r="6795" ht="12.6" hidden="1"/>
    <row r="6796" ht="12.6" hidden="1"/>
    <row r="6797" ht="12.6" hidden="1"/>
    <row r="6798" ht="12.6" hidden="1"/>
    <row r="6799" ht="12.6" hidden="1"/>
    <row r="6800" ht="12.6" hidden="1"/>
    <row r="6801" ht="12.6" hidden="1"/>
    <row r="6802" ht="12.6" hidden="1"/>
    <row r="6803" ht="12.6" hidden="1"/>
    <row r="6804" ht="12.6" hidden="1"/>
    <row r="6805" ht="12.6" hidden="1"/>
    <row r="6806" ht="12.6" hidden="1"/>
    <row r="6807" ht="12.6" hidden="1"/>
    <row r="6808" ht="12.6" hidden="1"/>
    <row r="6809" ht="12.6" hidden="1"/>
    <row r="6810" ht="12.6" hidden="1"/>
    <row r="6811" ht="12.6" hidden="1"/>
    <row r="6812" ht="12.6" hidden="1"/>
    <row r="6813" ht="12.6" hidden="1"/>
    <row r="6814" ht="12.6" hidden="1"/>
    <row r="6815" ht="12.6" hidden="1"/>
    <row r="6816" ht="12.6" hidden="1"/>
    <row r="6817" ht="12.6" hidden="1"/>
    <row r="6818" ht="12.6" hidden="1"/>
    <row r="6819" ht="12.6" hidden="1"/>
    <row r="6820" ht="12.6" hidden="1"/>
    <row r="6821" ht="12.6" hidden="1"/>
    <row r="6822" ht="12.6" hidden="1"/>
    <row r="6823" ht="12.6" hidden="1"/>
    <row r="6824" ht="12.6" hidden="1"/>
    <row r="6825" ht="12.6" hidden="1"/>
    <row r="6826" ht="12.6" hidden="1"/>
    <row r="6827" ht="12.6" hidden="1"/>
    <row r="6828" ht="12.6" hidden="1"/>
    <row r="6829" ht="12.6" hidden="1"/>
    <row r="6830" ht="12.6" hidden="1"/>
    <row r="6831" ht="12.6" hidden="1"/>
    <row r="6832" ht="12.6" hidden="1"/>
    <row r="6833" ht="12.6" hidden="1"/>
    <row r="6834" ht="12.6" hidden="1"/>
    <row r="6835" ht="12.6" hidden="1"/>
    <row r="6836" ht="12.6" hidden="1"/>
    <row r="6837" ht="12.6" hidden="1"/>
    <row r="6838" ht="12.6" hidden="1"/>
    <row r="6839" ht="12.6" hidden="1"/>
    <row r="6840" ht="12.6" hidden="1"/>
    <row r="6841" ht="12.6" hidden="1"/>
    <row r="6842" ht="12.6" hidden="1"/>
    <row r="6843" ht="12.6" hidden="1"/>
    <row r="6844" ht="12.6" hidden="1"/>
    <row r="6845" ht="12.6" hidden="1"/>
    <row r="6846" ht="12.6" hidden="1"/>
    <row r="6847" ht="12.6" hidden="1"/>
    <row r="6848" ht="12.6" hidden="1"/>
    <row r="6849" ht="12.6" hidden="1"/>
    <row r="6850" ht="12.6" hidden="1"/>
    <row r="6851" ht="12.6" hidden="1"/>
    <row r="6852" ht="12.6" hidden="1"/>
    <row r="6853" ht="12.6" hidden="1"/>
    <row r="6854" ht="12.6" hidden="1"/>
    <row r="6855" ht="12.6" hidden="1"/>
    <row r="6856" ht="12.6" hidden="1"/>
    <row r="6857" ht="12.6" hidden="1"/>
    <row r="6858" ht="12.6" hidden="1"/>
    <row r="6859" ht="12.6" hidden="1"/>
    <row r="6860" ht="12.6" hidden="1"/>
    <row r="6861" ht="12.6" hidden="1"/>
    <row r="6862" ht="12.6" hidden="1"/>
    <row r="6863" ht="12.6" hidden="1"/>
    <row r="6864" ht="12.6" hidden="1"/>
    <row r="6865" ht="12.6" hidden="1"/>
    <row r="6866" ht="12.6" hidden="1"/>
    <row r="6867" ht="12.6" hidden="1"/>
    <row r="6868" ht="12.6" hidden="1"/>
    <row r="6869" ht="12.6" hidden="1"/>
    <row r="6870" ht="12.6" hidden="1"/>
    <row r="6871" ht="12.6" hidden="1"/>
    <row r="6872" ht="12.6" hidden="1"/>
    <row r="6873" ht="12.6" hidden="1"/>
    <row r="6874" ht="12.6" hidden="1"/>
    <row r="6875" ht="12.6" hidden="1"/>
    <row r="6876" ht="12.6" hidden="1"/>
    <row r="6877" ht="12.6" hidden="1"/>
    <row r="6878" ht="12.6" hidden="1"/>
    <row r="6879" ht="12.6" hidden="1"/>
    <row r="6880" ht="12.6" hidden="1"/>
    <row r="6881" ht="12.6" hidden="1"/>
    <row r="6882" ht="12.6" hidden="1"/>
    <row r="6883" ht="12.6" hidden="1"/>
    <row r="6884" ht="12.6" hidden="1"/>
    <row r="6885" ht="12.6" hidden="1"/>
    <row r="6886" ht="12.6" hidden="1"/>
    <row r="6887" ht="12.6" hidden="1"/>
    <row r="6888" ht="12.6" hidden="1"/>
    <row r="6889" ht="12.6" hidden="1"/>
    <row r="6890" ht="12.6" hidden="1"/>
    <row r="6891" ht="12.6" hidden="1"/>
    <row r="6892" ht="12.6" hidden="1"/>
    <row r="6893" ht="12.6" hidden="1"/>
    <row r="6894" ht="12.6" hidden="1"/>
    <row r="6895" ht="12.6" hidden="1"/>
    <row r="6896" ht="12.6" hidden="1"/>
    <row r="6897" ht="12.6" hidden="1"/>
    <row r="6898" ht="12.6" hidden="1"/>
    <row r="6899" ht="12.6" hidden="1"/>
    <row r="6900" ht="12.6" hidden="1"/>
    <row r="6901" ht="12.6" hidden="1"/>
    <row r="6902" ht="12.6" hidden="1"/>
    <row r="6903" ht="12.6" hidden="1"/>
    <row r="6904" ht="12.6" hidden="1"/>
    <row r="6905" ht="12.6" hidden="1"/>
    <row r="6906" ht="12.6" hidden="1"/>
    <row r="6907" ht="12.6" hidden="1"/>
    <row r="6908" ht="12.6" hidden="1"/>
    <row r="6909" ht="12.6" hidden="1"/>
    <row r="6910" ht="12.6" hidden="1"/>
    <row r="6911" ht="12.6" hidden="1"/>
    <row r="6912" ht="12.6" hidden="1"/>
    <row r="6913" ht="12.6" hidden="1"/>
    <row r="6914" ht="12.6" hidden="1"/>
    <row r="6915" ht="12.6" hidden="1"/>
    <row r="6916" ht="12.6" hidden="1"/>
    <row r="6917" ht="12.6" hidden="1"/>
    <row r="6918" ht="12.6" hidden="1"/>
    <row r="6919" ht="12.6" hidden="1"/>
    <row r="6920" ht="12.6" hidden="1"/>
    <row r="6921" ht="12.6" hidden="1"/>
    <row r="6922" ht="12.6" hidden="1"/>
    <row r="6923" ht="12.6" hidden="1"/>
    <row r="6924" ht="12.6" hidden="1"/>
    <row r="6925" ht="12.6" hidden="1"/>
    <row r="6926" ht="12.6" hidden="1"/>
    <row r="6927" ht="12.6" hidden="1"/>
    <row r="6928" ht="12.6" hidden="1"/>
    <row r="6929" ht="12.6" hidden="1"/>
    <row r="6930" ht="12.6" hidden="1"/>
    <row r="6931" ht="12.6" hidden="1"/>
    <row r="6932" ht="12.6" hidden="1"/>
    <row r="6933" ht="12.6" hidden="1"/>
    <row r="6934" ht="12.6" hidden="1"/>
    <row r="6935" ht="12.6" hidden="1"/>
    <row r="6936" ht="12.6" hidden="1"/>
    <row r="6937" ht="12.6" hidden="1"/>
    <row r="6938" ht="12.6" hidden="1"/>
    <row r="6939" ht="12.6" hidden="1"/>
    <row r="6940" ht="12.6" hidden="1"/>
    <row r="6941" ht="12.6" hidden="1"/>
    <row r="6942" ht="12.6" hidden="1"/>
    <row r="6943" ht="12.6" hidden="1"/>
    <row r="6944" ht="12.6" hidden="1"/>
    <row r="6945" ht="12.6" hidden="1"/>
    <row r="6946" ht="12.6" hidden="1"/>
    <row r="6947" ht="12.6" hidden="1"/>
    <row r="6948" ht="12.6" hidden="1"/>
    <row r="6949" ht="12.6" hidden="1"/>
    <row r="6950" ht="12.6" hidden="1"/>
    <row r="6951" ht="12.6" hidden="1"/>
    <row r="6952" ht="12.6" hidden="1"/>
    <row r="6953" ht="12.6" hidden="1"/>
    <row r="6954" ht="12.6" hidden="1"/>
    <row r="6955" ht="12.6" hidden="1"/>
    <row r="6956" ht="12.6" hidden="1"/>
    <row r="6957" ht="12.6" hidden="1"/>
    <row r="6958" ht="12.6" hidden="1"/>
    <row r="6959" ht="12.6" hidden="1"/>
    <row r="6960" ht="12.6" hidden="1"/>
    <row r="6961" ht="12.6" hidden="1"/>
    <row r="6962" ht="12.6" hidden="1"/>
    <row r="6963" ht="12.6" hidden="1"/>
    <row r="6964" ht="12.6" hidden="1"/>
    <row r="6965" ht="12.6" hidden="1"/>
    <row r="6966" ht="12.6" hidden="1"/>
    <row r="6967" ht="12.6" hidden="1"/>
    <row r="6968" ht="12.6" hidden="1"/>
    <row r="6969" ht="12.6" hidden="1"/>
    <row r="6970" ht="12.6" hidden="1"/>
    <row r="6971" ht="12.6" hidden="1"/>
    <row r="6972" ht="12.6" hidden="1"/>
    <row r="6973" ht="12.6" hidden="1"/>
    <row r="6974" ht="12.6" hidden="1"/>
    <row r="6975" ht="12.6" hidden="1"/>
    <row r="6976" ht="12.6" hidden="1"/>
    <row r="6977" ht="12.6" hidden="1"/>
    <row r="6978" ht="12.6" hidden="1"/>
    <row r="6979" ht="12.6" hidden="1"/>
    <row r="6980" ht="12.6" hidden="1"/>
    <row r="6981" ht="12.6" hidden="1"/>
    <row r="6982" ht="12.6" hidden="1"/>
    <row r="6983" ht="12.6" hidden="1"/>
    <row r="6984" ht="12.6" hidden="1"/>
    <row r="6985" ht="12.6" hidden="1"/>
    <row r="6986" ht="12.6" hidden="1"/>
    <row r="6987" ht="12.6" hidden="1"/>
    <row r="6988" ht="12.6" hidden="1"/>
    <row r="6989" ht="12.6" hidden="1"/>
    <row r="6990" ht="12.6" hidden="1"/>
    <row r="6991" ht="12.6" hidden="1"/>
    <row r="6992" ht="12.6" hidden="1"/>
    <row r="6993" ht="12.6" hidden="1"/>
    <row r="6994" ht="12.6" hidden="1"/>
    <row r="6995" ht="12.6" hidden="1"/>
    <row r="6996" ht="12.6" hidden="1"/>
    <row r="6997" ht="12.6" hidden="1"/>
    <row r="6998" ht="12.6" hidden="1"/>
    <row r="6999" ht="12.6" hidden="1"/>
    <row r="7000" ht="12.6" hidden="1"/>
    <row r="7001" ht="12.6" hidden="1"/>
    <row r="7002" ht="12.6" hidden="1"/>
    <row r="7003" ht="12.6" hidden="1"/>
    <row r="7004" ht="12.6" hidden="1"/>
    <row r="7005" ht="12.6" hidden="1"/>
    <row r="7006" ht="12.6" hidden="1"/>
    <row r="7007" ht="12.6" hidden="1"/>
    <row r="7008" ht="12.6" hidden="1"/>
    <row r="7009" ht="12.6" hidden="1"/>
    <row r="7010" ht="12.6" hidden="1"/>
    <row r="7011" ht="12.6" hidden="1"/>
    <row r="7012" ht="12.6" hidden="1"/>
    <row r="7013" ht="12.6" hidden="1"/>
    <row r="7014" ht="12.6" hidden="1"/>
    <row r="7015" ht="12.6" hidden="1"/>
    <row r="7016" ht="12.6" hidden="1"/>
    <row r="7017" ht="12.6" hidden="1"/>
    <row r="7018" ht="12.6" hidden="1"/>
    <row r="7019" ht="12.6" hidden="1"/>
    <row r="7020" ht="12.6" hidden="1"/>
    <row r="7021" ht="12.6" hidden="1"/>
    <row r="7022" ht="12.6" hidden="1"/>
    <row r="7023" ht="12.6" hidden="1"/>
    <row r="7024" ht="12.6" hidden="1"/>
    <row r="7025" ht="12.6" hidden="1"/>
    <row r="7026" ht="12.6" hidden="1"/>
    <row r="7027" ht="12.6" hidden="1"/>
    <row r="7028" ht="12.6" hidden="1"/>
    <row r="7029" ht="12.6" hidden="1"/>
    <row r="7030" ht="12.6" hidden="1"/>
    <row r="7031" ht="12.6" hidden="1"/>
    <row r="7032" ht="12.6" hidden="1"/>
    <row r="7033" ht="12.6" hidden="1"/>
    <row r="7034" ht="12.6" hidden="1"/>
    <row r="7035" ht="12.6" hidden="1"/>
    <row r="7036" ht="12.6" hidden="1"/>
    <row r="7037" ht="12.6" hidden="1"/>
    <row r="7038" ht="12.6" hidden="1"/>
    <row r="7039" ht="12.6" hidden="1"/>
    <row r="7040" ht="12.6" hidden="1"/>
    <row r="7041" ht="12.6" hidden="1"/>
    <row r="7042" ht="12.6" hidden="1"/>
    <row r="7043" ht="12.6" hidden="1"/>
    <row r="7044" ht="12.6" hidden="1"/>
    <row r="7045" ht="12.6" hidden="1"/>
    <row r="7046" ht="12.6" hidden="1"/>
    <row r="7047" ht="12.6" hidden="1"/>
    <row r="7048" ht="12.6" hidden="1"/>
    <row r="7049" ht="12.6" hidden="1"/>
    <row r="7050" ht="12.6" hidden="1"/>
    <row r="7051" ht="12.6" hidden="1"/>
    <row r="7052" ht="12.6" hidden="1"/>
    <row r="7053" ht="12.6" hidden="1"/>
    <row r="7054" ht="12.6" hidden="1"/>
    <row r="7055" ht="12.6" hidden="1"/>
    <row r="7056" ht="12.6" hidden="1"/>
    <row r="7057" ht="12.6" hidden="1"/>
    <row r="7058" ht="12.6" hidden="1"/>
    <row r="7059" ht="12.6" hidden="1"/>
    <row r="7060" ht="12.6" hidden="1"/>
    <row r="7061" ht="12.6" hidden="1"/>
    <row r="7062" ht="12.6" hidden="1"/>
    <row r="7063" ht="12.6" hidden="1"/>
    <row r="7064" ht="12.6" hidden="1"/>
    <row r="7065" ht="12.6" hidden="1"/>
    <row r="7066" ht="12.6" hidden="1"/>
    <row r="7067" ht="12.6" hidden="1"/>
    <row r="7068" ht="12.6" hidden="1"/>
    <row r="7069" ht="12.6" hidden="1"/>
    <row r="7070" ht="12.6" hidden="1"/>
    <row r="7071" ht="12.6" hidden="1"/>
    <row r="7072" ht="12.6" hidden="1"/>
    <row r="7073" ht="12.6" hidden="1"/>
    <row r="7074" ht="12.6" hidden="1"/>
    <row r="7075" ht="12.6" hidden="1"/>
    <row r="7076" ht="12.6" hidden="1"/>
    <row r="7077" ht="12.6" hidden="1"/>
    <row r="7078" ht="12.6" hidden="1"/>
    <row r="7079" ht="12.6" hidden="1"/>
    <row r="7080" ht="12.6" hidden="1"/>
    <row r="7081" ht="12.6" hidden="1"/>
    <row r="7082" ht="12.6" hidden="1"/>
    <row r="7083" ht="12.6" hidden="1"/>
    <row r="7084" ht="12.6" hidden="1"/>
    <row r="7085" ht="12.6" hidden="1"/>
    <row r="7086" ht="12.6" hidden="1"/>
    <row r="7087" ht="12.6" hidden="1"/>
    <row r="7088" ht="12.6" hidden="1"/>
    <row r="7089" ht="12.6" hidden="1"/>
    <row r="7090" ht="12.6" hidden="1"/>
    <row r="7091" ht="12.6" hidden="1"/>
    <row r="7092" ht="12.6" hidden="1"/>
    <row r="7093" ht="12.6" hidden="1"/>
    <row r="7094" ht="12.6" hidden="1"/>
    <row r="7095" ht="12.6" hidden="1"/>
    <row r="7096" ht="12.6" hidden="1"/>
    <row r="7097" ht="12.6" hidden="1"/>
    <row r="7098" ht="12.6" hidden="1"/>
    <row r="7099" ht="12.6" hidden="1"/>
    <row r="7100" ht="12.6" hidden="1"/>
    <row r="7101" ht="12.6" hidden="1"/>
    <row r="7102" ht="12.6" hidden="1"/>
    <row r="7103" ht="12.6" hidden="1"/>
    <row r="7104" ht="12.6" hidden="1"/>
    <row r="7105" ht="12.6" hidden="1"/>
    <row r="7106" ht="12.6" hidden="1"/>
    <row r="7107" ht="12.6" hidden="1"/>
    <row r="7108" ht="12.6" hidden="1"/>
    <row r="7109" ht="12.6" hidden="1"/>
    <row r="7110" ht="12.6" hidden="1"/>
    <row r="7111" ht="12.6" hidden="1"/>
    <row r="7112" ht="12.6" hidden="1"/>
    <row r="7113" ht="12.6" hidden="1"/>
    <row r="7114" ht="12.6" hidden="1"/>
    <row r="7115" ht="12.6" hidden="1"/>
    <row r="7116" ht="12.6" hidden="1"/>
    <row r="7117" ht="12.6" hidden="1"/>
    <row r="7118" ht="12.6" hidden="1"/>
    <row r="7119" ht="12.6" hidden="1"/>
    <row r="7120" ht="12.6" hidden="1"/>
    <row r="7121" ht="12.6" hidden="1"/>
    <row r="7122" ht="12.6" hidden="1"/>
    <row r="7123" ht="12.6" hidden="1"/>
    <row r="7124" ht="12.6" hidden="1"/>
    <row r="7125" ht="12.6" hidden="1"/>
    <row r="7126" ht="12.6" hidden="1"/>
    <row r="7127" ht="12.6" hidden="1"/>
    <row r="7128" ht="12.6" hidden="1"/>
    <row r="7129" ht="12.6" hidden="1"/>
    <row r="7130" ht="12.6" hidden="1"/>
    <row r="7131" ht="12.6" hidden="1"/>
    <row r="7132" ht="12.6" hidden="1"/>
    <row r="7133" ht="12.6" hidden="1"/>
    <row r="7134" ht="12.6" hidden="1"/>
    <row r="7135" ht="12.6" hidden="1"/>
    <row r="7136" ht="12.6" hidden="1"/>
    <row r="7137" ht="12.6" hidden="1"/>
    <row r="7138" ht="12.6" hidden="1"/>
    <row r="7139" ht="12.6" hidden="1"/>
    <row r="7140" ht="12.6" hidden="1"/>
    <row r="7141" ht="12.6" hidden="1"/>
    <row r="7142" ht="12.6" hidden="1"/>
    <row r="7143" ht="12.6" hidden="1"/>
    <row r="7144" ht="12.6" hidden="1"/>
    <row r="7145" ht="12.6" hidden="1"/>
    <row r="7146" ht="12.6" hidden="1"/>
    <row r="7147" ht="12.6" hidden="1"/>
    <row r="7148" ht="12.6" hidden="1"/>
    <row r="7149" ht="12.6" hidden="1"/>
    <row r="7150" ht="12.6" hidden="1"/>
    <row r="7151" ht="12.6" hidden="1"/>
    <row r="7152" ht="12.6" hidden="1"/>
    <row r="7153" ht="12.6" hidden="1"/>
    <row r="7154" ht="12.6" hidden="1"/>
    <row r="7155" ht="12.6" hidden="1"/>
    <row r="7156" ht="12.6" hidden="1"/>
    <row r="7157" ht="12.6" hidden="1"/>
    <row r="7158" ht="12.6" hidden="1"/>
    <row r="7159" ht="12.6" hidden="1"/>
    <row r="7160" ht="12.6" hidden="1"/>
    <row r="7161" ht="12.6" hidden="1"/>
    <row r="7162" ht="12.6" hidden="1"/>
    <row r="7163" ht="12.6" hidden="1"/>
    <row r="7164" ht="12.6" hidden="1"/>
    <row r="7165" ht="12.6" hidden="1"/>
    <row r="7166" ht="12.6" hidden="1"/>
    <row r="7167" ht="12.6" hidden="1"/>
    <row r="7168" ht="12.6" hidden="1"/>
    <row r="7169" ht="12.6" hidden="1"/>
    <row r="7170" ht="12.6" hidden="1"/>
    <row r="7171" ht="12.6" hidden="1"/>
    <row r="7172" ht="12.6" hidden="1"/>
    <row r="7173" ht="12.6" hidden="1"/>
    <row r="7174" ht="12.6" hidden="1"/>
    <row r="7175" ht="12.6" hidden="1"/>
    <row r="7176" ht="12.6" hidden="1"/>
    <row r="7177" ht="12.6" hidden="1"/>
    <row r="7178" ht="12.6" hidden="1"/>
    <row r="7179" ht="12.6" hidden="1"/>
    <row r="7180" ht="12.6" hidden="1"/>
    <row r="7181" ht="12.6" hidden="1"/>
    <row r="7182" ht="12.6" hidden="1"/>
    <row r="7183" ht="12.6" hidden="1"/>
    <row r="7184" ht="12.6" hidden="1"/>
    <row r="7185" ht="12.6" hidden="1"/>
    <row r="7186" ht="12.6" hidden="1"/>
    <row r="7187" ht="12.6" hidden="1"/>
    <row r="7188" ht="12.6" hidden="1"/>
    <row r="7189" ht="12.6" hidden="1"/>
    <row r="7190" ht="12.6" hidden="1"/>
    <row r="7191" ht="12.6" hidden="1"/>
    <row r="7192" ht="12.6" hidden="1"/>
    <row r="7193" ht="12.6" hidden="1"/>
    <row r="7194" ht="12.6" hidden="1"/>
    <row r="7195" ht="12.6" hidden="1"/>
    <row r="7196" ht="12.6" hidden="1"/>
    <row r="7197" ht="12.6" hidden="1"/>
    <row r="7198" ht="12.6" hidden="1"/>
    <row r="7199" ht="12.6" hidden="1"/>
    <row r="7200" ht="12.6" hidden="1"/>
    <row r="7201" ht="12.6" hidden="1"/>
    <row r="7202" ht="12.6" hidden="1"/>
    <row r="7203" ht="12.6" hidden="1"/>
    <row r="7204" ht="12.6" hidden="1"/>
    <row r="7205" ht="12.6" hidden="1"/>
    <row r="7206" ht="12.6" hidden="1"/>
    <row r="7207" ht="12.6" hidden="1"/>
    <row r="7208" ht="12.6" hidden="1"/>
    <row r="7209" ht="12.6" hidden="1"/>
    <row r="7210" ht="12.6" hidden="1"/>
    <row r="7211" ht="12.6" hidden="1"/>
    <row r="7212" ht="12.6" hidden="1"/>
    <row r="7213" ht="12.6" hidden="1"/>
    <row r="7214" ht="12.6" hidden="1"/>
    <row r="7215" ht="12.6" hidden="1"/>
    <row r="7216" ht="12.6" hidden="1"/>
    <row r="7217" ht="12.6" hidden="1"/>
    <row r="7218" ht="12.6" hidden="1"/>
    <row r="7219" ht="12.6" hidden="1"/>
    <row r="7220" ht="12.6" hidden="1"/>
    <row r="7221" ht="12.6" hidden="1"/>
    <row r="7222" ht="12.6" hidden="1"/>
    <row r="7223" ht="12.6" hidden="1"/>
    <row r="7224" ht="12.6" hidden="1"/>
    <row r="7225" ht="12.6" hidden="1"/>
    <row r="7226" ht="12.6" hidden="1"/>
    <row r="7227" ht="12.6" hidden="1"/>
    <row r="7228" ht="12.6" hidden="1"/>
    <row r="7229" ht="12.6" hidden="1"/>
    <row r="7230" ht="12.6" hidden="1"/>
    <row r="7231" ht="12.6" hidden="1"/>
    <row r="7232" ht="12.6" hidden="1"/>
    <row r="7233" ht="12.6" hidden="1"/>
    <row r="7234" ht="12.6" hidden="1"/>
    <row r="7235" ht="12.6" hidden="1"/>
    <row r="7236" ht="12.6" hidden="1"/>
    <row r="7237" ht="12.6" hidden="1"/>
    <row r="7238" ht="12.6" hidden="1"/>
    <row r="7239" ht="12.6" hidden="1"/>
    <row r="7240" ht="12.6" hidden="1"/>
    <row r="7241" ht="12.6" hidden="1"/>
    <row r="7242" ht="12.6" hidden="1"/>
    <row r="7243" ht="12.6" hidden="1"/>
    <row r="7244" ht="12.6" hidden="1"/>
    <row r="7245" ht="12.6" hidden="1"/>
    <row r="7246" ht="12.6" hidden="1"/>
    <row r="7247" ht="12.6" hidden="1"/>
    <row r="7248" ht="12.6" hidden="1"/>
    <row r="7249" ht="12.6" hidden="1"/>
    <row r="7250" ht="12.6" hidden="1"/>
    <row r="7251" ht="12.6" hidden="1"/>
    <row r="7252" ht="12.6" hidden="1"/>
    <row r="7253" ht="12.6" hidden="1"/>
    <row r="7254" ht="12.6" hidden="1"/>
    <row r="7255" ht="12.6" hidden="1"/>
    <row r="7256" ht="12.6" hidden="1"/>
    <row r="7257" ht="12.6" hidden="1"/>
    <row r="7258" ht="12.6" hidden="1"/>
    <row r="7259" ht="12.6" hidden="1"/>
    <row r="7260" ht="12.6" hidden="1"/>
    <row r="7261" ht="12.6" hidden="1"/>
    <row r="7262" ht="12.6" hidden="1"/>
    <row r="7263" ht="12.6" hidden="1"/>
    <row r="7264" ht="12.6" hidden="1"/>
    <row r="7265" ht="12.6" hidden="1"/>
    <row r="7266" ht="12.6" hidden="1"/>
    <row r="7267" ht="12.6" hidden="1"/>
    <row r="7268" ht="12.6" hidden="1"/>
    <row r="7269" ht="12.6" hidden="1"/>
    <row r="7270" ht="12.6" hidden="1"/>
    <row r="7271" ht="12.6" hidden="1"/>
    <row r="7272" ht="12.6" hidden="1"/>
    <row r="7273" ht="12.6" hidden="1"/>
    <row r="7274" ht="12.6" hidden="1"/>
    <row r="7275" ht="12.6" hidden="1"/>
    <row r="7276" ht="12.6" hidden="1"/>
    <row r="7277" ht="12.6" hidden="1"/>
    <row r="7278" ht="12.6" hidden="1"/>
    <row r="7279" ht="12.6" hidden="1"/>
    <row r="7280" ht="12.6" hidden="1"/>
    <row r="7281" ht="12.6" hidden="1"/>
    <row r="7282" ht="12.6" hidden="1"/>
    <row r="7283" ht="12.6" hidden="1"/>
    <row r="7284" ht="12.6" hidden="1"/>
    <row r="7285" ht="12.6" hidden="1"/>
    <row r="7286" ht="12.6" hidden="1"/>
    <row r="7287" ht="12.6" hidden="1"/>
    <row r="7288" ht="12.6" hidden="1"/>
    <row r="7289" ht="12.6" hidden="1"/>
    <row r="7290" ht="12.6" hidden="1"/>
    <row r="7291" ht="12.6" hidden="1"/>
    <row r="7292" ht="12.6" hidden="1"/>
    <row r="7293" ht="12.6" hidden="1"/>
    <row r="7294" ht="12.6" hidden="1"/>
    <row r="7295" ht="12.6" hidden="1"/>
    <row r="7296" ht="12.6" hidden="1"/>
    <row r="7297" ht="12.6" hidden="1"/>
    <row r="7298" ht="12.6" hidden="1"/>
    <row r="7299" ht="12.6" hidden="1"/>
    <row r="7300" ht="12.6" hidden="1"/>
    <row r="7301" ht="12.6" hidden="1"/>
    <row r="7302" ht="12.6" hidden="1"/>
    <row r="7303" ht="12.6" hidden="1"/>
    <row r="7304" ht="12.6" hidden="1"/>
    <row r="7305" ht="12.6" hidden="1"/>
    <row r="7306" ht="12.6" hidden="1"/>
    <row r="7307" ht="12.6" hidden="1"/>
    <row r="7308" ht="12.6" hidden="1"/>
    <row r="7309" ht="12.6" hidden="1"/>
    <row r="7310" ht="12.6" hidden="1"/>
    <row r="7311" ht="12.6" hidden="1"/>
    <row r="7312" ht="12.6" hidden="1"/>
    <row r="7313" ht="12.6" hidden="1"/>
    <row r="7314" ht="12.6" hidden="1"/>
    <row r="7315" ht="12.6" hidden="1"/>
    <row r="7316" ht="12.6" hidden="1"/>
    <row r="7317" ht="12.6" hidden="1"/>
    <row r="7318" ht="12.6" hidden="1"/>
    <row r="7319" ht="12.6" hidden="1"/>
    <row r="7320" ht="12.6" hidden="1"/>
    <row r="7321" ht="12.6" hidden="1"/>
    <row r="7322" ht="12.6" hidden="1"/>
    <row r="7323" ht="12.6" hidden="1"/>
    <row r="7324" ht="12.6" hidden="1"/>
    <row r="7325" ht="12.6" hidden="1"/>
    <row r="7326" ht="12.6" hidden="1"/>
    <row r="7327" ht="12.6" hidden="1"/>
    <row r="7328" ht="12.6" hidden="1"/>
    <row r="7329" ht="12.6" hidden="1"/>
    <row r="7330" ht="12.6" hidden="1"/>
    <row r="7331" ht="12.6" hidden="1"/>
    <row r="7332" ht="12.6" hidden="1"/>
    <row r="7333" ht="12.6" hidden="1"/>
    <row r="7334" ht="12.6" hidden="1"/>
    <row r="7335" ht="12.6" hidden="1"/>
    <row r="7336" ht="12.6" hidden="1"/>
    <row r="7337" ht="12.6" hidden="1"/>
    <row r="7338" ht="12.6" hidden="1"/>
    <row r="7339" ht="12.6" hidden="1"/>
    <row r="7340" ht="12.6" hidden="1"/>
    <row r="7341" ht="12.6" hidden="1"/>
    <row r="7342" ht="12.6" hidden="1"/>
    <row r="7343" ht="12.6" hidden="1"/>
    <row r="7344" ht="12.6" hidden="1"/>
    <row r="7345" ht="12.6" hidden="1"/>
    <row r="7346" ht="12.6" hidden="1"/>
    <row r="7347" ht="12.6" hidden="1"/>
    <row r="7348" ht="12.6" hidden="1"/>
    <row r="7349" ht="12.6" hidden="1"/>
    <row r="7350" ht="12.6" hidden="1"/>
    <row r="7351" ht="12.6" hidden="1"/>
    <row r="7352" ht="12.6" hidden="1"/>
    <row r="7353" ht="12.6" hidden="1"/>
    <row r="7354" ht="12.6" hidden="1"/>
    <row r="7355" ht="12.6" hidden="1"/>
    <row r="7356" ht="12.6" hidden="1"/>
    <row r="7357" ht="12.6" hidden="1"/>
    <row r="7358" ht="12.6" hidden="1"/>
    <row r="7359" ht="12.6" hidden="1"/>
    <row r="7360" ht="12.6" hidden="1"/>
    <row r="7361" ht="12.6" hidden="1"/>
    <row r="7362" ht="12.6" hidden="1"/>
    <row r="7363" ht="12.6" hidden="1"/>
    <row r="7364" ht="12.6" hidden="1"/>
    <row r="7365" ht="12.6" hidden="1"/>
    <row r="7366" ht="12.6" hidden="1"/>
    <row r="7367" ht="12.6" hidden="1"/>
    <row r="7368" ht="12.6" hidden="1"/>
    <row r="7369" ht="12.6" hidden="1"/>
    <row r="7370" ht="12.6" hidden="1"/>
    <row r="7371" ht="12.6" hidden="1"/>
    <row r="7372" ht="12.6" hidden="1"/>
    <row r="7373" ht="12.6" hidden="1"/>
    <row r="7374" ht="12.6" hidden="1"/>
    <row r="7375" ht="12.6" hidden="1"/>
    <row r="7376" ht="12.6" hidden="1"/>
    <row r="7377" ht="12.6" hidden="1"/>
    <row r="7378" ht="12.6" hidden="1"/>
    <row r="7379" ht="12.6" hidden="1"/>
    <row r="7380" ht="12.6" hidden="1"/>
    <row r="7381" ht="12.6" hidden="1"/>
    <row r="7382" ht="12.6" hidden="1"/>
    <row r="7383" ht="12.6" hidden="1"/>
    <row r="7384" ht="12.6" hidden="1"/>
    <row r="7385" ht="12.6" hidden="1"/>
    <row r="7386" ht="12.6" hidden="1"/>
    <row r="7387" ht="12.6" hidden="1"/>
    <row r="7388" ht="12.6" hidden="1"/>
    <row r="7389" ht="12.6" hidden="1"/>
    <row r="7390" ht="12.6" hidden="1"/>
    <row r="7391" ht="12.6" hidden="1"/>
    <row r="7392" ht="12.6" hidden="1"/>
    <row r="7393" ht="12.6" hidden="1"/>
    <row r="7394" ht="12.6" hidden="1"/>
    <row r="7395" ht="12.6" hidden="1"/>
    <row r="7396" ht="12.6" hidden="1"/>
    <row r="7397" ht="12.6" hidden="1"/>
    <row r="7398" ht="12.6" hidden="1"/>
    <row r="7399" ht="12.6" hidden="1"/>
    <row r="7400" ht="12.6" hidden="1"/>
    <row r="7401" ht="12.6" hidden="1"/>
    <row r="7402" ht="12.6" hidden="1"/>
    <row r="7403" ht="12.6" hidden="1"/>
    <row r="7404" ht="12.6" hidden="1"/>
    <row r="7405" ht="12.6" hidden="1"/>
    <row r="7406" ht="12.6" hidden="1"/>
    <row r="7407" ht="12.6" hidden="1"/>
    <row r="7408" ht="12.6" hidden="1"/>
    <row r="7409" ht="12.6" hidden="1"/>
    <row r="7410" ht="12.6" hidden="1"/>
    <row r="7411" ht="12.6" hidden="1"/>
    <row r="7412" ht="12.6" hidden="1"/>
    <row r="7413" ht="12.6" hidden="1"/>
    <row r="7414" ht="12.6" hidden="1"/>
    <row r="7415" ht="12.6" hidden="1"/>
    <row r="7416" ht="12.6" hidden="1"/>
    <row r="7417" ht="12.6" hidden="1"/>
    <row r="7418" ht="12.6" hidden="1"/>
    <row r="7419" ht="12.6" hidden="1"/>
    <row r="7420" ht="12.6" hidden="1"/>
    <row r="7421" ht="12.6" hidden="1"/>
    <row r="7422" ht="12.6" hidden="1"/>
    <row r="7423" ht="12.6" hidden="1"/>
    <row r="7424" ht="12.6" hidden="1"/>
    <row r="7425" ht="12.6" hidden="1"/>
    <row r="7426" ht="12.6" hidden="1"/>
    <row r="7427" ht="12.6" hidden="1"/>
    <row r="7428" ht="12.6" hidden="1"/>
    <row r="7429" ht="12.6" hidden="1"/>
    <row r="7430" ht="12.6" hidden="1"/>
    <row r="7431" ht="12.6" hidden="1"/>
    <row r="7432" ht="12.6" hidden="1"/>
    <row r="7433" ht="12.6" hidden="1"/>
    <row r="7434" ht="12.6" hidden="1"/>
    <row r="7435" ht="12.6" hidden="1"/>
    <row r="7436" ht="12.6" hidden="1"/>
    <row r="7437" ht="12.6" hidden="1"/>
    <row r="7438" ht="12.6" hidden="1"/>
    <row r="7439" ht="12.6" hidden="1"/>
    <row r="7440" ht="12.6" hidden="1"/>
    <row r="7441" ht="12.6" hidden="1"/>
    <row r="7442" ht="12.6" hidden="1"/>
    <row r="7443" ht="12.6" hidden="1"/>
    <row r="7444" ht="12.6" hidden="1"/>
    <row r="7445" ht="12.6" hidden="1"/>
    <row r="7446" ht="12.6" hidden="1"/>
    <row r="7447" ht="12.6" hidden="1"/>
    <row r="7448" ht="12.6" hidden="1"/>
    <row r="7449" ht="12.6" hidden="1"/>
    <row r="7450" ht="12.6" hidden="1"/>
    <row r="7451" ht="12.6" hidden="1"/>
    <row r="7452" ht="12.6" hidden="1"/>
    <row r="7453" ht="12.6" hidden="1"/>
    <row r="7454" ht="12.6" hidden="1"/>
    <row r="7455" ht="12.6" hidden="1"/>
    <row r="7456" ht="12.6" hidden="1"/>
    <row r="7457" ht="12.6" hidden="1"/>
    <row r="7458" ht="12.6" hidden="1"/>
    <row r="7459" ht="12.6" hidden="1"/>
    <row r="7460" ht="12.6" hidden="1"/>
    <row r="7461" ht="12.6" hidden="1"/>
    <row r="7462" ht="12.6" hidden="1"/>
    <row r="7463" ht="12.6" hidden="1"/>
    <row r="7464" ht="12.6" hidden="1"/>
    <row r="7465" ht="12.6" hidden="1"/>
    <row r="7466" ht="12.6" hidden="1"/>
    <row r="7467" ht="12.6" hidden="1"/>
    <row r="7468" ht="12.6" hidden="1"/>
    <row r="7469" ht="12.6" hidden="1"/>
    <row r="7470" ht="12.6" hidden="1"/>
    <row r="7471" ht="12.6" hidden="1"/>
    <row r="7472" ht="12.6" hidden="1"/>
    <row r="7473" ht="12.6" hidden="1"/>
    <row r="7474" ht="12.6" hidden="1"/>
    <row r="7475" ht="12.6" hidden="1"/>
    <row r="7476" ht="12.6" hidden="1"/>
    <row r="7477" ht="12.6" hidden="1"/>
    <row r="7478" ht="12.6" hidden="1"/>
    <row r="7479" ht="12.6" hidden="1"/>
    <row r="7480" ht="12.6" hidden="1"/>
    <row r="7481" ht="12.6" hidden="1"/>
    <row r="7482" ht="12.6" hidden="1"/>
    <row r="7483" ht="12.6" hidden="1"/>
    <row r="7484" ht="12.6" hidden="1"/>
    <row r="7485" ht="12.6" hidden="1"/>
    <row r="7486" ht="12.6" hidden="1"/>
    <row r="7487" ht="12.6" hidden="1"/>
    <row r="7488" ht="12.6" hidden="1"/>
    <row r="7489" ht="12.6" hidden="1"/>
    <row r="7490" ht="12.6" hidden="1"/>
    <row r="7491" ht="12.6" hidden="1"/>
    <row r="7492" ht="12.6" hidden="1"/>
    <row r="7493" ht="12.6" hidden="1"/>
    <row r="7494" ht="12.6" hidden="1"/>
    <row r="7495" ht="12.6" hidden="1"/>
    <row r="7496" ht="12.6" hidden="1"/>
    <row r="7497" ht="12.6" hidden="1"/>
    <row r="7498" ht="12.6" hidden="1"/>
    <row r="7499" ht="12.6" hidden="1"/>
    <row r="7500" ht="12.6" hidden="1"/>
    <row r="7501" ht="12.6" hidden="1"/>
    <row r="7502" ht="12.6" hidden="1"/>
    <row r="7503" ht="12.6" hidden="1"/>
    <row r="7504" ht="12.6" hidden="1"/>
    <row r="7505" ht="12.6" hidden="1"/>
    <row r="7506" ht="12.6" hidden="1"/>
    <row r="7507" ht="12.6" hidden="1"/>
    <row r="7508" ht="12.6" hidden="1"/>
    <row r="7509" ht="12.6" hidden="1"/>
    <row r="7510" ht="12.6" hidden="1"/>
    <row r="7511" ht="12.6" hidden="1"/>
    <row r="7512" ht="12.6" hidden="1"/>
    <row r="7513" ht="12.6" hidden="1"/>
    <row r="7514" ht="12.6" hidden="1"/>
    <row r="7515" ht="12.6" hidden="1"/>
    <row r="7516" ht="12.6" hidden="1"/>
    <row r="7517" ht="12.6" hidden="1"/>
    <row r="7518" ht="12.6" hidden="1"/>
    <row r="7519" ht="12.6" hidden="1"/>
    <row r="7520" ht="12.6" hidden="1"/>
    <row r="7521" ht="12.6" hidden="1"/>
    <row r="7522" ht="12.6" hidden="1"/>
    <row r="7523" ht="12.6" hidden="1"/>
    <row r="7524" ht="12.6" hidden="1"/>
    <row r="7525" ht="12.6" hidden="1"/>
    <row r="7526" ht="12.6" hidden="1"/>
    <row r="7527" ht="12.6" hidden="1"/>
    <row r="7528" ht="12.6" hidden="1"/>
    <row r="7529" ht="12.6" hidden="1"/>
    <row r="7530" ht="12.6" hidden="1"/>
    <row r="7531" ht="12.6" hidden="1"/>
    <row r="7532" ht="12.6" hidden="1"/>
    <row r="7533" ht="12.6" hidden="1"/>
    <row r="7534" ht="12.6" hidden="1"/>
    <row r="7535" ht="12.6" hidden="1"/>
    <row r="7536" ht="12.6" hidden="1"/>
    <row r="7537" ht="12.6" hidden="1"/>
    <row r="7538" ht="12.6" hidden="1"/>
    <row r="7539" ht="12.6" hidden="1"/>
    <row r="7540" ht="12.6" hidden="1"/>
    <row r="7541" ht="12.6" hidden="1"/>
    <row r="7542" ht="12.6" hidden="1"/>
    <row r="7543" ht="12.6" hidden="1"/>
    <row r="7544" ht="12.6" hidden="1"/>
    <row r="7545" ht="12.6" hidden="1"/>
    <row r="7546" ht="12.6" hidden="1"/>
    <row r="7547" ht="12.6" hidden="1"/>
    <row r="7548" ht="12.6" hidden="1"/>
    <row r="7549" ht="12.6" hidden="1"/>
    <row r="7550" ht="12.6" hidden="1"/>
    <row r="7551" ht="12.6" hidden="1"/>
    <row r="7552" ht="12.6" hidden="1"/>
    <row r="7553" ht="12.6" hidden="1"/>
    <row r="7554" ht="12.6" hidden="1"/>
    <row r="7555" ht="12.6" hidden="1"/>
    <row r="7556" ht="12.6" hidden="1"/>
    <row r="7557" ht="12.6" hidden="1"/>
    <row r="7558" ht="12.6" hidden="1"/>
    <row r="7559" ht="12.6" hidden="1"/>
    <row r="7560" ht="12.6" hidden="1"/>
    <row r="7561" ht="12.6" hidden="1"/>
    <row r="7562" ht="12.6" hidden="1"/>
    <row r="7563" ht="12.6" hidden="1"/>
    <row r="7564" ht="12.6" hidden="1"/>
    <row r="7565" ht="12.6" hidden="1"/>
    <row r="7566" ht="12.6" hidden="1"/>
    <row r="7567" ht="12.6" hidden="1"/>
    <row r="7568" ht="12.6" hidden="1"/>
    <row r="7569" ht="12.6" hidden="1"/>
    <row r="7570" ht="12.6" hidden="1"/>
    <row r="7571" ht="12.6" hidden="1"/>
    <row r="7572" ht="12.6" hidden="1"/>
    <row r="7573" ht="12.6" hidden="1"/>
    <row r="7574" ht="12.6" hidden="1"/>
    <row r="7575" ht="12.6" hidden="1"/>
    <row r="7576" ht="12.6" hidden="1"/>
    <row r="7577" ht="12.6" hidden="1"/>
    <row r="7578" ht="12.6" hidden="1"/>
    <row r="7579" ht="12.6" hidden="1"/>
    <row r="7580" ht="12.6" hidden="1"/>
    <row r="7581" ht="12.6" hidden="1"/>
    <row r="7582" ht="12.6" hidden="1"/>
    <row r="7583" ht="12.6" hidden="1"/>
    <row r="7584" ht="12.6" hidden="1"/>
    <row r="7585" ht="12.6" hidden="1"/>
    <row r="7586" ht="12.6" hidden="1"/>
    <row r="7587" ht="12.6" hidden="1"/>
    <row r="7588" ht="12.6" hidden="1"/>
    <row r="7589" ht="12.6" hidden="1"/>
    <row r="7590" ht="12.6" hidden="1"/>
    <row r="7591" ht="12.6" hidden="1"/>
    <row r="7592" ht="12.6" hidden="1"/>
    <row r="7593" ht="12.6" hidden="1"/>
    <row r="7594" ht="12.6" hidden="1"/>
    <row r="7595" ht="12.6" hidden="1"/>
    <row r="7596" ht="12.6" hidden="1"/>
    <row r="7597" ht="12.6" hidden="1"/>
    <row r="7598" ht="12.6" hidden="1"/>
    <row r="7599" ht="12.6" hidden="1"/>
    <row r="7600" ht="12.6" hidden="1"/>
    <row r="7601" ht="12.6" hidden="1"/>
    <row r="7602" ht="12.6" hidden="1"/>
    <row r="7603" ht="12.6" hidden="1"/>
    <row r="7604" ht="12.6" hidden="1"/>
    <row r="7605" ht="12.6" hidden="1"/>
    <row r="7606" ht="12.6" hidden="1"/>
    <row r="7607" ht="12.6" hidden="1"/>
    <row r="7608" ht="12.6" hidden="1"/>
    <row r="7609" ht="12.6" hidden="1"/>
    <row r="7610" ht="12.6" hidden="1"/>
    <row r="7611" ht="12.6" hidden="1"/>
    <row r="7612" ht="12.6" hidden="1"/>
    <row r="7613" ht="12.6" hidden="1"/>
    <row r="7614" ht="12.6" hidden="1"/>
    <row r="7615" ht="12.6" hidden="1"/>
    <row r="7616" ht="12.6" hidden="1"/>
    <row r="7617" ht="12.6" hidden="1"/>
    <row r="7618" ht="12.6" hidden="1"/>
    <row r="7619" ht="12.6" hidden="1"/>
    <row r="7620" ht="12.6" hidden="1"/>
    <row r="7621" ht="12.6" hidden="1"/>
    <row r="7622" ht="12.6" hidden="1"/>
    <row r="7623" ht="12.6" hidden="1"/>
    <row r="7624" ht="12.6" hidden="1"/>
    <row r="7625" ht="12.6" hidden="1"/>
    <row r="7626" ht="12.6" hidden="1"/>
    <row r="7627" ht="12.6" hidden="1"/>
    <row r="7628" ht="12.6" hidden="1"/>
    <row r="7629" ht="12.6" hidden="1"/>
    <row r="7630" ht="12.6" hidden="1"/>
    <row r="7631" ht="12.6" hidden="1"/>
    <row r="7632" ht="12.6" hidden="1"/>
    <row r="7633" ht="12.6" hidden="1"/>
    <row r="7634" ht="12.6" hidden="1"/>
    <row r="7635" ht="12.6" hidden="1"/>
    <row r="7636" ht="12.6" hidden="1"/>
    <row r="7637" ht="12.6" hidden="1"/>
    <row r="7638" ht="12.6" hidden="1"/>
    <row r="7639" ht="12.6" hidden="1"/>
    <row r="7640" ht="12.6" hidden="1"/>
    <row r="7641" ht="12.6" hidden="1"/>
    <row r="7642" ht="12.6" hidden="1"/>
    <row r="7643" ht="12.6" hidden="1"/>
    <row r="7644" ht="12.6" hidden="1"/>
    <row r="7645" ht="12.6" hidden="1"/>
    <row r="7646" ht="12.6" hidden="1"/>
    <row r="7647" ht="12.6" hidden="1"/>
    <row r="7648" ht="12.6" hidden="1"/>
    <row r="7649" ht="12.6" hidden="1"/>
    <row r="7650" ht="12.6" hidden="1"/>
    <row r="7651" ht="12.6" hidden="1"/>
    <row r="7652" ht="12.6" hidden="1"/>
    <row r="7653" ht="12.6" hidden="1"/>
    <row r="7654" ht="12.6" hidden="1"/>
    <row r="7655" ht="12.6" hidden="1"/>
    <row r="7656" ht="12.6" hidden="1"/>
    <row r="7657" ht="12.6" hidden="1"/>
    <row r="7658" ht="12.6" hidden="1"/>
    <row r="7659" ht="12.6" hidden="1"/>
    <row r="7660" ht="12.6" hidden="1"/>
    <row r="7661" ht="12.6" hidden="1"/>
    <row r="7662" ht="12.6" hidden="1"/>
    <row r="7663" ht="12.6" hidden="1"/>
    <row r="7664" ht="12.6" hidden="1"/>
    <row r="7665" ht="12.6" hidden="1"/>
    <row r="7666" ht="12.6" hidden="1"/>
    <row r="7667" ht="12.6" hidden="1"/>
    <row r="7668" ht="12.6" hidden="1"/>
    <row r="7669" ht="12.6" hidden="1"/>
    <row r="7670" ht="12.6" hidden="1"/>
    <row r="7671" ht="12.6" hidden="1"/>
    <row r="7672" ht="12.6" hidden="1"/>
    <row r="7673" ht="12.6" hidden="1"/>
    <row r="7674" ht="12.6" hidden="1"/>
    <row r="7675" ht="12.6" hidden="1"/>
    <row r="7676" ht="12.6" hidden="1"/>
    <row r="7677" ht="12.6" hidden="1"/>
    <row r="7678" ht="12.6" hidden="1"/>
    <row r="7679" ht="12.6" hidden="1"/>
    <row r="7680" ht="12.6" hidden="1"/>
    <row r="7681" ht="12.6" hidden="1"/>
    <row r="7682" ht="12.6" hidden="1"/>
    <row r="7683" ht="12.6" hidden="1"/>
    <row r="7684" ht="12.6" hidden="1"/>
    <row r="7685" ht="12.6" hidden="1"/>
    <row r="7686" ht="12.6" hidden="1"/>
    <row r="7687" ht="12.6" hidden="1"/>
    <row r="7688" ht="12.6" hidden="1"/>
    <row r="7689" ht="12.6" hidden="1"/>
    <row r="7690" ht="12.6" hidden="1"/>
    <row r="7691" ht="12.6" hidden="1"/>
    <row r="7692" ht="12.6" hidden="1"/>
    <row r="7693" ht="12.6" hidden="1"/>
    <row r="7694" ht="12.6" hidden="1"/>
    <row r="7695" ht="12.6" hidden="1"/>
    <row r="7696" ht="12.6" hidden="1"/>
    <row r="7697" ht="12.6" hidden="1"/>
    <row r="7698" ht="12.6" hidden="1"/>
    <row r="7699" ht="12.6" hidden="1"/>
    <row r="7700" ht="12.6" hidden="1"/>
    <row r="7701" ht="12.6" hidden="1"/>
    <row r="7702" ht="12.6" hidden="1"/>
    <row r="7703" ht="12.6" hidden="1"/>
    <row r="7704" ht="12.6" hidden="1"/>
    <row r="7705" ht="12.6" hidden="1"/>
    <row r="7706" ht="12.6" hidden="1"/>
    <row r="7707" ht="12.6" hidden="1"/>
    <row r="7708" ht="12.6" hidden="1"/>
    <row r="7709" ht="12.6" hidden="1"/>
    <row r="7710" ht="12.6" hidden="1"/>
    <row r="7711" ht="12.6" hidden="1"/>
    <row r="7712" ht="12.6" hidden="1"/>
    <row r="7713" ht="12.6" hidden="1"/>
    <row r="7714" ht="12.6" hidden="1"/>
    <row r="7715" ht="12.6" hidden="1"/>
    <row r="7716" ht="12.6" hidden="1"/>
    <row r="7717" ht="12.6" hidden="1"/>
    <row r="7718" ht="12.6" hidden="1"/>
    <row r="7719" ht="12.6" hidden="1"/>
    <row r="7720" ht="12.6" hidden="1"/>
    <row r="7721" ht="12.6" hidden="1"/>
    <row r="7722" ht="12.6" hidden="1"/>
    <row r="7723" ht="12.6" hidden="1"/>
    <row r="7724" ht="12.6" hidden="1"/>
    <row r="7725" ht="12.6" hidden="1"/>
    <row r="7726" ht="12.6" hidden="1"/>
    <row r="7727" ht="12.6" hidden="1"/>
    <row r="7728" ht="12.6" hidden="1"/>
    <row r="7729" ht="12.6" hidden="1"/>
    <row r="7730" ht="12.6" hidden="1"/>
    <row r="7731" ht="12.6" hidden="1"/>
    <row r="7732" ht="12.6" hidden="1"/>
    <row r="7733" ht="12.6" hidden="1"/>
    <row r="7734" ht="12.6" hidden="1"/>
    <row r="7735" ht="12.6" hidden="1"/>
    <row r="7736" ht="12.6" hidden="1"/>
    <row r="7737" ht="12.6" hidden="1"/>
    <row r="7738" ht="12.6" hidden="1"/>
    <row r="7739" ht="12.6" hidden="1"/>
    <row r="7740" ht="12.6" hidden="1"/>
    <row r="7741" ht="12.6" hidden="1"/>
    <row r="7742" ht="12.6" hidden="1"/>
    <row r="7743" ht="12.6" hidden="1"/>
    <row r="7744" ht="12.6" hidden="1"/>
    <row r="7745" ht="12.6" hidden="1"/>
    <row r="7746" ht="12.6" hidden="1"/>
    <row r="7747" ht="12.6" hidden="1"/>
    <row r="7748" ht="12.6" hidden="1"/>
    <row r="7749" ht="12.6" hidden="1"/>
    <row r="7750" ht="12.6" hidden="1"/>
    <row r="7751" ht="12.6" hidden="1"/>
    <row r="7752" ht="12.6" hidden="1"/>
    <row r="7753" ht="12.6" hidden="1"/>
    <row r="7754" ht="12.6" hidden="1"/>
    <row r="7755" ht="12.6" hidden="1"/>
    <row r="7756" ht="12.6" hidden="1"/>
    <row r="7757" ht="12.6" hidden="1"/>
    <row r="7758" ht="12.6" hidden="1"/>
    <row r="7759" ht="12.6" hidden="1"/>
    <row r="7760" ht="12.6" hidden="1"/>
    <row r="7761" ht="12.6" hidden="1"/>
    <row r="7762" ht="12.6" hidden="1"/>
    <row r="7763" ht="12.6" hidden="1"/>
    <row r="7764" ht="12.6" hidden="1"/>
    <row r="7765" ht="12.6" hidden="1"/>
    <row r="7766" ht="12.6" hidden="1"/>
    <row r="7767" ht="12.6" hidden="1"/>
    <row r="7768" ht="12.6" hidden="1"/>
    <row r="7769" ht="12.6" hidden="1"/>
    <row r="7770" ht="12.6" hidden="1"/>
    <row r="7771" ht="12.6" hidden="1"/>
    <row r="7772" ht="12.6" hidden="1"/>
    <row r="7773" ht="12.6" hidden="1"/>
    <row r="7774" ht="12.6" hidden="1"/>
    <row r="7775" ht="12.6" hidden="1"/>
    <row r="7776" ht="12.6" hidden="1"/>
    <row r="7777" ht="12.6" hidden="1"/>
    <row r="7778" ht="12.6" hidden="1"/>
    <row r="7779" ht="12.6" hidden="1"/>
    <row r="7780" ht="12.6" hidden="1"/>
    <row r="7781" ht="12.6" hidden="1"/>
    <row r="7782" ht="12.6" hidden="1"/>
    <row r="7783" ht="12.6" hidden="1"/>
    <row r="7784" ht="12.6" hidden="1"/>
    <row r="7785" ht="12.6" hidden="1"/>
    <row r="7786" ht="12.6" hidden="1"/>
    <row r="7787" ht="12.6" hidden="1"/>
    <row r="7788" ht="12.6" hidden="1"/>
    <row r="7789" ht="12.6" hidden="1"/>
    <row r="7790" ht="12.6" hidden="1"/>
    <row r="7791" ht="12.6" hidden="1"/>
    <row r="7792" ht="12.6" hidden="1"/>
    <row r="7793" ht="12.6" hidden="1"/>
    <row r="7794" ht="12.6" hidden="1"/>
    <row r="7795" ht="12.6" hidden="1"/>
    <row r="7796" ht="12.6" hidden="1"/>
    <row r="7797" ht="12.6" hidden="1"/>
    <row r="7798" ht="12.6" hidden="1"/>
    <row r="7799" ht="12.6" hidden="1"/>
    <row r="7800" ht="12.6" hidden="1"/>
    <row r="7801" ht="12.6" hidden="1"/>
    <row r="7802" ht="12.6" hidden="1"/>
    <row r="7803" ht="12.6" hidden="1"/>
    <row r="7804" ht="12.6" hidden="1"/>
    <row r="7805" ht="12.6" hidden="1"/>
    <row r="7806" ht="12.6" hidden="1"/>
    <row r="7807" ht="12.6" hidden="1"/>
    <row r="7808" ht="12.6" hidden="1"/>
    <row r="7809" ht="12.6" hidden="1"/>
    <row r="7810" ht="12.6" hidden="1"/>
    <row r="7811" ht="12.6" hidden="1"/>
    <row r="7812" ht="12.6" hidden="1"/>
    <row r="7813" ht="12.6" hidden="1"/>
    <row r="7814" ht="12.6" hidden="1"/>
    <row r="7815" ht="12.6" hidden="1"/>
    <row r="7816" ht="12.6" hidden="1"/>
    <row r="7817" ht="12.6" hidden="1"/>
    <row r="7818" ht="12.6" hidden="1"/>
    <row r="7819" ht="12.6" hidden="1"/>
    <row r="7820" ht="12.6" hidden="1"/>
    <row r="7821" ht="12.6" hidden="1"/>
    <row r="7822" ht="12.6" hidden="1"/>
    <row r="7823" ht="12.6" hidden="1"/>
    <row r="7824" ht="12.6" hidden="1"/>
    <row r="7825" ht="12.6" hidden="1"/>
    <row r="7826" ht="12.6" hidden="1"/>
    <row r="7827" ht="12.6" hidden="1"/>
    <row r="7828" ht="12.6" hidden="1"/>
    <row r="7829" ht="12.6" hidden="1"/>
    <row r="7830" ht="12.6" hidden="1"/>
    <row r="7831" ht="12.6" hidden="1"/>
    <row r="7832" ht="12.6" hidden="1"/>
    <row r="7833" ht="12.6" hidden="1"/>
    <row r="7834" ht="12.6" hidden="1"/>
    <row r="7835" ht="12.6" hidden="1"/>
    <row r="7836" ht="12.6" hidden="1"/>
    <row r="7837" ht="12.6" hidden="1"/>
    <row r="7838" ht="12.6" hidden="1"/>
    <row r="7839" ht="12.6" hidden="1"/>
    <row r="7840" ht="12.6" hidden="1"/>
    <row r="7841" ht="12.6" hidden="1"/>
    <row r="7842" ht="12.6" hidden="1"/>
    <row r="7843" ht="12.6" hidden="1"/>
    <row r="7844" ht="12.6" hidden="1"/>
    <row r="7845" ht="12.6" hidden="1"/>
    <row r="7846" ht="12.6" hidden="1"/>
    <row r="7847" ht="12.6" hidden="1"/>
    <row r="7848" ht="12.6" hidden="1"/>
    <row r="7849" ht="12.6" hidden="1"/>
    <row r="7850" ht="12.6" hidden="1"/>
    <row r="7851" ht="12.6" hidden="1"/>
    <row r="7852" ht="12.6" hidden="1"/>
    <row r="7853" ht="12.6" hidden="1"/>
    <row r="7854" ht="12.6" hidden="1"/>
    <row r="7855" ht="12.6" hidden="1"/>
    <row r="7856" ht="12.6" hidden="1"/>
    <row r="7857" ht="12.6" hidden="1"/>
    <row r="7858" ht="12.6" hidden="1"/>
    <row r="7859" ht="12.6" hidden="1"/>
    <row r="7860" ht="12.6" hidden="1"/>
    <row r="7861" ht="12.6" hidden="1"/>
    <row r="7862" ht="12.6" hidden="1"/>
    <row r="7863" ht="12.6" hidden="1"/>
    <row r="7864" ht="12.6" hidden="1"/>
    <row r="7865" ht="12.6" hidden="1"/>
    <row r="7866" ht="12.6" hidden="1"/>
    <row r="7867" ht="12.6" hidden="1"/>
    <row r="7868" ht="12.6" hidden="1"/>
    <row r="7869" ht="12.6" hidden="1"/>
    <row r="7870" ht="12.6" hidden="1"/>
    <row r="7871" ht="12.6" hidden="1"/>
    <row r="7872" ht="12.6" hidden="1"/>
    <row r="7873" ht="12.6" hidden="1"/>
    <row r="7874" ht="12.6" hidden="1"/>
    <row r="7875" ht="12.6" hidden="1"/>
    <row r="7876" ht="12.6" hidden="1"/>
    <row r="7877" ht="12.6" hidden="1"/>
    <row r="7878" ht="12.6" hidden="1"/>
    <row r="7879" ht="12.6" hidden="1"/>
    <row r="7880" ht="12.6" hidden="1"/>
    <row r="7881" ht="12.6" hidden="1"/>
    <row r="7882" ht="12.6" hidden="1"/>
    <row r="7883" ht="12.6" hidden="1"/>
    <row r="7884" ht="12.6" hidden="1"/>
    <row r="7885" ht="12.6" hidden="1"/>
    <row r="7886" ht="12.6" hidden="1"/>
    <row r="7887" ht="12.6" hidden="1"/>
    <row r="7888" ht="12.6" hidden="1"/>
    <row r="7889" ht="12.6" hidden="1"/>
    <row r="7890" ht="12.6" hidden="1"/>
    <row r="7891" ht="12.6" hidden="1"/>
    <row r="7892" ht="12.6" hidden="1"/>
    <row r="7893" ht="12.6" hidden="1"/>
    <row r="7894" ht="12.6" hidden="1"/>
    <row r="7895" ht="12.6" hidden="1"/>
    <row r="7896" ht="12.6" hidden="1"/>
    <row r="7897" ht="12.6" hidden="1"/>
    <row r="7898" ht="12.6" hidden="1"/>
    <row r="7899" ht="12.6" hidden="1"/>
    <row r="7900" ht="12.6" hidden="1"/>
    <row r="7901" ht="12.6" hidden="1"/>
    <row r="7902" ht="12.6" hidden="1"/>
    <row r="7903" ht="12.6" hidden="1"/>
    <row r="7904" ht="12.6" hidden="1"/>
    <row r="7905" ht="12.6" hidden="1"/>
    <row r="7906" ht="12.6" hidden="1"/>
    <row r="7907" ht="12.6" hidden="1"/>
    <row r="7908" ht="12.6" hidden="1"/>
    <row r="7909" ht="12.6" hidden="1"/>
    <row r="7910" ht="12.6" hidden="1"/>
    <row r="7911" ht="12.6" hidden="1"/>
    <row r="7912" ht="12.6" hidden="1"/>
    <row r="7913" ht="12.6" hidden="1"/>
    <row r="7914" ht="12.6" hidden="1"/>
    <row r="7915" ht="12.6" hidden="1"/>
    <row r="7916" ht="12.6" hidden="1"/>
    <row r="7917" ht="12.6" hidden="1"/>
    <row r="7918" ht="12.6" hidden="1"/>
    <row r="7919" ht="12.6" hidden="1"/>
    <row r="7920" ht="12.6" hidden="1"/>
    <row r="7921" ht="12.6" hidden="1"/>
    <row r="7922" ht="12.6" hidden="1"/>
    <row r="7923" ht="12.6" hidden="1"/>
    <row r="7924" ht="12.6" hidden="1"/>
    <row r="7925" ht="12.6" hidden="1"/>
    <row r="7926" ht="12.6" hidden="1"/>
    <row r="7927" ht="12.6" hidden="1"/>
    <row r="7928" ht="12.6" hidden="1"/>
    <row r="7929" ht="12.6" hidden="1"/>
    <row r="7930" ht="12.6" hidden="1"/>
    <row r="7931" ht="12.6" hidden="1"/>
    <row r="7932" ht="12.6" hidden="1"/>
    <row r="7933" ht="12.6" hidden="1"/>
    <row r="7934" ht="12.6" hidden="1"/>
    <row r="7935" ht="12.6" hidden="1"/>
    <row r="7936" ht="12.6" hidden="1"/>
    <row r="7937" ht="12.6" hidden="1"/>
    <row r="7938" ht="12.6" hidden="1"/>
    <row r="7939" ht="12.6" hidden="1"/>
    <row r="7940" ht="12.6" hidden="1"/>
    <row r="7941" ht="12.6" hidden="1"/>
    <row r="7942" ht="12.6" hidden="1"/>
    <row r="7943" ht="12.6" hidden="1"/>
    <row r="7944" ht="12.6" hidden="1"/>
    <row r="7945" ht="12.6" hidden="1"/>
    <row r="7946" ht="12.6" hidden="1"/>
    <row r="7947" ht="12.6" hidden="1"/>
    <row r="7948" ht="12.6" hidden="1"/>
    <row r="7949" ht="12.6" hidden="1"/>
    <row r="7950" ht="12.6" hidden="1"/>
    <row r="7951" ht="12.6" hidden="1"/>
    <row r="7952" ht="12.6" hidden="1"/>
    <row r="7953" ht="12.6" hidden="1"/>
    <row r="7954" ht="12.6" hidden="1"/>
    <row r="7955" ht="12.6" hidden="1"/>
    <row r="7956" ht="12.6" hidden="1"/>
    <row r="7957" ht="12.6" hidden="1"/>
    <row r="7958" ht="12.6" hidden="1"/>
    <row r="7959" ht="12.6" hidden="1"/>
    <row r="7960" ht="12.6" hidden="1"/>
    <row r="7961" ht="12.6" hidden="1"/>
    <row r="7962" ht="12.6" hidden="1"/>
    <row r="7963" ht="12.6" hidden="1"/>
    <row r="7964" ht="12.6" hidden="1"/>
    <row r="7965" ht="12.6" hidden="1"/>
    <row r="7966" ht="12.6" hidden="1"/>
    <row r="7967" ht="12.6" hidden="1"/>
    <row r="7968" ht="12.6" hidden="1"/>
    <row r="7969" ht="12.6" hidden="1"/>
    <row r="7970" ht="12.6" hidden="1"/>
    <row r="7971" ht="12.6" hidden="1"/>
    <row r="7972" ht="12.6" hidden="1"/>
    <row r="7973" ht="12.6" hidden="1"/>
    <row r="7974" ht="12.6" hidden="1"/>
    <row r="7975" ht="12.6" hidden="1"/>
    <row r="7976" ht="12.6" hidden="1"/>
    <row r="7977" ht="12.6" hidden="1"/>
    <row r="7978" ht="12.6" hidden="1"/>
    <row r="7979" ht="12.6" hidden="1"/>
    <row r="7980" ht="12.6" hidden="1"/>
    <row r="7981" ht="12.6" hidden="1"/>
    <row r="7982" ht="12.6" hidden="1"/>
    <row r="7983" ht="12.6" hidden="1"/>
    <row r="7984" ht="12.6" hidden="1"/>
    <row r="7985" ht="12.6" hidden="1"/>
    <row r="7986" ht="12.6" hidden="1"/>
    <row r="7987" ht="12.6" hidden="1"/>
    <row r="7988" ht="12.6" hidden="1"/>
    <row r="7989" ht="12.6" hidden="1"/>
    <row r="7990" ht="12.6" hidden="1"/>
    <row r="7991" ht="12.6" hidden="1"/>
    <row r="7992" ht="12.6" hidden="1"/>
    <row r="7993" ht="12.6" hidden="1"/>
    <row r="7994" ht="12.6" hidden="1"/>
    <row r="7995" ht="12.6" hidden="1"/>
    <row r="7996" ht="12.6" hidden="1"/>
    <row r="7997" ht="12.6" hidden="1"/>
    <row r="7998" ht="12.6" hidden="1"/>
    <row r="7999" ht="12.6" hidden="1"/>
    <row r="8000" ht="12.6" hidden="1"/>
    <row r="8001" ht="12.6" hidden="1"/>
    <row r="8002" ht="12.6" hidden="1"/>
    <row r="8003" ht="12.6" hidden="1"/>
    <row r="8004" ht="12.6" hidden="1"/>
    <row r="8005" ht="12.6" hidden="1"/>
    <row r="8006" ht="12.6" hidden="1"/>
    <row r="8007" ht="12.6" hidden="1"/>
    <row r="8008" ht="12.6" hidden="1"/>
    <row r="8009" ht="12.6" hidden="1"/>
    <row r="8010" ht="12.6" hidden="1"/>
    <row r="8011" ht="12.6" hidden="1"/>
    <row r="8012" ht="12.6" hidden="1"/>
    <row r="8013" ht="12.6" hidden="1"/>
    <row r="8014" ht="12.6" hidden="1"/>
    <row r="8015" ht="12.6" hidden="1"/>
    <row r="8016" ht="12.6" hidden="1"/>
    <row r="8017" ht="12.6" hidden="1"/>
    <row r="8018" ht="12.6" hidden="1"/>
    <row r="8019" ht="12.6" hidden="1"/>
    <row r="8020" ht="12.6" hidden="1"/>
    <row r="8021" ht="12.6" hidden="1"/>
    <row r="8022" ht="12.6" hidden="1"/>
    <row r="8023" ht="12.6" hidden="1"/>
    <row r="8024" ht="12.6" hidden="1"/>
    <row r="8025" ht="12.6" hidden="1"/>
    <row r="8026" ht="12.6" hidden="1"/>
    <row r="8027" ht="12.6" hidden="1"/>
    <row r="8028" ht="12.6" hidden="1"/>
    <row r="8029" ht="12.6" hidden="1"/>
    <row r="8030" ht="12.6" hidden="1"/>
    <row r="8031" ht="12.6" hidden="1"/>
    <row r="8032" ht="12.6" hidden="1"/>
    <row r="8033" ht="12.6" hidden="1"/>
    <row r="8034" ht="12.6" hidden="1"/>
    <row r="8035" ht="12.6" hidden="1"/>
    <row r="8036" ht="12.6" hidden="1"/>
    <row r="8037" ht="12.6" hidden="1"/>
    <row r="8038" ht="12.6" hidden="1"/>
    <row r="8039" ht="12.6" hidden="1"/>
    <row r="8040" ht="12.6" hidden="1"/>
    <row r="8041" ht="12.6" hidden="1"/>
    <row r="8042" ht="12.6" hidden="1"/>
    <row r="8043" ht="12.6" hidden="1"/>
    <row r="8044" ht="12.6" hidden="1"/>
    <row r="8045" ht="12.6" hidden="1"/>
    <row r="8046" ht="12.6" hidden="1"/>
    <row r="8047" ht="12.6" hidden="1"/>
    <row r="8048" ht="12.6" hidden="1"/>
    <row r="8049" ht="12.6" hidden="1"/>
    <row r="8050" ht="12.6" hidden="1"/>
    <row r="8051" ht="12.6" hidden="1"/>
    <row r="8052" ht="12.6" hidden="1"/>
    <row r="8053" ht="12.6" hidden="1"/>
    <row r="8054" ht="12.6" hidden="1"/>
    <row r="8055" ht="12.6" hidden="1"/>
    <row r="8056" ht="12.6" hidden="1"/>
    <row r="8057" ht="12.6" hidden="1"/>
    <row r="8058" ht="12.6" hidden="1"/>
    <row r="8059" ht="12.6" hidden="1"/>
    <row r="8060" ht="12.6" hidden="1"/>
    <row r="8061" ht="12.6" hidden="1"/>
    <row r="8062" ht="12.6" hidden="1"/>
    <row r="8063" ht="12.6" hidden="1"/>
    <row r="8064" ht="12.6" hidden="1"/>
    <row r="8065" ht="12.6" hidden="1"/>
    <row r="8066" ht="12.6" hidden="1"/>
    <row r="8067" ht="12.6" hidden="1"/>
    <row r="8068" ht="12.6" hidden="1"/>
    <row r="8069" ht="12.6" hidden="1"/>
    <row r="8070" ht="12.6" hidden="1"/>
    <row r="8071" ht="12.6" hidden="1"/>
    <row r="8072" ht="12.6" hidden="1"/>
    <row r="8073" ht="12.6" hidden="1"/>
    <row r="8074" ht="12.6" hidden="1"/>
    <row r="8075" ht="12.6" hidden="1"/>
    <row r="8076" ht="12.6" hidden="1"/>
    <row r="8077" ht="12.6" hidden="1"/>
    <row r="8078" ht="12.6" hidden="1"/>
    <row r="8079" ht="12.6" hidden="1"/>
    <row r="8080" ht="12.6" hidden="1"/>
    <row r="8081" ht="12.6" hidden="1"/>
    <row r="8082" ht="12.6" hidden="1"/>
    <row r="8083" ht="12.6" hidden="1"/>
    <row r="8084" ht="12.6" hidden="1"/>
    <row r="8085" ht="12.6" hidden="1"/>
    <row r="8086" ht="12.6" hidden="1"/>
    <row r="8087" ht="12.6" hidden="1"/>
    <row r="8088" ht="12.6" hidden="1"/>
    <row r="8089" ht="12.6" hidden="1"/>
    <row r="8090" ht="12.6" hidden="1"/>
    <row r="8091" ht="12.6" hidden="1"/>
    <row r="8092" ht="12.6" hidden="1"/>
    <row r="8093" ht="12.6" hidden="1"/>
    <row r="8094" ht="12.6" hidden="1"/>
    <row r="8095" ht="12.6" hidden="1"/>
    <row r="8096" ht="12.6" hidden="1"/>
    <row r="8097" ht="12.6" hidden="1"/>
    <row r="8098" ht="12.6" hidden="1"/>
    <row r="8099" ht="12.6" hidden="1"/>
    <row r="8100" ht="12.6" hidden="1"/>
    <row r="8101" ht="12.6" hidden="1"/>
    <row r="8102" ht="12.6" hidden="1"/>
    <row r="8103" ht="12.6" hidden="1"/>
    <row r="8104" ht="12.6" hidden="1"/>
    <row r="8105" ht="12.6" hidden="1"/>
    <row r="8106" ht="12.6" hidden="1"/>
    <row r="8107" ht="12.6" hidden="1"/>
    <row r="8108" ht="12.6" hidden="1"/>
    <row r="8109" ht="12.6" hidden="1"/>
    <row r="8110" ht="12.6" hidden="1"/>
    <row r="8111" ht="12.6" hidden="1"/>
    <row r="8112" ht="12.6" hidden="1"/>
    <row r="8113" ht="12.6" hidden="1"/>
    <row r="8114" ht="12.6" hidden="1"/>
    <row r="8115" ht="12.6" hidden="1"/>
    <row r="8116" ht="12.6" hidden="1"/>
    <row r="8117" ht="12.6" hidden="1"/>
    <row r="8118" ht="12.6" hidden="1"/>
    <row r="8119" ht="12.6" hidden="1"/>
    <row r="8120" ht="12.6" hidden="1"/>
    <row r="8121" ht="12.6" hidden="1"/>
    <row r="8122" ht="12.6" hidden="1"/>
    <row r="8123" ht="12.6" hidden="1"/>
    <row r="8124" ht="12.6" hidden="1"/>
    <row r="8125" ht="12.6" hidden="1"/>
    <row r="8126" ht="12.6" hidden="1"/>
    <row r="8127" ht="12.6" hidden="1"/>
    <row r="8128" ht="12.6" hidden="1"/>
    <row r="8129" ht="12.6" hidden="1"/>
    <row r="8130" ht="12.6" hidden="1"/>
    <row r="8131" ht="12.6" hidden="1"/>
    <row r="8132" ht="12.6" hidden="1"/>
    <row r="8133" ht="12.6" hidden="1"/>
    <row r="8134" ht="12.6" hidden="1"/>
    <row r="8135" ht="12.6" hidden="1"/>
    <row r="8136" ht="12.6" hidden="1"/>
    <row r="8137" ht="12.6" hidden="1"/>
    <row r="8138" ht="12.6" hidden="1"/>
    <row r="8139" ht="12.6" hidden="1"/>
    <row r="8140" ht="12.6" hidden="1"/>
    <row r="8141" ht="12.6" hidden="1"/>
    <row r="8142" ht="12.6" hidden="1"/>
    <row r="8143" ht="12.6" hidden="1"/>
    <row r="8144" ht="12.6" hidden="1"/>
    <row r="8145" ht="12.6" hidden="1"/>
    <row r="8146" ht="12.6" hidden="1"/>
    <row r="8147" ht="12.6" hidden="1"/>
    <row r="8148" ht="12.6" hidden="1"/>
    <row r="8149" ht="12.6" hidden="1"/>
    <row r="8150" ht="12.6" hidden="1"/>
    <row r="8151" ht="12.6" hidden="1"/>
    <row r="8152" ht="12.6" hidden="1"/>
    <row r="8153" ht="12.6" hidden="1"/>
    <row r="8154" ht="12.6" hidden="1"/>
    <row r="8155" ht="12.6" hidden="1"/>
    <row r="8156" ht="12.6" hidden="1"/>
    <row r="8157" ht="12.6" hidden="1"/>
    <row r="8158" ht="12.6" hidden="1"/>
    <row r="8159" ht="12.6" hidden="1"/>
    <row r="8160" ht="12.6" hidden="1"/>
    <row r="8161" ht="12.6" hidden="1"/>
    <row r="8162" ht="12.6" hidden="1"/>
    <row r="8163" ht="12.6" hidden="1"/>
    <row r="8164" ht="12.6" hidden="1"/>
    <row r="8165" ht="12.6" hidden="1"/>
    <row r="8166" ht="12.6" hidden="1"/>
    <row r="8167" ht="12.6" hidden="1"/>
    <row r="8168" ht="12.6" hidden="1"/>
    <row r="8169" ht="12.6" hidden="1"/>
    <row r="8170" ht="12.6" hidden="1"/>
    <row r="8171" ht="12.6" hidden="1"/>
    <row r="8172" ht="12.6" hidden="1"/>
    <row r="8173" ht="12.6" hidden="1"/>
    <row r="8174" ht="12.6" hidden="1"/>
    <row r="8175" ht="12.6" hidden="1"/>
    <row r="8176" ht="12.6" hidden="1"/>
    <row r="8177" ht="12.6" hidden="1"/>
    <row r="8178" ht="12.6" hidden="1"/>
    <row r="8179" ht="12.6" hidden="1"/>
    <row r="8180" ht="12.6" hidden="1"/>
    <row r="8181" ht="12.6" hidden="1"/>
    <row r="8182" ht="12.6" hidden="1"/>
    <row r="8183" ht="12.6" hidden="1"/>
    <row r="8184" ht="12.6" hidden="1"/>
    <row r="8185" ht="12.6" hidden="1"/>
    <row r="8186" ht="12.6" hidden="1"/>
    <row r="8187" ht="12.6" hidden="1"/>
    <row r="8188" ht="12.6" hidden="1"/>
    <row r="8189" ht="12.6" hidden="1"/>
    <row r="8190" ht="12.6" hidden="1"/>
    <row r="8191" ht="12.6" hidden="1"/>
    <row r="8192" ht="12.6" hidden="1"/>
    <row r="8193" ht="12.6" hidden="1"/>
    <row r="8194" ht="12.6" hidden="1"/>
    <row r="8195" ht="12.6" hidden="1"/>
    <row r="8196" ht="12.6" hidden="1"/>
    <row r="8197" ht="12.6" hidden="1"/>
    <row r="8198" ht="12.6" hidden="1"/>
    <row r="8199" ht="12.6" hidden="1"/>
    <row r="8200" ht="12.6" hidden="1"/>
    <row r="8201" ht="12.6" hidden="1"/>
    <row r="8202" ht="12.6" hidden="1"/>
    <row r="8203" ht="12.6" hidden="1"/>
    <row r="8204" ht="12.6" hidden="1"/>
    <row r="8205" ht="12.6" hidden="1"/>
    <row r="8206" ht="12.6" hidden="1"/>
    <row r="8207" ht="12.6" hidden="1"/>
    <row r="8208" ht="12.6" hidden="1"/>
    <row r="8209" ht="12.6" hidden="1"/>
    <row r="8210" ht="12.6" hidden="1"/>
    <row r="8211" ht="12.6" hidden="1"/>
    <row r="8212" ht="12.6" hidden="1"/>
    <row r="8213" ht="12.6" hidden="1"/>
    <row r="8214" ht="12.6" hidden="1"/>
    <row r="8215" ht="12.6" hidden="1"/>
    <row r="8216" ht="12.6" hidden="1"/>
    <row r="8217" ht="12.6" hidden="1"/>
    <row r="8218" ht="12.6" hidden="1"/>
    <row r="8219" ht="12.6" hidden="1"/>
    <row r="8220" ht="12.6" hidden="1"/>
    <row r="8221" ht="12.6" hidden="1"/>
    <row r="8222" ht="12.6" hidden="1"/>
    <row r="8223" ht="12.6" hidden="1"/>
    <row r="8224" ht="12.6" hidden="1"/>
    <row r="8225" ht="12.6" hidden="1"/>
    <row r="8226" ht="12.6" hidden="1"/>
    <row r="8227" ht="12.6" hidden="1"/>
    <row r="8228" ht="12.6" hidden="1"/>
    <row r="8229" ht="12.6" hidden="1"/>
    <row r="8230" ht="12.6" hidden="1"/>
    <row r="8231" ht="12.6" hidden="1"/>
    <row r="8232" ht="12.6" hidden="1"/>
    <row r="8233" ht="12.6" hidden="1"/>
    <row r="8234" ht="12.6" hidden="1"/>
    <row r="8235" ht="12.6" hidden="1"/>
    <row r="8236" ht="12.6" hidden="1"/>
    <row r="8237" ht="12.6" hidden="1"/>
    <row r="8238" ht="12.6" hidden="1"/>
    <row r="8239" ht="12.6" hidden="1"/>
    <row r="8240" ht="12.6" hidden="1"/>
    <row r="8241" ht="12.6" hidden="1"/>
    <row r="8242" ht="12.6" hidden="1"/>
    <row r="8243" ht="12.6" hidden="1"/>
    <row r="8244" ht="12.6" hidden="1"/>
    <row r="8245" ht="12.6" hidden="1"/>
    <row r="8246" ht="12.6" hidden="1"/>
    <row r="8247" ht="12.6" hidden="1"/>
    <row r="8248" ht="12.6" hidden="1"/>
    <row r="8249" ht="12.6" hidden="1"/>
    <row r="8250" ht="12.6" hidden="1"/>
    <row r="8251" ht="12.6" hidden="1"/>
    <row r="8252" ht="12.6" hidden="1"/>
    <row r="8253" ht="12.6" hidden="1"/>
    <row r="8254" ht="12.6" hidden="1"/>
    <row r="8255" ht="12.6" hidden="1"/>
    <row r="8256" ht="12.6" hidden="1"/>
    <row r="8257" ht="12.6" hidden="1"/>
    <row r="8258" ht="12.6" hidden="1"/>
    <row r="8259" ht="12.6" hidden="1"/>
    <row r="8260" ht="12.6" hidden="1"/>
    <row r="8261" ht="12.6" hidden="1"/>
    <row r="8262" ht="12.6" hidden="1"/>
    <row r="8263" ht="12.6" hidden="1"/>
    <row r="8264" ht="12.6" hidden="1"/>
    <row r="8265" ht="12.6" hidden="1"/>
    <row r="8266" ht="12.6" hidden="1"/>
    <row r="8267" ht="12.6" hidden="1"/>
    <row r="8268" ht="12.6" hidden="1"/>
    <row r="8269" ht="12.6" hidden="1"/>
    <row r="8270" ht="12.6" hidden="1"/>
    <row r="8271" ht="12.6" hidden="1"/>
    <row r="8272" ht="12.6" hidden="1"/>
    <row r="8273" ht="12.6" hidden="1"/>
    <row r="8274" ht="12.6" hidden="1"/>
    <row r="8275" ht="12.6" hidden="1"/>
    <row r="8276" ht="12.6" hidden="1"/>
    <row r="8277" ht="12.6" hidden="1"/>
    <row r="8278" ht="12.6" hidden="1"/>
    <row r="8279" ht="12.6" hidden="1"/>
    <row r="8280" ht="12.6" hidden="1"/>
    <row r="8281" ht="12.6" hidden="1"/>
    <row r="8282" ht="12.6" hidden="1"/>
    <row r="8283" ht="12.6" hidden="1"/>
    <row r="8284" ht="12.6" hidden="1"/>
    <row r="8285" ht="12.6" hidden="1"/>
    <row r="8286" ht="12.6" hidden="1"/>
    <row r="8287" ht="12.6" hidden="1"/>
    <row r="8288" ht="12.6" hidden="1"/>
    <row r="8289" ht="12.6" hidden="1"/>
    <row r="8290" ht="12.6" hidden="1"/>
    <row r="8291" ht="12.6" hidden="1"/>
    <row r="8292" ht="12.6" hidden="1"/>
    <row r="8293" ht="12.6" hidden="1"/>
    <row r="8294" ht="12.6" hidden="1"/>
    <row r="8295" ht="12.6" hidden="1"/>
    <row r="8296" ht="12.6" hidden="1"/>
    <row r="8297" ht="12.6" hidden="1"/>
    <row r="8298" ht="12.6" hidden="1"/>
    <row r="8299" ht="12.6" hidden="1"/>
    <row r="8300" ht="12.6" hidden="1"/>
    <row r="8301" ht="12.6" hidden="1"/>
    <row r="8302" ht="12.6" hidden="1"/>
    <row r="8303" ht="12.6" hidden="1"/>
    <row r="8304" ht="12.6" hidden="1"/>
    <row r="8305" ht="12.6" hidden="1"/>
    <row r="8306" ht="12.6" hidden="1"/>
    <row r="8307" ht="12.6" hidden="1"/>
    <row r="8308" ht="12.6" hidden="1"/>
    <row r="8309" ht="12.6" hidden="1"/>
    <row r="8310" ht="12.6" hidden="1"/>
    <row r="8311" ht="12.6" hidden="1"/>
    <row r="8312" ht="12.6" hidden="1"/>
    <row r="8313" ht="12.6" hidden="1"/>
    <row r="8314" ht="12.6" hidden="1"/>
    <row r="8315" ht="12.6" hidden="1"/>
    <row r="8316" ht="12.6" hidden="1"/>
    <row r="8317" ht="12.6" hidden="1"/>
    <row r="8318" ht="12.6" hidden="1"/>
    <row r="8319" ht="12.6" hidden="1"/>
    <row r="8320" ht="12.6" hidden="1"/>
    <row r="8321" ht="12.6" hidden="1"/>
    <row r="8322" ht="12.6" hidden="1"/>
    <row r="8323" ht="12.6" hidden="1"/>
    <row r="8324" ht="12.6" hidden="1"/>
    <row r="8325" ht="12.6" hidden="1"/>
    <row r="8326" ht="12.6" hidden="1"/>
    <row r="8327" ht="12.6" hidden="1"/>
    <row r="8328" ht="12.6" hidden="1"/>
    <row r="8329" ht="12.6" hidden="1"/>
    <row r="8330" ht="12.6" hidden="1"/>
    <row r="8331" ht="12.6" hidden="1"/>
    <row r="8332" ht="12.6" hidden="1"/>
    <row r="8333" ht="12.6" hidden="1"/>
    <row r="8334" ht="12.6" hidden="1"/>
    <row r="8335" ht="12.6" hidden="1"/>
    <row r="8336" ht="12.6" hidden="1"/>
    <row r="8337" ht="12.6" hidden="1"/>
    <row r="8338" ht="12.6" hidden="1"/>
    <row r="8339" ht="12.6" hidden="1"/>
    <row r="8340" ht="12.6" hidden="1"/>
    <row r="8341" ht="12.6" hidden="1"/>
    <row r="8342" ht="12.6" hidden="1"/>
    <row r="8343" ht="12.6" hidden="1"/>
    <row r="8344" ht="12.6" hidden="1"/>
    <row r="8345" ht="12.6" hidden="1"/>
    <row r="8346" ht="12.6" hidden="1"/>
    <row r="8347" ht="12.6" hidden="1"/>
    <row r="8348" ht="12.6" hidden="1"/>
    <row r="8349" ht="12.6" hidden="1"/>
    <row r="8350" ht="12.6" hidden="1"/>
    <row r="8351" ht="12.6" hidden="1"/>
    <row r="8352" ht="12.6" hidden="1"/>
    <row r="8353" ht="12.6" hidden="1"/>
    <row r="8354" ht="12.6" hidden="1"/>
    <row r="8355" ht="12.6" hidden="1"/>
    <row r="8356" ht="12.6" hidden="1"/>
    <row r="8357" ht="12.6" hidden="1"/>
    <row r="8358" ht="12.6" hidden="1"/>
    <row r="8359" ht="12.6" hidden="1"/>
    <row r="8360" ht="12.6" hidden="1"/>
    <row r="8361" ht="12.6" hidden="1"/>
    <row r="8362" ht="12.6" hidden="1"/>
    <row r="8363" ht="12.6" hidden="1"/>
    <row r="8364" ht="12.6" hidden="1"/>
    <row r="8365" ht="12.6" hidden="1"/>
    <row r="8366" ht="12.6" hidden="1"/>
    <row r="8367" ht="12.6" hidden="1"/>
    <row r="8368" ht="12.6" hidden="1"/>
    <row r="8369" ht="12.6" hidden="1"/>
    <row r="8370" ht="12.6" hidden="1"/>
    <row r="8371" ht="12.6" hidden="1"/>
    <row r="8372" ht="12.6" hidden="1"/>
    <row r="8373" ht="12.6" hidden="1"/>
    <row r="8374" ht="12.6" hidden="1"/>
    <row r="8375" ht="12.6" hidden="1"/>
    <row r="8376" ht="12.6" hidden="1"/>
    <row r="8377" ht="12.6" hidden="1"/>
    <row r="8378" ht="12.6" hidden="1"/>
    <row r="8379" ht="12.6" hidden="1"/>
    <row r="8380" ht="12.6" hidden="1"/>
    <row r="8381" ht="12.6" hidden="1"/>
    <row r="8382" ht="12.6" hidden="1"/>
    <row r="8383" ht="12.6" hidden="1"/>
    <row r="8384" ht="12.6" hidden="1"/>
    <row r="8385" ht="12.6" hidden="1"/>
    <row r="8386" ht="12.6" hidden="1"/>
    <row r="8387" ht="12.6" hidden="1"/>
    <row r="8388" ht="12.6" hidden="1"/>
    <row r="8389" ht="12.6" hidden="1"/>
    <row r="8390" ht="12.6" hidden="1"/>
    <row r="8391" ht="12.6" hidden="1"/>
    <row r="8392" ht="12.6" hidden="1"/>
    <row r="8393" ht="12.6" hidden="1"/>
    <row r="8394" ht="12.6" hidden="1"/>
    <row r="8395" ht="12.6" hidden="1"/>
    <row r="8396" ht="12.6" hidden="1"/>
    <row r="8397" ht="12.6" hidden="1"/>
    <row r="8398" ht="12.6" hidden="1"/>
    <row r="8399" ht="12.6" hidden="1"/>
    <row r="8400" ht="12.6" hidden="1"/>
    <row r="8401" ht="12.6" hidden="1"/>
    <row r="8402" ht="12.6" hidden="1"/>
    <row r="8403" ht="12.6" hidden="1"/>
    <row r="8404" ht="12.6" hidden="1"/>
    <row r="8405" ht="12.6" hidden="1"/>
    <row r="8406" ht="12.6" hidden="1"/>
    <row r="8407" ht="12.6" hidden="1"/>
    <row r="8408" ht="12.6" hidden="1"/>
    <row r="8409" ht="12.6" hidden="1"/>
    <row r="8410" ht="12.6" hidden="1"/>
    <row r="8411" ht="12.6" hidden="1"/>
    <row r="8412" ht="12.6" hidden="1"/>
    <row r="8413" ht="12.6" hidden="1"/>
    <row r="8414" ht="12.6" hidden="1"/>
    <row r="8415" ht="12.6" hidden="1"/>
    <row r="8416" ht="12.6" hidden="1"/>
    <row r="8417" ht="12.6" hidden="1"/>
    <row r="8418" ht="12.6" hidden="1"/>
    <row r="8419" ht="12.6" hidden="1"/>
    <row r="8420" ht="12.6" hidden="1"/>
    <row r="8421" ht="12.6" hidden="1"/>
    <row r="8422" ht="12.6" hidden="1"/>
    <row r="8423" ht="12.6" hidden="1"/>
    <row r="8424" ht="12.6" hidden="1"/>
    <row r="8425" ht="12.6" hidden="1"/>
    <row r="8426" ht="12.6" hidden="1"/>
    <row r="8427" ht="12.6" hidden="1"/>
    <row r="8428" ht="12.6" hidden="1"/>
    <row r="8429" ht="12.6" hidden="1"/>
    <row r="8430" ht="12.6" hidden="1"/>
    <row r="8431" ht="12.6" hidden="1"/>
    <row r="8432" ht="12.6" hidden="1"/>
    <row r="8433" ht="12.6" hidden="1"/>
    <row r="8434" ht="12.6" hidden="1"/>
    <row r="8435" ht="12.6" hidden="1"/>
    <row r="8436" ht="12.6" hidden="1"/>
    <row r="8437" ht="12.6" hidden="1"/>
    <row r="8438" ht="12.6" hidden="1"/>
    <row r="8439" ht="12.6" hidden="1"/>
    <row r="8440" ht="12.6" hidden="1"/>
    <row r="8441" ht="12.6" hidden="1"/>
    <row r="8442" ht="12.6" hidden="1"/>
    <row r="8443" ht="12.6" hidden="1"/>
    <row r="8444" ht="12.6" hidden="1"/>
    <row r="8445" ht="12.6" hidden="1"/>
    <row r="8446" ht="12.6" hidden="1"/>
    <row r="8447" ht="12.6" hidden="1"/>
    <row r="8448" ht="12.6" hidden="1"/>
    <row r="8449" ht="12.6" hidden="1"/>
    <row r="8450" ht="12.6" hidden="1"/>
    <row r="8451" ht="12.6" hidden="1"/>
    <row r="8452" ht="12.6" hidden="1"/>
    <row r="8453" ht="12.6" hidden="1"/>
    <row r="8454" ht="12.6" hidden="1"/>
    <row r="8455" ht="12.6" hidden="1"/>
    <row r="8456" ht="12.6" hidden="1"/>
    <row r="8457" ht="12.6" hidden="1"/>
    <row r="8458" ht="12.6" hidden="1"/>
    <row r="8459" ht="12.6" hidden="1"/>
    <row r="8460" ht="12.6" hidden="1"/>
    <row r="8461" ht="12.6" hidden="1"/>
    <row r="8462" ht="12.6" hidden="1"/>
    <row r="8463" ht="12.6" hidden="1"/>
    <row r="8464" ht="12.6" hidden="1"/>
    <row r="8465" ht="12.6" hidden="1"/>
    <row r="8466" ht="12.6" hidden="1"/>
    <row r="8467" ht="12.6" hidden="1"/>
    <row r="8468" ht="12.6" hidden="1"/>
    <row r="8469" ht="12.6" hidden="1"/>
    <row r="8470" ht="12.6" hidden="1"/>
    <row r="8471" ht="12.6" hidden="1"/>
    <row r="8472" ht="12.6" hidden="1"/>
    <row r="8473" ht="12.6" hidden="1"/>
    <row r="8474" ht="12.6" hidden="1"/>
    <row r="8475" ht="12.6" hidden="1"/>
    <row r="8476" ht="12.6" hidden="1"/>
    <row r="8477" ht="12.6" hidden="1"/>
    <row r="8478" ht="12.6" hidden="1"/>
    <row r="8479" ht="12.6" hidden="1"/>
    <row r="8480" ht="12.6" hidden="1"/>
    <row r="8481" ht="12.6" hidden="1"/>
    <row r="8482" ht="12.6" hidden="1"/>
    <row r="8483" ht="12.6" hidden="1"/>
    <row r="8484" ht="12.6" hidden="1"/>
    <row r="8485" ht="12.6" hidden="1"/>
    <row r="8486" ht="12.6" hidden="1"/>
    <row r="8487" ht="12.6" hidden="1"/>
    <row r="8488" ht="12.6" hidden="1"/>
    <row r="8489" ht="12.6" hidden="1"/>
    <row r="8490" ht="12.6" hidden="1"/>
    <row r="8491" ht="12.6" hidden="1"/>
    <row r="8492" ht="12.6" hidden="1"/>
    <row r="8493" ht="12.6" hidden="1"/>
    <row r="8494" ht="12.6" hidden="1"/>
    <row r="8495" ht="12.6" hidden="1"/>
    <row r="8496" ht="12.6" hidden="1"/>
    <row r="8497" ht="12.6" hidden="1"/>
    <row r="8498" ht="12.6" hidden="1"/>
    <row r="8499" ht="12.6" hidden="1"/>
    <row r="8500" ht="12.6" hidden="1"/>
    <row r="8501" ht="12.6" hidden="1"/>
    <row r="8502" ht="12.6" hidden="1"/>
    <row r="8503" ht="12.6" hidden="1"/>
    <row r="8504" ht="12.6" hidden="1"/>
    <row r="8505" ht="12.6" hidden="1"/>
    <row r="8506" ht="12.6" hidden="1"/>
    <row r="8507" ht="12.6" hidden="1"/>
    <row r="8508" ht="12.6" hidden="1"/>
    <row r="8509" ht="12.6" hidden="1"/>
    <row r="8510" ht="12.6" hidden="1"/>
    <row r="8511" ht="12.6" hidden="1"/>
    <row r="8512" ht="12.6" hidden="1"/>
    <row r="8513" ht="12.6" hidden="1"/>
    <row r="8514" ht="12.6" hidden="1"/>
    <row r="8515" ht="12.6" hidden="1"/>
    <row r="8516" ht="12.6" hidden="1"/>
    <row r="8517" ht="12.6" hidden="1"/>
    <row r="8518" ht="12.6" hidden="1"/>
    <row r="8519" ht="12.6" hidden="1"/>
    <row r="8520" ht="12.6" hidden="1"/>
    <row r="8521" ht="12.6" hidden="1"/>
    <row r="8522" ht="12.6" hidden="1"/>
    <row r="8523" ht="12.6" hidden="1"/>
    <row r="8524" ht="12.6" hidden="1"/>
    <row r="8525" ht="12.6" hidden="1"/>
    <row r="8526" ht="12.6" hidden="1"/>
    <row r="8527" ht="12.6" hidden="1"/>
    <row r="8528" ht="12.6" hidden="1"/>
    <row r="8529" ht="12.6" hidden="1"/>
    <row r="8530" ht="12.6" hidden="1"/>
    <row r="8531" ht="12.6" hidden="1"/>
    <row r="8532" ht="12.6" hidden="1"/>
    <row r="8533" ht="12.6" hidden="1"/>
    <row r="8534" ht="12.6" hidden="1"/>
    <row r="8535" ht="12.6" hidden="1"/>
    <row r="8536" ht="12.6" hidden="1"/>
    <row r="8537" ht="12.6" hidden="1"/>
    <row r="8538" ht="12.6" hidden="1"/>
    <row r="8539" ht="12.6" hidden="1"/>
    <row r="8540" ht="12.6" hidden="1"/>
    <row r="8541" ht="12.6" hidden="1"/>
    <row r="8542" ht="12.6" hidden="1"/>
    <row r="8543" ht="12.6" hidden="1"/>
    <row r="8544" ht="12.6" hidden="1"/>
    <row r="8545" ht="12.6" hidden="1"/>
    <row r="8546" ht="12.6" hidden="1"/>
    <row r="8547" ht="12.6" hidden="1"/>
    <row r="8548" ht="12.6" hidden="1"/>
    <row r="8549" ht="12.6" hidden="1"/>
    <row r="8550" ht="12.6" hidden="1"/>
    <row r="8551" ht="12.6" hidden="1"/>
    <row r="8552" ht="12.6" hidden="1"/>
    <row r="8553" ht="12.6" hidden="1"/>
    <row r="8554" ht="12.6" hidden="1"/>
    <row r="8555" ht="12.6" hidden="1"/>
    <row r="8556" ht="12.6" hidden="1"/>
    <row r="8557" ht="12.6" hidden="1"/>
    <row r="8558" ht="12.6" hidden="1"/>
    <row r="8559" ht="12.6" hidden="1"/>
    <row r="8560" ht="12.6" hidden="1"/>
    <row r="8561" ht="12.6" hidden="1"/>
    <row r="8562" ht="12.6" hidden="1"/>
    <row r="8563" ht="12.6" hidden="1"/>
    <row r="8564" ht="12.6" hidden="1"/>
    <row r="8565" ht="12.6" hidden="1"/>
    <row r="8566" ht="12.6" hidden="1"/>
    <row r="8567" ht="12.6" hidden="1"/>
    <row r="8568" ht="12.6" hidden="1"/>
    <row r="8569" ht="12.6" hidden="1"/>
    <row r="8570" ht="12.6" hidden="1"/>
    <row r="8571" ht="12.6" hidden="1"/>
    <row r="8572" ht="12.6" hidden="1"/>
    <row r="8573" ht="12.6" hidden="1"/>
    <row r="8574" ht="12.6" hidden="1"/>
    <row r="8575" ht="12.6" hidden="1"/>
    <row r="8576" ht="12.6" hidden="1"/>
    <row r="8577" ht="12.6" hidden="1"/>
    <row r="8578" ht="12.6" hidden="1"/>
    <row r="8579" ht="12.6" hidden="1"/>
    <row r="8580" ht="12.6" hidden="1"/>
    <row r="8581" ht="12.6" hidden="1"/>
    <row r="8582" ht="12.6" hidden="1"/>
    <row r="8583" ht="12.6" hidden="1"/>
    <row r="8584" ht="12.6" hidden="1"/>
    <row r="8585" ht="12.6" hidden="1"/>
    <row r="8586" ht="12.6" hidden="1"/>
    <row r="8587" ht="12.6" hidden="1"/>
    <row r="8588" ht="12.6" hidden="1"/>
    <row r="8589" ht="12.6" hidden="1"/>
    <row r="8590" ht="12.6" hidden="1"/>
    <row r="8591" ht="12.6" hidden="1"/>
    <row r="8592" ht="12.6" hidden="1"/>
    <row r="8593" ht="12.6" hidden="1"/>
    <row r="8594" ht="12.6" hidden="1"/>
    <row r="8595" ht="12.6" hidden="1"/>
    <row r="8596" ht="12.6" hidden="1"/>
    <row r="8597" ht="12.6" hidden="1"/>
    <row r="8598" ht="12.6" hidden="1"/>
    <row r="8599" ht="12.6" hidden="1"/>
    <row r="8600" ht="12.6" hidden="1"/>
    <row r="8601" ht="12.6" hidden="1"/>
    <row r="8602" ht="12.6" hidden="1"/>
    <row r="8603" ht="12.6" hidden="1"/>
    <row r="8604" ht="12.6" hidden="1"/>
    <row r="8605" ht="12.6" hidden="1"/>
    <row r="8606" ht="12.6" hidden="1"/>
    <row r="8607" ht="12.6" hidden="1"/>
    <row r="8608" ht="12.6" hidden="1"/>
    <row r="8609" ht="12.6" hidden="1"/>
    <row r="8610" ht="12.6" hidden="1"/>
    <row r="8611" ht="12.6" hidden="1"/>
    <row r="8612" ht="12.6" hidden="1"/>
    <row r="8613" ht="12.6" hidden="1"/>
    <row r="8614" ht="12.6" hidden="1"/>
    <row r="8615" ht="12.6" hidden="1"/>
    <row r="8616" ht="12.6" hidden="1"/>
    <row r="8617" ht="12.6" hidden="1"/>
    <row r="8618" ht="12.6" hidden="1"/>
    <row r="8619" ht="12.6" hidden="1"/>
    <row r="8620" ht="12.6" hidden="1"/>
    <row r="8621" ht="12.6" hidden="1"/>
    <row r="8622" ht="12.6" hidden="1"/>
    <row r="8623" ht="12.6" hidden="1"/>
    <row r="8624" ht="12.6" hidden="1"/>
    <row r="8625" ht="12.6" hidden="1"/>
    <row r="8626" ht="12.6" hidden="1"/>
    <row r="8627" ht="12.6" hidden="1"/>
    <row r="8628" ht="12.6" hidden="1"/>
    <row r="8629" ht="12.6" hidden="1"/>
    <row r="8630" ht="12.6" hidden="1"/>
    <row r="8631" ht="12.6" hidden="1"/>
    <row r="8632" ht="12.6" hidden="1"/>
    <row r="8633" ht="12.6" hidden="1"/>
    <row r="8634" ht="12.6" hidden="1"/>
    <row r="8635" ht="12.6" hidden="1"/>
    <row r="8636" ht="12.6" hidden="1"/>
    <row r="8637" ht="12.6" hidden="1"/>
    <row r="8638" ht="12.6" hidden="1"/>
    <row r="8639" ht="12.6" hidden="1"/>
    <row r="8640" ht="12.6" hidden="1"/>
    <row r="8641" ht="12.6" hidden="1"/>
    <row r="8642" ht="12.6" hidden="1"/>
    <row r="8643" ht="12.6" hidden="1"/>
    <row r="8644" ht="12.6" hidden="1"/>
    <row r="8645" ht="12.6" hidden="1"/>
    <row r="8646" ht="12.6" hidden="1"/>
    <row r="8647" ht="12.6" hidden="1"/>
    <row r="8648" ht="12.6" hidden="1"/>
    <row r="8649" ht="12.6" hidden="1"/>
    <row r="8650" ht="12.6" hidden="1"/>
    <row r="8651" ht="12.6" hidden="1"/>
    <row r="8652" ht="12.6" hidden="1"/>
    <row r="8653" ht="12.6" hidden="1"/>
    <row r="8654" ht="12.6" hidden="1"/>
    <row r="8655" ht="12.6" hidden="1"/>
    <row r="8656" ht="12.6" hidden="1"/>
    <row r="8657" ht="12.6" hidden="1"/>
    <row r="8658" ht="12.6" hidden="1"/>
    <row r="8659" ht="12.6" hidden="1"/>
    <row r="8660" ht="12.6" hidden="1"/>
    <row r="8661" ht="12.6" hidden="1"/>
    <row r="8662" ht="12.6" hidden="1"/>
    <row r="8663" ht="12.6" hidden="1"/>
    <row r="8664" ht="12.6" hidden="1"/>
    <row r="8665" ht="12.6" hidden="1"/>
    <row r="8666" ht="12.6" hidden="1"/>
    <row r="8667" ht="12.6" hidden="1"/>
    <row r="8668" ht="12.6" hidden="1"/>
    <row r="8669" ht="12.6" hidden="1"/>
    <row r="8670" ht="12.6" hidden="1"/>
    <row r="8671" ht="12.6" hidden="1"/>
    <row r="8672" ht="12.6" hidden="1"/>
    <row r="8673" ht="12.6" hidden="1"/>
    <row r="8674" ht="12.6" hidden="1"/>
    <row r="8675" ht="12.6" hidden="1"/>
    <row r="8676" ht="12.6" hidden="1"/>
    <row r="8677" ht="12.6" hidden="1"/>
    <row r="8678" ht="12.6" hidden="1"/>
    <row r="8679" ht="12.6" hidden="1"/>
    <row r="8680" ht="12.6" hidden="1"/>
    <row r="8681" ht="12.6" hidden="1"/>
    <row r="8682" ht="12.6" hidden="1"/>
    <row r="8683" ht="12.6" hidden="1"/>
    <row r="8684" ht="12.6" hidden="1"/>
    <row r="8685" ht="12.6" hidden="1"/>
    <row r="8686" ht="12.6" hidden="1"/>
    <row r="8687" ht="12.6" hidden="1"/>
    <row r="8688" ht="12.6" hidden="1"/>
    <row r="8689" ht="12.6" hidden="1"/>
    <row r="8690" ht="12.6" hidden="1"/>
    <row r="8691" ht="12.6" hidden="1"/>
    <row r="8692" ht="12.6" hidden="1"/>
    <row r="8693" ht="12.6" hidden="1"/>
    <row r="8694" ht="12.6" hidden="1"/>
    <row r="8695" ht="12.6" hidden="1"/>
    <row r="8696" ht="12.6" hidden="1"/>
    <row r="8697" ht="12.6" hidden="1"/>
    <row r="8698" ht="12.6" hidden="1"/>
    <row r="8699" ht="12.6" hidden="1"/>
    <row r="8700" ht="12.6" hidden="1"/>
    <row r="8701" ht="12.6" hidden="1"/>
    <row r="8702" ht="12.6" hidden="1"/>
    <row r="8703" ht="12.6" hidden="1"/>
    <row r="8704" ht="12.6" hidden="1"/>
    <row r="8705" ht="12.6" hidden="1"/>
    <row r="8706" ht="12.6" hidden="1"/>
    <row r="8707" ht="12.6" hidden="1"/>
    <row r="8708" ht="12.6" hidden="1"/>
    <row r="8709" ht="12.6" hidden="1"/>
    <row r="8710" ht="12.6" hidden="1"/>
    <row r="8711" ht="12.6" hidden="1"/>
    <row r="8712" ht="12.6" hidden="1"/>
    <row r="8713" ht="12.6" hidden="1"/>
    <row r="8714" ht="12.6" hidden="1"/>
    <row r="8715" ht="12.6" hidden="1"/>
    <row r="8716" ht="12.6" hidden="1"/>
    <row r="8717" ht="12.6" hidden="1"/>
    <row r="8718" ht="12.6" hidden="1"/>
    <row r="8719" ht="12.6" hidden="1"/>
    <row r="8720" ht="12.6" hidden="1"/>
    <row r="8721" ht="12.6" hidden="1"/>
    <row r="8722" ht="12.6" hidden="1"/>
    <row r="8723" ht="12.6" hidden="1"/>
    <row r="8724" ht="12.6" hidden="1"/>
    <row r="8725" ht="12.6" hidden="1"/>
    <row r="8726" ht="12.6" hidden="1"/>
    <row r="8727" ht="12.6" hidden="1"/>
    <row r="8728" ht="12.6" hidden="1"/>
    <row r="8729" ht="12.6" hidden="1"/>
    <row r="8730" ht="12.6" hidden="1"/>
    <row r="8731" ht="12.6" hidden="1"/>
    <row r="8732" ht="12.6" hidden="1"/>
    <row r="8733" ht="12.6" hidden="1"/>
    <row r="8734" ht="12.6" hidden="1"/>
    <row r="8735" ht="12.6" hidden="1"/>
    <row r="8736" ht="12.6" hidden="1"/>
    <row r="8737" ht="12.6" hidden="1"/>
    <row r="8738" ht="12.6" hidden="1"/>
    <row r="8739" ht="12.6" hidden="1"/>
    <row r="8740" ht="12.6" hidden="1"/>
    <row r="8741" ht="12.6" hidden="1"/>
    <row r="8742" ht="12.6" hidden="1"/>
    <row r="8743" ht="12.6" hidden="1"/>
    <row r="8744" ht="12.6" hidden="1"/>
    <row r="8745" ht="12.6" hidden="1"/>
    <row r="8746" ht="12.6" hidden="1"/>
    <row r="8747" ht="12.6" hidden="1"/>
    <row r="8748" ht="12.6" hidden="1"/>
    <row r="8749" ht="12.6" hidden="1"/>
    <row r="8750" ht="12.6" hidden="1"/>
    <row r="8751" ht="12.6" hidden="1"/>
    <row r="8752" ht="12.6" hidden="1"/>
    <row r="8753" ht="12.6" hidden="1"/>
    <row r="8754" ht="12.6" hidden="1"/>
    <row r="8755" ht="12.6" hidden="1"/>
    <row r="8756" ht="12.6" hidden="1"/>
    <row r="8757" ht="12.6" hidden="1"/>
    <row r="8758" ht="12.6" hidden="1"/>
    <row r="8759" ht="12.6" hidden="1"/>
    <row r="8760" ht="12.6" hidden="1"/>
    <row r="8761" ht="12.6" hidden="1"/>
    <row r="8762" ht="12.6" hidden="1"/>
    <row r="8763" ht="12.6" hidden="1"/>
    <row r="8764" ht="12.6" hidden="1"/>
    <row r="8765" ht="12.6" hidden="1"/>
    <row r="8766" ht="12.6" hidden="1"/>
    <row r="8767" ht="12.6" hidden="1"/>
    <row r="8768" ht="12.6" hidden="1"/>
    <row r="8769" ht="12.6" hidden="1"/>
    <row r="8770" ht="12.6" hidden="1"/>
    <row r="8771" ht="12.6" hidden="1"/>
    <row r="8772" ht="12.6" hidden="1"/>
    <row r="8773" ht="12.6" hidden="1"/>
    <row r="8774" ht="12.6" hidden="1"/>
    <row r="8775" ht="12.6" hidden="1"/>
    <row r="8776" ht="12.6" hidden="1"/>
    <row r="8777" ht="12.6" hidden="1"/>
    <row r="8778" ht="12.6" hidden="1"/>
    <row r="8779" ht="12.6" hidden="1"/>
    <row r="8780" ht="12.6" hidden="1"/>
    <row r="8781" ht="12.6" hidden="1"/>
    <row r="8782" ht="12.6" hidden="1"/>
    <row r="8783" ht="12.6" hidden="1"/>
    <row r="8784" ht="12.6" hidden="1"/>
    <row r="8785" ht="12.6" hidden="1"/>
    <row r="8786" ht="12.6" hidden="1"/>
    <row r="8787" ht="12.6" hidden="1"/>
    <row r="8788" ht="12.6" hidden="1"/>
    <row r="8789" ht="12.6" hidden="1"/>
    <row r="8790" ht="12.6" hidden="1"/>
    <row r="8791" ht="12.6" hidden="1"/>
    <row r="8792" ht="12.6" hidden="1"/>
    <row r="8793" ht="12.6" hidden="1"/>
    <row r="8794" ht="12.6" hidden="1"/>
    <row r="8795" ht="12.6" hidden="1"/>
    <row r="8796" ht="12.6" hidden="1"/>
    <row r="8797" ht="12.6" hidden="1"/>
    <row r="8798" ht="12.6" hidden="1"/>
    <row r="8799" ht="12.6" hidden="1"/>
    <row r="8800" ht="12.6" hidden="1"/>
    <row r="8801" ht="12.6" hidden="1"/>
    <row r="8802" ht="12.6" hidden="1"/>
    <row r="8803" ht="12.6" hidden="1"/>
    <row r="8804" ht="12.6" hidden="1"/>
    <row r="8805" ht="12.6" hidden="1"/>
    <row r="8806" ht="12.6" hidden="1"/>
    <row r="8807" ht="12.6" hidden="1"/>
    <row r="8808" ht="12.6" hidden="1"/>
    <row r="8809" ht="12.6" hidden="1"/>
    <row r="8810" ht="12.6" hidden="1"/>
    <row r="8811" ht="12.6" hidden="1"/>
    <row r="8812" ht="12.6" hidden="1"/>
    <row r="8813" ht="12.6" hidden="1"/>
    <row r="8814" ht="12.6" hidden="1"/>
    <row r="8815" ht="12.6" hidden="1"/>
    <row r="8816" ht="12.6" hidden="1"/>
    <row r="8817" ht="12.6" hidden="1"/>
    <row r="8818" ht="12.6" hidden="1"/>
    <row r="8819" ht="12.6" hidden="1"/>
    <row r="8820" ht="12.6" hidden="1"/>
    <row r="8821" ht="12.6" hidden="1"/>
    <row r="8822" ht="12.6" hidden="1"/>
    <row r="8823" ht="12.6" hidden="1"/>
    <row r="8824" ht="12.6" hidden="1"/>
    <row r="8825" ht="12.6" hidden="1"/>
    <row r="8826" ht="12.6" hidden="1"/>
    <row r="8827" ht="12.6" hidden="1"/>
    <row r="8828" ht="12.6" hidden="1"/>
    <row r="8829" ht="12.6" hidden="1"/>
    <row r="8830" ht="12.6" hidden="1"/>
    <row r="8831" ht="12.6" hidden="1"/>
    <row r="8832" ht="12.6" hidden="1"/>
    <row r="8833" ht="12.6" hidden="1"/>
    <row r="8834" ht="12.6" hidden="1"/>
    <row r="8835" ht="12.6" hidden="1"/>
    <row r="8836" ht="12.6" hidden="1"/>
    <row r="8837" ht="12.6" hidden="1"/>
    <row r="8838" ht="12.6" hidden="1"/>
    <row r="8839" ht="12.6" hidden="1"/>
    <row r="8840" ht="12.6" hidden="1"/>
    <row r="8841" ht="12.6" hidden="1"/>
    <row r="8842" ht="12.6" hidden="1"/>
    <row r="8843" ht="12.6" hidden="1"/>
    <row r="8844" ht="12.6" hidden="1"/>
    <row r="8845" ht="12.6" hidden="1"/>
    <row r="8846" ht="12.6" hidden="1"/>
    <row r="8847" ht="12.6" hidden="1"/>
    <row r="8848" ht="12.6" hidden="1"/>
    <row r="8849" ht="12.6" hidden="1"/>
    <row r="8850" ht="12.6" hidden="1"/>
    <row r="8851" ht="12.6" hidden="1"/>
    <row r="8852" ht="12.6" hidden="1"/>
    <row r="8853" ht="12.6" hidden="1"/>
    <row r="8854" ht="12.6" hidden="1"/>
    <row r="8855" ht="12.6" hidden="1"/>
    <row r="8856" ht="12.6" hidden="1"/>
    <row r="8857" ht="12.6" hidden="1"/>
    <row r="8858" ht="12.6" hidden="1"/>
    <row r="8859" ht="12.6" hidden="1"/>
    <row r="8860" ht="12.6" hidden="1"/>
    <row r="8861" ht="12.6" hidden="1"/>
    <row r="8862" ht="12.6" hidden="1"/>
    <row r="8863" ht="12.6" hidden="1"/>
    <row r="8864" ht="12.6" hidden="1"/>
    <row r="8865" ht="12.6" hidden="1"/>
    <row r="8866" ht="12.6" hidden="1"/>
    <row r="8867" ht="12.6" hidden="1"/>
    <row r="8868" ht="12.6" hidden="1"/>
    <row r="8869" ht="12.6" hidden="1"/>
    <row r="8870" ht="12.6" hidden="1"/>
    <row r="8871" ht="12.6" hidden="1"/>
    <row r="8872" ht="12.6" hidden="1"/>
    <row r="8873" ht="12.6" hidden="1"/>
    <row r="8874" ht="12.6" hidden="1"/>
    <row r="8875" ht="12.6" hidden="1"/>
    <row r="8876" ht="12.6" hidden="1"/>
    <row r="8877" ht="12.6" hidden="1"/>
    <row r="8878" ht="12.6" hidden="1"/>
    <row r="8879" ht="12.6" hidden="1"/>
    <row r="8880" ht="12.6" hidden="1"/>
    <row r="8881" ht="12.6" hidden="1"/>
    <row r="8882" ht="12.6" hidden="1"/>
    <row r="8883" ht="12.6" hidden="1"/>
    <row r="8884" ht="12.6" hidden="1"/>
    <row r="8885" ht="12.6" hidden="1"/>
    <row r="8886" ht="12.6" hidden="1"/>
    <row r="8887" ht="12.6" hidden="1"/>
    <row r="8888" ht="12.6" hidden="1"/>
    <row r="8889" ht="12.6" hidden="1"/>
    <row r="8890" ht="12.6" hidden="1"/>
    <row r="8891" ht="12.6" hidden="1"/>
    <row r="8892" ht="12.6" hidden="1"/>
    <row r="8893" ht="12.6" hidden="1"/>
    <row r="8894" ht="12.6" hidden="1"/>
    <row r="8895" ht="12.6" hidden="1"/>
    <row r="8896" ht="12.6" hidden="1"/>
    <row r="8897" ht="12.6" hidden="1"/>
    <row r="8898" ht="12.6" hidden="1"/>
    <row r="8899" ht="12.6" hidden="1"/>
    <row r="8900" ht="12.6" hidden="1"/>
    <row r="8901" ht="12.6" hidden="1"/>
    <row r="8902" ht="12.6" hidden="1"/>
    <row r="8903" ht="12.6" hidden="1"/>
    <row r="8904" ht="12.6" hidden="1"/>
    <row r="8905" ht="12.6" hidden="1"/>
    <row r="8906" ht="12.6" hidden="1"/>
    <row r="8907" ht="12.6" hidden="1"/>
    <row r="8908" ht="12.6" hidden="1"/>
    <row r="8909" ht="12.6" hidden="1"/>
    <row r="8910" ht="12.6" hidden="1"/>
    <row r="8911" ht="12.6" hidden="1"/>
    <row r="8912" ht="12.6" hidden="1"/>
    <row r="8913" ht="12.6" hidden="1"/>
    <row r="8914" ht="12.6" hidden="1"/>
    <row r="8915" ht="12.6" hidden="1"/>
    <row r="8916" ht="12.6" hidden="1"/>
    <row r="8917" ht="12.6" hidden="1"/>
    <row r="8918" ht="12.6" hidden="1"/>
    <row r="8919" ht="12.6" hidden="1"/>
    <row r="8920" ht="12.6" hidden="1"/>
    <row r="8921" ht="12.6" hidden="1"/>
    <row r="8922" ht="12.6" hidden="1"/>
    <row r="8923" ht="12.6" hidden="1"/>
    <row r="8924" ht="12.6" hidden="1"/>
    <row r="8925" ht="12.6" hidden="1"/>
    <row r="8926" ht="12.6" hidden="1"/>
    <row r="8927" ht="12.6" hidden="1"/>
    <row r="8928" ht="12.6" hidden="1"/>
    <row r="8929" ht="12.6" hidden="1"/>
    <row r="8930" ht="12.6" hidden="1"/>
    <row r="8931" ht="12.6" hidden="1"/>
    <row r="8932" ht="12.6" hidden="1"/>
    <row r="8933" ht="12.6" hidden="1"/>
    <row r="8934" ht="12.6" hidden="1"/>
    <row r="8935" ht="12.6" hidden="1"/>
    <row r="8936" ht="12.6" hidden="1"/>
    <row r="8937" ht="12.6" hidden="1"/>
    <row r="8938" ht="12.6" hidden="1"/>
    <row r="8939" ht="12.6" hidden="1"/>
    <row r="8940" ht="12.6" hidden="1"/>
    <row r="8941" ht="12.6" hidden="1"/>
    <row r="8942" ht="12.6" hidden="1"/>
    <row r="8943" ht="12.6" hidden="1"/>
    <row r="8944" ht="12.6" hidden="1"/>
    <row r="8945" ht="12.6" hidden="1"/>
    <row r="8946" ht="12.6" hidden="1"/>
    <row r="8947" ht="12.6" hidden="1"/>
    <row r="8948" ht="12.6" hidden="1"/>
    <row r="8949" ht="12.6" hidden="1"/>
    <row r="8950" ht="12.6" hidden="1"/>
    <row r="8951" ht="12.6" hidden="1"/>
    <row r="8952" ht="12.6" hidden="1"/>
    <row r="8953" ht="12.6" hidden="1"/>
    <row r="8954" ht="12.6" hidden="1"/>
    <row r="8955" ht="12.6" hidden="1"/>
    <row r="8956" ht="12.6" hidden="1"/>
    <row r="8957" ht="12.6" hidden="1"/>
    <row r="8958" ht="12.6" hidden="1"/>
    <row r="8959" ht="12.6" hidden="1"/>
    <row r="8960" ht="12.6" hidden="1"/>
    <row r="8961" ht="12.6" hidden="1"/>
    <row r="8962" ht="12.6" hidden="1"/>
    <row r="8963" ht="12.6" hidden="1"/>
    <row r="8964" ht="12.6" hidden="1"/>
    <row r="8965" ht="12.6" hidden="1"/>
    <row r="8966" ht="12.6" hidden="1"/>
    <row r="8967" ht="12.6" hidden="1"/>
    <row r="8968" ht="12.6" hidden="1"/>
    <row r="8969" ht="12.6" hidden="1"/>
    <row r="8970" ht="12.6" hidden="1"/>
    <row r="8971" ht="12.6" hidden="1"/>
    <row r="8972" ht="12.6" hidden="1"/>
    <row r="8973" ht="12.6" hidden="1"/>
    <row r="8974" ht="12.6" hidden="1"/>
    <row r="8975" ht="12.6" hidden="1"/>
    <row r="8976" ht="12.6" hidden="1"/>
    <row r="8977" ht="12.6" hidden="1"/>
    <row r="8978" ht="12.6" hidden="1"/>
    <row r="8979" ht="12.6" hidden="1"/>
    <row r="8980" ht="12.6" hidden="1"/>
    <row r="8981" ht="12.6" hidden="1"/>
    <row r="8982" ht="12.6" hidden="1"/>
    <row r="8983" ht="12.6" hidden="1"/>
    <row r="8984" ht="12.6" hidden="1"/>
    <row r="8985" ht="12.6" hidden="1"/>
    <row r="8986" ht="12.6" hidden="1"/>
    <row r="8987" ht="12.6" hidden="1"/>
    <row r="8988" ht="12.6" hidden="1"/>
    <row r="8989" ht="12.6" hidden="1"/>
    <row r="8990" ht="12.6" hidden="1"/>
    <row r="8991" ht="12.6" hidden="1"/>
    <row r="8992" ht="12.6" hidden="1"/>
    <row r="8993" ht="12.6" hidden="1"/>
    <row r="8994" ht="12.6" hidden="1"/>
    <row r="8995" ht="12.6" hidden="1"/>
    <row r="8996" ht="12.6" hidden="1"/>
    <row r="8997" ht="12.6" hidden="1"/>
    <row r="8998" ht="12.6" hidden="1"/>
    <row r="8999" ht="12.6" hidden="1"/>
    <row r="9000" ht="12.6" hidden="1"/>
    <row r="9001" ht="12.6" hidden="1"/>
    <row r="9002" ht="12.6" hidden="1"/>
    <row r="9003" ht="12.6" hidden="1"/>
    <row r="9004" ht="12.6" hidden="1"/>
    <row r="9005" ht="12.6" hidden="1"/>
    <row r="9006" ht="12.6" hidden="1"/>
    <row r="9007" ht="12.6" hidden="1"/>
    <row r="9008" ht="12.6" hidden="1"/>
    <row r="9009" ht="12.6" hidden="1"/>
    <row r="9010" ht="12.6" hidden="1"/>
    <row r="9011" ht="12.6" hidden="1"/>
    <row r="9012" ht="12.6" hidden="1"/>
    <row r="9013" ht="12.6" hidden="1"/>
    <row r="9014" ht="12.6" hidden="1"/>
    <row r="9015" ht="12.6" hidden="1"/>
    <row r="9016" ht="12.6" hidden="1"/>
    <row r="9017" ht="12.6" hidden="1"/>
    <row r="9018" ht="12.6" hidden="1"/>
    <row r="9019" ht="12.6" hidden="1"/>
    <row r="9020" ht="12.6" hidden="1"/>
    <row r="9021" ht="12.6" hidden="1"/>
    <row r="9022" ht="12.6" hidden="1"/>
    <row r="9023" ht="12.6" hidden="1"/>
    <row r="9024" ht="12.6" hidden="1"/>
    <row r="9025" ht="12.6" hidden="1"/>
    <row r="9026" ht="12.6" hidden="1"/>
    <row r="9027" ht="12.6" hidden="1"/>
    <row r="9028" ht="12.6" hidden="1"/>
    <row r="9029" ht="12.6" hidden="1"/>
    <row r="9030" ht="12.6" hidden="1"/>
    <row r="9031" ht="12.6" hidden="1"/>
    <row r="9032" ht="12.6" hidden="1"/>
    <row r="9033" ht="12.6" hidden="1"/>
    <row r="9034" ht="12.6" hidden="1"/>
    <row r="9035" ht="12.6" hidden="1"/>
    <row r="9036" ht="12.6" hidden="1"/>
    <row r="9037" ht="12.6" hidden="1"/>
    <row r="9038" ht="12.6" hidden="1"/>
    <row r="9039" ht="12.6" hidden="1"/>
    <row r="9040" ht="12.6" hidden="1"/>
    <row r="9041" ht="12.6" hidden="1"/>
    <row r="9042" ht="12.6" hidden="1"/>
    <row r="9043" ht="12.6" hidden="1"/>
    <row r="9044" ht="12.6" hidden="1"/>
    <row r="9045" ht="12.6" hidden="1"/>
    <row r="9046" ht="12.6" hidden="1"/>
    <row r="9047" ht="12.6" hidden="1"/>
    <row r="9048" ht="12.6" hidden="1"/>
    <row r="9049" ht="12.6" hidden="1"/>
    <row r="9050" ht="12.6" hidden="1"/>
    <row r="9051" ht="12.6" hidden="1"/>
    <row r="9052" ht="12.6" hidden="1"/>
    <row r="9053" ht="12.6" hidden="1"/>
    <row r="9054" ht="12.6" hidden="1"/>
    <row r="9055" ht="12.6" hidden="1"/>
    <row r="9056" ht="12.6" hidden="1"/>
    <row r="9057" ht="12.6" hidden="1"/>
    <row r="9058" ht="12.6" hidden="1"/>
    <row r="9059" ht="12.6" hidden="1"/>
    <row r="9060" ht="12.6" hidden="1"/>
    <row r="9061" ht="12.6" hidden="1"/>
    <row r="9062" ht="12.6" hidden="1"/>
    <row r="9063" ht="12.6" hidden="1"/>
    <row r="9064" ht="12.6" hidden="1"/>
    <row r="9065" ht="12.6" hidden="1"/>
    <row r="9066" ht="12.6" hidden="1"/>
    <row r="9067" ht="12.6" hidden="1"/>
    <row r="9068" ht="12.6" hidden="1"/>
    <row r="9069" ht="12.6" hidden="1"/>
    <row r="9070" ht="12.6" hidden="1"/>
    <row r="9071" ht="12.6" hidden="1"/>
    <row r="9072" ht="12.6" hidden="1"/>
    <row r="9073" ht="12.6" hidden="1"/>
    <row r="9074" ht="12.6" hidden="1"/>
    <row r="9075" ht="12.6" hidden="1"/>
    <row r="9076" ht="12.6" hidden="1"/>
    <row r="9077" ht="12.6" hidden="1"/>
    <row r="9078" ht="12.6" hidden="1"/>
    <row r="9079" ht="12.6" hidden="1"/>
    <row r="9080" ht="12.6" hidden="1"/>
    <row r="9081" ht="12.6" hidden="1"/>
    <row r="9082" ht="12.6" hidden="1"/>
    <row r="9083" ht="12.6" hidden="1"/>
    <row r="9084" ht="12.6" hidden="1"/>
    <row r="9085" ht="12.6" hidden="1"/>
    <row r="9086" ht="12.6" hidden="1"/>
    <row r="9087" ht="12.6" hidden="1"/>
    <row r="9088" ht="12.6" hidden="1"/>
    <row r="9089" ht="12.6" hidden="1"/>
    <row r="9090" ht="12.6" hidden="1"/>
    <row r="9091" ht="12.6" hidden="1"/>
    <row r="9092" ht="12.6" hidden="1"/>
    <row r="9093" ht="12.6" hidden="1"/>
    <row r="9094" ht="12.6" hidden="1"/>
    <row r="9095" ht="12.6" hidden="1"/>
    <row r="9096" ht="12.6" hidden="1"/>
    <row r="9097" ht="12.6" hidden="1"/>
    <row r="9098" ht="12.6" hidden="1"/>
    <row r="9099" ht="12.6" hidden="1"/>
    <row r="9100" ht="12.6" hidden="1"/>
    <row r="9101" ht="12.6" hidden="1"/>
    <row r="9102" ht="12.6" hidden="1"/>
    <row r="9103" ht="12.6" hidden="1"/>
    <row r="9104" ht="12.6" hidden="1"/>
    <row r="9105" ht="12.6" hidden="1"/>
    <row r="9106" ht="12.6" hidden="1"/>
    <row r="9107" ht="12.6" hidden="1"/>
    <row r="9108" ht="12.6" hidden="1"/>
    <row r="9109" ht="12.6" hidden="1"/>
    <row r="9110" ht="12.6" hidden="1"/>
    <row r="9111" ht="12.6" hidden="1"/>
    <row r="9112" ht="12.6" hidden="1"/>
    <row r="9113" ht="12.6" hidden="1"/>
    <row r="9114" ht="12.6" hidden="1"/>
    <row r="9115" ht="12.6" hidden="1"/>
    <row r="9116" ht="12.6" hidden="1"/>
    <row r="9117" ht="12.6" hidden="1"/>
    <row r="9118" ht="12.6" hidden="1"/>
    <row r="9119" ht="12.6" hidden="1"/>
    <row r="9120" ht="12.6" hidden="1"/>
    <row r="9121" ht="12.6" hidden="1"/>
    <row r="9122" ht="12.6" hidden="1"/>
    <row r="9123" ht="12.6" hidden="1"/>
    <row r="9124" ht="12.6" hidden="1"/>
    <row r="9125" ht="12.6" hidden="1"/>
    <row r="9126" ht="12.6" hidden="1"/>
    <row r="9127" ht="12.6" hidden="1"/>
    <row r="9128" ht="12.6" hidden="1"/>
    <row r="9129" ht="12.6" hidden="1"/>
    <row r="9130" ht="12.6" hidden="1"/>
    <row r="9131" ht="12.6" hidden="1"/>
    <row r="9132" ht="12.6" hidden="1"/>
    <row r="9133" ht="12.6" hidden="1"/>
    <row r="9134" ht="12.6" hidden="1"/>
    <row r="9135" ht="12.6" hidden="1"/>
    <row r="9136" ht="12.6" hidden="1"/>
    <row r="9137" ht="12.6" hidden="1"/>
    <row r="9138" ht="12.6" hidden="1"/>
    <row r="9139" ht="12.6" hidden="1"/>
    <row r="9140" ht="12.6" hidden="1"/>
    <row r="9141" ht="12.6" hidden="1"/>
    <row r="9142" ht="12.6" hidden="1"/>
    <row r="9143" ht="12.6" hidden="1"/>
    <row r="9144" ht="12.6" hidden="1"/>
    <row r="9145" ht="12.6" hidden="1"/>
    <row r="9146" ht="12.6" hidden="1"/>
    <row r="9147" ht="12.6" hidden="1"/>
    <row r="9148" ht="12.6" hidden="1"/>
    <row r="9149" ht="12.6" hidden="1"/>
    <row r="9150" ht="12.6" hidden="1"/>
    <row r="9151" ht="12.6" hidden="1"/>
    <row r="9152" ht="12.6" hidden="1"/>
    <row r="9153" ht="12.6" hidden="1"/>
    <row r="9154" ht="12.6" hidden="1"/>
    <row r="9155" ht="12.6" hidden="1"/>
    <row r="9156" ht="12.6" hidden="1"/>
    <row r="9157" ht="12.6" hidden="1"/>
    <row r="9158" ht="12.6" hidden="1"/>
    <row r="9159" ht="12.6" hidden="1"/>
    <row r="9160" ht="12.6" hidden="1"/>
    <row r="9161" ht="12.6" hidden="1"/>
    <row r="9162" ht="12.6" hidden="1"/>
    <row r="9163" ht="12.6" hidden="1"/>
    <row r="9164" ht="12.6" hidden="1"/>
    <row r="9165" ht="12.6" hidden="1"/>
    <row r="9166" ht="12.6" hidden="1"/>
    <row r="9167" ht="12.6" hidden="1"/>
    <row r="9168" ht="12.6" hidden="1"/>
    <row r="9169" ht="12.6" hidden="1"/>
    <row r="9170" ht="12.6" hidden="1"/>
    <row r="9171" ht="12.6" hidden="1"/>
    <row r="9172" ht="12.6" hidden="1"/>
    <row r="9173" ht="12.6" hidden="1"/>
    <row r="9174" ht="12.6" hidden="1"/>
    <row r="9175" ht="12.6" hidden="1"/>
    <row r="9176" ht="12.6" hidden="1"/>
    <row r="9177" ht="12.6" hidden="1"/>
    <row r="9178" ht="12.6" hidden="1"/>
    <row r="9179" ht="12.6" hidden="1"/>
    <row r="9180" ht="12.6" hidden="1"/>
    <row r="9181" ht="12.6" hidden="1"/>
    <row r="9182" ht="12.6" hidden="1"/>
    <row r="9183" ht="12.6" hidden="1"/>
    <row r="9184" ht="12.6" hidden="1"/>
    <row r="9185" ht="12.6" hidden="1"/>
    <row r="9186" ht="12.6" hidden="1"/>
    <row r="9187" ht="12.6" hidden="1"/>
    <row r="9188" ht="12.6" hidden="1"/>
    <row r="9189" ht="12.6" hidden="1"/>
    <row r="9190" ht="12.6" hidden="1"/>
    <row r="9191" ht="12.6" hidden="1"/>
    <row r="9192" ht="12.6" hidden="1"/>
    <row r="9193" ht="12.6" hidden="1"/>
    <row r="9194" ht="12.6" hidden="1"/>
    <row r="9195" ht="12.6" hidden="1"/>
    <row r="9196" ht="12.6" hidden="1"/>
    <row r="9197" ht="12.6" hidden="1"/>
    <row r="9198" ht="12.6" hidden="1"/>
    <row r="9199" ht="12.6" hidden="1"/>
    <row r="9200" ht="12.6" hidden="1"/>
    <row r="9201" ht="12.6" hidden="1"/>
    <row r="9202" ht="12.6" hidden="1"/>
    <row r="9203" ht="12.6" hidden="1"/>
    <row r="9204" ht="12.6" hidden="1"/>
    <row r="9205" ht="12.6" hidden="1"/>
    <row r="9206" ht="12.6" hidden="1"/>
    <row r="9207" ht="12.6" hidden="1"/>
    <row r="9208" ht="12.6" hidden="1"/>
    <row r="9209" ht="12.6" hidden="1"/>
    <row r="9210" ht="12.6" hidden="1"/>
    <row r="9211" ht="12.6" hidden="1"/>
    <row r="9212" ht="12.6" hidden="1"/>
    <row r="9213" ht="12.6" hidden="1"/>
    <row r="9214" ht="12.6" hidden="1"/>
    <row r="9215" ht="12.6" hidden="1"/>
    <row r="9216" ht="12.6" hidden="1"/>
    <row r="9217" ht="12.6" hidden="1"/>
    <row r="9218" ht="12.6" hidden="1"/>
    <row r="9219" ht="12.6" hidden="1"/>
    <row r="9220" ht="12.6" hidden="1"/>
    <row r="9221" ht="12.6" hidden="1"/>
    <row r="9222" ht="12.6" hidden="1"/>
    <row r="9223" ht="12.6" hidden="1"/>
    <row r="9224" ht="12.6" hidden="1"/>
    <row r="9225" ht="12.6" hidden="1"/>
    <row r="9226" ht="12.6" hidden="1"/>
    <row r="9227" ht="12.6" hidden="1"/>
    <row r="9228" ht="12.6" hidden="1"/>
    <row r="9229" ht="12.6" hidden="1"/>
    <row r="9230" ht="12.6" hidden="1"/>
    <row r="9231" ht="12.6" hidden="1"/>
    <row r="9232" ht="12.6" hidden="1"/>
    <row r="9233" ht="12.6" hidden="1"/>
    <row r="9234" ht="12.6" hidden="1"/>
    <row r="9235" ht="12.6" hidden="1"/>
    <row r="9236" ht="12.6" hidden="1"/>
    <row r="9237" ht="12.6" hidden="1"/>
    <row r="9238" ht="12.6" hidden="1"/>
    <row r="9239" ht="12.6" hidden="1"/>
    <row r="9240" ht="12.6" hidden="1"/>
    <row r="9241" ht="12.6" hidden="1"/>
    <row r="9242" ht="12.6" hidden="1"/>
    <row r="9243" ht="12.6" hidden="1"/>
    <row r="9244" ht="12.6" hidden="1"/>
    <row r="9245" ht="12.6" hidden="1"/>
    <row r="9246" ht="12.6" hidden="1"/>
    <row r="9247" ht="12.6" hidden="1"/>
    <row r="9248" ht="12.6" hidden="1"/>
    <row r="9249" ht="12.6" hidden="1"/>
    <row r="9250" ht="12.6" hidden="1"/>
    <row r="9251" ht="12.6" hidden="1"/>
    <row r="9252" ht="12.6" hidden="1"/>
    <row r="9253" ht="12.6" hidden="1"/>
    <row r="9254" ht="12.6" hidden="1"/>
    <row r="9255" ht="12.6" hidden="1"/>
    <row r="9256" ht="12.6" hidden="1"/>
    <row r="9257" ht="12.6" hidden="1"/>
    <row r="9258" ht="12.6" hidden="1"/>
    <row r="9259" ht="12.6" hidden="1"/>
    <row r="9260" ht="12.6" hidden="1"/>
    <row r="9261" ht="12.6" hidden="1"/>
    <row r="9262" ht="12.6" hidden="1"/>
    <row r="9263" ht="12.6" hidden="1"/>
    <row r="9264" ht="12.6" hidden="1"/>
    <row r="9265" ht="12.6" hidden="1"/>
    <row r="9266" ht="12.6" hidden="1"/>
    <row r="9267" ht="12.6" hidden="1"/>
    <row r="9268" ht="12.6" hidden="1"/>
    <row r="9269" ht="12.6" hidden="1"/>
    <row r="9270" ht="12.6" hidden="1"/>
    <row r="9271" ht="12.6" hidden="1"/>
    <row r="9272" ht="12.6" hidden="1"/>
    <row r="9273" ht="12.6" hidden="1"/>
    <row r="9274" ht="12.6" hidden="1"/>
    <row r="9275" ht="12.6" hidden="1"/>
    <row r="9276" ht="12.6" hidden="1"/>
    <row r="9277" ht="12.6" hidden="1"/>
    <row r="9278" ht="12.6" hidden="1"/>
    <row r="9279" ht="12.6" hidden="1"/>
    <row r="9280" ht="12.6" hidden="1"/>
    <row r="9281" ht="12.6" hidden="1"/>
    <row r="9282" ht="12.6" hidden="1"/>
    <row r="9283" ht="12.6" hidden="1"/>
    <row r="9284" ht="12.6" hidden="1"/>
    <row r="9285" ht="12.6" hidden="1"/>
    <row r="9286" ht="12.6" hidden="1"/>
    <row r="9287" ht="12.6" hidden="1"/>
    <row r="9288" ht="12.6" hidden="1"/>
    <row r="9289" ht="12.6" hidden="1"/>
    <row r="9290" ht="12.6" hidden="1"/>
    <row r="9291" ht="12.6" hidden="1"/>
    <row r="9292" ht="12.6" hidden="1"/>
    <row r="9293" ht="12.6" hidden="1"/>
    <row r="9294" ht="12.6" hidden="1"/>
    <row r="9295" ht="12.6" hidden="1"/>
    <row r="9296" ht="12.6" hidden="1"/>
    <row r="9297" ht="12.6" hidden="1"/>
    <row r="9298" ht="12.6" hidden="1"/>
    <row r="9299" ht="12.6" hidden="1"/>
    <row r="9300" ht="12.6" hidden="1"/>
    <row r="9301" ht="12.6" hidden="1"/>
    <row r="9302" ht="12.6" hidden="1"/>
    <row r="9303" ht="12.6" hidden="1"/>
    <row r="9304" ht="12.6" hidden="1"/>
    <row r="9305" ht="12.6" hidden="1"/>
    <row r="9306" ht="12.6" hidden="1"/>
    <row r="9307" ht="12.6" hidden="1"/>
    <row r="9308" ht="12.6" hidden="1"/>
    <row r="9309" ht="12.6" hidden="1"/>
    <row r="9310" ht="12.6" hidden="1"/>
    <row r="9311" ht="12.6" hidden="1"/>
    <row r="9312" ht="12.6" hidden="1"/>
    <row r="9313" ht="12.6" hidden="1"/>
    <row r="9314" ht="12.6" hidden="1"/>
    <row r="9315" ht="12.6" hidden="1"/>
    <row r="9316" ht="12.6" hidden="1"/>
    <row r="9317" ht="12.6" hidden="1"/>
    <row r="9318" ht="12.6" hidden="1"/>
    <row r="9319" ht="12.6" hidden="1"/>
    <row r="9320" ht="12.6" hidden="1"/>
    <row r="9321" ht="12.6" hidden="1"/>
    <row r="9322" ht="12.6" hidden="1"/>
    <row r="9323" ht="12.6" hidden="1"/>
    <row r="9324" ht="12.6" hidden="1"/>
    <row r="9325" ht="12.6" hidden="1"/>
    <row r="9326" ht="12.6" hidden="1"/>
    <row r="9327" ht="12.6" hidden="1"/>
    <row r="9328" ht="12.6" hidden="1"/>
    <row r="9329" ht="12.6" hidden="1"/>
    <row r="9330" ht="12.6" hidden="1"/>
    <row r="9331" ht="12.6" hidden="1"/>
    <row r="9332" ht="12.6" hidden="1"/>
    <row r="9333" ht="12.6" hidden="1"/>
    <row r="9334" ht="12.6" hidden="1"/>
    <row r="9335" ht="12.6" hidden="1"/>
    <row r="9336" ht="12.6" hidden="1"/>
    <row r="9337" ht="12.6" hidden="1"/>
    <row r="9338" ht="12.6" hidden="1"/>
    <row r="9339" ht="12.6" hidden="1"/>
    <row r="9340" ht="12.6" hidden="1"/>
    <row r="9341" ht="12.6" hidden="1"/>
    <row r="9342" ht="12.6" hidden="1"/>
    <row r="9343" ht="12.6" hidden="1"/>
    <row r="9344" ht="12.6" hidden="1"/>
    <row r="9345" ht="12.6" hidden="1"/>
    <row r="9346" ht="12.6" hidden="1"/>
    <row r="9347" ht="12.6" hidden="1"/>
    <row r="9348" ht="12.6" hidden="1"/>
    <row r="9349" ht="12.6" hidden="1"/>
    <row r="9350" ht="12.6" hidden="1"/>
    <row r="9351" ht="12.6" hidden="1"/>
    <row r="9352" ht="12.6" hidden="1"/>
    <row r="9353" ht="12.6" hidden="1"/>
    <row r="9354" ht="12.6" hidden="1"/>
    <row r="9355" ht="12.6" hidden="1"/>
    <row r="9356" ht="12.6" hidden="1"/>
    <row r="9357" ht="12.6" hidden="1"/>
    <row r="9358" ht="12.6" hidden="1"/>
    <row r="9359" ht="12.6" hidden="1"/>
    <row r="9360" ht="12.6" hidden="1"/>
    <row r="9361" ht="12.6" hidden="1"/>
    <row r="9362" ht="12.6" hidden="1"/>
    <row r="9363" ht="12.6" hidden="1"/>
    <row r="9364" ht="12.6" hidden="1"/>
    <row r="9365" ht="12.6" hidden="1"/>
    <row r="9366" ht="12.6" hidden="1"/>
    <row r="9367" ht="12.6" hidden="1"/>
    <row r="9368" ht="12.6" hidden="1"/>
    <row r="9369" ht="12.6" hidden="1"/>
    <row r="9370" ht="12.6" hidden="1"/>
    <row r="9371" ht="12.6" hidden="1"/>
    <row r="9372" ht="12.6" hidden="1"/>
    <row r="9373" ht="12.6" hidden="1"/>
    <row r="9374" ht="12.6" hidden="1"/>
    <row r="9375" ht="12.6" hidden="1"/>
    <row r="9376" ht="12.6" hidden="1"/>
    <row r="9377" ht="12.6" hidden="1"/>
    <row r="9378" ht="12.6" hidden="1"/>
    <row r="9379" ht="12.6" hidden="1"/>
    <row r="9380" ht="12.6" hidden="1"/>
    <row r="9381" ht="12.6" hidden="1"/>
    <row r="9382" ht="12.6" hidden="1"/>
    <row r="9383" ht="12.6" hidden="1"/>
    <row r="9384" ht="12.6" hidden="1"/>
    <row r="9385" ht="12.6" hidden="1"/>
    <row r="9386" ht="12.6" hidden="1"/>
    <row r="9387" ht="12.6" hidden="1"/>
    <row r="9388" ht="12.6" hidden="1"/>
    <row r="9389" ht="12.6" hidden="1"/>
    <row r="9390" ht="12.6" hidden="1"/>
    <row r="9391" ht="12.6" hidden="1"/>
    <row r="9392" ht="12.6" hidden="1"/>
    <row r="9393" ht="12.6" hidden="1"/>
    <row r="9394" ht="12.6" hidden="1"/>
    <row r="9395" ht="12.6" hidden="1"/>
    <row r="9396" ht="12.6" hidden="1"/>
    <row r="9397" ht="12.6" hidden="1"/>
    <row r="9398" ht="12.6" hidden="1"/>
    <row r="9399" ht="12.6" hidden="1"/>
    <row r="9400" ht="12.6" hidden="1"/>
    <row r="9401" ht="12.6" hidden="1"/>
    <row r="9402" ht="12.6" hidden="1"/>
    <row r="9403" ht="12.6" hidden="1"/>
    <row r="9404" ht="12.6" hidden="1"/>
    <row r="9405" ht="12.6" hidden="1"/>
    <row r="9406" ht="12.6" hidden="1"/>
    <row r="9407" ht="12.6" hidden="1"/>
    <row r="9408" ht="12.6" hidden="1"/>
    <row r="9409" ht="12.6" hidden="1"/>
    <row r="9410" ht="12.6" hidden="1"/>
    <row r="9411" ht="12.6" hidden="1"/>
    <row r="9412" ht="12.6" hidden="1"/>
    <row r="9413" ht="12.6" hidden="1"/>
    <row r="9414" ht="12.6" hidden="1"/>
    <row r="9415" ht="12.6" hidden="1"/>
    <row r="9416" ht="12.6" hidden="1"/>
    <row r="9417" ht="12.6" hidden="1"/>
    <row r="9418" ht="12.6" hidden="1"/>
    <row r="9419" ht="12.6" hidden="1"/>
    <row r="9420" ht="12.6" hidden="1"/>
    <row r="9421" ht="12.6" hidden="1"/>
    <row r="9422" ht="12.6" hidden="1"/>
    <row r="9423" ht="12.6" hidden="1"/>
    <row r="9424" ht="12.6" hidden="1"/>
    <row r="9425" ht="12.6" hidden="1"/>
    <row r="9426" ht="12.6" hidden="1"/>
    <row r="9427" ht="12.6" hidden="1"/>
    <row r="9428" ht="12.6" hidden="1"/>
    <row r="9429" ht="12.6" hidden="1"/>
    <row r="9430" ht="12.6" hidden="1"/>
    <row r="9431" ht="12.6" hidden="1"/>
    <row r="9432" ht="12.6" hidden="1"/>
    <row r="9433" ht="12.6" hidden="1"/>
    <row r="9434" ht="12.6" hidden="1"/>
    <row r="9435" ht="12.6" hidden="1"/>
    <row r="9436" ht="12.6" hidden="1"/>
    <row r="9437" ht="12.6" hidden="1"/>
    <row r="9438" ht="12.6" hidden="1"/>
    <row r="9439" ht="12.6" hidden="1"/>
    <row r="9440" ht="12.6" hidden="1"/>
    <row r="9441" ht="12.6" hidden="1"/>
    <row r="9442" ht="12.6" hidden="1"/>
    <row r="9443" ht="12.6" hidden="1"/>
    <row r="9444" ht="12.6" hidden="1"/>
    <row r="9445" ht="12.6" hidden="1"/>
    <row r="9446" ht="12.6" hidden="1"/>
    <row r="9447" ht="12.6" hidden="1"/>
    <row r="9448" ht="12.6" hidden="1"/>
    <row r="9449" ht="12.6" hidden="1"/>
    <row r="9450" ht="12.6" hidden="1"/>
    <row r="9451" ht="12.6" hidden="1"/>
    <row r="9452" ht="12.6" hidden="1"/>
    <row r="9453" ht="12.6" hidden="1"/>
    <row r="9454" ht="12.6" hidden="1"/>
    <row r="9455" ht="12.6" hidden="1"/>
    <row r="9456" ht="12.6" hidden="1"/>
    <row r="9457" ht="12.6" hidden="1"/>
    <row r="9458" ht="12.6" hidden="1"/>
    <row r="9459" ht="12.6" hidden="1"/>
    <row r="9460" ht="12.6" hidden="1"/>
    <row r="9461" ht="12.6" hidden="1"/>
    <row r="9462" ht="12.6" hidden="1"/>
    <row r="9463" ht="12.6" hidden="1"/>
    <row r="9464" ht="12.6" hidden="1"/>
    <row r="9465" ht="12.6" hidden="1"/>
    <row r="9466" ht="12.6" hidden="1"/>
    <row r="9467" ht="12.6" hidden="1"/>
    <row r="9468" ht="12.6" hidden="1"/>
    <row r="9469" ht="12.6" hidden="1"/>
    <row r="9470" ht="12.6" hidden="1"/>
    <row r="9471" ht="12.6" hidden="1"/>
    <row r="9472" ht="12.6" hidden="1"/>
    <row r="9473" ht="12.6" hidden="1"/>
    <row r="9474" ht="12.6" hidden="1"/>
    <row r="9475" ht="12.6" hidden="1"/>
    <row r="9476" ht="12.6" hidden="1"/>
    <row r="9477" ht="12.6" hidden="1"/>
    <row r="9478" ht="12.6" hidden="1"/>
    <row r="9479" ht="12.6" hidden="1"/>
    <row r="9480" ht="12.6" hidden="1"/>
    <row r="9481" ht="12.6" hidden="1"/>
    <row r="9482" ht="12.6" hidden="1"/>
    <row r="9483" ht="12.6" hidden="1"/>
    <row r="9484" ht="12.6" hidden="1"/>
    <row r="9485" ht="12.6" hidden="1"/>
    <row r="9486" ht="12.6" hidden="1"/>
    <row r="9487" ht="12.6" hidden="1"/>
    <row r="9488" ht="12.6" hidden="1"/>
    <row r="9489" ht="12.6" hidden="1"/>
    <row r="9490" ht="12.6" hidden="1"/>
    <row r="9491" ht="12.6" hidden="1"/>
    <row r="9492" ht="12.6" hidden="1"/>
    <row r="9493" ht="12.6" hidden="1"/>
    <row r="9494" ht="12.6" hidden="1"/>
    <row r="9495" ht="12.6" hidden="1"/>
    <row r="9496" ht="12.6" hidden="1"/>
    <row r="9497" ht="12.6" hidden="1"/>
    <row r="9498" ht="12.6" hidden="1"/>
    <row r="9499" ht="12.6" hidden="1"/>
    <row r="9500" ht="12.6" hidden="1"/>
    <row r="9501" ht="12.6" hidden="1"/>
    <row r="9502" ht="12.6" hidden="1"/>
    <row r="9503" ht="12.6" hidden="1"/>
    <row r="9504" ht="12.6" hidden="1"/>
    <row r="9505" ht="12.6" hidden="1"/>
    <row r="9506" ht="12.6" hidden="1"/>
    <row r="9507" ht="12.6" hidden="1"/>
    <row r="9508" ht="12.6" hidden="1"/>
    <row r="9509" ht="12.6" hidden="1"/>
    <row r="9510" ht="12.6" hidden="1"/>
    <row r="9511" ht="12.6" hidden="1"/>
    <row r="9512" ht="12.6" hidden="1"/>
    <row r="9513" ht="12.6" hidden="1"/>
    <row r="9514" ht="12.6" hidden="1"/>
    <row r="9515" ht="12.6" hidden="1"/>
    <row r="9516" ht="12.6" hidden="1"/>
    <row r="9517" ht="12.6" hidden="1"/>
    <row r="9518" ht="12.6" hidden="1"/>
    <row r="9519" ht="12.6" hidden="1"/>
    <row r="9520" ht="12.6" hidden="1"/>
    <row r="9521" ht="12.6" hidden="1"/>
    <row r="9522" ht="12.6" hidden="1"/>
    <row r="9523" ht="12.6" hidden="1"/>
    <row r="9524" ht="12.6" hidden="1"/>
    <row r="9525" ht="12.6" hidden="1"/>
    <row r="9526" ht="12.6" hidden="1"/>
    <row r="9527" ht="12.6" hidden="1"/>
    <row r="9528" ht="12.6" hidden="1"/>
    <row r="9529" ht="12.6" hidden="1"/>
    <row r="9530" ht="12.6" hidden="1"/>
    <row r="9531" ht="12.6" hidden="1"/>
    <row r="9532" ht="12.6" hidden="1"/>
    <row r="9533" ht="12.6" hidden="1"/>
    <row r="9534" ht="12.6" hidden="1"/>
    <row r="9535" ht="12.6" hidden="1"/>
    <row r="9536" ht="12.6" hidden="1"/>
    <row r="9537" ht="12.6" hidden="1"/>
    <row r="9538" ht="12.6" hidden="1"/>
    <row r="9539" ht="12.6" hidden="1"/>
    <row r="9540" ht="12.6" hidden="1"/>
    <row r="9541" ht="12.6" hidden="1"/>
    <row r="9542" ht="12.6" hidden="1"/>
    <row r="9543" ht="12.6" hidden="1"/>
    <row r="9544" ht="12.6" hidden="1"/>
    <row r="9545" ht="12.6" hidden="1"/>
    <row r="9546" ht="12.6" hidden="1"/>
    <row r="9547" ht="12.6" hidden="1"/>
    <row r="9548" ht="12.6" hidden="1"/>
    <row r="9549" ht="12.6" hidden="1"/>
    <row r="9550" ht="12.6" hidden="1"/>
    <row r="9551" ht="12.6" hidden="1"/>
    <row r="9552" ht="12.6" hidden="1"/>
    <row r="9553" ht="12.6" hidden="1"/>
    <row r="9554" ht="12.6" hidden="1"/>
    <row r="9555" ht="12.6" hidden="1"/>
    <row r="9556" ht="12.6" hidden="1"/>
    <row r="9557" ht="12.6" hidden="1"/>
    <row r="9558" ht="12.6" hidden="1"/>
    <row r="9559" ht="12.6" hidden="1"/>
    <row r="9560" ht="12.6" hidden="1"/>
    <row r="9561" ht="12.6" hidden="1"/>
    <row r="9562" ht="12.6" hidden="1"/>
    <row r="9563" ht="12.6" hidden="1"/>
    <row r="9564" ht="12.6" hidden="1"/>
    <row r="9565" ht="12.6" hidden="1"/>
    <row r="9566" ht="12.6" hidden="1"/>
    <row r="9567" ht="12.6" hidden="1"/>
    <row r="9568" ht="12.6" hidden="1"/>
    <row r="9569" ht="12.6" hidden="1"/>
    <row r="9570" ht="12.6" hidden="1"/>
    <row r="9571" ht="12.6" hidden="1"/>
    <row r="9572" ht="12.6" hidden="1"/>
    <row r="9573" ht="12.6" hidden="1"/>
    <row r="9574" ht="12.6" hidden="1"/>
    <row r="9575" ht="12.6" hidden="1"/>
    <row r="9576" ht="12.6" hidden="1"/>
    <row r="9577" ht="12.6" hidden="1"/>
    <row r="9578" ht="12.6" hidden="1"/>
    <row r="9579" ht="12.6" hidden="1"/>
    <row r="9580" ht="12.6" hidden="1"/>
    <row r="9581" ht="12.6" hidden="1"/>
    <row r="9582" ht="12.6" hidden="1"/>
    <row r="9583" ht="12.6" hidden="1"/>
    <row r="9584" ht="12.6" hidden="1"/>
    <row r="9585" ht="12.6" hidden="1"/>
    <row r="9586" ht="12.6" hidden="1"/>
    <row r="9587" ht="12.6" hidden="1"/>
    <row r="9588" ht="12.6" hidden="1"/>
    <row r="9589" ht="12.6" hidden="1"/>
    <row r="9590" ht="12.6" hidden="1"/>
    <row r="9591" ht="12.6" hidden="1"/>
    <row r="9592" ht="12.6" hidden="1"/>
    <row r="9593" ht="12.6" hidden="1"/>
    <row r="9594" ht="12.6" hidden="1"/>
    <row r="9595" ht="12.6" hidden="1"/>
    <row r="9596" ht="12.6" hidden="1"/>
    <row r="9597" ht="12.6" hidden="1"/>
    <row r="9598" ht="12.6" hidden="1"/>
    <row r="9599" ht="12.6" hidden="1"/>
    <row r="9600" ht="12.6" hidden="1"/>
    <row r="9601" ht="12.6" hidden="1"/>
    <row r="9602" ht="12.6" hidden="1"/>
    <row r="9603" ht="12.6" hidden="1"/>
    <row r="9604" ht="12.6" hidden="1"/>
    <row r="9605" ht="12.6" hidden="1"/>
    <row r="9606" ht="12.6" hidden="1"/>
    <row r="9607" ht="12.6" hidden="1"/>
    <row r="9608" ht="12.6" hidden="1"/>
    <row r="9609" ht="12.6" hidden="1"/>
    <row r="9610" ht="12.6" hidden="1"/>
    <row r="9611" ht="12.6" hidden="1"/>
    <row r="9612" ht="12.6" hidden="1"/>
    <row r="9613" ht="12.6" hidden="1"/>
    <row r="9614" ht="12.6" hidden="1"/>
    <row r="9615" ht="12.6" hidden="1"/>
    <row r="9616" ht="12.6" hidden="1"/>
    <row r="9617" ht="12.6" hidden="1"/>
    <row r="9618" ht="12.6" hidden="1"/>
    <row r="9619" ht="12.6" hidden="1"/>
    <row r="9620" ht="12.6" hidden="1"/>
    <row r="9621" ht="12.6" hidden="1"/>
    <row r="9622" ht="12.6" hidden="1"/>
    <row r="9623" ht="12.6" hidden="1"/>
    <row r="9624" ht="12.6" hidden="1"/>
    <row r="9625" ht="12.6" hidden="1"/>
    <row r="9626" ht="12.6" hidden="1"/>
    <row r="9627" ht="12.6" hidden="1"/>
    <row r="9628" ht="12.6" hidden="1"/>
    <row r="9629" ht="12.6" hidden="1"/>
    <row r="9630" ht="12.6" hidden="1"/>
    <row r="9631" ht="12.6" hidden="1"/>
    <row r="9632" ht="12.6" hidden="1"/>
    <row r="9633" ht="12.6" hidden="1"/>
    <row r="9634" ht="12.6" hidden="1"/>
    <row r="9635" ht="12.6" hidden="1"/>
    <row r="9636" ht="12.6" hidden="1"/>
    <row r="9637" ht="12.6" hidden="1"/>
    <row r="9638" ht="12.6" hidden="1"/>
    <row r="9639" ht="12.6" hidden="1"/>
    <row r="9640" ht="12.6" hidden="1"/>
    <row r="9641" ht="12.6" hidden="1"/>
    <row r="9642" ht="12.6" hidden="1"/>
    <row r="9643" ht="12.6" hidden="1"/>
    <row r="9644" ht="12.6" hidden="1"/>
    <row r="9645" ht="12.6" hidden="1"/>
    <row r="9646" ht="12.6" hidden="1"/>
    <row r="9647" ht="12.6" hidden="1"/>
    <row r="9648" ht="12.6" hidden="1"/>
    <row r="9649" ht="12.6" hidden="1"/>
    <row r="9650" ht="12.6" hidden="1"/>
    <row r="9651" ht="12.6" hidden="1"/>
    <row r="9652" ht="12.6" hidden="1"/>
    <row r="9653" ht="12.6" hidden="1"/>
    <row r="9654" ht="12.6" hidden="1"/>
    <row r="9655" ht="12.6" hidden="1"/>
    <row r="9656" ht="12.6" hidden="1"/>
    <row r="9657" ht="12.6" hidden="1"/>
    <row r="9658" ht="12.6" hidden="1"/>
    <row r="9659" ht="12.6" hidden="1"/>
    <row r="9660" ht="12.6" hidden="1"/>
    <row r="9661" ht="12.6" hidden="1"/>
    <row r="9662" ht="12.6" hidden="1"/>
    <row r="9663" ht="12.6" hidden="1"/>
    <row r="9664" ht="12.6" hidden="1"/>
    <row r="9665" ht="12.6" hidden="1"/>
    <row r="9666" ht="12.6" hidden="1"/>
    <row r="9667" ht="12.6" hidden="1"/>
    <row r="9668" ht="12.6" hidden="1"/>
    <row r="9669" ht="12.6" hidden="1"/>
    <row r="9670" ht="12.6" hidden="1"/>
    <row r="9671" ht="12.6" hidden="1"/>
    <row r="9672" ht="12.6" hidden="1"/>
    <row r="9673" ht="12.6" hidden="1"/>
    <row r="9674" ht="12.6" hidden="1"/>
    <row r="9675" ht="12.6" hidden="1"/>
    <row r="9676" ht="12.6" hidden="1"/>
    <row r="9677" ht="12.6" hidden="1"/>
    <row r="9678" ht="12.6" hidden="1"/>
    <row r="9679" ht="12.6" hidden="1"/>
    <row r="9680" ht="12.6" hidden="1"/>
    <row r="9681" ht="12.6" hidden="1"/>
    <row r="9682" ht="12.6" hidden="1"/>
    <row r="9683" ht="12.6" hidden="1"/>
    <row r="9684" ht="12.6" hidden="1"/>
    <row r="9685" ht="12.6" hidden="1"/>
    <row r="9686" ht="12.6" hidden="1"/>
    <row r="9687" ht="12.6" hidden="1"/>
    <row r="9688" ht="12.6" hidden="1"/>
    <row r="9689" ht="12.6" hidden="1"/>
    <row r="9690" ht="12.6" hidden="1"/>
    <row r="9691" ht="12.6" hidden="1"/>
    <row r="9692" ht="12.6" hidden="1"/>
    <row r="9693" ht="12.6" hidden="1"/>
    <row r="9694" ht="12.6" hidden="1"/>
    <row r="9695" ht="12.6" hidden="1"/>
    <row r="9696" ht="12.6" hidden="1"/>
    <row r="9697" ht="12.6" hidden="1"/>
    <row r="9698" ht="12.6" hidden="1"/>
    <row r="9699" ht="12.6" hidden="1"/>
    <row r="9700" ht="12.6" hidden="1"/>
    <row r="9701" ht="12.6" hidden="1"/>
    <row r="9702" ht="12.6" hidden="1"/>
    <row r="9703" ht="12.6" hidden="1"/>
    <row r="9704" ht="12.6" hidden="1"/>
    <row r="9705" ht="12.6" hidden="1"/>
    <row r="9706" ht="12.6" hidden="1"/>
    <row r="9707" ht="12.6" hidden="1"/>
    <row r="9708" ht="12.6" hidden="1"/>
    <row r="9709" ht="12.6" hidden="1"/>
    <row r="9710" ht="12.6" hidden="1"/>
    <row r="9711" ht="12.6" hidden="1"/>
    <row r="9712" ht="12.6" hidden="1"/>
    <row r="9713" ht="12.6" hidden="1"/>
    <row r="9714" ht="12.6" hidden="1"/>
    <row r="9715" ht="12.6" hidden="1"/>
    <row r="9716" ht="12.6" hidden="1"/>
    <row r="9717" ht="12.6" hidden="1"/>
    <row r="9718" ht="12.6" hidden="1"/>
    <row r="9719" ht="12.6" hidden="1"/>
    <row r="9720" ht="12.6" hidden="1"/>
    <row r="9721" ht="12.6" hidden="1"/>
    <row r="9722" ht="12.6" hidden="1"/>
    <row r="9723" ht="12.6" hidden="1"/>
    <row r="9724" ht="12.6" hidden="1"/>
    <row r="9725" ht="12.6" hidden="1"/>
    <row r="9726" ht="12.6" hidden="1"/>
    <row r="9727" ht="12.6" hidden="1"/>
    <row r="9728" ht="12.6" hidden="1"/>
    <row r="9729" ht="12.6" hidden="1"/>
    <row r="9730" ht="12.6" hidden="1"/>
    <row r="9731" ht="12.6" hidden="1"/>
    <row r="9732" ht="12.6" hidden="1"/>
    <row r="9733" ht="12.6" hidden="1"/>
    <row r="9734" ht="12.6" hidden="1"/>
    <row r="9735" ht="12.6" hidden="1"/>
    <row r="9736" ht="12.6" hidden="1"/>
    <row r="9737" ht="12.6" hidden="1"/>
    <row r="9738" ht="12.6" hidden="1"/>
    <row r="9739" ht="12.6" hidden="1"/>
    <row r="9740" ht="12.6" hidden="1"/>
    <row r="9741" ht="12.6" hidden="1"/>
    <row r="9742" ht="12.6" hidden="1"/>
    <row r="9743" ht="12.6" hidden="1"/>
    <row r="9744" ht="12.6" hidden="1"/>
    <row r="9745" ht="12.6" hidden="1"/>
    <row r="9746" ht="12.6" hidden="1"/>
    <row r="9747" ht="12.6" hidden="1"/>
    <row r="9748" ht="12.6" hidden="1"/>
    <row r="9749" ht="12.6" hidden="1"/>
    <row r="9750" ht="12.6" hidden="1"/>
    <row r="9751" ht="12.6" hidden="1"/>
    <row r="9752" ht="12.6" hidden="1"/>
    <row r="9753" ht="12.6" hidden="1"/>
    <row r="9754" ht="12.6" hidden="1"/>
    <row r="9755" ht="12.6" hidden="1"/>
    <row r="9756" ht="12.6" hidden="1"/>
    <row r="9757" ht="12.6" hidden="1"/>
    <row r="9758" ht="12.6" hidden="1"/>
    <row r="9759" ht="12.6" hidden="1"/>
    <row r="9760" ht="12.6" hidden="1"/>
    <row r="9761" ht="12.6" hidden="1"/>
    <row r="9762" ht="12.6" hidden="1"/>
    <row r="9763" ht="12.6" hidden="1"/>
    <row r="9764" ht="12.6" hidden="1"/>
    <row r="9765" ht="12.6" hidden="1"/>
    <row r="9766" ht="12.6" hidden="1"/>
    <row r="9767" ht="12.6" hidden="1"/>
    <row r="9768" ht="12.6" hidden="1"/>
    <row r="9769" ht="12.6" hidden="1"/>
    <row r="9770" ht="12.6" hidden="1"/>
    <row r="9771" ht="12.6" hidden="1"/>
    <row r="9772" ht="12.6" hidden="1"/>
    <row r="9773" ht="12.6" hidden="1"/>
    <row r="9774" ht="12.6" hidden="1"/>
    <row r="9775" ht="12.6" hidden="1"/>
    <row r="9776" ht="12.6" hidden="1"/>
    <row r="9777" ht="12.6" hidden="1"/>
    <row r="9778" ht="12.6" hidden="1"/>
    <row r="9779" ht="12.6" hidden="1"/>
    <row r="9780" ht="12.6" hidden="1"/>
    <row r="9781" ht="12.6" hidden="1"/>
    <row r="9782" ht="12.6" hidden="1"/>
    <row r="9783" ht="12.6" hidden="1"/>
    <row r="9784" ht="12.6" hidden="1"/>
    <row r="9785" ht="12.6" hidden="1"/>
    <row r="9786" ht="12.6" hidden="1"/>
    <row r="9787" ht="12.6" hidden="1"/>
    <row r="9788" ht="12.6" hidden="1"/>
    <row r="9789" ht="12.6" hidden="1"/>
    <row r="9790" ht="12.6" hidden="1"/>
    <row r="9791" ht="12.6" hidden="1"/>
    <row r="9792" ht="12.6" hidden="1"/>
    <row r="9793" ht="12.6" hidden="1"/>
    <row r="9794" ht="12.6" hidden="1"/>
    <row r="9795" ht="12.6" hidden="1"/>
    <row r="9796" ht="12.6" hidden="1"/>
    <row r="9797" ht="12.6" hidden="1"/>
    <row r="9798" ht="12.6" hidden="1"/>
    <row r="9799" ht="12.6" hidden="1"/>
    <row r="9800" ht="12.6" hidden="1"/>
    <row r="9801" ht="12.6" hidden="1"/>
    <row r="9802" ht="12.6" hidden="1"/>
    <row r="9803" ht="12.6" hidden="1"/>
    <row r="9804" ht="12.6" hidden="1"/>
    <row r="9805" ht="12.6" hidden="1"/>
    <row r="9806" ht="12.6" hidden="1"/>
    <row r="9807" ht="12.6" hidden="1"/>
    <row r="9808" ht="12.6" hidden="1"/>
    <row r="9809" ht="12.6" hidden="1"/>
    <row r="9810" ht="12.6" hidden="1"/>
    <row r="9811" ht="12.6" hidden="1"/>
    <row r="9812" ht="12.6" hidden="1"/>
    <row r="9813" ht="12.6" hidden="1"/>
    <row r="9814" ht="12.6" hidden="1"/>
    <row r="9815" ht="12.6" hidden="1"/>
    <row r="9816" ht="12.6" hidden="1"/>
    <row r="9817" ht="12.6" hidden="1"/>
    <row r="9818" ht="12.6" hidden="1"/>
    <row r="9819" ht="12.6" hidden="1"/>
    <row r="9820" ht="12.6" hidden="1"/>
    <row r="9821" ht="12.6" hidden="1"/>
    <row r="9822" ht="12.6" hidden="1"/>
    <row r="9823" ht="12.6" hidden="1"/>
    <row r="9824" ht="12.6" hidden="1"/>
    <row r="9825" ht="12.6" hidden="1"/>
    <row r="9826" ht="12.6" hidden="1"/>
    <row r="9827" ht="12.6" hidden="1"/>
    <row r="9828" ht="12.6" hidden="1"/>
    <row r="9829" ht="12.6" hidden="1"/>
    <row r="9830" ht="12.6" hidden="1"/>
    <row r="9831" ht="12.6" hidden="1"/>
    <row r="9832" ht="12.6" hidden="1"/>
    <row r="9833" ht="12.6" hidden="1"/>
    <row r="9834" ht="12.6" hidden="1"/>
    <row r="9835" ht="12.6" hidden="1"/>
    <row r="9836" ht="12.6" hidden="1"/>
    <row r="9837" ht="12.6" hidden="1"/>
    <row r="9838" ht="12.6" hidden="1"/>
    <row r="9839" ht="12.6" hidden="1"/>
    <row r="9840" ht="12.6" hidden="1"/>
    <row r="9841" ht="12.6" hidden="1"/>
    <row r="9842" ht="12.6" hidden="1"/>
    <row r="9843" ht="12.6" hidden="1"/>
    <row r="9844" ht="12.6" hidden="1"/>
    <row r="9845" ht="12.6" hidden="1"/>
    <row r="9846" ht="12.6" hidden="1"/>
    <row r="9847" ht="12.6" hidden="1"/>
    <row r="9848" ht="12.6" hidden="1"/>
    <row r="9849" ht="12.6" hidden="1"/>
    <row r="9850" ht="12.6" hidden="1"/>
    <row r="9851" ht="12.6" hidden="1"/>
    <row r="9852" ht="12.6" hidden="1"/>
    <row r="9853" ht="12.6" hidden="1"/>
    <row r="9854" ht="12.6" hidden="1"/>
    <row r="9855" ht="12.6" hidden="1"/>
    <row r="9856" ht="12.6" hidden="1"/>
    <row r="9857" ht="12.6" hidden="1"/>
    <row r="9858" ht="12.6" hidden="1"/>
    <row r="9859" ht="12.6" hidden="1"/>
    <row r="9860" ht="12.6" hidden="1"/>
    <row r="9861" ht="12.6" hidden="1"/>
    <row r="9862" ht="12.6" hidden="1"/>
    <row r="9863" ht="12.6" hidden="1"/>
    <row r="9864" ht="12.6" hidden="1"/>
    <row r="9865" ht="12.6" hidden="1"/>
    <row r="9866" ht="12.6" hidden="1"/>
    <row r="9867" ht="12.6" hidden="1"/>
    <row r="9868" ht="12.6" hidden="1"/>
    <row r="9869" ht="12.6" hidden="1"/>
    <row r="9870" ht="12.6" hidden="1"/>
    <row r="9871" ht="12.6" hidden="1"/>
    <row r="9872" ht="12.6" hidden="1"/>
    <row r="9873" ht="12.6" hidden="1"/>
    <row r="9874" ht="12.6" hidden="1"/>
    <row r="9875" ht="12.6" hidden="1"/>
    <row r="9876" ht="12.6" hidden="1"/>
    <row r="9877" ht="12.6" hidden="1"/>
    <row r="9878" ht="12.6" hidden="1"/>
    <row r="9879" ht="12.6" hidden="1"/>
    <row r="9880" ht="12.6" hidden="1"/>
    <row r="9881" ht="12.6" hidden="1"/>
    <row r="9882" ht="12.6" hidden="1"/>
    <row r="9883" ht="12.6" hidden="1"/>
    <row r="9884" ht="12.6" hidden="1"/>
    <row r="9885" ht="12.6" hidden="1"/>
    <row r="9886" ht="12.6" hidden="1"/>
    <row r="9887" ht="12.6" hidden="1"/>
    <row r="9888" ht="12.6" hidden="1"/>
    <row r="9889" ht="12.6" hidden="1"/>
    <row r="9890" ht="12.6" hidden="1"/>
    <row r="9891" ht="12.6" hidden="1"/>
    <row r="9892" ht="12.6" hidden="1"/>
    <row r="9893" ht="12.6" hidden="1"/>
    <row r="9894" ht="12.6" hidden="1"/>
    <row r="9895" ht="12.6" hidden="1"/>
    <row r="9896" ht="12.6" hidden="1"/>
    <row r="9897" ht="12.6" hidden="1"/>
    <row r="9898" ht="12.6" hidden="1"/>
    <row r="9899" ht="12.6" hidden="1"/>
    <row r="9900" ht="12.6" hidden="1"/>
    <row r="9901" ht="12.6" hidden="1"/>
    <row r="9902" ht="12.6" hidden="1"/>
    <row r="9903" ht="12.6" hidden="1"/>
    <row r="9904" ht="12.6" hidden="1"/>
    <row r="9905" ht="12.6" hidden="1"/>
    <row r="9906" ht="12.6" hidden="1"/>
    <row r="9907" ht="12.6" hidden="1"/>
    <row r="9908" ht="12.6" hidden="1"/>
    <row r="9909" ht="12.6" hidden="1"/>
    <row r="9910" ht="12.6" hidden="1"/>
    <row r="9911" ht="12.6" hidden="1"/>
    <row r="9912" ht="12.6" hidden="1"/>
    <row r="9913" ht="12.6" hidden="1"/>
    <row r="9914" ht="12.6" hidden="1"/>
    <row r="9915" ht="12.6" hidden="1"/>
    <row r="9916" ht="12.6" hidden="1"/>
    <row r="9917" ht="12.6" hidden="1"/>
    <row r="9918" ht="12.6" hidden="1"/>
    <row r="9919" ht="12.6" hidden="1"/>
    <row r="9920" ht="12.6" hidden="1"/>
    <row r="9921" ht="12.6" hidden="1"/>
    <row r="9922" ht="12.6" hidden="1"/>
    <row r="9923" ht="12.6" hidden="1"/>
    <row r="9924" ht="12.6" hidden="1"/>
    <row r="9925" ht="12.6" hidden="1"/>
    <row r="9926" ht="12.6" hidden="1"/>
    <row r="9927" ht="12.6" hidden="1"/>
    <row r="9928" ht="12.6" hidden="1"/>
    <row r="9929" ht="12.6" hidden="1"/>
    <row r="9930" ht="12.6" hidden="1"/>
    <row r="9931" ht="12.6" hidden="1"/>
    <row r="9932" ht="12.6" hidden="1"/>
    <row r="9933" ht="12.6" hidden="1"/>
    <row r="9934" ht="12.6" hidden="1"/>
    <row r="9935" ht="12.6" hidden="1"/>
    <row r="9936" ht="12.6" hidden="1"/>
    <row r="9937" ht="12.6" hidden="1"/>
    <row r="9938" ht="12.6" hidden="1"/>
    <row r="9939" ht="12.6" hidden="1"/>
    <row r="9940" ht="12.6" hidden="1"/>
    <row r="9941" ht="12.6" hidden="1"/>
    <row r="9942" ht="12.6" hidden="1"/>
    <row r="9943" ht="12.6" hidden="1"/>
    <row r="9944" ht="12.6" hidden="1"/>
    <row r="9945" ht="12.6" hidden="1"/>
    <row r="9946" ht="12.6" hidden="1"/>
    <row r="9947" ht="12.6" hidden="1"/>
    <row r="9948" ht="12.6" hidden="1"/>
    <row r="9949" ht="12.6" hidden="1"/>
    <row r="9950" ht="12.6" hidden="1"/>
    <row r="9951" ht="12.6" hidden="1"/>
    <row r="9952" ht="12.6" hidden="1"/>
    <row r="9953" ht="12.6" hidden="1"/>
    <row r="9954" ht="12.6" hidden="1"/>
    <row r="9955" ht="12.6" hidden="1"/>
    <row r="9956" ht="12.6" hidden="1"/>
    <row r="9957" ht="12.6" hidden="1"/>
    <row r="9958" ht="12.6" hidden="1"/>
    <row r="9959" ht="12.6" hidden="1"/>
    <row r="9960" ht="12.6" hidden="1"/>
    <row r="9961" ht="12.6" hidden="1"/>
    <row r="9962" ht="12.6" hidden="1"/>
    <row r="9963" ht="12.6" hidden="1"/>
    <row r="9964" ht="12.6" hidden="1"/>
    <row r="9965" ht="12.6" hidden="1"/>
    <row r="9966" ht="12.6" hidden="1"/>
    <row r="9967" ht="12.6" hidden="1"/>
    <row r="9968" ht="12.6" hidden="1"/>
    <row r="9969" ht="12.6" hidden="1"/>
    <row r="9970" ht="12.6" hidden="1"/>
    <row r="9971" ht="12.6" hidden="1"/>
    <row r="9972" ht="12.6" hidden="1"/>
    <row r="9973" ht="12.6" hidden="1"/>
    <row r="9974" ht="12.6" hidden="1"/>
    <row r="9975" ht="12.6" hidden="1"/>
    <row r="9976" ht="12.6" hidden="1"/>
    <row r="9977" ht="12.6" hidden="1"/>
    <row r="9978" ht="12.6" hidden="1"/>
    <row r="9979" ht="12.6" hidden="1"/>
    <row r="9980" ht="12.6" hidden="1"/>
    <row r="9981" ht="12.6" hidden="1"/>
    <row r="9982" ht="12.6" hidden="1"/>
    <row r="9983" ht="12.6" hidden="1"/>
    <row r="9984" ht="12.6" hidden="1"/>
    <row r="9985" ht="12.6" hidden="1"/>
    <row r="9986" ht="12.6" hidden="1"/>
    <row r="9987" ht="12.6" hidden="1"/>
    <row r="9988" ht="12.6" hidden="1"/>
    <row r="9989" ht="12.6" hidden="1"/>
    <row r="9990" ht="12.6" hidden="1"/>
    <row r="9991" ht="12.6" hidden="1"/>
    <row r="9992" ht="12.6" hidden="1"/>
    <row r="9993" ht="12.6" hidden="1"/>
    <row r="9994" ht="12.6" hidden="1"/>
    <row r="9995" ht="12.6" hidden="1"/>
    <row r="9996" ht="12.6" hidden="1"/>
    <row r="9997" ht="12.6" hidden="1"/>
    <row r="9998" ht="12.6" hidden="1"/>
    <row r="9999" ht="12.6" hidden="1"/>
    <row r="10000" ht="12.6" hidden="1"/>
    <row r="10001" ht="12.6" hidden="1"/>
    <row r="10002" ht="12.6" hidden="1"/>
    <row r="10003" ht="12.6" hidden="1"/>
    <row r="10004" ht="12.6" hidden="1"/>
    <row r="10005" ht="12.6" hidden="1"/>
    <row r="10006" ht="12.6" hidden="1"/>
    <row r="10007" ht="12.6" hidden="1"/>
    <row r="10008" ht="12.6" hidden="1"/>
    <row r="10009" ht="12.6" hidden="1"/>
    <row r="10010" ht="12.6" hidden="1"/>
    <row r="10011" ht="12.6" hidden="1"/>
    <row r="10012" ht="12.6" hidden="1"/>
    <row r="10013" ht="12.6" hidden="1"/>
    <row r="10014" ht="12.6" hidden="1"/>
    <row r="10015" ht="12.6" hidden="1"/>
    <row r="10016" ht="12.6" hidden="1"/>
    <row r="10017" ht="12.6" hidden="1"/>
    <row r="10018" ht="12.6" hidden="1"/>
    <row r="10019" ht="12.6" hidden="1"/>
    <row r="10020" ht="12.6" hidden="1"/>
    <row r="10021" ht="12.6" hidden="1"/>
    <row r="10022" ht="12.6" hidden="1"/>
    <row r="10023" ht="12.6" hidden="1"/>
    <row r="10024" ht="12.6" hidden="1"/>
    <row r="10025" ht="12.6" hidden="1"/>
    <row r="10026" ht="12.6" hidden="1"/>
    <row r="10027" ht="12.6" hidden="1"/>
    <row r="10028" ht="12.6" hidden="1"/>
    <row r="10029" ht="12.6" hidden="1"/>
    <row r="10030" ht="12.6" hidden="1"/>
    <row r="10031" ht="12.6" hidden="1"/>
    <row r="10032" ht="12.6" hidden="1"/>
    <row r="10033" ht="12.6" hidden="1"/>
    <row r="10034" ht="12.6" hidden="1"/>
    <row r="10035" ht="12.6" hidden="1"/>
    <row r="10036" ht="12.6" hidden="1"/>
    <row r="10037" ht="12.6" hidden="1"/>
    <row r="10038" ht="12.6" hidden="1"/>
    <row r="10039" ht="12.6" hidden="1"/>
    <row r="10040" ht="12.6" hidden="1"/>
    <row r="10041" ht="12.6" hidden="1"/>
    <row r="10042" ht="12.6" hidden="1"/>
    <row r="10043" ht="12.6" hidden="1"/>
    <row r="10044" ht="12.6" hidden="1"/>
    <row r="10045" ht="12.6" hidden="1"/>
    <row r="10046" ht="12.6" hidden="1"/>
    <row r="10047" ht="12.6" hidden="1"/>
    <row r="10048" ht="12.6" hidden="1"/>
    <row r="10049" ht="12.6" hidden="1"/>
    <row r="10050" ht="12.6" hidden="1"/>
    <row r="10051" ht="12.6" hidden="1"/>
    <row r="10052" ht="12.6" hidden="1"/>
    <row r="10053" ht="12.6" hidden="1"/>
    <row r="10054" ht="12.6" hidden="1"/>
    <row r="10055" ht="12.6" hidden="1"/>
    <row r="10056" ht="12.6" hidden="1"/>
    <row r="10057" ht="12.6" hidden="1"/>
    <row r="10058" ht="12.6" hidden="1"/>
    <row r="10059" ht="12.6" hidden="1"/>
    <row r="10060" ht="12.6" hidden="1"/>
    <row r="10061" ht="12.6" hidden="1"/>
    <row r="10062" ht="12.6" hidden="1"/>
    <row r="10063" ht="12.6" hidden="1"/>
    <row r="10064" ht="12.6" hidden="1"/>
    <row r="10065" ht="12.6" hidden="1"/>
    <row r="10066" ht="12.6" hidden="1"/>
    <row r="10067" ht="12.6" hidden="1"/>
    <row r="10068" ht="12.6" hidden="1"/>
    <row r="10069" ht="12.6" hidden="1"/>
    <row r="10070" ht="12.6" hidden="1"/>
    <row r="10071" ht="12.6" hidden="1"/>
    <row r="10072" ht="12.6" hidden="1"/>
    <row r="10073" ht="12.6" hidden="1"/>
    <row r="10074" ht="12.6" hidden="1"/>
    <row r="10075" ht="12.6" hidden="1"/>
    <row r="10076" ht="12.6" hidden="1"/>
    <row r="10077" ht="12.6" hidden="1"/>
    <row r="10078" ht="12.6" hidden="1"/>
    <row r="10079" ht="12.6" hidden="1"/>
    <row r="10080" ht="12.6" hidden="1"/>
    <row r="10081" ht="12.6" hidden="1"/>
    <row r="10082" ht="12.6" hidden="1"/>
    <row r="10083" ht="12.6" hidden="1"/>
    <row r="10084" ht="12.6" hidden="1"/>
    <row r="10085" ht="12.6" hidden="1"/>
    <row r="10086" ht="12.6" hidden="1"/>
    <row r="10087" ht="12.6" hidden="1"/>
    <row r="10088" ht="12.6" hidden="1"/>
    <row r="10089" ht="12.6" hidden="1"/>
    <row r="10090" ht="12.6" hidden="1"/>
    <row r="10091" ht="12.6" hidden="1"/>
    <row r="10092" ht="12.6" hidden="1"/>
    <row r="10093" ht="12.6" hidden="1"/>
    <row r="10094" ht="12.6" hidden="1"/>
    <row r="10095" ht="12.6" hidden="1"/>
    <row r="10096" ht="12.6" hidden="1"/>
    <row r="10097" ht="12.6" hidden="1"/>
    <row r="10098" ht="12.6" hidden="1"/>
    <row r="10099" ht="12.6" hidden="1"/>
    <row r="10100" ht="12.6" hidden="1"/>
    <row r="10101" ht="12.6" hidden="1"/>
    <row r="10102" ht="12.6" hidden="1"/>
    <row r="10103" ht="12.6" hidden="1"/>
    <row r="10104" ht="12.6" hidden="1"/>
    <row r="10105" ht="12.6" hidden="1"/>
    <row r="10106" ht="12.6" hidden="1"/>
    <row r="10107" ht="12.6" hidden="1"/>
    <row r="10108" ht="12.6" hidden="1"/>
    <row r="10109" ht="12.6" hidden="1"/>
    <row r="10110" ht="12.6" hidden="1"/>
    <row r="10111" ht="12.6" hidden="1"/>
    <row r="10112" ht="12.6" hidden="1"/>
    <row r="10113" ht="12.6" hidden="1"/>
    <row r="10114" ht="12.6" hidden="1"/>
    <row r="10115" ht="12.6" hidden="1"/>
    <row r="10116" ht="12.6" hidden="1"/>
    <row r="10117" ht="12.6" hidden="1"/>
    <row r="10118" ht="12.6" hidden="1"/>
    <row r="10119" ht="12.6" hidden="1"/>
    <row r="10120" ht="12.6" hidden="1"/>
    <row r="10121" ht="12.6" hidden="1"/>
    <row r="10122" ht="12.6" hidden="1"/>
    <row r="10123" ht="12.6" hidden="1"/>
    <row r="10124" ht="12.6" hidden="1"/>
    <row r="10125" ht="12.6" hidden="1"/>
    <row r="10126" ht="12.6" hidden="1"/>
    <row r="10127" ht="12.6" hidden="1"/>
    <row r="10128" ht="12.6" hidden="1"/>
    <row r="10129" ht="12.6" hidden="1"/>
    <row r="10130" ht="12.6" hidden="1"/>
    <row r="10131" ht="12.6" hidden="1"/>
    <row r="10132" ht="12.6" hidden="1"/>
    <row r="10133" ht="12.6" hidden="1"/>
    <row r="10134" ht="12.6" hidden="1"/>
    <row r="10135" ht="12.6" hidden="1"/>
    <row r="10136" ht="12.6" hidden="1"/>
    <row r="10137" ht="12.6" hidden="1"/>
    <row r="10138" ht="12.6" hidden="1"/>
    <row r="10139" ht="12.6" hidden="1"/>
    <row r="10140" ht="12.6" hidden="1"/>
    <row r="10141" ht="12.6" hidden="1"/>
    <row r="10142" ht="12.6" hidden="1"/>
    <row r="10143" ht="12.6" hidden="1"/>
    <row r="10144" ht="12.6" hidden="1"/>
    <row r="10145" ht="12.6" hidden="1"/>
    <row r="10146" ht="12.6" hidden="1"/>
    <row r="10147" ht="12.6" hidden="1"/>
    <row r="10148" ht="12.6" hidden="1"/>
    <row r="10149" ht="12.6" hidden="1"/>
    <row r="10150" ht="12.6" hidden="1"/>
    <row r="10151" ht="12.6" hidden="1"/>
    <row r="10152" ht="12.6" hidden="1"/>
    <row r="10153" ht="12.6" hidden="1"/>
    <row r="10154" ht="12.6" hidden="1"/>
    <row r="10155" ht="12.6" hidden="1"/>
    <row r="10156" ht="12.6" hidden="1"/>
    <row r="10157" ht="12.6" hidden="1"/>
    <row r="10158" ht="12.6" hidden="1"/>
    <row r="10159" ht="12.6" hidden="1"/>
    <row r="10160" ht="12.6" hidden="1"/>
    <row r="10161" ht="12.6" hidden="1"/>
    <row r="10162" ht="12.6" hidden="1"/>
    <row r="10163" ht="12.6" hidden="1"/>
    <row r="10164" ht="12.6" hidden="1"/>
    <row r="10165" ht="12.6" hidden="1"/>
    <row r="10166" ht="12.6" hidden="1"/>
    <row r="10167" ht="12.6" hidden="1"/>
    <row r="10168" ht="12.6" hidden="1"/>
    <row r="10169" ht="12.6" hidden="1"/>
    <row r="10170" ht="12.6" hidden="1"/>
    <row r="10171" ht="12.6" hidden="1"/>
    <row r="10172" ht="12.6" hidden="1"/>
    <row r="10173" ht="12.6" hidden="1"/>
    <row r="10174" ht="12.6" hidden="1"/>
    <row r="10175" ht="12.6" hidden="1"/>
    <row r="10176" ht="12.6" hidden="1"/>
    <row r="10177" ht="12.6" hidden="1"/>
    <row r="10178" ht="12.6" hidden="1"/>
    <row r="10179" ht="12.6" hidden="1"/>
    <row r="10180" ht="12.6" hidden="1"/>
    <row r="10181" ht="12.6" hidden="1"/>
    <row r="10182" ht="12.6" hidden="1"/>
    <row r="10183" ht="12.6" hidden="1"/>
    <row r="10184" ht="12.6" hidden="1"/>
    <row r="10185" ht="12.6" hidden="1"/>
    <row r="10186" ht="12.6" hidden="1"/>
    <row r="10187" ht="12.6" hidden="1"/>
    <row r="10188" ht="12.6" hidden="1"/>
    <row r="10189" ht="12.6" hidden="1"/>
    <row r="10190" ht="12.6" hidden="1"/>
    <row r="10191" ht="12.6" hidden="1"/>
    <row r="10192" ht="12.6" hidden="1"/>
    <row r="10193" ht="12.6" hidden="1"/>
    <row r="10194" ht="12.6" hidden="1"/>
    <row r="10195" ht="12.6" hidden="1"/>
    <row r="10196" ht="12.6" hidden="1"/>
    <row r="10197" ht="12.6" hidden="1"/>
    <row r="10198" ht="12.6" hidden="1"/>
    <row r="10199" ht="12.6" hidden="1"/>
    <row r="10200" ht="12.6" hidden="1"/>
    <row r="10201" ht="12.6" hidden="1"/>
    <row r="10202" ht="12.6" hidden="1"/>
    <row r="10203" ht="12.6" hidden="1"/>
    <row r="10204" ht="12.6" hidden="1"/>
    <row r="10205" ht="12.6" hidden="1"/>
    <row r="10206" ht="12.6" hidden="1"/>
    <row r="10207" ht="12.6" hidden="1"/>
    <row r="10208" ht="12.6" hidden="1"/>
    <row r="10209" ht="12.6" hidden="1"/>
    <row r="10210" ht="12.6" hidden="1"/>
    <row r="10211" ht="12.6" hidden="1"/>
    <row r="10212" ht="12.6" hidden="1"/>
    <row r="10213" ht="12.6" hidden="1"/>
    <row r="10214" ht="12.6" hidden="1"/>
    <row r="10215" ht="12.6" hidden="1"/>
    <row r="10216" ht="12.6" hidden="1"/>
    <row r="10217" ht="12.6" hidden="1"/>
    <row r="10218" ht="12.6" hidden="1"/>
    <row r="10219" ht="12.6" hidden="1"/>
    <row r="10220" ht="12.6" hidden="1"/>
    <row r="10221" ht="12.6" hidden="1"/>
    <row r="10222" ht="12.6" hidden="1"/>
    <row r="10223" ht="12.6" hidden="1"/>
    <row r="10224" ht="12.6" hidden="1"/>
    <row r="10225" ht="12.6" hidden="1"/>
    <row r="10226" ht="12.6" hidden="1"/>
    <row r="10227" ht="12.6" hidden="1"/>
    <row r="10228" ht="12.6" hidden="1"/>
    <row r="10229" ht="12.6" hidden="1"/>
    <row r="10230" ht="12.6" hidden="1"/>
    <row r="10231" ht="12.6" hidden="1"/>
    <row r="10232" ht="12.6" hidden="1"/>
    <row r="10233" ht="12.6" hidden="1"/>
    <row r="10234" ht="12.6" hidden="1"/>
    <row r="10235" ht="12.6" hidden="1"/>
    <row r="10236" ht="12.6" hidden="1"/>
    <row r="10237" ht="12.6" hidden="1"/>
    <row r="10238" ht="12.6" hidden="1"/>
    <row r="10239" ht="12.6" hidden="1"/>
    <row r="10240" ht="12.6" hidden="1"/>
    <row r="10241" ht="12.6" hidden="1"/>
    <row r="10242" ht="12.6" hidden="1"/>
    <row r="10243" ht="12.6" hidden="1"/>
    <row r="10244" ht="12.6" hidden="1"/>
    <row r="10245" ht="12.6" hidden="1"/>
    <row r="10246" ht="12.6" hidden="1"/>
    <row r="10247" ht="12.6" hidden="1"/>
    <row r="10248" ht="12.6" hidden="1"/>
    <row r="10249" ht="12.6" hidden="1"/>
    <row r="10250" ht="12.6" hidden="1"/>
    <row r="10251" ht="12.6" hidden="1"/>
    <row r="10252" ht="12.6" hidden="1"/>
    <row r="10253" ht="12.6" hidden="1"/>
    <row r="10254" ht="12.6" hidden="1"/>
    <row r="10255" ht="12.6" hidden="1"/>
    <row r="10256" ht="12.6" hidden="1"/>
    <row r="10257" ht="12.6" hidden="1"/>
    <row r="10258" ht="12.6" hidden="1"/>
    <row r="10259" ht="12.6" hidden="1"/>
    <row r="10260" ht="12.6" hidden="1"/>
    <row r="10261" ht="12.6" hidden="1"/>
    <row r="10262" ht="12.6" hidden="1"/>
    <row r="10263" ht="12.6" hidden="1"/>
    <row r="10264" ht="12.6" hidden="1"/>
    <row r="10265" ht="12.6" hidden="1"/>
    <row r="10266" ht="12.6" hidden="1"/>
    <row r="10267" ht="12.6" hidden="1"/>
    <row r="10268" ht="12.6" hidden="1"/>
    <row r="10269" ht="12.6" hidden="1"/>
    <row r="10270" ht="12.6" hidden="1"/>
    <row r="10271" ht="12.6" hidden="1"/>
    <row r="10272" ht="12.6" hidden="1"/>
    <row r="10273" ht="12.6" hidden="1"/>
    <row r="10274" ht="12.6" hidden="1"/>
    <row r="10275" ht="12.6" hidden="1"/>
    <row r="10276" ht="12.6" hidden="1"/>
    <row r="10277" ht="12.6" hidden="1"/>
    <row r="10278" ht="12.6" hidden="1"/>
    <row r="10279" ht="12.6" hidden="1"/>
    <row r="10280" ht="12.6" hidden="1"/>
    <row r="10281" ht="12.6" hidden="1"/>
    <row r="10282" ht="12.6" hidden="1"/>
    <row r="10283" ht="12.6" hidden="1"/>
    <row r="10284" ht="12.6" hidden="1"/>
    <row r="10285" ht="12.6" hidden="1"/>
    <row r="10286" ht="12.6" hidden="1"/>
    <row r="10287" ht="12.6" hidden="1"/>
    <row r="10288" ht="12.6" hidden="1"/>
    <row r="10289" ht="12.6" hidden="1"/>
    <row r="10290" ht="12.6" hidden="1"/>
    <row r="10291" ht="12.6" hidden="1"/>
    <row r="10292" ht="12.6" hidden="1"/>
    <row r="10293" ht="12.6" hidden="1"/>
    <row r="10294" ht="12.6" hidden="1"/>
    <row r="10295" ht="12.6" hidden="1"/>
    <row r="10296" ht="12.6" hidden="1"/>
    <row r="10297" ht="12.6" hidden="1"/>
    <row r="10298" ht="12.6" hidden="1"/>
    <row r="10299" ht="12.6" hidden="1"/>
    <row r="10300" ht="12.6" hidden="1"/>
    <row r="10301" ht="12.6" hidden="1"/>
    <row r="10302" ht="12.6" hidden="1"/>
    <row r="10303" ht="12.6" hidden="1"/>
    <row r="10304" ht="12.6" hidden="1"/>
    <row r="10305" ht="12.6" hidden="1"/>
    <row r="10306" ht="12.6" hidden="1"/>
    <row r="10307" ht="12.6" hidden="1"/>
    <row r="10308" ht="12.6" hidden="1"/>
    <row r="10309" ht="12.6" hidden="1"/>
    <row r="10310" ht="12.6" hidden="1"/>
    <row r="10311" ht="12.6" hidden="1"/>
    <row r="10312" ht="12.6" hidden="1"/>
    <row r="10313" ht="12.6" hidden="1"/>
    <row r="10314" ht="12.6" hidden="1"/>
    <row r="10315" ht="12.6" hidden="1"/>
    <row r="10316" ht="12.6" hidden="1"/>
    <row r="10317" ht="12.6" hidden="1"/>
    <row r="10318" ht="12.6" hidden="1"/>
    <row r="10319" ht="12.6" hidden="1"/>
    <row r="10320" ht="12.6" hidden="1"/>
    <row r="10321" ht="12.6" hidden="1"/>
    <row r="10322" ht="12.6" hidden="1"/>
    <row r="10323" ht="12.6" hidden="1"/>
    <row r="10324" ht="12.6" hidden="1"/>
    <row r="10325" ht="12.6" hidden="1"/>
    <row r="10326" ht="12.6" hidden="1"/>
    <row r="10327" ht="12.6" hidden="1"/>
    <row r="10328" ht="12.6" hidden="1"/>
    <row r="10329" ht="12.6" hidden="1"/>
    <row r="10330" ht="12.6" hidden="1"/>
    <row r="10331" ht="12.6" hidden="1"/>
    <row r="10332" ht="12.6" hidden="1"/>
    <row r="10333" ht="12.6" hidden="1"/>
    <row r="10334" ht="12.6" hidden="1"/>
    <row r="10335" ht="12.6" hidden="1"/>
    <row r="10336" ht="12.6" hidden="1"/>
    <row r="10337" ht="12.6" hidden="1"/>
    <row r="10338" ht="12.6" hidden="1"/>
    <row r="10339" ht="12.6" hidden="1"/>
    <row r="10340" ht="12.6" hidden="1"/>
    <row r="10341" ht="12.6" hidden="1"/>
    <row r="10342" ht="12.6" hidden="1"/>
    <row r="10343" ht="12.6" hidden="1"/>
    <row r="10344" ht="12.6" hidden="1"/>
    <row r="10345" ht="12.6" hidden="1"/>
    <row r="10346" ht="12.6" hidden="1"/>
    <row r="10347" ht="12.6" hidden="1"/>
    <row r="10348" ht="12.6" hidden="1"/>
    <row r="10349" ht="12.6" hidden="1"/>
    <row r="10350" ht="12.6" hidden="1"/>
    <row r="10351" ht="12.6" hidden="1"/>
    <row r="10352" ht="12.6" hidden="1"/>
    <row r="10353" ht="12.6" hidden="1"/>
    <row r="10354" ht="12.6" hidden="1"/>
    <row r="10355" ht="12.6" hidden="1"/>
    <row r="10356" ht="12.6" hidden="1"/>
    <row r="10357" ht="12.6" hidden="1"/>
    <row r="10358" ht="12.6" hidden="1"/>
    <row r="10359" ht="12.6" hidden="1"/>
    <row r="10360" ht="12.6" hidden="1"/>
    <row r="10361" ht="12.6" hidden="1"/>
    <row r="10362" ht="12.6" hidden="1"/>
    <row r="10363" ht="12.6" hidden="1"/>
    <row r="10364" ht="12.6" hidden="1"/>
    <row r="10365" ht="12.6" hidden="1"/>
    <row r="10366" ht="12.6" hidden="1"/>
    <row r="10367" ht="12.6" hidden="1"/>
    <row r="10368" ht="12.6" hidden="1"/>
    <row r="10369" ht="12.6" hidden="1"/>
    <row r="10370" ht="12.6" hidden="1"/>
    <row r="10371" ht="12.6" hidden="1"/>
    <row r="10372" ht="12.6" hidden="1"/>
    <row r="10373" ht="12.6" hidden="1"/>
    <row r="10374" ht="12.6" hidden="1"/>
    <row r="10375" ht="12.6" hidden="1"/>
    <row r="10376" ht="12.6" hidden="1"/>
    <row r="10377" ht="12.6" hidden="1"/>
    <row r="10378" ht="12.6" hidden="1"/>
    <row r="10379" ht="12.6" hidden="1"/>
    <row r="10380" ht="12.6" hidden="1"/>
    <row r="10381" ht="12.6" hidden="1"/>
    <row r="10382" ht="12.6" hidden="1"/>
    <row r="10383" ht="12.6" hidden="1"/>
    <row r="10384" ht="12.6" hidden="1"/>
    <row r="10385" ht="12.6" hidden="1"/>
    <row r="10386" ht="12.6" hidden="1"/>
    <row r="10387" ht="12.6" hidden="1"/>
    <row r="10388" ht="12.6" hidden="1"/>
    <row r="10389" ht="12.6" hidden="1"/>
    <row r="10390" ht="12.6" hidden="1"/>
    <row r="10391" ht="12.6" hidden="1"/>
    <row r="10392" ht="12.6" hidden="1"/>
    <row r="10393" ht="12.6" hidden="1"/>
    <row r="10394" ht="12.6" hidden="1"/>
    <row r="10395" ht="12.6" hidden="1"/>
    <row r="10396" ht="12.6" hidden="1"/>
    <row r="10397" ht="12.6" hidden="1"/>
    <row r="10398" ht="12.6" hidden="1"/>
    <row r="10399" ht="12.6" hidden="1"/>
    <row r="10400" ht="12.6" hidden="1"/>
    <row r="10401" ht="12.6" hidden="1"/>
    <row r="10402" ht="12.6" hidden="1"/>
    <row r="10403" ht="12.6" hidden="1"/>
    <row r="10404" ht="12.6" hidden="1"/>
    <row r="10405" ht="12.6" hidden="1"/>
    <row r="10406" ht="12.6" hidden="1"/>
    <row r="10407" ht="12.6" hidden="1"/>
    <row r="10408" ht="12.6" hidden="1"/>
    <row r="10409" ht="12.6" hidden="1"/>
    <row r="10410" ht="12.6" hidden="1"/>
    <row r="10411" ht="12.6" hidden="1"/>
    <row r="10412" ht="12.6" hidden="1"/>
    <row r="10413" ht="12.6" hidden="1"/>
    <row r="10414" ht="12.6" hidden="1"/>
    <row r="10415" ht="12.6" hidden="1"/>
    <row r="10416" ht="12.6" hidden="1"/>
    <row r="10417" ht="12.6" hidden="1"/>
    <row r="10418" ht="12.6" hidden="1"/>
    <row r="10419" ht="12.6" hidden="1"/>
    <row r="10420" ht="12.6" hidden="1"/>
    <row r="10421" ht="12.6" hidden="1"/>
    <row r="10422" ht="12.6" hidden="1"/>
    <row r="10423" ht="12.6" hidden="1"/>
    <row r="10424" ht="12.6" hidden="1"/>
    <row r="10425" ht="12.6" hidden="1"/>
    <row r="10426" ht="12.6" hidden="1"/>
    <row r="10427" ht="12.6" hidden="1"/>
    <row r="10428" ht="12.6" hidden="1"/>
    <row r="10429" ht="12.6" hidden="1"/>
    <row r="10430" ht="12.6" hidden="1"/>
    <row r="10431" ht="12.6" hidden="1"/>
    <row r="10432" ht="12.6" hidden="1"/>
    <row r="10433" ht="12.6" hidden="1"/>
    <row r="10434" ht="12.6" hidden="1"/>
    <row r="10435" ht="12.6" hidden="1"/>
    <row r="10436" ht="12.6" hidden="1"/>
    <row r="10437" ht="12.6" hidden="1"/>
    <row r="10438" ht="12.6" hidden="1"/>
    <row r="10439" ht="12.6" hidden="1"/>
    <row r="10440" ht="12.6" hidden="1"/>
    <row r="10441" ht="12.6" hidden="1"/>
    <row r="10442" ht="12.6" hidden="1"/>
    <row r="10443" ht="12.6" hidden="1"/>
    <row r="10444" ht="12.6" hidden="1"/>
    <row r="10445" ht="12.6" hidden="1"/>
    <row r="10446" ht="12.6" hidden="1"/>
    <row r="10447" ht="12.6" hidden="1"/>
    <row r="10448" ht="12.6" hidden="1"/>
    <row r="10449" ht="12.6" hidden="1"/>
    <row r="10450" ht="12.6" hidden="1"/>
    <row r="10451" ht="12.6" hidden="1"/>
    <row r="10452" ht="12.6" hidden="1"/>
    <row r="10453" ht="12.6" hidden="1"/>
    <row r="10454" ht="12.6" hidden="1"/>
    <row r="10455" ht="12.6" hidden="1"/>
    <row r="10456" ht="12.6" hidden="1"/>
    <row r="10457" ht="12.6" hidden="1"/>
    <row r="10458" ht="12.6" hidden="1"/>
    <row r="10459" ht="12.6" hidden="1"/>
    <row r="10460" ht="12.6" hidden="1"/>
    <row r="10461" ht="12.6" hidden="1"/>
    <row r="10462" ht="12.6" hidden="1"/>
    <row r="10463" ht="12.6" hidden="1"/>
    <row r="10464" ht="12.6" hidden="1"/>
    <row r="10465" ht="12.6" hidden="1"/>
    <row r="10466" ht="12.6" hidden="1"/>
    <row r="10467" ht="12.6" hidden="1"/>
    <row r="10468" ht="12.6" hidden="1"/>
    <row r="10469" ht="12.6" hidden="1"/>
    <row r="10470" ht="12.6" hidden="1"/>
    <row r="10471" ht="12.6" hidden="1"/>
    <row r="10472" ht="12.6" hidden="1"/>
    <row r="10473" ht="12.6" hidden="1"/>
    <row r="10474" ht="12.6" hidden="1"/>
    <row r="10475" ht="12.6" hidden="1"/>
    <row r="10476" ht="12.6" hidden="1"/>
    <row r="10477" ht="12.6" hidden="1"/>
    <row r="10478" ht="12.6" hidden="1"/>
    <row r="10479" ht="12.6" hidden="1"/>
    <row r="10480" ht="12.6" hidden="1"/>
    <row r="10481" ht="12.6" hidden="1"/>
    <row r="10482" ht="12.6" hidden="1"/>
    <row r="10483" ht="12.6" hidden="1"/>
    <row r="10484" ht="12.6" hidden="1"/>
    <row r="10485" ht="12.6" hidden="1"/>
    <row r="10486" ht="12.6" hidden="1"/>
    <row r="10487" ht="12.6" hidden="1"/>
    <row r="10488" ht="12.6" hidden="1"/>
    <row r="10489" ht="12.6" hidden="1"/>
    <row r="10490" ht="12.6" hidden="1"/>
    <row r="10491" ht="12.6" hidden="1"/>
    <row r="10492" ht="12.6" hidden="1"/>
    <row r="10493" ht="12.6" hidden="1"/>
    <row r="10494" ht="12.6" hidden="1"/>
    <row r="10495" ht="12.6" hidden="1"/>
    <row r="10496" ht="12.6" hidden="1"/>
    <row r="10497" ht="12.6" hidden="1"/>
    <row r="10498" ht="12.6" hidden="1"/>
    <row r="10499" ht="12.6" hidden="1"/>
    <row r="10500" ht="12.6" hidden="1"/>
    <row r="10501" ht="12.6" hidden="1"/>
    <row r="10502" ht="12.6" hidden="1"/>
    <row r="10503" ht="12.6" hidden="1"/>
    <row r="10504" ht="12.6" hidden="1"/>
    <row r="10505" ht="12.6" hidden="1"/>
    <row r="10506" ht="12.6" hidden="1"/>
    <row r="10507" ht="12.6" hidden="1"/>
    <row r="10508" ht="12.6" hidden="1"/>
    <row r="10509" ht="12.6" hidden="1"/>
    <row r="10510" ht="12.6" hidden="1"/>
    <row r="10511" ht="12.6" hidden="1"/>
    <row r="10512" ht="12.6" hidden="1"/>
    <row r="10513" ht="12.6" hidden="1"/>
    <row r="10514" ht="12.6" hidden="1"/>
    <row r="10515" ht="12.6" hidden="1"/>
    <row r="10516" ht="12.6" hidden="1"/>
    <row r="10517" ht="12.6" hidden="1"/>
    <row r="10518" ht="12.6" hidden="1"/>
    <row r="10519" ht="12.6" hidden="1"/>
    <row r="10520" ht="12.6" hidden="1"/>
    <row r="10521" ht="12.6" hidden="1"/>
    <row r="10522" ht="12.6" hidden="1"/>
    <row r="10523" ht="12.6" hidden="1"/>
    <row r="10524" ht="12.6" hidden="1"/>
    <row r="10525" ht="12.6" hidden="1"/>
    <row r="10526" ht="12.6" hidden="1"/>
    <row r="10527" ht="12.6" hidden="1"/>
    <row r="10528" ht="12.6" hidden="1"/>
    <row r="10529" ht="12.6" hidden="1"/>
    <row r="10530" ht="12.6" hidden="1"/>
    <row r="10531" ht="12.6" hidden="1"/>
    <row r="10532" ht="12.6" hidden="1"/>
    <row r="10533" ht="12.6" hidden="1"/>
    <row r="10534" ht="12.6" hidden="1"/>
    <row r="10535" ht="12.6" hidden="1"/>
    <row r="10536" ht="12.6" hidden="1"/>
    <row r="10537" ht="12.6" hidden="1"/>
    <row r="10538" ht="12.6" hidden="1"/>
    <row r="10539" ht="12.6" hidden="1"/>
    <row r="10540" ht="12.6" hidden="1"/>
    <row r="10541" ht="12.6" hidden="1"/>
    <row r="10542" ht="12.6" hidden="1"/>
    <row r="10543" ht="12.6" hidden="1"/>
    <row r="10544" ht="12.6" hidden="1"/>
    <row r="10545" ht="12.6" hidden="1"/>
    <row r="10546" ht="12.6" hidden="1"/>
    <row r="10547" ht="12.6" hidden="1"/>
    <row r="10548" ht="12.6" hidden="1"/>
    <row r="10549" ht="12.6" hidden="1"/>
    <row r="10550" ht="12.6" hidden="1"/>
    <row r="10551" ht="12.6" hidden="1"/>
    <row r="10552" ht="12.6" hidden="1"/>
    <row r="10553" ht="12.6" hidden="1"/>
    <row r="10554" ht="12.6" hidden="1"/>
    <row r="10555" ht="12.6" hidden="1"/>
    <row r="10556" ht="12.6" hidden="1"/>
    <row r="10557" ht="12.6" hidden="1"/>
    <row r="10558" ht="12.6" hidden="1"/>
    <row r="10559" ht="12.6" hidden="1"/>
    <row r="10560" ht="12.6" hidden="1"/>
    <row r="10561" ht="12.6" hidden="1"/>
    <row r="10562" ht="12.6" hidden="1"/>
    <row r="10563" ht="12.6" hidden="1"/>
    <row r="10564" ht="12.6" hidden="1"/>
    <row r="10565" ht="12.6" hidden="1"/>
    <row r="10566" ht="12.6" hidden="1"/>
    <row r="10567" ht="12.6" hidden="1"/>
    <row r="10568" ht="12.6" hidden="1"/>
    <row r="10569" ht="12.6" hidden="1"/>
    <row r="10570" ht="12.6" hidden="1"/>
    <row r="10571" ht="12.6" hidden="1"/>
    <row r="10572" ht="12.6" hidden="1"/>
    <row r="10573" ht="12.6" hidden="1"/>
    <row r="10574" ht="12.6" hidden="1"/>
    <row r="10575" ht="12.6" hidden="1"/>
    <row r="10576" ht="12.6" hidden="1"/>
    <row r="10577" ht="12.6" hidden="1"/>
    <row r="10578" ht="12.6" hidden="1"/>
    <row r="10579" ht="12.6" hidden="1"/>
    <row r="10580" ht="12.6" hidden="1"/>
    <row r="10581" ht="12.6" hidden="1"/>
    <row r="10582" ht="12.6" hidden="1"/>
    <row r="10583" ht="12.6" hidden="1"/>
    <row r="10584" ht="12.6" hidden="1"/>
    <row r="10585" ht="12.6" hidden="1"/>
    <row r="10586" ht="12.6" hidden="1"/>
    <row r="10587" ht="12.6" hidden="1"/>
    <row r="10588" ht="12.6" hidden="1"/>
    <row r="10589" ht="12.6" hidden="1"/>
    <row r="10590" ht="12.6" hidden="1"/>
    <row r="10591" ht="12.6" hidden="1"/>
    <row r="10592" ht="12.6" hidden="1"/>
    <row r="10593" ht="12.6" hidden="1"/>
    <row r="10594" ht="12.6" hidden="1"/>
    <row r="10595" ht="12.6" hidden="1"/>
    <row r="10596" ht="12.6" hidden="1"/>
    <row r="10597" ht="12.6" hidden="1"/>
    <row r="10598" ht="12.6" hidden="1"/>
    <row r="10599" ht="12.6" hidden="1"/>
    <row r="10600" ht="12.6" hidden="1"/>
    <row r="10601" ht="12.6" hidden="1"/>
    <row r="10602" ht="12.6" hidden="1"/>
    <row r="10603" ht="12.6" hidden="1"/>
    <row r="10604" ht="12.6" hidden="1"/>
    <row r="10605" ht="12.6" hidden="1"/>
    <row r="10606" ht="12.6" hidden="1"/>
    <row r="10607" ht="12.6" hidden="1"/>
    <row r="10608" ht="12.6" hidden="1"/>
    <row r="10609" ht="12.6" hidden="1"/>
    <row r="10610" ht="12.6" hidden="1"/>
    <row r="10611" ht="12.6" hidden="1"/>
    <row r="10612" ht="12.6" hidden="1"/>
    <row r="10613" ht="12.6" hidden="1"/>
    <row r="10614" ht="12.6" hidden="1"/>
    <row r="10615" ht="12.6" hidden="1"/>
    <row r="10616" ht="12.6" hidden="1"/>
    <row r="10617" ht="12.6" hidden="1"/>
    <row r="10618" ht="12.6" hidden="1"/>
    <row r="10619" ht="12.6" hidden="1"/>
    <row r="10620" ht="12.6" hidden="1"/>
    <row r="10621" ht="12.6" hidden="1"/>
    <row r="10622" ht="12.6" hidden="1"/>
    <row r="10623" ht="12.6" hidden="1"/>
    <row r="10624" ht="12.6" hidden="1"/>
    <row r="10625" ht="12.6" hidden="1"/>
    <row r="10626" ht="12.6" hidden="1"/>
    <row r="10627" ht="12.6" hidden="1"/>
    <row r="10628" ht="12.6" hidden="1"/>
    <row r="10629" ht="12.6" hidden="1"/>
    <row r="10630" ht="12.6" hidden="1"/>
    <row r="10631" ht="12.6" hidden="1"/>
    <row r="10632" ht="12.6" hidden="1"/>
    <row r="10633" ht="12.6" hidden="1"/>
    <row r="10634" ht="12.6" hidden="1"/>
    <row r="10635" ht="12.6" hidden="1"/>
    <row r="10636" ht="12.6" hidden="1"/>
    <row r="10637" ht="12.6" hidden="1"/>
    <row r="10638" ht="12.6" hidden="1"/>
    <row r="10639" ht="12.6" hidden="1"/>
    <row r="10640" ht="12.6" hidden="1"/>
    <row r="10641" ht="12.6" hidden="1"/>
    <row r="10642" ht="12.6" hidden="1"/>
    <row r="10643" ht="12.6" hidden="1"/>
    <row r="10644" ht="12.6" hidden="1"/>
    <row r="10645" ht="12.6" hidden="1"/>
    <row r="10646" ht="12.6" hidden="1"/>
    <row r="10647" ht="12.6" hidden="1"/>
    <row r="10648" ht="12.6" hidden="1"/>
    <row r="10649" ht="12.6" hidden="1"/>
    <row r="10650" ht="12.6" hidden="1"/>
    <row r="10651" ht="12.6" hidden="1"/>
    <row r="10652" ht="12.6" hidden="1"/>
    <row r="10653" ht="12.6" hidden="1"/>
    <row r="10654" ht="12.6" hidden="1"/>
    <row r="10655" ht="12.6" hidden="1"/>
    <row r="10656" ht="12.6" hidden="1"/>
    <row r="10657" ht="12.6" hidden="1"/>
    <row r="10658" ht="12.6" hidden="1"/>
    <row r="10659" ht="12.6" hidden="1"/>
    <row r="10660" ht="12.6" hidden="1"/>
    <row r="10661" ht="12.6" hidden="1"/>
    <row r="10662" ht="12.6" hidden="1"/>
    <row r="10663" ht="12.6" hidden="1"/>
    <row r="10664" ht="12.6" hidden="1"/>
    <row r="10665" ht="12.6" hidden="1"/>
    <row r="10666" ht="12.6" hidden="1"/>
    <row r="10667" ht="12.6" hidden="1"/>
    <row r="10668" ht="12.6" hidden="1"/>
    <row r="10669" ht="12.6" hidden="1"/>
    <row r="10670" ht="12.6" hidden="1"/>
    <row r="10671" ht="12.6" hidden="1"/>
    <row r="10672" ht="12.6" hidden="1"/>
    <row r="10673" ht="12.6" hidden="1"/>
    <row r="10674" ht="12.6" hidden="1"/>
    <row r="10675" ht="12.6" hidden="1"/>
    <row r="10676" ht="12.6" hidden="1"/>
    <row r="10677" ht="12.6" hidden="1"/>
    <row r="10678" ht="12.6" hidden="1"/>
    <row r="10679" ht="12.6" hidden="1"/>
    <row r="10680" ht="12.6" hidden="1"/>
    <row r="10681" ht="12.6" hidden="1"/>
    <row r="10682" ht="12.6" hidden="1"/>
    <row r="10683" ht="12.6" hidden="1"/>
    <row r="10684" ht="12.6" hidden="1"/>
    <row r="10685" ht="12.6" hidden="1"/>
    <row r="10686" ht="12.6" hidden="1"/>
    <row r="10687" ht="12.6" hidden="1"/>
    <row r="10688" ht="12.6" hidden="1"/>
    <row r="10689" ht="12.6" hidden="1"/>
    <row r="10690" ht="12.6" hidden="1"/>
    <row r="10691" ht="12.6" hidden="1"/>
    <row r="10692" ht="12.6" hidden="1"/>
    <row r="10693" ht="12.6" hidden="1"/>
    <row r="10694" ht="12.6" hidden="1"/>
    <row r="10695" ht="12.6" hidden="1"/>
    <row r="10696" ht="12.6" hidden="1"/>
    <row r="10697" ht="12.6" hidden="1"/>
    <row r="10698" ht="12.6" hidden="1"/>
    <row r="10699" ht="12.6" hidden="1"/>
    <row r="10700" ht="12.6" hidden="1"/>
    <row r="10701" ht="12.6" hidden="1"/>
    <row r="10702" ht="12.6" hidden="1"/>
    <row r="10703" ht="12.6" hidden="1"/>
    <row r="10704" ht="12.6" hidden="1"/>
    <row r="10705" ht="12.6" hidden="1"/>
    <row r="10706" ht="12.6" hidden="1"/>
    <row r="10707" ht="12.6" hidden="1"/>
    <row r="10708" ht="12.6" hidden="1"/>
    <row r="10709" ht="12.6" hidden="1"/>
    <row r="10710" ht="12.6" hidden="1"/>
    <row r="10711" ht="12.6" hidden="1"/>
    <row r="10712" ht="12.6" hidden="1"/>
    <row r="10713" ht="12.6" hidden="1"/>
    <row r="10714" ht="12.6" hidden="1"/>
    <row r="10715" ht="12.6" hidden="1"/>
    <row r="10716" ht="12.6" hidden="1"/>
    <row r="10717" ht="12.6" hidden="1"/>
    <row r="10718" ht="12.6" hidden="1"/>
    <row r="10719" ht="12.6" hidden="1"/>
    <row r="10720" ht="12.6" hidden="1"/>
    <row r="10721" ht="12.6" hidden="1"/>
    <row r="10722" ht="12.6" hidden="1"/>
    <row r="10723" ht="12.6" hidden="1"/>
    <row r="10724" ht="12.6" hidden="1"/>
    <row r="10725" ht="12.6" hidden="1"/>
    <row r="10726" ht="12.6" hidden="1"/>
    <row r="10727" ht="12.6" hidden="1"/>
    <row r="10728" ht="12.6" hidden="1"/>
    <row r="10729" ht="12.6" hidden="1"/>
    <row r="10730" ht="12.6" hidden="1"/>
    <row r="10731" ht="12.6" hidden="1"/>
    <row r="10732" ht="12.6" hidden="1"/>
    <row r="10733" ht="12.6" hidden="1"/>
    <row r="10734" ht="12.6" hidden="1"/>
    <row r="10735" ht="12.6" hidden="1"/>
    <row r="10736" ht="12.6" hidden="1"/>
    <row r="10737" ht="12.6" hidden="1"/>
    <row r="10738" ht="12.6" hidden="1"/>
    <row r="10739" ht="12.6" hidden="1"/>
    <row r="10740" ht="12.6" hidden="1"/>
    <row r="10741" ht="12.6" hidden="1"/>
    <row r="10742" ht="12.6" hidden="1"/>
    <row r="10743" ht="12.6" hidden="1"/>
    <row r="10744" ht="12.6" hidden="1"/>
    <row r="10745" ht="12.6" hidden="1"/>
    <row r="10746" ht="12.6" hidden="1"/>
    <row r="10747" ht="12.6" hidden="1"/>
    <row r="10748" ht="12.6" hidden="1"/>
    <row r="10749" ht="12.6" hidden="1"/>
    <row r="10750" ht="12.6" hidden="1"/>
    <row r="10751" ht="12.6" hidden="1"/>
    <row r="10752" ht="12.6" hidden="1"/>
    <row r="10753" ht="12.6" hidden="1"/>
    <row r="10754" ht="12.6" hidden="1"/>
    <row r="10755" ht="12.6" hidden="1"/>
    <row r="10756" ht="12.6" hidden="1"/>
    <row r="10757" ht="12.6" hidden="1"/>
    <row r="10758" ht="12.6" hidden="1"/>
    <row r="10759" ht="12.6" hidden="1"/>
    <row r="10760" ht="12.6" hidden="1"/>
    <row r="10761" ht="12.6" hidden="1"/>
    <row r="10762" ht="12.6" hidden="1"/>
    <row r="10763" ht="12.6" hidden="1"/>
    <row r="10764" ht="12.6" hidden="1"/>
    <row r="10765" ht="12.6" hidden="1"/>
    <row r="10766" ht="12.6" hidden="1"/>
    <row r="10767" ht="12.6" hidden="1"/>
    <row r="10768" ht="12.6" hidden="1"/>
    <row r="10769" ht="12.6" hidden="1"/>
    <row r="10770" ht="12.6" hidden="1"/>
    <row r="10771" ht="12.6" hidden="1"/>
    <row r="10772" ht="12.6" hidden="1"/>
    <row r="10773" ht="12.6" hidden="1"/>
    <row r="10774" ht="12.6" hidden="1"/>
    <row r="10775" ht="12.6" hidden="1"/>
    <row r="10776" ht="12.6" hidden="1"/>
    <row r="10777" ht="12.6" hidden="1"/>
    <row r="10778" ht="12.6" hidden="1"/>
    <row r="10779" ht="12.6" hidden="1"/>
    <row r="10780" ht="12.6" hidden="1"/>
    <row r="10781" ht="12.6" hidden="1"/>
    <row r="10782" ht="12.6" hidden="1"/>
    <row r="10783" ht="12.6" hidden="1"/>
    <row r="10784" ht="12.6" hidden="1"/>
    <row r="10785" ht="12.6" hidden="1"/>
    <row r="10786" ht="12.6" hidden="1"/>
    <row r="10787" ht="12.6" hidden="1"/>
    <row r="10788" ht="12.6" hidden="1"/>
    <row r="10789" ht="12.6" hidden="1"/>
    <row r="10790" ht="12.6" hidden="1"/>
    <row r="10791" ht="12.6" hidden="1"/>
    <row r="10792" ht="12.6" hidden="1"/>
    <row r="10793" ht="12.6" hidden="1"/>
    <row r="10794" ht="12.6" hidden="1"/>
    <row r="10795" ht="12.6" hidden="1"/>
    <row r="10796" ht="12.6" hidden="1"/>
    <row r="10797" ht="12.6" hidden="1"/>
    <row r="10798" ht="12.6" hidden="1"/>
    <row r="10799" ht="12.6" hidden="1"/>
    <row r="10800" ht="12.6" hidden="1"/>
    <row r="10801" ht="12.6" hidden="1"/>
    <row r="10802" ht="12.6" hidden="1"/>
    <row r="10803" ht="12.6" hidden="1"/>
    <row r="10804" ht="12.6" hidden="1"/>
    <row r="10805" ht="12.6" hidden="1"/>
    <row r="10806" ht="12.6" hidden="1"/>
    <row r="10807" ht="12.6" hidden="1"/>
    <row r="10808" ht="12.6" hidden="1"/>
    <row r="10809" ht="12.6" hidden="1"/>
    <row r="10810" ht="12.6" hidden="1"/>
    <row r="10811" ht="12.6" hidden="1"/>
    <row r="10812" ht="12.6" hidden="1"/>
    <row r="10813" ht="12.6" hidden="1"/>
    <row r="10814" ht="12.6" hidden="1"/>
    <row r="10815" ht="12.6" hidden="1"/>
    <row r="10816" ht="12.6" hidden="1"/>
    <row r="10817" ht="12.6" hidden="1"/>
    <row r="10818" ht="12.6" hidden="1"/>
    <row r="10819" ht="12.6" hidden="1"/>
    <row r="10820" ht="12.6" hidden="1"/>
    <row r="10821" ht="12.6" hidden="1"/>
    <row r="10822" ht="12.6" hidden="1"/>
    <row r="10823" ht="12.6" hidden="1"/>
    <row r="10824" ht="12.6" hidden="1"/>
    <row r="10825" ht="12.6" hidden="1"/>
    <row r="10826" ht="12.6" hidden="1"/>
    <row r="10827" ht="12.6" hidden="1"/>
    <row r="10828" ht="12.6" hidden="1"/>
    <row r="10829" ht="12.6" hidden="1"/>
    <row r="10830" ht="12.6" hidden="1"/>
    <row r="10831" ht="12.6" hidden="1"/>
    <row r="10832" ht="12.6" hidden="1"/>
    <row r="10833" ht="12.6" hidden="1"/>
    <row r="10834" ht="12.6" hidden="1"/>
    <row r="10835" ht="12.6" hidden="1"/>
    <row r="10836" ht="12.6" hidden="1"/>
    <row r="10837" ht="12.6" hidden="1"/>
    <row r="10838" ht="12.6" hidden="1"/>
    <row r="10839" ht="12.6" hidden="1"/>
    <row r="10840" ht="12.6" hidden="1"/>
    <row r="10841" ht="12.6" hidden="1"/>
    <row r="10842" ht="12.6" hidden="1"/>
    <row r="10843" ht="12.6" hidden="1"/>
    <row r="10844" ht="12.6" hidden="1"/>
    <row r="10845" ht="12.6" hidden="1"/>
    <row r="10846" ht="12.6" hidden="1"/>
    <row r="10847" ht="12.6" hidden="1"/>
    <row r="10848" ht="12.6" hidden="1"/>
    <row r="10849" ht="12.6" hidden="1"/>
    <row r="10850" ht="12.6" hidden="1"/>
    <row r="10851" ht="12.6" hidden="1"/>
    <row r="10852" ht="12.6" hidden="1"/>
    <row r="10853" ht="12.6" hidden="1"/>
    <row r="10854" ht="12.6" hidden="1"/>
    <row r="10855" ht="12.6" hidden="1"/>
    <row r="10856" ht="12.6" hidden="1"/>
    <row r="10857" ht="12.6" hidden="1"/>
    <row r="10858" ht="12.6" hidden="1"/>
    <row r="10859" ht="12.6" hidden="1"/>
    <row r="10860" ht="12.6" hidden="1"/>
    <row r="10861" ht="12.6" hidden="1"/>
    <row r="10862" ht="12.6" hidden="1"/>
    <row r="10863" ht="12.6" hidden="1"/>
    <row r="10864" ht="12.6" hidden="1"/>
    <row r="10865" ht="12.6" hidden="1"/>
    <row r="10866" ht="12.6" hidden="1"/>
    <row r="10867" ht="12.6" hidden="1"/>
    <row r="10868" ht="12.6" hidden="1"/>
    <row r="10869" ht="12.6" hidden="1"/>
    <row r="10870" ht="12.6" hidden="1"/>
    <row r="10871" ht="12.6" hidden="1"/>
    <row r="10872" ht="12.6" hidden="1"/>
    <row r="10873" ht="12.6" hidden="1"/>
    <row r="10874" ht="12.6" hidden="1"/>
    <row r="10875" ht="12.6" hidden="1"/>
    <row r="10876" ht="12.6" hidden="1"/>
    <row r="10877" ht="12.6" hidden="1"/>
    <row r="10878" ht="12.6" hidden="1"/>
    <row r="10879" ht="12.6" hidden="1"/>
    <row r="10880" ht="12.6" hidden="1"/>
    <row r="10881" ht="12.6" hidden="1"/>
    <row r="10882" ht="12.6" hidden="1"/>
    <row r="10883" ht="12.6" hidden="1"/>
    <row r="10884" ht="12.6" hidden="1"/>
    <row r="10885" ht="12.6" hidden="1"/>
    <row r="10886" ht="12.6" hidden="1"/>
    <row r="10887" ht="12.6" hidden="1"/>
    <row r="10888" ht="12.6" hidden="1"/>
    <row r="10889" ht="12.6" hidden="1"/>
    <row r="10890" ht="12.6" hidden="1"/>
    <row r="10891" ht="12.6" hidden="1"/>
    <row r="10892" ht="12.6" hidden="1"/>
    <row r="10893" ht="12.6" hidden="1"/>
    <row r="10894" ht="12.6" hidden="1"/>
    <row r="10895" ht="12.6" hidden="1"/>
    <row r="10896" ht="12.6" hidden="1"/>
    <row r="10897" ht="12.6" hidden="1"/>
    <row r="10898" ht="12.6" hidden="1"/>
    <row r="10899" ht="12.6" hidden="1"/>
    <row r="10900" ht="12.6" hidden="1"/>
    <row r="10901" ht="12.6" hidden="1"/>
    <row r="10902" ht="12.6" hidden="1"/>
    <row r="10903" ht="12.6" hidden="1"/>
    <row r="10904" ht="12.6" hidden="1"/>
    <row r="10905" ht="12.6" hidden="1"/>
    <row r="10906" ht="12.6" hidden="1"/>
    <row r="10907" ht="12.6" hidden="1"/>
    <row r="10908" ht="12.6" hidden="1"/>
    <row r="10909" ht="12.6" hidden="1"/>
    <row r="10910" ht="12.6" hidden="1"/>
    <row r="10911" ht="12.6" hidden="1"/>
    <row r="10912" ht="12.6" hidden="1"/>
    <row r="10913" ht="12.6" hidden="1"/>
    <row r="10914" ht="12.6" hidden="1"/>
    <row r="10915" ht="12.6" hidden="1"/>
    <row r="10916" ht="12.6" hidden="1"/>
    <row r="10917" ht="12.6" hidden="1"/>
    <row r="10918" ht="12.6" hidden="1"/>
    <row r="10919" ht="12.6" hidden="1"/>
    <row r="10920" ht="12.6" hidden="1"/>
    <row r="10921" ht="12.6" hidden="1"/>
    <row r="10922" ht="12.6" hidden="1"/>
    <row r="10923" ht="12.6" hidden="1"/>
    <row r="10924" ht="12.6" hidden="1"/>
    <row r="10925" ht="12.6" hidden="1"/>
    <row r="10926" ht="12.6" hidden="1"/>
    <row r="10927" ht="12.6" hidden="1"/>
    <row r="10928" ht="12.6" hidden="1"/>
    <row r="10929" ht="12.6" hidden="1"/>
    <row r="10930" ht="12.6" hidden="1"/>
    <row r="10931" ht="12.6" hidden="1"/>
    <row r="10932" ht="12.6" hidden="1"/>
    <row r="10933" ht="12.6" hidden="1"/>
    <row r="10934" ht="12.6" hidden="1"/>
    <row r="10935" ht="12.6" hidden="1"/>
    <row r="10936" ht="12.6" hidden="1"/>
    <row r="10937" ht="12.6" hidden="1"/>
    <row r="10938" ht="12.6" hidden="1"/>
    <row r="10939" ht="12.6" hidden="1"/>
    <row r="10940" ht="12.6" hidden="1"/>
    <row r="10941" ht="12.6" hidden="1"/>
    <row r="10942" ht="12.6" hidden="1"/>
    <row r="10943" ht="12.6" hidden="1"/>
    <row r="10944" ht="12.6" hidden="1"/>
    <row r="10945" ht="12.6" hidden="1"/>
    <row r="10946" ht="12.6" hidden="1"/>
    <row r="10947" ht="12.6" hidden="1"/>
    <row r="10948" ht="12.6" hidden="1"/>
    <row r="10949" ht="12.6" hidden="1"/>
    <row r="10950" ht="12.6" hidden="1"/>
    <row r="10951" ht="12.6" hidden="1"/>
    <row r="10952" ht="12.6" hidden="1"/>
    <row r="10953" ht="12.6" hidden="1"/>
    <row r="10954" ht="12.6" hidden="1"/>
    <row r="10955" ht="12.6" hidden="1"/>
    <row r="10956" ht="12.6" hidden="1"/>
    <row r="10957" ht="12.6" hidden="1"/>
    <row r="10958" ht="12.6" hidden="1"/>
    <row r="10959" ht="12.6" hidden="1"/>
    <row r="10960" ht="12.6" hidden="1"/>
    <row r="10961" ht="12.6" hidden="1"/>
    <row r="10962" ht="12.6" hidden="1"/>
    <row r="10963" ht="12.6" hidden="1"/>
    <row r="10964" ht="12.6" hidden="1"/>
    <row r="10965" ht="12.6" hidden="1"/>
    <row r="10966" ht="12.6" hidden="1"/>
    <row r="10967" ht="12.6" hidden="1"/>
    <row r="10968" ht="12.6" hidden="1"/>
    <row r="10969" ht="12.6" hidden="1"/>
    <row r="10970" ht="12.6" hidden="1"/>
    <row r="10971" ht="12.6" hidden="1"/>
    <row r="10972" ht="12.6" hidden="1"/>
    <row r="10973" ht="12.6" hidden="1"/>
    <row r="10974" ht="12.6" hidden="1"/>
    <row r="10975" ht="12.6" hidden="1"/>
    <row r="10976" ht="12.6" hidden="1"/>
    <row r="10977" ht="12.6" hidden="1"/>
    <row r="10978" ht="12.6" hidden="1"/>
    <row r="10979" ht="12.6" hidden="1"/>
    <row r="10980" ht="12.6" hidden="1"/>
    <row r="10981" ht="12.6" hidden="1"/>
    <row r="10982" ht="12.6" hidden="1"/>
    <row r="10983" ht="12.6" hidden="1"/>
    <row r="10984" ht="12.6" hidden="1"/>
    <row r="10985" ht="12.6" hidden="1"/>
    <row r="10986" ht="12.6" hidden="1"/>
    <row r="10987" ht="12.6" hidden="1"/>
    <row r="10988" ht="12.6" hidden="1"/>
    <row r="10989" ht="12.6" hidden="1"/>
    <row r="10990" ht="12.6" hidden="1"/>
    <row r="10991" ht="12.6" hidden="1"/>
    <row r="10992" ht="12.6" hidden="1"/>
    <row r="10993" ht="12.6" hidden="1"/>
    <row r="10994" ht="12.6" hidden="1"/>
    <row r="10995" ht="12.6" hidden="1"/>
    <row r="10996" ht="12.6" hidden="1"/>
    <row r="10997" ht="12.6" hidden="1"/>
    <row r="10998" ht="12.6" hidden="1"/>
    <row r="10999" ht="12.6" hidden="1"/>
    <row r="11000" ht="12.6" hidden="1"/>
    <row r="11001" ht="12.6" hidden="1"/>
    <row r="11002" ht="12.6" hidden="1"/>
    <row r="11003" ht="12.6" hidden="1"/>
    <row r="11004" ht="12.6" hidden="1"/>
    <row r="11005" ht="12.6" hidden="1"/>
    <row r="11006" ht="12.6" hidden="1"/>
    <row r="11007" ht="12.6" hidden="1"/>
    <row r="11008" ht="12.6" hidden="1"/>
    <row r="11009" ht="12.6" hidden="1"/>
    <row r="11010" ht="12.6" hidden="1"/>
    <row r="11011" ht="12.6" hidden="1"/>
    <row r="11012" ht="12.6" hidden="1"/>
    <row r="11013" ht="12.6" hidden="1"/>
    <row r="11014" ht="12.6" hidden="1"/>
    <row r="11015" ht="12.6" hidden="1"/>
    <row r="11016" ht="12.6" hidden="1"/>
    <row r="11017" ht="12.6" hidden="1"/>
    <row r="11018" ht="12.6" hidden="1"/>
    <row r="11019" ht="12.6" hidden="1"/>
    <row r="11020" ht="12.6" hidden="1"/>
    <row r="11021" ht="12.6" hidden="1"/>
    <row r="11022" ht="12.6" hidden="1"/>
    <row r="11023" ht="12.6" hidden="1"/>
    <row r="11024" ht="12.6" hidden="1"/>
    <row r="11025" ht="12.6" hidden="1"/>
    <row r="11026" ht="12.6" hidden="1"/>
    <row r="11027" ht="12.6" hidden="1"/>
    <row r="11028" ht="12.6" hidden="1"/>
    <row r="11029" ht="12.6" hidden="1"/>
    <row r="11030" ht="12.6" hidden="1"/>
    <row r="11031" ht="12.6" hidden="1"/>
    <row r="11032" ht="12.6" hidden="1"/>
    <row r="11033" ht="12.6" hidden="1"/>
    <row r="11034" ht="12.6" hidden="1"/>
    <row r="11035" ht="12.6" hidden="1"/>
    <row r="11036" ht="12.6" hidden="1"/>
    <row r="11037" ht="12.6" hidden="1"/>
    <row r="11038" ht="12.6" hidden="1"/>
    <row r="11039" ht="12.6" hidden="1"/>
    <row r="11040" ht="12.6" hidden="1"/>
    <row r="11041" ht="12.6" hidden="1"/>
    <row r="11042" ht="12.6" hidden="1"/>
    <row r="11043" ht="12.6" hidden="1"/>
    <row r="11044" ht="12.6" hidden="1"/>
    <row r="11045" ht="12.6" hidden="1"/>
    <row r="11046" ht="12.6" hidden="1"/>
    <row r="11047" ht="12.6" hidden="1"/>
    <row r="11048" ht="12.6" hidden="1"/>
    <row r="11049" ht="12.6" hidden="1"/>
    <row r="11050" ht="12.6" hidden="1"/>
    <row r="11051" ht="12.6" hidden="1"/>
    <row r="11052" ht="12.6" hidden="1"/>
    <row r="11053" ht="12.6" hidden="1"/>
    <row r="11054" ht="12.6" hidden="1"/>
    <row r="11055" ht="12.6" hidden="1"/>
    <row r="11056" ht="12.6" hidden="1"/>
    <row r="11057" ht="12.6" hidden="1"/>
    <row r="11058" ht="12.6" hidden="1"/>
    <row r="11059" ht="12.6" hidden="1"/>
    <row r="11060" ht="12.6" hidden="1"/>
    <row r="11061" ht="12.6" hidden="1"/>
    <row r="11062" ht="12.6" hidden="1"/>
    <row r="11063" ht="12.6" hidden="1"/>
    <row r="11064" ht="12.6" hidden="1"/>
    <row r="11065" ht="12.6" hidden="1"/>
    <row r="11066" ht="12.6" hidden="1"/>
    <row r="11067" ht="12.6" hidden="1"/>
    <row r="11068" ht="12.6" hidden="1"/>
    <row r="11069" ht="12.6" hidden="1"/>
    <row r="11070" ht="12.6" hidden="1"/>
    <row r="11071" ht="12.6" hidden="1"/>
    <row r="11072" ht="12.6" hidden="1"/>
    <row r="11073" ht="12.6" hidden="1"/>
    <row r="11074" ht="12.6" hidden="1"/>
    <row r="11075" ht="12.6" hidden="1"/>
    <row r="11076" ht="12.6" hidden="1"/>
    <row r="11077" ht="12.6" hidden="1"/>
    <row r="11078" ht="12.6" hidden="1"/>
    <row r="11079" ht="12.6" hidden="1"/>
    <row r="11080" ht="12.6" hidden="1"/>
    <row r="11081" ht="12.6" hidden="1"/>
    <row r="11082" ht="12.6" hidden="1"/>
    <row r="11083" ht="12.6" hidden="1"/>
    <row r="11084" ht="12.6" hidden="1"/>
    <row r="11085" ht="12.6" hidden="1"/>
    <row r="11086" ht="12.6" hidden="1"/>
    <row r="11087" ht="12.6" hidden="1"/>
    <row r="11088" ht="12.6" hidden="1"/>
    <row r="11089" ht="12.6" hidden="1"/>
    <row r="11090" ht="12.6" hidden="1"/>
    <row r="11091" ht="12.6" hidden="1"/>
    <row r="11092" ht="12.6" hidden="1"/>
    <row r="11093" ht="12.6" hidden="1"/>
    <row r="11094" ht="12.6" hidden="1"/>
    <row r="11095" ht="12.6" hidden="1"/>
    <row r="11096" ht="12.6" hidden="1"/>
    <row r="11097" ht="12.6" hidden="1"/>
    <row r="11098" ht="12.6" hidden="1"/>
    <row r="11099" ht="12.6" hidden="1"/>
    <row r="11100" ht="12.6" hidden="1"/>
    <row r="11101" ht="12.6" hidden="1"/>
    <row r="11102" ht="12.6" hidden="1"/>
    <row r="11103" ht="12.6" hidden="1"/>
    <row r="11104" ht="12.6" hidden="1"/>
    <row r="11105" ht="12.6" hidden="1"/>
    <row r="11106" ht="12.6" hidden="1"/>
    <row r="11107" ht="12.6" hidden="1"/>
    <row r="11108" ht="12.6" hidden="1"/>
    <row r="11109" ht="12.6" hidden="1"/>
    <row r="11110" ht="12.6" hidden="1"/>
    <row r="11111" ht="12.6" hidden="1"/>
    <row r="11112" ht="12.6" hidden="1"/>
    <row r="11113" ht="12.6" hidden="1"/>
    <row r="11114" ht="12.6" hidden="1"/>
    <row r="11115" ht="12.6" hidden="1"/>
    <row r="11116" ht="12.6" hidden="1"/>
    <row r="11117" ht="12.6" hidden="1"/>
    <row r="11118" ht="12.6" hidden="1"/>
    <row r="11119" ht="12.6" hidden="1"/>
    <row r="11120" ht="12.6" hidden="1"/>
    <row r="11121" ht="12.6" hidden="1"/>
    <row r="11122" ht="12.6" hidden="1"/>
    <row r="11123" ht="12.6" hidden="1"/>
    <row r="11124" ht="12.6" hidden="1"/>
    <row r="11125" ht="12.6" hidden="1"/>
    <row r="11126" ht="12.6" hidden="1"/>
    <row r="11127" ht="12.6" hidden="1"/>
    <row r="11128" ht="12.6" hidden="1"/>
    <row r="11129" ht="12.6" hidden="1"/>
    <row r="11130" ht="12.6" hidden="1"/>
    <row r="11131" ht="12.6" hidden="1"/>
    <row r="11132" ht="12.6" hidden="1"/>
    <row r="11133" ht="12.6" hidden="1"/>
    <row r="11134" ht="12.6" hidden="1"/>
    <row r="11135" ht="12.6" hidden="1"/>
    <row r="11136" ht="12.6" hidden="1"/>
    <row r="11137" ht="12.6" hidden="1"/>
    <row r="11138" ht="12.6" hidden="1"/>
    <row r="11139" ht="12.6" hidden="1"/>
    <row r="11140" ht="12.6" hidden="1"/>
    <row r="11141" ht="12.6" hidden="1"/>
    <row r="11142" ht="12.6" hidden="1"/>
    <row r="11143" ht="12.6" hidden="1"/>
    <row r="11144" ht="12.6" hidden="1"/>
    <row r="11145" ht="12.6" hidden="1"/>
    <row r="11146" ht="12.6" hidden="1"/>
    <row r="11147" ht="12.6" hidden="1"/>
    <row r="11148" ht="12.6" hidden="1"/>
    <row r="11149" ht="12.6" hidden="1"/>
    <row r="11150" ht="12.6" hidden="1"/>
    <row r="11151" ht="12.6" hidden="1"/>
    <row r="11152" ht="12.6" hidden="1"/>
    <row r="11153" ht="12.6" hidden="1"/>
    <row r="11154" ht="12.6" hidden="1"/>
    <row r="11155" ht="12.6" hidden="1"/>
    <row r="11156" ht="12.6" hidden="1"/>
    <row r="11157" ht="12.6" hidden="1"/>
    <row r="11158" ht="12.6" hidden="1"/>
    <row r="11159" ht="12.6" hidden="1"/>
    <row r="11160" ht="12.6" hidden="1"/>
    <row r="11161" ht="12.6" hidden="1"/>
    <row r="11162" ht="12.6" hidden="1"/>
    <row r="11163" ht="12.6" hidden="1"/>
    <row r="11164" ht="12.6" hidden="1"/>
    <row r="11165" ht="12.6" hidden="1"/>
    <row r="11166" ht="12.6" hidden="1"/>
    <row r="11167" ht="12.6" hidden="1"/>
    <row r="11168" ht="12.6" hidden="1"/>
    <row r="11169" ht="12.6" hidden="1"/>
    <row r="11170" ht="12.6" hidden="1"/>
    <row r="11171" ht="12.6" hidden="1"/>
    <row r="11172" ht="12.6" hidden="1"/>
    <row r="11173" ht="12.6" hidden="1"/>
    <row r="11174" ht="12.6" hidden="1"/>
    <row r="11175" ht="12.6" hidden="1"/>
    <row r="11176" ht="12.6" hidden="1"/>
    <row r="11177" ht="12.6" hidden="1"/>
    <row r="11178" ht="12.6" hidden="1"/>
    <row r="11179" ht="12.6" hidden="1"/>
    <row r="11180" ht="12.6" hidden="1"/>
    <row r="11181" ht="12.6" hidden="1"/>
    <row r="11182" ht="12.6" hidden="1"/>
    <row r="11183" ht="12.6" hidden="1"/>
    <row r="11184" ht="12.6" hidden="1"/>
    <row r="11185" ht="12.6" hidden="1"/>
    <row r="11186" ht="12.6" hidden="1"/>
    <row r="11187" ht="12.6" hidden="1"/>
    <row r="11188" ht="12.6" hidden="1"/>
    <row r="11189" ht="12.6" hidden="1"/>
    <row r="11190" ht="12.6" hidden="1"/>
    <row r="11191" ht="12.6" hidden="1"/>
    <row r="11192" ht="12.6" hidden="1"/>
    <row r="11193" ht="12.6" hidden="1"/>
    <row r="11194" ht="12.6" hidden="1"/>
    <row r="11195" ht="12.6" hidden="1"/>
    <row r="11196" ht="12.6" hidden="1"/>
    <row r="11197" ht="12.6" hidden="1"/>
    <row r="11198" ht="12.6" hidden="1"/>
    <row r="11199" ht="12.6" hidden="1"/>
    <row r="11200" ht="12.6" hidden="1"/>
    <row r="11201" ht="12.6" hidden="1"/>
    <row r="11202" ht="12.6" hidden="1"/>
    <row r="11203" ht="12.6" hidden="1"/>
    <row r="11204" ht="12.6" hidden="1"/>
    <row r="11205" ht="12.6" hidden="1"/>
    <row r="11206" ht="12.6" hidden="1"/>
    <row r="11207" ht="12.6" hidden="1"/>
    <row r="11208" ht="12.6" hidden="1"/>
    <row r="11209" ht="12.6" hidden="1"/>
    <row r="11210" ht="12.6" hidden="1"/>
    <row r="11211" ht="12.6" hidden="1"/>
    <row r="11212" ht="12.6" hidden="1"/>
    <row r="11213" ht="12.6" hidden="1"/>
    <row r="11214" ht="12.6" hidden="1"/>
    <row r="11215" ht="12.6" hidden="1"/>
    <row r="11216" ht="12.6" hidden="1"/>
    <row r="11217" ht="12.6" hidden="1"/>
    <row r="11218" ht="12.6" hidden="1"/>
    <row r="11219" ht="12.6" hidden="1"/>
    <row r="11220" ht="12.6" hidden="1"/>
    <row r="11221" ht="12.6" hidden="1"/>
    <row r="11222" ht="12.6" hidden="1"/>
    <row r="11223" ht="12.6" hidden="1"/>
    <row r="11224" ht="12.6" hidden="1"/>
    <row r="11225" ht="12.6" hidden="1"/>
    <row r="11226" ht="12.6" hidden="1"/>
    <row r="11227" ht="12.6" hidden="1"/>
    <row r="11228" ht="12.6" hidden="1"/>
    <row r="11229" ht="12.6" hidden="1"/>
    <row r="11230" ht="12.6" hidden="1"/>
    <row r="11231" ht="12.6" hidden="1"/>
    <row r="11232" ht="12.6" hidden="1"/>
    <row r="11233" ht="12.6" hidden="1"/>
    <row r="11234" ht="12.6" hidden="1"/>
    <row r="11235" ht="12.6" hidden="1"/>
    <row r="11236" ht="12.6" hidden="1"/>
    <row r="11237" ht="12.6" hidden="1"/>
    <row r="11238" ht="12.6" hidden="1"/>
    <row r="11239" ht="12.6" hidden="1"/>
    <row r="11240" ht="12.6" hidden="1"/>
    <row r="11241" ht="12.6" hidden="1"/>
    <row r="11242" ht="12.6" hidden="1"/>
    <row r="11243" ht="12.6" hidden="1"/>
    <row r="11244" ht="12.6" hidden="1"/>
    <row r="11245" ht="12.6" hidden="1"/>
    <row r="11246" ht="12.6" hidden="1"/>
    <row r="11247" ht="12.6" hidden="1"/>
    <row r="11248" ht="12.6" hidden="1"/>
    <row r="11249" ht="12.6" hidden="1"/>
    <row r="11250" ht="12.6" hidden="1"/>
    <row r="11251" ht="12.6" hidden="1"/>
    <row r="11252" ht="12.6" hidden="1"/>
    <row r="11253" ht="12.6" hidden="1"/>
    <row r="11254" ht="12.6" hidden="1"/>
    <row r="11255" ht="12.6" hidden="1"/>
    <row r="11256" ht="12.6" hidden="1"/>
    <row r="11257" ht="12.6" hidden="1"/>
    <row r="11258" ht="12.6" hidden="1"/>
    <row r="11259" ht="12.6" hidden="1"/>
    <row r="11260" ht="12.6" hidden="1"/>
    <row r="11261" ht="12.6" hidden="1"/>
    <row r="11262" ht="12.6" hidden="1"/>
    <row r="11263" ht="12.6" hidden="1"/>
    <row r="11264" ht="12.6" hidden="1"/>
    <row r="11265" ht="12.6" hidden="1"/>
    <row r="11266" ht="12.6" hidden="1"/>
    <row r="11267" ht="12.6" hidden="1"/>
    <row r="11268" ht="12.6" hidden="1"/>
    <row r="11269" ht="12.6" hidden="1"/>
    <row r="11270" ht="12.6" hidden="1"/>
    <row r="11271" ht="12.6" hidden="1"/>
    <row r="11272" ht="12.6" hidden="1"/>
    <row r="11273" ht="12.6" hidden="1"/>
    <row r="11274" ht="12.6" hidden="1"/>
    <row r="11275" ht="12.6" hidden="1"/>
    <row r="11276" ht="12.6" hidden="1"/>
    <row r="11277" ht="12.6" hidden="1"/>
    <row r="11278" ht="12.6" hidden="1"/>
    <row r="11279" ht="12.6" hidden="1"/>
    <row r="11280" ht="12.6" hidden="1"/>
    <row r="11281" ht="12.6" hidden="1"/>
    <row r="11282" ht="12.6" hidden="1"/>
    <row r="11283" ht="12.6" hidden="1"/>
    <row r="11284" ht="12.6" hidden="1"/>
    <row r="11285" ht="12.6" hidden="1"/>
    <row r="11286" ht="12.6" hidden="1"/>
    <row r="11287" ht="12.6" hidden="1"/>
    <row r="11288" ht="12.6" hidden="1"/>
    <row r="11289" ht="12.6" hidden="1"/>
    <row r="11290" ht="12.6" hidden="1"/>
    <row r="11291" ht="12.6" hidden="1"/>
    <row r="11292" ht="12.6" hidden="1"/>
    <row r="11293" ht="12.6" hidden="1"/>
    <row r="11294" ht="12.6" hidden="1"/>
    <row r="11295" ht="12.6" hidden="1"/>
    <row r="11296" ht="12.6" hidden="1"/>
    <row r="11297" ht="12.6" hidden="1"/>
    <row r="11298" ht="12.6" hidden="1"/>
    <row r="11299" ht="12.6" hidden="1"/>
    <row r="11300" ht="12.6" hidden="1"/>
    <row r="11301" ht="12.6" hidden="1"/>
    <row r="11302" ht="12.6" hidden="1"/>
    <row r="11303" ht="12.6" hidden="1"/>
    <row r="11304" ht="12.6" hidden="1"/>
    <row r="11305" ht="12.6" hidden="1"/>
    <row r="11306" ht="12.6" hidden="1"/>
    <row r="11307" ht="12.6" hidden="1"/>
    <row r="11308" ht="12.6" hidden="1"/>
    <row r="11309" ht="12.6" hidden="1"/>
    <row r="11310" ht="12.6" hidden="1"/>
    <row r="11311" ht="12.6" hidden="1"/>
    <row r="11312" ht="12.6" hidden="1"/>
    <row r="11313" ht="12.6" hidden="1"/>
    <row r="11314" ht="12.6" hidden="1"/>
    <row r="11315" ht="12.6" hidden="1"/>
    <row r="11316" ht="12.6" hidden="1"/>
    <row r="11317" ht="12.6" hidden="1"/>
    <row r="11318" ht="12.6" hidden="1"/>
    <row r="11319" ht="12.6" hidden="1"/>
    <row r="11320" ht="12.6" hidden="1"/>
    <row r="11321" ht="12.6" hidden="1"/>
    <row r="11322" ht="12.6" hidden="1"/>
    <row r="11323" ht="12.6" hidden="1"/>
    <row r="11324" ht="12.6" hidden="1"/>
    <row r="11325" ht="12.6" hidden="1"/>
    <row r="11326" ht="12.6" hidden="1"/>
    <row r="11327" ht="12.6" hidden="1"/>
    <row r="11328" ht="12.6" hidden="1"/>
    <row r="11329" ht="12.6" hidden="1"/>
    <row r="11330" ht="12.6" hidden="1"/>
    <row r="11331" ht="12.6" hidden="1"/>
    <row r="11332" ht="12.6" hidden="1"/>
    <row r="11333" ht="12.6" hidden="1"/>
    <row r="11334" ht="12.6" hidden="1"/>
    <row r="11335" ht="12.6" hidden="1"/>
    <row r="11336" ht="12.6" hidden="1"/>
    <row r="11337" ht="12.6" hidden="1"/>
    <row r="11338" ht="12.6" hidden="1"/>
    <row r="11339" ht="12.6" hidden="1"/>
    <row r="11340" ht="12.6" hidden="1"/>
    <row r="11341" ht="12.6" hidden="1"/>
    <row r="11342" ht="12.6" hidden="1"/>
    <row r="11343" ht="12.6" hidden="1"/>
    <row r="11344" ht="12.6" hidden="1"/>
    <row r="11345" ht="12.6" hidden="1"/>
    <row r="11346" ht="12.6" hidden="1"/>
    <row r="11347" ht="12.6" hidden="1"/>
    <row r="11348" ht="12.6" hidden="1"/>
    <row r="11349" ht="12.6" hidden="1"/>
    <row r="11350" ht="12.6" hidden="1"/>
    <row r="11351" ht="12.6" hidden="1"/>
    <row r="11352" ht="12.6" hidden="1"/>
    <row r="11353" ht="12.6" hidden="1"/>
    <row r="11354" ht="12.6" hidden="1"/>
    <row r="11355" ht="12.6" hidden="1"/>
    <row r="11356" ht="12.6" hidden="1"/>
    <row r="11357" ht="12.6" hidden="1"/>
    <row r="11358" ht="12.6" hidden="1"/>
    <row r="11359" ht="12.6" hidden="1"/>
    <row r="11360" ht="12.6" hidden="1"/>
    <row r="11361" ht="12.6" hidden="1"/>
    <row r="11362" ht="12.6" hidden="1"/>
    <row r="11363" ht="12.6" hidden="1"/>
    <row r="11364" ht="12.6" hidden="1"/>
    <row r="11365" ht="12.6" hidden="1"/>
    <row r="11366" ht="12.6" hidden="1"/>
    <row r="11367" ht="12.6" hidden="1"/>
    <row r="11368" ht="12.6" hidden="1"/>
    <row r="11369" ht="12.6" hidden="1"/>
    <row r="11370" ht="12.6" hidden="1"/>
    <row r="11371" ht="12.6" hidden="1"/>
    <row r="11372" ht="12.6" hidden="1"/>
    <row r="11373" ht="12.6" hidden="1"/>
    <row r="11374" ht="12.6" hidden="1"/>
    <row r="11375" ht="12.6" hidden="1"/>
    <row r="11376" ht="12.6" hidden="1"/>
    <row r="11377" ht="12.6" hidden="1"/>
    <row r="11378" ht="12.6" hidden="1"/>
    <row r="11379" ht="12.6" hidden="1"/>
    <row r="11380" ht="12.6" hidden="1"/>
    <row r="11381" ht="12.6" hidden="1"/>
    <row r="11382" ht="12.6" hidden="1"/>
    <row r="11383" ht="12.6" hidden="1"/>
    <row r="11384" ht="12.6" hidden="1"/>
    <row r="11385" ht="12.6" hidden="1"/>
    <row r="11386" ht="12.6" hidden="1"/>
    <row r="11387" ht="12.6" hidden="1"/>
    <row r="11388" ht="12.6" hidden="1"/>
    <row r="11389" ht="12.6" hidden="1"/>
    <row r="11390" ht="12.6" hidden="1"/>
    <row r="11391" ht="12.6" hidden="1"/>
    <row r="11392" ht="12.6" hidden="1"/>
    <row r="11393" ht="12.6" hidden="1"/>
    <row r="11394" ht="12.6" hidden="1"/>
    <row r="11395" ht="12.6" hidden="1"/>
    <row r="11396" ht="12.6" hidden="1"/>
    <row r="11397" ht="12.6" hidden="1"/>
    <row r="11398" ht="12.6" hidden="1"/>
    <row r="11399" ht="12.6" hidden="1"/>
    <row r="11400" ht="12.6" hidden="1"/>
    <row r="11401" ht="12.6" hidden="1"/>
    <row r="11402" ht="12.6" hidden="1"/>
    <row r="11403" ht="12.6" hidden="1"/>
    <row r="11404" ht="12.6" hidden="1"/>
    <row r="11405" ht="12.6" hidden="1"/>
    <row r="11406" ht="12.6" hidden="1"/>
    <row r="11407" ht="12.6" hidden="1"/>
    <row r="11408" ht="12.6" hidden="1"/>
    <row r="11409" ht="12.6" hidden="1"/>
    <row r="11410" ht="12.6" hidden="1"/>
    <row r="11411" ht="12.6" hidden="1"/>
    <row r="11412" ht="12.6" hidden="1"/>
    <row r="11413" ht="12.6" hidden="1"/>
    <row r="11414" ht="12.6" hidden="1"/>
    <row r="11415" ht="12.6" hidden="1"/>
    <row r="11416" ht="12.6" hidden="1"/>
    <row r="11417" ht="12.6" hidden="1"/>
    <row r="11418" ht="12.6" hidden="1"/>
    <row r="11419" ht="12.6" hidden="1"/>
    <row r="11420" ht="12.6" hidden="1"/>
    <row r="11421" ht="12.6" hidden="1"/>
    <row r="11422" ht="12.6" hidden="1"/>
    <row r="11423" ht="12.6" hidden="1"/>
    <row r="11424" ht="12.6" hidden="1"/>
    <row r="11425" ht="12.6" hidden="1"/>
    <row r="11426" ht="12.6" hidden="1"/>
    <row r="11427" ht="12.6" hidden="1"/>
    <row r="11428" ht="12.6" hidden="1"/>
    <row r="11429" ht="12.6" hidden="1"/>
    <row r="11430" ht="12.6" hidden="1"/>
    <row r="11431" ht="12.6" hidden="1"/>
    <row r="11432" ht="12.6" hidden="1"/>
    <row r="11433" ht="12.6" hidden="1"/>
    <row r="11434" ht="12.6" hidden="1"/>
    <row r="11435" ht="12.6" hidden="1"/>
    <row r="11436" ht="12.6" hidden="1"/>
    <row r="11437" ht="12.6" hidden="1"/>
    <row r="11438" ht="12.6" hidden="1"/>
    <row r="11439" ht="12.6" hidden="1"/>
    <row r="11440" ht="12.6" hidden="1"/>
    <row r="11441" ht="12.6" hidden="1"/>
    <row r="11442" ht="12.6" hidden="1"/>
    <row r="11443" ht="12.6" hidden="1"/>
    <row r="11444" ht="12.6" hidden="1"/>
    <row r="11445" ht="12.6" hidden="1"/>
    <row r="11446" ht="12.6" hidden="1"/>
    <row r="11447" ht="12.6" hidden="1"/>
    <row r="11448" ht="12.6" hidden="1"/>
    <row r="11449" ht="12.6" hidden="1"/>
    <row r="11450" ht="12.6" hidden="1"/>
    <row r="11451" ht="12.6" hidden="1"/>
    <row r="11452" ht="12.6" hidden="1"/>
    <row r="11453" ht="12.6" hidden="1"/>
    <row r="11454" ht="12.6" hidden="1"/>
    <row r="11455" ht="12.6" hidden="1"/>
    <row r="11456" ht="12.6" hidden="1"/>
    <row r="11457" ht="12.6" hidden="1"/>
    <row r="11458" ht="12.6" hidden="1"/>
    <row r="11459" ht="12.6" hidden="1"/>
    <row r="11460" ht="12.6" hidden="1"/>
    <row r="11461" ht="12.6" hidden="1"/>
    <row r="11462" ht="12.6" hidden="1"/>
    <row r="11463" ht="12.6" hidden="1"/>
    <row r="11464" ht="12.6" hidden="1"/>
    <row r="11465" ht="12.6" hidden="1"/>
    <row r="11466" ht="12.6" hidden="1"/>
    <row r="11467" ht="12.6" hidden="1"/>
    <row r="11468" ht="12.6" hidden="1"/>
    <row r="11469" ht="12.6" hidden="1"/>
    <row r="11470" ht="12.6" hidden="1"/>
    <row r="11471" ht="12.6" hidden="1"/>
    <row r="11472" ht="12.6" hidden="1"/>
    <row r="11473" ht="12.6" hidden="1"/>
    <row r="11474" ht="12.6" hidden="1"/>
    <row r="11475" ht="12.6" hidden="1"/>
    <row r="11476" ht="12.6" hidden="1"/>
    <row r="11477" ht="12.6" hidden="1"/>
    <row r="11478" ht="12.6" hidden="1"/>
    <row r="11479" ht="12.6" hidden="1"/>
    <row r="11480" ht="12.6" hidden="1"/>
    <row r="11481" ht="12.6" hidden="1"/>
    <row r="11482" ht="12.6" hidden="1"/>
    <row r="11483" ht="12.6" hidden="1"/>
    <row r="11484" ht="12.6" hidden="1"/>
    <row r="11485" ht="12.6" hidden="1"/>
    <row r="11486" ht="12.6" hidden="1"/>
    <row r="11487" ht="12.6" hidden="1"/>
    <row r="11488" ht="12.6" hidden="1"/>
    <row r="11489" ht="12.6" hidden="1"/>
    <row r="11490" ht="12.6" hidden="1"/>
    <row r="11491" ht="12.6" hidden="1"/>
    <row r="11492" ht="12.6" hidden="1"/>
    <row r="11493" ht="12.6" hidden="1"/>
    <row r="11494" ht="12.6" hidden="1"/>
    <row r="11495" ht="12.6" hidden="1"/>
    <row r="11496" ht="12.6" hidden="1"/>
    <row r="11497" ht="12.6" hidden="1"/>
    <row r="11498" ht="12.6" hidden="1"/>
    <row r="11499" ht="12.6" hidden="1"/>
    <row r="11500" ht="12.6" hidden="1"/>
    <row r="11501" ht="12.6" hidden="1"/>
    <row r="11502" ht="12.6" hidden="1"/>
    <row r="11503" ht="12.6" hidden="1"/>
    <row r="11504" ht="12.6" hidden="1"/>
    <row r="11505" ht="12.6" hidden="1"/>
    <row r="11506" ht="12.6" hidden="1"/>
    <row r="11507" ht="12.6" hidden="1"/>
    <row r="11508" ht="12.6" hidden="1"/>
    <row r="11509" ht="12.6" hidden="1"/>
    <row r="11510" ht="12.6" hidden="1"/>
    <row r="11511" ht="12.6" hidden="1"/>
    <row r="11512" ht="12.6" hidden="1"/>
    <row r="11513" ht="12.6" hidden="1"/>
    <row r="11514" ht="12.6" hidden="1"/>
    <row r="11515" ht="12.6" hidden="1"/>
    <row r="11516" ht="12.6" hidden="1"/>
    <row r="11517" ht="12.6" hidden="1"/>
    <row r="11518" ht="12.6" hidden="1"/>
    <row r="11519" ht="12.6" hidden="1"/>
    <row r="11520" ht="12.6" hidden="1"/>
    <row r="11521" ht="12.6" hidden="1"/>
    <row r="11522" ht="12.6" hidden="1"/>
    <row r="11523" ht="12.6" hidden="1"/>
    <row r="11524" ht="12.6" hidden="1"/>
    <row r="11525" ht="12.6" hidden="1"/>
    <row r="11526" ht="12.6" hidden="1"/>
    <row r="11527" ht="12.6" hidden="1"/>
    <row r="11528" ht="12.6" hidden="1"/>
    <row r="11529" ht="12.6" hidden="1"/>
    <row r="11530" ht="12.6" hidden="1"/>
    <row r="11531" ht="12.6" hidden="1"/>
    <row r="11532" ht="12.6" hidden="1"/>
    <row r="11533" ht="12.6" hidden="1"/>
    <row r="11534" ht="12.6" hidden="1"/>
    <row r="11535" ht="12.6" hidden="1"/>
    <row r="11536" ht="12.6" hidden="1"/>
    <row r="11537" ht="12.6" hidden="1"/>
    <row r="11538" ht="12.6" hidden="1"/>
    <row r="11539" ht="12.6" hidden="1"/>
    <row r="11540" ht="12.6" hidden="1"/>
    <row r="11541" ht="12.6" hidden="1"/>
    <row r="11542" ht="12.6" hidden="1"/>
    <row r="11543" ht="12.6" hidden="1"/>
    <row r="11544" ht="12.6" hidden="1"/>
    <row r="11545" ht="12.6" hidden="1"/>
    <row r="11546" ht="12.6" hidden="1"/>
    <row r="11547" ht="12.6" hidden="1"/>
    <row r="11548" ht="12.6" hidden="1"/>
    <row r="11549" ht="12.6" hidden="1"/>
    <row r="11550" ht="12.6" hidden="1"/>
    <row r="11551" ht="12.6" hidden="1"/>
    <row r="11552" ht="12.6" hidden="1"/>
    <row r="11553" ht="12.6" hidden="1"/>
    <row r="11554" ht="12.6" hidden="1"/>
    <row r="11555" ht="12.6" hidden="1"/>
    <row r="11556" ht="12.6" hidden="1"/>
    <row r="11557" ht="12.6" hidden="1"/>
    <row r="11558" ht="12.6" hidden="1"/>
    <row r="11559" ht="12.6" hidden="1"/>
    <row r="11560" ht="12.6" hidden="1"/>
    <row r="11561" ht="12.6" hidden="1"/>
    <row r="11562" ht="12.6" hidden="1"/>
    <row r="11563" ht="12.6" hidden="1"/>
    <row r="11564" ht="12.6" hidden="1"/>
    <row r="11565" ht="12.6" hidden="1"/>
    <row r="11566" ht="12.6" hidden="1"/>
    <row r="11567" ht="12.6" hidden="1"/>
    <row r="11568" ht="12.6" hidden="1"/>
    <row r="11569" ht="12.6" hidden="1"/>
    <row r="11570" ht="12.6" hidden="1"/>
    <row r="11571" ht="12.6" hidden="1"/>
    <row r="11572" ht="12.6" hidden="1"/>
    <row r="11573" ht="12.6" hidden="1"/>
    <row r="11574" ht="12.6" hidden="1"/>
    <row r="11575" ht="12.6" hidden="1"/>
    <row r="11576" ht="12.6" hidden="1"/>
    <row r="11577" ht="12.6" hidden="1"/>
    <row r="11578" ht="12.6" hidden="1"/>
    <row r="11579" ht="12.6" hidden="1"/>
    <row r="11580" ht="12.6" hidden="1"/>
    <row r="11581" ht="12.6" hidden="1"/>
    <row r="11582" ht="12.6" hidden="1"/>
    <row r="11583" ht="12.6" hidden="1"/>
    <row r="11584" ht="12.6" hidden="1"/>
    <row r="11585" ht="12.6" hidden="1"/>
    <row r="11586" ht="12.6" hidden="1"/>
    <row r="11587" ht="12.6" hidden="1"/>
    <row r="11588" ht="12.6" hidden="1"/>
    <row r="11589" ht="12.6" hidden="1"/>
    <row r="11590" ht="12.6" hidden="1"/>
    <row r="11591" ht="12.6" hidden="1"/>
    <row r="11592" ht="12.6" hidden="1"/>
    <row r="11593" ht="12.6" hidden="1"/>
    <row r="11594" ht="12.6" hidden="1"/>
    <row r="11595" ht="12.6" hidden="1"/>
    <row r="11596" ht="12.6" hidden="1"/>
    <row r="11597" ht="12.6" hidden="1"/>
    <row r="11598" ht="12.6" hidden="1"/>
    <row r="11599" ht="12.6" hidden="1"/>
    <row r="11600" ht="12.6" hidden="1"/>
    <row r="11601" ht="12.6" hidden="1"/>
    <row r="11602" ht="12.6" hidden="1"/>
    <row r="11603" ht="12.6" hidden="1"/>
    <row r="11604" ht="12.6" hidden="1"/>
    <row r="11605" ht="12.6" hidden="1"/>
    <row r="11606" ht="12.6" hidden="1"/>
    <row r="11607" ht="12.6" hidden="1"/>
    <row r="11608" ht="12.6" hidden="1"/>
    <row r="11609" ht="12.6" hidden="1"/>
    <row r="11610" ht="12.6" hidden="1"/>
    <row r="11611" ht="12.6" hidden="1"/>
    <row r="11612" ht="12.6" hidden="1"/>
    <row r="11613" ht="12.6" hidden="1"/>
    <row r="11614" ht="12.6" hidden="1"/>
    <row r="11615" ht="12.6" hidden="1"/>
    <row r="11616" ht="12.6" hidden="1"/>
    <row r="11617" ht="12.6" hidden="1"/>
    <row r="11618" ht="12.6" hidden="1"/>
    <row r="11619" ht="12.6" hidden="1"/>
    <row r="11620" ht="12.6" hidden="1"/>
    <row r="11621" ht="12.6" hidden="1"/>
    <row r="11622" ht="12.6" hidden="1"/>
    <row r="11623" ht="12.6" hidden="1"/>
    <row r="11624" ht="12.6" hidden="1"/>
    <row r="11625" ht="12.6" hidden="1"/>
    <row r="11626" ht="12.6" hidden="1"/>
    <row r="11627" ht="12.6" hidden="1"/>
    <row r="11628" ht="12.6" hidden="1"/>
    <row r="11629" ht="12.6" hidden="1"/>
    <row r="11630" ht="12.6" hidden="1"/>
    <row r="11631" ht="12.6" hidden="1"/>
    <row r="11632" ht="12.6" hidden="1"/>
    <row r="11633" ht="12.6" hidden="1"/>
    <row r="11634" ht="12.6" hidden="1"/>
    <row r="11635" ht="12.6" hidden="1"/>
    <row r="11636" ht="12.6" hidden="1"/>
    <row r="11637" ht="12.6" hidden="1"/>
    <row r="11638" ht="12.6" hidden="1"/>
    <row r="11639" ht="12.6" hidden="1"/>
    <row r="11640" ht="12.6" hidden="1"/>
    <row r="11641" ht="12.6" hidden="1"/>
    <row r="11642" ht="12.6" hidden="1"/>
    <row r="11643" ht="12.6" hidden="1"/>
    <row r="11644" ht="12.6" hidden="1"/>
    <row r="11645" ht="12.6" hidden="1"/>
    <row r="11646" ht="12.6" hidden="1"/>
    <row r="11647" ht="12.6" hidden="1"/>
    <row r="11648" ht="12.6" hidden="1"/>
    <row r="11649" ht="12.6" hidden="1"/>
    <row r="11650" ht="12.6" hidden="1"/>
    <row r="11651" ht="12.6" hidden="1"/>
    <row r="11652" ht="12.6" hidden="1"/>
    <row r="11653" ht="12.6" hidden="1"/>
    <row r="11654" ht="12.6" hidden="1"/>
    <row r="11655" ht="12.6" hidden="1"/>
    <row r="11656" ht="12.6" hidden="1"/>
    <row r="11657" ht="12.6" hidden="1"/>
    <row r="11658" ht="12.6" hidden="1"/>
    <row r="11659" ht="12.6" hidden="1"/>
    <row r="11660" ht="12.6" hidden="1"/>
    <row r="11661" ht="12.6" hidden="1"/>
    <row r="11662" ht="12.6" hidden="1"/>
    <row r="11663" ht="12.6" hidden="1"/>
    <row r="11664" ht="12.6" hidden="1"/>
    <row r="11665" ht="12.6" hidden="1"/>
    <row r="11666" ht="12.6" hidden="1"/>
    <row r="11667" ht="12.6" hidden="1"/>
    <row r="11668" ht="12.6" hidden="1"/>
    <row r="11669" ht="12.6" hidden="1"/>
    <row r="11670" ht="12.6" hidden="1"/>
    <row r="11671" ht="12.6" hidden="1"/>
    <row r="11672" ht="12.6" hidden="1"/>
    <row r="11673" ht="12.6" hidden="1"/>
    <row r="11674" ht="12.6" hidden="1"/>
    <row r="11675" ht="12.6" hidden="1"/>
    <row r="11676" ht="12.6" hidden="1"/>
    <row r="11677" ht="12.6" hidden="1"/>
    <row r="11678" ht="12.6" hidden="1"/>
    <row r="11679" ht="12.6" hidden="1"/>
    <row r="11680" ht="12.6" hidden="1"/>
    <row r="11681" ht="12.6" hidden="1"/>
    <row r="11682" ht="12.6" hidden="1"/>
    <row r="11683" ht="12.6" hidden="1"/>
    <row r="11684" ht="12.6" hidden="1"/>
    <row r="11685" ht="12.6" hidden="1"/>
    <row r="11686" ht="12.6" hidden="1"/>
    <row r="11687" ht="12.6" hidden="1"/>
    <row r="11688" ht="12.6" hidden="1"/>
    <row r="11689" ht="12.6" hidden="1"/>
    <row r="11690" ht="12.6" hidden="1"/>
    <row r="11691" ht="12.6" hidden="1"/>
    <row r="11692" ht="12.6" hidden="1"/>
    <row r="11693" ht="12.6" hidden="1"/>
    <row r="11694" ht="12.6" hidden="1"/>
    <row r="11695" ht="12.6" hidden="1"/>
    <row r="11696" ht="12.6" hidden="1"/>
    <row r="11697" ht="12.6" hidden="1"/>
    <row r="11698" ht="12.6" hidden="1"/>
    <row r="11699" ht="12.6" hidden="1"/>
    <row r="11700" ht="12.6" hidden="1"/>
    <row r="11701" ht="12.6" hidden="1"/>
    <row r="11702" ht="12.6" hidden="1"/>
    <row r="11703" ht="12.6" hidden="1"/>
    <row r="11704" ht="12.6" hidden="1"/>
    <row r="11705" ht="12.6" hidden="1"/>
    <row r="11706" ht="12.6" hidden="1"/>
    <row r="11707" ht="12.6" hidden="1"/>
    <row r="11708" ht="12.6" hidden="1"/>
    <row r="11709" ht="12.6" hidden="1"/>
    <row r="11710" ht="12.6" hidden="1"/>
    <row r="11711" ht="12.6" hidden="1"/>
    <row r="11712" ht="12.6" hidden="1"/>
    <row r="11713" ht="12.6" hidden="1"/>
    <row r="11714" ht="12.6" hidden="1"/>
    <row r="11715" ht="12.6" hidden="1"/>
    <row r="11716" ht="12.6" hidden="1"/>
    <row r="11717" ht="12.6" hidden="1"/>
    <row r="11718" ht="12.6" hidden="1"/>
    <row r="11719" ht="12.6" hidden="1"/>
    <row r="11720" ht="12.6" hidden="1"/>
    <row r="11721" ht="12.6" hidden="1"/>
    <row r="11722" ht="12.6" hidden="1"/>
    <row r="11723" ht="12.6" hidden="1"/>
    <row r="11724" ht="12.6" hidden="1"/>
    <row r="11725" ht="12.6" hidden="1"/>
    <row r="11726" ht="12.6" hidden="1"/>
    <row r="11727" ht="12.6" hidden="1"/>
    <row r="11728" ht="12.6" hidden="1"/>
    <row r="11729" ht="12.6" hidden="1"/>
    <row r="11730" ht="12.6" hidden="1"/>
    <row r="11731" ht="12.6" hidden="1"/>
    <row r="11732" ht="12.6" hidden="1"/>
    <row r="11733" ht="12.6" hidden="1"/>
    <row r="11734" ht="12.6" hidden="1"/>
    <row r="11735" ht="12.6" hidden="1"/>
    <row r="11736" ht="12.6" hidden="1"/>
    <row r="11737" ht="12.6" hidden="1"/>
    <row r="11738" ht="12.6" hidden="1"/>
    <row r="11739" ht="12.6" hidden="1"/>
    <row r="11740" ht="12.6" hidden="1"/>
    <row r="11741" ht="12.6" hidden="1"/>
    <row r="11742" ht="12.6" hidden="1"/>
    <row r="11743" ht="12.6" hidden="1"/>
    <row r="11744" ht="12.6" hidden="1"/>
    <row r="11745" ht="12.6" hidden="1"/>
    <row r="11746" ht="12.6" hidden="1"/>
    <row r="11747" ht="12.6" hidden="1"/>
    <row r="11748" ht="12.6" hidden="1"/>
    <row r="11749" ht="12.6" hidden="1"/>
    <row r="11750" ht="12.6" hidden="1"/>
    <row r="11751" ht="12.6" hidden="1"/>
    <row r="11752" ht="12.6" hidden="1"/>
    <row r="11753" ht="12.6" hidden="1"/>
    <row r="11754" ht="12.6" hidden="1"/>
    <row r="11755" ht="12.6" hidden="1"/>
    <row r="11756" ht="12.6" hidden="1"/>
    <row r="11757" ht="12.6" hidden="1"/>
    <row r="11758" ht="12.6" hidden="1"/>
    <row r="11759" ht="12.6" hidden="1"/>
    <row r="11760" ht="12.6" hidden="1"/>
    <row r="11761" ht="12.6" hidden="1"/>
    <row r="11762" ht="12.6" hidden="1"/>
    <row r="11763" ht="12.6" hidden="1"/>
    <row r="11764" ht="12.6" hidden="1"/>
    <row r="11765" ht="12.6" hidden="1"/>
    <row r="11766" ht="12.6" hidden="1"/>
    <row r="11767" ht="12.6" hidden="1"/>
    <row r="11768" ht="12.6" hidden="1"/>
    <row r="11769" ht="12.6" hidden="1"/>
    <row r="11770" ht="12.6" hidden="1"/>
    <row r="11771" ht="12.6" hidden="1"/>
    <row r="11772" ht="12.6" hidden="1"/>
    <row r="11773" ht="12.6" hidden="1"/>
    <row r="11774" ht="12.6" hidden="1"/>
    <row r="11775" ht="12.6" hidden="1"/>
    <row r="11776" ht="12.6" hidden="1"/>
    <row r="11777" ht="12.6" hidden="1"/>
    <row r="11778" ht="12.6" hidden="1"/>
    <row r="11779" ht="12.6" hidden="1"/>
    <row r="11780" ht="12.6" hidden="1"/>
    <row r="11781" ht="12.6" hidden="1"/>
    <row r="11782" ht="12.6" hidden="1"/>
    <row r="11783" ht="12.6" hidden="1"/>
    <row r="11784" ht="12.6" hidden="1"/>
    <row r="11785" ht="12.6" hidden="1"/>
    <row r="11786" ht="12.6" hidden="1"/>
    <row r="11787" ht="12.6" hidden="1"/>
    <row r="11788" ht="12.6" hidden="1"/>
    <row r="11789" ht="12.6" hidden="1"/>
    <row r="11790" ht="12.6" hidden="1"/>
    <row r="11791" ht="12.6" hidden="1"/>
    <row r="11792" ht="12.6" hidden="1"/>
    <row r="11793" ht="12.6" hidden="1"/>
    <row r="11794" ht="12.6" hidden="1"/>
    <row r="11795" ht="12.6" hidden="1"/>
    <row r="11796" ht="12.6" hidden="1"/>
    <row r="11797" ht="12.6" hidden="1"/>
    <row r="11798" ht="12.6" hidden="1"/>
    <row r="11799" ht="12.6" hidden="1"/>
    <row r="11800" ht="12.6" hidden="1"/>
    <row r="11801" ht="12.6" hidden="1"/>
    <row r="11802" ht="12.6" hidden="1"/>
    <row r="11803" ht="12.6" hidden="1"/>
    <row r="11804" ht="12.6" hidden="1"/>
    <row r="11805" ht="12.6" hidden="1"/>
    <row r="11806" ht="12.6" hidden="1"/>
    <row r="11807" ht="12.6" hidden="1"/>
    <row r="11808" ht="12.6" hidden="1"/>
    <row r="11809" ht="12.6" hidden="1"/>
    <row r="11810" ht="12.6" hidden="1"/>
    <row r="11811" ht="12.6" hidden="1"/>
    <row r="11812" ht="12.6" hidden="1"/>
    <row r="11813" ht="12.6" hidden="1"/>
    <row r="11814" ht="12.6" hidden="1"/>
    <row r="11815" ht="12.6" hidden="1"/>
    <row r="11816" ht="12.6" hidden="1"/>
    <row r="11817" ht="12.6" hidden="1"/>
    <row r="11818" ht="12.6" hidden="1"/>
    <row r="11819" ht="12.6" hidden="1"/>
    <row r="11820" ht="12.6" hidden="1"/>
    <row r="11821" ht="12.6" hidden="1"/>
    <row r="11822" ht="12.6" hidden="1"/>
    <row r="11823" ht="12.6" hidden="1"/>
    <row r="11824" ht="12.6" hidden="1"/>
    <row r="11825" ht="12.6" hidden="1"/>
    <row r="11826" ht="12.6" hidden="1"/>
    <row r="11827" ht="12.6" hidden="1"/>
    <row r="11828" ht="12.6" hidden="1"/>
    <row r="11829" ht="12.6" hidden="1"/>
    <row r="11830" ht="12.6" hidden="1"/>
    <row r="11831" ht="12.6" hidden="1"/>
    <row r="11832" ht="12.6" hidden="1"/>
    <row r="11833" ht="12.6" hidden="1"/>
    <row r="11834" ht="12.6" hidden="1"/>
    <row r="11835" ht="12.6" hidden="1"/>
    <row r="11836" ht="12.6" hidden="1"/>
    <row r="11837" ht="12.6" hidden="1"/>
    <row r="11838" ht="12.6" hidden="1"/>
    <row r="11839" ht="12.6" hidden="1"/>
    <row r="11840" ht="12.6" hidden="1"/>
    <row r="11841" ht="12.6" hidden="1"/>
    <row r="11842" ht="12.6" hidden="1"/>
    <row r="11843" ht="12.6" hidden="1"/>
    <row r="11844" ht="12.6" hidden="1"/>
    <row r="11845" ht="12.6" hidden="1"/>
    <row r="11846" ht="12.6" hidden="1"/>
    <row r="11847" ht="12.6" hidden="1"/>
    <row r="11848" ht="12.6" hidden="1"/>
    <row r="11849" ht="12.6" hidden="1"/>
    <row r="11850" ht="12.6" hidden="1"/>
    <row r="11851" ht="12.6" hidden="1"/>
    <row r="11852" ht="12.6" hidden="1"/>
    <row r="11853" ht="12.6" hidden="1"/>
    <row r="11854" ht="12.6" hidden="1"/>
    <row r="11855" ht="12.6" hidden="1"/>
    <row r="11856" ht="12.6" hidden="1"/>
    <row r="11857" ht="12.6" hidden="1"/>
    <row r="11858" ht="12.6" hidden="1"/>
    <row r="11859" ht="12.6" hidden="1"/>
    <row r="11860" ht="12.6" hidden="1"/>
    <row r="11861" ht="12.6" hidden="1"/>
    <row r="11862" ht="12.6" hidden="1"/>
    <row r="11863" ht="12.6" hidden="1"/>
    <row r="11864" ht="12.6" hidden="1"/>
    <row r="11865" ht="12.6" hidden="1"/>
    <row r="11866" ht="12.6" hidden="1"/>
    <row r="11867" ht="12.6" hidden="1"/>
    <row r="11868" ht="12.6" hidden="1"/>
    <row r="11869" ht="12.6" hidden="1"/>
    <row r="11870" ht="12.6" hidden="1"/>
    <row r="11871" ht="12.6" hidden="1"/>
    <row r="11872" ht="12.6" hidden="1"/>
    <row r="11873" ht="12.6" hidden="1"/>
    <row r="11874" ht="12.6" hidden="1"/>
    <row r="11875" ht="12.6" hidden="1"/>
    <row r="11876" ht="12.6" hidden="1"/>
    <row r="11877" ht="12.6" hidden="1"/>
    <row r="11878" ht="12.6" hidden="1"/>
    <row r="11879" ht="12.6" hidden="1"/>
    <row r="11880" ht="12.6" hidden="1"/>
    <row r="11881" ht="12.6" hidden="1"/>
    <row r="11882" ht="12.6" hidden="1"/>
    <row r="11883" ht="12.6" hidden="1"/>
    <row r="11884" ht="12.6" hidden="1"/>
    <row r="11885" ht="12.6" hidden="1"/>
    <row r="11886" ht="12.6" hidden="1"/>
    <row r="11887" ht="12.6" hidden="1"/>
    <row r="11888" ht="12.6" hidden="1"/>
    <row r="11889" ht="12.6" hidden="1"/>
    <row r="11890" ht="12.6" hidden="1"/>
    <row r="11891" ht="12.6" hidden="1"/>
    <row r="11892" ht="12.6" hidden="1"/>
    <row r="11893" ht="12.6" hidden="1"/>
    <row r="11894" ht="12.6" hidden="1"/>
    <row r="11895" ht="12.6" hidden="1"/>
    <row r="11896" ht="12.6" hidden="1"/>
    <row r="11897" ht="12.6" hidden="1"/>
    <row r="11898" ht="12.6" hidden="1"/>
    <row r="11899" ht="12.6" hidden="1"/>
    <row r="11900" ht="12.6" hidden="1"/>
    <row r="11901" ht="12.6" hidden="1"/>
    <row r="11902" ht="12.6" hidden="1"/>
    <row r="11903" ht="12.6" hidden="1"/>
    <row r="11904" ht="12.6" hidden="1"/>
    <row r="11905" ht="12.6" hidden="1"/>
    <row r="11906" ht="12.6" hidden="1"/>
    <row r="11907" ht="12.6" hidden="1"/>
    <row r="11908" ht="12.6" hidden="1"/>
    <row r="11909" ht="12.6" hidden="1"/>
    <row r="11910" ht="12.6" hidden="1"/>
    <row r="11911" ht="12.6" hidden="1"/>
    <row r="11912" ht="12.6" hidden="1"/>
    <row r="11913" ht="12.6" hidden="1"/>
    <row r="11914" ht="12.6" hidden="1"/>
    <row r="11915" ht="12.6" hidden="1"/>
    <row r="11916" ht="12.6" hidden="1"/>
    <row r="11917" ht="12.6" hidden="1"/>
    <row r="11918" ht="12.6" hidden="1"/>
    <row r="11919" ht="12.6" hidden="1"/>
    <row r="11920" ht="12.6" hidden="1"/>
    <row r="11921" ht="12.6" hidden="1"/>
    <row r="11922" ht="12.6" hidden="1"/>
    <row r="11923" ht="12.6" hidden="1"/>
    <row r="11924" ht="12.6" hidden="1"/>
    <row r="11925" ht="12.6" hidden="1"/>
    <row r="11926" ht="12.6" hidden="1"/>
    <row r="11927" ht="12.6" hidden="1"/>
    <row r="11928" ht="12.6" hidden="1"/>
    <row r="11929" ht="12.6" hidden="1"/>
    <row r="11930" ht="12.6" hidden="1"/>
    <row r="11931" ht="12.6" hidden="1"/>
    <row r="11932" ht="12.6" hidden="1"/>
    <row r="11933" ht="12.6" hidden="1"/>
    <row r="11934" ht="12.6" hidden="1"/>
    <row r="11935" ht="12.6" hidden="1"/>
    <row r="11936" ht="12.6" hidden="1"/>
    <row r="11937" ht="12.6" hidden="1"/>
    <row r="11938" ht="12.6" hidden="1"/>
    <row r="11939" ht="12.6" hidden="1"/>
    <row r="11940" ht="12.6" hidden="1"/>
    <row r="11941" ht="12.6" hidden="1"/>
    <row r="11942" ht="12.6" hidden="1"/>
    <row r="11943" ht="12.6" hidden="1"/>
    <row r="11944" ht="12.6" hidden="1"/>
    <row r="11945" ht="12.6" hidden="1"/>
    <row r="11946" ht="12.6" hidden="1"/>
    <row r="11947" ht="12.6" hidden="1"/>
    <row r="11948" ht="12.6" hidden="1"/>
    <row r="11949" ht="12.6" hidden="1"/>
    <row r="11950" ht="12.6" hidden="1"/>
    <row r="11951" ht="12.6" hidden="1"/>
    <row r="11952" ht="12.6" hidden="1"/>
    <row r="11953" ht="12.6" hidden="1"/>
    <row r="11954" ht="12.6" hidden="1"/>
    <row r="11955" ht="12.6" hidden="1"/>
    <row r="11956" ht="12.6" hidden="1"/>
    <row r="11957" ht="12.6" hidden="1"/>
    <row r="11958" ht="12.6" hidden="1"/>
    <row r="11959" ht="12.6" hidden="1"/>
    <row r="11960" ht="12.6" hidden="1"/>
    <row r="11961" ht="12.6" hidden="1"/>
    <row r="11962" ht="12.6" hidden="1"/>
    <row r="11963" ht="12.6" hidden="1"/>
    <row r="11964" ht="12.6" hidden="1"/>
    <row r="11965" ht="12.6" hidden="1"/>
    <row r="11966" ht="12.6" hidden="1"/>
    <row r="11967" ht="12.6" hidden="1"/>
    <row r="11968" ht="12.6" hidden="1"/>
    <row r="11969" ht="12.6" hidden="1"/>
    <row r="11970" ht="12.6" hidden="1"/>
    <row r="11971" ht="12.6" hidden="1"/>
    <row r="11972" ht="12.6" hidden="1"/>
    <row r="11973" ht="12.6" hidden="1"/>
    <row r="11974" ht="12.6" hidden="1"/>
    <row r="11975" ht="12.6" hidden="1"/>
    <row r="11976" ht="12.6" hidden="1"/>
    <row r="11977" ht="12.6" hidden="1"/>
    <row r="11978" ht="12.6" hidden="1"/>
    <row r="11979" ht="12.6" hidden="1"/>
    <row r="11980" ht="12.6" hidden="1"/>
    <row r="11981" ht="12.6" hidden="1"/>
    <row r="11982" ht="12.6" hidden="1"/>
    <row r="11983" ht="12.6" hidden="1"/>
    <row r="11984" ht="12.6" hidden="1"/>
    <row r="11985" ht="12.6" hidden="1"/>
    <row r="11986" ht="12.6" hidden="1"/>
    <row r="11987" ht="12.6" hidden="1"/>
    <row r="11988" ht="12.6" hidden="1"/>
    <row r="11989" ht="12.6" hidden="1"/>
    <row r="11990" ht="12.6" hidden="1"/>
    <row r="11991" ht="12.6" hidden="1"/>
    <row r="11992" ht="12.6" hidden="1"/>
    <row r="11993" ht="12.6" hidden="1"/>
    <row r="11994" ht="12.6" hidden="1"/>
    <row r="11995" ht="12.6" hidden="1"/>
    <row r="11996" ht="12.6" hidden="1"/>
    <row r="11997" ht="12.6" hidden="1"/>
    <row r="11998" ht="12.6" hidden="1"/>
    <row r="11999" ht="12.6" hidden="1"/>
    <row r="12000" ht="12.6" hidden="1"/>
    <row r="12001" ht="12.6" hidden="1"/>
    <row r="12002" ht="12.6" hidden="1"/>
    <row r="12003" ht="12.6" hidden="1"/>
    <row r="12004" ht="12.6" hidden="1"/>
    <row r="12005" ht="12.6" hidden="1"/>
    <row r="12006" ht="12.6" hidden="1"/>
    <row r="12007" ht="12.6" hidden="1"/>
    <row r="12008" ht="12.6" hidden="1"/>
    <row r="12009" ht="12.6" hidden="1"/>
    <row r="12010" ht="12.6" hidden="1"/>
    <row r="12011" ht="12.6" hidden="1"/>
    <row r="12012" ht="12.6" hidden="1"/>
    <row r="12013" ht="12.6" hidden="1"/>
    <row r="12014" ht="12.6" hidden="1"/>
    <row r="12015" ht="12.6" hidden="1"/>
    <row r="12016" ht="12.6" hidden="1"/>
    <row r="12017" ht="12.6" hidden="1"/>
    <row r="12018" ht="12.6" hidden="1"/>
    <row r="12019" ht="12.6" hidden="1"/>
    <row r="12020" ht="12.6" hidden="1"/>
    <row r="12021" ht="12.6" hidden="1"/>
    <row r="12022" ht="12.6" hidden="1"/>
    <row r="12023" ht="12.6" hidden="1"/>
    <row r="12024" ht="12.6" hidden="1"/>
    <row r="12025" ht="12.6" hidden="1"/>
    <row r="12026" ht="12.6" hidden="1"/>
    <row r="12027" ht="12.6" hidden="1"/>
    <row r="12028" ht="12.6" hidden="1"/>
    <row r="12029" ht="12.6" hidden="1"/>
    <row r="12030" ht="12.6" hidden="1"/>
    <row r="12031" ht="12.6" hidden="1"/>
    <row r="12032" ht="12.6" hidden="1"/>
    <row r="12033" ht="12.6" hidden="1"/>
    <row r="12034" ht="12.6" hidden="1"/>
    <row r="12035" ht="12.6" hidden="1"/>
    <row r="12036" ht="12.6" hidden="1"/>
    <row r="12037" ht="12.6" hidden="1"/>
    <row r="12038" ht="12.6" hidden="1"/>
    <row r="12039" ht="12.6" hidden="1"/>
    <row r="12040" ht="12.6" hidden="1"/>
    <row r="12041" ht="12.6" hidden="1"/>
    <row r="12042" ht="12.6" hidden="1"/>
    <row r="12043" ht="12.6" hidden="1"/>
    <row r="12044" ht="12.6" hidden="1"/>
    <row r="12045" ht="12.6" hidden="1"/>
    <row r="12046" ht="12.6" hidden="1"/>
    <row r="12047" ht="12.6" hidden="1"/>
    <row r="12048" ht="12.6" hidden="1"/>
    <row r="12049" ht="12.6" hidden="1"/>
    <row r="12050" ht="12.6" hidden="1"/>
    <row r="12051" ht="12.6" hidden="1"/>
    <row r="12052" ht="12.6" hidden="1"/>
    <row r="12053" ht="12.6" hidden="1"/>
    <row r="12054" ht="12.6" hidden="1"/>
    <row r="12055" ht="12.6" hidden="1"/>
    <row r="12056" ht="12.6" hidden="1"/>
    <row r="12057" ht="12.6" hidden="1"/>
    <row r="12058" ht="12.6" hidden="1"/>
    <row r="12059" ht="12.6" hidden="1"/>
    <row r="12060" ht="12.6" hidden="1"/>
    <row r="12061" ht="12.6" hidden="1"/>
    <row r="12062" ht="12.6" hidden="1"/>
    <row r="12063" ht="12.6" hidden="1"/>
    <row r="12064" ht="12.6" hidden="1"/>
    <row r="12065" ht="12.6" hidden="1"/>
    <row r="12066" ht="12.6" hidden="1"/>
    <row r="12067" ht="12.6" hidden="1"/>
    <row r="12068" ht="12.6" hidden="1"/>
    <row r="12069" ht="12.6" hidden="1"/>
    <row r="12070" ht="12.6" hidden="1"/>
    <row r="12071" ht="12.6" hidden="1"/>
    <row r="12072" ht="12.6" hidden="1"/>
    <row r="12073" ht="12.6" hidden="1"/>
    <row r="12074" ht="12.6" hidden="1"/>
    <row r="12075" ht="12.6" hidden="1"/>
    <row r="12076" ht="12.6" hidden="1"/>
    <row r="12077" ht="12.6" hidden="1"/>
    <row r="12078" ht="12.6" hidden="1"/>
    <row r="12079" ht="12.6" hidden="1"/>
    <row r="12080" ht="12.6" hidden="1"/>
    <row r="12081" ht="12.6" hidden="1"/>
    <row r="12082" ht="12.6" hidden="1"/>
    <row r="12083" ht="12.6" hidden="1"/>
    <row r="12084" ht="12.6" hidden="1"/>
    <row r="12085" ht="12.6" hidden="1"/>
    <row r="12086" ht="12.6" hidden="1"/>
    <row r="12087" ht="12.6" hidden="1"/>
    <row r="12088" ht="12.6" hidden="1"/>
    <row r="12089" ht="12.6" hidden="1"/>
    <row r="12090" ht="12.6" hidden="1"/>
    <row r="12091" ht="12.6" hidden="1"/>
    <row r="12092" ht="12.6" hidden="1"/>
    <row r="12093" ht="12.6" hidden="1"/>
    <row r="12094" ht="12.6" hidden="1"/>
    <row r="12095" ht="12.6" hidden="1"/>
    <row r="12096" ht="12.6" hidden="1"/>
    <row r="12097" ht="12.6" hidden="1"/>
    <row r="12098" ht="12.6" hidden="1"/>
    <row r="12099" ht="12.6" hidden="1"/>
    <row r="12100" ht="12.6" hidden="1"/>
    <row r="12101" ht="12.6" hidden="1"/>
    <row r="12102" ht="12.6" hidden="1"/>
    <row r="12103" ht="12.6" hidden="1"/>
    <row r="12104" ht="12.6" hidden="1"/>
    <row r="12105" ht="12.6" hidden="1"/>
    <row r="12106" ht="12.6" hidden="1"/>
    <row r="12107" ht="12.6" hidden="1"/>
    <row r="12108" ht="12.6" hidden="1"/>
    <row r="12109" ht="12.6" hidden="1"/>
    <row r="12110" ht="12.6" hidden="1"/>
    <row r="12111" ht="12.6" hidden="1"/>
    <row r="12112" ht="12.6" hidden="1"/>
    <row r="12113" ht="12.6" hidden="1"/>
    <row r="12114" ht="12.6" hidden="1"/>
    <row r="12115" ht="12.6" hidden="1"/>
    <row r="12116" ht="12.6" hidden="1"/>
    <row r="12117" ht="12.6" hidden="1"/>
    <row r="12118" ht="12.6" hidden="1"/>
    <row r="12119" ht="12.6" hidden="1"/>
    <row r="12120" ht="12.6" hidden="1"/>
    <row r="12121" ht="12.6" hidden="1"/>
    <row r="12122" ht="12.6" hidden="1"/>
    <row r="12123" ht="12.6" hidden="1"/>
    <row r="12124" ht="12.6" hidden="1"/>
    <row r="12125" ht="12.6" hidden="1"/>
    <row r="12126" ht="12.6" hidden="1"/>
    <row r="12127" ht="12.6" hidden="1"/>
    <row r="12128" ht="12.6" hidden="1"/>
    <row r="12129" ht="12.6" hidden="1"/>
    <row r="12130" ht="12.6" hidden="1"/>
    <row r="12131" ht="12.6" hidden="1"/>
    <row r="12132" ht="12.6" hidden="1"/>
    <row r="12133" ht="12.6" hidden="1"/>
    <row r="12134" ht="12.6" hidden="1"/>
    <row r="12135" ht="12.6" hidden="1"/>
    <row r="12136" ht="12.6" hidden="1"/>
    <row r="12137" ht="12.6" hidden="1"/>
    <row r="12138" ht="12.6" hidden="1"/>
    <row r="12139" ht="12.6" hidden="1"/>
    <row r="12140" ht="12.6" hidden="1"/>
    <row r="12141" ht="12.6" hidden="1"/>
    <row r="12142" ht="12.6" hidden="1"/>
    <row r="12143" ht="12.6" hidden="1"/>
    <row r="12144" ht="12.6" hidden="1"/>
    <row r="12145" ht="12.6" hidden="1"/>
    <row r="12146" ht="12.6" hidden="1"/>
    <row r="12147" ht="12.6" hidden="1"/>
    <row r="12148" ht="12.6" hidden="1"/>
    <row r="12149" ht="12.6" hidden="1"/>
    <row r="12150" ht="12.6" hidden="1"/>
    <row r="12151" ht="12.6" hidden="1"/>
    <row r="12152" ht="12.6" hidden="1"/>
    <row r="12153" ht="12.6" hidden="1"/>
    <row r="12154" ht="12.6" hidden="1"/>
    <row r="12155" ht="12.6" hidden="1"/>
    <row r="12156" ht="12.6" hidden="1"/>
    <row r="12157" ht="12.6" hidden="1"/>
    <row r="12158" ht="12.6" hidden="1"/>
    <row r="12159" ht="12.6" hidden="1"/>
    <row r="12160" ht="12.6" hidden="1"/>
    <row r="12161" ht="12.6" hidden="1"/>
    <row r="12162" ht="12.6" hidden="1"/>
    <row r="12163" ht="12.6" hidden="1"/>
    <row r="12164" ht="12.6" hidden="1"/>
    <row r="12165" ht="12.6" hidden="1"/>
    <row r="12166" ht="12.6" hidden="1"/>
    <row r="12167" ht="12.6" hidden="1"/>
    <row r="12168" ht="12.6" hidden="1"/>
    <row r="12169" ht="12.6" hidden="1"/>
    <row r="12170" ht="12.6" hidden="1"/>
    <row r="12171" ht="12.6" hidden="1"/>
    <row r="12172" ht="12.6" hidden="1"/>
    <row r="12173" ht="12.6" hidden="1"/>
    <row r="12174" ht="12.6" hidden="1"/>
    <row r="12175" ht="12.6" hidden="1"/>
    <row r="12176" ht="12.6" hidden="1"/>
    <row r="12177" ht="12.6" hidden="1"/>
    <row r="12178" ht="12.6" hidden="1"/>
    <row r="12179" ht="12.6" hidden="1"/>
    <row r="12180" ht="12.6" hidden="1"/>
    <row r="12181" ht="12.6" hidden="1"/>
    <row r="12182" ht="12.6" hidden="1"/>
    <row r="12183" ht="12.6" hidden="1"/>
    <row r="12184" ht="12.6" hidden="1"/>
    <row r="12185" ht="12.6" hidden="1"/>
    <row r="12186" ht="12.6" hidden="1"/>
    <row r="12187" ht="12.6" hidden="1"/>
    <row r="12188" ht="12.6" hidden="1"/>
    <row r="12189" ht="12.6" hidden="1"/>
    <row r="12190" ht="12.6" hidden="1"/>
    <row r="12191" ht="12.6" hidden="1"/>
    <row r="12192" ht="12.6" hidden="1"/>
    <row r="12193" ht="12.6" hidden="1"/>
    <row r="12194" ht="12.6" hidden="1"/>
    <row r="12195" ht="12.6" hidden="1"/>
    <row r="12196" ht="12.6" hidden="1"/>
    <row r="12197" ht="12.6" hidden="1"/>
    <row r="12198" ht="12.6" hidden="1"/>
    <row r="12199" ht="12.6" hidden="1"/>
    <row r="12200" ht="12.6" hidden="1"/>
    <row r="12201" ht="12.6" hidden="1"/>
    <row r="12202" ht="12.6" hidden="1"/>
    <row r="12203" ht="12.6" hidden="1"/>
    <row r="12204" ht="12.6" hidden="1"/>
    <row r="12205" ht="12.6" hidden="1"/>
    <row r="12206" ht="12.6" hidden="1"/>
    <row r="12207" ht="12.6" hidden="1"/>
    <row r="12208" ht="12.6" hidden="1"/>
    <row r="12209" ht="12.6" hidden="1"/>
    <row r="12210" ht="12.6" hidden="1"/>
    <row r="12211" ht="12.6" hidden="1"/>
    <row r="12212" ht="12.6" hidden="1"/>
    <row r="12213" ht="12.6" hidden="1"/>
    <row r="12214" ht="12.6" hidden="1"/>
    <row r="12215" ht="12.6" hidden="1"/>
    <row r="12216" ht="12.6" hidden="1"/>
    <row r="12217" ht="12.6" hidden="1"/>
    <row r="12218" ht="12.6" hidden="1"/>
    <row r="12219" ht="12.6" hidden="1"/>
    <row r="12220" ht="12.6" hidden="1"/>
    <row r="12221" ht="12.6" hidden="1"/>
    <row r="12222" ht="12.6" hidden="1"/>
    <row r="12223" ht="12.6" hidden="1"/>
    <row r="12224" ht="12.6" hidden="1"/>
    <row r="12225" ht="12.6" hidden="1"/>
    <row r="12226" ht="12.6" hidden="1"/>
    <row r="12227" ht="12.6" hidden="1"/>
    <row r="12228" ht="12.6" hidden="1"/>
    <row r="12229" ht="12.6" hidden="1"/>
    <row r="12230" ht="12.6" hidden="1"/>
    <row r="12231" ht="12.6" hidden="1"/>
    <row r="12232" ht="12.6" hidden="1"/>
    <row r="12233" ht="12.6" hidden="1"/>
    <row r="12234" ht="12.6" hidden="1"/>
    <row r="12235" ht="12.6" hidden="1"/>
    <row r="12236" ht="12.6" hidden="1"/>
    <row r="12237" ht="12.6" hidden="1"/>
    <row r="12238" ht="12.6" hidden="1"/>
    <row r="12239" ht="12.6" hidden="1"/>
    <row r="12240" ht="12.6" hidden="1"/>
    <row r="12241" ht="12.6" hidden="1"/>
    <row r="12242" ht="12.6" hidden="1"/>
    <row r="12243" ht="12.6" hidden="1"/>
    <row r="12244" ht="12.6" hidden="1"/>
    <row r="12245" ht="12.6" hidden="1"/>
    <row r="12246" ht="12.6" hidden="1"/>
    <row r="12247" ht="12.6" hidden="1"/>
    <row r="12248" ht="12.6" hidden="1"/>
    <row r="12249" ht="12.6" hidden="1"/>
    <row r="12250" ht="12.6" hidden="1"/>
    <row r="12251" ht="12.6" hidden="1"/>
    <row r="12252" ht="12.6" hidden="1"/>
    <row r="12253" ht="12.6" hidden="1"/>
    <row r="12254" ht="12.6" hidden="1"/>
    <row r="12255" ht="12.6" hidden="1"/>
    <row r="12256" ht="12.6" hidden="1"/>
    <row r="12257" ht="12.6" hidden="1"/>
    <row r="12258" ht="12.6" hidden="1"/>
    <row r="12259" ht="12.6" hidden="1"/>
    <row r="12260" ht="12.6" hidden="1"/>
    <row r="12261" ht="12.6" hidden="1"/>
    <row r="12262" ht="12.6" hidden="1"/>
    <row r="12263" ht="12.6" hidden="1"/>
    <row r="12264" ht="12.6" hidden="1"/>
    <row r="12265" ht="12.6" hidden="1"/>
    <row r="12266" ht="12.6" hidden="1"/>
    <row r="12267" ht="12.6" hidden="1"/>
    <row r="12268" ht="12.6" hidden="1"/>
    <row r="12269" ht="12.6" hidden="1"/>
    <row r="12270" ht="12.6" hidden="1"/>
    <row r="12271" ht="12.6" hidden="1"/>
    <row r="12272" ht="12.6" hidden="1"/>
    <row r="12273" ht="12.6" hidden="1"/>
    <row r="12274" ht="12.6" hidden="1"/>
    <row r="12275" ht="12.6" hidden="1"/>
    <row r="12276" ht="12.6" hidden="1"/>
    <row r="12277" ht="12.6" hidden="1"/>
    <row r="12278" ht="12.6" hidden="1"/>
    <row r="12279" ht="12.6" hidden="1"/>
    <row r="12280" ht="12.6" hidden="1"/>
    <row r="12281" ht="12.6" hidden="1"/>
    <row r="12282" ht="12.6" hidden="1"/>
    <row r="12283" ht="12.6" hidden="1"/>
    <row r="12284" ht="12.6" hidden="1"/>
    <row r="12285" ht="12.6" hidden="1"/>
    <row r="12286" ht="12.6" hidden="1"/>
    <row r="12287" ht="12.6" hidden="1"/>
    <row r="12288" ht="12.6" hidden="1"/>
    <row r="12289" ht="12.6" hidden="1"/>
    <row r="12290" ht="12.6" hidden="1"/>
    <row r="12291" ht="12.6" hidden="1"/>
    <row r="12292" ht="12.6" hidden="1"/>
    <row r="12293" ht="12.6" hidden="1"/>
    <row r="12294" ht="12.6" hidden="1"/>
    <row r="12295" ht="12.6" hidden="1"/>
    <row r="12296" ht="12.6" hidden="1"/>
    <row r="12297" ht="12.6" hidden="1"/>
    <row r="12298" ht="12.6" hidden="1"/>
    <row r="12299" ht="12.6" hidden="1"/>
    <row r="12300" ht="12.6" hidden="1"/>
    <row r="12301" ht="12.6" hidden="1"/>
    <row r="12302" ht="12.6" hidden="1"/>
    <row r="12303" ht="12.6" hidden="1"/>
    <row r="12304" ht="12.6" hidden="1"/>
    <row r="12305" ht="12.6" hidden="1"/>
    <row r="12306" ht="12.6" hidden="1"/>
    <row r="12307" ht="12.6" hidden="1"/>
    <row r="12308" ht="12.6" hidden="1"/>
    <row r="12309" ht="12.6" hidden="1"/>
    <row r="12310" ht="12.6" hidden="1"/>
    <row r="12311" ht="12.6" hidden="1"/>
    <row r="12312" ht="12.6" hidden="1"/>
    <row r="12313" ht="12.6" hidden="1"/>
    <row r="12314" ht="12.6" hidden="1"/>
    <row r="12315" ht="12.6" hidden="1"/>
    <row r="12316" ht="12.6" hidden="1"/>
    <row r="12317" ht="12.6" hidden="1"/>
    <row r="12318" ht="12.6" hidden="1"/>
    <row r="12319" ht="12.6" hidden="1"/>
    <row r="12320" ht="12.6" hidden="1"/>
    <row r="12321" ht="12.6" hidden="1"/>
    <row r="12322" ht="12.6" hidden="1"/>
    <row r="12323" ht="12.6" hidden="1"/>
    <row r="12324" ht="12.6" hidden="1"/>
    <row r="12325" ht="12.6" hidden="1"/>
    <row r="12326" ht="12.6" hidden="1"/>
    <row r="12327" ht="12.6" hidden="1"/>
    <row r="12328" ht="12.6" hidden="1"/>
    <row r="12329" ht="12.6" hidden="1"/>
    <row r="12330" ht="12.6" hidden="1"/>
    <row r="12331" ht="12.6" hidden="1"/>
    <row r="12332" ht="12.6" hidden="1"/>
    <row r="12333" ht="12.6" hidden="1"/>
    <row r="12334" ht="12.6" hidden="1"/>
    <row r="12335" ht="12.6" hidden="1"/>
    <row r="12336" ht="12.6" hidden="1"/>
    <row r="12337" ht="12.6" hidden="1"/>
    <row r="12338" ht="12.6" hidden="1"/>
    <row r="12339" ht="12.6" hidden="1"/>
    <row r="12340" ht="12.6" hidden="1"/>
    <row r="12341" ht="12.6" hidden="1"/>
    <row r="12342" ht="12.6" hidden="1"/>
    <row r="12343" ht="12.6" hidden="1"/>
    <row r="12344" ht="12.6" hidden="1"/>
    <row r="12345" ht="12.6" hidden="1"/>
    <row r="12346" ht="12.6" hidden="1"/>
    <row r="12347" ht="12.6" hidden="1"/>
    <row r="12348" ht="12.6" hidden="1"/>
    <row r="12349" ht="12.6" hidden="1"/>
    <row r="12350" ht="12.6" hidden="1"/>
    <row r="12351" ht="12.6" hidden="1"/>
    <row r="12352" ht="12.6" hidden="1"/>
    <row r="12353" ht="12.6" hidden="1"/>
    <row r="12354" ht="12.6" hidden="1"/>
    <row r="12355" ht="12.6" hidden="1"/>
    <row r="12356" ht="12.6" hidden="1"/>
    <row r="12357" ht="12.6" hidden="1"/>
    <row r="12358" ht="12.6" hidden="1"/>
    <row r="12359" ht="12.6" hidden="1"/>
    <row r="12360" ht="12.6" hidden="1"/>
    <row r="12361" ht="12.6" hidden="1"/>
    <row r="12362" ht="12.6" hidden="1"/>
    <row r="12363" ht="12.6" hidden="1"/>
    <row r="12364" ht="12.6" hidden="1"/>
    <row r="12365" ht="12.6" hidden="1"/>
    <row r="12366" ht="12.6" hidden="1"/>
    <row r="12367" ht="12.6" hidden="1"/>
    <row r="12368" ht="12.6" hidden="1"/>
    <row r="12369" ht="12.6" hidden="1"/>
    <row r="12370" ht="12.6" hidden="1"/>
    <row r="12371" ht="12.6" hidden="1"/>
    <row r="12372" ht="12.6" hidden="1"/>
    <row r="12373" ht="12.6" hidden="1"/>
    <row r="12374" ht="12.6" hidden="1"/>
    <row r="12375" ht="12.6" hidden="1"/>
    <row r="12376" ht="12.6" hidden="1"/>
    <row r="12377" ht="12.6" hidden="1"/>
    <row r="12378" ht="12.6" hidden="1"/>
    <row r="12379" ht="12.6" hidden="1"/>
    <row r="12380" ht="12.6" hidden="1"/>
    <row r="12381" ht="12.6" hidden="1"/>
    <row r="12382" ht="12.6" hidden="1"/>
    <row r="12383" ht="12.6" hidden="1"/>
    <row r="12384" ht="12.6" hidden="1"/>
    <row r="12385" ht="12.6" hidden="1"/>
    <row r="12386" ht="12.6" hidden="1"/>
    <row r="12387" ht="12.6" hidden="1"/>
    <row r="12388" ht="12.6" hidden="1"/>
    <row r="12389" ht="12.6" hidden="1"/>
    <row r="12390" ht="12.6" hidden="1"/>
    <row r="12391" ht="12.6" hidden="1"/>
    <row r="12392" ht="12.6" hidden="1"/>
    <row r="12393" ht="12.6" hidden="1"/>
    <row r="12394" ht="12.6" hidden="1"/>
    <row r="12395" ht="12.6" hidden="1"/>
    <row r="12396" ht="12.6" hidden="1"/>
    <row r="12397" ht="12.6" hidden="1"/>
    <row r="12398" ht="12.6" hidden="1"/>
    <row r="12399" ht="12.6" hidden="1"/>
    <row r="12400" ht="12.6" hidden="1"/>
    <row r="12401" ht="12.6" hidden="1"/>
    <row r="12402" ht="12.6" hidden="1"/>
    <row r="12403" ht="12.6" hidden="1"/>
    <row r="12404" ht="12.6" hidden="1"/>
    <row r="12405" ht="12.6" hidden="1"/>
    <row r="12406" ht="12.6" hidden="1"/>
    <row r="12407" ht="12.6" hidden="1"/>
    <row r="12408" ht="12.6" hidden="1"/>
    <row r="12409" ht="12.6" hidden="1"/>
    <row r="12410" ht="12.6" hidden="1"/>
    <row r="12411" ht="12.6" hidden="1"/>
    <row r="12412" ht="12.6" hidden="1"/>
    <row r="12413" ht="12.6" hidden="1"/>
    <row r="12414" ht="12.6" hidden="1"/>
    <row r="12415" ht="12.6" hidden="1"/>
    <row r="12416" ht="12.6" hidden="1"/>
    <row r="12417" ht="12.6" hidden="1"/>
    <row r="12418" ht="12.6" hidden="1"/>
    <row r="12419" ht="12.6" hidden="1"/>
    <row r="12420" ht="12.6" hidden="1"/>
    <row r="12421" ht="12.6" hidden="1"/>
    <row r="12422" ht="12.6" hidden="1"/>
    <row r="12423" ht="12.6" hidden="1"/>
    <row r="12424" ht="12.6" hidden="1"/>
    <row r="12425" ht="12.6" hidden="1"/>
    <row r="12426" ht="12.6" hidden="1"/>
    <row r="12427" ht="12.6" hidden="1"/>
    <row r="12428" ht="12.6" hidden="1"/>
    <row r="12429" ht="12.6" hidden="1"/>
    <row r="12430" ht="12.6" hidden="1"/>
    <row r="12431" ht="12.6" hidden="1"/>
    <row r="12432" ht="12.6" hidden="1"/>
    <row r="12433" ht="12.6" hidden="1"/>
    <row r="12434" ht="12.6" hidden="1"/>
    <row r="12435" ht="12.6" hidden="1"/>
    <row r="12436" ht="12.6" hidden="1"/>
    <row r="12437" ht="12.6" hidden="1"/>
    <row r="12438" ht="12.6" hidden="1"/>
    <row r="12439" ht="12.6" hidden="1"/>
    <row r="12440" ht="12.6" hidden="1"/>
    <row r="12441" ht="12.6" hidden="1"/>
    <row r="12442" ht="12.6" hidden="1"/>
    <row r="12443" ht="12.6" hidden="1"/>
    <row r="12444" ht="12.6" hidden="1"/>
    <row r="12445" ht="12.6" hidden="1"/>
    <row r="12446" ht="12.6" hidden="1"/>
    <row r="12447" ht="12.6" hidden="1"/>
    <row r="12448" ht="12.6" hidden="1"/>
    <row r="12449" ht="12.6" hidden="1"/>
    <row r="12450" ht="12.6" hidden="1"/>
    <row r="12451" ht="12.6" hidden="1"/>
    <row r="12452" ht="12.6" hidden="1"/>
    <row r="12453" ht="12.6" hidden="1"/>
    <row r="12454" ht="12.6" hidden="1"/>
    <row r="12455" ht="12.6" hidden="1"/>
    <row r="12456" ht="12.6" hidden="1"/>
    <row r="12457" ht="12.6" hidden="1"/>
    <row r="12458" ht="12.6" hidden="1"/>
    <row r="12459" ht="12.6" hidden="1"/>
    <row r="12460" ht="12.6" hidden="1"/>
    <row r="12461" ht="12.6" hidden="1"/>
    <row r="12462" ht="12.6" hidden="1"/>
    <row r="12463" ht="12.6" hidden="1"/>
    <row r="12464" ht="12.6" hidden="1"/>
    <row r="12465" ht="12.6" hidden="1"/>
    <row r="12466" ht="12.6" hidden="1"/>
    <row r="12467" ht="12.6" hidden="1"/>
    <row r="12468" ht="12.6" hidden="1"/>
    <row r="12469" ht="12.6" hidden="1"/>
    <row r="12470" ht="12.6" hidden="1"/>
    <row r="12471" ht="12.6" hidden="1"/>
    <row r="12472" ht="12.6" hidden="1"/>
    <row r="12473" ht="12.6" hidden="1"/>
    <row r="12474" ht="12.6" hidden="1"/>
    <row r="12475" ht="12.6" hidden="1"/>
    <row r="12476" ht="12.6" hidden="1"/>
    <row r="12477" ht="12.6" hidden="1"/>
    <row r="12478" ht="12.6" hidden="1"/>
    <row r="12479" ht="12.6" hidden="1"/>
    <row r="12480" ht="12.6" hidden="1"/>
    <row r="12481" ht="12.6" hidden="1"/>
    <row r="12482" ht="12.6" hidden="1"/>
    <row r="12483" ht="12.6" hidden="1"/>
    <row r="12484" ht="12.6" hidden="1"/>
    <row r="12485" ht="12.6" hidden="1"/>
    <row r="12486" ht="12.6" hidden="1"/>
    <row r="12487" ht="12.6" hidden="1"/>
    <row r="12488" ht="12.6" hidden="1"/>
    <row r="12489" ht="12.6" hidden="1"/>
    <row r="12490" ht="12.6" hidden="1"/>
    <row r="12491" ht="12.6" hidden="1"/>
    <row r="12492" ht="12.6" hidden="1"/>
    <row r="12493" ht="12.6" hidden="1"/>
    <row r="12494" ht="12.6" hidden="1"/>
    <row r="12495" ht="12.6" hidden="1"/>
    <row r="12496" ht="12.6" hidden="1"/>
    <row r="12497" ht="12.6" hidden="1"/>
    <row r="12498" ht="12.6" hidden="1"/>
    <row r="12499" ht="12.6" hidden="1"/>
    <row r="12500" ht="12.6" hidden="1"/>
    <row r="12501" ht="12.6" hidden="1"/>
    <row r="12502" ht="12.6" hidden="1"/>
    <row r="12503" ht="12.6" hidden="1"/>
    <row r="12504" ht="12.6" hidden="1"/>
    <row r="12505" ht="12.6" hidden="1"/>
    <row r="12506" ht="12.6" hidden="1"/>
    <row r="12507" ht="12.6" hidden="1"/>
    <row r="12508" ht="12.6" hidden="1"/>
    <row r="12509" ht="12.6" hidden="1"/>
    <row r="12510" ht="12.6" hidden="1"/>
    <row r="12511" ht="12.6" hidden="1"/>
    <row r="12512" ht="12.6" hidden="1"/>
    <row r="12513" ht="12.6" hidden="1"/>
    <row r="12514" ht="12.6" hidden="1"/>
    <row r="12515" ht="12.6" hidden="1"/>
    <row r="12516" ht="12.6" hidden="1"/>
    <row r="12517" ht="12.6" hidden="1"/>
    <row r="12518" ht="12.6" hidden="1"/>
    <row r="12519" ht="12.6" hidden="1"/>
    <row r="12520" ht="12.6" hidden="1"/>
    <row r="12521" ht="12.6" hidden="1"/>
    <row r="12522" ht="12.6" hidden="1"/>
    <row r="12523" ht="12.6" hidden="1"/>
    <row r="12524" ht="12.6" hidden="1"/>
    <row r="12525" ht="12.6" hidden="1"/>
    <row r="12526" ht="12.6" hidden="1"/>
    <row r="12527" ht="12.6" hidden="1"/>
    <row r="12528" ht="12.6" hidden="1"/>
    <row r="12529" ht="12.6" hidden="1"/>
    <row r="12530" ht="12.6" hidden="1"/>
    <row r="12531" ht="12.6" hidden="1"/>
    <row r="12532" ht="12.6" hidden="1"/>
    <row r="12533" ht="12.6" hidden="1"/>
    <row r="12534" ht="12.6" hidden="1"/>
    <row r="12535" ht="12.6" hidden="1"/>
    <row r="12536" ht="12.6" hidden="1"/>
    <row r="12537" ht="12.6" hidden="1"/>
    <row r="12538" ht="12.6" hidden="1"/>
    <row r="12539" ht="12.6" hidden="1"/>
    <row r="12540" ht="12.6" hidden="1"/>
    <row r="12541" ht="12.6" hidden="1"/>
    <row r="12542" ht="12.6" hidden="1"/>
    <row r="12543" ht="12.6" hidden="1"/>
    <row r="12544" ht="12.6" hidden="1"/>
    <row r="12545" ht="12.6" hidden="1"/>
    <row r="12546" ht="12.6" hidden="1"/>
    <row r="12547" ht="12.6" hidden="1"/>
    <row r="12548" ht="12.6" hidden="1"/>
    <row r="12549" ht="12.6" hidden="1"/>
    <row r="12550" ht="12.6" hidden="1"/>
    <row r="12551" ht="12.6" hidden="1"/>
    <row r="12552" ht="12.6" hidden="1"/>
    <row r="12553" ht="12.6" hidden="1"/>
    <row r="12554" ht="12.6" hidden="1"/>
    <row r="12555" ht="12.6" hidden="1"/>
    <row r="12556" ht="12.6" hidden="1"/>
    <row r="12557" ht="12.6" hidden="1"/>
    <row r="12558" ht="12.6" hidden="1"/>
    <row r="12559" ht="12.6" hidden="1"/>
    <row r="12560" ht="12.6" hidden="1"/>
    <row r="12561" ht="12.6" hidden="1"/>
    <row r="12562" ht="12.6" hidden="1"/>
    <row r="12563" ht="12.6" hidden="1"/>
    <row r="12564" ht="12.6" hidden="1"/>
    <row r="12565" ht="12.6" hidden="1"/>
    <row r="12566" ht="12.6" hidden="1"/>
    <row r="12567" ht="12.6" hidden="1"/>
    <row r="12568" ht="12.6" hidden="1"/>
    <row r="12569" ht="12.6" hidden="1"/>
    <row r="12570" ht="12.6" hidden="1"/>
    <row r="12571" ht="12.6" hidden="1"/>
    <row r="12572" ht="12.6" hidden="1"/>
    <row r="12573" ht="12.6" hidden="1"/>
    <row r="12574" ht="12.6" hidden="1"/>
    <row r="12575" ht="12.6" hidden="1"/>
    <row r="12576" ht="12.6" hidden="1"/>
    <row r="12577" ht="12.6" hidden="1"/>
    <row r="12578" ht="12.6" hidden="1"/>
    <row r="12579" ht="12.6" hidden="1"/>
    <row r="12580" ht="12.6" hidden="1"/>
    <row r="12581" ht="12.6" hidden="1"/>
    <row r="12582" ht="12.6" hidden="1"/>
    <row r="12583" ht="12.6" hidden="1"/>
    <row r="12584" ht="12.6" hidden="1"/>
    <row r="12585" ht="12.6" hidden="1"/>
    <row r="12586" ht="12.6" hidden="1"/>
    <row r="12587" ht="12.6" hidden="1"/>
    <row r="12588" ht="12.6" hidden="1"/>
    <row r="12589" ht="12.6" hidden="1"/>
    <row r="12590" ht="12.6" hidden="1"/>
    <row r="12591" ht="12.6" hidden="1"/>
    <row r="12592" ht="12.6" hidden="1"/>
    <row r="12593" ht="12.6" hidden="1"/>
    <row r="12594" ht="12.6" hidden="1"/>
    <row r="12595" ht="12.6" hidden="1"/>
    <row r="12596" ht="12.6" hidden="1"/>
    <row r="12597" ht="12.6" hidden="1"/>
    <row r="12598" ht="12.6" hidden="1"/>
    <row r="12599" ht="12.6" hidden="1"/>
    <row r="12600" ht="12.6" hidden="1"/>
    <row r="12601" ht="12.6" hidden="1"/>
    <row r="12602" ht="12.6" hidden="1"/>
    <row r="12603" ht="12.6" hidden="1"/>
    <row r="12604" ht="12.6" hidden="1"/>
    <row r="12605" ht="12.6" hidden="1"/>
    <row r="12606" ht="12.6" hidden="1"/>
    <row r="12607" ht="12.6" hidden="1"/>
    <row r="12608" ht="12.6" hidden="1"/>
    <row r="12609" ht="12.6" hidden="1"/>
    <row r="12610" ht="12.6" hidden="1"/>
    <row r="12611" ht="12.6" hidden="1"/>
    <row r="12612" ht="12.6" hidden="1"/>
    <row r="12613" ht="12.6" hidden="1"/>
    <row r="12614" ht="12.6" hidden="1"/>
    <row r="12615" ht="12.6" hidden="1"/>
    <row r="12616" ht="12.6" hidden="1"/>
    <row r="12617" ht="12.6" hidden="1"/>
    <row r="12618" ht="12.6" hidden="1"/>
    <row r="12619" ht="12.6" hidden="1"/>
    <row r="12620" ht="12.6" hidden="1"/>
    <row r="12621" ht="12.6" hidden="1"/>
    <row r="12622" ht="12.6" hidden="1"/>
    <row r="12623" ht="12.6" hidden="1"/>
    <row r="12624" ht="12.6" hidden="1"/>
    <row r="12625" ht="12.6" hidden="1"/>
    <row r="12626" ht="12.6" hidden="1"/>
    <row r="12627" ht="12.6" hidden="1"/>
    <row r="12628" ht="12.6" hidden="1"/>
    <row r="12629" ht="12.6" hidden="1"/>
    <row r="12630" ht="12.6" hidden="1"/>
    <row r="12631" ht="12.6" hidden="1"/>
    <row r="12632" ht="12.6" hidden="1"/>
    <row r="12633" ht="12.6" hidden="1"/>
    <row r="12634" ht="12.6" hidden="1"/>
    <row r="12635" ht="12.6" hidden="1"/>
    <row r="12636" ht="12.6" hidden="1"/>
    <row r="12637" ht="12.6" hidden="1"/>
    <row r="12638" ht="12.6" hidden="1"/>
    <row r="12639" ht="12.6" hidden="1"/>
    <row r="12640" ht="12.6" hidden="1"/>
    <row r="12641" ht="12.6" hidden="1"/>
    <row r="12642" ht="12.6" hidden="1"/>
    <row r="12643" ht="12.6" hidden="1"/>
    <row r="12644" ht="12.6" hidden="1"/>
    <row r="12645" ht="12.6" hidden="1"/>
    <row r="12646" ht="12.6" hidden="1"/>
    <row r="12647" ht="12.6" hidden="1"/>
    <row r="12648" ht="12.6" hidden="1"/>
    <row r="12649" ht="12.6" hidden="1"/>
    <row r="12650" ht="12.6" hidden="1"/>
    <row r="12651" ht="12.6" hidden="1"/>
    <row r="12652" ht="12.6" hidden="1"/>
    <row r="12653" ht="12.6" hidden="1"/>
    <row r="12654" ht="12.6" hidden="1"/>
    <row r="12655" ht="12.6" hidden="1"/>
    <row r="12656" ht="12.6" hidden="1"/>
    <row r="12657" ht="12.6" hidden="1"/>
    <row r="12658" ht="12.6" hidden="1"/>
    <row r="12659" ht="12.6" hidden="1"/>
    <row r="12660" ht="12.6" hidden="1"/>
    <row r="12661" ht="12.6" hidden="1"/>
    <row r="12662" ht="12.6" hidden="1"/>
    <row r="12663" ht="12.6" hidden="1"/>
    <row r="12664" ht="12.6" hidden="1"/>
    <row r="12665" ht="12.6" hidden="1"/>
    <row r="12666" ht="12.6" hidden="1"/>
    <row r="12667" ht="12.6" hidden="1"/>
    <row r="12668" ht="12.6" hidden="1"/>
    <row r="12669" ht="12.6" hidden="1"/>
    <row r="12670" ht="12.6" hidden="1"/>
    <row r="12671" ht="12.6" hidden="1"/>
    <row r="12672" ht="12.6" hidden="1"/>
    <row r="12673" ht="12.6" hidden="1"/>
    <row r="12674" ht="12.6" hidden="1"/>
    <row r="12675" ht="12.6" hidden="1"/>
    <row r="12676" ht="12.6" hidden="1"/>
    <row r="12677" ht="12.6" hidden="1"/>
    <row r="12678" ht="12.6" hidden="1"/>
    <row r="12679" ht="12.6" hidden="1"/>
    <row r="12680" ht="12.6" hidden="1"/>
    <row r="12681" ht="12.6" hidden="1"/>
    <row r="12682" ht="12.6" hidden="1"/>
    <row r="12683" ht="12.6" hidden="1"/>
    <row r="12684" ht="12.6" hidden="1"/>
    <row r="12685" ht="12.6" hidden="1"/>
    <row r="12686" ht="12.6" hidden="1"/>
    <row r="12687" ht="12.6" hidden="1"/>
    <row r="12688" ht="12.6" hidden="1"/>
    <row r="12689" ht="12.6" hidden="1"/>
    <row r="12690" ht="12.6" hidden="1"/>
    <row r="12691" ht="12.6" hidden="1"/>
    <row r="12692" ht="12.6" hidden="1"/>
    <row r="12693" ht="12.6" hidden="1"/>
    <row r="12694" ht="12.6" hidden="1"/>
    <row r="12695" ht="12.6" hidden="1"/>
    <row r="12696" ht="12.6" hidden="1"/>
    <row r="12697" ht="12.6" hidden="1"/>
    <row r="12698" ht="12.6" hidden="1"/>
    <row r="12699" ht="12.6" hidden="1"/>
    <row r="12700" ht="12.6" hidden="1"/>
    <row r="12701" ht="12.6" hidden="1"/>
    <row r="12702" ht="12.6" hidden="1"/>
    <row r="12703" ht="12.6" hidden="1"/>
    <row r="12704" ht="12.6" hidden="1"/>
    <row r="12705" ht="12.6" hidden="1"/>
    <row r="12706" ht="12.6" hidden="1"/>
    <row r="12707" ht="12.6" hidden="1"/>
    <row r="12708" ht="12.6" hidden="1"/>
    <row r="12709" ht="12.6" hidden="1"/>
    <row r="12710" ht="12.6" hidden="1"/>
    <row r="12711" ht="12.6" hidden="1"/>
    <row r="12712" ht="12.6" hidden="1"/>
    <row r="12713" ht="12.6" hidden="1"/>
    <row r="12714" ht="12.6" hidden="1"/>
    <row r="12715" ht="12.6" hidden="1"/>
    <row r="12716" ht="12.6" hidden="1"/>
    <row r="12717" ht="12.6" hidden="1"/>
    <row r="12718" ht="12.6" hidden="1"/>
    <row r="12719" ht="12.6" hidden="1"/>
    <row r="12720" ht="12.6" hidden="1"/>
    <row r="12721" ht="12.6" hidden="1"/>
    <row r="12722" ht="12.6" hidden="1"/>
    <row r="12723" ht="12.6" hidden="1"/>
    <row r="12724" ht="12.6" hidden="1"/>
    <row r="12725" ht="12.6" hidden="1"/>
    <row r="12726" ht="12.6" hidden="1"/>
    <row r="12727" ht="12.6" hidden="1"/>
    <row r="12728" ht="12.6" hidden="1"/>
    <row r="12729" ht="12.6" hidden="1"/>
    <row r="12730" ht="12.6" hidden="1"/>
    <row r="12731" ht="12.6" hidden="1"/>
    <row r="12732" ht="12.6" hidden="1"/>
    <row r="12733" ht="12.6" hidden="1"/>
    <row r="12734" ht="12.6" hidden="1"/>
    <row r="12735" ht="12.6" hidden="1"/>
    <row r="12736" ht="12.6" hidden="1"/>
    <row r="12737" ht="12.6" hidden="1"/>
    <row r="12738" ht="12.6" hidden="1"/>
    <row r="12739" ht="12.6" hidden="1"/>
    <row r="12740" ht="12.6" hidden="1"/>
    <row r="12741" ht="12.6" hidden="1"/>
    <row r="12742" ht="12.6" hidden="1"/>
    <row r="12743" ht="12.6" hidden="1"/>
    <row r="12744" ht="12.6" hidden="1"/>
    <row r="12745" ht="12.6" hidden="1"/>
    <row r="12746" ht="12.6" hidden="1"/>
    <row r="12747" ht="12.6" hidden="1"/>
    <row r="12748" ht="12.6" hidden="1"/>
    <row r="12749" ht="12.6" hidden="1"/>
    <row r="12750" ht="12.6" hidden="1"/>
    <row r="12751" ht="12.6" hidden="1"/>
    <row r="12752" ht="12.6" hidden="1"/>
    <row r="12753" ht="12.6" hidden="1"/>
    <row r="12754" ht="12.6" hidden="1"/>
    <row r="12755" ht="12.6" hidden="1"/>
    <row r="12756" ht="12.6" hidden="1"/>
    <row r="12757" ht="12.6" hidden="1"/>
    <row r="12758" ht="12.6" hidden="1"/>
    <row r="12759" ht="12.6" hidden="1"/>
    <row r="12760" ht="12.6" hidden="1"/>
    <row r="12761" ht="12.6" hidden="1"/>
    <row r="12762" ht="12.6" hidden="1"/>
    <row r="12763" ht="12.6" hidden="1"/>
    <row r="12764" ht="12.6" hidden="1"/>
    <row r="12765" ht="12.6" hidden="1"/>
    <row r="12766" ht="12.6" hidden="1"/>
    <row r="12767" ht="12.6" hidden="1"/>
    <row r="12768" ht="12.6" hidden="1"/>
    <row r="12769" ht="12.6" hidden="1"/>
    <row r="12770" ht="12.6" hidden="1"/>
    <row r="12771" ht="12.6" hidden="1"/>
    <row r="12772" ht="12.6" hidden="1"/>
    <row r="12773" ht="12.6" hidden="1"/>
    <row r="12774" ht="12.6" hidden="1"/>
    <row r="12775" ht="12.6" hidden="1"/>
    <row r="12776" ht="12.6" hidden="1"/>
    <row r="12777" ht="12.6" hidden="1"/>
    <row r="12778" ht="12.6" hidden="1"/>
    <row r="12779" ht="12.6" hidden="1"/>
    <row r="12780" ht="12.6" hidden="1"/>
    <row r="12781" ht="12.6" hidden="1"/>
    <row r="12782" ht="12.6" hidden="1"/>
    <row r="12783" ht="12.6" hidden="1"/>
    <row r="12784" ht="12.6" hidden="1"/>
    <row r="12785" ht="12.6" hidden="1"/>
    <row r="12786" ht="12.6" hidden="1"/>
    <row r="12787" ht="12.6" hidden="1"/>
    <row r="12788" ht="12.6" hidden="1"/>
    <row r="12789" ht="12.6" hidden="1"/>
    <row r="12790" ht="12.6" hidden="1"/>
    <row r="12791" ht="12.6" hidden="1"/>
    <row r="12792" ht="12.6" hidden="1"/>
    <row r="12793" ht="12.6" hidden="1"/>
    <row r="12794" ht="12.6" hidden="1"/>
    <row r="12795" ht="12.6" hidden="1"/>
    <row r="12796" ht="12.6" hidden="1"/>
    <row r="12797" ht="12.6" hidden="1"/>
    <row r="12798" ht="12.6" hidden="1"/>
    <row r="12799" ht="12.6" hidden="1"/>
    <row r="12800" ht="12.6" hidden="1"/>
    <row r="12801" ht="12.6" hidden="1"/>
    <row r="12802" ht="12.6" hidden="1"/>
    <row r="12803" ht="12.6" hidden="1"/>
    <row r="12804" ht="12.6" hidden="1"/>
    <row r="12805" ht="12.6" hidden="1"/>
    <row r="12806" ht="12.6" hidden="1"/>
    <row r="12807" ht="12.6" hidden="1"/>
    <row r="12808" ht="12.6" hidden="1"/>
    <row r="12809" ht="12.6" hidden="1"/>
    <row r="12810" ht="12.6" hidden="1"/>
    <row r="12811" ht="12.6" hidden="1"/>
    <row r="12812" ht="12.6" hidden="1"/>
    <row r="12813" ht="12.6" hidden="1"/>
    <row r="12814" ht="12.6" hidden="1"/>
    <row r="12815" ht="12.6" hidden="1"/>
    <row r="12816" ht="12.6" hidden="1"/>
    <row r="12817" ht="12.6" hidden="1"/>
    <row r="12818" ht="12.6" hidden="1"/>
    <row r="12819" ht="12.6" hidden="1"/>
    <row r="12820" ht="12.6" hidden="1"/>
    <row r="12821" ht="12.6" hidden="1"/>
    <row r="12822" ht="12.6" hidden="1"/>
    <row r="12823" ht="12.6" hidden="1"/>
    <row r="12824" ht="12.6" hidden="1"/>
    <row r="12825" ht="12.6" hidden="1"/>
    <row r="12826" ht="12.6" hidden="1"/>
    <row r="12827" ht="12.6" hidden="1"/>
    <row r="12828" ht="12.6" hidden="1"/>
    <row r="12829" ht="12.6" hidden="1"/>
    <row r="12830" ht="12.6" hidden="1"/>
    <row r="12831" ht="12.6" hidden="1"/>
    <row r="12832" ht="12.6" hidden="1"/>
    <row r="12833" ht="12.6" hidden="1"/>
    <row r="12834" ht="12.6" hidden="1"/>
    <row r="12835" ht="12.6" hidden="1"/>
    <row r="12836" ht="12.6" hidden="1"/>
    <row r="12837" ht="12.6" hidden="1"/>
    <row r="12838" ht="12.6" hidden="1"/>
    <row r="12839" ht="12.6" hidden="1"/>
    <row r="12840" ht="12.6" hidden="1"/>
    <row r="12841" ht="12.6" hidden="1"/>
    <row r="12842" ht="12.6" hidden="1"/>
    <row r="12843" ht="12.6" hidden="1"/>
    <row r="12844" ht="12.6" hidden="1"/>
    <row r="12845" ht="12.6" hidden="1"/>
    <row r="12846" ht="12.6" hidden="1"/>
    <row r="12847" ht="12.6" hidden="1"/>
    <row r="12848" ht="12.6" hidden="1"/>
    <row r="12849" ht="12.6" hidden="1"/>
    <row r="12850" ht="12.6" hidden="1"/>
    <row r="12851" ht="12.6" hidden="1"/>
    <row r="12852" ht="12.6" hidden="1"/>
    <row r="12853" ht="12.6" hidden="1"/>
    <row r="12854" ht="12.6" hidden="1"/>
    <row r="12855" ht="12.6" hidden="1"/>
    <row r="12856" ht="12.6" hidden="1"/>
    <row r="12857" ht="12.6" hidden="1"/>
    <row r="12858" ht="12.6" hidden="1"/>
    <row r="12859" ht="12.6" hidden="1"/>
    <row r="12860" ht="12.6" hidden="1"/>
    <row r="12861" ht="12.6" hidden="1"/>
    <row r="12862" ht="12.6" hidden="1"/>
    <row r="12863" ht="12.6" hidden="1"/>
    <row r="12864" ht="12.6" hidden="1"/>
    <row r="12865" ht="12.6" hidden="1"/>
    <row r="12866" ht="12.6" hidden="1"/>
    <row r="12867" ht="12.6" hidden="1"/>
    <row r="12868" ht="12.6" hidden="1"/>
    <row r="12869" ht="12.6" hidden="1"/>
    <row r="12870" ht="12.6" hidden="1"/>
    <row r="12871" ht="12.6" hidden="1"/>
    <row r="12872" ht="12.6" hidden="1"/>
    <row r="12873" ht="12.6" hidden="1"/>
    <row r="12874" ht="12.6" hidden="1"/>
    <row r="12875" ht="12.6" hidden="1"/>
    <row r="12876" ht="12.6" hidden="1"/>
    <row r="12877" ht="12.6" hidden="1"/>
    <row r="12878" ht="12.6" hidden="1"/>
    <row r="12879" ht="12.6" hidden="1"/>
    <row r="12880" ht="12.6" hidden="1"/>
    <row r="12881" ht="12.6" hidden="1"/>
    <row r="12882" ht="12.6" hidden="1"/>
    <row r="12883" ht="12.6" hidden="1"/>
    <row r="12884" ht="12.6" hidden="1"/>
    <row r="12885" ht="12.6" hidden="1"/>
    <row r="12886" ht="12.6" hidden="1"/>
    <row r="12887" ht="12.6" hidden="1"/>
    <row r="12888" ht="12.6" hidden="1"/>
    <row r="12889" ht="12.6" hidden="1"/>
    <row r="12890" ht="12.6" hidden="1"/>
    <row r="12891" ht="12.6" hidden="1"/>
    <row r="12892" ht="12.6" hidden="1"/>
    <row r="12893" ht="12.6" hidden="1"/>
    <row r="12894" ht="12.6" hidden="1"/>
    <row r="12895" ht="12.6" hidden="1"/>
    <row r="12896" ht="12.6" hidden="1"/>
    <row r="12897" ht="12.6" hidden="1"/>
    <row r="12898" ht="12.6" hidden="1"/>
    <row r="12899" ht="12.6" hidden="1"/>
    <row r="12900" ht="12.6" hidden="1"/>
    <row r="12901" ht="12.6" hidden="1"/>
    <row r="12902" ht="12.6" hidden="1"/>
    <row r="12903" ht="12.6" hidden="1"/>
    <row r="12904" ht="12.6" hidden="1"/>
    <row r="12905" ht="12.6" hidden="1"/>
    <row r="12906" ht="12.6" hidden="1"/>
    <row r="12907" ht="12.6" hidden="1"/>
    <row r="12908" ht="12.6" hidden="1"/>
    <row r="12909" ht="12.6" hidden="1"/>
    <row r="12910" ht="12.6" hidden="1"/>
    <row r="12911" ht="12.6" hidden="1"/>
    <row r="12912" ht="12.6" hidden="1"/>
    <row r="12913" ht="12.6" hidden="1"/>
    <row r="12914" ht="12.6" hidden="1"/>
    <row r="12915" ht="12.6" hidden="1"/>
    <row r="12916" ht="12.6" hidden="1"/>
    <row r="12917" ht="12.6" hidden="1"/>
    <row r="12918" ht="12.6" hidden="1"/>
    <row r="12919" ht="12.6" hidden="1"/>
    <row r="12920" ht="12.6" hidden="1"/>
    <row r="12921" ht="12.6" hidden="1"/>
    <row r="12922" ht="12.6" hidden="1"/>
    <row r="12923" ht="12.6" hidden="1"/>
    <row r="12924" ht="12.6" hidden="1"/>
    <row r="12925" ht="12.6" hidden="1"/>
    <row r="12926" ht="12.6" hidden="1"/>
    <row r="12927" ht="12.6" hidden="1"/>
    <row r="12928" ht="12.6" hidden="1"/>
    <row r="12929" ht="12.6" hidden="1"/>
    <row r="12930" ht="12.6" hidden="1"/>
    <row r="12931" ht="12.6" hidden="1"/>
    <row r="12932" ht="12.6" hidden="1"/>
    <row r="12933" ht="12.6" hidden="1"/>
    <row r="12934" ht="12.6" hidden="1"/>
    <row r="12935" ht="12.6" hidden="1"/>
    <row r="12936" ht="12.6" hidden="1"/>
    <row r="12937" ht="12.6" hidden="1"/>
    <row r="12938" ht="12.6" hidden="1"/>
    <row r="12939" ht="12.6" hidden="1"/>
    <row r="12940" ht="12.6" hidden="1"/>
    <row r="12941" ht="12.6" hidden="1"/>
    <row r="12942" ht="12.6" hidden="1"/>
    <row r="12943" ht="12.6" hidden="1"/>
    <row r="12944" ht="12.6" hidden="1"/>
    <row r="12945" ht="12.6" hidden="1"/>
    <row r="12946" ht="12.6" hidden="1"/>
    <row r="12947" ht="12.6" hidden="1"/>
    <row r="12948" ht="12.6" hidden="1"/>
    <row r="12949" ht="12.6" hidden="1"/>
    <row r="12950" ht="12.6" hidden="1"/>
    <row r="12951" ht="12.6" hidden="1"/>
    <row r="12952" ht="12.6" hidden="1"/>
    <row r="12953" ht="12.6" hidden="1"/>
    <row r="12954" ht="12.6" hidden="1"/>
    <row r="12955" ht="12.6" hidden="1"/>
    <row r="12956" ht="12.6" hidden="1"/>
    <row r="12957" ht="12.6" hidden="1"/>
    <row r="12958" ht="12.6" hidden="1"/>
    <row r="12959" ht="12.6" hidden="1"/>
    <row r="12960" ht="12.6" hidden="1"/>
    <row r="12961" ht="12.6" hidden="1"/>
    <row r="12962" ht="12.6" hidden="1"/>
    <row r="12963" ht="12.6" hidden="1"/>
    <row r="12964" ht="12.6" hidden="1"/>
    <row r="12965" ht="12.6" hidden="1"/>
    <row r="12966" ht="12.6" hidden="1"/>
    <row r="12967" ht="12.6" hidden="1"/>
    <row r="12968" ht="12.6" hidden="1"/>
    <row r="12969" ht="12.6" hidden="1"/>
    <row r="12970" ht="12.6" hidden="1"/>
    <row r="12971" ht="12.6" hidden="1"/>
    <row r="12972" ht="12.6" hidden="1"/>
    <row r="12973" ht="12.6" hidden="1"/>
    <row r="12974" ht="12.6" hidden="1"/>
    <row r="12975" ht="12.6" hidden="1"/>
    <row r="12976" ht="12.6" hidden="1"/>
    <row r="12977" ht="12.6" hidden="1"/>
    <row r="12978" ht="12.6" hidden="1"/>
    <row r="12979" ht="12.6" hidden="1"/>
    <row r="12980" ht="12.6" hidden="1"/>
    <row r="12981" ht="12.6" hidden="1"/>
    <row r="12982" ht="12.6" hidden="1"/>
    <row r="12983" ht="12.6" hidden="1"/>
    <row r="12984" ht="12.6" hidden="1"/>
    <row r="12985" ht="12.6" hidden="1"/>
    <row r="12986" ht="12.6" hidden="1"/>
    <row r="12987" ht="12.6" hidden="1"/>
    <row r="12988" ht="12.6" hidden="1"/>
    <row r="12989" ht="12.6" hidden="1"/>
    <row r="12990" ht="12.6" hidden="1"/>
    <row r="12991" ht="12.6" hidden="1"/>
    <row r="12992" ht="12.6" hidden="1"/>
    <row r="12993" ht="12.6" hidden="1"/>
    <row r="12994" ht="12.6" hidden="1"/>
    <row r="12995" ht="12.6" hidden="1"/>
    <row r="12996" ht="12.6" hidden="1"/>
    <row r="12997" ht="12.6" hidden="1"/>
    <row r="12998" ht="12.6" hidden="1"/>
    <row r="12999" ht="12.6" hidden="1"/>
    <row r="13000" ht="12.6" hidden="1"/>
    <row r="13001" ht="12.6" hidden="1"/>
    <row r="13002" ht="12.6" hidden="1"/>
    <row r="13003" ht="12.6" hidden="1"/>
    <row r="13004" ht="12.6" hidden="1"/>
    <row r="13005" ht="12.6" hidden="1"/>
    <row r="13006" ht="12.6" hidden="1"/>
    <row r="13007" ht="12.6" hidden="1"/>
    <row r="13008" ht="12.6" hidden="1"/>
    <row r="13009" ht="12.6" hidden="1"/>
    <row r="13010" ht="12.6" hidden="1"/>
    <row r="13011" ht="12.6" hidden="1"/>
    <row r="13012" ht="12.6" hidden="1"/>
    <row r="13013" ht="12.6" hidden="1"/>
    <row r="13014" ht="12.6" hidden="1"/>
    <row r="13015" ht="12.6" hidden="1"/>
    <row r="13016" ht="12.6" hidden="1"/>
    <row r="13017" ht="12.6" hidden="1"/>
    <row r="13018" ht="12.6" hidden="1"/>
    <row r="13019" ht="12.6" hidden="1"/>
    <row r="13020" ht="12.6" hidden="1"/>
    <row r="13021" ht="12.6" hidden="1"/>
    <row r="13022" ht="12.6" hidden="1"/>
    <row r="13023" ht="12.6" hidden="1"/>
    <row r="13024" ht="12.6" hidden="1"/>
    <row r="13025" ht="12.6" hidden="1"/>
    <row r="13026" ht="12.6" hidden="1"/>
    <row r="13027" ht="12.6" hidden="1"/>
    <row r="13028" ht="12.6" hidden="1"/>
    <row r="13029" ht="12.6" hidden="1"/>
    <row r="13030" ht="12.6" hidden="1"/>
    <row r="13031" ht="12.6" hidden="1"/>
    <row r="13032" ht="12.6" hidden="1"/>
    <row r="13033" ht="12.6" hidden="1"/>
    <row r="13034" ht="12.6" hidden="1"/>
    <row r="13035" ht="12.6" hidden="1"/>
    <row r="13036" ht="12.6" hidden="1"/>
    <row r="13037" ht="12.6" hidden="1"/>
    <row r="13038" ht="12.6" hidden="1"/>
    <row r="13039" ht="12.6" hidden="1"/>
    <row r="13040" ht="12.6" hidden="1"/>
    <row r="13041" ht="12.6" hidden="1"/>
    <row r="13042" ht="12.6" hidden="1"/>
    <row r="13043" ht="12.6" hidden="1"/>
    <row r="13044" ht="12.6" hidden="1"/>
    <row r="13045" ht="12.6" hidden="1"/>
    <row r="13046" ht="12.6" hidden="1"/>
    <row r="13047" ht="12.6" hidden="1"/>
    <row r="13048" ht="12.6" hidden="1"/>
    <row r="13049" ht="12.6" hidden="1"/>
    <row r="13050" ht="12.6" hidden="1"/>
    <row r="13051" ht="12.6" hidden="1"/>
    <row r="13052" ht="12.6" hidden="1"/>
    <row r="13053" ht="12.6" hidden="1"/>
    <row r="13054" ht="12.6" hidden="1"/>
    <row r="13055" ht="12.6" hidden="1"/>
    <row r="13056" ht="12.6" hidden="1"/>
    <row r="13057" ht="12.6" hidden="1"/>
    <row r="13058" ht="12.6" hidden="1"/>
    <row r="13059" ht="12.6" hidden="1"/>
    <row r="13060" ht="12.6" hidden="1"/>
    <row r="13061" ht="12.6" hidden="1"/>
    <row r="13062" ht="12.6" hidden="1"/>
    <row r="13063" ht="12.6" hidden="1"/>
    <row r="13064" ht="12.6" hidden="1"/>
    <row r="13065" ht="12.6" hidden="1"/>
    <row r="13066" ht="12.6" hidden="1"/>
    <row r="13067" ht="12.6" hidden="1"/>
    <row r="13068" ht="12.6" hidden="1"/>
    <row r="13069" ht="12.6" hidden="1"/>
    <row r="13070" ht="12.6" hidden="1"/>
    <row r="13071" ht="12.6" hidden="1"/>
    <row r="13072" ht="12.6" hidden="1"/>
    <row r="13073" ht="12.6" hidden="1"/>
    <row r="13074" ht="12.6" hidden="1"/>
    <row r="13075" ht="12.6" hidden="1"/>
    <row r="13076" ht="12.6" hidden="1"/>
    <row r="13077" ht="12.6" hidden="1"/>
    <row r="13078" ht="12.6" hidden="1"/>
    <row r="13079" ht="12.6" hidden="1"/>
    <row r="13080" ht="12.6" hidden="1"/>
    <row r="13081" ht="12.6" hidden="1"/>
    <row r="13082" ht="12.6" hidden="1"/>
    <row r="13083" ht="12.6" hidden="1"/>
    <row r="13084" ht="12.6" hidden="1"/>
    <row r="13085" ht="12.6" hidden="1"/>
    <row r="13086" ht="12.6" hidden="1"/>
    <row r="13087" ht="12.6" hidden="1"/>
    <row r="13088" ht="12.6" hidden="1"/>
    <row r="13089" ht="12.6" hidden="1"/>
    <row r="13090" ht="12.6" hidden="1"/>
    <row r="13091" ht="12.6" hidden="1"/>
    <row r="13092" ht="12.6" hidden="1"/>
    <row r="13093" ht="12.6" hidden="1"/>
    <row r="13094" ht="12.6" hidden="1"/>
    <row r="13095" ht="12.6" hidden="1"/>
    <row r="13096" ht="12.6" hidden="1"/>
    <row r="13097" ht="12.6" hidden="1"/>
    <row r="13098" ht="12.6" hidden="1"/>
    <row r="13099" ht="12.6" hidden="1"/>
    <row r="13100" ht="12.6" hidden="1"/>
    <row r="13101" ht="12.6" hidden="1"/>
    <row r="13102" ht="12.6" hidden="1"/>
    <row r="13103" ht="12.6" hidden="1"/>
    <row r="13104" ht="12.6" hidden="1"/>
    <row r="13105" ht="12.6" hidden="1"/>
    <row r="13106" ht="12.6" hidden="1"/>
    <row r="13107" ht="12.6" hidden="1"/>
    <row r="13108" ht="12.6" hidden="1"/>
    <row r="13109" ht="12.6" hidden="1"/>
    <row r="13110" ht="12.6" hidden="1"/>
    <row r="13111" ht="12.6" hidden="1"/>
    <row r="13112" ht="12.6" hidden="1"/>
    <row r="13113" ht="12.6" hidden="1"/>
    <row r="13114" ht="12.6" hidden="1"/>
    <row r="13115" ht="12.6" hidden="1"/>
    <row r="13116" ht="12.6" hidden="1"/>
    <row r="13117" ht="12.6" hidden="1"/>
    <row r="13118" ht="12.6" hidden="1"/>
    <row r="13119" ht="12.6" hidden="1"/>
    <row r="13120" ht="12.6" hidden="1"/>
    <row r="13121" ht="12.6" hidden="1"/>
    <row r="13122" ht="12.6" hidden="1"/>
    <row r="13123" ht="12.6" hidden="1"/>
    <row r="13124" ht="12.6" hidden="1"/>
    <row r="13125" ht="12.6" hidden="1"/>
    <row r="13126" ht="12.6" hidden="1"/>
    <row r="13127" ht="12.6" hidden="1"/>
    <row r="13128" ht="12.6" hidden="1"/>
    <row r="13129" ht="12.6" hidden="1"/>
    <row r="13130" ht="12.6" hidden="1"/>
    <row r="13131" ht="12.6" hidden="1"/>
    <row r="13132" ht="12.6" hidden="1"/>
    <row r="13133" ht="12.6" hidden="1"/>
    <row r="13134" ht="12.6" hidden="1"/>
    <row r="13135" ht="12.6" hidden="1"/>
    <row r="13136" ht="12.6" hidden="1"/>
    <row r="13137" ht="12.6" hidden="1"/>
    <row r="13138" ht="12.6" hidden="1"/>
    <row r="13139" ht="12.6" hidden="1"/>
    <row r="13140" ht="12.6" hidden="1"/>
    <row r="13141" ht="12.6" hidden="1"/>
    <row r="13142" ht="12.6" hidden="1"/>
    <row r="13143" ht="12.6" hidden="1"/>
    <row r="13144" ht="12.6" hidden="1"/>
    <row r="13145" ht="12.6" hidden="1"/>
    <row r="13146" ht="12.6" hidden="1"/>
    <row r="13147" ht="12.6" hidden="1"/>
    <row r="13148" ht="12.6" hidden="1"/>
    <row r="13149" ht="12.6" hidden="1"/>
    <row r="13150" ht="12.6" hidden="1"/>
    <row r="13151" ht="12.6" hidden="1"/>
    <row r="13152" ht="12.6" hidden="1"/>
    <row r="13153" ht="12.6" hidden="1"/>
    <row r="13154" ht="12.6" hidden="1"/>
    <row r="13155" ht="12.6" hidden="1"/>
    <row r="13156" ht="12.6" hidden="1"/>
    <row r="13157" ht="12.6" hidden="1"/>
    <row r="13158" ht="12.6" hidden="1"/>
    <row r="13159" ht="12.6" hidden="1"/>
    <row r="13160" ht="12.6" hidden="1"/>
    <row r="13161" ht="12.6" hidden="1"/>
    <row r="13162" ht="12.6" hidden="1"/>
    <row r="13163" ht="12.6" hidden="1"/>
    <row r="13164" ht="12.6" hidden="1"/>
    <row r="13165" ht="12.6" hidden="1"/>
    <row r="13166" ht="12.6" hidden="1"/>
    <row r="13167" ht="12.6" hidden="1"/>
    <row r="13168" ht="12.6" hidden="1"/>
    <row r="13169" ht="12.6" hidden="1"/>
    <row r="13170" ht="12.6" hidden="1"/>
    <row r="13171" ht="12.6" hidden="1"/>
    <row r="13172" ht="12.6" hidden="1"/>
    <row r="13173" ht="12.6" hidden="1"/>
    <row r="13174" ht="12.6" hidden="1"/>
    <row r="13175" ht="12.6" hidden="1"/>
    <row r="13176" ht="12.6" hidden="1"/>
    <row r="13177" ht="12.6" hidden="1"/>
    <row r="13178" ht="12.6" hidden="1"/>
    <row r="13179" ht="12.6" hidden="1"/>
    <row r="13180" ht="12.6" hidden="1"/>
    <row r="13181" ht="12.6" hidden="1"/>
    <row r="13182" ht="12.6" hidden="1"/>
    <row r="13183" ht="12.6" hidden="1"/>
    <row r="13184" ht="12.6" hidden="1"/>
    <row r="13185" ht="12.6" hidden="1"/>
    <row r="13186" ht="12.6" hidden="1"/>
    <row r="13187" ht="12.6" hidden="1"/>
    <row r="13188" ht="12.6" hidden="1"/>
    <row r="13189" ht="12.6" hidden="1"/>
    <row r="13190" ht="12.6" hidden="1"/>
    <row r="13191" ht="12.6" hidden="1"/>
    <row r="13192" ht="12.6" hidden="1"/>
    <row r="13193" ht="12.6" hidden="1"/>
    <row r="13194" ht="12.6" hidden="1"/>
    <row r="13195" ht="12.6" hidden="1"/>
    <row r="13196" ht="12.6" hidden="1"/>
    <row r="13197" ht="12.6" hidden="1"/>
    <row r="13198" ht="12.6" hidden="1"/>
    <row r="13199" ht="12.6" hidden="1"/>
    <row r="13200" ht="12.6" hidden="1"/>
    <row r="13201" ht="12.6" hidden="1"/>
    <row r="13202" ht="12.6" hidden="1"/>
    <row r="13203" ht="12.6" hidden="1"/>
    <row r="13204" ht="12.6" hidden="1"/>
    <row r="13205" ht="12.6" hidden="1"/>
    <row r="13206" ht="12.6" hidden="1"/>
    <row r="13207" ht="12.6" hidden="1"/>
    <row r="13208" ht="12.6" hidden="1"/>
    <row r="13209" ht="12.6" hidden="1"/>
    <row r="13210" ht="12.6" hidden="1"/>
    <row r="13211" ht="12.6" hidden="1"/>
    <row r="13212" ht="12.6" hidden="1"/>
    <row r="13213" ht="12.6" hidden="1"/>
    <row r="13214" ht="12.6" hidden="1"/>
    <row r="13215" ht="12.6" hidden="1"/>
    <row r="13216" ht="12.6" hidden="1"/>
    <row r="13217" ht="12.6" hidden="1"/>
    <row r="13218" ht="12.6" hidden="1"/>
    <row r="13219" ht="12.6" hidden="1"/>
    <row r="13220" ht="12.6" hidden="1"/>
    <row r="13221" ht="12.6" hidden="1"/>
    <row r="13222" ht="12.6" hidden="1"/>
    <row r="13223" ht="12.6" hidden="1"/>
    <row r="13224" ht="12.6" hidden="1"/>
    <row r="13225" ht="12.6" hidden="1"/>
    <row r="13226" ht="12.6" hidden="1"/>
    <row r="13227" ht="12.6" hidden="1"/>
    <row r="13228" ht="12.6" hidden="1"/>
    <row r="13229" ht="12.6" hidden="1"/>
    <row r="13230" ht="12.6" hidden="1"/>
    <row r="13231" ht="12.6" hidden="1"/>
    <row r="13232" ht="12.6" hidden="1"/>
    <row r="13233" ht="12.6" hidden="1"/>
    <row r="13234" ht="12.6" hidden="1"/>
    <row r="13235" ht="12.6" hidden="1"/>
    <row r="13236" ht="12.6" hidden="1"/>
    <row r="13237" ht="12.6" hidden="1"/>
    <row r="13238" ht="12.6" hidden="1"/>
    <row r="13239" ht="12.6" hidden="1"/>
    <row r="13240" ht="12.6" hidden="1"/>
    <row r="13241" ht="12.6" hidden="1"/>
    <row r="13242" ht="12.6" hidden="1"/>
    <row r="13243" ht="12.6" hidden="1"/>
    <row r="13244" ht="12.6" hidden="1"/>
    <row r="13245" ht="12.6" hidden="1"/>
    <row r="13246" ht="12.6" hidden="1"/>
    <row r="13247" ht="12.6" hidden="1"/>
    <row r="13248" ht="12.6" hidden="1"/>
    <row r="13249" ht="12.6" hidden="1"/>
    <row r="13250" ht="12.6" hidden="1"/>
    <row r="13251" ht="12.6" hidden="1"/>
    <row r="13252" ht="12.6" hidden="1"/>
    <row r="13253" ht="12.6" hidden="1"/>
    <row r="13254" ht="12.6" hidden="1"/>
    <row r="13255" ht="12.6" hidden="1"/>
    <row r="13256" ht="12.6" hidden="1"/>
    <row r="13257" ht="12.6" hidden="1"/>
    <row r="13258" ht="12.6" hidden="1"/>
    <row r="13259" ht="12.6" hidden="1"/>
    <row r="13260" ht="12.6" hidden="1"/>
    <row r="13261" ht="12.6" hidden="1"/>
    <row r="13262" ht="12.6" hidden="1"/>
    <row r="13263" ht="12.6" hidden="1"/>
    <row r="13264" ht="12.6" hidden="1"/>
    <row r="13265" ht="12.6" hidden="1"/>
    <row r="13266" ht="12.6" hidden="1"/>
    <row r="13267" ht="12.6" hidden="1"/>
    <row r="13268" ht="12.6" hidden="1"/>
    <row r="13269" ht="12.6" hidden="1"/>
    <row r="13270" ht="12.6" hidden="1"/>
    <row r="13271" ht="12.6" hidden="1"/>
    <row r="13272" ht="12.6" hidden="1"/>
    <row r="13273" ht="12.6" hidden="1"/>
    <row r="13274" ht="12.6" hidden="1"/>
    <row r="13275" ht="12.6" hidden="1"/>
    <row r="13276" ht="12.6" hidden="1"/>
    <row r="13277" ht="12.6" hidden="1"/>
    <row r="13278" ht="12.6" hidden="1"/>
    <row r="13279" ht="12.6" hidden="1"/>
    <row r="13280" ht="12.6" hidden="1"/>
    <row r="13281" ht="12.6" hidden="1"/>
    <row r="13282" ht="12.6" hidden="1"/>
    <row r="13283" ht="12.6" hidden="1"/>
    <row r="13284" ht="12.6" hidden="1"/>
    <row r="13285" ht="12.6" hidden="1"/>
    <row r="13286" ht="12.6" hidden="1"/>
    <row r="13287" ht="12.6" hidden="1"/>
    <row r="13288" ht="12.6" hidden="1"/>
    <row r="13289" ht="12.6" hidden="1"/>
    <row r="13290" ht="12.6" hidden="1"/>
    <row r="13291" ht="12.6" hidden="1"/>
    <row r="13292" ht="12.6" hidden="1"/>
    <row r="13293" ht="12.6" hidden="1"/>
    <row r="13294" ht="12.6" hidden="1"/>
    <row r="13295" ht="12.6" hidden="1"/>
    <row r="13296" ht="12.6" hidden="1"/>
    <row r="13297" ht="12.6" hidden="1"/>
    <row r="13298" ht="12.6" hidden="1"/>
    <row r="13299" ht="12.6" hidden="1"/>
    <row r="13300" ht="12.6" hidden="1"/>
    <row r="13301" ht="12.6" hidden="1"/>
    <row r="13302" ht="12.6" hidden="1"/>
    <row r="13303" ht="12.6" hidden="1"/>
    <row r="13304" ht="12.6" hidden="1"/>
    <row r="13305" ht="12.6" hidden="1"/>
    <row r="13306" ht="12.6" hidden="1"/>
    <row r="13307" ht="12.6" hidden="1"/>
    <row r="13308" ht="12.6" hidden="1"/>
    <row r="13309" ht="12.6" hidden="1"/>
    <row r="13310" ht="12.6" hidden="1"/>
    <row r="13311" ht="12.6" hidden="1"/>
    <row r="13312" ht="12.6" hidden="1"/>
    <row r="13313" ht="12.6" hidden="1"/>
    <row r="13314" ht="12.6" hidden="1"/>
    <row r="13315" ht="12.6" hidden="1"/>
    <row r="13316" ht="12.6" hidden="1"/>
    <row r="13317" ht="12.6" hidden="1"/>
    <row r="13318" ht="12.6" hidden="1"/>
    <row r="13319" ht="12.6" hidden="1"/>
    <row r="13320" ht="12.6" hidden="1"/>
    <row r="13321" ht="12.6" hidden="1"/>
    <row r="13322" ht="12.6" hidden="1"/>
    <row r="13323" ht="12.6" hidden="1"/>
    <row r="13324" ht="12.6" hidden="1"/>
    <row r="13325" ht="12.6" hidden="1"/>
    <row r="13326" ht="12.6" hidden="1"/>
    <row r="13327" ht="12.6" hidden="1"/>
    <row r="13328" ht="12.6" hidden="1"/>
    <row r="13329" ht="12.6" hidden="1"/>
    <row r="13330" ht="12.6" hidden="1"/>
    <row r="13331" ht="12.6" hidden="1"/>
    <row r="13332" ht="12.6" hidden="1"/>
    <row r="13333" ht="12.6" hidden="1"/>
    <row r="13334" ht="12.6" hidden="1"/>
    <row r="13335" ht="12.6" hidden="1"/>
    <row r="13336" ht="12.6" hidden="1"/>
    <row r="13337" ht="12.6" hidden="1"/>
    <row r="13338" ht="12.6" hidden="1"/>
    <row r="13339" ht="12.6" hidden="1"/>
    <row r="13340" ht="12.6" hidden="1"/>
    <row r="13341" ht="12.6" hidden="1"/>
    <row r="13342" ht="12.6" hidden="1"/>
    <row r="13343" ht="12.6" hidden="1"/>
    <row r="13344" ht="12.6" hidden="1"/>
    <row r="13345" ht="12.6" hidden="1"/>
    <row r="13346" ht="12.6" hidden="1"/>
    <row r="13347" ht="12.6" hidden="1"/>
    <row r="13348" ht="12.6" hidden="1"/>
    <row r="13349" ht="12.6" hidden="1"/>
    <row r="13350" ht="12.6" hidden="1"/>
    <row r="13351" ht="12.6" hidden="1"/>
    <row r="13352" ht="12.6" hidden="1"/>
    <row r="13353" ht="12.6" hidden="1"/>
    <row r="13354" ht="12.6" hidden="1"/>
    <row r="13355" ht="12.6" hidden="1"/>
    <row r="13356" ht="12.6" hidden="1"/>
    <row r="13357" ht="12.6" hidden="1"/>
    <row r="13358" ht="12.6" hidden="1"/>
    <row r="13359" ht="12.6" hidden="1"/>
    <row r="13360" ht="12.6" hidden="1"/>
    <row r="13361" ht="12.6" hidden="1"/>
    <row r="13362" ht="12.6" hidden="1"/>
    <row r="13363" ht="12.6" hidden="1"/>
    <row r="13364" ht="12.6" hidden="1"/>
    <row r="13365" ht="12.6" hidden="1"/>
    <row r="13366" ht="12.6" hidden="1"/>
    <row r="13367" ht="12.6" hidden="1"/>
    <row r="13368" ht="12.6" hidden="1"/>
    <row r="13369" ht="12.6" hidden="1"/>
    <row r="13370" ht="12.6" hidden="1"/>
    <row r="13371" ht="12.6" hidden="1"/>
    <row r="13372" ht="12.6" hidden="1"/>
    <row r="13373" ht="12.6" hidden="1"/>
    <row r="13374" ht="12.6" hidden="1"/>
    <row r="13375" ht="12.6" hidden="1"/>
    <row r="13376" ht="12.6" hidden="1"/>
    <row r="13377" ht="12.6" hidden="1"/>
    <row r="13378" ht="12.6" hidden="1"/>
    <row r="13379" ht="12.6" hidden="1"/>
    <row r="13380" ht="12.6" hidden="1"/>
    <row r="13381" ht="12.6" hidden="1"/>
    <row r="13382" ht="12.6" hidden="1"/>
    <row r="13383" ht="12.6" hidden="1"/>
    <row r="13384" ht="12.6" hidden="1"/>
    <row r="13385" ht="12.6" hidden="1"/>
    <row r="13386" ht="12.6" hidden="1"/>
    <row r="13387" ht="12.6" hidden="1"/>
    <row r="13388" ht="12.6" hidden="1"/>
    <row r="13389" ht="12.6" hidden="1"/>
    <row r="13390" ht="12.6" hidden="1"/>
    <row r="13391" ht="12.6" hidden="1"/>
    <row r="13392" ht="12.6" hidden="1"/>
    <row r="13393" ht="12.6" hidden="1"/>
    <row r="13394" ht="12.6" hidden="1"/>
    <row r="13395" ht="12.6" hidden="1"/>
    <row r="13396" ht="12.6" hidden="1"/>
    <row r="13397" ht="12.6" hidden="1"/>
    <row r="13398" ht="12.6" hidden="1"/>
    <row r="13399" ht="12.6" hidden="1"/>
    <row r="13400" ht="12.6" hidden="1"/>
    <row r="13401" ht="12.6" hidden="1"/>
    <row r="13402" ht="12.6" hidden="1"/>
    <row r="13403" ht="12.6" hidden="1"/>
    <row r="13404" ht="12.6" hidden="1"/>
    <row r="13405" ht="12.6" hidden="1"/>
    <row r="13406" ht="12.6" hidden="1"/>
    <row r="13407" ht="12.6" hidden="1"/>
    <row r="13408" ht="12.6" hidden="1"/>
    <row r="13409" ht="12.6" hidden="1"/>
    <row r="13410" ht="12.6" hidden="1"/>
    <row r="13411" ht="12.6" hidden="1"/>
    <row r="13412" ht="12.6" hidden="1"/>
    <row r="13413" ht="12.6" hidden="1"/>
    <row r="13414" ht="12.6" hidden="1"/>
    <row r="13415" ht="12.6" hidden="1"/>
    <row r="13416" ht="12.6" hidden="1"/>
    <row r="13417" ht="12.6" hidden="1"/>
    <row r="13418" ht="12.6" hidden="1"/>
    <row r="13419" ht="12.6" hidden="1"/>
    <row r="13420" ht="12.6" hidden="1"/>
    <row r="13421" ht="12.6" hidden="1"/>
    <row r="13422" ht="12.6" hidden="1"/>
    <row r="13423" ht="12.6" hidden="1"/>
    <row r="13424" ht="12.6" hidden="1"/>
    <row r="13425" ht="12.6" hidden="1"/>
    <row r="13426" ht="12.6" hidden="1"/>
    <row r="13427" ht="12.6" hidden="1"/>
    <row r="13428" ht="12.6" hidden="1"/>
    <row r="13429" ht="12.6" hidden="1"/>
    <row r="13430" ht="12.6" hidden="1"/>
    <row r="13431" ht="12.6" hidden="1"/>
    <row r="13432" ht="12.6" hidden="1"/>
    <row r="13433" ht="12.6" hidden="1"/>
    <row r="13434" ht="12.6" hidden="1"/>
    <row r="13435" ht="12.6" hidden="1"/>
    <row r="13436" ht="12.6" hidden="1"/>
    <row r="13437" ht="12.6" hidden="1"/>
    <row r="13438" ht="12.6" hidden="1"/>
    <row r="13439" ht="12.6" hidden="1"/>
    <row r="13440" ht="12.6" hidden="1"/>
    <row r="13441" ht="12.6" hidden="1"/>
    <row r="13442" ht="12.6" hidden="1"/>
    <row r="13443" ht="12.6" hidden="1"/>
    <row r="13444" ht="12.6" hidden="1"/>
    <row r="13445" ht="12.6" hidden="1"/>
    <row r="13446" ht="12.6" hidden="1"/>
    <row r="13447" ht="12.6" hidden="1"/>
    <row r="13448" ht="12.6" hidden="1"/>
    <row r="13449" ht="12.6" hidden="1"/>
    <row r="13450" ht="12.6" hidden="1"/>
    <row r="13451" ht="12.6" hidden="1"/>
    <row r="13452" ht="12.6" hidden="1"/>
    <row r="13453" ht="12.6" hidden="1"/>
    <row r="13454" ht="12.6" hidden="1"/>
    <row r="13455" ht="12.6" hidden="1"/>
    <row r="13456" ht="12.6" hidden="1"/>
    <row r="13457" ht="12.6" hidden="1"/>
    <row r="13458" ht="12.6" hidden="1"/>
    <row r="13459" ht="12.6" hidden="1"/>
    <row r="13460" ht="12.6" hidden="1"/>
    <row r="13461" ht="12.6" hidden="1"/>
    <row r="13462" ht="12.6" hidden="1"/>
    <row r="13463" ht="12.6" hidden="1"/>
    <row r="13464" ht="12.6" hidden="1"/>
    <row r="13465" ht="12.6" hidden="1"/>
    <row r="13466" ht="12.6" hidden="1"/>
    <row r="13467" ht="12.6" hidden="1"/>
    <row r="13468" ht="12.6" hidden="1"/>
    <row r="13469" ht="12.6" hidden="1"/>
    <row r="13470" ht="12.6" hidden="1"/>
    <row r="13471" ht="12.6" hidden="1"/>
    <row r="13472" ht="12.6" hidden="1"/>
    <row r="13473" ht="12.6" hidden="1"/>
    <row r="13474" ht="12.6" hidden="1"/>
    <row r="13475" ht="12.6" hidden="1"/>
    <row r="13476" ht="12.6" hidden="1"/>
    <row r="13477" ht="12.6" hidden="1"/>
    <row r="13478" ht="12.6" hidden="1"/>
    <row r="13479" ht="12.6" hidden="1"/>
    <row r="13480" ht="12.6" hidden="1"/>
    <row r="13481" ht="12.6" hidden="1"/>
    <row r="13482" ht="12.6" hidden="1"/>
    <row r="13483" ht="12.6" hidden="1"/>
    <row r="13484" ht="12.6" hidden="1"/>
    <row r="13485" ht="12.6" hidden="1"/>
    <row r="13486" ht="12.6" hidden="1"/>
    <row r="13487" ht="12.6" hidden="1"/>
    <row r="13488" ht="12.6" hidden="1"/>
    <row r="13489" ht="12.6" hidden="1"/>
    <row r="13490" ht="12.6" hidden="1"/>
    <row r="13491" ht="12.6" hidden="1"/>
    <row r="13492" ht="12.6" hidden="1"/>
    <row r="13493" ht="12.6" hidden="1"/>
    <row r="13494" ht="12.6" hidden="1"/>
    <row r="13495" ht="12.6" hidden="1"/>
    <row r="13496" ht="12.6" hidden="1"/>
    <row r="13497" ht="12.6" hidden="1"/>
    <row r="13498" ht="12.6" hidden="1"/>
    <row r="13499" ht="12.6" hidden="1"/>
    <row r="13500" ht="12.6" hidden="1"/>
    <row r="13501" ht="12.6" hidden="1"/>
    <row r="13502" ht="12.6" hidden="1"/>
    <row r="13503" ht="12.6" hidden="1"/>
    <row r="13504" ht="12.6" hidden="1"/>
    <row r="13505" ht="12.6" hidden="1"/>
    <row r="13506" ht="12.6" hidden="1"/>
    <row r="13507" ht="12.6" hidden="1"/>
    <row r="13508" ht="12.6" hidden="1"/>
    <row r="13509" ht="12.6" hidden="1"/>
    <row r="13510" ht="12.6" hidden="1"/>
    <row r="13511" ht="12.6" hidden="1"/>
    <row r="13512" ht="12.6" hidden="1"/>
    <row r="13513" ht="12.6" hidden="1"/>
    <row r="13514" ht="12.6" hidden="1"/>
    <row r="13515" ht="12.6" hidden="1"/>
    <row r="13516" ht="12.6" hidden="1"/>
    <row r="13517" ht="12.6" hidden="1"/>
    <row r="13518" ht="12.6" hidden="1"/>
    <row r="13519" ht="12.6" hidden="1"/>
    <row r="13520" ht="12.6" hidden="1"/>
    <row r="13521" ht="12.6" hidden="1"/>
    <row r="13522" ht="12.6" hidden="1"/>
    <row r="13523" ht="12.6" hidden="1"/>
    <row r="13524" ht="12.6" hidden="1"/>
    <row r="13525" ht="12.6" hidden="1"/>
    <row r="13526" ht="12.6" hidden="1"/>
    <row r="13527" ht="12.6" hidden="1"/>
    <row r="13528" ht="12.6" hidden="1"/>
    <row r="13529" ht="12.6" hidden="1"/>
    <row r="13530" ht="12.6" hidden="1"/>
    <row r="13531" ht="12.6" hidden="1"/>
    <row r="13532" ht="12.6" hidden="1"/>
    <row r="13533" ht="12.6" hidden="1"/>
    <row r="13534" ht="12.6" hidden="1"/>
    <row r="13535" ht="12.6" hidden="1"/>
    <row r="13536" ht="12.6" hidden="1"/>
    <row r="13537" ht="12.6" hidden="1"/>
    <row r="13538" ht="12.6" hidden="1"/>
    <row r="13539" ht="12.6" hidden="1"/>
    <row r="13540" ht="12.6" hidden="1"/>
    <row r="13541" ht="12.6" hidden="1"/>
    <row r="13542" ht="12.6" hidden="1"/>
    <row r="13543" ht="12.6" hidden="1"/>
    <row r="13544" ht="12.6" hidden="1"/>
    <row r="13545" ht="12.6" hidden="1"/>
    <row r="13546" ht="12.6" hidden="1"/>
    <row r="13547" ht="12.6" hidden="1"/>
    <row r="13548" ht="12.6" hidden="1"/>
    <row r="13549" ht="12.6" hidden="1"/>
    <row r="13550" ht="12.6" hidden="1"/>
    <row r="13551" ht="12.6" hidden="1"/>
    <row r="13552" ht="12.6" hidden="1"/>
    <row r="13553" ht="12.6" hidden="1"/>
    <row r="13554" ht="12.6" hidden="1"/>
    <row r="13555" ht="12.6" hidden="1"/>
    <row r="13556" ht="12.6" hidden="1"/>
    <row r="13557" ht="12.6" hidden="1"/>
    <row r="13558" ht="12.6" hidden="1"/>
    <row r="13559" ht="12.6" hidden="1"/>
    <row r="13560" ht="12.6" hidden="1"/>
    <row r="13561" ht="12.6" hidden="1"/>
    <row r="13562" ht="12.6" hidden="1"/>
    <row r="13563" ht="12.6" hidden="1"/>
    <row r="13564" ht="12.6" hidden="1"/>
    <row r="13565" ht="12.6" hidden="1"/>
    <row r="13566" ht="12.6" hidden="1"/>
    <row r="13567" ht="12.6" hidden="1"/>
    <row r="13568" ht="12.6" hidden="1"/>
    <row r="13569" ht="12.6" hidden="1"/>
    <row r="13570" ht="12.6" hidden="1"/>
    <row r="13571" ht="12.6" hidden="1"/>
    <row r="13572" ht="12.6" hidden="1"/>
    <row r="13573" ht="12.6" hidden="1"/>
    <row r="13574" ht="12.6" hidden="1"/>
    <row r="13575" ht="12.6" hidden="1"/>
    <row r="13576" ht="12.6" hidden="1"/>
    <row r="13577" ht="12.6" hidden="1"/>
    <row r="13578" ht="12.6" hidden="1"/>
    <row r="13579" ht="12.6" hidden="1"/>
    <row r="13580" ht="12.6" hidden="1"/>
    <row r="13581" ht="12.6" hidden="1"/>
    <row r="13582" ht="12.6" hidden="1"/>
    <row r="13583" ht="12.6" hidden="1"/>
    <row r="13584" ht="12.6" hidden="1"/>
    <row r="13585" ht="12.6" hidden="1"/>
    <row r="13586" ht="12.6" hidden="1"/>
    <row r="13587" ht="12.6" hidden="1"/>
    <row r="13588" ht="12.6" hidden="1"/>
    <row r="13589" ht="12.6" hidden="1"/>
    <row r="13590" ht="12.6" hidden="1"/>
    <row r="13591" ht="12.6" hidden="1"/>
    <row r="13592" ht="12.6" hidden="1"/>
    <row r="13593" ht="12.6" hidden="1"/>
    <row r="13594" ht="12.6" hidden="1"/>
    <row r="13595" ht="12.6" hidden="1"/>
    <row r="13596" ht="12.6" hidden="1"/>
    <row r="13597" ht="12.6" hidden="1"/>
    <row r="13598" ht="12.6" hidden="1"/>
    <row r="13599" ht="12.6" hidden="1"/>
    <row r="13600" ht="12.6" hidden="1"/>
    <row r="13601" ht="12.6" hidden="1"/>
    <row r="13602" ht="12.6" hidden="1"/>
    <row r="13603" ht="12.6" hidden="1"/>
    <row r="13604" ht="12.6" hidden="1"/>
    <row r="13605" ht="12.6" hidden="1"/>
    <row r="13606" ht="12.6" hidden="1"/>
    <row r="13607" ht="12.6" hidden="1"/>
    <row r="13608" ht="12.6" hidden="1"/>
    <row r="13609" ht="12.6" hidden="1"/>
    <row r="13610" ht="12.6" hidden="1"/>
    <row r="13611" ht="12.6" hidden="1"/>
    <row r="13612" ht="12.6" hidden="1"/>
    <row r="13613" ht="12.6" hidden="1"/>
    <row r="13614" ht="12.6" hidden="1"/>
    <row r="13615" ht="12.6" hidden="1"/>
    <row r="13616" ht="12.6" hidden="1"/>
    <row r="13617" ht="12.6" hidden="1"/>
    <row r="13618" ht="12.6" hidden="1"/>
    <row r="13619" ht="12.6" hidden="1"/>
    <row r="13620" ht="12.6" hidden="1"/>
    <row r="13621" ht="12.6" hidden="1"/>
    <row r="13622" ht="12.6" hidden="1"/>
    <row r="13623" ht="12.6" hidden="1"/>
    <row r="13624" ht="12.6" hidden="1"/>
    <row r="13625" ht="12.6" hidden="1"/>
    <row r="13626" ht="12.6" hidden="1"/>
    <row r="13627" ht="12.6" hidden="1"/>
    <row r="13628" ht="12.6" hidden="1"/>
    <row r="13629" ht="12.6" hidden="1"/>
    <row r="13630" ht="12.6" hidden="1"/>
    <row r="13631" ht="12.6" hidden="1"/>
    <row r="13632" ht="12.6" hidden="1"/>
    <row r="13633" ht="12.6" hidden="1"/>
    <row r="13634" ht="12.6" hidden="1"/>
    <row r="13635" ht="12.6" hidden="1"/>
    <row r="13636" ht="12.6" hidden="1"/>
    <row r="13637" ht="12.6" hidden="1"/>
    <row r="13638" ht="12.6" hidden="1"/>
    <row r="13639" ht="12.6" hidden="1"/>
    <row r="13640" ht="12.6" hidden="1"/>
    <row r="13641" ht="12.6" hidden="1"/>
    <row r="13642" ht="12.6" hidden="1"/>
    <row r="13643" ht="12.6" hidden="1"/>
    <row r="13644" ht="12.6" hidden="1"/>
    <row r="13645" ht="12.6" hidden="1"/>
    <row r="13646" ht="12.6" hidden="1"/>
    <row r="13647" ht="12.6" hidden="1"/>
    <row r="13648" ht="12.6" hidden="1"/>
    <row r="13649" ht="12.6" hidden="1"/>
    <row r="13650" ht="12.6" hidden="1"/>
    <row r="13651" ht="12.6" hidden="1"/>
    <row r="13652" ht="12.6" hidden="1"/>
    <row r="13653" ht="12.6" hidden="1"/>
    <row r="13654" ht="12.6" hidden="1"/>
    <row r="13655" ht="12.6" hidden="1"/>
    <row r="13656" ht="12.6" hidden="1"/>
    <row r="13657" ht="12.6" hidden="1"/>
    <row r="13658" ht="12.6" hidden="1"/>
    <row r="13659" ht="12.6" hidden="1"/>
    <row r="13660" ht="12.6" hidden="1"/>
    <row r="13661" ht="12.6" hidden="1"/>
    <row r="13662" ht="12.6" hidden="1"/>
    <row r="13663" ht="12.6" hidden="1"/>
    <row r="13664" ht="12.6" hidden="1"/>
    <row r="13665" ht="12.6" hidden="1"/>
    <row r="13666" ht="12.6" hidden="1"/>
    <row r="13667" ht="12.6" hidden="1"/>
    <row r="13668" ht="12.6" hidden="1"/>
    <row r="13669" ht="12.6" hidden="1"/>
    <row r="13670" ht="12.6" hidden="1"/>
    <row r="13671" ht="12.6" hidden="1"/>
    <row r="13672" ht="12.6" hidden="1"/>
    <row r="13673" ht="12.6" hidden="1"/>
    <row r="13674" ht="12.6" hidden="1"/>
    <row r="13675" ht="12.6" hidden="1"/>
    <row r="13676" ht="12.6" hidden="1"/>
    <row r="13677" ht="12.6" hidden="1"/>
    <row r="13678" ht="12.6" hidden="1"/>
    <row r="13679" ht="12.6" hidden="1"/>
    <row r="13680" ht="12.6" hidden="1"/>
    <row r="13681" ht="12.6" hidden="1"/>
    <row r="13682" ht="12.6" hidden="1"/>
    <row r="13683" ht="12.6" hidden="1"/>
    <row r="13684" ht="12.6" hidden="1"/>
    <row r="13685" ht="12.6" hidden="1"/>
    <row r="13686" ht="12.6" hidden="1"/>
    <row r="13687" ht="12.6" hidden="1"/>
    <row r="13688" ht="12.6" hidden="1"/>
    <row r="13689" ht="12.6" hidden="1"/>
    <row r="13690" ht="12.6" hidden="1"/>
    <row r="13691" ht="12.6" hidden="1"/>
    <row r="13692" ht="12.6" hidden="1"/>
    <row r="13693" ht="12.6" hidden="1"/>
    <row r="13694" ht="12.6" hidden="1"/>
    <row r="13695" ht="12.6" hidden="1"/>
    <row r="13696" ht="12.6" hidden="1"/>
    <row r="13697" ht="12.6" hidden="1"/>
    <row r="13698" ht="12.6" hidden="1"/>
    <row r="13699" ht="12.6" hidden="1"/>
    <row r="13700" ht="12.6" hidden="1"/>
    <row r="13701" ht="12.6" hidden="1"/>
    <row r="13702" ht="12.6" hidden="1"/>
    <row r="13703" ht="12.6" hidden="1"/>
    <row r="13704" ht="12.6" hidden="1"/>
    <row r="13705" ht="12.6" hidden="1"/>
    <row r="13706" ht="12.6" hidden="1"/>
    <row r="13707" ht="12.6" hidden="1"/>
    <row r="13708" ht="12.6" hidden="1"/>
    <row r="13709" ht="12.6" hidden="1"/>
    <row r="13710" ht="12.6" hidden="1"/>
    <row r="13711" ht="12.6" hidden="1"/>
    <row r="13712" ht="12.6" hidden="1"/>
    <row r="13713" ht="12.6" hidden="1"/>
    <row r="13714" ht="12.6" hidden="1"/>
    <row r="13715" ht="12.6" hidden="1"/>
    <row r="13716" ht="12.6" hidden="1"/>
    <row r="13717" ht="12.6" hidden="1"/>
    <row r="13718" ht="12.6" hidden="1"/>
    <row r="13719" ht="12.6" hidden="1"/>
    <row r="13720" ht="12.6" hidden="1"/>
    <row r="13721" ht="12.6" hidden="1"/>
    <row r="13722" ht="12.6" hidden="1"/>
    <row r="13723" ht="12.6" hidden="1"/>
    <row r="13724" ht="12.6" hidden="1"/>
    <row r="13725" ht="12.6" hidden="1"/>
    <row r="13726" ht="12.6" hidden="1"/>
    <row r="13727" ht="12.6" hidden="1"/>
    <row r="13728" ht="12.6" hidden="1"/>
    <row r="13729" ht="12.6" hidden="1"/>
    <row r="13730" ht="12.6" hidden="1"/>
    <row r="13731" ht="12.6" hidden="1"/>
    <row r="13732" ht="12.6" hidden="1"/>
    <row r="13733" ht="12.6" hidden="1"/>
    <row r="13734" ht="12.6" hidden="1"/>
    <row r="13735" ht="12.6" hidden="1"/>
    <row r="13736" ht="12.6" hidden="1"/>
    <row r="13737" ht="12.6" hidden="1"/>
    <row r="13738" ht="12.6" hidden="1"/>
    <row r="13739" ht="12.6" hidden="1"/>
    <row r="13740" ht="12.6" hidden="1"/>
    <row r="13741" ht="12.6" hidden="1"/>
    <row r="13742" ht="12.6" hidden="1"/>
    <row r="13743" ht="12.6" hidden="1"/>
    <row r="13744" ht="12.6" hidden="1"/>
    <row r="13745" ht="12.6" hidden="1"/>
    <row r="13746" ht="12.6" hidden="1"/>
    <row r="13747" ht="12.6" hidden="1"/>
    <row r="13748" ht="12.6" hidden="1"/>
    <row r="13749" ht="12.6" hidden="1"/>
    <row r="13750" ht="12.6" hidden="1"/>
    <row r="13751" ht="12.6" hidden="1"/>
    <row r="13752" ht="12.6" hidden="1"/>
    <row r="13753" ht="12.6" hidden="1"/>
    <row r="13754" ht="12.6" hidden="1"/>
    <row r="13755" ht="12.6" hidden="1"/>
    <row r="13756" ht="12.6" hidden="1"/>
    <row r="13757" ht="12.6" hidden="1"/>
    <row r="13758" ht="12.6" hidden="1"/>
    <row r="13759" ht="12.6" hidden="1"/>
    <row r="13760" ht="12.6" hidden="1"/>
    <row r="13761" ht="12.6" hidden="1"/>
    <row r="13762" ht="12.6" hidden="1"/>
    <row r="13763" ht="12.6" hidden="1"/>
    <row r="13764" ht="12.6" hidden="1"/>
    <row r="13765" ht="12.6" hidden="1"/>
    <row r="13766" ht="12.6" hidden="1"/>
    <row r="13767" ht="12.6" hidden="1"/>
    <row r="13768" ht="12.6" hidden="1"/>
    <row r="13769" ht="12.6" hidden="1"/>
    <row r="13770" ht="12.6" hidden="1"/>
    <row r="13771" ht="12.6" hidden="1"/>
    <row r="13772" ht="12.6" hidden="1"/>
    <row r="13773" ht="12.6" hidden="1"/>
    <row r="13774" ht="12.6" hidden="1"/>
    <row r="13775" ht="12.6" hidden="1"/>
    <row r="13776" ht="12.6" hidden="1"/>
    <row r="13777" ht="12.6" hidden="1"/>
    <row r="13778" ht="12.6" hidden="1"/>
    <row r="13779" ht="12.6" hidden="1"/>
    <row r="13780" ht="12.6" hidden="1"/>
    <row r="13781" ht="12.6" hidden="1"/>
    <row r="13782" ht="12.6" hidden="1"/>
    <row r="13783" ht="12.6" hidden="1"/>
    <row r="13784" ht="12.6" hidden="1"/>
    <row r="13785" ht="12.6" hidden="1"/>
    <row r="13786" ht="12.6" hidden="1"/>
    <row r="13787" ht="12.6" hidden="1"/>
    <row r="13788" ht="12.6" hidden="1"/>
    <row r="13789" ht="12.6" hidden="1"/>
    <row r="13790" ht="12.6" hidden="1"/>
    <row r="13791" ht="12.6" hidden="1"/>
    <row r="13792" ht="12.6" hidden="1"/>
    <row r="13793" ht="12.6" hidden="1"/>
    <row r="13794" ht="12.6" hidden="1"/>
    <row r="13795" ht="12.6" hidden="1"/>
    <row r="13796" ht="12.6" hidden="1"/>
    <row r="13797" ht="12.6" hidden="1"/>
    <row r="13798" ht="12.6" hidden="1"/>
    <row r="13799" ht="12.6" hidden="1"/>
    <row r="13800" ht="12.6" hidden="1"/>
    <row r="13801" ht="12.6" hidden="1"/>
    <row r="13802" ht="12.6" hidden="1"/>
    <row r="13803" ht="12.6" hidden="1"/>
    <row r="13804" ht="12.6" hidden="1"/>
    <row r="13805" ht="12.6" hidden="1"/>
    <row r="13806" ht="12.6" hidden="1"/>
    <row r="13807" ht="12.6" hidden="1"/>
    <row r="13808" ht="12.6" hidden="1"/>
    <row r="13809" ht="12.6" hidden="1"/>
    <row r="13810" ht="12.6" hidden="1"/>
    <row r="13811" ht="12.6" hidden="1"/>
    <row r="13812" ht="12.6" hidden="1"/>
    <row r="13813" ht="12.6" hidden="1"/>
    <row r="13814" ht="12.6" hidden="1"/>
    <row r="13815" ht="12.6" hidden="1"/>
    <row r="13816" ht="12.6" hidden="1"/>
    <row r="13817" ht="12.6" hidden="1"/>
    <row r="13818" ht="12.6" hidden="1"/>
    <row r="13819" ht="12.6" hidden="1"/>
    <row r="13820" ht="12.6" hidden="1"/>
    <row r="13821" ht="12.6" hidden="1"/>
    <row r="13822" ht="12.6" hidden="1"/>
    <row r="13823" ht="12.6" hidden="1"/>
    <row r="13824" ht="12.6" hidden="1"/>
    <row r="13825" ht="12.6" hidden="1"/>
    <row r="13826" ht="12.6" hidden="1"/>
    <row r="13827" ht="12.6" hidden="1"/>
    <row r="13828" ht="12.6" hidden="1"/>
    <row r="13829" ht="12.6" hidden="1"/>
    <row r="13830" ht="12.6" hidden="1"/>
    <row r="13831" ht="12.6" hidden="1"/>
    <row r="13832" ht="12.6" hidden="1"/>
    <row r="13833" ht="12.6" hidden="1"/>
    <row r="13834" ht="12.6" hidden="1"/>
    <row r="13835" ht="12.6" hidden="1"/>
    <row r="13836" ht="12.6" hidden="1"/>
    <row r="13837" ht="12.6" hidden="1"/>
    <row r="13838" ht="12.6" hidden="1"/>
    <row r="13839" ht="12.6" hidden="1"/>
    <row r="13840" ht="12.6" hidden="1"/>
    <row r="13841" ht="12.6" hidden="1"/>
    <row r="13842" ht="12.6" hidden="1"/>
    <row r="13843" ht="12.6" hidden="1"/>
    <row r="13844" ht="12.6" hidden="1"/>
    <row r="13845" ht="12.6" hidden="1"/>
    <row r="13846" ht="12.6" hidden="1"/>
    <row r="13847" ht="12.6" hidden="1"/>
    <row r="13848" ht="12.6" hidden="1"/>
    <row r="13849" ht="12.6" hidden="1"/>
    <row r="13850" ht="12.6" hidden="1"/>
    <row r="13851" ht="12.6" hidden="1"/>
    <row r="13852" ht="12.6" hidden="1"/>
    <row r="13853" ht="12.6" hidden="1"/>
    <row r="13854" ht="12.6" hidden="1"/>
    <row r="13855" ht="12.6" hidden="1"/>
    <row r="13856" ht="12.6" hidden="1"/>
    <row r="13857" ht="12.6" hidden="1"/>
    <row r="13858" ht="12.6" hidden="1"/>
    <row r="13859" ht="12.6" hidden="1"/>
    <row r="13860" ht="12.6" hidden="1"/>
    <row r="13861" ht="12.6" hidden="1"/>
    <row r="13862" ht="12.6" hidden="1"/>
    <row r="13863" ht="12.6" hidden="1"/>
    <row r="13864" ht="12.6" hidden="1"/>
    <row r="13865" ht="12.6" hidden="1"/>
    <row r="13866" ht="12.6" hidden="1"/>
    <row r="13867" ht="12.6" hidden="1"/>
    <row r="13868" ht="12.6" hidden="1"/>
    <row r="13869" ht="12.6" hidden="1"/>
    <row r="13870" ht="12.6" hidden="1"/>
    <row r="13871" ht="12.6" hidden="1"/>
    <row r="13872" ht="12.6" hidden="1"/>
    <row r="13873" ht="12.6" hidden="1"/>
    <row r="13874" ht="12.6" hidden="1"/>
    <row r="13875" ht="12.6" hidden="1"/>
    <row r="13876" ht="12.6" hidden="1"/>
    <row r="13877" ht="12.6" hidden="1"/>
    <row r="13878" ht="12.6" hidden="1"/>
    <row r="13879" ht="12.6" hidden="1"/>
    <row r="13880" ht="12.6" hidden="1"/>
    <row r="13881" ht="12.6" hidden="1"/>
    <row r="13882" ht="12.6" hidden="1"/>
    <row r="13883" ht="12.6" hidden="1"/>
    <row r="13884" ht="12.6" hidden="1"/>
    <row r="13885" ht="12.6" hidden="1"/>
    <row r="13886" ht="12.6" hidden="1"/>
    <row r="13887" ht="12.6" hidden="1"/>
    <row r="13888" ht="12.6" hidden="1"/>
    <row r="13889" ht="12.6" hidden="1"/>
    <row r="13890" ht="12.6" hidden="1"/>
    <row r="13891" ht="12.6" hidden="1"/>
    <row r="13892" ht="12.6" hidden="1"/>
    <row r="13893" ht="12.6" hidden="1"/>
    <row r="13894" ht="12.6" hidden="1"/>
    <row r="13895" ht="12.6" hidden="1"/>
    <row r="13896" ht="12.6" hidden="1"/>
    <row r="13897" ht="12.6" hidden="1"/>
    <row r="13898" ht="12.6" hidden="1"/>
    <row r="13899" ht="12.6" hidden="1"/>
    <row r="13900" ht="12.6" hidden="1"/>
    <row r="13901" ht="12.6" hidden="1"/>
    <row r="13902" ht="12.6" hidden="1"/>
    <row r="13903" ht="12.6" hidden="1"/>
    <row r="13904" ht="12.6" hidden="1"/>
    <row r="13905" ht="12.6" hidden="1"/>
    <row r="13906" ht="12.6" hidden="1"/>
    <row r="13907" ht="12.6" hidden="1"/>
    <row r="13908" ht="12.6" hidden="1"/>
    <row r="13909" ht="12.6" hidden="1"/>
    <row r="13910" ht="12.6" hidden="1"/>
    <row r="13911" ht="12.6" hidden="1"/>
    <row r="13912" ht="12.6" hidden="1"/>
    <row r="13913" ht="12.6" hidden="1"/>
    <row r="13914" ht="12.6" hidden="1"/>
    <row r="13915" ht="12.6" hidden="1"/>
    <row r="13916" ht="12.6" hidden="1"/>
    <row r="13917" ht="12.6" hidden="1"/>
    <row r="13918" ht="12.6" hidden="1"/>
    <row r="13919" ht="12.6" hidden="1"/>
    <row r="13920" ht="12.6" hidden="1"/>
    <row r="13921" ht="12.6" hidden="1"/>
    <row r="13922" ht="12.6" hidden="1"/>
    <row r="13923" ht="12.6" hidden="1"/>
    <row r="13924" ht="12.6" hidden="1"/>
    <row r="13925" ht="12.6" hidden="1"/>
    <row r="13926" ht="12.6" hidden="1"/>
    <row r="13927" ht="12.6" hidden="1"/>
    <row r="13928" ht="12.6" hidden="1"/>
    <row r="13929" ht="12.6" hidden="1"/>
    <row r="13930" ht="12.6" hidden="1"/>
    <row r="13931" ht="12.6" hidden="1"/>
    <row r="13932" ht="12.6" hidden="1"/>
    <row r="13933" ht="12.6" hidden="1"/>
    <row r="13934" ht="12.6" hidden="1"/>
    <row r="13935" ht="12.6" hidden="1"/>
    <row r="13936" ht="12.6" hidden="1"/>
    <row r="13937" ht="12.6" hidden="1"/>
    <row r="13938" ht="12.6" hidden="1"/>
    <row r="13939" ht="12.6" hidden="1"/>
    <row r="13940" ht="12.6" hidden="1"/>
    <row r="13941" ht="12.6" hidden="1"/>
    <row r="13942" ht="12.6" hidden="1"/>
    <row r="13943" ht="12.6" hidden="1"/>
    <row r="13944" ht="12.6" hidden="1"/>
    <row r="13945" ht="12.6" hidden="1"/>
    <row r="13946" ht="12.6" hidden="1"/>
    <row r="13947" ht="12.6" hidden="1"/>
    <row r="13948" ht="12.6" hidden="1"/>
    <row r="13949" ht="12.6" hidden="1"/>
    <row r="13950" ht="12.6" hidden="1"/>
    <row r="13951" ht="12.6" hidden="1"/>
    <row r="13952" ht="12.6" hidden="1"/>
    <row r="13953" ht="12.6" hidden="1"/>
    <row r="13954" ht="12.6" hidden="1"/>
    <row r="13955" ht="12.6" hidden="1"/>
    <row r="13956" ht="12.6" hidden="1"/>
    <row r="13957" ht="12.6" hidden="1"/>
    <row r="13958" ht="12.6" hidden="1"/>
    <row r="13959" ht="12.6" hidden="1"/>
    <row r="13960" ht="12.6" hidden="1"/>
    <row r="13961" ht="12.6" hidden="1"/>
    <row r="13962" ht="12.6" hidden="1"/>
    <row r="13963" ht="12.6" hidden="1"/>
    <row r="13964" ht="12.6" hidden="1"/>
    <row r="13965" ht="12.6" hidden="1"/>
    <row r="13966" ht="12.6" hidden="1"/>
    <row r="13967" ht="12.6" hidden="1"/>
    <row r="13968" ht="12.6" hidden="1"/>
    <row r="13969" ht="12.6" hidden="1"/>
    <row r="13970" ht="12.6" hidden="1"/>
    <row r="13971" ht="12.6" hidden="1"/>
    <row r="13972" ht="12.6" hidden="1"/>
    <row r="13973" ht="12.6" hidden="1"/>
    <row r="13974" ht="12.6" hidden="1"/>
    <row r="13975" ht="12.6" hidden="1"/>
    <row r="13976" ht="12.6" hidden="1"/>
    <row r="13977" ht="12.6" hidden="1"/>
    <row r="13978" ht="12.6" hidden="1"/>
    <row r="13979" ht="12.6" hidden="1"/>
    <row r="13980" ht="12.6" hidden="1"/>
    <row r="13981" ht="12.6" hidden="1"/>
    <row r="13982" ht="12.6" hidden="1"/>
    <row r="13983" ht="12.6" hidden="1"/>
    <row r="13984" ht="12.6" hidden="1"/>
    <row r="13985" ht="12.6" hidden="1"/>
    <row r="13986" ht="12.6" hidden="1"/>
    <row r="13987" ht="12.6" hidden="1"/>
    <row r="13988" ht="12.6" hidden="1"/>
    <row r="13989" ht="12.6" hidden="1"/>
    <row r="13990" ht="12.6" hidden="1"/>
    <row r="13991" ht="12.6" hidden="1"/>
    <row r="13992" ht="12.6" hidden="1"/>
    <row r="13993" ht="12.6" hidden="1"/>
    <row r="13994" ht="12.6" hidden="1"/>
    <row r="13995" ht="12.6" hidden="1"/>
    <row r="13996" ht="12.6" hidden="1"/>
    <row r="13997" ht="12.6" hidden="1"/>
    <row r="13998" ht="12.6" hidden="1"/>
    <row r="13999" ht="12.6" hidden="1"/>
    <row r="14000" ht="12.6" hidden="1"/>
    <row r="14001" ht="12.6" hidden="1"/>
    <row r="14002" ht="12.6" hidden="1"/>
    <row r="14003" ht="12.6" hidden="1"/>
    <row r="14004" ht="12.6" hidden="1"/>
    <row r="14005" ht="12.6" hidden="1"/>
    <row r="14006" ht="12.6" hidden="1"/>
    <row r="14007" ht="12.6" hidden="1"/>
    <row r="14008" ht="12.6" hidden="1"/>
    <row r="14009" ht="12.6" hidden="1"/>
    <row r="14010" ht="12.6" hidden="1"/>
    <row r="14011" ht="12.6" hidden="1"/>
    <row r="14012" ht="12.6" hidden="1"/>
    <row r="14013" ht="12.6" hidden="1"/>
    <row r="14014" ht="12.6" hidden="1"/>
    <row r="14015" ht="12.6" hidden="1"/>
    <row r="14016" ht="12.6" hidden="1"/>
    <row r="14017" ht="12.6" hidden="1"/>
    <row r="14018" ht="12.6" hidden="1"/>
    <row r="14019" ht="12.6" hidden="1"/>
    <row r="14020" ht="12.6" hidden="1"/>
    <row r="14021" ht="12.6" hidden="1"/>
    <row r="14022" ht="12.6" hidden="1"/>
    <row r="14023" ht="12.6" hidden="1"/>
    <row r="14024" ht="12.6" hidden="1"/>
    <row r="14025" ht="12.6" hidden="1"/>
    <row r="14026" ht="12.6" hidden="1"/>
    <row r="14027" ht="12.6" hidden="1"/>
    <row r="14028" ht="12.6" hidden="1"/>
    <row r="14029" ht="12.6" hidden="1"/>
    <row r="14030" ht="12.6" hidden="1"/>
    <row r="14031" ht="12.6" hidden="1"/>
    <row r="14032" ht="12.6" hidden="1"/>
    <row r="14033" ht="12.6" hidden="1"/>
    <row r="14034" ht="12.6" hidden="1"/>
    <row r="14035" ht="12.6" hidden="1"/>
    <row r="14036" ht="12.6" hidden="1"/>
    <row r="14037" ht="12.6" hidden="1"/>
    <row r="14038" ht="12.6" hidden="1"/>
    <row r="14039" ht="12.6" hidden="1"/>
    <row r="14040" ht="12.6" hidden="1"/>
    <row r="14041" ht="12.6" hidden="1"/>
    <row r="14042" ht="12.6" hidden="1"/>
    <row r="14043" ht="12.6" hidden="1"/>
    <row r="14044" ht="12.6" hidden="1"/>
    <row r="14045" ht="12.6" hidden="1"/>
    <row r="14046" ht="12.6" hidden="1"/>
    <row r="14047" ht="12.6" hidden="1"/>
    <row r="14048" ht="12.6" hidden="1"/>
    <row r="14049" ht="12.6" hidden="1"/>
    <row r="14050" ht="12.6" hidden="1"/>
    <row r="14051" ht="12.6" hidden="1"/>
    <row r="14052" ht="12.6" hidden="1"/>
    <row r="14053" ht="12.6" hidden="1"/>
    <row r="14054" ht="12.6" hidden="1"/>
    <row r="14055" ht="12.6" hidden="1"/>
    <row r="14056" ht="12.6" hidden="1"/>
    <row r="14057" ht="12.6" hidden="1"/>
    <row r="14058" ht="12.6" hidden="1"/>
    <row r="14059" ht="12.6" hidden="1"/>
    <row r="14060" ht="12.6" hidden="1"/>
    <row r="14061" ht="12.6" hidden="1"/>
    <row r="14062" ht="12.6" hidden="1"/>
    <row r="14063" ht="12.6" hidden="1"/>
    <row r="14064" ht="12.6" hidden="1"/>
    <row r="14065" ht="12.6" hidden="1"/>
    <row r="14066" ht="12.6" hidden="1"/>
    <row r="14067" ht="12.6" hidden="1"/>
    <row r="14068" ht="12.6" hidden="1"/>
    <row r="14069" ht="12.6" hidden="1"/>
    <row r="14070" ht="12.6" hidden="1"/>
    <row r="14071" ht="12.6" hidden="1"/>
    <row r="14072" ht="12.6" hidden="1"/>
    <row r="14073" ht="12.6" hidden="1"/>
    <row r="14074" ht="12.6" hidden="1"/>
    <row r="14075" ht="12.6" hidden="1"/>
    <row r="14076" ht="12.6" hidden="1"/>
    <row r="14077" ht="12.6" hidden="1"/>
    <row r="14078" ht="12.6" hidden="1"/>
    <row r="14079" ht="12.6" hidden="1"/>
    <row r="14080" ht="12.6" hidden="1"/>
    <row r="14081" ht="12.6" hidden="1"/>
    <row r="14082" ht="12.6" hidden="1"/>
    <row r="14083" ht="12.6" hidden="1"/>
    <row r="14084" ht="12.6" hidden="1"/>
    <row r="14085" ht="12.6" hidden="1"/>
    <row r="14086" ht="12.6" hidden="1"/>
    <row r="14087" ht="12.6" hidden="1"/>
    <row r="14088" ht="12.6" hidden="1"/>
    <row r="14089" ht="12.6" hidden="1"/>
    <row r="14090" ht="12.6" hidden="1"/>
    <row r="14091" ht="12.6" hidden="1"/>
    <row r="14092" ht="12.6" hidden="1"/>
    <row r="14093" ht="12.6" hidden="1"/>
    <row r="14094" ht="12.6" hidden="1"/>
    <row r="14095" ht="12.6" hidden="1"/>
    <row r="14096" ht="12.6" hidden="1"/>
    <row r="14097" ht="12.6" hidden="1"/>
    <row r="14098" ht="12.6" hidden="1"/>
    <row r="14099" ht="12.6" hidden="1"/>
    <row r="14100" ht="12.6" hidden="1"/>
    <row r="14101" ht="12.6" hidden="1"/>
    <row r="14102" ht="12.6" hidden="1"/>
    <row r="14103" ht="12.6" hidden="1"/>
    <row r="14104" ht="12.6" hidden="1"/>
    <row r="14105" ht="12.6" hidden="1"/>
    <row r="14106" ht="12.6" hidden="1"/>
    <row r="14107" ht="12.6" hidden="1"/>
    <row r="14108" ht="12.6" hidden="1"/>
    <row r="14109" ht="12.6" hidden="1"/>
    <row r="14110" ht="12.6" hidden="1"/>
    <row r="14111" ht="12.6" hidden="1"/>
    <row r="14112" ht="12.6" hidden="1"/>
    <row r="14113" ht="12.6" hidden="1"/>
    <row r="14114" ht="12.6" hidden="1"/>
    <row r="14115" ht="12.6" hidden="1"/>
    <row r="14116" ht="12.6" hidden="1"/>
    <row r="14117" ht="12.6" hidden="1"/>
    <row r="14118" ht="12.6" hidden="1"/>
    <row r="14119" ht="12.6" hidden="1"/>
    <row r="14120" ht="12.6" hidden="1"/>
    <row r="14121" ht="12.6" hidden="1"/>
    <row r="14122" ht="12.6" hidden="1"/>
    <row r="14123" ht="12.6" hidden="1"/>
    <row r="14124" ht="12.6" hidden="1"/>
    <row r="14125" ht="12.6" hidden="1"/>
    <row r="14126" ht="12.6" hidden="1"/>
    <row r="14127" ht="12.6" hidden="1"/>
    <row r="14128" ht="12.6" hidden="1"/>
    <row r="14129" ht="12.6" hidden="1"/>
    <row r="14130" ht="12.6" hidden="1"/>
    <row r="14131" ht="12.6" hidden="1"/>
    <row r="14132" ht="12.6" hidden="1"/>
    <row r="14133" ht="12.6" hidden="1"/>
    <row r="14134" ht="12.6" hidden="1"/>
    <row r="14135" ht="12.6" hidden="1"/>
    <row r="14136" ht="12.6" hidden="1"/>
    <row r="14137" ht="12.6" hidden="1"/>
    <row r="14138" ht="12.6" hidden="1"/>
    <row r="14139" ht="12.6" hidden="1"/>
    <row r="14140" ht="12.6" hidden="1"/>
    <row r="14141" ht="12.6" hidden="1"/>
    <row r="14142" ht="12.6" hidden="1"/>
    <row r="14143" ht="12.6" hidden="1"/>
    <row r="14144" ht="12.6" hidden="1"/>
    <row r="14145" ht="12.6" hidden="1"/>
    <row r="14146" ht="12.6" hidden="1"/>
    <row r="14147" ht="12.6" hidden="1"/>
    <row r="14148" ht="12.6" hidden="1"/>
    <row r="14149" ht="12.6" hidden="1"/>
    <row r="14150" ht="12.6" hidden="1"/>
    <row r="14151" ht="12.6" hidden="1"/>
    <row r="14152" ht="12.6" hidden="1"/>
    <row r="14153" ht="12.6" hidden="1"/>
    <row r="14154" ht="12.6" hidden="1"/>
    <row r="14155" ht="12.6" hidden="1"/>
    <row r="14156" ht="12.6" hidden="1"/>
    <row r="14157" ht="12.6" hidden="1"/>
    <row r="14158" ht="12.6" hidden="1"/>
    <row r="14159" ht="12.6" hidden="1"/>
    <row r="14160" ht="12.6" hidden="1"/>
    <row r="14161" ht="12.6" hidden="1"/>
    <row r="14162" ht="12.6" hidden="1"/>
    <row r="14163" ht="12.6" hidden="1"/>
    <row r="14164" ht="12.6" hidden="1"/>
    <row r="14165" ht="12.6" hidden="1"/>
    <row r="14166" ht="12.6" hidden="1"/>
    <row r="14167" ht="12.6" hidden="1"/>
    <row r="14168" ht="12.6" hidden="1"/>
    <row r="14169" ht="12.6" hidden="1"/>
    <row r="14170" ht="12.6" hidden="1"/>
    <row r="14171" ht="12.6" hidden="1"/>
    <row r="14172" ht="12.6" hidden="1"/>
    <row r="14173" ht="12.6" hidden="1"/>
    <row r="14174" ht="12.6" hidden="1"/>
    <row r="14175" ht="12.6" hidden="1"/>
    <row r="14176" ht="12.6" hidden="1"/>
    <row r="14177" ht="12.6" hidden="1"/>
    <row r="14178" ht="12.6" hidden="1"/>
    <row r="14179" ht="12.6" hidden="1"/>
    <row r="14180" ht="12.6" hidden="1"/>
    <row r="14181" ht="12.6" hidden="1"/>
    <row r="14182" ht="12.6" hidden="1"/>
    <row r="14183" ht="12.6" hidden="1"/>
    <row r="14184" ht="12.6" hidden="1"/>
    <row r="14185" ht="12.6" hidden="1"/>
    <row r="14186" ht="12.6" hidden="1"/>
    <row r="14187" ht="12.6" hidden="1"/>
    <row r="14188" ht="12.6" hidden="1"/>
    <row r="14189" ht="12.6" hidden="1"/>
    <row r="14190" ht="12.6" hidden="1"/>
    <row r="14191" ht="12.6" hidden="1"/>
    <row r="14192" ht="12.6" hidden="1"/>
    <row r="14193" ht="12.6" hidden="1"/>
    <row r="14194" ht="12.6" hidden="1"/>
    <row r="14195" ht="12.6" hidden="1"/>
    <row r="14196" ht="12.6" hidden="1"/>
    <row r="14197" ht="12.6" hidden="1"/>
    <row r="14198" ht="12.6" hidden="1"/>
    <row r="14199" ht="12.6" hidden="1"/>
    <row r="14200" ht="12.6" hidden="1"/>
    <row r="14201" ht="12.6" hidden="1"/>
    <row r="14202" ht="12.6" hidden="1"/>
    <row r="14203" ht="12.6" hidden="1"/>
    <row r="14204" ht="12.6" hidden="1"/>
    <row r="14205" ht="12.6" hidden="1"/>
    <row r="14206" ht="12.6" hidden="1"/>
    <row r="14207" ht="12.6" hidden="1"/>
    <row r="14208" ht="12.6" hidden="1"/>
    <row r="14209" ht="12.6" hidden="1"/>
    <row r="14210" ht="12.6" hidden="1"/>
    <row r="14211" ht="12.6" hidden="1"/>
    <row r="14212" ht="12.6" hidden="1"/>
    <row r="14213" ht="12.6" hidden="1"/>
    <row r="14214" ht="12.6" hidden="1"/>
    <row r="14215" ht="12.6" hidden="1"/>
    <row r="14216" ht="12.6" hidden="1"/>
    <row r="14217" ht="12.6" hidden="1"/>
    <row r="14218" ht="12.6" hidden="1"/>
    <row r="14219" ht="12.6" hidden="1"/>
    <row r="14220" ht="12.6" hidden="1"/>
    <row r="14221" ht="12.6" hidden="1"/>
    <row r="14222" ht="12.6" hidden="1"/>
    <row r="14223" ht="12.6" hidden="1"/>
    <row r="14224" ht="12.6" hidden="1"/>
    <row r="14225" ht="12.6" hidden="1"/>
    <row r="14226" ht="12.6" hidden="1"/>
    <row r="14227" ht="12.6" hidden="1"/>
    <row r="14228" ht="12.6" hidden="1"/>
    <row r="14229" ht="12.6" hidden="1"/>
    <row r="14230" ht="12.6" hidden="1"/>
    <row r="14231" ht="12.6" hidden="1"/>
    <row r="14232" ht="12.6" hidden="1"/>
    <row r="14233" ht="12.6" hidden="1"/>
    <row r="14234" ht="12.6" hidden="1"/>
    <row r="14235" ht="12.6" hidden="1"/>
    <row r="14236" ht="12.6" hidden="1"/>
    <row r="14237" ht="12.6" hidden="1"/>
    <row r="14238" ht="12.6" hidden="1"/>
    <row r="14239" ht="12.6" hidden="1"/>
    <row r="14240" ht="12.6" hidden="1"/>
    <row r="14241" ht="12.6" hidden="1"/>
    <row r="14242" ht="12.6" hidden="1"/>
    <row r="14243" ht="12.6" hidden="1"/>
    <row r="14244" ht="12.6" hidden="1"/>
    <row r="14245" ht="12.6" hidden="1"/>
    <row r="14246" ht="12.6" hidden="1"/>
    <row r="14247" ht="12.6" hidden="1"/>
    <row r="14248" ht="12.6" hidden="1"/>
    <row r="14249" ht="12.6" hidden="1"/>
    <row r="14250" ht="12.6" hidden="1"/>
    <row r="14251" ht="12.6" hidden="1"/>
    <row r="14252" ht="12.6" hidden="1"/>
    <row r="14253" ht="12.6" hidden="1"/>
    <row r="14254" ht="12.6" hidden="1"/>
    <row r="14255" ht="12.6" hidden="1"/>
    <row r="14256" ht="12.6" hidden="1"/>
    <row r="14257" ht="12.6" hidden="1"/>
    <row r="14258" ht="12.6" hidden="1"/>
    <row r="14259" ht="12.6" hidden="1"/>
    <row r="14260" ht="12.6" hidden="1"/>
    <row r="14261" ht="12.6" hidden="1"/>
    <row r="14262" ht="12.6" hidden="1"/>
    <row r="14263" ht="12.6" hidden="1"/>
    <row r="14264" ht="12.6" hidden="1"/>
    <row r="14265" ht="12.6" hidden="1"/>
    <row r="14266" ht="12.6" hidden="1"/>
    <row r="14267" ht="12.6" hidden="1"/>
    <row r="14268" ht="12.6" hidden="1"/>
    <row r="14269" ht="12.6" hidden="1"/>
    <row r="14270" ht="12.6" hidden="1"/>
    <row r="14271" ht="12.6" hidden="1"/>
    <row r="14272" ht="12.6" hidden="1"/>
    <row r="14273" ht="12.6" hidden="1"/>
    <row r="14274" ht="12.6" hidden="1"/>
    <row r="14275" ht="12.6" hidden="1"/>
    <row r="14276" ht="12.6" hidden="1"/>
    <row r="14277" ht="12.6" hidden="1"/>
    <row r="14278" ht="12.6" hidden="1"/>
    <row r="14279" ht="12.6" hidden="1"/>
    <row r="14280" ht="12.6" hidden="1"/>
    <row r="14281" ht="12.6" hidden="1"/>
    <row r="14282" ht="12.6" hidden="1"/>
    <row r="14283" ht="12.6" hidden="1"/>
    <row r="14284" ht="12.6" hidden="1"/>
    <row r="14285" ht="12.6" hidden="1"/>
    <row r="14286" ht="12.6" hidden="1"/>
    <row r="14287" ht="12.6" hidden="1"/>
    <row r="14288" ht="12.6" hidden="1"/>
    <row r="14289" ht="12.6" hidden="1"/>
    <row r="14290" ht="12.6" hidden="1"/>
    <row r="14291" ht="12.6" hidden="1"/>
    <row r="14292" ht="12.6" hidden="1"/>
    <row r="14293" ht="12.6" hidden="1"/>
    <row r="14294" ht="12.6" hidden="1"/>
    <row r="14295" ht="12.6" hidden="1"/>
    <row r="14296" ht="12.6" hidden="1"/>
    <row r="14297" ht="12.6" hidden="1"/>
    <row r="14298" ht="12.6" hidden="1"/>
    <row r="14299" ht="12.6" hidden="1"/>
    <row r="14300" ht="12.6" hidden="1"/>
    <row r="14301" ht="12.6" hidden="1"/>
    <row r="14302" ht="12.6" hidden="1"/>
    <row r="14303" ht="12.6" hidden="1"/>
    <row r="14304" ht="12.6" hidden="1"/>
    <row r="14305" ht="12.6" hidden="1"/>
    <row r="14306" ht="12.6" hidden="1"/>
    <row r="14307" ht="12.6" hidden="1"/>
    <row r="14308" ht="12.6" hidden="1"/>
    <row r="14309" ht="12.6" hidden="1"/>
    <row r="14310" ht="12.6" hidden="1"/>
    <row r="14311" ht="12.6" hidden="1"/>
    <row r="14312" ht="12.6" hidden="1"/>
    <row r="14313" ht="12.6" hidden="1"/>
    <row r="14314" ht="12.6" hidden="1"/>
    <row r="14315" ht="12.6" hidden="1"/>
    <row r="14316" ht="12.6" hidden="1"/>
    <row r="14317" ht="12.6" hidden="1"/>
    <row r="14318" ht="12.6" hidden="1"/>
    <row r="14319" ht="12.6" hidden="1"/>
    <row r="14320" ht="12.6" hidden="1"/>
    <row r="14321" ht="12.6" hidden="1"/>
    <row r="14322" ht="12.6" hidden="1"/>
    <row r="14323" ht="12.6" hidden="1"/>
    <row r="14324" ht="12.6" hidden="1"/>
    <row r="14325" ht="12.6" hidden="1"/>
    <row r="14326" ht="12.6" hidden="1"/>
    <row r="14327" ht="12.6" hidden="1"/>
    <row r="14328" ht="12.6" hidden="1"/>
    <row r="14329" ht="12.6" hidden="1"/>
    <row r="14330" ht="12.6" hidden="1"/>
    <row r="14331" ht="12.6" hidden="1"/>
    <row r="14332" ht="12.6" hidden="1"/>
    <row r="14333" ht="12.6" hidden="1"/>
    <row r="14334" ht="12.6" hidden="1"/>
    <row r="14335" ht="12.6" hidden="1"/>
    <row r="14336" ht="12.6" hidden="1"/>
    <row r="14337" ht="12.6" hidden="1"/>
    <row r="14338" ht="12.6" hidden="1"/>
    <row r="14339" ht="12.6" hidden="1"/>
    <row r="14340" ht="12.6" hidden="1"/>
    <row r="14341" ht="12.6" hidden="1"/>
    <row r="14342" ht="12.6" hidden="1"/>
    <row r="14343" ht="12.6" hidden="1"/>
    <row r="14344" ht="12.6" hidden="1"/>
    <row r="14345" ht="12.6" hidden="1"/>
    <row r="14346" ht="12.6" hidden="1"/>
    <row r="14347" ht="12.6" hidden="1"/>
    <row r="14348" ht="12.6" hidden="1"/>
    <row r="14349" ht="12.6" hidden="1"/>
    <row r="14350" ht="12.6" hidden="1"/>
    <row r="14351" ht="12.6" hidden="1"/>
    <row r="14352" ht="12.6" hidden="1"/>
    <row r="14353" ht="12.6" hidden="1"/>
    <row r="14354" ht="12.6" hidden="1"/>
    <row r="14355" ht="12.6" hidden="1"/>
    <row r="14356" ht="12.6" hidden="1"/>
    <row r="14357" ht="12.6" hidden="1"/>
    <row r="14358" ht="12.6" hidden="1"/>
    <row r="14359" ht="12.6" hidden="1"/>
    <row r="14360" ht="12.6" hidden="1"/>
    <row r="14361" ht="12.6" hidden="1"/>
    <row r="14362" ht="12.6" hidden="1"/>
    <row r="14363" ht="12.6" hidden="1"/>
    <row r="14364" ht="12.6" hidden="1"/>
    <row r="14365" ht="12.6" hidden="1"/>
    <row r="14366" ht="12.6" hidden="1"/>
    <row r="14367" ht="12.6" hidden="1"/>
    <row r="14368" ht="12.6" hidden="1"/>
    <row r="14369" ht="12.6" hidden="1"/>
    <row r="14370" ht="12.6" hidden="1"/>
    <row r="14371" ht="12.6" hidden="1"/>
    <row r="14372" ht="12.6" hidden="1"/>
    <row r="14373" ht="12.6" hidden="1"/>
    <row r="14374" ht="12.6" hidden="1"/>
    <row r="14375" ht="12.6" hidden="1"/>
    <row r="14376" ht="12.6" hidden="1"/>
    <row r="14377" ht="12.6" hidden="1"/>
    <row r="14378" ht="12.6" hidden="1"/>
    <row r="14379" ht="12.6" hidden="1"/>
    <row r="14380" ht="12.6" hidden="1"/>
    <row r="14381" ht="12.6" hidden="1"/>
    <row r="14382" ht="12.6" hidden="1"/>
    <row r="14383" ht="12.6" hidden="1"/>
    <row r="14384" ht="12.6" hidden="1"/>
    <row r="14385" ht="12.6" hidden="1"/>
    <row r="14386" ht="12.6" hidden="1"/>
    <row r="14387" ht="12.6" hidden="1"/>
    <row r="14388" ht="12.6" hidden="1"/>
    <row r="14389" ht="12.6" hidden="1"/>
    <row r="14390" ht="12.6" hidden="1"/>
    <row r="14391" ht="12.6" hidden="1"/>
    <row r="14392" ht="12.6" hidden="1"/>
    <row r="14393" ht="12.6" hidden="1"/>
    <row r="14394" ht="12.6" hidden="1"/>
    <row r="14395" ht="12.6" hidden="1"/>
    <row r="14396" ht="12.6" hidden="1"/>
    <row r="14397" ht="12.6" hidden="1"/>
    <row r="14398" ht="12.6" hidden="1"/>
    <row r="14399" ht="12.6" hidden="1"/>
    <row r="14400" ht="12.6" hidden="1"/>
    <row r="14401" ht="12.6" hidden="1"/>
    <row r="14402" ht="12.6" hidden="1"/>
    <row r="14403" ht="12.6" hidden="1"/>
    <row r="14404" ht="12.6" hidden="1"/>
    <row r="14405" ht="12.6" hidden="1"/>
    <row r="14406" ht="12.6" hidden="1"/>
    <row r="14407" ht="12.6" hidden="1"/>
    <row r="14408" ht="12.6" hidden="1"/>
    <row r="14409" ht="12.6" hidden="1"/>
    <row r="14410" ht="12.6" hidden="1"/>
    <row r="14411" ht="12.6" hidden="1"/>
    <row r="14412" ht="12.6" hidden="1"/>
    <row r="14413" ht="12.6" hidden="1"/>
    <row r="14414" ht="12.6" hidden="1"/>
    <row r="14415" ht="12.6" hidden="1"/>
    <row r="14416" ht="12.6" hidden="1"/>
    <row r="14417" ht="12.6" hidden="1"/>
    <row r="14418" ht="12.6" hidden="1"/>
    <row r="14419" ht="12.6" hidden="1"/>
    <row r="14420" ht="12.6" hidden="1"/>
    <row r="14421" ht="12.6" hidden="1"/>
    <row r="14422" ht="12.6" hidden="1"/>
    <row r="14423" ht="12.6" hidden="1"/>
    <row r="14424" ht="12.6" hidden="1"/>
    <row r="14425" ht="12.6" hidden="1"/>
    <row r="14426" ht="12.6" hidden="1"/>
    <row r="14427" ht="12.6" hidden="1"/>
    <row r="14428" ht="12.6" hidden="1"/>
    <row r="14429" ht="12.6" hidden="1"/>
    <row r="14430" ht="12.6" hidden="1"/>
    <row r="14431" ht="12.6" hidden="1"/>
    <row r="14432" ht="12.6" hidden="1"/>
    <row r="14433" ht="12.6" hidden="1"/>
    <row r="14434" ht="12.6" hidden="1"/>
    <row r="14435" ht="12.6" hidden="1"/>
    <row r="14436" ht="12.6" hidden="1"/>
    <row r="14437" ht="12.6" hidden="1"/>
    <row r="14438" ht="12.6" hidden="1"/>
    <row r="14439" ht="12.6" hidden="1"/>
    <row r="14440" ht="12.6" hidden="1"/>
    <row r="14441" ht="12.6" hidden="1"/>
    <row r="14442" ht="12.6" hidden="1"/>
    <row r="14443" ht="12.6" hidden="1"/>
    <row r="14444" ht="12.6" hidden="1"/>
    <row r="14445" ht="12.6" hidden="1"/>
    <row r="14446" ht="12.6" hidden="1"/>
    <row r="14447" ht="12.6" hidden="1"/>
    <row r="14448" ht="12.6" hidden="1"/>
    <row r="14449" ht="12.6" hidden="1"/>
    <row r="14450" ht="12.6" hidden="1"/>
    <row r="14451" ht="12.6" hidden="1"/>
    <row r="14452" ht="12.6" hidden="1"/>
    <row r="14453" ht="12.6" hidden="1"/>
    <row r="14454" ht="12.6" hidden="1"/>
    <row r="14455" ht="12.6" hidden="1"/>
    <row r="14456" ht="12.6" hidden="1"/>
    <row r="14457" ht="12.6" hidden="1"/>
    <row r="14458" ht="12.6" hidden="1"/>
    <row r="14459" ht="12.6" hidden="1"/>
    <row r="14460" ht="12.6" hidden="1"/>
    <row r="14461" ht="12.6" hidden="1"/>
    <row r="14462" ht="12.6" hidden="1"/>
    <row r="14463" ht="12.6" hidden="1"/>
    <row r="14464" ht="12.6" hidden="1"/>
    <row r="14465" ht="12.6" hidden="1"/>
    <row r="14466" ht="12.6" hidden="1"/>
    <row r="14467" ht="12.6" hidden="1"/>
    <row r="14468" ht="12.6" hidden="1"/>
    <row r="14469" ht="12.6" hidden="1"/>
    <row r="14470" ht="12.6" hidden="1"/>
    <row r="14471" ht="12.6" hidden="1"/>
    <row r="14472" ht="12.6" hidden="1"/>
    <row r="14473" ht="12.6" hidden="1"/>
    <row r="14474" ht="12.6" hidden="1"/>
    <row r="14475" ht="12.6" hidden="1"/>
    <row r="14476" ht="12.6" hidden="1"/>
    <row r="14477" ht="12.6" hidden="1"/>
    <row r="14478" ht="12.6" hidden="1"/>
    <row r="14479" ht="12.6" hidden="1"/>
    <row r="14480" ht="12.6" hidden="1"/>
    <row r="14481" ht="12.6" hidden="1"/>
    <row r="14482" ht="12.6" hidden="1"/>
    <row r="14483" ht="12.6" hidden="1"/>
    <row r="14484" ht="12.6" hidden="1"/>
    <row r="14485" ht="12.6" hidden="1"/>
    <row r="14486" ht="12.6" hidden="1"/>
    <row r="14487" ht="12.6" hidden="1"/>
    <row r="14488" ht="12.6" hidden="1"/>
    <row r="14489" ht="12.6" hidden="1"/>
    <row r="14490" ht="12.6" hidden="1"/>
    <row r="14491" ht="12.6" hidden="1"/>
    <row r="14492" ht="12.6" hidden="1"/>
    <row r="14493" ht="12.6" hidden="1"/>
    <row r="14494" ht="12.6" hidden="1"/>
    <row r="14495" ht="12.6" hidden="1"/>
    <row r="14496" ht="12.6" hidden="1"/>
    <row r="14497" ht="12.6" hidden="1"/>
    <row r="14498" ht="12.6" hidden="1"/>
    <row r="14499" ht="12.6" hidden="1"/>
    <row r="14500" ht="12.6" hidden="1"/>
    <row r="14501" ht="12.6" hidden="1"/>
    <row r="14502" ht="12.6" hidden="1"/>
    <row r="14503" ht="12.6" hidden="1"/>
    <row r="14504" ht="12.6" hidden="1"/>
    <row r="14505" ht="12.6" hidden="1"/>
    <row r="14506" ht="12.6" hidden="1"/>
    <row r="14507" ht="12.6" hidden="1"/>
    <row r="14508" ht="12.6" hidden="1"/>
    <row r="14509" ht="12.6" hidden="1"/>
    <row r="14510" ht="12.6" hidden="1"/>
    <row r="14511" ht="12.6" hidden="1"/>
    <row r="14512" ht="12.6" hidden="1"/>
    <row r="14513" ht="12.6" hidden="1"/>
    <row r="14514" ht="12.6" hidden="1"/>
    <row r="14515" ht="12.6" hidden="1"/>
    <row r="14516" ht="12.6" hidden="1"/>
    <row r="14517" ht="12.6" hidden="1"/>
    <row r="14518" ht="12.6" hidden="1"/>
    <row r="14519" ht="12.6" hidden="1"/>
    <row r="14520" ht="12.6" hidden="1"/>
    <row r="14521" ht="12.6" hidden="1"/>
    <row r="14522" ht="12.6" hidden="1"/>
    <row r="14523" ht="12.6" hidden="1"/>
    <row r="14524" ht="12.6" hidden="1"/>
    <row r="14525" ht="12.6" hidden="1"/>
    <row r="14526" ht="12.6" hidden="1"/>
    <row r="14527" ht="12.6" hidden="1"/>
    <row r="14528" ht="12.6" hidden="1"/>
    <row r="14529" ht="12.6" hidden="1"/>
    <row r="14530" ht="12.6" hidden="1"/>
    <row r="14531" ht="12.6" hidden="1"/>
    <row r="14532" ht="12.6" hidden="1"/>
    <row r="14533" ht="12.6" hidden="1"/>
    <row r="14534" ht="12.6" hidden="1"/>
    <row r="14535" ht="12.6" hidden="1"/>
    <row r="14536" ht="12.6" hidden="1"/>
    <row r="14537" ht="12.6" hidden="1"/>
    <row r="14538" ht="12.6" hidden="1"/>
    <row r="14539" ht="12.6" hidden="1"/>
    <row r="14540" ht="12.6" hidden="1"/>
    <row r="14541" ht="12.6" hidden="1"/>
    <row r="14542" ht="12.6" hidden="1"/>
    <row r="14543" ht="12.6" hidden="1"/>
    <row r="14544" ht="12.6" hidden="1"/>
    <row r="14545" ht="12.6" hidden="1"/>
    <row r="14546" ht="12.6" hidden="1"/>
    <row r="14547" ht="12.6" hidden="1"/>
    <row r="14548" ht="12.6" hidden="1"/>
    <row r="14549" ht="12.6" hidden="1"/>
    <row r="14550" ht="12.6" hidden="1"/>
    <row r="14551" ht="12.6" hidden="1"/>
    <row r="14552" ht="12.6" hidden="1"/>
    <row r="14553" ht="12.6" hidden="1"/>
    <row r="14554" ht="12.6" hidden="1"/>
    <row r="14555" ht="12.6" hidden="1"/>
    <row r="14556" ht="12.6" hidden="1"/>
    <row r="14557" ht="12.6" hidden="1"/>
    <row r="14558" ht="12.6" hidden="1"/>
    <row r="14559" ht="12.6" hidden="1"/>
    <row r="14560" ht="12.6" hidden="1"/>
    <row r="14561" ht="12.6" hidden="1"/>
    <row r="14562" ht="12.6" hidden="1"/>
    <row r="14563" ht="12.6" hidden="1"/>
    <row r="14564" ht="12.6" hidden="1"/>
    <row r="14565" ht="12.6" hidden="1"/>
    <row r="14566" ht="12.6" hidden="1"/>
    <row r="14567" ht="12.6" hidden="1"/>
    <row r="14568" ht="12.6" hidden="1"/>
    <row r="14569" ht="12.6" hidden="1"/>
    <row r="14570" ht="12.6" hidden="1"/>
    <row r="14571" ht="12.6" hidden="1"/>
    <row r="14572" ht="12.6" hidden="1"/>
    <row r="14573" ht="12.6" hidden="1"/>
    <row r="14574" ht="12.6" hidden="1"/>
    <row r="14575" ht="12.6" hidden="1"/>
    <row r="14576" ht="12.6" hidden="1"/>
    <row r="14577" ht="12.6" hidden="1"/>
    <row r="14578" ht="12.6" hidden="1"/>
    <row r="14579" ht="12.6" hidden="1"/>
    <row r="14580" ht="12.6" hidden="1"/>
    <row r="14581" ht="12.6" hidden="1"/>
    <row r="14582" ht="12.6" hidden="1"/>
    <row r="14583" ht="12.6" hidden="1"/>
    <row r="14584" ht="12.6" hidden="1"/>
    <row r="14585" ht="12.6" hidden="1"/>
    <row r="14586" ht="12.6" hidden="1"/>
    <row r="14587" ht="12.6" hidden="1"/>
    <row r="14588" ht="12.6" hidden="1"/>
    <row r="14589" ht="12.6" hidden="1"/>
    <row r="14590" ht="12.6" hidden="1"/>
    <row r="14591" ht="12.6" hidden="1"/>
    <row r="14592" ht="12.6" hidden="1"/>
    <row r="14593" ht="12.6" hidden="1"/>
    <row r="14594" ht="12.6" hidden="1"/>
    <row r="14595" ht="12.6" hidden="1"/>
    <row r="14596" ht="12.6" hidden="1"/>
    <row r="14597" ht="12.6" hidden="1"/>
    <row r="14598" ht="12.6" hidden="1"/>
    <row r="14599" ht="12.6" hidden="1"/>
    <row r="14600" ht="12.6" hidden="1"/>
    <row r="14601" ht="12.6" hidden="1"/>
    <row r="14602" ht="12.6" hidden="1"/>
    <row r="14603" ht="12.6" hidden="1"/>
    <row r="14604" ht="12.6" hidden="1"/>
    <row r="14605" ht="12.6" hidden="1"/>
    <row r="14606" ht="12.6" hidden="1"/>
    <row r="14607" ht="12.6" hidden="1"/>
    <row r="14608" ht="12.6" hidden="1"/>
    <row r="14609" ht="12.6" hidden="1"/>
    <row r="14610" ht="12.6" hidden="1"/>
    <row r="14611" ht="12.6" hidden="1"/>
    <row r="14612" ht="12.6" hidden="1"/>
    <row r="14613" ht="12.6" hidden="1"/>
    <row r="14614" ht="12.6" hidden="1"/>
    <row r="14615" ht="12.6" hidden="1"/>
    <row r="14616" ht="12.6" hidden="1"/>
    <row r="14617" ht="12.6" hidden="1"/>
    <row r="14618" ht="12.6" hidden="1"/>
    <row r="14619" ht="12.6" hidden="1"/>
    <row r="14620" ht="12.6" hidden="1"/>
    <row r="14621" ht="12.6" hidden="1"/>
    <row r="14622" ht="12.6" hidden="1"/>
    <row r="14623" ht="12.6" hidden="1"/>
    <row r="14624" ht="12.6" hidden="1"/>
    <row r="14625" ht="12.6" hidden="1"/>
    <row r="14626" ht="12.6" hidden="1"/>
    <row r="14627" ht="12.6" hidden="1"/>
    <row r="14628" ht="12.6" hidden="1"/>
    <row r="14629" ht="12.6" hidden="1"/>
    <row r="14630" ht="12.6" hidden="1"/>
    <row r="14631" ht="12.6" hidden="1"/>
    <row r="14632" ht="12.6" hidden="1"/>
    <row r="14633" ht="12.6" hidden="1"/>
    <row r="14634" ht="12.6" hidden="1"/>
    <row r="14635" ht="12.6" hidden="1"/>
    <row r="14636" ht="12.6" hidden="1"/>
    <row r="14637" ht="12.6" hidden="1"/>
    <row r="14638" ht="12.6" hidden="1"/>
    <row r="14639" ht="12.6" hidden="1"/>
    <row r="14640" ht="12.6" hidden="1"/>
    <row r="14641" ht="12.6" hidden="1"/>
    <row r="14642" ht="12.6" hidden="1"/>
    <row r="14643" ht="12.6" hidden="1"/>
    <row r="14644" ht="12.6" hidden="1"/>
    <row r="14645" ht="12.6" hidden="1"/>
    <row r="14646" ht="12.6" hidden="1"/>
    <row r="14647" ht="12.6" hidden="1"/>
    <row r="14648" ht="12.6" hidden="1"/>
    <row r="14649" ht="12.6" hidden="1"/>
    <row r="14650" ht="12.6" hidden="1"/>
    <row r="14651" ht="12.6" hidden="1"/>
    <row r="14652" ht="12.6" hidden="1"/>
    <row r="14653" ht="12.6" hidden="1"/>
    <row r="14654" ht="12.6" hidden="1"/>
    <row r="14655" ht="12.6" hidden="1"/>
    <row r="14656" ht="12.6" hidden="1"/>
    <row r="14657" ht="12.6" hidden="1"/>
    <row r="14658" ht="12.6" hidden="1"/>
    <row r="14659" ht="12.6" hidden="1"/>
    <row r="14660" ht="12.6" hidden="1"/>
    <row r="14661" ht="12.6" hidden="1"/>
    <row r="14662" ht="12.6" hidden="1"/>
    <row r="14663" ht="12.6" hidden="1"/>
    <row r="14664" ht="12.6" hidden="1"/>
    <row r="14665" ht="12.6" hidden="1"/>
    <row r="14666" ht="12.6" hidden="1"/>
    <row r="14667" ht="12.6" hidden="1"/>
    <row r="14668" ht="12.6" hidden="1"/>
    <row r="14669" ht="12.6" hidden="1"/>
    <row r="14670" ht="12.6" hidden="1"/>
    <row r="14671" ht="12.6" hidden="1"/>
    <row r="14672" ht="12.6" hidden="1"/>
    <row r="14673" ht="12.6" hidden="1"/>
    <row r="14674" ht="12.6" hidden="1"/>
    <row r="14675" ht="12.6" hidden="1"/>
    <row r="14676" ht="12.6" hidden="1"/>
    <row r="14677" ht="12.6" hidden="1"/>
    <row r="14678" ht="12.6" hidden="1"/>
    <row r="14679" ht="12.6" hidden="1"/>
    <row r="14680" ht="12.6" hidden="1"/>
    <row r="14681" ht="12.6" hidden="1"/>
    <row r="14682" ht="12.6" hidden="1"/>
    <row r="14683" ht="12.6" hidden="1"/>
    <row r="14684" ht="12.6" hidden="1"/>
    <row r="14685" ht="12.6" hidden="1"/>
    <row r="14686" ht="12.6" hidden="1"/>
    <row r="14687" ht="12.6" hidden="1"/>
    <row r="14688" ht="12.6" hidden="1"/>
    <row r="14689" ht="12.6" hidden="1"/>
    <row r="14690" ht="12.6" hidden="1"/>
    <row r="14691" ht="12.6" hidden="1"/>
    <row r="14692" ht="12.6" hidden="1"/>
    <row r="14693" ht="12.6" hidden="1"/>
    <row r="14694" ht="12.6" hidden="1"/>
    <row r="14695" ht="12.6" hidden="1"/>
    <row r="14696" ht="12.6" hidden="1"/>
    <row r="14697" ht="12.6" hidden="1"/>
    <row r="14698" ht="12.6" hidden="1"/>
    <row r="14699" ht="12.6" hidden="1"/>
    <row r="14700" ht="12.6" hidden="1"/>
    <row r="14701" ht="12.6" hidden="1"/>
    <row r="14702" ht="12.6" hidden="1"/>
    <row r="14703" ht="12.6" hidden="1"/>
    <row r="14704" ht="12.6" hidden="1"/>
    <row r="14705" ht="12.6" hidden="1"/>
    <row r="14706" ht="12.6" hidden="1"/>
    <row r="14707" ht="12.6" hidden="1"/>
    <row r="14708" ht="12.6" hidden="1"/>
    <row r="14709" ht="12.6" hidden="1"/>
    <row r="14710" ht="12.6" hidden="1"/>
    <row r="14711" ht="12.6" hidden="1"/>
    <row r="14712" ht="12.6" hidden="1"/>
    <row r="14713" ht="12.6" hidden="1"/>
    <row r="14714" ht="12.6" hidden="1"/>
    <row r="14715" ht="12.6" hidden="1"/>
    <row r="14716" ht="12.6" hidden="1"/>
    <row r="14717" ht="12.6" hidden="1"/>
    <row r="14718" ht="12.6" hidden="1"/>
    <row r="14719" ht="12.6" hidden="1"/>
    <row r="14720" ht="12.6" hidden="1"/>
    <row r="14721" ht="12.6" hidden="1"/>
    <row r="14722" ht="12.6" hidden="1"/>
    <row r="14723" ht="12.6" hidden="1"/>
    <row r="14724" ht="12.6" hidden="1"/>
    <row r="14725" ht="12.6" hidden="1"/>
    <row r="14726" ht="12.6" hidden="1"/>
    <row r="14727" ht="12.6" hidden="1"/>
    <row r="14728" ht="12.6" hidden="1"/>
    <row r="14729" ht="12.6" hidden="1"/>
    <row r="14730" ht="12.6" hidden="1"/>
    <row r="14731" ht="12.6" hidden="1"/>
    <row r="14732" ht="12.6" hidden="1"/>
    <row r="14733" ht="12.6" hidden="1"/>
    <row r="14734" ht="12.6" hidden="1"/>
    <row r="14735" ht="12.6" hidden="1"/>
    <row r="14736" ht="12.6" hidden="1"/>
    <row r="14737" ht="12.6" hidden="1"/>
    <row r="14738" ht="12.6" hidden="1"/>
    <row r="14739" ht="12.6" hidden="1"/>
    <row r="14740" ht="12.6" hidden="1"/>
    <row r="14741" ht="12.6" hidden="1"/>
    <row r="14742" ht="12.6" hidden="1"/>
    <row r="14743" ht="12.6" hidden="1"/>
    <row r="14744" ht="12.6" hidden="1"/>
    <row r="14745" ht="12.6" hidden="1"/>
    <row r="14746" ht="12.6" hidden="1"/>
    <row r="14747" ht="12.6" hidden="1"/>
    <row r="14748" ht="12.6" hidden="1"/>
    <row r="14749" ht="12.6" hidden="1"/>
    <row r="14750" ht="12.6" hidden="1"/>
    <row r="14751" ht="12.6" hidden="1"/>
    <row r="14752" ht="12.6" hidden="1"/>
    <row r="14753" ht="12.6" hidden="1"/>
    <row r="14754" ht="12.6" hidden="1"/>
    <row r="14755" ht="12.6" hidden="1"/>
    <row r="14756" ht="12.6" hidden="1"/>
    <row r="14757" ht="12.6" hidden="1"/>
    <row r="14758" ht="12.6" hidden="1"/>
    <row r="14759" ht="12.6" hidden="1"/>
    <row r="14760" ht="12.6" hidden="1"/>
    <row r="14761" ht="12.6" hidden="1"/>
    <row r="14762" ht="12.6" hidden="1"/>
    <row r="14763" ht="12.6" hidden="1"/>
    <row r="14764" ht="12.6" hidden="1"/>
    <row r="14765" ht="12.6" hidden="1"/>
    <row r="14766" ht="12.6" hidden="1"/>
    <row r="14767" ht="12.6" hidden="1"/>
    <row r="14768" ht="12.6" hidden="1"/>
    <row r="14769" ht="12.6" hidden="1"/>
    <row r="14770" ht="12.6" hidden="1"/>
    <row r="14771" ht="12.6" hidden="1"/>
    <row r="14772" ht="12.6" hidden="1"/>
    <row r="14773" ht="12.6" hidden="1"/>
    <row r="14774" ht="12.6" hidden="1"/>
    <row r="14775" ht="12.6" hidden="1"/>
    <row r="14776" ht="12.6" hidden="1"/>
    <row r="14777" ht="12.6" hidden="1"/>
    <row r="14778" ht="12.6" hidden="1"/>
    <row r="14779" ht="12.6" hidden="1"/>
    <row r="14780" ht="12.6" hidden="1"/>
    <row r="14781" ht="12.6" hidden="1"/>
    <row r="14782" ht="12.6" hidden="1"/>
    <row r="14783" ht="12.6" hidden="1"/>
    <row r="14784" ht="12.6" hidden="1"/>
    <row r="14785" ht="12.6" hidden="1"/>
    <row r="14786" ht="12.6" hidden="1"/>
    <row r="14787" ht="12.6" hidden="1"/>
    <row r="14788" ht="12.6" hidden="1"/>
    <row r="14789" ht="12.6" hidden="1"/>
    <row r="14790" ht="12.6" hidden="1"/>
    <row r="14791" ht="12.6" hidden="1"/>
    <row r="14792" ht="12.6" hidden="1"/>
    <row r="14793" ht="12.6" hidden="1"/>
    <row r="14794" ht="12.6" hidden="1"/>
    <row r="14795" ht="12.6" hidden="1"/>
    <row r="14796" ht="12.6" hidden="1"/>
    <row r="14797" ht="12.6" hidden="1"/>
    <row r="14798" ht="12.6" hidden="1"/>
    <row r="14799" ht="12.6" hidden="1"/>
    <row r="14800" ht="12.6" hidden="1"/>
    <row r="14801" ht="12.6" hidden="1"/>
    <row r="14802" ht="12.6" hidden="1"/>
    <row r="14803" ht="12.6" hidden="1"/>
    <row r="14804" ht="12.6" hidden="1"/>
    <row r="14805" ht="12.6" hidden="1"/>
    <row r="14806" ht="12.6" hidden="1"/>
    <row r="14807" ht="12.6" hidden="1"/>
    <row r="14808" ht="12.6" hidden="1"/>
    <row r="14809" ht="12.6" hidden="1"/>
    <row r="14810" ht="12.6" hidden="1"/>
    <row r="14811" ht="12.6" hidden="1"/>
    <row r="14812" ht="12.6" hidden="1"/>
    <row r="14813" ht="12.6" hidden="1"/>
    <row r="14814" ht="12.6" hidden="1"/>
    <row r="14815" ht="12.6" hidden="1"/>
    <row r="14816" ht="12.6" hidden="1"/>
    <row r="14817" ht="12.6" hidden="1"/>
    <row r="14818" ht="12.6" hidden="1"/>
    <row r="14819" ht="12.6" hidden="1"/>
    <row r="14820" ht="12.6" hidden="1"/>
    <row r="14821" ht="12.6" hidden="1"/>
    <row r="14822" ht="12.6" hidden="1"/>
    <row r="14823" ht="12.6" hidden="1"/>
    <row r="14824" ht="12.6" hidden="1"/>
    <row r="14825" ht="12.6" hidden="1"/>
    <row r="14826" ht="12.6" hidden="1"/>
    <row r="14827" ht="12.6" hidden="1"/>
    <row r="14828" ht="12.6" hidden="1"/>
    <row r="14829" ht="12.6" hidden="1"/>
    <row r="14830" ht="12.6" hidden="1"/>
    <row r="14831" ht="12.6" hidden="1"/>
    <row r="14832" ht="12.6" hidden="1"/>
    <row r="14833" ht="12.6" hidden="1"/>
    <row r="14834" ht="12.6" hidden="1"/>
    <row r="14835" ht="12.6" hidden="1"/>
    <row r="14836" ht="12.6" hidden="1"/>
    <row r="14837" ht="12.6" hidden="1"/>
    <row r="14838" ht="12.6" hidden="1"/>
    <row r="14839" ht="12.6" hidden="1"/>
    <row r="14840" ht="12.6" hidden="1"/>
    <row r="14841" ht="12.6" hidden="1"/>
    <row r="14842" ht="12.6" hidden="1"/>
    <row r="14843" ht="12.6" hidden="1"/>
    <row r="14844" ht="12.6" hidden="1"/>
    <row r="14845" ht="12.6" hidden="1"/>
    <row r="14846" ht="12.6" hidden="1"/>
    <row r="14847" ht="12.6" hidden="1"/>
    <row r="14848" ht="12.6" hidden="1"/>
    <row r="14849" ht="12.6" hidden="1"/>
    <row r="14850" ht="12.6" hidden="1"/>
    <row r="14851" ht="12.6" hidden="1"/>
    <row r="14852" ht="12.6" hidden="1"/>
    <row r="14853" ht="12.6" hidden="1"/>
    <row r="14854" ht="12.6" hidden="1"/>
    <row r="14855" ht="12.6" hidden="1"/>
    <row r="14856" ht="12.6" hidden="1"/>
    <row r="14857" ht="12.6" hidden="1"/>
    <row r="14858" ht="12.6" hidden="1"/>
    <row r="14859" ht="12.6" hidden="1"/>
    <row r="14860" ht="12.6" hidden="1"/>
    <row r="14861" ht="12.6" hidden="1"/>
    <row r="14862" ht="12.6" hidden="1"/>
    <row r="14863" ht="12.6" hidden="1"/>
    <row r="14864" ht="12.6" hidden="1"/>
    <row r="14865" ht="12.6" hidden="1"/>
    <row r="14866" ht="12.6" hidden="1"/>
    <row r="14867" ht="12.6" hidden="1"/>
    <row r="14868" ht="12.6" hidden="1"/>
    <row r="14869" ht="12.6" hidden="1"/>
    <row r="14870" ht="12.6" hidden="1"/>
    <row r="14871" ht="12.6" hidden="1"/>
    <row r="14872" ht="12.6" hidden="1"/>
    <row r="14873" ht="12.6" hidden="1"/>
    <row r="14874" ht="12.6" hidden="1"/>
    <row r="14875" ht="12.6" hidden="1"/>
    <row r="14876" ht="12.6" hidden="1"/>
    <row r="14877" ht="12.6" hidden="1"/>
    <row r="14878" ht="12.6" hidden="1"/>
    <row r="14879" ht="12.6" hidden="1"/>
    <row r="14880" ht="12.6" hidden="1"/>
    <row r="14881" ht="12.6" hidden="1"/>
    <row r="14882" ht="12.6" hidden="1"/>
    <row r="14883" ht="12.6" hidden="1"/>
    <row r="14884" ht="12.6" hidden="1"/>
    <row r="14885" ht="12.6" hidden="1"/>
    <row r="14886" ht="12.6" hidden="1"/>
    <row r="14887" ht="12.6" hidden="1"/>
    <row r="14888" ht="12.6" hidden="1"/>
    <row r="14889" ht="12.6" hidden="1"/>
    <row r="14890" ht="12.6" hidden="1"/>
    <row r="14891" ht="12.6" hidden="1"/>
    <row r="14892" ht="12.6" hidden="1"/>
    <row r="14893" ht="12.6" hidden="1"/>
    <row r="14894" ht="12.6" hidden="1"/>
    <row r="14895" ht="12.6" hidden="1"/>
    <row r="14896" ht="12.6" hidden="1"/>
    <row r="14897" ht="12.6" hidden="1"/>
    <row r="14898" ht="12.6" hidden="1"/>
    <row r="14899" ht="12.6" hidden="1"/>
    <row r="14900" ht="12.6" hidden="1"/>
    <row r="14901" ht="12.6" hidden="1"/>
    <row r="14902" ht="12.6" hidden="1"/>
    <row r="14903" ht="12.6" hidden="1"/>
    <row r="14904" ht="12.6" hidden="1"/>
    <row r="14905" ht="12.6" hidden="1"/>
    <row r="14906" ht="12.6" hidden="1"/>
    <row r="14907" ht="12.6" hidden="1"/>
    <row r="14908" ht="12.6" hidden="1"/>
    <row r="14909" ht="12.6" hidden="1"/>
    <row r="14910" ht="12.6" hidden="1"/>
    <row r="14911" ht="12.6" hidden="1"/>
    <row r="14912" ht="12.6" hidden="1"/>
    <row r="14913" ht="12.6" hidden="1"/>
    <row r="14914" ht="12.6" hidden="1"/>
    <row r="14915" ht="12.6" hidden="1"/>
    <row r="14916" ht="12.6" hidden="1"/>
    <row r="14917" ht="12.6" hidden="1"/>
    <row r="14918" ht="12.6" hidden="1"/>
    <row r="14919" ht="12.6" hidden="1"/>
    <row r="14920" ht="12.6" hidden="1"/>
    <row r="14921" ht="12.6" hidden="1"/>
    <row r="14922" ht="12.6" hidden="1"/>
    <row r="14923" ht="12.6" hidden="1"/>
    <row r="14924" ht="12.6" hidden="1"/>
    <row r="14925" ht="12.6" hidden="1"/>
    <row r="14926" ht="12.6" hidden="1"/>
    <row r="14927" ht="12.6" hidden="1"/>
    <row r="14928" ht="12.6" hidden="1"/>
    <row r="14929" ht="12.6" hidden="1"/>
    <row r="14930" ht="12.6" hidden="1"/>
    <row r="14931" ht="12.6" hidden="1"/>
    <row r="14932" ht="12.6" hidden="1"/>
    <row r="14933" ht="12.6" hidden="1"/>
    <row r="14934" ht="12.6" hidden="1"/>
    <row r="14935" ht="12.6" hidden="1"/>
    <row r="14936" ht="12.6" hidden="1"/>
    <row r="14937" ht="12.6" hidden="1"/>
    <row r="14938" ht="12.6" hidden="1"/>
    <row r="14939" ht="12.6" hidden="1"/>
    <row r="14940" ht="12.6" hidden="1"/>
    <row r="14941" ht="12.6" hidden="1"/>
    <row r="14942" ht="12.6" hidden="1"/>
    <row r="14943" ht="12.6" hidden="1"/>
    <row r="14944" ht="12.6" hidden="1"/>
    <row r="14945" ht="12.6" hidden="1"/>
    <row r="14946" ht="12.6" hidden="1"/>
    <row r="14947" ht="12.6" hidden="1"/>
    <row r="14948" ht="12.6" hidden="1"/>
    <row r="14949" ht="12.6" hidden="1"/>
    <row r="14950" ht="12.6" hidden="1"/>
    <row r="14951" ht="12.6" hidden="1"/>
    <row r="14952" ht="12.6" hidden="1"/>
    <row r="14953" ht="12.6" hidden="1"/>
    <row r="14954" ht="12.6" hidden="1"/>
    <row r="14955" ht="12.6" hidden="1"/>
    <row r="14956" ht="12.6" hidden="1"/>
    <row r="14957" ht="12.6" hidden="1"/>
    <row r="14958" ht="12.6" hidden="1"/>
    <row r="14959" ht="12.6" hidden="1"/>
    <row r="14960" ht="12.6" hidden="1"/>
    <row r="14961" ht="12.6" hidden="1"/>
    <row r="14962" ht="12.6" hidden="1"/>
    <row r="14963" ht="12.6" hidden="1"/>
    <row r="14964" ht="12.6" hidden="1"/>
    <row r="14965" ht="12.6" hidden="1"/>
    <row r="14966" ht="12.6" hidden="1"/>
    <row r="14967" ht="12.6" hidden="1"/>
    <row r="14968" ht="12.6" hidden="1"/>
    <row r="14969" ht="12.6" hidden="1"/>
    <row r="14970" ht="12.6" hidden="1"/>
    <row r="14971" ht="12.6" hidden="1"/>
    <row r="14972" ht="12.6" hidden="1"/>
    <row r="14973" ht="12.6" hidden="1"/>
    <row r="14974" ht="12.6" hidden="1"/>
    <row r="14975" ht="12.6" hidden="1"/>
    <row r="14976" ht="12.6" hidden="1"/>
    <row r="14977" ht="12.6" hidden="1"/>
    <row r="14978" ht="12.6" hidden="1"/>
    <row r="14979" ht="12.6" hidden="1"/>
    <row r="14980" ht="12.6" hidden="1"/>
    <row r="14981" ht="12.6" hidden="1"/>
    <row r="14982" ht="12.6" hidden="1"/>
    <row r="14983" ht="12.6" hidden="1"/>
    <row r="14984" ht="12.6" hidden="1"/>
    <row r="14985" ht="12.6" hidden="1"/>
    <row r="14986" ht="12.6" hidden="1"/>
    <row r="14987" ht="12.6" hidden="1"/>
    <row r="14988" ht="12.6" hidden="1"/>
    <row r="14989" ht="12.6" hidden="1"/>
    <row r="14990" ht="12.6" hidden="1"/>
    <row r="14991" ht="12.6" hidden="1"/>
    <row r="14992" ht="12.6" hidden="1"/>
    <row r="14993" ht="12.6" hidden="1"/>
    <row r="14994" ht="12.6" hidden="1"/>
    <row r="14995" ht="12.6" hidden="1"/>
    <row r="14996" ht="12.6" hidden="1"/>
    <row r="14997" ht="12.6" hidden="1"/>
    <row r="14998" ht="12.6" hidden="1"/>
    <row r="14999" ht="12.6" hidden="1"/>
    <row r="15000" ht="12.6" hidden="1"/>
    <row r="15001" ht="12.6" hidden="1"/>
    <row r="15002" ht="12.6" hidden="1"/>
    <row r="15003" ht="12.6" hidden="1"/>
    <row r="15004" ht="12.6" hidden="1"/>
    <row r="15005" ht="12.6" hidden="1"/>
    <row r="15006" ht="12.6" hidden="1"/>
    <row r="15007" ht="12.6" hidden="1"/>
    <row r="15008" ht="12.6" hidden="1"/>
    <row r="15009" ht="12.6" hidden="1"/>
    <row r="15010" ht="12.6" hidden="1"/>
    <row r="15011" ht="12.6" hidden="1"/>
    <row r="15012" ht="12.6" hidden="1"/>
    <row r="15013" ht="12.6" hidden="1"/>
    <row r="15014" ht="12.6" hidden="1"/>
    <row r="15015" ht="12.6" hidden="1"/>
    <row r="15016" ht="12.6" hidden="1"/>
    <row r="15017" ht="12.6" hidden="1"/>
    <row r="15018" ht="12.6" hidden="1"/>
    <row r="15019" ht="12.6" hidden="1"/>
    <row r="15020" ht="12.6" hidden="1"/>
    <row r="15021" ht="12.6" hidden="1"/>
    <row r="15022" ht="12.6" hidden="1"/>
    <row r="15023" ht="12.6" hidden="1"/>
    <row r="15024" ht="12.6" hidden="1"/>
    <row r="15025" ht="12.6" hidden="1"/>
    <row r="15026" ht="12.6" hidden="1"/>
    <row r="15027" ht="12.6" hidden="1"/>
    <row r="15028" ht="12.6" hidden="1"/>
    <row r="15029" ht="12.6" hidden="1"/>
    <row r="15030" ht="12.6" hidden="1"/>
    <row r="15031" ht="12.6" hidden="1"/>
    <row r="15032" ht="12.6" hidden="1"/>
    <row r="15033" ht="12.6" hidden="1"/>
    <row r="15034" ht="12.6" hidden="1"/>
    <row r="15035" ht="12.6" hidden="1"/>
    <row r="15036" ht="12.6" hidden="1"/>
    <row r="15037" ht="12.6" hidden="1"/>
    <row r="15038" ht="12.6" hidden="1"/>
    <row r="15039" ht="12.6" hidden="1"/>
    <row r="15040" ht="12.6" hidden="1"/>
    <row r="15041" ht="12.6" hidden="1"/>
    <row r="15042" ht="12.6" hidden="1"/>
    <row r="15043" ht="12.6" hidden="1"/>
    <row r="15044" ht="12.6" hidden="1"/>
    <row r="15045" ht="12.6" hidden="1"/>
    <row r="15046" ht="12.6" hidden="1"/>
    <row r="15047" ht="12.6" hidden="1"/>
    <row r="15048" ht="12.6" hidden="1"/>
    <row r="15049" ht="12.6" hidden="1"/>
    <row r="15050" ht="12.6" hidden="1"/>
    <row r="15051" ht="12.6" hidden="1"/>
    <row r="15052" ht="12.6" hidden="1"/>
    <row r="15053" ht="12.6" hidden="1"/>
    <row r="15054" ht="12.6" hidden="1"/>
    <row r="15055" ht="12.6" hidden="1"/>
    <row r="15056" ht="12.6" hidden="1"/>
    <row r="15057" ht="12.6" hidden="1"/>
    <row r="15058" ht="12.6" hidden="1"/>
    <row r="15059" ht="12.6" hidden="1"/>
    <row r="15060" ht="12.6" hidden="1"/>
    <row r="15061" ht="12.6" hidden="1"/>
    <row r="15062" ht="12.6" hidden="1"/>
    <row r="15063" ht="12.6" hidden="1"/>
    <row r="15064" ht="12.6" hidden="1"/>
    <row r="15065" ht="12.6" hidden="1"/>
    <row r="15066" ht="12.6" hidden="1"/>
    <row r="15067" ht="12.6" hidden="1"/>
    <row r="15068" ht="12.6" hidden="1"/>
    <row r="15069" ht="12.6" hidden="1"/>
    <row r="15070" ht="12.6" hidden="1"/>
    <row r="15071" ht="12.6" hidden="1"/>
    <row r="15072" ht="12.6" hidden="1"/>
    <row r="15073" ht="12.6" hidden="1"/>
    <row r="15074" ht="12.6" hidden="1"/>
    <row r="15075" ht="12.6" hidden="1"/>
    <row r="15076" ht="12.6" hidden="1"/>
    <row r="15077" ht="12.6" hidden="1"/>
    <row r="15078" ht="12.6" hidden="1"/>
    <row r="15079" ht="12.6" hidden="1"/>
    <row r="15080" ht="12.6" hidden="1"/>
    <row r="15081" ht="12.6" hidden="1"/>
    <row r="15082" ht="12.6" hidden="1"/>
    <row r="15083" ht="12.6" hidden="1"/>
    <row r="15084" ht="12.6" hidden="1"/>
    <row r="15085" ht="12.6" hidden="1"/>
    <row r="15086" ht="12.6" hidden="1"/>
    <row r="15087" ht="12.6" hidden="1"/>
    <row r="15088" ht="12.6" hidden="1"/>
    <row r="15089" ht="12.6" hidden="1"/>
    <row r="15090" ht="12.6" hidden="1"/>
    <row r="15091" ht="12.6" hidden="1"/>
    <row r="15092" ht="12.6" hidden="1"/>
    <row r="15093" ht="12.6" hidden="1"/>
    <row r="15094" ht="12.6" hidden="1"/>
    <row r="15095" ht="12.6" hidden="1"/>
    <row r="15096" ht="12.6" hidden="1"/>
    <row r="15097" ht="12.6" hidden="1"/>
    <row r="15098" ht="12.6" hidden="1"/>
    <row r="15099" ht="12.6" hidden="1"/>
    <row r="15100" ht="12.6" hidden="1"/>
    <row r="15101" ht="12.6" hidden="1"/>
    <row r="15102" ht="12.6" hidden="1"/>
    <row r="15103" ht="12.6" hidden="1"/>
    <row r="15104" ht="12.6" hidden="1"/>
    <row r="15105" ht="12.6" hidden="1"/>
    <row r="15106" ht="12.6" hidden="1"/>
    <row r="15107" ht="12.6" hidden="1"/>
    <row r="15108" ht="12.6" hidden="1"/>
    <row r="15109" ht="12.6" hidden="1"/>
    <row r="15110" ht="12.6" hidden="1"/>
    <row r="15111" ht="12.6" hidden="1"/>
    <row r="15112" ht="12.6" hidden="1"/>
    <row r="15113" ht="12.6" hidden="1"/>
    <row r="15114" ht="12.6" hidden="1"/>
    <row r="15115" ht="12.6" hidden="1"/>
    <row r="15116" ht="12.6" hidden="1"/>
    <row r="15117" ht="12.6" hidden="1"/>
    <row r="15118" ht="12.6" hidden="1"/>
    <row r="15119" ht="12.6" hidden="1"/>
    <row r="15120" ht="12.6" hidden="1"/>
    <row r="15121" ht="12.6" hidden="1"/>
    <row r="15122" ht="12.6" hidden="1"/>
    <row r="15123" ht="12.6" hidden="1"/>
    <row r="15124" ht="12.6" hidden="1"/>
    <row r="15125" ht="12.6" hidden="1"/>
    <row r="15126" ht="12.6" hidden="1"/>
    <row r="15127" ht="12.6" hidden="1"/>
    <row r="15128" ht="12.6" hidden="1"/>
    <row r="15129" ht="12.6" hidden="1"/>
    <row r="15130" ht="12.6" hidden="1"/>
    <row r="15131" ht="12.6" hidden="1"/>
    <row r="15132" ht="12.6" hidden="1"/>
    <row r="15133" ht="12.6" hidden="1"/>
    <row r="15134" ht="12.6" hidden="1"/>
    <row r="15135" ht="12.6" hidden="1"/>
    <row r="15136" ht="12.6" hidden="1"/>
    <row r="15137" ht="12.6" hidden="1"/>
    <row r="15138" ht="12.6" hidden="1"/>
    <row r="15139" ht="12.6" hidden="1"/>
    <row r="15140" ht="12.6" hidden="1"/>
    <row r="15141" ht="12.6" hidden="1"/>
    <row r="15142" ht="12.6" hidden="1"/>
    <row r="15143" ht="12.6" hidden="1"/>
    <row r="15144" ht="12.6" hidden="1"/>
    <row r="15145" ht="12.6" hidden="1"/>
    <row r="15146" ht="12.6" hidden="1"/>
    <row r="15147" ht="12.6" hidden="1"/>
    <row r="15148" ht="12.6" hidden="1"/>
    <row r="15149" ht="12.6" hidden="1"/>
    <row r="15150" ht="12.6" hidden="1"/>
    <row r="15151" ht="12.6" hidden="1"/>
    <row r="15152" ht="12.6" hidden="1"/>
    <row r="15153" ht="12.6" hidden="1"/>
    <row r="15154" ht="12.6" hidden="1"/>
    <row r="15155" ht="12.6" hidden="1"/>
    <row r="15156" ht="12.6" hidden="1"/>
    <row r="15157" ht="12.6" hidden="1"/>
    <row r="15158" ht="12.6" hidden="1"/>
    <row r="15159" ht="12.6" hidden="1"/>
    <row r="15160" ht="12.6" hidden="1"/>
    <row r="15161" ht="12.6" hidden="1"/>
    <row r="15162" ht="12.6" hidden="1"/>
    <row r="15163" ht="12.6" hidden="1"/>
    <row r="15164" ht="12.6" hidden="1"/>
    <row r="15165" ht="12.6" hidden="1"/>
    <row r="15166" ht="12.6" hidden="1"/>
    <row r="15167" ht="12.6" hidden="1"/>
    <row r="15168" ht="12.6" hidden="1"/>
    <row r="15169" ht="12.6" hidden="1"/>
    <row r="15170" ht="12.6" hidden="1"/>
    <row r="15171" ht="12.6" hidden="1"/>
    <row r="15172" ht="12.6" hidden="1"/>
    <row r="15173" ht="12.6" hidden="1"/>
    <row r="15174" ht="12.6" hidden="1"/>
    <row r="15175" ht="12.6" hidden="1"/>
    <row r="15176" ht="12.6" hidden="1"/>
    <row r="15177" ht="12.6" hidden="1"/>
    <row r="15178" ht="12.6" hidden="1"/>
    <row r="15179" ht="12.6" hidden="1"/>
    <row r="15180" ht="12.6" hidden="1"/>
    <row r="15181" ht="12.6" hidden="1"/>
    <row r="15182" ht="12.6" hidden="1"/>
    <row r="15183" ht="12.6" hidden="1"/>
    <row r="15184" ht="12.6" hidden="1"/>
    <row r="15185" ht="12.6" hidden="1"/>
    <row r="15186" ht="12.6" hidden="1"/>
    <row r="15187" ht="12.6" hidden="1"/>
    <row r="15188" ht="12.6" hidden="1"/>
    <row r="15189" ht="12.6" hidden="1"/>
    <row r="15190" ht="12.6" hidden="1"/>
    <row r="15191" ht="12.6" hidden="1"/>
    <row r="15192" ht="12.6" hidden="1"/>
    <row r="15193" ht="12.6" hidden="1"/>
    <row r="15194" ht="12.6" hidden="1"/>
    <row r="15195" ht="12.6" hidden="1"/>
    <row r="15196" ht="12.6" hidden="1"/>
    <row r="15197" ht="12.6" hidden="1"/>
    <row r="15198" ht="12.6" hidden="1"/>
    <row r="15199" ht="12.6" hidden="1"/>
    <row r="15200" ht="12.6" hidden="1"/>
    <row r="15201" ht="12.6" hidden="1"/>
    <row r="15202" ht="12.6" hidden="1"/>
    <row r="15203" ht="12.6" hidden="1"/>
    <row r="15204" ht="12.6" hidden="1"/>
    <row r="15205" ht="12.6" hidden="1"/>
    <row r="15206" ht="12.6" hidden="1"/>
    <row r="15207" ht="12.6" hidden="1"/>
    <row r="15208" ht="12.6" hidden="1"/>
    <row r="15209" ht="12.6" hidden="1"/>
    <row r="15210" ht="12.6" hidden="1"/>
    <row r="15211" ht="12.6" hidden="1"/>
    <row r="15212" ht="12.6" hidden="1"/>
    <row r="15213" ht="12.6" hidden="1"/>
    <row r="15214" ht="12.6" hidden="1"/>
    <row r="15215" ht="12.6" hidden="1"/>
    <row r="15216" ht="12.6" hidden="1"/>
    <row r="15217" ht="12.6" hidden="1"/>
    <row r="15218" ht="12.6" hidden="1"/>
    <row r="15219" ht="12.6" hidden="1"/>
    <row r="15220" ht="12.6" hidden="1"/>
    <row r="15221" ht="12.6" hidden="1"/>
    <row r="15222" ht="12.6" hidden="1"/>
    <row r="15223" ht="12.6" hidden="1"/>
    <row r="15224" ht="12.6" hidden="1"/>
    <row r="15225" ht="12.6" hidden="1"/>
    <row r="15226" ht="12.6" hidden="1"/>
    <row r="15227" ht="12.6" hidden="1"/>
    <row r="15228" ht="12.6" hidden="1"/>
    <row r="15229" ht="12.6" hidden="1"/>
    <row r="15230" ht="12.6" hidden="1"/>
    <row r="15231" ht="12.6" hidden="1"/>
    <row r="15232" ht="12.6" hidden="1"/>
    <row r="15233" ht="12.6" hidden="1"/>
    <row r="15234" ht="12.6" hidden="1"/>
    <row r="15235" ht="12.6" hidden="1"/>
    <row r="15236" ht="12.6" hidden="1"/>
    <row r="15237" ht="12.6" hidden="1"/>
    <row r="15238" ht="12.6" hidden="1"/>
    <row r="15239" ht="12.6" hidden="1"/>
    <row r="15240" ht="12.6" hidden="1"/>
    <row r="15241" ht="12.6" hidden="1"/>
    <row r="15242" ht="12.6" hidden="1"/>
    <row r="15243" ht="12.6" hidden="1"/>
    <row r="15244" ht="12.6" hidden="1"/>
    <row r="15245" ht="12.6" hidden="1"/>
    <row r="15246" ht="12.6" hidden="1"/>
    <row r="15247" ht="12.6" hidden="1"/>
    <row r="15248" ht="12.6" hidden="1"/>
    <row r="15249" ht="12.6" hidden="1"/>
    <row r="15250" ht="12.6" hidden="1"/>
    <row r="15251" ht="12.6" hidden="1"/>
    <row r="15252" ht="12.6" hidden="1"/>
    <row r="15253" ht="12.6" hidden="1"/>
    <row r="15254" ht="12.6" hidden="1"/>
    <row r="15255" ht="12.6" hidden="1"/>
    <row r="15256" ht="12.6" hidden="1"/>
    <row r="15257" ht="12.6" hidden="1"/>
    <row r="15258" ht="12.6" hidden="1"/>
    <row r="15259" ht="12.6" hidden="1"/>
    <row r="15260" ht="12.6" hidden="1"/>
    <row r="15261" ht="12.6" hidden="1"/>
    <row r="15262" ht="12.6" hidden="1"/>
    <row r="15263" ht="12.6" hidden="1"/>
    <row r="15264" ht="12.6" hidden="1"/>
    <row r="15265" ht="12.6" hidden="1"/>
    <row r="15266" ht="12.6" hidden="1"/>
    <row r="15267" ht="12.6" hidden="1"/>
    <row r="15268" ht="12.6" hidden="1"/>
    <row r="15269" ht="12.6" hidden="1"/>
    <row r="15270" ht="12.6" hidden="1"/>
    <row r="15271" ht="12.6" hidden="1"/>
    <row r="15272" ht="12.6" hidden="1"/>
    <row r="15273" ht="12.6" hidden="1"/>
    <row r="15274" ht="12.6" hidden="1"/>
    <row r="15275" ht="12.6" hidden="1"/>
    <row r="15276" ht="12.6" hidden="1"/>
    <row r="15277" ht="12.6" hidden="1"/>
    <row r="15278" ht="12.6" hidden="1"/>
    <row r="15279" ht="12.6" hidden="1"/>
    <row r="15280" ht="12.6" hidden="1"/>
    <row r="15281" ht="12.6" hidden="1"/>
    <row r="15282" ht="12.6" hidden="1"/>
    <row r="15283" ht="12.6" hidden="1"/>
    <row r="15284" ht="12.6" hidden="1"/>
    <row r="15285" ht="12.6" hidden="1"/>
    <row r="15286" ht="12.6" hidden="1"/>
    <row r="15287" ht="12.6" hidden="1"/>
    <row r="15288" ht="12.6" hidden="1"/>
    <row r="15289" ht="12.6" hidden="1"/>
    <row r="15290" ht="12.6" hidden="1"/>
    <row r="15291" ht="12.6" hidden="1"/>
    <row r="15292" ht="12.6" hidden="1"/>
    <row r="15293" ht="12.6" hidden="1"/>
    <row r="15294" ht="12.6" hidden="1"/>
    <row r="15295" ht="12.6" hidden="1"/>
    <row r="15296" ht="12.6" hidden="1"/>
    <row r="15297" ht="12.6" hidden="1"/>
    <row r="15298" ht="12.6" hidden="1"/>
    <row r="15299" ht="12.6" hidden="1"/>
    <row r="15300" ht="12.6" hidden="1"/>
    <row r="15301" ht="12.6" hidden="1"/>
    <row r="15302" ht="12.6" hidden="1"/>
    <row r="15303" ht="12.6" hidden="1"/>
    <row r="15304" ht="12.6" hidden="1"/>
    <row r="15305" ht="12.6" hidden="1"/>
    <row r="15306" ht="12.6" hidden="1"/>
    <row r="15307" ht="12.6" hidden="1"/>
    <row r="15308" ht="12.6" hidden="1"/>
    <row r="15309" ht="12.6" hidden="1"/>
    <row r="15310" ht="12.6" hidden="1"/>
    <row r="15311" ht="12.6" hidden="1"/>
    <row r="15312" ht="12.6" hidden="1"/>
    <row r="15313" ht="12.6" hidden="1"/>
    <row r="15314" ht="12.6" hidden="1"/>
    <row r="15315" ht="12.6" hidden="1"/>
    <row r="15316" ht="12.6" hidden="1"/>
    <row r="15317" ht="12.6" hidden="1"/>
    <row r="15318" ht="12.6" hidden="1"/>
    <row r="15319" ht="12.6" hidden="1"/>
    <row r="15320" ht="12.6" hidden="1"/>
    <row r="15321" ht="12.6" hidden="1"/>
    <row r="15322" ht="12.6" hidden="1"/>
    <row r="15323" ht="12.6" hidden="1"/>
    <row r="15324" ht="12.6" hidden="1"/>
    <row r="15325" ht="12.6" hidden="1"/>
    <row r="15326" ht="12.6" hidden="1"/>
    <row r="15327" ht="12.6" hidden="1"/>
    <row r="15328" ht="12.6" hidden="1"/>
    <row r="15329" ht="12.6" hidden="1"/>
    <row r="15330" ht="12.6" hidden="1"/>
    <row r="15331" ht="12.6" hidden="1"/>
    <row r="15332" ht="12.6" hidden="1"/>
    <row r="15333" ht="12.6" hidden="1"/>
    <row r="15334" ht="12.6" hidden="1"/>
    <row r="15335" ht="12.6" hidden="1"/>
    <row r="15336" ht="12.6" hidden="1"/>
    <row r="15337" ht="12.6" hidden="1"/>
    <row r="15338" ht="12.6" hidden="1"/>
    <row r="15339" ht="12.6" hidden="1"/>
    <row r="15340" ht="12.6" hidden="1"/>
    <row r="15341" ht="12.6" hidden="1"/>
    <row r="15342" ht="12.6" hidden="1"/>
    <row r="15343" ht="12.6" hidden="1"/>
    <row r="15344" ht="12.6" hidden="1"/>
    <row r="15345" ht="12.6" hidden="1"/>
    <row r="15346" ht="12.6" hidden="1"/>
    <row r="15347" ht="12.6" hidden="1"/>
    <row r="15348" ht="12.6" hidden="1"/>
    <row r="15349" ht="12.6" hidden="1"/>
    <row r="15350" ht="12.6" hidden="1"/>
    <row r="15351" ht="12.6" hidden="1"/>
    <row r="15352" ht="12.6" hidden="1"/>
    <row r="15353" ht="12.6" hidden="1"/>
    <row r="15354" ht="12.6" hidden="1"/>
    <row r="15355" ht="12.6" hidden="1"/>
    <row r="15356" ht="12.6" hidden="1"/>
    <row r="15357" ht="12.6" hidden="1"/>
    <row r="15358" ht="12.6" hidden="1"/>
    <row r="15359" ht="12.6" hidden="1"/>
    <row r="15360" ht="12.6" hidden="1"/>
    <row r="15361" ht="12.6" hidden="1"/>
    <row r="15362" ht="12.6" hidden="1"/>
    <row r="15363" ht="12.6" hidden="1"/>
    <row r="15364" ht="12.6" hidden="1"/>
    <row r="15365" ht="12.6" hidden="1"/>
    <row r="15366" ht="12.6" hidden="1"/>
    <row r="15367" ht="12.6" hidden="1"/>
    <row r="15368" ht="12.6" hidden="1"/>
    <row r="15369" ht="12.6" hidden="1"/>
    <row r="15370" ht="12.6" hidden="1"/>
    <row r="15371" ht="12.6" hidden="1"/>
    <row r="15372" ht="12.6" hidden="1"/>
    <row r="15373" ht="12.6" hidden="1"/>
    <row r="15374" ht="12.6" hidden="1"/>
    <row r="15375" ht="12.6" hidden="1"/>
    <row r="15376" ht="12.6" hidden="1"/>
    <row r="15377" ht="12.6" hidden="1"/>
    <row r="15378" ht="12.6" hidden="1"/>
    <row r="15379" ht="12.6" hidden="1"/>
    <row r="15380" ht="12.6" hidden="1"/>
    <row r="15381" ht="12.6" hidden="1"/>
    <row r="15382" ht="12.6" hidden="1"/>
    <row r="15383" ht="12.6" hidden="1"/>
    <row r="15384" ht="12.6" hidden="1"/>
    <row r="15385" ht="12.6" hidden="1"/>
    <row r="15386" ht="12.6" hidden="1"/>
    <row r="15387" ht="12.6" hidden="1"/>
    <row r="15388" ht="12.6" hidden="1"/>
    <row r="15389" ht="12.6" hidden="1"/>
    <row r="15390" ht="12.6" hidden="1"/>
    <row r="15391" ht="12.6" hidden="1"/>
    <row r="15392" ht="12.6" hidden="1"/>
    <row r="15393" ht="12.6" hidden="1"/>
    <row r="15394" ht="12.6" hidden="1"/>
    <row r="15395" ht="12.6" hidden="1"/>
    <row r="15396" ht="12.6" hidden="1"/>
    <row r="15397" ht="12.6" hidden="1"/>
    <row r="15398" ht="12.6" hidden="1"/>
    <row r="15399" ht="12.6" hidden="1"/>
    <row r="15400" ht="12.6" hidden="1"/>
    <row r="15401" ht="12.6" hidden="1"/>
    <row r="15402" ht="12.6" hidden="1"/>
    <row r="15403" ht="12.6" hidden="1"/>
    <row r="15404" ht="12.6" hidden="1"/>
    <row r="15405" ht="12.6" hidden="1"/>
    <row r="15406" ht="12.6" hidden="1"/>
    <row r="15407" ht="12.6" hidden="1"/>
    <row r="15408" ht="12.6" hidden="1"/>
    <row r="15409" ht="12.6" hidden="1"/>
    <row r="15410" ht="12.6" hidden="1"/>
    <row r="15411" ht="12.6" hidden="1"/>
    <row r="15412" ht="12.6" hidden="1"/>
    <row r="15413" ht="12.6" hidden="1"/>
    <row r="15414" ht="12.6" hidden="1"/>
    <row r="15415" ht="12.6" hidden="1"/>
    <row r="15416" ht="12.6" hidden="1"/>
    <row r="15417" ht="12.6" hidden="1"/>
    <row r="15418" ht="12.6" hidden="1"/>
    <row r="15419" ht="12.6" hidden="1"/>
    <row r="15420" ht="12.6" hidden="1"/>
    <row r="15421" ht="12.6" hidden="1"/>
    <row r="15422" ht="12.6" hidden="1"/>
    <row r="15423" ht="12.6" hidden="1"/>
    <row r="15424" ht="12.6" hidden="1"/>
    <row r="15425" ht="12.6" hidden="1"/>
    <row r="15426" ht="12.6" hidden="1"/>
    <row r="15427" ht="12.6" hidden="1"/>
    <row r="15428" ht="12.6" hidden="1"/>
    <row r="15429" ht="12.6" hidden="1"/>
    <row r="15430" ht="12.6" hidden="1"/>
    <row r="15431" ht="12.6" hidden="1"/>
    <row r="15432" ht="12.6" hidden="1"/>
    <row r="15433" ht="12.6" hidden="1"/>
    <row r="15434" ht="12.6" hidden="1"/>
    <row r="15435" ht="12.6" hidden="1"/>
    <row r="15436" ht="12.6" hidden="1"/>
    <row r="15437" ht="12.6" hidden="1"/>
    <row r="15438" ht="12.6" hidden="1"/>
    <row r="15439" ht="12.6" hidden="1"/>
    <row r="15440" ht="12.6" hidden="1"/>
    <row r="15441" ht="12.6" hidden="1"/>
    <row r="15442" ht="12.6" hidden="1"/>
    <row r="15443" ht="12.6" hidden="1"/>
    <row r="15444" ht="12.6" hidden="1"/>
    <row r="15445" ht="12.6" hidden="1"/>
    <row r="15446" ht="12.6" hidden="1"/>
    <row r="15447" ht="12.6" hidden="1"/>
    <row r="15448" ht="12.6" hidden="1"/>
    <row r="15449" ht="12.6" hidden="1"/>
    <row r="15450" ht="12.6" hidden="1"/>
    <row r="15451" ht="12.6" hidden="1"/>
    <row r="15452" ht="12.6" hidden="1"/>
    <row r="15453" ht="12.6" hidden="1"/>
    <row r="15454" ht="12.6" hidden="1"/>
    <row r="15455" ht="12.6" hidden="1"/>
    <row r="15456" ht="12.6" hidden="1"/>
    <row r="15457" ht="12.6" hidden="1"/>
    <row r="15458" ht="12.6" hidden="1"/>
    <row r="15459" ht="12.6" hidden="1"/>
    <row r="15460" ht="12.6" hidden="1"/>
    <row r="15461" ht="12.6" hidden="1"/>
    <row r="15462" ht="12.6" hidden="1"/>
    <row r="15463" ht="12.6" hidden="1"/>
    <row r="15464" ht="12.6" hidden="1"/>
    <row r="15465" ht="12.6" hidden="1"/>
    <row r="15466" ht="12.6" hidden="1"/>
    <row r="15467" ht="12.6" hidden="1"/>
    <row r="15468" ht="12.6" hidden="1"/>
    <row r="15469" ht="12.6" hidden="1"/>
    <row r="15470" ht="12.6" hidden="1"/>
    <row r="15471" ht="12.6" hidden="1"/>
    <row r="15472" ht="12.6" hidden="1"/>
    <row r="15473" ht="12.6" hidden="1"/>
    <row r="15474" ht="12.6" hidden="1"/>
    <row r="15475" ht="12.6" hidden="1"/>
    <row r="15476" ht="12.6" hidden="1"/>
    <row r="15477" ht="12.6" hidden="1"/>
    <row r="15478" ht="12.6" hidden="1"/>
    <row r="15479" ht="12.6" hidden="1"/>
    <row r="15480" ht="12.6" hidden="1"/>
    <row r="15481" ht="12.6" hidden="1"/>
    <row r="15482" ht="12.6" hidden="1"/>
    <row r="15483" ht="12.6" hidden="1"/>
    <row r="15484" ht="12.6" hidden="1"/>
    <row r="15485" ht="12.6" hidden="1"/>
    <row r="15486" ht="12.6" hidden="1"/>
    <row r="15487" ht="12.6" hidden="1"/>
    <row r="15488" ht="12.6" hidden="1"/>
    <row r="15489" ht="12.6" hidden="1"/>
    <row r="15490" ht="12.6" hidden="1"/>
    <row r="15491" ht="12.6" hidden="1"/>
    <row r="15492" ht="12.6" hidden="1"/>
    <row r="15493" ht="12.6" hidden="1"/>
    <row r="15494" ht="12.6" hidden="1"/>
    <row r="15495" ht="12.6" hidden="1"/>
    <row r="15496" ht="12.6" hidden="1"/>
    <row r="15497" ht="12.6" hidden="1"/>
    <row r="15498" ht="12.6" hidden="1"/>
    <row r="15499" ht="12.6" hidden="1"/>
    <row r="15500" ht="12.6" hidden="1"/>
    <row r="15501" ht="12.6" hidden="1"/>
    <row r="15502" ht="12.6" hidden="1"/>
    <row r="15503" ht="12.6" hidden="1"/>
    <row r="15504" ht="12.6" hidden="1"/>
    <row r="15505" ht="12.6" hidden="1"/>
    <row r="15506" ht="12.6" hidden="1"/>
    <row r="15507" ht="12.6" hidden="1"/>
    <row r="15508" ht="12.6" hidden="1"/>
    <row r="15509" ht="12.6" hidden="1"/>
    <row r="15510" ht="12.6" hidden="1"/>
    <row r="15511" ht="12.6" hidden="1"/>
    <row r="15512" ht="12.6" hidden="1"/>
    <row r="15513" ht="12.6" hidden="1"/>
    <row r="15514" ht="12.6" hidden="1"/>
    <row r="15515" ht="12.6" hidden="1"/>
    <row r="15516" ht="12.6" hidden="1"/>
    <row r="15517" ht="12.6" hidden="1"/>
    <row r="15518" ht="12.6" hidden="1"/>
    <row r="15519" ht="12.6" hidden="1"/>
    <row r="15520" ht="12.6" hidden="1"/>
    <row r="15521" ht="12.6" hidden="1"/>
    <row r="15522" ht="12.6" hidden="1"/>
    <row r="15523" ht="12.6" hidden="1"/>
    <row r="15524" ht="12.6" hidden="1"/>
    <row r="15525" ht="12.6" hidden="1"/>
    <row r="15526" ht="12.6" hidden="1"/>
    <row r="15527" ht="12.6" hidden="1"/>
    <row r="15528" ht="12.6" hidden="1"/>
    <row r="15529" ht="12.6" hidden="1"/>
    <row r="15530" ht="12.6" hidden="1"/>
    <row r="15531" ht="12.6" hidden="1"/>
    <row r="15532" ht="12.6" hidden="1"/>
    <row r="15533" ht="12.6" hidden="1"/>
    <row r="15534" ht="12.6" hidden="1"/>
    <row r="15535" ht="12.6" hidden="1"/>
    <row r="15536" ht="12.6" hidden="1"/>
    <row r="15537" ht="12.6" hidden="1"/>
    <row r="15538" ht="12.6" hidden="1"/>
    <row r="15539" ht="12.6" hidden="1"/>
    <row r="15540" ht="12.6" hidden="1"/>
    <row r="15541" ht="12.6" hidden="1"/>
    <row r="15542" ht="12.6" hidden="1"/>
    <row r="15543" ht="12.6" hidden="1"/>
    <row r="15544" ht="12.6" hidden="1"/>
    <row r="15545" ht="12.6" hidden="1"/>
    <row r="15546" ht="12.6" hidden="1"/>
    <row r="15547" ht="12.6" hidden="1"/>
    <row r="15548" ht="12.6" hidden="1"/>
    <row r="15549" ht="12.6" hidden="1"/>
    <row r="15550" ht="12.6" hidden="1"/>
    <row r="15551" ht="12.6" hidden="1"/>
    <row r="15552" ht="12.6" hidden="1"/>
    <row r="15553" ht="12.6" hidden="1"/>
    <row r="15554" ht="12.6" hidden="1"/>
    <row r="15555" ht="12.6" hidden="1"/>
    <row r="15556" ht="12.6" hidden="1"/>
    <row r="15557" ht="12.6" hidden="1"/>
    <row r="15558" ht="12.6" hidden="1"/>
    <row r="15559" ht="12.6" hidden="1"/>
    <row r="15560" ht="12.6" hidden="1"/>
    <row r="15561" ht="12.6" hidden="1"/>
    <row r="15562" ht="12.6" hidden="1"/>
    <row r="15563" ht="12.6" hidden="1"/>
    <row r="15564" ht="12.6" hidden="1"/>
    <row r="15565" ht="12.6" hidden="1"/>
    <row r="15566" ht="12.6" hidden="1"/>
    <row r="15567" ht="12.6" hidden="1"/>
    <row r="15568" ht="12.6" hidden="1"/>
    <row r="15569" ht="12.6" hidden="1"/>
    <row r="15570" ht="12.6" hidden="1"/>
    <row r="15571" ht="12.6" hidden="1"/>
    <row r="15572" ht="12.6" hidden="1"/>
    <row r="15573" ht="12.6" hidden="1"/>
    <row r="15574" ht="12.6" hidden="1"/>
    <row r="15575" ht="12.6" hidden="1"/>
    <row r="15576" ht="12.6" hidden="1"/>
    <row r="15577" ht="12.6" hidden="1"/>
    <row r="15578" ht="12.6" hidden="1"/>
    <row r="15579" ht="12.6" hidden="1"/>
    <row r="15580" ht="12.6" hidden="1"/>
    <row r="15581" ht="12.6" hidden="1"/>
    <row r="15582" ht="12.6" hidden="1"/>
    <row r="15583" ht="12.6" hidden="1"/>
    <row r="15584" ht="12.6" hidden="1"/>
    <row r="15585" ht="12.6" hidden="1"/>
    <row r="15586" ht="12.6" hidden="1"/>
    <row r="15587" ht="12.6" hidden="1"/>
    <row r="15588" ht="12.6" hidden="1"/>
    <row r="15589" ht="12.6" hidden="1"/>
    <row r="15590" ht="12.6" hidden="1"/>
    <row r="15591" ht="12.6" hidden="1"/>
    <row r="15592" ht="12.6" hidden="1"/>
    <row r="15593" ht="12.6" hidden="1"/>
    <row r="15594" ht="12.6" hidden="1"/>
    <row r="15595" ht="12.6" hidden="1"/>
    <row r="15596" ht="12.6" hidden="1"/>
    <row r="15597" ht="12.6" hidden="1"/>
    <row r="15598" ht="12.6" hidden="1"/>
    <row r="15599" ht="12.6" hidden="1"/>
    <row r="15600" ht="12.6" hidden="1"/>
    <row r="15601" ht="12.6" hidden="1"/>
    <row r="15602" ht="12.6" hidden="1"/>
    <row r="15603" ht="12.6" hidden="1"/>
    <row r="15604" ht="12.6" hidden="1"/>
    <row r="15605" ht="12.6" hidden="1"/>
    <row r="15606" ht="12.6" hidden="1"/>
    <row r="15607" ht="12.6" hidden="1"/>
    <row r="15608" ht="12.6" hidden="1"/>
    <row r="15609" ht="12.6" hidden="1"/>
    <row r="15610" ht="12.6" hidden="1"/>
    <row r="15611" ht="12.6" hidden="1"/>
    <row r="15612" ht="12.6" hidden="1"/>
    <row r="15613" ht="12.6" hidden="1"/>
    <row r="15614" ht="12.6" hidden="1"/>
    <row r="15615" ht="12.6" hidden="1"/>
    <row r="15616" ht="12.6" hidden="1"/>
    <row r="15617" ht="12.6" hidden="1"/>
    <row r="15618" ht="12.6" hidden="1"/>
    <row r="15619" ht="12.6" hidden="1"/>
    <row r="15620" ht="12.6" hidden="1"/>
    <row r="15621" ht="12.6" hidden="1"/>
    <row r="15622" ht="12.6" hidden="1"/>
    <row r="15623" ht="12.6" hidden="1"/>
    <row r="15624" ht="12.6" hidden="1"/>
    <row r="15625" ht="12.6" hidden="1"/>
    <row r="15626" ht="12.6" hidden="1"/>
    <row r="15627" ht="12.6" hidden="1"/>
    <row r="15628" ht="12.6" hidden="1"/>
    <row r="15629" ht="12.6" hidden="1"/>
    <row r="15630" ht="12.6" hidden="1"/>
    <row r="15631" ht="12.6" hidden="1"/>
    <row r="15632" ht="12.6" hidden="1"/>
    <row r="15633" ht="12.6" hidden="1"/>
    <row r="15634" ht="12.6" hidden="1"/>
    <row r="15635" ht="12.6" hidden="1"/>
    <row r="15636" ht="12.6" hidden="1"/>
    <row r="15637" ht="12.6" hidden="1"/>
    <row r="15638" ht="12.6" hidden="1"/>
    <row r="15639" ht="12.6" hidden="1"/>
    <row r="15640" ht="12.6" hidden="1"/>
    <row r="15641" ht="12.6" hidden="1"/>
    <row r="15642" ht="12.6" hidden="1"/>
    <row r="15643" ht="12.6" hidden="1"/>
    <row r="15644" ht="12.6" hidden="1"/>
    <row r="15645" ht="12.6" hidden="1"/>
    <row r="15646" ht="12.6" hidden="1"/>
    <row r="15647" ht="12.6" hidden="1"/>
    <row r="15648" ht="12.6" hidden="1"/>
    <row r="15649" ht="12.6" hidden="1"/>
    <row r="15650" ht="12.6" hidden="1"/>
    <row r="15651" ht="12.6" hidden="1"/>
    <row r="15652" ht="12.6" hidden="1"/>
    <row r="15653" ht="12.6" hidden="1"/>
    <row r="15654" ht="12.6" hidden="1"/>
    <row r="15655" ht="12.6" hidden="1"/>
    <row r="15656" ht="12.6" hidden="1"/>
    <row r="15657" ht="12.6" hidden="1"/>
    <row r="15658" ht="12.6" hidden="1"/>
    <row r="15659" ht="12.6" hidden="1"/>
    <row r="15660" ht="12.6" hidden="1"/>
    <row r="15661" ht="12.6" hidden="1"/>
    <row r="15662" ht="12.6" hidden="1"/>
    <row r="15663" ht="12.6" hidden="1"/>
    <row r="15664" ht="12.6" hidden="1"/>
    <row r="15665" ht="12.6" hidden="1"/>
    <row r="15666" ht="12.6" hidden="1"/>
    <row r="15667" ht="12.6" hidden="1"/>
    <row r="15668" ht="12.6" hidden="1"/>
    <row r="15669" ht="12.6" hidden="1"/>
    <row r="15670" ht="12.6" hidden="1"/>
    <row r="15671" ht="12.6" hidden="1"/>
    <row r="15672" ht="12.6" hidden="1"/>
    <row r="15673" ht="12.6" hidden="1"/>
    <row r="15674" ht="12.6" hidden="1"/>
    <row r="15675" ht="12.6" hidden="1"/>
    <row r="15676" ht="12.6" hidden="1"/>
    <row r="15677" ht="12.6" hidden="1"/>
    <row r="15678" ht="12.6" hidden="1"/>
    <row r="15679" ht="12.6" hidden="1"/>
    <row r="15680" ht="12.6" hidden="1"/>
    <row r="15681" ht="12.6" hidden="1"/>
    <row r="15682" ht="12.6" hidden="1"/>
    <row r="15683" ht="12.6" hidden="1"/>
    <row r="15684" ht="12.6" hidden="1"/>
    <row r="15685" ht="12.6" hidden="1"/>
    <row r="15686" ht="12.6" hidden="1"/>
    <row r="15687" ht="12.6" hidden="1"/>
    <row r="15688" ht="12.6" hidden="1"/>
    <row r="15689" ht="12.6" hidden="1"/>
    <row r="15690" ht="12.6" hidden="1"/>
    <row r="15691" ht="12.6" hidden="1"/>
    <row r="15692" ht="12.6" hidden="1"/>
    <row r="15693" ht="12.6" hidden="1"/>
    <row r="15694" ht="12.6" hidden="1"/>
    <row r="15695" ht="12.6" hidden="1"/>
    <row r="15696" ht="12.6" hidden="1"/>
    <row r="15697" ht="12.6" hidden="1"/>
    <row r="15698" ht="12.6" hidden="1"/>
    <row r="15699" ht="12.6" hidden="1"/>
    <row r="15700" ht="12.6" hidden="1"/>
    <row r="15701" ht="12.6" hidden="1"/>
    <row r="15702" ht="12.6" hidden="1"/>
    <row r="15703" ht="12.6" hidden="1"/>
    <row r="15704" ht="12.6" hidden="1"/>
    <row r="15705" ht="12.6" hidden="1"/>
    <row r="15706" ht="12.6" hidden="1"/>
    <row r="15707" ht="12.6" hidden="1"/>
    <row r="15708" ht="12.6" hidden="1"/>
    <row r="15709" ht="12.6" hidden="1"/>
    <row r="15710" ht="12.6" hidden="1"/>
    <row r="15711" ht="12.6" hidden="1"/>
    <row r="15712" ht="12.6" hidden="1"/>
    <row r="15713" ht="12.6" hidden="1"/>
    <row r="15714" ht="12.6" hidden="1"/>
    <row r="15715" ht="12.6" hidden="1"/>
    <row r="15716" ht="12.6" hidden="1"/>
    <row r="15717" ht="12.6" hidden="1"/>
    <row r="15718" ht="12.6" hidden="1"/>
    <row r="15719" ht="12.6" hidden="1"/>
    <row r="15720" ht="12.6" hidden="1"/>
    <row r="15721" ht="12.6" hidden="1"/>
    <row r="15722" ht="12.6" hidden="1"/>
    <row r="15723" ht="12.6" hidden="1"/>
    <row r="15724" ht="12.6" hidden="1"/>
    <row r="15725" ht="12.6" hidden="1"/>
    <row r="15726" ht="12.6" hidden="1"/>
    <row r="15727" ht="12.6" hidden="1"/>
    <row r="15728" ht="12.6" hidden="1"/>
    <row r="15729" ht="12.6" hidden="1"/>
    <row r="15730" ht="12.6" hidden="1"/>
    <row r="15731" ht="12.6" hidden="1"/>
    <row r="15732" ht="12.6" hidden="1"/>
    <row r="15733" ht="12.6" hidden="1"/>
    <row r="15734" ht="12.6" hidden="1"/>
    <row r="15735" ht="12.6" hidden="1"/>
    <row r="15736" ht="12.6" hidden="1"/>
    <row r="15737" ht="12.6" hidden="1"/>
    <row r="15738" ht="12.6" hidden="1"/>
    <row r="15739" ht="12.6" hidden="1"/>
    <row r="15740" ht="12.6" hidden="1"/>
    <row r="15741" ht="12.6" hidden="1"/>
    <row r="15742" ht="12.6" hidden="1"/>
    <row r="15743" ht="12.6" hidden="1"/>
    <row r="15744" ht="12.6" hidden="1"/>
    <row r="15745" ht="12.6" hidden="1"/>
    <row r="15746" ht="12.6" hidden="1"/>
    <row r="15747" ht="12.6" hidden="1"/>
    <row r="15748" ht="12.6" hidden="1"/>
    <row r="15749" ht="12.6" hidden="1"/>
    <row r="15750" ht="12.6" hidden="1"/>
    <row r="15751" ht="12.6" hidden="1"/>
    <row r="15752" ht="12.6" hidden="1"/>
    <row r="15753" ht="12.6" hidden="1"/>
    <row r="15754" ht="12.6" hidden="1"/>
    <row r="15755" ht="12.6" hidden="1"/>
    <row r="15756" ht="12.6" hidden="1"/>
    <row r="15757" ht="12.6" hidden="1"/>
    <row r="15758" ht="12.6" hidden="1"/>
    <row r="15759" ht="12.6" hidden="1"/>
    <row r="15760" ht="12.6" hidden="1"/>
    <row r="15761" ht="12.6" hidden="1"/>
    <row r="15762" ht="12.6" hidden="1"/>
    <row r="15763" ht="12.6" hidden="1"/>
    <row r="15764" ht="12.6" hidden="1"/>
    <row r="15765" ht="12.6" hidden="1"/>
    <row r="15766" ht="12.6" hidden="1"/>
    <row r="15767" ht="12.6" hidden="1"/>
    <row r="15768" ht="12.6" hidden="1"/>
    <row r="15769" ht="12.6" hidden="1"/>
    <row r="15770" ht="12.6" hidden="1"/>
    <row r="15771" ht="12.6" hidden="1"/>
    <row r="15772" ht="12.6" hidden="1"/>
    <row r="15773" ht="12.6" hidden="1"/>
    <row r="15774" ht="12.6" hidden="1"/>
    <row r="15775" ht="12.6" hidden="1"/>
    <row r="15776" ht="12.6" hidden="1"/>
    <row r="15777" ht="12.6" hidden="1"/>
    <row r="15778" ht="12.6" hidden="1"/>
    <row r="15779" ht="12.6" hidden="1"/>
    <row r="15780" ht="12.6" hidden="1"/>
    <row r="15781" ht="12.6" hidden="1"/>
    <row r="15782" ht="12.6" hidden="1"/>
    <row r="15783" ht="12.6" hidden="1"/>
    <row r="15784" ht="12.6" hidden="1"/>
    <row r="15785" ht="12.6" hidden="1"/>
    <row r="15786" ht="12.6" hidden="1"/>
    <row r="15787" ht="12.6" hidden="1"/>
    <row r="15788" ht="12.6" hidden="1"/>
    <row r="15789" ht="12.6" hidden="1"/>
    <row r="15790" ht="12.6" hidden="1"/>
    <row r="15791" ht="12.6" hidden="1"/>
    <row r="15792" ht="12.6" hidden="1"/>
    <row r="15793" ht="12.6" hidden="1"/>
    <row r="15794" ht="12.6" hidden="1"/>
    <row r="15795" ht="12.6" hidden="1"/>
    <row r="15796" ht="12.6" hidden="1"/>
    <row r="15797" ht="12.6" hidden="1"/>
    <row r="15798" ht="12.6" hidden="1"/>
    <row r="15799" ht="12.6" hidden="1"/>
    <row r="15800" ht="12.6" hidden="1"/>
    <row r="15801" ht="12.6" hidden="1"/>
    <row r="15802" ht="12.6" hidden="1"/>
    <row r="15803" ht="12.6" hidden="1"/>
    <row r="15804" ht="12.6" hidden="1"/>
    <row r="15805" ht="12.6" hidden="1"/>
    <row r="15806" ht="12.6" hidden="1"/>
    <row r="15807" ht="12.6" hidden="1"/>
    <row r="15808" ht="12.6" hidden="1"/>
    <row r="15809" ht="12.6" hidden="1"/>
    <row r="15810" ht="12.6" hidden="1"/>
    <row r="15811" ht="12.6" hidden="1"/>
    <row r="15812" ht="12.6" hidden="1"/>
    <row r="15813" ht="12.6" hidden="1"/>
    <row r="15814" ht="12.6" hidden="1"/>
    <row r="15815" ht="12.6" hidden="1"/>
    <row r="15816" ht="12.6" hidden="1"/>
    <row r="15817" ht="12.6" hidden="1"/>
    <row r="15818" ht="12.6" hidden="1"/>
    <row r="15819" ht="12.6" hidden="1"/>
    <row r="15820" ht="12.6" hidden="1"/>
    <row r="15821" ht="12.6" hidden="1"/>
    <row r="15822" ht="12.6" hidden="1"/>
    <row r="15823" ht="12.6" hidden="1"/>
    <row r="15824" ht="12.6" hidden="1"/>
    <row r="15825" ht="12.6" hidden="1"/>
    <row r="15826" ht="12.6" hidden="1"/>
    <row r="15827" ht="12.6" hidden="1"/>
    <row r="15828" ht="12.6" hidden="1"/>
    <row r="15829" ht="12.6" hidden="1"/>
    <row r="15830" ht="12.6" hidden="1"/>
    <row r="15831" ht="12.6" hidden="1"/>
    <row r="15832" ht="12.6" hidden="1"/>
    <row r="15833" ht="12.6" hidden="1"/>
    <row r="15834" ht="12.6" hidden="1"/>
    <row r="15835" ht="12.6" hidden="1"/>
    <row r="15836" ht="12.6" hidden="1"/>
    <row r="15837" ht="12.6" hidden="1"/>
    <row r="15838" ht="12.6" hidden="1"/>
    <row r="15839" ht="12.6" hidden="1"/>
    <row r="15840" ht="12.6" hidden="1"/>
    <row r="15841" ht="12.6" hidden="1"/>
    <row r="15842" ht="12.6" hidden="1"/>
    <row r="15843" ht="12.6" hidden="1"/>
    <row r="15844" ht="12.6" hidden="1"/>
    <row r="15845" ht="12.6" hidden="1"/>
    <row r="15846" ht="12.6" hidden="1"/>
    <row r="15847" ht="12.6" hidden="1"/>
    <row r="15848" ht="12.6" hidden="1"/>
    <row r="15849" ht="12.6" hidden="1"/>
    <row r="15850" ht="12.6" hidden="1"/>
    <row r="15851" ht="12.6" hidden="1"/>
    <row r="15852" ht="12.6" hidden="1"/>
    <row r="15853" ht="12.6" hidden="1"/>
    <row r="15854" ht="12.6" hidden="1"/>
    <row r="15855" ht="12.6" hidden="1"/>
    <row r="15856" ht="12.6" hidden="1"/>
    <row r="15857" ht="12.6" hidden="1"/>
    <row r="15858" ht="12.6" hidden="1"/>
    <row r="15859" ht="12.6" hidden="1"/>
    <row r="15860" ht="12.6" hidden="1"/>
    <row r="15861" ht="12.6" hidden="1"/>
    <row r="15862" ht="12.6" hidden="1"/>
    <row r="15863" ht="12.6" hidden="1"/>
    <row r="15864" ht="12.6" hidden="1"/>
    <row r="15865" ht="12.6" hidden="1"/>
    <row r="15866" ht="12.6" hidden="1"/>
    <row r="15867" ht="12.6" hidden="1"/>
    <row r="15868" ht="12.6" hidden="1"/>
    <row r="15869" ht="12.6" hidden="1"/>
    <row r="15870" ht="12.6" hidden="1"/>
    <row r="15871" ht="12.6" hidden="1"/>
    <row r="15872" ht="12.6" hidden="1"/>
    <row r="15873" ht="12.6" hidden="1"/>
    <row r="15874" ht="12.6" hidden="1"/>
    <row r="15875" ht="12.6" hidden="1"/>
    <row r="15876" ht="12.6" hidden="1"/>
    <row r="15877" ht="12.6" hidden="1"/>
    <row r="15878" ht="12.6" hidden="1"/>
    <row r="15879" ht="12.6" hidden="1"/>
    <row r="15880" ht="12.6" hidden="1"/>
    <row r="15881" ht="12.6" hidden="1"/>
    <row r="15882" ht="12.6" hidden="1"/>
    <row r="15883" ht="12.6" hidden="1"/>
    <row r="15884" ht="12.6" hidden="1"/>
    <row r="15885" ht="12.6" hidden="1"/>
    <row r="15886" ht="12.6" hidden="1"/>
    <row r="15887" ht="12.6" hidden="1"/>
    <row r="15888" ht="12.6" hidden="1"/>
    <row r="15889" ht="12.6" hidden="1"/>
    <row r="15890" ht="12.6" hidden="1"/>
    <row r="15891" ht="12.6" hidden="1"/>
    <row r="15892" ht="12.6" hidden="1"/>
    <row r="15893" ht="12.6" hidden="1"/>
    <row r="15894" ht="12.6" hidden="1"/>
    <row r="15895" ht="12.6" hidden="1"/>
    <row r="15896" ht="12.6" hidden="1"/>
    <row r="15897" ht="12.6" hidden="1"/>
    <row r="15898" ht="12.6" hidden="1"/>
    <row r="15899" ht="12.6" hidden="1"/>
    <row r="15900" ht="12.6" hidden="1"/>
    <row r="15901" ht="12.6" hidden="1"/>
    <row r="15902" ht="12.6" hidden="1"/>
    <row r="15903" ht="12.6" hidden="1"/>
    <row r="15904" ht="12.6" hidden="1"/>
    <row r="15905" ht="12.6" hidden="1"/>
    <row r="15906" ht="12.6" hidden="1"/>
    <row r="15907" ht="12.6" hidden="1"/>
    <row r="15908" ht="12.6" hidden="1"/>
    <row r="15909" ht="12.6" hidden="1"/>
    <row r="15910" ht="12.6" hidden="1"/>
    <row r="15911" ht="12.6" hidden="1"/>
    <row r="15912" ht="12.6" hidden="1"/>
    <row r="15913" ht="12.6" hidden="1"/>
    <row r="15914" ht="12.6" hidden="1"/>
    <row r="15915" ht="12.6" hidden="1"/>
    <row r="15916" ht="12.6" hidden="1"/>
    <row r="15917" ht="12.6" hidden="1"/>
    <row r="15918" ht="12.6" hidden="1"/>
    <row r="15919" ht="12.6" hidden="1"/>
    <row r="15920" ht="12.6" hidden="1"/>
    <row r="15921" ht="12.6" hidden="1"/>
    <row r="15922" ht="12.6" hidden="1"/>
    <row r="15923" ht="12.6" hidden="1"/>
    <row r="15924" ht="12.6" hidden="1"/>
    <row r="15925" ht="12.6" hidden="1"/>
    <row r="15926" ht="12.6" hidden="1"/>
    <row r="15927" ht="12.6" hidden="1"/>
    <row r="15928" ht="12.6" hidden="1"/>
    <row r="15929" ht="12.6" hidden="1"/>
    <row r="15930" ht="12.6" hidden="1"/>
    <row r="15931" ht="12.6" hidden="1"/>
    <row r="15932" ht="12.6" hidden="1"/>
    <row r="15933" ht="12.6" hidden="1"/>
    <row r="15934" ht="12.6" hidden="1"/>
    <row r="15935" ht="12.6" hidden="1"/>
    <row r="15936" ht="12.6" hidden="1"/>
    <row r="15937" ht="12.6" hidden="1"/>
    <row r="15938" ht="12.6" hidden="1"/>
    <row r="15939" ht="12.6" hidden="1"/>
    <row r="15940" ht="12.6" hidden="1"/>
    <row r="15941" ht="12.6" hidden="1"/>
    <row r="15942" ht="12.6" hidden="1"/>
    <row r="15943" ht="12.6" hidden="1"/>
    <row r="15944" ht="12.6" hidden="1"/>
    <row r="15945" ht="12.6" hidden="1"/>
    <row r="15946" ht="12.6" hidden="1"/>
    <row r="15947" ht="12.6" hidden="1"/>
    <row r="15948" ht="12.6" hidden="1"/>
    <row r="15949" ht="12.6" hidden="1"/>
    <row r="15950" ht="12.6" hidden="1"/>
    <row r="15951" ht="12.6" hidden="1"/>
    <row r="15952" ht="12.6" hidden="1"/>
    <row r="15953" ht="12.6" hidden="1"/>
    <row r="15954" ht="12.6" hidden="1"/>
    <row r="15955" ht="12.6" hidden="1"/>
    <row r="15956" ht="12.6" hidden="1"/>
    <row r="15957" ht="12.6" hidden="1"/>
    <row r="15958" ht="12.6" hidden="1"/>
    <row r="15959" ht="12.6" hidden="1"/>
    <row r="15960" ht="12.6" hidden="1"/>
    <row r="15961" ht="12.6" hidden="1"/>
    <row r="15962" ht="12.6" hidden="1"/>
    <row r="15963" ht="12.6" hidden="1"/>
    <row r="15964" ht="12.6" hidden="1"/>
    <row r="15965" ht="12.6" hidden="1"/>
    <row r="15966" ht="12.6" hidden="1"/>
    <row r="15967" ht="12.6" hidden="1"/>
    <row r="15968" ht="12.6" hidden="1"/>
    <row r="15969" ht="12.6" hidden="1"/>
    <row r="15970" ht="12.6" hidden="1"/>
    <row r="15971" ht="12.6" hidden="1"/>
    <row r="15972" ht="12.6" hidden="1"/>
    <row r="15973" ht="12.6" hidden="1"/>
    <row r="15974" ht="12.6" hidden="1"/>
    <row r="15975" ht="12.6" hidden="1"/>
    <row r="15976" ht="12.6" hidden="1"/>
    <row r="15977" ht="12.6" hidden="1"/>
    <row r="15978" ht="12.6" hidden="1"/>
    <row r="15979" ht="12.6" hidden="1"/>
    <row r="15980" ht="12.6" hidden="1"/>
    <row r="15981" ht="12.6" hidden="1"/>
    <row r="15982" ht="12.6" hidden="1"/>
    <row r="15983" ht="12.6" hidden="1"/>
    <row r="15984" ht="12.6" hidden="1"/>
    <row r="15985" ht="12.6" hidden="1"/>
    <row r="15986" ht="12.6" hidden="1"/>
    <row r="15987" ht="12.6" hidden="1"/>
    <row r="15988" ht="12.6" hidden="1"/>
    <row r="15989" ht="12.6" hidden="1"/>
    <row r="15990" ht="12.6" hidden="1"/>
    <row r="15991" ht="12.6" hidden="1"/>
    <row r="15992" ht="12.6" hidden="1"/>
    <row r="15993" ht="12.6" hidden="1"/>
    <row r="15994" ht="12.6" hidden="1"/>
    <row r="15995" ht="12.6" hidden="1"/>
    <row r="15996" ht="12.6" hidden="1"/>
    <row r="15997" ht="12.6" hidden="1"/>
    <row r="15998" ht="12.6" hidden="1"/>
    <row r="15999" ht="12.6" hidden="1"/>
    <row r="16000" ht="12.6" hidden="1"/>
    <row r="16001" ht="12.6" hidden="1"/>
    <row r="16002" ht="12.6" hidden="1"/>
    <row r="16003" ht="12.6" hidden="1"/>
    <row r="16004" ht="12.6" hidden="1"/>
    <row r="16005" ht="12.6" hidden="1"/>
    <row r="16006" ht="12.6" hidden="1"/>
    <row r="16007" ht="12.6" hidden="1"/>
    <row r="16008" ht="12.6" hidden="1"/>
    <row r="16009" ht="12.6" hidden="1"/>
    <row r="16010" ht="12.6" hidden="1"/>
    <row r="16011" ht="12.6" hidden="1"/>
    <row r="16012" ht="12.6" hidden="1"/>
    <row r="16013" ht="12.6" hidden="1"/>
    <row r="16014" ht="12.6" hidden="1"/>
    <row r="16015" ht="12.6" hidden="1"/>
    <row r="16016" ht="12.6" hidden="1"/>
    <row r="16017" ht="12.6" hidden="1"/>
    <row r="16018" ht="12.6" hidden="1"/>
    <row r="16019" ht="12.6" hidden="1"/>
    <row r="16020" ht="12.6" hidden="1"/>
    <row r="16021" ht="12.6" hidden="1"/>
    <row r="16022" ht="12.6" hidden="1"/>
    <row r="16023" ht="12.6" hidden="1"/>
    <row r="16024" ht="12.6" hidden="1"/>
    <row r="16025" ht="12.6" hidden="1"/>
    <row r="16026" ht="12.6" hidden="1"/>
    <row r="16027" ht="12.6" hidden="1"/>
    <row r="16028" ht="12.6" hidden="1"/>
    <row r="16029" ht="12.6" hidden="1"/>
    <row r="16030" ht="12.6" hidden="1"/>
    <row r="16031" ht="12.6" hidden="1"/>
    <row r="16032" ht="12.6" hidden="1"/>
    <row r="16033" ht="12.6" hidden="1"/>
    <row r="16034" ht="12.6" hidden="1"/>
    <row r="16035" ht="12.6" hidden="1"/>
    <row r="16036" ht="12.6" hidden="1"/>
    <row r="16037" ht="12.6" hidden="1"/>
    <row r="16038" ht="12.6" hidden="1"/>
    <row r="16039" ht="12.6" hidden="1"/>
    <row r="16040" ht="12.6" hidden="1"/>
    <row r="16041" ht="12.6" hidden="1"/>
    <row r="16042" ht="12.6" hidden="1"/>
    <row r="16043" ht="12.6" hidden="1"/>
    <row r="16044" ht="12.6" hidden="1"/>
    <row r="16045" ht="12.6" hidden="1"/>
    <row r="16046" ht="12.6" hidden="1"/>
    <row r="16047" ht="12.6" hidden="1"/>
    <row r="16048" ht="12.6" hidden="1"/>
    <row r="16049" ht="12.6" hidden="1"/>
    <row r="16050" ht="12.6" hidden="1"/>
    <row r="16051" ht="12.6" hidden="1"/>
    <row r="16052" ht="12.6" hidden="1"/>
    <row r="16053" ht="12.6" hidden="1"/>
    <row r="16054" ht="12.6" hidden="1"/>
    <row r="16055" ht="12.6" hidden="1"/>
    <row r="16056" ht="12.6" hidden="1"/>
    <row r="16057" ht="12.6" hidden="1"/>
    <row r="16058" ht="12.6" hidden="1"/>
    <row r="16059" ht="12.6" hidden="1"/>
    <row r="16060" ht="12.6" hidden="1"/>
    <row r="16061" ht="12.6" hidden="1"/>
    <row r="16062" ht="12.6" hidden="1"/>
    <row r="16063" ht="12.6" hidden="1"/>
    <row r="16064" ht="12.6" hidden="1"/>
    <row r="16065" ht="12.6" hidden="1"/>
    <row r="16066" ht="12.6" hidden="1"/>
    <row r="16067" ht="12.6" hidden="1"/>
    <row r="16068" ht="12.6" hidden="1"/>
    <row r="16069" ht="12.6" hidden="1"/>
    <row r="16070" ht="12.6" hidden="1"/>
    <row r="16071" ht="12.6" hidden="1"/>
    <row r="16072" ht="12.6" hidden="1"/>
    <row r="16073" ht="12.6" hidden="1"/>
    <row r="16074" ht="12.6" hidden="1"/>
    <row r="16075" ht="12.6" hidden="1"/>
    <row r="16076" ht="12.6" hidden="1"/>
    <row r="16077" ht="12.6" hidden="1"/>
    <row r="16078" ht="12.6" hidden="1"/>
    <row r="16079" ht="12.6" hidden="1"/>
    <row r="16080" ht="12.6" hidden="1"/>
    <row r="16081" ht="12.6" hidden="1"/>
    <row r="16082" ht="12.6" hidden="1"/>
    <row r="16083" ht="12.6" hidden="1"/>
    <row r="16084" ht="12.6" hidden="1"/>
    <row r="16085" ht="12.6" hidden="1"/>
    <row r="16086" ht="12.6" hidden="1"/>
    <row r="16087" ht="12.6" hidden="1"/>
    <row r="16088" ht="12.6" hidden="1"/>
    <row r="16089" ht="12.6" hidden="1"/>
    <row r="16090" ht="12.6" hidden="1"/>
    <row r="16091" ht="12.6" hidden="1"/>
    <row r="16092" ht="12.6" hidden="1"/>
    <row r="16093" ht="12.6" hidden="1"/>
    <row r="16094" ht="12.6" hidden="1"/>
    <row r="16095" ht="12.6" hidden="1"/>
    <row r="16096" ht="12.6" hidden="1"/>
    <row r="16097" ht="12.6" hidden="1"/>
    <row r="16098" ht="12.6" hidden="1"/>
    <row r="16099" ht="12.6" hidden="1"/>
    <row r="16100" ht="12.6" hidden="1"/>
    <row r="16101" ht="12.6" hidden="1"/>
    <row r="16102" ht="12.6" hidden="1"/>
    <row r="16103" ht="12.6" hidden="1"/>
    <row r="16104" ht="12.6" hidden="1"/>
    <row r="16105" ht="12.6" hidden="1"/>
    <row r="16106" ht="12.6" hidden="1"/>
    <row r="16107" ht="12.6" hidden="1"/>
    <row r="16108" ht="12.6" hidden="1"/>
    <row r="16109" ht="12.6" hidden="1"/>
    <row r="16110" ht="12.6" hidden="1"/>
    <row r="16111" ht="12.6" hidden="1"/>
    <row r="16112" ht="12.6" hidden="1"/>
    <row r="16113" ht="12.6" hidden="1"/>
    <row r="16114" ht="12.6" hidden="1"/>
    <row r="16115" ht="12.6" hidden="1"/>
    <row r="16116" ht="12.6" hidden="1"/>
    <row r="16117" ht="12.6" hidden="1"/>
    <row r="16118" ht="12.6" hidden="1"/>
    <row r="16119" ht="12.6" hidden="1"/>
    <row r="16120" ht="12.6" hidden="1"/>
    <row r="16121" ht="12.6" hidden="1"/>
    <row r="16122" ht="12.6" hidden="1"/>
    <row r="16123" ht="12.6" hidden="1"/>
    <row r="16124" ht="12.6" hidden="1"/>
    <row r="16125" ht="12.6" hidden="1"/>
    <row r="16126" ht="12.6" hidden="1"/>
    <row r="16127" ht="12.6" hidden="1"/>
    <row r="16128" ht="12.6" hidden="1"/>
    <row r="16129" ht="12.6" hidden="1"/>
    <row r="16130" ht="12.6" hidden="1"/>
    <row r="16131" ht="12.6" hidden="1"/>
    <row r="16132" ht="12.6" hidden="1"/>
    <row r="16133" ht="12.6" hidden="1"/>
    <row r="16134" ht="12.6" hidden="1"/>
    <row r="16135" ht="12.6" hidden="1"/>
    <row r="16136" ht="12.6" hidden="1"/>
    <row r="16137" ht="12.6" hidden="1"/>
    <row r="16138" ht="12.6" hidden="1"/>
    <row r="16139" ht="12.6" hidden="1"/>
    <row r="16140" ht="12.6" hidden="1"/>
    <row r="16141" ht="12.6" hidden="1"/>
    <row r="16142" ht="12.6" hidden="1"/>
    <row r="16143" ht="12.6" hidden="1"/>
    <row r="16144" ht="12.6" hidden="1"/>
    <row r="16145" ht="12.6" hidden="1"/>
    <row r="16146" ht="12.6" hidden="1"/>
    <row r="16147" ht="12.6" hidden="1"/>
    <row r="16148" ht="12.6" hidden="1"/>
    <row r="16149" ht="12.6" hidden="1"/>
    <row r="16150" ht="12.6" hidden="1"/>
    <row r="16151" ht="12.6" hidden="1"/>
    <row r="16152" ht="12.6" hidden="1"/>
    <row r="16153" ht="12.6" hidden="1"/>
    <row r="16154" ht="12.6" hidden="1"/>
    <row r="16155" ht="12.6" hidden="1"/>
    <row r="16156" ht="12.6" hidden="1"/>
    <row r="16157" ht="12.6" hidden="1"/>
    <row r="16158" ht="12.6" hidden="1"/>
    <row r="16159" ht="12.6" hidden="1"/>
    <row r="16160" ht="12.6" hidden="1"/>
    <row r="16161" ht="12.6" hidden="1"/>
    <row r="16162" ht="12.6" hidden="1"/>
    <row r="16163" ht="12.6" hidden="1"/>
    <row r="16164" ht="12.6" hidden="1"/>
    <row r="16165" ht="12.6" hidden="1"/>
    <row r="16166" ht="12.6" hidden="1"/>
    <row r="16167" ht="12.6" hidden="1"/>
    <row r="16168" ht="12.6" hidden="1"/>
    <row r="16169" ht="12.6" hidden="1"/>
    <row r="16170" ht="12.6" hidden="1"/>
    <row r="16171" ht="12.6" hidden="1"/>
    <row r="16172" ht="12.6" hidden="1"/>
    <row r="16173" ht="12.6" hidden="1"/>
    <row r="16174" ht="12.6" hidden="1"/>
    <row r="16175" ht="12.6" hidden="1"/>
    <row r="16176" ht="12.6" hidden="1"/>
    <row r="16177" ht="12.6" hidden="1"/>
    <row r="16178" ht="12.6" hidden="1"/>
    <row r="16179" ht="12.6" hidden="1"/>
    <row r="16180" ht="12.6" hidden="1"/>
    <row r="16181" ht="12.6" hidden="1"/>
    <row r="16182" ht="12.6" hidden="1"/>
    <row r="16183" ht="12.6" hidden="1"/>
    <row r="16184" ht="12.6" hidden="1"/>
    <row r="16185" ht="12.6" hidden="1"/>
    <row r="16186" ht="12.6" hidden="1"/>
    <row r="16187" ht="12.6" hidden="1"/>
    <row r="16188" ht="12.6" hidden="1"/>
    <row r="16189" ht="12.6" hidden="1"/>
    <row r="16190" ht="12.6" hidden="1"/>
    <row r="16191" ht="12.6" hidden="1"/>
    <row r="16192" ht="12.6" hidden="1"/>
    <row r="16193" ht="12.6" hidden="1"/>
    <row r="16194" ht="12.6" hidden="1"/>
    <row r="16195" ht="12.6" hidden="1"/>
    <row r="16196" ht="12.6" hidden="1"/>
    <row r="16197" ht="12.6" hidden="1"/>
    <row r="16198" ht="12.6" hidden="1"/>
    <row r="16199" ht="12.6" hidden="1"/>
    <row r="16200" ht="12.6" hidden="1"/>
    <row r="16201" ht="12.6" hidden="1"/>
    <row r="16202" ht="12.6" hidden="1"/>
    <row r="16203" ht="12.6" hidden="1"/>
    <row r="16204" ht="12.6" hidden="1"/>
    <row r="16205" ht="12.6" hidden="1"/>
    <row r="16206" ht="12.6" hidden="1"/>
    <row r="16207" ht="12.6" hidden="1"/>
    <row r="16208" ht="12.6" hidden="1"/>
    <row r="16209" ht="12.6" hidden="1"/>
    <row r="16210" ht="12.6" hidden="1"/>
    <row r="16211" ht="12.6" hidden="1"/>
    <row r="16212" ht="12.6" hidden="1"/>
    <row r="16213" ht="12.6" hidden="1"/>
    <row r="16214" ht="12.6" hidden="1"/>
    <row r="16215" ht="12.6" hidden="1"/>
    <row r="16216" ht="12.6" hidden="1"/>
    <row r="16217" ht="12.6" hidden="1"/>
    <row r="16218" ht="12.6" hidden="1"/>
    <row r="16219" ht="12.6" hidden="1"/>
    <row r="16220" ht="12.6" hidden="1"/>
    <row r="16221" ht="12.6" hidden="1"/>
    <row r="16222" ht="12.6" hidden="1"/>
    <row r="16223" ht="12.6" hidden="1"/>
    <row r="16224" ht="12.6" hidden="1"/>
    <row r="16225" ht="12.6" hidden="1"/>
    <row r="16226" ht="12.6" hidden="1"/>
    <row r="16227" ht="12.6" hidden="1"/>
    <row r="16228" ht="12.6" hidden="1"/>
    <row r="16229" ht="12.6" hidden="1"/>
    <row r="16230" ht="12.6" hidden="1"/>
    <row r="16231" ht="12.6" hidden="1"/>
    <row r="16232" ht="12.6" hidden="1"/>
    <row r="16233" ht="12.6" hidden="1"/>
    <row r="16234" ht="12.6" hidden="1"/>
    <row r="16235" ht="12.6" hidden="1"/>
    <row r="16236" ht="12.6" hidden="1"/>
    <row r="16237" ht="12.6" hidden="1"/>
    <row r="16238" ht="12.6" hidden="1"/>
    <row r="16239" ht="12.6" hidden="1"/>
    <row r="16240" ht="12.6" hidden="1"/>
    <row r="16241" ht="12.6" hidden="1"/>
    <row r="16242" ht="12.6" hidden="1"/>
    <row r="16243" ht="12.6" hidden="1"/>
    <row r="16244" ht="12.6" hidden="1"/>
    <row r="16245" ht="12.6" hidden="1"/>
    <row r="16246" ht="12.6" hidden="1"/>
    <row r="16247" ht="12.6" hidden="1"/>
    <row r="16248" ht="12.6" hidden="1"/>
    <row r="16249" ht="12.6" hidden="1"/>
    <row r="16250" ht="12.6" hidden="1"/>
    <row r="16251" ht="12.6" hidden="1"/>
    <row r="16252" ht="12.6" hidden="1"/>
    <row r="16253" ht="12.6" hidden="1"/>
    <row r="16254" ht="12.6" hidden="1"/>
    <row r="16255" ht="12.6" hidden="1"/>
    <row r="16256" ht="12.6" hidden="1"/>
    <row r="16257" ht="12.6" hidden="1"/>
    <row r="16258" ht="12.6" hidden="1"/>
    <row r="16259" ht="12.6" hidden="1"/>
    <row r="16260" ht="12.6" hidden="1"/>
    <row r="16261" ht="12.6" hidden="1"/>
    <row r="16262" ht="12.6" hidden="1"/>
    <row r="16263" ht="12.6" hidden="1"/>
    <row r="16264" ht="12.6" hidden="1"/>
    <row r="16265" ht="12.6" hidden="1"/>
    <row r="16266" ht="12.6" hidden="1"/>
    <row r="16267" ht="12.6" hidden="1"/>
    <row r="16268" ht="12.6" hidden="1"/>
    <row r="16269" ht="12.6" hidden="1"/>
    <row r="16270" ht="12.6" hidden="1"/>
    <row r="16271" ht="12.6" hidden="1"/>
    <row r="16272" ht="12.6" hidden="1"/>
    <row r="16273" ht="12.6" hidden="1"/>
    <row r="16274" ht="12.6" hidden="1"/>
    <row r="16275" ht="12.6" hidden="1"/>
    <row r="16276" ht="12.6" hidden="1"/>
    <row r="16277" ht="12.6" hidden="1"/>
    <row r="16278" ht="12.6" hidden="1"/>
    <row r="16279" ht="12.6" hidden="1"/>
    <row r="16280" ht="12.6" hidden="1"/>
    <row r="16281" ht="12.6" hidden="1"/>
    <row r="16282" ht="12.6" hidden="1"/>
    <row r="16283" ht="12.6" hidden="1"/>
    <row r="16284" ht="12.6" hidden="1"/>
    <row r="16285" ht="12.6" hidden="1"/>
    <row r="16286" ht="12.6" hidden="1"/>
    <row r="16287" ht="12.6" hidden="1"/>
    <row r="16288" ht="12.6" hidden="1"/>
    <row r="16289" ht="12.6" hidden="1"/>
    <row r="16290" ht="12.6" hidden="1"/>
    <row r="16291" ht="12.6" hidden="1"/>
    <row r="16292" ht="12.6" hidden="1"/>
    <row r="16293" ht="12.6" hidden="1"/>
    <row r="16294" ht="12.6" hidden="1"/>
    <row r="16295" ht="12.6" hidden="1"/>
    <row r="16296" ht="12.6" hidden="1"/>
    <row r="16297" ht="12.6" hidden="1"/>
    <row r="16298" ht="12.6" hidden="1"/>
    <row r="16299" ht="12.6" hidden="1"/>
    <row r="16300" ht="12.6" hidden="1"/>
    <row r="16301" ht="12.6" hidden="1"/>
    <row r="16302" ht="12.6" hidden="1"/>
    <row r="16303" ht="12.6" hidden="1"/>
    <row r="16304" ht="12.6" hidden="1"/>
    <row r="16305" ht="12.6" hidden="1"/>
    <row r="16306" ht="12.6" hidden="1"/>
    <row r="16307" ht="12.6" hidden="1"/>
    <row r="16308" ht="12.6" hidden="1"/>
    <row r="16309" ht="12.6" hidden="1"/>
    <row r="16310" ht="12.6" hidden="1"/>
    <row r="16311" ht="12.6" hidden="1"/>
    <row r="16312" ht="12.6" hidden="1"/>
    <row r="16313" ht="12.6" hidden="1"/>
    <row r="16314" ht="12.6" hidden="1"/>
    <row r="16315" ht="12.6" hidden="1"/>
    <row r="16316" ht="12.6" hidden="1"/>
    <row r="16317" ht="12.6" hidden="1"/>
    <row r="16318" ht="12.6" hidden="1"/>
    <row r="16319" ht="12.6" hidden="1"/>
    <row r="16320" ht="12.6" hidden="1"/>
    <row r="16321" ht="12.6" hidden="1"/>
    <row r="16322" ht="12.6" hidden="1"/>
    <row r="16323" ht="12.6" hidden="1"/>
    <row r="16324" ht="12.6" hidden="1"/>
    <row r="16325" ht="12.6" hidden="1"/>
    <row r="16326" ht="12.6" hidden="1"/>
    <row r="16327" ht="12.6" hidden="1"/>
    <row r="16328" ht="12.6" hidden="1"/>
    <row r="16329" ht="12.6" hidden="1"/>
    <row r="16330" ht="12.6" hidden="1"/>
    <row r="16331" ht="12.6" hidden="1"/>
    <row r="16332" ht="12.6" hidden="1"/>
    <row r="16333" ht="12.6" hidden="1"/>
    <row r="16334" ht="12.6" hidden="1"/>
    <row r="16335" ht="12.6" hidden="1"/>
    <row r="16336" ht="12.6" hidden="1"/>
    <row r="16337" ht="12.6" hidden="1"/>
    <row r="16338" ht="12.6" hidden="1"/>
    <row r="16339" ht="12.6" hidden="1"/>
    <row r="16340" ht="12.6" hidden="1"/>
    <row r="16341" ht="12.6" hidden="1"/>
    <row r="16342" ht="12.6" hidden="1"/>
    <row r="16343" ht="12.6" hidden="1"/>
    <row r="16344" ht="12.6" hidden="1"/>
    <row r="16345" ht="12.6" hidden="1"/>
    <row r="16346" ht="12.6" hidden="1"/>
    <row r="16347" ht="12.6" hidden="1"/>
    <row r="16348" ht="12.6" hidden="1"/>
    <row r="16349" ht="12.6" hidden="1"/>
    <row r="16350" ht="12.6" hidden="1"/>
    <row r="16351" ht="12.6" hidden="1"/>
    <row r="16352" ht="12.6" hidden="1"/>
    <row r="16353" ht="12.6" hidden="1"/>
    <row r="16354" ht="12.6" hidden="1"/>
    <row r="16355" ht="12.6" hidden="1"/>
    <row r="16356" ht="12.6" hidden="1"/>
    <row r="16357" ht="12.6" hidden="1"/>
    <row r="16358" ht="12.6" hidden="1"/>
    <row r="16359" ht="12.6" hidden="1"/>
    <row r="16360" ht="12.6" hidden="1"/>
    <row r="16361" ht="12.6" hidden="1"/>
    <row r="16362" ht="12.6" hidden="1"/>
    <row r="16363" ht="12.6" hidden="1"/>
    <row r="16364" ht="12.6" hidden="1"/>
    <row r="16365" ht="12.6" hidden="1"/>
    <row r="16366" ht="12.6" hidden="1"/>
    <row r="16367" ht="12.6" hidden="1"/>
    <row r="16368" ht="12.6" hidden="1"/>
    <row r="16369" ht="12.6" hidden="1"/>
    <row r="16370" ht="12.6" hidden="1"/>
    <row r="16371" ht="12.6" hidden="1"/>
    <row r="16372" ht="12.6" hidden="1"/>
    <row r="16373" ht="12.6" hidden="1"/>
    <row r="16374" ht="12.6" hidden="1"/>
    <row r="16375" ht="12.6" hidden="1"/>
    <row r="16376" ht="12.6" hidden="1"/>
    <row r="16377" ht="12.6" hidden="1"/>
    <row r="16378" ht="12.6" hidden="1"/>
    <row r="16379" ht="12.6" hidden="1"/>
    <row r="16380" ht="12.6" hidden="1"/>
    <row r="16381" ht="12.6" hidden="1"/>
    <row r="16382" ht="12.6" hidden="1"/>
    <row r="16383" ht="12.6" hidden="1"/>
    <row r="16384" ht="12.6" hidden="1"/>
    <row r="16385" ht="12.6" hidden="1"/>
    <row r="16386" ht="12.6" hidden="1"/>
    <row r="16387" ht="12.6" hidden="1"/>
    <row r="16388" ht="12.6" hidden="1"/>
    <row r="16389" ht="12.6" hidden="1"/>
    <row r="16390" ht="12.6" hidden="1"/>
    <row r="16391" ht="12.6" hidden="1"/>
    <row r="16392" ht="12.6" hidden="1"/>
    <row r="16393" ht="12.6" hidden="1"/>
    <row r="16394" ht="12.6" hidden="1"/>
    <row r="16395" ht="12.6" hidden="1"/>
    <row r="16396" ht="12.6" hidden="1"/>
    <row r="16397" ht="12.6" hidden="1"/>
    <row r="16398" ht="12.6" hidden="1"/>
    <row r="16399" ht="12.6" hidden="1"/>
    <row r="16400" ht="12.6" hidden="1"/>
    <row r="16401" ht="12.6" hidden="1"/>
    <row r="16402" ht="12.6" hidden="1"/>
    <row r="16403" ht="12.6" hidden="1"/>
    <row r="16404" ht="12.6" hidden="1"/>
    <row r="16405" ht="12.6" hidden="1"/>
    <row r="16406" ht="12.6" hidden="1"/>
    <row r="16407" ht="12.6" hidden="1"/>
    <row r="16408" ht="12.6" hidden="1"/>
    <row r="16409" ht="12.6" hidden="1"/>
    <row r="16410" ht="12.6" hidden="1"/>
    <row r="16411" ht="12.6" hidden="1"/>
    <row r="16412" ht="12.6" hidden="1"/>
    <row r="16413" ht="12.6" hidden="1"/>
    <row r="16414" ht="12.6" hidden="1"/>
    <row r="16415" ht="12.6" hidden="1"/>
    <row r="16416" ht="12.6" hidden="1"/>
    <row r="16417" ht="12.6" hidden="1"/>
    <row r="16418" ht="12.6" hidden="1"/>
    <row r="16419" ht="12.6" hidden="1"/>
    <row r="16420" ht="12.6" hidden="1"/>
    <row r="16421" ht="12.6" hidden="1"/>
    <row r="16422" ht="12.6" hidden="1"/>
    <row r="16423" ht="12.6" hidden="1"/>
    <row r="16424" ht="12.6" hidden="1"/>
    <row r="16425" ht="12.6" hidden="1"/>
    <row r="16426" ht="12.6" hidden="1"/>
    <row r="16427" ht="12.6" hidden="1"/>
    <row r="16428" ht="12.6" hidden="1"/>
    <row r="16429" ht="12.6" hidden="1"/>
    <row r="16430" ht="12.6" hidden="1"/>
    <row r="16431" ht="12.6" hidden="1"/>
    <row r="16432" ht="12.6" hidden="1"/>
    <row r="16433" ht="12.6" hidden="1"/>
    <row r="16434" ht="12.6" hidden="1"/>
    <row r="16435" ht="12.6" hidden="1"/>
    <row r="16436" ht="12.6" hidden="1"/>
    <row r="16437" ht="12.6" hidden="1"/>
    <row r="16438" ht="12.6" hidden="1"/>
    <row r="16439" ht="12.6" hidden="1"/>
    <row r="16440" ht="12.6" hidden="1"/>
    <row r="16441" ht="12.6" hidden="1"/>
    <row r="16442" ht="12.6" hidden="1"/>
    <row r="16443" ht="12.6" hidden="1"/>
    <row r="16444" ht="12.6" hidden="1"/>
    <row r="16445" ht="12.6" hidden="1"/>
    <row r="16446" ht="12.6" hidden="1"/>
    <row r="16447" ht="12.6" hidden="1"/>
    <row r="16448" ht="12.6" hidden="1"/>
    <row r="16449" ht="12.6" hidden="1"/>
    <row r="16450" ht="12.6" hidden="1"/>
    <row r="16451" ht="12.6" hidden="1"/>
    <row r="16452" ht="12.6" hidden="1"/>
    <row r="16453" ht="12.6" hidden="1"/>
    <row r="16454" ht="12.6" hidden="1"/>
    <row r="16455" ht="12.6" hidden="1"/>
    <row r="16456" ht="12.6" hidden="1"/>
    <row r="16457" ht="12.6" hidden="1"/>
    <row r="16458" ht="12.6" hidden="1"/>
    <row r="16459" ht="12.6" hidden="1"/>
    <row r="16460" ht="12.6" hidden="1"/>
    <row r="16461" ht="12.6" hidden="1"/>
    <row r="16462" ht="12.6" hidden="1"/>
    <row r="16463" ht="12.6" hidden="1"/>
    <row r="16464" ht="12.6" hidden="1"/>
    <row r="16465" ht="12.6" hidden="1"/>
    <row r="16466" ht="12.6" hidden="1"/>
    <row r="16467" ht="12.6" hidden="1"/>
    <row r="16468" ht="12.6" hidden="1"/>
    <row r="16469" ht="12.6" hidden="1"/>
    <row r="16470" ht="12.6" hidden="1"/>
    <row r="16471" ht="12.6" hidden="1"/>
    <row r="16472" ht="12.6" hidden="1"/>
    <row r="16473" ht="12.6" hidden="1"/>
    <row r="16474" ht="12.6" hidden="1"/>
    <row r="16475" ht="12.6" hidden="1"/>
    <row r="16476" ht="12.6" hidden="1"/>
    <row r="16477" ht="12.6" hidden="1"/>
    <row r="16478" ht="12.6" hidden="1"/>
    <row r="16479" ht="12.6" hidden="1"/>
    <row r="16480" ht="12.6" hidden="1"/>
    <row r="16481" ht="12.6" hidden="1"/>
    <row r="16482" ht="12.6" hidden="1"/>
    <row r="16483" ht="12.6" hidden="1"/>
    <row r="16484" ht="12.6" hidden="1"/>
    <row r="16485" ht="12.6" hidden="1"/>
    <row r="16486" ht="12.6" hidden="1"/>
    <row r="16487" ht="12.6" hidden="1"/>
    <row r="16488" ht="12.6" hidden="1"/>
    <row r="16489" ht="12.6" hidden="1"/>
    <row r="16490" ht="12.6" hidden="1"/>
    <row r="16491" ht="12.6" hidden="1"/>
    <row r="16492" ht="12.6" hidden="1"/>
    <row r="16493" ht="12.6" hidden="1"/>
    <row r="16494" ht="12.6" hidden="1"/>
    <row r="16495" ht="12.6" hidden="1"/>
    <row r="16496" ht="12.6" hidden="1"/>
    <row r="16497" ht="12.6" hidden="1"/>
    <row r="16498" ht="12.6" hidden="1"/>
    <row r="16499" ht="12.6" hidden="1"/>
    <row r="16500" ht="12.6" hidden="1"/>
    <row r="16501" ht="12.6" hidden="1"/>
    <row r="16502" ht="12.6" hidden="1"/>
    <row r="16503" ht="12.6" hidden="1"/>
    <row r="16504" ht="12.6" hidden="1"/>
    <row r="16505" ht="12.6" hidden="1"/>
    <row r="16506" ht="12.6" hidden="1"/>
    <row r="16507" ht="12.6" hidden="1"/>
    <row r="16508" ht="12.6" hidden="1"/>
    <row r="16509" ht="12.6" hidden="1"/>
    <row r="16510" ht="12.6" hidden="1"/>
    <row r="16511" ht="12.6" hidden="1"/>
    <row r="16512" ht="12.6" hidden="1"/>
    <row r="16513" ht="12.6" hidden="1"/>
    <row r="16514" ht="12.6" hidden="1"/>
    <row r="16515" ht="12.6" hidden="1"/>
    <row r="16516" ht="12.6" hidden="1"/>
    <row r="16517" ht="12.6" hidden="1"/>
    <row r="16518" ht="12.6" hidden="1"/>
    <row r="16519" ht="12.6" hidden="1"/>
    <row r="16520" ht="12.6" hidden="1"/>
    <row r="16521" ht="12.6" hidden="1"/>
    <row r="16522" ht="12.6" hidden="1"/>
    <row r="16523" ht="12.6" hidden="1"/>
    <row r="16524" ht="12.6" hidden="1"/>
    <row r="16525" ht="12.6" hidden="1"/>
    <row r="16526" ht="12.6" hidden="1"/>
    <row r="16527" ht="12.6" hidden="1"/>
    <row r="16528" ht="12.6" hidden="1"/>
    <row r="16529" ht="12.6" hidden="1"/>
    <row r="16530" ht="12.6" hidden="1"/>
    <row r="16531" ht="12.6" hidden="1"/>
    <row r="16532" ht="12.6" hidden="1"/>
    <row r="16533" ht="12.6" hidden="1"/>
    <row r="16534" ht="12.6" hidden="1"/>
    <row r="16535" ht="12.6" hidden="1"/>
    <row r="16536" ht="12.6" hidden="1"/>
    <row r="16537" ht="12.6" hidden="1"/>
    <row r="16538" ht="12.6" hidden="1"/>
    <row r="16539" ht="12.6" hidden="1"/>
    <row r="16540" ht="12.6" hidden="1"/>
    <row r="16541" ht="12.6" hidden="1"/>
    <row r="16542" ht="12.6" hidden="1"/>
    <row r="16543" ht="12.6" hidden="1"/>
    <row r="16544" ht="12.6" hidden="1"/>
    <row r="16545" ht="12.6" hidden="1"/>
    <row r="16546" ht="12.6" hidden="1"/>
    <row r="16547" ht="12.6" hidden="1"/>
    <row r="16548" ht="12.6" hidden="1"/>
    <row r="16549" ht="12.6" hidden="1"/>
    <row r="16550" ht="12.6" hidden="1"/>
    <row r="16551" ht="12.6" hidden="1"/>
    <row r="16552" ht="12.6" hidden="1"/>
    <row r="16553" ht="12.6" hidden="1"/>
    <row r="16554" ht="12.6" hidden="1"/>
    <row r="16555" ht="12.6" hidden="1"/>
    <row r="16556" ht="12.6" hidden="1"/>
    <row r="16557" ht="12.6" hidden="1"/>
    <row r="16558" ht="12.6" hidden="1"/>
    <row r="16559" ht="12.6" hidden="1"/>
    <row r="16560" ht="12.6" hidden="1"/>
    <row r="16561" ht="12.6" hidden="1"/>
    <row r="16562" ht="12.6" hidden="1"/>
    <row r="16563" ht="12.6" hidden="1"/>
    <row r="16564" ht="12.6" hidden="1"/>
    <row r="16565" ht="12.6" hidden="1"/>
    <row r="16566" ht="12.6" hidden="1"/>
    <row r="16567" ht="12.6" hidden="1"/>
    <row r="16568" ht="12.6" hidden="1"/>
    <row r="16569" ht="12.6" hidden="1"/>
    <row r="16570" ht="12.6" hidden="1"/>
    <row r="16571" ht="12.6" hidden="1"/>
    <row r="16572" ht="12.6" hidden="1"/>
    <row r="16573" ht="12.6" hidden="1"/>
    <row r="16574" ht="12.6" hidden="1"/>
    <row r="16575" ht="12.6" hidden="1"/>
    <row r="16576" ht="12.6" hidden="1"/>
    <row r="16577" ht="12.6" hidden="1"/>
    <row r="16578" ht="12.6" hidden="1"/>
    <row r="16579" ht="12.6" hidden="1"/>
    <row r="16580" ht="12.6" hidden="1"/>
    <row r="16581" ht="12.6" hidden="1"/>
    <row r="16582" ht="12.6" hidden="1"/>
    <row r="16583" ht="12.6" hidden="1"/>
    <row r="16584" ht="12.6" hidden="1"/>
    <row r="16585" ht="12.6" hidden="1"/>
    <row r="16586" ht="12.6" hidden="1"/>
    <row r="16587" ht="12.6" hidden="1"/>
    <row r="16588" ht="12.6" hidden="1"/>
    <row r="16589" ht="12.6" hidden="1"/>
    <row r="16590" ht="12.6" hidden="1"/>
    <row r="16591" ht="12.6" hidden="1"/>
    <row r="16592" ht="12.6" hidden="1"/>
    <row r="16593" ht="12.6" hidden="1"/>
    <row r="16594" ht="12.6" hidden="1"/>
    <row r="16595" ht="12.6" hidden="1"/>
    <row r="16596" ht="12.6" hidden="1"/>
    <row r="16597" ht="12.6" hidden="1"/>
    <row r="16598" ht="12.6" hidden="1"/>
    <row r="16599" ht="12.6" hidden="1"/>
    <row r="16600" ht="12.6" hidden="1"/>
    <row r="16601" ht="12.6" hidden="1"/>
    <row r="16602" ht="12.6" hidden="1"/>
    <row r="16603" ht="12.6" hidden="1"/>
    <row r="16604" ht="12.6" hidden="1"/>
    <row r="16605" ht="12.6" hidden="1"/>
    <row r="16606" ht="12.6" hidden="1"/>
    <row r="16607" ht="12.6" hidden="1"/>
    <row r="16608" ht="12.6" hidden="1"/>
    <row r="16609" ht="12.6" hidden="1"/>
    <row r="16610" ht="12.6" hidden="1"/>
    <row r="16611" ht="12.6" hidden="1"/>
    <row r="16612" ht="12.6" hidden="1"/>
    <row r="16613" ht="12.6" hidden="1"/>
    <row r="16614" ht="12.6" hidden="1"/>
    <row r="16615" ht="12.6" hidden="1"/>
    <row r="16616" ht="12.6" hidden="1"/>
    <row r="16617" ht="12.6" hidden="1"/>
    <row r="16618" ht="12.6" hidden="1"/>
    <row r="16619" ht="12.6" hidden="1"/>
    <row r="16620" ht="12.6" hidden="1"/>
    <row r="16621" ht="12.6" hidden="1"/>
    <row r="16622" ht="12.6" hidden="1"/>
    <row r="16623" ht="12.6" hidden="1"/>
    <row r="16624" ht="12.6" hidden="1"/>
    <row r="16625" ht="12.6" hidden="1"/>
    <row r="16626" ht="12.6" hidden="1"/>
    <row r="16627" ht="12.6" hidden="1"/>
    <row r="16628" ht="12.6" hidden="1"/>
    <row r="16629" ht="12.6" hidden="1"/>
    <row r="16630" ht="12.6" hidden="1"/>
    <row r="16631" ht="12.6" hidden="1"/>
    <row r="16632" ht="12.6" hidden="1"/>
    <row r="16633" ht="12.6" hidden="1"/>
    <row r="16634" ht="12.6" hidden="1"/>
    <row r="16635" ht="12.6" hidden="1"/>
    <row r="16636" ht="12.6" hidden="1"/>
    <row r="16637" ht="12.6" hidden="1"/>
    <row r="16638" ht="12.6" hidden="1"/>
    <row r="16639" ht="12.6" hidden="1"/>
    <row r="16640" ht="12.6" hidden="1"/>
    <row r="16641" ht="12.6" hidden="1"/>
    <row r="16642" ht="12.6" hidden="1"/>
    <row r="16643" ht="12.6" hidden="1"/>
    <row r="16644" ht="12.6" hidden="1"/>
    <row r="16645" ht="12.6" hidden="1"/>
    <row r="16646" ht="12.6" hidden="1"/>
    <row r="16647" ht="12.6" hidden="1"/>
    <row r="16648" ht="12.6" hidden="1"/>
    <row r="16649" ht="12.6" hidden="1"/>
    <row r="16650" ht="12.6" hidden="1"/>
    <row r="16651" ht="12.6" hidden="1"/>
    <row r="16652" ht="12.6" hidden="1"/>
    <row r="16653" ht="12.6" hidden="1"/>
    <row r="16654" ht="12.6" hidden="1"/>
    <row r="16655" ht="12.6" hidden="1"/>
    <row r="16656" ht="12.6" hidden="1"/>
    <row r="16657" ht="12.6" hidden="1"/>
    <row r="16658" ht="12.6" hidden="1"/>
    <row r="16659" ht="12.6" hidden="1"/>
    <row r="16660" ht="12.6" hidden="1"/>
    <row r="16661" ht="12.6" hidden="1"/>
    <row r="16662" ht="12.6" hidden="1"/>
    <row r="16663" ht="12.6" hidden="1"/>
    <row r="16664" ht="12.6" hidden="1"/>
    <row r="16665" ht="12.6" hidden="1"/>
    <row r="16666" ht="12.6" hidden="1"/>
    <row r="16667" ht="12.6" hidden="1"/>
    <row r="16668" ht="12.6" hidden="1"/>
    <row r="16669" ht="12.6" hidden="1"/>
    <row r="16670" ht="12.6" hidden="1"/>
    <row r="16671" ht="12.6" hidden="1"/>
    <row r="16672" ht="12.6" hidden="1"/>
    <row r="16673" ht="12.6" hidden="1"/>
    <row r="16674" ht="12.6" hidden="1"/>
    <row r="16675" ht="12.6" hidden="1"/>
    <row r="16676" ht="12.6" hidden="1"/>
    <row r="16677" ht="12.6" hidden="1"/>
    <row r="16678" ht="12.6" hidden="1"/>
    <row r="16679" ht="12.6" hidden="1"/>
    <row r="16680" ht="12.6" hidden="1"/>
    <row r="16681" ht="12.6" hidden="1"/>
    <row r="16682" ht="12.6" hidden="1"/>
    <row r="16683" ht="12.6" hidden="1"/>
    <row r="16684" ht="12.6" hidden="1"/>
    <row r="16685" ht="12.6" hidden="1"/>
    <row r="16686" ht="12.6" hidden="1"/>
    <row r="16687" ht="12.6" hidden="1"/>
    <row r="16688" ht="12.6" hidden="1"/>
    <row r="16689" ht="12.6" hidden="1"/>
    <row r="16690" ht="12.6" hidden="1"/>
    <row r="16691" ht="12.6" hidden="1"/>
    <row r="16692" ht="12.6" hidden="1"/>
    <row r="16693" ht="12.6" hidden="1"/>
    <row r="16694" ht="12.6" hidden="1"/>
    <row r="16695" ht="12.6" hidden="1"/>
    <row r="16696" ht="12.6" hidden="1"/>
    <row r="16697" ht="12.6" hidden="1"/>
    <row r="16698" ht="12.6" hidden="1"/>
    <row r="16699" ht="12.6" hidden="1"/>
    <row r="16700" ht="12.6" hidden="1"/>
    <row r="16701" ht="12.6" hidden="1"/>
    <row r="16702" ht="12.6" hidden="1"/>
    <row r="16703" ht="12.6" hidden="1"/>
    <row r="16704" ht="12.6" hidden="1"/>
    <row r="16705" ht="12.6" hidden="1"/>
    <row r="16706" ht="12.6" hidden="1"/>
    <row r="16707" ht="12.6" hidden="1"/>
    <row r="16708" ht="12.6" hidden="1"/>
    <row r="16709" ht="12.6" hidden="1"/>
    <row r="16710" ht="12.6" hidden="1"/>
    <row r="16711" ht="12.6" hidden="1"/>
    <row r="16712" ht="12.6" hidden="1"/>
    <row r="16713" ht="12.6" hidden="1"/>
    <row r="16714" ht="12.6" hidden="1"/>
    <row r="16715" ht="12.6" hidden="1"/>
    <row r="16716" ht="12.6" hidden="1"/>
    <row r="16717" ht="12.6" hidden="1"/>
    <row r="16718" ht="12.6" hidden="1"/>
    <row r="16719" ht="12.6" hidden="1"/>
    <row r="16720" ht="12.6" hidden="1"/>
    <row r="16721" ht="12.6" hidden="1"/>
    <row r="16722" ht="12.6" hidden="1"/>
    <row r="16723" ht="12.6" hidden="1"/>
    <row r="16724" ht="12.6" hidden="1"/>
    <row r="16725" ht="12.6" hidden="1"/>
    <row r="16726" ht="12.6" hidden="1"/>
    <row r="16727" ht="12.6" hidden="1"/>
    <row r="16728" ht="12.6" hidden="1"/>
    <row r="16729" ht="12.6" hidden="1"/>
    <row r="16730" ht="12.6" hidden="1"/>
    <row r="16731" ht="12.6" hidden="1"/>
    <row r="16732" ht="12.6" hidden="1"/>
    <row r="16733" ht="12.6" hidden="1"/>
    <row r="16734" ht="12.6" hidden="1"/>
    <row r="16735" ht="12.6" hidden="1"/>
    <row r="16736" ht="12.6" hidden="1"/>
    <row r="16737" ht="12.6" hidden="1"/>
    <row r="16738" ht="12.6" hidden="1"/>
    <row r="16739" ht="12.6" hidden="1"/>
    <row r="16740" ht="12.6" hidden="1"/>
    <row r="16741" ht="12.6" hidden="1"/>
    <row r="16742" ht="12.6" hidden="1"/>
    <row r="16743" ht="12.6" hidden="1"/>
    <row r="16744" ht="12.6" hidden="1"/>
    <row r="16745" ht="12.6" hidden="1"/>
    <row r="16746" ht="12.6" hidden="1"/>
    <row r="16747" ht="12.6" hidden="1"/>
    <row r="16748" ht="12.6" hidden="1"/>
    <row r="16749" ht="12.6" hidden="1"/>
    <row r="16750" ht="12.6" hidden="1"/>
    <row r="16751" ht="12.6" hidden="1"/>
    <row r="16752" ht="12.6" hidden="1"/>
    <row r="16753" ht="12.6" hidden="1"/>
    <row r="16754" ht="12.6" hidden="1"/>
    <row r="16755" ht="12.6" hidden="1"/>
    <row r="16756" ht="12.6" hidden="1"/>
    <row r="16757" ht="12.6" hidden="1"/>
    <row r="16758" ht="12.6" hidden="1"/>
    <row r="16759" ht="12.6" hidden="1"/>
    <row r="16760" ht="12.6" hidden="1"/>
    <row r="16761" ht="12.6" hidden="1"/>
    <row r="16762" ht="12.6" hidden="1"/>
    <row r="16763" ht="12.6" hidden="1"/>
    <row r="16764" ht="12.6" hidden="1"/>
    <row r="16765" ht="12.6" hidden="1"/>
    <row r="16766" ht="12.6" hidden="1"/>
    <row r="16767" ht="12.6" hidden="1"/>
    <row r="16768" ht="12.6" hidden="1"/>
    <row r="16769" ht="12.6" hidden="1"/>
    <row r="16770" ht="12.6" hidden="1"/>
    <row r="16771" ht="12.6" hidden="1"/>
    <row r="16772" ht="12.6" hidden="1"/>
    <row r="16773" ht="12.6" hidden="1"/>
    <row r="16774" ht="12.6" hidden="1"/>
    <row r="16775" ht="12.6" hidden="1"/>
    <row r="16776" ht="12.6" hidden="1"/>
    <row r="16777" ht="12.6" hidden="1"/>
    <row r="16778" ht="12.6" hidden="1"/>
    <row r="16779" ht="12.6" hidden="1"/>
    <row r="16780" ht="12.6" hidden="1"/>
    <row r="16781" ht="12.6" hidden="1"/>
    <row r="16782" ht="12.6" hidden="1"/>
    <row r="16783" ht="12.6" hidden="1"/>
    <row r="16784" ht="12.6" hidden="1"/>
    <row r="16785" ht="12.6" hidden="1"/>
    <row r="16786" ht="12.6" hidden="1"/>
    <row r="16787" ht="12.6" hidden="1"/>
    <row r="16788" ht="12.6" hidden="1"/>
    <row r="16789" ht="12.6" hidden="1"/>
    <row r="16790" ht="12.6" hidden="1"/>
    <row r="16791" ht="12.6" hidden="1"/>
    <row r="16792" ht="12.6" hidden="1"/>
    <row r="16793" ht="12.6" hidden="1"/>
    <row r="16794" ht="12.6" hidden="1"/>
    <row r="16795" ht="12.6" hidden="1"/>
    <row r="16796" ht="12.6" hidden="1"/>
    <row r="16797" ht="12.6" hidden="1"/>
    <row r="16798" ht="12.6" hidden="1"/>
    <row r="16799" ht="12.6" hidden="1"/>
    <row r="16800" ht="12.6" hidden="1"/>
    <row r="16801" ht="12.6" hidden="1"/>
    <row r="16802" ht="12.6" hidden="1"/>
    <row r="16803" ht="12.6" hidden="1"/>
    <row r="16804" ht="12.6" hidden="1"/>
    <row r="16805" ht="12.6" hidden="1"/>
    <row r="16806" ht="12.6" hidden="1"/>
    <row r="16807" ht="12.6" hidden="1"/>
    <row r="16808" ht="12.6" hidden="1"/>
    <row r="16809" ht="12.6" hidden="1"/>
    <row r="16810" ht="12.6" hidden="1"/>
    <row r="16811" ht="12.6" hidden="1"/>
    <row r="16812" ht="12.6" hidden="1"/>
    <row r="16813" ht="12.6" hidden="1"/>
    <row r="16814" ht="12.6" hidden="1"/>
    <row r="16815" ht="12.6" hidden="1"/>
    <row r="16816" ht="12.6" hidden="1"/>
    <row r="16817" ht="12.6" hidden="1"/>
    <row r="16818" ht="12.6" hidden="1"/>
    <row r="16819" ht="12.6" hidden="1"/>
    <row r="16820" ht="12.6" hidden="1"/>
    <row r="16821" ht="12.6" hidden="1"/>
    <row r="16822" ht="12.6" hidden="1"/>
    <row r="16823" ht="12.6" hidden="1"/>
    <row r="16824" ht="12.6" hidden="1"/>
    <row r="16825" ht="12.6" hidden="1"/>
    <row r="16826" ht="12.6" hidden="1"/>
    <row r="16827" ht="12.6" hidden="1"/>
    <row r="16828" ht="12.6" hidden="1"/>
    <row r="16829" ht="12.6" hidden="1"/>
    <row r="16830" ht="12.6" hidden="1"/>
    <row r="16831" ht="12.6" hidden="1"/>
    <row r="16832" ht="12.6" hidden="1"/>
    <row r="16833" ht="12.6" hidden="1"/>
    <row r="16834" ht="12.6" hidden="1"/>
    <row r="16835" ht="12.6" hidden="1"/>
    <row r="16836" ht="12.6" hidden="1"/>
    <row r="16837" ht="12.6" hidden="1"/>
    <row r="16838" ht="12.6" hidden="1"/>
    <row r="16839" ht="12.6" hidden="1"/>
    <row r="16840" ht="12.6" hidden="1"/>
    <row r="16841" ht="12.6" hidden="1"/>
    <row r="16842" ht="12.6" hidden="1"/>
    <row r="16843" ht="12.6" hidden="1"/>
    <row r="16844" ht="12.6" hidden="1"/>
    <row r="16845" ht="12.6" hidden="1"/>
    <row r="16846" ht="12.6" hidden="1"/>
    <row r="16847" ht="12.6" hidden="1"/>
    <row r="16848" ht="12.6" hidden="1"/>
    <row r="16849" ht="12.6" hidden="1"/>
    <row r="16850" ht="12.6" hidden="1"/>
    <row r="16851" ht="12.6" hidden="1"/>
    <row r="16852" ht="12.6" hidden="1"/>
    <row r="16853" ht="12.6" hidden="1"/>
    <row r="16854" ht="12.6" hidden="1"/>
    <row r="16855" ht="12.6" hidden="1"/>
    <row r="16856" ht="12.6" hidden="1"/>
    <row r="16857" ht="12.6" hidden="1"/>
    <row r="16858" ht="12.6" hidden="1"/>
    <row r="16859" ht="12.6" hidden="1"/>
    <row r="16860" ht="12.6" hidden="1"/>
    <row r="16861" ht="12.6" hidden="1"/>
    <row r="16862" ht="12.6" hidden="1"/>
    <row r="16863" ht="12.6" hidden="1"/>
    <row r="16864" ht="12.6" hidden="1"/>
    <row r="16865" ht="12.6" hidden="1"/>
    <row r="16866" ht="12.6" hidden="1"/>
    <row r="16867" ht="12.6" hidden="1"/>
    <row r="16868" ht="12.6" hidden="1"/>
    <row r="16869" ht="12.6" hidden="1"/>
    <row r="16870" ht="12.6" hidden="1"/>
    <row r="16871" ht="12.6" hidden="1"/>
    <row r="16872" ht="12.6" hidden="1"/>
    <row r="16873" ht="12.6" hidden="1"/>
    <row r="16874" ht="12.6" hidden="1"/>
    <row r="16875" ht="12.6" hidden="1"/>
    <row r="16876" ht="12.6" hidden="1"/>
    <row r="16877" ht="12.6" hidden="1"/>
    <row r="16878" ht="12.6" hidden="1"/>
    <row r="16879" ht="12.6" hidden="1"/>
    <row r="16880" ht="12.6" hidden="1"/>
    <row r="16881" ht="12.6" hidden="1"/>
    <row r="16882" ht="12.6" hidden="1"/>
    <row r="16883" ht="12.6" hidden="1"/>
    <row r="16884" ht="12.6" hidden="1"/>
    <row r="16885" ht="12.6" hidden="1"/>
    <row r="16886" ht="12.6" hidden="1"/>
    <row r="16887" ht="12.6" hidden="1"/>
    <row r="16888" ht="12.6" hidden="1"/>
    <row r="16889" ht="12.6" hidden="1"/>
    <row r="16890" ht="12.6" hidden="1"/>
    <row r="16891" ht="12.6" hidden="1"/>
    <row r="16892" ht="12.6" hidden="1"/>
    <row r="16893" ht="12.6" hidden="1"/>
    <row r="16894" ht="12.6" hidden="1"/>
    <row r="16895" ht="12.6" hidden="1"/>
    <row r="16896" ht="12.6" hidden="1"/>
    <row r="16897" ht="12.6" hidden="1"/>
    <row r="16898" ht="12.6" hidden="1"/>
    <row r="16899" ht="12.6" hidden="1"/>
    <row r="16900" ht="12.6" hidden="1"/>
    <row r="16901" ht="12.6" hidden="1"/>
    <row r="16902" ht="12.6" hidden="1"/>
    <row r="16903" ht="12.6" hidden="1"/>
    <row r="16904" ht="12.6" hidden="1"/>
    <row r="16905" ht="12.6" hidden="1"/>
    <row r="16906" ht="12.6" hidden="1"/>
    <row r="16907" ht="12.6" hidden="1"/>
    <row r="16908" ht="12.6" hidden="1"/>
    <row r="16909" ht="12.6" hidden="1"/>
    <row r="16910" ht="12.6" hidden="1"/>
    <row r="16911" ht="12.6" hidden="1"/>
    <row r="16912" ht="12.6" hidden="1"/>
    <row r="16913" ht="12.6" hidden="1"/>
    <row r="16914" ht="12.6" hidden="1"/>
    <row r="16915" ht="12.6" hidden="1"/>
    <row r="16916" ht="12.6" hidden="1"/>
    <row r="16917" ht="12.6" hidden="1"/>
    <row r="16918" ht="12.6" hidden="1"/>
    <row r="16919" ht="12.6" hidden="1"/>
    <row r="16920" ht="12.6" hidden="1"/>
    <row r="16921" ht="12.6" hidden="1"/>
    <row r="16922" ht="12.6" hidden="1"/>
    <row r="16923" ht="12.6" hidden="1"/>
    <row r="16924" ht="12.6" hidden="1"/>
    <row r="16925" ht="12.6" hidden="1"/>
    <row r="16926" ht="12.6" hidden="1"/>
    <row r="16927" ht="12.6" hidden="1"/>
    <row r="16928" ht="12.6" hidden="1"/>
    <row r="16929" ht="12.6" hidden="1"/>
    <row r="16930" ht="12.6" hidden="1"/>
    <row r="16931" ht="12.6" hidden="1"/>
    <row r="16932" ht="12.6" hidden="1"/>
    <row r="16933" ht="12.6" hidden="1"/>
    <row r="16934" ht="12.6" hidden="1"/>
    <row r="16935" ht="12.6" hidden="1"/>
    <row r="16936" ht="12.6" hidden="1"/>
    <row r="16937" ht="12.6" hidden="1"/>
    <row r="16938" ht="12.6" hidden="1"/>
    <row r="16939" ht="12.6" hidden="1"/>
    <row r="16940" ht="12.6" hidden="1"/>
    <row r="16941" ht="12.6" hidden="1"/>
    <row r="16942" ht="12.6" hidden="1"/>
    <row r="16943" ht="12.6" hidden="1"/>
    <row r="16944" ht="12.6" hidden="1"/>
    <row r="16945" ht="12.6" hidden="1"/>
    <row r="16946" ht="12.6" hidden="1"/>
    <row r="16947" ht="12.6" hidden="1"/>
    <row r="16948" ht="12.6" hidden="1"/>
    <row r="16949" ht="12.6" hidden="1"/>
    <row r="16950" ht="12.6" hidden="1"/>
    <row r="16951" ht="12.6" hidden="1"/>
    <row r="16952" ht="12.6" hidden="1"/>
    <row r="16953" ht="12.6" hidden="1"/>
    <row r="16954" ht="12.6" hidden="1"/>
    <row r="16955" ht="12.6" hidden="1"/>
    <row r="16956" ht="12.6" hidden="1"/>
    <row r="16957" ht="12.6" hidden="1"/>
    <row r="16958" ht="12.6" hidden="1"/>
    <row r="16959" ht="12.6" hidden="1"/>
    <row r="16960" ht="12.6" hidden="1"/>
    <row r="16961" ht="12.6" hidden="1"/>
    <row r="16962" ht="12.6" hidden="1"/>
    <row r="16963" ht="12.6" hidden="1"/>
    <row r="16964" ht="12.6" hidden="1"/>
    <row r="16965" ht="12.6" hidden="1"/>
    <row r="16966" ht="12.6" hidden="1"/>
    <row r="16967" ht="12.6" hidden="1"/>
    <row r="16968" ht="12.6" hidden="1"/>
    <row r="16969" ht="12.6" hidden="1"/>
    <row r="16970" ht="12.6" hidden="1"/>
    <row r="16971" ht="12.6" hidden="1"/>
    <row r="16972" ht="12.6" hidden="1"/>
    <row r="16973" ht="12.6" hidden="1"/>
    <row r="16974" ht="12.6" hidden="1"/>
    <row r="16975" ht="12.6" hidden="1"/>
    <row r="16976" ht="12.6" hidden="1"/>
    <row r="16977" ht="12.6" hidden="1"/>
    <row r="16978" ht="12.6" hidden="1"/>
    <row r="16979" ht="12.6" hidden="1"/>
    <row r="16980" ht="12.6" hidden="1"/>
    <row r="16981" ht="12.6" hidden="1"/>
    <row r="16982" ht="12.6" hidden="1"/>
    <row r="16983" ht="12.6" hidden="1"/>
    <row r="16984" ht="12.6" hidden="1"/>
    <row r="16985" ht="12.6" hidden="1"/>
    <row r="16986" ht="12.6" hidden="1"/>
    <row r="16987" ht="12.6" hidden="1"/>
    <row r="16988" ht="12.6" hidden="1"/>
    <row r="16989" ht="12.6" hidden="1"/>
    <row r="16990" ht="12.6" hidden="1"/>
    <row r="16991" ht="12.6" hidden="1"/>
    <row r="16992" ht="12.6" hidden="1"/>
    <row r="16993" ht="12.6" hidden="1"/>
    <row r="16994" ht="12.6" hidden="1"/>
    <row r="16995" ht="12.6" hidden="1"/>
    <row r="16996" ht="12.6" hidden="1"/>
    <row r="16997" ht="12.6" hidden="1"/>
    <row r="16998" ht="12.6" hidden="1"/>
    <row r="16999" ht="12.6" hidden="1"/>
    <row r="17000" ht="12.6" hidden="1"/>
    <row r="17001" ht="12.6" hidden="1"/>
    <row r="17002" ht="12.6" hidden="1"/>
    <row r="17003" ht="12.6" hidden="1"/>
    <row r="17004" ht="12.6" hidden="1"/>
    <row r="17005" ht="12.6" hidden="1"/>
    <row r="17006" ht="12.6" hidden="1"/>
    <row r="17007" ht="12.6" hidden="1"/>
    <row r="17008" ht="12.6" hidden="1"/>
    <row r="17009" ht="12.6" hidden="1"/>
    <row r="17010" ht="12.6" hidden="1"/>
    <row r="17011" ht="12.6" hidden="1"/>
    <row r="17012" ht="12.6" hidden="1"/>
    <row r="17013" ht="12.6" hidden="1"/>
    <row r="17014" ht="12.6" hidden="1"/>
    <row r="17015" ht="12.6" hidden="1"/>
    <row r="17016" ht="12.6" hidden="1"/>
    <row r="17017" ht="12.6" hidden="1"/>
    <row r="17018" ht="12.6" hidden="1"/>
    <row r="17019" ht="12.6" hidden="1"/>
    <row r="17020" ht="12.6" hidden="1"/>
    <row r="17021" ht="12.6" hidden="1"/>
    <row r="17022" ht="12.6" hidden="1"/>
    <row r="17023" ht="12.6" hidden="1"/>
    <row r="17024" ht="12.6" hidden="1"/>
    <row r="17025" ht="12.6" hidden="1"/>
    <row r="17026" ht="12.6" hidden="1"/>
    <row r="17027" ht="12.6" hidden="1"/>
    <row r="17028" ht="12.6" hidden="1"/>
    <row r="17029" ht="12.6" hidden="1"/>
    <row r="17030" ht="12.6" hidden="1"/>
    <row r="17031" ht="12.6" hidden="1"/>
    <row r="17032" ht="12.6" hidden="1"/>
    <row r="17033" ht="12.6" hidden="1"/>
    <row r="17034" ht="12.6" hidden="1"/>
    <row r="17035" ht="12.6" hidden="1"/>
    <row r="17036" ht="12.6" hidden="1"/>
    <row r="17037" ht="12.6" hidden="1"/>
    <row r="17038" ht="12.6" hidden="1"/>
    <row r="17039" ht="12.6" hidden="1"/>
    <row r="17040" ht="12.6" hidden="1"/>
    <row r="17041" ht="12.6" hidden="1"/>
    <row r="17042" ht="12.6" hidden="1"/>
    <row r="17043" ht="12.6" hidden="1"/>
    <row r="17044" ht="12.6" hidden="1"/>
    <row r="17045" ht="12.6" hidden="1"/>
    <row r="17046" ht="12.6" hidden="1"/>
    <row r="17047" ht="12.6" hidden="1"/>
    <row r="17048" ht="12.6" hidden="1"/>
    <row r="17049" ht="12.6" hidden="1"/>
    <row r="17050" ht="12.6" hidden="1"/>
    <row r="17051" ht="12.6" hidden="1"/>
    <row r="17052" ht="12.6" hidden="1"/>
    <row r="17053" ht="12.6" hidden="1"/>
    <row r="17054" ht="12.6" hidden="1"/>
    <row r="17055" ht="12.6" hidden="1"/>
    <row r="17056" ht="12.6" hidden="1"/>
    <row r="17057" ht="12.6" hidden="1"/>
    <row r="17058" ht="12.6" hidden="1"/>
    <row r="17059" ht="12.6" hidden="1"/>
    <row r="17060" ht="12.6" hidden="1"/>
    <row r="17061" ht="12.6" hidden="1"/>
    <row r="17062" ht="12.6" hidden="1"/>
    <row r="17063" ht="12.6" hidden="1"/>
    <row r="17064" ht="12.6" hidden="1"/>
    <row r="17065" ht="12.6" hidden="1"/>
    <row r="17066" ht="12.6" hidden="1"/>
    <row r="17067" ht="12.6" hidden="1"/>
    <row r="17068" ht="12.6" hidden="1"/>
    <row r="17069" ht="12.6" hidden="1"/>
    <row r="17070" ht="12.6" hidden="1"/>
    <row r="17071" ht="12.6" hidden="1"/>
    <row r="17072" ht="12.6" hidden="1"/>
    <row r="17073" ht="12.6" hidden="1"/>
    <row r="17074" ht="12.6" hidden="1"/>
    <row r="17075" ht="12.6" hidden="1"/>
    <row r="17076" ht="12.6" hidden="1"/>
    <row r="17077" ht="12.6" hidden="1"/>
    <row r="17078" ht="12.6" hidden="1"/>
    <row r="17079" ht="12.6" hidden="1"/>
    <row r="17080" ht="12.6" hidden="1"/>
    <row r="17081" ht="12.6" hidden="1"/>
    <row r="17082" ht="12.6" hidden="1"/>
    <row r="17083" ht="12.6" hidden="1"/>
    <row r="17084" ht="12.6" hidden="1"/>
    <row r="17085" ht="12.6" hidden="1"/>
    <row r="17086" ht="12.6" hidden="1"/>
    <row r="17087" ht="12.6" hidden="1"/>
    <row r="17088" ht="12.6" hidden="1"/>
    <row r="17089" ht="12.6" hidden="1"/>
    <row r="17090" ht="12.6" hidden="1"/>
    <row r="17091" ht="12.6" hidden="1"/>
    <row r="17092" ht="12.6" hidden="1"/>
    <row r="17093" ht="12.6" hidden="1"/>
    <row r="17094" ht="12.6" hidden="1"/>
    <row r="17095" ht="12.6" hidden="1"/>
    <row r="17096" ht="12.6" hidden="1"/>
    <row r="17097" ht="12.6" hidden="1"/>
    <row r="17098" ht="12.6" hidden="1"/>
    <row r="17099" ht="12.6" hidden="1"/>
    <row r="17100" ht="12.6" hidden="1"/>
    <row r="17101" ht="12.6" hidden="1"/>
    <row r="17102" ht="12.6" hidden="1"/>
    <row r="17103" ht="12.6" hidden="1"/>
    <row r="17104" ht="12.6" hidden="1"/>
    <row r="17105" ht="12.6" hidden="1"/>
    <row r="17106" ht="12.6" hidden="1"/>
    <row r="17107" ht="12.6" hidden="1"/>
    <row r="17108" ht="12.6" hidden="1"/>
    <row r="17109" ht="12.6" hidden="1"/>
    <row r="17110" ht="12.6" hidden="1"/>
    <row r="17111" ht="12.6" hidden="1"/>
    <row r="17112" ht="12.6" hidden="1"/>
    <row r="17113" ht="12.6" hidden="1"/>
    <row r="17114" ht="12.6" hidden="1"/>
    <row r="17115" ht="12.6" hidden="1"/>
    <row r="17116" ht="12.6" hidden="1"/>
    <row r="17117" ht="12.6" hidden="1"/>
    <row r="17118" ht="12.6" hidden="1"/>
    <row r="17119" ht="12.6" hidden="1"/>
    <row r="17120" ht="12.6" hidden="1"/>
    <row r="17121" ht="12.6" hidden="1"/>
    <row r="17122" ht="12.6" hidden="1"/>
    <row r="17123" ht="12.6" hidden="1"/>
    <row r="17124" ht="12.6" hidden="1"/>
    <row r="17125" ht="12.6" hidden="1"/>
    <row r="17126" ht="12.6" hidden="1"/>
    <row r="17127" ht="12.6" hidden="1"/>
    <row r="17128" ht="12.6" hidden="1"/>
    <row r="17129" ht="12.6" hidden="1"/>
    <row r="17130" ht="12.6" hidden="1"/>
    <row r="17131" ht="12.6" hidden="1"/>
    <row r="17132" ht="12.6" hidden="1"/>
    <row r="17133" ht="12.6" hidden="1"/>
    <row r="17134" ht="12.6" hidden="1"/>
    <row r="17135" ht="12.6" hidden="1"/>
    <row r="17136" ht="12.6" hidden="1"/>
    <row r="17137" ht="12.6" hidden="1"/>
    <row r="17138" ht="12.6" hidden="1"/>
    <row r="17139" ht="12.6" hidden="1"/>
    <row r="17140" ht="12.6" hidden="1"/>
    <row r="17141" ht="12.6" hidden="1"/>
    <row r="17142" ht="12.6" hidden="1"/>
    <row r="17143" ht="12.6" hidden="1"/>
    <row r="17144" ht="12.6" hidden="1"/>
    <row r="17145" ht="12.6" hidden="1"/>
    <row r="17146" ht="12.6" hidden="1"/>
    <row r="17147" ht="12.6" hidden="1"/>
    <row r="17148" ht="12.6" hidden="1"/>
    <row r="17149" ht="12.6" hidden="1"/>
    <row r="17150" ht="12.6" hidden="1"/>
    <row r="17151" ht="12.6" hidden="1"/>
    <row r="17152" ht="12.6" hidden="1"/>
    <row r="17153" ht="12.6" hidden="1"/>
    <row r="17154" ht="12.6" hidden="1"/>
    <row r="17155" ht="12.6" hidden="1"/>
    <row r="17156" ht="12.6" hidden="1"/>
    <row r="17157" ht="12.6" hidden="1"/>
    <row r="17158" ht="12.6" hidden="1"/>
    <row r="17159" ht="12.6" hidden="1"/>
    <row r="17160" ht="12.6" hidden="1"/>
    <row r="17161" ht="12.6" hidden="1"/>
    <row r="17162" ht="12.6" hidden="1"/>
    <row r="17163" ht="12.6" hidden="1"/>
    <row r="17164" ht="12.6" hidden="1"/>
    <row r="17165" ht="12.6" hidden="1"/>
    <row r="17166" ht="12.6" hidden="1"/>
    <row r="17167" ht="12.6" hidden="1"/>
    <row r="17168" ht="12.6" hidden="1"/>
    <row r="17169" ht="12.6" hidden="1"/>
    <row r="17170" ht="12.6" hidden="1"/>
    <row r="17171" ht="12.6" hidden="1"/>
    <row r="17172" ht="12.6" hidden="1"/>
    <row r="17173" ht="12.6" hidden="1"/>
    <row r="17174" ht="12.6" hidden="1"/>
    <row r="17175" ht="12.6" hidden="1"/>
    <row r="17176" ht="12.6" hidden="1"/>
    <row r="17177" ht="12.6" hidden="1"/>
    <row r="17178" ht="12.6" hidden="1"/>
    <row r="17179" ht="12.6" hidden="1"/>
    <row r="17180" ht="12.6" hidden="1"/>
    <row r="17181" ht="12.6" hidden="1"/>
    <row r="17182" ht="12.6" hidden="1"/>
    <row r="17183" ht="12.6" hidden="1"/>
    <row r="17184" ht="12.6" hidden="1"/>
    <row r="17185" ht="12.6" hidden="1"/>
    <row r="17186" ht="12.6" hidden="1"/>
    <row r="17187" ht="12.6" hidden="1"/>
    <row r="17188" ht="12.6" hidden="1"/>
    <row r="17189" ht="12.6" hidden="1"/>
    <row r="17190" ht="12.6" hidden="1"/>
    <row r="17191" ht="12.6" hidden="1"/>
    <row r="17192" ht="12.6" hidden="1"/>
    <row r="17193" ht="12.6" hidden="1"/>
    <row r="17194" ht="12.6" hidden="1"/>
    <row r="17195" ht="12.6" hidden="1"/>
    <row r="17196" ht="12.6" hidden="1"/>
    <row r="17197" ht="12.6" hidden="1"/>
    <row r="17198" ht="12.6" hidden="1"/>
    <row r="17199" ht="12.6" hidden="1"/>
    <row r="17200" ht="12.6" hidden="1"/>
    <row r="17201" ht="12.6" hidden="1"/>
    <row r="17202" ht="12.6" hidden="1"/>
    <row r="17203" ht="12.6" hidden="1"/>
    <row r="17204" ht="12.6" hidden="1"/>
    <row r="17205" ht="12.6" hidden="1"/>
    <row r="17206" ht="12.6" hidden="1"/>
    <row r="17207" ht="12.6" hidden="1"/>
    <row r="17208" ht="12.6" hidden="1"/>
    <row r="17209" ht="12.6" hidden="1"/>
    <row r="17210" ht="12.6" hidden="1"/>
    <row r="17211" ht="12.6" hidden="1"/>
    <row r="17212" ht="12.6" hidden="1"/>
    <row r="17213" ht="12.6" hidden="1"/>
    <row r="17214" ht="12.6" hidden="1"/>
    <row r="17215" ht="12.6" hidden="1"/>
    <row r="17216" ht="12.6" hidden="1"/>
    <row r="17217" ht="12.6" hidden="1"/>
    <row r="17218" ht="12.6" hidden="1"/>
    <row r="17219" ht="12.6" hidden="1"/>
    <row r="17220" ht="12.6" hidden="1"/>
    <row r="17221" ht="12.6" hidden="1"/>
    <row r="17222" ht="12.6" hidden="1"/>
    <row r="17223" ht="12.6" hidden="1"/>
    <row r="17224" ht="12.6" hidden="1"/>
    <row r="17225" ht="12.6" hidden="1"/>
    <row r="17226" ht="12.6" hidden="1"/>
    <row r="17227" ht="12.6" hidden="1"/>
    <row r="17228" ht="12.6" hidden="1"/>
    <row r="17229" ht="12.6" hidden="1"/>
    <row r="17230" ht="12.6" hidden="1"/>
    <row r="17231" ht="12.6" hidden="1"/>
    <row r="17232" ht="12.6" hidden="1"/>
    <row r="17233" ht="12.6" hidden="1"/>
    <row r="17234" ht="12.6" hidden="1"/>
    <row r="17235" ht="12.6" hidden="1"/>
    <row r="17236" ht="12.6" hidden="1"/>
    <row r="17237" ht="12.6" hidden="1"/>
    <row r="17238" ht="12.6" hidden="1"/>
    <row r="17239" ht="12.6" hidden="1"/>
    <row r="17240" ht="12.6" hidden="1"/>
    <row r="17241" ht="12.6" hidden="1"/>
    <row r="17242" ht="12.6" hidden="1"/>
    <row r="17243" ht="12.6" hidden="1"/>
    <row r="17244" ht="12.6" hidden="1"/>
    <row r="17245" ht="12.6" hidden="1"/>
    <row r="17246" ht="12.6" hidden="1"/>
    <row r="17247" ht="12.6" hidden="1"/>
    <row r="17248" ht="12.6" hidden="1"/>
    <row r="17249" ht="12.6" hidden="1"/>
    <row r="17250" ht="12.6" hidden="1"/>
    <row r="17251" ht="12.6" hidden="1"/>
    <row r="17252" ht="12.6" hidden="1"/>
    <row r="17253" ht="12.6" hidden="1"/>
    <row r="17254" ht="12.6" hidden="1"/>
    <row r="17255" ht="12.6" hidden="1"/>
    <row r="17256" ht="12.6" hidden="1"/>
    <row r="17257" ht="12.6" hidden="1"/>
    <row r="17258" ht="12.6" hidden="1"/>
    <row r="17259" ht="12.6" hidden="1"/>
    <row r="17260" ht="12.6" hidden="1"/>
    <row r="17261" ht="12.6" hidden="1"/>
    <row r="17262" ht="12.6" hidden="1"/>
    <row r="17263" ht="12.6" hidden="1"/>
    <row r="17264" ht="12.6" hidden="1"/>
    <row r="17265" ht="12.6" hidden="1"/>
    <row r="17266" ht="12.6" hidden="1"/>
    <row r="17267" ht="12.6" hidden="1"/>
    <row r="17268" ht="12.6" hidden="1"/>
    <row r="17269" ht="12.6" hidden="1"/>
    <row r="17270" ht="12.6" hidden="1"/>
    <row r="17271" ht="12.6" hidden="1"/>
    <row r="17272" ht="12.6" hidden="1"/>
    <row r="17273" ht="12.6" hidden="1"/>
    <row r="17274" ht="12.6" hidden="1"/>
    <row r="17275" ht="12.6" hidden="1"/>
    <row r="17276" ht="12.6" hidden="1"/>
    <row r="17277" ht="12.6" hidden="1"/>
    <row r="17278" ht="12.6" hidden="1"/>
    <row r="17279" ht="12.6" hidden="1"/>
    <row r="17280" ht="12.6" hidden="1"/>
    <row r="17281" ht="12.6" hidden="1"/>
    <row r="17282" ht="12.6" hidden="1"/>
    <row r="17283" ht="12.6" hidden="1"/>
    <row r="17284" ht="12.6" hidden="1"/>
    <row r="17285" ht="12.6" hidden="1"/>
    <row r="17286" ht="12.6" hidden="1"/>
    <row r="17287" ht="12.6" hidden="1"/>
    <row r="17288" ht="12.6" hidden="1"/>
    <row r="17289" ht="12.6" hidden="1"/>
    <row r="17290" ht="12.6" hidden="1"/>
    <row r="17291" ht="12.6" hidden="1"/>
    <row r="17292" ht="12.6" hidden="1"/>
    <row r="17293" ht="12.6" hidden="1"/>
    <row r="17294" ht="12.6" hidden="1"/>
    <row r="17295" ht="12.6" hidden="1"/>
    <row r="17296" ht="12.6" hidden="1"/>
    <row r="17297" ht="12.6" hidden="1"/>
    <row r="17298" ht="12.6" hidden="1"/>
    <row r="17299" ht="12.6" hidden="1"/>
    <row r="17300" ht="12.6" hidden="1"/>
    <row r="17301" ht="12.6" hidden="1"/>
    <row r="17302" ht="12.6" hidden="1"/>
    <row r="17303" ht="12.6" hidden="1"/>
    <row r="17304" ht="12.6" hidden="1"/>
    <row r="17305" ht="12.6" hidden="1"/>
    <row r="17306" ht="12.6" hidden="1"/>
    <row r="17307" ht="12.6" hidden="1"/>
    <row r="17308" ht="12.6" hidden="1"/>
    <row r="17309" ht="12.6" hidden="1"/>
    <row r="17310" ht="12.6" hidden="1"/>
    <row r="17311" ht="12.6" hidden="1"/>
    <row r="17312" ht="12.6" hidden="1"/>
    <row r="17313" ht="12.6" hidden="1"/>
    <row r="17314" ht="12.6" hidden="1"/>
    <row r="17315" ht="12.6" hidden="1"/>
    <row r="17316" ht="12.6" hidden="1"/>
    <row r="17317" ht="12.6" hidden="1"/>
    <row r="17318" ht="12.6" hidden="1"/>
    <row r="17319" ht="12.6" hidden="1"/>
    <row r="17320" ht="12.6" hidden="1"/>
    <row r="17321" ht="12.6" hidden="1"/>
    <row r="17322" ht="12.6" hidden="1"/>
    <row r="17323" ht="12.6" hidden="1"/>
    <row r="17324" ht="12.6" hidden="1"/>
    <row r="17325" ht="12.6" hidden="1"/>
    <row r="17326" ht="12.6" hidden="1"/>
    <row r="17327" ht="12.6" hidden="1"/>
    <row r="17328" ht="12.6" hidden="1"/>
    <row r="17329" ht="12.6" hidden="1"/>
    <row r="17330" ht="12.6" hidden="1"/>
    <row r="17331" ht="12.6" hidden="1"/>
    <row r="17332" ht="12.6" hidden="1"/>
    <row r="17333" ht="12.6" hidden="1"/>
    <row r="17334" ht="12.6" hidden="1"/>
    <row r="17335" ht="12.6" hidden="1"/>
    <row r="17336" ht="12.6" hidden="1"/>
    <row r="17337" ht="12.6" hidden="1"/>
    <row r="17338" ht="12.6" hidden="1"/>
    <row r="17339" ht="12.6" hidden="1"/>
    <row r="17340" ht="12.6" hidden="1"/>
    <row r="17341" ht="12.6" hidden="1"/>
    <row r="17342" ht="12.6" hidden="1"/>
    <row r="17343" ht="12.6" hidden="1"/>
    <row r="17344" ht="12.6" hidden="1"/>
    <row r="17345" ht="12.6" hidden="1"/>
    <row r="17346" ht="12.6" hidden="1"/>
    <row r="17347" ht="12.6" hidden="1"/>
    <row r="17348" ht="12.6" hidden="1"/>
    <row r="17349" ht="12.6" hidden="1"/>
    <row r="17350" ht="12.6" hidden="1"/>
    <row r="17351" ht="12.6" hidden="1"/>
    <row r="17352" ht="12.6" hidden="1"/>
    <row r="17353" ht="12.6" hidden="1"/>
    <row r="17354" ht="12.6" hidden="1"/>
    <row r="17355" ht="12.6" hidden="1"/>
    <row r="17356" ht="12.6" hidden="1"/>
    <row r="17357" ht="12.6" hidden="1"/>
    <row r="17358" ht="12.6" hidden="1"/>
    <row r="17359" ht="12.6" hidden="1"/>
    <row r="17360" ht="12.6" hidden="1"/>
    <row r="17361" ht="12.6" hidden="1"/>
    <row r="17362" ht="12.6" hidden="1"/>
    <row r="17363" ht="12.6" hidden="1"/>
    <row r="17364" ht="12.6" hidden="1"/>
    <row r="17365" ht="12.6" hidden="1"/>
    <row r="17366" ht="12.6" hidden="1"/>
    <row r="17367" ht="12.6" hidden="1"/>
    <row r="17368" ht="12.6" hidden="1"/>
    <row r="17369" ht="12.6" hidden="1"/>
    <row r="17370" ht="12.6" hidden="1"/>
    <row r="17371" ht="12.6" hidden="1"/>
    <row r="17372" ht="12.6" hidden="1"/>
    <row r="17373" ht="12.6" hidden="1"/>
    <row r="17374" ht="12.6" hidden="1"/>
    <row r="17375" ht="12.6" hidden="1"/>
    <row r="17376" ht="12.6" hidden="1"/>
    <row r="17377" ht="12.6" hidden="1"/>
    <row r="17378" ht="12.6" hidden="1"/>
    <row r="17379" ht="12.6" hidden="1"/>
    <row r="17380" ht="12.6" hidden="1"/>
    <row r="17381" ht="12.6" hidden="1"/>
    <row r="17382" ht="12.6" hidden="1"/>
    <row r="17383" ht="12.6" hidden="1"/>
    <row r="17384" ht="12.6" hidden="1"/>
    <row r="17385" ht="12.6" hidden="1"/>
    <row r="17386" ht="12.6" hidden="1"/>
    <row r="17387" ht="12.6" hidden="1"/>
    <row r="17388" ht="12.6" hidden="1"/>
    <row r="17389" ht="12.6" hidden="1"/>
    <row r="17390" ht="12.6" hidden="1"/>
    <row r="17391" ht="12.6" hidden="1"/>
    <row r="17392" ht="12.6" hidden="1"/>
    <row r="17393" ht="12.6" hidden="1"/>
    <row r="17394" ht="12.6" hidden="1"/>
    <row r="17395" ht="12.6" hidden="1"/>
    <row r="17396" ht="12.6" hidden="1"/>
    <row r="17397" ht="12.6" hidden="1"/>
    <row r="17398" ht="12.6" hidden="1"/>
    <row r="17399" ht="12.6" hidden="1"/>
    <row r="17400" ht="12.6" hidden="1"/>
    <row r="17401" ht="12.6" hidden="1"/>
    <row r="17402" ht="12.6" hidden="1"/>
    <row r="17403" ht="12.6" hidden="1"/>
    <row r="17404" ht="12.6" hidden="1"/>
    <row r="17405" ht="12.6" hidden="1"/>
    <row r="17406" ht="12.6" hidden="1"/>
    <row r="17407" ht="12.6" hidden="1"/>
    <row r="17408" ht="12.6" hidden="1"/>
    <row r="17409" ht="12.6" hidden="1"/>
    <row r="17410" ht="12.6" hidden="1"/>
    <row r="17411" ht="12.6" hidden="1"/>
    <row r="17412" ht="12.6" hidden="1"/>
    <row r="17413" ht="12.6" hidden="1"/>
    <row r="17414" ht="12.6" hidden="1"/>
    <row r="17415" ht="12.6" hidden="1"/>
    <row r="17416" ht="12.6" hidden="1"/>
    <row r="17417" ht="12.6" hidden="1"/>
    <row r="17418" ht="12.6" hidden="1"/>
    <row r="17419" ht="12.6" hidden="1"/>
    <row r="17420" ht="12.6" hidden="1"/>
    <row r="17421" ht="12.6" hidden="1"/>
    <row r="17422" ht="12.6" hidden="1"/>
    <row r="17423" ht="12.6" hidden="1"/>
    <row r="17424" ht="12.6" hidden="1"/>
    <row r="17425" ht="12.6" hidden="1"/>
    <row r="17426" ht="12.6" hidden="1"/>
    <row r="17427" ht="12.6" hidden="1"/>
    <row r="17428" ht="12.6" hidden="1"/>
    <row r="17429" ht="12.6" hidden="1"/>
    <row r="17430" ht="12.6" hidden="1"/>
    <row r="17431" ht="12.6" hidden="1"/>
    <row r="17432" ht="12.6" hidden="1"/>
    <row r="17433" ht="12.6" hidden="1"/>
    <row r="17434" ht="12.6" hidden="1"/>
    <row r="17435" ht="12.6" hidden="1"/>
    <row r="17436" ht="12.6" hidden="1"/>
    <row r="17437" ht="12.6" hidden="1"/>
    <row r="17438" ht="12.6" hidden="1"/>
    <row r="17439" ht="12.6" hidden="1"/>
    <row r="17440" ht="12.6" hidden="1"/>
    <row r="17441" ht="12.6" hidden="1"/>
    <row r="17442" ht="12.6" hidden="1"/>
    <row r="17443" ht="12.6" hidden="1"/>
    <row r="17444" ht="12.6" hidden="1"/>
    <row r="17445" ht="12.6" hidden="1"/>
    <row r="17446" ht="12.6" hidden="1"/>
    <row r="17447" ht="12.6" hidden="1"/>
    <row r="17448" ht="12.6" hidden="1"/>
    <row r="17449" ht="12.6" hidden="1"/>
    <row r="17450" ht="12.6" hidden="1"/>
    <row r="17451" ht="12.6" hidden="1"/>
    <row r="17452" ht="12.6" hidden="1"/>
    <row r="17453" ht="12.6" hidden="1"/>
    <row r="17454" ht="12.6" hidden="1"/>
    <row r="17455" ht="12.6" hidden="1"/>
    <row r="17456" ht="12.6" hidden="1"/>
    <row r="17457" ht="12.6" hidden="1"/>
    <row r="17458" ht="12.6" hidden="1"/>
    <row r="17459" ht="12.6" hidden="1"/>
    <row r="17460" ht="12.6" hidden="1"/>
    <row r="17461" ht="12.6" hidden="1"/>
    <row r="17462" ht="12.6" hidden="1"/>
    <row r="17463" ht="12.6" hidden="1"/>
    <row r="17464" ht="12.6" hidden="1"/>
    <row r="17465" ht="12.6" hidden="1"/>
    <row r="17466" ht="12.6" hidden="1"/>
    <row r="17467" ht="12.6" hidden="1"/>
    <row r="17468" ht="12.6" hidden="1"/>
    <row r="17469" ht="12.6" hidden="1"/>
    <row r="17470" ht="12.6" hidden="1"/>
    <row r="17471" ht="12.6" hidden="1"/>
    <row r="17472" ht="12.6" hidden="1"/>
    <row r="17473" ht="12.6" hidden="1"/>
    <row r="17474" ht="12.6" hidden="1"/>
    <row r="17475" ht="12.6" hidden="1"/>
    <row r="17476" ht="12.6" hidden="1"/>
    <row r="17477" ht="12.6" hidden="1"/>
    <row r="17478" ht="12.6" hidden="1"/>
    <row r="17479" ht="12.6" hidden="1"/>
    <row r="17480" ht="12.6" hidden="1"/>
    <row r="17481" ht="12.6" hidden="1"/>
    <row r="17482" ht="12.6" hidden="1"/>
    <row r="17483" ht="12.6" hidden="1"/>
    <row r="17484" ht="12.6" hidden="1"/>
    <row r="17485" ht="12.6" hidden="1"/>
    <row r="17486" ht="12.6" hidden="1"/>
    <row r="17487" ht="12.6" hidden="1"/>
    <row r="17488" ht="12.6" hidden="1"/>
    <row r="17489" ht="12.6" hidden="1"/>
    <row r="17490" ht="12.6" hidden="1"/>
    <row r="17491" ht="12.6" hidden="1"/>
    <row r="17492" ht="12.6" hidden="1"/>
    <row r="17493" ht="12.6" hidden="1"/>
    <row r="17494" ht="12.6" hidden="1"/>
    <row r="17495" ht="12.6" hidden="1"/>
    <row r="17496" ht="12.6" hidden="1"/>
    <row r="17497" ht="12.6" hidden="1"/>
    <row r="17498" ht="12.6" hidden="1"/>
    <row r="17499" ht="12.6" hidden="1"/>
    <row r="17500" ht="12.6" hidden="1"/>
    <row r="17501" ht="12.6" hidden="1"/>
    <row r="17502" ht="12.6" hidden="1"/>
    <row r="17503" ht="12.6" hidden="1"/>
    <row r="17504" ht="12.6" hidden="1"/>
    <row r="17505" ht="12.6" hidden="1"/>
    <row r="17506" ht="12.6" hidden="1"/>
    <row r="17507" ht="12.6" hidden="1"/>
    <row r="17508" ht="12.6" hidden="1"/>
    <row r="17509" ht="12.6" hidden="1"/>
    <row r="17510" ht="12.6" hidden="1"/>
    <row r="17511" ht="12.6" hidden="1"/>
    <row r="17512" ht="12.6" hidden="1"/>
    <row r="17513" ht="12.6" hidden="1"/>
    <row r="17514" ht="12.6" hidden="1"/>
    <row r="17515" ht="12.6" hidden="1"/>
    <row r="17516" ht="12.6" hidden="1"/>
    <row r="17517" ht="12.6" hidden="1"/>
    <row r="17518" ht="12.6" hidden="1"/>
    <row r="17519" ht="12.6" hidden="1"/>
    <row r="17520" ht="12.6" hidden="1"/>
    <row r="17521" ht="12.6" hidden="1"/>
    <row r="17522" ht="12.6" hidden="1"/>
    <row r="17523" ht="12.6" hidden="1"/>
    <row r="17524" ht="12.6" hidden="1"/>
    <row r="17525" ht="12.6" hidden="1"/>
    <row r="17526" ht="12.6" hidden="1"/>
    <row r="17527" ht="12.6" hidden="1"/>
    <row r="17528" ht="12.6" hidden="1"/>
    <row r="17529" ht="12.6" hidden="1"/>
    <row r="17530" ht="12.6" hidden="1"/>
    <row r="17531" ht="12.6" hidden="1"/>
    <row r="17532" ht="12.6" hidden="1"/>
    <row r="17533" ht="12.6" hidden="1"/>
    <row r="17534" ht="12.6" hidden="1"/>
    <row r="17535" ht="12.6" hidden="1"/>
    <row r="17536" ht="12.6" hidden="1"/>
    <row r="17537" ht="12.6" hidden="1"/>
    <row r="17538" ht="12.6" hidden="1"/>
    <row r="17539" ht="12.6" hidden="1"/>
    <row r="17540" ht="12.6" hidden="1"/>
    <row r="17541" ht="12.6" hidden="1"/>
    <row r="17542" ht="12.6" hidden="1"/>
    <row r="17543" ht="12.6" hidden="1"/>
    <row r="17544" ht="12.6" hidden="1"/>
    <row r="17545" ht="12.6" hidden="1"/>
    <row r="17546" ht="12.6" hidden="1"/>
    <row r="17547" ht="12.6" hidden="1"/>
    <row r="17548" ht="12.6" hidden="1"/>
    <row r="17549" ht="12.6" hidden="1"/>
    <row r="17550" ht="12.6" hidden="1"/>
    <row r="17551" ht="12.6" hidden="1"/>
    <row r="17552" ht="12.6" hidden="1"/>
    <row r="17553" ht="12.6" hidden="1"/>
    <row r="17554" ht="12.6" hidden="1"/>
    <row r="17555" ht="12.6" hidden="1"/>
    <row r="17556" ht="12.6" hidden="1"/>
    <row r="17557" ht="12.6" hidden="1"/>
    <row r="17558" ht="12.6" hidden="1"/>
    <row r="17559" ht="12.6" hidden="1"/>
    <row r="17560" ht="12.6" hidden="1"/>
    <row r="17561" ht="12.6" hidden="1"/>
    <row r="17562" ht="12.6" hidden="1"/>
    <row r="17563" ht="12.6" hidden="1"/>
    <row r="17564" ht="12.6" hidden="1"/>
    <row r="17565" ht="12.6" hidden="1"/>
    <row r="17566" ht="12.6" hidden="1"/>
    <row r="17567" ht="12.6" hidden="1"/>
    <row r="17568" ht="12.6" hidden="1"/>
    <row r="17569" ht="12.6" hidden="1"/>
    <row r="17570" ht="12.6" hidden="1"/>
    <row r="17571" ht="12.6" hidden="1"/>
    <row r="17572" ht="12.6" hidden="1"/>
    <row r="17573" ht="12.6" hidden="1"/>
    <row r="17574" ht="12.6" hidden="1"/>
    <row r="17575" ht="12.6" hidden="1"/>
    <row r="17576" ht="12.6" hidden="1"/>
    <row r="17577" ht="12.6" hidden="1"/>
    <row r="17578" ht="12.6" hidden="1"/>
    <row r="17579" ht="12.6" hidden="1"/>
    <row r="17580" ht="12.6" hidden="1"/>
    <row r="17581" ht="12.6" hidden="1"/>
    <row r="17582" ht="12.6" hidden="1"/>
    <row r="17583" ht="12.6" hidden="1"/>
    <row r="17584" ht="12.6" hidden="1"/>
    <row r="17585" ht="12.6" hidden="1"/>
    <row r="17586" ht="12.6" hidden="1"/>
    <row r="17587" ht="12.6" hidden="1"/>
    <row r="17588" ht="12.6" hidden="1"/>
    <row r="17589" ht="12.6" hidden="1"/>
    <row r="17590" ht="12.6" hidden="1"/>
    <row r="17591" ht="12.6" hidden="1"/>
    <row r="17592" ht="12.6" hidden="1"/>
    <row r="17593" ht="12.6" hidden="1"/>
    <row r="17594" ht="12.6" hidden="1"/>
    <row r="17595" ht="12.6" hidden="1"/>
    <row r="17596" ht="12.6" hidden="1"/>
    <row r="17597" ht="12.6" hidden="1"/>
    <row r="17598" ht="12.6" hidden="1"/>
    <row r="17599" ht="12.6" hidden="1"/>
    <row r="17600" ht="12.6" hidden="1"/>
    <row r="17601" ht="12.6" hidden="1"/>
    <row r="17602" ht="12.6" hidden="1"/>
    <row r="17603" ht="12.6" hidden="1"/>
    <row r="17604" ht="12.6" hidden="1"/>
    <row r="17605" ht="12.6" hidden="1"/>
    <row r="17606" ht="12.6" hidden="1"/>
    <row r="17607" ht="12.6" hidden="1"/>
    <row r="17608" ht="12.6" hidden="1"/>
    <row r="17609" ht="12.6" hidden="1"/>
    <row r="17610" ht="12.6" hidden="1"/>
    <row r="17611" ht="12.6" hidden="1"/>
    <row r="17612" ht="12.6" hidden="1"/>
    <row r="17613" ht="12.6" hidden="1"/>
    <row r="17614" ht="12.6" hidden="1"/>
    <row r="17615" ht="12.6" hidden="1"/>
    <row r="17616" ht="12.6" hidden="1"/>
    <row r="17617" ht="12.6" hidden="1"/>
    <row r="17618" ht="12.6" hidden="1"/>
    <row r="17619" ht="12.6" hidden="1"/>
    <row r="17620" ht="12.6" hidden="1"/>
    <row r="17621" ht="12.6" hidden="1"/>
    <row r="17622" ht="12.6" hidden="1"/>
    <row r="17623" ht="12.6" hidden="1"/>
    <row r="17624" ht="12.6" hidden="1"/>
    <row r="17625" ht="12.6" hidden="1"/>
    <row r="17626" ht="12.6" hidden="1"/>
    <row r="17627" ht="12.6" hidden="1"/>
    <row r="17628" ht="12.6" hidden="1"/>
    <row r="17629" ht="12.6" hidden="1"/>
    <row r="17630" ht="12.6" hidden="1"/>
    <row r="17631" ht="12.6" hidden="1"/>
    <row r="17632" ht="12.6" hidden="1"/>
    <row r="17633" ht="12.6" hidden="1"/>
    <row r="17634" ht="12.6" hidden="1"/>
    <row r="17635" ht="12.6" hidden="1"/>
    <row r="17636" ht="12.6" hidden="1"/>
    <row r="17637" ht="12.6" hidden="1"/>
    <row r="17638" ht="12.6" hidden="1"/>
    <row r="17639" ht="12.6" hidden="1"/>
    <row r="17640" ht="12.6" hidden="1"/>
    <row r="17641" ht="12.6" hidden="1"/>
    <row r="17642" ht="12.6" hidden="1"/>
    <row r="17643" ht="12.6" hidden="1"/>
    <row r="17644" ht="12.6" hidden="1"/>
    <row r="17645" ht="12.6" hidden="1"/>
    <row r="17646" ht="12.6" hidden="1"/>
    <row r="17647" ht="12.6" hidden="1"/>
    <row r="17648" ht="12.6" hidden="1"/>
    <row r="17649" ht="12.6" hidden="1"/>
    <row r="17650" ht="12.6" hidden="1"/>
    <row r="17651" ht="12.6" hidden="1"/>
    <row r="17652" ht="12.6" hidden="1"/>
    <row r="17653" ht="12.6" hidden="1"/>
    <row r="17654" ht="12.6" hidden="1"/>
    <row r="17655" ht="12.6" hidden="1"/>
    <row r="17656" ht="12.6" hidden="1"/>
    <row r="17657" ht="12.6" hidden="1"/>
    <row r="17658" ht="12.6" hidden="1"/>
    <row r="17659" ht="12.6" hidden="1"/>
    <row r="17660" ht="12.6" hidden="1"/>
    <row r="17661" ht="12.6" hidden="1"/>
    <row r="17662" ht="12.6" hidden="1"/>
    <row r="17663" ht="12.6" hidden="1"/>
    <row r="17664" ht="12.6" hidden="1"/>
    <row r="17665" ht="12.6" hidden="1"/>
    <row r="17666" ht="12.6" hidden="1"/>
    <row r="17667" ht="12.6" hidden="1"/>
    <row r="17668" ht="12.6" hidden="1"/>
    <row r="17669" ht="12.6" hidden="1"/>
    <row r="17670" ht="12.6" hidden="1"/>
    <row r="17671" ht="12.6" hidden="1"/>
    <row r="17672" ht="12.6" hidden="1"/>
    <row r="17673" ht="12.6" hidden="1"/>
    <row r="17674" ht="12.6" hidden="1"/>
    <row r="17675" ht="12.6" hidden="1"/>
    <row r="17676" ht="12.6" hidden="1"/>
    <row r="17677" ht="12.6" hidden="1"/>
    <row r="17678" ht="12.6" hidden="1"/>
    <row r="17679" ht="12.6" hidden="1"/>
    <row r="17680" ht="12.6" hidden="1"/>
    <row r="17681" ht="12.6" hidden="1"/>
    <row r="17682" ht="12.6" hidden="1"/>
    <row r="17683" ht="12.6" hidden="1"/>
    <row r="17684" ht="12.6" hidden="1"/>
    <row r="17685" ht="12.6" hidden="1"/>
    <row r="17686" ht="12.6" hidden="1"/>
    <row r="17687" ht="12.6" hidden="1"/>
    <row r="17688" ht="12.6" hidden="1"/>
    <row r="17689" ht="12.6" hidden="1"/>
    <row r="17690" ht="12.6" hidden="1"/>
    <row r="17691" ht="12.6" hidden="1"/>
    <row r="17692" ht="12.6" hidden="1"/>
    <row r="17693" ht="12.6" hidden="1"/>
    <row r="17694" ht="12.6" hidden="1"/>
    <row r="17695" ht="12.6" hidden="1"/>
    <row r="17696" ht="12.6" hidden="1"/>
    <row r="17697" ht="12.6" hidden="1"/>
    <row r="17698" ht="12.6" hidden="1"/>
    <row r="17699" ht="12.6" hidden="1"/>
    <row r="17700" ht="12.6" hidden="1"/>
    <row r="17701" ht="12.6" hidden="1"/>
    <row r="17702" ht="12.6" hidden="1"/>
    <row r="17703" ht="12.6" hidden="1"/>
    <row r="17704" ht="12.6" hidden="1"/>
    <row r="17705" ht="12.6" hidden="1"/>
    <row r="17706" ht="12.6" hidden="1"/>
    <row r="17707" ht="12.6" hidden="1"/>
    <row r="17708" ht="12.6" hidden="1"/>
    <row r="17709" ht="12.6" hidden="1"/>
    <row r="17710" ht="12.6" hidden="1"/>
    <row r="17711" ht="12.6" hidden="1"/>
    <row r="17712" ht="12.6" hidden="1"/>
    <row r="17713" ht="12.6" hidden="1"/>
    <row r="17714" ht="12.6" hidden="1"/>
    <row r="17715" ht="12.6" hidden="1"/>
    <row r="17716" ht="12.6" hidden="1"/>
    <row r="17717" ht="12.6" hidden="1"/>
    <row r="17718" ht="12.6" hidden="1"/>
    <row r="17719" ht="12.6" hidden="1"/>
    <row r="17720" ht="12.6" hidden="1"/>
    <row r="17721" ht="12.6" hidden="1"/>
    <row r="17722" ht="12.6" hidden="1"/>
    <row r="17723" ht="12.6" hidden="1"/>
    <row r="17724" ht="12.6" hidden="1"/>
    <row r="17725" ht="12.6" hidden="1"/>
    <row r="17726" ht="12.6" hidden="1"/>
    <row r="17727" ht="12.6" hidden="1"/>
    <row r="17728" ht="12.6" hidden="1"/>
    <row r="17729" ht="12.6" hidden="1"/>
    <row r="17730" ht="12.6" hidden="1"/>
    <row r="17731" ht="12.6" hidden="1"/>
    <row r="17732" ht="12.6" hidden="1"/>
    <row r="17733" ht="12.6" hidden="1"/>
    <row r="17734" ht="12.6" hidden="1"/>
    <row r="17735" ht="12.6" hidden="1"/>
    <row r="17736" ht="12.6" hidden="1"/>
    <row r="17737" ht="12.6" hidden="1"/>
    <row r="17738" ht="12.6" hidden="1"/>
    <row r="17739" ht="12.6" hidden="1"/>
    <row r="17740" ht="12.6" hidden="1"/>
    <row r="17741" ht="12.6" hidden="1"/>
    <row r="17742" ht="12.6" hidden="1"/>
    <row r="17743" ht="12.6" hidden="1"/>
    <row r="17744" ht="12.6" hidden="1"/>
    <row r="17745" ht="12.6" hidden="1"/>
    <row r="17746" ht="12.6" hidden="1"/>
    <row r="17747" ht="12.6" hidden="1"/>
    <row r="17748" ht="12.6" hidden="1"/>
    <row r="17749" ht="12.6" hidden="1"/>
    <row r="17750" ht="12.6" hidden="1"/>
    <row r="17751" ht="12.6" hidden="1"/>
    <row r="17752" ht="12.6" hidden="1"/>
    <row r="17753" ht="12.6" hidden="1"/>
    <row r="17754" ht="12.6" hidden="1"/>
    <row r="17755" ht="12.6" hidden="1"/>
    <row r="17756" ht="12.6" hidden="1"/>
    <row r="17757" ht="12.6" hidden="1"/>
    <row r="17758" ht="12.6" hidden="1"/>
    <row r="17759" ht="12.6" hidden="1"/>
    <row r="17760" ht="12.6" hidden="1"/>
    <row r="17761" ht="12.6" hidden="1"/>
    <row r="17762" ht="12.6" hidden="1"/>
    <row r="17763" ht="12.6" hidden="1"/>
    <row r="17764" ht="12.6" hidden="1"/>
    <row r="17765" ht="12.6" hidden="1"/>
    <row r="17766" ht="12.6" hidden="1"/>
    <row r="17767" ht="12.6" hidden="1"/>
    <row r="17768" ht="12.6" hidden="1"/>
    <row r="17769" ht="12.6" hidden="1"/>
    <row r="17770" ht="12.6" hidden="1"/>
    <row r="17771" ht="12.6" hidden="1"/>
    <row r="17772" ht="12.6" hidden="1"/>
    <row r="17773" ht="12.6" hidden="1"/>
    <row r="17774" ht="12.6" hidden="1"/>
    <row r="17775" ht="12.6" hidden="1"/>
    <row r="17776" ht="12.6" hidden="1"/>
    <row r="17777" ht="12.6" hidden="1"/>
    <row r="17778" ht="12.6" hidden="1"/>
    <row r="17779" ht="12.6" hidden="1"/>
    <row r="17780" ht="12.6" hidden="1"/>
    <row r="17781" ht="12.6" hidden="1"/>
    <row r="17782" ht="12.6" hidden="1"/>
    <row r="17783" ht="12.6" hidden="1"/>
    <row r="17784" ht="12.6" hidden="1"/>
    <row r="17785" ht="12.6" hidden="1"/>
    <row r="17786" ht="12.6" hidden="1"/>
    <row r="17787" ht="12.6" hidden="1"/>
    <row r="17788" ht="12.6" hidden="1"/>
    <row r="17789" ht="12.6" hidden="1"/>
    <row r="17790" ht="12.6" hidden="1"/>
    <row r="17791" ht="12.6" hidden="1"/>
    <row r="17792" ht="12.6" hidden="1"/>
    <row r="17793" ht="12.6" hidden="1"/>
    <row r="17794" ht="12.6" hidden="1"/>
    <row r="17795" ht="12.6" hidden="1"/>
    <row r="17796" ht="12.6" hidden="1"/>
    <row r="17797" ht="12.6" hidden="1"/>
    <row r="17798" ht="12.6" hidden="1"/>
    <row r="17799" ht="12.6" hidden="1"/>
    <row r="17800" ht="12.6" hidden="1"/>
    <row r="17801" ht="12.6" hidden="1"/>
    <row r="17802" ht="12.6" hidden="1"/>
    <row r="17803" ht="12.6" hidden="1"/>
    <row r="17804" ht="12.6" hidden="1"/>
    <row r="17805" ht="12.6" hidden="1"/>
    <row r="17806" ht="12.6" hidden="1"/>
    <row r="17807" ht="12.6" hidden="1"/>
    <row r="17808" ht="12.6" hidden="1"/>
    <row r="17809" ht="12.6" hidden="1"/>
    <row r="17810" ht="12.6" hidden="1"/>
    <row r="17811" ht="12.6" hidden="1"/>
    <row r="17812" ht="12.6" hidden="1"/>
    <row r="17813" ht="12.6" hidden="1"/>
    <row r="17814" ht="12.6" hidden="1"/>
    <row r="17815" ht="12.6" hidden="1"/>
    <row r="17816" ht="12.6" hidden="1"/>
    <row r="17817" ht="12.6" hidden="1"/>
    <row r="17818" ht="12.6" hidden="1"/>
    <row r="17819" ht="12.6" hidden="1"/>
    <row r="17820" ht="12.6" hidden="1"/>
    <row r="17821" ht="12.6" hidden="1"/>
    <row r="17822" ht="12.6" hidden="1"/>
    <row r="17823" ht="12.6" hidden="1"/>
    <row r="17824" ht="12.6" hidden="1"/>
    <row r="17825" ht="12.6" hidden="1"/>
    <row r="17826" ht="12.6" hidden="1"/>
    <row r="17827" ht="12.6" hidden="1"/>
    <row r="17828" ht="12.6" hidden="1"/>
    <row r="17829" ht="12.6" hidden="1"/>
    <row r="17830" ht="12.6" hidden="1"/>
    <row r="17831" ht="12.6" hidden="1"/>
    <row r="17832" ht="12.6" hidden="1"/>
    <row r="17833" ht="12.6" hidden="1"/>
    <row r="17834" ht="12.6" hidden="1"/>
    <row r="17835" ht="12.6" hidden="1"/>
    <row r="17836" ht="12.6" hidden="1"/>
    <row r="17837" ht="12.6" hidden="1"/>
    <row r="17838" ht="12.6" hidden="1"/>
    <row r="17839" ht="12.6" hidden="1"/>
    <row r="17840" ht="12.6" hidden="1"/>
    <row r="17841" ht="12.6" hidden="1"/>
    <row r="17842" ht="12.6" hidden="1"/>
    <row r="17843" ht="12.6" hidden="1"/>
    <row r="17844" ht="12.6" hidden="1"/>
    <row r="17845" ht="12.6" hidden="1"/>
    <row r="17846" ht="12.6" hidden="1"/>
    <row r="17847" ht="12.6" hidden="1"/>
    <row r="17848" ht="12.6" hidden="1"/>
    <row r="17849" ht="12.6" hidden="1"/>
    <row r="17850" ht="12.6" hidden="1"/>
    <row r="17851" ht="12.6" hidden="1"/>
    <row r="17852" ht="12.6" hidden="1"/>
    <row r="17853" ht="12.6" hidden="1"/>
    <row r="17854" ht="12.6" hidden="1"/>
    <row r="17855" ht="12.6" hidden="1"/>
    <row r="17856" ht="12.6" hidden="1"/>
    <row r="17857" ht="12.6" hidden="1"/>
    <row r="17858" ht="12.6" hidden="1"/>
    <row r="17859" ht="12.6" hidden="1"/>
    <row r="17860" ht="12.6" hidden="1"/>
    <row r="17861" ht="12.6" hidden="1"/>
    <row r="17862" ht="12.6" hidden="1"/>
    <row r="17863" ht="12.6" hidden="1"/>
    <row r="17864" ht="12.6" hidden="1"/>
    <row r="17865" ht="12.6" hidden="1"/>
    <row r="17866" ht="12.6" hidden="1"/>
    <row r="17867" ht="12.6" hidden="1"/>
    <row r="17868" ht="12.6" hidden="1"/>
    <row r="17869" ht="12.6" hidden="1"/>
    <row r="17870" ht="12.6" hidden="1"/>
    <row r="17871" ht="12.6" hidden="1"/>
    <row r="17872" ht="12.6" hidden="1"/>
    <row r="17873" ht="12.6" hidden="1"/>
    <row r="17874" ht="12.6" hidden="1"/>
    <row r="17875" ht="12.6" hidden="1"/>
    <row r="17876" ht="12.6" hidden="1"/>
    <row r="17877" ht="12.6" hidden="1"/>
    <row r="17878" ht="12.6" hidden="1"/>
    <row r="17879" ht="12.6" hidden="1"/>
    <row r="17880" ht="12.6" hidden="1"/>
    <row r="17881" ht="12.6" hidden="1"/>
    <row r="17882" ht="12.6" hidden="1"/>
    <row r="17883" ht="12.6" hidden="1"/>
    <row r="17884" ht="12.6" hidden="1"/>
    <row r="17885" ht="12.6" hidden="1"/>
    <row r="17886" ht="12.6" hidden="1"/>
    <row r="17887" ht="12.6" hidden="1"/>
    <row r="17888" ht="12.6" hidden="1"/>
    <row r="17889" ht="12.6" hidden="1"/>
    <row r="17890" ht="12.6" hidden="1"/>
    <row r="17891" ht="12.6" hidden="1"/>
    <row r="17892" ht="12.6" hidden="1"/>
    <row r="17893" ht="12.6" hidden="1"/>
    <row r="17894" ht="12.6" hidden="1"/>
    <row r="17895" ht="12.6" hidden="1"/>
    <row r="17896" ht="12.6" hidden="1"/>
    <row r="17897" ht="12.6" hidden="1"/>
    <row r="17898" ht="12.6" hidden="1"/>
    <row r="17899" ht="12.6" hidden="1"/>
    <row r="17900" ht="12.6" hidden="1"/>
    <row r="17901" ht="12.6" hidden="1"/>
    <row r="17902" ht="12.6" hidden="1"/>
    <row r="17903" ht="12.6" hidden="1"/>
    <row r="17904" ht="12.6" hidden="1"/>
    <row r="17905" ht="12.6" hidden="1"/>
    <row r="17906" ht="12.6" hidden="1"/>
    <row r="17907" ht="12.6" hidden="1"/>
    <row r="17908" ht="12.6" hidden="1"/>
    <row r="17909" ht="12.6" hidden="1"/>
    <row r="17910" ht="12.6" hidden="1"/>
    <row r="17911" ht="12.6" hidden="1"/>
    <row r="17912" ht="12.6" hidden="1"/>
    <row r="17913" ht="12.6" hidden="1"/>
    <row r="17914" ht="12.6" hidden="1"/>
    <row r="17915" ht="12.6" hidden="1"/>
    <row r="17916" ht="12.6" hidden="1"/>
    <row r="17917" ht="12.6" hidden="1"/>
    <row r="17918" ht="12.6" hidden="1"/>
    <row r="17919" ht="12.6" hidden="1"/>
    <row r="17920" ht="12.6" hidden="1"/>
    <row r="17921" ht="12.6" hidden="1"/>
    <row r="17922" ht="12.6" hidden="1"/>
    <row r="17923" ht="12.6" hidden="1"/>
    <row r="17924" ht="12.6" hidden="1"/>
    <row r="17925" ht="12.6" hidden="1"/>
    <row r="17926" ht="12.6" hidden="1"/>
    <row r="17927" ht="12.6" hidden="1"/>
    <row r="17928" ht="12.6" hidden="1"/>
    <row r="17929" ht="12.6" hidden="1"/>
    <row r="17930" ht="12.6" hidden="1"/>
    <row r="17931" ht="12.6" hidden="1"/>
    <row r="17932" ht="12.6" hidden="1"/>
    <row r="17933" ht="12.6" hidden="1"/>
    <row r="17934" ht="12.6" hidden="1"/>
    <row r="17935" ht="12.6" hidden="1"/>
    <row r="17936" ht="12.6" hidden="1"/>
    <row r="17937" ht="12.6" hidden="1"/>
    <row r="17938" ht="12.6" hidden="1"/>
    <row r="17939" ht="12.6" hidden="1"/>
    <row r="17940" ht="12.6" hidden="1"/>
    <row r="17941" ht="12.6" hidden="1"/>
    <row r="17942" ht="12.6" hidden="1"/>
    <row r="17943" ht="12.6" hidden="1"/>
    <row r="17944" ht="12.6" hidden="1"/>
    <row r="17945" ht="12.6" hidden="1"/>
    <row r="17946" ht="12.6" hidden="1"/>
    <row r="17947" ht="12.6" hidden="1"/>
    <row r="17948" ht="12.6" hidden="1"/>
    <row r="17949" ht="12.6" hidden="1"/>
    <row r="17950" ht="12.6" hidden="1"/>
    <row r="17951" ht="12.6" hidden="1"/>
    <row r="17952" ht="12.6" hidden="1"/>
    <row r="17953" ht="12.6" hidden="1"/>
    <row r="17954" ht="12.6" hidden="1"/>
    <row r="17955" ht="12.6" hidden="1"/>
    <row r="17956" ht="12.6" hidden="1"/>
    <row r="17957" ht="12.6" hidden="1"/>
    <row r="17958" ht="12.6" hidden="1"/>
    <row r="17959" ht="12.6" hidden="1"/>
    <row r="17960" ht="12.6" hidden="1"/>
    <row r="17961" ht="12.6" hidden="1"/>
    <row r="17962" ht="12.6" hidden="1"/>
    <row r="17963" ht="12.6" hidden="1"/>
    <row r="17964" ht="12.6" hidden="1"/>
    <row r="17965" ht="12.6" hidden="1"/>
    <row r="17966" ht="12.6" hidden="1"/>
    <row r="17967" ht="12.6" hidden="1"/>
    <row r="17968" ht="12.6" hidden="1"/>
    <row r="17969" ht="12.6" hidden="1"/>
    <row r="17970" ht="12.6" hidden="1"/>
    <row r="17971" ht="12.6" hidden="1"/>
    <row r="17972" ht="12.6" hidden="1"/>
    <row r="17973" ht="12.6" hidden="1"/>
    <row r="17974" ht="12.6" hidden="1"/>
    <row r="17975" ht="12.6" hidden="1"/>
    <row r="17976" ht="12.6" hidden="1"/>
    <row r="17977" ht="12.6" hidden="1"/>
    <row r="17978" ht="12.6" hidden="1"/>
    <row r="17979" ht="12.6" hidden="1"/>
    <row r="17980" ht="12.6" hidden="1"/>
    <row r="17981" ht="12.6" hidden="1"/>
    <row r="17982" ht="12.6" hidden="1"/>
    <row r="17983" ht="12.6" hidden="1"/>
    <row r="17984" ht="12.6" hidden="1"/>
    <row r="17985" ht="12.6" hidden="1"/>
    <row r="17986" ht="12.6" hidden="1"/>
    <row r="17987" ht="12.6" hidden="1"/>
    <row r="17988" ht="12.6" hidden="1"/>
    <row r="17989" ht="12.6" hidden="1"/>
    <row r="17990" ht="12.6" hidden="1"/>
    <row r="17991" ht="12.6" hidden="1"/>
    <row r="17992" ht="12.6" hidden="1"/>
    <row r="17993" ht="12.6" hidden="1"/>
    <row r="17994" ht="12.6" hidden="1"/>
    <row r="17995" ht="12.6" hidden="1"/>
    <row r="17996" ht="12.6" hidden="1"/>
    <row r="17997" ht="12.6" hidden="1"/>
    <row r="17998" ht="12.6" hidden="1"/>
    <row r="17999" ht="12.6" hidden="1"/>
    <row r="18000" ht="12.6" hidden="1"/>
    <row r="18001" ht="12.6" hidden="1"/>
    <row r="18002" ht="12.6" hidden="1"/>
    <row r="18003" ht="12.6" hidden="1"/>
    <row r="18004" ht="12.6" hidden="1"/>
    <row r="18005" ht="12.6" hidden="1"/>
    <row r="18006" ht="12.6" hidden="1"/>
    <row r="18007" ht="12.6" hidden="1"/>
    <row r="18008" ht="12.6" hidden="1"/>
    <row r="18009" ht="12.6" hidden="1"/>
    <row r="18010" ht="12.6" hidden="1"/>
    <row r="18011" ht="12.6" hidden="1"/>
    <row r="18012" ht="12.6" hidden="1"/>
    <row r="18013" ht="12.6" hidden="1"/>
    <row r="18014" ht="12.6" hidden="1"/>
    <row r="18015" ht="12.6" hidden="1"/>
    <row r="18016" ht="12.6" hidden="1"/>
    <row r="18017" ht="12.6" hidden="1"/>
    <row r="18018" ht="12.6" hidden="1"/>
    <row r="18019" ht="12.6" hidden="1"/>
    <row r="18020" ht="12.6" hidden="1"/>
    <row r="18021" ht="12.6" hidden="1"/>
    <row r="18022" ht="12.6" hidden="1"/>
    <row r="18023" ht="12.6" hidden="1"/>
    <row r="18024" ht="12.6" hidden="1"/>
    <row r="18025" ht="12.6" hidden="1"/>
    <row r="18026" ht="12.6" hidden="1"/>
    <row r="18027" ht="12.6" hidden="1"/>
    <row r="18028" ht="12.6" hidden="1"/>
    <row r="18029" ht="12.6" hidden="1"/>
    <row r="18030" ht="12.6" hidden="1"/>
    <row r="18031" ht="12.6" hidden="1"/>
    <row r="18032" ht="12.6" hidden="1"/>
    <row r="18033" ht="12.6" hidden="1"/>
    <row r="18034" ht="12.6" hidden="1"/>
    <row r="18035" ht="12.6" hidden="1"/>
    <row r="18036" ht="12.6" hidden="1"/>
    <row r="18037" ht="12.6" hidden="1"/>
    <row r="18038" ht="12.6" hidden="1"/>
    <row r="18039" ht="12.6" hidden="1"/>
    <row r="18040" ht="12.6" hidden="1"/>
    <row r="18041" ht="12.6" hidden="1"/>
    <row r="18042" ht="12.6" hidden="1"/>
    <row r="18043" ht="12.6" hidden="1"/>
    <row r="18044" ht="12.6" hidden="1"/>
    <row r="18045" ht="12.6" hidden="1"/>
    <row r="18046" ht="12.6" hidden="1"/>
    <row r="18047" ht="12.6" hidden="1"/>
    <row r="18048" ht="12.6" hidden="1"/>
    <row r="18049" ht="12.6" hidden="1"/>
    <row r="18050" ht="12.6" hidden="1"/>
    <row r="18051" ht="12.6" hidden="1"/>
    <row r="18052" ht="12.6" hidden="1"/>
    <row r="18053" ht="12.6" hidden="1"/>
    <row r="18054" ht="12.6" hidden="1"/>
    <row r="18055" ht="12.6" hidden="1"/>
    <row r="18056" ht="12.6" hidden="1"/>
    <row r="18057" ht="12.6" hidden="1"/>
    <row r="18058" ht="12.6" hidden="1"/>
    <row r="18059" ht="12.6" hidden="1"/>
    <row r="18060" ht="12.6" hidden="1"/>
    <row r="18061" ht="12.6" hidden="1"/>
    <row r="18062" ht="12.6" hidden="1"/>
    <row r="18063" ht="12.6" hidden="1"/>
    <row r="18064" ht="12.6" hidden="1"/>
    <row r="18065" ht="12.6" hidden="1"/>
    <row r="18066" ht="12.6" hidden="1"/>
    <row r="18067" ht="12.6" hidden="1"/>
    <row r="18068" ht="12.6" hidden="1"/>
    <row r="18069" ht="12.6" hidden="1"/>
    <row r="18070" ht="12.6" hidden="1"/>
    <row r="18071" ht="12.6" hidden="1"/>
    <row r="18072" ht="12.6" hidden="1"/>
    <row r="18073" ht="12.6" hidden="1"/>
    <row r="18074" ht="12.6" hidden="1"/>
    <row r="18075" ht="12.6" hidden="1"/>
    <row r="18076" ht="12.6" hidden="1"/>
    <row r="18077" ht="12.6" hidden="1"/>
    <row r="18078" ht="12.6" hidden="1"/>
    <row r="18079" ht="12.6" hidden="1"/>
    <row r="18080" ht="12.6" hidden="1"/>
    <row r="18081" ht="12.6" hidden="1"/>
    <row r="18082" ht="12.6" hidden="1"/>
    <row r="18083" ht="12.6" hidden="1"/>
    <row r="18084" ht="12.6" hidden="1"/>
    <row r="18085" ht="12.6" hidden="1"/>
    <row r="18086" ht="12.6" hidden="1"/>
    <row r="18087" ht="12.6" hidden="1"/>
    <row r="18088" ht="12.6" hidden="1"/>
    <row r="18089" ht="12.6" hidden="1"/>
    <row r="18090" ht="12.6" hidden="1"/>
    <row r="18091" ht="12.6" hidden="1"/>
    <row r="18092" ht="12.6" hidden="1"/>
    <row r="18093" ht="12.6" hidden="1"/>
    <row r="18094" ht="12.6" hidden="1"/>
    <row r="18095" ht="12.6" hidden="1"/>
    <row r="18096" ht="12.6" hidden="1"/>
    <row r="18097" ht="12.6" hidden="1"/>
    <row r="18098" ht="12.6" hidden="1"/>
    <row r="18099" ht="12.6" hidden="1"/>
    <row r="18100" ht="12.6" hidden="1"/>
    <row r="18101" ht="12.6" hidden="1"/>
    <row r="18102" ht="12.6" hidden="1"/>
    <row r="18103" ht="12.6" hidden="1"/>
    <row r="18104" ht="12.6" hidden="1"/>
    <row r="18105" ht="12.6" hidden="1"/>
    <row r="18106" ht="12.6" hidden="1"/>
    <row r="18107" ht="12.6" hidden="1"/>
    <row r="18108" ht="12.6" hidden="1"/>
    <row r="18109" ht="12.6" hidden="1"/>
    <row r="18110" ht="12.6" hidden="1"/>
    <row r="18111" ht="12.6" hidden="1"/>
    <row r="18112" ht="12.6" hidden="1"/>
    <row r="18113" ht="12.6" hidden="1"/>
    <row r="18114" ht="12.6" hidden="1"/>
    <row r="18115" ht="12.6" hidden="1"/>
    <row r="18116" ht="12.6" hidden="1"/>
    <row r="18117" ht="12.6" hidden="1"/>
    <row r="18118" ht="12.6" hidden="1"/>
    <row r="18119" ht="12.6" hidden="1"/>
    <row r="18120" ht="12.6" hidden="1"/>
    <row r="18121" ht="12.6" hidden="1"/>
    <row r="18122" ht="12.6" hidden="1"/>
    <row r="18123" ht="12.6" hidden="1"/>
    <row r="18124" ht="12.6" hidden="1"/>
    <row r="18125" ht="12.6" hidden="1"/>
    <row r="18126" ht="12.6" hidden="1"/>
    <row r="18127" ht="12.6" hidden="1"/>
    <row r="18128" ht="12.6" hidden="1"/>
    <row r="18129" ht="12.6" hidden="1"/>
    <row r="18130" ht="12.6" hidden="1"/>
    <row r="18131" ht="12.6" hidden="1"/>
    <row r="18132" ht="12.6" hidden="1"/>
    <row r="18133" ht="12.6" hidden="1"/>
    <row r="18134" ht="12.6" hidden="1"/>
    <row r="18135" ht="12.6" hidden="1"/>
    <row r="18136" ht="12.6" hidden="1"/>
    <row r="18137" ht="12.6" hidden="1"/>
    <row r="18138" ht="12.6" hidden="1"/>
    <row r="18139" ht="12.6" hidden="1"/>
    <row r="18140" ht="12.6" hidden="1"/>
    <row r="18141" ht="12.6" hidden="1"/>
    <row r="18142" ht="12.6" hidden="1"/>
    <row r="18143" ht="12.6" hidden="1"/>
    <row r="18144" ht="12.6" hidden="1"/>
    <row r="18145" ht="12.6" hidden="1"/>
    <row r="18146" ht="12.6" hidden="1"/>
    <row r="18147" ht="12.6" hidden="1"/>
    <row r="18148" ht="12.6" hidden="1"/>
    <row r="18149" ht="12.6" hidden="1"/>
    <row r="18150" ht="12.6" hidden="1"/>
    <row r="18151" ht="12.6" hidden="1"/>
    <row r="18152" ht="12.6" hidden="1"/>
    <row r="18153" ht="12.6" hidden="1"/>
    <row r="18154" ht="12.6" hidden="1"/>
    <row r="18155" ht="12.6" hidden="1"/>
    <row r="18156" ht="12.6" hidden="1"/>
    <row r="18157" ht="12.6" hidden="1"/>
    <row r="18158" ht="12.6" hidden="1"/>
    <row r="18159" ht="12.6" hidden="1"/>
    <row r="18160" ht="12.6" hidden="1"/>
    <row r="18161" ht="12.6" hidden="1"/>
    <row r="18162" ht="12.6" hidden="1"/>
    <row r="18163" ht="12.6" hidden="1"/>
    <row r="18164" ht="12.6" hidden="1"/>
    <row r="18165" ht="12.6" hidden="1"/>
    <row r="18166" ht="12.6" hidden="1"/>
    <row r="18167" ht="12.6" hidden="1"/>
    <row r="18168" ht="12.6" hidden="1"/>
    <row r="18169" ht="12.6" hidden="1"/>
    <row r="18170" ht="12.6" hidden="1"/>
    <row r="18171" ht="12.6" hidden="1"/>
    <row r="18172" ht="12.6" hidden="1"/>
    <row r="18173" ht="12.6" hidden="1"/>
    <row r="18174" ht="12.6" hidden="1"/>
    <row r="18175" ht="12.6" hidden="1"/>
    <row r="18176" ht="12.6" hidden="1"/>
    <row r="18177" ht="12.6" hidden="1"/>
    <row r="18178" ht="12.6" hidden="1"/>
    <row r="18179" ht="12.6" hidden="1"/>
    <row r="18180" ht="12.6" hidden="1"/>
    <row r="18181" ht="12.6" hidden="1"/>
    <row r="18182" ht="12.6" hidden="1"/>
    <row r="18183" ht="12.6" hidden="1"/>
    <row r="18184" ht="12.6" hidden="1"/>
    <row r="18185" ht="12.6" hidden="1"/>
    <row r="18186" ht="12.6" hidden="1"/>
    <row r="18187" ht="12.6" hidden="1"/>
    <row r="18188" ht="12.6" hidden="1"/>
    <row r="18189" ht="12.6" hidden="1"/>
    <row r="18190" ht="12.6" hidden="1"/>
    <row r="18191" ht="12.6" hidden="1"/>
    <row r="18192" ht="12.6" hidden="1"/>
    <row r="18193" ht="12.6" hidden="1"/>
    <row r="18194" ht="12.6" hidden="1"/>
    <row r="18195" ht="12.6" hidden="1"/>
    <row r="18196" ht="12.6" hidden="1"/>
    <row r="18197" ht="12.6" hidden="1"/>
    <row r="18198" ht="12.6" hidden="1"/>
    <row r="18199" ht="12.6" hidden="1"/>
    <row r="18200" ht="12.6" hidden="1"/>
    <row r="18201" ht="12.6" hidden="1"/>
    <row r="18202" ht="12.6" hidden="1"/>
    <row r="18203" ht="12.6" hidden="1"/>
    <row r="18204" ht="12.6" hidden="1"/>
    <row r="18205" ht="12.6" hidden="1"/>
    <row r="18206" ht="12.6" hidden="1"/>
    <row r="18207" ht="12.6" hidden="1"/>
    <row r="18208" ht="12.6" hidden="1"/>
    <row r="18209" ht="12.6" hidden="1"/>
    <row r="18210" ht="12.6" hidden="1"/>
    <row r="18211" ht="12.6" hidden="1"/>
    <row r="18212" ht="12.6" hidden="1"/>
    <row r="18213" ht="12.6" hidden="1"/>
    <row r="18214" ht="12.6" hidden="1"/>
    <row r="18215" ht="12.6" hidden="1"/>
    <row r="18216" ht="12.6" hidden="1"/>
    <row r="18217" ht="12.6" hidden="1"/>
    <row r="18218" ht="12.6" hidden="1"/>
    <row r="18219" ht="12.6" hidden="1"/>
    <row r="18220" ht="12.6" hidden="1"/>
    <row r="18221" ht="12.6" hidden="1"/>
    <row r="18222" ht="12.6" hidden="1"/>
    <row r="18223" ht="12.6" hidden="1"/>
    <row r="18224" ht="12.6" hidden="1"/>
    <row r="18225" ht="12.6" hidden="1"/>
    <row r="18226" ht="12.6" hidden="1"/>
    <row r="18227" ht="12.6" hidden="1"/>
    <row r="18228" ht="12.6" hidden="1"/>
    <row r="18229" ht="12.6" hidden="1"/>
    <row r="18230" ht="12.6" hidden="1"/>
    <row r="18231" ht="12.6" hidden="1"/>
    <row r="18232" ht="12.6" hidden="1"/>
    <row r="18233" ht="12.6" hidden="1"/>
    <row r="18234" ht="12.6" hidden="1"/>
    <row r="18235" ht="12.6" hidden="1"/>
    <row r="18236" ht="12.6" hidden="1"/>
    <row r="18237" ht="12.6" hidden="1"/>
    <row r="18238" ht="12.6" hidden="1"/>
    <row r="18239" ht="12.6" hidden="1"/>
    <row r="18240" ht="12.6" hidden="1"/>
    <row r="18241" ht="12.6" hidden="1"/>
    <row r="18242" ht="12.6" hidden="1"/>
    <row r="18243" ht="12.6" hidden="1"/>
    <row r="18244" ht="12.6" hidden="1"/>
    <row r="18245" ht="12.6" hidden="1"/>
    <row r="18246" ht="12.6" hidden="1"/>
    <row r="18247" ht="12.6" hidden="1"/>
    <row r="18248" ht="12.6" hidden="1"/>
    <row r="18249" ht="12.6" hidden="1"/>
    <row r="18250" ht="12.6" hidden="1"/>
    <row r="18251" ht="12.6" hidden="1"/>
    <row r="18252" ht="12.6" hidden="1"/>
    <row r="18253" ht="12.6" hidden="1"/>
    <row r="18254" ht="12.6" hidden="1"/>
    <row r="18255" ht="12.6" hidden="1"/>
    <row r="18256" ht="12.6" hidden="1"/>
    <row r="18257" ht="12.6" hidden="1"/>
    <row r="18258" ht="12.6" hidden="1"/>
    <row r="18259" ht="12.6" hidden="1"/>
    <row r="18260" ht="12.6" hidden="1"/>
    <row r="18261" ht="12.6" hidden="1"/>
    <row r="18262" ht="12.6" hidden="1"/>
    <row r="18263" ht="12.6" hidden="1"/>
    <row r="18264" ht="12.6" hidden="1"/>
    <row r="18265" ht="12.6" hidden="1"/>
    <row r="18266" ht="12.6" hidden="1"/>
    <row r="18267" ht="12.6" hidden="1"/>
    <row r="18268" ht="12.6" hidden="1"/>
    <row r="18269" ht="12.6" hidden="1"/>
    <row r="18270" ht="12.6" hidden="1"/>
    <row r="18271" ht="12.6" hidden="1"/>
    <row r="18272" ht="12.6" hidden="1"/>
    <row r="18273" ht="12.6" hidden="1"/>
    <row r="18274" ht="12.6" hidden="1"/>
    <row r="18275" ht="12.6" hidden="1"/>
    <row r="18276" ht="12.6" hidden="1"/>
    <row r="18277" ht="12.6" hidden="1"/>
    <row r="18278" ht="12.6" hidden="1"/>
    <row r="18279" ht="12.6" hidden="1"/>
    <row r="18280" ht="12.6" hidden="1"/>
    <row r="18281" ht="12.6" hidden="1"/>
    <row r="18282" ht="12.6" hidden="1"/>
    <row r="18283" ht="12.6" hidden="1"/>
    <row r="18284" ht="12.6" hidden="1"/>
    <row r="18285" ht="12.6" hidden="1"/>
    <row r="18286" ht="12.6" hidden="1"/>
    <row r="18287" ht="12.6" hidden="1"/>
    <row r="18288" ht="12.6" hidden="1"/>
    <row r="18289" ht="12.6" hidden="1"/>
    <row r="18290" ht="12.6" hidden="1"/>
    <row r="18291" ht="12.6" hidden="1"/>
    <row r="18292" ht="12.6" hidden="1"/>
    <row r="18293" ht="12.6" hidden="1"/>
    <row r="18294" ht="12.6" hidden="1"/>
    <row r="18295" ht="12.6" hidden="1"/>
    <row r="18296" ht="12.6" hidden="1"/>
    <row r="18297" ht="12.6" hidden="1"/>
    <row r="18298" ht="12.6" hidden="1"/>
    <row r="18299" ht="12.6" hidden="1"/>
    <row r="18300" ht="12.6" hidden="1"/>
    <row r="18301" ht="12.6" hidden="1"/>
    <row r="18302" ht="12.6" hidden="1"/>
    <row r="18303" ht="12.6" hidden="1"/>
    <row r="18304" ht="12.6" hidden="1"/>
    <row r="18305" ht="12.6" hidden="1"/>
    <row r="18306" ht="12.6" hidden="1"/>
    <row r="18307" ht="12.6" hidden="1"/>
    <row r="18308" ht="12.6" hidden="1"/>
    <row r="18309" ht="12.6" hidden="1"/>
    <row r="18310" ht="12.6" hidden="1"/>
    <row r="18311" ht="12.6" hidden="1"/>
    <row r="18312" ht="12.6" hidden="1"/>
    <row r="18313" ht="12.6" hidden="1"/>
    <row r="18314" ht="12.6" hidden="1"/>
    <row r="18315" ht="12.6" hidden="1"/>
    <row r="18316" ht="12.6" hidden="1"/>
    <row r="18317" ht="12.6" hidden="1"/>
    <row r="18318" ht="12.6" hidden="1"/>
    <row r="18319" ht="12.6" hidden="1"/>
    <row r="18320" ht="12.6" hidden="1"/>
    <row r="18321" ht="12.6" hidden="1"/>
    <row r="18322" ht="12.6" hidden="1"/>
    <row r="18323" ht="12.6" hidden="1"/>
    <row r="18324" ht="12.6" hidden="1"/>
    <row r="18325" ht="12.6" hidden="1"/>
    <row r="18326" ht="12.6" hidden="1"/>
    <row r="18327" ht="12.6" hidden="1"/>
    <row r="18328" ht="12.6" hidden="1"/>
    <row r="18329" ht="12.6" hidden="1"/>
    <row r="18330" ht="12.6" hidden="1"/>
    <row r="18331" ht="12.6" hidden="1"/>
    <row r="18332" ht="12.6" hidden="1"/>
    <row r="18333" ht="12.6" hidden="1"/>
    <row r="18334" ht="12.6" hidden="1"/>
    <row r="18335" ht="12.6" hidden="1"/>
    <row r="18336" ht="12.6" hidden="1"/>
    <row r="18337" ht="12.6" hidden="1"/>
    <row r="18338" ht="12.6" hidden="1"/>
    <row r="18339" ht="12.6" hidden="1"/>
    <row r="18340" ht="12.6" hidden="1"/>
    <row r="18341" ht="12.6" hidden="1"/>
    <row r="18342" ht="12.6" hidden="1"/>
    <row r="18343" ht="12.6" hidden="1"/>
    <row r="18344" ht="12.6" hidden="1"/>
    <row r="18345" ht="12.6" hidden="1"/>
    <row r="18346" ht="12.6" hidden="1"/>
    <row r="18347" ht="12.6" hidden="1"/>
    <row r="18348" ht="12.6" hidden="1"/>
    <row r="18349" ht="12.6" hidden="1"/>
    <row r="18350" ht="12.6" hidden="1"/>
    <row r="18351" ht="12.6" hidden="1"/>
    <row r="18352" ht="12.6" hidden="1"/>
    <row r="18353" ht="12.6" hidden="1"/>
    <row r="18354" ht="12.6" hidden="1"/>
    <row r="18355" ht="12.6" hidden="1"/>
    <row r="18356" ht="12.6" hidden="1"/>
    <row r="18357" ht="12.6" hidden="1"/>
    <row r="18358" ht="12.6" hidden="1"/>
    <row r="18359" ht="12.6" hidden="1"/>
    <row r="18360" ht="12.6" hidden="1"/>
    <row r="18361" ht="12.6" hidden="1"/>
    <row r="18362" ht="12.6" hidden="1"/>
    <row r="18363" ht="12.6" hidden="1"/>
    <row r="18364" ht="12.6" hidden="1"/>
    <row r="18365" ht="12.6" hidden="1"/>
    <row r="18366" ht="12.6" hidden="1"/>
    <row r="18367" ht="12.6" hidden="1"/>
    <row r="18368" ht="12.6" hidden="1"/>
    <row r="18369" ht="12.6" hidden="1"/>
    <row r="18370" ht="12.6" hidden="1"/>
    <row r="18371" ht="12.6" hidden="1"/>
    <row r="18372" ht="12.6" hidden="1"/>
    <row r="18373" ht="12.6" hidden="1"/>
    <row r="18374" ht="12.6" hidden="1"/>
    <row r="18375" ht="12.6" hidden="1"/>
    <row r="18376" ht="12.6" hidden="1"/>
    <row r="18377" ht="12.6" hidden="1"/>
    <row r="18378" ht="12.6" hidden="1"/>
    <row r="18379" ht="12.6" hidden="1"/>
    <row r="18380" ht="12.6" hidden="1"/>
    <row r="18381" ht="12.6" hidden="1"/>
    <row r="18382" ht="12.6" hidden="1"/>
    <row r="18383" ht="12.6" hidden="1"/>
    <row r="18384" ht="12.6" hidden="1"/>
    <row r="18385" ht="12.6" hidden="1"/>
    <row r="18386" ht="12.6" hidden="1"/>
    <row r="18387" ht="12.6" hidden="1"/>
    <row r="18388" ht="12.6" hidden="1"/>
    <row r="18389" ht="12.6" hidden="1"/>
    <row r="18390" ht="12.6" hidden="1"/>
    <row r="18391" ht="12.6" hidden="1"/>
    <row r="18392" ht="12.6" hidden="1"/>
    <row r="18393" ht="12.6" hidden="1"/>
    <row r="18394" ht="12.6" hidden="1"/>
    <row r="18395" ht="12.6" hidden="1"/>
    <row r="18396" ht="12.6" hidden="1"/>
    <row r="18397" ht="12.6" hidden="1"/>
    <row r="18398" ht="12.6" hidden="1"/>
    <row r="18399" ht="12.6" hidden="1"/>
    <row r="18400" ht="12.6" hidden="1"/>
    <row r="18401" ht="12.6" hidden="1"/>
    <row r="18402" ht="12.6" hidden="1"/>
    <row r="18403" ht="12.6" hidden="1"/>
    <row r="18404" ht="12.6" hidden="1"/>
    <row r="18405" ht="12.6" hidden="1"/>
    <row r="18406" ht="12.6" hidden="1"/>
    <row r="18407" ht="12.6" hidden="1"/>
    <row r="18408" ht="12.6" hidden="1"/>
    <row r="18409" ht="12.6" hidden="1"/>
    <row r="18410" ht="12.6" hidden="1"/>
    <row r="18411" ht="12.6" hidden="1"/>
    <row r="18412" ht="12.6" hidden="1"/>
    <row r="18413" ht="12.6" hidden="1"/>
    <row r="18414" ht="12.6" hidden="1"/>
    <row r="18415" ht="12.6" hidden="1"/>
    <row r="18416" ht="12.6" hidden="1"/>
    <row r="18417" ht="12.6" hidden="1"/>
    <row r="18418" ht="12.6" hidden="1"/>
    <row r="18419" ht="12.6" hidden="1"/>
    <row r="18420" ht="12.6" hidden="1"/>
    <row r="18421" ht="12.6" hidden="1"/>
    <row r="18422" ht="12.6" hidden="1"/>
    <row r="18423" ht="12.6" hidden="1"/>
    <row r="18424" ht="12.6" hidden="1"/>
    <row r="18425" ht="12.6" hidden="1"/>
    <row r="18426" ht="12.6" hidden="1"/>
    <row r="18427" ht="12.6" hidden="1"/>
    <row r="18428" ht="12.6" hidden="1"/>
    <row r="18429" ht="12.6" hidden="1"/>
    <row r="18430" ht="12.6" hidden="1"/>
    <row r="18431" ht="12.6" hidden="1"/>
    <row r="18432" ht="12.6" hidden="1"/>
    <row r="18433" ht="12.6" hidden="1"/>
    <row r="18434" ht="12.6" hidden="1"/>
    <row r="18435" ht="12.6" hidden="1"/>
    <row r="18436" ht="12.6" hidden="1"/>
    <row r="18437" ht="12.6" hidden="1"/>
    <row r="18438" ht="12.6" hidden="1"/>
    <row r="18439" ht="12.6" hidden="1"/>
    <row r="18440" ht="12.6" hidden="1"/>
    <row r="18441" ht="12.6" hidden="1"/>
    <row r="18442" ht="12.6" hidden="1"/>
    <row r="18443" ht="12.6" hidden="1"/>
    <row r="18444" ht="12.6" hidden="1"/>
    <row r="18445" ht="12.6" hidden="1"/>
    <row r="18446" ht="12.6" hidden="1"/>
    <row r="18447" ht="12.6" hidden="1"/>
    <row r="18448" ht="12.6" hidden="1"/>
    <row r="18449" ht="12.6" hidden="1"/>
    <row r="18450" ht="12.6" hidden="1"/>
    <row r="18451" ht="12.6" hidden="1"/>
    <row r="18452" ht="12.6" hidden="1"/>
    <row r="18453" ht="12.6" hidden="1"/>
    <row r="18454" ht="12.6" hidden="1"/>
    <row r="18455" ht="12.6" hidden="1"/>
    <row r="18456" ht="12.6" hidden="1"/>
    <row r="18457" ht="12.6" hidden="1"/>
    <row r="18458" ht="12.6" hidden="1"/>
    <row r="18459" ht="12.6" hidden="1"/>
    <row r="18460" ht="12.6" hidden="1"/>
    <row r="18461" ht="12.6" hidden="1"/>
    <row r="18462" ht="12.6" hidden="1"/>
    <row r="18463" ht="12.6" hidden="1"/>
    <row r="18464" ht="12.6" hidden="1"/>
    <row r="18465" ht="12.6" hidden="1"/>
    <row r="18466" ht="12.6" hidden="1"/>
    <row r="18467" ht="12.6" hidden="1"/>
    <row r="18468" ht="12.6" hidden="1"/>
    <row r="18469" ht="12.6" hidden="1"/>
    <row r="18470" ht="12.6" hidden="1"/>
    <row r="18471" ht="12.6" hidden="1"/>
    <row r="18472" ht="12.6" hidden="1"/>
    <row r="18473" ht="12.6" hidden="1"/>
    <row r="18474" ht="12.6" hidden="1"/>
    <row r="18475" ht="12.6" hidden="1"/>
    <row r="18476" ht="12.6" hidden="1"/>
    <row r="18477" ht="12.6" hidden="1"/>
    <row r="18478" ht="12.6" hidden="1"/>
    <row r="18479" ht="12.6" hidden="1"/>
    <row r="18480" ht="12.6" hidden="1"/>
    <row r="18481" ht="12.6" hidden="1"/>
    <row r="18482" ht="12.6" hidden="1"/>
    <row r="18483" ht="12.6" hidden="1"/>
    <row r="18484" ht="12.6" hidden="1"/>
    <row r="18485" ht="12.6" hidden="1"/>
    <row r="18486" ht="12.6" hidden="1"/>
    <row r="18487" ht="12.6" hidden="1"/>
    <row r="18488" ht="12.6" hidden="1"/>
    <row r="18489" ht="12.6" hidden="1"/>
    <row r="18490" ht="12.6" hidden="1"/>
    <row r="18491" ht="12.6" hidden="1"/>
    <row r="18492" ht="12.6" hidden="1"/>
    <row r="18493" ht="12.6" hidden="1"/>
    <row r="18494" ht="12.6" hidden="1"/>
    <row r="18495" ht="12.6" hidden="1"/>
    <row r="18496" ht="12.6" hidden="1"/>
    <row r="18497" ht="12.6" hidden="1"/>
    <row r="18498" ht="12.6" hidden="1"/>
    <row r="18499" ht="12.6" hidden="1"/>
    <row r="18500" ht="12.6" hidden="1"/>
    <row r="18501" ht="12.6" hidden="1"/>
    <row r="18502" ht="12.6" hidden="1"/>
    <row r="18503" ht="12.6" hidden="1"/>
    <row r="18504" ht="12.6" hidden="1"/>
    <row r="18505" ht="12.6" hidden="1"/>
    <row r="18506" ht="12.6" hidden="1"/>
    <row r="18507" ht="12.6" hidden="1"/>
    <row r="18508" ht="12.6" hidden="1"/>
    <row r="18509" ht="12.6" hidden="1"/>
    <row r="18510" ht="12.6" hidden="1"/>
    <row r="18511" ht="12.6" hidden="1"/>
    <row r="18512" ht="12.6" hidden="1"/>
    <row r="18513" ht="12.6" hidden="1"/>
    <row r="18514" ht="12.6" hidden="1"/>
    <row r="18515" ht="12.6" hidden="1"/>
    <row r="18516" ht="12.6" hidden="1"/>
    <row r="18517" ht="12.6" hidden="1"/>
    <row r="18518" ht="12.6" hidden="1"/>
    <row r="18519" ht="12.6" hidden="1"/>
    <row r="18520" ht="12.6" hidden="1"/>
    <row r="18521" ht="12.6" hidden="1"/>
    <row r="18522" ht="12.6" hidden="1"/>
    <row r="18523" ht="12.6" hidden="1"/>
    <row r="18524" ht="12.6" hidden="1"/>
    <row r="18525" ht="12.6" hidden="1"/>
    <row r="18526" ht="12.6" hidden="1"/>
    <row r="18527" ht="12.6" hidden="1"/>
    <row r="18528" ht="12.6" hidden="1"/>
    <row r="18529" ht="12.6" hidden="1"/>
    <row r="18530" ht="12.6" hidden="1"/>
    <row r="18531" ht="12.6" hidden="1"/>
    <row r="18532" ht="12.6" hidden="1"/>
    <row r="18533" ht="12.6" hidden="1"/>
    <row r="18534" ht="12.6" hidden="1"/>
    <row r="18535" ht="12.6" hidden="1"/>
    <row r="18536" ht="12.6" hidden="1"/>
    <row r="18537" ht="12.6" hidden="1"/>
    <row r="18538" ht="12.6" hidden="1"/>
    <row r="18539" ht="12.6" hidden="1"/>
    <row r="18540" ht="12.6" hidden="1"/>
    <row r="18541" ht="12.6" hidden="1"/>
    <row r="18542" ht="12.6" hidden="1"/>
    <row r="18543" ht="12.6" hidden="1"/>
    <row r="18544" ht="12.6" hidden="1"/>
    <row r="18545" ht="12.6" hidden="1"/>
    <row r="18546" ht="12.6" hidden="1"/>
    <row r="18547" ht="12.6" hidden="1"/>
    <row r="18548" ht="12.6" hidden="1"/>
    <row r="18549" ht="12.6" hidden="1"/>
    <row r="18550" ht="12.6" hidden="1"/>
    <row r="18551" ht="12.6" hidden="1"/>
    <row r="18552" ht="12.6" hidden="1"/>
    <row r="18553" ht="12.6" hidden="1"/>
    <row r="18554" ht="12.6" hidden="1"/>
    <row r="18555" ht="12.6" hidden="1"/>
    <row r="18556" ht="12.6" hidden="1"/>
    <row r="18557" ht="12.6" hidden="1"/>
    <row r="18558" ht="12.6" hidden="1"/>
    <row r="18559" ht="12.6" hidden="1"/>
    <row r="18560" ht="12.6" hidden="1"/>
    <row r="18561" ht="12.6" hidden="1"/>
    <row r="18562" ht="12.6" hidden="1"/>
    <row r="18563" ht="12.6" hidden="1"/>
    <row r="18564" ht="12.6" hidden="1"/>
    <row r="18565" ht="12.6" hidden="1"/>
    <row r="18566" ht="12.6" hidden="1"/>
    <row r="18567" ht="12.6" hidden="1"/>
    <row r="18568" ht="12.6" hidden="1"/>
    <row r="18569" ht="12.6" hidden="1"/>
    <row r="18570" ht="12.6" hidden="1"/>
    <row r="18571" ht="12.6" hidden="1"/>
    <row r="18572" ht="12.6" hidden="1"/>
    <row r="18573" ht="12.6" hidden="1"/>
    <row r="18574" ht="12.6" hidden="1"/>
    <row r="18575" ht="12.6" hidden="1"/>
    <row r="18576" ht="12.6" hidden="1"/>
    <row r="18577" ht="12.6" hidden="1"/>
    <row r="18578" ht="12.6" hidden="1"/>
    <row r="18579" ht="12.6" hidden="1"/>
    <row r="18580" ht="12.6" hidden="1"/>
    <row r="18581" ht="12.6" hidden="1"/>
    <row r="18582" ht="12.6" hidden="1"/>
    <row r="18583" ht="12.6" hidden="1"/>
    <row r="18584" ht="12.6" hidden="1"/>
    <row r="18585" ht="12.6" hidden="1"/>
    <row r="18586" ht="12.6" hidden="1"/>
    <row r="18587" ht="12.6" hidden="1"/>
    <row r="18588" ht="12.6" hidden="1"/>
    <row r="18589" ht="12.6" hidden="1"/>
    <row r="18590" ht="12.6" hidden="1"/>
    <row r="18591" ht="12.6" hidden="1"/>
    <row r="18592" ht="12.6" hidden="1"/>
    <row r="18593" ht="12.6" hidden="1"/>
    <row r="18594" ht="12.6" hidden="1"/>
    <row r="18595" ht="12.6" hidden="1"/>
    <row r="18596" ht="12.6" hidden="1"/>
    <row r="18597" ht="12.6" hidden="1"/>
    <row r="18598" ht="12.6" hidden="1"/>
    <row r="18599" ht="12.6" hidden="1"/>
    <row r="18600" ht="12.6" hidden="1"/>
    <row r="18601" ht="12.6" hidden="1"/>
    <row r="18602" ht="12.6" hidden="1"/>
    <row r="18603" ht="12.6" hidden="1"/>
    <row r="18604" ht="12.6" hidden="1"/>
    <row r="18605" ht="12.6" hidden="1"/>
    <row r="18606" ht="12.6" hidden="1"/>
    <row r="18607" ht="12.6" hidden="1"/>
    <row r="18608" ht="12.6" hidden="1"/>
    <row r="18609" ht="12.6" hidden="1"/>
    <row r="18610" ht="12.6" hidden="1"/>
    <row r="18611" ht="12.6" hidden="1"/>
    <row r="18612" ht="12.6" hidden="1"/>
    <row r="18613" ht="12.6" hidden="1"/>
    <row r="18614" ht="12.6" hidden="1"/>
    <row r="18615" ht="12.6" hidden="1"/>
    <row r="18616" ht="12.6" hidden="1"/>
    <row r="18617" ht="12.6" hidden="1"/>
    <row r="18618" ht="12.6" hidden="1"/>
    <row r="18619" ht="12.6" hidden="1"/>
    <row r="18620" ht="12.6" hidden="1"/>
    <row r="18621" ht="12.6" hidden="1"/>
    <row r="18622" ht="12.6" hidden="1"/>
    <row r="18623" ht="12.6" hidden="1"/>
    <row r="18624" ht="12.6" hidden="1"/>
    <row r="18625" ht="12.6" hidden="1"/>
    <row r="18626" ht="12.6" hidden="1"/>
    <row r="18627" ht="12.6" hidden="1"/>
    <row r="18628" ht="12.6" hidden="1"/>
    <row r="18629" ht="12.6" hidden="1"/>
    <row r="18630" ht="12.6" hidden="1"/>
    <row r="18631" ht="12.6" hidden="1"/>
    <row r="18632" ht="12.6" hidden="1"/>
    <row r="18633" ht="12.6" hidden="1"/>
    <row r="18634" ht="12.6" hidden="1"/>
    <row r="18635" ht="12.6" hidden="1"/>
    <row r="18636" ht="12.6" hidden="1"/>
    <row r="18637" ht="12.6" hidden="1"/>
    <row r="18638" ht="12.6" hidden="1"/>
    <row r="18639" ht="12.6" hidden="1"/>
    <row r="18640" ht="12.6" hidden="1"/>
    <row r="18641" ht="12.6" hidden="1"/>
    <row r="18642" ht="12.6" hidden="1"/>
    <row r="18643" ht="12.6" hidden="1"/>
    <row r="18644" ht="12.6" hidden="1"/>
    <row r="18645" ht="12.6" hidden="1"/>
    <row r="18646" ht="12.6" hidden="1"/>
    <row r="18647" ht="12.6" hidden="1"/>
    <row r="18648" ht="12.6" hidden="1"/>
    <row r="18649" ht="12.6" hidden="1"/>
    <row r="18650" ht="12.6" hidden="1"/>
    <row r="18651" ht="12.6" hidden="1"/>
    <row r="18652" ht="12.6" hidden="1"/>
    <row r="18653" ht="12.6" hidden="1"/>
    <row r="18654" ht="12.6" hidden="1"/>
    <row r="18655" ht="12.6" hidden="1"/>
    <row r="18656" ht="12.6" hidden="1"/>
    <row r="18657" ht="12.6" hidden="1"/>
    <row r="18658" ht="12.6" hidden="1"/>
    <row r="18659" ht="12.6" hidden="1"/>
    <row r="18660" ht="12.6" hidden="1"/>
    <row r="18661" ht="12.6" hidden="1"/>
    <row r="18662" ht="12.6" hidden="1"/>
    <row r="18663" ht="12.6" hidden="1"/>
    <row r="18664" ht="12.6" hidden="1"/>
    <row r="18665" ht="12.6" hidden="1"/>
    <row r="18666" ht="12.6" hidden="1"/>
    <row r="18667" ht="12.6" hidden="1"/>
    <row r="18668" ht="12.6" hidden="1"/>
    <row r="18669" ht="12.6" hidden="1"/>
    <row r="18670" ht="12.6" hidden="1"/>
    <row r="18671" ht="12.6" hidden="1"/>
    <row r="18672" ht="12.6" hidden="1"/>
    <row r="18673" ht="12.6" hidden="1"/>
    <row r="18674" ht="12.6" hidden="1"/>
    <row r="18675" ht="12.6" hidden="1"/>
    <row r="18676" ht="12.6" hidden="1"/>
    <row r="18677" ht="12.6" hidden="1"/>
    <row r="18678" ht="12.6" hidden="1"/>
    <row r="18679" ht="12.6" hidden="1"/>
    <row r="18680" ht="12.6" hidden="1"/>
    <row r="18681" ht="12.6" hidden="1"/>
    <row r="18682" ht="12.6" hidden="1"/>
    <row r="18683" ht="12.6" hidden="1"/>
    <row r="18684" ht="12.6" hidden="1"/>
    <row r="18685" ht="12.6" hidden="1"/>
    <row r="18686" ht="12.6" hidden="1"/>
    <row r="18687" ht="12.6" hidden="1"/>
    <row r="18688" ht="12.6" hidden="1"/>
    <row r="18689" ht="12.6" hidden="1"/>
    <row r="18690" ht="12.6" hidden="1"/>
    <row r="18691" ht="12.6" hidden="1"/>
    <row r="18692" ht="12.6" hidden="1"/>
    <row r="18693" ht="12.6" hidden="1"/>
    <row r="18694" ht="12.6" hidden="1"/>
    <row r="18695" ht="12.6" hidden="1"/>
    <row r="18696" ht="12.6" hidden="1"/>
    <row r="18697" ht="12.6" hidden="1"/>
    <row r="18698" ht="12.6" hidden="1"/>
    <row r="18699" ht="12.6" hidden="1"/>
    <row r="18700" ht="12.6" hidden="1"/>
    <row r="18701" ht="12.6" hidden="1"/>
    <row r="18702" ht="12.6" hidden="1"/>
    <row r="18703" ht="12.6" hidden="1"/>
    <row r="18704" ht="12.6" hidden="1"/>
    <row r="18705" ht="12.6" hidden="1"/>
    <row r="18706" ht="12.6" hidden="1"/>
    <row r="18707" ht="12.6" hidden="1"/>
    <row r="18708" ht="12.6" hidden="1"/>
    <row r="18709" ht="12.6" hidden="1"/>
    <row r="18710" ht="12.6" hidden="1"/>
    <row r="18711" ht="12.6" hidden="1"/>
    <row r="18712" ht="12.6" hidden="1"/>
    <row r="18713" ht="12.6" hidden="1"/>
    <row r="18714" ht="12.6" hidden="1"/>
    <row r="18715" ht="12.6" hidden="1"/>
    <row r="18716" ht="12.6" hidden="1"/>
    <row r="18717" ht="12.6" hidden="1"/>
    <row r="18718" ht="12.6" hidden="1"/>
    <row r="18719" ht="12.6" hidden="1"/>
    <row r="18720" ht="12.6" hidden="1"/>
    <row r="18721" ht="12.6" hidden="1"/>
    <row r="18722" ht="12.6" hidden="1"/>
    <row r="18723" ht="12.6" hidden="1"/>
    <row r="18724" ht="12.6" hidden="1"/>
    <row r="18725" ht="12.6" hidden="1"/>
    <row r="18726" ht="12.6" hidden="1"/>
    <row r="18727" ht="12.6" hidden="1"/>
    <row r="18728" ht="12.6" hidden="1"/>
    <row r="18729" ht="12.6" hidden="1"/>
    <row r="18730" ht="12.6" hidden="1"/>
    <row r="18731" ht="12.6" hidden="1"/>
    <row r="18732" ht="12.6" hidden="1"/>
    <row r="18733" ht="12.6" hidden="1"/>
    <row r="18734" ht="12.6" hidden="1"/>
    <row r="18735" ht="12.6" hidden="1"/>
    <row r="18736" ht="12.6" hidden="1"/>
    <row r="18737" ht="12.6" hidden="1"/>
    <row r="18738" ht="12.6" hidden="1"/>
    <row r="18739" ht="12.6" hidden="1"/>
    <row r="18740" ht="12.6" hidden="1"/>
    <row r="18741" ht="12.6" hidden="1"/>
    <row r="18742" ht="12.6" hidden="1"/>
    <row r="18743" ht="12.6" hidden="1"/>
    <row r="18744" ht="12.6" hidden="1"/>
    <row r="18745" ht="12.6" hidden="1"/>
    <row r="18746" ht="12.6" hidden="1"/>
    <row r="18747" ht="12.6" hidden="1"/>
    <row r="18748" ht="12.6" hidden="1"/>
    <row r="18749" ht="12.6" hidden="1"/>
    <row r="18750" ht="12.6" hidden="1"/>
    <row r="18751" ht="12.6" hidden="1"/>
    <row r="18752" ht="12.6" hidden="1"/>
    <row r="18753" ht="12.6" hidden="1"/>
    <row r="18754" ht="12.6" hidden="1"/>
    <row r="18755" ht="12.6" hidden="1"/>
    <row r="18756" ht="12.6" hidden="1"/>
    <row r="18757" ht="12.6" hidden="1"/>
    <row r="18758" ht="12.6" hidden="1"/>
    <row r="18759" ht="12.6" hidden="1"/>
    <row r="18760" ht="12.6" hidden="1"/>
    <row r="18761" ht="12.6" hidden="1"/>
    <row r="18762" ht="12.6" hidden="1"/>
    <row r="18763" ht="12.6" hidden="1"/>
    <row r="18764" ht="12.6" hidden="1"/>
    <row r="18765" ht="12.6" hidden="1"/>
    <row r="18766" ht="12.6" hidden="1"/>
    <row r="18767" ht="12.6" hidden="1"/>
    <row r="18768" ht="12.6" hidden="1"/>
    <row r="18769" ht="12.6" hidden="1"/>
    <row r="18770" ht="12.6" hidden="1"/>
    <row r="18771" ht="12.6" hidden="1"/>
    <row r="18772" ht="12.6" hidden="1"/>
    <row r="18773" ht="12.6" hidden="1"/>
    <row r="18774" ht="12.6" hidden="1"/>
    <row r="18775" ht="12.6" hidden="1"/>
    <row r="18776" ht="12.6" hidden="1"/>
    <row r="18777" ht="12.6" hidden="1"/>
    <row r="18778" ht="12.6" hidden="1"/>
    <row r="18779" ht="12.6" hidden="1"/>
    <row r="18780" ht="12.6" hidden="1"/>
    <row r="18781" ht="12.6" hidden="1"/>
    <row r="18782" ht="12.6" hidden="1"/>
    <row r="18783" ht="12.6" hidden="1"/>
    <row r="18784" ht="12.6" hidden="1"/>
    <row r="18785" ht="12.6" hidden="1"/>
    <row r="18786" ht="12.6" hidden="1"/>
    <row r="18787" ht="12.6" hidden="1"/>
    <row r="18788" ht="12.6" hidden="1"/>
    <row r="18789" ht="12.6" hidden="1"/>
    <row r="18790" ht="12.6" hidden="1"/>
    <row r="18791" ht="12.6" hidden="1"/>
    <row r="18792" ht="12.6" hidden="1"/>
    <row r="18793" ht="12.6" hidden="1"/>
    <row r="18794" ht="12.6" hidden="1"/>
    <row r="18795" ht="12.6" hidden="1"/>
    <row r="18796" ht="12.6" hidden="1"/>
    <row r="18797" ht="12.6" hidden="1"/>
    <row r="18798" ht="12.6" hidden="1"/>
    <row r="18799" ht="12.6" hidden="1"/>
    <row r="18800" ht="12.6" hidden="1"/>
    <row r="18801" ht="12.6" hidden="1"/>
    <row r="18802" ht="12.6" hidden="1"/>
    <row r="18803" ht="12.6" hidden="1"/>
    <row r="18804" ht="12.6" hidden="1"/>
    <row r="18805" ht="12.6" hidden="1"/>
    <row r="18806" ht="12.6" hidden="1"/>
    <row r="18807" ht="12.6" hidden="1"/>
    <row r="18808" ht="12.6" hidden="1"/>
    <row r="18809" ht="12.6" hidden="1"/>
    <row r="18810" ht="12.6" hidden="1"/>
    <row r="18811" ht="12.6" hidden="1"/>
    <row r="18812" ht="12.6" hidden="1"/>
    <row r="18813" ht="12.6" hidden="1"/>
    <row r="18814" ht="12.6" hidden="1"/>
    <row r="18815" ht="12.6" hidden="1"/>
    <row r="18816" ht="12.6" hidden="1"/>
    <row r="18817" ht="12.6" hidden="1"/>
    <row r="18818" ht="12.6" hidden="1"/>
    <row r="18819" ht="12.6" hidden="1"/>
    <row r="18820" ht="12.6" hidden="1"/>
    <row r="18821" ht="12.6" hidden="1"/>
    <row r="18822" ht="12.6" hidden="1"/>
    <row r="18823" ht="12.6" hidden="1"/>
    <row r="18824" ht="12.6" hidden="1"/>
    <row r="18825" ht="12.6" hidden="1"/>
    <row r="18826" ht="12.6" hidden="1"/>
    <row r="18827" ht="12.6" hidden="1"/>
    <row r="18828" ht="12.6" hidden="1"/>
    <row r="18829" ht="12.6" hidden="1"/>
    <row r="18830" ht="12.6" hidden="1"/>
    <row r="18831" ht="12.6" hidden="1"/>
    <row r="18832" ht="12.6" hidden="1"/>
    <row r="18833" ht="12.6" hidden="1"/>
    <row r="18834" ht="12.6" hidden="1"/>
    <row r="18835" ht="12.6" hidden="1"/>
    <row r="18836" ht="12.6" hidden="1"/>
    <row r="18837" ht="12.6" hidden="1"/>
    <row r="18838" ht="12.6" hidden="1"/>
    <row r="18839" ht="12.6" hidden="1"/>
    <row r="18840" ht="12.6" hidden="1"/>
    <row r="18841" ht="12.6" hidden="1"/>
    <row r="18842" ht="12.6" hidden="1"/>
    <row r="18843" ht="12.6" hidden="1"/>
    <row r="18844" ht="12.6" hidden="1"/>
    <row r="18845" ht="12.6" hidden="1"/>
    <row r="18846" ht="12.6" hidden="1"/>
    <row r="18847" ht="12.6" hidden="1"/>
    <row r="18848" ht="12.6" hidden="1"/>
    <row r="18849" ht="12.6" hidden="1"/>
    <row r="18850" ht="12.6" hidden="1"/>
    <row r="18851" ht="12.6" hidden="1"/>
    <row r="18852" ht="12.6" hidden="1"/>
    <row r="18853" ht="12.6" hidden="1"/>
    <row r="18854" ht="12.6" hidden="1"/>
    <row r="18855" ht="12.6" hidden="1"/>
    <row r="18856" ht="12.6" hidden="1"/>
    <row r="18857" ht="12.6" hidden="1"/>
    <row r="18858" ht="12.6" hidden="1"/>
    <row r="18859" ht="12.6" hidden="1"/>
    <row r="18860" ht="12.6" hidden="1"/>
    <row r="18861" ht="12.6" hidden="1"/>
    <row r="18862" ht="12.6" hidden="1"/>
    <row r="18863" ht="12.6" hidden="1"/>
    <row r="18864" ht="12.6" hidden="1"/>
    <row r="18865" ht="12.6" hidden="1"/>
    <row r="18866" ht="12.6" hidden="1"/>
    <row r="18867" ht="12.6" hidden="1"/>
    <row r="18868" ht="12.6" hidden="1"/>
    <row r="18869" ht="12.6" hidden="1"/>
    <row r="18870" ht="12.6" hidden="1"/>
    <row r="18871" ht="12.6" hidden="1"/>
    <row r="18872" ht="12.6" hidden="1"/>
    <row r="18873" ht="12.6" hidden="1"/>
    <row r="18874" ht="12.6" hidden="1"/>
    <row r="18875" ht="12.6" hidden="1"/>
    <row r="18876" ht="12.6" hidden="1"/>
    <row r="18877" ht="12.6" hidden="1"/>
    <row r="18878" ht="12.6" hidden="1"/>
    <row r="18879" ht="12.6" hidden="1"/>
    <row r="18880" ht="12.6" hidden="1"/>
    <row r="18881" ht="12.6" hidden="1"/>
    <row r="18882" ht="12.6" hidden="1"/>
    <row r="18883" ht="12.6" hidden="1"/>
    <row r="18884" ht="12.6" hidden="1"/>
    <row r="18885" ht="12.6" hidden="1"/>
    <row r="18886" ht="12.6" hidden="1"/>
    <row r="18887" ht="12.6" hidden="1"/>
    <row r="18888" ht="12.6" hidden="1"/>
    <row r="18889" ht="12.6" hidden="1"/>
    <row r="18890" ht="12.6" hidden="1"/>
    <row r="18891" ht="12.6" hidden="1"/>
    <row r="18892" ht="12.6" hidden="1"/>
    <row r="18893" ht="12.6" hidden="1"/>
    <row r="18894" ht="12.6" hidden="1"/>
    <row r="18895" ht="12.6" hidden="1"/>
    <row r="18896" ht="12.6" hidden="1"/>
    <row r="18897" ht="12.6" hidden="1"/>
    <row r="18898" ht="12.6" hidden="1"/>
    <row r="18899" ht="12.6" hidden="1"/>
    <row r="18900" ht="12.6" hidden="1"/>
    <row r="18901" ht="12.6" hidden="1"/>
    <row r="18902" ht="12.6" hidden="1"/>
    <row r="18903" ht="12.6" hidden="1"/>
    <row r="18904" ht="12.6" hidden="1"/>
    <row r="18905" ht="12.6" hidden="1"/>
    <row r="18906" ht="12.6" hidden="1"/>
    <row r="18907" ht="12.6" hidden="1"/>
    <row r="18908" ht="12.6" hidden="1"/>
    <row r="18909" ht="12.6" hidden="1"/>
    <row r="18910" ht="12.6" hidden="1"/>
    <row r="18911" ht="12.6" hidden="1"/>
    <row r="18912" ht="12.6" hidden="1"/>
    <row r="18913" ht="12.6" hidden="1"/>
    <row r="18914" ht="12.6" hidden="1"/>
    <row r="18915" ht="12.6" hidden="1"/>
    <row r="18916" ht="12.6" hidden="1"/>
    <row r="18917" ht="12.6" hidden="1"/>
    <row r="18918" ht="12.6" hidden="1"/>
    <row r="18919" ht="12.6" hidden="1"/>
    <row r="18920" ht="12.6" hidden="1"/>
    <row r="18921" ht="12.6" hidden="1"/>
    <row r="18922" ht="12.6" hidden="1"/>
    <row r="18923" ht="12.6" hidden="1"/>
    <row r="18924" ht="12.6" hidden="1"/>
    <row r="18925" ht="12.6" hidden="1"/>
    <row r="18926" ht="12.6" hidden="1"/>
    <row r="18927" ht="12.6" hidden="1"/>
    <row r="18928" ht="12.6" hidden="1"/>
    <row r="18929" ht="12.6" hidden="1"/>
    <row r="18930" ht="12.6" hidden="1"/>
    <row r="18931" ht="12.6" hidden="1"/>
    <row r="18932" ht="12.6" hidden="1"/>
    <row r="18933" ht="12.6" hidden="1"/>
    <row r="18934" ht="12.6" hidden="1"/>
    <row r="18935" ht="12.6" hidden="1"/>
    <row r="18936" ht="12.6" hidden="1"/>
    <row r="18937" ht="12.6" hidden="1"/>
    <row r="18938" ht="12.6" hidden="1"/>
    <row r="18939" ht="12.6" hidden="1"/>
    <row r="18940" ht="12.6" hidden="1"/>
    <row r="18941" ht="12.6" hidden="1"/>
    <row r="18942" ht="12.6" hidden="1"/>
    <row r="18943" ht="12.6" hidden="1"/>
    <row r="18944" ht="12.6" hidden="1"/>
    <row r="18945" ht="12.6" hidden="1"/>
    <row r="18946" ht="12.6" hidden="1"/>
    <row r="18947" ht="12.6" hidden="1"/>
    <row r="18948" ht="12.6" hidden="1"/>
    <row r="18949" ht="12.6" hidden="1"/>
    <row r="18950" ht="12.6" hidden="1"/>
    <row r="18951" ht="12.6" hidden="1"/>
    <row r="18952" ht="12.6" hidden="1"/>
    <row r="18953" ht="12.6" hidden="1"/>
    <row r="18954" ht="12.6" hidden="1"/>
    <row r="18955" ht="12.6" hidden="1"/>
    <row r="18956" ht="12.6" hidden="1"/>
    <row r="18957" ht="12.6" hidden="1"/>
    <row r="18958" ht="12.6" hidden="1"/>
    <row r="18959" ht="12.6" hidden="1"/>
    <row r="18960" ht="12.6" hidden="1"/>
    <row r="18961" ht="12.6" hidden="1"/>
    <row r="18962" ht="12.6" hidden="1"/>
    <row r="18963" ht="12.6" hidden="1"/>
    <row r="18964" ht="12.6" hidden="1"/>
    <row r="18965" ht="12.6" hidden="1"/>
    <row r="18966" ht="12.6" hidden="1"/>
    <row r="18967" ht="12.6" hidden="1"/>
    <row r="18968" ht="12.6" hidden="1"/>
    <row r="18969" ht="12.6" hidden="1"/>
    <row r="18970" ht="12.6" hidden="1"/>
    <row r="18971" ht="12.6" hidden="1"/>
    <row r="18972" ht="12.6" hidden="1"/>
    <row r="18973" ht="12.6" hidden="1"/>
    <row r="18974" ht="12.6" hidden="1"/>
    <row r="18975" ht="12.6" hidden="1"/>
    <row r="18976" ht="12.6" hidden="1"/>
    <row r="18977" ht="12.6" hidden="1"/>
    <row r="18978" ht="12.6" hidden="1"/>
    <row r="18979" ht="12.6" hidden="1"/>
    <row r="18980" ht="12.6" hidden="1"/>
    <row r="18981" ht="12.6" hidden="1"/>
    <row r="18982" ht="12.6" hidden="1"/>
    <row r="18983" ht="12.6" hidden="1"/>
    <row r="18984" ht="12.6" hidden="1"/>
    <row r="18985" ht="12.6" hidden="1"/>
    <row r="18986" ht="12.6" hidden="1"/>
    <row r="18987" ht="12.6" hidden="1"/>
    <row r="18988" ht="12.6" hidden="1"/>
    <row r="18989" ht="12.6" hidden="1"/>
    <row r="18990" ht="12.6" hidden="1"/>
    <row r="18991" ht="12.6" hidden="1"/>
    <row r="18992" ht="12.6" hidden="1"/>
    <row r="18993" ht="12.6" hidden="1"/>
    <row r="18994" ht="12.6" hidden="1"/>
    <row r="18995" ht="12.6" hidden="1"/>
    <row r="18996" ht="12.6" hidden="1"/>
    <row r="18997" ht="12.6" hidden="1"/>
    <row r="18998" ht="12.6" hidden="1"/>
    <row r="18999" ht="12.6" hidden="1"/>
    <row r="19000" ht="12.6" hidden="1"/>
    <row r="19001" ht="12.6" hidden="1"/>
    <row r="19002" ht="12.6" hidden="1"/>
    <row r="19003" ht="12.6" hidden="1"/>
    <row r="19004" ht="12.6" hidden="1"/>
    <row r="19005" ht="12.6" hidden="1"/>
    <row r="19006" ht="12.6" hidden="1"/>
    <row r="19007" ht="12.6" hidden="1"/>
    <row r="19008" ht="12.6" hidden="1"/>
    <row r="19009" ht="12.6" hidden="1"/>
    <row r="19010" ht="12.6" hidden="1"/>
    <row r="19011" ht="12.6" hidden="1"/>
    <row r="19012" ht="12.6" hidden="1"/>
    <row r="19013" ht="12.6" hidden="1"/>
    <row r="19014" ht="12.6" hidden="1"/>
    <row r="19015" ht="12.6" hidden="1"/>
    <row r="19016" ht="12.6" hidden="1"/>
    <row r="19017" ht="12.6" hidden="1"/>
    <row r="19018" ht="12.6" hidden="1"/>
    <row r="19019" ht="12.6" hidden="1"/>
    <row r="19020" ht="12.6" hidden="1"/>
    <row r="19021" ht="12.6" hidden="1"/>
    <row r="19022" ht="12.6" hidden="1"/>
    <row r="19023" ht="12.6" hidden="1"/>
    <row r="19024" ht="12.6" hidden="1"/>
    <row r="19025" ht="12.6" hidden="1"/>
    <row r="19026" ht="12.6" hidden="1"/>
    <row r="19027" ht="12.6" hidden="1"/>
    <row r="19028" ht="12.6" hidden="1"/>
    <row r="19029" ht="12.6" hidden="1"/>
    <row r="19030" ht="12.6" hidden="1"/>
    <row r="19031" ht="12.6" hidden="1"/>
    <row r="19032" ht="12.6" hidden="1"/>
    <row r="19033" ht="12.6" hidden="1"/>
    <row r="19034" ht="12.6" hidden="1"/>
    <row r="19035" ht="12.6" hidden="1"/>
    <row r="19036" ht="12.6" hidden="1"/>
    <row r="19037" ht="12.6" hidden="1"/>
    <row r="19038" ht="12.6" hidden="1"/>
    <row r="19039" ht="12.6" hidden="1"/>
    <row r="19040" ht="12.6" hidden="1"/>
    <row r="19041" ht="12.6" hidden="1"/>
    <row r="19042" ht="12.6" hidden="1"/>
    <row r="19043" ht="12.6" hidden="1"/>
    <row r="19044" ht="12.6" hidden="1"/>
    <row r="19045" ht="12.6" hidden="1"/>
    <row r="19046" ht="12.6" hidden="1"/>
    <row r="19047" ht="12.6" hidden="1"/>
    <row r="19048" ht="12.6" hidden="1"/>
    <row r="19049" ht="12.6" hidden="1"/>
    <row r="19050" ht="12.6" hidden="1"/>
    <row r="19051" ht="12.6" hidden="1"/>
    <row r="19052" ht="12.6" hidden="1"/>
    <row r="19053" ht="12.6" hidden="1"/>
    <row r="19054" ht="12.6" hidden="1"/>
    <row r="19055" ht="12.6" hidden="1"/>
    <row r="19056" ht="12.6" hidden="1"/>
    <row r="19057" ht="12.6" hidden="1"/>
    <row r="19058" ht="12.6" hidden="1"/>
    <row r="19059" ht="12.6" hidden="1"/>
    <row r="19060" ht="12.6" hidden="1"/>
    <row r="19061" ht="12.6" hidden="1"/>
    <row r="19062" ht="12.6" hidden="1"/>
    <row r="19063" ht="12.6" hidden="1"/>
    <row r="19064" ht="12.6" hidden="1"/>
    <row r="19065" ht="12.6" hidden="1"/>
    <row r="19066" ht="12.6" hidden="1"/>
    <row r="19067" ht="12.6" hidden="1"/>
    <row r="19068" ht="12.6" hidden="1"/>
    <row r="19069" ht="12.6" hidden="1"/>
    <row r="19070" ht="12.6" hidden="1"/>
    <row r="19071" ht="12.6" hidden="1"/>
    <row r="19072" ht="12.6" hidden="1"/>
    <row r="19073" ht="12.6" hidden="1"/>
    <row r="19074" ht="12.6" hidden="1"/>
    <row r="19075" ht="12.6" hidden="1"/>
    <row r="19076" ht="12.6" hidden="1"/>
    <row r="19077" ht="12.6" hidden="1"/>
    <row r="19078" ht="12.6" hidden="1"/>
    <row r="19079" ht="12.6" hidden="1"/>
    <row r="19080" ht="12.6" hidden="1"/>
    <row r="19081" ht="12.6" hidden="1"/>
    <row r="19082" ht="12.6" hidden="1"/>
    <row r="19083" ht="12.6" hidden="1"/>
    <row r="19084" ht="12.6" hidden="1"/>
    <row r="19085" ht="12.6" hidden="1"/>
    <row r="19086" ht="12.6" hidden="1"/>
    <row r="19087" ht="12.6" hidden="1"/>
    <row r="19088" ht="12.6" hidden="1"/>
    <row r="19089" ht="12.6" hidden="1"/>
    <row r="19090" ht="12.6" hidden="1"/>
    <row r="19091" ht="12.6" hidden="1"/>
    <row r="19092" ht="12.6" hidden="1"/>
    <row r="19093" ht="12.6" hidden="1"/>
    <row r="19094" ht="12.6" hidden="1"/>
    <row r="19095" ht="12.6" hidden="1"/>
    <row r="19096" ht="12.6" hidden="1"/>
    <row r="19097" ht="12.6" hidden="1"/>
    <row r="19098" ht="12.6" hidden="1"/>
    <row r="19099" ht="12.6" hidden="1"/>
    <row r="19100" ht="12.6" hidden="1"/>
    <row r="19101" ht="12.6" hidden="1"/>
    <row r="19102" ht="12.6" hidden="1"/>
    <row r="19103" ht="12.6" hidden="1"/>
    <row r="19104" ht="12.6" hidden="1"/>
    <row r="19105" ht="12.6" hidden="1"/>
    <row r="19106" ht="12.6" hidden="1"/>
    <row r="19107" ht="12.6" hidden="1"/>
    <row r="19108" ht="12.6" hidden="1"/>
    <row r="19109" ht="12.6" hidden="1"/>
    <row r="19110" ht="12.6" hidden="1"/>
    <row r="19111" ht="12.6" hidden="1"/>
    <row r="19112" ht="12.6" hidden="1"/>
    <row r="19113" ht="12.6" hidden="1"/>
    <row r="19114" ht="12.6" hidden="1"/>
    <row r="19115" ht="12.6" hidden="1"/>
    <row r="19116" ht="12.6" hidden="1"/>
    <row r="19117" ht="12.6" hidden="1"/>
    <row r="19118" ht="12.6" hidden="1"/>
    <row r="19119" ht="12.6" hidden="1"/>
    <row r="19120" ht="12.6" hidden="1"/>
    <row r="19121" ht="12.6" hidden="1"/>
    <row r="19122" ht="12.6" hidden="1"/>
    <row r="19123" ht="12.6" hidden="1"/>
    <row r="19124" ht="12.6" hidden="1"/>
    <row r="19125" ht="12.6" hidden="1"/>
    <row r="19126" ht="12.6" hidden="1"/>
    <row r="19127" ht="12.6" hidden="1"/>
    <row r="19128" ht="12.6" hidden="1"/>
    <row r="19129" ht="12.6" hidden="1"/>
    <row r="19130" ht="12.6" hidden="1"/>
    <row r="19131" ht="12.6" hidden="1"/>
    <row r="19132" ht="12.6" hidden="1"/>
    <row r="19133" ht="12.6" hidden="1"/>
    <row r="19134" ht="12.6" hidden="1"/>
    <row r="19135" ht="12.6" hidden="1"/>
    <row r="19136" ht="12.6" hidden="1"/>
    <row r="19137" ht="12.6" hidden="1"/>
    <row r="19138" ht="12.6" hidden="1"/>
    <row r="19139" ht="12.6" hidden="1"/>
    <row r="19140" ht="12.6" hidden="1"/>
    <row r="19141" ht="12.6" hidden="1"/>
    <row r="19142" ht="12.6" hidden="1"/>
    <row r="19143" ht="12.6" hidden="1"/>
    <row r="19144" ht="12.6" hidden="1"/>
    <row r="19145" ht="12.6" hidden="1"/>
    <row r="19146" ht="12.6" hidden="1"/>
    <row r="19147" ht="12.6" hidden="1"/>
    <row r="19148" ht="12.6" hidden="1"/>
    <row r="19149" ht="12.6" hidden="1"/>
    <row r="19150" ht="12.6" hidden="1"/>
    <row r="19151" ht="12.6" hidden="1"/>
    <row r="19152" ht="12.6" hidden="1"/>
    <row r="19153" ht="12.6" hidden="1"/>
    <row r="19154" ht="12.6" hidden="1"/>
    <row r="19155" ht="12.6" hidden="1"/>
    <row r="19156" ht="12.6" hidden="1"/>
    <row r="19157" ht="12.6" hidden="1"/>
    <row r="19158" ht="12.6" hidden="1"/>
    <row r="19159" ht="12.6" hidden="1"/>
    <row r="19160" ht="12.6" hidden="1"/>
    <row r="19161" ht="12.6" hidden="1"/>
    <row r="19162" ht="12.6" hidden="1"/>
    <row r="19163" ht="12.6" hidden="1"/>
    <row r="19164" ht="12.6" hidden="1"/>
    <row r="19165" ht="12.6" hidden="1"/>
    <row r="19166" ht="12.6" hidden="1"/>
    <row r="19167" ht="12.6" hidden="1"/>
    <row r="19168" ht="12.6" hidden="1"/>
    <row r="19169" ht="12.6" hidden="1"/>
    <row r="19170" ht="12.6" hidden="1"/>
    <row r="19171" ht="12.6" hidden="1"/>
    <row r="19172" ht="12.6" hidden="1"/>
    <row r="19173" ht="12.6" hidden="1"/>
    <row r="19174" ht="12.6" hidden="1"/>
    <row r="19175" ht="12.6" hidden="1"/>
    <row r="19176" ht="12.6" hidden="1"/>
    <row r="19177" ht="12.6" hidden="1"/>
    <row r="19178" ht="12.6" hidden="1"/>
    <row r="19179" ht="12.6" hidden="1"/>
    <row r="19180" ht="12.6" hidden="1"/>
    <row r="19181" ht="12.6" hidden="1"/>
    <row r="19182" ht="12.6" hidden="1"/>
    <row r="19183" ht="12.6" hidden="1"/>
    <row r="19184" ht="12.6" hidden="1"/>
    <row r="19185" ht="12.6" hidden="1"/>
    <row r="19186" ht="12.6" hidden="1"/>
    <row r="19187" ht="12.6" hidden="1"/>
    <row r="19188" ht="12.6" hidden="1"/>
    <row r="19189" ht="12.6" hidden="1"/>
    <row r="19190" ht="12.6" hidden="1"/>
    <row r="19191" ht="12.6" hidden="1"/>
    <row r="19192" ht="12.6" hidden="1"/>
    <row r="19193" ht="12.6" hidden="1"/>
    <row r="19194" ht="12.6" hidden="1"/>
    <row r="19195" ht="12.6" hidden="1"/>
    <row r="19196" ht="12.6" hidden="1"/>
    <row r="19197" ht="12.6" hidden="1"/>
    <row r="19198" ht="12.6" hidden="1"/>
    <row r="19199" ht="12.6" hidden="1"/>
    <row r="19200" ht="12.6" hidden="1"/>
    <row r="19201" ht="12.6" hidden="1"/>
    <row r="19202" ht="12.6" hidden="1"/>
    <row r="19203" ht="12.6" hidden="1"/>
    <row r="19204" ht="12.6" hidden="1"/>
    <row r="19205" ht="12.6" hidden="1"/>
    <row r="19206" ht="12.6" hidden="1"/>
    <row r="19207" ht="12.6" hidden="1"/>
    <row r="19208" ht="12.6" hidden="1"/>
    <row r="19209" ht="12.6" hidden="1"/>
    <row r="19210" ht="12.6" hidden="1"/>
    <row r="19211" ht="12.6" hidden="1"/>
    <row r="19212" ht="12.6" hidden="1"/>
    <row r="19213" ht="12.6" hidden="1"/>
    <row r="19214" ht="12.6" hidden="1"/>
    <row r="19215" ht="12.6" hidden="1"/>
    <row r="19216" ht="12.6" hidden="1"/>
    <row r="19217" ht="12.6" hidden="1"/>
    <row r="19218" ht="12.6" hidden="1"/>
    <row r="19219" ht="12.6" hidden="1"/>
    <row r="19220" ht="12.6" hidden="1"/>
    <row r="19221" ht="12.6" hidden="1"/>
    <row r="19222" ht="12.6" hidden="1"/>
    <row r="19223" ht="12.6" hidden="1"/>
    <row r="19224" ht="12.6" hidden="1"/>
    <row r="19225" ht="12.6" hidden="1"/>
    <row r="19226" ht="12.6" hidden="1"/>
    <row r="19227" ht="12.6" hidden="1"/>
    <row r="19228" ht="12.6" hidden="1"/>
    <row r="19229" ht="12.6" hidden="1"/>
    <row r="19230" ht="12.6" hidden="1"/>
    <row r="19231" ht="12.6" hidden="1"/>
    <row r="19232" ht="12.6" hidden="1"/>
    <row r="19233" ht="12.6" hidden="1"/>
    <row r="19234" ht="12.6" hidden="1"/>
    <row r="19235" ht="12.6" hidden="1"/>
    <row r="19236" ht="12.6" hidden="1"/>
    <row r="19237" ht="12.6" hidden="1"/>
    <row r="19238" ht="12.6" hidden="1"/>
    <row r="19239" ht="12.6" hidden="1"/>
    <row r="19240" ht="12.6" hidden="1"/>
    <row r="19241" ht="12.6" hidden="1"/>
    <row r="19242" ht="12.6" hidden="1"/>
    <row r="19243" ht="12.6" hidden="1"/>
    <row r="19244" ht="12.6" hidden="1"/>
    <row r="19245" ht="12.6" hidden="1"/>
    <row r="19246" ht="12.6" hidden="1"/>
    <row r="19247" ht="12.6" hidden="1"/>
    <row r="19248" ht="12.6" hidden="1"/>
    <row r="19249" ht="12.6" hidden="1"/>
    <row r="19250" ht="12.6" hidden="1"/>
    <row r="19251" ht="12.6" hidden="1"/>
    <row r="19252" ht="12.6" hidden="1"/>
    <row r="19253" ht="12.6" hidden="1"/>
    <row r="19254" ht="12.6" hidden="1"/>
    <row r="19255" ht="12.6" hidden="1"/>
    <row r="19256" ht="12.6" hidden="1"/>
    <row r="19257" ht="12.6" hidden="1"/>
    <row r="19258" ht="12.6" hidden="1"/>
    <row r="19259" ht="12.6" hidden="1"/>
    <row r="19260" ht="12.6" hidden="1"/>
    <row r="19261" ht="12.6" hidden="1"/>
    <row r="19262" ht="12.6" hidden="1"/>
    <row r="19263" ht="12.6" hidden="1"/>
    <row r="19264" ht="12.6" hidden="1"/>
    <row r="19265" ht="12.6" hidden="1"/>
    <row r="19266" ht="12.6" hidden="1"/>
    <row r="19267" ht="12.6" hidden="1"/>
    <row r="19268" ht="12.6" hidden="1"/>
    <row r="19269" ht="12.6" hidden="1"/>
    <row r="19270" ht="12.6" hidden="1"/>
    <row r="19271" ht="12.6" hidden="1"/>
    <row r="19272" ht="12.6" hidden="1"/>
    <row r="19273" ht="12.6" hidden="1"/>
    <row r="19274" ht="12.6" hidden="1"/>
    <row r="19275" ht="12.6" hidden="1"/>
    <row r="19276" ht="12.6" hidden="1"/>
    <row r="19277" ht="12.6" hidden="1"/>
    <row r="19278" ht="12.6" hidden="1"/>
    <row r="19279" ht="12.6" hidden="1"/>
    <row r="19280" ht="12.6" hidden="1"/>
    <row r="19281" ht="12.6" hidden="1"/>
    <row r="19282" ht="12.6" hidden="1"/>
    <row r="19283" ht="12.6" hidden="1"/>
    <row r="19284" ht="12.6" hidden="1"/>
    <row r="19285" ht="12.6" hidden="1"/>
    <row r="19286" ht="12.6" hidden="1"/>
    <row r="19287" ht="12.6" hidden="1"/>
    <row r="19288" ht="12.6" hidden="1"/>
    <row r="19289" ht="12.6" hidden="1"/>
    <row r="19290" ht="12.6" hidden="1"/>
    <row r="19291" ht="12.6" hidden="1"/>
    <row r="19292" ht="12.6" hidden="1"/>
    <row r="19293" ht="12.6" hidden="1"/>
    <row r="19294" ht="12.6" hidden="1"/>
    <row r="19295" ht="12.6" hidden="1"/>
    <row r="19296" ht="12.6" hidden="1"/>
    <row r="19297" ht="12.6" hidden="1"/>
    <row r="19298" ht="12.6" hidden="1"/>
    <row r="19299" ht="12.6" hidden="1"/>
    <row r="19300" ht="12.6" hidden="1"/>
    <row r="19301" ht="12.6" hidden="1"/>
    <row r="19302" ht="12.6" hidden="1"/>
    <row r="19303" ht="12.6" hidden="1"/>
    <row r="19304" ht="12.6" hidden="1"/>
    <row r="19305" ht="12.6" hidden="1"/>
    <row r="19306" ht="12.6" hidden="1"/>
    <row r="19307" ht="12.6" hidden="1"/>
    <row r="19308" ht="12.6" hidden="1"/>
    <row r="19309" ht="12.6" hidden="1"/>
    <row r="19310" ht="12.6" hidden="1"/>
    <row r="19311" ht="12.6" hidden="1"/>
    <row r="19312" ht="12.6" hidden="1"/>
    <row r="19313" ht="12.6" hidden="1"/>
    <row r="19314" ht="12.6" hidden="1"/>
    <row r="19315" ht="12.6" hidden="1"/>
    <row r="19316" ht="12.6" hidden="1"/>
    <row r="19317" ht="12.6" hidden="1"/>
    <row r="19318" ht="12.6" hidden="1"/>
    <row r="19319" ht="12.6" hidden="1"/>
    <row r="19320" ht="12.6" hidden="1"/>
    <row r="19321" ht="12.6" hidden="1"/>
    <row r="19322" ht="12.6" hidden="1"/>
    <row r="19323" ht="12.6" hidden="1"/>
    <row r="19324" ht="12.6" hidden="1"/>
    <row r="19325" ht="12.6" hidden="1"/>
    <row r="19326" ht="12.6" hidden="1"/>
    <row r="19327" ht="12.6" hidden="1"/>
    <row r="19328" ht="12.6" hidden="1"/>
    <row r="19329" ht="12.6" hidden="1"/>
    <row r="19330" ht="12.6" hidden="1"/>
    <row r="19331" ht="12.6" hidden="1"/>
    <row r="19332" ht="12.6" hidden="1"/>
    <row r="19333" ht="12.6" hidden="1"/>
    <row r="19334" ht="12.6" hidden="1"/>
    <row r="19335" ht="12.6" hidden="1"/>
    <row r="19336" ht="12.6" hidden="1"/>
    <row r="19337" ht="12.6" hidden="1"/>
    <row r="19338" ht="12.6" hidden="1"/>
    <row r="19339" ht="12.6" hidden="1"/>
    <row r="19340" ht="12.6" hidden="1"/>
    <row r="19341" ht="12.6" hidden="1"/>
    <row r="19342" ht="12.6" hidden="1"/>
    <row r="19343" ht="12.6" hidden="1"/>
    <row r="19344" ht="12.6" hidden="1"/>
    <row r="19345" ht="12.6" hidden="1"/>
    <row r="19346" ht="12.6" hidden="1"/>
    <row r="19347" ht="12.6" hidden="1"/>
    <row r="19348" ht="12.6" hidden="1"/>
    <row r="19349" ht="12.6" hidden="1"/>
    <row r="19350" ht="12.6" hidden="1"/>
    <row r="19351" ht="12.6" hidden="1"/>
    <row r="19352" ht="12.6" hidden="1"/>
    <row r="19353" ht="12.6" hidden="1"/>
    <row r="19354" ht="12.6" hidden="1"/>
    <row r="19355" ht="12.6" hidden="1"/>
    <row r="19356" ht="12.6" hidden="1"/>
    <row r="19357" ht="12.6" hidden="1"/>
    <row r="19358" ht="12.6" hidden="1"/>
    <row r="19359" ht="12.6" hidden="1"/>
    <row r="19360" ht="12.6" hidden="1"/>
    <row r="19361" ht="12.6" hidden="1"/>
    <row r="19362" ht="12.6" hidden="1"/>
    <row r="19363" ht="12.6" hidden="1"/>
    <row r="19364" ht="12.6" hidden="1"/>
    <row r="19365" ht="12.6" hidden="1"/>
    <row r="19366" ht="12.6" hidden="1"/>
    <row r="19367" ht="12.6" hidden="1"/>
    <row r="19368" ht="12.6" hidden="1"/>
    <row r="19369" ht="12.6" hidden="1"/>
    <row r="19370" ht="12.6" hidden="1"/>
    <row r="19371" ht="12.6" hidden="1"/>
    <row r="19372" ht="12.6" hidden="1"/>
    <row r="19373" ht="12.6" hidden="1"/>
    <row r="19374" ht="12.6" hidden="1"/>
    <row r="19375" ht="12.6" hidden="1"/>
    <row r="19376" ht="12.6" hidden="1"/>
    <row r="19377" ht="12.6" hidden="1"/>
    <row r="19378" ht="12.6" hidden="1"/>
    <row r="19379" ht="12.6" hidden="1"/>
    <row r="19380" ht="12.6" hidden="1"/>
    <row r="19381" ht="12.6" hidden="1"/>
    <row r="19382" ht="12.6" hidden="1"/>
    <row r="19383" ht="12.6" hidden="1"/>
    <row r="19384" ht="12.6" hidden="1"/>
    <row r="19385" ht="12.6" hidden="1"/>
    <row r="19386" ht="12.6" hidden="1"/>
    <row r="19387" ht="12.6" hidden="1"/>
    <row r="19388" ht="12.6" hidden="1"/>
    <row r="19389" ht="12.6" hidden="1"/>
    <row r="19390" ht="12.6" hidden="1"/>
    <row r="19391" ht="12.6" hidden="1"/>
    <row r="19392" ht="12.6" hidden="1"/>
    <row r="19393" ht="12.6" hidden="1"/>
    <row r="19394" ht="12.6" hidden="1"/>
    <row r="19395" ht="12.6" hidden="1"/>
    <row r="19396" ht="12.6" hidden="1"/>
    <row r="19397" ht="12.6" hidden="1"/>
    <row r="19398" ht="12.6" hidden="1"/>
    <row r="19399" ht="12.6" hidden="1"/>
    <row r="19400" ht="12.6" hidden="1"/>
    <row r="19401" ht="12.6" hidden="1"/>
    <row r="19402" ht="12.6" hidden="1"/>
    <row r="19403" ht="12.6" hidden="1"/>
    <row r="19404" ht="12.6" hidden="1"/>
    <row r="19405" ht="12.6" hidden="1"/>
    <row r="19406" ht="12.6" hidden="1"/>
    <row r="19407" ht="12.6" hidden="1"/>
    <row r="19408" ht="12.6" hidden="1"/>
    <row r="19409" ht="12.6" hidden="1"/>
    <row r="19410" ht="12.6" hidden="1"/>
    <row r="19411" ht="12.6" hidden="1"/>
    <row r="19412" ht="12.6" hidden="1"/>
    <row r="19413" ht="12.6" hidden="1"/>
    <row r="19414" ht="12.6" hidden="1"/>
    <row r="19415" ht="12.6" hidden="1"/>
    <row r="19416" ht="12.6" hidden="1"/>
    <row r="19417" ht="12.6" hidden="1"/>
    <row r="19418" ht="12.6" hidden="1"/>
    <row r="19419" ht="12.6" hidden="1"/>
    <row r="19420" ht="12.6" hidden="1"/>
    <row r="19421" ht="12.6" hidden="1"/>
    <row r="19422" ht="12.6" hidden="1"/>
    <row r="19423" ht="12.6" hidden="1"/>
    <row r="19424" ht="12.6" hidden="1"/>
    <row r="19425" ht="12.6" hidden="1"/>
    <row r="19426" ht="12.6" hidden="1"/>
    <row r="19427" ht="12.6" hidden="1"/>
    <row r="19428" ht="12.6" hidden="1"/>
    <row r="19429" ht="12.6" hidden="1"/>
    <row r="19430" ht="12.6" hidden="1"/>
    <row r="19431" ht="12.6" hidden="1"/>
    <row r="19432" ht="12.6" hidden="1"/>
    <row r="19433" ht="12.6" hidden="1"/>
    <row r="19434" ht="12.6" hidden="1"/>
    <row r="19435" ht="12.6" hidden="1"/>
    <row r="19436" ht="12.6" hidden="1"/>
    <row r="19437" ht="12.6" hidden="1"/>
    <row r="19438" ht="12.6" hidden="1"/>
    <row r="19439" ht="12.6" hidden="1"/>
    <row r="19440" ht="12.6" hidden="1"/>
    <row r="19441" ht="12.6" hidden="1"/>
    <row r="19442" ht="12.6" hidden="1"/>
    <row r="19443" ht="12.6" hidden="1"/>
    <row r="19444" ht="12.6" hidden="1"/>
    <row r="19445" ht="12.6" hidden="1"/>
    <row r="19446" ht="12.6" hidden="1"/>
    <row r="19447" ht="12.6" hidden="1"/>
    <row r="19448" ht="12.6" hidden="1"/>
    <row r="19449" ht="12.6" hidden="1"/>
    <row r="19450" ht="12.6" hidden="1"/>
    <row r="19451" ht="12.6" hidden="1"/>
    <row r="19452" ht="12.6" hidden="1"/>
    <row r="19453" ht="12.6" hidden="1"/>
    <row r="19454" ht="12.6" hidden="1"/>
    <row r="19455" ht="12.6" hidden="1"/>
    <row r="19456" ht="12.6" hidden="1"/>
    <row r="19457" ht="12.6" hidden="1"/>
    <row r="19458" ht="12.6" hidden="1"/>
    <row r="19459" ht="12.6" hidden="1"/>
    <row r="19460" ht="12.6" hidden="1"/>
    <row r="19461" ht="12.6" hidden="1"/>
    <row r="19462" ht="12.6" hidden="1"/>
    <row r="19463" ht="12.6" hidden="1"/>
    <row r="19464" ht="12.6" hidden="1"/>
    <row r="19465" ht="12.6" hidden="1"/>
    <row r="19466" ht="12.6" hidden="1"/>
    <row r="19467" ht="12.6" hidden="1"/>
    <row r="19468" ht="12.6" hidden="1"/>
    <row r="19469" ht="12.6" hidden="1"/>
    <row r="19470" ht="12.6" hidden="1"/>
    <row r="19471" ht="12.6" hidden="1"/>
    <row r="19472" ht="12.6" hidden="1"/>
    <row r="19473" ht="12.6" hidden="1"/>
    <row r="19474" ht="12.6" hidden="1"/>
    <row r="19475" ht="12.6" hidden="1"/>
    <row r="19476" ht="12.6" hidden="1"/>
    <row r="19477" ht="12.6" hidden="1"/>
    <row r="19478" ht="12.6" hidden="1"/>
    <row r="19479" ht="12.6" hidden="1"/>
    <row r="19480" ht="12.6" hidden="1"/>
    <row r="19481" ht="12.6" hidden="1"/>
    <row r="19482" ht="12.6" hidden="1"/>
    <row r="19483" ht="12.6" hidden="1"/>
    <row r="19484" ht="12.6" hidden="1"/>
    <row r="19485" ht="12.6" hidden="1"/>
    <row r="19486" ht="12.6" hidden="1"/>
    <row r="19487" ht="12.6" hidden="1"/>
    <row r="19488" ht="12.6" hidden="1"/>
    <row r="19489" ht="12.6" hidden="1"/>
    <row r="19490" ht="12.6" hidden="1"/>
    <row r="19491" ht="12.6" hidden="1"/>
    <row r="19492" ht="12.6" hidden="1"/>
    <row r="19493" ht="12.6" hidden="1"/>
    <row r="19494" ht="12.6" hidden="1"/>
    <row r="19495" ht="12.6" hidden="1"/>
    <row r="19496" ht="12.6" hidden="1"/>
    <row r="19497" ht="12.6" hidden="1"/>
    <row r="19498" ht="12.6" hidden="1"/>
    <row r="19499" ht="12.6" hidden="1"/>
    <row r="19500" ht="12.6" hidden="1"/>
    <row r="19501" ht="12.6" hidden="1"/>
    <row r="19502" ht="12.6" hidden="1"/>
    <row r="19503" ht="12.6" hidden="1"/>
    <row r="19504" ht="12.6" hidden="1"/>
    <row r="19505" ht="12.6" hidden="1"/>
    <row r="19506" ht="12.6" hidden="1"/>
    <row r="19507" ht="12.6" hidden="1"/>
    <row r="19508" ht="12.6" hidden="1"/>
    <row r="19509" ht="12.6" hidden="1"/>
    <row r="19510" ht="12.6" hidden="1"/>
    <row r="19511" ht="12.6" hidden="1"/>
    <row r="19512" ht="12.6" hidden="1"/>
    <row r="19513" ht="12.6" hidden="1"/>
    <row r="19514" ht="12.6" hidden="1"/>
    <row r="19515" ht="12.6" hidden="1"/>
    <row r="19516" ht="12.6" hidden="1"/>
    <row r="19517" ht="12.6" hidden="1"/>
    <row r="19518" ht="12.6" hidden="1"/>
    <row r="19519" ht="12.6" hidden="1"/>
    <row r="19520" ht="12.6" hidden="1"/>
    <row r="19521" ht="12.6" hidden="1"/>
    <row r="19522" ht="12.6" hidden="1"/>
    <row r="19523" ht="12.6" hidden="1"/>
    <row r="19524" ht="12.6" hidden="1"/>
    <row r="19525" ht="12.6" hidden="1"/>
    <row r="19526" ht="12.6" hidden="1"/>
    <row r="19527" ht="12.6" hidden="1"/>
    <row r="19528" ht="12.6" hidden="1"/>
    <row r="19529" ht="12.6" hidden="1"/>
    <row r="19530" ht="12.6" hidden="1"/>
    <row r="19531" ht="12.6" hidden="1"/>
    <row r="19532" ht="12.6" hidden="1"/>
    <row r="19533" ht="12.6" hidden="1"/>
    <row r="19534" ht="12.6" hidden="1"/>
    <row r="19535" ht="12.6" hidden="1"/>
    <row r="19536" ht="12.6" hidden="1"/>
    <row r="19537" ht="12.6" hidden="1"/>
    <row r="19538" ht="12.6" hidden="1"/>
    <row r="19539" ht="12.6" hidden="1"/>
    <row r="19540" ht="12.6" hidden="1"/>
    <row r="19541" ht="12.6" hidden="1"/>
    <row r="19542" ht="12.6" hidden="1"/>
    <row r="19543" ht="12.6" hidden="1"/>
    <row r="19544" ht="12.6" hidden="1"/>
    <row r="19545" ht="12.6" hidden="1"/>
    <row r="19546" ht="12.6" hidden="1"/>
    <row r="19547" ht="12.6" hidden="1"/>
    <row r="19548" ht="12.6" hidden="1"/>
    <row r="19549" ht="12.6" hidden="1"/>
    <row r="19550" ht="12.6" hidden="1"/>
    <row r="19551" ht="12.6" hidden="1"/>
    <row r="19552" ht="12.6" hidden="1"/>
    <row r="19553" ht="12.6" hidden="1"/>
    <row r="19554" ht="12.6" hidden="1"/>
    <row r="19555" ht="12.6" hidden="1"/>
    <row r="19556" ht="12.6" hidden="1"/>
    <row r="19557" ht="12.6" hidden="1"/>
    <row r="19558" ht="12.6" hidden="1"/>
    <row r="19559" ht="12.6" hidden="1"/>
    <row r="19560" ht="12.6" hidden="1"/>
    <row r="19561" ht="12.6" hidden="1"/>
    <row r="19562" ht="12.6" hidden="1"/>
    <row r="19563" ht="12.6" hidden="1"/>
    <row r="19564" ht="12.6" hidden="1"/>
    <row r="19565" ht="12.6" hidden="1"/>
    <row r="19566" ht="12.6" hidden="1"/>
    <row r="19567" ht="12.6" hidden="1"/>
    <row r="19568" ht="12.6" hidden="1"/>
    <row r="19569" ht="12.6" hidden="1"/>
    <row r="19570" ht="12.6" hidden="1"/>
    <row r="19571" ht="12.6" hidden="1"/>
    <row r="19572" ht="12.6" hidden="1"/>
    <row r="19573" ht="12.6" hidden="1"/>
    <row r="19574" ht="12.6" hidden="1"/>
    <row r="19575" ht="12.6" hidden="1"/>
    <row r="19576" ht="12.6" hidden="1"/>
    <row r="19577" ht="12.6" hidden="1"/>
    <row r="19578" ht="12.6" hidden="1"/>
    <row r="19579" ht="12.6" hidden="1"/>
    <row r="19580" ht="12.6" hidden="1"/>
    <row r="19581" ht="12.6" hidden="1"/>
    <row r="19582" ht="12.6" hidden="1"/>
    <row r="19583" ht="12.6" hidden="1"/>
    <row r="19584" ht="12.6" hidden="1"/>
    <row r="19585" ht="12.6" hidden="1"/>
    <row r="19586" ht="12.6" hidden="1"/>
    <row r="19587" ht="12.6" hidden="1"/>
    <row r="19588" ht="12.6" hidden="1"/>
    <row r="19589" ht="12.6" hidden="1"/>
    <row r="19590" ht="12.6" hidden="1"/>
    <row r="19591" ht="12.6" hidden="1"/>
    <row r="19592" ht="12.6" hidden="1"/>
    <row r="19593" ht="12.6" hidden="1"/>
    <row r="19594" ht="12.6" hidden="1"/>
    <row r="19595" ht="12.6" hidden="1"/>
    <row r="19596" ht="12.6" hidden="1"/>
    <row r="19597" ht="12.6" hidden="1"/>
    <row r="19598" ht="12.6" hidden="1"/>
    <row r="19599" ht="12.6" hidden="1"/>
    <row r="19600" ht="12.6" hidden="1"/>
    <row r="19601" ht="12.6" hidden="1"/>
    <row r="19602" ht="12.6" hidden="1"/>
    <row r="19603" ht="12.6" hidden="1"/>
    <row r="19604" ht="12.6" hidden="1"/>
    <row r="19605" ht="12.6" hidden="1"/>
    <row r="19606" ht="12.6" hidden="1"/>
    <row r="19607" ht="12.6" hidden="1"/>
    <row r="19608" ht="12.6" hidden="1"/>
    <row r="19609" ht="12.6" hidden="1"/>
    <row r="19610" ht="12.6" hidden="1"/>
    <row r="19611" ht="12.6" hidden="1"/>
    <row r="19612" ht="12.6" hidden="1"/>
    <row r="19613" ht="12.6" hidden="1"/>
    <row r="19614" ht="12.6" hidden="1"/>
    <row r="19615" ht="12.6" hidden="1"/>
    <row r="19616" ht="12.6" hidden="1"/>
    <row r="19617" ht="12.6" hidden="1"/>
    <row r="19618" ht="12.6" hidden="1"/>
    <row r="19619" ht="12.6" hidden="1"/>
    <row r="19620" ht="12.6" hidden="1"/>
    <row r="19621" ht="12.6" hidden="1"/>
    <row r="19622" ht="12.6" hidden="1"/>
    <row r="19623" ht="12.6" hidden="1"/>
    <row r="19624" ht="12.6" hidden="1"/>
    <row r="19625" ht="12.6" hidden="1"/>
    <row r="19626" ht="12.6" hidden="1"/>
    <row r="19627" ht="12.6" hidden="1"/>
    <row r="19628" ht="12.6" hidden="1"/>
    <row r="19629" ht="12.6" hidden="1"/>
    <row r="19630" ht="12.6" hidden="1"/>
    <row r="19631" ht="12.6" hidden="1"/>
    <row r="19632" ht="12.6" hidden="1"/>
    <row r="19633" ht="12.6" hidden="1"/>
    <row r="19634" ht="12.6" hidden="1"/>
    <row r="19635" ht="12.6" hidden="1"/>
    <row r="19636" ht="12.6" hidden="1"/>
    <row r="19637" ht="12.6" hidden="1"/>
    <row r="19638" ht="12.6" hidden="1"/>
    <row r="19639" ht="12.6" hidden="1"/>
    <row r="19640" ht="12.6" hidden="1"/>
    <row r="19641" ht="12.6" hidden="1"/>
    <row r="19642" ht="12.6" hidden="1"/>
    <row r="19643" ht="12.6" hidden="1"/>
    <row r="19644" ht="12.6" hidden="1"/>
    <row r="19645" ht="12.6" hidden="1"/>
    <row r="19646" ht="12.6" hidden="1"/>
    <row r="19647" ht="12.6" hidden="1"/>
    <row r="19648" ht="12.6" hidden="1"/>
    <row r="19649" ht="12.6" hidden="1"/>
    <row r="19650" ht="12.6" hidden="1"/>
    <row r="19651" ht="12.6" hidden="1"/>
    <row r="19652" ht="12.6" hidden="1"/>
    <row r="19653" ht="12.6" hidden="1"/>
    <row r="19654" ht="12.6" hidden="1"/>
    <row r="19655" ht="12.6" hidden="1"/>
    <row r="19656" ht="12.6" hidden="1"/>
    <row r="19657" ht="12.6" hidden="1"/>
    <row r="19658" ht="12.6" hidden="1"/>
    <row r="19659" ht="12.6" hidden="1"/>
    <row r="19660" ht="12.6" hidden="1"/>
    <row r="19661" ht="12.6" hidden="1"/>
    <row r="19662" ht="12.6" hidden="1"/>
    <row r="19663" ht="12.6" hidden="1"/>
    <row r="19664" ht="12.6" hidden="1"/>
    <row r="19665" ht="12.6" hidden="1"/>
    <row r="19666" ht="12.6" hidden="1"/>
    <row r="19667" ht="12.6" hidden="1"/>
    <row r="19668" ht="12.6" hidden="1"/>
    <row r="19669" ht="12.6" hidden="1"/>
    <row r="19670" ht="12.6" hidden="1"/>
    <row r="19671" ht="12.6" hidden="1"/>
    <row r="19672" ht="12.6" hidden="1"/>
    <row r="19673" ht="12.6" hidden="1"/>
    <row r="19674" ht="12.6" hidden="1"/>
    <row r="19675" ht="12.6" hidden="1"/>
    <row r="19676" ht="12.6" hidden="1"/>
    <row r="19677" ht="12.6" hidden="1"/>
    <row r="19678" ht="12.6" hidden="1"/>
    <row r="19679" ht="12.6" hidden="1"/>
    <row r="19680" ht="12.6" hidden="1"/>
    <row r="19681" ht="12.6" hidden="1"/>
    <row r="19682" ht="12.6" hidden="1"/>
    <row r="19683" ht="12.6" hidden="1"/>
    <row r="19684" ht="12.6" hidden="1"/>
    <row r="19685" ht="12.6" hidden="1"/>
    <row r="19686" ht="12.6" hidden="1"/>
    <row r="19687" ht="12.6" hidden="1"/>
    <row r="19688" ht="12.6" hidden="1"/>
    <row r="19689" ht="12.6" hidden="1"/>
    <row r="19690" ht="12.6" hidden="1"/>
    <row r="19691" ht="12.6" hidden="1"/>
    <row r="19692" ht="12.6" hidden="1"/>
    <row r="19693" ht="12.6" hidden="1"/>
    <row r="19694" ht="12.6" hidden="1"/>
    <row r="19695" ht="12.6" hidden="1"/>
    <row r="19696" ht="12.6" hidden="1"/>
    <row r="19697" ht="12.6" hidden="1"/>
    <row r="19698" ht="12.6" hidden="1"/>
    <row r="19699" ht="12.6" hidden="1"/>
    <row r="19700" ht="12.6" hidden="1"/>
    <row r="19701" ht="12.6" hidden="1"/>
    <row r="19702" ht="12.6" hidden="1"/>
    <row r="19703" ht="12.6" hidden="1"/>
    <row r="19704" ht="12.6" hidden="1"/>
    <row r="19705" ht="12.6" hidden="1"/>
    <row r="19706" ht="12.6" hidden="1"/>
    <row r="19707" ht="12.6" hidden="1"/>
    <row r="19708" ht="12.6" hidden="1"/>
    <row r="19709" ht="12.6" hidden="1"/>
    <row r="19710" ht="12.6" hidden="1"/>
    <row r="19711" ht="12.6" hidden="1"/>
    <row r="19712" ht="12.6" hidden="1"/>
    <row r="19713" ht="12.6" hidden="1"/>
    <row r="19714" ht="12.6" hidden="1"/>
    <row r="19715" ht="12.6" hidden="1"/>
    <row r="19716" ht="12.6" hidden="1"/>
    <row r="19717" ht="12.6" hidden="1"/>
    <row r="19718" ht="12.6" hidden="1"/>
    <row r="19719" ht="12.6" hidden="1"/>
    <row r="19720" ht="12.6" hidden="1"/>
    <row r="19721" ht="12.6" hidden="1"/>
    <row r="19722" ht="12.6" hidden="1"/>
    <row r="19723" ht="12.6" hidden="1"/>
    <row r="19724" ht="12.6" hidden="1"/>
    <row r="19725" ht="12.6" hidden="1"/>
    <row r="19726" ht="12.6" hidden="1"/>
    <row r="19727" ht="12.6" hidden="1"/>
    <row r="19728" ht="12.6" hidden="1"/>
    <row r="19729" ht="12.6" hidden="1"/>
    <row r="19730" ht="12.6" hidden="1"/>
    <row r="19731" ht="12.6" hidden="1"/>
    <row r="19732" ht="12.6" hidden="1"/>
    <row r="19733" ht="12.6" hidden="1"/>
    <row r="19734" ht="12.6" hidden="1"/>
    <row r="19735" ht="12.6" hidden="1"/>
    <row r="19736" ht="12.6" hidden="1"/>
    <row r="19737" ht="12.6" hidden="1"/>
    <row r="19738" ht="12.6" hidden="1"/>
    <row r="19739" ht="12.6" hidden="1"/>
    <row r="19740" ht="12.6" hidden="1"/>
    <row r="19741" ht="12.6" hidden="1"/>
    <row r="19742" ht="12.6" hidden="1"/>
    <row r="19743" ht="12.6" hidden="1"/>
    <row r="19744" ht="12.6" hidden="1"/>
    <row r="19745" ht="12.6" hidden="1"/>
    <row r="19746" ht="12.6" hidden="1"/>
    <row r="19747" ht="12.6" hidden="1"/>
    <row r="19748" ht="12.6" hidden="1"/>
    <row r="19749" ht="12.6" hidden="1"/>
    <row r="19750" ht="12.6" hidden="1"/>
    <row r="19751" ht="12.6" hidden="1"/>
    <row r="19752" ht="12.6" hidden="1"/>
    <row r="19753" ht="12.6" hidden="1"/>
    <row r="19754" ht="12.6" hidden="1"/>
    <row r="19755" ht="12.6" hidden="1"/>
    <row r="19756" ht="12.6" hidden="1"/>
    <row r="19757" ht="12.6" hidden="1"/>
    <row r="19758" ht="12.6" hidden="1"/>
    <row r="19759" ht="12.6" hidden="1"/>
    <row r="19760" ht="12.6" hidden="1"/>
    <row r="19761" ht="12.6" hidden="1"/>
    <row r="19762" ht="12.6" hidden="1"/>
    <row r="19763" ht="12.6" hidden="1"/>
    <row r="19764" ht="12.6" hidden="1"/>
    <row r="19765" ht="12.6" hidden="1"/>
    <row r="19766" ht="12.6" hidden="1"/>
    <row r="19767" ht="12.6" hidden="1"/>
    <row r="19768" ht="12.6" hidden="1"/>
    <row r="19769" ht="12.6" hidden="1"/>
    <row r="19770" ht="12.6" hidden="1"/>
    <row r="19771" ht="12.6" hidden="1"/>
    <row r="19772" ht="12.6" hidden="1"/>
    <row r="19773" ht="12.6" hidden="1"/>
    <row r="19774" ht="12.6" hidden="1"/>
    <row r="19775" ht="12.6" hidden="1"/>
    <row r="19776" ht="12.6" hidden="1"/>
    <row r="19777" ht="12.6" hidden="1"/>
    <row r="19778" ht="12.6" hidden="1"/>
    <row r="19779" ht="12.6" hidden="1"/>
    <row r="19780" ht="12.6" hidden="1"/>
    <row r="19781" ht="12.6" hidden="1"/>
    <row r="19782" ht="12.6" hidden="1"/>
    <row r="19783" ht="12.6" hidden="1"/>
    <row r="19784" ht="12.6" hidden="1"/>
    <row r="19785" ht="12.6" hidden="1"/>
    <row r="19786" ht="12.6" hidden="1"/>
    <row r="19787" ht="12.6" hidden="1"/>
    <row r="19788" ht="12.6" hidden="1"/>
    <row r="19789" ht="12.6" hidden="1"/>
    <row r="19790" ht="12.6" hidden="1"/>
    <row r="19791" ht="12.6" hidden="1"/>
    <row r="19792" ht="12.6" hidden="1"/>
    <row r="19793" ht="12.6" hidden="1"/>
    <row r="19794" ht="12.6" hidden="1"/>
    <row r="19795" ht="12.6" hidden="1"/>
    <row r="19796" ht="12.6" hidden="1"/>
    <row r="19797" ht="12.6" hidden="1"/>
    <row r="19798" ht="12.6" hidden="1"/>
    <row r="19799" ht="12.6" hidden="1"/>
    <row r="19800" ht="12.6" hidden="1"/>
    <row r="19801" ht="12.6" hidden="1"/>
    <row r="19802" ht="12.6" hidden="1"/>
    <row r="19803" ht="12.6" hidden="1"/>
    <row r="19804" ht="12.6" hidden="1"/>
    <row r="19805" ht="12.6" hidden="1"/>
    <row r="19806" ht="12.6" hidden="1"/>
    <row r="19807" ht="12.6" hidden="1"/>
    <row r="19808" ht="12.6" hidden="1"/>
    <row r="19809" ht="12.6" hidden="1"/>
    <row r="19810" ht="12.6" hidden="1"/>
    <row r="19811" ht="12.6" hidden="1"/>
    <row r="19812" ht="12.6" hidden="1"/>
    <row r="19813" ht="12.6" hidden="1"/>
    <row r="19814" ht="12.6" hidden="1"/>
    <row r="19815" ht="12.6" hidden="1"/>
    <row r="19816" ht="12.6" hidden="1"/>
    <row r="19817" ht="12.6" hidden="1"/>
    <row r="19818" ht="12.6" hidden="1"/>
    <row r="19819" ht="12.6" hidden="1"/>
    <row r="19820" ht="12.6" hidden="1"/>
    <row r="19821" ht="12.6" hidden="1"/>
    <row r="19822" ht="12.6" hidden="1"/>
    <row r="19823" ht="12.6" hidden="1"/>
    <row r="19824" ht="12.6" hidden="1"/>
    <row r="19825" ht="12.6" hidden="1"/>
    <row r="19826" ht="12.6" hidden="1"/>
    <row r="19827" ht="12.6" hidden="1"/>
    <row r="19828" ht="12.6" hidden="1"/>
    <row r="19829" ht="12.6" hidden="1"/>
    <row r="19830" ht="12.6" hidden="1"/>
    <row r="19831" ht="12.6" hidden="1"/>
    <row r="19832" ht="12.6" hidden="1"/>
    <row r="19833" ht="12.6" hidden="1"/>
    <row r="19834" ht="12.6" hidden="1"/>
    <row r="19835" ht="12.6" hidden="1"/>
    <row r="19836" ht="12.6" hidden="1"/>
    <row r="19837" ht="12.6" hidden="1"/>
    <row r="19838" ht="12.6" hidden="1"/>
    <row r="19839" ht="12.6" hidden="1"/>
    <row r="19840" ht="12.6" hidden="1"/>
    <row r="19841" ht="12.6" hidden="1"/>
    <row r="19842" ht="12.6" hidden="1"/>
    <row r="19843" ht="12.6" hidden="1"/>
    <row r="19844" ht="12.6" hidden="1"/>
    <row r="19845" ht="12.6" hidden="1"/>
    <row r="19846" ht="12.6" hidden="1"/>
    <row r="19847" ht="12.6" hidden="1"/>
    <row r="19848" ht="12.6" hidden="1"/>
    <row r="19849" ht="12.6" hidden="1"/>
    <row r="19850" ht="12.6" hidden="1"/>
    <row r="19851" ht="12.6" hidden="1"/>
    <row r="19852" ht="12.6" hidden="1"/>
    <row r="19853" ht="12.6" hidden="1"/>
    <row r="19854" ht="12.6" hidden="1"/>
    <row r="19855" ht="12.6" hidden="1"/>
    <row r="19856" ht="12.6" hidden="1"/>
    <row r="19857" ht="12.6" hidden="1"/>
    <row r="19858" ht="12.6" hidden="1"/>
    <row r="19859" ht="12.6" hidden="1"/>
    <row r="19860" ht="12.6" hidden="1"/>
    <row r="19861" ht="12.6" hidden="1"/>
    <row r="19862" ht="12.6" hidden="1"/>
    <row r="19863" ht="12.6" hidden="1"/>
    <row r="19864" ht="12.6" hidden="1"/>
    <row r="19865" ht="12.6" hidden="1"/>
    <row r="19866" ht="12.6" hidden="1"/>
    <row r="19867" ht="12.6" hidden="1"/>
    <row r="19868" ht="12.6" hidden="1"/>
    <row r="19869" ht="12.6" hidden="1"/>
    <row r="19870" ht="12.6" hidden="1"/>
    <row r="19871" ht="12.6" hidden="1"/>
    <row r="19872" ht="12.6" hidden="1"/>
    <row r="19873" ht="12.6" hidden="1"/>
    <row r="19874" ht="12.6" hidden="1"/>
    <row r="19875" ht="12.6" hidden="1"/>
    <row r="19876" ht="12.6" hidden="1"/>
    <row r="19877" ht="12.6" hidden="1"/>
    <row r="19878" ht="12.6" hidden="1"/>
    <row r="19879" ht="12.6" hidden="1"/>
    <row r="19880" ht="12.6" hidden="1"/>
    <row r="19881" ht="12.6" hidden="1"/>
    <row r="19882" ht="12.6" hidden="1"/>
    <row r="19883" ht="12.6" hidden="1"/>
    <row r="19884" ht="12.6" hidden="1"/>
    <row r="19885" ht="12.6" hidden="1"/>
    <row r="19886" ht="12.6" hidden="1"/>
    <row r="19887" ht="12.6" hidden="1"/>
    <row r="19888" ht="12.6" hidden="1"/>
    <row r="19889" ht="12.6" hidden="1"/>
    <row r="19890" ht="12.6" hidden="1"/>
    <row r="19891" ht="12.6" hidden="1"/>
    <row r="19892" ht="12.6" hidden="1"/>
    <row r="19893" ht="12.6" hidden="1"/>
    <row r="19894" ht="12.6" hidden="1"/>
    <row r="19895" ht="12.6" hidden="1"/>
    <row r="19896" ht="12.6" hidden="1"/>
    <row r="19897" ht="12.6" hidden="1"/>
    <row r="19898" ht="12.6" hidden="1"/>
    <row r="19899" ht="12.6" hidden="1"/>
    <row r="19900" ht="12.6" hidden="1"/>
    <row r="19901" ht="12.6" hidden="1"/>
    <row r="19902" ht="12.6" hidden="1"/>
    <row r="19903" ht="12.6" hidden="1"/>
    <row r="19904" ht="12.6" hidden="1"/>
    <row r="19905" ht="12.6" hidden="1"/>
    <row r="19906" ht="12.6" hidden="1"/>
    <row r="19907" ht="12.6" hidden="1"/>
    <row r="19908" ht="12.6" hidden="1"/>
    <row r="19909" ht="12.6" hidden="1"/>
    <row r="19910" ht="12.6" hidden="1"/>
    <row r="19911" ht="12.6" hidden="1"/>
    <row r="19912" ht="12.6" hidden="1"/>
    <row r="19913" ht="12.6" hidden="1"/>
    <row r="19914" ht="12.6" hidden="1"/>
    <row r="19915" ht="12.6" hidden="1"/>
    <row r="19916" ht="12.6" hidden="1"/>
    <row r="19917" ht="12.6" hidden="1"/>
    <row r="19918" ht="12.6" hidden="1"/>
    <row r="19919" ht="12.6" hidden="1"/>
    <row r="19920" ht="12.6" hidden="1"/>
    <row r="19921" ht="12.6" hidden="1"/>
    <row r="19922" ht="12.6" hidden="1"/>
    <row r="19923" ht="12.6" hidden="1"/>
    <row r="19924" ht="12.6" hidden="1"/>
    <row r="19925" ht="12.6" hidden="1"/>
    <row r="19926" ht="12.6" hidden="1"/>
    <row r="19927" ht="12.6" hidden="1"/>
    <row r="19928" ht="12.6" hidden="1"/>
    <row r="19929" ht="12.6" hidden="1"/>
    <row r="19930" ht="12.6" hidden="1"/>
    <row r="19931" ht="12.6" hidden="1"/>
    <row r="19932" ht="12.6" hidden="1"/>
    <row r="19933" ht="12.6" hidden="1"/>
    <row r="19934" ht="12.6" hidden="1"/>
    <row r="19935" ht="12.6" hidden="1"/>
    <row r="19936" ht="12.6" hidden="1"/>
    <row r="19937" ht="12.6" hidden="1"/>
    <row r="19938" ht="12.6" hidden="1"/>
    <row r="19939" ht="12.6" hidden="1"/>
    <row r="19940" ht="12.6" hidden="1"/>
    <row r="19941" ht="12.6" hidden="1"/>
    <row r="19942" ht="12.6" hidden="1"/>
    <row r="19943" ht="12.6" hidden="1"/>
    <row r="19944" ht="12.6" hidden="1"/>
    <row r="19945" ht="12.6" hidden="1"/>
    <row r="19946" ht="12.6" hidden="1"/>
    <row r="19947" ht="12.6" hidden="1"/>
    <row r="19948" ht="12.6" hidden="1"/>
    <row r="19949" ht="12.6" hidden="1"/>
    <row r="19950" ht="12.6" hidden="1"/>
    <row r="19951" ht="12.6" hidden="1"/>
    <row r="19952" ht="12.6" hidden="1"/>
    <row r="19953" ht="12.6" hidden="1"/>
    <row r="19954" ht="12.6" hidden="1"/>
    <row r="19955" ht="12.6" hidden="1"/>
    <row r="19956" ht="12.6" hidden="1"/>
    <row r="19957" ht="12.6" hidden="1"/>
    <row r="19958" ht="12.6" hidden="1"/>
    <row r="19959" ht="12.6" hidden="1"/>
    <row r="19960" ht="12.6" hidden="1"/>
    <row r="19961" ht="12.6" hidden="1"/>
    <row r="19962" ht="12.6" hidden="1"/>
    <row r="19963" ht="12.6" hidden="1"/>
    <row r="19964" ht="12.6" hidden="1"/>
    <row r="19965" ht="12.6" hidden="1"/>
    <row r="19966" ht="12.6" hidden="1"/>
    <row r="19967" ht="12.6" hidden="1"/>
    <row r="19968" ht="12.6" hidden="1"/>
    <row r="19969" ht="12.6" hidden="1"/>
    <row r="19970" ht="12.6" hidden="1"/>
    <row r="19971" ht="12.6" hidden="1"/>
    <row r="19972" ht="12.6" hidden="1"/>
    <row r="19973" ht="12.6" hidden="1"/>
    <row r="19974" ht="12.6" hidden="1"/>
    <row r="19975" ht="12.6" hidden="1"/>
    <row r="19976" ht="12.6" hidden="1"/>
    <row r="19977" ht="12.6" hidden="1"/>
    <row r="19978" ht="12.6" hidden="1"/>
    <row r="19979" ht="12.6" hidden="1"/>
    <row r="19980" ht="12.6" hidden="1"/>
    <row r="19981" ht="12.6" hidden="1"/>
    <row r="19982" ht="12.6" hidden="1"/>
    <row r="19983" ht="12.6" hidden="1"/>
    <row r="19984" ht="12.6" hidden="1"/>
    <row r="19985" ht="12.6" hidden="1"/>
    <row r="19986" ht="12.6" hidden="1"/>
    <row r="19987" ht="12.6" hidden="1"/>
    <row r="19988" ht="12.6" hidden="1"/>
    <row r="19989" ht="12.6" hidden="1"/>
    <row r="19990" ht="12.6" hidden="1"/>
    <row r="19991" ht="12.6" hidden="1"/>
    <row r="19992" ht="12.6" hidden="1"/>
    <row r="19993" ht="12.6" hidden="1"/>
    <row r="19994" ht="12.6" hidden="1"/>
    <row r="19995" ht="12.6" hidden="1"/>
    <row r="19996" ht="12.6" hidden="1"/>
    <row r="19997" ht="12.6" hidden="1"/>
    <row r="19998" ht="12.6" hidden="1"/>
    <row r="19999" ht="12.6" hidden="1"/>
    <row r="20000" ht="12.6" hidden="1"/>
    <row r="20001" ht="12.6" hidden="1"/>
    <row r="20002" ht="12.6" hidden="1"/>
    <row r="20003" ht="12.6" hidden="1"/>
    <row r="20004" ht="12.6" hidden="1"/>
    <row r="20005" ht="12.6" hidden="1"/>
    <row r="20006" ht="12.6" hidden="1"/>
    <row r="20007" ht="12.6" hidden="1"/>
    <row r="20008" ht="12.6" hidden="1"/>
    <row r="20009" ht="12.6" hidden="1"/>
    <row r="20010" ht="12.6" hidden="1"/>
    <row r="20011" ht="12.6" hidden="1"/>
    <row r="20012" ht="12.6" hidden="1"/>
    <row r="20013" ht="12.6" hidden="1"/>
    <row r="20014" ht="12.6" hidden="1"/>
    <row r="20015" ht="12.6" hidden="1"/>
    <row r="20016" ht="12.6" hidden="1"/>
    <row r="20017" ht="12.6" hidden="1"/>
    <row r="20018" ht="12.6" hidden="1"/>
    <row r="20019" ht="12.6" hidden="1"/>
    <row r="20020" ht="12.6" hidden="1"/>
    <row r="20021" ht="12.6" hidden="1"/>
    <row r="20022" ht="12.6" hidden="1"/>
    <row r="20023" ht="12.6" hidden="1"/>
    <row r="20024" ht="12.6" hidden="1"/>
    <row r="20025" ht="12.6" hidden="1"/>
    <row r="20026" ht="12.6" hidden="1"/>
    <row r="20027" ht="12.6" hidden="1"/>
    <row r="20028" ht="12.6" hidden="1"/>
    <row r="20029" ht="12.6" hidden="1"/>
    <row r="20030" ht="12.6" hidden="1"/>
    <row r="20031" ht="12.6" hidden="1"/>
    <row r="20032" ht="12.6" hidden="1"/>
    <row r="20033" ht="12.6" hidden="1"/>
    <row r="20034" ht="12.6" hidden="1"/>
    <row r="20035" ht="12.6" hidden="1"/>
    <row r="20036" ht="12.6" hidden="1"/>
    <row r="20037" ht="12.6" hidden="1"/>
    <row r="20038" ht="12.6" hidden="1"/>
    <row r="20039" ht="12.6" hidden="1"/>
    <row r="20040" ht="12.6" hidden="1"/>
    <row r="20041" ht="12.6" hidden="1"/>
    <row r="20042" ht="12.6" hidden="1"/>
    <row r="20043" ht="12.6" hidden="1"/>
    <row r="20044" ht="12.6" hidden="1"/>
    <row r="20045" ht="12.6" hidden="1"/>
    <row r="20046" ht="12.6" hidden="1"/>
    <row r="20047" ht="12.6" hidden="1"/>
    <row r="20048" ht="12.6" hidden="1"/>
    <row r="20049" ht="12.6" hidden="1"/>
    <row r="20050" ht="12.6" hidden="1"/>
    <row r="20051" ht="12.6" hidden="1"/>
    <row r="20052" ht="12.6" hidden="1"/>
    <row r="20053" ht="12.6" hidden="1"/>
    <row r="20054" ht="12.6" hidden="1"/>
    <row r="20055" ht="12.6" hidden="1"/>
    <row r="20056" ht="12.6" hidden="1"/>
    <row r="20057" ht="12.6" hidden="1"/>
    <row r="20058" ht="12.6" hidden="1"/>
    <row r="20059" ht="12.6" hidden="1"/>
    <row r="20060" ht="12.6" hidden="1"/>
    <row r="20061" ht="12.6" hidden="1"/>
    <row r="20062" ht="12.6" hidden="1"/>
    <row r="20063" ht="12.6" hidden="1"/>
    <row r="20064" ht="12.6" hidden="1"/>
    <row r="20065" ht="12.6" hidden="1"/>
    <row r="20066" ht="12.6" hidden="1"/>
    <row r="20067" ht="12.6" hidden="1"/>
    <row r="20068" ht="12.6" hidden="1"/>
    <row r="20069" ht="12.6" hidden="1"/>
    <row r="20070" ht="12.6" hidden="1"/>
    <row r="20071" ht="12.6" hidden="1"/>
    <row r="20072" ht="12.6" hidden="1"/>
    <row r="20073" ht="12.6" hidden="1"/>
    <row r="20074" ht="12.6" hidden="1"/>
    <row r="20075" ht="12.6" hidden="1"/>
    <row r="20076" ht="12.6" hidden="1"/>
    <row r="20077" ht="12.6" hidden="1"/>
    <row r="20078" ht="12.6" hidden="1"/>
    <row r="20079" ht="12.6" hidden="1"/>
    <row r="20080" ht="12.6" hidden="1"/>
    <row r="20081" ht="12.6" hidden="1"/>
    <row r="20082" ht="12.6" hidden="1"/>
    <row r="20083" ht="12.6" hidden="1"/>
    <row r="20084" ht="12.6" hidden="1"/>
    <row r="20085" ht="12.6" hidden="1"/>
    <row r="20086" ht="12.6" hidden="1"/>
    <row r="20087" ht="12.6" hidden="1"/>
    <row r="20088" ht="12.6" hidden="1"/>
    <row r="20089" ht="12.6" hidden="1"/>
    <row r="20090" ht="12.6" hidden="1"/>
    <row r="20091" ht="12.6" hidden="1"/>
    <row r="20092" ht="12.6" hidden="1"/>
    <row r="20093" ht="12.6" hidden="1"/>
    <row r="20094" ht="12.6" hidden="1"/>
    <row r="20095" ht="12.6" hidden="1"/>
    <row r="20096" ht="12.6" hidden="1"/>
    <row r="20097" ht="12.6" hidden="1"/>
    <row r="20098" ht="12.6" hidden="1"/>
    <row r="20099" ht="12.6" hidden="1"/>
    <row r="20100" ht="12.6" hidden="1"/>
    <row r="20101" ht="12.6" hidden="1"/>
    <row r="20102" ht="12.6" hidden="1"/>
    <row r="20103" ht="12.6" hidden="1"/>
    <row r="20104" ht="12.6" hidden="1"/>
    <row r="20105" ht="12.6" hidden="1"/>
    <row r="20106" ht="12.6" hidden="1"/>
    <row r="20107" ht="12.6" hidden="1"/>
    <row r="20108" ht="12.6" hidden="1"/>
    <row r="20109" ht="12.6" hidden="1"/>
    <row r="20110" ht="12.6" hidden="1"/>
    <row r="20111" ht="12.6" hidden="1"/>
    <row r="20112" ht="12.6" hidden="1"/>
    <row r="20113" ht="12.6" hidden="1"/>
    <row r="20114" ht="12.6" hidden="1"/>
    <row r="20115" ht="12.6" hidden="1"/>
    <row r="20116" ht="12.6" hidden="1"/>
    <row r="20117" ht="12.6" hidden="1"/>
    <row r="20118" ht="12.6" hidden="1"/>
    <row r="20119" ht="12.6" hidden="1"/>
    <row r="20120" ht="12.6" hidden="1"/>
    <row r="20121" ht="12.6" hidden="1"/>
    <row r="20122" ht="12.6" hidden="1"/>
    <row r="20123" ht="12.6" hidden="1"/>
    <row r="20124" ht="12.6" hidden="1"/>
    <row r="20125" ht="12.6" hidden="1"/>
    <row r="20126" ht="12.6" hidden="1"/>
    <row r="20127" ht="12.6" hidden="1"/>
    <row r="20128" ht="12.6" hidden="1"/>
    <row r="20129" ht="12.6" hidden="1"/>
    <row r="20130" ht="12.6" hidden="1"/>
    <row r="20131" ht="12.6" hidden="1"/>
    <row r="20132" ht="12.6" hidden="1"/>
    <row r="20133" ht="12.6" hidden="1"/>
    <row r="20134" ht="12.6" hidden="1"/>
    <row r="20135" ht="12.6" hidden="1"/>
    <row r="20136" ht="12.6" hidden="1"/>
    <row r="20137" ht="12.6" hidden="1"/>
    <row r="20138" ht="12.6" hidden="1"/>
    <row r="20139" ht="12.6" hidden="1"/>
    <row r="20140" ht="12.6" hidden="1"/>
    <row r="20141" ht="12.6" hidden="1"/>
    <row r="20142" ht="12.6" hidden="1"/>
    <row r="20143" ht="12.6" hidden="1"/>
    <row r="20144" ht="12.6" hidden="1"/>
    <row r="20145" ht="12.6" hidden="1"/>
    <row r="20146" ht="12.6" hidden="1"/>
    <row r="20147" ht="12.6" hidden="1"/>
    <row r="20148" ht="12.6" hidden="1"/>
    <row r="20149" ht="12.6" hidden="1"/>
    <row r="20150" ht="12.6" hidden="1"/>
    <row r="20151" ht="12.6" hidden="1"/>
    <row r="20152" ht="12.6" hidden="1"/>
    <row r="20153" ht="12.6" hidden="1"/>
    <row r="20154" ht="12.6" hidden="1"/>
    <row r="20155" ht="12.6" hidden="1"/>
    <row r="20156" ht="12.6" hidden="1"/>
    <row r="20157" ht="12.6" hidden="1"/>
    <row r="20158" ht="12.6" hidden="1"/>
    <row r="20159" ht="12.6" hidden="1"/>
    <row r="20160" ht="12.6" hidden="1"/>
    <row r="20161" ht="12.6" hidden="1"/>
    <row r="20162" ht="12.6" hidden="1"/>
    <row r="20163" ht="12.6" hidden="1"/>
    <row r="20164" ht="12.6" hidden="1"/>
    <row r="20165" ht="12.6" hidden="1"/>
    <row r="20166" ht="12.6" hidden="1"/>
    <row r="20167" ht="12.6" hidden="1"/>
    <row r="20168" ht="12.6" hidden="1"/>
    <row r="20169" ht="12.6" hidden="1"/>
    <row r="20170" ht="12.6" hidden="1"/>
    <row r="20171" ht="12.6" hidden="1"/>
    <row r="20172" ht="12.6" hidden="1"/>
    <row r="20173" ht="12.6" hidden="1"/>
    <row r="20174" ht="12.6" hidden="1"/>
    <row r="20175" ht="12.6" hidden="1"/>
    <row r="20176" ht="12.6" hidden="1"/>
    <row r="20177" ht="12.6" hidden="1"/>
    <row r="20178" ht="12.6" hidden="1"/>
    <row r="20179" ht="12.6" hidden="1"/>
    <row r="20180" ht="12.6" hidden="1"/>
    <row r="20181" ht="12.6" hidden="1"/>
    <row r="20182" ht="12.6" hidden="1"/>
    <row r="20183" ht="12.6" hidden="1"/>
    <row r="20184" ht="12.6" hidden="1"/>
    <row r="20185" ht="12.6" hidden="1"/>
    <row r="20186" ht="12.6" hidden="1"/>
    <row r="20187" ht="12.6" hidden="1"/>
    <row r="20188" ht="12.6" hidden="1"/>
    <row r="20189" ht="12.6" hidden="1"/>
    <row r="20190" ht="12.6" hidden="1"/>
    <row r="20191" ht="12.6" hidden="1"/>
    <row r="20192" ht="12.6" hidden="1"/>
    <row r="20193" ht="12.6" hidden="1"/>
    <row r="20194" ht="12.6" hidden="1"/>
    <row r="20195" ht="12.6" hidden="1"/>
    <row r="20196" ht="12.6" hidden="1"/>
    <row r="20197" ht="12.6" hidden="1"/>
    <row r="20198" ht="12.6" hidden="1"/>
    <row r="20199" ht="12.6" hidden="1"/>
    <row r="20200" ht="12.6" hidden="1"/>
    <row r="20201" ht="12.6" hidden="1"/>
    <row r="20202" ht="12.6" hidden="1"/>
    <row r="20203" ht="12.6" hidden="1"/>
    <row r="20204" ht="12.6" hidden="1"/>
    <row r="20205" ht="12.6" hidden="1"/>
    <row r="20206" ht="12.6" hidden="1"/>
    <row r="20207" ht="12.6" hidden="1"/>
    <row r="20208" ht="12.6" hidden="1"/>
    <row r="20209" ht="12.6" hidden="1"/>
    <row r="20210" ht="12.6" hidden="1"/>
    <row r="20211" ht="12.6" hidden="1"/>
    <row r="20212" ht="12.6" hidden="1"/>
    <row r="20213" ht="12.6" hidden="1"/>
    <row r="20214" ht="12.6" hidden="1"/>
    <row r="20215" ht="12.6" hidden="1"/>
    <row r="20216" ht="12.6" hidden="1"/>
    <row r="20217" ht="12.6" hidden="1"/>
    <row r="20218" ht="12.6" hidden="1"/>
    <row r="20219" ht="12.6" hidden="1"/>
    <row r="20220" ht="12.6" hidden="1"/>
    <row r="20221" ht="12.6" hidden="1"/>
    <row r="20222" ht="12.6" hidden="1"/>
    <row r="20223" ht="12.6" hidden="1"/>
    <row r="20224" ht="12.6" hidden="1"/>
    <row r="20225" ht="12.6" hidden="1"/>
    <row r="20226" ht="12.6" hidden="1"/>
    <row r="20227" ht="12.6" hidden="1"/>
    <row r="20228" ht="12.6" hidden="1"/>
    <row r="20229" ht="12.6" hidden="1"/>
    <row r="20230" ht="12.6" hidden="1"/>
    <row r="20231" ht="12.6" hidden="1"/>
    <row r="20232" ht="12.6" hidden="1"/>
    <row r="20233" ht="12.6" hidden="1"/>
    <row r="20234" ht="12.6" hidden="1"/>
    <row r="20235" ht="12.6" hidden="1"/>
    <row r="20236" ht="12.6" hidden="1"/>
    <row r="20237" ht="12.6" hidden="1"/>
    <row r="20238" ht="12.6" hidden="1"/>
    <row r="20239" ht="12.6" hidden="1"/>
    <row r="20240" ht="12.6" hidden="1"/>
    <row r="20241" ht="12.6" hidden="1"/>
    <row r="20242" ht="12.6" hidden="1"/>
    <row r="20243" ht="12.6" hidden="1"/>
    <row r="20244" ht="12.6" hidden="1"/>
    <row r="20245" ht="12.6" hidden="1"/>
    <row r="20246" ht="12.6" hidden="1"/>
    <row r="20247" ht="12.6" hidden="1"/>
    <row r="20248" ht="12.6" hidden="1"/>
    <row r="20249" ht="12.6" hidden="1"/>
    <row r="20250" ht="12.6" hidden="1"/>
    <row r="20251" ht="12.6" hidden="1"/>
    <row r="20252" ht="12.6" hidden="1"/>
    <row r="20253" ht="12.6" hidden="1"/>
    <row r="20254" ht="12.6" hidden="1"/>
    <row r="20255" ht="12.6" hidden="1"/>
    <row r="20256" ht="12.6" hidden="1"/>
    <row r="20257" ht="12.6" hidden="1"/>
    <row r="20258" ht="12.6" hidden="1"/>
    <row r="20259" ht="12.6" hidden="1"/>
    <row r="20260" ht="12.6" hidden="1"/>
    <row r="20261" ht="12.6" hidden="1"/>
    <row r="20262" ht="12.6" hidden="1"/>
    <row r="20263" ht="12.6" hidden="1"/>
    <row r="20264" ht="12.6" hidden="1"/>
    <row r="20265" ht="12.6" hidden="1"/>
    <row r="20266" ht="12.6" hidden="1"/>
    <row r="20267" ht="12.6" hidden="1"/>
    <row r="20268" ht="12.6" hidden="1"/>
    <row r="20269" ht="12.6" hidden="1"/>
    <row r="20270" ht="12.6" hidden="1"/>
    <row r="20271" ht="12.6" hidden="1"/>
    <row r="20272" ht="12.6" hidden="1"/>
    <row r="20273" ht="12.6" hidden="1"/>
    <row r="20274" ht="12.6" hidden="1"/>
    <row r="20275" ht="12.6" hidden="1"/>
    <row r="20276" ht="12.6" hidden="1"/>
    <row r="20277" ht="12.6" hidden="1"/>
    <row r="20278" ht="12.6" hidden="1"/>
    <row r="20279" ht="12.6" hidden="1"/>
    <row r="20280" ht="12.6" hidden="1"/>
    <row r="20281" ht="12.6" hidden="1"/>
    <row r="20282" ht="12.6" hidden="1"/>
    <row r="20283" ht="12.6" hidden="1"/>
    <row r="20284" ht="12.6" hidden="1"/>
    <row r="20285" ht="12.6" hidden="1"/>
    <row r="20286" ht="12.6" hidden="1"/>
    <row r="20287" ht="12.6" hidden="1"/>
    <row r="20288" ht="12.6" hidden="1"/>
    <row r="20289" ht="12.6" hidden="1"/>
    <row r="20290" ht="12.6" hidden="1"/>
    <row r="20291" ht="12.6" hidden="1"/>
    <row r="20292" ht="12.6" hidden="1"/>
    <row r="20293" ht="12.6" hidden="1"/>
    <row r="20294" ht="12.6" hidden="1"/>
    <row r="20295" ht="12.6" hidden="1"/>
    <row r="20296" ht="12.6" hidden="1"/>
    <row r="20297" ht="12.6" hidden="1"/>
    <row r="20298" ht="12.6" hidden="1"/>
    <row r="20299" ht="12.6" hidden="1"/>
    <row r="20300" ht="12.6" hidden="1"/>
    <row r="20301" ht="12.6" hidden="1"/>
    <row r="20302" ht="12.6" hidden="1"/>
    <row r="20303" ht="12.6" hidden="1"/>
    <row r="20304" ht="12.6" hidden="1"/>
    <row r="20305" ht="12.6" hidden="1"/>
    <row r="20306" ht="12.6" hidden="1"/>
    <row r="20307" ht="12.6" hidden="1"/>
    <row r="20308" ht="12.6" hidden="1"/>
    <row r="20309" ht="12.6" hidden="1"/>
    <row r="20310" ht="12.6" hidden="1"/>
    <row r="20311" ht="12.6" hidden="1"/>
    <row r="20312" ht="12.6" hidden="1"/>
    <row r="20313" ht="12.6" hidden="1"/>
    <row r="20314" ht="12.6" hidden="1"/>
    <row r="20315" ht="12.6" hidden="1"/>
    <row r="20316" ht="12.6" hidden="1"/>
    <row r="20317" ht="12.6" hidden="1"/>
    <row r="20318" ht="12.6" hidden="1"/>
    <row r="20319" ht="12.6" hidden="1"/>
    <row r="20320" ht="12.6" hidden="1"/>
    <row r="20321" ht="12.6" hidden="1"/>
    <row r="20322" ht="12.6" hidden="1"/>
    <row r="20323" ht="12.6" hidden="1"/>
    <row r="20324" ht="12.6" hidden="1"/>
    <row r="20325" ht="12.6" hidden="1"/>
    <row r="20326" ht="12.6" hidden="1"/>
    <row r="20327" ht="12.6" hidden="1"/>
    <row r="20328" ht="12.6" hidden="1"/>
    <row r="20329" ht="12.6" hidden="1"/>
    <row r="20330" ht="12.6" hidden="1"/>
    <row r="20331" ht="12.6" hidden="1"/>
    <row r="20332" ht="12.6" hidden="1"/>
    <row r="20333" ht="12.6" hidden="1"/>
    <row r="20334" ht="12.6" hidden="1"/>
    <row r="20335" ht="12.6" hidden="1"/>
    <row r="20336" ht="12.6" hidden="1"/>
    <row r="20337" ht="12.6" hidden="1"/>
    <row r="20338" ht="12.6" hidden="1"/>
    <row r="20339" ht="12.6" hidden="1"/>
    <row r="20340" ht="12.6" hidden="1"/>
    <row r="20341" ht="12.6" hidden="1"/>
    <row r="20342" ht="12.6" hidden="1"/>
    <row r="20343" ht="12.6" hidden="1"/>
    <row r="20344" ht="12.6" hidden="1"/>
    <row r="20345" ht="12.6" hidden="1"/>
    <row r="20346" ht="12.6" hidden="1"/>
    <row r="20347" ht="12.6" hidden="1"/>
    <row r="20348" ht="12.6" hidden="1"/>
    <row r="20349" ht="12.6" hidden="1"/>
    <row r="20350" ht="12.6" hidden="1"/>
    <row r="20351" ht="12.6" hidden="1"/>
    <row r="20352" ht="12.6" hidden="1"/>
    <row r="20353" ht="12.6" hidden="1"/>
    <row r="20354" ht="12.6" hidden="1"/>
    <row r="20355" ht="12.6" hidden="1"/>
    <row r="20356" ht="12.6" hidden="1"/>
    <row r="20357" ht="12.6" hidden="1"/>
    <row r="20358" ht="12.6" hidden="1"/>
    <row r="20359" ht="12.6" hidden="1"/>
    <row r="20360" ht="12.6" hidden="1"/>
    <row r="20361" ht="12.6" hidden="1"/>
    <row r="20362" ht="12.6" hidden="1"/>
    <row r="20363" ht="12.6" hidden="1"/>
    <row r="20364" ht="12.6" hidden="1"/>
    <row r="20365" ht="12.6" hidden="1"/>
    <row r="20366" ht="12.6" hidden="1"/>
    <row r="20367" ht="12.6" hidden="1"/>
    <row r="20368" ht="12.6" hidden="1"/>
    <row r="20369" ht="12.6" hidden="1"/>
    <row r="20370" ht="12.6" hidden="1"/>
    <row r="20371" ht="12.6" hidden="1"/>
    <row r="20372" ht="12.6" hidden="1"/>
    <row r="20373" ht="12.6" hidden="1"/>
    <row r="20374" ht="12.6" hidden="1"/>
    <row r="20375" ht="12.6" hidden="1"/>
    <row r="20376" ht="12.6" hidden="1"/>
    <row r="20377" ht="12.6" hidden="1"/>
    <row r="20378" ht="12.6" hidden="1"/>
    <row r="20379" ht="12.6" hidden="1"/>
    <row r="20380" ht="12.6" hidden="1"/>
    <row r="20381" ht="12.6" hidden="1"/>
    <row r="20382" ht="12.6" hidden="1"/>
    <row r="20383" ht="12.6" hidden="1"/>
    <row r="20384" ht="12.6" hidden="1"/>
    <row r="20385" ht="12.6" hidden="1"/>
    <row r="20386" ht="12.6" hidden="1"/>
    <row r="20387" ht="12.6" hidden="1"/>
    <row r="20388" ht="12.6" hidden="1"/>
    <row r="20389" ht="12.6" hidden="1"/>
    <row r="20390" ht="12.6" hidden="1"/>
    <row r="20391" ht="12.6" hidden="1"/>
    <row r="20392" ht="12.6" hidden="1"/>
    <row r="20393" ht="12.6" hidden="1"/>
    <row r="20394" ht="12.6" hidden="1"/>
    <row r="20395" ht="12.6" hidden="1"/>
    <row r="20396" ht="12.6" hidden="1"/>
    <row r="20397" ht="12.6" hidden="1"/>
    <row r="20398" ht="12.6" hidden="1"/>
    <row r="20399" ht="12.6" hidden="1"/>
    <row r="20400" ht="12.6" hidden="1"/>
    <row r="20401" ht="12.6" hidden="1"/>
    <row r="20402" ht="12.6" hidden="1"/>
    <row r="20403" ht="12.6" hidden="1"/>
    <row r="20404" ht="12.6" hidden="1"/>
    <row r="20405" ht="12.6" hidden="1"/>
    <row r="20406" ht="12.6" hidden="1"/>
    <row r="20407" ht="12.6" hidden="1"/>
    <row r="20408" ht="12.6" hidden="1"/>
    <row r="20409" ht="12.6" hidden="1"/>
    <row r="20410" ht="12.6" hidden="1"/>
    <row r="20411" ht="12.6" hidden="1"/>
    <row r="20412" ht="12.6" hidden="1"/>
    <row r="20413" ht="12.6" hidden="1"/>
    <row r="20414" ht="12.6" hidden="1"/>
    <row r="20415" ht="12.6" hidden="1"/>
    <row r="20416" ht="12.6" hidden="1"/>
    <row r="20417" ht="12.6" hidden="1"/>
    <row r="20418" ht="12.6" hidden="1"/>
    <row r="20419" ht="12.6" hidden="1"/>
    <row r="20420" ht="12.6" hidden="1"/>
    <row r="20421" ht="12.6" hidden="1"/>
    <row r="20422" ht="12.6" hidden="1"/>
    <row r="20423" ht="12.6" hidden="1"/>
    <row r="20424" ht="12.6" hidden="1"/>
    <row r="20425" ht="12.6" hidden="1"/>
    <row r="20426" ht="12.6" hidden="1"/>
    <row r="20427" ht="12.6" hidden="1"/>
    <row r="20428" ht="12.6" hidden="1"/>
    <row r="20429" ht="12.6" hidden="1"/>
    <row r="20430" ht="12.6" hidden="1"/>
    <row r="20431" ht="12.6" hidden="1"/>
    <row r="20432" ht="12.6" hidden="1"/>
    <row r="20433" ht="12.6" hidden="1"/>
    <row r="20434" ht="12.6" hidden="1"/>
    <row r="20435" ht="12.6" hidden="1"/>
    <row r="20436" ht="12.6" hidden="1"/>
    <row r="20437" ht="12.6" hidden="1"/>
    <row r="20438" ht="12.6" hidden="1"/>
    <row r="20439" ht="12.6" hidden="1"/>
    <row r="20440" ht="12.6" hidden="1"/>
    <row r="20441" ht="12.6" hidden="1"/>
    <row r="20442" ht="12.6" hidden="1"/>
    <row r="20443" ht="12.6" hidden="1"/>
    <row r="20444" ht="12.6" hidden="1"/>
    <row r="20445" ht="12.6" hidden="1"/>
    <row r="20446" ht="12.6" hidden="1"/>
    <row r="20447" ht="12.6" hidden="1"/>
    <row r="20448" ht="12.6" hidden="1"/>
    <row r="20449" ht="12.6" hidden="1"/>
    <row r="20450" ht="12.6" hidden="1"/>
    <row r="20451" ht="12.6" hidden="1"/>
    <row r="20452" ht="12.6" hidden="1"/>
    <row r="20453" ht="12.6" hidden="1"/>
    <row r="20454" ht="12.6" hidden="1"/>
    <row r="20455" ht="12.6" hidden="1"/>
    <row r="20456" ht="12.6" hidden="1"/>
    <row r="20457" ht="12.6" hidden="1"/>
    <row r="20458" ht="12.6" hidden="1"/>
    <row r="20459" ht="12.6" hidden="1"/>
    <row r="20460" ht="12.6" hidden="1"/>
    <row r="20461" ht="12.6" hidden="1"/>
    <row r="20462" ht="12.6" hidden="1"/>
    <row r="20463" ht="12.6" hidden="1"/>
    <row r="20464" ht="12.6" hidden="1"/>
    <row r="20465" ht="12.6" hidden="1"/>
    <row r="20466" ht="12.6" hidden="1"/>
    <row r="20467" ht="12.6" hidden="1"/>
    <row r="20468" ht="12.6" hidden="1"/>
    <row r="20469" ht="12.6" hidden="1"/>
    <row r="20470" ht="12.6" hidden="1"/>
    <row r="20471" ht="12.6" hidden="1"/>
    <row r="20472" ht="12.6" hidden="1"/>
    <row r="20473" ht="12.6" hidden="1"/>
    <row r="20474" ht="12.6" hidden="1"/>
    <row r="20475" ht="12.6" hidden="1"/>
    <row r="20476" ht="12.6" hidden="1"/>
    <row r="20477" ht="12.6" hidden="1"/>
    <row r="20478" ht="12.6" hidden="1"/>
    <row r="20479" ht="12.6" hidden="1"/>
    <row r="20480" ht="12.6" hidden="1"/>
    <row r="20481" ht="12.6" hidden="1"/>
    <row r="20482" ht="12.6" hidden="1"/>
    <row r="20483" ht="12.6" hidden="1"/>
    <row r="20484" ht="12.6" hidden="1"/>
    <row r="20485" ht="12.6" hidden="1"/>
    <row r="20486" ht="12.6" hidden="1"/>
    <row r="20487" ht="12.6" hidden="1"/>
    <row r="20488" ht="12.6" hidden="1"/>
    <row r="20489" ht="12.6" hidden="1"/>
    <row r="20490" ht="12.6" hidden="1"/>
    <row r="20491" ht="12.6" hidden="1"/>
    <row r="20492" ht="12.6" hidden="1"/>
    <row r="20493" ht="12.6" hidden="1"/>
    <row r="20494" ht="12.6" hidden="1"/>
    <row r="20495" ht="12.6" hidden="1"/>
    <row r="20496" ht="12.6" hidden="1"/>
    <row r="20497" ht="12.6" hidden="1"/>
    <row r="20498" ht="12.6" hidden="1"/>
    <row r="20499" ht="12.6" hidden="1"/>
    <row r="20500" ht="12.6" hidden="1"/>
    <row r="20501" ht="12.6" hidden="1"/>
    <row r="20502" ht="12.6" hidden="1"/>
    <row r="20503" ht="12.6" hidden="1"/>
    <row r="20504" ht="12.6" hidden="1"/>
    <row r="20505" ht="12.6" hidden="1"/>
    <row r="20506" ht="12.6" hidden="1"/>
    <row r="20507" ht="12.6" hidden="1"/>
    <row r="20508" ht="12.6" hidden="1"/>
    <row r="20509" ht="12.6" hidden="1"/>
    <row r="20510" ht="12.6" hidden="1"/>
    <row r="20511" ht="12.6" hidden="1"/>
    <row r="20512" ht="12.6" hidden="1"/>
    <row r="20513" ht="12.6" hidden="1"/>
    <row r="20514" ht="12.6" hidden="1"/>
    <row r="20515" ht="12.6" hidden="1"/>
    <row r="20516" ht="12.6" hidden="1"/>
    <row r="20517" ht="12.6" hidden="1"/>
    <row r="20518" ht="12.6" hidden="1"/>
    <row r="20519" ht="12.6" hidden="1"/>
    <row r="20520" ht="12.6" hidden="1"/>
    <row r="20521" ht="12.6" hidden="1"/>
    <row r="20522" ht="12.6" hidden="1"/>
    <row r="20523" ht="12.6" hidden="1"/>
    <row r="20524" ht="12.6" hidden="1"/>
    <row r="20525" ht="12.6" hidden="1"/>
    <row r="20526" ht="12.6" hidden="1"/>
    <row r="20527" ht="12.6" hidden="1"/>
    <row r="20528" ht="12.6" hidden="1"/>
    <row r="20529" ht="12.6" hidden="1"/>
    <row r="20530" ht="12.6" hidden="1"/>
    <row r="20531" ht="12.6" hidden="1"/>
    <row r="20532" ht="12.6" hidden="1"/>
    <row r="20533" ht="12.6" hidden="1"/>
    <row r="20534" ht="12.6" hidden="1"/>
    <row r="20535" ht="12.6" hidden="1"/>
    <row r="20536" ht="12.6" hidden="1"/>
    <row r="20537" ht="12.6" hidden="1"/>
    <row r="20538" ht="12.6" hidden="1"/>
    <row r="20539" ht="12.6" hidden="1"/>
    <row r="20540" ht="12.6" hidden="1"/>
    <row r="20541" ht="12.6" hidden="1"/>
    <row r="20542" ht="12.6" hidden="1"/>
    <row r="20543" ht="12.6" hidden="1"/>
    <row r="20544" ht="12.6" hidden="1"/>
    <row r="20545" ht="12.6" hidden="1"/>
    <row r="20546" ht="12.6" hidden="1"/>
    <row r="20547" ht="12.6" hidden="1"/>
    <row r="20548" ht="12.6" hidden="1"/>
    <row r="20549" ht="12.6" hidden="1"/>
    <row r="20550" ht="12.6" hidden="1"/>
    <row r="20551" ht="12.6" hidden="1"/>
    <row r="20552" ht="12.6" hidden="1"/>
    <row r="20553" ht="12.6" hidden="1"/>
    <row r="20554" ht="12.6" hidden="1"/>
    <row r="20555" ht="12.6" hidden="1"/>
    <row r="20556" ht="12.6" hidden="1"/>
    <row r="20557" ht="12.6" hidden="1"/>
    <row r="20558" ht="12.6" hidden="1"/>
    <row r="20559" ht="12.6" hidden="1"/>
    <row r="20560" ht="12.6" hidden="1"/>
    <row r="20561" ht="12.6" hidden="1"/>
    <row r="20562" ht="12.6" hidden="1"/>
    <row r="20563" ht="12.6" hidden="1"/>
    <row r="20564" ht="12.6" hidden="1"/>
    <row r="20565" ht="12.6" hidden="1"/>
    <row r="20566" ht="12.6" hidden="1"/>
    <row r="20567" ht="12.6" hidden="1"/>
    <row r="20568" ht="12.6" hidden="1"/>
    <row r="20569" ht="12.6" hidden="1"/>
    <row r="20570" ht="12.6" hidden="1"/>
    <row r="20571" ht="12.6" hidden="1"/>
    <row r="20572" ht="12.6" hidden="1"/>
    <row r="20573" ht="12.6" hidden="1"/>
    <row r="20574" ht="12.6" hidden="1"/>
    <row r="20575" ht="12.6" hidden="1"/>
    <row r="20576" ht="12.6" hidden="1"/>
    <row r="20577" ht="12.6" hidden="1"/>
    <row r="20578" ht="12.6" hidden="1"/>
    <row r="20579" ht="12.6" hidden="1"/>
    <row r="20580" ht="12.6" hidden="1"/>
    <row r="20581" ht="12.6" hidden="1"/>
    <row r="20582" ht="12.6" hidden="1"/>
    <row r="20583" ht="12.6" hidden="1"/>
    <row r="20584" ht="12.6" hidden="1"/>
    <row r="20585" ht="12.6" hidden="1"/>
    <row r="20586" ht="12.6" hidden="1"/>
    <row r="20587" ht="12.6" hidden="1"/>
    <row r="20588" ht="12.6" hidden="1"/>
    <row r="20589" ht="12.6" hidden="1"/>
    <row r="20590" ht="12.6" hidden="1"/>
    <row r="20591" ht="12.6" hidden="1"/>
    <row r="20592" ht="12.6" hidden="1"/>
    <row r="20593" ht="12.6" hidden="1"/>
    <row r="20594" ht="12.6" hidden="1"/>
    <row r="20595" ht="12.6" hidden="1"/>
    <row r="20596" ht="12.6" hidden="1"/>
    <row r="20597" ht="12.6" hidden="1"/>
    <row r="20598" ht="12.6" hidden="1"/>
    <row r="20599" ht="12.6" hidden="1"/>
    <row r="20600" ht="12.6" hidden="1"/>
    <row r="20601" ht="12.6" hidden="1"/>
    <row r="20602" ht="12.6" hidden="1"/>
    <row r="20603" ht="12.6" hidden="1"/>
    <row r="20604" ht="12.6" hidden="1"/>
    <row r="20605" ht="12.6" hidden="1"/>
    <row r="20606" ht="12.6" hidden="1"/>
    <row r="20607" ht="12.6" hidden="1"/>
    <row r="20608" ht="12.6" hidden="1"/>
    <row r="20609" ht="12.6" hidden="1"/>
    <row r="20610" ht="12.6" hidden="1"/>
    <row r="20611" ht="12.6" hidden="1"/>
    <row r="20612" ht="12.6" hidden="1"/>
    <row r="20613" ht="12.6" hidden="1"/>
    <row r="20614" ht="12.6" hidden="1"/>
    <row r="20615" ht="12.6" hidden="1"/>
    <row r="20616" ht="12.6" hidden="1"/>
    <row r="20617" ht="12.6" hidden="1"/>
    <row r="20618" ht="12.6" hidden="1"/>
    <row r="20619" ht="12.6" hidden="1"/>
    <row r="20620" ht="12.6" hidden="1"/>
    <row r="20621" ht="12.6" hidden="1"/>
    <row r="20622" ht="12.6" hidden="1"/>
    <row r="20623" ht="12.6" hidden="1"/>
    <row r="20624" ht="12.6" hidden="1"/>
    <row r="20625" ht="12.6" hidden="1"/>
    <row r="20626" ht="12.6" hidden="1"/>
    <row r="20627" ht="12.6" hidden="1"/>
    <row r="20628" ht="12.6" hidden="1"/>
    <row r="20629" ht="12.6" hidden="1"/>
    <row r="20630" ht="12.6" hidden="1"/>
    <row r="20631" ht="12.6" hidden="1"/>
    <row r="20632" ht="12.6" hidden="1"/>
    <row r="20633" ht="12.6" hidden="1"/>
    <row r="20634" ht="12.6" hidden="1"/>
    <row r="20635" ht="12.6" hidden="1"/>
    <row r="20636" ht="12.6" hidden="1"/>
    <row r="20637" ht="12.6" hidden="1"/>
    <row r="20638" ht="12.6" hidden="1"/>
    <row r="20639" ht="12.6" hidden="1"/>
    <row r="20640" ht="12.6" hidden="1"/>
    <row r="20641" ht="12.6" hidden="1"/>
    <row r="20642" ht="12.6" hidden="1"/>
    <row r="20643" ht="12.6" hidden="1"/>
    <row r="20644" ht="12.6" hidden="1"/>
    <row r="20645" ht="12.6" hidden="1"/>
    <row r="20646" ht="12.6" hidden="1"/>
    <row r="20647" ht="12.6" hidden="1"/>
    <row r="20648" ht="12.6" hidden="1"/>
    <row r="20649" ht="12.6" hidden="1"/>
    <row r="20650" ht="12.6" hidden="1"/>
    <row r="20651" ht="12.6" hidden="1"/>
    <row r="20652" ht="12.6" hidden="1"/>
    <row r="20653" ht="12.6" hidden="1"/>
    <row r="20654" ht="12.6" hidden="1"/>
    <row r="20655" ht="12.6" hidden="1"/>
    <row r="20656" ht="12.6" hidden="1"/>
    <row r="20657" ht="12.6" hidden="1"/>
    <row r="20658" ht="12.6" hidden="1"/>
    <row r="20659" ht="12.6" hidden="1"/>
    <row r="20660" ht="12.6" hidden="1"/>
    <row r="20661" ht="12.6" hidden="1"/>
    <row r="20662" ht="12.6" hidden="1"/>
    <row r="20663" ht="12.6" hidden="1"/>
    <row r="20664" ht="12.6" hidden="1"/>
    <row r="20665" ht="12.6" hidden="1"/>
    <row r="20666" ht="12.6" hidden="1"/>
    <row r="20667" ht="12.6" hidden="1"/>
    <row r="20668" ht="12.6" hidden="1"/>
    <row r="20669" ht="12.6" hidden="1"/>
    <row r="20670" ht="12.6" hidden="1"/>
    <row r="20671" ht="12.6" hidden="1"/>
    <row r="20672" ht="12.6" hidden="1"/>
    <row r="20673" ht="12.6" hidden="1"/>
    <row r="20674" ht="12.6" hidden="1"/>
    <row r="20675" ht="12.6" hidden="1"/>
    <row r="20676" ht="12.6" hidden="1"/>
    <row r="20677" ht="12.6" hidden="1"/>
    <row r="20678" ht="12.6" hidden="1"/>
    <row r="20679" ht="12.6" hidden="1"/>
    <row r="20680" ht="12.6" hidden="1"/>
    <row r="20681" ht="12.6" hidden="1"/>
    <row r="20682" ht="12.6" hidden="1"/>
    <row r="20683" ht="12.6" hidden="1"/>
    <row r="20684" ht="12.6" hidden="1"/>
    <row r="20685" ht="12.6" hidden="1"/>
    <row r="20686" ht="12.6" hidden="1"/>
    <row r="20687" ht="12.6" hidden="1"/>
    <row r="20688" ht="12.6" hidden="1"/>
    <row r="20689" ht="12.6" hidden="1"/>
    <row r="20690" ht="12.6" hidden="1"/>
    <row r="20691" ht="12.6" hidden="1"/>
    <row r="20692" ht="12.6" hidden="1"/>
    <row r="20693" ht="12.6" hidden="1"/>
    <row r="20694" ht="12.6" hidden="1"/>
    <row r="20695" ht="12.6" hidden="1"/>
    <row r="20696" ht="12.6" hidden="1"/>
    <row r="20697" ht="12.6" hidden="1"/>
    <row r="20698" ht="12.6" hidden="1"/>
    <row r="20699" ht="12.6" hidden="1"/>
    <row r="20700" ht="12.6" hidden="1"/>
    <row r="20701" ht="12.6" hidden="1"/>
    <row r="20702" ht="12.6" hidden="1"/>
    <row r="20703" ht="12.6" hidden="1"/>
    <row r="20704" ht="12.6" hidden="1"/>
    <row r="20705" ht="12.6" hidden="1"/>
    <row r="20706" ht="12.6" hidden="1"/>
    <row r="20707" ht="12.6" hidden="1"/>
    <row r="20708" ht="12.6" hidden="1"/>
    <row r="20709" ht="12.6" hidden="1"/>
    <row r="20710" ht="12.6" hidden="1"/>
    <row r="20711" ht="12.6" hidden="1"/>
    <row r="20712" ht="12.6" hidden="1"/>
    <row r="20713" ht="12.6" hidden="1"/>
    <row r="20714" ht="12.6" hidden="1"/>
    <row r="20715" ht="12.6" hidden="1"/>
    <row r="20716" ht="12.6" hidden="1"/>
    <row r="20717" ht="12.6" hidden="1"/>
    <row r="20718" ht="12.6" hidden="1"/>
    <row r="20719" ht="12.6" hidden="1"/>
    <row r="20720" ht="12.6" hidden="1"/>
    <row r="20721" ht="12.6" hidden="1"/>
    <row r="20722" ht="12.6" hidden="1"/>
    <row r="20723" ht="12.6" hidden="1"/>
    <row r="20724" ht="12.6" hidden="1"/>
    <row r="20725" ht="12.6" hidden="1"/>
    <row r="20726" ht="12.6" hidden="1"/>
    <row r="20727" ht="12.6" hidden="1"/>
    <row r="20728" ht="12.6" hidden="1"/>
    <row r="20729" ht="12.6" hidden="1"/>
    <row r="20730" ht="12.6" hidden="1"/>
    <row r="20731" ht="12.6" hidden="1"/>
    <row r="20732" ht="12.6" hidden="1"/>
    <row r="20733" ht="12.6" hidden="1"/>
    <row r="20734" ht="12.6" hidden="1"/>
    <row r="20735" ht="12.6" hidden="1"/>
    <row r="20736" ht="12.6" hidden="1"/>
    <row r="20737" ht="12.6" hidden="1"/>
    <row r="20738" ht="12.6" hidden="1"/>
    <row r="20739" ht="12.6" hidden="1"/>
    <row r="20740" ht="12.6" hidden="1"/>
    <row r="20741" ht="12.6" hidden="1"/>
    <row r="20742" ht="12.6" hidden="1"/>
    <row r="20743" ht="12.6" hidden="1"/>
    <row r="20744" ht="12.6" hidden="1"/>
    <row r="20745" ht="12.6" hidden="1"/>
    <row r="20746" ht="12.6" hidden="1"/>
    <row r="20747" ht="12.6" hidden="1"/>
    <row r="20748" ht="12.6" hidden="1"/>
    <row r="20749" ht="12.6" hidden="1"/>
    <row r="20750" ht="12.6" hidden="1"/>
    <row r="20751" ht="12.6" hidden="1"/>
    <row r="20752" ht="12.6" hidden="1"/>
    <row r="20753" ht="12.6" hidden="1"/>
    <row r="20754" ht="12.6" hidden="1"/>
    <row r="20755" ht="12.6" hidden="1"/>
    <row r="20756" ht="12.6" hidden="1"/>
    <row r="20757" ht="12.6" hidden="1"/>
    <row r="20758" ht="12.6" hidden="1"/>
    <row r="20759" ht="12.6" hidden="1"/>
    <row r="20760" ht="12.6" hidden="1"/>
    <row r="20761" ht="12.6" hidden="1"/>
    <row r="20762" ht="12.6" hidden="1"/>
    <row r="20763" ht="12.6" hidden="1"/>
    <row r="20764" ht="12.6" hidden="1"/>
    <row r="20765" ht="12.6" hidden="1"/>
    <row r="20766" ht="12.6" hidden="1"/>
    <row r="20767" ht="12.6" hidden="1"/>
    <row r="20768" ht="12.6" hidden="1"/>
    <row r="20769" ht="12.6" hidden="1"/>
    <row r="20770" ht="12.6" hidden="1"/>
    <row r="20771" ht="12.6" hidden="1"/>
    <row r="20772" ht="12.6" hidden="1"/>
    <row r="20773" ht="12.6" hidden="1"/>
    <row r="20774" ht="12.6" hidden="1"/>
    <row r="20775" ht="12.6" hidden="1"/>
    <row r="20776" ht="12.6" hidden="1"/>
    <row r="20777" ht="12.6" hidden="1"/>
    <row r="20778" ht="12.6" hidden="1"/>
    <row r="20779" ht="12.6" hidden="1"/>
    <row r="20780" ht="12.6" hidden="1"/>
    <row r="20781" ht="12.6" hidden="1"/>
    <row r="20782" ht="12.6" hidden="1"/>
    <row r="20783" ht="12.6" hidden="1"/>
    <row r="20784" ht="12.6" hidden="1"/>
    <row r="20785" ht="12.6" hidden="1"/>
    <row r="20786" ht="12.6" hidden="1"/>
    <row r="20787" ht="12.6" hidden="1"/>
    <row r="20788" ht="12.6" hidden="1"/>
    <row r="20789" ht="12.6" hidden="1"/>
    <row r="20790" ht="12.6" hidden="1"/>
    <row r="20791" ht="12.6" hidden="1"/>
    <row r="20792" ht="12.6" hidden="1"/>
    <row r="20793" ht="12.6" hidden="1"/>
    <row r="20794" ht="12.6" hidden="1"/>
    <row r="20795" ht="12.6" hidden="1"/>
    <row r="20796" ht="12.6" hidden="1"/>
    <row r="20797" ht="12.6" hidden="1"/>
    <row r="20798" ht="12.6" hidden="1"/>
    <row r="20799" ht="12.6" hidden="1"/>
    <row r="20800" ht="12.6" hidden="1"/>
    <row r="20801" ht="12.6" hidden="1"/>
    <row r="20802" ht="12.6" hidden="1"/>
    <row r="20803" ht="12.6" hidden="1"/>
    <row r="20804" ht="12.6" hidden="1"/>
    <row r="20805" ht="12.6" hidden="1"/>
    <row r="20806" ht="12.6" hidden="1"/>
    <row r="20807" ht="12.6" hidden="1"/>
    <row r="20808" ht="12.6" hidden="1"/>
    <row r="20809" ht="12.6" hidden="1"/>
    <row r="20810" ht="12.6" hidden="1"/>
    <row r="20811" ht="12.6" hidden="1"/>
    <row r="20812" ht="12.6" hidden="1"/>
    <row r="20813" ht="12.6" hidden="1"/>
    <row r="20814" ht="12.6" hidden="1"/>
    <row r="20815" ht="12.6" hidden="1"/>
    <row r="20816" ht="12.6" hidden="1"/>
    <row r="20817" ht="12.6" hidden="1"/>
    <row r="20818" ht="12.6" hidden="1"/>
    <row r="20819" ht="12.6" hidden="1"/>
    <row r="20820" ht="12.6" hidden="1"/>
    <row r="20821" ht="12.6" hidden="1"/>
    <row r="20822" ht="12.6" hidden="1"/>
    <row r="20823" ht="12.6" hidden="1"/>
    <row r="20824" ht="12.6" hidden="1"/>
    <row r="20825" ht="12.6" hidden="1"/>
    <row r="20826" ht="12.6" hidden="1"/>
    <row r="20827" ht="12.6" hidden="1"/>
    <row r="20828" ht="12.6" hidden="1"/>
    <row r="20829" ht="12.6" hidden="1"/>
    <row r="20830" ht="12.6" hidden="1"/>
    <row r="20831" ht="12.6" hidden="1"/>
    <row r="20832" ht="12.6" hidden="1"/>
    <row r="20833" ht="12.6" hidden="1"/>
    <row r="20834" ht="12.6" hidden="1"/>
    <row r="20835" ht="12.6" hidden="1"/>
    <row r="20836" ht="12.6" hidden="1"/>
    <row r="20837" ht="12.6" hidden="1"/>
    <row r="20838" ht="12.6" hidden="1"/>
    <row r="20839" ht="12.6" hidden="1"/>
    <row r="20840" ht="12.6" hidden="1"/>
    <row r="20841" ht="12.6" hidden="1"/>
    <row r="20842" ht="12.6" hidden="1"/>
    <row r="20843" ht="12.6" hidden="1"/>
    <row r="20844" ht="12.6" hidden="1"/>
    <row r="20845" ht="12.6" hidden="1"/>
    <row r="20846" ht="12.6" hidden="1"/>
    <row r="20847" ht="12.6" hidden="1"/>
    <row r="20848" ht="12.6" hidden="1"/>
    <row r="20849" ht="12.6" hidden="1"/>
    <row r="20850" ht="12.6" hidden="1"/>
    <row r="20851" ht="12.6" hidden="1"/>
    <row r="20852" ht="12.6" hidden="1"/>
    <row r="20853" ht="12.6" hidden="1"/>
    <row r="20854" ht="12.6" hidden="1"/>
    <row r="20855" ht="12.6" hidden="1"/>
    <row r="20856" ht="12.6" hidden="1"/>
    <row r="20857" ht="12.6" hidden="1"/>
    <row r="20858" ht="12.6" hidden="1"/>
    <row r="20859" ht="12.6" hidden="1"/>
    <row r="20860" ht="12.6" hidden="1"/>
    <row r="20861" ht="12.6" hidden="1"/>
    <row r="20862" ht="12.6" hidden="1"/>
    <row r="20863" ht="12.6" hidden="1"/>
    <row r="20864" ht="12.6" hidden="1"/>
    <row r="20865" ht="12.6" hidden="1"/>
    <row r="20866" ht="12.6" hidden="1"/>
    <row r="20867" ht="12.6" hidden="1"/>
    <row r="20868" ht="12.6" hidden="1"/>
    <row r="20869" ht="12.6" hidden="1"/>
    <row r="20870" ht="12.6" hidden="1"/>
    <row r="20871" ht="12.6" hidden="1"/>
    <row r="20872" ht="12.6" hidden="1"/>
    <row r="20873" ht="12.6" hidden="1"/>
    <row r="20874" ht="12.6" hidden="1"/>
    <row r="20875" ht="12.6" hidden="1"/>
    <row r="20876" ht="12.6" hidden="1"/>
    <row r="20877" ht="12.6" hidden="1"/>
    <row r="20878" ht="12.6" hidden="1"/>
    <row r="20879" ht="12.6" hidden="1"/>
    <row r="20880" ht="12.6" hidden="1"/>
    <row r="20881" ht="12.6" hidden="1"/>
    <row r="20882" ht="12.6" hidden="1"/>
    <row r="20883" ht="12.6" hidden="1"/>
    <row r="20884" ht="12.6" hidden="1"/>
    <row r="20885" ht="12.6" hidden="1"/>
    <row r="20886" ht="12.6" hidden="1"/>
    <row r="20887" ht="12.6" hidden="1"/>
    <row r="20888" ht="12.6" hidden="1"/>
    <row r="20889" ht="12.6" hidden="1"/>
    <row r="20890" ht="12.6" hidden="1"/>
    <row r="20891" ht="12.6" hidden="1"/>
    <row r="20892" ht="12.6" hidden="1"/>
    <row r="20893" ht="12.6" hidden="1"/>
    <row r="20894" ht="12.6" hidden="1"/>
    <row r="20895" ht="12.6" hidden="1"/>
    <row r="20896" ht="12.6" hidden="1"/>
    <row r="20897" ht="12.6" hidden="1"/>
    <row r="20898" ht="12.6" hidden="1"/>
    <row r="20899" ht="12.6" hidden="1"/>
    <row r="20900" ht="12.6" hidden="1"/>
    <row r="20901" ht="12.6" hidden="1"/>
    <row r="20902" ht="12.6" hidden="1"/>
    <row r="20903" ht="12.6" hidden="1"/>
    <row r="20904" ht="12.6" hidden="1"/>
    <row r="20905" ht="12.6" hidden="1"/>
    <row r="20906" ht="12.6" hidden="1"/>
    <row r="20907" ht="12.6" hidden="1"/>
    <row r="20908" ht="12.6" hidden="1"/>
    <row r="20909" ht="12.6" hidden="1"/>
    <row r="20910" ht="12.6" hidden="1"/>
    <row r="20911" ht="12.6" hidden="1"/>
    <row r="20912" ht="12.6" hidden="1"/>
    <row r="20913" ht="12.6" hidden="1"/>
    <row r="20914" ht="12.6" hidden="1"/>
    <row r="20915" ht="12.6" hidden="1"/>
    <row r="20916" ht="12.6" hidden="1"/>
    <row r="20917" ht="12.6" hidden="1"/>
    <row r="20918" ht="12.6" hidden="1"/>
    <row r="20919" ht="12.6" hidden="1"/>
    <row r="20920" ht="12.6" hidden="1"/>
    <row r="20921" ht="12.6" hidden="1"/>
    <row r="20922" ht="12.6" hidden="1"/>
    <row r="20923" ht="12.6" hidden="1"/>
    <row r="20924" ht="12.6" hidden="1"/>
    <row r="20925" ht="12.6" hidden="1"/>
    <row r="20926" ht="12.6" hidden="1"/>
    <row r="20927" ht="12.6" hidden="1"/>
    <row r="20928" ht="12.6" hidden="1"/>
    <row r="20929" ht="12.6" hidden="1"/>
    <row r="20930" ht="12.6" hidden="1"/>
    <row r="20931" ht="12.6" hidden="1"/>
    <row r="20932" ht="12.6" hidden="1"/>
    <row r="20933" ht="12.6" hidden="1"/>
    <row r="20934" ht="12.6" hidden="1"/>
    <row r="20935" ht="12.6" hidden="1"/>
    <row r="20936" ht="12.6" hidden="1"/>
    <row r="20937" ht="12.6" hidden="1"/>
    <row r="20938" ht="12.6" hidden="1"/>
    <row r="20939" ht="12.6" hidden="1"/>
    <row r="20940" ht="12.6" hidden="1"/>
    <row r="20941" ht="12.6" hidden="1"/>
    <row r="20942" ht="12.6" hidden="1"/>
    <row r="20943" ht="12.6" hidden="1"/>
    <row r="20944" ht="12.6" hidden="1"/>
    <row r="20945" ht="12.6" hidden="1"/>
    <row r="20946" ht="12.6" hidden="1"/>
    <row r="20947" ht="12.6" hidden="1"/>
    <row r="20948" ht="12.6" hidden="1"/>
    <row r="20949" ht="12.6" hidden="1"/>
    <row r="20950" ht="12.6" hidden="1"/>
    <row r="20951" ht="12.6" hidden="1"/>
    <row r="20952" ht="12.6" hidden="1"/>
    <row r="20953" ht="12.6" hidden="1"/>
    <row r="20954" ht="12.6" hidden="1"/>
    <row r="20955" ht="12.6" hidden="1"/>
    <row r="20956" ht="12.6" hidden="1"/>
    <row r="20957" ht="12.6" hidden="1"/>
    <row r="20958" ht="12.6" hidden="1"/>
    <row r="20959" ht="12.6" hidden="1"/>
    <row r="20960" ht="12.6" hidden="1"/>
    <row r="20961" ht="12.6" hidden="1"/>
    <row r="20962" ht="12.6" hidden="1"/>
    <row r="20963" ht="12.6" hidden="1"/>
    <row r="20964" ht="12.6" hidden="1"/>
    <row r="20965" ht="12.6" hidden="1"/>
    <row r="20966" ht="12.6" hidden="1"/>
    <row r="20967" ht="12.6" hidden="1"/>
    <row r="20968" ht="12.6" hidden="1"/>
    <row r="20969" ht="12.6" hidden="1"/>
    <row r="20970" ht="12.6" hidden="1"/>
    <row r="20971" ht="12.6" hidden="1"/>
    <row r="20972" ht="12.6" hidden="1"/>
    <row r="20973" ht="12.6" hidden="1"/>
    <row r="20974" ht="12.6" hidden="1"/>
    <row r="20975" ht="12.6" hidden="1"/>
    <row r="20976" ht="12.6" hidden="1"/>
    <row r="20977" ht="12.6" hidden="1"/>
    <row r="20978" ht="12.6" hidden="1"/>
    <row r="20979" ht="12.6" hidden="1"/>
    <row r="20980" ht="12.6" hidden="1"/>
    <row r="20981" ht="12.6" hidden="1"/>
    <row r="20982" ht="12.6" hidden="1"/>
    <row r="20983" ht="12.6" hidden="1"/>
    <row r="20984" ht="12.6" hidden="1"/>
    <row r="20985" ht="12.6" hidden="1"/>
    <row r="20986" ht="12.6" hidden="1"/>
    <row r="20987" ht="12.6" hidden="1"/>
    <row r="20988" ht="12.6" hidden="1"/>
    <row r="20989" ht="12.6" hidden="1"/>
    <row r="20990" ht="12.6" hidden="1"/>
    <row r="20991" ht="12.6" hidden="1"/>
    <row r="20992" ht="12.6" hidden="1"/>
    <row r="20993" ht="12.6" hidden="1"/>
    <row r="20994" ht="12.6" hidden="1"/>
    <row r="20995" ht="12.6" hidden="1"/>
    <row r="20996" ht="12.6" hidden="1"/>
    <row r="20997" ht="12.6" hidden="1"/>
    <row r="20998" ht="12.6" hidden="1"/>
    <row r="20999" ht="12.6" hidden="1"/>
    <row r="21000" ht="12.6" hidden="1"/>
    <row r="21001" ht="12.6" hidden="1"/>
    <row r="21002" ht="12.6" hidden="1"/>
    <row r="21003" ht="12.6" hidden="1"/>
    <row r="21004" ht="12.6" hidden="1"/>
    <row r="21005" ht="12.6" hidden="1"/>
    <row r="21006" ht="12.6" hidden="1"/>
    <row r="21007" ht="12.6" hidden="1"/>
    <row r="21008" ht="12.6" hidden="1"/>
    <row r="21009" ht="12.6" hidden="1"/>
    <row r="21010" ht="12.6" hidden="1"/>
    <row r="21011" ht="12.6" hidden="1"/>
    <row r="21012" ht="12.6" hidden="1"/>
    <row r="21013" ht="12.6" hidden="1"/>
    <row r="21014" ht="12.6" hidden="1"/>
    <row r="21015" ht="12.6" hidden="1"/>
    <row r="21016" ht="12.6" hidden="1"/>
    <row r="21017" ht="12.6" hidden="1"/>
    <row r="21018" ht="12.6" hidden="1"/>
    <row r="21019" ht="12.6" hidden="1"/>
    <row r="21020" ht="12.6" hidden="1"/>
    <row r="21021" ht="12.6" hidden="1"/>
    <row r="21022" ht="12.6" hidden="1"/>
    <row r="21023" ht="12.6" hidden="1"/>
    <row r="21024" ht="12.6" hidden="1"/>
    <row r="21025" ht="12.6" hidden="1"/>
    <row r="21026" ht="12.6" hidden="1"/>
    <row r="21027" ht="12.6" hidden="1"/>
    <row r="21028" ht="12.6" hidden="1"/>
    <row r="21029" ht="12.6" hidden="1"/>
    <row r="21030" ht="12.6" hidden="1"/>
    <row r="21031" ht="12.6" hidden="1"/>
    <row r="21032" ht="12.6" hidden="1"/>
    <row r="21033" ht="12.6" hidden="1"/>
    <row r="21034" ht="12.6" hidden="1"/>
    <row r="21035" ht="12.6" hidden="1"/>
    <row r="21036" ht="12.6" hidden="1"/>
    <row r="21037" ht="12.6" hidden="1"/>
    <row r="21038" ht="12.6" hidden="1"/>
    <row r="21039" ht="12.6" hidden="1"/>
    <row r="21040" ht="12.6" hidden="1"/>
    <row r="21041" ht="12.6" hidden="1"/>
    <row r="21042" ht="12.6" hidden="1"/>
    <row r="21043" ht="12.6" hidden="1"/>
    <row r="21044" ht="12.6" hidden="1"/>
    <row r="21045" ht="12.6" hidden="1"/>
    <row r="21046" ht="12.6" hidden="1"/>
    <row r="21047" ht="12.6" hidden="1"/>
    <row r="21048" ht="12.6" hidden="1"/>
    <row r="21049" ht="12.6" hidden="1"/>
    <row r="21050" ht="12.6" hidden="1"/>
    <row r="21051" ht="12.6" hidden="1"/>
    <row r="21052" ht="12.6" hidden="1"/>
    <row r="21053" ht="12.6" hidden="1"/>
    <row r="21054" ht="12.6" hidden="1"/>
    <row r="21055" ht="12.6" hidden="1"/>
    <row r="21056" ht="12.6" hidden="1"/>
    <row r="21057" ht="12.6" hidden="1"/>
    <row r="21058" ht="12.6" hidden="1"/>
    <row r="21059" ht="12.6" hidden="1"/>
    <row r="21060" ht="12.6" hidden="1"/>
    <row r="21061" ht="12.6" hidden="1"/>
    <row r="21062" ht="12.6" hidden="1"/>
    <row r="21063" ht="12.6" hidden="1"/>
    <row r="21064" ht="12.6" hidden="1"/>
    <row r="21065" ht="12.6" hidden="1"/>
    <row r="21066" ht="12.6" hidden="1"/>
    <row r="21067" ht="12.6" hidden="1"/>
    <row r="21068" ht="12.6" hidden="1"/>
    <row r="21069" ht="12.6" hidden="1"/>
    <row r="21070" ht="12.6" hidden="1"/>
    <row r="21071" ht="12.6" hidden="1"/>
    <row r="21072" ht="12.6" hidden="1"/>
    <row r="21073" ht="12.6" hidden="1"/>
    <row r="21074" ht="12.6" hidden="1"/>
    <row r="21075" ht="12.6" hidden="1"/>
    <row r="21076" ht="12.6" hidden="1"/>
    <row r="21077" ht="12.6" hidden="1"/>
    <row r="21078" ht="12.6" hidden="1"/>
    <row r="21079" ht="12.6" hidden="1"/>
    <row r="21080" ht="12.6" hidden="1"/>
    <row r="21081" ht="12.6" hidden="1"/>
    <row r="21082" ht="12.6" hidden="1"/>
    <row r="21083" ht="12.6" hidden="1"/>
    <row r="21084" ht="12.6" hidden="1"/>
    <row r="21085" ht="12.6" hidden="1"/>
    <row r="21086" ht="12.6" hidden="1"/>
    <row r="21087" ht="12.6" hidden="1"/>
    <row r="21088" ht="12.6" hidden="1"/>
    <row r="21089" ht="12.6" hidden="1"/>
    <row r="21090" ht="12.6" hidden="1"/>
    <row r="21091" ht="12.6" hidden="1"/>
    <row r="21092" ht="12.6" hidden="1"/>
    <row r="21093" ht="12.6" hidden="1"/>
    <row r="21094" ht="12.6" hidden="1"/>
    <row r="21095" ht="12.6" hidden="1"/>
    <row r="21096" ht="12.6" hidden="1"/>
    <row r="21097" ht="12.6" hidden="1"/>
    <row r="21098" ht="12.6" hidden="1"/>
    <row r="21099" ht="12.6" hidden="1"/>
    <row r="21100" ht="12.6" hidden="1"/>
    <row r="21101" ht="12.6" hidden="1"/>
    <row r="21102" ht="12.6" hidden="1"/>
    <row r="21103" ht="12.6" hidden="1"/>
    <row r="21104" ht="12.6" hidden="1"/>
    <row r="21105" ht="12.6" hidden="1"/>
    <row r="21106" ht="12.6" hidden="1"/>
    <row r="21107" ht="12.6" hidden="1"/>
    <row r="21108" ht="12.6" hidden="1"/>
    <row r="21109" ht="12.6" hidden="1"/>
    <row r="21110" ht="12.6" hidden="1"/>
    <row r="21111" ht="12.6" hidden="1"/>
    <row r="21112" ht="12.6" hidden="1"/>
    <row r="21113" ht="12.6" hidden="1"/>
    <row r="21114" ht="12.6" hidden="1"/>
    <row r="21115" ht="12.6" hidden="1"/>
    <row r="21116" ht="12.6" hidden="1"/>
    <row r="21117" ht="12.6" hidden="1"/>
    <row r="21118" ht="12.6" hidden="1"/>
    <row r="21119" ht="12.6" hidden="1"/>
    <row r="21120" ht="12.6" hidden="1"/>
    <row r="21121" ht="12.6" hidden="1"/>
    <row r="21122" ht="12.6" hidden="1"/>
    <row r="21123" ht="12.6" hidden="1"/>
    <row r="21124" ht="12.6" hidden="1"/>
    <row r="21125" ht="12.6" hidden="1"/>
    <row r="21126" ht="12.6" hidden="1"/>
    <row r="21127" ht="12.6" hidden="1"/>
    <row r="21128" ht="12.6" hidden="1"/>
    <row r="21129" ht="12.6" hidden="1"/>
    <row r="21130" ht="12.6" hidden="1"/>
    <row r="21131" ht="12.6" hidden="1"/>
    <row r="21132" ht="12.6" hidden="1"/>
    <row r="21133" ht="12.6" hidden="1"/>
    <row r="21134" ht="12.6" hidden="1"/>
    <row r="21135" ht="12.6" hidden="1"/>
    <row r="21136" ht="12.6" hidden="1"/>
    <row r="21137" ht="12.6" hidden="1"/>
    <row r="21138" ht="12.6" hidden="1"/>
    <row r="21139" ht="12.6" hidden="1"/>
    <row r="21140" ht="12.6" hidden="1"/>
    <row r="21141" ht="12.6" hidden="1"/>
    <row r="21142" ht="12.6" hidden="1"/>
    <row r="21143" ht="12.6" hidden="1"/>
    <row r="21144" ht="12.6" hidden="1"/>
    <row r="21145" ht="12.6" hidden="1"/>
    <row r="21146" ht="12.6" hidden="1"/>
    <row r="21147" ht="12.6" hidden="1"/>
    <row r="21148" ht="12.6" hidden="1"/>
    <row r="21149" ht="12.6" hidden="1"/>
    <row r="21150" ht="12.6" hidden="1"/>
    <row r="21151" ht="12.6" hidden="1"/>
    <row r="21152" ht="12.6" hidden="1"/>
    <row r="21153" ht="12.6" hidden="1"/>
    <row r="21154" ht="12.6" hidden="1"/>
    <row r="21155" ht="12.6" hidden="1"/>
    <row r="21156" ht="12.6" hidden="1"/>
    <row r="21157" ht="12.6" hidden="1"/>
    <row r="21158" ht="12.6" hidden="1"/>
    <row r="21159" ht="12.6" hidden="1"/>
    <row r="21160" ht="12.6" hidden="1"/>
    <row r="21161" ht="12.6" hidden="1"/>
    <row r="21162" ht="12.6" hidden="1"/>
    <row r="21163" ht="12.6" hidden="1"/>
    <row r="21164" ht="12.6" hidden="1"/>
    <row r="21165" ht="12.6" hidden="1"/>
    <row r="21166" ht="12.6" hidden="1"/>
    <row r="21167" ht="12.6" hidden="1"/>
    <row r="21168" ht="12.6" hidden="1"/>
    <row r="21169" ht="12.6" hidden="1"/>
    <row r="21170" ht="12.6" hidden="1"/>
    <row r="21171" ht="12.6" hidden="1"/>
    <row r="21172" ht="12.6" hidden="1"/>
    <row r="21173" ht="12.6" hidden="1"/>
    <row r="21174" ht="12.6" hidden="1"/>
    <row r="21175" ht="12.6" hidden="1"/>
    <row r="21176" ht="12.6" hidden="1"/>
    <row r="21177" ht="12.6" hidden="1"/>
    <row r="21178" ht="12.6" hidden="1"/>
    <row r="21179" ht="12.6" hidden="1"/>
    <row r="21180" ht="12.6" hidden="1"/>
    <row r="21181" ht="12.6" hidden="1"/>
    <row r="21182" ht="12.6" hidden="1"/>
    <row r="21183" ht="12.6" hidden="1"/>
    <row r="21184" ht="12.6" hidden="1"/>
    <row r="21185" ht="12.6" hidden="1"/>
    <row r="21186" ht="12.6" hidden="1"/>
    <row r="21187" ht="12.6" hidden="1"/>
    <row r="21188" ht="12.6" hidden="1"/>
    <row r="21189" ht="12.6" hidden="1"/>
    <row r="21190" ht="12.6" hidden="1"/>
    <row r="21191" ht="12.6" hidden="1"/>
    <row r="21192" ht="12.6" hidden="1"/>
    <row r="21193" ht="12.6" hidden="1"/>
    <row r="21194" ht="12.6" hidden="1"/>
    <row r="21195" ht="12.6" hidden="1"/>
    <row r="21196" ht="12.6" hidden="1"/>
    <row r="21197" ht="12.6" hidden="1"/>
    <row r="21198" ht="12.6" hidden="1"/>
    <row r="21199" ht="12.6" hidden="1"/>
    <row r="21200" ht="12.6" hidden="1"/>
    <row r="21201" ht="12.6" hidden="1"/>
    <row r="21202" ht="12.6" hidden="1"/>
    <row r="21203" ht="12.6" hidden="1"/>
    <row r="21204" ht="12.6" hidden="1"/>
    <row r="21205" ht="12.6" hidden="1"/>
    <row r="21206" ht="12.6" hidden="1"/>
    <row r="21207" ht="12.6" hidden="1"/>
    <row r="21208" ht="12.6" hidden="1"/>
    <row r="21209" ht="12.6" hidden="1"/>
    <row r="21210" ht="12.6" hidden="1"/>
    <row r="21211" ht="12.6" hidden="1"/>
    <row r="21212" ht="12.6" hidden="1"/>
    <row r="21213" ht="12.6" hidden="1"/>
    <row r="21214" ht="12.6" hidden="1"/>
    <row r="21215" ht="12.6" hidden="1"/>
    <row r="21216" ht="12.6" hidden="1"/>
    <row r="21217" ht="12.6" hidden="1"/>
    <row r="21218" ht="12.6" hidden="1"/>
    <row r="21219" ht="12.6" hidden="1"/>
    <row r="21220" ht="12.6" hidden="1"/>
    <row r="21221" ht="12.6" hidden="1"/>
    <row r="21222" ht="12.6" hidden="1"/>
    <row r="21223" ht="12.6" hidden="1"/>
    <row r="21224" ht="12.6" hidden="1"/>
    <row r="21225" ht="12.6" hidden="1"/>
    <row r="21226" ht="12.6" hidden="1"/>
    <row r="21227" ht="12.6" hidden="1"/>
    <row r="21228" ht="12.6" hidden="1"/>
    <row r="21229" ht="12.6" hidden="1"/>
    <row r="21230" ht="12.6" hidden="1"/>
    <row r="21231" ht="12.6" hidden="1"/>
    <row r="21232" ht="12.6" hidden="1"/>
    <row r="21233" ht="12.6" hidden="1"/>
    <row r="21234" ht="12.6" hidden="1"/>
    <row r="21235" ht="12.6" hidden="1"/>
    <row r="21236" ht="12.6" hidden="1"/>
    <row r="21237" ht="12.6" hidden="1"/>
    <row r="21238" ht="12.6" hidden="1"/>
    <row r="21239" ht="12.6" hidden="1"/>
    <row r="21240" ht="12.6" hidden="1"/>
    <row r="21241" ht="12.6" hidden="1"/>
    <row r="21242" ht="12.6" hidden="1"/>
    <row r="21243" ht="12.6" hidden="1"/>
    <row r="21244" ht="12.6" hidden="1"/>
    <row r="21245" ht="12.6" hidden="1"/>
    <row r="21246" ht="12.6" hidden="1"/>
    <row r="21247" ht="12.6" hidden="1"/>
    <row r="21248" ht="12.6" hidden="1"/>
    <row r="21249" ht="12.6" hidden="1"/>
    <row r="21250" ht="12.6" hidden="1"/>
    <row r="21251" ht="12.6" hidden="1"/>
    <row r="21252" ht="12.6" hidden="1"/>
    <row r="21253" ht="12.6" hidden="1"/>
    <row r="21254" ht="12.6" hidden="1"/>
    <row r="21255" ht="12.6" hidden="1"/>
    <row r="21256" ht="12.6" hidden="1"/>
    <row r="21257" ht="12.6" hidden="1"/>
    <row r="21258" ht="12.6" hidden="1"/>
    <row r="21259" ht="12.6" hidden="1"/>
    <row r="21260" ht="12.6" hidden="1"/>
    <row r="21261" ht="12.6" hidden="1"/>
    <row r="21262" ht="12.6" hidden="1"/>
    <row r="21263" ht="12.6" hidden="1"/>
    <row r="21264" ht="12.6" hidden="1"/>
    <row r="21265" ht="12.6" hidden="1"/>
    <row r="21266" ht="12.6" hidden="1"/>
    <row r="21267" ht="12.6" hidden="1"/>
    <row r="21268" ht="12.6" hidden="1"/>
    <row r="21269" ht="12.6" hidden="1"/>
    <row r="21270" ht="12.6" hidden="1"/>
    <row r="21271" ht="12.6" hidden="1"/>
    <row r="21272" ht="12.6" hidden="1"/>
    <row r="21273" ht="12.6" hidden="1"/>
    <row r="21274" ht="12.6" hidden="1"/>
    <row r="21275" ht="12.6" hidden="1"/>
    <row r="21276" ht="12.6" hidden="1"/>
    <row r="21277" ht="12.6" hidden="1"/>
    <row r="21278" ht="12.6" hidden="1"/>
    <row r="21279" ht="12.6" hidden="1"/>
    <row r="21280" ht="12.6" hidden="1"/>
    <row r="21281" ht="12.6" hidden="1"/>
    <row r="21282" ht="12.6" hidden="1"/>
    <row r="21283" ht="12.6" hidden="1"/>
    <row r="21284" ht="12.6" hidden="1"/>
    <row r="21285" ht="12.6" hidden="1"/>
    <row r="21286" ht="12.6" hidden="1"/>
    <row r="21287" ht="12.6" hidden="1"/>
    <row r="21288" ht="12.6" hidden="1"/>
    <row r="21289" ht="12.6" hidden="1"/>
    <row r="21290" ht="12.6" hidden="1"/>
    <row r="21291" ht="12.6" hidden="1"/>
    <row r="21292" ht="12.6" hidden="1"/>
    <row r="21293" ht="12.6" hidden="1"/>
    <row r="21294" ht="12.6" hidden="1"/>
    <row r="21295" ht="12.6" hidden="1"/>
    <row r="21296" ht="12.6" hidden="1"/>
    <row r="21297" ht="12.6" hidden="1"/>
    <row r="21298" ht="12.6" hidden="1"/>
    <row r="21299" ht="12.6" hidden="1"/>
    <row r="21300" ht="12.6" hidden="1"/>
    <row r="21301" ht="12.6" hidden="1"/>
    <row r="21302" ht="12.6" hidden="1"/>
    <row r="21303" ht="12.6" hidden="1"/>
    <row r="21304" ht="12.6" hidden="1"/>
    <row r="21305" ht="12.6" hidden="1"/>
    <row r="21306" ht="12.6" hidden="1"/>
    <row r="21307" ht="12.6" hidden="1"/>
    <row r="21308" ht="12.6" hidden="1"/>
    <row r="21309" ht="12.6" hidden="1"/>
    <row r="21310" ht="12.6" hidden="1"/>
    <row r="21311" ht="12.6" hidden="1"/>
    <row r="21312" ht="12.6" hidden="1"/>
    <row r="21313" ht="12.6" hidden="1"/>
    <row r="21314" ht="12.6" hidden="1"/>
    <row r="21315" ht="12.6" hidden="1"/>
    <row r="21316" ht="12.6" hidden="1"/>
    <row r="21317" ht="12.6" hidden="1"/>
    <row r="21318" ht="12.6" hidden="1"/>
    <row r="21319" ht="12.6" hidden="1"/>
    <row r="21320" ht="12.6" hidden="1"/>
    <row r="21321" ht="12.6" hidden="1"/>
    <row r="21322" ht="12.6" hidden="1"/>
    <row r="21323" ht="12.6" hidden="1"/>
    <row r="21324" ht="12.6" hidden="1"/>
    <row r="21325" ht="12.6" hidden="1"/>
    <row r="21326" ht="12.6" hidden="1"/>
    <row r="21327" ht="12.6" hidden="1"/>
    <row r="21328" ht="12.6" hidden="1"/>
    <row r="21329" ht="12.6" hidden="1"/>
    <row r="21330" ht="12.6" hidden="1"/>
    <row r="21331" ht="12.6" hidden="1"/>
    <row r="21332" ht="12.6" hidden="1"/>
    <row r="21333" ht="12.6" hidden="1"/>
    <row r="21334" ht="12.6" hidden="1"/>
    <row r="21335" ht="12.6" hidden="1"/>
    <row r="21336" ht="12.6" hidden="1"/>
    <row r="21337" ht="12.6" hidden="1"/>
    <row r="21338" ht="12.6" hidden="1"/>
    <row r="21339" ht="12.6" hidden="1"/>
    <row r="21340" ht="12.6" hidden="1"/>
    <row r="21341" ht="12.6" hidden="1"/>
    <row r="21342" ht="12.6" hidden="1"/>
    <row r="21343" ht="12.6" hidden="1"/>
    <row r="21344" ht="12.6" hidden="1"/>
    <row r="21345" ht="12.6" hidden="1"/>
    <row r="21346" ht="12.6" hidden="1"/>
    <row r="21347" ht="12.6" hidden="1"/>
    <row r="21348" ht="12.6" hidden="1"/>
    <row r="21349" ht="12.6" hidden="1"/>
    <row r="21350" ht="12.6" hidden="1"/>
    <row r="21351" ht="12.6" hidden="1"/>
    <row r="21352" ht="12.6" hidden="1"/>
    <row r="21353" ht="12.6" hidden="1"/>
    <row r="21354" ht="12.6" hidden="1"/>
    <row r="21355" ht="12.6" hidden="1"/>
    <row r="21356" ht="12.6" hidden="1"/>
    <row r="21357" ht="12.6" hidden="1"/>
    <row r="21358" ht="12.6" hidden="1"/>
    <row r="21359" ht="12.6" hidden="1"/>
    <row r="21360" ht="12.6" hidden="1"/>
    <row r="21361" ht="12.6" hidden="1"/>
    <row r="21362" ht="12.6" hidden="1"/>
    <row r="21363" ht="12.6" hidden="1"/>
    <row r="21364" ht="12.6" hidden="1"/>
    <row r="21365" ht="12.6" hidden="1"/>
    <row r="21366" ht="12.6" hidden="1"/>
    <row r="21367" ht="12.6" hidden="1"/>
    <row r="21368" ht="12.6" hidden="1"/>
    <row r="21369" ht="12.6" hidden="1"/>
    <row r="21370" ht="12.6" hidden="1"/>
    <row r="21371" ht="12.6" hidden="1"/>
    <row r="21372" ht="12.6" hidden="1"/>
    <row r="21373" ht="12.6" hidden="1"/>
    <row r="21374" ht="12.6" hidden="1"/>
    <row r="21375" ht="12.6" hidden="1"/>
    <row r="21376" ht="12.6" hidden="1"/>
    <row r="21377" ht="12.6" hidden="1"/>
    <row r="21378" ht="12.6" hidden="1"/>
    <row r="21379" ht="12.6" hidden="1"/>
    <row r="21380" ht="12.6" hidden="1"/>
    <row r="21381" ht="12.6" hidden="1"/>
    <row r="21382" ht="12.6" hidden="1"/>
    <row r="21383" ht="12.6" hidden="1"/>
    <row r="21384" ht="12.6" hidden="1"/>
    <row r="21385" ht="12.6" hidden="1"/>
    <row r="21386" ht="12.6" hidden="1"/>
    <row r="21387" ht="12.6" hidden="1"/>
    <row r="21388" ht="12.6" hidden="1"/>
    <row r="21389" ht="12.6" hidden="1"/>
    <row r="21390" ht="12.6" hidden="1"/>
    <row r="21391" ht="12.6" hidden="1"/>
    <row r="21392" ht="12.6" hidden="1"/>
    <row r="21393" ht="12.6" hidden="1"/>
    <row r="21394" ht="12.6" hidden="1"/>
    <row r="21395" ht="12.6" hidden="1"/>
    <row r="21396" ht="12.6" hidden="1"/>
    <row r="21397" ht="12.6" hidden="1"/>
    <row r="21398" ht="12.6" hidden="1"/>
    <row r="21399" ht="12.6" hidden="1"/>
    <row r="21400" ht="12.6" hidden="1"/>
    <row r="21401" ht="12.6" hidden="1"/>
    <row r="21402" ht="12.6" hidden="1"/>
    <row r="21403" ht="12.6" hidden="1"/>
    <row r="21404" ht="12.6" hidden="1"/>
    <row r="21405" ht="12.6" hidden="1"/>
    <row r="21406" ht="12.6" hidden="1"/>
    <row r="21407" ht="12.6" hidden="1"/>
    <row r="21408" ht="12.6" hidden="1"/>
    <row r="21409" ht="12.6" hidden="1"/>
    <row r="21410" ht="12.6" hidden="1"/>
    <row r="21411" ht="12.6" hidden="1"/>
    <row r="21412" ht="12.6" hidden="1"/>
    <row r="21413" ht="12.6" hidden="1"/>
    <row r="21414" ht="12.6" hidden="1"/>
    <row r="21415" ht="12.6" hidden="1"/>
    <row r="21416" ht="12.6" hidden="1"/>
    <row r="21417" ht="12.6" hidden="1"/>
    <row r="21418" ht="12.6" hidden="1"/>
    <row r="21419" ht="12.6" hidden="1"/>
    <row r="21420" ht="12.6" hidden="1"/>
    <row r="21421" ht="12.6" hidden="1"/>
    <row r="21422" ht="12.6" hidden="1"/>
    <row r="21423" ht="12.6" hidden="1"/>
    <row r="21424" ht="12.6" hidden="1"/>
    <row r="21425" ht="12.6" hidden="1"/>
    <row r="21426" ht="12.6" hidden="1"/>
    <row r="21427" ht="12.6" hidden="1"/>
    <row r="21428" ht="12.6" hidden="1"/>
    <row r="21429" ht="12.6" hidden="1"/>
    <row r="21430" ht="12.6" hidden="1"/>
    <row r="21431" ht="12.6" hidden="1"/>
    <row r="21432" ht="12.6" hidden="1"/>
    <row r="21433" ht="12.6" hidden="1"/>
    <row r="21434" ht="12.6" hidden="1"/>
    <row r="21435" ht="12.6" hidden="1"/>
    <row r="21436" ht="12.6" hidden="1"/>
    <row r="21437" ht="12.6" hidden="1"/>
    <row r="21438" ht="12.6" hidden="1"/>
    <row r="21439" ht="12.6" hidden="1"/>
    <row r="21440" ht="12.6" hidden="1"/>
    <row r="21441" ht="12.6" hidden="1"/>
    <row r="21442" ht="12.6" hidden="1"/>
    <row r="21443" ht="12.6" hidden="1"/>
    <row r="21444" ht="12.6" hidden="1"/>
    <row r="21445" ht="12.6" hidden="1"/>
    <row r="21446" ht="12.6" hidden="1"/>
    <row r="21447" ht="12.6" hidden="1"/>
    <row r="21448" ht="12.6" hidden="1"/>
    <row r="21449" ht="12.6" hidden="1"/>
    <row r="21450" ht="12.6" hidden="1"/>
    <row r="21451" ht="12.6" hidden="1"/>
    <row r="21452" ht="12.6" hidden="1"/>
    <row r="21453" ht="12.6" hidden="1"/>
    <row r="21454" ht="12.6" hidden="1"/>
    <row r="21455" ht="12.6" hidden="1"/>
    <row r="21456" ht="12.6" hidden="1"/>
    <row r="21457" ht="12.6" hidden="1"/>
    <row r="21458" ht="12.6" hidden="1"/>
    <row r="21459" ht="12.6" hidden="1"/>
    <row r="21460" ht="12.6" hidden="1"/>
    <row r="21461" ht="12.6" hidden="1"/>
    <row r="21462" ht="12.6" hidden="1"/>
    <row r="21463" ht="12.6" hidden="1"/>
    <row r="21464" ht="12.6" hidden="1"/>
    <row r="21465" ht="12.6" hidden="1"/>
    <row r="21466" ht="12.6" hidden="1"/>
    <row r="21467" ht="12.6" hidden="1"/>
    <row r="21468" ht="12.6" hidden="1"/>
    <row r="21469" ht="12.6" hidden="1"/>
    <row r="21470" ht="12.6" hidden="1"/>
    <row r="21471" ht="12.6" hidden="1"/>
    <row r="21472" ht="12.6" hidden="1"/>
    <row r="21473" ht="12.6" hidden="1"/>
    <row r="21474" ht="12.6" hidden="1"/>
    <row r="21475" ht="12.6" hidden="1"/>
    <row r="21476" ht="12.6" hidden="1"/>
    <row r="21477" ht="12.6" hidden="1"/>
    <row r="21478" ht="12.6" hidden="1"/>
    <row r="21479" ht="12.6" hidden="1"/>
    <row r="21480" ht="12.6" hidden="1"/>
    <row r="21481" ht="12.6" hidden="1"/>
    <row r="21482" ht="12.6" hidden="1"/>
    <row r="21483" ht="12.6" hidden="1"/>
    <row r="21484" ht="12.6" hidden="1"/>
    <row r="21485" ht="12.6" hidden="1"/>
    <row r="21486" ht="12.6" hidden="1"/>
    <row r="21487" ht="12.6" hidden="1"/>
    <row r="21488" ht="12.6" hidden="1"/>
    <row r="21489" ht="12.6" hidden="1"/>
    <row r="21490" ht="12.6" hidden="1"/>
    <row r="21491" ht="12.6" hidden="1"/>
    <row r="21492" ht="12.6" hidden="1"/>
    <row r="21493" ht="12.6" hidden="1"/>
    <row r="21494" ht="12.6" hidden="1"/>
    <row r="21495" ht="12.6" hidden="1"/>
    <row r="21496" ht="12.6" hidden="1"/>
    <row r="21497" ht="12.6" hidden="1"/>
    <row r="21498" ht="12.6" hidden="1"/>
    <row r="21499" ht="12.6" hidden="1"/>
    <row r="21500" ht="12.6" hidden="1"/>
    <row r="21501" ht="12.6" hidden="1"/>
    <row r="21502" ht="12.6" hidden="1"/>
    <row r="21503" ht="12.6" hidden="1"/>
    <row r="21504" ht="12.6" hidden="1"/>
    <row r="21505" ht="12.6" hidden="1"/>
    <row r="21506" ht="12.6" hidden="1"/>
    <row r="21507" ht="12.6" hidden="1"/>
    <row r="21508" ht="12.6" hidden="1"/>
    <row r="21509" ht="12.6" hidden="1"/>
    <row r="21510" ht="12.6" hidden="1"/>
    <row r="21511" ht="12.6" hidden="1"/>
    <row r="21512" ht="12.6" hidden="1"/>
    <row r="21513" ht="12.6" hidden="1"/>
    <row r="21514" ht="12.6" hidden="1"/>
    <row r="21515" ht="12.6" hidden="1"/>
    <row r="21516" ht="12.6" hidden="1"/>
    <row r="21517" ht="12.6" hidden="1"/>
    <row r="21518" ht="12.6" hidden="1"/>
    <row r="21519" ht="12.6" hidden="1"/>
    <row r="21520" ht="12.6" hidden="1"/>
    <row r="21521" ht="12.6" hidden="1"/>
    <row r="21522" ht="12.6" hidden="1"/>
    <row r="21523" ht="12.6" hidden="1"/>
    <row r="21524" ht="12.6" hidden="1"/>
    <row r="21525" ht="12.6" hidden="1"/>
    <row r="21526" ht="12.6" hidden="1"/>
    <row r="21527" ht="12.6" hidden="1"/>
    <row r="21528" ht="12.6" hidden="1"/>
    <row r="21529" ht="12.6" hidden="1"/>
    <row r="21530" ht="12.6" hidden="1"/>
    <row r="21531" ht="12.6" hidden="1"/>
    <row r="21532" ht="12.6" hidden="1"/>
    <row r="21533" ht="12.6" hidden="1"/>
    <row r="21534" ht="12.6" hidden="1"/>
    <row r="21535" ht="12.6" hidden="1"/>
    <row r="21536" ht="12.6" hidden="1"/>
    <row r="21537" ht="12.6" hidden="1"/>
    <row r="21538" ht="12.6" hidden="1"/>
    <row r="21539" ht="12.6" hidden="1"/>
    <row r="21540" ht="12.6" hidden="1"/>
    <row r="21541" ht="12.6" hidden="1"/>
    <row r="21542" ht="12.6" hidden="1"/>
    <row r="21543" ht="12.6" hidden="1"/>
    <row r="21544" ht="12.6" hidden="1"/>
    <row r="21545" ht="12.6" hidden="1"/>
    <row r="21546" ht="12.6" hidden="1"/>
    <row r="21547" ht="12.6" hidden="1"/>
    <row r="21548" ht="12.6" hidden="1"/>
    <row r="21549" ht="12.6" hidden="1"/>
    <row r="21550" ht="12.6" hidden="1"/>
    <row r="21551" ht="12.6" hidden="1"/>
    <row r="21552" ht="12.6" hidden="1"/>
    <row r="21553" ht="12.6" hidden="1"/>
    <row r="21554" ht="12.6" hidden="1"/>
    <row r="21555" ht="12.6" hidden="1"/>
    <row r="21556" ht="12.6" hidden="1"/>
    <row r="21557" ht="12.6" hidden="1"/>
    <row r="21558" ht="12.6" hidden="1"/>
    <row r="21559" ht="12.6" hidden="1"/>
    <row r="21560" ht="12.6" hidden="1"/>
    <row r="21561" ht="12.6" hidden="1"/>
    <row r="21562" ht="12.6" hidden="1"/>
    <row r="21563" ht="12.6" hidden="1"/>
    <row r="21564" ht="12.6" hidden="1"/>
    <row r="21565" ht="12.6" hidden="1"/>
    <row r="21566" ht="12.6" hidden="1"/>
    <row r="21567" ht="12.6" hidden="1"/>
    <row r="21568" ht="12.6" hidden="1"/>
    <row r="21569" ht="12.6" hidden="1"/>
    <row r="21570" ht="12.6" hidden="1"/>
    <row r="21571" ht="12.6" hidden="1"/>
    <row r="21572" ht="12.6" hidden="1"/>
    <row r="21573" ht="12.6" hidden="1"/>
    <row r="21574" ht="12.6" hidden="1"/>
    <row r="21575" ht="12.6" hidden="1"/>
    <row r="21576" ht="12.6" hidden="1"/>
    <row r="21577" ht="12.6" hidden="1"/>
    <row r="21578" ht="12.6" hidden="1"/>
    <row r="21579" ht="12.6" hidden="1"/>
    <row r="21580" ht="12.6" hidden="1"/>
    <row r="21581" ht="12.6" hidden="1"/>
    <row r="21582" ht="12.6" hidden="1"/>
    <row r="21583" ht="12.6" hidden="1"/>
    <row r="21584" ht="12.6" hidden="1"/>
    <row r="21585" ht="12.6" hidden="1"/>
    <row r="21586" ht="12.6" hidden="1"/>
    <row r="21587" ht="12.6" hidden="1"/>
    <row r="21588" ht="12.6" hidden="1"/>
    <row r="21589" ht="12.6" hidden="1"/>
    <row r="21590" ht="12.6" hidden="1"/>
    <row r="21591" ht="12.6" hidden="1"/>
    <row r="21592" ht="12.6" hidden="1"/>
    <row r="21593" ht="12.6" hidden="1"/>
    <row r="21594" ht="12.6" hidden="1"/>
    <row r="21595" ht="12.6" hidden="1"/>
    <row r="21596" ht="12.6" hidden="1"/>
    <row r="21597" ht="12.6" hidden="1"/>
    <row r="21598" ht="12.6" hidden="1"/>
    <row r="21599" ht="12.6" hidden="1"/>
    <row r="21600" ht="12.6" hidden="1"/>
    <row r="21601" ht="12.6" hidden="1"/>
    <row r="21602" ht="12.6" hidden="1"/>
    <row r="21603" ht="12.6" hidden="1"/>
    <row r="21604" ht="12.6" hidden="1"/>
    <row r="21605" ht="12.6" hidden="1"/>
    <row r="21606" ht="12.6" hidden="1"/>
    <row r="21607" ht="12.6" hidden="1"/>
    <row r="21608" ht="12.6" hidden="1"/>
    <row r="21609" ht="12.6" hidden="1"/>
    <row r="21610" ht="12.6" hidden="1"/>
    <row r="21611" ht="12.6" hidden="1"/>
    <row r="21612" ht="12.6" hidden="1"/>
    <row r="21613" ht="12.6" hidden="1"/>
    <row r="21614" ht="12.6" hidden="1"/>
    <row r="21615" ht="12.6" hidden="1"/>
    <row r="21616" ht="12.6" hidden="1"/>
    <row r="21617" ht="12.6" hidden="1"/>
    <row r="21618" ht="12.6" hidden="1"/>
    <row r="21619" ht="12.6" hidden="1"/>
    <row r="21620" ht="12.6" hidden="1"/>
    <row r="21621" ht="12.6" hidden="1"/>
    <row r="21622" ht="12.6" hidden="1"/>
    <row r="21623" ht="12.6" hidden="1"/>
    <row r="21624" ht="12.6" hidden="1"/>
    <row r="21625" ht="12.6" hidden="1"/>
    <row r="21626" ht="12.6" hidden="1"/>
    <row r="21627" ht="12.6" hidden="1"/>
    <row r="21628" ht="12.6" hidden="1"/>
    <row r="21629" ht="12.6" hidden="1"/>
    <row r="21630" ht="12.6" hidden="1"/>
    <row r="21631" ht="12.6" hidden="1"/>
    <row r="21632" ht="12.6" hidden="1"/>
    <row r="21633" ht="12.6" hidden="1"/>
    <row r="21634" ht="12.6" hidden="1"/>
    <row r="21635" ht="12.6" hidden="1"/>
    <row r="21636" ht="12.6" hidden="1"/>
    <row r="21637" ht="12.6" hidden="1"/>
    <row r="21638" ht="12.6" hidden="1"/>
    <row r="21639" ht="12.6" hidden="1"/>
    <row r="21640" ht="12.6" hidden="1"/>
    <row r="21641" ht="12.6" hidden="1"/>
    <row r="21642" ht="12.6" hidden="1"/>
    <row r="21643" ht="12.6" hidden="1"/>
    <row r="21644" ht="12.6" hidden="1"/>
    <row r="21645" ht="12.6" hidden="1"/>
    <row r="21646" ht="12.6" hidden="1"/>
    <row r="21647" ht="12.6" hidden="1"/>
    <row r="21648" ht="12.6" hidden="1"/>
    <row r="21649" ht="12.6" hidden="1"/>
    <row r="21650" ht="12.6" hidden="1"/>
    <row r="21651" ht="12.6" hidden="1"/>
    <row r="21652" ht="12.6" hidden="1"/>
    <row r="21653" ht="12.6" hidden="1"/>
    <row r="21654" ht="12.6" hidden="1"/>
    <row r="21655" ht="12.6" hidden="1"/>
    <row r="21656" ht="12.6" hidden="1"/>
    <row r="21657" ht="12.6" hidden="1"/>
    <row r="21658" ht="12.6" hidden="1"/>
    <row r="21659" ht="12.6" hidden="1"/>
    <row r="21660" ht="12.6" hidden="1"/>
    <row r="21661" ht="12.6" hidden="1"/>
    <row r="21662" ht="12.6" hidden="1"/>
    <row r="21663" ht="12.6" hidden="1"/>
    <row r="21664" ht="12.6" hidden="1"/>
    <row r="21665" ht="12.6" hidden="1"/>
    <row r="21666" ht="12.6" hidden="1"/>
    <row r="21667" ht="12.6" hidden="1"/>
    <row r="21668" ht="12.6" hidden="1"/>
    <row r="21669" ht="12.6" hidden="1"/>
    <row r="21670" ht="12.6" hidden="1"/>
    <row r="21671" ht="12.6" hidden="1"/>
    <row r="21672" ht="12.6" hidden="1"/>
    <row r="21673" ht="12.6" hidden="1"/>
    <row r="21674" ht="12.6" hidden="1"/>
    <row r="21675" ht="12.6" hidden="1"/>
    <row r="21676" ht="12.6" hidden="1"/>
    <row r="21677" ht="12.6" hidden="1"/>
    <row r="21678" ht="12.6" hidden="1"/>
    <row r="21679" ht="12.6" hidden="1"/>
    <row r="21680" ht="12.6" hidden="1"/>
    <row r="21681" ht="12.6" hidden="1"/>
    <row r="21682" ht="12.6" hidden="1"/>
    <row r="21683" ht="12.6" hidden="1"/>
    <row r="21684" ht="12.6" hidden="1"/>
    <row r="21685" ht="12.6" hidden="1"/>
    <row r="21686" ht="12.6" hidden="1"/>
    <row r="21687" ht="12.6" hidden="1"/>
    <row r="21688" ht="12.6" hidden="1"/>
    <row r="21689" ht="12.6" hidden="1"/>
    <row r="21690" ht="12.6" hidden="1"/>
    <row r="21691" ht="12.6" hidden="1"/>
    <row r="21692" ht="12.6" hidden="1"/>
    <row r="21693" ht="12.6" hidden="1"/>
    <row r="21694" ht="12.6" hidden="1"/>
    <row r="21695" ht="12.6" hidden="1"/>
    <row r="21696" ht="12.6" hidden="1"/>
    <row r="21697" ht="12.6" hidden="1"/>
    <row r="21698" ht="12.6" hidden="1"/>
    <row r="21699" ht="12.6" hidden="1"/>
    <row r="21700" ht="12.6" hidden="1"/>
    <row r="21701" ht="12.6" hidden="1"/>
    <row r="21702" ht="12.6" hidden="1"/>
    <row r="21703" ht="12.6" hidden="1"/>
    <row r="21704" ht="12.6" hidden="1"/>
    <row r="21705" ht="12.6" hidden="1"/>
    <row r="21706" ht="12.6" hidden="1"/>
    <row r="21707" ht="12.6" hidden="1"/>
    <row r="21708" ht="12.6" hidden="1"/>
    <row r="21709" ht="12.6" hidden="1"/>
    <row r="21710" ht="12.6" hidden="1"/>
    <row r="21711" ht="12.6" hidden="1"/>
    <row r="21712" ht="12.6" hidden="1"/>
    <row r="21713" ht="12.6" hidden="1"/>
    <row r="21714" ht="12.6" hidden="1"/>
    <row r="21715" ht="12.6" hidden="1"/>
    <row r="21716" ht="12.6" hidden="1"/>
    <row r="21717" ht="12.6" hidden="1"/>
    <row r="21718" ht="12.6" hidden="1"/>
    <row r="21719" ht="12.6" hidden="1"/>
    <row r="21720" ht="12.6" hidden="1"/>
    <row r="21721" ht="12.6" hidden="1"/>
    <row r="21722" ht="12.6" hidden="1"/>
    <row r="21723" ht="12.6" hidden="1"/>
    <row r="21724" ht="12.6" hidden="1"/>
    <row r="21725" ht="12.6" hidden="1"/>
    <row r="21726" ht="12.6" hidden="1"/>
    <row r="21727" ht="12.6" hidden="1"/>
    <row r="21728" ht="12.6" hidden="1"/>
    <row r="21729" ht="12.6" hidden="1"/>
    <row r="21730" ht="12.6" hidden="1"/>
    <row r="21731" ht="12.6" hidden="1"/>
    <row r="21732" ht="12.6" hidden="1"/>
    <row r="21733" ht="12.6" hidden="1"/>
    <row r="21734" ht="12.6" hidden="1"/>
    <row r="21735" ht="12.6" hidden="1"/>
    <row r="21736" ht="12.6" hidden="1"/>
    <row r="21737" ht="12.6" hidden="1"/>
    <row r="21738" ht="12.6" hidden="1"/>
    <row r="21739" ht="12.6" hidden="1"/>
    <row r="21740" ht="12.6" hidden="1"/>
    <row r="21741" ht="12.6" hidden="1"/>
    <row r="21742" ht="12.6" hidden="1"/>
    <row r="21743" ht="12.6" hidden="1"/>
    <row r="21744" ht="12.6" hidden="1"/>
    <row r="21745" ht="12.6" hidden="1"/>
    <row r="21746" ht="12.6" hidden="1"/>
    <row r="21747" ht="12.6" hidden="1"/>
    <row r="21748" ht="12.6" hidden="1"/>
    <row r="21749" ht="12.6" hidden="1"/>
    <row r="21750" ht="12.6" hidden="1"/>
    <row r="21751" ht="12.6" hidden="1"/>
    <row r="21752" ht="12.6" hidden="1"/>
    <row r="21753" ht="12.6" hidden="1"/>
    <row r="21754" ht="12.6" hidden="1"/>
    <row r="21755" ht="12.6" hidden="1"/>
    <row r="21756" ht="12.6" hidden="1"/>
    <row r="21757" ht="12.6" hidden="1"/>
    <row r="21758" ht="12.6" hidden="1"/>
    <row r="21759" ht="12.6" hidden="1"/>
    <row r="21760" ht="12.6" hidden="1"/>
    <row r="21761" ht="12.6" hidden="1"/>
    <row r="21762" ht="12.6" hidden="1"/>
    <row r="21763" ht="12.6" hidden="1"/>
    <row r="21764" ht="12.6" hidden="1"/>
    <row r="21765" ht="12.6" hidden="1"/>
    <row r="21766" ht="12.6" hidden="1"/>
    <row r="21767" ht="12.6" hidden="1"/>
    <row r="21768" ht="12.6" hidden="1"/>
    <row r="21769" ht="12.6" hidden="1"/>
    <row r="21770" ht="12.6" hidden="1"/>
    <row r="21771" ht="12.6" hidden="1"/>
    <row r="21772" ht="12.6" hidden="1"/>
    <row r="21773" ht="12.6" hidden="1"/>
    <row r="21774" ht="12.6" hidden="1"/>
    <row r="21775" ht="12.6" hidden="1"/>
    <row r="21776" ht="12.6" hidden="1"/>
    <row r="21777" ht="12.6" hidden="1"/>
    <row r="21778" ht="12.6" hidden="1"/>
    <row r="21779" ht="12.6" hidden="1"/>
    <row r="21780" ht="12.6" hidden="1"/>
    <row r="21781" ht="12.6" hidden="1"/>
    <row r="21782" ht="12.6" hidden="1"/>
    <row r="21783" ht="12.6" hidden="1"/>
    <row r="21784" ht="12.6" hidden="1"/>
    <row r="21785" ht="12.6" hidden="1"/>
    <row r="21786" ht="12.6" hidden="1"/>
    <row r="21787" ht="12.6" hidden="1"/>
    <row r="21788" ht="12.6" hidden="1"/>
    <row r="21789" ht="12.6" hidden="1"/>
    <row r="21790" ht="12.6" hidden="1"/>
    <row r="21791" ht="12.6" hidden="1"/>
    <row r="21792" ht="12.6" hidden="1"/>
    <row r="21793" ht="12.6" hidden="1"/>
    <row r="21794" ht="12.6" hidden="1"/>
    <row r="21795" ht="12.6" hidden="1"/>
    <row r="21796" ht="12.6" hidden="1"/>
    <row r="21797" ht="12.6" hidden="1"/>
    <row r="21798" ht="12.6" hidden="1"/>
    <row r="21799" ht="12.6" hidden="1"/>
    <row r="21800" ht="12.6" hidden="1"/>
    <row r="21801" ht="12.6" hidden="1"/>
    <row r="21802" ht="12.6" hidden="1"/>
    <row r="21803" ht="12.6" hidden="1"/>
    <row r="21804" ht="12.6" hidden="1"/>
    <row r="21805" ht="12.6" hidden="1"/>
    <row r="21806" ht="12.6" hidden="1"/>
    <row r="21807" ht="12.6" hidden="1"/>
    <row r="21808" ht="12.6" hidden="1"/>
    <row r="21809" ht="12.6" hidden="1"/>
    <row r="21810" ht="12.6" hidden="1"/>
    <row r="21811" ht="12.6" hidden="1"/>
    <row r="21812" ht="12.6" hidden="1"/>
    <row r="21813" ht="12.6" hidden="1"/>
    <row r="21814" ht="12.6" hidden="1"/>
    <row r="21815" ht="12.6" hidden="1"/>
    <row r="21816" ht="12.6" hidden="1"/>
    <row r="21817" ht="12.6" hidden="1"/>
    <row r="21818" ht="12.6" hidden="1"/>
    <row r="21819" ht="12.6" hidden="1"/>
    <row r="21820" ht="12.6" hidden="1"/>
    <row r="21821" ht="12.6" hidden="1"/>
    <row r="21822" ht="12.6" hidden="1"/>
    <row r="21823" ht="12.6" hidden="1"/>
    <row r="21824" ht="12.6" hidden="1"/>
    <row r="21825" ht="12.6" hidden="1"/>
    <row r="21826" ht="12.6" hidden="1"/>
    <row r="21827" ht="12.6" hidden="1"/>
    <row r="21828" ht="12.6" hidden="1"/>
    <row r="21829" ht="12.6" hidden="1"/>
    <row r="21830" ht="12.6" hidden="1"/>
    <row r="21831" ht="12.6" hidden="1"/>
    <row r="21832" ht="12.6" hidden="1"/>
    <row r="21833" ht="12.6" hidden="1"/>
    <row r="21834" ht="12.6" hidden="1"/>
    <row r="21835" ht="12.6" hidden="1"/>
    <row r="21836" ht="12.6" hidden="1"/>
    <row r="21837" ht="12.6" hidden="1"/>
    <row r="21838" ht="12.6" hidden="1"/>
    <row r="21839" ht="12.6" hidden="1"/>
    <row r="21840" ht="12.6" hidden="1"/>
    <row r="21841" ht="12.6" hidden="1"/>
    <row r="21842" ht="12.6" hidden="1"/>
    <row r="21843" ht="12.6" hidden="1"/>
    <row r="21844" ht="12.6" hidden="1"/>
    <row r="21845" ht="12.6" hidden="1"/>
    <row r="21846" ht="12.6" hidden="1"/>
    <row r="21847" ht="12.6" hidden="1"/>
    <row r="21848" ht="12.6" hidden="1"/>
    <row r="21849" ht="12.6" hidden="1"/>
    <row r="21850" ht="12.6" hidden="1"/>
    <row r="21851" ht="12.6" hidden="1"/>
    <row r="21852" ht="12.6" hidden="1"/>
    <row r="21853" ht="12.6" hidden="1"/>
    <row r="21854" ht="12.6" hidden="1"/>
    <row r="21855" ht="12.6" hidden="1"/>
    <row r="21856" ht="12.6" hidden="1"/>
    <row r="21857" ht="12.6" hidden="1"/>
    <row r="21858" ht="12.6" hidden="1"/>
    <row r="21859" ht="12.6" hidden="1"/>
    <row r="21860" ht="12.6" hidden="1"/>
    <row r="21861" ht="12.6" hidden="1"/>
    <row r="21862" ht="12.6" hidden="1"/>
    <row r="21863" ht="12.6" hidden="1"/>
    <row r="21864" ht="12.6" hidden="1"/>
    <row r="21865" ht="12.6" hidden="1"/>
    <row r="21866" ht="12.6" hidden="1"/>
    <row r="21867" ht="12.6" hidden="1"/>
    <row r="21868" ht="12.6" hidden="1"/>
    <row r="21869" ht="12.6" hidden="1"/>
    <row r="21870" ht="12.6" hidden="1"/>
    <row r="21871" ht="12.6" hidden="1"/>
    <row r="21872" ht="12.6" hidden="1"/>
    <row r="21873" ht="12.6" hidden="1"/>
    <row r="21874" ht="12.6" hidden="1"/>
    <row r="21875" ht="12.6" hidden="1"/>
    <row r="21876" ht="12.6" hidden="1"/>
    <row r="21877" ht="12.6" hidden="1"/>
    <row r="21878" ht="12.6" hidden="1"/>
    <row r="21879" ht="12.6" hidden="1"/>
    <row r="21880" ht="12.6" hidden="1"/>
    <row r="21881" ht="12.6" hidden="1"/>
    <row r="21882" ht="12.6" hidden="1"/>
    <row r="21883" ht="12.6" hidden="1"/>
    <row r="21884" ht="12.6" hidden="1"/>
    <row r="21885" ht="12.6" hidden="1"/>
    <row r="21886" ht="12.6" hidden="1"/>
    <row r="21887" ht="12.6" hidden="1"/>
    <row r="21888" ht="12.6" hidden="1"/>
    <row r="21889" ht="12.6" hidden="1"/>
    <row r="21890" ht="12.6" hidden="1"/>
    <row r="21891" ht="12.6" hidden="1"/>
    <row r="21892" ht="12.6" hidden="1"/>
    <row r="21893" ht="12.6" hidden="1"/>
    <row r="21894" ht="12.6" hidden="1"/>
    <row r="21895" ht="12.6" hidden="1"/>
    <row r="21896" ht="12.6" hidden="1"/>
    <row r="21897" ht="12.6" hidden="1"/>
    <row r="21898" ht="12.6" hidden="1"/>
    <row r="21899" ht="12.6" hidden="1"/>
    <row r="21900" ht="12.6" hidden="1"/>
    <row r="21901" ht="12.6" hidden="1"/>
    <row r="21902" ht="12.6" hidden="1"/>
    <row r="21903" ht="12.6" hidden="1"/>
    <row r="21904" ht="12.6" hidden="1"/>
    <row r="21905" ht="12.6" hidden="1"/>
    <row r="21906" ht="12.6" hidden="1"/>
    <row r="21907" ht="12.6" hidden="1"/>
    <row r="21908" ht="12.6" hidden="1"/>
    <row r="21909" ht="12.6" hidden="1"/>
    <row r="21910" ht="12.6" hidden="1"/>
    <row r="21911" ht="12.6" hidden="1"/>
    <row r="21912" ht="12.6" hidden="1"/>
    <row r="21913" ht="12.6" hidden="1"/>
    <row r="21914" ht="12.6" hidden="1"/>
    <row r="21915" ht="12.6" hidden="1"/>
    <row r="21916" ht="12.6" hidden="1"/>
    <row r="21917" ht="12.6" hidden="1"/>
    <row r="21918" ht="12.6" hidden="1"/>
    <row r="21919" ht="12.6" hidden="1"/>
    <row r="21920" ht="12.6" hidden="1"/>
    <row r="21921" ht="12.6" hidden="1"/>
    <row r="21922" ht="12.6" hidden="1"/>
    <row r="21923" ht="12.6" hidden="1"/>
    <row r="21924" ht="12.6" hidden="1"/>
    <row r="21925" ht="12.6" hidden="1"/>
    <row r="21926" ht="12.6" hidden="1"/>
    <row r="21927" ht="12.6" hidden="1"/>
    <row r="21928" ht="12.6" hidden="1"/>
    <row r="21929" ht="12.6" hidden="1"/>
    <row r="21930" ht="12.6" hidden="1"/>
    <row r="21931" ht="12.6" hidden="1"/>
    <row r="21932" ht="12.6" hidden="1"/>
    <row r="21933" ht="12.6" hidden="1"/>
    <row r="21934" ht="12.6" hidden="1"/>
    <row r="21935" ht="12.6" hidden="1"/>
    <row r="21936" ht="12.6" hidden="1"/>
    <row r="21937" ht="12.6" hidden="1"/>
    <row r="21938" ht="12.6" hidden="1"/>
    <row r="21939" ht="12.6" hidden="1"/>
    <row r="21940" ht="12.6" hidden="1"/>
    <row r="21941" ht="12.6" hidden="1"/>
    <row r="21942" ht="12.6" hidden="1"/>
    <row r="21943" ht="12.6" hidden="1"/>
    <row r="21944" ht="12.6" hidden="1"/>
    <row r="21945" ht="12.6" hidden="1"/>
    <row r="21946" ht="12.6" hidden="1"/>
    <row r="21947" ht="12.6" hidden="1"/>
    <row r="21948" ht="12.6" hidden="1"/>
    <row r="21949" ht="12.6" hidden="1"/>
    <row r="21950" ht="12.6" hidden="1"/>
    <row r="21951" ht="12.6" hidden="1"/>
    <row r="21952" ht="12.6" hidden="1"/>
    <row r="21953" ht="12.6" hidden="1"/>
    <row r="21954" ht="12.6" hidden="1"/>
    <row r="21955" ht="12.6" hidden="1"/>
    <row r="21956" ht="12.6" hidden="1"/>
    <row r="21957" ht="12.6" hidden="1"/>
    <row r="21958" ht="12.6" hidden="1"/>
    <row r="21959" ht="12.6" hidden="1"/>
    <row r="21960" ht="12.6" hidden="1"/>
    <row r="21961" ht="12.6" hidden="1"/>
    <row r="21962" ht="12.6" hidden="1"/>
    <row r="21963" ht="12.6" hidden="1"/>
    <row r="21964" ht="12.6" hidden="1"/>
    <row r="21965" ht="12.6" hidden="1"/>
    <row r="21966" ht="12.6" hidden="1"/>
    <row r="21967" ht="12.6" hidden="1"/>
    <row r="21968" ht="12.6" hidden="1"/>
    <row r="21969" ht="12.6" hidden="1"/>
    <row r="21970" ht="12.6" hidden="1"/>
    <row r="21971" ht="12.6" hidden="1"/>
    <row r="21972" ht="12.6" hidden="1"/>
    <row r="21973" ht="12.6" hidden="1"/>
    <row r="21974" ht="12.6" hidden="1"/>
    <row r="21975" ht="12.6" hidden="1"/>
    <row r="21976" ht="12.6" hidden="1"/>
    <row r="21977" ht="12.6" hidden="1"/>
    <row r="21978" ht="12.6" hidden="1"/>
    <row r="21979" ht="12.6" hidden="1"/>
    <row r="21980" ht="12.6" hidden="1"/>
    <row r="21981" ht="12.6" hidden="1"/>
    <row r="21982" ht="12.6" hidden="1"/>
    <row r="21983" ht="12.6" hidden="1"/>
    <row r="21984" ht="12.6" hidden="1"/>
    <row r="21985" ht="12.6" hidden="1"/>
    <row r="21986" ht="12.6" hidden="1"/>
    <row r="21987" ht="12.6" hidden="1"/>
    <row r="21988" ht="12.6" hidden="1"/>
    <row r="21989" ht="12.6" hidden="1"/>
    <row r="21990" ht="12.6" hidden="1"/>
    <row r="21991" ht="12.6" hidden="1"/>
    <row r="21992" ht="12.6" hidden="1"/>
    <row r="21993" ht="12.6" hidden="1"/>
    <row r="21994" ht="12.6" hidden="1"/>
    <row r="21995" ht="12.6" hidden="1"/>
    <row r="21996" ht="12.6" hidden="1"/>
    <row r="21997" ht="12.6" hidden="1"/>
    <row r="21998" ht="12.6" hidden="1"/>
    <row r="21999" ht="12.6" hidden="1"/>
    <row r="22000" ht="12.6" hidden="1"/>
    <row r="22001" ht="12.6" hidden="1"/>
    <row r="22002" ht="12.6" hidden="1"/>
    <row r="22003" ht="12.6" hidden="1"/>
    <row r="22004" ht="12.6" hidden="1"/>
    <row r="22005" ht="12.6" hidden="1"/>
    <row r="22006" ht="12.6" hidden="1"/>
    <row r="22007" ht="12.6" hidden="1"/>
    <row r="22008" ht="12.6" hidden="1"/>
    <row r="22009" ht="12.6" hidden="1"/>
    <row r="22010" ht="12.6" hidden="1"/>
    <row r="22011" ht="12.6" hidden="1"/>
    <row r="22012" ht="12.6" hidden="1"/>
    <row r="22013" ht="12.6" hidden="1"/>
    <row r="22014" ht="12.6" hidden="1"/>
    <row r="22015" ht="12.6" hidden="1"/>
    <row r="22016" ht="12.6" hidden="1"/>
    <row r="22017" ht="12.6" hidden="1"/>
    <row r="22018" ht="12.6" hidden="1"/>
    <row r="22019" ht="12.6" hidden="1"/>
    <row r="22020" ht="12.6" hidden="1"/>
    <row r="22021" ht="12.6" hidden="1"/>
    <row r="22022" ht="12.6" hidden="1"/>
    <row r="22023" ht="12.6" hidden="1"/>
    <row r="22024" ht="12.6" hidden="1"/>
    <row r="22025" ht="12.6" hidden="1"/>
    <row r="22026" ht="12.6" hidden="1"/>
    <row r="22027" ht="12.6" hidden="1"/>
    <row r="22028" ht="12.6" hidden="1"/>
    <row r="22029" ht="12.6" hidden="1"/>
    <row r="22030" ht="12.6" hidden="1"/>
    <row r="22031" ht="12.6" hidden="1"/>
    <row r="22032" ht="12.6" hidden="1"/>
    <row r="22033" ht="12.6" hidden="1"/>
    <row r="22034" ht="12.6" hidden="1"/>
    <row r="22035" ht="12.6" hidden="1"/>
    <row r="22036" ht="12.6" hidden="1"/>
    <row r="22037" ht="12.6" hidden="1"/>
    <row r="22038" ht="12.6" hidden="1"/>
    <row r="22039" ht="12.6" hidden="1"/>
    <row r="22040" ht="12.6" hidden="1"/>
    <row r="22041" ht="12.6" hidden="1"/>
    <row r="22042" ht="12.6" hidden="1"/>
    <row r="22043" ht="12.6" hidden="1"/>
    <row r="22044" ht="12.6" hidden="1"/>
    <row r="22045" ht="12.6" hidden="1"/>
    <row r="22046" ht="12.6" hidden="1"/>
    <row r="22047" ht="12.6" hidden="1"/>
    <row r="22048" ht="12.6" hidden="1"/>
    <row r="22049" ht="12.6" hidden="1"/>
    <row r="22050" ht="12.6" hidden="1"/>
    <row r="22051" ht="12.6" hidden="1"/>
    <row r="22052" ht="12.6" hidden="1"/>
    <row r="22053" ht="12.6" hidden="1"/>
    <row r="22054" ht="12.6" hidden="1"/>
    <row r="22055" ht="12.6" hidden="1"/>
    <row r="22056" ht="12.6" hidden="1"/>
    <row r="22057" ht="12.6" hidden="1"/>
    <row r="22058" ht="12.6" hidden="1"/>
    <row r="22059" ht="12.6" hidden="1"/>
    <row r="22060" ht="12.6" hidden="1"/>
    <row r="22061" ht="12.6" hidden="1"/>
    <row r="22062" ht="12.6" hidden="1"/>
    <row r="22063" ht="12.6" hidden="1"/>
    <row r="22064" ht="12.6" hidden="1"/>
    <row r="22065" ht="12.6" hidden="1"/>
    <row r="22066" ht="12.6" hidden="1"/>
    <row r="22067" ht="12.6" hidden="1"/>
    <row r="22068" ht="12.6" hidden="1"/>
    <row r="22069" ht="12.6" hidden="1"/>
    <row r="22070" ht="12.6" hidden="1"/>
    <row r="22071" ht="12.6" hidden="1"/>
    <row r="22072" ht="12.6" hidden="1"/>
    <row r="22073" ht="12.6" hidden="1"/>
    <row r="22074" ht="12.6" hidden="1"/>
    <row r="22075" ht="12.6" hidden="1"/>
    <row r="22076" ht="12.6" hidden="1"/>
    <row r="22077" ht="12.6" hidden="1"/>
    <row r="22078" ht="12.6" hidden="1"/>
    <row r="22079" ht="12.6" hidden="1"/>
    <row r="22080" ht="12.6" hidden="1"/>
    <row r="22081" ht="12.6" hidden="1"/>
    <row r="22082" ht="12.6" hidden="1"/>
    <row r="22083" ht="12.6" hidden="1"/>
    <row r="22084" ht="12.6" hidden="1"/>
    <row r="22085" ht="12.6" hidden="1"/>
    <row r="22086" ht="12.6" hidden="1"/>
    <row r="22087" ht="12.6" hidden="1"/>
    <row r="22088" ht="12.6" hidden="1"/>
    <row r="22089" ht="12.6" hidden="1"/>
    <row r="22090" ht="12.6" hidden="1"/>
    <row r="22091" ht="12.6" hidden="1"/>
    <row r="22092" ht="12.6" hidden="1"/>
    <row r="22093" ht="12.6" hidden="1"/>
    <row r="22094" ht="12.6" hidden="1"/>
    <row r="22095" ht="12.6" hidden="1"/>
    <row r="22096" ht="12.6" hidden="1"/>
    <row r="22097" ht="12.6" hidden="1"/>
    <row r="22098" ht="12.6" hidden="1"/>
    <row r="22099" ht="12.6" hidden="1"/>
    <row r="22100" ht="12.6" hidden="1"/>
    <row r="22101" ht="12.6" hidden="1"/>
    <row r="22102" ht="12.6" hidden="1"/>
    <row r="22103" ht="12.6" hidden="1"/>
    <row r="22104" ht="12.6" hidden="1"/>
    <row r="22105" ht="12.6" hidden="1"/>
    <row r="22106" ht="12.6" hidden="1"/>
    <row r="22107" ht="12.6" hidden="1"/>
    <row r="22108" ht="12.6" hidden="1"/>
    <row r="22109" ht="12.6" hidden="1"/>
    <row r="22110" ht="12.6" hidden="1"/>
    <row r="22111" ht="12.6" hidden="1"/>
    <row r="22112" ht="12.6" hidden="1"/>
    <row r="22113" ht="12.6" hidden="1"/>
    <row r="22114" ht="12.6" hidden="1"/>
    <row r="22115" ht="12.6" hidden="1"/>
    <row r="22116" ht="12.6" hidden="1"/>
    <row r="22117" ht="12.6" hidden="1"/>
    <row r="22118" ht="12.6" hidden="1"/>
    <row r="22119" ht="12.6" hidden="1"/>
    <row r="22120" ht="12.6" hidden="1"/>
    <row r="22121" ht="12.6" hidden="1"/>
    <row r="22122" ht="12.6" hidden="1"/>
    <row r="22123" ht="12.6" hidden="1"/>
    <row r="22124" ht="12.6" hidden="1"/>
    <row r="22125" ht="12.6" hidden="1"/>
    <row r="22126" ht="12.6" hidden="1"/>
    <row r="22127" ht="12.6" hidden="1"/>
    <row r="22128" ht="12.6" hidden="1"/>
    <row r="22129" ht="12.6" hidden="1"/>
    <row r="22130" ht="12.6" hidden="1"/>
    <row r="22131" ht="12.6" hidden="1"/>
    <row r="22132" ht="12.6" hidden="1"/>
    <row r="22133" ht="12.6" hidden="1"/>
    <row r="22134" ht="12.6" hidden="1"/>
    <row r="22135" ht="12.6" hidden="1"/>
    <row r="22136" ht="12.6" hidden="1"/>
    <row r="22137" ht="12.6" hidden="1"/>
    <row r="22138" ht="12.6" hidden="1"/>
    <row r="22139" ht="12.6" hidden="1"/>
    <row r="22140" ht="12.6" hidden="1"/>
    <row r="22141" ht="12.6" hidden="1"/>
    <row r="22142" ht="12.6" hidden="1"/>
    <row r="22143" ht="12.6" hidden="1"/>
    <row r="22144" ht="12.6" hidden="1"/>
    <row r="22145" ht="12.6" hidden="1"/>
    <row r="22146" ht="12.6" hidden="1"/>
    <row r="22147" ht="12.6" hidden="1"/>
    <row r="22148" ht="12.6" hidden="1"/>
    <row r="22149" ht="12.6" hidden="1"/>
    <row r="22150" ht="12.6" hidden="1"/>
    <row r="22151" ht="12.6" hidden="1"/>
    <row r="22152" ht="12.6" hidden="1"/>
    <row r="22153" ht="12.6" hidden="1"/>
    <row r="22154" ht="12.6" hidden="1"/>
    <row r="22155" ht="12.6" hidden="1"/>
    <row r="22156" ht="12.6" hidden="1"/>
    <row r="22157" ht="12.6" hidden="1"/>
    <row r="22158" ht="12.6" hidden="1"/>
    <row r="22159" ht="12.6" hidden="1"/>
    <row r="22160" ht="12.6" hidden="1"/>
    <row r="22161" ht="12.6" hidden="1"/>
    <row r="22162" ht="12.6" hidden="1"/>
    <row r="22163" ht="12.6" hidden="1"/>
    <row r="22164" ht="12.6" hidden="1"/>
    <row r="22165" ht="12.6" hidden="1"/>
    <row r="22166" ht="12.6" hidden="1"/>
    <row r="22167" ht="12.6" hidden="1"/>
    <row r="22168" ht="12.6" hidden="1"/>
    <row r="22169" ht="12.6" hidden="1"/>
    <row r="22170" ht="12.6" hidden="1"/>
    <row r="22171" ht="12.6" hidden="1"/>
    <row r="22172" ht="12.6" hidden="1"/>
    <row r="22173" ht="12.6" hidden="1"/>
    <row r="22174" ht="12.6" hidden="1"/>
    <row r="22175" ht="12.6" hidden="1"/>
    <row r="22176" ht="12.6" hidden="1"/>
    <row r="22177" ht="12.6" hidden="1"/>
    <row r="22178" ht="12.6" hidden="1"/>
    <row r="22179" ht="12.6" hidden="1"/>
    <row r="22180"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3121"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2">
    <tabColor rgb="FFFFFFCC"/>
    <outlinePr summaryBelow="0" summaryRight="0"/>
    <pageSetUpPr autoPageBreaks="0"/>
  </sheetPr>
  <dimension ref="A1:AX22180"/>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row r="674" ht="12.6" hidden="1"/>
    <row r="675" ht="12.6" hidden="1"/>
    <row r="676" ht="12.6" hidden="1"/>
    <row r="1812" ht="12.6" hidden="1"/>
    <row r="1825" ht="12.6" hidden="1"/>
    <row r="1826" ht="12.6" hidden="1"/>
    <row r="1827" ht="12.6" hidden="1"/>
    <row r="1828" ht="12.6" hidden="1"/>
    <row r="1840" ht="12.6" hidden="1"/>
    <row r="1841" ht="12.6" hidden="1"/>
    <row r="1842" ht="12.6" hidden="1"/>
    <row r="1843" ht="12.6" hidden="1"/>
    <row r="1844" ht="12.6" hidden="1"/>
    <row r="1848" ht="12.6" hidden="1"/>
    <row r="1849" ht="12.6" hidden="1"/>
    <row r="1850" ht="12.6" hidden="1"/>
    <row r="1851" ht="12.6" hidden="1"/>
    <row r="1852" ht="12.6" hidden="1"/>
    <row r="1853" ht="12.6" hidden="1"/>
    <row r="1854" ht="12.6" hidden="1"/>
    <row r="1855" ht="12.6" hidden="1"/>
    <row r="1856" ht="12.6" hidden="1"/>
    <row r="1857" ht="12.6" hidden="1"/>
    <row r="1858" ht="12.6" hidden="1"/>
    <row r="1859" ht="12.6" hidden="1"/>
    <row r="1860" ht="12.6" hidden="1"/>
    <row r="1861" ht="12.6" hidden="1"/>
    <row r="1862" ht="12.6" hidden="1"/>
    <row r="1863" ht="12.6" hidden="1"/>
    <row r="1864" ht="12.6" hidden="1"/>
    <row r="1865" ht="12.6" hidden="1"/>
    <row r="1866" ht="12.6" hidden="1"/>
    <row r="1867" ht="12.6" hidden="1"/>
    <row r="1868" ht="12.6" hidden="1"/>
    <row r="1869" ht="12.6" hidden="1"/>
    <row r="1870" ht="12.6" hidden="1"/>
    <row r="1871" ht="12.6" hidden="1"/>
    <row r="1872" ht="12.6" hidden="1"/>
    <row r="1873" ht="12.6" hidden="1"/>
    <row r="1874" ht="12.6" hidden="1"/>
    <row r="1875" ht="12.6" hidden="1"/>
    <row r="1876" ht="12.6" hidden="1"/>
    <row r="1877" ht="12.6" hidden="1"/>
    <row r="1878" ht="12.6" hidden="1"/>
    <row r="1879" ht="12.6" hidden="1"/>
    <row r="1880" ht="12.6" hidden="1"/>
    <row r="1881" ht="12.6" hidden="1"/>
    <row r="1882" ht="12.6" hidden="1"/>
    <row r="1883" ht="12.6" hidden="1"/>
    <row r="1884" ht="12.6" hidden="1"/>
    <row r="1885" ht="12.6" hidden="1"/>
    <row r="1886" ht="12.6" hidden="1"/>
    <row r="1887" ht="12.6" hidden="1"/>
    <row r="1888" ht="12.6" hidden="1"/>
    <row r="1889" ht="12.6" hidden="1"/>
    <row r="1890" ht="12.6" hidden="1"/>
    <row r="1891" ht="12.6" hidden="1"/>
    <row r="1892" ht="12.6" hidden="1"/>
    <row r="1893" ht="12.6" hidden="1"/>
    <row r="1894" ht="12.6" hidden="1"/>
    <row r="1895" ht="12.6" hidden="1"/>
    <row r="1896" ht="12.6" hidden="1"/>
    <row r="1897" ht="12.6" hidden="1"/>
    <row r="1898" ht="12.6" hidden="1"/>
    <row r="1899" ht="12.6" hidden="1"/>
    <row r="1900" ht="12.6" hidden="1"/>
    <row r="1901" ht="12.6" hidden="1"/>
    <row r="1902" ht="12.6" hidden="1"/>
    <row r="1903" ht="12.6" hidden="1"/>
    <row r="1904" ht="12.6" hidden="1"/>
    <row r="1905" ht="12.6" hidden="1"/>
    <row r="1906" ht="12.6" hidden="1"/>
    <row r="1907" ht="12.6" hidden="1"/>
    <row r="1908" ht="12.6" hidden="1"/>
    <row r="1909" ht="12.6" hidden="1"/>
    <row r="1910" ht="12.6" hidden="1"/>
    <row r="1911" ht="12.6" hidden="1"/>
    <row r="1912" ht="12.6" hidden="1"/>
    <row r="1913" ht="12.6" hidden="1"/>
    <row r="1914" ht="12.6" hidden="1"/>
    <row r="1915" ht="12.6" hidden="1"/>
    <row r="1916" ht="12.6" hidden="1"/>
    <row r="1917" ht="12.6" hidden="1"/>
    <row r="1918" ht="12.6" hidden="1"/>
    <row r="1919" ht="12.6" hidden="1"/>
    <row r="1920" ht="12.6" hidden="1"/>
    <row r="1921" ht="12.6" hidden="1"/>
    <row r="1922" ht="12.6" hidden="1"/>
    <row r="1923" ht="12.6" hidden="1"/>
    <row r="1924" ht="12.6" hidden="1"/>
    <row r="1925" ht="12.6" hidden="1"/>
    <row r="1926" ht="12.6" hidden="1"/>
    <row r="1927" ht="12.6" hidden="1"/>
    <row r="1928" ht="12.6" hidden="1"/>
    <row r="1929" ht="12.6" hidden="1"/>
    <row r="1930" ht="12.6" hidden="1"/>
    <row r="1931" ht="12.6" hidden="1"/>
    <row r="1932" ht="12.6" hidden="1"/>
    <row r="1933" ht="12.6" hidden="1"/>
    <row r="1934" ht="12.6" hidden="1"/>
    <row r="1935" ht="12.6" hidden="1"/>
    <row r="1936" ht="12.6" hidden="1"/>
    <row r="1937" ht="12.6" hidden="1"/>
    <row r="1938" ht="12.6" hidden="1"/>
    <row r="1939" ht="12.6" hidden="1"/>
    <row r="1940" ht="12.6" hidden="1"/>
    <row r="1941" ht="12.6" hidden="1"/>
    <row r="1942" ht="12.6" hidden="1"/>
    <row r="1943" ht="12.6" hidden="1"/>
    <row r="1944" ht="12.6" hidden="1"/>
    <row r="1945" ht="12.6" hidden="1"/>
    <row r="1946" ht="12.6" hidden="1"/>
    <row r="1947" ht="12.6" hidden="1"/>
    <row r="1948" ht="12.6" hidden="1"/>
    <row r="1949" ht="12.6" hidden="1"/>
    <row r="1950" ht="12.6" hidden="1"/>
    <row r="1951" ht="12.6" hidden="1"/>
    <row r="1952" ht="12.6" hidden="1"/>
    <row r="1953" ht="12.6" hidden="1"/>
    <row r="1954" ht="12.6" hidden="1"/>
    <row r="1955" ht="12.6" hidden="1"/>
    <row r="1956" ht="12.6" hidden="1"/>
    <row r="1957" ht="12.6" hidden="1"/>
    <row r="1958" ht="12.6" hidden="1"/>
    <row r="1959" ht="12.6" hidden="1"/>
    <row r="1960" ht="12.6" hidden="1"/>
    <row r="1961" ht="12.6" hidden="1"/>
    <row r="1962" ht="12.6" hidden="1"/>
    <row r="1963" ht="12.6" hidden="1"/>
    <row r="1964" ht="12.6" hidden="1"/>
    <row r="1965" ht="12.6" hidden="1"/>
    <row r="1966" ht="12.6" hidden="1"/>
    <row r="1967" ht="12.6" hidden="1"/>
    <row r="1968" ht="12.6" hidden="1"/>
    <row r="1969" ht="12.6" hidden="1"/>
    <row r="1970" ht="12.6" hidden="1"/>
    <row r="1971" ht="12.6" hidden="1"/>
    <row r="1972" ht="12.6" hidden="1"/>
    <row r="1973" ht="12.6" hidden="1"/>
    <row r="1974" ht="12.6" hidden="1"/>
    <row r="1975" ht="12.6" hidden="1"/>
    <row r="1976" ht="12.6" hidden="1"/>
    <row r="1977" ht="12.6" hidden="1"/>
    <row r="1978" ht="12.6" hidden="1"/>
    <row r="1979" ht="12.6" hidden="1"/>
    <row r="1980" ht="12.6" hidden="1"/>
    <row r="1981" ht="12.6" hidden="1"/>
    <row r="1982" ht="12.6" hidden="1"/>
    <row r="1983" ht="12.6" hidden="1"/>
    <row r="1984" ht="12.6" hidden="1"/>
    <row r="1985" ht="12.6" hidden="1"/>
    <row r="1986" ht="12.6" hidden="1"/>
    <row r="1987" ht="12.6" hidden="1"/>
    <row r="1988" ht="12.6" hidden="1"/>
    <row r="1989" ht="12.6" hidden="1"/>
    <row r="1990" ht="12.6" hidden="1"/>
    <row r="1991" ht="12.6" hidden="1"/>
    <row r="1992" ht="12.6" hidden="1"/>
    <row r="1993" ht="12.6" hidden="1"/>
    <row r="1994" ht="12.6" hidden="1"/>
    <row r="1995" ht="12.6" hidden="1"/>
    <row r="1996" ht="12.6" hidden="1"/>
    <row r="1997" ht="12.6" hidden="1"/>
    <row r="1998" ht="12.6" hidden="1"/>
    <row r="1999" ht="12.6" hidden="1"/>
    <row r="2000" ht="12.6" hidden="1"/>
    <row r="2001" ht="12.6" hidden="1"/>
    <row r="2002" ht="12.6" hidden="1"/>
    <row r="2003" ht="12.6" hidden="1"/>
    <row r="2004" ht="12.6" hidden="1"/>
    <row r="2005" ht="12.6" hidden="1"/>
    <row r="2006" ht="12.6" hidden="1"/>
    <row r="2007" ht="12.6" hidden="1"/>
    <row r="2008" ht="12.6" hidden="1"/>
    <row r="2009" ht="12.6" hidden="1"/>
    <row r="2010" ht="12.6" hidden="1"/>
    <row r="2011" ht="12.6" hidden="1"/>
    <row r="2012" ht="12.6" hidden="1"/>
    <row r="2013" ht="12.6" hidden="1"/>
    <row r="2014" ht="12.6" hidden="1"/>
    <row r="2015" ht="12.6" hidden="1"/>
    <row r="2016" ht="12.6" hidden="1"/>
    <row r="2017" ht="12.6" hidden="1"/>
    <row r="2018" ht="12.6" hidden="1"/>
    <row r="2019" ht="12.6" hidden="1"/>
    <row r="2020" ht="12.6" hidden="1"/>
    <row r="2021" ht="12.6" hidden="1"/>
    <row r="2022" ht="12.6" hidden="1"/>
    <row r="2023" ht="12.6" hidden="1"/>
    <row r="2024" ht="12.6" hidden="1"/>
    <row r="2025" ht="12.6" hidden="1"/>
    <row r="2026" ht="12.6" hidden="1"/>
    <row r="2027" ht="12.6" hidden="1"/>
    <row r="2028" ht="12.6" hidden="1"/>
    <row r="2029" ht="12.6" hidden="1"/>
    <row r="2030" ht="12.6" hidden="1"/>
    <row r="2031" ht="12.6" hidden="1"/>
    <row r="2032" ht="12.6" hidden="1"/>
    <row r="2033" ht="12.6" hidden="1"/>
    <row r="2034" ht="12.6" hidden="1"/>
    <row r="2035" ht="12.6" hidden="1"/>
    <row r="2036" ht="12.6" hidden="1"/>
    <row r="2037" ht="12.6" hidden="1"/>
    <row r="2038" ht="12.6" hidden="1"/>
    <row r="2039" ht="12.6" hidden="1"/>
    <row r="2040" ht="12.6" hidden="1"/>
    <row r="2041" ht="12.6" hidden="1"/>
    <row r="2042" ht="12.6" hidden="1"/>
    <row r="2043" ht="12.6" hidden="1"/>
    <row r="2044" ht="12.6" hidden="1"/>
    <row r="2045" ht="12.6" hidden="1"/>
    <row r="2046" ht="12.6" hidden="1"/>
    <row r="2047" ht="12.6" hidden="1"/>
    <row r="2048" ht="12.6" hidden="1"/>
    <row r="2049" ht="12.6" hidden="1"/>
    <row r="2050" ht="12.6" hidden="1"/>
    <row r="2051" ht="12.6" hidden="1"/>
    <row r="2052" ht="12.6" hidden="1"/>
    <row r="2053" ht="12.6" hidden="1"/>
    <row r="2054" ht="12.6" hidden="1"/>
    <row r="2055" ht="12.6" hidden="1"/>
    <row r="2056" ht="12.6" hidden="1"/>
    <row r="2057" ht="12.6" hidden="1"/>
    <row r="2058" ht="12.6" hidden="1"/>
    <row r="2059" ht="12.6" hidden="1"/>
    <row r="2060" ht="12.6" hidden="1"/>
    <row r="2061" ht="12.6" hidden="1"/>
    <row r="2062" ht="12.6" hidden="1"/>
    <row r="2063" ht="12.6" hidden="1"/>
    <row r="2064" ht="12.6" hidden="1"/>
    <row r="2065" ht="12.6" hidden="1"/>
    <row r="2066" ht="12.6" hidden="1"/>
    <row r="2067" ht="12.6" hidden="1"/>
    <row r="2068" ht="12.6" hidden="1"/>
    <row r="2069" ht="12.6" hidden="1"/>
    <row r="2070" ht="12.6" hidden="1"/>
    <row r="2071" ht="12.6" hidden="1"/>
    <row r="2072" ht="12.6" hidden="1"/>
    <row r="2073" ht="12.6" hidden="1"/>
    <row r="2074" ht="12.6" hidden="1"/>
    <row r="2075" ht="12.6" hidden="1"/>
    <row r="2076" ht="12.6" hidden="1"/>
    <row r="2077" ht="12.6" hidden="1"/>
    <row r="2078" ht="12.6" hidden="1"/>
    <row r="2079" ht="12.6" hidden="1"/>
    <row r="2080" ht="12.6" hidden="1"/>
    <row r="2081" ht="12.6" hidden="1"/>
    <row r="2082" ht="12.6" hidden="1"/>
    <row r="2083" ht="12.6" hidden="1"/>
    <row r="2084" ht="12.6" hidden="1"/>
    <row r="2085" ht="12.6" hidden="1"/>
    <row r="2086" ht="12.6" hidden="1"/>
    <row r="2087" ht="12.6" hidden="1"/>
    <row r="2088" ht="12.6" hidden="1"/>
    <row r="2089" ht="12.6" hidden="1"/>
    <row r="2090" ht="12.6" hidden="1"/>
    <row r="2091" ht="12.6" hidden="1"/>
    <row r="2092" ht="12.6" hidden="1"/>
    <row r="2093" ht="12.6" hidden="1"/>
    <row r="2094" ht="12.6" hidden="1"/>
    <row r="2095" ht="12.6" hidden="1"/>
    <row r="2096" ht="12.6" hidden="1"/>
    <row r="2097" ht="12.6" hidden="1"/>
    <row r="2098" ht="12.6" hidden="1"/>
    <row r="2099" ht="12.6" hidden="1"/>
    <row r="2100" ht="12.6" hidden="1"/>
    <row r="2101" ht="12.6" hidden="1"/>
    <row r="2102" ht="12.6" hidden="1"/>
    <row r="2103" ht="12.6" hidden="1"/>
    <row r="2104" ht="12.6" hidden="1"/>
    <row r="2105" ht="12.6" hidden="1"/>
    <row r="2106" ht="12.6" hidden="1"/>
    <row r="2107" ht="12.6" hidden="1"/>
    <row r="2108" ht="12.6" hidden="1"/>
    <row r="2109" ht="12.6" hidden="1"/>
    <row r="2110" ht="12.6" hidden="1"/>
    <row r="2111" ht="12.6" hidden="1"/>
    <row r="2112" ht="12.6" hidden="1"/>
    <row r="2113" ht="12.6" hidden="1"/>
    <row r="2114" ht="12.6" hidden="1"/>
    <row r="2115" ht="12.6" hidden="1"/>
    <row r="2116" ht="12.6" hidden="1"/>
    <row r="2117" ht="12.6" hidden="1"/>
    <row r="2118" ht="12.6" hidden="1"/>
    <row r="2119" ht="12.6" hidden="1"/>
    <row r="2120" ht="12.6" hidden="1"/>
    <row r="2121" ht="12.6" hidden="1"/>
    <row r="2122" ht="12.6" hidden="1"/>
    <row r="2123" ht="12.6" hidden="1"/>
    <row r="2124" ht="12.6" hidden="1"/>
    <row r="2125" ht="12.6" hidden="1"/>
    <row r="2126" ht="12.6" hidden="1"/>
    <row r="2127" ht="12.6" hidden="1"/>
    <row r="2128" ht="12.6" hidden="1"/>
    <row r="2129" ht="12.6" hidden="1"/>
    <row r="2130" ht="12.6" hidden="1"/>
    <row r="2131" ht="12.6" hidden="1"/>
    <row r="2132" ht="12.6" hidden="1"/>
    <row r="2133" ht="12.6" hidden="1"/>
    <row r="2134" ht="12.6" hidden="1"/>
    <row r="2135" ht="12.6" hidden="1"/>
    <row r="2136" ht="12.6" hidden="1"/>
    <row r="2137" ht="12.6" hidden="1"/>
    <row r="2138" ht="12.6" hidden="1"/>
    <row r="2139" ht="12.6" hidden="1"/>
    <row r="2140" ht="12.6" hidden="1"/>
    <row r="2141" ht="12.6" hidden="1"/>
    <row r="2142" ht="12.6" hidden="1"/>
    <row r="2143" ht="12.6" hidden="1"/>
    <row r="2144" ht="12.6" hidden="1"/>
    <row r="2145" ht="12.6" hidden="1"/>
    <row r="2146" ht="12.6" hidden="1"/>
    <row r="2147" ht="12.6" hidden="1"/>
    <row r="2148" ht="12.6" hidden="1"/>
    <row r="2149" ht="12.6" hidden="1"/>
    <row r="2150" ht="12.6" hidden="1"/>
    <row r="2151" ht="12.6" hidden="1"/>
    <row r="2152" ht="12.6" hidden="1"/>
    <row r="2153" ht="12.6" hidden="1"/>
    <row r="2154" ht="12.6" hidden="1"/>
    <row r="2155" ht="12.6" hidden="1"/>
    <row r="2156" ht="12.6" hidden="1"/>
    <row r="2157" ht="12.6" hidden="1"/>
    <row r="2158" ht="12.6" hidden="1"/>
    <row r="2159" ht="12.6" hidden="1"/>
    <row r="2160" ht="12.6" hidden="1"/>
    <row r="2161" ht="12.6" hidden="1"/>
    <row r="2162" ht="12.6" hidden="1"/>
    <row r="2163" ht="12.6" hidden="1"/>
    <row r="2164" ht="12.6" hidden="1"/>
    <row r="2165" ht="12.6" hidden="1"/>
    <row r="2166" ht="12.6" hidden="1"/>
    <row r="2167" ht="12.6" hidden="1"/>
    <row r="2168" ht="12.6" hidden="1"/>
    <row r="2169" ht="12.6" hidden="1"/>
    <row r="2170" ht="12.6" hidden="1"/>
    <row r="2171" ht="12.6" hidden="1"/>
    <row r="2172" ht="12.6" hidden="1"/>
    <row r="2173" ht="12.6" hidden="1"/>
    <row r="2174" ht="12.6" hidden="1"/>
    <row r="2175" ht="12.6" hidden="1"/>
    <row r="2176" ht="12.6" hidden="1"/>
    <row r="2177" ht="12.6" hidden="1"/>
    <row r="2178" ht="12.6" hidden="1"/>
    <row r="2179" ht="12.6" hidden="1"/>
    <row r="2180" ht="12.6" hidden="1"/>
    <row r="2181" ht="12.6" hidden="1"/>
    <row r="2182" ht="12.6" hidden="1"/>
    <row r="2183" ht="12.6" hidden="1"/>
    <row r="2184" ht="12.6" hidden="1"/>
    <row r="2185" ht="12.6" hidden="1"/>
    <row r="2186" ht="12.6" hidden="1"/>
    <row r="2187" ht="12.6" hidden="1"/>
    <row r="2188" ht="12.6" hidden="1"/>
    <row r="2189" ht="12.6" hidden="1"/>
    <row r="2190" ht="12.6" hidden="1"/>
    <row r="2191" ht="12.6" hidden="1"/>
    <row r="2192" ht="12.6" hidden="1"/>
    <row r="2193" ht="12.6" hidden="1"/>
    <row r="2194" ht="12.6" hidden="1"/>
    <row r="2195" ht="12.6" hidden="1"/>
    <row r="2196" ht="12.6" hidden="1"/>
    <row r="2197" ht="12.6" hidden="1"/>
    <row r="2198" ht="12.6" hidden="1"/>
    <row r="2199" ht="12.6" hidden="1"/>
    <row r="2200" ht="12.6" hidden="1"/>
    <row r="2201" ht="12.6" hidden="1"/>
    <row r="2202" ht="12.6" hidden="1"/>
    <row r="2203" ht="12.6" hidden="1"/>
    <row r="2204" ht="12.6" hidden="1"/>
    <row r="2205" ht="12.6" hidden="1"/>
    <row r="2206" ht="12.6" hidden="1"/>
    <row r="2207" ht="12.6" hidden="1"/>
    <row r="2208" ht="12.6" hidden="1"/>
    <row r="2209" ht="12.6" hidden="1"/>
    <row r="2210" ht="12.6" hidden="1"/>
    <row r="2211" ht="12.6" hidden="1"/>
    <row r="2212" ht="12.6" hidden="1"/>
    <row r="2213" ht="12.6" hidden="1"/>
    <row r="2214" ht="12.6" hidden="1"/>
    <row r="2215" ht="12.6" hidden="1"/>
    <row r="2216" ht="12.6" hidden="1"/>
    <row r="2217" ht="12.6" hidden="1"/>
    <row r="2218" ht="12.6" hidden="1"/>
    <row r="2219" ht="12.6" hidden="1"/>
    <row r="2220" ht="12.6" hidden="1"/>
    <row r="2221" ht="12.6" hidden="1"/>
    <row r="2222" ht="12.6" hidden="1"/>
    <row r="2223" ht="12.6" hidden="1"/>
    <row r="2224" ht="12.6" hidden="1"/>
    <row r="2225" ht="12.6" hidden="1"/>
    <row r="2226" ht="12.6" hidden="1"/>
    <row r="2227" ht="12.6" hidden="1"/>
    <row r="2228" ht="12.6" hidden="1"/>
    <row r="2229" ht="12.6" hidden="1"/>
    <row r="2230" ht="12.6" hidden="1"/>
    <row r="2231" ht="12.6" hidden="1"/>
    <row r="2232" ht="12.6" hidden="1"/>
    <row r="2233" ht="12.6" hidden="1"/>
    <row r="2234" ht="12.6" hidden="1"/>
    <row r="2235" ht="12.6" hidden="1"/>
    <row r="2236" ht="12.6" hidden="1"/>
    <row r="2237" ht="12.6" hidden="1"/>
    <row r="2238" ht="12.6" hidden="1"/>
    <row r="2239" ht="12.6" hidden="1"/>
    <row r="2240" ht="12.6" hidden="1"/>
    <row r="2241" ht="12.6" hidden="1"/>
    <row r="2242" ht="12.6" hidden="1"/>
    <row r="2243" ht="12.6" hidden="1"/>
    <row r="2244" ht="12.6" hidden="1"/>
    <row r="2245" ht="12.6" hidden="1"/>
    <row r="2246" ht="12.6" hidden="1"/>
    <row r="2247" ht="12.6" hidden="1"/>
    <row r="2248" ht="12.6" hidden="1"/>
    <row r="2249" ht="12.6" hidden="1"/>
    <row r="2250" ht="12.6" hidden="1"/>
    <row r="2251" ht="12.6" hidden="1"/>
    <row r="2252" ht="12.6" hidden="1"/>
    <row r="2253" ht="12.6" hidden="1"/>
    <row r="2254" ht="12.6" hidden="1"/>
    <row r="2255" ht="12.6" hidden="1"/>
    <row r="2256" ht="12.6" hidden="1"/>
    <row r="2257" ht="12.6" hidden="1"/>
    <row r="2258" ht="12.6" hidden="1"/>
    <row r="2259" ht="12.6" hidden="1"/>
    <row r="2260" ht="12.6" hidden="1"/>
    <row r="2261" ht="12.6" hidden="1"/>
    <row r="2262" ht="12.6" hidden="1"/>
    <row r="2263" ht="12.6" hidden="1"/>
    <row r="2264" ht="12.6" hidden="1"/>
    <row r="2265" ht="12.6" hidden="1"/>
    <row r="2266" ht="12.6" hidden="1"/>
    <row r="2267" ht="12.6" hidden="1"/>
    <row r="2268" ht="12.6" hidden="1"/>
    <row r="2269" ht="12.6" hidden="1"/>
    <row r="2270" ht="12.6" hidden="1"/>
    <row r="2271" ht="12.6" hidden="1"/>
    <row r="2272" ht="12.6" hidden="1"/>
    <row r="2273" ht="12.6" hidden="1"/>
    <row r="2274" ht="12.6" hidden="1"/>
    <row r="2275" ht="12.6" hidden="1"/>
    <row r="2276" ht="12.6" hidden="1"/>
    <row r="2277" ht="12.6" hidden="1"/>
    <row r="2278" ht="12.6" hidden="1"/>
    <row r="2279" ht="12.6" hidden="1"/>
    <row r="2280" ht="12.6" hidden="1"/>
    <row r="2281" ht="12.6" hidden="1"/>
    <row r="2282" ht="12.6" hidden="1"/>
    <row r="2283" ht="12.6" hidden="1"/>
    <row r="2284" ht="12.6" hidden="1"/>
    <row r="2285" ht="12.6" hidden="1"/>
    <row r="2286" ht="12.6" hidden="1"/>
    <row r="2287" ht="12.6" hidden="1"/>
    <row r="2288" ht="12.6" hidden="1"/>
    <row r="2289" ht="12.6" hidden="1"/>
    <row r="2290" ht="12.6" hidden="1"/>
    <row r="2291" ht="12.6" hidden="1"/>
    <row r="2292" ht="12.6" hidden="1"/>
    <row r="2293" ht="12.6" hidden="1"/>
    <row r="2294" ht="12.6" hidden="1"/>
    <row r="2295" ht="12.6" hidden="1"/>
    <row r="2296" ht="12.6" hidden="1"/>
    <row r="2297" ht="12.6" hidden="1"/>
    <row r="2298" ht="12.6" hidden="1"/>
    <row r="2299" ht="12.6" hidden="1"/>
    <row r="2300" ht="12.6" hidden="1"/>
    <row r="2301" ht="12.6" hidden="1"/>
    <row r="2302" ht="12.6" hidden="1"/>
    <row r="2303" ht="12.6" hidden="1"/>
    <row r="2304" ht="12.6" hidden="1"/>
    <row r="2305" ht="12.6" hidden="1"/>
    <row r="2306" ht="12.6" hidden="1"/>
    <row r="2307" ht="12.6" hidden="1"/>
    <row r="2308" ht="12.6" hidden="1"/>
    <row r="2309" ht="12.6" hidden="1"/>
    <row r="2310" ht="12.6" hidden="1"/>
    <row r="2311" ht="12.6" hidden="1"/>
    <row r="2312" ht="12.6" hidden="1"/>
    <row r="2313" ht="12.6" hidden="1"/>
    <row r="2314" ht="12.6" hidden="1"/>
    <row r="2315" ht="12.6" hidden="1"/>
    <row r="2316" ht="12.6" hidden="1"/>
    <row r="2317" ht="12.6" hidden="1"/>
    <row r="2318" ht="12.6" hidden="1"/>
    <row r="2319" ht="12.6" hidden="1"/>
    <row r="2320" ht="12.6" hidden="1"/>
    <row r="2321" ht="12.6" hidden="1"/>
    <row r="2322" ht="12.6" hidden="1"/>
    <row r="2323" ht="12.6" hidden="1"/>
    <row r="2324" ht="12.6" hidden="1"/>
    <row r="2325" ht="12.6" hidden="1"/>
    <row r="2326" ht="12.6" hidden="1"/>
    <row r="2327" ht="12.6" hidden="1"/>
    <row r="2328" ht="12.6" hidden="1"/>
    <row r="2329" ht="12.6" hidden="1"/>
    <row r="2330" ht="12.6" hidden="1"/>
    <row r="2331" ht="12.6" hidden="1"/>
    <row r="2332" ht="12.6" hidden="1"/>
    <row r="2333" ht="12.6" hidden="1"/>
    <row r="2334" ht="12.6" hidden="1"/>
    <row r="2335" ht="12.6" hidden="1"/>
    <row r="2336" ht="12.6" hidden="1"/>
    <row r="2337" ht="12.6" hidden="1"/>
    <row r="2338" ht="12.6" hidden="1"/>
    <row r="2339" ht="12.6" hidden="1"/>
    <row r="2340" ht="12.6" hidden="1"/>
    <row r="2341" ht="12.6" hidden="1"/>
    <row r="2342" ht="12.6" hidden="1"/>
    <row r="2343" ht="12.6" hidden="1"/>
    <row r="2344" ht="12.6" hidden="1"/>
    <row r="2345" ht="12.6" hidden="1"/>
    <row r="2346" ht="12.6" hidden="1"/>
    <row r="2347" ht="12.6" hidden="1"/>
    <row r="2348" ht="12.6" hidden="1"/>
    <row r="2349" ht="12.6" hidden="1"/>
    <row r="2350" ht="12.6" hidden="1"/>
    <row r="2351" ht="12.6" hidden="1"/>
    <row r="2352" ht="12.6" hidden="1"/>
    <row r="2353" ht="12.6" hidden="1"/>
    <row r="2354" ht="12.6" hidden="1"/>
    <row r="2355" ht="12.6" hidden="1"/>
    <row r="2356" ht="12.6" hidden="1"/>
    <row r="2357" ht="12.6" hidden="1"/>
    <row r="2358" ht="12.6" hidden="1"/>
    <row r="2359" ht="12.6" hidden="1"/>
    <row r="2360" ht="12.6" hidden="1"/>
    <row r="2361" ht="12.6" hidden="1"/>
    <row r="2362" ht="12.6" hidden="1"/>
    <row r="2363" ht="12.6" hidden="1"/>
    <row r="2364" ht="12.6" hidden="1"/>
    <row r="2365" ht="12.6" hidden="1"/>
    <row r="2366" ht="12.6" hidden="1"/>
    <row r="2367" ht="12.6" hidden="1"/>
    <row r="2368" ht="12.6" hidden="1"/>
    <row r="2369" ht="12.6" hidden="1"/>
    <row r="2370" ht="12.6" hidden="1"/>
    <row r="2371" ht="12.6" hidden="1"/>
    <row r="2372" ht="12.6" hidden="1"/>
    <row r="2373" ht="12.6" hidden="1"/>
    <row r="2374" ht="12.6" hidden="1"/>
    <row r="2375" ht="12.6" hidden="1"/>
    <row r="2376" ht="12.6" hidden="1"/>
    <row r="2377" ht="12.6" hidden="1"/>
    <row r="2378" ht="12.6" hidden="1"/>
    <row r="2379" ht="12.6" hidden="1"/>
    <row r="2380" ht="12.6" hidden="1"/>
    <row r="2381" ht="12.6" hidden="1"/>
    <row r="2382" ht="12.6" hidden="1"/>
    <row r="2383" ht="12.6" hidden="1"/>
    <row r="2384" ht="12.6" hidden="1"/>
    <row r="2385" ht="12.6" hidden="1"/>
    <row r="2386" ht="12.6" hidden="1"/>
    <row r="2387" ht="12.6" hidden="1"/>
    <row r="2388" ht="12.6" hidden="1"/>
    <row r="2389" ht="12.6" hidden="1"/>
    <row r="2390" ht="12.6" hidden="1"/>
    <row r="2391" ht="12.6" hidden="1"/>
    <row r="2392" ht="12.6" hidden="1"/>
    <row r="2393" ht="12.6" hidden="1"/>
    <row r="2394" ht="12.6" hidden="1"/>
    <row r="2395" ht="12.6" hidden="1"/>
    <row r="2396" ht="12.6" hidden="1"/>
    <row r="2397" ht="12.6" hidden="1"/>
    <row r="2398" ht="12.6" hidden="1"/>
    <row r="2399" ht="12.6" hidden="1"/>
    <row r="2400" ht="12.6" hidden="1"/>
    <row r="2401" ht="12.6" hidden="1"/>
    <row r="2402" ht="12.6" hidden="1"/>
    <row r="2403" ht="12.6" hidden="1"/>
    <row r="2404" ht="12.6" hidden="1"/>
    <row r="2405" ht="12.6" hidden="1"/>
    <row r="2406" ht="12.6" hidden="1"/>
    <row r="2407" ht="12.6" hidden="1"/>
    <row r="2408" ht="12.6" hidden="1"/>
    <row r="2409" ht="12.6" hidden="1"/>
    <row r="2410" ht="12.6" hidden="1"/>
    <row r="2411" ht="12.6" hidden="1"/>
    <row r="2412" ht="12.6" hidden="1"/>
    <row r="2413" ht="12.6" hidden="1"/>
    <row r="2414" ht="12.6" hidden="1"/>
    <row r="2415" ht="12.6" hidden="1"/>
    <row r="2416" ht="12.6" hidden="1"/>
    <row r="2417" ht="12.6" hidden="1"/>
    <row r="2418" ht="12.6" hidden="1"/>
    <row r="2419" ht="12.6" hidden="1"/>
    <row r="2420" ht="12.6" hidden="1"/>
    <row r="2421" ht="12.6" hidden="1"/>
    <row r="2422" ht="12.6" hidden="1"/>
    <row r="2423" ht="12.6" hidden="1"/>
    <row r="2424" ht="12.6" hidden="1"/>
    <row r="2425" ht="12.6" hidden="1"/>
    <row r="2426" ht="12.6" hidden="1"/>
    <row r="2427" ht="12.6" hidden="1"/>
    <row r="2428" ht="12.6" hidden="1"/>
    <row r="2429" ht="12.6" hidden="1"/>
    <row r="2430" ht="12.6" hidden="1"/>
    <row r="2431" ht="12.6" hidden="1"/>
    <row r="2432" ht="12.6" hidden="1"/>
    <row r="2433" ht="12.6" hidden="1"/>
    <row r="2434" ht="12.6" hidden="1"/>
    <row r="2435" ht="12.6" hidden="1"/>
    <row r="2436" ht="12.6" hidden="1"/>
    <row r="2437" ht="12.6" hidden="1"/>
    <row r="2438" ht="12.6" hidden="1"/>
    <row r="2439" ht="12.6" hidden="1"/>
    <row r="2440" ht="12.6" hidden="1"/>
    <row r="2441" ht="12.6" hidden="1"/>
    <row r="2442" ht="12.6" hidden="1"/>
    <row r="2443" ht="12.6" hidden="1"/>
    <row r="2444" ht="12.6" hidden="1"/>
    <row r="2445" ht="12.6" hidden="1"/>
    <row r="2446" ht="12.6" hidden="1"/>
    <row r="2447" ht="12.6" hidden="1"/>
    <row r="2448" ht="12.6" hidden="1"/>
    <row r="2449" ht="12.6" hidden="1"/>
    <row r="2450" ht="12.6" hidden="1"/>
    <row r="2451" ht="12.6" hidden="1"/>
    <row r="2452" ht="12.6" hidden="1"/>
    <row r="2453" ht="12.6" hidden="1"/>
    <row r="2454" ht="12.6" hidden="1"/>
    <row r="2455" ht="12.6" hidden="1"/>
    <row r="2456" ht="12.6" hidden="1"/>
    <row r="2457" ht="12.6" hidden="1"/>
    <row r="2458" ht="12.6" hidden="1"/>
    <row r="2459" ht="12.6" hidden="1"/>
    <row r="2460" ht="12.6" hidden="1"/>
    <row r="2461" ht="12.6" hidden="1"/>
    <row r="2462" ht="12.6" hidden="1"/>
    <row r="2463" ht="12.6" hidden="1"/>
    <row r="2464" ht="12.6" hidden="1"/>
    <row r="2465" ht="12.6" hidden="1"/>
    <row r="2466" ht="12.6" hidden="1"/>
    <row r="2467" ht="12.6" hidden="1"/>
    <row r="2468" ht="12.6" hidden="1"/>
    <row r="2469" ht="12.6" hidden="1"/>
    <row r="2470" ht="12.6" hidden="1"/>
    <row r="2471" ht="12.6" hidden="1"/>
    <row r="2472" ht="12.6" hidden="1"/>
    <row r="2473" ht="12.6" hidden="1"/>
    <row r="2474" ht="12.6" hidden="1"/>
    <row r="2475" ht="12.6" hidden="1"/>
    <row r="2476" ht="12.6" hidden="1"/>
    <row r="2477" ht="12.6" hidden="1"/>
    <row r="2478" ht="12.6" hidden="1"/>
    <row r="2479" ht="12.6" hidden="1"/>
    <row r="2480" ht="12.6" hidden="1"/>
    <row r="2481" ht="12.6" hidden="1"/>
    <row r="2482" ht="12.6" hidden="1"/>
    <row r="2483" ht="12.6" hidden="1"/>
    <row r="2484" ht="12.6" hidden="1"/>
    <row r="2485" ht="12.6" hidden="1"/>
    <row r="2486" ht="12.6" hidden="1"/>
    <row r="2487" ht="12.6" hidden="1"/>
    <row r="2488" ht="12.6" hidden="1"/>
    <row r="2489" ht="12.6" hidden="1"/>
    <row r="2490" ht="12.6" hidden="1"/>
    <row r="2491" ht="12.6" hidden="1"/>
    <row r="2492" ht="12.6" hidden="1"/>
    <row r="2493" ht="12.6" hidden="1"/>
    <row r="2494" ht="12.6" hidden="1"/>
    <row r="2495" ht="12.6" hidden="1"/>
    <row r="2496" ht="12.6" hidden="1"/>
    <row r="2497" ht="12.6" hidden="1"/>
    <row r="2498" ht="12.6" hidden="1"/>
    <row r="2499" ht="12.6" hidden="1"/>
    <row r="2500" ht="12.6" hidden="1"/>
    <row r="2501" ht="12.6" hidden="1"/>
    <row r="2502" ht="12.6" hidden="1"/>
    <row r="2503" ht="12.6" hidden="1"/>
    <row r="2504" ht="12.6" hidden="1"/>
    <row r="2505" ht="12.6" hidden="1"/>
    <row r="2506" ht="12.6" hidden="1"/>
    <row r="2507" ht="12.6" hidden="1"/>
    <row r="2508" ht="12.6" hidden="1"/>
    <row r="2509" ht="12.6" hidden="1"/>
    <row r="2510" ht="12.6" hidden="1"/>
    <row r="2511" ht="12.6" hidden="1"/>
    <row r="2512" ht="12.6" hidden="1"/>
    <row r="2513" ht="12.6" hidden="1"/>
    <row r="2514" ht="12.6" hidden="1"/>
    <row r="2515" ht="12.6" hidden="1"/>
    <row r="2516" ht="12.6" hidden="1"/>
    <row r="2517" ht="12.6" hidden="1"/>
    <row r="2518" ht="12.6" hidden="1"/>
    <row r="2519" ht="12.6" hidden="1"/>
    <row r="2520" ht="12.6" hidden="1"/>
    <row r="2521" ht="12.6" hidden="1"/>
    <row r="2522" ht="12.6" hidden="1"/>
    <row r="2523" ht="12.6" hidden="1"/>
    <row r="2524" ht="12.6" hidden="1"/>
    <row r="2525" ht="12.6" hidden="1"/>
    <row r="2526" ht="12.6" hidden="1"/>
    <row r="2527" ht="12.6" hidden="1"/>
    <row r="2528" ht="12.6" hidden="1"/>
    <row r="2529" ht="12.6" hidden="1"/>
    <row r="2530" ht="12.6" hidden="1"/>
    <row r="2531" ht="12.6" hidden="1"/>
    <row r="2532" ht="12.6" hidden="1"/>
    <row r="2533" ht="12.6" hidden="1"/>
    <row r="2534" ht="12.6" hidden="1"/>
    <row r="2535" ht="12.6" hidden="1"/>
    <row r="2536" ht="12.6" hidden="1"/>
    <row r="2537" ht="12.6" hidden="1"/>
    <row r="2538" ht="12.6" hidden="1"/>
    <row r="2539" ht="12.6" hidden="1"/>
    <row r="2540" ht="12.6" hidden="1"/>
    <row r="2541" ht="12.6" hidden="1"/>
    <row r="2542" ht="12.6" hidden="1"/>
    <row r="2543" ht="12.6" hidden="1"/>
    <row r="2544" ht="12.6" hidden="1"/>
    <row r="2545" ht="12.6" hidden="1"/>
    <row r="2546" ht="12.6" hidden="1"/>
    <row r="2547" ht="12.6" hidden="1"/>
    <row r="2548" ht="12.6" hidden="1"/>
    <row r="2549" ht="12.6" hidden="1"/>
    <row r="2550" ht="12.6" hidden="1"/>
    <row r="2551" ht="12.6" hidden="1"/>
    <row r="2552" ht="12.6" hidden="1"/>
    <row r="2553" ht="12.6" hidden="1"/>
    <row r="2554" ht="12.6" hidden="1"/>
    <row r="2555" ht="12.6" hidden="1"/>
    <row r="2556" ht="12.6" hidden="1"/>
    <row r="2557" ht="12.6" hidden="1"/>
    <row r="2558" ht="12.6" hidden="1"/>
    <row r="2559" ht="12.6" hidden="1"/>
    <row r="2560" ht="12.6" hidden="1"/>
    <row r="2561" ht="12.6" hidden="1"/>
    <row r="2562" ht="12.6" hidden="1"/>
    <row r="2563" ht="12.6" hidden="1"/>
    <row r="2564" ht="12.6" hidden="1"/>
    <row r="2565" ht="12.6" hidden="1"/>
    <row r="2566" ht="12.6" hidden="1"/>
    <row r="2567" ht="12.6" hidden="1"/>
    <row r="2568" ht="12.6" hidden="1"/>
    <row r="2569" ht="12.6" hidden="1"/>
    <row r="2570" ht="12.6" hidden="1"/>
    <row r="2571" ht="12.6" hidden="1"/>
    <row r="2572" ht="12.6" hidden="1"/>
    <row r="2573" ht="12.6" hidden="1"/>
    <row r="2574" ht="12.6" hidden="1"/>
    <row r="2575" ht="12.6" hidden="1"/>
    <row r="2576" ht="12.6" hidden="1"/>
    <row r="2577" ht="12.6" hidden="1"/>
    <row r="2578" ht="12.6" hidden="1"/>
    <row r="2579" ht="12.6" hidden="1"/>
    <row r="2580" ht="12.6" hidden="1"/>
    <row r="2581" ht="12.6" hidden="1"/>
    <row r="2582" ht="12.6" hidden="1"/>
    <row r="2583" ht="12.6" hidden="1"/>
    <row r="2584" ht="12.6" hidden="1"/>
    <row r="2585" ht="12.6" hidden="1"/>
    <row r="2586" ht="12.6" hidden="1"/>
    <row r="2587" ht="12.6" hidden="1"/>
    <row r="2588" ht="12.6" hidden="1"/>
    <row r="2589" ht="12.6" hidden="1"/>
    <row r="2590" ht="12.6" hidden="1"/>
    <row r="2591" ht="12.6" hidden="1"/>
    <row r="2592" ht="12.6" hidden="1"/>
    <row r="2593" ht="12.6" hidden="1"/>
    <row r="2594" ht="12.6" hidden="1"/>
    <row r="2595" ht="12.6" hidden="1"/>
    <row r="2596" ht="12.6" hidden="1"/>
    <row r="2597" ht="12.6" hidden="1"/>
    <row r="2598" ht="12.6" hidden="1"/>
    <row r="2599" ht="12.6" hidden="1"/>
    <row r="2600" ht="12.6" hidden="1"/>
    <row r="2601" ht="12.6" hidden="1"/>
    <row r="2602" ht="12.6" hidden="1"/>
    <row r="2603" ht="12.6" hidden="1"/>
    <row r="2604" ht="12.6" hidden="1"/>
    <row r="2605" ht="12.6" hidden="1"/>
    <row r="2606" ht="12.6" hidden="1"/>
    <row r="2607" ht="12.6" hidden="1"/>
    <row r="2608" ht="12.6" hidden="1"/>
    <row r="2609" ht="12.6" hidden="1"/>
    <row r="2610" ht="12.6" hidden="1"/>
    <row r="2611" ht="12.6" hidden="1"/>
    <row r="2612" ht="12.6" hidden="1"/>
    <row r="2613" ht="12.6" hidden="1"/>
    <row r="2614" ht="12.6" hidden="1"/>
    <row r="2615" ht="12.6" hidden="1"/>
    <row r="2616" ht="12.6" hidden="1"/>
    <row r="2617" ht="12.6" hidden="1"/>
    <row r="2618" ht="12.6" hidden="1"/>
    <row r="2619" ht="12.6" hidden="1"/>
    <row r="2620" ht="12.6" hidden="1"/>
    <row r="2621" ht="12.6" hidden="1"/>
    <row r="2622" ht="12.6" hidden="1"/>
    <row r="2623" ht="12.6" hidden="1"/>
    <row r="2624" ht="12.6" hidden="1"/>
    <row r="2625" ht="12.6" hidden="1"/>
    <row r="2626" ht="12.6" hidden="1"/>
    <row r="2627" ht="12.6" hidden="1"/>
    <row r="2628" ht="12.6" hidden="1"/>
    <row r="2629" ht="12.6" hidden="1"/>
    <row r="2630" ht="12.6" hidden="1"/>
    <row r="2631" ht="12.6" hidden="1"/>
    <row r="2632" ht="12.6" hidden="1"/>
    <row r="2633" ht="12.6" hidden="1"/>
    <row r="2634" ht="12.6" hidden="1"/>
    <row r="2635" ht="12.6" hidden="1"/>
    <row r="2636" ht="12.6" hidden="1"/>
    <row r="2637" ht="12.6" hidden="1"/>
    <row r="2638" ht="12.6" hidden="1"/>
    <row r="2639" ht="12.6" hidden="1"/>
    <row r="2640" ht="12.6" hidden="1"/>
    <row r="2641" ht="12.6" hidden="1"/>
    <row r="2642" ht="12.6" hidden="1"/>
    <row r="2643" ht="12.6" hidden="1"/>
    <row r="2644" ht="12.6" hidden="1"/>
    <row r="2645" ht="12.6" hidden="1"/>
    <row r="2646" ht="12.6" hidden="1"/>
    <row r="2647" ht="12.6" hidden="1"/>
    <row r="2648" ht="12.6" hidden="1"/>
    <row r="2649" ht="12.6" hidden="1"/>
    <row r="2650" ht="12.6" hidden="1"/>
    <row r="2651" ht="12.6" hidden="1"/>
    <row r="2652" ht="12.6" hidden="1"/>
    <row r="2653" ht="12.6" hidden="1"/>
    <row r="2654" ht="12.6" hidden="1"/>
    <row r="2655" ht="12.6" hidden="1"/>
    <row r="2656" ht="12.6" hidden="1"/>
    <row r="2657" ht="12.6" hidden="1"/>
    <row r="2658" ht="12.6" hidden="1"/>
    <row r="2659" ht="12.6" hidden="1"/>
    <row r="2660" ht="12.6" hidden="1"/>
    <row r="2661" ht="12.6" hidden="1"/>
    <row r="2662" ht="12.6" hidden="1"/>
    <row r="2663" ht="12.6" hidden="1"/>
    <row r="2664" ht="12.6" hidden="1"/>
    <row r="2665" ht="12.6" hidden="1"/>
    <row r="2666" ht="12.6" hidden="1"/>
    <row r="2667" ht="12.6" hidden="1"/>
    <row r="2668" ht="12.6" hidden="1"/>
    <row r="2669" ht="12.6" hidden="1"/>
    <row r="2670" ht="12.6" hidden="1"/>
    <row r="2671" ht="12.6" hidden="1"/>
    <row r="2672" ht="12.6" hidden="1"/>
    <row r="2673" ht="12.6" hidden="1"/>
    <row r="2674" ht="12.6" hidden="1"/>
    <row r="2675" ht="12.6" hidden="1"/>
    <row r="2676" ht="12.6" hidden="1"/>
    <row r="2677" ht="12.6" hidden="1"/>
    <row r="2678" ht="12.6" hidden="1"/>
    <row r="2679" ht="12.6" hidden="1"/>
    <row r="2680" ht="12.6" hidden="1"/>
    <row r="2681" ht="12.6" hidden="1"/>
    <row r="2682" ht="12.6" hidden="1"/>
    <row r="2683" ht="12.6" hidden="1"/>
    <row r="2684" ht="12.6" hidden="1"/>
    <row r="2685" ht="12.6" hidden="1"/>
    <row r="2686" ht="12.6" hidden="1"/>
    <row r="2687" ht="12.6" hidden="1"/>
    <row r="2688" ht="12.6" hidden="1"/>
    <row r="2689" ht="12.6" hidden="1"/>
    <row r="2690" ht="12.6" hidden="1"/>
    <row r="2691" ht="12.6" hidden="1"/>
    <row r="2692" ht="12.6" hidden="1"/>
    <row r="2693" ht="12.6" hidden="1"/>
    <row r="2694" ht="12.6" hidden="1"/>
    <row r="2695" ht="12.6" hidden="1"/>
    <row r="2696" ht="12.6" hidden="1"/>
    <row r="2697" ht="12.6" hidden="1"/>
    <row r="2698" ht="12.6" hidden="1"/>
    <row r="2699" ht="12.6" hidden="1"/>
    <row r="2700" ht="12.6" hidden="1"/>
    <row r="2701" ht="12.6" hidden="1"/>
    <row r="2702" ht="12.6" hidden="1"/>
    <row r="2703" ht="12.6" hidden="1"/>
    <row r="2704" ht="12.6" hidden="1"/>
    <row r="2705" ht="12.6" hidden="1"/>
    <row r="2706" ht="12.6" hidden="1"/>
    <row r="2707" ht="12.6" hidden="1"/>
    <row r="2708" ht="12.6" hidden="1"/>
    <row r="2709" ht="12.6" hidden="1"/>
    <row r="2710" ht="12.6" hidden="1"/>
    <row r="2711" ht="12.6" hidden="1"/>
    <row r="2712" ht="12.6" hidden="1"/>
    <row r="2713" ht="12.6" hidden="1"/>
    <row r="2714" ht="12.6" hidden="1"/>
    <row r="2715" ht="12.6" hidden="1"/>
    <row r="2716" ht="12.6" hidden="1"/>
    <row r="2717" ht="12.6" hidden="1"/>
    <row r="2718" ht="12.6" hidden="1"/>
    <row r="2719" ht="12.6" hidden="1"/>
    <row r="2720" ht="12.6" hidden="1"/>
    <row r="2721" ht="12.6" hidden="1"/>
    <row r="2722" ht="12.6" hidden="1"/>
    <row r="2723" ht="12.6" hidden="1"/>
    <row r="2724" ht="12.6" hidden="1"/>
    <row r="2725" ht="12.6" hidden="1"/>
    <row r="2726" ht="12.6" hidden="1"/>
    <row r="2727" ht="12.6" hidden="1"/>
    <row r="2728" ht="12.6" hidden="1"/>
    <row r="2729" ht="12.6" hidden="1"/>
    <row r="2730" ht="12.6" hidden="1"/>
    <row r="2731" ht="12.6" hidden="1"/>
    <row r="2732" ht="12.6" hidden="1"/>
    <row r="2733" ht="12.6" hidden="1"/>
    <row r="2734" ht="12.6" hidden="1"/>
    <row r="2735" ht="12.6" hidden="1"/>
    <row r="2736" ht="12.6" hidden="1"/>
    <row r="2737" ht="12.6" hidden="1"/>
    <row r="2738" ht="12.6" hidden="1"/>
    <row r="2739" ht="12.6" hidden="1"/>
    <row r="2740" ht="12.6" hidden="1"/>
    <row r="2741" ht="12.6" hidden="1"/>
    <row r="2742" ht="12.6" hidden="1"/>
    <row r="2743" ht="12.6" hidden="1"/>
    <row r="2744" ht="12.6" hidden="1"/>
    <row r="2745" ht="12.6" hidden="1"/>
    <row r="2746" ht="12.6" hidden="1"/>
    <row r="2747" ht="12.6" hidden="1"/>
    <row r="2748" ht="12.6" hidden="1"/>
    <row r="2749" ht="12.6" hidden="1"/>
    <row r="2750" ht="12.6" hidden="1"/>
    <row r="2751" ht="12.6" hidden="1"/>
    <row r="2752" ht="12.6" hidden="1"/>
    <row r="2753" ht="12.6" hidden="1"/>
    <row r="2754" ht="12.6" hidden="1"/>
    <row r="2755" ht="12.6" hidden="1"/>
    <row r="2756" ht="12.6" hidden="1"/>
    <row r="2757" ht="12.6" hidden="1"/>
    <row r="2758" ht="12.6" hidden="1"/>
    <row r="2759" ht="12.6" hidden="1"/>
    <row r="2760" ht="12.6" hidden="1"/>
    <row r="2761" ht="12.6" hidden="1"/>
    <row r="2762" ht="12.6" hidden="1"/>
    <row r="2763" ht="12.6" hidden="1"/>
    <row r="2764" ht="12.6" hidden="1"/>
    <row r="2765" ht="12.6" hidden="1"/>
    <row r="2766" ht="12.6" hidden="1"/>
    <row r="2767" ht="12.6" hidden="1"/>
    <row r="2768" ht="12.6" hidden="1"/>
    <row r="2769" ht="12.6" hidden="1"/>
    <row r="2770" ht="12.6" hidden="1"/>
    <row r="2771" ht="12.6" hidden="1"/>
    <row r="2772" ht="12.6" hidden="1"/>
    <row r="2773" ht="12.6" hidden="1"/>
    <row r="2774" ht="12.6" hidden="1"/>
    <row r="2775" ht="12.6" hidden="1"/>
    <row r="2776" ht="12.6" hidden="1"/>
    <row r="2777" ht="12.6" hidden="1"/>
    <row r="2778" ht="12.6" hidden="1"/>
    <row r="2779" ht="12.6" hidden="1"/>
    <row r="2780" ht="12.6" hidden="1"/>
    <row r="2781" ht="12.6" hidden="1"/>
    <row r="2782" ht="12.6" hidden="1"/>
    <row r="2783" ht="12.6" hidden="1"/>
    <row r="2784" ht="12.6" hidden="1"/>
    <row r="2785" ht="12.6" hidden="1"/>
    <row r="2786" ht="12.6" hidden="1"/>
    <row r="2787" ht="12.6" hidden="1"/>
    <row r="2788" ht="12.6" hidden="1"/>
    <row r="2789" ht="12.6" hidden="1"/>
    <row r="2790" ht="12.6" hidden="1"/>
    <row r="2791" ht="12.6" hidden="1"/>
    <row r="2792" ht="12.6" hidden="1"/>
    <row r="2793" ht="12.6" hidden="1"/>
    <row r="2794" ht="12.6" hidden="1"/>
    <row r="2795" ht="12.6" hidden="1"/>
    <row r="2796" ht="12.6" hidden="1"/>
    <row r="2797" ht="12.6" hidden="1"/>
    <row r="2798" ht="12.6" hidden="1"/>
    <row r="2799" ht="12.6" hidden="1"/>
    <row r="2800" ht="12.6" hidden="1"/>
    <row r="2801" ht="12.6" hidden="1"/>
    <row r="2802" ht="12.6" hidden="1"/>
    <row r="2803" ht="12.6" hidden="1"/>
    <row r="2804" ht="12.6" hidden="1"/>
    <row r="2805" ht="12.6" hidden="1"/>
    <row r="2806" ht="12.6" hidden="1"/>
    <row r="2807" ht="12.6" hidden="1"/>
    <row r="2808" ht="12.6" hidden="1"/>
    <row r="2809" ht="12.6" hidden="1"/>
    <row r="2810" ht="12.6" hidden="1"/>
    <row r="2811" ht="12.6" hidden="1"/>
    <row r="2812" ht="12.6" hidden="1"/>
    <row r="2813" ht="12.6" hidden="1"/>
    <row r="2814" ht="12.6" hidden="1"/>
    <row r="2815" ht="12.6" hidden="1"/>
    <row r="2816" ht="12.6" hidden="1"/>
    <row r="2817" ht="12.6" hidden="1"/>
    <row r="2818" ht="12.6" hidden="1"/>
    <row r="2819" ht="12.6" hidden="1"/>
    <row r="2820" ht="12.6" hidden="1"/>
    <row r="2821" ht="12.6" hidden="1"/>
    <row r="2822" ht="12.6" hidden="1"/>
    <row r="2823" ht="12.6" hidden="1"/>
    <row r="2824" ht="12.6" hidden="1"/>
    <row r="2825" ht="12.6" hidden="1"/>
    <row r="2826" ht="12.6" hidden="1"/>
    <row r="2827" ht="12.6" hidden="1"/>
    <row r="2828" ht="12.6" hidden="1"/>
    <row r="2829" ht="12.6" hidden="1"/>
    <row r="2830" ht="12.6" hidden="1"/>
    <row r="2831" ht="12.6" hidden="1"/>
    <row r="2832" ht="12.6" hidden="1"/>
    <row r="2833" ht="12.6" hidden="1"/>
    <row r="2834" ht="12.6" hidden="1"/>
    <row r="2835" ht="12.6" hidden="1"/>
    <row r="2836" ht="12.6" hidden="1"/>
    <row r="2837" ht="12.6" hidden="1"/>
    <row r="2838" ht="12.6" hidden="1"/>
    <row r="2839" ht="12.6" hidden="1"/>
    <row r="2840" ht="12.6" hidden="1"/>
    <row r="2841" ht="12.6" hidden="1"/>
    <row r="2842" ht="12.6" hidden="1"/>
    <row r="2843" ht="12.6" hidden="1"/>
    <row r="2844" ht="12.6" hidden="1"/>
    <row r="2845" ht="12.6" hidden="1"/>
    <row r="2846" ht="12.6" hidden="1"/>
    <row r="2847" ht="12.6" hidden="1"/>
    <row r="2848" ht="12.6" hidden="1"/>
    <row r="2849" ht="12.6" hidden="1"/>
    <row r="2850" ht="12.6" hidden="1"/>
    <row r="2851" ht="12.6" hidden="1"/>
    <row r="2852" ht="12.6" hidden="1"/>
    <row r="2853" ht="12.6" hidden="1"/>
    <row r="2854" ht="12.6" hidden="1"/>
    <row r="2855" ht="12.6" hidden="1"/>
    <row r="2856" ht="12.6" hidden="1"/>
    <row r="2857" ht="12.6" hidden="1"/>
    <row r="2858" ht="12.6" hidden="1"/>
    <row r="2859" ht="12.6" hidden="1"/>
    <row r="2860" ht="12.6" hidden="1"/>
    <row r="2861" ht="12.6" hidden="1"/>
    <row r="2862" ht="12.6" hidden="1"/>
    <row r="2863" ht="12.6" hidden="1"/>
    <row r="2864" ht="12.6" hidden="1"/>
    <row r="2865" ht="12.6" hidden="1"/>
    <row r="2866" ht="12.6" hidden="1"/>
    <row r="2867" ht="12.6" hidden="1"/>
    <row r="2868" ht="12.6" hidden="1"/>
    <row r="2869" ht="12.6" hidden="1"/>
    <row r="2870" ht="12.6" hidden="1"/>
    <row r="2871" ht="12.6" hidden="1"/>
    <row r="2872" ht="12.6" hidden="1"/>
    <row r="2873" ht="12.6" hidden="1"/>
    <row r="2874" ht="12.6" hidden="1"/>
    <row r="2875" ht="12.6" hidden="1"/>
    <row r="2876" ht="12.6" hidden="1"/>
    <row r="2877" ht="12.6" hidden="1"/>
    <row r="2878" ht="12.6" hidden="1"/>
    <row r="2879" ht="12.6" hidden="1"/>
    <row r="2880" ht="12.6" hidden="1"/>
    <row r="2881" ht="12.6" hidden="1"/>
    <row r="2882" ht="12.6" hidden="1"/>
    <row r="2883" ht="12.6" hidden="1"/>
    <row r="2884" ht="12.6" hidden="1"/>
    <row r="2885" ht="12.6" hidden="1"/>
    <row r="2886" ht="12.6" hidden="1"/>
    <row r="2887" ht="12.6" hidden="1"/>
    <row r="2888" ht="12.6" hidden="1"/>
    <row r="2889" ht="12.6" hidden="1"/>
    <row r="2890" ht="12.6" hidden="1"/>
    <row r="2891" ht="12.6" hidden="1"/>
    <row r="2892" ht="12.6" hidden="1"/>
    <row r="2893" ht="12.6" hidden="1"/>
    <row r="2894" ht="12.6" hidden="1"/>
    <row r="2895" ht="12.6" hidden="1"/>
    <row r="2896" ht="12.6" hidden="1"/>
    <row r="2897" ht="12.6" hidden="1"/>
    <row r="2898" ht="12.6" hidden="1"/>
    <row r="2899" ht="12.6" hidden="1"/>
    <row r="2900" ht="12.6" hidden="1"/>
    <row r="2901" ht="12.6" hidden="1"/>
    <row r="2902" ht="12.6" hidden="1"/>
    <row r="2903" ht="12.6" hidden="1"/>
    <row r="2904" ht="12.6" hidden="1"/>
    <row r="2905" ht="12.6" hidden="1"/>
    <row r="2906" ht="12.6" hidden="1"/>
    <row r="2907" ht="12.6" hidden="1"/>
    <row r="2908" ht="12.6" hidden="1"/>
    <row r="2909" ht="12.6" hidden="1"/>
    <row r="2910" ht="12.6" hidden="1"/>
    <row r="2911" ht="12.6" hidden="1"/>
    <row r="2912" ht="12.6" hidden="1"/>
    <row r="2913" ht="12.6" hidden="1"/>
    <row r="2914" ht="12.6" hidden="1"/>
    <row r="2915" ht="12.6" hidden="1"/>
    <row r="2916" ht="12.6" hidden="1"/>
    <row r="2917" ht="12.6" hidden="1"/>
    <row r="2918" ht="12.6" hidden="1"/>
    <row r="2919" ht="12.6" hidden="1"/>
    <row r="2920" ht="12.6" hidden="1"/>
    <row r="2921" ht="12.6" hidden="1"/>
    <row r="2922" ht="12.6" hidden="1"/>
    <row r="2923" ht="12.6" hidden="1"/>
    <row r="2924" ht="12.6" hidden="1"/>
    <row r="2925" ht="12.6" hidden="1"/>
    <row r="2926" ht="12.6" hidden="1"/>
    <row r="2927" ht="12.6" hidden="1"/>
    <row r="2928" ht="12.6" hidden="1"/>
    <row r="2929" ht="12.6" hidden="1"/>
    <row r="2930" ht="12.6" hidden="1"/>
    <row r="2931" ht="12.6" hidden="1"/>
    <row r="2932" ht="12.6" hidden="1"/>
    <row r="2933" ht="12.6" hidden="1"/>
    <row r="2934" ht="12.6" hidden="1"/>
    <row r="2935" ht="12.6" hidden="1"/>
    <row r="2936" ht="12.6" hidden="1"/>
    <row r="2937" ht="12.6" hidden="1"/>
    <row r="2938" ht="12.6" hidden="1"/>
    <row r="2939" ht="12.6" hidden="1"/>
    <row r="2940" ht="12.6" hidden="1"/>
    <row r="2941" ht="12.6" hidden="1"/>
    <row r="2942" ht="12.6" hidden="1"/>
    <row r="2943" ht="12.6" hidden="1"/>
    <row r="2944" ht="12.6" hidden="1"/>
    <row r="2945" ht="12.6" hidden="1"/>
    <row r="2946" ht="12.6" hidden="1"/>
    <row r="2947" ht="12.6" hidden="1"/>
    <row r="2948" ht="12.6" hidden="1"/>
    <row r="2949" ht="12.6" hidden="1"/>
    <row r="2950" ht="12.6" hidden="1"/>
    <row r="2951" ht="12.6" hidden="1"/>
    <row r="2952" ht="12.6" hidden="1"/>
    <row r="2953" ht="12.6" hidden="1"/>
    <row r="2954" ht="12.6" hidden="1"/>
    <row r="2955" ht="12.6" hidden="1"/>
    <row r="2956" ht="12.6" hidden="1"/>
    <row r="2957" ht="12.6" hidden="1"/>
    <row r="2958" ht="12.6" hidden="1"/>
    <row r="2959" ht="12.6" hidden="1"/>
    <row r="2960" ht="12.6" hidden="1"/>
    <row r="2961" ht="12.6" hidden="1"/>
    <row r="2962" ht="12.6" hidden="1"/>
    <row r="2963" ht="12.6" hidden="1"/>
    <row r="2964" ht="12.6" hidden="1"/>
    <row r="2965" ht="12.6" hidden="1"/>
    <row r="2966" ht="12.6" hidden="1"/>
    <row r="2967" ht="12.6" hidden="1"/>
    <row r="2968" ht="12.6" hidden="1"/>
    <row r="2969" ht="12.6" hidden="1"/>
    <row r="2970" ht="12.6" hidden="1"/>
    <row r="2971" ht="12.6" hidden="1"/>
    <row r="2972" ht="12.6" hidden="1"/>
    <row r="2973" ht="12.6" hidden="1"/>
    <row r="2974" ht="12.6" hidden="1"/>
    <row r="2975" ht="12.6" hidden="1"/>
    <row r="2976" ht="12.6" hidden="1"/>
    <row r="2977" ht="12.6" hidden="1"/>
    <row r="2978" ht="12.6" hidden="1"/>
    <row r="2979" ht="12.6" hidden="1"/>
    <row r="2980" ht="12.6" hidden="1"/>
    <row r="2981" ht="12.6" hidden="1"/>
    <row r="2982" ht="12.6" hidden="1"/>
    <row r="2983" ht="12.6" hidden="1"/>
    <row r="2984" ht="12.6" hidden="1"/>
    <row r="2985" ht="12.6" hidden="1"/>
    <row r="2986" ht="12.6" hidden="1"/>
    <row r="2987" ht="12.6" hidden="1"/>
    <row r="2988" ht="12.6" hidden="1"/>
    <row r="2989" ht="12.6" hidden="1"/>
    <row r="2990" ht="12.6" hidden="1"/>
    <row r="2991" ht="12.6" hidden="1"/>
    <row r="2992" ht="12.6" hidden="1"/>
    <row r="2993" ht="12.6" hidden="1"/>
    <row r="2994" ht="12.6" hidden="1"/>
    <row r="2995" ht="12.6" hidden="1"/>
    <row r="2996" ht="12.6" hidden="1"/>
    <row r="2997" ht="12.6" hidden="1"/>
    <row r="2998" ht="12.6" hidden="1"/>
    <row r="2999" ht="12.6" hidden="1"/>
    <row r="3000" ht="12.6" hidden="1"/>
    <row r="3001" ht="12.6" hidden="1"/>
    <row r="3002" ht="12.6" hidden="1"/>
    <row r="3003" ht="12.6" hidden="1"/>
    <row r="3004" ht="12.6" hidden="1"/>
    <row r="3005" ht="12.6" hidden="1"/>
    <row r="3006" ht="12.6" hidden="1"/>
    <row r="3007" ht="12.6" hidden="1"/>
    <row r="3008" ht="12.6" hidden="1"/>
    <row r="3009" ht="12.6" hidden="1"/>
    <row r="3010" ht="12.6" hidden="1"/>
    <row r="3011" ht="12.6" hidden="1"/>
    <row r="3012" ht="12.6" hidden="1"/>
    <row r="3013" ht="12.6" hidden="1"/>
    <row r="3014" ht="12.6" hidden="1"/>
    <row r="3015" ht="12.6" hidden="1"/>
    <row r="3016" ht="12.6" hidden="1"/>
    <row r="3017" ht="12.6" hidden="1"/>
    <row r="3018" ht="12.6" hidden="1"/>
    <row r="3019" ht="12.6" hidden="1"/>
    <row r="3020" ht="12.6" hidden="1"/>
    <row r="3021" ht="12.6" hidden="1"/>
    <row r="3022" ht="12.6" hidden="1"/>
    <row r="3023" ht="12.6" hidden="1"/>
    <row r="3024" ht="12.6" hidden="1"/>
    <row r="3025" ht="12.6" hidden="1"/>
    <row r="3026" ht="12.6" hidden="1"/>
    <row r="3027" ht="12.6" hidden="1"/>
    <row r="3028" ht="12.6" hidden="1"/>
    <row r="3029" ht="12.6" hidden="1"/>
    <row r="3030" ht="12.6" hidden="1"/>
    <row r="3031" ht="12.6" hidden="1"/>
    <row r="3032" ht="12.6" hidden="1"/>
    <row r="3033" ht="12.6" hidden="1"/>
    <row r="3034" ht="12.6" hidden="1"/>
    <row r="3035" ht="12.6" hidden="1"/>
    <row r="3036" ht="12.6" hidden="1"/>
    <row r="3037" ht="12.6" hidden="1"/>
    <row r="3038" ht="12.6" hidden="1"/>
    <row r="3039" ht="12.6" hidden="1"/>
    <row r="3040" ht="12.6" hidden="1"/>
    <row r="3041" ht="12.6" hidden="1"/>
    <row r="3042" ht="12.6" hidden="1"/>
    <row r="3043" ht="12.6" hidden="1"/>
    <row r="3044" ht="12.6" hidden="1"/>
    <row r="3045" ht="12.6" hidden="1"/>
    <row r="3046" ht="12.6" hidden="1"/>
    <row r="3047" ht="12.6" hidden="1"/>
    <row r="3048" ht="12.6" hidden="1"/>
    <row r="3049" ht="12.6" hidden="1"/>
    <row r="3050" ht="12.6" hidden="1"/>
    <row r="3051" ht="12.6" hidden="1"/>
    <row r="3052" ht="12.6" hidden="1"/>
    <row r="3053" ht="12.6" hidden="1"/>
    <row r="3054" ht="12.6" hidden="1"/>
    <row r="3055" ht="12.6" hidden="1"/>
    <row r="3056" ht="12.6" hidden="1"/>
    <row r="3057" ht="12.6" hidden="1"/>
    <row r="3058" ht="12.6" hidden="1"/>
    <row r="3059" ht="12.6" hidden="1"/>
    <row r="3060" ht="12.6" hidden="1"/>
    <row r="3061" ht="12.6" hidden="1"/>
    <row r="3062" ht="12.6" hidden="1"/>
    <row r="3063" ht="12.6" hidden="1"/>
    <row r="3064" ht="12.6" hidden="1"/>
    <row r="3065" ht="12.6" hidden="1"/>
    <row r="3066" ht="12.6" hidden="1"/>
    <row r="3067" ht="12.6" hidden="1"/>
    <row r="3068" ht="12.6" hidden="1"/>
    <row r="3069" ht="12.6" hidden="1"/>
    <row r="3070" ht="12.6" hidden="1"/>
    <row r="3071" ht="12.6" hidden="1"/>
    <row r="3072" ht="12.6" hidden="1"/>
    <row r="3073" ht="12.6" hidden="1"/>
    <row r="3074" ht="12.6" hidden="1"/>
    <row r="3075" ht="12.6" hidden="1"/>
    <row r="3076" ht="12.6" hidden="1"/>
    <row r="3077" ht="12.6" hidden="1"/>
    <row r="3078" ht="12.6" hidden="1"/>
    <row r="3079" ht="12.6" hidden="1"/>
    <row r="3080" ht="12.6" hidden="1"/>
    <row r="3081" ht="12.6" hidden="1"/>
    <row r="3082" ht="12.6" hidden="1"/>
    <row r="3083" ht="12.6" hidden="1"/>
    <row r="3084" ht="12.6" hidden="1"/>
    <row r="3085" ht="12.6" hidden="1"/>
    <row r="3086" ht="12.6" hidden="1"/>
    <row r="3087" ht="12.6" hidden="1"/>
    <row r="3088" ht="12.6" hidden="1"/>
    <row r="3089" ht="12.6" hidden="1"/>
    <row r="3090" ht="12.6" hidden="1"/>
    <row r="3091" ht="12.6" hidden="1"/>
    <row r="3092" ht="12.6" hidden="1"/>
    <row r="3093" ht="12.6" hidden="1"/>
    <row r="3094" ht="12.6" hidden="1"/>
    <row r="3095" ht="12.6" hidden="1"/>
    <row r="3096" ht="12.6" hidden="1"/>
    <row r="3097" ht="12.6" hidden="1"/>
    <row r="3098" ht="12.6" hidden="1"/>
    <row r="3099" ht="12.6" hidden="1"/>
    <row r="3100" ht="12.6" hidden="1"/>
    <row r="3101" ht="12.6" hidden="1"/>
    <row r="3102" ht="12.6" hidden="1"/>
    <row r="3103" ht="12.6" hidden="1"/>
    <row r="3104" ht="12.6" hidden="1"/>
    <row r="3105" ht="12.6" hidden="1"/>
    <row r="3106" ht="12.6" hidden="1"/>
    <row r="3107" ht="12.6" hidden="1"/>
    <row r="3108" ht="12.6" hidden="1"/>
    <row r="3109" ht="12.6" hidden="1"/>
    <row r="3110" ht="12.6" hidden="1"/>
    <row r="3111" ht="12.6" hidden="1"/>
    <row r="3112" ht="12.6" hidden="1"/>
    <row r="3113" ht="12.6" hidden="1"/>
    <row r="3114" ht="12.6" hidden="1"/>
    <row r="3115" ht="12.6" hidden="1"/>
    <row r="3116" ht="12.6" hidden="1"/>
    <row r="3117" ht="12.6" hidden="1"/>
    <row r="3118" ht="12.6" hidden="1"/>
    <row r="3119" ht="12.6" hidden="1"/>
    <row r="3120" ht="12.6" hidden="1"/>
    <row r="3121" ht="12.6" hidden="1"/>
    <row r="3122" ht="12.6" hidden="1"/>
    <row r="3123" ht="12.6" hidden="1"/>
    <row r="3124" ht="12.6" hidden="1"/>
    <row r="3125" ht="12.6" hidden="1"/>
    <row r="3126" ht="12.6" hidden="1"/>
    <row r="3127" ht="12.6" hidden="1"/>
    <row r="3128" ht="12.6" hidden="1"/>
    <row r="3129" ht="12.6" hidden="1"/>
    <row r="3130" ht="12.6" hidden="1"/>
    <row r="3131" ht="12.6" hidden="1"/>
    <row r="3132" ht="12.6" hidden="1"/>
    <row r="3133" ht="12.6" hidden="1"/>
    <row r="3134" ht="12.6" hidden="1"/>
    <row r="3135" ht="12.6" hidden="1"/>
    <row r="3136" ht="12.6" hidden="1"/>
    <row r="3137" ht="12.6" hidden="1"/>
    <row r="3138" ht="12.6" hidden="1"/>
    <row r="3139" ht="12.6" hidden="1"/>
    <row r="3140" ht="12.6" hidden="1"/>
    <row r="3141" ht="12.6" hidden="1"/>
    <row r="3142" ht="12.6" hidden="1"/>
    <row r="3143" ht="12.6" hidden="1"/>
    <row r="3144" ht="12.6" hidden="1"/>
    <row r="3145" ht="12.6" hidden="1"/>
    <row r="3146" ht="12.6" hidden="1"/>
    <row r="3147" ht="12.6" hidden="1"/>
    <row r="3148" ht="12.6" hidden="1"/>
    <row r="3149" ht="12.6" hidden="1"/>
    <row r="3150" ht="12.6" hidden="1"/>
    <row r="3151" ht="12.6" hidden="1"/>
    <row r="3152" ht="12.6" hidden="1"/>
    <row r="3153" ht="12.6" hidden="1"/>
    <row r="3154" ht="12.6" hidden="1"/>
    <row r="3155" ht="12.6" hidden="1"/>
    <row r="3156" ht="12.6" hidden="1"/>
    <row r="3157" ht="12.6" hidden="1"/>
    <row r="3158" ht="12.6" hidden="1"/>
    <row r="3159" ht="12.6" hidden="1"/>
    <row r="3160" ht="12.6" hidden="1"/>
    <row r="3161" ht="12.6" hidden="1"/>
    <row r="3162" ht="12.6" hidden="1"/>
    <row r="3163" ht="12.6" hidden="1"/>
    <row r="3164" ht="12.6" hidden="1"/>
    <row r="3165" ht="12.6" hidden="1"/>
    <row r="3166" ht="12.6" hidden="1"/>
    <row r="3167" ht="12.6" hidden="1"/>
    <row r="3168" ht="12.6" hidden="1"/>
    <row r="3169" ht="12.6" hidden="1"/>
    <row r="3170" ht="12.6" hidden="1"/>
    <row r="3171" ht="12.6" hidden="1"/>
    <row r="3172" ht="12.6" hidden="1"/>
    <row r="3173" ht="12.6" hidden="1"/>
    <row r="3174" ht="12.6" hidden="1"/>
    <row r="3175" ht="12.6" hidden="1"/>
    <row r="3176" ht="12.6" hidden="1"/>
    <row r="3177" ht="12.6" hidden="1"/>
    <row r="3178" ht="12.6" hidden="1"/>
    <row r="3179" ht="12.6" hidden="1"/>
    <row r="3180" ht="12.6" hidden="1"/>
    <row r="3181" ht="12.6" hidden="1"/>
    <row r="3182" ht="12.6" hidden="1"/>
    <row r="3183" ht="12.6" hidden="1"/>
    <row r="3184" ht="12.6" hidden="1"/>
    <row r="3185" ht="12.6" hidden="1"/>
    <row r="3186" ht="12.6" hidden="1"/>
    <row r="3187" ht="12.6" hidden="1"/>
    <row r="3188" ht="12.6" hidden="1"/>
    <row r="3189" ht="12.6" hidden="1"/>
    <row r="3190" ht="12.6" hidden="1"/>
    <row r="3191" ht="12.6" hidden="1"/>
    <row r="3192" ht="12.6" hidden="1"/>
    <row r="3193" ht="12.6" hidden="1"/>
    <row r="3194" ht="12.6" hidden="1"/>
    <row r="3195" ht="12.6" hidden="1"/>
    <row r="3196" ht="12.6" hidden="1"/>
    <row r="3197" ht="12.6" hidden="1"/>
    <row r="3198" ht="12.6" hidden="1"/>
    <row r="3199" ht="12.6" hidden="1"/>
    <row r="3200" ht="12.6" hidden="1"/>
    <row r="3201" ht="12.6" hidden="1"/>
    <row r="3202" ht="12.6" hidden="1"/>
    <row r="3203" ht="12.6" hidden="1"/>
    <row r="3204" ht="12.6" hidden="1"/>
    <row r="3205" ht="12.6" hidden="1"/>
    <row r="3206" ht="12.6" hidden="1"/>
    <row r="3207" ht="12.6" hidden="1"/>
    <row r="3208" ht="12.6" hidden="1"/>
    <row r="3209" ht="12.6" hidden="1"/>
    <row r="3210" ht="12.6" hidden="1"/>
    <row r="3211" ht="12.6" hidden="1"/>
    <row r="3212" ht="12.6" hidden="1"/>
    <row r="3213" ht="12.6" hidden="1"/>
    <row r="3214" ht="12.6" hidden="1"/>
    <row r="3215" ht="12.6" hidden="1"/>
    <row r="3216" ht="12.6" hidden="1"/>
    <row r="3217" ht="12.6" hidden="1"/>
    <row r="3218" ht="12.6" hidden="1"/>
    <row r="3219" ht="12.6" hidden="1"/>
    <row r="3220" ht="12.6" hidden="1"/>
    <row r="3221" ht="12.6" hidden="1"/>
    <row r="3222" ht="12.6" hidden="1"/>
    <row r="3223" ht="12.6" hidden="1"/>
    <row r="3224" ht="12.6" hidden="1"/>
    <row r="3225" ht="12.6" hidden="1"/>
    <row r="3226" ht="12.6" hidden="1"/>
    <row r="3227" ht="12.6" hidden="1"/>
    <row r="3228" ht="12.6" hidden="1"/>
    <row r="3229" ht="12.6" hidden="1"/>
    <row r="3230" ht="12.6" hidden="1"/>
    <row r="3231" ht="12.6" hidden="1"/>
    <row r="3232" ht="12.6" hidden="1"/>
    <row r="3233" ht="12.6" hidden="1"/>
    <row r="3234" ht="12.6" hidden="1"/>
    <row r="3235" ht="12.6" hidden="1"/>
    <row r="3236" ht="12.6" hidden="1"/>
    <row r="3237" ht="12.6" hidden="1"/>
    <row r="3238" ht="12.6" hidden="1"/>
    <row r="3239" ht="12.6" hidden="1"/>
    <row r="3240" ht="12.6" hidden="1"/>
    <row r="3241" ht="12.6" hidden="1"/>
    <row r="3242" ht="12.6" hidden="1"/>
    <row r="3243" ht="12.6" hidden="1"/>
    <row r="3244" ht="12.6" hidden="1"/>
    <row r="3245" ht="12.6" hidden="1"/>
    <row r="3246" ht="12.6" hidden="1"/>
    <row r="3247" ht="12.6" hidden="1"/>
    <row r="3248" ht="12.6" hidden="1"/>
    <row r="3249" ht="12.6" hidden="1"/>
    <row r="3250" ht="12.6" hidden="1"/>
    <row r="3251" ht="12.6" hidden="1"/>
    <row r="3252" ht="12.6" hidden="1"/>
    <row r="3253" ht="12.6" hidden="1"/>
    <row r="3254" ht="12.6" hidden="1"/>
    <row r="3255" ht="12.6" hidden="1"/>
    <row r="3256" ht="12.6" hidden="1"/>
    <row r="3257" ht="12.6" hidden="1"/>
    <row r="3258" ht="12.6" hidden="1"/>
    <row r="3259" ht="12.6" hidden="1"/>
    <row r="3260" ht="12.6" hidden="1"/>
    <row r="3261" ht="12.6" hidden="1"/>
    <row r="3262" ht="12.6" hidden="1"/>
    <row r="3263" ht="12.6" hidden="1"/>
    <row r="3264" ht="12.6" hidden="1"/>
    <row r="3265" ht="12.6" hidden="1"/>
    <row r="3266" ht="12.6" hidden="1"/>
    <row r="3267" ht="12.6" hidden="1"/>
    <row r="3268" ht="12.6" hidden="1"/>
    <row r="3269" ht="12.6" hidden="1"/>
    <row r="3270" ht="12.6" hidden="1"/>
    <row r="3271" ht="12.6" hidden="1"/>
    <row r="3272" ht="12.6" hidden="1"/>
    <row r="3273" ht="12.6" hidden="1"/>
    <row r="3274" ht="12.6" hidden="1"/>
    <row r="3275" ht="12.6" hidden="1"/>
    <row r="3276" ht="12.6" hidden="1"/>
    <row r="3277" ht="12.6" hidden="1"/>
    <row r="3278" ht="12.6" hidden="1"/>
    <row r="3279" ht="12.6" hidden="1"/>
    <row r="3280" ht="12.6" hidden="1"/>
    <row r="3281" ht="12.6" hidden="1"/>
    <row r="3282" ht="12.6" hidden="1"/>
    <row r="3283" ht="12.6" hidden="1"/>
    <row r="3284" ht="12.6" hidden="1"/>
    <row r="3285" ht="12.6" hidden="1"/>
    <row r="3286" ht="12.6" hidden="1"/>
    <row r="3287" ht="12.6" hidden="1"/>
    <row r="3288" ht="12.6" hidden="1"/>
    <row r="3289" ht="12.6" hidden="1"/>
    <row r="3290" ht="12.6" hidden="1"/>
    <row r="3291" ht="12.6" hidden="1"/>
    <row r="3292" ht="12.6" hidden="1"/>
    <row r="3293" ht="12.6" hidden="1"/>
    <row r="3294" ht="12.6" hidden="1"/>
    <row r="3295" ht="12.6" hidden="1"/>
    <row r="3296" ht="12.6" hidden="1"/>
    <row r="3297" ht="12.6" hidden="1"/>
    <row r="3298" ht="12.6" hidden="1"/>
    <row r="3299" ht="12.6" hidden="1"/>
    <row r="3300" ht="12.6" hidden="1"/>
    <row r="3301" ht="12.6" hidden="1"/>
    <row r="3302" ht="12.6" hidden="1"/>
    <row r="3303" ht="12.6" hidden="1"/>
    <row r="3304" ht="12.6" hidden="1"/>
    <row r="3305" ht="12.6" hidden="1"/>
    <row r="3306" ht="12.6" hidden="1"/>
    <row r="3307" ht="12.6" hidden="1"/>
    <row r="3308" ht="12.6" hidden="1"/>
    <row r="3309" ht="12.6" hidden="1"/>
    <row r="3310" ht="12.6" hidden="1"/>
    <row r="3311" ht="12.6" hidden="1"/>
    <row r="3312" ht="12.6" hidden="1"/>
    <row r="3313" ht="12.6" hidden="1"/>
    <row r="3314" ht="12.6" hidden="1"/>
    <row r="3315" ht="12.6" hidden="1"/>
    <row r="3316" ht="12.6" hidden="1"/>
    <row r="3317" ht="12.6" hidden="1"/>
    <row r="3318" ht="12.6" hidden="1"/>
    <row r="3319" ht="12.6" hidden="1"/>
    <row r="3320" ht="12.6" hidden="1"/>
    <row r="3321" ht="12.6" hidden="1"/>
    <row r="3322" ht="12.6" hidden="1"/>
    <row r="3323" ht="12.6" hidden="1"/>
    <row r="3324" ht="12.6" hidden="1"/>
    <row r="3325" ht="12.6" hidden="1"/>
    <row r="3326" ht="12.6" hidden="1"/>
    <row r="3327" ht="12.6" hidden="1"/>
    <row r="3328" ht="12.6" hidden="1"/>
    <row r="3329" ht="12.6" hidden="1"/>
    <row r="3330" ht="12.6" hidden="1"/>
    <row r="3331" ht="12.6" hidden="1"/>
    <row r="3332" ht="12.6" hidden="1"/>
    <row r="3333" ht="12.6" hidden="1"/>
    <row r="3334" ht="12.6" hidden="1"/>
    <row r="3335" ht="12.6" hidden="1"/>
    <row r="3336" ht="12.6" hidden="1"/>
    <row r="3337" ht="12.6" hidden="1"/>
    <row r="3338" ht="12.6" hidden="1"/>
    <row r="3339" ht="12.6" hidden="1"/>
    <row r="3340" ht="12.6" hidden="1"/>
    <row r="3341" ht="12.6" hidden="1"/>
    <row r="3342" ht="12.6" hidden="1"/>
    <row r="3343" ht="12.6" hidden="1"/>
    <row r="3344" ht="12.6" hidden="1"/>
    <row r="3345" ht="12.6" hidden="1"/>
    <row r="3346" ht="12.6" hidden="1"/>
    <row r="3347" ht="12.6" hidden="1"/>
    <row r="3348" ht="12.6" hidden="1"/>
    <row r="3349" ht="12.6" hidden="1"/>
    <row r="3350" ht="12.6" hidden="1"/>
    <row r="3351" ht="12.6" hidden="1"/>
    <row r="3352" ht="12.6" hidden="1"/>
    <row r="3353" ht="12.6" hidden="1"/>
    <row r="3354" ht="12.6" hidden="1"/>
    <row r="3355" ht="12.6" hidden="1"/>
    <row r="3356" ht="12.6" hidden="1"/>
    <row r="3357" ht="12.6" hidden="1"/>
    <row r="3358" ht="12.6" hidden="1"/>
    <row r="3359" ht="12.6" hidden="1"/>
    <row r="3360" ht="12.6" hidden="1"/>
    <row r="3361" ht="12.6" hidden="1"/>
    <row r="3362" ht="12.6" hidden="1"/>
    <row r="3363" ht="12.6" hidden="1"/>
    <row r="3364" ht="12.6" hidden="1"/>
    <row r="3365" ht="12.6" hidden="1"/>
    <row r="3366" ht="12.6" hidden="1"/>
    <row r="3367" ht="12.6" hidden="1"/>
    <row r="3368" ht="12.6" hidden="1"/>
    <row r="3369" ht="12.6" hidden="1"/>
    <row r="3370" ht="12.6" hidden="1"/>
    <row r="3371" ht="12.6" hidden="1"/>
    <row r="3372" ht="12.6" hidden="1"/>
    <row r="3373" ht="12.6" hidden="1"/>
    <row r="3374" ht="12.6" hidden="1"/>
    <row r="3375" ht="12.6" hidden="1"/>
    <row r="3376" ht="12.6" hidden="1"/>
    <row r="3377" ht="12.6" hidden="1"/>
    <row r="3378" ht="12.6" hidden="1"/>
    <row r="3379" ht="12.6" hidden="1"/>
    <row r="3380" ht="12.6" hidden="1"/>
    <row r="3381" ht="12.6" hidden="1"/>
    <row r="3382" ht="12.6" hidden="1"/>
    <row r="3383" ht="12.6" hidden="1"/>
    <row r="3384" ht="12.6" hidden="1"/>
    <row r="3385" ht="12.6" hidden="1"/>
    <row r="3386" ht="12.6" hidden="1"/>
    <row r="3387" ht="12.6" hidden="1"/>
    <row r="3388" ht="12.6" hidden="1"/>
    <row r="3389" ht="12.6" hidden="1"/>
    <row r="3390" ht="12.6" hidden="1"/>
    <row r="3391" ht="12.6" hidden="1"/>
    <row r="3392" ht="12.6" hidden="1"/>
    <row r="3393" ht="12.6" hidden="1"/>
    <row r="3394" ht="12.6" hidden="1"/>
    <row r="3395" ht="12.6" hidden="1"/>
    <row r="3396" ht="12.6" hidden="1"/>
    <row r="3397" ht="12.6" hidden="1"/>
    <row r="3398" ht="12.6" hidden="1"/>
    <row r="3399" ht="12.6" hidden="1"/>
    <row r="3400" ht="12.6" hidden="1"/>
    <row r="3401" ht="12.6" hidden="1"/>
    <row r="3402" ht="12.6" hidden="1"/>
    <row r="3403" ht="12.6" hidden="1"/>
    <row r="3404" ht="12.6" hidden="1"/>
    <row r="3405" ht="12.6" hidden="1"/>
    <row r="3406" ht="12.6" hidden="1"/>
    <row r="3407" ht="12.6" hidden="1"/>
    <row r="3408" ht="12.6" hidden="1"/>
    <row r="3409" ht="12.6" hidden="1"/>
    <row r="3410" ht="12.6" hidden="1"/>
    <row r="3411" ht="12.6" hidden="1"/>
    <row r="3412" ht="12.6" hidden="1"/>
    <row r="3413" ht="12.6" hidden="1"/>
    <row r="3414" ht="12.6" hidden="1"/>
    <row r="3415" ht="12.6" hidden="1"/>
    <row r="3416" ht="12.6" hidden="1"/>
    <row r="3417" ht="12.6" hidden="1"/>
    <row r="3418" ht="12.6" hidden="1"/>
    <row r="3419" ht="12.6" hidden="1"/>
    <row r="3420" ht="12.6" hidden="1"/>
    <row r="3421" ht="12.6" hidden="1"/>
    <row r="3422" ht="12.6" hidden="1"/>
    <row r="3423" ht="12.6" hidden="1"/>
    <row r="3424" ht="12.6" hidden="1"/>
    <row r="3425" ht="12.6" hidden="1"/>
    <row r="3426" ht="12.6" hidden="1"/>
    <row r="3427" ht="12.6" hidden="1"/>
    <row r="3428" ht="12.6" hidden="1"/>
    <row r="3429" ht="12.6" hidden="1"/>
    <row r="3430" ht="12.6" hidden="1"/>
    <row r="3431" ht="12.6" hidden="1"/>
    <row r="3432" ht="12.6" hidden="1"/>
    <row r="3433" ht="12.6" hidden="1"/>
    <row r="3434" ht="12.6" hidden="1"/>
    <row r="3435" ht="12.6" hidden="1"/>
    <row r="3436" ht="12.6" hidden="1"/>
    <row r="3437" ht="12.6" hidden="1"/>
    <row r="3438" ht="12.6" hidden="1"/>
    <row r="3439" ht="12.6" hidden="1"/>
    <row r="3440" ht="12.6" hidden="1"/>
    <row r="3441" ht="12.6" hidden="1"/>
    <row r="3442" ht="12.6" hidden="1"/>
    <row r="3443" ht="12.6" hidden="1"/>
    <row r="3444" ht="12.6" hidden="1"/>
    <row r="3445" ht="12.6" hidden="1"/>
    <row r="3446" ht="12.6" hidden="1"/>
    <row r="3447" ht="12.6" hidden="1"/>
    <row r="3448" ht="12.6" hidden="1"/>
    <row r="3449" ht="12.6" hidden="1"/>
    <row r="3450" ht="12.6" hidden="1"/>
    <row r="3451" ht="12.6" hidden="1"/>
    <row r="3452" ht="12.6" hidden="1"/>
    <row r="3453" ht="12.6" hidden="1"/>
    <row r="3454" ht="12.6" hidden="1"/>
    <row r="3455" ht="12.6" hidden="1"/>
    <row r="3456" ht="12.6" hidden="1"/>
    <row r="3457" ht="12.6" hidden="1"/>
    <row r="3458" ht="12.6" hidden="1"/>
    <row r="3459" ht="12.6" hidden="1"/>
    <row r="3460" ht="12.6" hidden="1"/>
    <row r="3461" ht="12.6" hidden="1"/>
    <row r="3462" ht="12.6" hidden="1"/>
    <row r="3463" ht="12.6" hidden="1"/>
    <row r="3464" ht="12.6" hidden="1"/>
    <row r="3465" ht="12.6" hidden="1"/>
    <row r="3466" ht="12.6" hidden="1"/>
    <row r="3467" ht="12.6" hidden="1"/>
    <row r="3468" ht="12.6" hidden="1"/>
    <row r="3469" ht="12.6" hidden="1"/>
    <row r="3470" ht="12.6" hidden="1"/>
    <row r="3471" ht="12.6" hidden="1"/>
    <row r="3472" ht="12.6" hidden="1"/>
    <row r="3473" ht="12.6" hidden="1"/>
    <row r="3474" ht="12.6" hidden="1"/>
    <row r="3475" ht="12.6" hidden="1"/>
    <row r="3476" ht="12.6" hidden="1"/>
    <row r="3477" ht="12.6" hidden="1"/>
    <row r="3478" ht="12.6" hidden="1"/>
    <row r="3479" ht="12.6" hidden="1"/>
    <row r="3480" ht="12.6" hidden="1"/>
    <row r="3481" ht="12.6" hidden="1"/>
    <row r="3482" ht="12.6" hidden="1"/>
    <row r="3483" ht="12.6" hidden="1"/>
    <row r="3484" ht="12.6" hidden="1"/>
    <row r="3485" ht="12.6" hidden="1"/>
    <row r="3486" ht="12.6" hidden="1"/>
    <row r="3487" ht="12.6" hidden="1"/>
    <row r="3488" ht="12.6" hidden="1"/>
    <row r="3489" ht="12.6" hidden="1"/>
    <row r="3490" ht="12.6" hidden="1"/>
    <row r="3491" ht="12.6" hidden="1"/>
    <row r="3492" ht="12.6" hidden="1"/>
    <row r="3493" ht="12.6" hidden="1"/>
    <row r="3494" ht="12.6" hidden="1"/>
    <row r="3495" ht="12.6" hidden="1"/>
    <row r="3496" ht="12.6" hidden="1"/>
    <row r="3497" ht="12.6" hidden="1"/>
    <row r="3498" ht="12.6" hidden="1"/>
    <row r="3499" ht="12.6" hidden="1"/>
    <row r="3500" ht="12.6" hidden="1"/>
    <row r="3501" ht="12.6" hidden="1"/>
    <row r="3502" ht="12.6" hidden="1"/>
    <row r="3503" ht="12.6" hidden="1"/>
    <row r="3504" ht="12.6" hidden="1"/>
    <row r="3505" ht="12.6" hidden="1"/>
    <row r="3506" ht="12.6" hidden="1"/>
    <row r="3507" ht="12.6" hidden="1"/>
    <row r="3508" ht="12.6" hidden="1"/>
    <row r="3509" ht="12.6" hidden="1"/>
    <row r="3510" ht="12.6" hidden="1"/>
    <row r="3511" ht="12.6" hidden="1"/>
    <row r="3512" ht="12.6" hidden="1"/>
    <row r="3513" ht="12.6" hidden="1"/>
    <row r="3514" ht="12.6" hidden="1"/>
    <row r="3515" ht="12.6" hidden="1"/>
    <row r="3516" ht="12.6" hidden="1"/>
    <row r="3517" ht="12.6" hidden="1"/>
    <row r="3518" ht="12.6" hidden="1"/>
    <row r="3519" ht="12.6" hidden="1"/>
    <row r="3520" ht="12.6" hidden="1"/>
    <row r="3521" ht="12.6" hidden="1"/>
    <row r="3522" ht="12.6" hidden="1"/>
    <row r="3523" ht="12.6" hidden="1"/>
    <row r="3524" ht="12.6" hidden="1"/>
    <row r="3525" ht="12.6" hidden="1"/>
    <row r="3526" ht="12.6" hidden="1"/>
    <row r="3527" ht="12.6" hidden="1"/>
    <row r="3528" ht="12.6" hidden="1"/>
    <row r="3529" ht="12.6" hidden="1"/>
    <row r="3530" ht="12.6" hidden="1"/>
    <row r="3531" ht="12.6" hidden="1"/>
    <row r="3532" ht="12.6" hidden="1"/>
    <row r="3533" ht="12.6" hidden="1"/>
    <row r="3534" ht="12.6" hidden="1"/>
    <row r="3535" ht="12.6" hidden="1"/>
    <row r="3536" ht="12.6" hidden="1"/>
    <row r="3537" ht="12.6" hidden="1"/>
    <row r="3538" ht="12.6" hidden="1"/>
    <row r="3539" ht="12.6" hidden="1"/>
    <row r="3540" ht="12.6" hidden="1"/>
    <row r="3541" ht="12.6" hidden="1"/>
    <row r="3542" ht="12.6" hidden="1"/>
    <row r="3543" ht="12.6" hidden="1"/>
    <row r="3544" ht="12.6" hidden="1"/>
    <row r="3545" ht="12.6" hidden="1"/>
    <row r="3546" ht="12.6" hidden="1"/>
    <row r="3547" ht="12.6" hidden="1"/>
    <row r="3548" ht="12.6" hidden="1"/>
    <row r="3549" ht="12.6" hidden="1"/>
    <row r="3550" ht="12.6" hidden="1"/>
    <row r="3551" ht="12.6" hidden="1"/>
    <row r="3552" ht="12.6" hidden="1"/>
    <row r="3553" ht="12.6" hidden="1"/>
    <row r="3554" ht="12.6" hidden="1"/>
    <row r="3555" ht="12.6" hidden="1"/>
    <row r="3556" ht="12.6" hidden="1"/>
    <row r="3557" ht="12.6" hidden="1"/>
    <row r="3558" ht="12.6" hidden="1"/>
    <row r="3559" ht="12.6" hidden="1"/>
    <row r="3560" ht="12.6" hidden="1"/>
    <row r="3561" ht="12.6" hidden="1"/>
    <row r="3562" ht="12.6" hidden="1"/>
    <row r="3563" ht="12.6" hidden="1"/>
    <row r="3564" ht="12.6" hidden="1"/>
    <row r="3565" ht="12.6" hidden="1"/>
    <row r="3566" ht="12.6" hidden="1"/>
    <row r="3567" ht="12.6" hidden="1"/>
    <row r="3568" ht="12.6" hidden="1"/>
    <row r="3569" ht="12.6" hidden="1"/>
    <row r="3570" ht="12.6" hidden="1"/>
    <row r="3571" ht="12.6" hidden="1"/>
    <row r="3572" ht="12.6" hidden="1"/>
    <row r="3573" ht="12.6" hidden="1"/>
    <row r="3574" ht="12.6" hidden="1"/>
    <row r="3575" ht="12.6" hidden="1"/>
    <row r="3576" ht="12.6" hidden="1"/>
    <row r="3577" ht="12.6" hidden="1"/>
    <row r="3578" ht="12.6" hidden="1"/>
    <row r="3579" ht="12.6" hidden="1"/>
    <row r="3580" ht="12.6" hidden="1"/>
    <row r="3581" ht="12.6" hidden="1"/>
    <row r="3582" ht="12.6" hidden="1"/>
    <row r="3583" ht="12.6" hidden="1"/>
    <row r="3584" ht="12.6" hidden="1"/>
    <row r="3585" ht="12.6" hidden="1"/>
    <row r="3586" ht="12.6" hidden="1"/>
    <row r="3587" ht="12.6" hidden="1"/>
    <row r="3588" ht="12.6" hidden="1"/>
    <row r="3589" ht="12.6" hidden="1"/>
    <row r="3590" ht="12.6" hidden="1"/>
    <row r="3591" ht="12.6" hidden="1"/>
    <row r="3592" ht="12.6" hidden="1"/>
    <row r="3593" ht="12.6" hidden="1"/>
    <row r="3594" ht="12.6" hidden="1"/>
    <row r="3595" ht="12.6" hidden="1"/>
    <row r="3596" ht="12.6" hidden="1"/>
    <row r="3597" ht="12.6" hidden="1"/>
    <row r="3598" ht="12.6" hidden="1"/>
    <row r="3599" ht="12.6" hidden="1"/>
    <row r="3600" ht="12.6" hidden="1"/>
    <row r="3601" ht="12.6" hidden="1"/>
    <row r="3602" ht="12.6" hidden="1"/>
    <row r="3603" ht="12.6" hidden="1"/>
    <row r="3604" ht="12.6" hidden="1"/>
    <row r="3605" ht="12.6" hidden="1"/>
    <row r="3606" ht="12.6" hidden="1"/>
    <row r="3607" ht="12.6" hidden="1"/>
    <row r="3608" ht="12.6" hidden="1"/>
    <row r="3609" ht="12.6" hidden="1"/>
    <row r="3610" ht="12.6" hidden="1"/>
    <row r="3611" ht="12.6" hidden="1"/>
    <row r="3612" ht="12.6" hidden="1"/>
    <row r="3613" ht="12.6" hidden="1"/>
    <row r="3614" ht="12.6" hidden="1"/>
    <row r="3615" ht="12.6" hidden="1"/>
    <row r="3616" ht="12.6" hidden="1"/>
    <row r="3617" ht="12.6" hidden="1"/>
    <row r="3618" ht="12.6" hidden="1"/>
    <row r="3619" ht="12.6" hidden="1"/>
    <row r="3620" ht="12.6" hidden="1"/>
    <row r="3621" ht="12.6" hidden="1"/>
    <row r="3622" ht="12.6" hidden="1"/>
    <row r="3623" ht="12.6" hidden="1"/>
    <row r="3624" ht="12.6" hidden="1"/>
    <row r="3625" ht="12.6" hidden="1"/>
    <row r="3626" ht="12.6" hidden="1"/>
    <row r="3627" ht="12.6" hidden="1"/>
    <row r="3628" ht="12.6" hidden="1"/>
    <row r="3629" ht="12.6" hidden="1"/>
    <row r="3630" ht="12.6" hidden="1"/>
    <row r="3631" ht="12.6" hidden="1"/>
    <row r="3632" ht="12.6" hidden="1"/>
    <row r="3633" ht="12.6" hidden="1"/>
    <row r="3634" ht="12.6" hidden="1"/>
    <row r="3635" ht="12.6" hidden="1"/>
    <row r="3636" ht="12.6" hidden="1"/>
    <row r="3637" ht="12.6" hidden="1"/>
    <row r="3638" ht="12.6" hidden="1"/>
    <row r="3639" ht="12.6" hidden="1"/>
    <row r="3640" ht="12.6" hidden="1"/>
    <row r="3641" ht="12.6" hidden="1"/>
    <row r="3642" ht="12.6" hidden="1"/>
    <row r="3643" ht="12.6" hidden="1"/>
    <row r="3644" ht="12.6" hidden="1"/>
    <row r="3645" ht="12.6" hidden="1"/>
    <row r="3646" ht="12.6" hidden="1"/>
    <row r="3647" ht="12.6" hidden="1"/>
    <row r="3648" ht="12.6" hidden="1"/>
    <row r="3649" ht="12.6" hidden="1"/>
    <row r="3650" ht="12.6" hidden="1"/>
    <row r="3651" ht="12.6" hidden="1"/>
    <row r="3652" ht="12.6" hidden="1"/>
    <row r="3653" ht="12.6" hidden="1"/>
    <row r="3654" ht="12.6" hidden="1"/>
    <row r="3655" ht="12.6" hidden="1"/>
    <row r="3656" ht="12.6" hidden="1"/>
    <row r="3657" ht="12.6" hidden="1"/>
    <row r="3658" ht="12.6" hidden="1"/>
    <row r="3659" ht="12.6" hidden="1"/>
    <row r="3660" ht="12.6" hidden="1"/>
    <row r="3661" ht="12.6" hidden="1"/>
    <row r="3662" ht="12.6" hidden="1"/>
    <row r="3663" ht="12.6" hidden="1"/>
    <row r="3664" ht="12.6" hidden="1"/>
    <row r="3665" ht="12.6" hidden="1"/>
    <row r="3666" ht="12.6" hidden="1"/>
    <row r="3667" ht="12.6" hidden="1"/>
    <row r="3668" ht="12.6" hidden="1"/>
    <row r="3669" ht="12.6" hidden="1"/>
    <row r="3670" ht="12.6" hidden="1"/>
    <row r="3671" ht="12.6" hidden="1"/>
    <row r="3672" ht="12.6" hidden="1"/>
    <row r="3673" ht="12.6" hidden="1"/>
    <row r="3674" ht="12.6" hidden="1"/>
    <row r="3675" ht="12.6" hidden="1"/>
    <row r="3676" ht="12.6" hidden="1"/>
    <row r="3677" ht="12.6" hidden="1"/>
    <row r="3678" ht="12.6" hidden="1"/>
    <row r="3679" ht="12.6" hidden="1"/>
    <row r="3680" ht="12.6" hidden="1"/>
    <row r="3681" ht="12.6" hidden="1"/>
    <row r="3682" ht="12.6" hidden="1"/>
    <row r="3683" ht="12.6" hidden="1"/>
    <row r="3684" ht="12.6" hidden="1"/>
    <row r="3685" ht="12.6" hidden="1"/>
    <row r="3686" ht="12.6" hidden="1"/>
    <row r="3687" ht="12.6" hidden="1"/>
    <row r="3688" ht="12.6" hidden="1"/>
    <row r="3689" ht="12.6" hidden="1"/>
    <row r="3690" ht="12.6" hidden="1"/>
    <row r="3691" ht="12.6" hidden="1"/>
    <row r="3692" ht="12.6" hidden="1"/>
    <row r="3693" ht="12.6" hidden="1"/>
    <row r="3694" ht="12.6" hidden="1"/>
    <row r="3695" ht="12.6" hidden="1"/>
    <row r="3696" ht="12.6" hidden="1"/>
    <row r="3697" ht="12.6" hidden="1"/>
    <row r="3698" ht="12.6" hidden="1"/>
    <row r="3699" ht="12.6" hidden="1"/>
    <row r="3700" ht="12.6" hidden="1"/>
    <row r="3701" ht="12.6" hidden="1"/>
    <row r="3702" ht="12.6" hidden="1"/>
    <row r="3703" ht="12.6" hidden="1"/>
    <row r="3704" ht="12.6" hidden="1"/>
    <row r="3705" ht="12.6" hidden="1"/>
    <row r="3706" ht="12.6" hidden="1"/>
    <row r="3707" ht="12.6" hidden="1"/>
    <row r="3708" ht="12.6" hidden="1"/>
    <row r="3709" ht="12.6" hidden="1"/>
    <row r="3710" ht="12.6" hidden="1"/>
    <row r="3711" ht="12.6" hidden="1"/>
    <row r="3712" ht="12.6" hidden="1"/>
    <row r="3713" ht="12.6" hidden="1"/>
    <row r="3714" ht="12.6" hidden="1"/>
    <row r="3715" ht="12.6" hidden="1"/>
    <row r="3716" ht="12.6" hidden="1"/>
    <row r="3717" ht="12.6" hidden="1"/>
    <row r="3718" ht="12.6" hidden="1"/>
    <row r="3719" ht="12.6" hidden="1"/>
    <row r="3720" ht="12.6" hidden="1"/>
    <row r="3721" ht="12.6" hidden="1"/>
    <row r="3722" ht="12.6" hidden="1"/>
    <row r="3723" ht="12.6" hidden="1"/>
    <row r="3724" ht="12.6" hidden="1"/>
    <row r="3725" ht="12.6" hidden="1"/>
    <row r="3726" ht="12.6" hidden="1"/>
    <row r="3727" ht="12.6" hidden="1"/>
    <row r="3728" ht="12.6" hidden="1"/>
    <row r="3729" ht="12.6" hidden="1"/>
    <row r="3730" ht="12.6" hidden="1"/>
    <row r="3731" ht="12.6" hidden="1"/>
    <row r="3732" ht="12.6" hidden="1"/>
    <row r="3733" ht="12.6" hidden="1"/>
    <row r="3734" ht="12.6" hidden="1"/>
    <row r="3735" ht="12.6" hidden="1"/>
    <row r="3736" ht="12.6" hidden="1"/>
    <row r="3737" ht="12.6" hidden="1"/>
    <row r="3738" ht="12.6" hidden="1"/>
    <row r="3739" ht="12.6" hidden="1"/>
    <row r="3740" ht="12.6" hidden="1"/>
    <row r="3741" ht="12.6" hidden="1"/>
    <row r="3742" ht="12.6" hidden="1"/>
    <row r="3743" ht="12.6" hidden="1"/>
    <row r="3744" ht="12.6" hidden="1"/>
    <row r="3745" ht="12.6" hidden="1"/>
    <row r="3746" ht="12.6" hidden="1"/>
    <row r="3747" ht="12.6" hidden="1"/>
    <row r="3748" ht="12.6" hidden="1"/>
    <row r="3749" ht="12.6" hidden="1"/>
    <row r="3750" ht="12.6" hidden="1"/>
    <row r="3751" ht="12.6" hidden="1"/>
    <row r="3752" ht="12.6" hidden="1"/>
    <row r="3753" ht="12.6" hidden="1"/>
    <row r="3754" ht="12.6" hidden="1"/>
    <row r="3755" ht="12.6" hidden="1"/>
    <row r="3756" ht="12.6" hidden="1"/>
    <row r="3757" ht="12.6" hidden="1"/>
    <row r="3758" ht="12.6" hidden="1"/>
    <row r="3759" ht="12.6" hidden="1"/>
    <row r="3760" ht="12.6" hidden="1"/>
    <row r="3761" ht="12.6" hidden="1"/>
    <row r="3762" ht="12.6" hidden="1"/>
    <row r="3763" ht="12.6" hidden="1"/>
    <row r="3764" ht="12.6" hidden="1"/>
    <row r="3765" ht="12.6" hidden="1"/>
    <row r="3766" ht="12.6" hidden="1"/>
    <row r="3767" ht="12.6" hidden="1"/>
    <row r="3768" ht="12.6" hidden="1"/>
    <row r="3769" ht="12.6" hidden="1"/>
    <row r="3770" ht="12.6" hidden="1"/>
    <row r="3771" ht="12.6" hidden="1"/>
    <row r="3772" ht="12.6" hidden="1"/>
    <row r="3773" ht="12.6" hidden="1"/>
    <row r="3774" ht="12.6" hidden="1"/>
    <row r="3775" ht="12.6" hidden="1"/>
    <row r="3776" ht="12.6" hidden="1"/>
    <row r="3777" ht="12.6" hidden="1"/>
    <row r="3778" ht="12.6" hidden="1"/>
    <row r="3779" ht="12.6" hidden="1"/>
    <row r="3780" ht="12.6" hidden="1"/>
    <row r="3781" ht="12.6" hidden="1"/>
    <row r="3782" ht="12.6" hidden="1"/>
    <row r="3783" ht="12.6" hidden="1"/>
    <row r="3784" ht="12.6" hidden="1"/>
    <row r="3785" ht="12.6" hidden="1"/>
    <row r="3786" ht="12.6" hidden="1"/>
    <row r="3787" ht="12.6" hidden="1"/>
    <row r="3788" ht="12.6" hidden="1"/>
    <row r="3789" ht="12.6" hidden="1"/>
    <row r="3790" ht="12.6" hidden="1"/>
    <row r="3791" ht="12.6" hidden="1"/>
    <row r="3792" ht="12.6" hidden="1"/>
    <row r="3793" ht="12.6" hidden="1"/>
    <row r="3794" ht="12.6" hidden="1"/>
    <row r="3795" ht="12.6" hidden="1"/>
    <row r="3796" ht="12.6" hidden="1"/>
    <row r="3797" ht="12.6" hidden="1"/>
    <row r="3798" ht="12.6" hidden="1"/>
    <row r="3799" ht="12.6" hidden="1"/>
    <row r="3800" ht="12.6" hidden="1"/>
    <row r="3801" ht="12.6" hidden="1"/>
    <row r="3802" ht="12.6" hidden="1"/>
    <row r="3803" ht="12.6" hidden="1"/>
    <row r="3804" ht="12.6" hidden="1"/>
    <row r="3805" ht="12.6" hidden="1"/>
    <row r="3806" ht="12.6" hidden="1"/>
    <row r="3807" ht="12.6" hidden="1"/>
    <row r="3808" ht="12.6" hidden="1"/>
    <row r="3809" ht="12.6" hidden="1"/>
    <row r="3810" ht="12.6" hidden="1"/>
    <row r="3811" ht="12.6" hidden="1"/>
    <row r="3812" ht="12.6" hidden="1"/>
    <row r="3813" ht="12.6" hidden="1"/>
    <row r="3814" ht="12.6" hidden="1"/>
    <row r="3815" ht="12.6" hidden="1"/>
    <row r="3816" ht="12.6" hidden="1"/>
    <row r="3817" ht="12.6" hidden="1"/>
    <row r="3818" ht="12.6" hidden="1"/>
    <row r="3819" ht="12.6" hidden="1"/>
    <row r="3820" ht="12.6" hidden="1"/>
    <row r="3821" ht="12.6" hidden="1"/>
    <row r="3822" ht="12.6" hidden="1"/>
    <row r="3823" ht="12.6" hidden="1"/>
    <row r="3824" ht="12.6" hidden="1"/>
    <row r="3825" ht="12.6" hidden="1"/>
    <row r="3826" ht="12.6" hidden="1"/>
    <row r="3827" ht="12.6" hidden="1"/>
    <row r="3828" ht="12.6" hidden="1"/>
    <row r="3829" ht="12.6" hidden="1"/>
    <row r="3830" ht="12.6" hidden="1"/>
    <row r="3831" ht="12.6" hidden="1"/>
    <row r="3832" ht="12.6" hidden="1"/>
    <row r="3833" ht="12.6" hidden="1"/>
    <row r="3834" ht="12.6" hidden="1"/>
    <row r="3835" ht="12.6" hidden="1"/>
    <row r="3836" ht="12.6" hidden="1"/>
    <row r="3837" ht="12.6" hidden="1"/>
    <row r="3838" ht="12.6" hidden="1"/>
    <row r="3839" ht="12.6" hidden="1"/>
    <row r="3840" ht="12.6" hidden="1"/>
    <row r="3841" ht="12.6" hidden="1"/>
    <row r="3842" ht="12.6" hidden="1"/>
    <row r="3843" ht="12.6" hidden="1"/>
    <row r="3844" ht="12.6" hidden="1"/>
    <row r="3845" ht="12.6" hidden="1"/>
    <row r="3846" ht="12.6" hidden="1"/>
    <row r="3847" ht="12.6" hidden="1"/>
    <row r="3848" ht="12.6" hidden="1"/>
    <row r="3849" ht="12.6" hidden="1"/>
    <row r="3850" ht="12.6" hidden="1"/>
    <row r="3851" ht="12.6" hidden="1"/>
    <row r="3852" ht="12.6" hidden="1"/>
    <row r="3853" ht="12.6" hidden="1"/>
    <row r="3854" ht="12.6" hidden="1"/>
    <row r="3855" ht="12.6" hidden="1"/>
    <row r="3856" ht="12.6" hidden="1"/>
    <row r="3857" ht="12.6" hidden="1"/>
    <row r="3858" ht="12.6" hidden="1"/>
    <row r="3859" ht="12.6" hidden="1"/>
    <row r="3860" ht="12.6" hidden="1"/>
    <row r="3861" ht="12.6" hidden="1"/>
    <row r="3862" ht="12.6" hidden="1"/>
    <row r="3863" ht="12.6" hidden="1"/>
    <row r="3864" ht="12.6" hidden="1"/>
    <row r="3865" ht="12.6" hidden="1"/>
    <row r="3866" ht="12.6" hidden="1"/>
    <row r="3867" ht="12.6" hidden="1"/>
    <row r="3868" ht="12.6" hidden="1"/>
    <row r="3869" ht="12.6" hidden="1"/>
    <row r="3870" ht="12.6" hidden="1"/>
    <row r="3871" ht="12.6" hidden="1"/>
    <row r="3872" ht="12.6" hidden="1"/>
    <row r="3873" ht="12.6" hidden="1"/>
    <row r="3874" ht="12.6" hidden="1"/>
    <row r="3875" ht="12.6" hidden="1"/>
    <row r="3876" ht="12.6" hidden="1"/>
    <row r="3877" ht="12.6" hidden="1"/>
    <row r="3878" ht="12.6" hidden="1"/>
    <row r="3879" ht="12.6" hidden="1"/>
    <row r="3880" ht="12.6" hidden="1"/>
    <row r="3881" ht="12.6" hidden="1"/>
    <row r="3882" ht="12.6" hidden="1"/>
    <row r="3883" ht="12.6" hidden="1"/>
    <row r="3884" ht="12.6" hidden="1"/>
    <row r="3885" ht="12.6" hidden="1"/>
    <row r="3886" ht="12.6" hidden="1"/>
    <row r="3887" ht="12.6" hidden="1"/>
    <row r="3888" ht="12.6" hidden="1"/>
    <row r="3889" ht="12.6" hidden="1"/>
    <row r="3890" ht="12.6" hidden="1"/>
    <row r="3891" ht="12.6" hidden="1"/>
    <row r="3892" ht="12.6" hidden="1"/>
    <row r="3893" ht="12.6" hidden="1"/>
    <row r="3894" ht="12.6" hidden="1"/>
    <row r="3895" ht="12.6" hidden="1"/>
    <row r="3896" ht="12.6" hidden="1"/>
    <row r="3897" ht="12.6" hidden="1"/>
    <row r="3898" ht="12.6" hidden="1"/>
    <row r="3899" ht="12.6" hidden="1"/>
    <row r="3900" ht="12.6" hidden="1"/>
    <row r="3901" ht="12.6" hidden="1"/>
    <row r="3902" ht="12.6" hidden="1"/>
    <row r="3903" ht="12.6" hidden="1"/>
    <row r="3904" ht="12.6" hidden="1"/>
    <row r="3905" ht="12.6" hidden="1"/>
    <row r="3906" ht="12.6" hidden="1"/>
    <row r="3907" ht="12.6" hidden="1"/>
    <row r="3908" ht="12.6" hidden="1"/>
    <row r="3909" ht="12.6" hidden="1"/>
    <row r="3910" ht="12.6" hidden="1"/>
    <row r="3911" ht="12.6" hidden="1"/>
    <row r="3912" ht="12.6" hidden="1"/>
    <row r="3913" ht="12.6" hidden="1"/>
    <row r="3914" ht="12.6" hidden="1"/>
    <row r="3915" ht="12.6" hidden="1"/>
    <row r="3916" ht="12.6" hidden="1"/>
    <row r="3917" ht="12.6" hidden="1"/>
    <row r="3918" ht="12.6" hidden="1"/>
    <row r="3919" ht="12.6" hidden="1"/>
    <row r="3920" ht="12.6" hidden="1"/>
    <row r="3921" ht="12.6" hidden="1"/>
    <row r="3922" ht="12.6" hidden="1"/>
    <row r="3923" ht="12.6" hidden="1"/>
    <row r="3924" ht="12.6" hidden="1"/>
    <row r="3925" ht="12.6" hidden="1"/>
    <row r="3926" ht="12.6" hidden="1"/>
    <row r="3927" ht="12.6" hidden="1"/>
    <row r="3928" ht="12.6" hidden="1"/>
    <row r="3929" ht="12.6" hidden="1"/>
    <row r="3930" ht="12.6" hidden="1"/>
    <row r="3931" ht="12.6" hidden="1"/>
    <row r="3932" ht="12.6" hidden="1"/>
    <row r="3933" ht="12.6" hidden="1"/>
    <row r="3934" ht="12.6" hidden="1"/>
    <row r="3935" ht="12.6" hidden="1"/>
    <row r="3936" ht="12.6" hidden="1"/>
    <row r="3937" ht="12.6" hidden="1"/>
    <row r="3938" ht="12.6" hidden="1"/>
    <row r="3939" ht="12.6" hidden="1"/>
    <row r="3940" ht="12.6" hidden="1"/>
    <row r="3941" ht="12.6" hidden="1"/>
    <row r="3942" ht="12.6" hidden="1"/>
    <row r="3943" ht="12.6" hidden="1"/>
    <row r="3944" ht="12.6" hidden="1"/>
    <row r="3945" ht="12.6" hidden="1"/>
    <row r="3946" ht="12.6" hidden="1"/>
    <row r="3947" ht="12.6" hidden="1"/>
    <row r="3948" ht="12.6" hidden="1"/>
    <row r="3949" ht="12.6" hidden="1"/>
    <row r="3950" ht="12.6" hidden="1"/>
    <row r="3951" ht="12.6" hidden="1"/>
    <row r="3952" ht="12.6" hidden="1"/>
    <row r="3953" ht="12.6" hidden="1"/>
    <row r="3954" ht="12.6" hidden="1"/>
    <row r="3955" ht="12.6" hidden="1"/>
    <row r="3956" ht="12.6" hidden="1"/>
    <row r="3957" ht="12.6" hidden="1"/>
    <row r="3958" ht="12.6" hidden="1"/>
    <row r="3959" ht="12.6" hidden="1"/>
    <row r="3960" ht="12.6" hidden="1"/>
    <row r="3961" ht="12.6" hidden="1"/>
    <row r="3962" ht="12.6" hidden="1"/>
    <row r="3963" ht="12.6" hidden="1"/>
    <row r="3964" ht="12.6" hidden="1"/>
    <row r="3965" ht="12.6" hidden="1"/>
    <row r="3966" ht="12.6" hidden="1"/>
    <row r="3967" ht="12.6" hidden="1"/>
    <row r="3968" ht="12.6" hidden="1"/>
    <row r="3969" ht="12.6" hidden="1"/>
    <row r="3970" ht="12.6" hidden="1"/>
    <row r="3971" ht="12.6" hidden="1"/>
    <row r="3972" ht="12.6" hidden="1"/>
    <row r="3973" ht="12.6" hidden="1"/>
    <row r="3974" ht="12.6" hidden="1"/>
    <row r="3975" ht="12.6" hidden="1"/>
    <row r="3976" ht="12.6" hidden="1"/>
    <row r="3977" ht="12.6" hidden="1"/>
    <row r="3978" ht="12.6" hidden="1"/>
    <row r="3979" ht="12.6" hidden="1"/>
    <row r="3980" ht="12.6" hidden="1"/>
    <row r="3981" ht="12.6" hidden="1"/>
    <row r="3982" ht="12.6" hidden="1"/>
    <row r="3983" ht="12.6" hidden="1"/>
    <row r="3984" ht="12.6" hidden="1"/>
    <row r="3985" ht="12.6" hidden="1"/>
    <row r="3986" ht="12.6" hidden="1"/>
    <row r="3987" ht="12.6" hidden="1"/>
    <row r="3988" ht="12.6" hidden="1"/>
    <row r="3989" ht="12.6" hidden="1"/>
    <row r="3990" ht="12.6" hidden="1"/>
    <row r="3991" ht="12.6" hidden="1"/>
    <row r="3992" ht="12.6" hidden="1"/>
    <row r="3993" ht="12.6" hidden="1"/>
    <row r="3994" ht="12.6" hidden="1"/>
    <row r="3995" ht="12.6" hidden="1"/>
    <row r="3996" ht="12.6" hidden="1"/>
    <row r="3997" ht="12.6" hidden="1"/>
    <row r="3998" ht="12.6" hidden="1"/>
    <row r="3999" ht="12.6" hidden="1"/>
    <row r="4000" ht="12.6" hidden="1"/>
    <row r="4001" ht="12.6" hidden="1"/>
    <row r="4002" ht="12.6" hidden="1"/>
    <row r="4003" ht="12.6" hidden="1"/>
    <row r="4004" ht="12.6" hidden="1"/>
    <row r="4005" ht="12.6" hidden="1"/>
    <row r="4006" ht="12.6" hidden="1"/>
    <row r="4007" ht="12.6" hidden="1"/>
    <row r="4008" ht="12.6" hidden="1"/>
    <row r="4009" ht="12.6" hidden="1"/>
    <row r="4010" ht="12.6" hidden="1"/>
    <row r="4011" ht="12.6" hidden="1"/>
    <row r="4012" ht="12.6" hidden="1"/>
    <row r="4013" ht="12.6" hidden="1"/>
    <row r="4014" ht="12.6" hidden="1"/>
    <row r="4015" ht="12.6" hidden="1"/>
    <row r="4016" ht="12.6" hidden="1"/>
    <row r="4017" ht="12.6" hidden="1"/>
    <row r="4018" ht="12.6" hidden="1"/>
    <row r="4019" ht="12.6" hidden="1"/>
    <row r="4020" ht="12.6" hidden="1"/>
    <row r="4021" ht="12.6" hidden="1"/>
    <row r="4022" ht="12.6" hidden="1"/>
    <row r="4023" ht="12.6" hidden="1"/>
    <row r="4024" ht="12.6" hidden="1"/>
    <row r="4025" ht="12.6" hidden="1"/>
    <row r="4026" ht="12.6" hidden="1"/>
    <row r="4027" ht="12.6" hidden="1"/>
    <row r="4028" ht="12.6" hidden="1"/>
    <row r="4029" ht="12.6" hidden="1"/>
    <row r="4030" ht="12.6" hidden="1"/>
    <row r="4031" ht="12.6" hidden="1"/>
    <row r="4032" ht="12.6" hidden="1"/>
    <row r="4033" ht="12.6" hidden="1"/>
    <row r="4034" ht="12.6" hidden="1"/>
    <row r="4035" ht="12.6" hidden="1"/>
    <row r="4036" ht="12.6" hidden="1"/>
    <row r="4037" ht="12.6" hidden="1"/>
    <row r="4038" ht="12.6" hidden="1"/>
    <row r="4039" ht="12.6" hidden="1"/>
    <row r="4040" ht="12.6" hidden="1"/>
    <row r="4041" ht="12.6" hidden="1"/>
    <row r="4042" ht="12.6" hidden="1"/>
    <row r="4043" ht="12.6" hidden="1"/>
    <row r="4044" ht="12.6" hidden="1"/>
    <row r="4045" ht="12.6" hidden="1"/>
    <row r="4046" ht="12.6" hidden="1"/>
    <row r="4047" ht="12.6" hidden="1"/>
    <row r="4048" ht="12.6" hidden="1"/>
    <row r="4049" ht="12.6" hidden="1"/>
    <row r="4050" ht="12.6" hidden="1"/>
    <row r="4051" ht="12.6" hidden="1"/>
    <row r="4052" ht="12.6" hidden="1"/>
    <row r="4053" ht="12.6" hidden="1"/>
    <row r="4054" ht="12.6" hidden="1"/>
    <row r="4055" ht="12.6" hidden="1"/>
    <row r="4056" ht="12.6" hidden="1"/>
    <row r="4057" ht="12.6" hidden="1"/>
    <row r="4058" ht="12.6" hidden="1"/>
    <row r="4059" ht="12.6" hidden="1"/>
    <row r="4060" ht="12.6" hidden="1"/>
    <row r="4061" ht="12.6" hidden="1"/>
    <row r="4062" ht="12.6" hidden="1"/>
    <row r="4063" ht="12.6" hidden="1"/>
    <row r="4064" ht="12.6" hidden="1"/>
    <row r="4065" ht="12.6" hidden="1"/>
    <row r="4066" ht="12.6" hidden="1"/>
    <row r="4067" ht="12.6" hidden="1"/>
    <row r="4068" ht="12.6" hidden="1"/>
    <row r="4069" ht="12.6" hidden="1"/>
    <row r="4070" ht="12.6" hidden="1"/>
    <row r="4071" ht="12.6" hidden="1"/>
    <row r="4072" ht="12.6" hidden="1"/>
    <row r="4073" ht="12.6" hidden="1"/>
    <row r="4074" ht="12.6" hidden="1"/>
    <row r="4075" ht="12.6" hidden="1"/>
    <row r="4076" ht="12.6" hidden="1"/>
    <row r="4077" ht="12.6" hidden="1"/>
    <row r="4078" ht="12.6" hidden="1"/>
    <row r="4079" ht="12.6" hidden="1"/>
    <row r="4080" ht="12.6" hidden="1"/>
    <row r="4081" ht="12.6" hidden="1"/>
    <row r="4082" ht="12.6" hidden="1"/>
    <row r="4083" ht="12.6" hidden="1"/>
    <row r="4084" ht="12.6" hidden="1"/>
    <row r="4085" ht="12.6" hidden="1"/>
    <row r="4086" ht="12.6" hidden="1"/>
    <row r="4087" ht="12.6" hidden="1"/>
    <row r="4088" ht="12.6" hidden="1"/>
    <row r="4089" ht="12.6" hidden="1"/>
    <row r="4090" ht="12.6" hidden="1"/>
    <row r="4091" ht="12.6" hidden="1"/>
    <row r="4092" ht="12.6" hidden="1"/>
    <row r="4093" ht="12.6" hidden="1"/>
    <row r="4094" ht="12.6" hidden="1"/>
    <row r="4095" ht="12.6" hidden="1"/>
    <row r="4096" ht="12.6" hidden="1"/>
    <row r="4097" ht="12.6" hidden="1"/>
    <row r="4098" ht="12.6" hidden="1"/>
    <row r="4099" ht="12.6" hidden="1"/>
    <row r="4100" ht="12.6" hidden="1"/>
    <row r="4101" ht="12.6" hidden="1"/>
    <row r="4102" ht="12.6" hidden="1"/>
    <row r="4103" ht="12.6" hidden="1"/>
    <row r="4104" ht="12.6" hidden="1"/>
    <row r="4105" ht="12.6" hidden="1"/>
    <row r="4106" ht="12.6" hidden="1"/>
    <row r="4107" ht="12.6" hidden="1"/>
    <row r="4108" ht="12.6" hidden="1"/>
    <row r="4109" ht="12.6" hidden="1"/>
    <row r="4110" ht="12.6" hidden="1"/>
    <row r="4111" ht="12.6" hidden="1"/>
    <row r="4112" ht="12.6" hidden="1"/>
    <row r="4113" ht="12.6" hidden="1"/>
    <row r="4114" ht="12.6" hidden="1"/>
    <row r="4115" ht="12.6" hidden="1"/>
    <row r="4116" ht="12.6" hidden="1"/>
    <row r="4117" ht="12.6" hidden="1"/>
    <row r="4118" ht="12.6" hidden="1"/>
    <row r="4119" ht="12.6" hidden="1"/>
    <row r="4120" ht="12.6" hidden="1"/>
    <row r="4121" ht="12.6" hidden="1"/>
    <row r="4122" ht="12.6" hidden="1"/>
    <row r="4123" ht="12.6" hidden="1"/>
    <row r="4124" ht="12.6" hidden="1"/>
    <row r="4125" ht="12.6" hidden="1"/>
    <row r="4126" ht="12.6" hidden="1"/>
    <row r="4127" ht="12.6" hidden="1"/>
    <row r="4128" ht="12.6" hidden="1"/>
    <row r="4129" ht="12.6" hidden="1"/>
    <row r="4130" ht="12.6" hidden="1"/>
    <row r="4131" ht="12.6" hidden="1"/>
    <row r="4132" ht="12.6" hidden="1"/>
    <row r="4133" ht="12.6" hidden="1"/>
    <row r="4134" ht="12.6" hidden="1"/>
    <row r="4135" ht="12.6" hidden="1"/>
    <row r="4136" ht="12.6" hidden="1"/>
    <row r="4137" ht="12.6" hidden="1"/>
    <row r="4138" ht="12.6" hidden="1"/>
    <row r="4139" ht="12.6" hidden="1"/>
    <row r="4140" ht="12.6" hidden="1"/>
    <row r="4141" ht="12.6" hidden="1"/>
    <row r="4142" ht="12.6" hidden="1"/>
    <row r="4143" ht="12.6" hidden="1"/>
    <row r="4144" ht="12.6" hidden="1"/>
    <row r="4145" ht="12.6" hidden="1"/>
    <row r="4146" ht="12.6" hidden="1"/>
    <row r="4147" ht="12.6" hidden="1"/>
    <row r="4148" ht="12.6" hidden="1"/>
    <row r="4149" ht="12.6" hidden="1"/>
    <row r="4150" ht="12.6" hidden="1"/>
    <row r="4151" ht="12.6" hidden="1"/>
    <row r="4152" ht="12.6" hidden="1"/>
    <row r="4153" ht="12.6" hidden="1"/>
    <row r="4154" ht="12.6" hidden="1"/>
    <row r="4155" ht="12.6" hidden="1"/>
    <row r="4156" ht="12.6" hidden="1"/>
    <row r="4157" ht="12.6" hidden="1"/>
    <row r="4158" ht="12.6" hidden="1"/>
    <row r="4159" ht="12.6" hidden="1"/>
    <row r="4160" ht="12.6" hidden="1"/>
    <row r="4161" ht="12.6" hidden="1"/>
    <row r="4162" ht="12.6" hidden="1"/>
    <row r="4163" ht="12.6" hidden="1"/>
    <row r="4164" ht="12.6" hidden="1"/>
    <row r="4165" ht="12.6" hidden="1"/>
    <row r="4166" ht="12.6" hidden="1"/>
    <row r="4167" ht="12.6" hidden="1"/>
    <row r="4168" ht="12.6" hidden="1"/>
    <row r="4169" ht="12.6" hidden="1"/>
    <row r="4170" ht="12.6" hidden="1"/>
    <row r="4171" ht="12.6" hidden="1"/>
    <row r="4172" ht="12.6" hidden="1"/>
    <row r="4173" ht="12.6" hidden="1"/>
    <row r="4174" ht="12.6" hidden="1"/>
    <row r="4175" ht="12.6" hidden="1"/>
    <row r="4176" ht="12.6" hidden="1"/>
    <row r="4177" ht="12.6" hidden="1"/>
    <row r="4178" ht="12.6" hidden="1"/>
    <row r="4179" ht="12.6" hidden="1"/>
    <row r="4180" ht="12.6" hidden="1"/>
    <row r="4181" ht="12.6" hidden="1"/>
    <row r="4182" ht="12.6" hidden="1"/>
    <row r="4183" ht="12.6" hidden="1"/>
    <row r="4184" ht="12.6" hidden="1"/>
    <row r="4185" ht="12.6" hidden="1"/>
    <row r="4186" ht="12.6" hidden="1"/>
    <row r="4187" ht="12.6" hidden="1"/>
    <row r="4188" ht="12.6" hidden="1"/>
    <row r="4189" ht="12.6" hidden="1"/>
    <row r="4190" ht="12.6" hidden="1"/>
    <row r="4191" ht="12.6" hidden="1"/>
    <row r="4192" ht="12.6" hidden="1"/>
    <row r="4193" ht="12.6" hidden="1"/>
    <row r="4194" ht="12.6" hidden="1"/>
    <row r="4195" ht="12.6" hidden="1"/>
    <row r="4196" ht="12.6" hidden="1"/>
    <row r="4197" ht="12.6" hidden="1"/>
    <row r="4198" ht="12.6" hidden="1"/>
    <row r="4199" ht="12.6" hidden="1"/>
    <row r="4200" ht="12.6" hidden="1"/>
    <row r="4201" ht="12.6" hidden="1"/>
    <row r="4202" ht="12.6" hidden="1"/>
    <row r="4203" ht="12.6" hidden="1"/>
    <row r="4204" ht="12.6" hidden="1"/>
    <row r="4205" ht="12.6" hidden="1"/>
    <row r="4206" ht="12.6" hidden="1"/>
    <row r="4207" ht="12.6" hidden="1"/>
    <row r="4208" ht="12.6" hidden="1"/>
    <row r="4209" ht="12.6" hidden="1"/>
    <row r="4210" ht="12.6" hidden="1"/>
    <row r="4211" ht="12.6" hidden="1"/>
    <row r="4212" ht="12.6" hidden="1"/>
    <row r="4213" ht="12.6" hidden="1"/>
    <row r="4214" ht="12.6" hidden="1"/>
    <row r="4215" ht="12.6" hidden="1"/>
    <row r="4216" ht="12.6" hidden="1"/>
    <row r="4217" ht="12.6" hidden="1"/>
    <row r="4218" ht="12.6" hidden="1"/>
    <row r="4219" ht="12.6" hidden="1"/>
    <row r="4220" ht="12.6" hidden="1"/>
    <row r="4221" ht="12.6" hidden="1"/>
    <row r="4222" ht="12.6" hidden="1"/>
    <row r="4223" ht="12.6" hidden="1"/>
    <row r="4224" ht="12.6" hidden="1"/>
    <row r="4225" ht="12.6" hidden="1"/>
    <row r="4226" ht="12.6" hidden="1"/>
    <row r="4227" ht="12.6" hidden="1"/>
    <row r="4228" ht="12.6" hidden="1"/>
    <row r="4229" ht="12.6" hidden="1"/>
    <row r="4230" ht="12.6" hidden="1"/>
    <row r="4231" ht="12.6" hidden="1"/>
    <row r="4232" ht="12.6" hidden="1"/>
    <row r="4233" ht="12.6" hidden="1"/>
    <row r="4234" ht="12.6" hidden="1"/>
    <row r="4235" ht="12.6" hidden="1"/>
    <row r="4236" ht="12.6" hidden="1"/>
    <row r="4237" ht="12.6" hidden="1"/>
    <row r="4238" ht="12.6" hidden="1"/>
    <row r="4239" ht="12.6" hidden="1"/>
    <row r="4240" ht="12.6" hidden="1"/>
    <row r="4241" ht="12.6" hidden="1"/>
    <row r="4242" ht="12.6" hidden="1"/>
    <row r="4243" ht="12.6" hidden="1"/>
    <row r="4244" ht="12.6" hidden="1"/>
    <row r="4245" ht="12.6" hidden="1"/>
    <row r="4246" ht="12.6" hidden="1"/>
    <row r="4247" ht="12.6" hidden="1"/>
    <row r="4248" ht="12.6" hidden="1"/>
    <row r="4249" ht="12.6" hidden="1"/>
    <row r="4250" ht="12.6" hidden="1"/>
    <row r="4251" ht="12.6" hidden="1"/>
    <row r="4252" ht="12.6" hidden="1"/>
    <row r="4253" ht="12.6" hidden="1"/>
    <row r="4254" ht="12.6" hidden="1"/>
    <row r="4255" ht="12.6" hidden="1"/>
    <row r="4256" ht="12.6" hidden="1"/>
    <row r="4257" ht="12.6" hidden="1"/>
    <row r="4258" ht="12.6" hidden="1"/>
    <row r="4259" ht="12.6" hidden="1"/>
    <row r="4260" ht="12.6" hidden="1"/>
    <row r="4261" ht="12.6" hidden="1"/>
    <row r="4262" ht="12.6" hidden="1"/>
    <row r="4263" ht="12.6" hidden="1"/>
    <row r="4264" ht="12.6" hidden="1"/>
    <row r="4265" ht="12.6" hidden="1"/>
    <row r="4266" ht="12.6" hidden="1"/>
    <row r="4267" ht="12.6" hidden="1"/>
    <row r="4268" ht="12.6" hidden="1"/>
    <row r="4269" ht="12.6" hidden="1"/>
    <row r="4270" ht="12.6" hidden="1"/>
    <row r="4271" ht="12.6" hidden="1"/>
    <row r="4272" ht="12.6" hidden="1"/>
    <row r="4273" ht="12.6" hidden="1"/>
    <row r="4274" ht="12.6" hidden="1"/>
    <row r="4275" ht="12.6" hidden="1"/>
    <row r="4276" ht="12.6" hidden="1"/>
    <row r="4277" ht="12.6" hidden="1"/>
    <row r="4278" ht="12.6" hidden="1"/>
    <row r="4279" ht="12.6" hidden="1"/>
    <row r="4280" ht="12.6" hidden="1"/>
    <row r="4281" ht="12.6" hidden="1"/>
    <row r="4282" ht="12.6" hidden="1"/>
    <row r="4283" ht="12.6" hidden="1"/>
    <row r="4284" ht="12.6" hidden="1"/>
    <row r="4285" ht="12.6" hidden="1"/>
    <row r="4286" ht="12.6" hidden="1"/>
    <row r="4287" ht="12.6" hidden="1"/>
    <row r="4288" ht="12.6" hidden="1"/>
    <row r="4289" ht="12.6" hidden="1"/>
    <row r="4290" ht="12.6" hidden="1"/>
    <row r="4291" ht="12.6" hidden="1"/>
    <row r="4292" ht="12.6" hidden="1"/>
    <row r="4293" ht="12.6" hidden="1"/>
    <row r="4294" ht="12.6" hidden="1"/>
    <row r="4295" ht="12.6" hidden="1"/>
    <row r="4296" ht="12.6" hidden="1"/>
    <row r="4297" ht="12.6" hidden="1"/>
    <row r="4298" ht="12.6" hidden="1"/>
    <row r="4299" ht="12.6" hidden="1"/>
    <row r="4300" ht="12.6" hidden="1"/>
    <row r="4301" ht="12.6" hidden="1"/>
    <row r="4302" ht="12.6" hidden="1"/>
    <row r="4303" ht="12.6" hidden="1"/>
    <row r="4304" ht="12.6" hidden="1"/>
    <row r="4305" ht="12.6" hidden="1"/>
    <row r="4306" ht="12.6" hidden="1"/>
    <row r="4307" ht="12.6" hidden="1"/>
    <row r="4308" ht="12.6" hidden="1"/>
    <row r="4309" ht="12.6" hidden="1"/>
    <row r="4310" ht="12.6" hidden="1"/>
    <row r="4311" ht="12.6" hidden="1"/>
    <row r="4312" ht="12.6" hidden="1"/>
    <row r="4313" ht="12.6" hidden="1"/>
    <row r="4314" ht="12.6" hidden="1"/>
    <row r="4315" ht="12.6" hidden="1"/>
    <row r="4316" ht="12.6" hidden="1"/>
    <row r="4317" ht="12.6" hidden="1"/>
    <row r="4318" ht="12.6" hidden="1"/>
    <row r="4319" ht="12.6" hidden="1"/>
    <row r="4320" ht="12.6" hidden="1"/>
    <row r="4321" ht="12.6" hidden="1"/>
    <row r="4322" ht="12.6" hidden="1"/>
    <row r="4323" ht="12.6" hidden="1"/>
    <row r="4324" ht="12.6" hidden="1"/>
    <row r="4325" ht="12.6" hidden="1"/>
    <row r="4326" ht="12.6" hidden="1"/>
    <row r="4327" ht="12.6" hidden="1"/>
    <row r="4328" ht="12.6" hidden="1"/>
    <row r="4329" ht="12.6" hidden="1"/>
    <row r="4330" ht="12.6" hidden="1"/>
    <row r="4331" ht="12.6" hidden="1"/>
    <row r="4332" ht="12.6" hidden="1"/>
    <row r="4333" ht="12.6" hidden="1"/>
    <row r="4334" ht="12.6" hidden="1"/>
    <row r="4335" ht="12.6" hidden="1"/>
    <row r="4336" ht="12.6" hidden="1"/>
    <row r="4337" ht="12.6" hidden="1"/>
    <row r="4338" ht="12.6" hidden="1"/>
    <row r="4339" ht="12.6" hidden="1"/>
    <row r="4340" ht="12.6" hidden="1"/>
    <row r="4341" ht="12.6" hidden="1"/>
    <row r="4342" ht="12.6" hidden="1"/>
    <row r="4343" ht="12.6" hidden="1"/>
    <row r="4344" ht="12.6" hidden="1"/>
    <row r="4345" ht="12.6" hidden="1"/>
    <row r="4346" ht="12.6" hidden="1"/>
    <row r="4347" ht="12.6" hidden="1"/>
    <row r="4348" ht="12.6" hidden="1"/>
    <row r="4349" ht="12.6" hidden="1"/>
    <row r="4350" ht="12.6" hidden="1"/>
    <row r="4351" ht="12.6" hidden="1"/>
    <row r="4352" ht="12.6" hidden="1"/>
    <row r="4353" ht="12.6" hidden="1"/>
    <row r="4354" ht="12.6" hidden="1"/>
    <row r="4355" ht="12.6" hidden="1"/>
    <row r="4356" ht="12.6" hidden="1"/>
    <row r="4357" ht="12.6" hidden="1"/>
    <row r="4358" ht="12.6" hidden="1"/>
    <row r="4359" ht="12.6" hidden="1"/>
    <row r="4360" ht="12.6" hidden="1"/>
    <row r="4361" ht="12.6" hidden="1"/>
    <row r="4362" ht="12.6" hidden="1"/>
    <row r="4363" ht="12.6" hidden="1"/>
    <row r="4364" ht="12.6" hidden="1"/>
    <row r="4365" ht="12.6" hidden="1"/>
    <row r="4366" ht="12.6" hidden="1"/>
    <row r="4367" ht="12.6" hidden="1"/>
    <row r="4368" ht="12.6" hidden="1"/>
    <row r="4369" ht="12.6" hidden="1"/>
    <row r="4370" ht="12.6" hidden="1"/>
    <row r="4371" ht="12.6" hidden="1"/>
    <row r="4372" ht="12.6" hidden="1"/>
    <row r="4373" ht="12.6" hidden="1"/>
    <row r="4374" ht="12.6" hidden="1"/>
    <row r="4375" ht="12.6" hidden="1"/>
    <row r="4376" ht="12.6" hidden="1"/>
    <row r="4377" ht="12.6" hidden="1"/>
    <row r="4378" ht="12.6" hidden="1"/>
    <row r="4379" ht="12.6" hidden="1"/>
    <row r="4380" ht="12.6" hidden="1"/>
    <row r="4381" ht="12.6" hidden="1"/>
    <row r="4382" ht="12.6" hidden="1"/>
    <row r="4383" ht="12.6" hidden="1"/>
    <row r="4384" ht="12.6" hidden="1"/>
    <row r="4385" ht="12.6" hidden="1"/>
    <row r="4386" ht="12.6" hidden="1"/>
    <row r="4387" ht="12.6" hidden="1"/>
    <row r="4388" ht="12.6" hidden="1"/>
    <row r="4389" ht="12.6" hidden="1"/>
    <row r="4390" ht="12.6" hidden="1"/>
    <row r="4391" ht="12.6" hidden="1"/>
    <row r="4392" ht="12.6" hidden="1"/>
    <row r="4393" ht="12.6" hidden="1"/>
    <row r="4394" ht="12.6" hidden="1"/>
    <row r="4395" ht="12.6" hidden="1"/>
    <row r="4396" ht="12.6" hidden="1"/>
    <row r="4397" ht="12.6" hidden="1"/>
    <row r="4398" ht="12.6" hidden="1"/>
    <row r="4399" ht="12.6" hidden="1"/>
    <row r="4400" ht="12.6" hidden="1"/>
    <row r="4401" ht="12.6" hidden="1"/>
    <row r="4402" ht="12.6" hidden="1"/>
    <row r="4403" ht="12.6" hidden="1"/>
    <row r="4404" ht="12.6" hidden="1"/>
    <row r="4405" ht="12.6" hidden="1"/>
    <row r="4406" ht="12.6" hidden="1"/>
    <row r="4407" ht="12.6" hidden="1"/>
    <row r="4408" ht="12.6" hidden="1"/>
    <row r="4409" ht="12.6" hidden="1"/>
    <row r="4410" ht="12.6" hidden="1"/>
    <row r="4411" ht="12.6" hidden="1"/>
    <row r="4412" ht="12.6" hidden="1"/>
    <row r="4413" ht="12.6" hidden="1"/>
    <row r="4414" ht="12.6" hidden="1"/>
    <row r="4415" ht="12.6" hidden="1"/>
    <row r="4416" ht="12.6" hidden="1"/>
    <row r="4417" ht="12.6" hidden="1"/>
    <row r="4418" ht="12.6" hidden="1"/>
    <row r="4419" ht="12.6" hidden="1"/>
    <row r="4420" ht="12.6" hidden="1"/>
    <row r="4421" ht="12.6" hidden="1"/>
    <row r="4422" ht="12.6" hidden="1"/>
    <row r="4423" ht="12.6" hidden="1"/>
    <row r="4424" ht="12.6" hidden="1"/>
    <row r="4425" ht="12.6" hidden="1"/>
    <row r="4426" ht="12.6" hidden="1"/>
    <row r="4427" ht="12.6" hidden="1"/>
    <row r="4428" ht="12.6" hidden="1"/>
    <row r="4429" ht="12.6" hidden="1"/>
    <row r="4430" ht="12.6" hidden="1"/>
    <row r="4431" ht="12.6" hidden="1"/>
    <row r="4432" ht="12.6" hidden="1"/>
    <row r="4433" ht="12.6" hidden="1"/>
    <row r="4434" ht="12.6" hidden="1"/>
    <row r="4435" ht="12.6" hidden="1"/>
    <row r="4436" ht="12.6" hidden="1"/>
    <row r="4437" ht="12.6" hidden="1"/>
    <row r="4438" ht="12.6" hidden="1"/>
    <row r="4439" ht="12.6" hidden="1"/>
    <row r="4440" ht="12.6" hidden="1"/>
    <row r="4441" ht="12.6" hidden="1"/>
    <row r="4442" ht="12.6" hidden="1"/>
    <row r="4443" ht="12.6" hidden="1"/>
    <row r="4444" ht="12.6" hidden="1"/>
    <row r="4445" ht="12.6" hidden="1"/>
    <row r="4446" ht="12.6" hidden="1"/>
    <row r="4447" ht="12.6" hidden="1"/>
    <row r="4448" ht="12.6" hidden="1"/>
    <row r="4449" ht="12.6" hidden="1"/>
    <row r="4450" ht="12.6" hidden="1"/>
    <row r="4451" ht="12.6" hidden="1"/>
    <row r="4452" ht="12.6" hidden="1"/>
    <row r="4453" ht="12.6" hidden="1"/>
    <row r="4454" ht="12.6" hidden="1"/>
    <row r="4455" ht="12.6" hidden="1"/>
    <row r="4456" ht="12.6" hidden="1"/>
    <row r="4457" ht="12.6" hidden="1"/>
    <row r="4458" ht="12.6" hidden="1"/>
    <row r="4459" ht="12.6" hidden="1"/>
    <row r="4460" ht="12.6" hidden="1"/>
    <row r="4461" ht="12.6" hidden="1"/>
    <row r="4462" ht="12.6" hidden="1"/>
    <row r="4463" ht="12.6" hidden="1"/>
    <row r="4464" ht="12.6" hidden="1"/>
    <row r="4465" ht="12.6" hidden="1"/>
    <row r="4466" ht="12.6" hidden="1"/>
    <row r="4467" ht="12.6" hidden="1"/>
    <row r="4468" ht="12.6" hidden="1"/>
    <row r="4469" ht="12.6" hidden="1"/>
    <row r="4470" ht="12.6" hidden="1"/>
    <row r="4471" ht="12.6" hidden="1"/>
    <row r="4472" ht="12.6" hidden="1"/>
    <row r="4473" ht="12.6" hidden="1"/>
    <row r="4474" ht="12.6" hidden="1"/>
    <row r="4475" ht="12.6" hidden="1"/>
    <row r="4476" ht="12.6" hidden="1"/>
    <row r="4477" ht="12.6" hidden="1"/>
    <row r="4478" ht="12.6" hidden="1"/>
    <row r="4479" ht="12.6" hidden="1"/>
    <row r="4480" ht="12.6" hidden="1"/>
    <row r="4481" ht="12.6" hidden="1"/>
    <row r="4482" ht="12.6" hidden="1"/>
    <row r="4483" ht="12.6" hidden="1"/>
    <row r="4484" ht="12.6" hidden="1"/>
    <row r="4485" ht="12.6" hidden="1"/>
    <row r="4486" ht="12.6" hidden="1"/>
    <row r="4487" ht="12.6" hidden="1"/>
    <row r="4488" ht="12.6" hidden="1"/>
    <row r="4489" ht="12.6" hidden="1"/>
    <row r="4490" ht="12.6" hidden="1"/>
    <row r="4491" ht="12.6" hidden="1"/>
    <row r="4492" ht="12.6" hidden="1"/>
    <row r="4493" ht="12.6" hidden="1"/>
    <row r="4494" ht="12.6" hidden="1"/>
    <row r="4495" ht="12.6" hidden="1"/>
    <row r="4496" ht="12.6" hidden="1"/>
    <row r="4497" ht="12.6" hidden="1"/>
    <row r="4498" ht="12.6" hidden="1"/>
    <row r="4499" ht="12.6" hidden="1"/>
    <row r="4500" ht="12.6" hidden="1"/>
    <row r="4501" ht="12.6" hidden="1"/>
    <row r="4502" ht="12.6" hidden="1"/>
    <row r="4503" ht="12.6" hidden="1"/>
    <row r="4504" ht="12.6" hidden="1"/>
    <row r="4505" ht="12.6" hidden="1"/>
    <row r="4506" ht="12.6" hidden="1"/>
    <row r="4507" ht="12.6" hidden="1"/>
    <row r="4508" ht="12.6" hidden="1"/>
    <row r="4509" ht="12.6" hidden="1"/>
    <row r="4510" ht="12.6" hidden="1"/>
    <row r="4511" ht="12.6" hidden="1"/>
    <row r="4512" ht="12.6" hidden="1"/>
    <row r="4513" ht="12.6" hidden="1"/>
    <row r="4514" ht="12.6" hidden="1"/>
    <row r="4515" ht="12.6" hidden="1"/>
    <row r="4516" ht="12.6" hidden="1"/>
    <row r="4517" ht="12.6" hidden="1"/>
    <row r="4518" ht="12.6" hidden="1"/>
    <row r="4519" ht="12.6" hidden="1"/>
    <row r="4520" ht="12.6" hidden="1"/>
    <row r="4521" ht="12.6" hidden="1"/>
    <row r="4522" ht="12.6" hidden="1"/>
    <row r="4523" ht="12.6" hidden="1"/>
    <row r="4524" ht="12.6" hidden="1"/>
    <row r="4525" ht="12.6" hidden="1"/>
    <row r="4526" ht="12.6" hidden="1"/>
    <row r="4527" ht="12.6" hidden="1"/>
    <row r="4528" ht="12.6" hidden="1"/>
    <row r="4529" ht="12.6" hidden="1"/>
    <row r="4530" ht="12.6" hidden="1"/>
    <row r="4531" ht="12.6" hidden="1"/>
    <row r="4532" ht="12.6" hidden="1"/>
    <row r="4533" ht="12.6" hidden="1"/>
    <row r="4534" ht="12.6" hidden="1"/>
    <row r="4535" ht="12.6" hidden="1"/>
    <row r="4536" ht="12.6" hidden="1"/>
    <row r="4537" ht="12.6" hidden="1"/>
    <row r="4538" ht="12.6" hidden="1"/>
    <row r="4539" ht="12.6" hidden="1"/>
    <row r="4540" ht="12.6" hidden="1"/>
    <row r="4541" ht="12.6" hidden="1"/>
    <row r="4542" ht="12.6" hidden="1"/>
    <row r="4543" ht="12.6" hidden="1"/>
    <row r="4544" ht="12.6" hidden="1"/>
    <row r="4545" ht="12.6" hidden="1"/>
    <row r="4546" ht="12.6" hidden="1"/>
    <row r="4547" ht="12.6" hidden="1"/>
    <row r="4548" ht="12.6" hidden="1"/>
    <row r="4549" ht="12.6" hidden="1"/>
    <row r="4550" ht="12.6" hidden="1"/>
    <row r="4551" ht="12.6" hidden="1"/>
    <row r="4552" ht="12.6" hidden="1"/>
    <row r="4553" ht="12.6" hidden="1"/>
    <row r="4554" ht="12.6" hidden="1"/>
    <row r="4555" ht="12.6" hidden="1"/>
    <row r="4556" ht="12.6" hidden="1"/>
    <row r="4557" ht="12.6" hidden="1"/>
    <row r="4558" ht="12.6" hidden="1"/>
    <row r="4559" ht="12.6" hidden="1"/>
    <row r="4560" ht="12.6" hidden="1"/>
    <row r="4561" ht="12.6" hidden="1"/>
    <row r="4562" ht="12.6" hidden="1"/>
    <row r="4563" ht="12.6" hidden="1"/>
    <row r="4564" ht="12.6" hidden="1"/>
    <row r="4565" ht="12.6" hidden="1"/>
    <row r="4566" ht="12.6" hidden="1"/>
    <row r="4567" ht="12.6" hidden="1"/>
    <row r="4568" ht="12.6" hidden="1"/>
    <row r="4569" ht="12.6" hidden="1"/>
    <row r="4570" ht="12.6" hidden="1"/>
    <row r="4571" ht="12.6" hidden="1"/>
    <row r="4572" ht="12.6" hidden="1"/>
    <row r="4573" ht="12.6" hidden="1"/>
    <row r="4574" ht="12.6" hidden="1"/>
    <row r="4575" ht="12.6" hidden="1"/>
    <row r="4576" ht="12.6" hidden="1"/>
    <row r="4577" ht="12.6" hidden="1"/>
    <row r="4578" ht="12.6" hidden="1"/>
    <row r="4579" ht="12.6" hidden="1"/>
    <row r="4580" ht="12.6" hidden="1"/>
    <row r="4581" ht="12.6" hidden="1"/>
    <row r="4582" ht="12.6" hidden="1"/>
    <row r="4583" ht="12.6" hidden="1"/>
    <row r="4584" ht="12.6" hidden="1"/>
    <row r="4585" ht="12.6" hidden="1"/>
    <row r="4586" ht="12.6" hidden="1"/>
    <row r="4587" ht="12.6" hidden="1"/>
    <row r="4588" ht="12.6" hidden="1"/>
    <row r="4589" ht="12.6" hidden="1"/>
    <row r="4590" ht="12.6" hidden="1"/>
    <row r="4591" ht="12.6" hidden="1"/>
    <row r="4592" ht="12.6" hidden="1"/>
    <row r="4593" ht="12.6" hidden="1"/>
    <row r="4594" ht="12.6" hidden="1"/>
    <row r="4595" ht="12.6" hidden="1"/>
    <row r="4596" ht="12.6" hidden="1"/>
    <row r="4597" ht="12.6" hidden="1"/>
    <row r="4598" ht="12.6" hidden="1"/>
    <row r="4599" ht="12.6" hidden="1"/>
    <row r="4600" ht="12.6" hidden="1"/>
    <row r="4601" ht="12.6" hidden="1"/>
    <row r="4602" ht="12.6" hidden="1"/>
    <row r="4603" ht="12.6" hidden="1"/>
    <row r="4604" ht="12.6" hidden="1"/>
    <row r="4605" ht="12.6" hidden="1"/>
    <row r="4606" ht="12.6" hidden="1"/>
    <row r="4607" ht="12.6" hidden="1"/>
    <row r="4608" ht="12.6" hidden="1"/>
    <row r="4609" ht="12.6" hidden="1"/>
    <row r="4610" ht="12.6" hidden="1"/>
    <row r="4611" ht="12.6" hidden="1"/>
    <row r="4612" ht="12.6" hidden="1"/>
    <row r="4613" ht="12.6" hidden="1"/>
    <row r="4614" ht="12.6" hidden="1"/>
    <row r="4615" ht="12.6" hidden="1"/>
    <row r="4616" ht="12.6" hidden="1"/>
    <row r="4617" ht="12.6" hidden="1"/>
    <row r="4618" ht="12.6" hidden="1"/>
    <row r="4619" ht="12.6" hidden="1"/>
    <row r="4620" ht="12.6" hidden="1"/>
    <row r="4621" ht="12.6" hidden="1"/>
    <row r="4622" ht="12.6" hidden="1"/>
    <row r="4623" ht="12.6" hidden="1"/>
    <row r="4624" ht="12.6" hidden="1"/>
    <row r="4625" ht="12.6" hidden="1"/>
    <row r="4626" ht="12.6" hidden="1"/>
    <row r="4627" ht="12.6" hidden="1"/>
    <row r="4628" ht="12.6" hidden="1"/>
    <row r="4629" ht="12.6" hidden="1"/>
    <row r="4630" ht="12.6" hidden="1"/>
    <row r="4631" ht="12.6" hidden="1"/>
    <row r="4632" ht="12.6" hidden="1"/>
    <row r="4633" ht="12.6" hidden="1"/>
    <row r="4634" ht="12.6" hidden="1"/>
    <row r="4635" ht="12.6" hidden="1"/>
    <row r="4636" ht="12.6" hidden="1"/>
    <row r="4637" ht="12.6" hidden="1"/>
    <row r="4638" ht="12.6" hidden="1"/>
    <row r="4639" ht="12.6" hidden="1"/>
    <row r="4640" ht="12.6" hidden="1"/>
    <row r="4641" ht="12.6" hidden="1"/>
    <row r="4642" ht="12.6" hidden="1"/>
    <row r="4643" ht="12.6" hidden="1"/>
    <row r="4644" ht="12.6" hidden="1"/>
    <row r="4645" ht="12.6" hidden="1"/>
    <row r="4646" ht="12.6" hidden="1"/>
    <row r="4647" ht="12.6" hidden="1"/>
    <row r="4648" ht="12.6" hidden="1"/>
    <row r="4649" ht="12.6" hidden="1"/>
    <row r="4650" ht="12.6" hidden="1"/>
    <row r="4651" ht="12.6" hidden="1"/>
    <row r="4652" ht="12.6" hidden="1"/>
    <row r="4653" ht="12.6" hidden="1"/>
    <row r="4654" ht="12.6" hidden="1"/>
    <row r="4655" ht="12.6" hidden="1"/>
    <row r="4656" ht="12.6" hidden="1"/>
    <row r="4657" ht="12.6" hidden="1"/>
    <row r="4658" ht="12.6" hidden="1"/>
    <row r="4659" ht="12.6" hidden="1"/>
    <row r="4660" ht="12.6" hidden="1"/>
    <row r="4661" ht="12.6" hidden="1"/>
    <row r="4662" ht="12.6" hidden="1"/>
    <row r="4663" ht="12.6" hidden="1"/>
    <row r="4664" ht="12.6" hidden="1"/>
    <row r="4665" ht="12.6" hidden="1"/>
    <row r="4666" ht="12.6" hidden="1"/>
    <row r="4667" ht="12.6" hidden="1"/>
    <row r="4668" ht="12.6" hidden="1"/>
    <row r="4669" ht="12.6" hidden="1"/>
    <row r="4670" ht="12.6" hidden="1"/>
    <row r="4671" ht="12.6" hidden="1"/>
    <row r="4672" ht="12.6" hidden="1"/>
    <row r="4673" ht="12.6" hidden="1"/>
    <row r="4674" ht="12.6" hidden="1"/>
    <row r="4675" ht="12.6" hidden="1"/>
    <row r="4676" ht="12.6" hidden="1"/>
    <row r="4677" ht="12.6" hidden="1"/>
    <row r="4678" ht="12.6" hidden="1"/>
    <row r="4679" ht="12.6" hidden="1"/>
    <row r="4680" ht="12.6" hidden="1"/>
    <row r="4681" ht="12.6" hidden="1"/>
    <row r="4682" ht="12.6" hidden="1"/>
    <row r="4683" ht="12.6" hidden="1"/>
    <row r="4684" ht="12.6" hidden="1"/>
    <row r="4685" ht="12.6" hidden="1"/>
    <row r="4686" ht="12.6" hidden="1"/>
    <row r="4687" ht="12.6" hidden="1"/>
    <row r="4688" ht="12.6" hidden="1"/>
    <row r="4689" ht="12.6" hidden="1"/>
    <row r="4690" ht="12.6" hidden="1"/>
    <row r="4691" ht="12.6" hidden="1"/>
    <row r="4692" ht="12.6" hidden="1"/>
    <row r="4693" ht="12.6" hidden="1"/>
    <row r="4694" ht="12.6" hidden="1"/>
    <row r="4695" ht="12.6" hidden="1"/>
    <row r="4696" ht="12.6" hidden="1"/>
    <row r="4697" ht="12.6" hidden="1"/>
    <row r="4698" ht="12.6" hidden="1"/>
    <row r="4699" ht="12.6" hidden="1"/>
    <row r="4700" ht="12.6" hidden="1"/>
    <row r="4701" ht="12.6" hidden="1"/>
    <row r="4702" ht="12.6" hidden="1"/>
    <row r="4703" ht="12.6" hidden="1"/>
    <row r="4704" ht="12.6" hidden="1"/>
    <row r="4705" ht="12.6" hidden="1"/>
    <row r="4706" ht="12.6" hidden="1"/>
    <row r="4707" ht="12.6" hidden="1"/>
    <row r="4708" ht="12.6" hidden="1"/>
    <row r="4709" ht="12.6" hidden="1"/>
    <row r="4710" ht="12.6" hidden="1"/>
    <row r="4711" ht="12.6" hidden="1"/>
    <row r="4712" ht="12.6" hidden="1"/>
    <row r="4713" ht="12.6" hidden="1"/>
    <row r="4714" ht="12.6" hidden="1"/>
    <row r="4715" ht="12.6" hidden="1"/>
    <row r="4716" ht="12.6" hidden="1"/>
    <row r="4717" ht="12.6" hidden="1"/>
    <row r="4718" ht="12.6" hidden="1"/>
    <row r="4719" ht="12.6" hidden="1"/>
    <row r="4720" ht="12.6" hidden="1"/>
    <row r="4721" ht="12.6" hidden="1"/>
    <row r="4722" ht="12.6" hidden="1"/>
    <row r="4723" ht="12.6" hidden="1"/>
    <row r="4724" ht="12.6" hidden="1"/>
    <row r="4725" ht="12.6" hidden="1"/>
    <row r="4726" ht="12.6" hidden="1"/>
    <row r="4727" ht="12.6" hidden="1"/>
    <row r="4728" ht="12.6" hidden="1"/>
    <row r="4729" ht="12.6" hidden="1"/>
    <row r="4730" ht="12.6" hidden="1"/>
    <row r="4731" ht="12.6" hidden="1"/>
    <row r="4732" ht="12.6" hidden="1"/>
    <row r="4733" ht="12.6" hidden="1"/>
    <row r="4734" ht="12.6" hidden="1"/>
    <row r="4735" ht="12.6" hidden="1"/>
    <row r="4736" ht="12.6" hidden="1"/>
    <row r="4737" ht="12.6" hidden="1"/>
    <row r="4738" ht="12.6" hidden="1"/>
    <row r="4739" ht="12.6" hidden="1"/>
    <row r="4740" ht="12.6" hidden="1"/>
    <row r="4741" ht="12.6" hidden="1"/>
    <row r="4742" ht="12.6" hidden="1"/>
    <row r="4743" ht="12.6" hidden="1"/>
    <row r="4744" ht="12.6" hidden="1"/>
    <row r="4745" ht="12.6" hidden="1"/>
    <row r="4746" ht="12.6" hidden="1"/>
    <row r="4747" ht="12.6" hidden="1"/>
    <row r="4748" ht="12.6" hidden="1"/>
    <row r="4749" ht="12.6" hidden="1"/>
    <row r="4750" ht="12.6" hidden="1"/>
    <row r="4751" ht="12.6" hidden="1"/>
    <row r="4752" ht="12.6" hidden="1"/>
    <row r="4753" ht="12.6" hidden="1"/>
    <row r="4754" ht="12.6" hidden="1"/>
    <row r="4755" ht="12.6" hidden="1"/>
    <row r="4756" ht="12.6" hidden="1"/>
    <row r="4757" ht="12.6" hidden="1"/>
    <row r="4758" ht="12.6" hidden="1"/>
    <row r="4759" ht="12.6" hidden="1"/>
    <row r="4760" ht="12.6" hidden="1"/>
    <row r="4761" ht="12.6" hidden="1"/>
    <row r="4762" ht="12.6" hidden="1"/>
    <row r="4763" ht="12.6" hidden="1"/>
    <row r="4764" ht="12.6" hidden="1"/>
    <row r="4765" ht="12.6" hidden="1"/>
    <row r="4766" ht="12.6" hidden="1"/>
    <row r="4767" ht="12.6" hidden="1"/>
    <row r="4768" ht="12.6" hidden="1"/>
    <row r="4769" ht="12.6" hidden="1"/>
    <row r="4770" ht="12.6" hidden="1"/>
    <row r="4771" ht="12.6" hidden="1"/>
    <row r="4772" ht="12.6" hidden="1"/>
    <row r="4773" ht="12.6" hidden="1"/>
    <row r="4774" ht="12.6" hidden="1"/>
    <row r="4775" ht="12.6" hidden="1"/>
    <row r="4776" ht="12.6" hidden="1"/>
    <row r="4777" ht="12.6" hidden="1"/>
    <row r="4778" ht="12.6" hidden="1"/>
    <row r="4779" ht="12.6" hidden="1"/>
    <row r="4780" ht="12.6" hidden="1"/>
    <row r="4781" ht="12.6" hidden="1"/>
    <row r="4782" ht="12.6" hidden="1"/>
    <row r="4783" ht="12.6" hidden="1"/>
    <row r="4784" ht="12.6" hidden="1"/>
    <row r="4785" ht="12.6" hidden="1"/>
    <row r="4786" ht="12.6" hidden="1"/>
    <row r="4787" ht="12.6" hidden="1"/>
    <row r="4788" ht="12.6" hidden="1"/>
    <row r="4789" ht="12.6" hidden="1"/>
    <row r="4790" ht="12.6" hidden="1"/>
    <row r="4791" ht="12.6" hidden="1"/>
    <row r="4792" ht="12.6" hidden="1"/>
    <row r="4793" ht="12.6" hidden="1"/>
    <row r="4794" ht="12.6" hidden="1"/>
    <row r="4795" ht="12.6" hidden="1"/>
    <row r="4796" ht="12.6" hidden="1"/>
    <row r="4797" ht="12.6" hidden="1"/>
    <row r="4798" ht="12.6" hidden="1"/>
    <row r="4799" ht="12.6" hidden="1"/>
    <row r="4800" ht="12.6" hidden="1"/>
    <row r="4801" ht="12.6" hidden="1"/>
    <row r="4802" ht="12.6" hidden="1"/>
    <row r="4803" ht="12.6" hidden="1"/>
    <row r="4804" ht="12.6" hidden="1"/>
    <row r="4805" ht="12.6" hidden="1"/>
    <row r="4806" ht="12.6" hidden="1"/>
    <row r="4807" ht="12.6" hidden="1"/>
    <row r="4808" ht="12.6" hidden="1"/>
    <row r="4809" ht="12.6" hidden="1"/>
    <row r="4810" ht="12.6" hidden="1"/>
    <row r="4811" ht="12.6" hidden="1"/>
    <row r="4812" ht="12.6" hidden="1"/>
    <row r="4813" ht="12.6" hidden="1"/>
    <row r="4814" ht="12.6" hidden="1"/>
    <row r="4815" ht="12.6" hidden="1"/>
    <row r="4816" ht="12.6" hidden="1"/>
    <row r="4817" ht="12.6" hidden="1"/>
    <row r="4818" ht="12.6" hidden="1"/>
    <row r="4819" ht="12.6" hidden="1"/>
    <row r="4820" ht="12.6" hidden="1"/>
    <row r="4821" ht="12.6" hidden="1"/>
    <row r="4822" ht="12.6" hidden="1"/>
    <row r="4823" ht="12.6" hidden="1"/>
    <row r="4824" ht="12.6" hidden="1"/>
    <row r="4825" ht="12.6" hidden="1"/>
    <row r="4826" ht="12.6" hidden="1"/>
    <row r="4827" ht="12.6" hidden="1"/>
    <row r="4828" ht="12.6" hidden="1"/>
    <row r="4829" ht="12.6" hidden="1"/>
    <row r="4830" ht="12.6" hidden="1"/>
    <row r="4831" ht="12.6" hidden="1"/>
    <row r="4832" ht="12.6" hidden="1"/>
    <row r="4833" ht="12.6" hidden="1"/>
    <row r="4834" ht="12.6" hidden="1"/>
    <row r="4835" ht="12.6" hidden="1"/>
    <row r="4836" ht="12.6" hidden="1"/>
    <row r="4837" ht="12.6" hidden="1"/>
    <row r="4838" ht="12.6" hidden="1"/>
    <row r="4839" ht="12.6" hidden="1"/>
    <row r="4840" ht="12.6" hidden="1"/>
    <row r="4841" ht="12.6" hidden="1"/>
    <row r="4842" ht="12.6" hidden="1"/>
    <row r="4843" ht="12.6" hidden="1"/>
    <row r="4844" ht="12.6" hidden="1"/>
    <row r="4845" ht="12.6" hidden="1"/>
    <row r="4846" ht="12.6" hidden="1"/>
    <row r="4847" ht="12.6" hidden="1"/>
    <row r="4848" ht="12.6" hidden="1"/>
    <row r="4849" ht="12.6" hidden="1"/>
    <row r="4850" ht="12.6" hidden="1"/>
    <row r="4851" ht="12.6" hidden="1"/>
    <row r="4852" ht="12.6" hidden="1"/>
    <row r="4853" ht="12.6" hidden="1"/>
    <row r="4854" ht="12.6" hidden="1"/>
    <row r="4855" ht="12.6" hidden="1"/>
    <row r="4856" ht="12.6" hidden="1"/>
    <row r="4857" ht="12.6" hidden="1"/>
    <row r="4858" ht="12.6" hidden="1"/>
    <row r="4859" ht="12.6" hidden="1"/>
    <row r="4860" ht="12.6" hidden="1"/>
    <row r="4861" ht="12.6" hidden="1"/>
    <row r="4862" ht="12.6" hidden="1"/>
    <row r="4863" ht="12.6" hidden="1"/>
    <row r="4864" ht="12.6" hidden="1"/>
    <row r="4865" ht="12.6" hidden="1"/>
    <row r="4866" ht="12.6" hidden="1"/>
    <row r="4867" ht="12.6" hidden="1"/>
    <row r="4868" ht="12.6" hidden="1"/>
    <row r="4869" ht="12.6" hidden="1"/>
    <row r="4870" ht="12.6" hidden="1"/>
    <row r="4871" ht="12.6" hidden="1"/>
    <row r="4872" ht="12.6" hidden="1"/>
    <row r="4873" ht="12.6" hidden="1"/>
    <row r="4874" ht="12.6" hidden="1"/>
    <row r="4875" ht="12.6" hidden="1"/>
    <row r="4876" ht="12.6" hidden="1"/>
    <row r="4877" ht="12.6" hidden="1"/>
    <row r="4878" ht="12.6" hidden="1"/>
    <row r="4879" ht="12.6" hidden="1"/>
    <row r="4880" ht="12.6" hidden="1"/>
    <row r="4881" ht="12.6" hidden="1"/>
    <row r="4882" ht="12.6" hidden="1"/>
    <row r="4883" ht="12.6" hidden="1"/>
    <row r="4884" ht="12.6" hidden="1"/>
    <row r="4885" ht="12.6" hidden="1"/>
    <row r="4886" ht="12.6" hidden="1"/>
    <row r="4887" ht="12.6" hidden="1"/>
    <row r="4888" ht="12.6" hidden="1"/>
    <row r="4889" ht="12.6" hidden="1"/>
    <row r="4890" ht="12.6" hidden="1"/>
    <row r="4891" ht="12.6" hidden="1"/>
    <row r="4892" ht="12.6" hidden="1"/>
    <row r="4893" ht="12.6" hidden="1"/>
    <row r="4894" ht="12.6" hidden="1"/>
    <row r="4895" ht="12.6" hidden="1"/>
    <row r="4896" ht="12.6" hidden="1"/>
    <row r="4897" ht="12.6" hidden="1"/>
    <row r="4898" ht="12.6" hidden="1"/>
    <row r="4899" ht="12.6" hidden="1"/>
    <row r="4900" ht="12.6" hidden="1"/>
    <row r="4901" ht="12.6" hidden="1"/>
    <row r="4902" ht="12.6" hidden="1"/>
    <row r="4903" ht="12.6" hidden="1"/>
    <row r="4904" ht="12.6" hidden="1"/>
    <row r="4905" ht="12.6" hidden="1"/>
    <row r="4906" ht="12.6" hidden="1"/>
    <row r="4907" ht="12.6" hidden="1"/>
    <row r="4908" ht="12.6" hidden="1"/>
    <row r="4909" ht="12.6" hidden="1"/>
    <row r="4910" ht="12.6" hidden="1"/>
    <row r="4911" ht="12.6" hidden="1"/>
    <row r="4912" ht="12.6" hidden="1"/>
    <row r="4913" ht="12.6" hidden="1"/>
    <row r="4914" ht="12.6" hidden="1"/>
    <row r="4915" ht="12.6" hidden="1"/>
    <row r="4916" ht="12.6" hidden="1"/>
    <row r="4917" ht="12.6" hidden="1"/>
    <row r="4918" ht="12.6" hidden="1"/>
    <row r="4919" ht="12.6" hidden="1"/>
    <row r="4920" ht="12.6" hidden="1"/>
    <row r="4921" ht="12.6" hidden="1"/>
    <row r="4922" ht="12.6" hidden="1"/>
    <row r="4923" ht="12.6" hidden="1"/>
    <row r="4924" ht="12.6" hidden="1"/>
    <row r="4925" ht="12.6" hidden="1"/>
    <row r="4926" ht="12.6" hidden="1"/>
    <row r="4927" ht="12.6" hidden="1"/>
    <row r="4928" ht="12.6" hidden="1"/>
    <row r="4929" ht="12.6" hidden="1"/>
    <row r="4930" ht="12.6" hidden="1"/>
    <row r="4931" ht="12.6" hidden="1"/>
    <row r="4932" ht="12.6" hidden="1"/>
    <row r="4933" ht="12.6" hidden="1"/>
    <row r="4934" ht="12.6" hidden="1"/>
    <row r="4935" ht="12.6" hidden="1"/>
    <row r="4936" ht="12.6" hidden="1"/>
    <row r="4937" ht="12.6" hidden="1"/>
    <row r="4938" ht="12.6" hidden="1"/>
    <row r="4939" ht="12.6" hidden="1"/>
    <row r="4940" ht="12.6" hidden="1"/>
    <row r="4941" ht="12.6" hidden="1"/>
    <row r="4942" ht="12.6" hidden="1"/>
    <row r="4943" ht="12.6" hidden="1"/>
    <row r="4944" ht="12.6" hidden="1"/>
    <row r="4945" ht="12.6" hidden="1"/>
    <row r="4946" ht="12.6" hidden="1"/>
    <row r="4947" ht="12.6" hidden="1"/>
    <row r="4948" ht="12.6" hidden="1"/>
    <row r="4949" ht="12.6" hidden="1"/>
    <row r="4950" ht="12.6" hidden="1"/>
    <row r="4951" ht="12.6" hidden="1"/>
    <row r="4952" ht="12.6" hidden="1"/>
    <row r="4953" ht="12.6" hidden="1"/>
    <row r="4954" ht="12.6" hidden="1"/>
    <row r="4955" ht="12.6" hidden="1"/>
    <row r="4956" ht="12.6" hidden="1"/>
    <row r="4957" ht="12.6" hidden="1"/>
    <row r="4958" ht="12.6" hidden="1"/>
    <row r="4959" ht="12.6" hidden="1"/>
    <row r="4960" ht="12.6" hidden="1"/>
    <row r="4961" ht="12.6" hidden="1"/>
    <row r="4962" ht="12.6" hidden="1"/>
    <row r="4963" ht="12.6" hidden="1"/>
    <row r="4964" ht="12.6" hidden="1"/>
    <row r="4965" ht="12.6" hidden="1"/>
    <row r="4966" ht="12.6" hidden="1"/>
    <row r="4967" ht="12.6" hidden="1"/>
    <row r="4968" ht="12.6" hidden="1"/>
    <row r="4969" ht="12.6" hidden="1"/>
    <row r="4970" ht="12.6" hidden="1"/>
    <row r="4971" ht="12.6" hidden="1"/>
    <row r="4972" ht="12.6" hidden="1"/>
    <row r="4973" ht="12.6" hidden="1"/>
    <row r="4974" ht="12.6" hidden="1"/>
    <row r="4975" ht="12.6" hidden="1"/>
    <row r="4976" ht="12.6" hidden="1"/>
    <row r="4977" ht="12.6" hidden="1"/>
    <row r="4978" ht="12.6" hidden="1"/>
    <row r="4979" ht="12.6" hidden="1"/>
    <row r="4980" ht="12.6" hidden="1"/>
    <row r="4981" ht="12.6" hidden="1"/>
    <row r="4982" ht="12.6" hidden="1"/>
    <row r="4983" ht="12.6" hidden="1"/>
    <row r="4984" ht="12.6" hidden="1"/>
    <row r="4985" ht="12.6" hidden="1"/>
    <row r="4986" ht="12.6" hidden="1"/>
    <row r="4987" ht="12.6" hidden="1"/>
    <row r="4988" ht="12.6" hidden="1"/>
    <row r="4989" ht="12.6" hidden="1"/>
    <row r="4990" ht="12.6" hidden="1"/>
    <row r="4991" ht="12.6" hidden="1"/>
    <row r="4992" ht="12.6" hidden="1"/>
    <row r="4993" ht="12.6" hidden="1"/>
    <row r="4994" ht="12.6" hidden="1"/>
    <row r="4995" ht="12.6" hidden="1"/>
    <row r="4996" ht="12.6" hidden="1"/>
    <row r="4997" ht="12.6" hidden="1"/>
    <row r="4998" ht="12.6" hidden="1"/>
    <row r="4999" ht="12.6" hidden="1"/>
    <row r="5000" ht="12.6" hidden="1"/>
    <row r="5001" ht="12.6" hidden="1"/>
    <row r="5002" ht="12.6" hidden="1"/>
    <row r="5003" ht="12.6" hidden="1"/>
    <row r="5004" ht="12.6" hidden="1"/>
    <row r="5005" ht="12.6" hidden="1"/>
    <row r="5006" ht="12.6" hidden="1"/>
    <row r="5007" ht="12.6" hidden="1"/>
    <row r="5008" ht="12.6" hidden="1"/>
    <row r="5009" ht="12.6" hidden="1"/>
    <row r="5010" ht="12.6" hidden="1"/>
    <row r="5011" ht="12.6" hidden="1"/>
    <row r="5012" ht="12.6" hidden="1"/>
    <row r="5013" ht="12.6" hidden="1"/>
    <row r="5014" ht="12.6" hidden="1"/>
    <row r="5015" ht="12.6" hidden="1"/>
    <row r="5016" ht="12.6" hidden="1"/>
    <row r="5017" ht="12.6" hidden="1"/>
    <row r="5018" ht="12.6" hidden="1"/>
    <row r="5019" ht="12.6" hidden="1"/>
    <row r="5020" ht="12.6" hidden="1"/>
    <row r="5021" ht="12.6" hidden="1"/>
    <row r="5022" ht="12.6" hidden="1"/>
    <row r="5023" ht="12.6" hidden="1"/>
    <row r="5024" ht="12.6" hidden="1"/>
    <row r="5025" ht="12.6" hidden="1"/>
    <row r="5026" ht="12.6" hidden="1"/>
    <row r="5027" ht="12.6" hidden="1"/>
    <row r="5028" ht="12.6" hidden="1"/>
    <row r="5029" ht="12.6" hidden="1"/>
    <row r="5030" ht="12.6" hidden="1"/>
    <row r="5031" ht="12.6" hidden="1"/>
    <row r="5032" ht="12.6" hidden="1"/>
    <row r="5033" ht="12.6" hidden="1"/>
    <row r="5034" ht="12.6" hidden="1"/>
    <row r="5035" ht="12.6" hidden="1"/>
    <row r="5036" ht="12.6" hidden="1"/>
    <row r="5037" ht="12.6" hidden="1"/>
    <row r="5038" ht="12.6" hidden="1"/>
    <row r="5039" ht="12.6" hidden="1"/>
    <row r="5040" ht="12.6" hidden="1"/>
    <row r="5041" ht="12.6" hidden="1"/>
    <row r="5042" ht="12.6" hidden="1"/>
    <row r="5043" ht="12.6" hidden="1"/>
    <row r="5044" ht="12.6" hidden="1"/>
    <row r="5045" ht="12.6" hidden="1"/>
    <row r="5046" ht="12.6" hidden="1"/>
    <row r="5047" ht="12.6" hidden="1"/>
    <row r="5048" ht="12.6" hidden="1"/>
    <row r="5049" ht="12.6" hidden="1"/>
    <row r="5050" ht="12.6" hidden="1"/>
    <row r="5051" ht="12.6" hidden="1"/>
    <row r="5052" ht="12.6" hidden="1"/>
    <row r="5053" ht="12.6" hidden="1"/>
    <row r="5054" ht="12.6" hidden="1"/>
    <row r="5055" ht="12.6" hidden="1"/>
    <row r="5056" ht="12.6" hidden="1"/>
    <row r="5057" ht="12.6" hidden="1"/>
    <row r="5058" ht="12.6" hidden="1"/>
    <row r="5059" ht="12.6" hidden="1"/>
    <row r="5060" ht="12.6" hidden="1"/>
    <row r="5061" ht="12.6" hidden="1"/>
    <row r="5062" ht="12.6" hidden="1"/>
    <row r="5063" ht="12.6" hidden="1"/>
    <row r="5064" ht="12.6" hidden="1"/>
    <row r="5065" ht="12.6" hidden="1"/>
    <row r="5066" ht="12.6" hidden="1"/>
    <row r="5067" ht="12.6" hidden="1"/>
    <row r="5068" ht="12.6" hidden="1"/>
    <row r="5069" ht="12.6" hidden="1"/>
    <row r="5070" ht="12.6" hidden="1"/>
    <row r="5071" ht="12.6" hidden="1"/>
    <row r="5072" ht="12.6" hidden="1"/>
    <row r="5073" ht="12.6" hidden="1"/>
    <row r="5074" ht="12.6" hidden="1"/>
    <row r="5075" ht="12.6" hidden="1"/>
    <row r="5076" ht="12.6" hidden="1"/>
    <row r="5077" ht="12.6" hidden="1"/>
    <row r="5078" ht="12.6" hidden="1"/>
    <row r="5079" ht="12.6" hidden="1"/>
    <row r="5080" ht="12.6" hidden="1"/>
    <row r="5081" ht="12.6" hidden="1"/>
    <row r="5082" ht="12.6" hidden="1"/>
    <row r="5083" ht="12.6" hidden="1"/>
    <row r="5084" ht="12.6" hidden="1"/>
    <row r="5085" ht="12.6" hidden="1"/>
    <row r="5086" ht="12.6" hidden="1"/>
    <row r="5087" ht="12.6" hidden="1"/>
    <row r="5088" ht="12.6" hidden="1"/>
    <row r="5089" ht="12.6" hidden="1"/>
    <row r="5090" ht="12.6" hidden="1"/>
    <row r="5091" ht="12.6" hidden="1"/>
    <row r="5092" ht="12.6" hidden="1"/>
    <row r="5093" ht="12.6" hidden="1"/>
    <row r="5094" ht="12.6" hidden="1"/>
    <row r="5095" ht="12.6" hidden="1"/>
    <row r="5096" ht="12.6" hidden="1"/>
    <row r="5097" ht="12.6" hidden="1"/>
    <row r="5098" ht="12.6" hidden="1"/>
    <row r="5099" ht="12.6" hidden="1"/>
    <row r="5100" ht="12.6" hidden="1"/>
    <row r="5101" ht="12.6" hidden="1"/>
    <row r="5102" ht="12.6" hidden="1"/>
    <row r="5103" ht="12.6" hidden="1"/>
    <row r="5104" ht="12.6" hidden="1"/>
    <row r="5105" ht="12.6" hidden="1"/>
    <row r="5106" ht="12.6" hidden="1"/>
    <row r="5107" ht="12.6" hidden="1"/>
    <row r="5108" ht="12.6" hidden="1"/>
    <row r="5109" ht="12.6" hidden="1"/>
    <row r="5110" ht="12.6" hidden="1"/>
    <row r="5111" ht="12.6" hidden="1"/>
    <row r="5112" ht="12.6" hidden="1"/>
    <row r="5113" ht="12.6" hidden="1"/>
    <row r="5114" ht="12.6" hidden="1"/>
    <row r="5115" ht="12.6" hidden="1"/>
    <row r="5116" ht="12.6" hidden="1"/>
    <row r="5117" ht="12.6" hidden="1"/>
    <row r="5118" ht="12.6" hidden="1"/>
    <row r="5119" ht="12.6" hidden="1"/>
    <row r="5120" ht="12.6" hidden="1"/>
    <row r="5121" ht="12.6" hidden="1"/>
    <row r="5122" ht="12.6" hidden="1"/>
    <row r="5123" ht="12.6" hidden="1"/>
    <row r="5124" ht="12.6" hidden="1"/>
    <row r="5125" ht="12.6" hidden="1"/>
    <row r="5126" ht="12.6" hidden="1"/>
    <row r="5127" ht="12.6" hidden="1"/>
    <row r="5128" ht="12.6" hidden="1"/>
    <row r="5129" ht="12.6" hidden="1"/>
    <row r="5130" ht="12.6" hidden="1"/>
    <row r="5131" ht="12.6" hidden="1"/>
    <row r="5132" ht="12.6" hidden="1"/>
    <row r="5133" ht="12.6" hidden="1"/>
    <row r="5134" ht="12.6" hidden="1"/>
    <row r="5135" ht="12.6" hidden="1"/>
    <row r="5136" ht="12.6" hidden="1"/>
    <row r="5137" ht="12.6" hidden="1"/>
    <row r="5138" ht="12.6" hidden="1"/>
    <row r="5139" ht="12.6" hidden="1"/>
    <row r="5140" ht="12.6" hidden="1"/>
    <row r="5141" ht="12.6" hidden="1"/>
    <row r="5142" ht="12.6" hidden="1"/>
    <row r="5143" ht="12.6" hidden="1"/>
    <row r="5144" ht="12.6" hidden="1"/>
    <row r="5145" ht="12.6" hidden="1"/>
    <row r="5146" ht="12.6" hidden="1"/>
    <row r="5147" ht="12.6" hidden="1"/>
    <row r="5148" ht="12.6" hidden="1"/>
    <row r="5149" ht="12.6" hidden="1"/>
    <row r="5150" ht="12.6" hidden="1"/>
    <row r="5151" ht="12.6" hidden="1"/>
    <row r="5152" ht="12.6" hidden="1"/>
    <row r="5153" ht="12.6" hidden="1"/>
    <row r="5154" ht="12.6" hidden="1"/>
    <row r="5155" ht="12.6" hidden="1"/>
    <row r="5156" ht="12.6" hidden="1"/>
    <row r="5157" ht="12.6" hidden="1"/>
    <row r="5158" ht="12.6" hidden="1"/>
    <row r="5159" ht="12.6" hidden="1"/>
    <row r="5160" ht="12.6" hidden="1"/>
    <row r="5161" ht="12.6" hidden="1"/>
    <row r="5162" ht="12.6" hidden="1"/>
    <row r="5163" ht="12.6" hidden="1"/>
    <row r="5164" ht="12.6" hidden="1"/>
    <row r="5165" ht="12.6" hidden="1"/>
    <row r="5166" ht="12.6" hidden="1"/>
    <row r="5167" ht="12.6" hidden="1"/>
    <row r="5168" ht="12.6" hidden="1"/>
    <row r="5169" ht="12.6" hidden="1"/>
    <row r="5170" ht="12.6" hidden="1"/>
    <row r="5171" ht="12.6" hidden="1"/>
    <row r="5172" ht="12.6" hidden="1"/>
    <row r="5173" ht="12.6" hidden="1"/>
    <row r="5174" ht="12.6" hidden="1"/>
    <row r="5175" ht="12.6" hidden="1"/>
    <row r="5176" ht="12.6" hidden="1"/>
    <row r="5177" ht="12.6" hidden="1"/>
    <row r="5178" ht="12.6" hidden="1"/>
    <row r="5179" ht="12.6" hidden="1"/>
    <row r="5180" ht="12.6" hidden="1"/>
    <row r="5181" ht="12.6" hidden="1"/>
    <row r="5182" ht="12.6" hidden="1"/>
    <row r="5183" ht="12.6" hidden="1"/>
    <row r="5184" ht="12.6" hidden="1"/>
    <row r="5185" ht="12.6" hidden="1"/>
    <row r="5186" ht="12.6" hidden="1"/>
    <row r="5187" ht="12.6" hidden="1"/>
    <row r="5188" ht="12.6" hidden="1"/>
    <row r="5189" ht="12.6" hidden="1"/>
    <row r="5190" ht="12.6" hidden="1"/>
    <row r="5191" ht="12.6" hidden="1"/>
    <row r="5192" ht="12.6" hidden="1"/>
    <row r="5193" ht="12.6" hidden="1"/>
    <row r="5194" ht="12.6" hidden="1"/>
    <row r="5195" ht="12.6" hidden="1"/>
    <row r="5196" ht="12.6" hidden="1"/>
    <row r="5197" ht="12.6" hidden="1"/>
    <row r="5198" ht="12.6" hidden="1"/>
    <row r="5199" ht="12.6" hidden="1"/>
    <row r="5200" ht="12.6" hidden="1"/>
    <row r="5201" ht="12.6" hidden="1"/>
    <row r="5202" ht="12.6" hidden="1"/>
    <row r="5203" ht="12.6" hidden="1"/>
    <row r="5204" ht="12.6" hidden="1"/>
    <row r="5205" ht="12.6" hidden="1"/>
    <row r="5206" ht="12.6" hidden="1"/>
    <row r="5207" ht="12.6" hidden="1"/>
    <row r="5208" ht="12.6" hidden="1"/>
    <row r="5209" ht="12.6" hidden="1"/>
    <row r="5210" ht="12.6" hidden="1"/>
    <row r="5211" ht="12.6" hidden="1"/>
    <row r="5212" ht="12.6" hidden="1"/>
    <row r="5213" ht="12.6" hidden="1"/>
    <row r="5214" ht="12.6" hidden="1"/>
    <row r="5215" ht="12.6" hidden="1"/>
    <row r="5216" ht="12.6" hidden="1"/>
    <row r="5217" ht="12.6" hidden="1"/>
    <row r="5218" ht="12.6" hidden="1"/>
    <row r="5219" ht="12.6" hidden="1"/>
    <row r="5220" ht="12.6" hidden="1"/>
    <row r="5221" ht="12.6" hidden="1"/>
    <row r="5222" ht="12.6" hidden="1"/>
    <row r="5223" ht="12.6" hidden="1"/>
    <row r="5224" ht="12.6" hidden="1"/>
    <row r="5225" ht="12.6" hidden="1"/>
    <row r="5226" ht="12.6" hidden="1"/>
    <row r="5227" ht="12.6" hidden="1"/>
    <row r="5228" ht="12.6" hidden="1"/>
    <row r="5229" ht="12.6" hidden="1"/>
    <row r="5230" ht="12.6" hidden="1"/>
    <row r="5231" ht="12.6" hidden="1"/>
    <row r="5232" ht="12.6" hidden="1"/>
    <row r="5233" ht="12.6" hidden="1"/>
    <row r="5234" ht="12.6" hidden="1"/>
    <row r="5235" ht="12.6" hidden="1"/>
    <row r="5236" ht="12.6" hidden="1"/>
    <row r="5237" ht="12.6" hidden="1"/>
    <row r="5238" ht="12.6" hidden="1"/>
    <row r="5239" ht="12.6" hidden="1"/>
    <row r="5240" ht="12.6" hidden="1"/>
    <row r="5241" ht="12.6" hidden="1"/>
    <row r="5242" ht="12.6" hidden="1"/>
    <row r="5243" ht="12.6" hidden="1"/>
    <row r="5244" ht="12.6" hidden="1"/>
    <row r="5245" ht="12.6" hidden="1"/>
    <row r="5246" ht="12.6" hidden="1"/>
    <row r="5247" ht="12.6" hidden="1"/>
    <row r="5248" ht="12.6" hidden="1"/>
    <row r="5249" ht="12.6" hidden="1"/>
    <row r="5250" ht="12.6" hidden="1"/>
    <row r="5251" ht="12.6" hidden="1"/>
    <row r="5252" ht="12.6" hidden="1"/>
    <row r="5253" ht="12.6" hidden="1"/>
    <row r="5254" ht="12.6" hidden="1"/>
    <row r="5255" ht="12.6" hidden="1"/>
    <row r="5256" ht="12.6" hidden="1"/>
    <row r="5257" ht="12.6" hidden="1"/>
    <row r="5258" ht="12.6" hidden="1"/>
    <row r="5259" ht="12.6" hidden="1"/>
    <row r="5260" ht="12.6" hidden="1"/>
    <row r="5261" ht="12.6" hidden="1"/>
    <row r="5262" ht="12.6" hidden="1"/>
    <row r="5263" ht="12.6" hidden="1"/>
    <row r="5264" ht="12.6" hidden="1"/>
    <row r="5265" ht="12.6" hidden="1"/>
    <row r="5266" ht="12.6" hidden="1"/>
    <row r="5267" ht="12.6" hidden="1"/>
    <row r="5268" ht="12.6" hidden="1"/>
    <row r="5269" ht="12.6" hidden="1"/>
    <row r="5270" ht="12.6" hidden="1"/>
    <row r="5271" ht="12.6" hidden="1"/>
    <row r="5272" ht="12.6" hidden="1"/>
    <row r="5273" ht="12.6" hidden="1"/>
    <row r="5274" ht="12.6" hidden="1"/>
    <row r="5275" ht="12.6" hidden="1"/>
    <row r="5276" ht="12.6" hidden="1"/>
    <row r="5277" ht="12.6" hidden="1"/>
    <row r="5278" ht="12.6" hidden="1"/>
    <row r="5279" ht="12.6" hidden="1"/>
    <row r="5280" ht="12.6" hidden="1"/>
    <row r="5281" ht="12.6" hidden="1"/>
    <row r="5282" ht="12.6" hidden="1"/>
    <row r="5283" ht="12.6" hidden="1"/>
    <row r="5284" ht="12.6" hidden="1"/>
    <row r="5285" ht="12.6" hidden="1"/>
    <row r="5286" ht="12.6" hidden="1"/>
    <row r="5287" ht="12.6" hidden="1"/>
    <row r="5288" ht="12.6" hidden="1"/>
    <row r="5289" ht="12.6" hidden="1"/>
    <row r="5290" ht="12.6" hidden="1"/>
    <row r="5291" ht="12.6" hidden="1"/>
    <row r="5292" ht="12.6" hidden="1"/>
    <row r="5293" ht="12.6" hidden="1"/>
    <row r="5294" ht="12.6" hidden="1"/>
    <row r="5295" ht="12.6" hidden="1"/>
    <row r="5296" ht="12.6" hidden="1"/>
    <row r="5297" ht="12.6" hidden="1"/>
    <row r="5298" ht="12.6" hidden="1"/>
    <row r="5299" ht="12.6" hidden="1"/>
    <row r="5300" ht="12.6" hidden="1"/>
    <row r="5301" ht="12.6" hidden="1"/>
    <row r="5302" ht="12.6" hidden="1"/>
    <row r="5303" ht="12.6" hidden="1"/>
    <row r="5304" ht="12.6" hidden="1"/>
    <row r="5305" ht="12.6" hidden="1"/>
    <row r="5306" ht="12.6" hidden="1"/>
    <row r="5307" ht="12.6" hidden="1"/>
    <row r="5308" ht="12.6" hidden="1"/>
    <row r="5309" ht="12.6" hidden="1"/>
    <row r="5310" ht="12.6" hidden="1"/>
    <row r="5311" ht="12.6" hidden="1"/>
    <row r="5312" ht="12.6" hidden="1"/>
    <row r="5313" ht="12.6" hidden="1"/>
    <row r="5314" ht="12.6" hidden="1"/>
    <row r="5315" ht="12.6" hidden="1"/>
    <row r="5316" ht="12.6" hidden="1"/>
    <row r="5317" ht="12.6" hidden="1"/>
    <row r="5318" ht="12.6" hidden="1"/>
    <row r="5319" ht="12.6" hidden="1"/>
    <row r="5320" ht="12.6" hidden="1"/>
    <row r="5321" ht="12.6" hidden="1"/>
    <row r="5322" ht="12.6" hidden="1"/>
    <row r="5323" ht="12.6" hidden="1"/>
    <row r="5324" ht="12.6" hidden="1"/>
    <row r="5325" ht="12.6" hidden="1"/>
    <row r="5326" ht="12.6" hidden="1"/>
    <row r="5327" ht="12.6" hidden="1"/>
    <row r="5328" ht="12.6" hidden="1"/>
    <row r="5329" ht="12.6" hidden="1"/>
    <row r="5330" ht="12.6" hidden="1"/>
    <row r="5331" ht="12.6" hidden="1"/>
    <row r="5332" ht="12.6" hidden="1"/>
    <row r="5333" ht="12.6" hidden="1"/>
    <row r="5334" ht="12.6" hidden="1"/>
    <row r="5335" ht="12.6" hidden="1"/>
    <row r="5336" ht="12.6" hidden="1"/>
    <row r="5337" ht="12.6" hidden="1"/>
    <row r="5338" ht="12.6" hidden="1"/>
    <row r="5339" ht="12.6" hidden="1"/>
    <row r="5340" ht="12.6" hidden="1"/>
    <row r="5341" ht="12.6" hidden="1"/>
    <row r="5342" ht="12.6" hidden="1"/>
    <row r="5343" ht="12.6" hidden="1"/>
    <row r="5344" ht="12.6" hidden="1"/>
    <row r="5345" ht="12.6" hidden="1"/>
    <row r="5346" ht="12.6" hidden="1"/>
    <row r="5347" ht="12.6" hidden="1"/>
    <row r="5348" ht="12.6" hidden="1"/>
    <row r="5349" ht="12.6" hidden="1"/>
    <row r="5350" ht="12.6" hidden="1"/>
    <row r="5351" ht="12.6" hidden="1"/>
    <row r="5352" ht="12.6" hidden="1"/>
    <row r="5353" ht="12.6" hidden="1"/>
    <row r="5354" ht="12.6" hidden="1"/>
    <row r="5355" ht="12.6" hidden="1"/>
    <row r="5356" ht="12.6" hidden="1"/>
    <row r="5357" ht="12.6" hidden="1"/>
    <row r="5358" ht="12.6" hidden="1"/>
    <row r="5359" ht="12.6" hidden="1"/>
    <row r="5360" ht="12.6" hidden="1"/>
    <row r="5361" ht="12.6" hidden="1"/>
    <row r="5362" ht="12.6" hidden="1"/>
    <row r="5363" ht="12.6" hidden="1"/>
    <row r="5364" ht="12.6" hidden="1"/>
    <row r="5365" ht="12.6" hidden="1"/>
    <row r="5366" ht="12.6" hidden="1"/>
    <row r="5367" ht="12.6" hidden="1"/>
    <row r="5368" ht="12.6" hidden="1"/>
    <row r="5369" ht="12.6" hidden="1"/>
    <row r="5370" ht="12.6" hidden="1"/>
    <row r="5371" ht="12.6" hidden="1"/>
    <row r="5372" ht="12.6" hidden="1"/>
    <row r="5373" ht="12.6" hidden="1"/>
    <row r="5374" ht="12.6" hidden="1"/>
    <row r="5375" ht="12.6" hidden="1"/>
    <row r="5376" ht="12.6" hidden="1"/>
    <row r="5377" ht="12.6" hidden="1"/>
    <row r="5378" ht="12.6" hidden="1"/>
    <row r="5379" ht="12.6" hidden="1"/>
    <row r="5380" ht="12.6" hidden="1"/>
    <row r="5381" ht="12.6" hidden="1"/>
    <row r="5382" ht="12.6" hidden="1"/>
    <row r="5383" ht="12.6" hidden="1"/>
    <row r="5384" ht="12.6" hidden="1"/>
    <row r="5385" ht="12.6" hidden="1"/>
    <row r="5386" ht="12.6" hidden="1"/>
    <row r="5387" ht="12.6" hidden="1"/>
    <row r="5388" ht="12.6" hidden="1"/>
    <row r="5389" ht="12.6" hidden="1"/>
    <row r="5390" ht="12.6" hidden="1"/>
    <row r="5391" ht="12.6" hidden="1"/>
    <row r="5392" ht="12.6" hidden="1"/>
    <row r="5393" ht="12.6" hidden="1"/>
    <row r="5394" ht="12.6" hidden="1"/>
    <row r="5395" ht="12.6" hidden="1"/>
    <row r="5396" ht="12.6" hidden="1"/>
    <row r="5397" ht="12.6" hidden="1"/>
    <row r="5398" ht="12.6" hidden="1"/>
    <row r="5399" ht="12.6" hidden="1"/>
    <row r="5400" ht="12.6" hidden="1"/>
    <row r="5401" ht="12.6" hidden="1"/>
    <row r="5402" ht="12.6" hidden="1"/>
    <row r="5403" ht="12.6" hidden="1"/>
    <row r="5404" ht="12.6" hidden="1"/>
    <row r="5405" ht="12.6" hidden="1"/>
    <row r="5406" ht="12.6" hidden="1"/>
    <row r="5407" ht="12.6" hidden="1"/>
    <row r="5408" ht="12.6" hidden="1"/>
    <row r="5409" ht="12.6" hidden="1"/>
    <row r="5410" ht="12.6" hidden="1"/>
    <row r="5411" ht="12.6" hidden="1"/>
    <row r="5412" ht="12.6" hidden="1"/>
    <row r="5413" ht="12.6" hidden="1"/>
    <row r="5414" ht="12.6" hidden="1"/>
    <row r="5415" ht="12.6" hidden="1"/>
    <row r="5416" ht="12.6" hidden="1"/>
    <row r="5417" ht="12.6" hidden="1"/>
    <row r="5418" ht="12.6" hidden="1"/>
    <row r="5419" ht="12.6" hidden="1"/>
    <row r="5420" ht="12.6" hidden="1"/>
    <row r="5421" ht="12.6" hidden="1"/>
    <row r="5422" ht="12.6" hidden="1"/>
    <row r="5423" ht="12.6" hidden="1"/>
    <row r="5424" ht="12.6" hidden="1"/>
    <row r="5425" ht="12.6" hidden="1"/>
    <row r="5426" ht="12.6" hidden="1"/>
    <row r="5427" ht="12.6" hidden="1"/>
    <row r="5428" ht="12.6" hidden="1"/>
    <row r="5429" ht="12.6" hidden="1"/>
    <row r="5430" ht="12.6" hidden="1"/>
    <row r="5431" ht="12.6" hidden="1"/>
    <row r="5432" ht="12.6" hidden="1"/>
    <row r="5433" ht="12.6" hidden="1"/>
    <row r="5434" ht="12.6" hidden="1"/>
    <row r="5435" ht="12.6" hidden="1"/>
    <row r="5436" ht="12.6" hidden="1"/>
    <row r="5437" ht="12.6" hidden="1"/>
    <row r="5438" ht="12.6" hidden="1"/>
    <row r="5439" ht="12.6" hidden="1"/>
    <row r="5440" ht="12.6" hidden="1"/>
    <row r="5441" ht="12.6" hidden="1"/>
    <row r="5442" ht="12.6" hidden="1"/>
    <row r="5443" ht="12.6" hidden="1"/>
    <row r="5444" ht="12.6" hidden="1"/>
    <row r="5445" ht="12.6" hidden="1"/>
    <row r="5446" ht="12.6" hidden="1"/>
    <row r="5447" ht="12.6" hidden="1"/>
    <row r="5448" ht="12.6" hidden="1"/>
    <row r="5449" ht="12.6" hidden="1"/>
    <row r="5450" ht="12.6" hidden="1"/>
    <row r="5451" ht="12.6" hidden="1"/>
    <row r="5452" ht="12.6" hidden="1"/>
    <row r="5453" ht="12.6" hidden="1"/>
    <row r="5454" ht="12.6" hidden="1"/>
    <row r="5455" ht="12.6" hidden="1"/>
    <row r="5456" ht="12.6" hidden="1"/>
    <row r="5457" ht="12.6" hidden="1"/>
    <row r="5458" ht="12.6" hidden="1"/>
    <row r="5459" ht="12.6" hidden="1"/>
    <row r="5460" ht="12.6" hidden="1"/>
    <row r="5461" ht="12.6" hidden="1"/>
    <row r="5462" ht="12.6" hidden="1"/>
    <row r="5463" ht="12.6" hidden="1"/>
    <row r="5464" ht="12.6" hidden="1"/>
    <row r="5465" ht="12.6" hidden="1"/>
    <row r="5466" ht="12.6" hidden="1"/>
    <row r="5467" ht="12.6" hidden="1"/>
    <row r="5468" ht="12.6" hidden="1"/>
    <row r="5469" ht="12.6" hidden="1"/>
    <row r="5470" ht="12.6" hidden="1"/>
    <row r="5471" ht="12.6" hidden="1"/>
    <row r="5472" ht="12.6" hidden="1"/>
    <row r="5473" ht="12.6" hidden="1"/>
    <row r="5474" ht="12.6" hidden="1"/>
    <row r="5475" ht="12.6" hidden="1"/>
    <row r="5476" ht="12.6" hidden="1"/>
    <row r="5477" ht="12.6" hidden="1"/>
    <row r="5478" ht="12.6" hidden="1"/>
    <row r="5479" ht="12.6" hidden="1"/>
    <row r="5480" ht="12.6" hidden="1"/>
    <row r="5481" ht="12.6" hidden="1"/>
    <row r="5482" ht="12.6" hidden="1"/>
    <row r="5483" ht="12.6" hidden="1"/>
    <row r="5484" ht="12.6" hidden="1"/>
    <row r="5485" ht="12.6" hidden="1"/>
    <row r="5486" ht="12.6" hidden="1"/>
    <row r="5487" ht="12.6" hidden="1"/>
    <row r="5488" ht="12.6" hidden="1"/>
    <row r="5489" ht="12.6" hidden="1"/>
    <row r="5490" ht="12.6" hidden="1"/>
    <row r="5491" ht="12.6" hidden="1"/>
    <row r="5492" ht="12.6" hidden="1"/>
    <row r="5493" ht="12.6" hidden="1"/>
    <row r="5494" ht="12.6" hidden="1"/>
    <row r="5495" ht="12.6" hidden="1"/>
    <row r="5496" ht="12.6" hidden="1"/>
    <row r="5497" ht="12.6" hidden="1"/>
    <row r="5498" ht="12.6" hidden="1"/>
    <row r="5499" ht="12.6" hidden="1"/>
    <row r="5500" ht="12.6" hidden="1"/>
    <row r="5501" ht="12.6" hidden="1"/>
    <row r="5502" ht="12.6" hidden="1"/>
    <row r="5503" ht="12.6" hidden="1"/>
    <row r="5504" ht="12.6" hidden="1"/>
    <row r="5505" ht="12.6" hidden="1"/>
    <row r="5506" ht="12.6" hidden="1"/>
    <row r="5507" ht="12.6" hidden="1"/>
    <row r="5508" ht="12.6" hidden="1"/>
    <row r="5509" ht="12.6" hidden="1"/>
    <row r="5510" ht="12.6" hidden="1"/>
    <row r="5511" ht="12.6" hidden="1"/>
    <row r="5512" ht="12.6" hidden="1"/>
    <row r="5513" ht="12.6" hidden="1"/>
    <row r="5514" ht="12.6" hidden="1"/>
    <row r="5515" ht="12.6" hidden="1"/>
    <row r="5516" ht="12.6" hidden="1"/>
    <row r="5517" ht="12.6" hidden="1"/>
    <row r="5518" ht="12.6" hidden="1"/>
    <row r="5519" ht="12.6" hidden="1"/>
    <row r="5520" ht="12.6" hidden="1"/>
    <row r="5521" ht="12.6" hidden="1"/>
    <row r="5522" ht="12.6" hidden="1"/>
    <row r="5523" ht="12.6" hidden="1"/>
    <row r="5524" ht="12.6" hidden="1"/>
    <row r="5525" ht="12.6" hidden="1"/>
    <row r="5526" ht="12.6" hidden="1"/>
    <row r="5527" ht="12.6" hidden="1"/>
    <row r="5528" ht="12.6" hidden="1"/>
    <row r="5529" ht="12.6" hidden="1"/>
    <row r="5530" ht="12.6" hidden="1"/>
    <row r="5531" ht="12.6" hidden="1"/>
    <row r="5532" ht="12.6" hidden="1"/>
    <row r="5533" ht="12.6" hidden="1"/>
    <row r="5534" ht="12.6" hidden="1"/>
    <row r="5535" ht="12.6" hidden="1"/>
    <row r="5536" ht="12.6" hidden="1"/>
    <row r="5537" ht="12.6" hidden="1"/>
    <row r="5538" ht="12.6" hidden="1"/>
    <row r="5539" ht="12.6" hidden="1"/>
    <row r="5540" ht="12.6" hidden="1"/>
    <row r="5541" ht="12.6" hidden="1"/>
    <row r="5542" ht="12.6" hidden="1"/>
    <row r="5543" ht="12.6" hidden="1"/>
    <row r="5544" ht="12.6" hidden="1"/>
    <row r="5545" ht="12.6" hidden="1"/>
    <row r="5546" ht="12.6" hidden="1"/>
    <row r="5547" ht="12.6" hidden="1"/>
    <row r="5548" ht="12.6" hidden="1"/>
    <row r="5549" ht="12.6" hidden="1"/>
    <row r="5550" ht="12.6" hidden="1"/>
    <row r="5551" ht="12.6" hidden="1"/>
    <row r="5552" ht="12.6" hidden="1"/>
    <row r="5553" ht="12.6" hidden="1"/>
    <row r="5554" ht="12.6" hidden="1"/>
    <row r="5555" ht="12.6" hidden="1"/>
    <row r="5556" ht="12.6" hidden="1"/>
    <row r="5557" ht="12.6" hidden="1"/>
    <row r="5558" ht="12.6" hidden="1"/>
    <row r="5559" ht="12.6" hidden="1"/>
    <row r="5560" ht="12.6" hidden="1"/>
    <row r="5561" ht="12.6" hidden="1"/>
    <row r="5562" ht="12.6" hidden="1"/>
    <row r="5563" ht="12.6" hidden="1"/>
    <row r="5564" ht="12.6" hidden="1"/>
    <row r="5565" ht="12.6" hidden="1"/>
    <row r="5566" ht="12.6" hidden="1"/>
    <row r="5567" ht="12.6" hidden="1"/>
    <row r="5568" ht="12.6" hidden="1"/>
    <row r="5569" ht="12.6" hidden="1"/>
    <row r="5570" ht="12.6" hidden="1"/>
    <row r="5571" ht="12.6" hidden="1"/>
    <row r="5572" ht="12.6" hidden="1"/>
    <row r="5573" ht="12.6" hidden="1"/>
    <row r="5574" ht="12.6" hidden="1"/>
    <row r="5575" ht="12.6" hidden="1"/>
    <row r="5576" ht="12.6" hidden="1"/>
    <row r="5577" ht="12.6" hidden="1"/>
    <row r="5578" ht="12.6" hidden="1"/>
    <row r="5579" ht="12.6" hidden="1"/>
    <row r="5580" ht="12.6" hidden="1"/>
    <row r="5581" ht="12.6" hidden="1"/>
    <row r="5582" ht="12.6" hidden="1"/>
    <row r="5583" ht="12.6" hidden="1"/>
    <row r="5584" ht="12.6" hidden="1"/>
    <row r="5585" ht="12.6" hidden="1"/>
    <row r="5586" ht="12.6" hidden="1"/>
    <row r="5587" ht="12.6" hidden="1"/>
    <row r="5588" ht="12.6" hidden="1"/>
    <row r="5589" ht="12.6" hidden="1"/>
    <row r="5590" ht="12.6" hidden="1"/>
    <row r="5591" ht="12.6" hidden="1"/>
    <row r="5592" ht="12.6" hidden="1"/>
    <row r="5593" ht="12.6" hidden="1"/>
    <row r="5594" ht="12.6" hidden="1"/>
    <row r="5595" ht="12.6" hidden="1"/>
    <row r="5596" ht="12.6" hidden="1"/>
    <row r="5597" ht="12.6" hidden="1"/>
    <row r="5598" ht="12.6" hidden="1"/>
    <row r="5599" ht="12.6" hidden="1"/>
    <row r="5600" ht="12.6" hidden="1"/>
    <row r="5601" ht="12.6" hidden="1"/>
    <row r="5602" ht="12.6" hidden="1"/>
    <row r="5603" ht="12.6" hidden="1"/>
    <row r="5604" ht="12.6" hidden="1"/>
    <row r="5605" ht="12.6" hidden="1"/>
    <row r="5606" ht="12.6" hidden="1"/>
    <row r="5607" ht="12.6" hidden="1"/>
    <row r="5608" ht="12.6" hidden="1"/>
    <row r="5609" ht="12.6" hidden="1"/>
    <row r="5610" ht="12.6" hidden="1"/>
    <row r="5611" ht="12.6" hidden="1"/>
    <row r="5612" ht="12.6" hidden="1"/>
    <row r="5613" ht="12.6" hidden="1"/>
    <row r="5614" ht="12.6" hidden="1"/>
    <row r="5615" ht="12.6" hidden="1"/>
    <row r="5616" ht="12.6" hidden="1"/>
    <row r="5617" ht="12.6" hidden="1"/>
    <row r="5618" ht="12.6" hidden="1"/>
    <row r="5619" ht="12.6" hidden="1"/>
    <row r="5620" ht="12.6" hidden="1"/>
    <row r="5621" ht="12.6" hidden="1"/>
    <row r="5622" ht="12.6" hidden="1"/>
    <row r="5623" ht="12.6" hidden="1"/>
    <row r="5624" ht="12.6" hidden="1"/>
    <row r="5625" ht="12.6" hidden="1"/>
    <row r="5626" ht="12.6" hidden="1"/>
    <row r="5627" ht="12.6" hidden="1"/>
    <row r="5628" ht="12.6" hidden="1"/>
    <row r="5629" ht="12.6" hidden="1"/>
    <row r="5630" ht="12.6" hidden="1"/>
    <row r="5631" ht="12.6" hidden="1"/>
    <row r="5632" ht="12.6" hidden="1"/>
    <row r="5633" ht="12.6" hidden="1"/>
    <row r="5634" ht="12.6" hidden="1"/>
    <row r="5635" ht="12.6" hidden="1"/>
    <row r="5636" ht="12.6" hidden="1"/>
    <row r="5637" ht="12.6" hidden="1"/>
    <row r="5638" ht="12.6" hidden="1"/>
    <row r="5639" ht="12.6" hidden="1"/>
    <row r="5640" ht="12.6" hidden="1"/>
    <row r="5641" ht="12.6" hidden="1"/>
    <row r="5642" ht="12.6" hidden="1"/>
    <row r="5643" ht="12.6" hidden="1"/>
    <row r="5644" ht="12.6" hidden="1"/>
    <row r="5645" ht="12.6" hidden="1"/>
    <row r="5646" ht="12.6" hidden="1"/>
    <row r="5647" ht="12.6" hidden="1"/>
    <row r="5648" ht="12.6" hidden="1"/>
    <row r="5649" ht="12.6" hidden="1"/>
    <row r="5650" ht="12.6" hidden="1"/>
    <row r="5651" ht="12.6" hidden="1"/>
    <row r="5652" ht="12.6" hidden="1"/>
    <row r="5653" ht="12.6" hidden="1"/>
    <row r="5654" ht="12.6" hidden="1"/>
    <row r="5655" ht="12.6" hidden="1"/>
    <row r="5656" ht="12.6" hidden="1"/>
    <row r="5657" ht="12.6" hidden="1"/>
    <row r="5658" ht="12.6" hidden="1"/>
    <row r="5659" ht="12.6" hidden="1"/>
    <row r="5660" ht="12.6" hidden="1"/>
    <row r="5661" ht="12.6" hidden="1"/>
    <row r="5662" ht="12.6" hidden="1"/>
    <row r="5663" ht="12.6" hidden="1"/>
    <row r="5664" ht="12.6" hidden="1"/>
    <row r="5665" ht="12.6" hidden="1"/>
    <row r="5666" ht="12.6" hidden="1"/>
    <row r="5667" ht="12.6" hidden="1"/>
    <row r="5668" ht="12.6" hidden="1"/>
    <row r="5669" ht="12.6" hidden="1"/>
    <row r="5670" ht="12.6" hidden="1"/>
    <row r="5671" ht="12.6" hidden="1"/>
    <row r="5672" ht="12.6" hidden="1"/>
    <row r="5673" ht="12.6" hidden="1"/>
    <row r="5674" ht="12.6" hidden="1"/>
    <row r="5675" ht="12.6" hidden="1"/>
    <row r="5676" ht="12.6" hidden="1"/>
    <row r="5677" ht="12.6" hidden="1"/>
    <row r="5678" ht="12.6" hidden="1"/>
    <row r="5679" ht="12.6" hidden="1"/>
    <row r="5680" ht="12.6" hidden="1"/>
    <row r="5681" ht="12.6" hidden="1"/>
    <row r="5682" ht="12.6" hidden="1"/>
    <row r="5683" ht="12.6" hidden="1"/>
    <row r="5684" ht="12.6" hidden="1"/>
    <row r="5685" ht="12.6" hidden="1"/>
    <row r="5686" ht="12.6" hidden="1"/>
    <row r="5687" ht="12.6" hidden="1"/>
    <row r="5688" ht="12.6" hidden="1"/>
    <row r="5689" ht="12.6" hidden="1"/>
    <row r="5690" ht="12.6" hidden="1"/>
    <row r="5691" ht="12.6" hidden="1"/>
    <row r="5692" ht="12.6" hidden="1"/>
    <row r="5693" ht="12.6" hidden="1"/>
    <row r="5694" ht="12.6" hidden="1"/>
    <row r="5695" ht="12.6" hidden="1"/>
    <row r="5696" ht="12.6" hidden="1"/>
    <row r="5697" ht="12.6" hidden="1"/>
    <row r="5698" ht="12.6" hidden="1"/>
    <row r="5699" ht="12.6" hidden="1"/>
    <row r="5700" ht="12.6" hidden="1"/>
    <row r="5701" ht="12.6" hidden="1"/>
    <row r="5702" ht="12.6" hidden="1"/>
    <row r="5703" ht="12.6" hidden="1"/>
    <row r="5704" ht="12.6" hidden="1"/>
    <row r="5705" ht="12.6" hidden="1"/>
    <row r="5706" ht="12.6" hidden="1"/>
    <row r="5707" ht="12.6" hidden="1"/>
    <row r="5708" ht="12.6" hidden="1"/>
    <row r="5709" ht="12.6" hidden="1"/>
    <row r="5710" ht="12.6" hidden="1"/>
    <row r="5711" ht="12.6" hidden="1"/>
    <row r="5712" ht="12.6" hidden="1"/>
    <row r="5713" ht="12.6" hidden="1"/>
    <row r="5714" ht="12.6" hidden="1"/>
    <row r="5715" ht="12.6" hidden="1"/>
    <row r="5716" ht="12.6" hidden="1"/>
    <row r="5717" ht="12.6" hidden="1"/>
    <row r="5718" ht="12.6" hidden="1"/>
    <row r="5719" ht="12.6" hidden="1"/>
    <row r="5720" ht="12.6" hidden="1"/>
    <row r="5721" ht="12.6" hidden="1"/>
    <row r="5722" ht="12.6" hidden="1"/>
    <row r="5723" ht="12.6" hidden="1"/>
    <row r="5724" ht="12.6" hidden="1"/>
    <row r="5725" ht="12.6" hidden="1"/>
    <row r="5726" ht="12.6" hidden="1"/>
    <row r="5727" ht="12.6" hidden="1"/>
    <row r="5728" ht="12.6" hidden="1"/>
    <row r="5729" ht="12.6" hidden="1"/>
    <row r="5730" ht="12.6" hidden="1"/>
    <row r="5731" ht="12.6" hidden="1"/>
    <row r="5732" ht="12.6" hidden="1"/>
    <row r="5733" ht="12.6" hidden="1"/>
    <row r="5734" ht="12.6" hidden="1"/>
    <row r="5735" ht="12.6" hidden="1"/>
    <row r="5736" ht="12.6" hidden="1"/>
    <row r="5737" ht="12.6" hidden="1"/>
    <row r="5738" ht="12.6" hidden="1"/>
    <row r="5739" ht="12.6" hidden="1"/>
    <row r="5740" ht="12.6" hidden="1"/>
    <row r="5741" ht="12.6" hidden="1"/>
    <row r="5742" ht="12.6" hidden="1"/>
    <row r="5743" ht="12.6" hidden="1"/>
    <row r="5744" ht="12.6" hidden="1"/>
    <row r="5745" ht="12.6" hidden="1"/>
    <row r="5746" ht="12.6" hidden="1"/>
    <row r="5747" ht="12.6" hidden="1"/>
    <row r="5748" ht="12.6" hidden="1"/>
    <row r="5749" ht="12.6" hidden="1"/>
    <row r="5750" ht="12.6" hidden="1"/>
    <row r="5751" ht="12.6" hidden="1"/>
    <row r="5752" ht="12.6" hidden="1"/>
    <row r="5753" ht="12.6" hidden="1"/>
    <row r="5754" ht="12.6" hidden="1"/>
    <row r="5755" ht="12.6" hidden="1"/>
    <row r="5756" ht="12.6" hidden="1"/>
    <row r="5757" ht="12.6" hidden="1"/>
    <row r="5758" ht="12.6" hidden="1"/>
    <row r="5759" ht="12.6" hidden="1"/>
    <row r="5760" ht="12.6" hidden="1"/>
    <row r="5761" ht="12.6" hidden="1"/>
    <row r="5762" ht="12.6" hidden="1"/>
    <row r="5763" ht="12.6" hidden="1"/>
    <row r="5764" ht="12.6" hidden="1"/>
    <row r="5765" ht="12.6" hidden="1"/>
    <row r="5766" ht="12.6" hidden="1"/>
    <row r="5767" ht="12.6" hidden="1"/>
    <row r="5768" ht="12.6" hidden="1"/>
    <row r="5769" ht="12.6" hidden="1"/>
    <row r="5770" ht="12.6" hidden="1"/>
    <row r="5771" ht="12.6" hidden="1"/>
    <row r="5772" ht="12.6" hidden="1"/>
    <row r="5773" ht="12.6" hidden="1"/>
    <row r="5774" ht="12.6" hidden="1"/>
    <row r="5775" ht="12.6" hidden="1"/>
    <row r="5776" ht="12.6" hidden="1"/>
    <row r="5777" ht="12.6" hidden="1"/>
    <row r="5778" ht="12.6" hidden="1"/>
    <row r="5779" ht="12.6" hidden="1"/>
    <row r="5780" ht="12.6" hidden="1"/>
    <row r="5781" ht="12.6" hidden="1"/>
    <row r="5782" ht="12.6" hidden="1"/>
    <row r="5783" ht="12.6" hidden="1"/>
    <row r="5784" ht="12.6" hidden="1"/>
    <row r="5785" ht="12.6" hidden="1"/>
    <row r="5786" ht="12.6" hidden="1"/>
    <row r="5787" ht="12.6" hidden="1"/>
    <row r="5788" ht="12.6" hidden="1"/>
    <row r="5789" ht="12.6" hidden="1"/>
    <row r="5790" ht="12.6" hidden="1"/>
    <row r="5791" ht="12.6" hidden="1"/>
    <row r="5792" ht="12.6" hidden="1"/>
    <row r="5793" ht="12.6" hidden="1"/>
    <row r="5794" ht="12.6" hidden="1"/>
    <row r="5795" ht="12.6" hidden="1"/>
    <row r="5796" ht="12.6" hidden="1"/>
    <row r="5797" ht="12.6" hidden="1"/>
    <row r="5798" ht="12.6" hidden="1"/>
    <row r="5799" ht="12.6" hidden="1"/>
    <row r="5800" ht="12.6" hidden="1"/>
    <row r="5801" ht="12.6" hidden="1"/>
    <row r="5802" ht="12.6" hidden="1"/>
    <row r="5803" ht="12.6" hidden="1"/>
    <row r="5804" ht="12.6" hidden="1"/>
    <row r="5805" ht="12.6" hidden="1"/>
    <row r="5806" ht="12.6" hidden="1"/>
    <row r="5807" ht="12.6" hidden="1"/>
    <row r="5808" ht="12.6" hidden="1"/>
    <row r="5809" ht="12.6" hidden="1"/>
    <row r="5810" ht="12.6" hidden="1"/>
    <row r="5811" ht="12.6" hidden="1"/>
    <row r="5812" ht="12.6" hidden="1"/>
    <row r="5813" ht="12.6" hidden="1"/>
    <row r="5814" ht="12.6" hidden="1"/>
    <row r="5815" ht="12.6" hidden="1"/>
    <row r="5816" ht="12.6" hidden="1"/>
    <row r="5817" ht="12.6" hidden="1"/>
    <row r="5818" ht="12.6" hidden="1"/>
    <row r="5819" ht="12.6" hidden="1"/>
    <row r="5820" ht="12.6" hidden="1"/>
    <row r="5821" ht="12.6" hidden="1"/>
    <row r="5822" ht="12.6" hidden="1"/>
    <row r="5823" ht="12.6" hidden="1"/>
    <row r="5824" ht="12.6" hidden="1"/>
    <row r="5825" ht="12.6" hidden="1"/>
    <row r="5826" ht="12.6" hidden="1"/>
    <row r="5827" ht="12.6" hidden="1"/>
    <row r="5828" ht="12.6" hidden="1"/>
    <row r="5829" ht="12.6" hidden="1"/>
    <row r="5830" ht="12.6" hidden="1"/>
    <row r="5831" ht="12.6" hidden="1"/>
    <row r="5832" ht="12.6" hidden="1"/>
    <row r="5833" ht="12.6" hidden="1"/>
    <row r="5834" ht="12.6" hidden="1"/>
    <row r="5835" ht="12.6" hidden="1"/>
    <row r="5836" ht="12.6" hidden="1"/>
    <row r="5837" ht="12.6" hidden="1"/>
    <row r="5838" ht="12.6" hidden="1"/>
    <row r="5839" ht="12.6" hidden="1"/>
    <row r="5840" ht="12.6" hidden="1"/>
    <row r="5841" ht="12.6" hidden="1"/>
    <row r="5842" ht="12.6" hidden="1"/>
    <row r="5843" ht="12.6" hidden="1"/>
    <row r="5844" ht="12.6" hidden="1"/>
    <row r="5845" ht="12.6" hidden="1"/>
    <row r="5846" ht="12.6" hidden="1"/>
    <row r="5847" ht="12.6" hidden="1"/>
    <row r="5848" ht="12.6" hidden="1"/>
    <row r="5849" ht="12.6" hidden="1"/>
    <row r="5850" ht="12.6" hidden="1"/>
    <row r="5851" ht="12.6" hidden="1"/>
    <row r="5852" ht="12.6" hidden="1"/>
    <row r="5853" ht="12.6" hidden="1"/>
    <row r="5854" ht="12.6" hidden="1"/>
    <row r="5855" ht="12.6" hidden="1"/>
    <row r="5856" ht="12.6" hidden="1"/>
    <row r="5857" ht="12.6" hidden="1"/>
    <row r="5858" ht="12.6" hidden="1"/>
    <row r="5859" ht="12.6" hidden="1"/>
    <row r="5860" ht="12.6" hidden="1"/>
    <row r="5861" ht="12.6" hidden="1"/>
    <row r="5862" ht="12.6" hidden="1"/>
    <row r="5863" ht="12.6" hidden="1"/>
    <row r="5864" ht="12.6" hidden="1"/>
    <row r="5865" ht="12.6" hidden="1"/>
    <row r="5866" ht="12.6" hidden="1"/>
    <row r="5867" ht="12.6" hidden="1"/>
    <row r="5868" ht="12.6" hidden="1"/>
    <row r="5869" ht="12.6" hidden="1"/>
    <row r="5870" ht="12.6" hidden="1"/>
    <row r="5871" ht="12.6" hidden="1"/>
    <row r="5872" ht="12.6" hidden="1"/>
    <row r="5873" ht="12.6" hidden="1"/>
    <row r="5874" ht="12.6" hidden="1"/>
    <row r="5875" ht="12.6" hidden="1"/>
    <row r="5876" ht="12.6" hidden="1"/>
    <row r="5877" ht="12.6" hidden="1"/>
    <row r="5878" ht="12.6" hidden="1"/>
    <row r="5879" ht="12.6" hidden="1"/>
    <row r="5880" ht="12.6" hidden="1"/>
    <row r="5881" ht="12.6" hidden="1"/>
    <row r="5882" ht="12.6" hidden="1"/>
    <row r="5883" ht="12.6" hidden="1"/>
    <row r="5884" ht="12.6" hidden="1"/>
    <row r="5885" ht="12.6" hidden="1"/>
    <row r="5886" ht="12.6" hidden="1"/>
    <row r="5887" ht="12.6" hidden="1"/>
    <row r="5888" ht="12.6" hidden="1"/>
    <row r="5889" ht="12.6" hidden="1"/>
    <row r="5890" ht="12.6" hidden="1"/>
    <row r="5891" ht="12.6" hidden="1"/>
    <row r="5892" ht="12.6" hidden="1"/>
    <row r="5893" ht="12.6" hidden="1"/>
    <row r="5894" ht="12.6" hidden="1"/>
    <row r="5895" ht="12.6" hidden="1"/>
    <row r="5896" ht="12.6" hidden="1"/>
    <row r="5897" ht="12.6" hidden="1"/>
    <row r="5898" ht="12.6" hidden="1"/>
    <row r="5899" ht="12.6" hidden="1"/>
    <row r="5900" ht="12.6" hidden="1"/>
    <row r="5901" ht="12.6" hidden="1"/>
    <row r="5902" ht="12.6" hidden="1"/>
    <row r="5903" ht="12.6" hidden="1"/>
    <row r="5904" ht="12.6" hidden="1"/>
    <row r="5905" ht="12.6" hidden="1"/>
    <row r="5906" ht="12.6" hidden="1"/>
    <row r="5907" ht="12.6" hidden="1"/>
    <row r="5908" ht="12.6" hidden="1"/>
    <row r="5909" ht="12.6" hidden="1"/>
    <row r="5910" ht="12.6" hidden="1"/>
    <row r="5911" ht="12.6" hidden="1"/>
    <row r="5912" ht="12.6" hidden="1"/>
    <row r="5913" ht="12.6" hidden="1"/>
    <row r="5914" ht="12.6" hidden="1"/>
    <row r="5915" ht="12.6" hidden="1"/>
    <row r="5916" ht="12.6" hidden="1"/>
    <row r="5917" ht="12.6" hidden="1"/>
    <row r="5918" ht="12.6" hidden="1"/>
    <row r="5919" ht="12.6" hidden="1"/>
    <row r="5920" ht="12.6" hidden="1"/>
    <row r="5921" ht="12.6" hidden="1"/>
    <row r="5922" ht="12.6" hidden="1"/>
    <row r="5923" ht="12.6" hidden="1"/>
    <row r="5924" ht="12.6" hidden="1"/>
    <row r="5925" ht="12.6" hidden="1"/>
    <row r="5926" ht="12.6" hidden="1"/>
    <row r="5927" ht="12.6" hidden="1"/>
    <row r="5928" ht="12.6" hidden="1"/>
    <row r="5929" ht="12.6" hidden="1"/>
    <row r="5930" ht="12.6" hidden="1"/>
    <row r="5931" ht="12.6" hidden="1"/>
    <row r="5932" ht="12.6" hidden="1"/>
    <row r="5933" ht="12.6" hidden="1"/>
    <row r="5934" ht="12.6" hidden="1"/>
    <row r="5935" ht="12.6" hidden="1"/>
    <row r="5936" ht="12.6" hidden="1"/>
    <row r="5937" ht="12.6" hidden="1"/>
    <row r="5938" ht="12.6" hidden="1"/>
    <row r="5939" ht="12.6" hidden="1"/>
    <row r="5940" ht="12.6" hidden="1"/>
    <row r="5941" ht="12.6" hidden="1"/>
    <row r="5942" ht="12.6" hidden="1"/>
    <row r="5943" ht="12.6" hidden="1"/>
    <row r="5944" ht="12.6" hidden="1"/>
    <row r="5945" ht="12.6" hidden="1"/>
    <row r="5946" ht="12.6" hidden="1"/>
    <row r="5947" ht="12.6" hidden="1"/>
    <row r="5948" ht="12.6" hidden="1"/>
    <row r="5949" ht="12.6" hidden="1"/>
    <row r="5950" ht="12.6" hidden="1"/>
    <row r="5951" ht="12.6" hidden="1"/>
    <row r="5952" ht="12.6" hidden="1"/>
    <row r="5953" ht="12.6" hidden="1"/>
    <row r="5954" ht="12.6" hidden="1"/>
    <row r="5955" ht="12.6" hidden="1"/>
    <row r="5956" ht="12.6" hidden="1"/>
    <row r="5957" ht="12.6" hidden="1"/>
    <row r="5958" ht="12.6" hidden="1"/>
    <row r="5959" ht="12.6" hidden="1"/>
    <row r="5960" ht="12.6" hidden="1"/>
    <row r="5961" ht="12.6" hidden="1"/>
    <row r="5962" ht="12.6" hidden="1"/>
    <row r="5963" ht="12.6" hidden="1"/>
    <row r="5964" ht="12.6" hidden="1"/>
    <row r="5965" ht="12.6" hidden="1"/>
    <row r="5966" ht="12.6" hidden="1"/>
    <row r="5967" ht="12.6" hidden="1"/>
    <row r="5968" ht="12.6" hidden="1"/>
    <row r="5969" ht="12.6" hidden="1"/>
    <row r="5970" ht="12.6" hidden="1"/>
    <row r="5971" ht="12.6" hidden="1"/>
    <row r="5972" ht="12.6" hidden="1"/>
    <row r="5973" ht="12.6" hidden="1"/>
    <row r="5974" ht="12.6" hidden="1"/>
    <row r="5975" ht="12.6" hidden="1"/>
    <row r="5976" ht="12.6" hidden="1"/>
    <row r="5977" ht="12.6" hidden="1"/>
    <row r="5978" ht="12.6" hidden="1"/>
    <row r="5979" ht="12.6" hidden="1"/>
    <row r="5980" ht="12.6" hidden="1"/>
    <row r="5981" ht="12.6" hidden="1"/>
    <row r="5982" ht="12.6" hidden="1"/>
    <row r="5983" ht="12.6" hidden="1"/>
    <row r="5984" ht="12.6" hidden="1"/>
    <row r="5985" ht="12.6" hidden="1"/>
    <row r="5986" ht="12.6" hidden="1"/>
    <row r="5987" ht="12.6" hidden="1"/>
    <row r="5988" ht="12.6" hidden="1"/>
    <row r="5989" ht="12.6" hidden="1"/>
    <row r="5990" ht="12.6" hidden="1"/>
    <row r="5991" ht="12.6" hidden="1"/>
    <row r="5992" ht="12.6" hidden="1"/>
    <row r="5993" ht="12.6" hidden="1"/>
    <row r="5994" ht="12.6" hidden="1"/>
    <row r="5995" ht="12.6" hidden="1"/>
    <row r="5996" ht="12.6" hidden="1"/>
    <row r="5997" ht="12.6" hidden="1"/>
    <row r="5998" ht="12.6" hidden="1"/>
    <row r="5999" ht="12.6" hidden="1"/>
    <row r="6000" ht="12.6" hidden="1"/>
    <row r="6001" ht="12.6" hidden="1"/>
    <row r="6002" ht="12.6" hidden="1"/>
    <row r="6003" ht="12.6" hidden="1"/>
    <row r="6004" ht="12.6" hidden="1"/>
    <row r="6005" ht="12.6" hidden="1"/>
    <row r="6006" ht="12.6" hidden="1"/>
    <row r="6007" ht="12.6" hidden="1"/>
    <row r="6008" ht="12.6" hidden="1"/>
    <row r="6009" ht="12.6" hidden="1"/>
    <row r="6010" ht="12.6" hidden="1"/>
    <row r="6011" ht="12.6" hidden="1"/>
    <row r="6012" ht="12.6" hidden="1"/>
    <row r="6013" ht="12.6" hidden="1"/>
    <row r="6014" ht="12.6" hidden="1"/>
    <row r="6015" ht="12.6" hidden="1"/>
    <row r="6016" ht="12.6" hidden="1"/>
    <row r="6017" ht="12.6" hidden="1"/>
    <row r="6018" ht="12.6" hidden="1"/>
    <row r="6019" ht="12.6" hidden="1"/>
    <row r="6020" ht="12.6" hidden="1"/>
    <row r="6021" ht="12.6" hidden="1"/>
    <row r="6022" ht="12.6" hidden="1"/>
    <row r="6023" ht="12.6" hidden="1"/>
    <row r="6024" ht="12.6" hidden="1"/>
    <row r="6025" ht="12.6" hidden="1"/>
    <row r="6026" ht="12.6" hidden="1"/>
    <row r="6027" ht="12.6" hidden="1"/>
    <row r="6028" ht="12.6" hidden="1"/>
    <row r="6029" ht="12.6" hidden="1"/>
    <row r="6030" ht="12.6" hidden="1"/>
    <row r="6031" ht="12.6" hidden="1"/>
    <row r="6032" ht="12.6" hidden="1"/>
    <row r="6033" ht="12.6" hidden="1"/>
    <row r="6034" ht="12.6" hidden="1"/>
    <row r="6035" ht="12.6" hidden="1"/>
    <row r="6036" ht="12.6" hidden="1"/>
    <row r="6037" ht="12.6" hidden="1"/>
    <row r="6038" ht="12.6" hidden="1"/>
    <row r="6039" ht="12.6" hidden="1"/>
    <row r="6040" ht="12.6" hidden="1"/>
    <row r="6041" ht="12.6" hidden="1"/>
    <row r="6042" ht="12.6" hidden="1"/>
    <row r="6043" ht="12.6" hidden="1"/>
    <row r="6044" ht="12.6" hidden="1"/>
    <row r="6045" ht="12.6" hidden="1"/>
    <row r="6046" ht="12.6" hidden="1"/>
    <row r="6047" ht="12.6" hidden="1"/>
    <row r="6048" ht="12.6" hidden="1"/>
    <row r="6049" ht="12.6" hidden="1"/>
    <row r="6050" ht="12.6" hidden="1"/>
    <row r="6051" ht="12.6" hidden="1"/>
    <row r="6052" ht="12.6" hidden="1"/>
    <row r="6053" ht="12.6" hidden="1"/>
    <row r="6054" ht="12.6" hidden="1"/>
    <row r="6055" ht="12.6" hidden="1"/>
    <row r="6056" ht="12.6" hidden="1"/>
    <row r="6057" ht="12.6" hidden="1"/>
    <row r="6058" ht="12.6" hidden="1"/>
    <row r="6059" ht="12.6" hidden="1"/>
    <row r="6060" ht="12.6" hidden="1"/>
    <row r="6061" ht="12.6" hidden="1"/>
    <row r="6062" ht="12.6" hidden="1"/>
    <row r="6063" ht="12.6" hidden="1"/>
    <row r="6064" ht="12.6" hidden="1"/>
    <row r="6065" ht="12.6" hidden="1"/>
    <row r="6066" ht="12.6" hidden="1"/>
    <row r="6067" ht="12.6" hidden="1"/>
    <row r="6068" ht="12.6" hidden="1"/>
    <row r="6069" ht="12.6" hidden="1"/>
    <row r="6070" ht="12.6" hidden="1"/>
    <row r="6071" ht="12.6" hidden="1"/>
    <row r="6072" ht="12.6" hidden="1"/>
    <row r="6073" ht="12.6" hidden="1"/>
    <row r="6074" ht="12.6" hidden="1"/>
    <row r="6075" ht="12.6" hidden="1"/>
    <row r="6076" ht="12.6" hidden="1"/>
    <row r="6077" ht="12.6" hidden="1"/>
    <row r="6078" ht="12.6" hidden="1"/>
    <row r="6079" ht="12.6" hidden="1"/>
    <row r="6080" ht="12.6" hidden="1"/>
    <row r="6081" ht="12.6" hidden="1"/>
    <row r="6082" ht="12.6" hidden="1"/>
    <row r="6083" ht="12.6" hidden="1"/>
    <row r="6084" ht="12.6" hidden="1"/>
    <row r="6085" ht="12.6" hidden="1"/>
    <row r="6086" ht="12.6" hidden="1"/>
    <row r="6087" ht="12.6" hidden="1"/>
    <row r="6088" ht="12.6" hidden="1"/>
    <row r="6089" ht="12.6" hidden="1"/>
    <row r="6090" ht="12.6" hidden="1"/>
    <row r="6091" ht="12.6" hidden="1"/>
    <row r="6092" ht="12.6" hidden="1"/>
    <row r="6093" ht="12.6" hidden="1"/>
    <row r="6094" ht="12.6" hidden="1"/>
    <row r="6095" ht="12.6" hidden="1"/>
    <row r="6096" ht="12.6" hidden="1"/>
    <row r="6097" ht="12.6" hidden="1"/>
    <row r="6098" ht="12.6" hidden="1"/>
    <row r="6099" ht="12.6" hidden="1"/>
    <row r="6100" ht="12.6" hidden="1"/>
    <row r="6101" ht="12.6" hidden="1"/>
    <row r="6102" ht="12.6" hidden="1"/>
    <row r="6103" ht="12.6" hidden="1"/>
    <row r="6104" ht="12.6" hidden="1"/>
    <row r="6105" ht="12.6" hidden="1"/>
    <row r="6106" ht="12.6" hidden="1"/>
    <row r="6107" ht="12.6" hidden="1"/>
    <row r="6108" ht="12.6" hidden="1"/>
    <row r="6109" ht="12.6" hidden="1"/>
    <row r="6110" ht="12.6" hidden="1"/>
    <row r="6111" ht="12.6" hidden="1"/>
    <row r="6112" ht="12.6" hidden="1"/>
    <row r="6113" ht="12.6" hidden="1"/>
    <row r="6114" ht="12.6" hidden="1"/>
    <row r="6115" ht="12.6" hidden="1"/>
    <row r="6116" ht="12.6" hidden="1"/>
    <row r="6117" ht="12.6" hidden="1"/>
    <row r="6118" ht="12.6" hidden="1"/>
    <row r="6119" ht="12.6" hidden="1"/>
    <row r="6120" ht="12.6" hidden="1"/>
    <row r="6121" ht="12.6" hidden="1"/>
    <row r="6122" ht="12.6" hidden="1"/>
    <row r="6123" ht="12.6" hidden="1"/>
    <row r="6124" ht="12.6" hidden="1"/>
    <row r="6125" ht="12.6" hidden="1"/>
    <row r="6126" ht="12.6" hidden="1"/>
    <row r="6127" ht="12.6" hidden="1"/>
    <row r="6128" ht="12.6" hidden="1"/>
    <row r="6129" ht="12.6" hidden="1"/>
    <row r="6130" ht="12.6" hidden="1"/>
    <row r="6131" ht="12.6" hidden="1"/>
    <row r="6132" ht="12.6" hidden="1"/>
    <row r="6133" ht="12.6" hidden="1"/>
    <row r="6134" ht="12.6" hidden="1"/>
    <row r="6135" ht="12.6" hidden="1"/>
    <row r="6136" ht="12.6" hidden="1"/>
    <row r="6137" ht="12.6" hidden="1"/>
    <row r="6138" ht="12.6" hidden="1"/>
    <row r="6139" ht="12.6" hidden="1"/>
    <row r="6140" ht="12.6" hidden="1"/>
    <row r="6141" ht="12.6" hidden="1"/>
    <row r="6142" ht="12.6" hidden="1"/>
    <row r="6143" ht="12.6" hidden="1"/>
    <row r="6144" ht="12.6" hidden="1"/>
    <row r="6145" ht="12.6" hidden="1"/>
    <row r="6146" ht="12.6" hidden="1"/>
    <row r="6147" ht="12.6" hidden="1"/>
    <row r="6148" ht="12.6" hidden="1"/>
    <row r="6149" ht="12.6" hidden="1"/>
    <row r="6150" ht="12.6" hidden="1"/>
    <row r="6151" ht="12.6" hidden="1"/>
    <row r="6152" ht="12.6" hidden="1"/>
    <row r="6153" ht="12.6" hidden="1"/>
    <row r="6154" ht="12.6" hidden="1"/>
    <row r="6155" ht="12.6" hidden="1"/>
    <row r="6156" ht="12.6" hidden="1"/>
    <row r="6157" ht="12.6" hidden="1"/>
    <row r="6158" ht="12.6" hidden="1"/>
    <row r="6159" ht="12.6" hidden="1"/>
    <row r="6160" ht="12.6" hidden="1"/>
    <row r="6161" ht="12.6" hidden="1"/>
    <row r="6162" ht="12.6" hidden="1"/>
    <row r="6163" ht="12.6" hidden="1"/>
    <row r="6164" ht="12.6" hidden="1"/>
    <row r="6165" ht="12.6" hidden="1"/>
    <row r="6166" ht="12.6" hidden="1"/>
    <row r="6167" ht="12.6" hidden="1"/>
    <row r="6168" ht="12.6" hidden="1"/>
    <row r="6169" ht="12.6" hidden="1"/>
    <row r="6170" ht="12.6" hidden="1"/>
    <row r="6171" ht="12.6" hidden="1"/>
    <row r="6172" ht="12.6" hidden="1"/>
    <row r="6173" ht="12.6" hidden="1"/>
    <row r="6174" ht="12.6" hidden="1"/>
    <row r="6175" ht="12.6" hidden="1"/>
    <row r="6176" ht="12.6" hidden="1"/>
    <row r="6177" ht="12.6" hidden="1"/>
    <row r="6178" ht="12.6" hidden="1"/>
    <row r="6179" ht="12.6" hidden="1"/>
    <row r="6180" ht="12.6" hidden="1"/>
    <row r="6181" ht="12.6" hidden="1"/>
    <row r="6182" ht="12.6" hidden="1"/>
    <row r="6183" ht="12.6" hidden="1"/>
    <row r="6184" ht="12.6" hidden="1"/>
    <row r="6185" ht="12.6" hidden="1"/>
    <row r="6186" ht="12.6" hidden="1"/>
    <row r="6187" ht="12.6" hidden="1"/>
    <row r="6188" ht="12.6" hidden="1"/>
    <row r="6189" ht="12.6" hidden="1"/>
    <row r="6190" ht="12.6" hidden="1"/>
    <row r="6191" ht="12.6" hidden="1"/>
    <row r="6192" ht="12.6" hidden="1"/>
    <row r="6193" ht="12.6" hidden="1"/>
    <row r="6194" ht="12.6" hidden="1"/>
    <row r="6195" ht="12.6" hidden="1"/>
    <row r="6196" ht="12.6" hidden="1"/>
    <row r="6197" ht="12.6" hidden="1"/>
    <row r="6198" ht="12.6" hidden="1"/>
    <row r="6199" ht="12.6" hidden="1"/>
    <row r="6200" ht="12.6" hidden="1"/>
    <row r="6201" ht="12.6" hidden="1"/>
    <row r="6202" ht="12.6" hidden="1"/>
    <row r="6203" ht="12.6" hidden="1"/>
    <row r="6204" ht="12.6" hidden="1"/>
    <row r="6205" ht="12.6" hidden="1"/>
    <row r="6206" ht="12.6" hidden="1"/>
    <row r="6207" ht="12.6" hidden="1"/>
    <row r="6208" ht="12.6" hidden="1"/>
    <row r="6209" ht="12.6" hidden="1"/>
    <row r="6210" ht="12.6" hidden="1"/>
    <row r="6211" ht="12.6" hidden="1"/>
    <row r="6212" ht="12.6" hidden="1"/>
    <row r="6213" ht="12.6" hidden="1"/>
    <row r="6214" ht="12.6" hidden="1"/>
    <row r="6215" ht="12.6" hidden="1"/>
    <row r="6216" ht="12.6" hidden="1"/>
    <row r="6217" ht="12.6" hidden="1"/>
    <row r="6218" ht="12.6" hidden="1"/>
    <row r="6219" ht="12.6" hidden="1"/>
    <row r="6220" ht="12.6" hidden="1"/>
    <row r="6221" ht="12.6" hidden="1"/>
    <row r="6222" ht="12.6" hidden="1"/>
    <row r="6223" ht="12.6" hidden="1"/>
    <row r="6224" ht="12.6" hidden="1"/>
    <row r="6225" ht="12.6" hidden="1"/>
    <row r="6226" ht="12.6" hidden="1"/>
    <row r="6227" ht="12.6" hidden="1"/>
    <row r="6228" ht="12.6" hidden="1"/>
    <row r="6229" ht="12.6" hidden="1"/>
    <row r="6230" ht="12.6" hidden="1"/>
    <row r="6231" ht="12.6" hidden="1"/>
    <row r="6232" ht="12.6" hidden="1"/>
    <row r="6233" ht="12.6" hidden="1"/>
    <row r="6234" ht="12.6" hidden="1"/>
    <row r="6235" ht="12.6" hidden="1"/>
    <row r="6236" ht="12.6" hidden="1"/>
    <row r="6237" ht="12.6" hidden="1"/>
    <row r="6238" ht="12.6" hidden="1"/>
    <row r="6239" ht="12.6" hidden="1"/>
    <row r="6240" ht="12.6" hidden="1"/>
    <row r="6241" ht="12.6" hidden="1"/>
    <row r="6242" ht="12.6" hidden="1"/>
    <row r="6243" ht="12.6" hidden="1"/>
    <row r="6244" ht="12.6" hidden="1"/>
    <row r="6245" ht="12.6" hidden="1"/>
    <row r="6246" ht="12.6" hidden="1"/>
    <row r="6247" ht="12.6" hidden="1"/>
    <row r="6248" ht="12.6" hidden="1"/>
    <row r="6249" ht="12.6" hidden="1"/>
    <row r="6250" ht="12.6" hidden="1"/>
    <row r="6251" ht="12.6" hidden="1"/>
    <row r="6252" ht="12.6" hidden="1"/>
    <row r="6253" ht="12.6" hidden="1"/>
    <row r="6254" ht="12.6" hidden="1"/>
    <row r="6255" ht="12.6" hidden="1"/>
    <row r="6256" ht="12.6" hidden="1"/>
    <row r="6257" ht="12.6" hidden="1"/>
    <row r="6258" ht="12.6" hidden="1"/>
    <row r="6259" ht="12.6" hidden="1"/>
    <row r="6260" ht="12.6" hidden="1"/>
    <row r="6261" ht="12.6" hidden="1"/>
    <row r="6262" ht="12.6" hidden="1"/>
    <row r="6263" ht="12.6" hidden="1"/>
    <row r="6264" ht="12.6" hidden="1"/>
    <row r="6265" ht="12.6" hidden="1"/>
    <row r="6266" ht="12.6" hidden="1"/>
    <row r="6267" ht="12.6" hidden="1"/>
    <row r="6268" ht="12.6" hidden="1"/>
    <row r="6269" ht="12.6" hidden="1"/>
    <row r="6270" ht="12.6" hidden="1"/>
    <row r="6271" ht="12.6" hidden="1"/>
    <row r="6272" ht="12.6" hidden="1"/>
    <row r="6273" ht="12.6" hidden="1"/>
    <row r="6274" ht="12.6" hidden="1"/>
    <row r="6275" ht="12.6" hidden="1"/>
    <row r="6276" ht="12.6" hidden="1"/>
    <row r="6277" ht="12.6" hidden="1"/>
    <row r="6278" ht="12.6" hidden="1"/>
    <row r="6279" ht="12.6" hidden="1"/>
    <row r="6280" ht="12.6" hidden="1"/>
    <row r="6281" ht="12.6" hidden="1"/>
    <row r="6282" ht="12.6" hidden="1"/>
    <row r="6283" ht="12.6" hidden="1"/>
    <row r="6284" ht="12.6" hidden="1"/>
    <row r="6285" ht="12.6" hidden="1"/>
    <row r="6286" ht="12.6" hidden="1"/>
    <row r="6287" ht="12.6" hidden="1"/>
    <row r="6288" ht="12.6" hidden="1"/>
    <row r="6289" ht="12.6" hidden="1"/>
    <row r="6290" ht="12.6" hidden="1"/>
    <row r="6291" ht="12.6" hidden="1"/>
    <row r="6292" ht="12.6" hidden="1"/>
    <row r="6293" ht="12.6" hidden="1"/>
    <row r="6294" ht="12.6" hidden="1"/>
    <row r="6295" ht="12.6" hidden="1"/>
    <row r="6296" ht="12.6" hidden="1"/>
    <row r="6297" ht="12.6" hidden="1"/>
    <row r="6298" ht="12.6" hidden="1"/>
    <row r="6299" ht="12.6" hidden="1"/>
    <row r="6300" ht="12.6" hidden="1"/>
    <row r="6301" ht="12.6" hidden="1"/>
    <row r="6302" ht="12.6" hidden="1"/>
    <row r="6303" ht="12.6" hidden="1"/>
    <row r="6304" ht="12.6" hidden="1"/>
    <row r="6305" ht="12.6" hidden="1"/>
    <row r="6306" ht="12.6" hidden="1"/>
    <row r="6307" ht="12.6" hidden="1"/>
    <row r="6308" ht="12.6" hidden="1"/>
    <row r="6309" ht="12.6" hidden="1"/>
    <row r="6310" ht="12.6" hidden="1"/>
    <row r="6311" ht="12.6" hidden="1"/>
    <row r="6312" ht="12.6" hidden="1"/>
    <row r="6313" ht="12.6" hidden="1"/>
    <row r="6314" ht="12.6" hidden="1"/>
    <row r="6315" ht="12.6" hidden="1"/>
    <row r="6316" ht="12.6" hidden="1"/>
    <row r="6317" ht="12.6" hidden="1"/>
    <row r="6318" ht="12.6" hidden="1"/>
    <row r="6319" ht="12.6" hidden="1"/>
    <row r="6320" ht="12.6" hidden="1"/>
    <row r="6321" ht="12.6" hidden="1"/>
    <row r="6322" ht="12.6" hidden="1"/>
    <row r="6323" ht="12.6" hidden="1"/>
    <row r="6324" ht="12.6" hidden="1"/>
    <row r="6325" ht="12.6" hidden="1"/>
    <row r="6326" ht="12.6" hidden="1"/>
    <row r="6327" ht="12.6" hidden="1"/>
    <row r="6328" ht="12.6" hidden="1"/>
    <row r="6329" ht="12.6" hidden="1"/>
    <row r="6330" ht="12.6" hidden="1"/>
    <row r="6331" ht="12.6" hidden="1"/>
    <row r="6332" ht="12.6" hidden="1"/>
    <row r="6333" ht="12.6" hidden="1"/>
    <row r="6334" ht="12.6" hidden="1"/>
    <row r="6335" ht="12.6" hidden="1"/>
    <row r="6336" ht="12.6" hidden="1"/>
    <row r="6337" ht="12.6" hidden="1"/>
    <row r="6338" ht="12.6" hidden="1"/>
    <row r="6339" ht="12.6" hidden="1"/>
    <row r="6340" ht="12.6" hidden="1"/>
    <row r="6341" ht="12.6" hidden="1"/>
    <row r="6342" ht="12.6" hidden="1"/>
    <row r="6343" ht="12.6" hidden="1"/>
    <row r="6344" ht="12.6" hidden="1"/>
    <row r="6345" ht="12.6" hidden="1"/>
    <row r="6346" ht="12.6" hidden="1"/>
    <row r="6347" ht="12.6" hidden="1"/>
    <row r="6348" ht="12.6" hidden="1"/>
    <row r="6349" ht="12.6" hidden="1"/>
    <row r="6350" ht="12.6" hidden="1"/>
    <row r="6351" ht="12.6" hidden="1"/>
    <row r="6352" ht="12.6" hidden="1"/>
    <row r="6353" ht="12.6" hidden="1"/>
    <row r="6354" ht="12.6" hidden="1"/>
    <row r="6355" ht="12.6" hidden="1"/>
    <row r="6356" ht="12.6" hidden="1"/>
    <row r="6357" ht="12.6" hidden="1"/>
    <row r="6358" ht="12.6" hidden="1"/>
    <row r="6359" ht="12.6" hidden="1"/>
    <row r="6360" ht="12.6" hidden="1"/>
    <row r="6361" ht="12.6" hidden="1"/>
    <row r="6362" ht="12.6" hidden="1"/>
    <row r="6363" ht="12.6" hidden="1"/>
    <row r="6364" ht="12.6" hidden="1"/>
    <row r="6365" ht="12.6" hidden="1"/>
    <row r="6366" ht="12.6" hidden="1"/>
    <row r="6367" ht="12.6" hidden="1"/>
    <row r="6368" ht="12.6" hidden="1"/>
    <row r="6369" ht="12.6" hidden="1"/>
    <row r="6370" ht="12.6" hidden="1"/>
    <row r="6371" ht="12.6" hidden="1"/>
    <row r="6372" ht="12.6" hidden="1"/>
    <row r="6373" ht="12.6" hidden="1"/>
    <row r="6374" ht="12.6" hidden="1"/>
    <row r="6375" ht="12.6" hidden="1"/>
    <row r="6376" ht="12.6" hidden="1"/>
    <row r="6377" ht="12.6" hidden="1"/>
    <row r="6378" ht="12.6" hidden="1"/>
    <row r="6379" ht="12.6" hidden="1"/>
    <row r="6380" ht="12.6" hidden="1"/>
    <row r="6381" ht="12.6" hidden="1"/>
    <row r="6382" ht="12.6" hidden="1"/>
    <row r="6383" ht="12.6" hidden="1"/>
    <row r="6384" ht="12.6" hidden="1"/>
    <row r="6385" ht="12.6" hidden="1"/>
    <row r="6386" ht="12.6" hidden="1"/>
    <row r="6387" ht="12.6" hidden="1"/>
    <row r="6388" ht="12.6" hidden="1"/>
    <row r="6389" ht="12.6" hidden="1"/>
    <row r="6390" ht="12.6" hidden="1"/>
    <row r="6391" ht="12.6" hidden="1"/>
    <row r="6392" ht="12.6" hidden="1"/>
    <row r="6393" ht="12.6" hidden="1"/>
    <row r="6394" ht="12.6" hidden="1"/>
    <row r="6395" ht="12.6" hidden="1"/>
    <row r="6396" ht="12.6" hidden="1"/>
    <row r="6397" ht="12.6" hidden="1"/>
    <row r="6398" ht="12.6" hidden="1"/>
    <row r="6399" ht="12.6" hidden="1"/>
    <row r="6400" ht="12.6" hidden="1"/>
    <row r="6401" ht="12.6" hidden="1"/>
    <row r="6402" ht="12.6" hidden="1"/>
    <row r="6403" ht="12.6" hidden="1"/>
    <row r="6404" ht="12.6" hidden="1"/>
    <row r="6405" ht="12.6" hidden="1"/>
    <row r="6406" ht="12.6" hidden="1"/>
    <row r="6407" ht="12.6" hidden="1"/>
    <row r="6408" ht="12.6" hidden="1"/>
    <row r="6409" ht="12.6" hidden="1"/>
    <row r="6410" ht="12.6" hidden="1"/>
    <row r="6411" ht="12.6" hidden="1"/>
    <row r="6412" ht="12.6" hidden="1"/>
    <row r="6413" ht="12.6" hidden="1"/>
    <row r="6414" ht="12.6" hidden="1"/>
    <row r="6415" ht="12.6" hidden="1"/>
    <row r="6416" ht="12.6" hidden="1"/>
    <row r="6417" ht="12.6" hidden="1"/>
    <row r="6418" ht="12.6" hidden="1"/>
    <row r="6419" ht="12.6" hidden="1"/>
    <row r="6420" ht="12.6" hidden="1"/>
    <row r="6421" ht="12.6" hidden="1"/>
    <row r="6422" ht="12.6" hidden="1"/>
    <row r="6423" ht="12.6" hidden="1"/>
    <row r="6424" ht="12.6" hidden="1"/>
    <row r="6425" ht="12.6" hidden="1"/>
    <row r="6426" ht="12.6" hidden="1"/>
    <row r="6427" ht="12.6" hidden="1"/>
    <row r="6428" ht="12.6" hidden="1"/>
    <row r="6429" ht="12.6" hidden="1"/>
    <row r="6430" ht="12.6" hidden="1"/>
    <row r="6431" ht="12.6" hidden="1"/>
    <row r="6432" ht="12.6" hidden="1"/>
    <row r="6433" ht="12.6" hidden="1"/>
    <row r="6434" ht="12.6" hidden="1"/>
    <row r="6435" ht="12.6" hidden="1"/>
    <row r="6436" ht="12.6" hidden="1"/>
    <row r="6437" ht="12.6" hidden="1"/>
    <row r="6438" ht="12.6" hidden="1"/>
    <row r="6439" ht="12.6" hidden="1"/>
    <row r="6440" ht="12.6" hidden="1"/>
    <row r="6441" ht="12.6" hidden="1"/>
    <row r="6442" ht="12.6" hidden="1"/>
    <row r="6443" ht="12.6" hidden="1"/>
    <row r="6444" ht="12.6" hidden="1"/>
    <row r="6445" ht="12.6" hidden="1"/>
    <row r="6446" ht="12.6" hidden="1"/>
    <row r="6447" ht="12.6" hidden="1"/>
    <row r="6448" ht="12.6" hidden="1"/>
    <row r="6449" ht="12.6" hidden="1"/>
    <row r="6450" ht="12.6" hidden="1"/>
    <row r="6451" ht="12.6" hidden="1"/>
    <row r="6452" ht="12.6" hidden="1"/>
    <row r="6453" ht="12.6" hidden="1"/>
    <row r="6454" ht="12.6" hidden="1"/>
    <row r="6455" ht="12.6" hidden="1"/>
    <row r="6456" ht="12.6" hidden="1"/>
    <row r="6457" ht="12.6" hidden="1"/>
    <row r="6458" ht="12.6" hidden="1"/>
    <row r="6459" ht="12.6" hidden="1"/>
    <row r="6460" ht="12.6" hidden="1"/>
    <row r="6461" ht="12.6" hidden="1"/>
    <row r="6462" ht="12.6" hidden="1"/>
    <row r="6463" ht="12.6" hidden="1"/>
    <row r="6464" ht="12.6" hidden="1"/>
    <row r="6465" ht="12.6" hidden="1"/>
    <row r="6466" ht="12.6" hidden="1"/>
    <row r="6467" ht="12.6" hidden="1"/>
    <row r="6468" ht="12.6" hidden="1"/>
    <row r="6469" ht="12.6" hidden="1"/>
    <row r="6470" ht="12.6" hidden="1"/>
    <row r="6471" ht="12.6" hidden="1"/>
    <row r="6472" ht="12.6" hidden="1"/>
    <row r="6473" ht="12.6" hidden="1"/>
    <row r="6474" ht="12.6" hidden="1"/>
    <row r="6475" ht="12.6" hidden="1"/>
    <row r="6476" ht="12.6" hidden="1"/>
    <row r="6477" ht="12.6" hidden="1"/>
    <row r="6478" ht="12.6" hidden="1"/>
    <row r="6479" ht="12.6" hidden="1"/>
    <row r="6480" ht="12.6" hidden="1"/>
    <row r="6481" ht="12.6" hidden="1"/>
    <row r="6482" ht="12.6" hidden="1"/>
    <row r="6483" ht="12.6" hidden="1"/>
    <row r="6484" ht="12.6" hidden="1"/>
    <row r="6485" ht="12.6" hidden="1"/>
    <row r="6486" ht="12.6" hidden="1"/>
    <row r="6487" ht="12.6" hidden="1"/>
    <row r="6488" ht="12.6" hidden="1"/>
    <row r="6489" ht="12.6" hidden="1"/>
    <row r="6490" ht="12.6" hidden="1"/>
    <row r="6491" ht="12.6" hidden="1"/>
    <row r="6492" ht="12.6" hidden="1"/>
    <row r="6493" ht="12.6" hidden="1"/>
    <row r="6494" ht="12.6" hidden="1"/>
    <row r="6495" ht="12.6" hidden="1"/>
    <row r="6496" ht="12.6" hidden="1"/>
    <row r="6497" ht="12.6" hidden="1"/>
    <row r="6498" ht="12.6" hidden="1"/>
    <row r="6499" ht="12.6" hidden="1"/>
    <row r="6500" ht="12.6" hidden="1"/>
    <row r="6501" ht="12.6" hidden="1"/>
    <row r="6502" ht="12.6" hidden="1"/>
    <row r="6503" ht="12.6" hidden="1"/>
    <row r="6504" ht="12.6" hidden="1"/>
    <row r="6505" ht="12.6" hidden="1"/>
    <row r="6506" ht="12.6" hidden="1"/>
    <row r="6507" ht="12.6" hidden="1"/>
    <row r="6508" ht="12.6" hidden="1"/>
    <row r="6509" ht="12.6" hidden="1"/>
    <row r="6510" ht="12.6" hidden="1"/>
    <row r="6511" ht="12.6" hidden="1"/>
    <row r="6512" ht="12.6" hidden="1"/>
    <row r="6513" ht="12.6" hidden="1"/>
    <row r="6514" ht="12.6" hidden="1"/>
    <row r="6515" ht="12.6" hidden="1"/>
    <row r="6516" ht="12.6" hidden="1"/>
    <row r="6517" ht="12.6" hidden="1"/>
    <row r="6518" ht="12.6" hidden="1"/>
    <row r="6519" ht="12.6" hidden="1"/>
    <row r="6520" ht="12.6" hidden="1"/>
    <row r="6521" ht="12.6" hidden="1"/>
    <row r="6522" ht="12.6" hidden="1"/>
    <row r="6523" ht="12.6" hidden="1"/>
    <row r="6524" ht="12.6" hidden="1"/>
    <row r="6525" ht="12.6" hidden="1"/>
    <row r="6526" ht="12.6" hidden="1"/>
    <row r="6527" ht="12.6" hidden="1"/>
    <row r="6528" ht="12.6" hidden="1"/>
    <row r="6529" ht="12.6" hidden="1"/>
    <row r="6530" ht="12.6" hidden="1"/>
    <row r="6531" ht="12.6" hidden="1"/>
    <row r="6532" ht="12.6" hidden="1"/>
    <row r="6533" ht="12.6" hidden="1"/>
    <row r="6534" ht="12.6" hidden="1"/>
    <row r="6535" ht="12.6" hidden="1"/>
    <row r="6536" ht="12.6" hidden="1"/>
    <row r="6537" ht="12.6" hidden="1"/>
    <row r="6538" ht="12.6" hidden="1"/>
    <row r="6539" ht="12.6" hidden="1"/>
    <row r="6540" ht="12.6" hidden="1"/>
    <row r="6541" ht="12.6" hidden="1"/>
    <row r="6542" ht="12.6" hidden="1"/>
    <row r="6543" ht="12.6" hidden="1"/>
    <row r="6544" ht="12.6" hidden="1"/>
    <row r="6545" ht="12.6" hidden="1"/>
    <row r="6546" ht="12.6" hidden="1"/>
    <row r="6547" ht="12.6" hidden="1"/>
    <row r="6548" ht="12.6" hidden="1"/>
    <row r="6549" ht="12.6" hidden="1"/>
    <row r="6550" ht="12.6" hidden="1"/>
    <row r="6551" ht="12.6" hidden="1"/>
    <row r="6552" ht="12.6" hidden="1"/>
    <row r="6553" ht="12.6" hidden="1"/>
    <row r="6554" ht="12.6" hidden="1"/>
    <row r="6555" ht="12.6" hidden="1"/>
    <row r="6556" ht="12.6" hidden="1"/>
    <row r="6557" ht="12.6" hidden="1"/>
    <row r="6558" ht="12.6" hidden="1"/>
    <row r="6559" ht="12.6" hidden="1"/>
    <row r="6560" ht="12.6" hidden="1"/>
    <row r="6561" ht="12.6" hidden="1"/>
    <row r="6562" ht="12.6" hidden="1"/>
    <row r="6563" ht="12.6" hidden="1"/>
    <row r="6564" ht="12.6" hidden="1"/>
    <row r="6565" ht="12.6" hidden="1"/>
    <row r="6566" ht="12.6" hidden="1"/>
    <row r="6567" ht="12.6" hidden="1"/>
    <row r="6568" ht="12.6" hidden="1"/>
    <row r="6569" ht="12.6" hidden="1"/>
    <row r="6570" ht="12.6" hidden="1"/>
    <row r="6571" ht="12.6" hidden="1"/>
    <row r="6572" ht="12.6" hidden="1"/>
    <row r="6573" ht="12.6" hidden="1"/>
    <row r="6574" ht="12.6" hidden="1"/>
    <row r="6575" ht="12.6" hidden="1"/>
    <row r="6576" ht="12.6" hidden="1"/>
    <row r="6577" ht="12.6" hidden="1"/>
    <row r="6578" ht="12.6" hidden="1"/>
    <row r="6579" ht="12.6" hidden="1"/>
    <row r="6580" ht="12.6" hidden="1"/>
    <row r="6581" ht="12.6" hidden="1"/>
    <row r="6582" ht="12.6" hidden="1"/>
    <row r="6583" ht="12.6" hidden="1"/>
    <row r="6584" ht="12.6" hidden="1"/>
    <row r="6585" ht="12.6" hidden="1"/>
    <row r="6586" ht="12.6" hidden="1"/>
    <row r="6587" ht="12.6" hidden="1"/>
    <row r="6588" ht="12.6" hidden="1"/>
    <row r="6589" ht="12.6" hidden="1"/>
    <row r="6590" ht="12.6" hidden="1"/>
    <row r="6591" ht="12.6" hidden="1"/>
    <row r="6592" ht="12.6" hidden="1"/>
    <row r="6593" ht="12.6" hidden="1"/>
    <row r="6594" ht="12.6" hidden="1"/>
    <row r="6595" ht="12.6" hidden="1"/>
    <row r="6596" ht="12.6" hidden="1"/>
    <row r="6597" ht="12.6" hidden="1"/>
    <row r="6598" ht="12.6" hidden="1"/>
    <row r="6599" ht="12.6" hidden="1"/>
    <row r="6600" ht="12.6" hidden="1"/>
    <row r="6601" ht="12.6" hidden="1"/>
    <row r="6602" ht="12.6" hidden="1"/>
    <row r="6603" ht="12.6" hidden="1"/>
    <row r="6604" ht="12.6" hidden="1"/>
    <row r="6605" ht="12.6" hidden="1"/>
    <row r="6606" ht="12.6" hidden="1"/>
    <row r="6607" ht="12.6" hidden="1"/>
    <row r="6608" ht="12.6" hidden="1"/>
    <row r="6609" ht="12.6" hidden="1"/>
    <row r="6610" ht="12.6" hidden="1"/>
    <row r="6611" ht="12.6" hidden="1"/>
    <row r="6612" ht="12.6" hidden="1"/>
    <row r="6613" ht="12.6" hidden="1"/>
    <row r="6614" ht="12.6" hidden="1"/>
    <row r="6615" ht="12.6" hidden="1"/>
    <row r="6616" ht="12.6" hidden="1"/>
    <row r="6617" ht="12.6" hidden="1"/>
    <row r="6618" ht="12.6" hidden="1"/>
    <row r="6619" ht="12.6" hidden="1"/>
    <row r="6620" ht="12.6" hidden="1"/>
    <row r="6621" ht="12.6" hidden="1"/>
    <row r="6622" ht="12.6" hidden="1"/>
    <row r="6623" ht="12.6" hidden="1"/>
    <row r="6624" ht="12.6" hidden="1"/>
    <row r="6625" ht="12.6" hidden="1"/>
    <row r="6626" ht="12.6" hidden="1"/>
    <row r="6627" ht="12.6" hidden="1"/>
    <row r="6628" ht="12.6" hidden="1"/>
    <row r="6629" ht="12.6" hidden="1"/>
    <row r="6630" ht="12.6" hidden="1"/>
    <row r="6631" ht="12.6" hidden="1"/>
    <row r="6632" ht="12.6" hidden="1"/>
    <row r="6633" ht="12.6" hidden="1"/>
    <row r="6634" ht="12.6" hidden="1"/>
    <row r="6635" ht="12.6" hidden="1"/>
    <row r="6636" ht="12.6" hidden="1"/>
    <row r="6637" ht="12.6" hidden="1"/>
    <row r="6638" ht="12.6" hidden="1"/>
    <row r="6639" ht="12.6" hidden="1"/>
    <row r="6640" ht="12.6" hidden="1"/>
    <row r="6641" ht="12.6" hidden="1"/>
    <row r="6642" ht="12.6" hidden="1"/>
    <row r="6643" ht="12.6" hidden="1"/>
    <row r="6644" ht="12.6" hidden="1"/>
    <row r="6645" ht="12.6" hidden="1"/>
    <row r="6646" ht="12.6" hidden="1"/>
    <row r="6647" ht="12.6" hidden="1"/>
    <row r="6648" ht="12.6" hidden="1"/>
    <row r="6649" ht="12.6" hidden="1"/>
    <row r="6650" ht="12.6" hidden="1"/>
    <row r="6651" ht="12.6" hidden="1"/>
    <row r="6652" ht="12.6" hidden="1"/>
    <row r="6653" ht="12.6" hidden="1"/>
    <row r="6654" ht="12.6" hidden="1"/>
    <row r="6655" ht="12.6" hidden="1"/>
    <row r="6656" ht="12.6" hidden="1"/>
    <row r="6657" ht="12.6" hidden="1"/>
    <row r="6658" ht="12.6" hidden="1"/>
    <row r="6659" ht="12.6" hidden="1"/>
    <row r="6660" ht="12.6" hidden="1"/>
    <row r="6661" ht="12.6" hidden="1"/>
    <row r="6662" ht="12.6" hidden="1"/>
    <row r="6663" ht="12.6" hidden="1"/>
    <row r="6664" ht="12.6" hidden="1"/>
    <row r="6665" ht="12.6" hidden="1"/>
    <row r="6666" ht="12.6" hidden="1"/>
    <row r="6667" ht="12.6" hidden="1"/>
    <row r="6668" ht="12.6" hidden="1"/>
    <row r="6669" ht="12.6" hidden="1"/>
    <row r="6670" ht="12.6" hidden="1"/>
    <row r="6671" ht="12.6" hidden="1"/>
    <row r="6672" ht="12.6" hidden="1"/>
    <row r="6673" ht="12.6" hidden="1"/>
    <row r="6674" ht="12.6" hidden="1"/>
    <row r="6675" ht="12.6" hidden="1"/>
    <row r="6676" ht="12.6" hidden="1"/>
    <row r="6677" ht="12.6" hidden="1"/>
    <row r="6678" ht="12.6" hidden="1"/>
    <row r="6679" ht="12.6" hidden="1"/>
    <row r="6680" ht="12.6" hidden="1"/>
    <row r="6681" ht="12.6" hidden="1"/>
    <row r="6682" ht="12.6" hidden="1"/>
    <row r="6683" ht="12.6" hidden="1"/>
    <row r="6684" ht="12.6" hidden="1"/>
    <row r="6685" ht="12.6" hidden="1"/>
    <row r="6686" ht="12.6" hidden="1"/>
    <row r="6687" ht="12.6" hidden="1"/>
    <row r="6688" ht="12.6" hidden="1"/>
    <row r="6689" ht="12.6" hidden="1"/>
    <row r="6690" ht="12.6" hidden="1"/>
    <row r="6691" ht="12.6" hidden="1"/>
    <row r="6692" ht="12.6" hidden="1"/>
    <row r="6693" ht="12.6" hidden="1"/>
    <row r="6694" ht="12.6" hidden="1"/>
    <row r="6695" ht="12.6" hidden="1"/>
    <row r="6696" ht="12.6" hidden="1"/>
    <row r="6697" ht="12.6" hidden="1"/>
    <row r="6698" ht="12.6" hidden="1"/>
    <row r="6699" ht="12.6" hidden="1"/>
    <row r="6700" ht="12.6" hidden="1"/>
    <row r="6701" ht="12.6" hidden="1"/>
    <row r="6702" ht="12.6" hidden="1"/>
    <row r="6703" ht="12.6" hidden="1"/>
    <row r="6704" ht="12.6" hidden="1"/>
    <row r="6705" ht="12.6" hidden="1"/>
    <row r="6706" ht="12.6" hidden="1"/>
    <row r="6707" ht="12.6" hidden="1"/>
    <row r="6708" ht="12.6" hidden="1"/>
    <row r="6709" ht="12.6" hidden="1"/>
    <row r="6710" ht="12.6" hidden="1"/>
    <row r="6711" ht="12.6" hidden="1"/>
    <row r="6712" ht="12.6" hidden="1"/>
    <row r="6713" ht="12.6" hidden="1"/>
    <row r="6714" ht="12.6" hidden="1"/>
    <row r="6715" ht="12.6" hidden="1"/>
    <row r="6716" ht="12.6" hidden="1"/>
    <row r="6717" ht="12.6" hidden="1"/>
    <row r="6718" ht="12.6" hidden="1"/>
    <row r="6719" ht="12.6" hidden="1"/>
    <row r="6720" ht="12.6" hidden="1"/>
    <row r="6721" ht="12.6" hidden="1"/>
    <row r="6722" ht="12.6" hidden="1"/>
    <row r="6723" ht="12.6" hidden="1"/>
    <row r="6724" ht="12.6" hidden="1"/>
    <row r="6725" ht="12.6" hidden="1"/>
    <row r="6726" ht="12.6" hidden="1"/>
    <row r="6727" ht="12.6" hidden="1"/>
    <row r="6728" ht="12.6" hidden="1"/>
    <row r="6729" ht="12.6" hidden="1"/>
    <row r="6730" ht="12.6" hidden="1"/>
    <row r="6731" ht="12.6" hidden="1"/>
    <row r="6732" ht="12.6" hidden="1"/>
    <row r="6733" ht="12.6" hidden="1"/>
    <row r="6734" ht="12.6" hidden="1"/>
    <row r="6735" ht="12.6" hidden="1"/>
    <row r="6736" ht="12.6" hidden="1"/>
    <row r="6737" ht="12.6" hidden="1"/>
    <row r="6738" ht="12.6" hidden="1"/>
    <row r="6739" ht="12.6" hidden="1"/>
    <row r="6740" ht="12.6" hidden="1"/>
    <row r="6741" ht="12.6" hidden="1"/>
    <row r="6742" ht="12.6" hidden="1"/>
    <row r="6743" ht="12.6" hidden="1"/>
    <row r="6744" ht="12.6" hidden="1"/>
    <row r="6745" ht="12.6" hidden="1"/>
    <row r="6746" ht="12.6" hidden="1"/>
    <row r="6747" ht="12.6" hidden="1"/>
    <row r="6748" ht="12.6" hidden="1"/>
    <row r="6749" ht="12.6" hidden="1"/>
    <row r="6750" ht="12.6" hidden="1"/>
    <row r="6751" ht="12.6" hidden="1"/>
    <row r="6752" ht="12.6" hidden="1"/>
    <row r="6753" ht="12.6" hidden="1"/>
    <row r="6754" ht="12.6" hidden="1"/>
    <row r="6755" ht="12.6" hidden="1"/>
    <row r="6756" ht="12.6" hidden="1"/>
    <row r="6757" ht="12.6" hidden="1"/>
    <row r="6758" ht="12.6" hidden="1"/>
    <row r="6759" ht="12.6" hidden="1"/>
    <row r="6760" ht="12.6" hidden="1"/>
    <row r="6761" ht="12.6" hidden="1"/>
    <row r="6762" ht="12.6" hidden="1"/>
    <row r="6763" ht="12.6" hidden="1"/>
    <row r="6764" ht="12.6" hidden="1"/>
    <row r="6765" ht="12.6" hidden="1"/>
    <row r="6766" ht="12.6" hidden="1"/>
    <row r="6767" ht="12.6" hidden="1"/>
    <row r="6768" ht="12.6" hidden="1"/>
    <row r="6769" ht="12.6" hidden="1"/>
    <row r="6770" ht="12.6" hidden="1"/>
    <row r="6771" ht="12.6" hidden="1"/>
    <row r="6772" ht="12.6" hidden="1"/>
    <row r="6773" ht="12.6" hidden="1"/>
    <row r="6774" ht="12.6" hidden="1"/>
    <row r="6775" ht="12.6" hidden="1"/>
    <row r="6776" ht="12.6" hidden="1"/>
    <row r="6777" ht="12.6" hidden="1"/>
    <row r="6778" ht="12.6" hidden="1"/>
    <row r="6779" ht="12.6" hidden="1"/>
    <row r="6780" ht="12.6" hidden="1"/>
    <row r="6781" ht="12.6" hidden="1"/>
    <row r="6782" ht="12.6" hidden="1"/>
    <row r="6783" ht="12.6" hidden="1"/>
    <row r="6784" ht="12.6" hidden="1"/>
    <row r="6785" ht="12.6" hidden="1"/>
    <row r="6786" ht="12.6" hidden="1"/>
    <row r="6787" ht="12.6" hidden="1"/>
    <row r="6788" ht="12.6" hidden="1"/>
    <row r="6789" ht="12.6" hidden="1"/>
    <row r="6790" ht="12.6" hidden="1"/>
    <row r="6791" ht="12.6" hidden="1"/>
    <row r="6792" ht="12.6" hidden="1"/>
    <row r="6793" ht="12.6" hidden="1"/>
    <row r="6794" ht="12.6" hidden="1"/>
    <row r="6795" ht="12.6" hidden="1"/>
    <row r="6796" ht="12.6" hidden="1"/>
    <row r="6797" ht="12.6" hidden="1"/>
    <row r="6798" ht="12.6" hidden="1"/>
    <row r="6799" ht="12.6" hidden="1"/>
    <row r="6800" ht="12.6" hidden="1"/>
    <row r="6801" ht="12.6" hidden="1"/>
    <row r="6802" ht="12.6" hidden="1"/>
    <row r="6803" ht="12.6" hidden="1"/>
    <row r="6804" ht="12.6" hidden="1"/>
    <row r="6805" ht="12.6" hidden="1"/>
    <row r="6806" ht="12.6" hidden="1"/>
    <row r="6807" ht="12.6" hidden="1"/>
    <row r="6808" ht="12.6" hidden="1"/>
    <row r="6809" ht="12.6" hidden="1"/>
    <row r="6810" ht="12.6" hidden="1"/>
    <row r="6811" ht="12.6" hidden="1"/>
    <row r="6812" ht="12.6" hidden="1"/>
    <row r="6813" ht="12.6" hidden="1"/>
    <row r="6814" ht="12.6" hidden="1"/>
    <row r="6815" ht="12.6" hidden="1"/>
    <row r="6816" ht="12.6" hidden="1"/>
    <row r="6817" ht="12.6" hidden="1"/>
    <row r="6818" ht="12.6" hidden="1"/>
    <row r="6819" ht="12.6" hidden="1"/>
    <row r="6820" ht="12.6" hidden="1"/>
    <row r="6821" ht="12.6" hidden="1"/>
    <row r="6822" ht="12.6" hidden="1"/>
    <row r="6823" ht="12.6" hidden="1"/>
    <row r="6824" ht="12.6" hidden="1"/>
    <row r="6825" ht="12.6" hidden="1"/>
    <row r="6826" ht="12.6" hidden="1"/>
    <row r="6827" ht="12.6" hidden="1"/>
    <row r="6828" ht="12.6" hidden="1"/>
    <row r="6829" ht="12.6" hidden="1"/>
    <row r="6830" ht="12.6" hidden="1"/>
    <row r="6831" ht="12.6" hidden="1"/>
    <row r="6832" ht="12.6" hidden="1"/>
    <row r="6833" ht="12.6" hidden="1"/>
    <row r="6834" ht="12.6" hidden="1"/>
    <row r="6835" ht="12.6" hidden="1"/>
    <row r="6836" ht="12.6" hidden="1"/>
    <row r="6837" ht="12.6" hidden="1"/>
    <row r="6838" ht="12.6" hidden="1"/>
    <row r="6839" ht="12.6" hidden="1"/>
    <row r="6840" ht="12.6" hidden="1"/>
    <row r="6841" ht="12.6" hidden="1"/>
    <row r="6842" ht="12.6" hidden="1"/>
    <row r="6843" ht="12.6" hidden="1"/>
    <row r="6844" ht="12.6" hidden="1"/>
    <row r="6845" ht="12.6" hidden="1"/>
    <row r="6846" ht="12.6" hidden="1"/>
    <row r="6847" ht="12.6" hidden="1"/>
    <row r="6848" ht="12.6" hidden="1"/>
    <row r="6849" ht="12.6" hidden="1"/>
    <row r="6850" ht="12.6" hidden="1"/>
    <row r="6851" ht="12.6" hidden="1"/>
    <row r="6852" ht="12.6" hidden="1"/>
    <row r="6853" ht="12.6" hidden="1"/>
    <row r="6854" ht="12.6" hidden="1"/>
    <row r="6855" ht="12.6" hidden="1"/>
    <row r="6856" ht="12.6" hidden="1"/>
    <row r="6857" ht="12.6" hidden="1"/>
    <row r="6858" ht="12.6" hidden="1"/>
    <row r="6859" ht="12.6" hidden="1"/>
    <row r="6860" ht="12.6" hidden="1"/>
    <row r="6861" ht="12.6" hidden="1"/>
    <row r="6862" ht="12.6" hidden="1"/>
    <row r="6863" ht="12.6" hidden="1"/>
    <row r="6864" ht="12.6" hidden="1"/>
    <row r="6865" ht="12.6" hidden="1"/>
    <row r="6866" ht="12.6" hidden="1"/>
    <row r="6867" ht="12.6" hidden="1"/>
    <row r="6868" ht="12.6" hidden="1"/>
    <row r="6869" ht="12.6" hidden="1"/>
    <row r="6870" ht="12.6" hidden="1"/>
    <row r="6871" ht="12.6" hidden="1"/>
    <row r="6872" ht="12.6" hidden="1"/>
    <row r="6873" ht="12.6" hidden="1"/>
    <row r="6874" ht="12.6" hidden="1"/>
    <row r="6875" ht="12.6" hidden="1"/>
    <row r="6876" ht="12.6" hidden="1"/>
    <row r="6877" ht="12.6" hidden="1"/>
    <row r="6878" ht="12.6" hidden="1"/>
    <row r="6879" ht="12.6" hidden="1"/>
    <row r="6880" ht="12.6" hidden="1"/>
    <row r="6881" ht="12.6" hidden="1"/>
    <row r="6882" ht="12.6" hidden="1"/>
    <row r="6883" ht="12.6" hidden="1"/>
    <row r="6884" ht="12.6" hidden="1"/>
    <row r="6885" ht="12.6" hidden="1"/>
    <row r="6886" ht="12.6" hidden="1"/>
    <row r="6887" ht="12.6" hidden="1"/>
    <row r="6888" ht="12.6" hidden="1"/>
    <row r="6889" ht="12.6" hidden="1"/>
    <row r="6890" ht="12.6" hidden="1"/>
    <row r="6891" ht="12.6" hidden="1"/>
    <row r="6892" ht="12.6" hidden="1"/>
    <row r="6893" ht="12.6" hidden="1"/>
    <row r="6894" ht="12.6" hidden="1"/>
    <row r="6895" ht="12.6" hidden="1"/>
    <row r="6896" ht="12.6" hidden="1"/>
    <row r="6897" ht="12.6" hidden="1"/>
    <row r="6898" ht="12.6" hidden="1"/>
    <row r="6899" ht="12.6" hidden="1"/>
    <row r="6900" ht="12.6" hidden="1"/>
    <row r="6901" ht="12.6" hidden="1"/>
    <row r="6902" ht="12.6" hidden="1"/>
    <row r="6903" ht="12.6" hidden="1"/>
    <row r="6904" ht="12.6" hidden="1"/>
    <row r="6905" ht="12.6" hidden="1"/>
    <row r="6906" ht="12.6" hidden="1"/>
    <row r="6907" ht="12.6" hidden="1"/>
    <row r="6908" ht="12.6" hidden="1"/>
    <row r="6909" ht="12.6" hidden="1"/>
    <row r="6910" ht="12.6" hidden="1"/>
    <row r="6911" ht="12.6" hidden="1"/>
    <row r="6912" ht="12.6" hidden="1"/>
    <row r="6913" ht="12.6" hidden="1"/>
    <row r="6914" ht="12.6" hidden="1"/>
    <row r="6915" ht="12.6" hidden="1"/>
    <row r="6916" ht="12.6" hidden="1"/>
    <row r="6917" ht="12.6" hidden="1"/>
    <row r="6918" ht="12.6" hidden="1"/>
    <row r="6919" ht="12.6" hidden="1"/>
    <row r="6920" ht="12.6" hidden="1"/>
    <row r="6921" ht="12.6" hidden="1"/>
    <row r="6922" ht="12.6" hidden="1"/>
    <row r="6923" ht="12.6" hidden="1"/>
    <row r="6924" ht="12.6" hidden="1"/>
    <row r="6925" ht="12.6" hidden="1"/>
    <row r="6926" ht="12.6" hidden="1"/>
    <row r="6927" ht="12.6" hidden="1"/>
    <row r="6928" ht="12.6" hidden="1"/>
    <row r="6929" ht="12.6" hidden="1"/>
    <row r="6930" ht="12.6" hidden="1"/>
    <row r="6931" ht="12.6" hidden="1"/>
    <row r="6932" ht="12.6" hidden="1"/>
    <row r="6933" ht="12.6" hidden="1"/>
    <row r="6934" ht="12.6" hidden="1"/>
    <row r="6935" ht="12.6" hidden="1"/>
    <row r="6936" ht="12.6" hidden="1"/>
    <row r="6937" ht="12.6" hidden="1"/>
    <row r="6938" ht="12.6" hidden="1"/>
    <row r="6939" ht="12.6" hidden="1"/>
    <row r="6940" ht="12.6" hidden="1"/>
    <row r="6941" ht="12.6" hidden="1"/>
    <row r="6942" ht="12.6" hidden="1"/>
    <row r="6943" ht="12.6" hidden="1"/>
    <row r="6944" ht="12.6" hidden="1"/>
    <row r="6945" ht="12.6" hidden="1"/>
    <row r="6946" ht="12.6" hidden="1"/>
    <row r="6947" ht="12.6" hidden="1"/>
    <row r="6948" ht="12.6" hidden="1"/>
    <row r="6949" ht="12.6" hidden="1"/>
    <row r="6950" ht="12.6" hidden="1"/>
    <row r="6951" ht="12.6" hidden="1"/>
    <row r="6952" ht="12.6" hidden="1"/>
    <row r="6953" ht="12.6" hidden="1"/>
    <row r="6954" ht="12.6" hidden="1"/>
    <row r="6955" ht="12.6" hidden="1"/>
    <row r="6956" ht="12.6" hidden="1"/>
    <row r="6957" ht="12.6" hidden="1"/>
    <row r="6958" ht="12.6" hidden="1"/>
    <row r="6959" ht="12.6" hidden="1"/>
    <row r="6960" ht="12.6" hidden="1"/>
    <row r="6961" ht="12.6" hidden="1"/>
    <row r="6962" ht="12.6" hidden="1"/>
    <row r="6963" ht="12.6" hidden="1"/>
    <row r="6964" ht="12.6" hidden="1"/>
    <row r="6965" ht="12.6" hidden="1"/>
    <row r="6966" ht="12.6" hidden="1"/>
    <row r="6967" ht="12.6" hidden="1"/>
    <row r="6968" ht="12.6" hidden="1"/>
    <row r="6969" ht="12.6" hidden="1"/>
    <row r="6970" ht="12.6" hidden="1"/>
    <row r="6971" ht="12.6" hidden="1"/>
    <row r="6972" ht="12.6" hidden="1"/>
    <row r="6973" ht="12.6" hidden="1"/>
    <row r="6974" ht="12.6" hidden="1"/>
    <row r="6975" ht="12.6" hidden="1"/>
    <row r="6976" ht="12.6" hidden="1"/>
    <row r="6977" ht="12.6" hidden="1"/>
    <row r="6978" ht="12.6" hidden="1"/>
    <row r="6979" ht="12.6" hidden="1"/>
    <row r="6980" ht="12.6" hidden="1"/>
    <row r="6981" ht="12.6" hidden="1"/>
    <row r="6982" ht="12.6" hidden="1"/>
    <row r="6983" ht="12.6" hidden="1"/>
    <row r="6984" ht="12.6" hidden="1"/>
    <row r="6985" ht="12.6" hidden="1"/>
    <row r="6986" ht="12.6" hidden="1"/>
    <row r="6987" ht="12.6" hidden="1"/>
    <row r="6988" ht="12.6" hidden="1"/>
    <row r="6989" ht="12.6" hidden="1"/>
    <row r="6990" ht="12.6" hidden="1"/>
    <row r="6991" ht="12.6" hidden="1"/>
    <row r="6992" ht="12.6" hidden="1"/>
    <row r="6993" ht="12.6" hidden="1"/>
    <row r="6994" ht="12.6" hidden="1"/>
    <row r="6995" ht="12.6" hidden="1"/>
    <row r="6996" ht="12.6" hidden="1"/>
    <row r="6997" ht="12.6" hidden="1"/>
    <row r="6998" ht="12.6" hidden="1"/>
    <row r="6999" ht="12.6" hidden="1"/>
    <row r="7000" ht="12.6" hidden="1"/>
    <row r="7001" ht="12.6" hidden="1"/>
    <row r="7002" ht="12.6" hidden="1"/>
    <row r="7003" ht="12.6" hidden="1"/>
    <row r="7004" ht="12.6" hidden="1"/>
    <row r="7005" ht="12.6" hidden="1"/>
    <row r="7006" ht="12.6" hidden="1"/>
    <row r="7007" ht="12.6" hidden="1"/>
    <row r="7008" ht="12.6" hidden="1"/>
    <row r="7009" ht="12.6" hidden="1"/>
    <row r="7010" ht="12.6" hidden="1"/>
    <row r="7011" ht="12.6" hidden="1"/>
    <row r="7012" ht="12.6" hidden="1"/>
    <row r="7013" ht="12.6" hidden="1"/>
    <row r="7014" ht="12.6" hidden="1"/>
    <row r="7015" ht="12.6" hidden="1"/>
    <row r="7016" ht="12.6" hidden="1"/>
    <row r="7017" ht="12.6" hidden="1"/>
    <row r="7018" ht="12.6" hidden="1"/>
    <row r="7019" ht="12.6" hidden="1"/>
    <row r="7020" ht="12.6" hidden="1"/>
    <row r="7021" ht="12.6" hidden="1"/>
    <row r="7022" ht="12.6" hidden="1"/>
    <row r="7023" ht="12.6" hidden="1"/>
    <row r="7024" ht="12.6" hidden="1"/>
    <row r="7025" ht="12.6" hidden="1"/>
    <row r="7026" ht="12.6" hidden="1"/>
    <row r="7027" ht="12.6" hidden="1"/>
    <row r="7028" ht="12.6" hidden="1"/>
    <row r="7029" ht="12.6" hidden="1"/>
    <row r="7030" ht="12.6" hidden="1"/>
    <row r="7031" ht="12.6" hidden="1"/>
    <row r="7032" ht="12.6" hidden="1"/>
    <row r="7033" ht="12.6" hidden="1"/>
    <row r="7034" ht="12.6" hidden="1"/>
    <row r="7035" ht="12.6" hidden="1"/>
    <row r="7036" ht="12.6" hidden="1"/>
    <row r="7037" ht="12.6" hidden="1"/>
    <row r="7038" ht="12.6" hidden="1"/>
    <row r="7039" ht="12.6" hidden="1"/>
    <row r="7040" ht="12.6" hidden="1"/>
    <row r="7041" ht="12.6" hidden="1"/>
    <row r="7042" ht="12.6" hidden="1"/>
    <row r="7043" ht="12.6" hidden="1"/>
    <row r="7044" ht="12.6" hidden="1"/>
    <row r="7045" ht="12.6" hidden="1"/>
    <row r="7046" ht="12.6" hidden="1"/>
    <row r="7047" ht="12.6" hidden="1"/>
    <row r="7048" ht="12.6" hidden="1"/>
    <row r="7049" ht="12.6" hidden="1"/>
    <row r="7050" ht="12.6" hidden="1"/>
    <row r="7051" ht="12.6" hidden="1"/>
    <row r="7052" ht="12.6" hidden="1"/>
    <row r="7053" ht="12.6" hidden="1"/>
    <row r="7054" ht="12.6" hidden="1"/>
    <row r="7055" ht="12.6" hidden="1"/>
    <row r="7056" ht="12.6" hidden="1"/>
    <row r="7057" ht="12.6" hidden="1"/>
    <row r="7058" ht="12.6" hidden="1"/>
    <row r="7059" ht="12.6" hidden="1"/>
    <row r="7060" ht="12.6" hidden="1"/>
    <row r="7061" ht="12.6" hidden="1"/>
    <row r="7062" ht="12.6" hidden="1"/>
    <row r="7063" ht="12.6" hidden="1"/>
    <row r="7064" ht="12.6" hidden="1"/>
    <row r="7065" ht="12.6" hidden="1"/>
    <row r="7066" ht="12.6" hidden="1"/>
    <row r="7067" ht="12.6" hidden="1"/>
    <row r="7068" ht="12.6" hidden="1"/>
    <row r="7069" ht="12.6" hidden="1"/>
    <row r="7070" ht="12.6" hidden="1"/>
    <row r="7071" ht="12.6" hidden="1"/>
    <row r="7072" ht="12.6" hidden="1"/>
    <row r="7073" ht="12.6" hidden="1"/>
    <row r="7074" ht="12.6" hidden="1"/>
    <row r="7075" ht="12.6" hidden="1"/>
    <row r="7076" ht="12.6" hidden="1"/>
    <row r="7077" ht="12.6" hidden="1"/>
    <row r="7078" ht="12.6" hidden="1"/>
    <row r="7079" ht="12.6" hidden="1"/>
    <row r="7080" ht="12.6" hidden="1"/>
    <row r="7081" ht="12.6" hidden="1"/>
    <row r="7082" ht="12.6" hidden="1"/>
    <row r="7083" ht="12.6" hidden="1"/>
    <row r="7084" ht="12.6" hidden="1"/>
    <row r="7085" ht="12.6" hidden="1"/>
    <row r="7086" ht="12.6" hidden="1"/>
    <row r="7087" ht="12.6" hidden="1"/>
    <row r="7088" ht="12.6" hidden="1"/>
    <row r="7089" ht="12.6" hidden="1"/>
    <row r="7090" ht="12.6" hidden="1"/>
    <row r="7091" ht="12.6" hidden="1"/>
    <row r="7092" ht="12.6" hidden="1"/>
    <row r="7093" ht="12.6" hidden="1"/>
    <row r="7094" ht="12.6" hidden="1"/>
    <row r="7095" ht="12.6" hidden="1"/>
    <row r="7096" ht="12.6" hidden="1"/>
    <row r="7097" ht="12.6" hidden="1"/>
    <row r="7098" ht="12.6" hidden="1"/>
    <row r="7099" ht="12.6" hidden="1"/>
    <row r="7100" ht="12.6" hidden="1"/>
    <row r="7101" ht="12.6" hidden="1"/>
    <row r="7102" ht="12.6" hidden="1"/>
    <row r="7103" ht="12.6" hidden="1"/>
    <row r="7104" ht="12.6" hidden="1"/>
    <row r="7105" ht="12.6" hidden="1"/>
    <row r="7106" ht="12.6" hidden="1"/>
    <row r="7107" ht="12.6" hidden="1"/>
    <row r="7108" ht="12.6" hidden="1"/>
    <row r="7109" ht="12.6" hidden="1"/>
    <row r="7110" ht="12.6" hidden="1"/>
    <row r="7111" ht="12.6" hidden="1"/>
    <row r="7112" ht="12.6" hidden="1"/>
    <row r="7113" ht="12.6" hidden="1"/>
    <row r="7114" ht="12.6" hidden="1"/>
    <row r="7115" ht="12.6" hidden="1"/>
    <row r="7116" ht="12.6" hidden="1"/>
    <row r="7117" ht="12.6" hidden="1"/>
    <row r="7118" ht="12.6" hidden="1"/>
    <row r="7119" ht="12.6" hidden="1"/>
    <row r="7120" ht="12.6" hidden="1"/>
    <row r="7121" ht="12.6" hidden="1"/>
    <row r="7122" ht="12.6" hidden="1"/>
    <row r="7123" ht="12.6" hidden="1"/>
    <row r="7124" ht="12.6" hidden="1"/>
    <row r="7125" ht="12.6" hidden="1"/>
    <row r="7126" ht="12.6" hidden="1"/>
    <row r="7127" ht="12.6" hidden="1"/>
    <row r="7128" ht="12.6" hidden="1"/>
    <row r="7129" ht="12.6" hidden="1"/>
    <row r="7130" ht="12.6" hidden="1"/>
    <row r="7131" ht="12.6" hidden="1"/>
    <row r="7132" ht="12.6" hidden="1"/>
    <row r="7133" ht="12.6" hidden="1"/>
    <row r="7134" ht="12.6" hidden="1"/>
    <row r="7135" ht="12.6" hidden="1"/>
    <row r="7136" ht="12.6" hidden="1"/>
    <row r="7137" ht="12.6" hidden="1"/>
    <row r="7138" ht="12.6" hidden="1"/>
    <row r="7139" ht="12.6" hidden="1"/>
    <row r="7140" ht="12.6" hidden="1"/>
    <row r="7141" ht="12.6" hidden="1"/>
    <row r="7142" ht="12.6" hidden="1"/>
    <row r="7143" ht="12.6" hidden="1"/>
    <row r="7144" ht="12.6" hidden="1"/>
    <row r="7145" ht="12.6" hidden="1"/>
    <row r="7146" ht="12.6" hidden="1"/>
    <row r="7147" ht="12.6" hidden="1"/>
    <row r="7148" ht="12.6" hidden="1"/>
    <row r="7149" ht="12.6" hidden="1"/>
    <row r="7150" ht="12.6" hidden="1"/>
    <row r="7151" ht="12.6" hidden="1"/>
    <row r="7152" ht="12.6" hidden="1"/>
    <row r="7153" ht="12.6" hidden="1"/>
    <row r="7154" ht="12.6" hidden="1"/>
    <row r="7155" ht="12.6" hidden="1"/>
    <row r="7156" ht="12.6" hidden="1"/>
    <row r="7157" ht="12.6" hidden="1"/>
    <row r="7158" ht="12.6" hidden="1"/>
    <row r="7159" ht="12.6" hidden="1"/>
    <row r="7160" ht="12.6" hidden="1"/>
    <row r="7161" ht="12.6" hidden="1"/>
    <row r="7162" ht="12.6" hidden="1"/>
    <row r="7163" ht="12.6" hidden="1"/>
    <row r="7164" ht="12.6" hidden="1"/>
    <row r="7165" ht="12.6" hidden="1"/>
    <row r="7166" ht="12.6" hidden="1"/>
    <row r="7167" ht="12.6" hidden="1"/>
    <row r="7168" ht="12.6" hidden="1"/>
    <row r="7169" ht="12.6" hidden="1"/>
    <row r="7170" ht="12.6" hidden="1"/>
    <row r="7171" ht="12.6" hidden="1"/>
    <row r="7172" ht="12.6" hidden="1"/>
    <row r="7173" ht="12.6" hidden="1"/>
    <row r="7174" ht="12.6" hidden="1"/>
    <row r="7175" ht="12.6" hidden="1"/>
    <row r="7176" ht="12.6" hidden="1"/>
    <row r="7177" ht="12.6" hidden="1"/>
    <row r="7178" ht="12.6" hidden="1"/>
    <row r="7179" ht="12.6" hidden="1"/>
    <row r="7180" ht="12.6" hidden="1"/>
    <row r="7181" ht="12.6" hidden="1"/>
    <row r="7182" ht="12.6" hidden="1"/>
    <row r="7183" ht="12.6" hidden="1"/>
    <row r="7184" ht="12.6" hidden="1"/>
    <row r="7185" ht="12.6" hidden="1"/>
    <row r="7186" ht="12.6" hidden="1"/>
    <row r="7187" ht="12.6" hidden="1"/>
    <row r="7188" ht="12.6" hidden="1"/>
    <row r="7189" ht="12.6" hidden="1"/>
    <row r="7190" ht="12.6" hidden="1"/>
    <row r="7191" ht="12.6" hidden="1"/>
    <row r="7192" ht="12.6" hidden="1"/>
    <row r="7193" ht="12.6" hidden="1"/>
    <row r="7194" ht="12.6" hidden="1"/>
    <row r="7195" ht="12.6" hidden="1"/>
    <row r="7196" ht="12.6" hidden="1"/>
    <row r="7197" ht="12.6" hidden="1"/>
    <row r="7198" ht="12.6" hidden="1"/>
    <row r="7199" ht="12.6" hidden="1"/>
    <row r="7200" ht="12.6" hidden="1"/>
    <row r="7201" ht="12.6" hidden="1"/>
    <row r="7202" ht="12.6" hidden="1"/>
    <row r="7203" ht="12.6" hidden="1"/>
    <row r="7204" ht="12.6" hidden="1"/>
    <row r="7205" ht="12.6" hidden="1"/>
    <row r="7206" ht="12.6" hidden="1"/>
    <row r="7207" ht="12.6" hidden="1"/>
    <row r="7208" ht="12.6" hidden="1"/>
    <row r="7209" ht="12.6" hidden="1"/>
    <row r="7210" ht="12.6" hidden="1"/>
    <row r="7211" ht="12.6" hidden="1"/>
    <row r="7212" ht="12.6" hidden="1"/>
    <row r="7213" ht="12.6" hidden="1"/>
    <row r="7214" ht="12.6" hidden="1"/>
    <row r="7215" ht="12.6" hidden="1"/>
    <row r="7216" ht="12.6" hidden="1"/>
    <row r="7217" ht="12.6" hidden="1"/>
    <row r="7218" ht="12.6" hidden="1"/>
    <row r="7219" ht="12.6" hidden="1"/>
    <row r="7220" ht="12.6" hidden="1"/>
    <row r="7221" ht="12.6" hidden="1"/>
    <row r="7222" ht="12.6" hidden="1"/>
    <row r="7223" ht="12.6" hidden="1"/>
    <row r="7224" ht="12.6" hidden="1"/>
    <row r="7225" ht="12.6" hidden="1"/>
    <row r="7226" ht="12.6" hidden="1"/>
    <row r="7227" ht="12.6" hidden="1"/>
    <row r="7228" ht="12.6" hidden="1"/>
    <row r="7229" ht="12.6" hidden="1"/>
    <row r="7230" ht="12.6" hidden="1"/>
    <row r="7231" ht="12.6" hidden="1"/>
    <row r="7232" ht="12.6" hidden="1"/>
    <row r="7233" ht="12.6" hidden="1"/>
    <row r="7234" ht="12.6" hidden="1"/>
    <row r="7235" ht="12.6" hidden="1"/>
    <row r="7236" ht="12.6" hidden="1"/>
    <row r="7237" ht="12.6" hidden="1"/>
    <row r="7238" ht="12.6" hidden="1"/>
    <row r="7239" ht="12.6" hidden="1"/>
    <row r="7240" ht="12.6" hidden="1"/>
    <row r="7241" ht="12.6" hidden="1"/>
    <row r="7242" ht="12.6" hidden="1"/>
    <row r="7243" ht="12.6" hidden="1"/>
    <row r="7244" ht="12.6" hidden="1"/>
    <row r="7245" ht="12.6" hidden="1"/>
    <row r="7246" ht="12.6" hidden="1"/>
    <row r="7247" ht="12.6" hidden="1"/>
    <row r="7248" ht="12.6" hidden="1"/>
    <row r="7249" ht="12.6" hidden="1"/>
    <row r="7250" ht="12.6" hidden="1"/>
    <row r="7251" ht="12.6" hidden="1"/>
    <row r="7252" ht="12.6" hidden="1"/>
    <row r="7253" ht="12.6" hidden="1"/>
    <row r="7254" ht="12.6" hidden="1"/>
    <row r="7255" ht="12.6" hidden="1"/>
    <row r="7256" ht="12.6" hidden="1"/>
    <row r="7257" ht="12.6" hidden="1"/>
    <row r="7258" ht="12.6" hidden="1"/>
    <row r="7259" ht="12.6" hidden="1"/>
    <row r="7260" ht="12.6" hidden="1"/>
    <row r="7261" ht="12.6" hidden="1"/>
    <row r="7262" ht="12.6" hidden="1"/>
    <row r="7263" ht="12.6" hidden="1"/>
    <row r="7264" ht="12.6" hidden="1"/>
    <row r="7265" ht="12.6" hidden="1"/>
    <row r="7266" ht="12.6" hidden="1"/>
    <row r="7267" ht="12.6" hidden="1"/>
    <row r="7268" ht="12.6" hidden="1"/>
    <row r="7269" ht="12.6" hidden="1"/>
    <row r="7270" ht="12.6" hidden="1"/>
    <row r="7271" ht="12.6" hidden="1"/>
    <row r="7272" ht="12.6" hidden="1"/>
    <row r="7273" ht="12.6" hidden="1"/>
    <row r="7274" ht="12.6" hidden="1"/>
    <row r="7275" ht="12.6" hidden="1"/>
    <row r="7276" ht="12.6" hidden="1"/>
    <row r="7277" ht="12.6" hidden="1"/>
    <row r="7278" ht="12.6" hidden="1"/>
    <row r="7279" ht="12.6" hidden="1"/>
    <row r="7280" ht="12.6" hidden="1"/>
    <row r="7281" ht="12.6" hidden="1"/>
    <row r="7282" ht="12.6" hidden="1"/>
    <row r="7283" ht="12.6" hidden="1"/>
    <row r="7284" ht="12.6" hidden="1"/>
    <row r="7285" ht="12.6" hidden="1"/>
    <row r="7286" ht="12.6" hidden="1"/>
    <row r="7287" ht="12.6" hidden="1"/>
    <row r="7288" ht="12.6" hidden="1"/>
    <row r="7289" ht="12.6" hidden="1"/>
    <row r="7290" ht="12.6" hidden="1"/>
    <row r="7291" ht="12.6" hidden="1"/>
    <row r="7292" ht="12.6" hidden="1"/>
    <row r="7293" ht="12.6" hidden="1"/>
    <row r="7294" ht="12.6" hidden="1"/>
    <row r="7295" ht="12.6" hidden="1"/>
    <row r="7296" ht="12.6" hidden="1"/>
    <row r="7297" ht="12.6" hidden="1"/>
    <row r="7298" ht="12.6" hidden="1"/>
    <row r="7299" ht="12.6" hidden="1"/>
    <row r="7300" ht="12.6" hidden="1"/>
    <row r="7301" ht="12.6" hidden="1"/>
    <row r="7302" ht="12.6" hidden="1"/>
    <row r="7303" ht="12.6" hidden="1"/>
    <row r="7304" ht="12.6" hidden="1"/>
    <row r="7305" ht="12.6" hidden="1"/>
    <row r="7306" ht="12.6" hidden="1"/>
    <row r="7307" ht="12.6" hidden="1"/>
    <row r="7308" ht="12.6" hidden="1"/>
    <row r="7309" ht="12.6" hidden="1"/>
    <row r="7310" ht="12.6" hidden="1"/>
    <row r="7311" ht="12.6" hidden="1"/>
    <row r="7312" ht="12.6" hidden="1"/>
    <row r="7313" ht="12.6" hidden="1"/>
    <row r="7314" ht="12.6" hidden="1"/>
    <row r="7315" ht="12.6" hidden="1"/>
    <row r="7316" ht="12.6" hidden="1"/>
    <row r="7317" ht="12.6" hidden="1"/>
    <row r="7318" ht="12.6" hidden="1"/>
    <row r="7319" ht="12.6" hidden="1"/>
    <row r="7320" ht="12.6" hidden="1"/>
    <row r="7321" ht="12.6" hidden="1"/>
    <row r="7322" ht="12.6" hidden="1"/>
    <row r="7323" ht="12.6" hidden="1"/>
    <row r="7324" ht="12.6" hidden="1"/>
    <row r="7325" ht="12.6" hidden="1"/>
    <row r="7326" ht="12.6" hidden="1"/>
    <row r="7327" ht="12.6" hidden="1"/>
    <row r="7328" ht="12.6" hidden="1"/>
    <row r="7329" ht="12.6" hidden="1"/>
    <row r="7330" ht="12.6" hidden="1"/>
    <row r="7331" ht="12.6" hidden="1"/>
    <row r="7332" ht="12.6" hidden="1"/>
    <row r="7333" ht="12.6" hidden="1"/>
    <row r="7334" ht="12.6" hidden="1"/>
    <row r="7335" ht="12.6" hidden="1"/>
    <row r="7336" ht="12.6" hidden="1"/>
    <row r="7337" ht="12.6" hidden="1"/>
    <row r="7338" ht="12.6" hidden="1"/>
    <row r="7339" ht="12.6" hidden="1"/>
    <row r="7340" ht="12.6" hidden="1"/>
    <row r="7341" ht="12.6" hidden="1"/>
    <row r="7342" ht="12.6" hidden="1"/>
    <row r="7343" ht="12.6" hidden="1"/>
    <row r="7344" ht="12.6" hidden="1"/>
    <row r="7345" ht="12.6" hidden="1"/>
    <row r="7346" ht="12.6" hidden="1"/>
    <row r="7347" ht="12.6" hidden="1"/>
    <row r="7348" ht="12.6" hidden="1"/>
    <row r="7349" ht="12.6" hidden="1"/>
    <row r="7350" ht="12.6" hidden="1"/>
    <row r="7351" ht="12.6" hidden="1"/>
    <row r="7352" ht="12.6" hidden="1"/>
    <row r="7353" ht="12.6" hidden="1"/>
    <row r="7354" ht="12.6" hidden="1"/>
    <row r="7355" ht="12.6" hidden="1"/>
    <row r="7356" ht="12.6" hidden="1"/>
    <row r="7357" ht="12.6" hidden="1"/>
    <row r="7358" ht="12.6" hidden="1"/>
    <row r="7359" ht="12.6" hidden="1"/>
    <row r="7360" ht="12.6" hidden="1"/>
    <row r="7361" ht="12.6" hidden="1"/>
    <row r="7362" ht="12.6" hidden="1"/>
    <row r="7363" ht="12.6" hidden="1"/>
    <row r="7364" ht="12.6" hidden="1"/>
    <row r="7365" ht="12.6" hidden="1"/>
    <row r="7366" ht="12.6" hidden="1"/>
    <row r="7367" ht="12.6" hidden="1"/>
    <row r="7368" ht="12.6" hidden="1"/>
    <row r="7369" ht="12.6" hidden="1"/>
    <row r="7370" ht="12.6" hidden="1"/>
    <row r="7371" ht="12.6" hidden="1"/>
    <row r="7372" ht="12.6" hidden="1"/>
    <row r="7373" ht="12.6" hidden="1"/>
    <row r="7374" ht="12.6" hidden="1"/>
    <row r="7375" ht="12.6" hidden="1"/>
    <row r="7376" ht="12.6" hidden="1"/>
    <row r="7377" ht="12.6" hidden="1"/>
    <row r="7378" ht="12.6" hidden="1"/>
    <row r="7379" ht="12.6" hidden="1"/>
    <row r="7380" ht="12.6" hidden="1"/>
    <row r="7381" ht="12.6" hidden="1"/>
    <row r="7382" ht="12.6" hidden="1"/>
    <row r="7383" ht="12.6" hidden="1"/>
    <row r="7384" ht="12.6" hidden="1"/>
    <row r="7385" ht="12.6" hidden="1"/>
    <row r="7386" ht="12.6" hidden="1"/>
    <row r="7387" ht="12.6" hidden="1"/>
    <row r="7388" ht="12.6" hidden="1"/>
    <row r="7389" ht="12.6" hidden="1"/>
    <row r="7390" ht="12.6" hidden="1"/>
    <row r="7391" ht="12.6" hidden="1"/>
    <row r="7392" ht="12.6" hidden="1"/>
    <row r="7393" ht="12.6" hidden="1"/>
    <row r="7394" ht="12.6" hidden="1"/>
    <row r="7395" ht="12.6" hidden="1"/>
    <row r="7396" ht="12.6" hidden="1"/>
    <row r="7397" ht="12.6" hidden="1"/>
    <row r="7398" ht="12.6" hidden="1"/>
    <row r="7399" ht="12.6" hidden="1"/>
    <row r="7400" ht="12.6" hidden="1"/>
    <row r="7401" ht="12.6" hidden="1"/>
    <row r="7402" ht="12.6" hidden="1"/>
    <row r="7403" ht="12.6" hidden="1"/>
    <row r="7404" ht="12.6" hidden="1"/>
    <row r="7405" ht="12.6" hidden="1"/>
    <row r="7406" ht="12.6" hidden="1"/>
    <row r="7407" ht="12.6" hidden="1"/>
    <row r="7408" ht="12.6" hidden="1"/>
    <row r="7409" ht="12.6" hidden="1"/>
    <row r="7410" ht="12.6" hidden="1"/>
    <row r="7411" ht="12.6" hidden="1"/>
    <row r="7412" ht="12.6" hidden="1"/>
    <row r="7413" ht="12.6" hidden="1"/>
    <row r="7414" ht="12.6" hidden="1"/>
    <row r="7415" ht="12.6" hidden="1"/>
    <row r="7416" ht="12.6" hidden="1"/>
    <row r="7417" ht="12.6" hidden="1"/>
    <row r="7418" ht="12.6" hidden="1"/>
    <row r="7419" ht="12.6" hidden="1"/>
    <row r="7420" ht="12.6" hidden="1"/>
    <row r="7421" ht="12.6" hidden="1"/>
    <row r="7422" ht="12.6" hidden="1"/>
    <row r="7423" ht="12.6" hidden="1"/>
    <row r="7424" ht="12.6" hidden="1"/>
    <row r="7425" ht="12.6" hidden="1"/>
    <row r="7426" ht="12.6" hidden="1"/>
    <row r="7427" ht="12.6" hidden="1"/>
    <row r="7428" ht="12.6" hidden="1"/>
    <row r="7429" ht="12.6" hidden="1"/>
    <row r="7430" ht="12.6" hidden="1"/>
    <row r="7431" ht="12.6" hidden="1"/>
    <row r="7432" ht="12.6" hidden="1"/>
    <row r="7433" ht="12.6" hidden="1"/>
    <row r="7434" ht="12.6" hidden="1"/>
    <row r="7435" ht="12.6" hidden="1"/>
    <row r="7436" ht="12.6" hidden="1"/>
    <row r="7437" ht="12.6" hidden="1"/>
    <row r="7438" ht="12.6" hidden="1"/>
    <row r="7439" ht="12.6" hidden="1"/>
    <row r="7440" ht="12.6" hidden="1"/>
    <row r="7441" ht="12.6" hidden="1"/>
    <row r="7442" ht="12.6" hidden="1"/>
    <row r="7443" ht="12.6" hidden="1"/>
    <row r="7444" ht="12.6" hidden="1"/>
    <row r="7445" ht="12.6" hidden="1"/>
    <row r="7446" ht="12.6" hidden="1"/>
    <row r="7447" ht="12.6" hidden="1"/>
    <row r="7448" ht="12.6" hidden="1"/>
    <row r="7449" ht="12.6" hidden="1"/>
    <row r="7450" ht="12.6" hidden="1"/>
    <row r="7451" ht="12.6" hidden="1"/>
    <row r="7452" ht="12.6" hidden="1"/>
    <row r="7453" ht="12.6" hidden="1"/>
    <row r="7454" ht="12.6" hidden="1"/>
    <row r="7455" ht="12.6" hidden="1"/>
    <row r="7456" ht="12.6" hidden="1"/>
    <row r="7457" ht="12.6" hidden="1"/>
    <row r="7458" ht="12.6" hidden="1"/>
    <row r="7459" ht="12.6" hidden="1"/>
    <row r="7460" ht="12.6" hidden="1"/>
    <row r="7461" ht="12.6" hidden="1"/>
    <row r="7462" ht="12.6" hidden="1"/>
    <row r="7463" ht="12.6" hidden="1"/>
    <row r="7464" ht="12.6" hidden="1"/>
    <row r="7465" ht="12.6" hidden="1"/>
    <row r="7466" ht="12.6" hidden="1"/>
    <row r="7467" ht="12.6" hidden="1"/>
    <row r="7468" ht="12.6" hidden="1"/>
    <row r="7469" ht="12.6" hidden="1"/>
    <row r="7470" ht="12.6" hidden="1"/>
    <row r="7471" ht="12.6" hidden="1"/>
    <row r="7472" ht="12.6" hidden="1"/>
    <row r="7473" ht="12.6" hidden="1"/>
    <row r="7474" ht="12.6" hidden="1"/>
    <row r="7475" ht="12.6" hidden="1"/>
    <row r="7476" ht="12.6" hidden="1"/>
    <row r="7477" ht="12.6" hidden="1"/>
    <row r="7478" ht="12.6" hidden="1"/>
    <row r="7479" ht="12.6" hidden="1"/>
    <row r="7480" ht="12.6" hidden="1"/>
    <row r="7481" ht="12.6" hidden="1"/>
    <row r="7482" ht="12.6" hidden="1"/>
    <row r="7483" ht="12.6" hidden="1"/>
    <row r="7484" ht="12.6" hidden="1"/>
    <row r="7485" ht="12.6" hidden="1"/>
    <row r="7486" ht="12.6" hidden="1"/>
    <row r="7487" ht="12.6" hidden="1"/>
    <row r="7488" ht="12.6" hidden="1"/>
    <row r="7489" ht="12.6" hidden="1"/>
    <row r="7490" ht="12.6" hidden="1"/>
    <row r="7491" ht="12.6" hidden="1"/>
    <row r="7492" ht="12.6" hidden="1"/>
    <row r="7493" ht="12.6" hidden="1"/>
    <row r="7494" ht="12.6" hidden="1"/>
    <row r="7495" ht="12.6" hidden="1"/>
    <row r="7496" ht="12.6" hidden="1"/>
    <row r="7497" ht="12.6" hidden="1"/>
    <row r="7498" ht="12.6" hidden="1"/>
    <row r="7499" ht="12.6" hidden="1"/>
    <row r="7500" ht="12.6" hidden="1"/>
    <row r="7501" ht="12.6" hidden="1"/>
    <row r="7502" ht="12.6" hidden="1"/>
    <row r="7503" ht="12.6" hidden="1"/>
    <row r="7504" ht="12.6" hidden="1"/>
    <row r="7505" ht="12.6" hidden="1"/>
    <row r="7506" ht="12.6" hidden="1"/>
    <row r="7507" ht="12.6" hidden="1"/>
    <row r="7508" ht="12.6" hidden="1"/>
    <row r="7509" ht="12.6" hidden="1"/>
    <row r="7510" ht="12.6" hidden="1"/>
    <row r="7511" ht="12.6" hidden="1"/>
    <row r="7512" ht="12.6" hidden="1"/>
    <row r="7513" ht="12.6" hidden="1"/>
    <row r="7514" ht="12.6" hidden="1"/>
    <row r="7515" ht="12.6" hidden="1"/>
    <row r="7516" ht="12.6" hidden="1"/>
    <row r="7517" ht="12.6" hidden="1"/>
    <row r="7518" ht="12.6" hidden="1"/>
    <row r="7519" ht="12.6" hidden="1"/>
    <row r="7520" ht="12.6" hidden="1"/>
    <row r="7521" ht="12.6" hidden="1"/>
    <row r="7522" ht="12.6" hidden="1"/>
    <row r="7523" ht="12.6" hidden="1"/>
    <row r="7524" ht="12.6" hidden="1"/>
    <row r="7525" ht="12.6" hidden="1"/>
    <row r="7526" ht="12.6" hidden="1"/>
    <row r="7527" ht="12.6" hidden="1"/>
    <row r="7528" ht="12.6" hidden="1"/>
    <row r="7529" ht="12.6" hidden="1"/>
    <row r="7530" ht="12.6" hidden="1"/>
    <row r="7531" ht="12.6" hidden="1"/>
    <row r="7532" ht="12.6" hidden="1"/>
    <row r="7533" ht="12.6" hidden="1"/>
    <row r="7534" ht="12.6" hidden="1"/>
    <row r="7535" ht="12.6" hidden="1"/>
    <row r="7536" ht="12.6" hidden="1"/>
    <row r="7537" ht="12.6" hidden="1"/>
    <row r="7538" ht="12.6" hidden="1"/>
    <row r="7539" ht="12.6" hidden="1"/>
    <row r="7540" ht="12.6" hidden="1"/>
    <row r="7541" ht="12.6" hidden="1"/>
    <row r="7542" ht="12.6" hidden="1"/>
    <row r="7543" ht="12.6" hidden="1"/>
    <row r="7544" ht="12.6" hidden="1"/>
    <row r="7545" ht="12.6" hidden="1"/>
    <row r="7546" ht="12.6" hidden="1"/>
    <row r="7547" ht="12.6" hidden="1"/>
    <row r="7548" ht="12.6" hidden="1"/>
    <row r="7549" ht="12.6" hidden="1"/>
    <row r="7550" ht="12.6" hidden="1"/>
    <row r="7551" ht="12.6" hidden="1"/>
    <row r="7552" ht="12.6" hidden="1"/>
    <row r="7553" ht="12.6" hidden="1"/>
    <row r="7554" ht="12.6" hidden="1"/>
    <row r="7555" ht="12.6" hidden="1"/>
    <row r="7556" ht="12.6" hidden="1"/>
    <row r="7557" ht="12.6" hidden="1"/>
    <row r="7558" ht="12.6" hidden="1"/>
    <row r="7559" ht="12.6" hidden="1"/>
    <row r="7560" ht="12.6" hidden="1"/>
    <row r="7561" ht="12.6" hidden="1"/>
    <row r="7562" ht="12.6" hidden="1"/>
    <row r="7563" ht="12.6" hidden="1"/>
    <row r="7564" ht="12.6" hidden="1"/>
    <row r="7565" ht="12.6" hidden="1"/>
    <row r="7566" ht="12.6" hidden="1"/>
    <row r="7567" ht="12.6" hidden="1"/>
    <row r="7568" ht="12.6" hidden="1"/>
    <row r="7569" ht="12.6" hidden="1"/>
    <row r="7570" ht="12.6" hidden="1"/>
    <row r="7571" ht="12.6" hidden="1"/>
    <row r="7572" ht="12.6" hidden="1"/>
    <row r="7573" ht="12.6" hidden="1"/>
    <row r="7574" ht="12.6" hidden="1"/>
    <row r="7575" ht="12.6" hidden="1"/>
    <row r="7576" ht="12.6" hidden="1"/>
    <row r="7577" ht="12.6" hidden="1"/>
    <row r="7578" ht="12.6" hidden="1"/>
    <row r="7579" ht="12.6" hidden="1"/>
    <row r="7580" ht="12.6" hidden="1"/>
    <row r="7581" ht="12.6" hidden="1"/>
    <row r="7582" ht="12.6" hidden="1"/>
    <row r="7583" ht="12.6" hidden="1"/>
    <row r="7584" ht="12.6" hidden="1"/>
    <row r="7585" ht="12.6" hidden="1"/>
    <row r="7586" ht="12.6" hidden="1"/>
    <row r="7587" ht="12.6" hidden="1"/>
    <row r="7588" ht="12.6" hidden="1"/>
    <row r="7589" ht="12.6" hidden="1"/>
    <row r="7590" ht="12.6" hidden="1"/>
    <row r="7591" ht="12.6" hidden="1"/>
    <row r="7592" ht="12.6" hidden="1"/>
    <row r="7593" ht="12.6" hidden="1"/>
    <row r="7594" ht="12.6" hidden="1"/>
    <row r="7595" ht="12.6" hidden="1"/>
    <row r="7596" ht="12.6" hidden="1"/>
    <row r="7597" ht="12.6" hidden="1"/>
    <row r="7598" ht="12.6" hidden="1"/>
    <row r="7599" ht="12.6" hidden="1"/>
    <row r="7600" ht="12.6" hidden="1"/>
    <row r="7601" ht="12.6" hidden="1"/>
    <row r="7602" ht="12.6" hidden="1"/>
    <row r="7603" ht="12.6" hidden="1"/>
    <row r="7604" ht="12.6" hidden="1"/>
    <row r="7605" ht="12.6" hidden="1"/>
    <row r="7606" ht="12.6" hidden="1"/>
    <row r="7607" ht="12.6" hidden="1"/>
    <row r="7608" ht="12.6" hidden="1"/>
    <row r="7609" ht="12.6" hidden="1"/>
    <row r="7610" ht="12.6" hidden="1"/>
    <row r="7611" ht="12.6" hidden="1"/>
    <row r="7612" ht="12.6" hidden="1"/>
    <row r="7613" ht="12.6" hidden="1"/>
    <row r="7614" ht="12.6" hidden="1"/>
    <row r="7615" ht="12.6" hidden="1"/>
    <row r="7616" ht="12.6" hidden="1"/>
    <row r="7617" ht="12.6" hidden="1"/>
    <row r="7618" ht="12.6" hidden="1"/>
    <row r="7619" ht="12.6" hidden="1"/>
    <row r="7620" ht="12.6" hidden="1"/>
    <row r="7621" ht="12.6" hidden="1"/>
    <row r="7622" ht="12.6" hidden="1"/>
    <row r="7623" ht="12.6" hidden="1"/>
    <row r="7624" ht="12.6" hidden="1"/>
    <row r="7625" ht="12.6" hidden="1"/>
    <row r="7626" ht="12.6" hidden="1"/>
    <row r="7627" ht="12.6" hidden="1"/>
    <row r="7628" ht="12.6" hidden="1"/>
    <row r="7629" ht="12.6" hidden="1"/>
    <row r="7630" ht="12.6" hidden="1"/>
    <row r="7631" ht="12.6" hidden="1"/>
    <row r="7632" ht="12.6" hidden="1"/>
    <row r="7633" ht="12.6" hidden="1"/>
    <row r="7634" ht="12.6" hidden="1"/>
    <row r="7635" ht="12.6" hidden="1"/>
    <row r="7636" ht="12.6" hidden="1"/>
    <row r="7637" ht="12.6" hidden="1"/>
    <row r="7638" ht="12.6" hidden="1"/>
    <row r="7639" ht="12.6" hidden="1"/>
    <row r="7640" ht="12.6" hidden="1"/>
    <row r="7641" ht="12.6" hidden="1"/>
    <row r="7642" ht="12.6" hidden="1"/>
    <row r="7643" ht="12.6" hidden="1"/>
    <row r="7644" ht="12.6" hidden="1"/>
    <row r="7645" ht="12.6" hidden="1"/>
    <row r="7646" ht="12.6" hidden="1"/>
    <row r="7647" ht="12.6" hidden="1"/>
    <row r="7648" ht="12.6" hidden="1"/>
    <row r="7649" ht="12.6" hidden="1"/>
    <row r="7650" ht="12.6" hidden="1"/>
    <row r="7651" ht="12.6" hidden="1"/>
    <row r="7652" ht="12.6" hidden="1"/>
    <row r="7653" ht="12.6" hidden="1"/>
    <row r="7654" ht="12.6" hidden="1"/>
    <row r="7655" ht="12.6" hidden="1"/>
    <row r="7656" ht="12.6" hidden="1"/>
    <row r="7657" ht="12.6" hidden="1"/>
    <row r="7658" ht="12.6" hidden="1"/>
    <row r="7659" ht="12.6" hidden="1"/>
    <row r="7660" ht="12.6" hidden="1"/>
    <row r="7661" ht="12.6" hidden="1"/>
    <row r="7662" ht="12.6" hidden="1"/>
    <row r="7663" ht="12.6" hidden="1"/>
    <row r="7664" ht="12.6" hidden="1"/>
    <row r="7665" ht="12.6" hidden="1"/>
    <row r="7666" ht="12.6" hidden="1"/>
    <row r="7667" ht="12.6" hidden="1"/>
    <row r="7668" ht="12.6" hidden="1"/>
    <row r="7669" ht="12.6" hidden="1"/>
    <row r="7670" ht="12.6" hidden="1"/>
    <row r="7671" ht="12.6" hidden="1"/>
    <row r="7672" ht="12.6" hidden="1"/>
    <row r="7673" ht="12.6" hidden="1"/>
    <row r="7674" ht="12.6" hidden="1"/>
    <row r="7675" ht="12.6" hidden="1"/>
    <row r="7676" ht="12.6" hidden="1"/>
    <row r="7677" ht="12.6" hidden="1"/>
    <row r="7678" ht="12.6" hidden="1"/>
    <row r="7679" ht="12.6" hidden="1"/>
    <row r="7680" ht="12.6" hidden="1"/>
    <row r="7681" ht="12.6" hidden="1"/>
    <row r="7682" ht="12.6" hidden="1"/>
    <row r="7683" ht="12.6" hidden="1"/>
    <row r="7684" ht="12.6" hidden="1"/>
    <row r="7685" ht="12.6" hidden="1"/>
    <row r="7686" ht="12.6" hidden="1"/>
    <row r="7687" ht="12.6" hidden="1"/>
    <row r="7688" ht="12.6" hidden="1"/>
    <row r="7689" ht="12.6" hidden="1"/>
    <row r="7690" ht="12.6" hidden="1"/>
    <row r="7691" ht="12.6" hidden="1"/>
    <row r="7692" ht="12.6" hidden="1"/>
    <row r="7693" ht="12.6" hidden="1"/>
    <row r="7694" ht="12.6" hidden="1"/>
    <row r="7695" ht="12.6" hidden="1"/>
    <row r="7696" ht="12.6" hidden="1"/>
    <row r="7697" ht="12.6" hidden="1"/>
    <row r="7698" ht="12.6" hidden="1"/>
    <row r="7699" ht="12.6" hidden="1"/>
    <row r="7700" ht="12.6" hidden="1"/>
    <row r="7701" ht="12.6" hidden="1"/>
    <row r="7702" ht="12.6" hidden="1"/>
    <row r="7703" ht="12.6" hidden="1"/>
    <row r="7704" ht="12.6" hidden="1"/>
    <row r="7705" ht="12.6" hidden="1"/>
    <row r="7706" ht="12.6" hidden="1"/>
    <row r="7707" ht="12.6" hidden="1"/>
    <row r="7708" ht="12.6" hidden="1"/>
    <row r="7709" ht="12.6" hidden="1"/>
    <row r="7710" ht="12.6" hidden="1"/>
    <row r="7711" ht="12.6" hidden="1"/>
    <row r="7712" ht="12.6" hidden="1"/>
    <row r="7713" ht="12.6" hidden="1"/>
    <row r="7714" ht="12.6" hidden="1"/>
    <row r="7715" ht="12.6" hidden="1"/>
    <row r="7716" ht="12.6" hidden="1"/>
    <row r="7717" ht="12.6" hidden="1"/>
    <row r="7718" ht="12.6" hidden="1"/>
    <row r="7719" ht="12.6" hidden="1"/>
    <row r="7720" ht="12.6" hidden="1"/>
    <row r="7721" ht="12.6" hidden="1"/>
    <row r="7722" ht="12.6" hidden="1"/>
    <row r="7723" ht="12.6" hidden="1"/>
    <row r="7724" ht="12.6" hidden="1"/>
    <row r="7725" ht="12.6" hidden="1"/>
    <row r="7726" ht="12.6" hidden="1"/>
    <row r="7727" ht="12.6" hidden="1"/>
    <row r="7728" ht="12.6" hidden="1"/>
    <row r="7729" ht="12.6" hidden="1"/>
    <row r="7730" ht="12.6" hidden="1"/>
    <row r="7731" ht="12.6" hidden="1"/>
    <row r="7732" ht="12.6" hidden="1"/>
    <row r="7733" ht="12.6" hidden="1"/>
    <row r="7734" ht="12.6" hidden="1"/>
    <row r="7735" ht="12.6" hidden="1"/>
    <row r="7736" ht="12.6" hidden="1"/>
    <row r="7737" ht="12.6" hidden="1"/>
    <row r="7738" ht="12.6" hidden="1"/>
    <row r="7739" ht="12.6" hidden="1"/>
    <row r="7740" ht="12.6" hidden="1"/>
    <row r="7741" ht="12.6" hidden="1"/>
    <row r="7742" ht="12.6" hidden="1"/>
    <row r="7743" ht="12.6" hidden="1"/>
    <row r="7744" ht="12.6" hidden="1"/>
    <row r="7745" ht="12.6" hidden="1"/>
    <row r="7746" ht="12.6" hidden="1"/>
    <row r="7747" ht="12.6" hidden="1"/>
    <row r="7748" ht="12.6" hidden="1"/>
    <row r="7749" ht="12.6" hidden="1"/>
    <row r="7750" ht="12.6" hidden="1"/>
    <row r="7751" ht="12.6" hidden="1"/>
    <row r="7752" ht="12.6" hidden="1"/>
    <row r="7753" ht="12.6" hidden="1"/>
    <row r="7754" ht="12.6" hidden="1"/>
    <row r="7755" ht="12.6" hidden="1"/>
    <row r="7756" ht="12.6" hidden="1"/>
    <row r="7757" ht="12.6" hidden="1"/>
    <row r="7758" ht="12.6" hidden="1"/>
    <row r="7759" ht="12.6" hidden="1"/>
    <row r="7760" ht="12.6" hidden="1"/>
    <row r="7761" ht="12.6" hidden="1"/>
    <row r="7762" ht="12.6" hidden="1"/>
    <row r="7763" ht="12.6" hidden="1"/>
    <row r="7764" ht="12.6" hidden="1"/>
    <row r="7765" ht="12.6" hidden="1"/>
    <row r="7766" ht="12.6" hidden="1"/>
    <row r="7767" ht="12.6" hidden="1"/>
    <row r="7768" ht="12.6" hidden="1"/>
    <row r="7769" ht="12.6" hidden="1"/>
    <row r="7770" ht="12.6" hidden="1"/>
    <row r="7771" ht="12.6" hidden="1"/>
    <row r="7772" ht="12.6" hidden="1"/>
    <row r="7773" ht="12.6" hidden="1"/>
    <row r="7774" ht="12.6" hidden="1"/>
    <row r="7775" ht="12.6" hidden="1"/>
    <row r="7776" ht="12.6" hidden="1"/>
    <row r="7777" ht="12.6" hidden="1"/>
    <row r="7778" ht="12.6" hidden="1"/>
    <row r="7779" ht="12.6" hidden="1"/>
    <row r="7780" ht="12.6" hidden="1"/>
    <row r="7781" ht="12.6" hidden="1"/>
    <row r="7782" ht="12.6" hidden="1"/>
    <row r="7783" ht="12.6" hidden="1"/>
    <row r="7784" ht="12.6" hidden="1"/>
    <row r="7785" ht="12.6" hidden="1"/>
    <row r="7786" ht="12.6" hidden="1"/>
    <row r="7787" ht="12.6" hidden="1"/>
    <row r="7788" ht="12.6" hidden="1"/>
    <row r="7789" ht="12.6" hidden="1"/>
    <row r="7790" ht="12.6" hidden="1"/>
    <row r="7791" ht="12.6" hidden="1"/>
    <row r="7792" ht="12.6" hidden="1"/>
    <row r="7793" ht="12.6" hidden="1"/>
    <row r="7794" ht="12.6" hidden="1"/>
    <row r="7795" ht="12.6" hidden="1"/>
    <row r="7796" ht="12.6" hidden="1"/>
    <row r="7797" ht="12.6" hidden="1"/>
    <row r="7798" ht="12.6" hidden="1"/>
    <row r="7799" ht="12.6" hidden="1"/>
    <row r="7800" ht="12.6" hidden="1"/>
    <row r="7801" ht="12.6" hidden="1"/>
    <row r="7802" ht="12.6" hidden="1"/>
    <row r="7803" ht="12.6" hidden="1"/>
    <row r="7804" ht="12.6" hidden="1"/>
    <row r="7805" ht="12.6" hidden="1"/>
    <row r="7806" ht="12.6" hidden="1"/>
    <row r="7807" ht="12.6" hidden="1"/>
    <row r="7808" ht="12.6" hidden="1"/>
    <row r="7809" ht="12.6" hidden="1"/>
    <row r="7810" ht="12.6" hidden="1"/>
    <row r="7811" ht="12.6" hidden="1"/>
    <row r="7812" ht="12.6" hidden="1"/>
    <row r="7813" ht="12.6" hidden="1"/>
    <row r="7814" ht="12.6" hidden="1"/>
    <row r="7815" ht="12.6" hidden="1"/>
    <row r="7816" ht="12.6" hidden="1"/>
    <row r="7817" ht="12.6" hidden="1"/>
    <row r="7818" ht="12.6" hidden="1"/>
    <row r="7819" ht="12.6" hidden="1"/>
    <row r="7820" ht="12.6" hidden="1"/>
    <row r="7821" ht="12.6" hidden="1"/>
    <row r="7822" ht="12.6" hidden="1"/>
    <row r="7823" ht="12.6" hidden="1"/>
    <row r="7824" ht="12.6" hidden="1"/>
    <row r="7825" ht="12.6" hidden="1"/>
    <row r="7826" ht="12.6" hidden="1"/>
    <row r="7827" ht="12.6" hidden="1"/>
    <row r="7828" ht="12.6" hidden="1"/>
    <row r="7829" ht="12.6" hidden="1"/>
    <row r="7830" ht="12.6" hidden="1"/>
    <row r="7831" ht="12.6" hidden="1"/>
    <row r="7832" ht="12.6" hidden="1"/>
    <row r="7833" ht="12.6" hidden="1"/>
    <row r="7834" ht="12.6" hidden="1"/>
    <row r="7835" ht="12.6" hidden="1"/>
    <row r="7836" ht="12.6" hidden="1"/>
    <row r="7837" ht="12.6" hidden="1"/>
    <row r="7838" ht="12.6" hidden="1"/>
    <row r="7839" ht="12.6" hidden="1"/>
    <row r="7840" ht="12.6" hidden="1"/>
    <row r="7841" ht="12.6" hidden="1"/>
    <row r="7842" ht="12.6" hidden="1"/>
    <row r="7843" ht="12.6" hidden="1"/>
    <row r="7844" ht="12.6" hidden="1"/>
    <row r="7845" ht="12.6" hidden="1"/>
    <row r="7846" ht="12.6" hidden="1"/>
    <row r="7847" ht="12.6" hidden="1"/>
    <row r="7848" ht="12.6" hidden="1"/>
    <row r="7849" ht="12.6" hidden="1"/>
    <row r="7850" ht="12.6" hidden="1"/>
    <row r="7851" ht="12.6" hidden="1"/>
    <row r="7852" ht="12.6" hidden="1"/>
    <row r="7853" ht="12.6" hidden="1"/>
    <row r="7854" ht="12.6" hidden="1"/>
    <row r="7855" ht="12.6" hidden="1"/>
    <row r="7856" ht="12.6" hidden="1"/>
    <row r="7857" ht="12.6" hidden="1"/>
    <row r="7858" ht="12.6" hidden="1"/>
    <row r="7859" ht="12.6" hidden="1"/>
    <row r="7860" ht="12.6" hidden="1"/>
    <row r="7861" ht="12.6" hidden="1"/>
    <row r="7862" ht="12.6" hidden="1"/>
    <row r="7863" ht="12.6" hidden="1"/>
    <row r="7864" ht="12.6" hidden="1"/>
    <row r="7865" ht="12.6" hidden="1"/>
    <row r="7866" ht="12.6" hidden="1"/>
    <row r="7867" ht="12.6" hidden="1"/>
    <row r="7868" ht="12.6" hidden="1"/>
    <row r="7869" ht="12.6" hidden="1"/>
    <row r="7870" ht="12.6" hidden="1"/>
    <row r="7871" ht="12.6" hidden="1"/>
    <row r="7872" ht="12.6" hidden="1"/>
    <row r="7873" ht="12.6" hidden="1"/>
    <row r="7874" ht="12.6" hidden="1"/>
    <row r="7875" ht="12.6" hidden="1"/>
    <row r="7876" ht="12.6" hidden="1"/>
    <row r="7877" ht="12.6" hidden="1"/>
    <row r="7878" ht="12.6" hidden="1"/>
    <row r="7879" ht="12.6" hidden="1"/>
    <row r="7880" ht="12.6" hidden="1"/>
    <row r="7881" ht="12.6" hidden="1"/>
    <row r="7882" ht="12.6" hidden="1"/>
    <row r="7883" ht="12.6" hidden="1"/>
    <row r="7884" ht="12.6" hidden="1"/>
    <row r="7885" ht="12.6" hidden="1"/>
    <row r="7886" ht="12.6" hidden="1"/>
    <row r="7887" ht="12.6" hidden="1"/>
    <row r="7888" ht="12.6" hidden="1"/>
    <row r="7889" ht="12.6" hidden="1"/>
    <row r="7890" ht="12.6" hidden="1"/>
    <row r="7891" ht="12.6" hidden="1"/>
    <row r="7892" ht="12.6" hidden="1"/>
    <row r="7893" ht="12.6" hidden="1"/>
    <row r="7894" ht="12.6" hidden="1"/>
    <row r="7895" ht="12.6" hidden="1"/>
    <row r="7896" ht="12.6" hidden="1"/>
    <row r="7897" ht="12.6" hidden="1"/>
    <row r="7898" ht="12.6" hidden="1"/>
    <row r="7899" ht="12.6" hidden="1"/>
    <row r="7900" ht="12.6" hidden="1"/>
    <row r="7901" ht="12.6" hidden="1"/>
    <row r="7902" ht="12.6" hidden="1"/>
    <row r="7903" ht="12.6" hidden="1"/>
    <row r="7904" ht="12.6" hidden="1"/>
    <row r="7905" ht="12.6" hidden="1"/>
    <row r="7906" ht="12.6" hidden="1"/>
    <row r="7907" ht="12.6" hidden="1"/>
    <row r="7908" ht="12.6" hidden="1"/>
    <row r="7909" ht="12.6" hidden="1"/>
    <row r="7910" ht="12.6" hidden="1"/>
    <row r="7911" ht="12.6" hidden="1"/>
    <row r="7912" ht="12.6" hidden="1"/>
    <row r="7913" ht="12.6" hidden="1"/>
    <row r="7914" ht="12.6" hidden="1"/>
    <row r="7915" ht="12.6" hidden="1"/>
    <row r="7916" ht="12.6" hidden="1"/>
    <row r="7917" ht="12.6" hidden="1"/>
    <row r="7918" ht="12.6" hidden="1"/>
    <row r="7919" ht="12.6" hidden="1"/>
    <row r="7920" ht="12.6" hidden="1"/>
    <row r="7921" ht="12.6" hidden="1"/>
    <row r="7922" ht="12.6" hidden="1"/>
    <row r="7923" ht="12.6" hidden="1"/>
    <row r="7924" ht="12.6" hidden="1"/>
    <row r="7925" ht="12.6" hidden="1"/>
    <row r="7926" ht="12.6" hidden="1"/>
    <row r="7927" ht="12.6" hidden="1"/>
    <row r="7928" ht="12.6" hidden="1"/>
    <row r="7929" ht="12.6" hidden="1"/>
    <row r="7930" ht="12.6" hidden="1"/>
    <row r="7931" ht="12.6" hidden="1"/>
    <row r="7932" ht="12.6" hidden="1"/>
    <row r="7933" ht="12.6" hidden="1"/>
    <row r="7934" ht="12.6" hidden="1"/>
    <row r="7935" ht="12.6" hidden="1"/>
    <row r="7936" ht="12.6" hidden="1"/>
    <row r="7937" ht="12.6" hidden="1"/>
    <row r="7938" ht="12.6" hidden="1"/>
    <row r="7939" ht="12.6" hidden="1"/>
    <row r="7940" ht="12.6" hidden="1"/>
    <row r="7941" ht="12.6" hidden="1"/>
    <row r="7942" ht="12.6" hidden="1"/>
    <row r="7943" ht="12.6" hidden="1"/>
    <row r="7944" ht="12.6" hidden="1"/>
    <row r="7945" ht="12.6" hidden="1"/>
    <row r="7946" ht="12.6" hidden="1"/>
    <row r="7947" ht="12.6" hidden="1"/>
    <row r="7948" ht="12.6" hidden="1"/>
    <row r="7949" ht="12.6" hidden="1"/>
    <row r="7950" ht="12.6" hidden="1"/>
    <row r="7951" ht="12.6" hidden="1"/>
    <row r="7952" ht="12.6" hidden="1"/>
    <row r="7953" ht="12.6" hidden="1"/>
    <row r="7954" ht="12.6" hidden="1"/>
    <row r="7955" ht="12.6" hidden="1"/>
    <row r="7956" ht="12.6" hidden="1"/>
    <row r="7957" ht="12.6" hidden="1"/>
    <row r="7958" ht="12.6" hidden="1"/>
    <row r="7959" ht="12.6" hidden="1"/>
    <row r="7960" ht="12.6" hidden="1"/>
    <row r="7961" ht="12.6" hidden="1"/>
    <row r="7962" ht="12.6" hidden="1"/>
    <row r="7963" ht="12.6" hidden="1"/>
    <row r="7964" ht="12.6" hidden="1"/>
    <row r="7965" ht="12.6" hidden="1"/>
    <row r="7966" ht="12.6" hidden="1"/>
    <row r="7967" ht="12.6" hidden="1"/>
    <row r="7968" ht="12.6" hidden="1"/>
    <row r="7969" ht="12.6" hidden="1"/>
    <row r="7970" ht="12.6" hidden="1"/>
    <row r="7971" ht="12.6" hidden="1"/>
    <row r="7972" ht="12.6" hidden="1"/>
    <row r="7973" ht="12.6" hidden="1"/>
    <row r="7974" ht="12.6" hidden="1"/>
    <row r="7975" ht="12.6" hidden="1"/>
    <row r="7976" ht="12.6" hidden="1"/>
    <row r="7977" ht="12.6" hidden="1"/>
    <row r="7978" ht="12.6" hidden="1"/>
    <row r="7979" ht="12.6" hidden="1"/>
    <row r="7980" ht="12.6" hidden="1"/>
    <row r="7981" ht="12.6" hidden="1"/>
    <row r="7982" ht="12.6" hidden="1"/>
    <row r="7983" ht="12.6" hidden="1"/>
    <row r="7984" ht="12.6" hidden="1"/>
    <row r="7985" ht="12.6" hidden="1"/>
    <row r="7986" ht="12.6" hidden="1"/>
    <row r="7987" ht="12.6" hidden="1"/>
    <row r="7988" ht="12.6" hidden="1"/>
    <row r="7989" ht="12.6" hidden="1"/>
    <row r="7990" ht="12.6" hidden="1"/>
    <row r="7991" ht="12.6" hidden="1"/>
    <row r="7992" ht="12.6" hidden="1"/>
    <row r="7993" ht="12.6" hidden="1"/>
    <row r="7994" ht="12.6" hidden="1"/>
    <row r="7995" ht="12.6" hidden="1"/>
    <row r="7996" ht="12.6" hidden="1"/>
    <row r="7997" ht="12.6" hidden="1"/>
    <row r="7998" ht="12.6" hidden="1"/>
    <row r="7999" ht="12.6" hidden="1"/>
    <row r="8000" ht="12.6" hidden="1"/>
    <row r="8001" ht="12.6" hidden="1"/>
    <row r="8002" ht="12.6" hidden="1"/>
    <row r="8003" ht="12.6" hidden="1"/>
    <row r="8004" ht="12.6" hidden="1"/>
    <row r="8005" ht="12.6" hidden="1"/>
    <row r="8006" ht="12.6" hidden="1"/>
    <row r="8007" ht="12.6" hidden="1"/>
    <row r="8008" ht="12.6" hidden="1"/>
    <row r="8009" ht="12.6" hidden="1"/>
    <row r="8010" ht="12.6" hidden="1"/>
    <row r="8011" ht="12.6" hidden="1"/>
    <row r="8012" ht="12.6" hidden="1"/>
    <row r="8013" ht="12.6" hidden="1"/>
    <row r="8014" ht="12.6" hidden="1"/>
    <row r="8015" ht="12.6" hidden="1"/>
    <row r="8016" ht="12.6" hidden="1"/>
    <row r="8017" ht="12.6" hidden="1"/>
    <row r="8018" ht="12.6" hidden="1"/>
    <row r="8019" ht="12.6" hidden="1"/>
    <row r="8020" ht="12.6" hidden="1"/>
    <row r="8021" ht="12.6" hidden="1"/>
    <row r="8022" ht="12.6" hidden="1"/>
    <row r="8023" ht="12.6" hidden="1"/>
    <row r="8024" ht="12.6" hidden="1"/>
    <row r="8025" ht="12.6" hidden="1"/>
    <row r="8026" ht="12.6" hidden="1"/>
    <row r="8027" ht="12.6" hidden="1"/>
    <row r="8028" ht="12.6" hidden="1"/>
    <row r="8029" ht="12.6" hidden="1"/>
    <row r="8030" ht="12.6" hidden="1"/>
    <row r="8031" ht="12.6" hidden="1"/>
    <row r="8032" ht="12.6" hidden="1"/>
    <row r="8033" ht="12.6" hidden="1"/>
    <row r="8034" ht="12.6" hidden="1"/>
    <row r="8035" ht="12.6" hidden="1"/>
    <row r="8036" ht="12.6" hidden="1"/>
    <row r="8037" ht="12.6" hidden="1"/>
    <row r="8038" ht="12.6" hidden="1"/>
    <row r="8039" ht="12.6" hidden="1"/>
    <row r="8040" ht="12.6" hidden="1"/>
    <row r="8041" ht="12.6" hidden="1"/>
    <row r="8042" ht="12.6" hidden="1"/>
    <row r="8043" ht="12.6" hidden="1"/>
    <row r="8044" ht="12.6" hidden="1"/>
    <row r="8045" ht="12.6" hidden="1"/>
    <row r="8046" ht="12.6" hidden="1"/>
    <row r="8047" ht="12.6" hidden="1"/>
    <row r="8048" ht="12.6" hidden="1"/>
    <row r="8049" ht="12.6" hidden="1"/>
    <row r="8050" ht="12.6" hidden="1"/>
    <row r="8051" ht="12.6" hidden="1"/>
    <row r="8052" ht="12.6" hidden="1"/>
    <row r="8053" ht="12.6" hidden="1"/>
    <row r="8054" ht="12.6" hidden="1"/>
    <row r="8055" ht="12.6" hidden="1"/>
    <row r="8056" ht="12.6" hidden="1"/>
    <row r="8057" ht="12.6" hidden="1"/>
    <row r="8058" ht="12.6" hidden="1"/>
    <row r="8059" ht="12.6" hidden="1"/>
    <row r="8060" ht="12.6" hidden="1"/>
    <row r="8061" ht="12.6" hidden="1"/>
    <row r="8062" ht="12.6" hidden="1"/>
    <row r="8063" ht="12.6" hidden="1"/>
    <row r="8064" ht="12.6" hidden="1"/>
    <row r="8065" ht="12.6" hidden="1"/>
    <row r="8066" ht="12.6" hidden="1"/>
    <row r="8067" ht="12.6" hidden="1"/>
    <row r="8068" ht="12.6" hidden="1"/>
    <row r="8069" ht="12.6" hidden="1"/>
    <row r="8070" ht="12.6" hidden="1"/>
    <row r="8071" ht="12.6" hidden="1"/>
    <row r="8072" ht="12.6" hidden="1"/>
    <row r="8073" ht="12.6" hidden="1"/>
    <row r="8074" ht="12.6" hidden="1"/>
    <row r="8075" ht="12.6" hidden="1"/>
    <row r="8076" ht="12.6" hidden="1"/>
    <row r="8077" ht="12.6" hidden="1"/>
    <row r="8078" ht="12.6" hidden="1"/>
    <row r="8079" ht="12.6" hidden="1"/>
    <row r="8080" ht="12.6" hidden="1"/>
    <row r="8081" ht="12.6" hidden="1"/>
    <row r="8082" ht="12.6" hidden="1"/>
    <row r="8083" ht="12.6" hidden="1"/>
    <row r="8084" ht="12.6" hidden="1"/>
    <row r="8085" ht="12.6" hidden="1"/>
    <row r="8086" ht="12.6" hidden="1"/>
    <row r="8087" ht="12.6" hidden="1"/>
    <row r="8088" ht="12.6" hidden="1"/>
    <row r="8089" ht="12.6" hidden="1"/>
    <row r="8090" ht="12.6" hidden="1"/>
    <row r="8091" ht="12.6" hidden="1"/>
    <row r="8092" ht="12.6" hidden="1"/>
    <row r="8093" ht="12.6" hidden="1"/>
    <row r="8094" ht="12.6" hidden="1"/>
    <row r="8095" ht="12.6" hidden="1"/>
    <row r="8096" ht="12.6" hidden="1"/>
    <row r="8097" ht="12.6" hidden="1"/>
    <row r="8098" ht="12.6" hidden="1"/>
    <row r="8099" ht="12.6" hidden="1"/>
    <row r="8100" ht="12.6" hidden="1"/>
    <row r="8101" ht="12.6" hidden="1"/>
    <row r="8102" ht="12.6" hidden="1"/>
    <row r="8103" ht="12.6" hidden="1"/>
    <row r="8104" ht="12.6" hidden="1"/>
    <row r="8105" ht="12.6" hidden="1"/>
    <row r="8106" ht="12.6" hidden="1"/>
    <row r="8107" ht="12.6" hidden="1"/>
    <row r="8108" ht="12.6" hidden="1"/>
    <row r="8109" ht="12.6" hidden="1"/>
    <row r="8110" ht="12.6" hidden="1"/>
    <row r="8111" ht="12.6" hidden="1"/>
    <row r="8112" ht="12.6" hidden="1"/>
    <row r="8113" ht="12.6" hidden="1"/>
    <row r="8114" ht="12.6" hidden="1"/>
    <row r="8115" ht="12.6" hidden="1"/>
    <row r="8116" ht="12.6" hidden="1"/>
    <row r="8117" ht="12.6" hidden="1"/>
    <row r="8118" ht="12.6" hidden="1"/>
    <row r="8119" ht="12.6" hidden="1"/>
    <row r="8120" ht="12.6" hidden="1"/>
    <row r="8121" ht="12.6" hidden="1"/>
    <row r="8122" ht="12.6" hidden="1"/>
    <row r="8123" ht="12.6" hidden="1"/>
    <row r="8124" ht="12.6" hidden="1"/>
    <row r="8125" ht="12.6" hidden="1"/>
    <row r="8126" ht="12.6" hidden="1"/>
    <row r="8127" ht="12.6" hidden="1"/>
    <row r="8128" ht="12.6" hidden="1"/>
    <row r="8129" ht="12.6" hidden="1"/>
    <row r="8130" ht="12.6" hidden="1"/>
    <row r="8131" ht="12.6" hidden="1"/>
    <row r="8132" ht="12.6" hidden="1"/>
    <row r="8133" ht="12.6" hidden="1"/>
    <row r="8134" ht="12.6" hidden="1"/>
    <row r="8135" ht="12.6" hidden="1"/>
    <row r="8136" ht="12.6" hidden="1"/>
    <row r="8137" ht="12.6" hidden="1"/>
    <row r="8138" ht="12.6" hidden="1"/>
    <row r="8139" ht="12.6" hidden="1"/>
    <row r="8140" ht="12.6" hidden="1"/>
    <row r="8141" ht="12.6" hidden="1"/>
    <row r="8142" ht="12.6" hidden="1"/>
    <row r="8143" ht="12.6" hidden="1"/>
    <row r="8144" ht="12.6" hidden="1"/>
    <row r="8145" ht="12.6" hidden="1"/>
    <row r="8146" ht="12.6" hidden="1"/>
    <row r="8147" ht="12.6" hidden="1"/>
    <row r="8148" ht="12.6" hidden="1"/>
    <row r="8149" ht="12.6" hidden="1"/>
    <row r="8150" ht="12.6" hidden="1"/>
    <row r="8151" ht="12.6" hidden="1"/>
    <row r="8152" ht="12.6" hidden="1"/>
    <row r="8153" ht="12.6" hidden="1"/>
    <row r="8154" ht="12.6" hidden="1"/>
    <row r="8155" ht="12.6" hidden="1"/>
    <row r="8156" ht="12.6" hidden="1"/>
    <row r="8157" ht="12.6" hidden="1"/>
    <row r="8158" ht="12.6" hidden="1"/>
    <row r="8159" ht="12.6" hidden="1"/>
    <row r="8160" ht="12.6" hidden="1"/>
    <row r="8161" ht="12.6" hidden="1"/>
    <row r="8162" ht="12.6" hidden="1"/>
    <row r="8163" ht="12.6" hidden="1"/>
    <row r="8164" ht="12.6" hidden="1"/>
    <row r="8165" ht="12.6" hidden="1"/>
    <row r="8166" ht="12.6" hidden="1"/>
    <row r="8167" ht="12.6" hidden="1"/>
    <row r="8168" ht="12.6" hidden="1"/>
    <row r="8169" ht="12.6" hidden="1"/>
    <row r="8170" ht="12.6" hidden="1"/>
    <row r="8171" ht="12.6" hidden="1"/>
    <row r="8172" ht="12.6" hidden="1"/>
    <row r="8173" ht="12.6" hidden="1"/>
    <row r="8174" ht="12.6" hidden="1"/>
    <row r="8175" ht="12.6" hidden="1"/>
    <row r="8176" ht="12.6" hidden="1"/>
    <row r="8177" ht="12.6" hidden="1"/>
    <row r="8178" ht="12.6" hidden="1"/>
    <row r="8179" ht="12.6" hidden="1"/>
    <row r="8180" ht="12.6" hidden="1"/>
    <row r="8181" ht="12.6" hidden="1"/>
    <row r="8182" ht="12.6" hidden="1"/>
    <row r="8183" ht="12.6" hidden="1"/>
    <row r="8184" ht="12.6" hidden="1"/>
    <row r="8185" ht="12.6" hidden="1"/>
    <row r="8186" ht="12.6" hidden="1"/>
    <row r="8187" ht="12.6" hidden="1"/>
    <row r="8188" ht="12.6" hidden="1"/>
    <row r="8189" ht="12.6" hidden="1"/>
    <row r="8190" ht="12.6" hidden="1"/>
    <row r="8191" ht="12.6" hidden="1"/>
    <row r="8192" ht="12.6" hidden="1"/>
    <row r="8193" ht="12.6" hidden="1"/>
    <row r="8194" ht="12.6" hidden="1"/>
    <row r="8195" ht="12.6" hidden="1"/>
    <row r="8196" ht="12.6" hidden="1"/>
    <row r="8197" ht="12.6" hidden="1"/>
    <row r="8198" ht="12.6" hidden="1"/>
    <row r="8199" ht="12.6" hidden="1"/>
    <row r="8200" ht="12.6" hidden="1"/>
    <row r="8201" ht="12.6" hidden="1"/>
    <row r="8202" ht="12.6" hidden="1"/>
    <row r="8203" ht="12.6" hidden="1"/>
    <row r="8204" ht="12.6" hidden="1"/>
    <row r="8205" ht="12.6" hidden="1"/>
    <row r="8206" ht="12.6" hidden="1"/>
    <row r="8207" ht="12.6" hidden="1"/>
    <row r="8208" ht="12.6" hidden="1"/>
    <row r="8209" ht="12.6" hidden="1"/>
    <row r="8210" ht="12.6" hidden="1"/>
    <row r="8211" ht="12.6" hidden="1"/>
    <row r="8212" ht="12.6" hidden="1"/>
    <row r="8213" ht="12.6" hidden="1"/>
    <row r="8214" ht="12.6" hidden="1"/>
    <row r="8215" ht="12.6" hidden="1"/>
    <row r="8216" ht="12.6" hidden="1"/>
    <row r="8217" ht="12.6" hidden="1"/>
    <row r="8218" ht="12.6" hidden="1"/>
    <row r="8219" ht="12.6" hidden="1"/>
    <row r="8220" ht="12.6" hidden="1"/>
    <row r="8221" ht="12.6" hidden="1"/>
    <row r="8222" ht="12.6" hidden="1"/>
    <row r="8223" ht="12.6" hidden="1"/>
    <row r="8224" ht="12.6" hidden="1"/>
    <row r="8225" ht="12.6" hidden="1"/>
    <row r="8226" ht="12.6" hidden="1"/>
    <row r="8227" ht="12.6" hidden="1"/>
    <row r="8228" ht="12.6" hidden="1"/>
    <row r="8229" ht="12.6" hidden="1"/>
    <row r="8230" ht="12.6" hidden="1"/>
    <row r="8231" ht="12.6" hidden="1"/>
    <row r="8232" ht="12.6" hidden="1"/>
    <row r="8233" ht="12.6" hidden="1"/>
    <row r="8234" ht="12.6" hidden="1"/>
    <row r="8235" ht="12.6" hidden="1"/>
    <row r="8236" ht="12.6" hidden="1"/>
    <row r="8237" ht="12.6" hidden="1"/>
    <row r="8238" ht="12.6" hidden="1"/>
    <row r="8239" ht="12.6" hidden="1"/>
    <row r="8240" ht="12.6" hidden="1"/>
    <row r="8241" ht="12.6" hidden="1"/>
    <row r="8242" ht="12.6" hidden="1"/>
    <row r="8243" ht="12.6" hidden="1"/>
    <row r="8244" ht="12.6" hidden="1"/>
    <row r="8245" ht="12.6" hidden="1"/>
    <row r="8246" ht="12.6" hidden="1"/>
    <row r="8247" ht="12.6" hidden="1"/>
    <row r="8248" ht="12.6" hidden="1"/>
    <row r="8249" ht="12.6" hidden="1"/>
    <row r="8250" ht="12.6" hidden="1"/>
    <row r="8251" ht="12.6" hidden="1"/>
    <row r="8252" ht="12.6" hidden="1"/>
    <row r="8253" ht="12.6" hidden="1"/>
    <row r="8254" ht="12.6" hidden="1"/>
    <row r="8255" ht="12.6" hidden="1"/>
    <row r="8256" ht="12.6" hidden="1"/>
    <row r="8257" ht="12.6" hidden="1"/>
    <row r="8258" ht="12.6" hidden="1"/>
    <row r="8259" ht="12.6" hidden="1"/>
    <row r="8260" ht="12.6" hidden="1"/>
    <row r="8261" ht="12.6" hidden="1"/>
    <row r="8262" ht="12.6" hidden="1"/>
    <row r="8263" ht="12.6" hidden="1"/>
    <row r="8264" ht="12.6" hidden="1"/>
    <row r="8265" ht="12.6" hidden="1"/>
    <row r="8266" ht="12.6" hidden="1"/>
    <row r="8267" ht="12.6" hidden="1"/>
    <row r="8268" ht="12.6" hidden="1"/>
    <row r="8269" ht="12.6" hidden="1"/>
    <row r="8270" ht="12.6" hidden="1"/>
    <row r="8271" ht="12.6" hidden="1"/>
    <row r="8272" ht="12.6" hidden="1"/>
    <row r="8273" ht="12.6" hidden="1"/>
    <row r="8274" ht="12.6" hidden="1"/>
    <row r="8275" ht="12.6" hidden="1"/>
    <row r="8276" ht="12.6" hidden="1"/>
    <row r="8277" ht="12.6" hidden="1"/>
    <row r="8278" ht="12.6" hidden="1"/>
    <row r="8279" ht="12.6" hidden="1"/>
    <row r="8280" ht="12.6" hidden="1"/>
    <row r="8281" ht="12.6" hidden="1"/>
    <row r="8282" ht="12.6" hidden="1"/>
    <row r="8283" ht="12.6" hidden="1"/>
    <row r="8284" ht="12.6" hidden="1"/>
    <row r="8285" ht="12.6" hidden="1"/>
    <row r="8286" ht="12.6" hidden="1"/>
    <row r="8287" ht="12.6" hidden="1"/>
    <row r="8288" ht="12.6" hidden="1"/>
    <row r="8289" ht="12.6" hidden="1"/>
    <row r="8290" ht="12.6" hidden="1"/>
    <row r="8291" ht="12.6" hidden="1"/>
    <row r="8292" ht="12.6" hidden="1"/>
    <row r="8293" ht="12.6" hidden="1"/>
    <row r="8294" ht="12.6" hidden="1"/>
    <row r="8295" ht="12.6" hidden="1"/>
    <row r="8296" ht="12.6" hidden="1"/>
    <row r="8297" ht="12.6" hidden="1"/>
    <row r="8298" ht="12.6" hidden="1"/>
    <row r="8299" ht="12.6" hidden="1"/>
    <row r="8300" ht="12.6" hidden="1"/>
    <row r="8301" ht="12.6" hidden="1"/>
    <row r="8302" ht="12.6" hidden="1"/>
    <row r="8303" ht="12.6" hidden="1"/>
    <row r="8304" ht="12.6" hidden="1"/>
    <row r="8305" ht="12.6" hidden="1"/>
    <row r="8306" ht="12.6" hidden="1"/>
    <row r="8307" ht="12.6" hidden="1"/>
    <row r="8308" ht="12.6" hidden="1"/>
    <row r="8309" ht="12.6" hidden="1"/>
    <row r="8310" ht="12.6" hidden="1"/>
    <row r="8311" ht="12.6" hidden="1"/>
    <row r="8312" ht="12.6" hidden="1"/>
    <row r="8313" ht="12.6" hidden="1"/>
    <row r="8314" ht="12.6" hidden="1"/>
    <row r="8315" ht="12.6" hidden="1"/>
    <row r="8316" ht="12.6" hidden="1"/>
    <row r="8317" ht="12.6" hidden="1"/>
    <row r="8318" ht="12.6" hidden="1"/>
    <row r="8319" ht="12.6" hidden="1"/>
    <row r="8320" ht="12.6" hidden="1"/>
    <row r="8321" ht="12.6" hidden="1"/>
    <row r="8322" ht="12.6" hidden="1"/>
    <row r="8323" ht="12.6" hidden="1"/>
    <row r="8324" ht="12.6" hidden="1"/>
    <row r="8325" ht="12.6" hidden="1"/>
    <row r="8326" ht="12.6" hidden="1"/>
    <row r="8327" ht="12.6" hidden="1"/>
    <row r="8328" ht="12.6" hidden="1"/>
    <row r="8329" ht="12.6" hidden="1"/>
    <row r="8330" ht="12.6" hidden="1"/>
    <row r="8331" ht="12.6" hidden="1"/>
    <row r="8332" ht="12.6" hidden="1"/>
    <row r="8333" ht="12.6" hidden="1"/>
    <row r="8334" ht="12.6" hidden="1"/>
    <row r="8335" ht="12.6" hidden="1"/>
    <row r="8336" ht="12.6" hidden="1"/>
    <row r="8337" ht="12.6" hidden="1"/>
    <row r="8338" ht="12.6" hidden="1"/>
    <row r="8339" ht="12.6" hidden="1"/>
    <row r="8340" ht="12.6" hidden="1"/>
    <row r="8341" ht="12.6" hidden="1"/>
    <row r="8342" ht="12.6" hidden="1"/>
    <row r="8343" ht="12.6" hidden="1"/>
    <row r="8344" ht="12.6" hidden="1"/>
    <row r="8345" ht="12.6" hidden="1"/>
    <row r="8346" ht="12.6" hidden="1"/>
    <row r="8347" ht="12.6" hidden="1"/>
    <row r="8348" ht="12.6" hidden="1"/>
    <row r="8349" ht="12.6" hidden="1"/>
    <row r="8350" ht="12.6" hidden="1"/>
    <row r="8351" ht="12.6" hidden="1"/>
    <row r="8352" ht="12.6" hidden="1"/>
    <row r="8353" ht="12.6" hidden="1"/>
    <row r="8354" ht="12.6" hidden="1"/>
    <row r="8355" ht="12.6" hidden="1"/>
    <row r="8356" ht="12.6" hidden="1"/>
    <row r="8357" ht="12.6" hidden="1"/>
    <row r="8358" ht="12.6" hidden="1"/>
    <row r="8359" ht="12.6" hidden="1"/>
    <row r="8360" ht="12.6" hidden="1"/>
    <row r="8361" ht="12.6" hidden="1"/>
    <row r="8362" ht="12.6" hidden="1"/>
    <row r="8363" ht="12.6" hidden="1"/>
    <row r="8364" ht="12.6" hidden="1"/>
    <row r="8365" ht="12.6" hidden="1"/>
    <row r="8366" ht="12.6" hidden="1"/>
    <row r="8367" ht="12.6" hidden="1"/>
    <row r="8368" ht="12.6" hidden="1"/>
    <row r="8369" ht="12.6" hidden="1"/>
    <row r="8370" ht="12.6" hidden="1"/>
    <row r="8371" ht="12.6" hidden="1"/>
    <row r="8372" ht="12.6" hidden="1"/>
    <row r="8373" ht="12.6" hidden="1"/>
    <row r="8374" ht="12.6" hidden="1"/>
    <row r="8375" ht="12.6" hidden="1"/>
    <row r="8376" ht="12.6" hidden="1"/>
    <row r="8377" ht="12.6" hidden="1"/>
    <row r="8378" ht="12.6" hidden="1"/>
    <row r="8379" ht="12.6" hidden="1"/>
    <row r="8380" ht="12.6" hidden="1"/>
    <row r="8381" ht="12.6" hidden="1"/>
    <row r="8382" ht="12.6" hidden="1"/>
    <row r="8383" ht="12.6" hidden="1"/>
    <row r="8384" ht="12.6" hidden="1"/>
    <row r="8385" ht="12.6" hidden="1"/>
    <row r="8386" ht="12.6" hidden="1"/>
    <row r="8387" ht="12.6" hidden="1"/>
    <row r="8388" ht="12.6" hidden="1"/>
    <row r="8389" ht="12.6" hidden="1"/>
    <row r="8390" ht="12.6" hidden="1"/>
    <row r="8391" ht="12.6" hidden="1"/>
    <row r="8392" ht="12.6" hidden="1"/>
    <row r="8393" ht="12.6" hidden="1"/>
    <row r="8394" ht="12.6" hidden="1"/>
    <row r="8395" ht="12.6" hidden="1"/>
    <row r="8396" ht="12.6" hidden="1"/>
    <row r="8397" ht="12.6" hidden="1"/>
    <row r="8398" ht="12.6" hidden="1"/>
    <row r="8399" ht="12.6" hidden="1"/>
    <row r="8400" ht="12.6" hidden="1"/>
    <row r="8401" ht="12.6" hidden="1"/>
    <row r="8402" ht="12.6" hidden="1"/>
    <row r="8403" ht="12.6" hidden="1"/>
    <row r="8404" ht="12.6" hidden="1"/>
    <row r="8405" ht="12.6" hidden="1"/>
    <row r="8406" ht="12.6" hidden="1"/>
    <row r="8407" ht="12.6" hidden="1"/>
    <row r="8408" ht="12.6" hidden="1"/>
    <row r="8409" ht="12.6" hidden="1"/>
    <row r="8410" ht="12.6" hidden="1"/>
    <row r="8411" ht="12.6" hidden="1"/>
    <row r="8412" ht="12.6" hidden="1"/>
    <row r="8413" ht="12.6" hidden="1"/>
    <row r="8414" ht="12.6" hidden="1"/>
    <row r="8415" ht="12.6" hidden="1"/>
    <row r="8416" ht="12.6" hidden="1"/>
    <row r="8417" ht="12.6" hidden="1"/>
    <row r="8418" ht="12.6" hidden="1"/>
    <row r="8419" ht="12.6" hidden="1"/>
    <row r="8420" ht="12.6" hidden="1"/>
    <row r="8421" ht="12.6" hidden="1"/>
    <row r="8422" ht="12.6" hidden="1"/>
    <row r="8423" ht="12.6" hidden="1"/>
    <row r="8424" ht="12.6" hidden="1"/>
    <row r="8425" ht="12.6" hidden="1"/>
    <row r="8426" ht="12.6" hidden="1"/>
    <row r="8427" ht="12.6" hidden="1"/>
    <row r="8428" ht="12.6" hidden="1"/>
    <row r="8429" ht="12.6" hidden="1"/>
    <row r="8430" ht="12.6" hidden="1"/>
    <row r="8431" ht="12.6" hidden="1"/>
    <row r="8432" ht="12.6" hidden="1"/>
    <row r="8433" ht="12.6" hidden="1"/>
    <row r="8434" ht="12.6" hidden="1"/>
    <row r="8435" ht="12.6" hidden="1"/>
    <row r="8436" ht="12.6" hidden="1"/>
    <row r="8437" ht="12.6" hidden="1"/>
    <row r="8438" ht="12.6" hidden="1"/>
    <row r="8439" ht="12.6" hidden="1"/>
    <row r="8440" ht="12.6" hidden="1"/>
    <row r="8441" ht="12.6" hidden="1"/>
    <row r="8442" ht="12.6" hidden="1"/>
    <row r="8443" ht="12.6" hidden="1"/>
    <row r="8444" ht="12.6" hidden="1"/>
    <row r="8445" ht="12.6" hidden="1"/>
    <row r="8446" ht="12.6" hidden="1"/>
    <row r="8447" ht="12.6" hidden="1"/>
    <row r="8448" ht="12.6" hidden="1"/>
    <row r="8449" ht="12.6" hidden="1"/>
    <row r="8450" ht="12.6" hidden="1"/>
    <row r="8451" ht="12.6" hidden="1"/>
    <row r="8452" ht="12.6" hidden="1"/>
    <row r="8453" ht="12.6" hidden="1"/>
    <row r="8454" ht="12.6" hidden="1"/>
    <row r="8455" ht="12.6" hidden="1"/>
    <row r="8456" ht="12.6" hidden="1"/>
    <row r="8457" ht="12.6" hidden="1"/>
    <row r="8458" ht="12.6" hidden="1"/>
    <row r="8459" ht="12.6" hidden="1"/>
    <row r="8460" ht="12.6" hidden="1"/>
    <row r="8461" ht="12.6" hidden="1"/>
    <row r="8462" ht="12.6" hidden="1"/>
    <row r="8463" ht="12.6" hidden="1"/>
    <row r="8464" ht="12.6" hidden="1"/>
    <row r="8465" ht="12.6" hidden="1"/>
    <row r="8466" ht="12.6" hidden="1"/>
    <row r="8467" ht="12.6" hidden="1"/>
    <row r="8468" ht="12.6" hidden="1"/>
    <row r="8469" ht="12.6" hidden="1"/>
    <row r="8470" ht="12.6" hidden="1"/>
    <row r="8471" ht="12.6" hidden="1"/>
    <row r="8472" ht="12.6" hidden="1"/>
    <row r="8473" ht="12.6" hidden="1"/>
    <row r="8474" ht="12.6" hidden="1"/>
    <row r="8475" ht="12.6" hidden="1"/>
    <row r="8476" ht="12.6" hidden="1"/>
    <row r="8477" ht="12.6" hidden="1"/>
    <row r="8478" ht="12.6" hidden="1"/>
    <row r="8479" ht="12.6" hidden="1"/>
    <row r="8480" ht="12.6" hidden="1"/>
    <row r="8481" ht="12.6" hidden="1"/>
    <row r="8482" ht="12.6" hidden="1"/>
    <row r="8483" ht="12.6" hidden="1"/>
    <row r="8484" ht="12.6" hidden="1"/>
    <row r="8485" ht="12.6" hidden="1"/>
    <row r="8486" ht="12.6" hidden="1"/>
    <row r="8487" ht="12.6" hidden="1"/>
    <row r="8488" ht="12.6" hidden="1"/>
    <row r="8489" ht="12.6" hidden="1"/>
    <row r="8490" ht="12.6" hidden="1"/>
    <row r="8491" ht="12.6" hidden="1"/>
    <row r="8492" ht="12.6" hidden="1"/>
    <row r="8493" ht="12.6" hidden="1"/>
    <row r="8494" ht="12.6" hidden="1"/>
    <row r="8495" ht="12.6" hidden="1"/>
    <row r="8496" ht="12.6" hidden="1"/>
    <row r="8497" ht="12.6" hidden="1"/>
    <row r="8498" ht="12.6" hidden="1"/>
    <row r="8499" ht="12.6" hidden="1"/>
    <row r="8500" ht="12.6" hidden="1"/>
    <row r="8501" ht="12.6" hidden="1"/>
    <row r="8502" ht="12.6" hidden="1"/>
    <row r="8503" ht="12.6" hidden="1"/>
    <row r="8504" ht="12.6" hidden="1"/>
    <row r="8505" ht="12.6" hidden="1"/>
    <row r="8506" ht="12.6" hidden="1"/>
    <row r="8507" ht="12.6" hidden="1"/>
    <row r="8508" ht="12.6" hidden="1"/>
    <row r="8509" ht="12.6" hidden="1"/>
    <row r="8510" ht="12.6" hidden="1"/>
    <row r="8511" ht="12.6" hidden="1"/>
    <row r="8512" ht="12.6" hidden="1"/>
    <row r="8513" ht="12.6" hidden="1"/>
    <row r="8514" ht="12.6" hidden="1"/>
    <row r="8515" ht="12.6" hidden="1"/>
    <row r="8516" ht="12.6" hidden="1"/>
    <row r="8517" ht="12.6" hidden="1"/>
    <row r="8518" ht="12.6" hidden="1"/>
    <row r="8519" ht="12.6" hidden="1"/>
    <row r="8520" ht="12.6" hidden="1"/>
    <row r="8521" ht="12.6" hidden="1"/>
    <row r="8522" ht="12.6" hidden="1"/>
    <row r="8523" ht="12.6" hidden="1"/>
    <row r="8524" ht="12.6" hidden="1"/>
    <row r="8525" ht="12.6" hidden="1"/>
    <row r="8526" ht="12.6" hidden="1"/>
    <row r="8527" ht="12.6" hidden="1"/>
    <row r="8528" ht="12.6" hidden="1"/>
    <row r="8529" ht="12.6" hidden="1"/>
    <row r="8530" ht="12.6" hidden="1"/>
    <row r="8531" ht="12.6" hidden="1"/>
    <row r="8532" ht="12.6" hidden="1"/>
    <row r="8533" ht="12.6" hidden="1"/>
    <row r="8534" ht="12.6" hidden="1"/>
    <row r="8535" ht="12.6" hidden="1"/>
    <row r="8536" ht="12.6" hidden="1"/>
    <row r="8537" ht="12.6" hidden="1"/>
    <row r="8538" ht="12.6" hidden="1"/>
    <row r="8539" ht="12.6" hidden="1"/>
    <row r="8540" ht="12.6" hidden="1"/>
    <row r="8541" ht="12.6" hidden="1"/>
    <row r="8542" ht="12.6" hidden="1"/>
    <row r="8543" ht="12.6" hidden="1"/>
    <row r="8544" ht="12.6" hidden="1"/>
    <row r="8545" ht="12.6" hidden="1"/>
    <row r="8546" ht="12.6" hidden="1"/>
    <row r="8547" ht="12.6" hidden="1"/>
    <row r="8548" ht="12.6" hidden="1"/>
    <row r="8549" ht="12.6" hidden="1"/>
    <row r="8550" ht="12.6" hidden="1"/>
    <row r="8551" ht="12.6" hidden="1"/>
    <row r="8552" ht="12.6" hidden="1"/>
    <row r="8553" ht="12.6" hidden="1"/>
    <row r="8554" ht="12.6" hidden="1"/>
    <row r="8555" ht="12.6" hidden="1"/>
    <row r="8556" ht="12.6" hidden="1"/>
    <row r="8557" ht="12.6" hidden="1"/>
    <row r="8558" ht="12.6" hidden="1"/>
    <row r="8559" ht="12.6" hidden="1"/>
    <row r="8560" ht="12.6" hidden="1"/>
    <row r="8561" ht="12.6" hidden="1"/>
    <row r="8562" ht="12.6" hidden="1"/>
    <row r="8563" ht="12.6" hidden="1"/>
    <row r="8564" ht="12.6" hidden="1"/>
    <row r="8565" ht="12.6" hidden="1"/>
    <row r="8566" ht="12.6" hidden="1"/>
    <row r="8567" ht="12.6" hidden="1"/>
    <row r="8568" ht="12.6" hidden="1"/>
    <row r="8569" ht="12.6" hidden="1"/>
    <row r="8570" ht="12.6" hidden="1"/>
    <row r="8571" ht="12.6" hidden="1"/>
    <row r="8572" ht="12.6" hidden="1"/>
    <row r="8573" ht="12.6" hidden="1"/>
    <row r="8574" ht="12.6" hidden="1"/>
    <row r="8575" ht="12.6" hidden="1"/>
    <row r="8576" ht="12.6" hidden="1"/>
    <row r="8577" ht="12.6" hidden="1"/>
    <row r="8578" ht="12.6" hidden="1"/>
    <row r="8579" ht="12.6" hidden="1"/>
    <row r="8580" ht="12.6" hidden="1"/>
    <row r="8581" ht="12.6" hidden="1"/>
    <row r="8582" ht="12.6" hidden="1"/>
    <row r="8583" ht="12.6" hidden="1"/>
    <row r="8584" ht="12.6" hidden="1"/>
    <row r="8585" ht="12.6" hidden="1"/>
    <row r="8586" ht="12.6" hidden="1"/>
    <row r="8587" ht="12.6" hidden="1"/>
    <row r="8588" ht="12.6" hidden="1"/>
    <row r="8589" ht="12.6" hidden="1"/>
    <row r="8590" ht="12.6" hidden="1"/>
    <row r="8591" ht="12.6" hidden="1"/>
    <row r="8592" ht="12.6" hidden="1"/>
    <row r="8593" ht="12.6" hidden="1"/>
    <row r="8594" ht="12.6" hidden="1"/>
    <row r="8595" ht="12.6" hidden="1"/>
    <row r="8596" ht="12.6" hidden="1"/>
    <row r="8597" ht="12.6" hidden="1"/>
    <row r="8598" ht="12.6" hidden="1"/>
    <row r="8599" ht="12.6" hidden="1"/>
    <row r="8600" ht="12.6" hidden="1"/>
    <row r="8601" ht="12.6" hidden="1"/>
    <row r="8602" ht="12.6" hidden="1"/>
    <row r="8603" ht="12.6" hidden="1"/>
    <row r="8604" ht="12.6" hidden="1"/>
    <row r="8605" ht="12.6" hidden="1"/>
    <row r="8606" ht="12.6" hidden="1"/>
    <row r="8607" ht="12.6" hidden="1"/>
    <row r="8608" ht="12.6" hidden="1"/>
    <row r="8609" ht="12.6" hidden="1"/>
    <row r="8610" ht="12.6" hidden="1"/>
    <row r="8611" ht="12.6" hidden="1"/>
    <row r="8612" ht="12.6" hidden="1"/>
    <row r="8613" ht="12.6" hidden="1"/>
    <row r="8614" ht="12.6" hidden="1"/>
    <row r="8615" ht="12.6" hidden="1"/>
    <row r="8616" ht="12.6" hidden="1"/>
    <row r="8617" ht="12.6" hidden="1"/>
    <row r="8618" ht="12.6" hidden="1"/>
    <row r="8619" ht="12.6" hidden="1"/>
    <row r="8620" ht="12.6" hidden="1"/>
    <row r="8621" ht="12.6" hidden="1"/>
    <row r="8622" ht="12.6" hidden="1"/>
    <row r="8623" ht="12.6" hidden="1"/>
    <row r="8624" ht="12.6" hidden="1"/>
    <row r="8625" ht="12.6" hidden="1"/>
    <row r="8626" ht="12.6" hidden="1"/>
    <row r="8627" ht="12.6" hidden="1"/>
    <row r="8628" ht="12.6" hidden="1"/>
    <row r="8629" ht="12.6" hidden="1"/>
    <row r="8630" ht="12.6" hidden="1"/>
    <row r="8631" ht="12.6" hidden="1"/>
    <row r="8632" ht="12.6" hidden="1"/>
    <row r="8633" ht="12.6" hidden="1"/>
    <row r="8634" ht="12.6" hidden="1"/>
    <row r="8635" ht="12.6" hidden="1"/>
    <row r="8636" ht="12.6" hidden="1"/>
    <row r="8637" ht="12.6" hidden="1"/>
    <row r="8638" ht="12.6" hidden="1"/>
    <row r="8639" ht="12.6" hidden="1"/>
    <row r="8640" ht="12.6" hidden="1"/>
    <row r="8641" ht="12.6" hidden="1"/>
    <row r="8642" ht="12.6" hidden="1"/>
    <row r="8643" ht="12.6" hidden="1"/>
    <row r="8644" ht="12.6" hidden="1"/>
    <row r="8645" ht="12.6" hidden="1"/>
    <row r="8646" ht="12.6" hidden="1"/>
    <row r="8647" ht="12.6" hidden="1"/>
    <row r="8648" ht="12.6" hidden="1"/>
    <row r="8649" ht="12.6" hidden="1"/>
    <row r="8650" ht="12.6" hidden="1"/>
    <row r="8651" ht="12.6" hidden="1"/>
    <row r="8652" ht="12.6" hidden="1"/>
    <row r="8653" ht="12.6" hidden="1"/>
    <row r="8654" ht="12.6" hidden="1"/>
    <row r="8655" ht="12.6" hidden="1"/>
    <row r="8656" ht="12.6" hidden="1"/>
    <row r="8657" ht="12.6" hidden="1"/>
    <row r="8658" ht="12.6" hidden="1"/>
    <row r="8659" ht="12.6" hidden="1"/>
    <row r="8660" ht="12.6" hidden="1"/>
    <row r="8661" ht="12.6" hidden="1"/>
    <row r="8662" ht="12.6" hidden="1"/>
    <row r="8663" ht="12.6" hidden="1"/>
    <row r="8664" ht="12.6" hidden="1"/>
    <row r="8665" ht="12.6" hidden="1"/>
    <row r="8666" ht="12.6" hidden="1"/>
    <row r="8667" ht="12.6" hidden="1"/>
    <row r="8668" ht="12.6" hidden="1"/>
    <row r="8669" ht="12.6" hidden="1"/>
    <row r="8670" ht="12.6" hidden="1"/>
    <row r="8671" ht="12.6" hidden="1"/>
    <row r="8672" ht="12.6" hidden="1"/>
    <row r="8673" ht="12.6" hidden="1"/>
    <row r="8674" ht="12.6" hidden="1"/>
    <row r="8675" ht="12.6" hidden="1"/>
    <row r="8676" ht="12.6" hidden="1"/>
    <row r="8677" ht="12.6" hidden="1"/>
    <row r="8678" ht="12.6" hidden="1"/>
    <row r="8679" ht="12.6" hidden="1"/>
    <row r="8680" ht="12.6" hidden="1"/>
    <row r="8681" ht="12.6" hidden="1"/>
    <row r="8682" ht="12.6" hidden="1"/>
    <row r="8683" ht="12.6" hidden="1"/>
    <row r="8684" ht="12.6" hidden="1"/>
    <row r="8685" ht="12.6" hidden="1"/>
    <row r="8686" ht="12.6" hidden="1"/>
    <row r="8687" ht="12.6" hidden="1"/>
    <row r="8688" ht="12.6" hidden="1"/>
    <row r="8689" ht="12.6" hidden="1"/>
    <row r="8690" ht="12.6" hidden="1"/>
    <row r="8691" ht="12.6" hidden="1"/>
    <row r="8692" ht="12.6" hidden="1"/>
    <row r="8693" ht="12.6" hidden="1"/>
    <row r="8694" ht="12.6" hidden="1"/>
    <row r="8695" ht="12.6" hidden="1"/>
    <row r="8696" ht="12.6" hidden="1"/>
    <row r="8697" ht="12.6" hidden="1"/>
    <row r="8698" ht="12.6" hidden="1"/>
    <row r="8699" ht="12.6" hidden="1"/>
    <row r="8700" ht="12.6" hidden="1"/>
    <row r="8701" ht="12.6" hidden="1"/>
    <row r="8702" ht="12.6" hidden="1"/>
    <row r="8703" ht="12.6" hidden="1"/>
    <row r="8704" ht="12.6" hidden="1"/>
    <row r="8705" ht="12.6" hidden="1"/>
    <row r="8706" ht="12.6" hidden="1"/>
    <row r="8707" ht="12.6" hidden="1"/>
    <row r="8708" ht="12.6" hidden="1"/>
    <row r="8709" ht="12.6" hidden="1"/>
    <row r="8710" ht="12.6" hidden="1"/>
    <row r="8711" ht="12.6" hidden="1"/>
    <row r="8712" ht="12.6" hidden="1"/>
    <row r="8713" ht="12.6" hidden="1"/>
    <row r="8714" ht="12.6" hidden="1"/>
    <row r="8715" ht="12.6" hidden="1"/>
    <row r="8716" ht="12.6" hidden="1"/>
    <row r="8717" ht="12.6" hidden="1"/>
    <row r="8718" ht="12.6" hidden="1"/>
    <row r="8719" ht="12.6" hidden="1"/>
    <row r="8720" ht="12.6" hidden="1"/>
    <row r="8721" ht="12.6" hidden="1"/>
    <row r="8722" ht="12.6" hidden="1"/>
    <row r="8723" ht="12.6" hidden="1"/>
    <row r="8724" ht="12.6" hidden="1"/>
    <row r="8725" ht="12.6" hidden="1"/>
    <row r="8726" ht="12.6" hidden="1"/>
    <row r="8727" ht="12.6" hidden="1"/>
    <row r="8728" ht="12.6" hidden="1"/>
    <row r="8729" ht="12.6" hidden="1"/>
    <row r="8730" ht="12.6" hidden="1"/>
    <row r="8731" ht="12.6" hidden="1"/>
    <row r="8732" ht="12.6" hidden="1"/>
    <row r="8733" ht="12.6" hidden="1"/>
    <row r="8734" ht="12.6" hidden="1"/>
    <row r="8735" ht="12.6" hidden="1"/>
    <row r="8736" ht="12.6" hidden="1"/>
    <row r="8737" ht="12.6" hidden="1"/>
    <row r="8738" ht="12.6" hidden="1"/>
    <row r="8739" ht="12.6" hidden="1"/>
    <row r="8740" ht="12.6" hidden="1"/>
    <row r="8741" ht="12.6" hidden="1"/>
    <row r="8742" ht="12.6" hidden="1"/>
    <row r="8743" ht="12.6" hidden="1"/>
    <row r="8744" ht="12.6" hidden="1"/>
    <row r="8745" ht="12.6" hidden="1"/>
    <row r="8746" ht="12.6" hidden="1"/>
    <row r="8747" ht="12.6" hidden="1"/>
    <row r="8748" ht="12.6" hidden="1"/>
    <row r="8749" ht="12.6" hidden="1"/>
    <row r="8750" ht="12.6" hidden="1"/>
    <row r="8751" ht="12.6" hidden="1"/>
    <row r="8752" ht="12.6" hidden="1"/>
    <row r="8753" ht="12.6" hidden="1"/>
    <row r="8754" ht="12.6" hidden="1"/>
    <row r="8755" ht="12.6" hidden="1"/>
    <row r="8756" ht="12.6" hidden="1"/>
    <row r="8757" ht="12.6" hidden="1"/>
    <row r="8758" ht="12.6" hidden="1"/>
    <row r="8759" ht="12.6" hidden="1"/>
    <row r="8760" ht="12.6" hidden="1"/>
    <row r="8761" ht="12.6" hidden="1"/>
    <row r="8762" ht="12.6" hidden="1"/>
    <row r="8763" ht="12.6" hidden="1"/>
    <row r="8764" ht="12.6" hidden="1"/>
    <row r="8765" ht="12.6" hidden="1"/>
    <row r="8766" ht="12.6" hidden="1"/>
    <row r="8767" ht="12.6" hidden="1"/>
    <row r="8768" ht="12.6" hidden="1"/>
    <row r="8769" ht="12.6" hidden="1"/>
    <row r="8770" ht="12.6" hidden="1"/>
    <row r="8771" ht="12.6" hidden="1"/>
    <row r="8772" ht="12.6" hidden="1"/>
    <row r="8773" ht="12.6" hidden="1"/>
    <row r="8774" ht="12.6" hidden="1"/>
    <row r="8775" ht="12.6" hidden="1"/>
    <row r="8776" ht="12.6" hidden="1"/>
    <row r="8777" ht="12.6" hidden="1"/>
    <row r="8778" ht="12.6" hidden="1"/>
    <row r="8779" ht="12.6" hidden="1"/>
    <row r="8780" ht="12.6" hidden="1"/>
    <row r="8781" ht="12.6" hidden="1"/>
    <row r="8782" ht="12.6" hidden="1"/>
    <row r="8783" ht="12.6" hidden="1"/>
    <row r="8784" ht="12.6" hidden="1"/>
    <row r="8785" ht="12.6" hidden="1"/>
    <row r="8786" ht="12.6" hidden="1"/>
    <row r="8787" ht="12.6" hidden="1"/>
    <row r="8788" ht="12.6" hidden="1"/>
    <row r="8789" ht="12.6" hidden="1"/>
    <row r="8790" ht="12.6" hidden="1"/>
    <row r="8791" ht="12.6" hidden="1"/>
    <row r="8792" ht="12.6" hidden="1"/>
    <row r="8793" ht="12.6" hidden="1"/>
    <row r="8794" ht="12.6" hidden="1"/>
    <row r="8795" ht="12.6" hidden="1"/>
    <row r="8796" ht="12.6" hidden="1"/>
    <row r="8797" ht="12.6" hidden="1"/>
    <row r="8798" ht="12.6" hidden="1"/>
    <row r="8799" ht="12.6" hidden="1"/>
    <row r="8800" ht="12.6" hidden="1"/>
    <row r="8801" ht="12.6" hidden="1"/>
    <row r="8802" ht="12.6" hidden="1"/>
    <row r="8803" ht="12.6" hidden="1"/>
    <row r="8804" ht="12.6" hidden="1"/>
    <row r="8805" ht="12.6" hidden="1"/>
    <row r="8806" ht="12.6" hidden="1"/>
    <row r="8807" ht="12.6" hidden="1"/>
    <row r="8808" ht="12.6" hidden="1"/>
    <row r="8809" ht="12.6" hidden="1"/>
    <row r="8810" ht="12.6" hidden="1"/>
    <row r="8811" ht="12.6" hidden="1"/>
    <row r="8812" ht="12.6" hidden="1"/>
    <row r="8813" ht="12.6" hidden="1"/>
    <row r="8814" ht="12.6" hidden="1"/>
    <row r="8815" ht="12.6" hidden="1"/>
    <row r="8816" ht="12.6" hidden="1"/>
    <row r="8817" ht="12.6" hidden="1"/>
    <row r="8818" ht="12.6" hidden="1"/>
    <row r="8819" ht="12.6" hidden="1"/>
    <row r="8820" ht="12.6" hidden="1"/>
    <row r="8821" ht="12.6" hidden="1"/>
    <row r="8822" ht="12.6" hidden="1"/>
    <row r="8823" ht="12.6" hidden="1"/>
    <row r="8824" ht="12.6" hidden="1"/>
    <row r="8825" ht="12.6" hidden="1"/>
    <row r="8826" ht="12.6" hidden="1"/>
    <row r="8827" ht="12.6" hidden="1"/>
    <row r="8828" ht="12.6" hidden="1"/>
    <row r="8829" ht="12.6" hidden="1"/>
    <row r="8830" ht="12.6" hidden="1"/>
    <row r="8831" ht="12.6" hidden="1"/>
    <row r="8832" ht="12.6" hidden="1"/>
    <row r="8833" ht="12.6" hidden="1"/>
    <row r="8834" ht="12.6" hidden="1"/>
    <row r="8835" ht="12.6" hidden="1"/>
    <row r="8836" ht="12.6" hidden="1"/>
    <row r="8837" ht="12.6" hidden="1"/>
    <row r="8838" ht="12.6" hidden="1"/>
    <row r="8839" ht="12.6" hidden="1"/>
    <row r="8840" ht="12.6" hidden="1"/>
    <row r="8841" ht="12.6" hidden="1"/>
    <row r="8842" ht="12.6" hidden="1"/>
    <row r="8843" ht="12.6" hidden="1"/>
    <row r="8844" ht="12.6" hidden="1"/>
    <row r="8845" ht="12.6" hidden="1"/>
    <row r="8846" ht="12.6" hidden="1"/>
    <row r="8847" ht="12.6" hidden="1"/>
    <row r="8848" ht="12.6" hidden="1"/>
    <row r="8849" ht="12.6" hidden="1"/>
    <row r="8850" ht="12.6" hidden="1"/>
    <row r="8851" ht="12.6" hidden="1"/>
    <row r="8852" ht="12.6" hidden="1"/>
    <row r="8853" ht="12.6" hidden="1"/>
    <row r="8854" ht="12.6" hidden="1"/>
    <row r="8855" ht="12.6" hidden="1"/>
    <row r="8856" ht="12.6" hidden="1"/>
    <row r="8857" ht="12.6" hidden="1"/>
    <row r="8858" ht="12.6" hidden="1"/>
    <row r="8859" ht="12.6" hidden="1"/>
    <row r="8860" ht="12.6" hidden="1"/>
    <row r="8861" ht="12.6" hidden="1"/>
    <row r="8862" ht="12.6" hidden="1"/>
    <row r="8863" ht="12.6" hidden="1"/>
    <row r="8864" ht="12.6" hidden="1"/>
    <row r="8865" ht="12.6" hidden="1"/>
    <row r="8866" ht="12.6" hidden="1"/>
    <row r="8867" ht="12.6" hidden="1"/>
    <row r="8868" ht="12.6" hidden="1"/>
    <row r="8869" ht="12.6" hidden="1"/>
    <row r="8870" ht="12.6" hidden="1"/>
    <row r="8871" ht="12.6" hidden="1"/>
    <row r="8872" ht="12.6" hidden="1"/>
    <row r="8873" ht="12.6" hidden="1"/>
    <row r="8874" ht="12.6" hidden="1"/>
    <row r="8875" ht="12.6" hidden="1"/>
    <row r="8876" ht="12.6" hidden="1"/>
    <row r="8877" ht="12.6" hidden="1"/>
    <row r="8878" ht="12.6" hidden="1"/>
    <row r="8879" ht="12.6" hidden="1"/>
    <row r="8880" ht="12.6" hidden="1"/>
    <row r="8881" ht="12.6" hidden="1"/>
    <row r="8882" ht="12.6" hidden="1"/>
    <row r="8883" ht="12.6" hidden="1"/>
    <row r="8884" ht="12.6" hidden="1"/>
    <row r="8885" ht="12.6" hidden="1"/>
    <row r="8886" ht="12.6" hidden="1"/>
    <row r="8887" ht="12.6" hidden="1"/>
    <row r="8888" ht="12.6" hidden="1"/>
    <row r="8889" ht="12.6" hidden="1"/>
    <row r="8890" ht="12.6" hidden="1"/>
    <row r="8891" ht="12.6" hidden="1"/>
    <row r="8892" ht="12.6" hidden="1"/>
    <row r="8893" ht="12.6" hidden="1"/>
    <row r="8894" ht="12.6" hidden="1"/>
    <row r="8895" ht="12.6" hidden="1"/>
    <row r="8896" ht="12.6" hidden="1"/>
    <row r="8897" ht="12.6" hidden="1"/>
    <row r="8898" ht="12.6" hidden="1"/>
    <row r="8899" ht="12.6" hidden="1"/>
    <row r="8900" ht="12.6" hidden="1"/>
    <row r="8901" ht="12.6" hidden="1"/>
    <row r="8902" ht="12.6" hidden="1"/>
    <row r="8903" ht="12.6" hidden="1"/>
    <row r="8904" ht="12.6" hidden="1"/>
    <row r="8905" ht="12.6" hidden="1"/>
    <row r="8906" ht="12.6" hidden="1"/>
    <row r="8907" ht="12.6" hidden="1"/>
    <row r="8908" ht="12.6" hidden="1"/>
    <row r="8909" ht="12.6" hidden="1"/>
    <row r="8910" ht="12.6" hidden="1"/>
    <row r="8911" ht="12.6" hidden="1"/>
    <row r="8912" ht="12.6" hidden="1"/>
    <row r="8913" ht="12.6" hidden="1"/>
    <row r="8914" ht="12.6" hidden="1"/>
    <row r="8915" ht="12.6" hidden="1"/>
    <row r="8916" ht="12.6" hidden="1"/>
    <row r="8917" ht="12.6" hidden="1"/>
    <row r="8918" ht="12.6" hidden="1"/>
    <row r="8919" ht="12.6" hidden="1"/>
    <row r="8920" ht="12.6" hidden="1"/>
    <row r="8921" ht="12.6" hidden="1"/>
    <row r="8922" ht="12.6" hidden="1"/>
    <row r="8923" ht="12.6" hidden="1"/>
    <row r="8924" ht="12.6" hidden="1"/>
    <row r="8925" ht="12.6" hidden="1"/>
    <row r="8926" ht="12.6" hidden="1"/>
    <row r="8927" ht="12.6" hidden="1"/>
    <row r="8928" ht="12.6" hidden="1"/>
    <row r="8929" ht="12.6" hidden="1"/>
    <row r="8930" ht="12.6" hidden="1"/>
    <row r="8931" ht="12.6" hidden="1"/>
    <row r="8932" ht="12.6" hidden="1"/>
    <row r="8933" ht="12.6" hidden="1"/>
    <row r="8934" ht="12.6" hidden="1"/>
    <row r="8935" ht="12.6" hidden="1"/>
    <row r="8936" ht="12.6" hidden="1"/>
    <row r="8937" ht="12.6" hidden="1"/>
    <row r="8938" ht="12.6" hidden="1"/>
    <row r="8939" ht="12.6" hidden="1"/>
    <row r="8940" ht="12.6" hidden="1"/>
    <row r="8941" ht="12.6" hidden="1"/>
    <row r="8942" ht="12.6" hidden="1"/>
    <row r="8943" ht="12.6" hidden="1"/>
    <row r="8944" ht="12.6" hidden="1"/>
    <row r="8945" ht="12.6" hidden="1"/>
    <row r="8946" ht="12.6" hidden="1"/>
    <row r="8947" ht="12.6" hidden="1"/>
    <row r="8948" ht="12.6" hidden="1"/>
    <row r="8949" ht="12.6" hidden="1"/>
    <row r="8950" ht="12.6" hidden="1"/>
    <row r="8951" ht="12.6" hidden="1"/>
    <row r="8952" ht="12.6" hidden="1"/>
    <row r="8953" ht="12.6" hidden="1"/>
    <row r="8954" ht="12.6" hidden="1"/>
    <row r="8955" ht="12.6" hidden="1"/>
    <row r="8956" ht="12.6" hidden="1"/>
    <row r="8957" ht="12.6" hidden="1"/>
    <row r="8958" ht="12.6" hidden="1"/>
    <row r="8959" ht="12.6" hidden="1"/>
    <row r="8960" ht="12.6" hidden="1"/>
    <row r="8961" ht="12.6" hidden="1"/>
    <row r="8962" ht="12.6" hidden="1"/>
    <row r="8963" ht="12.6" hidden="1"/>
    <row r="8964" ht="12.6" hidden="1"/>
    <row r="8965" ht="12.6" hidden="1"/>
    <row r="8966" ht="12.6" hidden="1"/>
    <row r="8967" ht="12.6" hidden="1"/>
    <row r="8968" ht="12.6" hidden="1"/>
    <row r="8969" ht="12.6" hidden="1"/>
    <row r="8970" ht="12.6" hidden="1"/>
    <row r="8971" ht="12.6" hidden="1"/>
    <row r="8972" ht="12.6" hidden="1"/>
    <row r="8973" ht="12.6" hidden="1"/>
    <row r="8974" ht="12.6" hidden="1"/>
    <row r="8975" ht="12.6" hidden="1"/>
    <row r="8976" ht="12.6" hidden="1"/>
    <row r="8977" ht="12.6" hidden="1"/>
    <row r="8978" ht="12.6" hidden="1"/>
    <row r="8979" ht="12.6" hidden="1"/>
    <row r="8980" ht="12.6" hidden="1"/>
    <row r="8981" ht="12.6" hidden="1"/>
    <row r="8982" ht="12.6" hidden="1"/>
    <row r="8983" ht="12.6" hidden="1"/>
    <row r="8984" ht="12.6" hidden="1"/>
    <row r="8985" ht="12.6" hidden="1"/>
    <row r="8986" ht="12.6" hidden="1"/>
    <row r="8987" ht="12.6" hidden="1"/>
    <row r="8988" ht="12.6" hidden="1"/>
    <row r="8989" ht="12.6" hidden="1"/>
    <row r="8990" ht="12.6" hidden="1"/>
    <row r="8991" ht="12.6" hidden="1"/>
    <row r="8992" ht="12.6" hidden="1"/>
    <row r="8993" ht="12.6" hidden="1"/>
    <row r="8994" ht="12.6" hidden="1"/>
    <row r="8995" ht="12.6" hidden="1"/>
    <row r="8996" ht="12.6" hidden="1"/>
    <row r="8997" ht="12.6" hidden="1"/>
    <row r="8998" ht="12.6" hidden="1"/>
    <row r="8999" ht="12.6" hidden="1"/>
    <row r="9000" ht="12.6" hidden="1"/>
    <row r="9001" ht="12.6" hidden="1"/>
    <row r="9002" ht="12.6" hidden="1"/>
    <row r="9003" ht="12.6" hidden="1"/>
    <row r="9004" ht="12.6" hidden="1"/>
    <row r="9005" ht="12.6" hidden="1"/>
    <row r="9006" ht="12.6" hidden="1"/>
    <row r="9007" ht="12.6" hidden="1"/>
    <row r="9008" ht="12.6" hidden="1"/>
    <row r="9009" ht="12.6" hidden="1"/>
    <row r="9010" ht="12.6" hidden="1"/>
    <row r="9011" ht="12.6" hidden="1"/>
    <row r="9012" ht="12.6" hidden="1"/>
    <row r="9013" ht="12.6" hidden="1"/>
    <row r="9014" ht="12.6" hidden="1"/>
    <row r="9015" ht="12.6" hidden="1"/>
    <row r="9016" ht="12.6" hidden="1"/>
    <row r="9017" ht="12.6" hidden="1"/>
    <row r="9018" ht="12.6" hidden="1"/>
    <row r="9019" ht="12.6" hidden="1"/>
    <row r="9020" ht="12.6" hidden="1"/>
    <row r="9021" ht="12.6" hidden="1"/>
    <row r="9022" ht="12.6" hidden="1"/>
    <row r="9023" ht="12.6" hidden="1"/>
    <row r="9024" ht="12.6" hidden="1"/>
    <row r="9025" ht="12.6" hidden="1"/>
    <row r="9026" ht="12.6" hidden="1"/>
    <row r="9027" ht="12.6" hidden="1"/>
    <row r="9028" ht="12.6" hidden="1"/>
    <row r="9029" ht="12.6" hidden="1"/>
    <row r="9030" ht="12.6" hidden="1"/>
    <row r="9031" ht="12.6" hidden="1"/>
    <row r="9032" ht="12.6" hidden="1"/>
    <row r="9033" ht="12.6" hidden="1"/>
    <row r="9034" ht="12.6" hidden="1"/>
    <row r="9035" ht="12.6" hidden="1"/>
    <row r="9036" ht="12.6" hidden="1"/>
    <row r="9037" ht="12.6" hidden="1"/>
    <row r="9038" ht="12.6" hidden="1"/>
    <row r="9039" ht="12.6" hidden="1"/>
    <row r="9040" ht="12.6" hidden="1"/>
    <row r="9041" ht="12.6" hidden="1"/>
    <row r="9042" ht="12.6" hidden="1"/>
    <row r="9043" ht="12.6" hidden="1"/>
    <row r="9044" ht="12.6" hidden="1"/>
    <row r="9045" ht="12.6" hidden="1"/>
    <row r="9046" ht="12.6" hidden="1"/>
    <row r="9047" ht="12.6" hidden="1"/>
    <row r="9048" ht="12.6" hidden="1"/>
    <row r="9049" ht="12.6" hidden="1"/>
    <row r="9050" ht="12.6" hidden="1"/>
    <row r="9051" ht="12.6" hidden="1"/>
    <row r="9052" ht="12.6" hidden="1"/>
    <row r="9053" ht="12.6" hidden="1"/>
    <row r="9054" ht="12.6" hidden="1"/>
    <row r="9055" ht="12.6" hidden="1"/>
    <row r="9056" ht="12.6" hidden="1"/>
    <row r="9057" ht="12.6" hidden="1"/>
    <row r="9058" ht="12.6" hidden="1"/>
    <row r="9059" ht="12.6" hidden="1"/>
    <row r="9060" ht="12.6" hidden="1"/>
    <row r="9061" ht="12.6" hidden="1"/>
    <row r="9062" ht="12.6" hidden="1"/>
    <row r="9063" ht="12.6" hidden="1"/>
    <row r="9064" ht="12.6" hidden="1"/>
    <row r="9065" ht="12.6" hidden="1"/>
    <row r="9066" ht="12.6" hidden="1"/>
    <row r="9067" ht="12.6" hidden="1"/>
    <row r="9068" ht="12.6" hidden="1"/>
    <row r="9069" ht="12.6" hidden="1"/>
    <row r="9070" ht="12.6" hidden="1"/>
    <row r="9071" ht="12.6" hidden="1"/>
    <row r="9072" ht="12.6" hidden="1"/>
    <row r="9073" ht="12.6" hidden="1"/>
    <row r="9074" ht="12.6" hidden="1"/>
    <row r="9075" ht="12.6" hidden="1"/>
    <row r="9076" ht="12.6" hidden="1"/>
    <row r="9077" ht="12.6" hidden="1"/>
    <row r="9078" ht="12.6" hidden="1"/>
    <row r="9079" ht="12.6" hidden="1"/>
    <row r="9080" ht="12.6" hidden="1"/>
    <row r="9081" ht="12.6" hidden="1"/>
    <row r="9082" ht="12.6" hidden="1"/>
    <row r="9083" ht="12.6" hidden="1"/>
    <row r="9084" ht="12.6" hidden="1"/>
    <row r="9085" ht="12.6" hidden="1"/>
    <row r="9086" ht="12.6" hidden="1"/>
    <row r="9087" ht="12.6" hidden="1"/>
    <row r="9088" ht="12.6" hidden="1"/>
    <row r="9089" ht="12.6" hidden="1"/>
    <row r="9090" ht="12.6" hidden="1"/>
    <row r="9091" ht="12.6" hidden="1"/>
    <row r="9092" ht="12.6" hidden="1"/>
    <row r="9093" ht="12.6" hidden="1"/>
    <row r="9094" ht="12.6" hidden="1"/>
    <row r="9095" ht="12.6" hidden="1"/>
    <row r="9096" ht="12.6" hidden="1"/>
    <row r="9097" ht="12.6" hidden="1"/>
    <row r="9098" ht="12.6" hidden="1"/>
    <row r="9099" ht="12.6" hidden="1"/>
    <row r="9100" ht="12.6" hidden="1"/>
    <row r="9101" ht="12.6" hidden="1"/>
    <row r="9102" ht="12.6" hidden="1"/>
    <row r="9103" ht="12.6" hidden="1"/>
    <row r="9104" ht="12.6" hidden="1"/>
    <row r="9105" ht="12.6" hidden="1"/>
    <row r="9106" ht="12.6" hidden="1"/>
    <row r="9107" ht="12.6" hidden="1"/>
    <row r="9108" ht="12.6" hidden="1"/>
    <row r="9109" ht="12.6" hidden="1"/>
    <row r="9110" ht="12.6" hidden="1"/>
    <row r="9111" ht="12.6" hidden="1"/>
    <row r="9112" ht="12.6" hidden="1"/>
    <row r="9113" ht="12.6" hidden="1"/>
    <row r="9114" ht="12.6" hidden="1"/>
    <row r="9115" ht="12.6" hidden="1"/>
    <row r="9116" ht="12.6" hidden="1"/>
    <row r="9117" ht="12.6" hidden="1"/>
    <row r="9118" ht="12.6" hidden="1"/>
    <row r="9119" ht="12.6" hidden="1"/>
    <row r="9120" ht="12.6" hidden="1"/>
    <row r="9121" ht="12.6" hidden="1"/>
    <row r="9122" ht="12.6" hidden="1"/>
    <row r="9123" ht="12.6" hidden="1"/>
    <row r="9124" ht="12.6" hidden="1"/>
    <row r="9125" ht="12.6" hidden="1"/>
    <row r="9126" ht="12.6" hidden="1"/>
    <row r="9127" ht="12.6" hidden="1"/>
    <row r="9128" ht="12.6" hidden="1"/>
    <row r="9129" ht="12.6" hidden="1"/>
    <row r="9130" ht="12.6" hidden="1"/>
    <row r="9131" ht="12.6" hidden="1"/>
    <row r="9132" ht="12.6" hidden="1"/>
    <row r="9133" ht="12.6" hidden="1"/>
    <row r="9134" ht="12.6" hidden="1"/>
    <row r="9135" ht="12.6" hidden="1"/>
    <row r="9136" ht="12.6" hidden="1"/>
    <row r="9137" ht="12.6" hidden="1"/>
    <row r="9138" ht="12.6" hidden="1"/>
    <row r="9139" ht="12.6" hidden="1"/>
    <row r="9140" ht="12.6" hidden="1"/>
    <row r="9141" ht="12.6" hidden="1"/>
    <row r="9142" ht="12.6" hidden="1"/>
    <row r="9143" ht="12.6" hidden="1"/>
    <row r="9144" ht="12.6" hidden="1"/>
    <row r="9145" ht="12.6" hidden="1"/>
    <row r="9146" ht="12.6" hidden="1"/>
    <row r="9147" ht="12.6" hidden="1"/>
    <row r="9148" ht="12.6" hidden="1"/>
    <row r="9149" ht="12.6" hidden="1"/>
    <row r="9150" ht="12.6" hidden="1"/>
    <row r="9151" ht="12.6" hidden="1"/>
    <row r="9152" ht="12.6" hidden="1"/>
    <row r="9153" ht="12.6" hidden="1"/>
    <row r="9154" ht="12.6" hidden="1"/>
    <row r="9155" ht="12.6" hidden="1"/>
    <row r="9156" ht="12.6" hidden="1"/>
    <row r="9157" ht="12.6" hidden="1"/>
    <row r="9158" ht="12.6" hidden="1"/>
    <row r="9159" ht="12.6" hidden="1"/>
    <row r="9160" ht="12.6" hidden="1"/>
    <row r="9161" ht="12.6" hidden="1"/>
    <row r="9162" ht="12.6" hidden="1"/>
    <row r="9163" ht="12.6" hidden="1"/>
    <row r="9164" ht="12.6" hidden="1"/>
    <row r="9165" ht="12.6" hidden="1"/>
    <row r="9166" ht="12.6" hidden="1"/>
    <row r="9167" ht="12.6" hidden="1"/>
    <row r="9168" ht="12.6" hidden="1"/>
    <row r="9169" ht="12.6" hidden="1"/>
    <row r="9170" ht="12.6" hidden="1"/>
    <row r="9171" ht="12.6" hidden="1"/>
    <row r="9172" ht="12.6" hidden="1"/>
    <row r="9173" ht="12.6" hidden="1"/>
    <row r="9174" ht="12.6" hidden="1"/>
    <row r="9175" ht="12.6" hidden="1"/>
    <row r="9176" ht="12.6" hidden="1"/>
    <row r="9177" ht="12.6" hidden="1"/>
    <row r="9178" ht="12.6" hidden="1"/>
    <row r="9179" ht="12.6" hidden="1"/>
    <row r="9180" ht="12.6" hidden="1"/>
    <row r="9181" ht="12.6" hidden="1"/>
    <row r="9182" ht="12.6" hidden="1"/>
    <row r="9183" ht="12.6" hidden="1"/>
    <row r="9184" ht="12.6" hidden="1"/>
    <row r="9185" ht="12.6" hidden="1"/>
    <row r="9186" ht="12.6" hidden="1"/>
    <row r="9187" ht="12.6" hidden="1"/>
    <row r="9188" ht="12.6" hidden="1"/>
    <row r="9189" ht="12.6" hidden="1"/>
    <row r="9190" ht="12.6" hidden="1"/>
    <row r="9191" ht="12.6" hidden="1"/>
    <row r="9192" ht="12.6" hidden="1"/>
    <row r="9193" ht="12.6" hidden="1"/>
    <row r="9194" ht="12.6" hidden="1"/>
    <row r="9195" ht="12.6" hidden="1"/>
    <row r="9196" ht="12.6" hidden="1"/>
    <row r="9197" ht="12.6" hidden="1"/>
    <row r="9198" ht="12.6" hidden="1"/>
    <row r="9199" ht="12.6" hidden="1"/>
    <row r="9200" ht="12.6" hidden="1"/>
    <row r="9201" ht="12.6" hidden="1"/>
    <row r="9202" ht="12.6" hidden="1"/>
    <row r="9203" ht="12.6" hidden="1"/>
    <row r="9204" ht="12.6" hidden="1"/>
    <row r="9205" ht="12.6" hidden="1"/>
    <row r="9206" ht="12.6" hidden="1"/>
    <row r="9207" ht="12.6" hidden="1"/>
    <row r="9208" ht="12.6" hidden="1"/>
    <row r="9209" ht="12.6" hidden="1"/>
    <row r="9210" ht="12.6" hidden="1"/>
    <row r="9211" ht="12.6" hidden="1"/>
    <row r="9212" ht="12.6" hidden="1"/>
    <row r="9213" ht="12.6" hidden="1"/>
    <row r="9214" ht="12.6" hidden="1"/>
    <row r="9215" ht="12.6" hidden="1"/>
    <row r="9216" ht="12.6" hidden="1"/>
    <row r="9217" ht="12.6" hidden="1"/>
    <row r="9218" ht="12.6" hidden="1"/>
    <row r="9219" ht="12.6" hidden="1"/>
    <row r="9220" ht="12.6" hidden="1"/>
    <row r="9221" ht="12.6" hidden="1"/>
    <row r="9222" ht="12.6" hidden="1"/>
    <row r="9223" ht="12.6" hidden="1"/>
    <row r="9224" ht="12.6" hidden="1"/>
    <row r="9225" ht="12.6" hidden="1"/>
    <row r="9226" ht="12.6" hidden="1"/>
    <row r="9227" ht="12.6" hidden="1"/>
    <row r="9228" ht="12.6" hidden="1"/>
    <row r="9229" ht="12.6" hidden="1"/>
    <row r="9230" ht="12.6" hidden="1"/>
    <row r="9231" ht="12.6" hidden="1"/>
    <row r="9232" ht="12.6" hidden="1"/>
    <row r="9233" ht="12.6" hidden="1"/>
    <row r="9234" ht="12.6" hidden="1"/>
    <row r="9235" ht="12.6" hidden="1"/>
    <row r="9236" ht="12.6" hidden="1"/>
    <row r="9237" ht="12.6" hidden="1"/>
    <row r="9238" ht="12.6" hidden="1"/>
    <row r="9239" ht="12.6" hidden="1"/>
    <row r="9240" ht="12.6" hidden="1"/>
    <row r="9241" ht="12.6" hidden="1"/>
    <row r="9242" ht="12.6" hidden="1"/>
    <row r="9243" ht="12.6" hidden="1"/>
    <row r="9244" ht="12.6" hidden="1"/>
    <row r="9245" ht="12.6" hidden="1"/>
    <row r="9246" ht="12.6" hidden="1"/>
    <row r="9247" ht="12.6" hidden="1"/>
    <row r="9248" ht="12.6" hidden="1"/>
    <row r="9249" ht="12.6" hidden="1"/>
    <row r="9250" ht="12.6" hidden="1"/>
    <row r="9251" ht="12.6" hidden="1"/>
    <row r="9252" ht="12.6" hidden="1"/>
    <row r="9253" ht="12.6" hidden="1"/>
    <row r="9254" ht="12.6" hidden="1"/>
    <row r="9255" ht="12.6" hidden="1"/>
    <row r="9256" ht="12.6" hidden="1"/>
    <row r="9257" ht="12.6" hidden="1"/>
    <row r="9258" ht="12.6" hidden="1"/>
    <row r="9259" ht="12.6" hidden="1"/>
    <row r="9260" ht="12.6" hidden="1"/>
    <row r="9261" ht="12.6" hidden="1"/>
    <row r="9262" ht="12.6" hidden="1"/>
    <row r="9263" ht="12.6" hidden="1"/>
    <row r="9264" ht="12.6" hidden="1"/>
    <row r="9265" ht="12.6" hidden="1"/>
    <row r="9266" ht="12.6" hidden="1"/>
    <row r="9267" ht="12.6" hidden="1"/>
    <row r="9268" ht="12.6" hidden="1"/>
    <row r="9269" ht="12.6" hidden="1"/>
    <row r="9270" ht="12.6" hidden="1"/>
    <row r="9271" ht="12.6" hidden="1"/>
    <row r="9272" ht="12.6" hidden="1"/>
    <row r="9273" ht="12.6" hidden="1"/>
    <row r="9274" ht="12.6" hidden="1"/>
    <row r="9275" ht="12.6" hidden="1"/>
    <row r="9276" ht="12.6" hidden="1"/>
    <row r="9277" ht="12.6" hidden="1"/>
    <row r="9278" ht="12.6" hidden="1"/>
    <row r="9279" ht="12.6" hidden="1"/>
    <row r="9280" ht="12.6" hidden="1"/>
    <row r="9281" ht="12.6" hidden="1"/>
    <row r="9282" ht="12.6" hidden="1"/>
    <row r="9283" ht="12.6" hidden="1"/>
    <row r="9284" ht="12.6" hidden="1"/>
    <row r="9285" ht="12.6" hidden="1"/>
    <row r="9286" ht="12.6" hidden="1"/>
    <row r="9287" ht="12.6" hidden="1"/>
    <row r="9288" ht="12.6" hidden="1"/>
    <row r="9289" ht="12.6" hidden="1"/>
    <row r="9290" ht="12.6" hidden="1"/>
    <row r="9291" ht="12.6" hidden="1"/>
    <row r="9292" ht="12.6" hidden="1"/>
    <row r="9293" ht="12.6" hidden="1"/>
    <row r="9294" ht="12.6" hidden="1"/>
    <row r="9295" ht="12.6" hidden="1"/>
    <row r="9296" ht="12.6" hidden="1"/>
    <row r="9297" ht="12.6" hidden="1"/>
    <row r="9298" ht="12.6" hidden="1"/>
    <row r="9299" ht="12.6" hidden="1"/>
    <row r="9300" ht="12.6" hidden="1"/>
    <row r="9301" ht="12.6" hidden="1"/>
    <row r="9302" ht="12.6" hidden="1"/>
    <row r="9303" ht="12.6" hidden="1"/>
    <row r="9304" ht="12.6" hidden="1"/>
    <row r="9305" ht="12.6" hidden="1"/>
    <row r="9306" ht="12.6" hidden="1"/>
    <row r="9307" ht="12.6" hidden="1"/>
    <row r="9308" ht="12.6" hidden="1"/>
    <row r="9309" ht="12.6" hidden="1"/>
    <row r="9310" ht="12.6" hidden="1"/>
    <row r="9311" ht="12.6" hidden="1"/>
    <row r="9312" ht="12.6" hidden="1"/>
    <row r="9313" ht="12.6" hidden="1"/>
    <row r="9314" ht="12.6" hidden="1"/>
    <row r="9315" ht="12.6" hidden="1"/>
    <row r="9316" ht="12.6" hidden="1"/>
    <row r="9317" ht="12.6" hidden="1"/>
    <row r="9318" ht="12.6" hidden="1"/>
    <row r="9319" ht="12.6" hidden="1"/>
    <row r="9320" ht="12.6" hidden="1"/>
    <row r="9321" ht="12.6" hidden="1"/>
    <row r="9322" ht="12.6" hidden="1"/>
    <row r="9323" ht="12.6" hidden="1"/>
    <row r="9324" ht="12.6" hidden="1"/>
    <row r="9325" ht="12.6" hidden="1"/>
    <row r="9326" ht="12.6" hidden="1"/>
    <row r="9327" ht="12.6" hidden="1"/>
    <row r="9328" ht="12.6" hidden="1"/>
    <row r="9329" ht="12.6" hidden="1"/>
    <row r="9330" ht="12.6" hidden="1"/>
    <row r="9331" ht="12.6" hidden="1"/>
    <row r="9332" ht="12.6" hidden="1"/>
    <row r="9333" ht="12.6" hidden="1"/>
    <row r="9334" ht="12.6" hidden="1"/>
    <row r="9335" ht="12.6" hidden="1"/>
    <row r="9336" ht="12.6" hidden="1"/>
    <row r="9337" ht="12.6" hidden="1"/>
    <row r="9338" ht="12.6" hidden="1"/>
    <row r="9339" ht="12.6" hidden="1"/>
    <row r="9340" ht="12.6" hidden="1"/>
    <row r="9341" ht="12.6" hidden="1"/>
    <row r="9342" ht="12.6" hidden="1"/>
    <row r="9343" ht="12.6" hidden="1"/>
    <row r="9344" ht="12.6" hidden="1"/>
    <row r="9345" ht="12.6" hidden="1"/>
    <row r="9346" ht="12.6" hidden="1"/>
    <row r="9347" ht="12.6" hidden="1"/>
    <row r="9348" ht="12.6" hidden="1"/>
    <row r="9349" ht="12.6" hidden="1"/>
    <row r="9350" ht="12.6" hidden="1"/>
    <row r="9351" ht="12.6" hidden="1"/>
    <row r="9352" ht="12.6" hidden="1"/>
    <row r="9353" ht="12.6" hidden="1"/>
    <row r="9354" ht="12.6" hidden="1"/>
    <row r="9355" ht="12.6" hidden="1"/>
    <row r="9356" ht="12.6" hidden="1"/>
    <row r="9357" ht="12.6" hidden="1"/>
    <row r="9358" ht="12.6" hidden="1"/>
    <row r="9359" ht="12.6" hidden="1"/>
    <row r="9360" ht="12.6" hidden="1"/>
    <row r="9361" ht="12.6" hidden="1"/>
    <row r="9362" ht="12.6" hidden="1"/>
    <row r="9363" ht="12.6" hidden="1"/>
    <row r="9364" ht="12.6" hidden="1"/>
    <row r="9365" ht="12.6" hidden="1"/>
    <row r="9366" ht="12.6" hidden="1"/>
    <row r="9367" ht="12.6" hidden="1"/>
    <row r="9368" ht="12.6" hidden="1"/>
    <row r="9369" ht="12.6" hidden="1"/>
    <row r="9370" ht="12.6" hidden="1"/>
    <row r="9371" ht="12.6" hidden="1"/>
    <row r="9372" ht="12.6" hidden="1"/>
    <row r="9373" ht="12.6" hidden="1"/>
    <row r="9374" ht="12.6" hidden="1"/>
    <row r="9375" ht="12.6" hidden="1"/>
    <row r="9376" ht="12.6" hidden="1"/>
    <row r="9377" ht="12.6" hidden="1"/>
    <row r="9378" ht="12.6" hidden="1"/>
    <row r="9379" ht="12.6" hidden="1"/>
    <row r="9380" ht="12.6" hidden="1"/>
    <row r="9381" ht="12.6" hidden="1"/>
    <row r="9382" ht="12.6" hidden="1"/>
    <row r="9383" ht="12.6" hidden="1"/>
    <row r="9384" ht="12.6" hidden="1"/>
    <row r="9385" ht="12.6" hidden="1"/>
    <row r="9386" ht="12.6" hidden="1"/>
    <row r="9387" ht="12.6" hidden="1"/>
    <row r="9388" ht="12.6" hidden="1"/>
    <row r="9389" ht="12.6" hidden="1"/>
    <row r="9390" ht="12.6" hidden="1"/>
    <row r="9391" ht="12.6" hidden="1"/>
    <row r="9392" ht="12.6" hidden="1"/>
    <row r="9393" ht="12.6" hidden="1"/>
    <row r="9394" ht="12.6" hidden="1"/>
    <row r="9395" ht="12.6" hidden="1"/>
    <row r="9396" ht="12.6" hidden="1"/>
    <row r="9397" ht="12.6" hidden="1"/>
    <row r="9398" ht="12.6" hidden="1"/>
    <row r="9399" ht="12.6" hidden="1"/>
    <row r="9400" ht="12.6" hidden="1"/>
    <row r="9401" ht="12.6" hidden="1"/>
    <row r="9402" ht="12.6" hidden="1"/>
    <row r="9403" ht="12.6" hidden="1"/>
    <row r="9404" ht="12.6" hidden="1"/>
    <row r="9405" ht="12.6" hidden="1"/>
    <row r="9406" ht="12.6" hidden="1"/>
    <row r="9407" ht="12.6" hidden="1"/>
    <row r="9408" ht="12.6" hidden="1"/>
    <row r="9409" ht="12.6" hidden="1"/>
    <row r="9410" ht="12.6" hidden="1"/>
    <row r="9411" ht="12.6" hidden="1"/>
    <row r="9412" ht="12.6" hidden="1"/>
    <row r="9413" ht="12.6" hidden="1"/>
    <row r="9414" ht="12.6" hidden="1"/>
    <row r="9415" ht="12.6" hidden="1"/>
    <row r="9416" ht="12.6" hidden="1"/>
    <row r="9417" ht="12.6" hidden="1"/>
    <row r="9418" ht="12.6" hidden="1"/>
    <row r="9419" ht="12.6" hidden="1"/>
    <row r="9420" ht="12.6" hidden="1"/>
    <row r="9421" ht="12.6" hidden="1"/>
    <row r="9422" ht="12.6" hidden="1"/>
    <row r="9423" ht="12.6" hidden="1"/>
    <row r="9424" ht="12.6" hidden="1"/>
    <row r="9425" ht="12.6" hidden="1"/>
    <row r="9426" ht="12.6" hidden="1"/>
    <row r="9427" ht="12.6" hidden="1"/>
    <row r="9428" ht="12.6" hidden="1"/>
    <row r="9429" ht="12.6" hidden="1"/>
    <row r="9430" ht="12.6" hidden="1"/>
    <row r="9431" ht="12.6" hidden="1"/>
    <row r="9432" ht="12.6" hidden="1"/>
    <row r="9433" ht="12.6" hidden="1"/>
    <row r="9434" ht="12.6" hidden="1"/>
    <row r="9435" ht="12.6" hidden="1"/>
    <row r="9436" ht="12.6" hidden="1"/>
    <row r="9437" ht="12.6" hidden="1"/>
    <row r="9438" ht="12.6" hidden="1"/>
    <row r="9439" ht="12.6" hidden="1"/>
    <row r="9440" ht="12.6" hidden="1"/>
    <row r="9441" ht="12.6" hidden="1"/>
    <row r="9442" ht="12.6" hidden="1"/>
    <row r="9443" ht="12.6" hidden="1"/>
    <row r="9444" ht="12.6" hidden="1"/>
    <row r="9445" ht="12.6" hidden="1"/>
    <row r="9446" ht="12.6" hidden="1"/>
    <row r="9447" ht="12.6" hidden="1"/>
    <row r="9448" ht="12.6" hidden="1"/>
    <row r="9449" ht="12.6" hidden="1"/>
    <row r="9450" ht="12.6" hidden="1"/>
    <row r="9451" ht="12.6" hidden="1"/>
    <row r="9452" ht="12.6" hidden="1"/>
    <row r="9453" ht="12.6" hidden="1"/>
    <row r="9454" ht="12.6" hidden="1"/>
    <row r="9455" ht="12.6" hidden="1"/>
    <row r="9456" ht="12.6" hidden="1"/>
    <row r="9457" ht="12.6" hidden="1"/>
    <row r="9458" ht="12.6" hidden="1"/>
    <row r="9459" ht="12.6" hidden="1"/>
    <row r="9460" ht="12.6" hidden="1"/>
    <row r="9461" ht="12.6" hidden="1"/>
    <row r="9462" ht="12.6" hidden="1"/>
    <row r="9463" ht="12.6" hidden="1"/>
    <row r="9464" ht="12.6" hidden="1"/>
    <row r="9465" ht="12.6" hidden="1"/>
    <row r="9466" ht="12.6" hidden="1"/>
    <row r="9467" ht="12.6" hidden="1"/>
    <row r="9468" ht="12.6" hidden="1"/>
    <row r="9469" ht="12.6" hidden="1"/>
    <row r="9470" ht="12.6" hidden="1"/>
    <row r="9471" ht="12.6" hidden="1"/>
    <row r="9472" ht="12.6" hidden="1"/>
    <row r="9473" ht="12.6" hidden="1"/>
    <row r="9474" ht="12.6" hidden="1"/>
    <row r="9475" ht="12.6" hidden="1"/>
    <row r="9476" ht="12.6" hidden="1"/>
    <row r="9477" ht="12.6" hidden="1"/>
    <row r="9478" ht="12.6" hidden="1"/>
    <row r="9479" ht="12.6" hidden="1"/>
    <row r="9480" ht="12.6" hidden="1"/>
    <row r="9481" ht="12.6" hidden="1"/>
    <row r="9482" ht="12.6" hidden="1"/>
    <row r="9483" ht="12.6" hidden="1"/>
    <row r="9484" ht="12.6" hidden="1"/>
    <row r="9485" ht="12.6" hidden="1"/>
    <row r="9486" ht="12.6" hidden="1"/>
    <row r="9487" ht="12.6" hidden="1"/>
    <row r="9488" ht="12.6" hidden="1"/>
    <row r="9489" ht="12.6" hidden="1"/>
    <row r="9490" ht="12.6" hidden="1"/>
    <row r="9491" ht="12.6" hidden="1"/>
    <row r="9492" ht="12.6" hidden="1"/>
    <row r="9493" ht="12.6" hidden="1"/>
    <row r="9494" ht="12.6" hidden="1"/>
    <row r="9495" ht="12.6" hidden="1"/>
    <row r="9496" ht="12.6" hidden="1"/>
    <row r="9497" ht="12.6" hidden="1"/>
    <row r="9498" ht="12.6" hidden="1"/>
    <row r="9499" ht="12.6" hidden="1"/>
    <row r="9500" ht="12.6" hidden="1"/>
    <row r="9501" ht="12.6" hidden="1"/>
    <row r="9502" ht="12.6" hidden="1"/>
    <row r="9503" ht="12.6" hidden="1"/>
    <row r="9504" ht="12.6" hidden="1"/>
    <row r="9505" ht="12.6" hidden="1"/>
    <row r="9506" ht="12.6" hidden="1"/>
    <row r="9507" ht="12.6" hidden="1"/>
    <row r="9508" ht="12.6" hidden="1"/>
    <row r="9509" ht="12.6" hidden="1"/>
    <row r="9510" ht="12.6" hidden="1"/>
    <row r="9511" ht="12.6" hidden="1"/>
    <row r="9512" ht="12.6" hidden="1"/>
    <row r="9513" ht="12.6" hidden="1"/>
    <row r="9514" ht="12.6" hidden="1"/>
    <row r="9515" ht="12.6" hidden="1"/>
    <row r="9516" ht="12.6" hidden="1"/>
    <row r="9517" ht="12.6" hidden="1"/>
    <row r="9518" ht="12.6" hidden="1"/>
    <row r="9519" ht="12.6" hidden="1"/>
    <row r="9520" ht="12.6" hidden="1"/>
    <row r="9521" ht="12.6" hidden="1"/>
    <row r="9522" ht="12.6" hidden="1"/>
    <row r="9523" ht="12.6" hidden="1"/>
    <row r="9524" ht="12.6" hidden="1"/>
    <row r="9525" ht="12.6" hidden="1"/>
    <row r="9526" ht="12.6" hidden="1"/>
    <row r="9527" ht="12.6" hidden="1"/>
    <row r="9528" ht="12.6" hidden="1"/>
    <row r="9529" ht="12.6" hidden="1"/>
    <row r="9530" ht="12.6" hidden="1"/>
    <row r="9531" ht="12.6" hidden="1"/>
    <row r="9532" ht="12.6" hidden="1"/>
    <row r="9533" ht="12.6" hidden="1"/>
    <row r="9534" ht="12.6" hidden="1"/>
    <row r="9535" ht="12.6" hidden="1"/>
    <row r="9536" ht="12.6" hidden="1"/>
    <row r="9537" ht="12.6" hidden="1"/>
    <row r="9538" ht="12.6" hidden="1"/>
    <row r="9539" ht="12.6" hidden="1"/>
    <row r="9540" ht="12.6" hidden="1"/>
    <row r="9541" ht="12.6" hidden="1"/>
    <row r="9542" ht="12.6" hidden="1"/>
    <row r="9543" ht="12.6" hidden="1"/>
    <row r="9544" ht="12.6" hidden="1"/>
    <row r="9545" ht="12.6" hidden="1"/>
    <row r="9546" ht="12.6" hidden="1"/>
    <row r="9547" ht="12.6" hidden="1"/>
    <row r="9548" ht="12.6" hidden="1"/>
    <row r="9549" ht="12.6" hidden="1"/>
    <row r="9550" ht="12.6" hidden="1"/>
    <row r="9551" ht="12.6" hidden="1"/>
    <row r="9552" ht="12.6" hidden="1"/>
    <row r="9553" ht="12.6" hidden="1"/>
    <row r="9554" ht="12.6" hidden="1"/>
    <row r="9555" ht="12.6" hidden="1"/>
    <row r="9556" ht="12.6" hidden="1"/>
    <row r="9557" ht="12.6" hidden="1"/>
    <row r="9558" ht="12.6" hidden="1"/>
    <row r="9559" ht="12.6" hidden="1"/>
    <row r="9560" ht="12.6" hidden="1"/>
    <row r="9561" ht="12.6" hidden="1"/>
    <row r="9562" ht="12.6" hidden="1"/>
    <row r="9563" ht="12.6" hidden="1"/>
    <row r="9564" ht="12.6" hidden="1"/>
    <row r="9565" ht="12.6" hidden="1"/>
    <row r="9566" ht="12.6" hidden="1"/>
    <row r="9567" ht="12.6" hidden="1"/>
    <row r="9568" ht="12.6" hidden="1"/>
    <row r="9569" ht="12.6" hidden="1"/>
    <row r="9570" ht="12.6" hidden="1"/>
    <row r="9571" ht="12.6" hidden="1"/>
    <row r="9572" ht="12.6" hidden="1"/>
    <row r="9573" ht="12.6" hidden="1"/>
    <row r="9574" ht="12.6" hidden="1"/>
    <row r="9575" ht="12.6" hidden="1"/>
    <row r="9576" ht="12.6" hidden="1"/>
    <row r="9577" ht="12.6" hidden="1"/>
    <row r="9578" ht="12.6" hidden="1"/>
    <row r="9579" ht="12.6" hidden="1"/>
    <row r="9580" ht="12.6" hidden="1"/>
    <row r="9581" ht="12.6" hidden="1"/>
    <row r="9582" ht="12.6" hidden="1"/>
    <row r="9583" ht="12.6" hidden="1"/>
    <row r="9584" ht="12.6" hidden="1"/>
    <row r="9585" ht="12.6" hidden="1"/>
    <row r="9586" ht="12.6" hidden="1"/>
    <row r="9587" ht="12.6" hidden="1"/>
    <row r="9588" ht="12.6" hidden="1"/>
    <row r="9589" ht="12.6" hidden="1"/>
    <row r="9590" ht="12.6" hidden="1"/>
    <row r="9591" ht="12.6" hidden="1"/>
    <row r="9592" ht="12.6" hidden="1"/>
    <row r="9593" ht="12.6" hidden="1"/>
    <row r="9594" ht="12.6" hidden="1"/>
    <row r="9595" ht="12.6" hidden="1"/>
    <row r="9596" ht="12.6" hidden="1"/>
    <row r="9597" ht="12.6" hidden="1"/>
    <row r="9598" ht="12.6" hidden="1"/>
    <row r="9599" ht="12.6" hidden="1"/>
    <row r="9600" ht="12.6" hidden="1"/>
    <row r="9601" ht="12.6" hidden="1"/>
    <row r="9602" ht="12.6" hidden="1"/>
    <row r="9603" ht="12.6" hidden="1"/>
    <row r="9604" ht="12.6" hidden="1"/>
    <row r="9605" ht="12.6" hidden="1"/>
    <row r="9606" ht="12.6" hidden="1"/>
    <row r="9607" ht="12.6" hidden="1"/>
    <row r="9608" ht="12.6" hidden="1"/>
    <row r="9609" ht="12.6" hidden="1"/>
    <row r="9610" ht="12.6" hidden="1"/>
    <row r="9611" ht="12.6" hidden="1"/>
    <row r="9612" ht="12.6" hidden="1"/>
    <row r="9613" ht="12.6" hidden="1"/>
    <row r="9614" ht="12.6" hidden="1"/>
    <row r="9615" ht="12.6" hidden="1"/>
    <row r="9616" ht="12.6" hidden="1"/>
    <row r="9617" ht="12.6" hidden="1"/>
    <row r="9618" ht="12.6" hidden="1"/>
    <row r="9619" ht="12.6" hidden="1"/>
    <row r="9620" ht="12.6" hidden="1"/>
    <row r="9621" ht="12.6" hidden="1"/>
    <row r="9622" ht="12.6" hidden="1"/>
    <row r="9623" ht="12.6" hidden="1"/>
    <row r="9624" ht="12.6" hidden="1"/>
    <row r="9625" ht="12.6" hidden="1"/>
    <row r="9626" ht="12.6" hidden="1"/>
    <row r="9627" ht="12.6" hidden="1"/>
    <row r="9628" ht="12.6" hidden="1"/>
    <row r="9629" ht="12.6" hidden="1"/>
    <row r="9630" ht="12.6" hidden="1"/>
    <row r="9631" ht="12.6" hidden="1"/>
    <row r="9632" ht="12.6" hidden="1"/>
    <row r="9633" ht="12.6" hidden="1"/>
    <row r="9634" ht="12.6" hidden="1"/>
    <row r="9635" ht="12.6" hidden="1"/>
    <row r="9636" ht="12.6" hidden="1"/>
    <row r="9637" ht="12.6" hidden="1"/>
    <row r="9638" ht="12.6" hidden="1"/>
    <row r="9639" ht="12.6" hidden="1"/>
    <row r="9640" ht="12.6" hidden="1"/>
    <row r="9641" ht="12.6" hidden="1"/>
    <row r="9642" ht="12.6" hidden="1"/>
    <row r="9643" ht="12.6" hidden="1"/>
    <row r="9644" ht="12.6" hidden="1"/>
    <row r="9645" ht="12.6" hidden="1"/>
    <row r="9646" ht="12.6" hidden="1"/>
    <row r="9647" ht="12.6" hidden="1"/>
    <row r="9648" ht="12.6" hidden="1"/>
    <row r="9649" ht="12.6" hidden="1"/>
    <row r="9650" ht="12.6" hidden="1"/>
    <row r="9651" ht="12.6" hidden="1"/>
    <row r="9652" ht="12.6" hidden="1"/>
    <row r="9653" ht="12.6" hidden="1"/>
    <row r="9654" ht="12.6" hidden="1"/>
    <row r="9655" ht="12.6" hidden="1"/>
    <row r="9656" ht="12.6" hidden="1"/>
    <row r="9657" ht="12.6" hidden="1"/>
    <row r="9658" ht="12.6" hidden="1"/>
    <row r="9659" ht="12.6" hidden="1"/>
    <row r="9660" ht="12.6" hidden="1"/>
    <row r="9661" ht="12.6" hidden="1"/>
    <row r="9662" ht="12.6" hidden="1"/>
    <row r="9663" ht="12.6" hidden="1"/>
    <row r="9664" ht="12.6" hidden="1"/>
    <row r="9665" ht="12.6" hidden="1"/>
    <row r="9666" ht="12.6" hidden="1"/>
    <row r="9667" ht="12.6" hidden="1"/>
    <row r="9668" ht="12.6" hidden="1"/>
    <row r="9669" ht="12.6" hidden="1"/>
    <row r="9670" ht="12.6" hidden="1"/>
    <row r="9671" ht="12.6" hidden="1"/>
    <row r="9672" ht="12.6" hidden="1"/>
    <row r="9673" ht="12.6" hidden="1"/>
    <row r="9674" ht="12.6" hidden="1"/>
    <row r="9675" ht="12.6" hidden="1"/>
    <row r="9676" ht="12.6" hidden="1"/>
    <row r="9677" ht="12.6" hidden="1"/>
    <row r="9678" ht="12.6" hidden="1"/>
    <row r="9679" ht="12.6" hidden="1"/>
    <row r="9680" ht="12.6" hidden="1"/>
    <row r="9681" ht="12.6" hidden="1"/>
    <row r="9682" ht="12.6" hidden="1"/>
    <row r="9683" ht="12.6" hidden="1"/>
    <row r="9684" ht="12.6" hidden="1"/>
    <row r="9685" ht="12.6" hidden="1"/>
    <row r="9686" ht="12.6" hidden="1"/>
    <row r="9687" ht="12.6" hidden="1"/>
    <row r="9688" ht="12.6" hidden="1"/>
    <row r="9689" ht="12.6" hidden="1"/>
    <row r="9690" ht="12.6" hidden="1"/>
    <row r="9691" ht="12.6" hidden="1"/>
    <row r="9692" ht="12.6" hidden="1"/>
    <row r="9693" ht="12.6" hidden="1"/>
    <row r="9694" ht="12.6" hidden="1"/>
    <row r="9695" ht="12.6" hidden="1"/>
    <row r="9696" ht="12.6" hidden="1"/>
    <row r="9697" ht="12.6" hidden="1"/>
    <row r="9698" ht="12.6" hidden="1"/>
    <row r="9699" ht="12.6" hidden="1"/>
    <row r="9700" ht="12.6" hidden="1"/>
    <row r="9701" ht="12.6" hidden="1"/>
    <row r="9702" ht="12.6" hidden="1"/>
    <row r="9703" ht="12.6" hidden="1"/>
    <row r="9704" ht="12.6" hidden="1"/>
    <row r="9705" ht="12.6" hidden="1"/>
    <row r="9706" ht="12.6" hidden="1"/>
    <row r="9707" ht="12.6" hidden="1"/>
    <row r="9708" ht="12.6" hidden="1"/>
    <row r="9709" ht="12.6" hidden="1"/>
    <row r="9710" ht="12.6" hidden="1"/>
    <row r="9711" ht="12.6" hidden="1"/>
    <row r="9712" ht="12.6" hidden="1"/>
    <row r="9713" ht="12.6" hidden="1"/>
    <row r="9714" ht="12.6" hidden="1"/>
    <row r="9715" ht="12.6" hidden="1"/>
    <row r="9716" ht="12.6" hidden="1"/>
    <row r="9717" ht="12.6" hidden="1"/>
    <row r="9718" ht="12.6" hidden="1"/>
    <row r="9719" ht="12.6" hidden="1"/>
    <row r="9720" ht="12.6" hidden="1"/>
    <row r="9721" ht="12.6" hidden="1"/>
    <row r="9722" ht="12.6" hidden="1"/>
    <row r="9723" ht="12.6" hidden="1"/>
    <row r="9724" ht="12.6" hidden="1"/>
    <row r="9725" ht="12.6" hidden="1"/>
    <row r="9726" ht="12.6" hidden="1"/>
    <row r="9727" ht="12.6" hidden="1"/>
    <row r="9728" ht="12.6" hidden="1"/>
    <row r="9729" ht="12.6" hidden="1"/>
    <row r="9730" ht="12.6" hidden="1"/>
    <row r="9731" ht="12.6" hidden="1"/>
    <row r="9732" ht="12.6" hidden="1"/>
    <row r="9733" ht="12.6" hidden="1"/>
    <row r="9734" ht="12.6" hidden="1"/>
    <row r="9735" ht="12.6" hidden="1"/>
    <row r="9736" ht="12.6" hidden="1"/>
    <row r="9737" ht="12.6" hidden="1"/>
    <row r="9738" ht="12.6" hidden="1"/>
    <row r="9739" ht="12.6" hidden="1"/>
    <row r="9740" ht="12.6" hidden="1"/>
    <row r="9741" ht="12.6" hidden="1"/>
    <row r="9742" ht="12.6" hidden="1"/>
    <row r="9743" ht="12.6" hidden="1"/>
    <row r="9744" ht="12.6" hidden="1"/>
    <row r="9745" ht="12.6" hidden="1"/>
    <row r="9746" ht="12.6" hidden="1"/>
    <row r="9747" ht="12.6" hidden="1"/>
    <row r="9748" ht="12.6" hidden="1"/>
    <row r="9749" ht="12.6" hidden="1"/>
    <row r="9750" ht="12.6" hidden="1"/>
    <row r="9751" ht="12.6" hidden="1"/>
    <row r="9752" ht="12.6" hidden="1"/>
    <row r="9753" ht="12.6" hidden="1"/>
    <row r="9754" ht="12.6" hidden="1"/>
    <row r="9755" ht="12.6" hidden="1"/>
    <row r="9756" ht="12.6" hidden="1"/>
    <row r="9757" ht="12.6" hidden="1"/>
    <row r="9758" ht="12.6" hidden="1"/>
    <row r="9759" ht="12.6" hidden="1"/>
    <row r="9760" ht="12.6" hidden="1"/>
    <row r="9761" ht="12.6" hidden="1"/>
    <row r="9762" ht="12.6" hidden="1"/>
    <row r="9763" ht="12.6" hidden="1"/>
    <row r="9764" ht="12.6" hidden="1"/>
    <row r="9765" ht="12.6" hidden="1"/>
    <row r="9766" ht="12.6" hidden="1"/>
    <row r="9767" ht="12.6" hidden="1"/>
    <row r="9768" ht="12.6" hidden="1"/>
    <row r="9769" ht="12.6" hidden="1"/>
    <row r="9770" ht="12.6" hidden="1"/>
    <row r="9771" ht="12.6" hidden="1"/>
    <row r="9772" ht="12.6" hidden="1"/>
    <row r="9773" ht="12.6" hidden="1"/>
    <row r="9774" ht="12.6" hidden="1"/>
    <row r="9775" ht="12.6" hidden="1"/>
    <row r="9776" ht="12.6" hidden="1"/>
    <row r="9777" ht="12.6" hidden="1"/>
    <row r="9778" ht="12.6" hidden="1"/>
    <row r="9779" ht="12.6" hidden="1"/>
    <row r="9780" ht="12.6" hidden="1"/>
    <row r="9781" ht="12.6" hidden="1"/>
    <row r="9782" ht="12.6" hidden="1"/>
    <row r="9783" ht="12.6" hidden="1"/>
    <row r="9784" ht="12.6" hidden="1"/>
    <row r="9785" ht="12.6" hidden="1"/>
    <row r="9786" ht="12.6" hidden="1"/>
    <row r="9787" ht="12.6" hidden="1"/>
    <row r="9788" ht="12.6" hidden="1"/>
    <row r="9789" ht="12.6" hidden="1"/>
    <row r="9790" ht="12.6" hidden="1"/>
    <row r="9791" ht="12.6" hidden="1"/>
    <row r="9792" ht="12.6" hidden="1"/>
    <row r="9793" ht="12.6" hidden="1"/>
    <row r="9794" ht="12.6" hidden="1"/>
    <row r="9795" ht="12.6" hidden="1"/>
    <row r="9796" ht="12.6" hidden="1"/>
    <row r="9797" ht="12.6" hidden="1"/>
    <row r="9798" ht="12.6" hidden="1"/>
    <row r="9799" ht="12.6" hidden="1"/>
    <row r="9800" ht="12.6" hidden="1"/>
    <row r="9801" ht="12.6" hidden="1"/>
    <row r="9802" ht="12.6" hidden="1"/>
    <row r="9803" ht="12.6" hidden="1"/>
    <row r="9804" ht="12.6" hidden="1"/>
    <row r="9805" ht="12.6" hidden="1"/>
    <row r="9806" ht="12.6" hidden="1"/>
    <row r="9807" ht="12.6" hidden="1"/>
    <row r="9808" ht="12.6" hidden="1"/>
    <row r="9809" ht="12.6" hidden="1"/>
    <row r="9810" ht="12.6" hidden="1"/>
    <row r="9811" ht="12.6" hidden="1"/>
    <row r="9812" ht="12.6" hidden="1"/>
    <row r="9813" ht="12.6" hidden="1"/>
    <row r="9814" ht="12.6" hidden="1"/>
    <row r="9815" ht="12.6" hidden="1"/>
    <row r="9816" ht="12.6" hidden="1"/>
    <row r="9817" ht="12.6" hidden="1"/>
    <row r="9818" ht="12.6" hidden="1"/>
    <row r="9819" ht="12.6" hidden="1"/>
    <row r="9820" ht="12.6" hidden="1"/>
    <row r="9821" ht="12.6" hidden="1"/>
    <row r="9822" ht="12.6" hidden="1"/>
    <row r="9823" ht="12.6" hidden="1"/>
    <row r="9824" ht="12.6" hidden="1"/>
    <row r="9825" ht="12.6" hidden="1"/>
    <row r="9826" ht="12.6" hidden="1"/>
    <row r="9827" ht="12.6" hidden="1"/>
    <row r="9828" ht="12.6" hidden="1"/>
    <row r="9829" ht="12.6" hidden="1"/>
    <row r="9830" ht="12.6" hidden="1"/>
    <row r="9831" ht="12.6" hidden="1"/>
    <row r="9832" ht="12.6" hidden="1"/>
    <row r="9833" ht="12.6" hidden="1"/>
    <row r="9834" ht="12.6" hidden="1"/>
    <row r="9835" ht="12.6" hidden="1"/>
    <row r="9836" ht="12.6" hidden="1"/>
    <row r="9837" ht="12.6" hidden="1"/>
    <row r="9838" ht="12.6" hidden="1"/>
    <row r="9839" ht="12.6" hidden="1"/>
    <row r="9840" ht="12.6" hidden="1"/>
    <row r="9841" ht="12.6" hidden="1"/>
    <row r="9842" ht="12.6" hidden="1"/>
    <row r="9843" ht="12.6" hidden="1"/>
    <row r="9844" ht="12.6" hidden="1"/>
    <row r="9845" ht="12.6" hidden="1"/>
    <row r="9846" ht="12.6" hidden="1"/>
    <row r="9847" ht="12.6" hidden="1"/>
    <row r="9848" ht="12.6" hidden="1"/>
    <row r="9849" ht="12.6" hidden="1"/>
    <row r="9850" ht="12.6" hidden="1"/>
    <row r="9851" ht="12.6" hidden="1"/>
    <row r="9852" ht="12.6" hidden="1"/>
    <row r="9853" ht="12.6" hidden="1"/>
    <row r="9854" ht="12.6" hidden="1"/>
    <row r="9855" ht="12.6" hidden="1"/>
    <row r="9856" ht="12.6" hidden="1"/>
    <row r="9857" ht="12.6" hidden="1"/>
    <row r="9858" ht="12.6" hidden="1"/>
    <row r="9859" ht="12.6" hidden="1"/>
    <row r="9860" ht="12.6" hidden="1"/>
    <row r="9861" ht="12.6" hidden="1"/>
    <row r="9862" ht="12.6" hidden="1"/>
    <row r="9863" ht="12.6" hidden="1"/>
    <row r="9864" ht="12.6" hidden="1"/>
    <row r="9865" ht="12.6" hidden="1"/>
    <row r="9866" ht="12.6" hidden="1"/>
    <row r="9867" ht="12.6" hidden="1"/>
    <row r="9868" ht="12.6" hidden="1"/>
    <row r="9869" ht="12.6" hidden="1"/>
    <row r="9870" ht="12.6" hidden="1"/>
    <row r="9871" ht="12.6" hidden="1"/>
    <row r="9872" ht="12.6" hidden="1"/>
    <row r="9873" ht="12.6" hidden="1"/>
    <row r="9874" ht="12.6" hidden="1"/>
    <row r="9875" ht="12.6" hidden="1"/>
    <row r="9876" ht="12.6" hidden="1"/>
    <row r="9877" ht="12.6" hidden="1"/>
    <row r="9878" ht="12.6" hidden="1"/>
    <row r="9879" ht="12.6" hidden="1"/>
    <row r="9880" ht="12.6" hidden="1"/>
    <row r="9881" ht="12.6" hidden="1"/>
    <row r="9882" ht="12.6" hidden="1"/>
    <row r="9883" ht="12.6" hidden="1"/>
    <row r="9884" ht="12.6" hidden="1"/>
    <row r="9885" ht="12.6" hidden="1"/>
    <row r="9886" ht="12.6" hidden="1"/>
    <row r="9887" ht="12.6" hidden="1"/>
    <row r="9888" ht="12.6" hidden="1"/>
    <row r="9889" ht="12.6" hidden="1"/>
    <row r="9890" ht="12.6" hidden="1"/>
    <row r="9891" ht="12.6" hidden="1"/>
    <row r="9892" ht="12.6" hidden="1"/>
    <row r="9893" ht="12.6" hidden="1"/>
    <row r="9894" ht="12.6" hidden="1"/>
    <row r="9895" ht="12.6" hidden="1"/>
    <row r="9896" ht="12.6" hidden="1"/>
    <row r="9897" ht="12.6" hidden="1"/>
    <row r="9898" ht="12.6" hidden="1"/>
    <row r="9899" ht="12.6" hidden="1"/>
    <row r="9900" ht="12.6" hidden="1"/>
    <row r="9901" ht="12.6" hidden="1"/>
    <row r="9902" ht="12.6" hidden="1"/>
    <row r="9903" ht="12.6" hidden="1"/>
    <row r="9904" ht="12.6" hidden="1"/>
    <row r="9905" ht="12.6" hidden="1"/>
    <row r="9906" ht="12.6" hidden="1"/>
    <row r="9907" ht="12.6" hidden="1"/>
    <row r="9908" ht="12.6" hidden="1"/>
    <row r="9909" ht="12.6" hidden="1"/>
    <row r="9910" ht="12.6" hidden="1"/>
    <row r="9911" ht="12.6" hidden="1"/>
    <row r="9912" ht="12.6" hidden="1"/>
    <row r="9913" ht="12.6" hidden="1"/>
    <row r="9914" ht="12.6" hidden="1"/>
    <row r="9915" ht="12.6" hidden="1"/>
    <row r="9916" ht="12.6" hidden="1"/>
    <row r="9917" ht="12.6" hidden="1"/>
    <row r="9918" ht="12.6" hidden="1"/>
    <row r="9919" ht="12.6" hidden="1"/>
    <row r="9920" ht="12.6" hidden="1"/>
    <row r="9921" ht="12.6" hidden="1"/>
    <row r="9922" ht="12.6" hidden="1"/>
    <row r="9923" ht="12.6" hidden="1"/>
    <row r="9924" ht="12.6" hidden="1"/>
    <row r="9925" ht="12.6" hidden="1"/>
    <row r="9926" ht="12.6" hidden="1"/>
    <row r="9927" ht="12.6" hidden="1"/>
    <row r="9928" ht="12.6" hidden="1"/>
    <row r="9929" ht="12.6" hidden="1"/>
    <row r="9930" ht="12.6" hidden="1"/>
    <row r="9931" ht="12.6" hidden="1"/>
    <row r="9932" ht="12.6" hidden="1"/>
    <row r="9933" ht="12.6" hidden="1"/>
    <row r="9934" ht="12.6" hidden="1"/>
    <row r="9935" ht="12.6" hidden="1"/>
    <row r="9936" ht="12.6" hidden="1"/>
    <row r="9937" ht="12.6" hidden="1"/>
    <row r="9938" ht="12.6" hidden="1"/>
    <row r="9939" ht="12.6" hidden="1"/>
    <row r="9940" ht="12.6" hidden="1"/>
    <row r="9941" ht="12.6" hidden="1"/>
    <row r="9942" ht="12.6" hidden="1"/>
    <row r="9943" ht="12.6" hidden="1"/>
    <row r="9944" ht="12.6" hidden="1"/>
    <row r="9945" ht="12.6" hidden="1"/>
    <row r="9946" ht="12.6" hidden="1"/>
    <row r="9947" ht="12.6" hidden="1"/>
    <row r="9948" ht="12.6" hidden="1"/>
    <row r="9949" ht="12.6" hidden="1"/>
    <row r="9950" ht="12.6" hidden="1"/>
    <row r="9951" ht="12.6" hidden="1"/>
    <row r="9952" ht="12.6" hidden="1"/>
    <row r="9953" ht="12.6" hidden="1"/>
    <row r="9954" ht="12.6" hidden="1"/>
    <row r="9955" ht="12.6" hidden="1"/>
    <row r="9956" ht="12.6" hidden="1"/>
    <row r="9957" ht="12.6" hidden="1"/>
    <row r="9958" ht="12.6" hidden="1"/>
    <row r="9959" ht="12.6" hidden="1"/>
    <row r="9960" ht="12.6" hidden="1"/>
    <row r="9961" ht="12.6" hidden="1"/>
    <row r="9962" ht="12.6" hidden="1"/>
    <row r="9963" ht="12.6" hidden="1"/>
    <row r="9964" ht="12.6" hidden="1"/>
    <row r="9965" ht="12.6" hidden="1"/>
    <row r="9966" ht="12.6" hidden="1"/>
    <row r="9967" ht="12.6" hidden="1"/>
    <row r="9968" ht="12.6" hidden="1"/>
    <row r="9969" ht="12.6" hidden="1"/>
    <row r="9970" ht="12.6" hidden="1"/>
    <row r="9971" ht="12.6" hidden="1"/>
    <row r="9972" ht="12.6" hidden="1"/>
    <row r="9973" ht="12.6" hidden="1"/>
    <row r="9974" ht="12.6" hidden="1"/>
    <row r="9975" ht="12.6" hidden="1"/>
    <row r="9976" ht="12.6" hidden="1"/>
    <row r="9977" ht="12.6" hidden="1"/>
    <row r="9978" ht="12.6" hidden="1"/>
    <row r="9979" ht="12.6" hidden="1"/>
    <row r="9980" ht="12.6" hidden="1"/>
    <row r="9981" ht="12.6" hidden="1"/>
    <row r="9982" ht="12.6" hidden="1"/>
    <row r="9983" ht="12.6" hidden="1"/>
    <row r="9984" ht="12.6" hidden="1"/>
    <row r="9985" ht="12.6" hidden="1"/>
    <row r="9986" ht="12.6" hidden="1"/>
    <row r="9987" ht="12.6" hidden="1"/>
    <row r="9988" ht="12.6" hidden="1"/>
    <row r="9989" ht="12.6" hidden="1"/>
    <row r="9990" ht="12.6" hidden="1"/>
    <row r="9991" ht="12.6" hidden="1"/>
    <row r="9992" ht="12.6" hidden="1"/>
    <row r="9993" ht="12.6" hidden="1"/>
    <row r="9994" ht="12.6" hidden="1"/>
    <row r="9995" ht="12.6" hidden="1"/>
    <row r="9996" ht="12.6" hidden="1"/>
    <row r="9997" ht="12.6" hidden="1"/>
    <row r="9998" ht="12.6" hidden="1"/>
    <row r="9999" ht="12.6" hidden="1"/>
    <row r="10000" ht="12.6" hidden="1"/>
    <row r="10001" ht="12.6" hidden="1"/>
    <row r="10002" ht="12.6" hidden="1"/>
    <row r="10003" ht="12.6" hidden="1"/>
    <row r="10004" ht="12.6" hidden="1"/>
    <row r="10005" ht="12.6" hidden="1"/>
    <row r="10006" ht="12.6" hidden="1"/>
    <row r="10007" ht="12.6" hidden="1"/>
    <row r="10008" ht="12.6" hidden="1"/>
    <row r="10009" ht="12.6" hidden="1"/>
    <row r="10010" ht="12.6" hidden="1"/>
    <row r="10011" ht="12.6" hidden="1"/>
    <row r="10012" ht="12.6" hidden="1"/>
    <row r="10013" ht="12.6" hidden="1"/>
    <row r="10014" ht="12.6" hidden="1"/>
    <row r="10015" ht="12.6" hidden="1"/>
    <row r="10016" ht="12.6" hidden="1"/>
    <row r="10017" ht="12.6" hidden="1"/>
    <row r="10018" ht="12.6" hidden="1"/>
    <row r="10019" ht="12.6" hidden="1"/>
    <row r="10020" ht="12.6" hidden="1"/>
    <row r="10021" ht="12.6" hidden="1"/>
    <row r="10022" ht="12.6" hidden="1"/>
    <row r="10023" ht="12.6" hidden="1"/>
    <row r="10024" ht="12.6" hidden="1"/>
    <row r="10025" ht="12.6" hidden="1"/>
    <row r="10026" ht="12.6" hidden="1"/>
    <row r="10027" ht="12.6" hidden="1"/>
    <row r="10028" ht="12.6" hidden="1"/>
    <row r="10029" ht="12.6" hidden="1"/>
    <row r="10030" ht="12.6" hidden="1"/>
    <row r="10031" ht="12.6" hidden="1"/>
    <row r="10032" ht="12.6" hidden="1"/>
    <row r="10033" ht="12.6" hidden="1"/>
    <row r="10034" ht="12.6" hidden="1"/>
    <row r="10035" ht="12.6" hidden="1"/>
    <row r="10036" ht="12.6" hidden="1"/>
    <row r="10037" ht="12.6" hidden="1"/>
    <row r="10038" ht="12.6" hidden="1"/>
    <row r="10039" ht="12.6" hidden="1"/>
    <row r="10040" ht="12.6" hidden="1"/>
    <row r="10041" ht="12.6" hidden="1"/>
    <row r="10042" ht="12.6" hidden="1"/>
    <row r="10043" ht="12.6" hidden="1"/>
    <row r="10044" ht="12.6" hidden="1"/>
    <row r="10045" ht="12.6" hidden="1"/>
    <row r="10046" ht="12.6" hidden="1"/>
    <row r="10047" ht="12.6" hidden="1"/>
    <row r="10048" ht="12.6" hidden="1"/>
    <row r="10049" ht="12.6" hidden="1"/>
    <row r="10050" ht="12.6" hidden="1"/>
    <row r="10051" ht="12.6" hidden="1"/>
    <row r="10052" ht="12.6" hidden="1"/>
    <row r="10053" ht="12.6" hidden="1"/>
    <row r="10054" ht="12.6" hidden="1"/>
    <row r="10055" ht="12.6" hidden="1"/>
    <row r="10056" ht="12.6" hidden="1"/>
    <row r="10057" ht="12.6" hidden="1"/>
    <row r="10058" ht="12.6" hidden="1"/>
    <row r="10059" ht="12.6" hidden="1"/>
    <row r="10060" ht="12.6" hidden="1"/>
    <row r="10061" ht="12.6" hidden="1"/>
    <row r="10062" ht="12.6" hidden="1"/>
    <row r="10063" ht="12.6" hidden="1"/>
    <row r="10064" ht="12.6" hidden="1"/>
    <row r="10065" ht="12.6" hidden="1"/>
    <row r="10066" ht="12.6" hidden="1"/>
    <row r="10067" ht="12.6" hidden="1"/>
    <row r="10068" ht="12.6" hidden="1"/>
    <row r="10069" ht="12.6" hidden="1"/>
    <row r="10070" ht="12.6" hidden="1"/>
    <row r="10071" ht="12.6" hidden="1"/>
    <row r="10072" ht="12.6" hidden="1"/>
    <row r="10073" ht="12.6" hidden="1"/>
    <row r="10074" ht="12.6" hidden="1"/>
    <row r="10075" ht="12.6" hidden="1"/>
    <row r="10076" ht="12.6" hidden="1"/>
    <row r="10077" ht="12.6" hidden="1"/>
    <row r="10078" ht="12.6" hidden="1"/>
    <row r="10079" ht="12.6" hidden="1"/>
    <row r="10080" ht="12.6" hidden="1"/>
    <row r="10081" ht="12.6" hidden="1"/>
    <row r="10082" ht="12.6" hidden="1"/>
    <row r="10083" ht="12.6" hidden="1"/>
    <row r="10084" ht="12.6" hidden="1"/>
    <row r="10085" ht="12.6" hidden="1"/>
    <row r="10086" ht="12.6" hidden="1"/>
    <row r="10087" ht="12.6" hidden="1"/>
    <row r="10088" ht="12.6" hidden="1"/>
    <row r="10089" ht="12.6" hidden="1"/>
    <row r="10090" ht="12.6" hidden="1"/>
    <row r="10091" ht="12.6" hidden="1"/>
    <row r="10092" ht="12.6" hidden="1"/>
    <row r="10093" ht="12.6" hidden="1"/>
    <row r="10094" ht="12.6" hidden="1"/>
    <row r="10095" ht="12.6" hidden="1"/>
    <row r="10096" ht="12.6" hidden="1"/>
    <row r="10097" ht="12.6" hidden="1"/>
    <row r="10098" ht="12.6" hidden="1"/>
    <row r="10099" ht="12.6" hidden="1"/>
    <row r="10100" ht="12.6" hidden="1"/>
    <row r="10101" ht="12.6" hidden="1"/>
    <row r="10102" ht="12.6" hidden="1"/>
    <row r="10103" ht="12.6" hidden="1"/>
    <row r="10104" ht="12.6" hidden="1"/>
    <row r="10105" ht="12.6" hidden="1"/>
    <row r="10106" ht="12.6" hidden="1"/>
    <row r="10107" ht="12.6" hidden="1"/>
    <row r="10108" ht="12.6" hidden="1"/>
    <row r="10109" ht="12.6" hidden="1"/>
    <row r="10110" ht="12.6" hidden="1"/>
    <row r="10111" ht="12.6" hidden="1"/>
    <row r="10112" ht="12.6" hidden="1"/>
    <row r="10113" ht="12.6" hidden="1"/>
    <row r="10114" ht="12.6" hidden="1"/>
    <row r="10115" ht="12.6" hidden="1"/>
    <row r="10116" ht="12.6" hidden="1"/>
    <row r="10117" ht="12.6" hidden="1"/>
    <row r="10118" ht="12.6" hidden="1"/>
    <row r="10119" ht="12.6" hidden="1"/>
    <row r="10120" ht="12.6" hidden="1"/>
    <row r="10121" ht="12.6" hidden="1"/>
    <row r="10122" ht="12.6" hidden="1"/>
    <row r="10123" ht="12.6" hidden="1"/>
    <row r="10124" ht="12.6" hidden="1"/>
    <row r="10125" ht="12.6" hidden="1"/>
    <row r="10126" ht="12.6" hidden="1"/>
    <row r="10127" ht="12.6" hidden="1"/>
    <row r="10128" ht="12.6" hidden="1"/>
    <row r="10129" ht="12.6" hidden="1"/>
    <row r="10130" ht="12.6" hidden="1"/>
    <row r="10131" ht="12.6" hidden="1"/>
    <row r="10132" ht="12.6" hidden="1"/>
    <row r="10133" ht="12.6" hidden="1"/>
    <row r="10134" ht="12.6" hidden="1"/>
    <row r="10135" ht="12.6" hidden="1"/>
    <row r="10136" ht="12.6" hidden="1"/>
    <row r="10137" ht="12.6" hidden="1"/>
    <row r="10138" ht="12.6" hidden="1"/>
    <row r="10139" ht="12.6" hidden="1"/>
    <row r="10140" ht="12.6" hidden="1"/>
    <row r="10141" ht="12.6" hidden="1"/>
    <row r="10142" ht="12.6" hidden="1"/>
    <row r="10143" ht="12.6" hidden="1"/>
    <row r="10144" ht="12.6" hidden="1"/>
    <row r="10145" ht="12.6" hidden="1"/>
    <row r="10146" ht="12.6" hidden="1"/>
    <row r="10147" ht="12.6" hidden="1"/>
    <row r="10148" ht="12.6" hidden="1"/>
    <row r="10149" ht="12.6" hidden="1"/>
    <row r="10150" ht="12.6" hidden="1"/>
    <row r="10151" ht="12.6" hidden="1"/>
    <row r="10152" ht="12.6" hidden="1"/>
    <row r="10153" ht="12.6" hidden="1"/>
    <row r="10154" ht="12.6" hidden="1"/>
    <row r="10155" ht="12.6" hidden="1"/>
    <row r="10156" ht="12.6" hidden="1"/>
    <row r="10157" ht="12.6" hidden="1"/>
    <row r="10158" ht="12.6" hidden="1"/>
    <row r="10159" ht="12.6" hidden="1"/>
    <row r="10160" ht="12.6" hidden="1"/>
    <row r="10161" ht="12.6" hidden="1"/>
    <row r="10162" ht="12.6" hidden="1"/>
    <row r="10163" ht="12.6" hidden="1"/>
    <row r="10164" ht="12.6" hidden="1"/>
    <row r="10165" ht="12.6" hidden="1"/>
    <row r="10166" ht="12.6" hidden="1"/>
    <row r="10167" ht="12.6" hidden="1"/>
    <row r="10168" ht="12.6" hidden="1"/>
    <row r="10169" ht="12.6" hidden="1"/>
    <row r="10170" ht="12.6" hidden="1"/>
    <row r="10171" ht="12.6" hidden="1"/>
    <row r="10172" ht="12.6" hidden="1"/>
    <row r="10173" ht="12.6" hidden="1"/>
    <row r="10174" ht="12.6" hidden="1"/>
    <row r="10175" ht="12.6" hidden="1"/>
    <row r="10176" ht="12.6" hidden="1"/>
    <row r="10177" ht="12.6" hidden="1"/>
    <row r="10178" ht="12.6" hidden="1"/>
    <row r="10179" ht="12.6" hidden="1"/>
    <row r="10180" ht="12.6" hidden="1"/>
    <row r="10181" ht="12.6" hidden="1"/>
    <row r="10182" ht="12.6" hidden="1"/>
    <row r="10183" ht="12.6" hidden="1"/>
    <row r="10184" ht="12.6" hidden="1"/>
    <row r="10185" ht="12.6" hidden="1"/>
    <row r="10186" ht="12.6" hidden="1"/>
    <row r="10187" ht="12.6" hidden="1"/>
    <row r="10188" ht="12.6" hidden="1"/>
    <row r="10189" ht="12.6" hidden="1"/>
    <row r="10190" ht="12.6" hidden="1"/>
    <row r="10191" ht="12.6" hidden="1"/>
    <row r="10192" ht="12.6" hidden="1"/>
    <row r="10193" ht="12.6" hidden="1"/>
    <row r="10194" ht="12.6" hidden="1"/>
    <row r="10195" ht="12.6" hidden="1"/>
    <row r="10196" ht="12.6" hidden="1"/>
    <row r="10197" ht="12.6" hidden="1"/>
    <row r="10198" ht="12.6" hidden="1"/>
    <row r="10199" ht="12.6" hidden="1"/>
    <row r="10200" ht="12.6" hidden="1"/>
    <row r="10201" ht="12.6" hidden="1"/>
    <row r="10202" ht="12.6" hidden="1"/>
    <row r="10203" ht="12.6" hidden="1"/>
    <row r="10204" ht="12.6" hidden="1"/>
    <row r="10205" ht="12.6" hidden="1"/>
    <row r="10206" ht="12.6" hidden="1"/>
    <row r="10207" ht="12.6" hidden="1"/>
    <row r="10208" ht="12.6" hidden="1"/>
    <row r="10209" ht="12.6" hidden="1"/>
    <row r="10210" ht="12.6" hidden="1"/>
    <row r="10211" ht="12.6" hidden="1"/>
    <row r="10212" ht="12.6" hidden="1"/>
    <row r="10213" ht="12.6" hidden="1"/>
    <row r="10214" ht="12.6" hidden="1"/>
    <row r="10215" ht="12.6" hidden="1"/>
    <row r="10216" ht="12.6" hidden="1"/>
    <row r="10217" ht="12.6" hidden="1"/>
    <row r="10218" ht="12.6" hidden="1"/>
    <row r="10219" ht="12.6" hidden="1"/>
    <row r="10220" ht="12.6" hidden="1"/>
    <row r="10221" ht="12.6" hidden="1"/>
    <row r="10222" ht="12.6" hidden="1"/>
    <row r="10223" ht="12.6" hidden="1"/>
    <row r="10224" ht="12.6" hidden="1"/>
    <row r="10225" ht="12.6" hidden="1"/>
    <row r="10226" ht="12.6" hidden="1"/>
    <row r="10227" ht="12.6" hidden="1"/>
    <row r="10228" ht="12.6" hidden="1"/>
    <row r="10229" ht="12.6" hidden="1"/>
    <row r="10230" ht="12.6" hidden="1"/>
    <row r="10231" ht="12.6" hidden="1"/>
    <row r="10232" ht="12.6" hidden="1"/>
    <row r="10233" ht="12.6" hidden="1"/>
    <row r="10234" ht="12.6" hidden="1"/>
    <row r="10235" ht="12.6" hidden="1"/>
    <row r="10236" ht="12.6" hidden="1"/>
    <row r="10237" ht="12.6" hidden="1"/>
    <row r="10238" ht="12.6" hidden="1"/>
    <row r="10239" ht="12.6" hidden="1"/>
    <row r="10240" ht="12.6" hidden="1"/>
    <row r="10241" ht="12.6" hidden="1"/>
    <row r="10242" ht="12.6" hidden="1"/>
    <row r="10243" ht="12.6" hidden="1"/>
    <row r="10244" ht="12.6" hidden="1"/>
    <row r="10245" ht="12.6" hidden="1"/>
    <row r="10246" ht="12.6" hidden="1"/>
    <row r="10247" ht="12.6" hidden="1"/>
    <row r="10248" ht="12.6" hidden="1"/>
    <row r="10249" ht="12.6" hidden="1"/>
    <row r="10250" ht="12.6" hidden="1"/>
    <row r="10251" ht="12.6" hidden="1"/>
    <row r="10252" ht="12.6" hidden="1"/>
    <row r="10253" ht="12.6" hidden="1"/>
    <row r="10254" ht="12.6" hidden="1"/>
    <row r="10255" ht="12.6" hidden="1"/>
    <row r="10256" ht="12.6" hidden="1"/>
    <row r="10257" ht="12.6" hidden="1"/>
    <row r="10258" ht="12.6" hidden="1"/>
    <row r="10259" ht="12.6" hidden="1"/>
    <row r="10260" ht="12.6" hidden="1"/>
    <row r="10261" ht="12.6" hidden="1"/>
    <row r="10262" ht="12.6" hidden="1"/>
    <row r="10263" ht="12.6" hidden="1"/>
    <row r="10264" ht="12.6" hidden="1"/>
    <row r="10265" ht="12.6" hidden="1"/>
    <row r="10266" ht="12.6" hidden="1"/>
    <row r="10267" ht="12.6" hidden="1"/>
    <row r="10268" ht="12.6" hidden="1"/>
    <row r="10269" ht="12.6" hidden="1"/>
    <row r="10270" ht="12.6" hidden="1"/>
    <row r="10271" ht="12.6" hidden="1"/>
    <row r="10272" ht="12.6" hidden="1"/>
    <row r="10273" ht="12.6" hidden="1"/>
    <row r="10274" ht="12.6" hidden="1"/>
    <row r="10275" ht="12.6" hidden="1"/>
    <row r="10276" ht="12.6" hidden="1"/>
    <row r="10277" ht="12.6" hidden="1"/>
    <row r="10278" ht="12.6" hidden="1"/>
    <row r="10279" ht="12.6" hidden="1"/>
    <row r="10280" ht="12.6" hidden="1"/>
    <row r="10281" ht="12.6" hidden="1"/>
    <row r="10282" ht="12.6" hidden="1"/>
    <row r="10283" ht="12.6" hidden="1"/>
    <row r="10284" ht="12.6" hidden="1"/>
    <row r="10285" ht="12.6" hidden="1"/>
    <row r="10286" ht="12.6" hidden="1"/>
    <row r="10287" ht="12.6" hidden="1"/>
    <row r="10288" ht="12.6" hidden="1"/>
    <row r="10289" ht="12.6" hidden="1"/>
    <row r="10290" ht="12.6" hidden="1"/>
    <row r="10291" ht="12.6" hidden="1"/>
    <row r="10292" ht="12.6" hidden="1"/>
    <row r="10293" ht="12.6" hidden="1"/>
    <row r="10294" ht="12.6" hidden="1"/>
    <row r="10295" ht="12.6" hidden="1"/>
    <row r="10296" ht="12.6" hidden="1"/>
    <row r="10297" ht="12.6" hidden="1"/>
    <row r="10298" ht="12.6" hidden="1"/>
    <row r="10299" ht="12.6" hidden="1"/>
    <row r="10300" ht="12.6" hidden="1"/>
    <row r="10301" ht="12.6" hidden="1"/>
    <row r="10302" ht="12.6" hidden="1"/>
    <row r="10303" ht="12.6" hidden="1"/>
    <row r="10304" ht="12.6" hidden="1"/>
    <row r="10305" ht="12.6" hidden="1"/>
    <row r="10306" ht="12.6" hidden="1"/>
    <row r="10307" ht="12.6" hidden="1"/>
    <row r="10308" ht="12.6" hidden="1"/>
    <row r="10309" ht="12.6" hidden="1"/>
    <row r="10310" ht="12.6" hidden="1"/>
    <row r="10311" ht="12.6" hidden="1"/>
    <row r="10312" ht="12.6" hidden="1"/>
    <row r="10313" ht="12.6" hidden="1"/>
    <row r="10314" ht="12.6" hidden="1"/>
    <row r="10315" ht="12.6" hidden="1"/>
    <row r="10316" ht="12.6" hidden="1"/>
    <row r="10317" ht="12.6" hidden="1"/>
    <row r="10318" ht="12.6" hidden="1"/>
    <row r="10319" ht="12.6" hidden="1"/>
    <row r="10320" ht="12.6" hidden="1"/>
    <row r="10321" ht="12.6" hidden="1"/>
    <row r="10322" ht="12.6" hidden="1"/>
    <row r="10323" ht="12.6" hidden="1"/>
    <row r="10324" ht="12.6" hidden="1"/>
    <row r="10325" ht="12.6" hidden="1"/>
    <row r="10326" ht="12.6" hidden="1"/>
    <row r="10327" ht="12.6" hidden="1"/>
    <row r="10328" ht="12.6" hidden="1"/>
    <row r="10329" ht="12.6" hidden="1"/>
    <row r="10330" ht="12.6" hidden="1"/>
    <row r="10331" ht="12.6" hidden="1"/>
    <row r="10332" ht="12.6" hidden="1"/>
    <row r="10333" ht="12.6" hidden="1"/>
    <row r="10334" ht="12.6" hidden="1"/>
    <row r="10335" ht="12.6" hidden="1"/>
    <row r="10336" ht="12.6" hidden="1"/>
    <row r="10337" ht="12.6" hidden="1"/>
    <row r="10338" ht="12.6" hidden="1"/>
    <row r="10339" ht="12.6" hidden="1"/>
    <row r="10340" ht="12.6" hidden="1"/>
    <row r="10341" ht="12.6" hidden="1"/>
    <row r="10342" ht="12.6" hidden="1"/>
    <row r="10343" ht="12.6" hidden="1"/>
    <row r="10344" ht="12.6" hidden="1"/>
    <row r="10345" ht="12.6" hidden="1"/>
    <row r="10346" ht="12.6" hidden="1"/>
    <row r="10347" ht="12.6" hidden="1"/>
    <row r="10348" ht="12.6" hidden="1"/>
    <row r="10349" ht="12.6" hidden="1"/>
    <row r="10350" ht="12.6" hidden="1"/>
    <row r="10351" ht="12.6" hidden="1"/>
    <row r="10352" ht="12.6" hidden="1"/>
    <row r="10353" ht="12.6" hidden="1"/>
    <row r="10354" ht="12.6" hidden="1"/>
    <row r="10355" ht="12.6" hidden="1"/>
    <row r="10356" ht="12.6" hidden="1"/>
    <row r="10357" ht="12.6" hidden="1"/>
    <row r="10358" ht="12.6" hidden="1"/>
    <row r="10359" ht="12.6" hidden="1"/>
    <row r="10360" ht="12.6" hidden="1"/>
    <row r="10361" ht="12.6" hidden="1"/>
    <row r="10362" ht="12.6" hidden="1"/>
    <row r="10363" ht="12.6" hidden="1"/>
    <row r="10364" ht="12.6" hidden="1"/>
    <row r="10365" ht="12.6" hidden="1"/>
    <row r="10366" ht="12.6" hidden="1"/>
    <row r="10367" ht="12.6" hidden="1"/>
    <row r="10368" ht="12.6" hidden="1"/>
    <row r="10369" ht="12.6" hidden="1"/>
    <row r="10370" ht="12.6" hidden="1"/>
    <row r="10371" ht="12.6" hidden="1"/>
    <row r="10372" ht="12.6" hidden="1"/>
    <row r="10373" ht="12.6" hidden="1"/>
    <row r="10374" ht="12.6" hidden="1"/>
    <row r="10375" ht="12.6" hidden="1"/>
    <row r="10376" ht="12.6" hidden="1"/>
    <row r="10377" ht="12.6" hidden="1"/>
    <row r="10378" ht="12.6" hidden="1"/>
    <row r="10379" ht="12.6" hidden="1"/>
    <row r="10380" ht="12.6" hidden="1"/>
    <row r="10381" ht="12.6" hidden="1"/>
    <row r="10382" ht="12.6" hidden="1"/>
    <row r="10383" ht="12.6" hidden="1"/>
    <row r="10384" ht="12.6" hidden="1"/>
    <row r="10385" ht="12.6" hidden="1"/>
    <row r="10386" ht="12.6" hidden="1"/>
    <row r="10387" ht="12.6" hidden="1"/>
    <row r="10388" ht="12.6" hidden="1"/>
    <row r="10389" ht="12.6" hidden="1"/>
    <row r="10390" ht="12.6" hidden="1"/>
    <row r="10391" ht="12.6" hidden="1"/>
    <row r="10392" ht="12.6" hidden="1"/>
    <row r="10393" ht="12.6" hidden="1"/>
    <row r="10394" ht="12.6" hidden="1"/>
    <row r="10395" ht="12.6" hidden="1"/>
    <row r="10396" ht="12.6" hidden="1"/>
    <row r="10397" ht="12.6" hidden="1"/>
    <row r="10398" ht="12.6" hidden="1"/>
    <row r="10399" ht="12.6" hidden="1"/>
    <row r="10400" ht="12.6" hidden="1"/>
    <row r="10401" ht="12.6" hidden="1"/>
    <row r="10402" ht="12.6" hidden="1"/>
    <row r="10403" ht="12.6" hidden="1"/>
    <row r="10404" ht="12.6" hidden="1"/>
    <row r="10405" ht="12.6" hidden="1"/>
    <row r="10406" ht="12.6" hidden="1"/>
    <row r="10407" ht="12.6" hidden="1"/>
    <row r="10408" ht="12.6" hidden="1"/>
    <row r="10409" ht="12.6" hidden="1"/>
    <row r="10410" ht="12.6" hidden="1"/>
    <row r="10411" ht="12.6" hidden="1"/>
    <row r="10412" ht="12.6" hidden="1"/>
    <row r="10413" ht="12.6" hidden="1"/>
    <row r="10414" ht="12.6" hidden="1"/>
    <row r="10415" ht="12.6" hidden="1"/>
    <row r="10416" ht="12.6" hidden="1"/>
    <row r="10417" ht="12.6" hidden="1"/>
    <row r="10418" ht="12.6" hidden="1"/>
    <row r="10419" ht="12.6" hidden="1"/>
    <row r="10420" ht="12.6" hidden="1"/>
    <row r="10421" ht="12.6" hidden="1"/>
    <row r="10422" ht="12.6" hidden="1"/>
    <row r="10423" ht="12.6" hidden="1"/>
    <row r="10424" ht="12.6" hidden="1"/>
    <row r="10425" ht="12.6" hidden="1"/>
    <row r="10426" ht="12.6" hidden="1"/>
    <row r="10427" ht="12.6" hidden="1"/>
    <row r="10428" ht="12.6" hidden="1"/>
    <row r="10429" ht="12.6" hidden="1"/>
    <row r="10430" ht="12.6" hidden="1"/>
    <row r="10431" ht="12.6" hidden="1"/>
    <row r="10432" ht="12.6" hidden="1"/>
    <row r="10433" ht="12.6" hidden="1"/>
    <row r="10434" ht="12.6" hidden="1"/>
    <row r="10435" ht="12.6" hidden="1"/>
    <row r="10436" ht="12.6" hidden="1"/>
    <row r="10437" ht="12.6" hidden="1"/>
    <row r="10438" ht="12.6" hidden="1"/>
    <row r="10439" ht="12.6" hidden="1"/>
    <row r="10440" ht="12.6" hidden="1"/>
    <row r="10441" ht="12.6" hidden="1"/>
    <row r="10442" ht="12.6" hidden="1"/>
    <row r="10443" ht="12.6" hidden="1"/>
    <row r="10444" ht="12.6" hidden="1"/>
    <row r="10445" ht="12.6" hidden="1"/>
    <row r="10446" ht="12.6" hidden="1"/>
    <row r="10447" ht="12.6" hidden="1"/>
    <row r="10448" ht="12.6" hidden="1"/>
    <row r="10449" ht="12.6" hidden="1"/>
    <row r="10450" ht="12.6" hidden="1"/>
    <row r="10451" ht="12.6" hidden="1"/>
    <row r="10452" ht="12.6" hidden="1"/>
    <row r="10453" ht="12.6" hidden="1"/>
    <row r="10454" ht="12.6" hidden="1"/>
    <row r="10455" ht="12.6" hidden="1"/>
    <row r="10456" ht="12.6" hidden="1"/>
    <row r="10457" ht="12.6" hidden="1"/>
    <row r="10458" ht="12.6" hidden="1"/>
    <row r="10459" ht="12.6" hidden="1"/>
    <row r="10460" ht="12.6" hidden="1"/>
    <row r="10461" ht="12.6" hidden="1"/>
    <row r="10462" ht="12.6" hidden="1"/>
    <row r="10463" ht="12.6" hidden="1"/>
    <row r="10464" ht="12.6" hidden="1"/>
    <row r="10465" ht="12.6" hidden="1"/>
    <row r="10466" ht="12.6" hidden="1"/>
    <row r="10467" ht="12.6" hidden="1"/>
    <row r="10468" ht="12.6" hidden="1"/>
    <row r="10469" ht="12.6" hidden="1"/>
    <row r="10470" ht="12.6" hidden="1"/>
    <row r="10471" ht="12.6" hidden="1"/>
    <row r="10472" ht="12.6" hidden="1"/>
    <row r="10473" ht="12.6" hidden="1"/>
    <row r="10474" ht="12.6" hidden="1"/>
    <row r="10475" ht="12.6" hidden="1"/>
    <row r="10476" ht="12.6" hidden="1"/>
    <row r="10477" ht="12.6" hidden="1"/>
    <row r="10478" ht="12.6" hidden="1"/>
    <row r="10479" ht="12.6" hidden="1"/>
    <row r="10480" ht="12.6" hidden="1"/>
    <row r="10481" ht="12.6" hidden="1"/>
    <row r="10482" ht="12.6" hidden="1"/>
    <row r="10483" ht="12.6" hidden="1"/>
    <row r="10484" ht="12.6" hidden="1"/>
    <row r="10485" ht="12.6" hidden="1"/>
    <row r="10486" ht="12.6" hidden="1"/>
    <row r="10487" ht="12.6" hidden="1"/>
    <row r="10488" ht="12.6" hidden="1"/>
    <row r="10489" ht="12.6" hidden="1"/>
    <row r="10490" ht="12.6" hidden="1"/>
    <row r="10491" ht="12.6" hidden="1"/>
    <row r="10492" ht="12.6" hidden="1"/>
    <row r="10493" ht="12.6" hidden="1"/>
    <row r="10494" ht="12.6" hidden="1"/>
    <row r="10495" ht="12.6" hidden="1"/>
    <row r="10496" ht="12.6" hidden="1"/>
    <row r="10497" ht="12.6" hidden="1"/>
    <row r="10498" ht="12.6" hidden="1"/>
    <row r="10499" ht="12.6" hidden="1"/>
    <row r="10500" ht="12.6" hidden="1"/>
    <row r="10501" ht="12.6" hidden="1"/>
    <row r="10502" ht="12.6" hidden="1"/>
    <row r="10503" ht="12.6" hidden="1"/>
    <row r="10504" ht="12.6" hidden="1"/>
    <row r="10505" ht="12.6" hidden="1"/>
    <row r="10506" ht="12.6" hidden="1"/>
    <row r="10507" ht="12.6" hidden="1"/>
    <row r="10508" ht="12.6" hidden="1"/>
    <row r="10509" ht="12.6" hidden="1"/>
    <row r="10510" ht="12.6" hidden="1"/>
    <row r="10511" ht="12.6" hidden="1"/>
    <row r="10512" ht="12.6" hidden="1"/>
    <row r="10513" ht="12.6" hidden="1"/>
    <row r="10514" ht="12.6" hidden="1"/>
    <row r="10515" ht="12.6" hidden="1"/>
    <row r="10516" ht="12.6" hidden="1"/>
    <row r="10517" ht="12.6" hidden="1"/>
    <row r="10518" ht="12.6" hidden="1"/>
    <row r="10519" ht="12.6" hidden="1"/>
    <row r="10520" ht="12.6" hidden="1"/>
    <row r="10521" ht="12.6" hidden="1"/>
    <row r="10522" ht="12.6" hidden="1"/>
    <row r="10523" ht="12.6" hidden="1"/>
    <row r="10524" ht="12.6" hidden="1"/>
    <row r="10525" ht="12.6" hidden="1"/>
    <row r="10526" ht="12.6" hidden="1"/>
    <row r="10527" ht="12.6" hidden="1"/>
    <row r="10528" ht="12.6" hidden="1"/>
    <row r="10529" ht="12.6" hidden="1"/>
    <row r="10530" ht="12.6" hidden="1"/>
    <row r="10531" ht="12.6" hidden="1"/>
    <row r="10532" ht="12.6" hidden="1"/>
    <row r="10533" ht="12.6" hidden="1"/>
    <row r="10534" ht="12.6" hidden="1"/>
    <row r="10535" ht="12.6" hidden="1"/>
    <row r="10536" ht="12.6" hidden="1"/>
    <row r="10537" ht="12.6" hidden="1"/>
    <row r="10538" ht="12.6" hidden="1"/>
    <row r="10539" ht="12.6" hidden="1"/>
    <row r="10540" ht="12.6" hidden="1"/>
    <row r="10541" ht="12.6" hidden="1"/>
    <row r="10542" ht="12.6" hidden="1"/>
    <row r="10543" ht="12.6" hidden="1"/>
    <row r="10544" ht="12.6" hidden="1"/>
    <row r="10545" ht="12.6" hidden="1"/>
    <row r="10546" ht="12.6" hidden="1"/>
    <row r="10547" ht="12.6" hidden="1"/>
    <row r="10548" ht="12.6" hidden="1"/>
    <row r="10549" ht="12.6" hidden="1"/>
    <row r="10550" ht="12.6" hidden="1"/>
    <row r="10551" ht="12.6" hidden="1"/>
    <row r="10552" ht="12.6" hidden="1"/>
    <row r="10553" ht="12.6" hidden="1"/>
    <row r="10554" ht="12.6" hidden="1"/>
    <row r="10555" ht="12.6" hidden="1"/>
    <row r="10556" ht="12.6" hidden="1"/>
    <row r="10557" ht="12.6" hidden="1"/>
    <row r="10558" ht="12.6" hidden="1"/>
    <row r="10559" ht="12.6" hidden="1"/>
    <row r="10560" ht="12.6" hidden="1"/>
    <row r="10561" ht="12.6" hidden="1"/>
    <row r="10562" ht="12.6" hidden="1"/>
    <row r="10563" ht="12.6" hidden="1"/>
    <row r="10564" ht="12.6" hidden="1"/>
    <row r="10565" ht="12.6" hidden="1"/>
    <row r="10566" ht="12.6" hidden="1"/>
    <row r="10567" ht="12.6" hidden="1"/>
    <row r="10568" ht="12.6" hidden="1"/>
    <row r="10569" ht="12.6" hidden="1"/>
    <row r="10570" ht="12.6" hidden="1"/>
    <row r="10571" ht="12.6" hidden="1"/>
    <row r="10572" ht="12.6" hidden="1"/>
    <row r="10573" ht="12.6" hidden="1"/>
    <row r="10574" ht="12.6" hidden="1"/>
    <row r="10575" ht="12.6" hidden="1"/>
    <row r="10576" ht="12.6" hidden="1"/>
    <row r="10577" ht="12.6" hidden="1"/>
    <row r="10578" ht="12.6" hidden="1"/>
    <row r="10579" ht="12.6" hidden="1"/>
    <row r="10580" ht="12.6" hidden="1"/>
    <row r="10581" ht="12.6" hidden="1"/>
    <row r="10582" ht="12.6" hidden="1"/>
    <row r="10583" ht="12.6" hidden="1"/>
    <row r="10584" ht="12.6" hidden="1"/>
    <row r="10585" ht="12.6" hidden="1"/>
    <row r="10586" ht="12.6" hidden="1"/>
    <row r="10587" ht="12.6" hidden="1"/>
    <row r="10588" ht="12.6" hidden="1"/>
    <row r="10589" ht="12.6" hidden="1"/>
    <row r="10590" ht="12.6" hidden="1"/>
    <row r="10591" ht="12.6" hidden="1"/>
    <row r="10592" ht="12.6" hidden="1"/>
    <row r="10593" ht="12.6" hidden="1"/>
    <row r="10594" ht="12.6" hidden="1"/>
    <row r="10595" ht="12.6" hidden="1"/>
    <row r="10596" ht="12.6" hidden="1"/>
    <row r="10597" ht="12.6" hidden="1"/>
    <row r="10598" ht="12.6" hidden="1"/>
    <row r="10599" ht="12.6" hidden="1"/>
    <row r="10600" ht="12.6" hidden="1"/>
    <row r="10601" ht="12.6" hidden="1"/>
    <row r="10602" ht="12.6" hidden="1"/>
    <row r="10603" ht="12.6" hidden="1"/>
    <row r="10604" ht="12.6" hidden="1"/>
    <row r="10605" ht="12.6" hidden="1"/>
    <row r="10606" ht="12.6" hidden="1"/>
    <row r="10607" ht="12.6" hidden="1"/>
    <row r="10608" ht="12.6" hidden="1"/>
    <row r="10609" ht="12.6" hidden="1"/>
    <row r="10610" ht="12.6" hidden="1"/>
    <row r="10611" ht="12.6" hidden="1"/>
    <row r="10612" ht="12.6" hidden="1"/>
    <row r="10613" ht="12.6" hidden="1"/>
    <row r="10614" ht="12.6" hidden="1"/>
    <row r="10615" ht="12.6" hidden="1"/>
    <row r="10616" ht="12.6" hidden="1"/>
    <row r="10617" ht="12.6" hidden="1"/>
    <row r="10618" ht="12.6" hidden="1"/>
    <row r="10619" ht="12.6" hidden="1"/>
    <row r="10620" ht="12.6" hidden="1"/>
    <row r="10621" ht="12.6" hidden="1"/>
    <row r="10622" ht="12.6" hidden="1"/>
    <row r="10623" ht="12.6" hidden="1"/>
    <row r="10624" ht="12.6" hidden="1"/>
    <row r="10625" ht="12.6" hidden="1"/>
    <row r="10626" ht="12.6" hidden="1"/>
    <row r="10627" ht="12.6" hidden="1"/>
    <row r="10628" ht="12.6" hidden="1"/>
    <row r="10629" ht="12.6" hidden="1"/>
    <row r="10630" ht="12.6" hidden="1"/>
    <row r="10631" ht="12.6" hidden="1"/>
    <row r="10632" ht="12.6" hidden="1"/>
    <row r="10633" ht="12.6" hidden="1"/>
    <row r="10634" ht="12.6" hidden="1"/>
    <row r="10635" ht="12.6" hidden="1"/>
    <row r="10636" ht="12.6" hidden="1"/>
    <row r="10637" ht="12.6" hidden="1"/>
    <row r="10638" ht="12.6" hidden="1"/>
    <row r="10639" ht="12.6" hidden="1"/>
    <row r="10640" ht="12.6" hidden="1"/>
    <row r="10641" ht="12.6" hidden="1"/>
    <row r="10642" ht="12.6" hidden="1"/>
    <row r="10643" ht="12.6" hidden="1"/>
    <row r="10644" ht="12.6" hidden="1"/>
    <row r="10645" ht="12.6" hidden="1"/>
    <row r="10646" ht="12.6" hidden="1"/>
    <row r="10647" ht="12.6" hidden="1"/>
    <row r="10648" ht="12.6" hidden="1"/>
    <row r="10649" ht="12.6" hidden="1"/>
    <row r="10650" ht="12.6" hidden="1"/>
    <row r="10651" ht="12.6" hidden="1"/>
    <row r="10652" ht="12.6" hidden="1"/>
    <row r="10653" ht="12.6" hidden="1"/>
    <row r="10654" ht="12.6" hidden="1"/>
    <row r="10655" ht="12.6" hidden="1"/>
    <row r="10656" ht="12.6" hidden="1"/>
    <row r="10657" ht="12.6" hidden="1"/>
    <row r="10658" ht="12.6" hidden="1"/>
    <row r="10659" ht="12.6" hidden="1"/>
    <row r="10660" ht="12.6" hidden="1"/>
    <row r="10661" ht="12.6" hidden="1"/>
    <row r="10662" ht="12.6" hidden="1"/>
    <row r="10663" ht="12.6" hidden="1"/>
    <row r="10664" ht="12.6" hidden="1"/>
    <row r="10665" ht="12.6" hidden="1"/>
    <row r="10666" ht="12.6" hidden="1"/>
    <row r="10667" ht="12.6" hidden="1"/>
    <row r="10668" ht="12.6" hidden="1"/>
    <row r="10669" ht="12.6" hidden="1"/>
    <row r="10670" ht="12.6" hidden="1"/>
    <row r="10671" ht="12.6" hidden="1"/>
    <row r="10672" ht="12.6" hidden="1"/>
    <row r="10673" ht="12.6" hidden="1"/>
    <row r="10674" ht="12.6" hidden="1"/>
    <row r="10675" ht="12.6" hidden="1"/>
    <row r="10676" ht="12.6" hidden="1"/>
    <row r="10677" ht="12.6" hidden="1"/>
    <row r="10678" ht="12.6" hidden="1"/>
    <row r="10679" ht="12.6" hidden="1"/>
    <row r="10680" ht="12.6" hidden="1"/>
    <row r="10681" ht="12.6" hidden="1"/>
    <row r="10682" ht="12.6" hidden="1"/>
    <row r="10683" ht="12.6" hidden="1"/>
    <row r="10684" ht="12.6" hidden="1"/>
    <row r="10685" ht="12.6" hidden="1"/>
    <row r="10686" ht="12.6" hidden="1"/>
    <row r="10687" ht="12.6" hidden="1"/>
    <row r="10688" ht="12.6" hidden="1"/>
    <row r="10689" ht="12.6" hidden="1"/>
    <row r="10690" ht="12.6" hidden="1"/>
    <row r="10691" ht="12.6" hidden="1"/>
    <row r="10692" ht="12.6" hidden="1"/>
    <row r="10693" ht="12.6" hidden="1"/>
    <row r="10694" ht="12.6" hidden="1"/>
    <row r="10695" ht="12.6" hidden="1"/>
    <row r="10696" ht="12.6" hidden="1"/>
    <row r="10697" ht="12.6" hidden="1"/>
    <row r="10698" ht="12.6" hidden="1"/>
    <row r="10699" ht="12.6" hidden="1"/>
    <row r="10700" ht="12.6" hidden="1"/>
    <row r="10701" ht="12.6" hidden="1"/>
    <row r="10702" ht="12.6" hidden="1"/>
    <row r="10703" ht="12.6" hidden="1"/>
    <row r="10704" ht="12.6" hidden="1"/>
    <row r="10705" ht="12.6" hidden="1"/>
    <row r="10706" ht="12.6" hidden="1"/>
    <row r="10707" ht="12.6" hidden="1"/>
    <row r="10708" ht="12.6" hidden="1"/>
    <row r="10709" ht="12.6" hidden="1"/>
    <row r="10710" ht="12.6" hidden="1"/>
    <row r="10711" ht="12.6" hidden="1"/>
    <row r="10712" ht="12.6" hidden="1"/>
    <row r="10713" ht="12.6" hidden="1"/>
    <row r="10714" ht="12.6" hidden="1"/>
    <row r="10715" ht="12.6" hidden="1"/>
    <row r="10716" ht="12.6" hidden="1"/>
    <row r="10717" ht="12.6" hidden="1"/>
    <row r="10718" ht="12.6" hidden="1"/>
    <row r="10719" ht="12.6" hidden="1"/>
    <row r="10720" ht="12.6" hidden="1"/>
    <row r="10721" ht="12.6" hidden="1"/>
    <row r="10722" ht="12.6" hidden="1"/>
    <row r="10723" ht="12.6" hidden="1"/>
    <row r="10724" ht="12.6" hidden="1"/>
    <row r="10725" ht="12.6" hidden="1"/>
    <row r="10726" ht="12.6" hidden="1"/>
    <row r="10727" ht="12.6" hidden="1"/>
    <row r="10728" ht="12.6" hidden="1"/>
    <row r="10729" ht="12.6" hidden="1"/>
    <row r="10730" ht="12.6" hidden="1"/>
    <row r="10731" ht="12.6" hidden="1"/>
    <row r="10732" ht="12.6" hidden="1"/>
    <row r="10733" ht="12.6" hidden="1"/>
    <row r="10734" ht="12.6" hidden="1"/>
    <row r="10735" ht="12.6" hidden="1"/>
    <row r="10736" ht="12.6" hidden="1"/>
    <row r="10737" ht="12.6" hidden="1"/>
    <row r="10738" ht="12.6" hidden="1"/>
    <row r="10739" ht="12.6" hidden="1"/>
    <row r="10740" ht="12.6" hidden="1"/>
    <row r="10741" ht="12.6" hidden="1"/>
    <row r="10742" ht="12.6" hidden="1"/>
    <row r="10743" ht="12.6" hidden="1"/>
    <row r="10744" ht="12.6" hidden="1"/>
    <row r="10745" ht="12.6" hidden="1"/>
    <row r="10746" ht="12.6" hidden="1"/>
    <row r="10747" ht="12.6" hidden="1"/>
    <row r="10748" ht="12.6" hidden="1"/>
    <row r="10749" ht="12.6" hidden="1"/>
    <row r="10750" ht="12.6" hidden="1"/>
    <row r="10751" ht="12.6" hidden="1"/>
    <row r="10752" ht="12.6" hidden="1"/>
    <row r="10753" ht="12.6" hidden="1"/>
    <row r="10754" ht="12.6" hidden="1"/>
    <row r="10755" ht="12.6" hidden="1"/>
    <row r="10756" ht="12.6" hidden="1"/>
    <row r="10757" ht="12.6" hidden="1"/>
    <row r="10758" ht="12.6" hidden="1"/>
    <row r="10759" ht="12.6" hidden="1"/>
    <row r="10760" ht="12.6" hidden="1"/>
    <row r="10761" ht="12.6" hidden="1"/>
    <row r="10762" ht="12.6" hidden="1"/>
    <row r="10763" ht="12.6" hidden="1"/>
    <row r="10764" ht="12.6" hidden="1"/>
    <row r="10765" ht="12.6" hidden="1"/>
    <row r="10766" ht="12.6" hidden="1"/>
    <row r="10767" ht="12.6" hidden="1"/>
    <row r="10768" ht="12.6" hidden="1"/>
    <row r="10769" ht="12.6" hidden="1"/>
    <row r="10770" ht="12.6" hidden="1"/>
    <row r="10771" ht="12.6" hidden="1"/>
    <row r="10772" ht="12.6" hidden="1"/>
    <row r="10773" ht="12.6" hidden="1"/>
    <row r="10774" ht="12.6" hidden="1"/>
    <row r="10775" ht="12.6" hidden="1"/>
    <row r="10776" ht="12.6" hidden="1"/>
    <row r="10777" ht="12.6" hidden="1"/>
    <row r="10778" ht="12.6" hidden="1"/>
    <row r="10779" ht="12.6" hidden="1"/>
    <row r="10780" ht="12.6" hidden="1"/>
    <row r="10781" ht="12.6" hidden="1"/>
    <row r="10782" ht="12.6" hidden="1"/>
    <row r="10783" ht="12.6" hidden="1"/>
    <row r="10784" ht="12.6" hidden="1"/>
    <row r="10785" ht="12.6" hidden="1"/>
    <row r="10786" ht="12.6" hidden="1"/>
    <row r="10787" ht="12.6" hidden="1"/>
    <row r="10788" ht="12.6" hidden="1"/>
    <row r="10789" ht="12.6" hidden="1"/>
    <row r="10790" ht="12.6" hidden="1"/>
    <row r="10791" ht="12.6" hidden="1"/>
    <row r="10792" ht="12.6" hidden="1"/>
    <row r="10793" ht="12.6" hidden="1"/>
    <row r="10794" ht="12.6" hidden="1"/>
    <row r="10795" ht="12.6" hidden="1"/>
    <row r="10796" ht="12.6" hidden="1"/>
    <row r="10797" ht="12.6" hidden="1"/>
    <row r="10798" ht="12.6" hidden="1"/>
    <row r="10799" ht="12.6" hidden="1"/>
    <row r="10800" ht="12.6" hidden="1"/>
    <row r="10801" ht="12.6" hidden="1"/>
    <row r="10802" ht="12.6" hidden="1"/>
    <row r="10803" ht="12.6" hidden="1"/>
    <row r="10804" ht="12.6" hidden="1"/>
    <row r="10805" ht="12.6" hidden="1"/>
    <row r="10806" ht="12.6" hidden="1"/>
    <row r="10807" ht="12.6" hidden="1"/>
    <row r="10808" ht="12.6" hidden="1"/>
    <row r="10809" ht="12.6" hidden="1"/>
    <row r="10810" ht="12.6" hidden="1"/>
    <row r="10811" ht="12.6" hidden="1"/>
    <row r="10812" ht="12.6" hidden="1"/>
    <row r="10813" ht="12.6" hidden="1"/>
    <row r="10814" ht="12.6" hidden="1"/>
    <row r="10815" ht="12.6" hidden="1"/>
    <row r="10816" ht="12.6" hidden="1"/>
    <row r="10817" ht="12.6" hidden="1"/>
    <row r="10818" ht="12.6" hidden="1"/>
    <row r="10819" ht="12.6" hidden="1"/>
    <row r="10820" ht="12.6" hidden="1"/>
    <row r="10821" ht="12.6" hidden="1"/>
    <row r="10822" ht="12.6" hidden="1"/>
    <row r="10823" ht="12.6" hidden="1"/>
    <row r="10824" ht="12.6" hidden="1"/>
    <row r="10825" ht="12.6" hidden="1"/>
    <row r="10826" ht="12.6" hidden="1"/>
    <row r="10827" ht="12.6" hidden="1"/>
    <row r="10828" ht="12.6" hidden="1"/>
    <row r="10829" ht="12.6" hidden="1"/>
    <row r="10830" ht="12.6" hidden="1"/>
    <row r="10831" ht="12.6" hidden="1"/>
    <row r="10832" ht="12.6" hidden="1"/>
    <row r="10833" ht="12.6" hidden="1"/>
    <row r="10834" ht="12.6" hidden="1"/>
    <row r="10835" ht="12.6" hidden="1"/>
    <row r="10836" ht="12.6" hidden="1"/>
    <row r="10837" ht="12.6" hidden="1"/>
    <row r="10838" ht="12.6" hidden="1"/>
    <row r="10839" ht="12.6" hidden="1"/>
    <row r="10840" ht="12.6" hidden="1"/>
    <row r="10841" ht="12.6" hidden="1"/>
    <row r="10842" ht="12.6" hidden="1"/>
    <row r="10843" ht="12.6" hidden="1"/>
    <row r="10844" ht="12.6" hidden="1"/>
    <row r="10845" ht="12.6" hidden="1"/>
    <row r="10846" ht="12.6" hidden="1"/>
    <row r="10847" ht="12.6" hidden="1"/>
    <row r="10848" ht="12.6" hidden="1"/>
    <row r="10849" ht="12.6" hidden="1"/>
    <row r="10850" ht="12.6" hidden="1"/>
    <row r="10851" ht="12.6" hidden="1"/>
    <row r="10852" ht="12.6" hidden="1"/>
    <row r="10853" ht="12.6" hidden="1"/>
    <row r="10854" ht="12.6" hidden="1"/>
    <row r="10855" ht="12.6" hidden="1"/>
    <row r="10856" ht="12.6" hidden="1"/>
    <row r="10857" ht="12.6" hidden="1"/>
    <row r="10858" ht="12.6" hidden="1"/>
    <row r="10859" ht="12.6" hidden="1"/>
    <row r="10860" ht="12.6" hidden="1"/>
    <row r="10861" ht="12.6" hidden="1"/>
    <row r="10862" ht="12.6" hidden="1"/>
    <row r="10863" ht="12.6" hidden="1"/>
    <row r="10864" ht="12.6" hidden="1"/>
    <row r="10865" ht="12.6" hidden="1"/>
    <row r="10866" ht="12.6" hidden="1"/>
    <row r="10867" ht="12.6" hidden="1"/>
    <row r="10868" ht="12.6" hidden="1"/>
    <row r="10869" ht="12.6" hidden="1"/>
    <row r="10870" ht="12.6" hidden="1"/>
    <row r="10871" ht="12.6" hidden="1"/>
    <row r="10872" ht="12.6" hidden="1"/>
    <row r="10873" ht="12.6" hidden="1"/>
    <row r="10874" ht="12.6" hidden="1"/>
    <row r="10875" ht="12.6" hidden="1"/>
    <row r="10876" ht="12.6" hidden="1"/>
    <row r="10877" ht="12.6" hidden="1"/>
    <row r="10878" ht="12.6" hidden="1"/>
    <row r="10879" ht="12.6" hidden="1"/>
    <row r="10880" ht="12.6" hidden="1"/>
    <row r="10881" ht="12.6" hidden="1"/>
    <row r="10882" ht="12.6" hidden="1"/>
    <row r="10883" ht="12.6" hidden="1"/>
    <row r="10884" ht="12.6" hidden="1"/>
    <row r="10885" ht="12.6" hidden="1"/>
    <row r="10886" ht="12.6" hidden="1"/>
    <row r="10887" ht="12.6" hidden="1"/>
    <row r="10888" ht="12.6" hidden="1"/>
    <row r="10889" ht="12.6" hidden="1"/>
    <row r="10890" ht="12.6" hidden="1"/>
    <row r="10891" ht="12.6" hidden="1"/>
    <row r="10892" ht="12.6" hidden="1"/>
    <row r="10893" ht="12.6" hidden="1"/>
    <row r="10894" ht="12.6" hidden="1"/>
    <row r="10895" ht="12.6" hidden="1"/>
    <row r="10896" ht="12.6" hidden="1"/>
    <row r="10897" ht="12.6" hidden="1"/>
    <row r="10898" ht="12.6" hidden="1"/>
    <row r="10899" ht="12.6" hidden="1"/>
    <row r="10900" ht="12.6" hidden="1"/>
    <row r="10901" ht="12.6" hidden="1"/>
    <row r="10902" ht="12.6" hidden="1"/>
    <row r="10903" ht="12.6" hidden="1"/>
    <row r="10904" ht="12.6" hidden="1"/>
    <row r="10905" ht="12.6" hidden="1"/>
    <row r="10906" ht="12.6" hidden="1"/>
    <row r="10907" ht="12.6" hidden="1"/>
    <row r="10908" ht="12.6" hidden="1"/>
    <row r="10909" ht="12.6" hidden="1"/>
    <row r="10910" ht="12.6" hidden="1"/>
    <row r="10911" ht="12.6" hidden="1"/>
    <row r="10912" ht="12.6" hidden="1"/>
    <row r="10913" ht="12.6" hidden="1"/>
    <row r="10914" ht="12.6" hidden="1"/>
    <row r="10915" ht="12.6" hidden="1"/>
    <row r="10916" ht="12.6" hidden="1"/>
    <row r="10917" ht="12.6" hidden="1"/>
    <row r="10918" ht="12.6" hidden="1"/>
    <row r="10919" ht="12.6" hidden="1"/>
    <row r="10920" ht="12.6" hidden="1"/>
    <row r="10921" ht="12.6" hidden="1"/>
    <row r="10922" ht="12.6" hidden="1"/>
    <row r="10923" ht="12.6" hidden="1"/>
    <row r="10924" ht="12.6" hidden="1"/>
    <row r="10925" ht="12.6" hidden="1"/>
    <row r="10926" ht="12.6" hidden="1"/>
    <row r="10927" ht="12.6" hidden="1"/>
    <row r="10928" ht="12.6" hidden="1"/>
    <row r="10929" ht="12.6" hidden="1"/>
    <row r="10930" ht="12.6" hidden="1"/>
    <row r="10931" ht="12.6" hidden="1"/>
    <row r="10932" ht="12.6" hidden="1"/>
    <row r="10933" ht="12.6" hidden="1"/>
    <row r="10934" ht="12.6" hidden="1"/>
    <row r="10935" ht="12.6" hidden="1"/>
    <row r="10936" ht="12.6" hidden="1"/>
    <row r="10937" ht="12.6" hidden="1"/>
    <row r="10938" ht="12.6" hidden="1"/>
    <row r="10939" ht="12.6" hidden="1"/>
    <row r="10940" ht="12.6" hidden="1"/>
    <row r="10941" ht="12.6" hidden="1"/>
    <row r="10942" ht="12.6" hidden="1"/>
    <row r="10943" ht="12.6" hidden="1"/>
    <row r="10944" ht="12.6" hidden="1"/>
    <row r="10945" ht="12.6" hidden="1"/>
    <row r="10946" ht="12.6" hidden="1"/>
    <row r="10947" ht="12.6" hidden="1"/>
    <row r="10948" ht="12.6" hidden="1"/>
    <row r="10949" ht="12.6" hidden="1"/>
    <row r="10950" ht="12.6" hidden="1"/>
    <row r="10951" ht="12.6" hidden="1"/>
    <row r="10952" ht="12.6" hidden="1"/>
    <row r="10953" ht="12.6" hidden="1"/>
    <row r="10954" ht="12.6" hidden="1"/>
    <row r="10955" ht="12.6" hidden="1"/>
    <row r="10956" ht="12.6" hidden="1"/>
    <row r="10957" ht="12.6" hidden="1"/>
    <row r="10958" ht="12.6" hidden="1"/>
    <row r="10959" ht="12.6" hidden="1"/>
    <row r="10960" ht="12.6" hidden="1"/>
    <row r="10961" ht="12.6" hidden="1"/>
    <row r="10962" ht="12.6" hidden="1"/>
    <row r="10963" ht="12.6" hidden="1"/>
    <row r="10964" ht="12.6" hidden="1"/>
    <row r="10965" ht="12.6" hidden="1"/>
    <row r="10966" ht="12.6" hidden="1"/>
    <row r="10967" ht="12.6" hidden="1"/>
    <row r="10968" ht="12.6" hidden="1"/>
    <row r="10969" ht="12.6" hidden="1"/>
    <row r="10970" ht="12.6" hidden="1"/>
    <row r="10971" ht="12.6" hidden="1"/>
    <row r="10972" ht="12.6" hidden="1"/>
    <row r="10973" ht="12.6" hidden="1"/>
    <row r="10974" ht="12.6" hidden="1"/>
    <row r="10975" ht="12.6" hidden="1"/>
    <row r="10976" ht="12.6" hidden="1"/>
    <row r="10977" ht="12.6" hidden="1"/>
    <row r="10978" ht="12.6" hidden="1"/>
    <row r="10979" ht="12.6" hidden="1"/>
    <row r="10980" ht="12.6" hidden="1"/>
    <row r="10981" ht="12.6" hidden="1"/>
    <row r="10982" ht="12.6" hidden="1"/>
    <row r="10983" ht="12.6" hidden="1"/>
    <row r="10984" ht="12.6" hidden="1"/>
    <row r="10985" ht="12.6" hidden="1"/>
    <row r="10986" ht="12.6" hidden="1"/>
    <row r="10987" ht="12.6" hidden="1"/>
    <row r="10988" ht="12.6" hidden="1"/>
    <row r="10989" ht="12.6" hidden="1"/>
    <row r="10990" ht="12.6" hidden="1"/>
    <row r="10991" ht="12.6" hidden="1"/>
    <row r="10992" ht="12.6" hidden="1"/>
    <row r="10993" ht="12.6" hidden="1"/>
    <row r="10994" ht="12.6" hidden="1"/>
    <row r="10995" ht="12.6" hidden="1"/>
    <row r="10996" ht="12.6" hidden="1"/>
    <row r="10997" ht="12.6" hidden="1"/>
    <row r="10998" ht="12.6" hidden="1"/>
    <row r="10999" ht="12.6" hidden="1"/>
    <row r="11000" ht="12.6" hidden="1"/>
    <row r="11001" ht="12.6" hidden="1"/>
    <row r="11002" ht="12.6" hidden="1"/>
    <row r="11003" ht="12.6" hidden="1"/>
    <row r="11004" ht="12.6" hidden="1"/>
    <row r="11005" ht="12.6" hidden="1"/>
    <row r="11006" ht="12.6" hidden="1"/>
    <row r="11007" ht="12.6" hidden="1"/>
    <row r="11008" ht="12.6" hidden="1"/>
    <row r="11009" ht="12.6" hidden="1"/>
    <row r="11010" ht="12.6" hidden="1"/>
    <row r="11011" ht="12.6" hidden="1"/>
    <row r="11012" ht="12.6" hidden="1"/>
    <row r="11013" ht="12.6" hidden="1"/>
    <row r="11014" ht="12.6" hidden="1"/>
    <row r="11015" ht="12.6" hidden="1"/>
    <row r="11016" ht="12.6" hidden="1"/>
    <row r="11017" ht="12.6" hidden="1"/>
    <row r="11018" ht="12.6" hidden="1"/>
    <row r="11019" ht="12.6" hidden="1"/>
    <row r="11020" ht="12.6" hidden="1"/>
    <row r="11021" ht="12.6" hidden="1"/>
    <row r="11022" ht="12.6" hidden="1"/>
    <row r="11023" ht="12.6" hidden="1"/>
    <row r="11024" ht="12.6" hidden="1"/>
    <row r="11025" ht="12.6" hidden="1"/>
    <row r="11026" ht="12.6" hidden="1"/>
    <row r="11027" ht="12.6" hidden="1"/>
    <row r="11028" ht="12.6" hidden="1"/>
    <row r="11029" ht="12.6" hidden="1"/>
    <row r="11030" ht="12.6" hidden="1"/>
    <row r="11031" ht="12.6" hidden="1"/>
    <row r="11032" ht="12.6" hidden="1"/>
    <row r="11033" ht="12.6" hidden="1"/>
    <row r="11034" ht="12.6" hidden="1"/>
    <row r="11035" ht="12.6" hidden="1"/>
    <row r="11036" ht="12.6" hidden="1"/>
    <row r="11037" ht="12.6" hidden="1"/>
    <row r="11038" ht="12.6" hidden="1"/>
    <row r="11039" ht="12.6" hidden="1"/>
    <row r="11040" ht="12.6" hidden="1"/>
    <row r="11041" ht="12.6" hidden="1"/>
    <row r="11042" ht="12.6" hidden="1"/>
    <row r="11043" ht="12.6" hidden="1"/>
    <row r="11044" ht="12.6" hidden="1"/>
    <row r="11045" ht="12.6" hidden="1"/>
    <row r="11046" ht="12.6" hidden="1"/>
    <row r="11047" ht="12.6" hidden="1"/>
    <row r="11048" ht="12.6" hidden="1"/>
    <row r="11049" ht="12.6" hidden="1"/>
    <row r="11050" ht="12.6" hidden="1"/>
    <row r="11051" ht="12.6" hidden="1"/>
    <row r="11052" ht="12.6" hidden="1"/>
    <row r="11053" ht="12.6" hidden="1"/>
    <row r="11054" ht="12.6" hidden="1"/>
    <row r="11055" ht="12.6" hidden="1"/>
    <row r="11056" ht="12.6" hidden="1"/>
    <row r="11057" ht="12.6" hidden="1"/>
    <row r="11058" ht="12.6" hidden="1"/>
    <row r="11059" ht="12.6" hidden="1"/>
    <row r="11060" ht="12.6" hidden="1"/>
    <row r="11061" ht="12.6" hidden="1"/>
    <row r="11062" ht="12.6" hidden="1"/>
    <row r="11063" ht="12.6" hidden="1"/>
    <row r="11064" ht="12.6" hidden="1"/>
    <row r="11065" ht="12.6" hidden="1"/>
    <row r="11066" ht="12.6" hidden="1"/>
    <row r="11067" ht="12.6" hidden="1"/>
    <row r="11068" ht="12.6" hidden="1"/>
    <row r="11069" ht="12.6" hidden="1"/>
    <row r="11070" ht="12.6" hidden="1"/>
    <row r="11071" ht="12.6" hidden="1"/>
    <row r="11072" ht="12.6" hidden="1"/>
    <row r="11073" ht="12.6" hidden="1"/>
    <row r="11074" ht="12.6" hidden="1"/>
    <row r="11075" ht="12.6" hidden="1"/>
    <row r="11076" ht="12.6" hidden="1"/>
    <row r="11077" ht="12.6" hidden="1"/>
    <row r="11078" ht="12.6" hidden="1"/>
    <row r="11079" ht="12.6" hidden="1"/>
    <row r="11080" ht="12.6" hidden="1"/>
    <row r="11081" ht="12.6" hidden="1"/>
    <row r="11082" ht="12.6" hidden="1"/>
    <row r="11083" ht="12.6" hidden="1"/>
    <row r="11084" ht="12.6" hidden="1"/>
    <row r="11085" ht="12.6" hidden="1"/>
    <row r="11086" ht="12.6" hidden="1"/>
    <row r="11087" ht="12.6" hidden="1"/>
    <row r="11088" ht="12.6" hidden="1"/>
    <row r="11089" ht="12.6" hidden="1"/>
    <row r="11090" ht="12.6" hidden="1"/>
    <row r="11091" ht="12.6" hidden="1"/>
    <row r="11092" ht="12.6" hidden="1"/>
    <row r="11093" ht="12.6" hidden="1"/>
    <row r="11094" ht="12.6" hidden="1"/>
    <row r="11095" ht="12.6" hidden="1"/>
    <row r="11096" ht="12.6" hidden="1"/>
    <row r="11097" ht="12.6" hidden="1"/>
    <row r="11098" ht="12.6" hidden="1"/>
    <row r="11099" ht="12.6" hidden="1"/>
    <row r="11100" ht="12.6" hidden="1"/>
    <row r="11101" ht="12.6" hidden="1"/>
    <row r="11102" ht="12.6" hidden="1"/>
    <row r="11103" ht="12.6" hidden="1"/>
    <row r="11104" ht="12.6" hidden="1"/>
    <row r="11105" ht="12.6" hidden="1"/>
    <row r="11106" ht="12.6" hidden="1"/>
    <row r="11107" ht="12.6" hidden="1"/>
    <row r="11108" ht="12.6" hidden="1"/>
    <row r="11109" ht="12.6" hidden="1"/>
    <row r="11110" ht="12.6" hidden="1"/>
    <row r="11111" ht="12.6" hidden="1"/>
    <row r="11112" ht="12.6" hidden="1"/>
    <row r="11113" ht="12.6" hidden="1"/>
    <row r="11114" ht="12.6" hidden="1"/>
    <row r="11115" ht="12.6" hidden="1"/>
    <row r="11116" ht="12.6" hidden="1"/>
    <row r="11117" ht="12.6" hidden="1"/>
    <row r="11118" ht="12.6" hidden="1"/>
    <row r="11119" ht="12.6" hidden="1"/>
    <row r="11120" ht="12.6" hidden="1"/>
    <row r="11121" ht="12.6" hidden="1"/>
    <row r="11122" ht="12.6" hidden="1"/>
    <row r="11123" ht="12.6" hidden="1"/>
    <row r="11124" ht="12.6" hidden="1"/>
    <row r="11125" ht="12.6" hidden="1"/>
    <row r="11126" ht="12.6" hidden="1"/>
    <row r="11127" ht="12.6" hidden="1"/>
    <row r="11128" ht="12.6" hidden="1"/>
    <row r="11129" ht="12.6" hidden="1"/>
    <row r="11130" ht="12.6" hidden="1"/>
    <row r="11131" ht="12.6" hidden="1"/>
    <row r="11132" ht="12.6" hidden="1"/>
    <row r="11133" ht="12.6" hidden="1"/>
    <row r="11134" ht="12.6" hidden="1"/>
    <row r="11135" ht="12.6" hidden="1"/>
    <row r="11136" ht="12.6" hidden="1"/>
    <row r="11137" ht="12.6" hidden="1"/>
    <row r="11138" ht="12.6" hidden="1"/>
    <row r="11139" ht="12.6" hidden="1"/>
    <row r="11140" ht="12.6" hidden="1"/>
    <row r="11141" ht="12.6" hidden="1"/>
    <row r="11142" ht="12.6" hidden="1"/>
    <row r="11143" ht="12.6" hidden="1"/>
    <row r="11144" ht="12.6" hidden="1"/>
    <row r="11145" ht="12.6" hidden="1"/>
    <row r="11146" ht="12.6" hidden="1"/>
    <row r="11147" ht="12.6" hidden="1"/>
    <row r="11148" ht="12.6" hidden="1"/>
    <row r="11149" ht="12.6" hidden="1"/>
    <row r="11150" ht="12.6" hidden="1"/>
    <row r="11151" ht="12.6" hidden="1"/>
    <row r="11152" ht="12.6" hidden="1"/>
    <row r="11153" ht="12.6" hidden="1"/>
    <row r="11154" ht="12.6" hidden="1"/>
    <row r="11155" ht="12.6" hidden="1"/>
    <row r="11156" ht="12.6" hidden="1"/>
    <row r="11157" ht="12.6" hidden="1"/>
    <row r="11158" ht="12.6" hidden="1"/>
    <row r="11159" ht="12.6" hidden="1"/>
    <row r="11160" ht="12.6" hidden="1"/>
    <row r="11161" ht="12.6" hidden="1"/>
    <row r="11162" ht="12.6" hidden="1"/>
    <row r="11163" ht="12.6" hidden="1"/>
    <row r="11164" ht="12.6" hidden="1"/>
    <row r="11165" ht="12.6" hidden="1"/>
    <row r="11166" ht="12.6" hidden="1"/>
    <row r="11167" ht="12.6" hidden="1"/>
    <row r="11168" ht="12.6" hidden="1"/>
    <row r="11169" ht="12.6" hidden="1"/>
    <row r="11170" ht="12.6" hidden="1"/>
    <row r="11171" ht="12.6" hidden="1"/>
    <row r="11172" ht="12.6" hidden="1"/>
    <row r="11173" ht="12.6" hidden="1"/>
    <row r="11174" ht="12.6" hidden="1"/>
    <row r="11175" ht="12.6" hidden="1"/>
    <row r="11176" ht="12.6" hidden="1"/>
    <row r="11177" ht="12.6" hidden="1"/>
    <row r="11178" ht="12.6" hidden="1"/>
    <row r="11179" ht="12.6" hidden="1"/>
    <row r="11180" ht="12.6" hidden="1"/>
    <row r="11181" ht="12.6" hidden="1"/>
    <row r="11182" ht="12.6" hidden="1"/>
    <row r="11183" ht="12.6" hidden="1"/>
    <row r="11184" ht="12.6" hidden="1"/>
    <row r="11185" ht="12.6" hidden="1"/>
    <row r="11186" ht="12.6" hidden="1"/>
    <row r="11187" ht="12.6" hidden="1"/>
    <row r="11188" ht="12.6" hidden="1"/>
    <row r="11189" ht="12.6" hidden="1"/>
    <row r="11190" ht="12.6" hidden="1"/>
    <row r="11191" ht="12.6" hidden="1"/>
    <row r="11192" ht="12.6" hidden="1"/>
    <row r="11193" ht="12.6" hidden="1"/>
    <row r="11194" ht="12.6" hidden="1"/>
    <row r="11195" ht="12.6" hidden="1"/>
    <row r="11196" ht="12.6" hidden="1"/>
    <row r="11197" ht="12.6" hidden="1"/>
    <row r="11198" ht="12.6" hidden="1"/>
    <row r="11199" ht="12.6" hidden="1"/>
    <row r="11200" ht="12.6" hidden="1"/>
    <row r="11201" ht="12.6" hidden="1"/>
    <row r="11202" ht="12.6" hidden="1"/>
    <row r="11203" ht="12.6" hidden="1"/>
    <row r="11204" ht="12.6" hidden="1"/>
    <row r="11205" ht="12.6" hidden="1"/>
    <row r="11206" ht="12.6" hidden="1"/>
    <row r="11207" ht="12.6" hidden="1"/>
    <row r="11208" ht="12.6" hidden="1"/>
    <row r="11209" ht="12.6" hidden="1"/>
    <row r="11210" ht="12.6" hidden="1"/>
    <row r="11211" ht="12.6" hidden="1"/>
    <row r="11212" ht="12.6" hidden="1"/>
    <row r="11213" ht="12.6" hidden="1"/>
    <row r="11214" ht="12.6" hidden="1"/>
    <row r="11215" ht="12.6" hidden="1"/>
    <row r="11216" ht="12.6" hidden="1"/>
    <row r="11217" ht="12.6" hidden="1"/>
    <row r="11218" ht="12.6" hidden="1"/>
    <row r="11219" ht="12.6" hidden="1"/>
    <row r="11220" ht="12.6" hidden="1"/>
    <row r="11221" ht="12.6" hidden="1"/>
    <row r="11222" ht="12.6" hidden="1"/>
    <row r="11223" ht="12.6" hidden="1"/>
    <row r="11224" ht="12.6" hidden="1"/>
    <row r="11225" ht="12.6" hidden="1"/>
    <row r="11226" ht="12.6" hidden="1"/>
    <row r="11227" ht="12.6" hidden="1"/>
    <row r="11228" ht="12.6" hidden="1"/>
    <row r="11229" ht="12.6" hidden="1"/>
    <row r="11230" ht="12.6" hidden="1"/>
    <row r="11231" ht="12.6" hidden="1"/>
    <row r="11232" ht="12.6" hidden="1"/>
    <row r="11233" ht="12.6" hidden="1"/>
    <row r="11234" ht="12.6" hidden="1"/>
    <row r="11235" ht="12.6" hidden="1"/>
    <row r="11236" ht="12.6" hidden="1"/>
    <row r="11237" ht="12.6" hidden="1"/>
    <row r="11238" ht="12.6" hidden="1"/>
    <row r="11239" ht="12.6" hidden="1"/>
    <row r="11240" ht="12.6" hidden="1"/>
    <row r="11241" ht="12.6" hidden="1"/>
    <row r="11242" ht="12.6" hidden="1"/>
    <row r="11243" ht="12.6" hidden="1"/>
    <row r="11244" ht="12.6" hidden="1"/>
    <row r="11245" ht="12.6" hidden="1"/>
    <row r="11246" ht="12.6" hidden="1"/>
    <row r="11247" ht="12.6" hidden="1"/>
    <row r="11248" ht="12.6" hidden="1"/>
    <row r="11249" ht="12.6" hidden="1"/>
    <row r="11250" ht="12.6" hidden="1"/>
    <row r="11251" ht="12.6" hidden="1"/>
    <row r="11252" ht="12.6" hidden="1"/>
    <row r="11253" ht="12.6" hidden="1"/>
    <row r="11254" ht="12.6" hidden="1"/>
    <row r="11255" ht="12.6" hidden="1"/>
    <row r="11256" ht="12.6" hidden="1"/>
    <row r="11257" ht="12.6" hidden="1"/>
    <row r="11258" ht="12.6" hidden="1"/>
    <row r="11259" ht="12.6" hidden="1"/>
    <row r="11260" ht="12.6" hidden="1"/>
    <row r="11261" ht="12.6" hidden="1"/>
    <row r="11262" ht="12.6" hidden="1"/>
    <row r="11263" ht="12.6" hidden="1"/>
    <row r="11264" ht="12.6" hidden="1"/>
    <row r="11265" ht="12.6" hidden="1"/>
    <row r="11266" ht="12.6" hidden="1"/>
    <row r="11267" ht="12.6" hidden="1"/>
    <row r="11268" ht="12.6" hidden="1"/>
    <row r="11269" ht="12.6" hidden="1"/>
    <row r="11270" ht="12.6" hidden="1"/>
    <row r="11271" ht="12.6" hidden="1"/>
    <row r="11272" ht="12.6" hidden="1"/>
    <row r="11273" ht="12.6" hidden="1"/>
    <row r="11274" ht="12.6" hidden="1"/>
    <row r="11275" ht="12.6" hidden="1"/>
    <row r="11276" ht="12.6" hidden="1"/>
    <row r="11277" ht="12.6" hidden="1"/>
    <row r="11278" ht="12.6" hidden="1"/>
    <row r="11279" ht="12.6" hidden="1"/>
    <row r="11280" ht="12.6" hidden="1"/>
    <row r="11281" ht="12.6" hidden="1"/>
    <row r="11282" ht="12.6" hidden="1"/>
    <row r="11283" ht="12.6" hidden="1"/>
    <row r="11284" ht="12.6" hidden="1"/>
    <row r="11285" ht="12.6" hidden="1"/>
    <row r="11286" ht="12.6" hidden="1"/>
    <row r="11287" ht="12.6" hidden="1"/>
    <row r="11288" ht="12.6" hidden="1"/>
    <row r="11289" ht="12.6" hidden="1"/>
    <row r="11290" ht="12.6" hidden="1"/>
    <row r="11291" ht="12.6" hidden="1"/>
    <row r="11292" ht="12.6" hidden="1"/>
    <row r="11293" ht="12.6" hidden="1"/>
    <row r="11294" ht="12.6" hidden="1"/>
    <row r="11295" ht="12.6" hidden="1"/>
    <row r="11296" ht="12.6" hidden="1"/>
    <row r="11297" ht="12.6" hidden="1"/>
    <row r="11298" ht="12.6" hidden="1"/>
    <row r="11299" ht="12.6" hidden="1"/>
    <row r="11300" ht="12.6" hidden="1"/>
    <row r="11301" ht="12.6" hidden="1"/>
    <row r="11302" ht="12.6" hidden="1"/>
    <row r="11303" ht="12.6" hidden="1"/>
    <row r="11304" ht="12.6" hidden="1"/>
    <row r="11305" ht="12.6" hidden="1"/>
    <row r="11306" ht="12.6" hidden="1"/>
    <row r="11307" ht="12.6" hidden="1"/>
    <row r="11308" ht="12.6" hidden="1"/>
    <row r="11309" ht="12.6" hidden="1"/>
    <row r="11310" ht="12.6" hidden="1"/>
    <row r="11311" ht="12.6" hidden="1"/>
    <row r="11312" ht="12.6" hidden="1"/>
    <row r="11313" ht="12.6" hidden="1"/>
    <row r="11314" ht="12.6" hidden="1"/>
    <row r="11315" ht="12.6" hidden="1"/>
    <row r="11316" ht="12.6" hidden="1"/>
    <row r="11317" ht="12.6" hidden="1"/>
    <row r="11318" ht="12.6" hidden="1"/>
    <row r="11319" ht="12.6" hidden="1"/>
    <row r="11320" ht="12.6" hidden="1"/>
    <row r="11321" ht="12.6" hidden="1"/>
    <row r="11322" ht="12.6" hidden="1"/>
    <row r="11323" ht="12.6" hidden="1"/>
    <row r="11324" ht="12.6" hidden="1"/>
    <row r="11325" ht="12.6" hidden="1"/>
    <row r="11326" ht="12.6" hidden="1"/>
    <row r="11327" ht="12.6" hidden="1"/>
    <row r="11328" ht="12.6" hidden="1"/>
    <row r="11329" ht="12.6" hidden="1"/>
    <row r="11330" ht="12.6" hidden="1"/>
    <row r="11331" ht="12.6" hidden="1"/>
    <row r="11332" ht="12.6" hidden="1"/>
    <row r="11333" ht="12.6" hidden="1"/>
    <row r="11334" ht="12.6" hidden="1"/>
    <row r="11335" ht="12.6" hidden="1"/>
    <row r="11336" ht="12.6" hidden="1"/>
    <row r="11337" ht="12.6" hidden="1"/>
    <row r="11338" ht="12.6" hidden="1"/>
    <row r="11339" ht="12.6" hidden="1"/>
    <row r="11340" ht="12.6" hidden="1"/>
    <row r="11341" ht="12.6" hidden="1"/>
    <row r="11342" ht="12.6" hidden="1"/>
    <row r="11343" ht="12.6" hidden="1"/>
    <row r="11344" ht="12.6" hidden="1"/>
    <row r="11345" ht="12.6" hidden="1"/>
    <row r="11346" ht="12.6" hidden="1"/>
    <row r="11347" ht="12.6" hidden="1"/>
    <row r="11348" ht="12.6" hidden="1"/>
    <row r="11349" ht="12.6" hidden="1"/>
    <row r="11350" ht="12.6" hidden="1"/>
    <row r="11351" ht="12.6" hidden="1"/>
    <row r="11352" ht="12.6" hidden="1"/>
    <row r="11353" ht="12.6" hidden="1"/>
    <row r="11354" ht="12.6" hidden="1"/>
    <row r="11355" ht="12.6" hidden="1"/>
    <row r="11356" ht="12.6" hidden="1"/>
    <row r="11357" ht="12.6" hidden="1"/>
    <row r="11358" ht="12.6" hidden="1"/>
    <row r="11359" ht="12.6" hidden="1"/>
    <row r="11360" ht="12.6" hidden="1"/>
    <row r="11361" ht="12.6" hidden="1"/>
    <row r="11362" ht="12.6" hidden="1"/>
    <row r="11363" ht="12.6" hidden="1"/>
    <row r="11364" ht="12.6" hidden="1"/>
    <row r="11365" ht="12.6" hidden="1"/>
    <row r="11366" ht="12.6" hidden="1"/>
    <row r="11367" ht="12.6" hidden="1"/>
    <row r="11368" ht="12.6" hidden="1"/>
    <row r="11369" ht="12.6" hidden="1"/>
    <row r="11370" ht="12.6" hidden="1"/>
    <row r="11371" ht="12.6" hidden="1"/>
    <row r="11372" ht="12.6" hidden="1"/>
    <row r="11373" ht="12.6" hidden="1"/>
    <row r="11374" ht="12.6" hidden="1"/>
    <row r="11375" ht="12.6" hidden="1"/>
    <row r="11376" ht="12.6" hidden="1"/>
    <row r="11377" ht="12.6" hidden="1"/>
    <row r="11378" ht="12.6" hidden="1"/>
    <row r="11379" ht="12.6" hidden="1"/>
    <row r="11380" ht="12.6" hidden="1"/>
    <row r="11381" ht="12.6" hidden="1"/>
    <row r="11382" ht="12.6" hidden="1"/>
    <row r="11383" ht="12.6" hidden="1"/>
    <row r="11384" ht="12.6" hidden="1"/>
    <row r="11385" ht="12.6" hidden="1"/>
    <row r="11386" ht="12.6" hidden="1"/>
    <row r="11387" ht="12.6" hidden="1"/>
    <row r="11388" ht="12.6" hidden="1"/>
    <row r="11389" ht="12.6" hidden="1"/>
    <row r="11390" ht="12.6" hidden="1"/>
    <row r="11391" ht="12.6" hidden="1"/>
    <row r="11392" ht="12.6" hidden="1"/>
    <row r="11393" ht="12.6" hidden="1"/>
    <row r="11394" ht="12.6" hidden="1"/>
    <row r="11395" ht="12.6" hidden="1"/>
    <row r="11396" ht="12.6" hidden="1"/>
    <row r="11397" ht="12.6" hidden="1"/>
    <row r="11398" ht="12.6" hidden="1"/>
    <row r="11399" ht="12.6" hidden="1"/>
    <row r="11400" ht="12.6" hidden="1"/>
    <row r="11401" ht="12.6" hidden="1"/>
    <row r="11402" ht="12.6" hidden="1"/>
    <row r="11403" ht="12.6" hidden="1"/>
    <row r="11404" ht="12.6" hidden="1"/>
    <row r="11405" ht="12.6" hidden="1"/>
    <row r="11406" ht="12.6" hidden="1"/>
    <row r="11407" ht="12.6" hidden="1"/>
    <row r="11408" ht="12.6" hidden="1"/>
    <row r="11409" ht="12.6" hidden="1"/>
    <row r="11410" ht="12.6" hidden="1"/>
    <row r="11411" ht="12.6" hidden="1"/>
    <row r="11412" ht="12.6" hidden="1"/>
    <row r="11413" ht="12.6" hidden="1"/>
    <row r="11414" ht="12.6" hidden="1"/>
    <row r="11415" ht="12.6" hidden="1"/>
    <row r="11416" ht="12.6" hidden="1"/>
    <row r="11417" ht="12.6" hidden="1"/>
    <row r="11418" ht="12.6" hidden="1"/>
    <row r="11419" ht="12.6" hidden="1"/>
    <row r="11420" ht="12.6" hidden="1"/>
    <row r="11421" ht="12.6" hidden="1"/>
    <row r="11422" ht="12.6" hidden="1"/>
    <row r="11423" ht="12.6" hidden="1"/>
    <row r="11424" ht="12.6" hidden="1"/>
    <row r="11425" ht="12.6" hidden="1"/>
    <row r="11426" ht="12.6" hidden="1"/>
    <row r="11427" ht="12.6" hidden="1"/>
    <row r="11428" ht="12.6" hidden="1"/>
    <row r="11429" ht="12.6" hidden="1"/>
    <row r="11430" ht="12.6" hidden="1"/>
    <row r="11431" ht="12.6" hidden="1"/>
    <row r="11432" ht="12.6" hidden="1"/>
    <row r="11433" ht="12.6" hidden="1"/>
    <row r="11434" ht="12.6" hidden="1"/>
    <row r="11435" ht="12.6" hidden="1"/>
    <row r="11436" ht="12.6" hidden="1"/>
    <row r="11437" ht="12.6" hidden="1"/>
    <row r="11438" ht="12.6" hidden="1"/>
    <row r="11439" ht="12.6" hidden="1"/>
    <row r="11440" ht="12.6" hidden="1"/>
    <row r="11441" ht="12.6" hidden="1"/>
    <row r="11442" ht="12.6" hidden="1"/>
    <row r="11443" ht="12.6" hidden="1"/>
    <row r="11444" ht="12.6" hidden="1"/>
    <row r="11445" ht="12.6" hidden="1"/>
    <row r="11446" ht="12.6" hidden="1"/>
    <row r="11447" ht="12.6" hidden="1"/>
    <row r="11448" ht="12.6" hidden="1"/>
    <row r="11449" ht="12.6" hidden="1"/>
    <row r="11450" ht="12.6" hidden="1"/>
    <row r="11451" ht="12.6" hidden="1"/>
    <row r="11452" ht="12.6" hidden="1"/>
    <row r="11453" ht="12.6" hidden="1"/>
    <row r="11454" ht="12.6" hidden="1"/>
    <row r="11455" ht="12.6" hidden="1"/>
    <row r="11456" ht="12.6" hidden="1"/>
    <row r="11457" ht="12.6" hidden="1"/>
    <row r="11458" ht="12.6" hidden="1"/>
    <row r="11459" ht="12.6" hidden="1"/>
    <row r="11460" ht="12.6" hidden="1"/>
    <row r="11461" ht="12.6" hidden="1"/>
    <row r="11462" ht="12.6" hidden="1"/>
    <row r="11463" ht="12.6" hidden="1"/>
    <row r="11464" ht="12.6" hidden="1"/>
    <row r="11465" ht="12.6" hidden="1"/>
    <row r="11466" ht="12.6" hidden="1"/>
    <row r="11467" ht="12.6" hidden="1"/>
    <row r="11468" ht="12.6" hidden="1"/>
    <row r="11469" ht="12.6" hidden="1"/>
    <row r="11470" ht="12.6" hidden="1"/>
    <row r="11471" ht="12.6" hidden="1"/>
    <row r="11472" ht="12.6" hidden="1"/>
    <row r="11473" ht="12.6" hidden="1"/>
    <row r="11474" ht="12.6" hidden="1"/>
    <row r="11475" ht="12.6" hidden="1"/>
    <row r="11476" ht="12.6" hidden="1"/>
    <row r="11477" ht="12.6" hidden="1"/>
    <row r="11478" ht="12.6" hidden="1"/>
    <row r="11479" ht="12.6" hidden="1"/>
    <row r="11480" ht="12.6" hidden="1"/>
    <row r="11481" ht="12.6" hidden="1"/>
    <row r="11482" ht="12.6" hidden="1"/>
    <row r="11483" ht="12.6" hidden="1"/>
    <row r="11484" ht="12.6" hidden="1"/>
    <row r="11485" ht="12.6" hidden="1"/>
    <row r="11486" ht="12.6" hidden="1"/>
    <row r="11487" ht="12.6" hidden="1"/>
    <row r="11488" ht="12.6" hidden="1"/>
    <row r="11489" ht="12.6" hidden="1"/>
    <row r="11490" ht="12.6" hidden="1"/>
    <row r="11491" ht="12.6" hidden="1"/>
    <row r="11492" ht="12.6" hidden="1"/>
    <row r="11493" ht="12.6" hidden="1"/>
    <row r="11494" ht="12.6" hidden="1"/>
    <row r="11495" ht="12.6" hidden="1"/>
    <row r="11496" ht="12.6" hidden="1"/>
    <row r="11497" ht="12.6" hidden="1"/>
    <row r="11498" ht="12.6" hidden="1"/>
    <row r="11499" ht="12.6" hidden="1"/>
    <row r="11500" ht="12.6" hidden="1"/>
    <row r="11501" ht="12.6" hidden="1"/>
    <row r="11502" ht="12.6" hidden="1"/>
    <row r="11503" ht="12.6" hidden="1"/>
    <row r="11504" ht="12.6" hidden="1"/>
    <row r="11505" ht="12.6" hidden="1"/>
    <row r="11506" ht="12.6" hidden="1"/>
    <row r="11507" ht="12.6" hidden="1"/>
    <row r="11508" ht="12.6" hidden="1"/>
    <row r="11509" ht="12.6" hidden="1"/>
    <row r="11510" ht="12.6" hidden="1"/>
    <row r="11511" ht="12.6" hidden="1"/>
    <row r="11512" ht="12.6" hidden="1"/>
    <row r="11513" ht="12.6" hidden="1"/>
    <row r="11514" ht="12.6" hidden="1"/>
    <row r="11515" ht="12.6" hidden="1"/>
    <row r="11516" ht="12.6" hidden="1"/>
    <row r="11517" ht="12.6" hidden="1"/>
    <row r="11518" ht="12.6" hidden="1"/>
    <row r="11519" ht="12.6" hidden="1"/>
    <row r="11520" ht="12.6" hidden="1"/>
    <row r="11521" ht="12.6" hidden="1"/>
    <row r="11522" ht="12.6" hidden="1"/>
    <row r="11523" ht="12.6" hidden="1"/>
    <row r="11524" ht="12.6" hidden="1"/>
    <row r="11525" ht="12.6" hidden="1"/>
    <row r="11526" ht="12.6" hidden="1"/>
    <row r="11527" ht="12.6" hidden="1"/>
    <row r="11528" ht="12.6" hidden="1"/>
    <row r="11529" ht="12.6" hidden="1"/>
    <row r="11530" ht="12.6" hidden="1"/>
    <row r="11531" ht="12.6" hidden="1"/>
    <row r="11532" ht="12.6" hidden="1"/>
    <row r="11533" ht="12.6" hidden="1"/>
    <row r="11534" ht="12.6" hidden="1"/>
    <row r="11535" ht="12.6" hidden="1"/>
    <row r="11536" ht="12.6" hidden="1"/>
    <row r="11537" ht="12.6" hidden="1"/>
    <row r="11538" ht="12.6" hidden="1"/>
    <row r="11539" ht="12.6" hidden="1"/>
    <row r="11540" ht="12.6" hidden="1"/>
    <row r="11541" ht="12.6" hidden="1"/>
    <row r="11542" ht="12.6" hidden="1"/>
    <row r="11543" ht="12.6" hidden="1"/>
    <row r="11544" ht="12.6" hidden="1"/>
    <row r="11545" ht="12.6" hidden="1"/>
    <row r="11546" ht="12.6" hidden="1"/>
    <row r="11547" ht="12.6" hidden="1"/>
    <row r="11548" ht="12.6" hidden="1"/>
    <row r="11549" ht="12.6" hidden="1"/>
    <row r="11550" ht="12.6" hidden="1"/>
    <row r="11551" ht="12.6" hidden="1"/>
    <row r="11552" ht="12.6" hidden="1"/>
    <row r="11553" ht="12.6" hidden="1"/>
    <row r="11554" ht="12.6" hidden="1"/>
    <row r="11555" ht="12.6" hidden="1"/>
    <row r="11556" ht="12.6" hidden="1"/>
    <row r="11557" ht="12.6" hidden="1"/>
    <row r="11558" ht="12.6" hidden="1"/>
    <row r="11559" ht="12.6" hidden="1"/>
    <row r="11560" ht="12.6" hidden="1"/>
    <row r="11561" ht="12.6" hidden="1"/>
    <row r="11562" ht="12.6" hidden="1"/>
    <row r="11563" ht="12.6" hidden="1"/>
    <row r="11564" ht="12.6" hidden="1"/>
    <row r="11565" ht="12.6" hidden="1"/>
    <row r="11566" ht="12.6" hidden="1"/>
    <row r="11567" ht="12.6" hidden="1"/>
    <row r="11568" ht="12.6" hidden="1"/>
    <row r="11569" ht="12.6" hidden="1"/>
    <row r="11570" ht="12.6" hidden="1"/>
    <row r="11571" ht="12.6" hidden="1"/>
    <row r="11572" ht="12.6" hidden="1"/>
    <row r="11573" ht="12.6" hidden="1"/>
    <row r="11574" ht="12.6" hidden="1"/>
    <row r="11575" ht="12.6" hidden="1"/>
    <row r="11576" ht="12.6" hidden="1"/>
    <row r="11577" ht="12.6" hidden="1"/>
    <row r="11578" ht="12.6" hidden="1"/>
    <row r="11579" ht="12.6" hidden="1"/>
    <row r="11580" ht="12.6" hidden="1"/>
    <row r="11581" ht="12.6" hidden="1"/>
    <row r="11582" ht="12.6" hidden="1"/>
    <row r="11583" ht="12.6" hidden="1"/>
    <row r="11584" ht="12.6" hidden="1"/>
    <row r="11585" ht="12.6" hidden="1"/>
    <row r="11586" ht="12.6" hidden="1"/>
    <row r="11587" ht="12.6" hidden="1"/>
    <row r="11588" ht="12.6" hidden="1"/>
    <row r="11589" ht="12.6" hidden="1"/>
    <row r="11590" ht="12.6" hidden="1"/>
    <row r="11591" ht="12.6" hidden="1"/>
    <row r="11592" ht="12.6" hidden="1"/>
    <row r="11593" ht="12.6" hidden="1"/>
    <row r="11594" ht="12.6" hidden="1"/>
    <row r="11595" ht="12.6" hidden="1"/>
    <row r="11596" ht="12.6" hidden="1"/>
    <row r="11597" ht="12.6" hidden="1"/>
    <row r="11598" ht="12.6" hidden="1"/>
    <row r="11599" ht="12.6" hidden="1"/>
    <row r="11600" ht="12.6" hidden="1"/>
    <row r="11601" ht="12.6" hidden="1"/>
    <row r="11602" ht="12.6" hidden="1"/>
    <row r="11603" ht="12.6" hidden="1"/>
    <row r="11604" ht="12.6" hidden="1"/>
    <row r="11605" ht="12.6" hidden="1"/>
    <row r="11606" ht="12.6" hidden="1"/>
    <row r="11607" ht="12.6" hidden="1"/>
    <row r="11608" ht="12.6" hidden="1"/>
    <row r="11609" ht="12.6" hidden="1"/>
    <row r="11610" ht="12.6" hidden="1"/>
    <row r="11611" ht="12.6" hidden="1"/>
    <row r="11612" ht="12.6" hidden="1"/>
    <row r="11613" ht="12.6" hidden="1"/>
    <row r="11614" ht="12.6" hidden="1"/>
    <row r="11615" ht="12.6" hidden="1"/>
    <row r="11616" ht="12.6" hidden="1"/>
    <row r="11617" ht="12.6" hidden="1"/>
    <row r="11618" ht="12.6" hidden="1"/>
    <row r="11619" ht="12.6" hidden="1"/>
    <row r="11620" ht="12.6" hidden="1"/>
    <row r="11621" ht="12.6" hidden="1"/>
    <row r="11622" ht="12.6" hidden="1"/>
    <row r="11623" ht="12.6" hidden="1"/>
    <row r="11624" ht="12.6" hidden="1"/>
    <row r="11625" ht="12.6" hidden="1"/>
    <row r="11626" ht="12.6" hidden="1"/>
    <row r="11627" ht="12.6" hidden="1"/>
    <row r="11628" ht="12.6" hidden="1"/>
    <row r="11629" ht="12.6" hidden="1"/>
    <row r="11630" ht="12.6" hidden="1"/>
    <row r="11631" ht="12.6" hidden="1"/>
    <row r="11632" ht="12.6" hidden="1"/>
    <row r="11633" ht="12.6" hidden="1"/>
    <row r="11634" ht="12.6" hidden="1"/>
    <row r="11635" ht="12.6" hidden="1"/>
    <row r="11636" ht="12.6" hidden="1"/>
    <row r="11637" ht="12.6" hidden="1"/>
    <row r="11638" ht="12.6" hidden="1"/>
    <row r="11639" ht="12.6" hidden="1"/>
    <row r="11640" ht="12.6" hidden="1"/>
    <row r="11641" ht="12.6" hidden="1"/>
    <row r="11642" ht="12.6" hidden="1"/>
    <row r="11643" ht="12.6" hidden="1"/>
    <row r="11644" ht="12.6" hidden="1"/>
    <row r="11645" ht="12.6" hidden="1"/>
    <row r="11646" ht="12.6" hidden="1"/>
    <row r="11647" ht="12.6" hidden="1"/>
    <row r="11648" ht="12.6" hidden="1"/>
    <row r="11649" ht="12.6" hidden="1"/>
    <row r="11650" ht="12.6" hidden="1"/>
    <row r="11651" ht="12.6" hidden="1"/>
    <row r="11652" ht="12.6" hidden="1"/>
    <row r="11653" ht="12.6" hidden="1"/>
    <row r="11654" ht="12.6" hidden="1"/>
    <row r="11655" ht="12.6" hidden="1"/>
    <row r="11656" ht="12.6" hidden="1"/>
    <row r="11657" ht="12.6" hidden="1"/>
    <row r="11658" ht="12.6" hidden="1"/>
    <row r="11659" ht="12.6" hidden="1"/>
    <row r="11660" ht="12.6" hidden="1"/>
    <row r="11661" ht="12.6" hidden="1"/>
    <row r="11662" ht="12.6" hidden="1"/>
    <row r="11663" ht="12.6" hidden="1"/>
    <row r="11664" ht="12.6" hidden="1"/>
    <row r="11665" ht="12.6" hidden="1"/>
    <row r="11666" ht="12.6" hidden="1"/>
    <row r="11667" ht="12.6" hidden="1"/>
    <row r="11668" ht="12.6" hidden="1"/>
    <row r="11669" ht="12.6" hidden="1"/>
    <row r="11670" ht="12.6" hidden="1"/>
    <row r="11671" ht="12.6" hidden="1"/>
    <row r="11672" ht="12.6" hidden="1"/>
    <row r="11673" ht="12.6" hidden="1"/>
    <row r="11674" ht="12.6" hidden="1"/>
    <row r="11675" ht="12.6" hidden="1"/>
    <row r="11676" ht="12.6" hidden="1"/>
    <row r="11677" ht="12.6" hidden="1"/>
    <row r="11678" ht="12.6" hidden="1"/>
    <row r="11679" ht="12.6" hidden="1"/>
    <row r="11680" ht="12.6" hidden="1"/>
    <row r="11681" ht="12.6" hidden="1"/>
    <row r="11682" ht="12.6" hidden="1"/>
    <row r="11683" ht="12.6" hidden="1"/>
    <row r="11684" ht="12.6" hidden="1"/>
    <row r="11685" ht="12.6" hidden="1"/>
    <row r="11686" ht="12.6" hidden="1"/>
    <row r="11687" ht="12.6" hidden="1"/>
    <row r="11688" ht="12.6" hidden="1"/>
    <row r="11689" ht="12.6" hidden="1"/>
    <row r="11690" ht="12.6" hidden="1"/>
    <row r="11691" ht="12.6" hidden="1"/>
    <row r="11692" ht="12.6" hidden="1"/>
    <row r="11693" ht="12.6" hidden="1"/>
    <row r="11694" ht="12.6" hidden="1"/>
    <row r="11695" ht="12.6" hidden="1"/>
    <row r="11696" ht="12.6" hidden="1"/>
    <row r="11697" ht="12.6" hidden="1"/>
    <row r="11698" ht="12.6" hidden="1"/>
    <row r="11699" ht="12.6" hidden="1"/>
    <row r="11700" ht="12.6" hidden="1"/>
    <row r="11701" ht="12.6" hidden="1"/>
    <row r="11702" ht="12.6" hidden="1"/>
    <row r="11703" ht="12.6" hidden="1"/>
    <row r="11704" ht="12.6" hidden="1"/>
    <row r="11705" ht="12.6" hidden="1"/>
    <row r="11706" ht="12.6" hidden="1"/>
    <row r="11707" ht="12.6" hidden="1"/>
    <row r="11708" ht="12.6" hidden="1"/>
    <row r="11709" ht="12.6" hidden="1"/>
    <row r="11710" ht="12.6" hidden="1"/>
    <row r="11711" ht="12.6" hidden="1"/>
    <row r="11712" ht="12.6" hidden="1"/>
    <row r="11713" ht="12.6" hidden="1"/>
    <row r="11714" ht="12.6" hidden="1"/>
    <row r="11715" ht="12.6" hidden="1"/>
    <row r="11716" ht="12.6" hidden="1"/>
    <row r="11717" ht="12.6" hidden="1"/>
    <row r="11718" ht="12.6" hidden="1"/>
    <row r="11719" ht="12.6" hidden="1"/>
    <row r="11720" ht="12.6" hidden="1"/>
    <row r="11721" ht="12.6" hidden="1"/>
    <row r="11722" ht="12.6" hidden="1"/>
    <row r="11723" ht="12.6" hidden="1"/>
    <row r="11724" ht="12.6" hidden="1"/>
    <row r="11725" ht="12.6" hidden="1"/>
    <row r="11726" ht="12.6" hidden="1"/>
    <row r="11727" ht="12.6" hidden="1"/>
    <row r="11728" ht="12.6" hidden="1"/>
    <row r="11729" ht="12.6" hidden="1"/>
    <row r="11730" ht="12.6" hidden="1"/>
    <row r="11731" ht="12.6" hidden="1"/>
    <row r="11732" ht="12.6" hidden="1"/>
    <row r="11733" ht="12.6" hidden="1"/>
    <row r="11734" ht="12.6" hidden="1"/>
    <row r="11735" ht="12.6" hidden="1"/>
    <row r="11736" ht="12.6" hidden="1"/>
    <row r="11737" ht="12.6" hidden="1"/>
    <row r="11738" ht="12.6" hidden="1"/>
    <row r="11739" ht="12.6" hidden="1"/>
    <row r="11740" ht="12.6" hidden="1"/>
    <row r="11741" ht="12.6" hidden="1"/>
    <row r="11742" ht="12.6" hidden="1"/>
    <row r="11743" ht="12.6" hidden="1"/>
    <row r="11744" ht="12.6" hidden="1"/>
    <row r="11745" ht="12.6" hidden="1"/>
    <row r="11746" ht="12.6" hidden="1"/>
    <row r="11747" ht="12.6" hidden="1"/>
    <row r="11748" ht="12.6" hidden="1"/>
    <row r="11749" ht="12.6" hidden="1"/>
    <row r="11750" ht="12.6" hidden="1"/>
    <row r="11751" ht="12.6" hidden="1"/>
    <row r="11752" ht="12.6" hidden="1"/>
    <row r="11753" ht="12.6" hidden="1"/>
    <row r="11754" ht="12.6" hidden="1"/>
    <row r="11755" ht="12.6" hidden="1"/>
    <row r="11756" ht="12.6" hidden="1"/>
    <row r="11757" ht="12.6" hidden="1"/>
    <row r="11758" ht="12.6" hidden="1"/>
    <row r="11759" ht="12.6" hidden="1"/>
    <row r="11760" ht="12.6" hidden="1"/>
    <row r="11761" ht="12.6" hidden="1"/>
    <row r="11762" ht="12.6" hidden="1"/>
    <row r="11763" ht="12.6" hidden="1"/>
    <row r="11764" ht="12.6" hidden="1"/>
    <row r="11765" ht="12.6" hidden="1"/>
    <row r="11766" ht="12.6" hidden="1"/>
    <row r="11767" ht="12.6" hidden="1"/>
    <row r="11768" ht="12.6" hidden="1"/>
    <row r="11769" ht="12.6" hidden="1"/>
    <row r="11770" ht="12.6" hidden="1"/>
    <row r="11771" ht="12.6" hidden="1"/>
    <row r="11772" ht="12.6" hidden="1"/>
    <row r="11773" ht="12.6" hidden="1"/>
    <row r="11774" ht="12.6" hidden="1"/>
    <row r="11775" ht="12.6" hidden="1"/>
    <row r="11776" ht="12.6" hidden="1"/>
    <row r="11777" ht="12.6" hidden="1"/>
    <row r="11778" ht="12.6" hidden="1"/>
    <row r="11779" ht="12.6" hidden="1"/>
    <row r="11780" ht="12.6" hidden="1"/>
    <row r="11781" ht="12.6" hidden="1"/>
    <row r="11782" ht="12.6" hidden="1"/>
    <row r="11783" ht="12.6" hidden="1"/>
    <row r="11784" ht="12.6" hidden="1"/>
    <row r="11785" ht="12.6" hidden="1"/>
    <row r="11786" ht="12.6" hidden="1"/>
    <row r="11787" ht="12.6" hidden="1"/>
    <row r="11788" ht="12.6" hidden="1"/>
    <row r="11789" ht="12.6" hidden="1"/>
    <row r="11790" ht="12.6" hidden="1"/>
    <row r="11791" ht="12.6" hidden="1"/>
    <row r="11792" ht="12.6" hidden="1"/>
    <row r="11793" ht="12.6" hidden="1"/>
    <row r="11794" ht="12.6" hidden="1"/>
    <row r="11795" ht="12.6" hidden="1"/>
    <row r="11796" ht="12.6" hidden="1"/>
    <row r="11797" ht="12.6" hidden="1"/>
    <row r="11798" ht="12.6" hidden="1"/>
    <row r="11799" ht="12.6" hidden="1"/>
    <row r="11800" ht="12.6" hidden="1"/>
    <row r="11801" ht="12.6" hidden="1"/>
    <row r="11802" ht="12.6" hidden="1"/>
    <row r="11803" ht="12.6" hidden="1"/>
    <row r="11804" ht="12.6" hidden="1"/>
    <row r="11805" ht="12.6" hidden="1"/>
    <row r="11806" ht="12.6" hidden="1"/>
    <row r="11807" ht="12.6" hidden="1"/>
    <row r="11808" ht="12.6" hidden="1"/>
    <row r="11809" ht="12.6" hidden="1"/>
    <row r="11810" ht="12.6" hidden="1"/>
    <row r="11811" ht="12.6" hidden="1"/>
    <row r="11812" ht="12.6" hidden="1"/>
    <row r="11813" ht="12.6" hidden="1"/>
    <row r="11814" ht="12.6" hidden="1"/>
    <row r="11815" ht="12.6" hidden="1"/>
    <row r="11816" ht="12.6" hidden="1"/>
    <row r="11817" ht="12.6" hidden="1"/>
    <row r="11818" ht="12.6" hidden="1"/>
    <row r="11819" ht="12.6" hidden="1"/>
    <row r="11820" ht="12.6" hidden="1"/>
    <row r="11821" ht="12.6" hidden="1"/>
    <row r="11822" ht="12.6" hidden="1"/>
    <row r="11823" ht="12.6" hidden="1"/>
    <row r="11824" ht="12.6" hidden="1"/>
    <row r="11825" ht="12.6" hidden="1"/>
    <row r="11826" ht="12.6" hidden="1"/>
    <row r="11827" ht="12.6" hidden="1"/>
    <row r="11828" ht="12.6" hidden="1"/>
    <row r="11829" ht="12.6" hidden="1"/>
    <row r="11830" ht="12.6" hidden="1"/>
    <row r="11831" ht="12.6" hidden="1"/>
    <row r="11832" ht="12.6" hidden="1"/>
    <row r="11833" ht="12.6" hidden="1"/>
    <row r="11834" ht="12.6" hidden="1"/>
    <row r="11835" ht="12.6" hidden="1"/>
    <row r="11836" ht="12.6" hidden="1"/>
    <row r="11837" ht="12.6" hidden="1"/>
    <row r="11838" ht="12.6" hidden="1"/>
    <row r="11839" ht="12.6" hidden="1"/>
    <row r="11840" ht="12.6" hidden="1"/>
    <row r="11841" ht="12.6" hidden="1"/>
    <row r="11842" ht="12.6" hidden="1"/>
    <row r="11843" ht="12.6" hidden="1"/>
    <row r="11844" ht="12.6" hidden="1"/>
    <row r="11845" ht="12.6" hidden="1"/>
    <row r="11846" ht="12.6" hidden="1"/>
    <row r="11847" ht="12.6" hidden="1"/>
    <row r="11848" ht="12.6" hidden="1"/>
    <row r="11849" ht="12.6" hidden="1"/>
    <row r="11850" ht="12.6" hidden="1"/>
    <row r="11851" ht="12.6" hidden="1"/>
    <row r="11852" ht="12.6" hidden="1"/>
    <row r="11853" ht="12.6" hidden="1"/>
    <row r="11854" ht="12.6" hidden="1"/>
    <row r="11855" ht="12.6" hidden="1"/>
    <row r="11856" ht="12.6" hidden="1"/>
    <row r="11857" ht="12.6" hidden="1"/>
    <row r="11858" ht="12.6" hidden="1"/>
    <row r="11859" ht="12.6" hidden="1"/>
    <row r="11860" ht="12.6" hidden="1"/>
    <row r="11861" ht="12.6" hidden="1"/>
    <row r="11862" ht="12.6" hidden="1"/>
    <row r="11863" ht="12.6" hidden="1"/>
    <row r="11864" ht="12.6" hidden="1"/>
    <row r="11865" ht="12.6" hidden="1"/>
    <row r="11866" ht="12.6" hidden="1"/>
    <row r="11867" ht="12.6" hidden="1"/>
    <row r="11868" ht="12.6" hidden="1"/>
    <row r="11869" ht="12.6" hidden="1"/>
    <row r="11870" ht="12.6" hidden="1"/>
    <row r="11871" ht="12.6" hidden="1"/>
    <row r="11872" ht="12.6" hidden="1"/>
    <row r="11873" ht="12.6" hidden="1"/>
    <row r="11874" ht="12.6" hidden="1"/>
    <row r="11875" ht="12.6" hidden="1"/>
    <row r="11876" ht="12.6" hidden="1"/>
    <row r="11877" ht="12.6" hidden="1"/>
    <row r="11878" ht="12.6" hidden="1"/>
    <row r="11879" ht="12.6" hidden="1"/>
    <row r="11880" ht="12.6" hidden="1"/>
    <row r="11881" ht="12.6" hidden="1"/>
    <row r="11882" ht="12.6" hidden="1"/>
    <row r="11883" ht="12.6" hidden="1"/>
    <row r="11884" ht="12.6" hidden="1"/>
    <row r="11885" ht="12.6" hidden="1"/>
    <row r="11886" ht="12.6" hidden="1"/>
    <row r="11887" ht="12.6" hidden="1"/>
    <row r="11888" ht="12.6" hidden="1"/>
    <row r="11889" ht="12.6" hidden="1"/>
    <row r="11890" ht="12.6" hidden="1"/>
    <row r="11891" ht="12.6" hidden="1"/>
    <row r="11892" ht="12.6" hidden="1"/>
    <row r="11893" ht="12.6" hidden="1"/>
    <row r="11894" ht="12.6" hidden="1"/>
    <row r="11895" ht="12.6" hidden="1"/>
    <row r="11896" ht="12.6" hidden="1"/>
    <row r="11897" ht="12.6" hidden="1"/>
    <row r="11898" ht="12.6" hidden="1"/>
    <row r="11899" ht="12.6" hidden="1"/>
    <row r="11900" ht="12.6" hidden="1"/>
    <row r="11901" ht="12.6" hidden="1"/>
    <row r="11902" ht="12.6" hidden="1"/>
    <row r="11903" ht="12.6" hidden="1"/>
    <row r="11904" ht="12.6" hidden="1"/>
    <row r="11905" ht="12.6" hidden="1"/>
    <row r="11906" ht="12.6" hidden="1"/>
    <row r="11907" ht="12.6" hidden="1"/>
    <row r="11908" ht="12.6" hidden="1"/>
    <row r="11909" ht="12.6" hidden="1"/>
    <row r="11910" ht="12.6" hidden="1"/>
    <row r="11911" ht="12.6" hidden="1"/>
    <row r="11912" ht="12.6" hidden="1"/>
    <row r="11913" ht="12.6" hidden="1"/>
    <row r="11914" ht="12.6" hidden="1"/>
    <row r="11915" ht="12.6" hidden="1"/>
    <row r="11916" ht="12.6" hidden="1"/>
    <row r="11917" ht="12.6" hidden="1"/>
    <row r="11918" ht="12.6" hidden="1"/>
    <row r="11919" ht="12.6" hidden="1"/>
    <row r="11920" ht="12.6" hidden="1"/>
    <row r="11921" ht="12.6" hidden="1"/>
    <row r="11922" ht="12.6" hidden="1"/>
    <row r="11923" ht="12.6" hidden="1"/>
    <row r="11924" ht="12.6" hidden="1"/>
    <row r="11925" ht="12.6" hidden="1"/>
    <row r="11926" ht="12.6" hidden="1"/>
    <row r="11927" ht="12.6" hidden="1"/>
    <row r="11928" ht="12.6" hidden="1"/>
    <row r="11929" ht="12.6" hidden="1"/>
    <row r="11930" ht="12.6" hidden="1"/>
    <row r="11931" ht="12.6" hidden="1"/>
    <row r="11932" ht="12.6" hidden="1"/>
    <row r="11933" ht="12.6" hidden="1"/>
    <row r="11934" ht="12.6" hidden="1"/>
    <row r="11935" ht="12.6" hidden="1"/>
    <row r="11936" ht="12.6" hidden="1"/>
    <row r="11937" ht="12.6" hidden="1"/>
    <row r="11938" ht="12.6" hidden="1"/>
    <row r="11939" ht="12.6" hidden="1"/>
    <row r="11940" ht="12.6" hidden="1"/>
    <row r="11941" ht="12.6" hidden="1"/>
    <row r="11942" ht="12.6" hidden="1"/>
    <row r="11943" ht="12.6" hidden="1"/>
    <row r="11944" ht="12.6" hidden="1"/>
    <row r="11945" ht="12.6" hidden="1"/>
    <row r="11946" ht="12.6" hidden="1"/>
    <row r="11947" ht="12.6" hidden="1"/>
    <row r="11948" ht="12.6" hidden="1"/>
    <row r="11949" ht="12.6" hidden="1"/>
    <row r="11950" ht="12.6" hidden="1"/>
    <row r="11951" ht="12.6" hidden="1"/>
    <row r="11952" ht="12.6" hidden="1"/>
    <row r="11953" ht="12.6" hidden="1"/>
    <row r="11954" ht="12.6" hidden="1"/>
    <row r="11955" ht="12.6" hidden="1"/>
    <row r="11956" ht="12.6" hidden="1"/>
    <row r="11957" ht="12.6" hidden="1"/>
    <row r="11958" ht="12.6" hidden="1"/>
    <row r="11959" ht="12.6" hidden="1"/>
    <row r="11960" ht="12.6" hidden="1"/>
    <row r="11961" ht="12.6" hidden="1"/>
    <row r="11962" ht="12.6" hidden="1"/>
    <row r="11963" ht="12.6" hidden="1"/>
    <row r="11964" ht="12.6" hidden="1"/>
    <row r="11965" ht="12.6" hidden="1"/>
    <row r="11966" ht="12.6" hidden="1"/>
    <row r="11967" ht="12.6" hidden="1"/>
    <row r="11968" ht="12.6" hidden="1"/>
    <row r="11969" ht="12.6" hidden="1"/>
    <row r="11970" ht="12.6" hidden="1"/>
    <row r="11971" ht="12.6" hidden="1"/>
    <row r="11972" ht="12.6" hidden="1"/>
    <row r="11973" ht="12.6" hidden="1"/>
    <row r="11974" ht="12.6" hidden="1"/>
    <row r="11975" ht="12.6" hidden="1"/>
    <row r="11976" ht="12.6" hidden="1"/>
    <row r="11977" ht="12.6" hidden="1"/>
    <row r="11978" ht="12.6" hidden="1"/>
    <row r="11979" ht="12.6" hidden="1"/>
    <row r="11980" ht="12.6" hidden="1"/>
    <row r="11981" ht="12.6" hidden="1"/>
    <row r="11982" ht="12.6" hidden="1"/>
    <row r="11983" ht="12.6" hidden="1"/>
    <row r="11984" ht="12.6" hidden="1"/>
    <row r="11985" ht="12.6" hidden="1"/>
    <row r="11986" ht="12.6" hidden="1"/>
    <row r="11987" ht="12.6" hidden="1"/>
    <row r="11988" ht="12.6" hidden="1"/>
    <row r="11989" ht="12.6" hidden="1"/>
    <row r="11990" ht="12.6" hidden="1"/>
    <row r="11991" ht="12.6" hidden="1"/>
    <row r="11992" ht="12.6" hidden="1"/>
    <row r="11993" ht="12.6" hidden="1"/>
    <row r="11994" ht="12.6" hidden="1"/>
    <row r="11995" ht="12.6" hidden="1"/>
    <row r="11996" ht="12.6" hidden="1"/>
    <row r="11997" ht="12.6" hidden="1"/>
    <row r="11998" ht="12.6" hidden="1"/>
    <row r="11999" ht="12.6" hidden="1"/>
    <row r="12000" ht="12.6" hidden="1"/>
    <row r="12001" ht="12.6" hidden="1"/>
    <row r="12002" ht="12.6" hidden="1"/>
    <row r="12003" ht="12.6" hidden="1"/>
    <row r="12004" ht="12.6" hidden="1"/>
    <row r="12005" ht="12.6" hidden="1"/>
    <row r="12006" ht="12.6" hidden="1"/>
    <row r="12007" ht="12.6" hidden="1"/>
    <row r="12008" ht="12.6" hidden="1"/>
    <row r="12009" ht="12.6" hidden="1"/>
    <row r="12010" ht="12.6" hidden="1"/>
    <row r="12011" ht="12.6" hidden="1"/>
    <row r="12012" ht="12.6" hidden="1"/>
    <row r="12013" ht="12.6" hidden="1"/>
    <row r="12014" ht="12.6" hidden="1"/>
    <row r="12015" ht="12.6" hidden="1"/>
    <row r="12016" ht="12.6" hidden="1"/>
    <row r="12017" ht="12.6" hidden="1"/>
    <row r="12018" ht="12.6" hidden="1"/>
    <row r="12019" ht="12.6" hidden="1"/>
    <row r="12020" ht="12.6" hidden="1"/>
    <row r="12021" ht="12.6" hidden="1"/>
    <row r="12022" ht="12.6" hidden="1"/>
    <row r="12023" ht="12.6" hidden="1"/>
    <row r="12024" ht="12.6" hidden="1"/>
    <row r="12025" ht="12.6" hidden="1"/>
    <row r="12026" ht="12.6" hidden="1"/>
    <row r="12027" ht="12.6" hidden="1"/>
    <row r="12028" ht="12.6" hidden="1"/>
    <row r="12029" ht="12.6" hidden="1"/>
    <row r="12030" ht="12.6" hidden="1"/>
    <row r="12031" ht="12.6" hidden="1"/>
    <row r="12032" ht="12.6" hidden="1"/>
    <row r="12033" ht="12.6" hidden="1"/>
    <row r="12034" ht="12.6" hidden="1"/>
    <row r="12035" ht="12.6" hidden="1"/>
    <row r="12036" ht="12.6" hidden="1"/>
    <row r="12037" ht="12.6" hidden="1"/>
    <row r="12038" ht="12.6" hidden="1"/>
    <row r="12039" ht="12.6" hidden="1"/>
    <row r="12040" ht="12.6" hidden="1"/>
    <row r="12041" ht="12.6" hidden="1"/>
    <row r="12042" ht="12.6" hidden="1"/>
    <row r="12043" ht="12.6" hidden="1"/>
    <row r="12044" ht="12.6" hidden="1"/>
    <row r="12045" ht="12.6" hidden="1"/>
    <row r="12046" ht="12.6" hidden="1"/>
    <row r="12047" ht="12.6" hidden="1"/>
    <row r="12048" ht="12.6" hidden="1"/>
    <row r="12049" ht="12.6" hidden="1"/>
    <row r="12050" ht="12.6" hidden="1"/>
    <row r="12051" ht="12.6" hidden="1"/>
    <row r="12052" ht="12.6" hidden="1"/>
    <row r="12053" ht="12.6" hidden="1"/>
    <row r="12054" ht="12.6" hidden="1"/>
    <row r="12055" ht="12.6" hidden="1"/>
    <row r="12056" ht="12.6" hidden="1"/>
    <row r="12057" ht="12.6" hidden="1"/>
    <row r="12058" ht="12.6" hidden="1"/>
    <row r="12059" ht="12.6" hidden="1"/>
    <row r="12060" ht="12.6" hidden="1"/>
    <row r="12061" ht="12.6" hidden="1"/>
    <row r="12062" ht="12.6" hidden="1"/>
    <row r="12063" ht="12.6" hidden="1"/>
    <row r="12064" ht="12.6" hidden="1"/>
    <row r="12065" ht="12.6" hidden="1"/>
    <row r="12066" ht="12.6" hidden="1"/>
    <row r="12067" ht="12.6" hidden="1"/>
    <row r="12068" ht="12.6" hidden="1"/>
    <row r="12069" ht="12.6" hidden="1"/>
    <row r="12070" ht="12.6" hidden="1"/>
    <row r="12071" ht="12.6" hidden="1"/>
    <row r="12072" ht="12.6" hidden="1"/>
    <row r="12073" ht="12.6" hidden="1"/>
    <row r="12074" ht="12.6" hidden="1"/>
    <row r="12075" ht="12.6" hidden="1"/>
    <row r="12076" ht="12.6" hidden="1"/>
    <row r="12077" ht="12.6" hidden="1"/>
    <row r="12078" ht="12.6" hidden="1"/>
    <row r="12079" ht="12.6" hidden="1"/>
    <row r="12080" ht="12.6" hidden="1"/>
    <row r="12081" ht="12.6" hidden="1"/>
    <row r="12082" ht="12.6" hidden="1"/>
    <row r="12083" ht="12.6" hidden="1"/>
    <row r="12084" ht="12.6" hidden="1"/>
    <row r="12085" ht="12.6" hidden="1"/>
    <row r="12086" ht="12.6" hidden="1"/>
    <row r="12087" ht="12.6" hidden="1"/>
    <row r="12088" ht="12.6" hidden="1"/>
    <row r="12089" ht="12.6" hidden="1"/>
    <row r="12090" ht="12.6" hidden="1"/>
    <row r="12091" ht="12.6" hidden="1"/>
    <row r="12092" ht="12.6" hidden="1"/>
    <row r="12093" ht="12.6" hidden="1"/>
    <row r="12094" ht="12.6" hidden="1"/>
    <row r="12095" ht="12.6" hidden="1"/>
    <row r="12096" ht="12.6" hidden="1"/>
    <row r="12097" ht="12.6" hidden="1"/>
    <row r="12098" ht="12.6" hidden="1"/>
    <row r="12099" ht="12.6" hidden="1"/>
    <row r="12100" ht="12.6" hidden="1"/>
    <row r="12101" ht="12.6" hidden="1"/>
    <row r="12102" ht="12.6" hidden="1"/>
    <row r="12103" ht="12.6" hidden="1"/>
    <row r="12104" ht="12.6" hidden="1"/>
    <row r="12105" ht="12.6" hidden="1"/>
    <row r="12106" ht="12.6" hidden="1"/>
    <row r="12107" ht="12.6" hidden="1"/>
    <row r="12108" ht="12.6" hidden="1"/>
    <row r="12109" ht="12.6" hidden="1"/>
    <row r="12110" ht="12.6" hidden="1"/>
    <row r="12111" ht="12.6" hidden="1"/>
    <row r="12112" ht="12.6" hidden="1"/>
    <row r="12113" ht="12.6" hidden="1"/>
    <row r="12114" ht="12.6" hidden="1"/>
    <row r="12115" ht="12.6" hidden="1"/>
    <row r="12116" ht="12.6" hidden="1"/>
    <row r="12117" ht="12.6" hidden="1"/>
    <row r="12118" ht="12.6" hidden="1"/>
    <row r="12119" ht="12.6" hidden="1"/>
    <row r="12120" ht="12.6" hidden="1"/>
    <row r="12121" ht="12.6" hidden="1"/>
    <row r="12122" ht="12.6" hidden="1"/>
    <row r="12123" ht="12.6" hidden="1"/>
    <row r="12124" ht="12.6" hidden="1"/>
    <row r="12125" ht="12.6" hidden="1"/>
    <row r="12126" ht="12.6" hidden="1"/>
    <row r="12127" ht="12.6" hidden="1"/>
    <row r="12128" ht="12.6" hidden="1"/>
    <row r="12129" ht="12.6" hidden="1"/>
    <row r="12130" ht="12.6" hidden="1"/>
    <row r="12131" ht="12.6" hidden="1"/>
    <row r="12132" ht="12.6" hidden="1"/>
    <row r="12133" ht="12.6" hidden="1"/>
    <row r="12134" ht="12.6" hidden="1"/>
    <row r="12135" ht="12.6" hidden="1"/>
    <row r="12136" ht="12.6" hidden="1"/>
    <row r="12137" ht="12.6" hidden="1"/>
    <row r="12138" ht="12.6" hidden="1"/>
    <row r="12139" ht="12.6" hidden="1"/>
    <row r="12140" ht="12.6" hidden="1"/>
    <row r="12141" ht="12.6" hidden="1"/>
    <row r="12142" ht="12.6" hidden="1"/>
    <row r="12143" ht="12.6" hidden="1"/>
    <row r="12144" ht="12.6" hidden="1"/>
    <row r="12145" ht="12.6" hidden="1"/>
    <row r="12146" ht="12.6" hidden="1"/>
    <row r="12147" ht="12.6" hidden="1"/>
    <row r="12148" ht="12.6" hidden="1"/>
    <row r="12149" ht="12.6" hidden="1"/>
    <row r="12150" ht="12.6" hidden="1"/>
    <row r="12151" ht="12.6" hidden="1"/>
    <row r="12152" ht="12.6" hidden="1"/>
    <row r="12153" ht="12.6" hidden="1"/>
    <row r="12154" ht="12.6" hidden="1"/>
    <row r="12155" ht="12.6" hidden="1"/>
    <row r="12156" ht="12.6" hidden="1"/>
    <row r="12157" ht="12.6" hidden="1"/>
    <row r="12158" ht="12.6" hidden="1"/>
    <row r="12159" ht="12.6" hidden="1"/>
    <row r="12160" ht="12.6" hidden="1"/>
    <row r="12161" ht="12.6" hidden="1"/>
    <row r="12162" ht="12.6" hidden="1"/>
    <row r="12163" ht="12.6" hidden="1"/>
    <row r="12164" ht="12.6" hidden="1"/>
    <row r="12165" ht="12.6" hidden="1"/>
    <row r="12166" ht="12.6" hidden="1"/>
    <row r="12167" ht="12.6" hidden="1"/>
    <row r="12168" ht="12.6" hidden="1"/>
    <row r="12169" ht="12.6" hidden="1"/>
    <row r="12170" ht="12.6" hidden="1"/>
    <row r="12171" ht="12.6" hidden="1"/>
    <row r="12172" ht="12.6" hidden="1"/>
    <row r="12173" ht="12.6" hidden="1"/>
    <row r="12174" ht="12.6" hidden="1"/>
    <row r="12175" ht="12.6" hidden="1"/>
    <row r="12176" ht="12.6" hidden="1"/>
    <row r="12177" ht="12.6" hidden="1"/>
    <row r="12178" ht="12.6" hidden="1"/>
    <row r="12179" ht="12.6" hidden="1"/>
    <row r="12180" ht="12.6" hidden="1"/>
    <row r="12181" ht="12.6" hidden="1"/>
    <row r="12182" ht="12.6" hidden="1"/>
    <row r="12183" ht="12.6" hidden="1"/>
    <row r="12184" ht="12.6" hidden="1"/>
    <row r="12185" ht="12.6" hidden="1"/>
    <row r="12186" ht="12.6" hidden="1"/>
    <row r="12187" ht="12.6" hidden="1"/>
    <row r="12188" ht="12.6" hidden="1"/>
    <row r="12189" ht="12.6" hidden="1"/>
    <row r="12190" ht="12.6" hidden="1"/>
    <row r="12191" ht="12.6" hidden="1"/>
    <row r="12192" ht="12.6" hidden="1"/>
    <row r="12193" ht="12.6" hidden="1"/>
    <row r="12194" ht="12.6" hidden="1"/>
    <row r="12195" ht="12.6" hidden="1"/>
    <row r="12196" ht="12.6" hidden="1"/>
    <row r="12197" ht="12.6" hidden="1"/>
    <row r="12198" ht="12.6" hidden="1"/>
    <row r="12199" ht="12.6" hidden="1"/>
    <row r="12200" ht="12.6" hidden="1"/>
    <row r="12201" ht="12.6" hidden="1"/>
    <row r="12202" ht="12.6" hidden="1"/>
    <row r="12203" ht="12.6" hidden="1"/>
    <row r="12204" ht="12.6" hidden="1"/>
    <row r="12205" ht="12.6" hidden="1"/>
    <row r="12206" ht="12.6" hidden="1"/>
    <row r="12207" ht="12.6" hidden="1"/>
    <row r="12208" ht="12.6" hidden="1"/>
    <row r="12209" ht="12.6" hidden="1"/>
    <row r="12210" ht="12.6" hidden="1"/>
    <row r="12211" ht="12.6" hidden="1"/>
    <row r="12212" ht="12.6" hidden="1"/>
    <row r="12213" ht="12.6" hidden="1"/>
    <row r="12214" ht="12.6" hidden="1"/>
    <row r="12215" ht="12.6" hidden="1"/>
    <row r="12216" ht="12.6" hidden="1"/>
    <row r="12217" ht="12.6" hidden="1"/>
    <row r="12218" ht="12.6" hidden="1"/>
    <row r="12219" ht="12.6" hidden="1"/>
    <row r="12220" ht="12.6" hidden="1"/>
    <row r="12221" ht="12.6" hidden="1"/>
    <row r="12222" ht="12.6" hidden="1"/>
    <row r="12223" ht="12.6" hidden="1"/>
    <row r="12224" ht="12.6" hidden="1"/>
    <row r="12225" ht="12.6" hidden="1"/>
    <row r="12226" ht="12.6" hidden="1"/>
    <row r="12227" ht="12.6" hidden="1"/>
    <row r="12228" ht="12.6" hidden="1"/>
    <row r="12229" ht="12.6" hidden="1"/>
    <row r="12230" ht="12.6" hidden="1"/>
    <row r="12231" ht="12.6" hidden="1"/>
    <row r="12232" ht="12.6" hidden="1"/>
    <row r="12233" ht="12.6" hidden="1"/>
    <row r="12234" ht="12.6" hidden="1"/>
    <row r="12235" ht="12.6" hidden="1"/>
    <row r="12236" ht="12.6" hidden="1"/>
    <row r="12237" ht="12.6" hidden="1"/>
    <row r="12238" ht="12.6" hidden="1"/>
    <row r="12239" ht="12.6" hidden="1"/>
    <row r="12240" ht="12.6" hidden="1"/>
    <row r="12241" ht="12.6" hidden="1"/>
    <row r="12242" ht="12.6" hidden="1"/>
    <row r="12243" ht="12.6" hidden="1"/>
    <row r="12244" ht="12.6" hidden="1"/>
    <row r="12245" ht="12.6" hidden="1"/>
    <row r="12246" ht="12.6" hidden="1"/>
    <row r="12247" ht="12.6" hidden="1"/>
    <row r="12248" ht="12.6" hidden="1"/>
    <row r="12249" ht="12.6" hidden="1"/>
    <row r="12250" ht="12.6" hidden="1"/>
    <row r="12251" ht="12.6" hidden="1"/>
    <row r="12252" ht="12.6" hidden="1"/>
    <row r="12253" ht="12.6" hidden="1"/>
    <row r="12254" ht="12.6" hidden="1"/>
    <row r="12255" ht="12.6" hidden="1"/>
    <row r="12256" ht="12.6" hidden="1"/>
    <row r="12257" ht="12.6" hidden="1"/>
    <row r="12258" ht="12.6" hidden="1"/>
    <row r="12259" ht="12.6" hidden="1"/>
    <row r="12260" ht="12.6" hidden="1"/>
    <row r="12261" ht="12.6" hidden="1"/>
    <row r="12262" ht="12.6" hidden="1"/>
    <row r="12263" ht="12.6" hidden="1"/>
    <row r="12264" ht="12.6" hidden="1"/>
    <row r="12265" ht="12.6" hidden="1"/>
    <row r="12266" ht="12.6" hidden="1"/>
    <row r="12267" ht="12.6" hidden="1"/>
    <row r="12268" ht="12.6" hidden="1"/>
    <row r="12269" ht="12.6" hidden="1"/>
    <row r="12270" ht="12.6" hidden="1"/>
    <row r="12271" ht="12.6" hidden="1"/>
    <row r="12272" ht="12.6" hidden="1"/>
    <row r="12273" ht="12.6" hidden="1"/>
    <row r="12274" ht="12.6" hidden="1"/>
    <row r="12275" ht="12.6" hidden="1"/>
    <row r="12276" ht="12.6" hidden="1"/>
    <row r="12277" ht="12.6" hidden="1"/>
    <row r="12278" ht="12.6" hidden="1"/>
    <row r="12279" ht="12.6" hidden="1"/>
    <row r="12280" ht="12.6" hidden="1"/>
    <row r="12281" ht="12.6" hidden="1"/>
    <row r="12282" ht="12.6" hidden="1"/>
    <row r="12283" ht="12.6" hidden="1"/>
    <row r="12284" ht="12.6" hidden="1"/>
    <row r="12285" ht="12.6" hidden="1"/>
    <row r="12286" ht="12.6" hidden="1"/>
    <row r="12287" ht="12.6" hidden="1"/>
    <row r="12288" ht="12.6" hidden="1"/>
    <row r="12289" ht="12.6" hidden="1"/>
    <row r="12290" ht="12.6" hidden="1"/>
    <row r="12291" ht="12.6" hidden="1"/>
    <row r="12292" ht="12.6" hidden="1"/>
    <row r="12293" ht="12.6" hidden="1"/>
    <row r="12294" ht="12.6" hidden="1"/>
    <row r="12295" ht="12.6" hidden="1"/>
    <row r="12296" ht="12.6" hidden="1"/>
    <row r="12297" ht="12.6" hidden="1"/>
    <row r="12298" ht="12.6" hidden="1"/>
    <row r="12299" ht="12.6" hidden="1"/>
    <row r="12300" ht="12.6" hidden="1"/>
    <row r="12301" ht="12.6" hidden="1"/>
    <row r="12302" ht="12.6" hidden="1"/>
    <row r="12303" ht="12.6" hidden="1"/>
    <row r="12304" ht="12.6" hidden="1"/>
    <row r="12305" ht="12.6" hidden="1"/>
    <row r="12306" ht="12.6" hidden="1"/>
    <row r="12307" ht="12.6" hidden="1"/>
    <row r="12308" ht="12.6" hidden="1"/>
    <row r="12309" ht="12.6" hidden="1"/>
    <row r="12310" ht="12.6" hidden="1"/>
    <row r="12311" ht="12.6" hidden="1"/>
    <row r="12312" ht="12.6" hidden="1"/>
    <row r="12313" ht="12.6" hidden="1"/>
    <row r="12314" ht="12.6" hidden="1"/>
    <row r="12315" ht="12.6" hidden="1"/>
    <row r="12316" ht="12.6" hidden="1"/>
    <row r="12317" ht="12.6" hidden="1"/>
    <row r="12318" ht="12.6" hidden="1"/>
    <row r="12319" ht="12.6" hidden="1"/>
    <row r="12320" ht="12.6" hidden="1"/>
    <row r="12321" ht="12.6" hidden="1"/>
    <row r="12322" ht="12.6" hidden="1"/>
    <row r="12323" ht="12.6" hidden="1"/>
    <row r="12324" ht="12.6" hidden="1"/>
    <row r="12325" ht="12.6" hidden="1"/>
    <row r="12326" ht="12.6" hidden="1"/>
    <row r="12327" ht="12.6" hidden="1"/>
    <row r="12328" ht="12.6" hidden="1"/>
    <row r="12329" ht="12.6" hidden="1"/>
    <row r="12330" ht="12.6" hidden="1"/>
    <row r="12331" ht="12.6" hidden="1"/>
    <row r="12332" ht="12.6" hidden="1"/>
    <row r="12333" ht="12.6" hidden="1"/>
    <row r="12334" ht="12.6" hidden="1"/>
    <row r="12335" ht="12.6" hidden="1"/>
    <row r="12336" ht="12.6" hidden="1"/>
    <row r="12337" ht="12.6" hidden="1"/>
    <row r="12338" ht="12.6" hidden="1"/>
    <row r="12339" ht="12.6" hidden="1"/>
    <row r="12340" ht="12.6" hidden="1"/>
    <row r="12341" ht="12.6" hidden="1"/>
    <row r="12342" ht="12.6" hidden="1"/>
    <row r="12343" ht="12.6" hidden="1"/>
    <row r="12344" ht="12.6" hidden="1"/>
    <row r="12345" ht="12.6" hidden="1"/>
    <row r="12346" ht="12.6" hidden="1"/>
    <row r="12347" ht="12.6" hidden="1"/>
    <row r="12348" ht="12.6" hidden="1"/>
    <row r="12349" ht="12.6" hidden="1"/>
    <row r="12350" ht="12.6" hidden="1"/>
    <row r="12351" ht="12.6" hidden="1"/>
    <row r="12352" ht="12.6" hidden="1"/>
    <row r="12353" ht="12.6" hidden="1"/>
    <row r="12354" ht="12.6" hidden="1"/>
    <row r="12355" ht="12.6" hidden="1"/>
    <row r="12356" ht="12.6" hidden="1"/>
    <row r="12357" ht="12.6" hidden="1"/>
    <row r="12358" ht="12.6" hidden="1"/>
    <row r="12359" ht="12.6" hidden="1"/>
    <row r="12360" ht="12.6" hidden="1"/>
    <row r="12361" ht="12.6" hidden="1"/>
    <row r="12362" ht="12.6" hidden="1"/>
    <row r="12363" ht="12.6" hidden="1"/>
    <row r="12364" ht="12.6" hidden="1"/>
    <row r="12365" ht="12.6" hidden="1"/>
    <row r="12366" ht="12.6" hidden="1"/>
    <row r="12367" ht="12.6" hidden="1"/>
    <row r="12368" ht="12.6" hidden="1"/>
    <row r="12369" ht="12.6" hidden="1"/>
    <row r="12370" ht="12.6" hidden="1"/>
    <row r="12371" ht="12.6" hidden="1"/>
    <row r="12372" ht="12.6" hidden="1"/>
    <row r="12373" ht="12.6" hidden="1"/>
    <row r="12374" ht="12.6" hidden="1"/>
    <row r="12375" ht="12.6" hidden="1"/>
    <row r="12376" ht="12.6" hidden="1"/>
    <row r="12377" ht="12.6" hidden="1"/>
    <row r="12378" ht="12.6" hidden="1"/>
    <row r="12379" ht="12.6" hidden="1"/>
    <row r="12380" ht="12.6" hidden="1"/>
    <row r="12381" ht="12.6" hidden="1"/>
    <row r="12382" ht="12.6" hidden="1"/>
    <row r="12383" ht="12.6" hidden="1"/>
    <row r="12384" ht="12.6" hidden="1"/>
    <row r="12385" ht="12.6" hidden="1"/>
    <row r="12386" ht="12.6" hidden="1"/>
    <row r="12387" ht="12.6" hidden="1"/>
    <row r="12388" ht="12.6" hidden="1"/>
    <row r="12389" ht="12.6" hidden="1"/>
    <row r="12390" ht="12.6" hidden="1"/>
    <row r="12391" ht="12.6" hidden="1"/>
    <row r="12392" ht="12.6" hidden="1"/>
    <row r="12393" ht="12.6" hidden="1"/>
    <row r="12394" ht="12.6" hidden="1"/>
    <row r="12395" ht="12.6" hidden="1"/>
    <row r="12396" ht="12.6" hidden="1"/>
    <row r="12397" ht="12.6" hidden="1"/>
    <row r="12398" ht="12.6" hidden="1"/>
    <row r="12399" ht="12.6" hidden="1"/>
    <row r="12400" ht="12.6" hidden="1"/>
    <row r="12401" ht="12.6" hidden="1"/>
    <row r="12402" ht="12.6" hidden="1"/>
    <row r="12403" ht="12.6" hidden="1"/>
    <row r="12404" ht="12.6" hidden="1"/>
    <row r="12405" ht="12.6" hidden="1"/>
    <row r="12406" ht="12.6" hidden="1"/>
    <row r="12407" ht="12.6" hidden="1"/>
    <row r="12408" ht="12.6" hidden="1"/>
    <row r="12409" ht="12.6" hidden="1"/>
    <row r="12410" ht="12.6" hidden="1"/>
    <row r="12411" ht="12.6" hidden="1"/>
    <row r="12412" ht="12.6" hidden="1"/>
    <row r="12413" ht="12.6" hidden="1"/>
    <row r="12414" ht="12.6" hidden="1"/>
    <row r="12415" ht="12.6" hidden="1"/>
    <row r="12416" ht="12.6" hidden="1"/>
    <row r="12417" ht="12.6" hidden="1"/>
    <row r="12418" ht="12.6" hidden="1"/>
    <row r="12419" ht="12.6" hidden="1"/>
    <row r="12420" ht="12.6" hidden="1"/>
    <row r="12421" ht="12.6" hidden="1"/>
    <row r="12422" ht="12.6" hidden="1"/>
    <row r="12423" ht="12.6" hidden="1"/>
    <row r="12424" ht="12.6" hidden="1"/>
    <row r="12425" ht="12.6" hidden="1"/>
    <row r="12426" ht="12.6" hidden="1"/>
    <row r="12427" ht="12.6" hidden="1"/>
    <row r="12428" ht="12.6" hidden="1"/>
    <row r="12429" ht="12.6" hidden="1"/>
    <row r="12430" ht="12.6" hidden="1"/>
    <row r="12431" ht="12.6" hidden="1"/>
    <row r="12432" ht="12.6" hidden="1"/>
    <row r="12433" ht="12.6" hidden="1"/>
    <row r="12434" ht="12.6" hidden="1"/>
    <row r="12435" ht="12.6" hidden="1"/>
    <row r="12436" ht="12.6" hidden="1"/>
    <row r="12437" ht="12.6" hidden="1"/>
    <row r="12438" ht="12.6" hidden="1"/>
    <row r="12439" ht="12.6" hidden="1"/>
    <row r="12440" ht="12.6" hidden="1"/>
    <row r="12441" ht="12.6" hidden="1"/>
    <row r="12442" ht="12.6" hidden="1"/>
    <row r="12443" ht="12.6" hidden="1"/>
    <row r="12444" ht="12.6" hidden="1"/>
    <row r="12445" ht="12.6" hidden="1"/>
    <row r="12446" ht="12.6" hidden="1"/>
    <row r="12447" ht="12.6" hidden="1"/>
    <row r="12448" ht="12.6" hidden="1"/>
    <row r="12449" ht="12.6" hidden="1"/>
    <row r="12450" ht="12.6" hidden="1"/>
    <row r="12451" ht="12.6" hidden="1"/>
    <row r="12452" ht="12.6" hidden="1"/>
    <row r="12453" ht="12.6" hidden="1"/>
    <row r="12454" ht="12.6" hidden="1"/>
    <row r="12455" ht="12.6" hidden="1"/>
    <row r="12456" ht="12.6" hidden="1"/>
    <row r="12457" ht="12.6" hidden="1"/>
    <row r="12458" ht="12.6" hidden="1"/>
    <row r="12459" ht="12.6" hidden="1"/>
    <row r="12460" ht="12.6" hidden="1"/>
    <row r="12461" ht="12.6" hidden="1"/>
    <row r="12462" ht="12.6" hidden="1"/>
    <row r="12463" ht="12.6" hidden="1"/>
    <row r="12464" ht="12.6" hidden="1"/>
    <row r="12465" ht="12.6" hidden="1"/>
    <row r="12466" ht="12.6" hidden="1"/>
    <row r="12467" ht="12.6" hidden="1"/>
    <row r="12468" ht="12.6" hidden="1"/>
    <row r="12469" ht="12.6" hidden="1"/>
    <row r="12470" ht="12.6" hidden="1"/>
    <row r="12471" ht="12.6" hidden="1"/>
    <row r="12472" ht="12.6" hidden="1"/>
    <row r="12473" ht="12.6" hidden="1"/>
    <row r="12474" ht="12.6" hidden="1"/>
    <row r="12475" ht="12.6" hidden="1"/>
    <row r="12476" ht="12.6" hidden="1"/>
    <row r="12477" ht="12.6" hidden="1"/>
    <row r="12478" ht="12.6" hidden="1"/>
    <row r="12479" ht="12.6" hidden="1"/>
    <row r="12480" ht="12.6" hidden="1"/>
    <row r="12481" ht="12.6" hidden="1"/>
    <row r="12482" ht="12.6" hidden="1"/>
    <row r="12483" ht="12.6" hidden="1"/>
    <row r="12484" ht="12.6" hidden="1"/>
    <row r="12485" ht="12.6" hidden="1"/>
    <row r="12486" ht="12.6" hidden="1"/>
    <row r="12487" ht="12.6" hidden="1"/>
    <row r="12488" ht="12.6" hidden="1"/>
    <row r="12489" ht="12.6" hidden="1"/>
    <row r="12490" ht="12.6" hidden="1"/>
    <row r="12491" ht="12.6" hidden="1"/>
    <row r="12492" ht="12.6" hidden="1"/>
    <row r="12493" ht="12.6" hidden="1"/>
    <row r="12494" ht="12.6" hidden="1"/>
    <row r="12495" ht="12.6" hidden="1"/>
    <row r="12496" ht="12.6" hidden="1"/>
    <row r="12497" ht="12.6" hidden="1"/>
    <row r="12498" ht="12.6" hidden="1"/>
    <row r="12499" ht="12.6" hidden="1"/>
    <row r="12500" ht="12.6" hidden="1"/>
    <row r="12501" ht="12.6" hidden="1"/>
    <row r="12502" ht="12.6" hidden="1"/>
    <row r="12503" ht="12.6" hidden="1"/>
    <row r="12504" ht="12.6" hidden="1"/>
    <row r="12505" ht="12.6" hidden="1"/>
    <row r="12506" ht="12.6" hidden="1"/>
    <row r="12507" ht="12.6" hidden="1"/>
    <row r="12508" ht="12.6" hidden="1"/>
    <row r="12509" ht="12.6" hidden="1"/>
    <row r="12510" ht="12.6" hidden="1"/>
    <row r="12511" ht="12.6" hidden="1"/>
    <row r="12512" ht="12.6" hidden="1"/>
    <row r="12513" ht="12.6" hidden="1"/>
    <row r="12514" ht="12.6" hidden="1"/>
    <row r="12515" ht="12.6" hidden="1"/>
    <row r="12516" ht="12.6" hidden="1"/>
    <row r="12517" ht="12.6" hidden="1"/>
    <row r="12518" ht="12.6" hidden="1"/>
    <row r="12519" ht="12.6" hidden="1"/>
    <row r="12520" ht="12.6" hidden="1"/>
    <row r="12521" ht="12.6" hidden="1"/>
    <row r="12522" ht="12.6" hidden="1"/>
    <row r="12523" ht="12.6" hidden="1"/>
    <row r="12524" ht="12.6" hidden="1"/>
    <row r="12525" ht="12.6" hidden="1"/>
    <row r="12526" ht="12.6" hidden="1"/>
    <row r="12527" ht="12.6" hidden="1"/>
    <row r="12528" ht="12.6" hidden="1"/>
    <row r="12529" ht="12.6" hidden="1"/>
    <row r="12530" ht="12.6" hidden="1"/>
    <row r="12531" ht="12.6" hidden="1"/>
    <row r="12532" ht="12.6" hidden="1"/>
    <row r="12533" ht="12.6" hidden="1"/>
    <row r="12534" ht="12.6" hidden="1"/>
    <row r="12535" ht="12.6" hidden="1"/>
    <row r="12536" ht="12.6" hidden="1"/>
    <row r="12537" ht="12.6" hidden="1"/>
    <row r="12538" ht="12.6" hidden="1"/>
    <row r="12539" ht="12.6" hidden="1"/>
    <row r="12540" ht="12.6" hidden="1"/>
    <row r="12541" ht="12.6" hidden="1"/>
    <row r="12542" ht="12.6" hidden="1"/>
    <row r="12543" ht="12.6" hidden="1"/>
    <row r="12544" ht="12.6" hidden="1"/>
    <row r="12545" ht="12.6" hidden="1"/>
    <row r="12546" ht="12.6" hidden="1"/>
    <row r="12547" ht="12.6" hidden="1"/>
    <row r="12548" ht="12.6" hidden="1"/>
    <row r="12549" ht="12.6" hidden="1"/>
    <row r="12550" ht="12.6" hidden="1"/>
    <row r="12551" ht="12.6" hidden="1"/>
    <row r="12552" ht="12.6" hidden="1"/>
    <row r="12553" ht="12.6" hidden="1"/>
    <row r="12554" ht="12.6" hidden="1"/>
    <row r="12555" ht="12.6" hidden="1"/>
    <row r="12556" ht="12.6" hidden="1"/>
    <row r="12557" ht="12.6" hidden="1"/>
    <row r="12558" ht="12.6" hidden="1"/>
    <row r="12559" ht="12.6" hidden="1"/>
    <row r="12560" ht="12.6" hidden="1"/>
    <row r="12561" ht="12.6" hidden="1"/>
    <row r="12562" ht="12.6" hidden="1"/>
    <row r="12563" ht="12.6" hidden="1"/>
    <row r="12564" ht="12.6" hidden="1"/>
    <row r="12565" ht="12.6" hidden="1"/>
    <row r="12566" ht="12.6" hidden="1"/>
    <row r="12567" ht="12.6" hidden="1"/>
    <row r="12568" ht="12.6" hidden="1"/>
    <row r="12569" ht="12.6" hidden="1"/>
    <row r="12570" ht="12.6" hidden="1"/>
    <row r="12571" ht="12.6" hidden="1"/>
    <row r="12572" ht="12.6" hidden="1"/>
    <row r="12573" ht="12.6" hidden="1"/>
    <row r="12574" ht="12.6" hidden="1"/>
    <row r="12575" ht="12.6" hidden="1"/>
    <row r="12576" ht="12.6" hidden="1"/>
    <row r="12577" ht="12.6" hidden="1"/>
    <row r="12578" ht="12.6" hidden="1"/>
    <row r="12579" ht="12.6" hidden="1"/>
    <row r="12580" ht="12.6" hidden="1"/>
    <row r="12581" ht="12.6" hidden="1"/>
    <row r="12582" ht="12.6" hidden="1"/>
    <row r="12583" ht="12.6" hidden="1"/>
    <row r="12584" ht="12.6" hidden="1"/>
    <row r="12585" ht="12.6" hidden="1"/>
    <row r="12586" ht="12.6" hidden="1"/>
    <row r="12587" ht="12.6" hidden="1"/>
    <row r="12588" ht="12.6" hidden="1"/>
    <row r="12589" ht="12.6" hidden="1"/>
    <row r="12590" ht="12.6" hidden="1"/>
    <row r="12591" ht="12.6" hidden="1"/>
    <row r="12592" ht="12.6" hidden="1"/>
    <row r="12593" ht="12.6" hidden="1"/>
    <row r="12594" ht="12.6" hidden="1"/>
    <row r="12595" ht="12.6" hidden="1"/>
    <row r="12596" ht="12.6" hidden="1"/>
    <row r="12597" ht="12.6" hidden="1"/>
    <row r="12598" ht="12.6" hidden="1"/>
    <row r="12599" ht="12.6" hidden="1"/>
    <row r="12600" ht="12.6" hidden="1"/>
    <row r="12601" ht="12.6" hidden="1"/>
    <row r="12602" ht="12.6" hidden="1"/>
    <row r="12603" ht="12.6" hidden="1"/>
    <row r="12604" ht="12.6" hidden="1"/>
    <row r="12605" ht="12.6" hidden="1"/>
    <row r="12606" ht="12.6" hidden="1"/>
    <row r="12607" ht="12.6" hidden="1"/>
    <row r="12608" ht="12.6" hidden="1"/>
    <row r="12609" ht="12.6" hidden="1"/>
    <row r="12610" ht="12.6" hidden="1"/>
    <row r="12611" ht="12.6" hidden="1"/>
    <row r="12612" ht="12.6" hidden="1"/>
    <row r="12613" ht="12.6" hidden="1"/>
    <row r="12614" ht="12.6" hidden="1"/>
    <row r="12615" ht="12.6" hidden="1"/>
    <row r="12616" ht="12.6" hidden="1"/>
    <row r="12617" ht="12.6" hidden="1"/>
    <row r="12618" ht="12.6" hidden="1"/>
    <row r="12619" ht="12.6" hidden="1"/>
    <row r="12620" ht="12.6" hidden="1"/>
    <row r="12621" ht="12.6" hidden="1"/>
    <row r="12622" ht="12.6" hidden="1"/>
    <row r="12623" ht="12.6" hidden="1"/>
    <row r="12624" ht="12.6" hidden="1"/>
    <row r="12625" ht="12.6" hidden="1"/>
    <row r="12626" ht="12.6" hidden="1"/>
    <row r="12627" ht="12.6" hidden="1"/>
    <row r="12628" ht="12.6" hidden="1"/>
    <row r="12629" ht="12.6" hidden="1"/>
    <row r="12630" ht="12.6" hidden="1"/>
    <row r="12631" ht="12.6" hidden="1"/>
    <row r="12632" ht="12.6" hidden="1"/>
    <row r="12633" ht="12.6" hidden="1"/>
    <row r="12634" ht="12.6" hidden="1"/>
    <row r="12635" ht="12.6" hidden="1"/>
    <row r="12636" ht="12.6" hidden="1"/>
    <row r="12637" ht="12.6" hidden="1"/>
    <row r="12638" ht="12.6" hidden="1"/>
    <row r="12639" ht="12.6" hidden="1"/>
    <row r="12640" ht="12.6" hidden="1"/>
    <row r="12641" ht="12.6" hidden="1"/>
    <row r="12642" ht="12.6" hidden="1"/>
    <row r="12643" ht="12.6" hidden="1"/>
    <row r="12644" ht="12.6" hidden="1"/>
    <row r="12645" ht="12.6" hidden="1"/>
    <row r="12646" ht="12.6" hidden="1"/>
    <row r="12647" ht="12.6" hidden="1"/>
    <row r="12648" ht="12.6" hidden="1"/>
    <row r="12649" ht="12.6" hidden="1"/>
    <row r="12650" ht="12.6" hidden="1"/>
    <row r="12651" ht="12.6" hidden="1"/>
    <row r="12652" ht="12.6" hidden="1"/>
    <row r="12653" ht="12.6" hidden="1"/>
    <row r="12654" ht="12.6" hidden="1"/>
    <row r="12655" ht="12.6" hidden="1"/>
    <row r="12656" ht="12.6" hidden="1"/>
    <row r="12657" ht="12.6" hidden="1"/>
    <row r="12658" ht="12.6" hidden="1"/>
    <row r="12659" ht="12.6" hidden="1"/>
    <row r="12660" ht="12.6" hidden="1"/>
    <row r="12661" ht="12.6" hidden="1"/>
    <row r="12662" ht="12.6" hidden="1"/>
    <row r="12663" ht="12.6" hidden="1"/>
    <row r="12664" ht="12.6" hidden="1"/>
    <row r="12665" ht="12.6" hidden="1"/>
    <row r="12666" ht="12.6" hidden="1"/>
    <row r="12667" ht="12.6" hidden="1"/>
    <row r="12668" ht="12.6" hidden="1"/>
    <row r="12669" ht="12.6" hidden="1"/>
    <row r="12670" ht="12.6" hidden="1"/>
    <row r="12671" ht="12.6" hidden="1"/>
    <row r="12672" ht="12.6" hidden="1"/>
    <row r="12673" ht="12.6" hidden="1"/>
    <row r="12674" ht="12.6" hidden="1"/>
    <row r="12675" ht="12.6" hidden="1"/>
    <row r="12676" ht="12.6" hidden="1"/>
    <row r="12677" ht="12.6" hidden="1"/>
    <row r="12678" ht="12.6" hidden="1"/>
    <row r="12679" ht="12.6" hidden="1"/>
    <row r="12680" ht="12.6" hidden="1"/>
    <row r="12681" ht="12.6" hidden="1"/>
    <row r="12682" ht="12.6" hidden="1"/>
    <row r="12683" ht="12.6" hidden="1"/>
    <row r="12684" ht="12.6" hidden="1"/>
    <row r="12685" ht="12.6" hidden="1"/>
    <row r="12686" ht="12.6" hidden="1"/>
    <row r="12687" ht="12.6" hidden="1"/>
    <row r="12688" ht="12.6" hidden="1"/>
    <row r="12689" ht="12.6" hidden="1"/>
    <row r="12690" ht="12.6" hidden="1"/>
    <row r="12691" ht="12.6" hidden="1"/>
    <row r="12692" ht="12.6" hidden="1"/>
    <row r="12693" ht="12.6" hidden="1"/>
    <row r="12694" ht="12.6" hidden="1"/>
    <row r="12695" ht="12.6" hidden="1"/>
    <row r="12696" ht="12.6" hidden="1"/>
    <row r="12697" ht="12.6" hidden="1"/>
    <row r="12698" ht="12.6" hidden="1"/>
    <row r="12699" ht="12.6" hidden="1"/>
    <row r="12700" ht="12.6" hidden="1"/>
    <row r="12701" ht="12.6" hidden="1"/>
    <row r="12702" ht="12.6" hidden="1"/>
    <row r="12703" ht="12.6" hidden="1"/>
    <row r="12704" ht="12.6" hidden="1"/>
    <row r="12705" ht="12.6" hidden="1"/>
    <row r="12706" ht="12.6" hidden="1"/>
    <row r="12707" ht="12.6" hidden="1"/>
    <row r="12708" ht="12.6" hidden="1"/>
    <row r="12709" ht="12.6" hidden="1"/>
    <row r="12710" ht="12.6" hidden="1"/>
    <row r="12711" ht="12.6" hidden="1"/>
    <row r="12712" ht="12.6" hidden="1"/>
    <row r="12713" ht="12.6" hidden="1"/>
    <row r="12714" ht="12.6" hidden="1"/>
    <row r="12715" ht="12.6" hidden="1"/>
    <row r="12716" ht="12.6" hidden="1"/>
    <row r="12717" ht="12.6" hidden="1"/>
    <row r="12718" ht="12.6" hidden="1"/>
    <row r="12719" ht="12.6" hidden="1"/>
    <row r="12720" ht="12.6" hidden="1"/>
    <row r="12721" ht="12.6" hidden="1"/>
    <row r="12722" ht="12.6" hidden="1"/>
    <row r="12723" ht="12.6" hidden="1"/>
    <row r="12724" ht="12.6" hidden="1"/>
    <row r="12725" ht="12.6" hidden="1"/>
    <row r="12726" ht="12.6" hidden="1"/>
    <row r="12727" ht="12.6" hidden="1"/>
    <row r="12728" ht="12.6" hidden="1"/>
    <row r="12729" ht="12.6" hidden="1"/>
    <row r="12730" ht="12.6" hidden="1"/>
    <row r="12731" ht="12.6" hidden="1"/>
    <row r="12732" ht="12.6" hidden="1"/>
    <row r="12733" ht="12.6" hidden="1"/>
    <row r="12734" ht="12.6" hidden="1"/>
    <row r="12735" ht="12.6" hidden="1"/>
    <row r="12736" ht="12.6" hidden="1"/>
    <row r="12737" ht="12.6" hidden="1"/>
    <row r="12738" ht="12.6" hidden="1"/>
    <row r="12739" ht="12.6" hidden="1"/>
    <row r="12740" ht="12.6" hidden="1"/>
    <row r="12741" ht="12.6" hidden="1"/>
    <row r="12742" ht="12.6" hidden="1"/>
    <row r="12743" ht="12.6" hidden="1"/>
    <row r="12744" ht="12.6" hidden="1"/>
    <row r="12745" ht="12.6" hidden="1"/>
    <row r="12746" ht="12.6" hidden="1"/>
    <row r="12747" ht="12.6" hidden="1"/>
    <row r="12748" ht="12.6" hidden="1"/>
    <row r="12749" ht="12.6" hidden="1"/>
    <row r="12750" ht="12.6" hidden="1"/>
    <row r="12751" ht="12.6" hidden="1"/>
    <row r="12752" ht="12.6" hidden="1"/>
    <row r="12753" ht="12.6" hidden="1"/>
    <row r="12754" ht="12.6" hidden="1"/>
    <row r="12755" ht="12.6" hidden="1"/>
    <row r="12756" ht="12.6" hidden="1"/>
    <row r="12757" ht="12.6" hidden="1"/>
    <row r="12758" ht="12.6" hidden="1"/>
    <row r="12759" ht="12.6" hidden="1"/>
    <row r="12760" ht="12.6" hidden="1"/>
    <row r="12761" ht="12.6" hidden="1"/>
    <row r="12762" ht="12.6" hidden="1"/>
    <row r="12763" ht="12.6" hidden="1"/>
    <row r="12764" ht="12.6" hidden="1"/>
    <row r="12765" ht="12.6" hidden="1"/>
    <row r="12766" ht="12.6" hidden="1"/>
    <row r="12767" ht="12.6" hidden="1"/>
    <row r="12768" ht="12.6" hidden="1"/>
    <row r="12769" ht="12.6" hidden="1"/>
    <row r="12770" ht="12.6" hidden="1"/>
    <row r="12771" ht="12.6" hidden="1"/>
    <row r="12772" ht="12.6" hidden="1"/>
    <row r="12773" ht="12.6" hidden="1"/>
    <row r="12774" ht="12.6" hidden="1"/>
    <row r="12775" ht="12.6" hidden="1"/>
    <row r="12776" ht="12.6" hidden="1"/>
    <row r="12777" ht="12.6" hidden="1"/>
    <row r="12778" ht="12.6" hidden="1"/>
    <row r="12779" ht="12.6" hidden="1"/>
    <row r="12780" ht="12.6" hidden="1"/>
    <row r="12781" ht="12.6" hidden="1"/>
    <row r="12782" ht="12.6" hidden="1"/>
    <row r="12783" ht="12.6" hidden="1"/>
    <row r="12784" ht="12.6" hidden="1"/>
    <row r="12785" ht="12.6" hidden="1"/>
    <row r="12786" ht="12.6" hidden="1"/>
    <row r="12787" ht="12.6" hidden="1"/>
    <row r="12788" ht="12.6" hidden="1"/>
    <row r="12789" ht="12.6" hidden="1"/>
    <row r="12790" ht="12.6" hidden="1"/>
    <row r="12791" ht="12.6" hidden="1"/>
    <row r="12792" ht="12.6" hidden="1"/>
    <row r="12793" ht="12.6" hidden="1"/>
    <row r="12794" ht="12.6" hidden="1"/>
    <row r="12795" ht="12.6" hidden="1"/>
    <row r="12796" ht="12.6" hidden="1"/>
    <row r="12797" ht="12.6" hidden="1"/>
    <row r="12798" ht="12.6" hidden="1"/>
    <row r="12799" ht="12.6" hidden="1"/>
    <row r="12800" ht="12.6" hidden="1"/>
    <row r="12801" ht="12.6" hidden="1"/>
    <row r="12802" ht="12.6" hidden="1"/>
    <row r="12803" ht="12.6" hidden="1"/>
    <row r="12804" ht="12.6" hidden="1"/>
    <row r="12805" ht="12.6" hidden="1"/>
    <row r="12806" ht="12.6" hidden="1"/>
    <row r="12807" ht="12.6" hidden="1"/>
    <row r="12808" ht="12.6" hidden="1"/>
    <row r="12809" ht="12.6" hidden="1"/>
    <row r="12810" ht="12.6" hidden="1"/>
    <row r="12811" ht="12.6" hidden="1"/>
    <row r="12812" ht="12.6" hidden="1"/>
    <row r="12813" ht="12.6" hidden="1"/>
    <row r="12814" ht="12.6" hidden="1"/>
    <row r="12815" ht="12.6" hidden="1"/>
    <row r="12816" ht="12.6" hidden="1"/>
    <row r="12817" ht="12.6" hidden="1"/>
    <row r="12818" ht="12.6" hidden="1"/>
    <row r="12819" ht="12.6" hidden="1"/>
    <row r="12820" ht="12.6" hidden="1"/>
    <row r="12821" ht="12.6" hidden="1"/>
    <row r="12822" ht="12.6" hidden="1"/>
    <row r="12823" ht="12.6" hidden="1"/>
    <row r="12824" ht="12.6" hidden="1"/>
    <row r="12825" ht="12.6" hidden="1"/>
    <row r="12826" ht="12.6" hidden="1"/>
    <row r="12827" ht="12.6" hidden="1"/>
    <row r="12828" ht="12.6" hidden="1"/>
    <row r="12829" ht="12.6" hidden="1"/>
    <row r="12830" ht="12.6" hidden="1"/>
    <row r="12831" ht="12.6" hidden="1"/>
    <row r="12832" ht="12.6" hidden="1"/>
    <row r="12833" ht="12.6" hidden="1"/>
    <row r="12834" ht="12.6" hidden="1"/>
    <row r="12835" ht="12.6" hidden="1"/>
    <row r="12836" ht="12.6" hidden="1"/>
    <row r="12837" ht="12.6" hidden="1"/>
    <row r="12838" ht="12.6" hidden="1"/>
    <row r="12839" ht="12.6" hidden="1"/>
    <row r="12840" ht="12.6" hidden="1"/>
    <row r="12841" ht="12.6" hidden="1"/>
    <row r="12842" ht="12.6" hidden="1"/>
    <row r="12843" ht="12.6" hidden="1"/>
    <row r="12844" ht="12.6" hidden="1"/>
    <row r="12845" ht="12.6" hidden="1"/>
    <row r="12846" ht="12.6" hidden="1"/>
    <row r="12847" ht="12.6" hidden="1"/>
    <row r="12848" ht="12.6" hidden="1"/>
    <row r="12849" ht="12.6" hidden="1"/>
    <row r="12850" ht="12.6" hidden="1"/>
    <row r="12851" ht="12.6" hidden="1"/>
    <row r="12852" ht="12.6" hidden="1"/>
    <row r="12853" ht="12.6" hidden="1"/>
    <row r="12854" ht="12.6" hidden="1"/>
    <row r="12855" ht="12.6" hidden="1"/>
    <row r="12856" ht="12.6" hidden="1"/>
    <row r="12857" ht="12.6" hidden="1"/>
    <row r="12858" ht="12.6" hidden="1"/>
    <row r="12859" ht="12.6" hidden="1"/>
    <row r="12860" ht="12.6" hidden="1"/>
    <row r="12861" ht="12.6" hidden="1"/>
    <row r="12862" ht="12.6" hidden="1"/>
    <row r="12863" ht="12.6" hidden="1"/>
    <row r="12864" ht="12.6" hidden="1"/>
    <row r="12865" ht="12.6" hidden="1"/>
    <row r="12866" ht="12.6" hidden="1"/>
    <row r="12867" ht="12.6" hidden="1"/>
    <row r="12868" ht="12.6" hidden="1"/>
    <row r="12869" ht="12.6" hidden="1"/>
    <row r="12870" ht="12.6" hidden="1"/>
    <row r="12871" ht="12.6" hidden="1"/>
    <row r="12872" ht="12.6" hidden="1"/>
    <row r="12873" ht="12.6" hidden="1"/>
    <row r="12874" ht="12.6" hidden="1"/>
    <row r="12875" ht="12.6" hidden="1"/>
    <row r="12876" ht="12.6" hidden="1"/>
    <row r="12877" ht="12.6" hidden="1"/>
    <row r="12878" ht="12.6" hidden="1"/>
    <row r="12879" ht="12.6" hidden="1"/>
    <row r="12880" ht="12.6" hidden="1"/>
    <row r="12881" ht="12.6" hidden="1"/>
    <row r="12882" ht="12.6" hidden="1"/>
    <row r="12883" ht="12.6" hidden="1"/>
    <row r="12884" ht="12.6" hidden="1"/>
    <row r="12885" ht="12.6" hidden="1"/>
    <row r="12886" ht="12.6" hidden="1"/>
    <row r="12887" ht="12.6" hidden="1"/>
    <row r="12888" ht="12.6" hidden="1"/>
    <row r="12889" ht="12.6" hidden="1"/>
    <row r="12890" ht="12.6" hidden="1"/>
    <row r="12891" ht="12.6" hidden="1"/>
    <row r="12892" ht="12.6" hidden="1"/>
    <row r="12893" ht="12.6" hidden="1"/>
    <row r="12894" ht="12.6" hidden="1"/>
    <row r="12895" ht="12.6" hidden="1"/>
    <row r="12896" ht="12.6" hidden="1"/>
    <row r="12897" ht="12.6" hidden="1"/>
    <row r="12898" ht="12.6" hidden="1"/>
    <row r="12899" ht="12.6" hidden="1"/>
    <row r="12900" ht="12.6" hidden="1"/>
    <row r="12901" ht="12.6" hidden="1"/>
    <row r="12902" ht="12.6" hidden="1"/>
    <row r="12903" ht="12.6" hidden="1"/>
    <row r="12904" ht="12.6" hidden="1"/>
    <row r="12905" ht="12.6" hidden="1"/>
    <row r="12906" ht="12.6" hidden="1"/>
    <row r="12907" ht="12.6" hidden="1"/>
    <row r="12908" ht="12.6" hidden="1"/>
    <row r="12909" ht="12.6" hidden="1"/>
    <row r="12910" ht="12.6" hidden="1"/>
    <row r="12911" ht="12.6" hidden="1"/>
    <row r="12912" ht="12.6" hidden="1"/>
    <row r="12913" ht="12.6" hidden="1"/>
    <row r="12914" ht="12.6" hidden="1"/>
    <row r="12915" ht="12.6" hidden="1"/>
    <row r="12916" ht="12.6" hidden="1"/>
    <row r="12917" ht="12.6" hidden="1"/>
    <row r="12918" ht="12.6" hidden="1"/>
    <row r="12919" ht="12.6" hidden="1"/>
    <row r="12920" ht="12.6" hidden="1"/>
    <row r="12921" ht="12.6" hidden="1"/>
    <row r="12922" ht="12.6" hidden="1"/>
    <row r="12923" ht="12.6" hidden="1"/>
    <row r="12924" ht="12.6" hidden="1"/>
    <row r="12925" ht="12.6" hidden="1"/>
    <row r="12926" ht="12.6" hidden="1"/>
    <row r="12927" ht="12.6" hidden="1"/>
    <row r="12928" ht="12.6" hidden="1"/>
    <row r="12929" ht="12.6" hidden="1"/>
    <row r="12930" ht="12.6" hidden="1"/>
    <row r="12931" ht="12.6" hidden="1"/>
    <row r="12932" ht="12.6" hidden="1"/>
    <row r="12933" ht="12.6" hidden="1"/>
    <row r="12934" ht="12.6" hidden="1"/>
    <row r="12935" ht="12.6" hidden="1"/>
    <row r="12936" ht="12.6" hidden="1"/>
    <row r="12937" ht="12.6" hidden="1"/>
    <row r="12938" ht="12.6" hidden="1"/>
    <row r="12939" ht="12.6" hidden="1"/>
    <row r="12940" ht="12.6" hidden="1"/>
    <row r="12941" ht="12.6" hidden="1"/>
    <row r="12942" ht="12.6" hidden="1"/>
    <row r="12943" ht="12.6" hidden="1"/>
    <row r="12944" ht="12.6" hidden="1"/>
    <row r="12945" ht="12.6" hidden="1"/>
    <row r="12946" ht="12.6" hidden="1"/>
    <row r="12947" ht="12.6" hidden="1"/>
    <row r="12948" ht="12.6" hidden="1"/>
    <row r="12949" ht="12.6" hidden="1"/>
    <row r="12950" ht="12.6" hidden="1"/>
    <row r="12951" ht="12.6" hidden="1"/>
    <row r="12952" ht="12.6" hidden="1"/>
    <row r="12953" ht="12.6" hidden="1"/>
    <row r="12954" ht="12.6" hidden="1"/>
    <row r="12955" ht="12.6" hidden="1"/>
    <row r="12956" ht="12.6" hidden="1"/>
    <row r="12957" ht="12.6" hidden="1"/>
    <row r="12958" ht="12.6" hidden="1"/>
    <row r="12959" ht="12.6" hidden="1"/>
    <row r="12960" ht="12.6" hidden="1"/>
    <row r="12961" ht="12.6" hidden="1"/>
    <row r="12962" ht="12.6" hidden="1"/>
    <row r="12963" ht="12.6" hidden="1"/>
    <row r="12964" ht="12.6" hidden="1"/>
    <row r="12965" ht="12.6" hidden="1"/>
    <row r="12966" ht="12.6" hidden="1"/>
    <row r="12967" ht="12.6" hidden="1"/>
    <row r="12968" ht="12.6" hidden="1"/>
    <row r="12969" ht="12.6" hidden="1"/>
    <row r="12970" ht="12.6" hidden="1"/>
    <row r="12971" ht="12.6" hidden="1"/>
    <row r="12972" ht="12.6" hidden="1"/>
    <row r="12973" ht="12.6" hidden="1"/>
    <row r="12974" ht="12.6" hidden="1"/>
    <row r="12975" ht="12.6" hidden="1"/>
    <row r="12976" ht="12.6" hidden="1"/>
    <row r="12977" ht="12.6" hidden="1"/>
    <row r="12978" ht="12.6" hidden="1"/>
    <row r="12979" ht="12.6" hidden="1"/>
    <row r="12980" ht="12.6" hidden="1"/>
    <row r="12981" ht="12.6" hidden="1"/>
    <row r="12982" ht="12.6" hidden="1"/>
    <row r="12983" ht="12.6" hidden="1"/>
    <row r="12984" ht="12.6" hidden="1"/>
    <row r="12985" ht="12.6" hidden="1"/>
    <row r="12986" ht="12.6" hidden="1"/>
    <row r="12987" ht="12.6" hidden="1"/>
    <row r="12988" ht="12.6" hidden="1"/>
    <row r="12989" ht="12.6" hidden="1"/>
    <row r="12990" ht="12.6" hidden="1"/>
    <row r="12991" ht="12.6" hidden="1"/>
    <row r="12992" ht="12.6" hidden="1"/>
    <row r="12993" ht="12.6" hidden="1"/>
    <row r="12994" ht="12.6" hidden="1"/>
    <row r="12995" ht="12.6" hidden="1"/>
    <row r="12996" ht="12.6" hidden="1"/>
    <row r="12997" ht="12.6" hidden="1"/>
    <row r="12998" ht="12.6" hidden="1"/>
    <row r="12999" ht="12.6" hidden="1"/>
    <row r="13000" ht="12.6" hidden="1"/>
    <row r="13001" ht="12.6" hidden="1"/>
    <row r="13002" ht="12.6" hidden="1"/>
    <row r="13003" ht="12.6" hidden="1"/>
    <row r="13004" ht="12.6" hidden="1"/>
    <row r="13005" ht="12.6" hidden="1"/>
    <row r="13006" ht="12.6" hidden="1"/>
    <row r="13007" ht="12.6" hidden="1"/>
    <row r="13008" ht="12.6" hidden="1"/>
    <row r="13009" ht="12.6" hidden="1"/>
    <row r="13010" ht="12.6" hidden="1"/>
    <row r="13011" ht="12.6" hidden="1"/>
    <row r="13012" ht="12.6" hidden="1"/>
    <row r="13013" ht="12.6" hidden="1"/>
    <row r="13014" ht="12.6" hidden="1"/>
    <row r="13015" ht="12.6" hidden="1"/>
    <row r="13016" ht="12.6" hidden="1"/>
    <row r="13017" ht="12.6" hidden="1"/>
    <row r="13018" ht="12.6" hidden="1"/>
    <row r="13019" ht="12.6" hidden="1"/>
    <row r="13020" ht="12.6" hidden="1"/>
    <row r="13021" ht="12.6" hidden="1"/>
    <row r="13022" ht="12.6" hidden="1"/>
    <row r="13023" ht="12.6" hidden="1"/>
    <row r="13024" ht="12.6" hidden="1"/>
    <row r="13025" ht="12.6" hidden="1"/>
    <row r="13026" ht="12.6" hidden="1"/>
    <row r="13027" ht="12.6" hidden="1"/>
    <row r="13028" ht="12.6" hidden="1"/>
    <row r="13029" ht="12.6" hidden="1"/>
    <row r="13030" ht="12.6" hidden="1"/>
    <row r="13031" ht="12.6" hidden="1"/>
    <row r="13032" ht="12.6" hidden="1"/>
    <row r="13033" ht="12.6" hidden="1"/>
    <row r="13034" ht="12.6" hidden="1"/>
    <row r="13035" ht="12.6" hidden="1"/>
    <row r="13036" ht="12.6" hidden="1"/>
    <row r="13037" ht="12.6" hidden="1"/>
    <row r="13038" ht="12.6" hidden="1"/>
    <row r="13039" ht="12.6" hidden="1"/>
    <row r="13040" ht="12.6" hidden="1"/>
    <row r="13041" ht="12.6" hidden="1"/>
    <row r="13042" ht="12.6" hidden="1"/>
    <row r="13043" ht="12.6" hidden="1"/>
    <row r="13044" ht="12.6" hidden="1"/>
    <row r="13045" ht="12.6" hidden="1"/>
    <row r="13046" ht="12.6" hidden="1"/>
    <row r="13047" ht="12.6" hidden="1"/>
    <row r="13048" ht="12.6" hidden="1"/>
    <row r="13049" ht="12.6" hidden="1"/>
    <row r="13050" ht="12.6" hidden="1"/>
    <row r="13051" ht="12.6" hidden="1"/>
    <row r="13052" ht="12.6" hidden="1"/>
    <row r="13053" ht="12.6" hidden="1"/>
    <row r="13054" ht="12.6" hidden="1"/>
    <row r="13055" ht="12.6" hidden="1"/>
    <row r="13056" ht="12.6" hidden="1"/>
    <row r="13057" ht="12.6" hidden="1"/>
    <row r="13058" ht="12.6" hidden="1"/>
    <row r="13059" ht="12.6" hidden="1"/>
    <row r="13060" ht="12.6" hidden="1"/>
    <row r="13061" ht="12.6" hidden="1"/>
    <row r="13062" ht="12.6" hidden="1"/>
    <row r="13063" ht="12.6" hidden="1"/>
    <row r="13064" ht="12.6" hidden="1"/>
    <row r="13065" ht="12.6" hidden="1"/>
    <row r="13066" ht="12.6" hidden="1"/>
    <row r="13067" ht="12.6" hidden="1"/>
    <row r="13068" ht="12.6" hidden="1"/>
    <row r="13069" ht="12.6" hidden="1"/>
    <row r="13070" ht="12.6" hidden="1"/>
    <row r="13071" ht="12.6" hidden="1"/>
    <row r="13072" ht="12.6" hidden="1"/>
    <row r="13073" ht="12.6" hidden="1"/>
    <row r="13074" ht="12.6" hidden="1"/>
    <row r="13075" ht="12.6" hidden="1"/>
    <row r="13076" ht="12.6" hidden="1"/>
    <row r="13077" ht="12.6" hidden="1"/>
    <row r="13078" ht="12.6" hidden="1"/>
    <row r="13079" ht="12.6" hidden="1"/>
    <row r="13080" ht="12.6" hidden="1"/>
    <row r="13081" ht="12.6" hidden="1"/>
    <row r="13082" ht="12.6" hidden="1"/>
    <row r="13083" ht="12.6" hidden="1"/>
    <row r="13084" ht="12.6" hidden="1"/>
    <row r="13085" ht="12.6" hidden="1"/>
    <row r="13086" ht="12.6" hidden="1"/>
    <row r="13087" ht="12.6" hidden="1"/>
    <row r="13088" ht="12.6" hidden="1"/>
    <row r="13089" ht="12.6" hidden="1"/>
    <row r="13090" ht="12.6" hidden="1"/>
    <row r="13091" ht="12.6" hidden="1"/>
    <row r="13092" ht="12.6" hidden="1"/>
    <row r="13093" ht="12.6" hidden="1"/>
    <row r="13094" ht="12.6" hidden="1"/>
    <row r="13095" ht="12.6" hidden="1"/>
    <row r="13096" ht="12.6" hidden="1"/>
    <row r="13097" ht="12.6" hidden="1"/>
    <row r="13098" ht="12.6" hidden="1"/>
    <row r="13099" ht="12.6" hidden="1"/>
    <row r="13100" ht="12.6" hidden="1"/>
    <row r="13101" ht="12.6" hidden="1"/>
    <row r="13102" ht="12.6" hidden="1"/>
    <row r="13103" ht="12.6" hidden="1"/>
    <row r="13104" ht="12.6" hidden="1"/>
    <row r="13105" ht="12.6" hidden="1"/>
    <row r="13106" ht="12.6" hidden="1"/>
    <row r="13107" ht="12.6" hidden="1"/>
    <row r="13108" ht="12.6" hidden="1"/>
    <row r="13109" ht="12.6" hidden="1"/>
    <row r="13110" ht="12.6" hidden="1"/>
    <row r="13111" ht="12.6" hidden="1"/>
    <row r="13112" ht="12.6" hidden="1"/>
    <row r="13113" ht="12.6" hidden="1"/>
    <row r="13114" ht="12.6" hidden="1"/>
    <row r="13115" ht="12.6" hidden="1"/>
    <row r="13116" ht="12.6" hidden="1"/>
    <row r="13117" ht="12.6" hidden="1"/>
    <row r="13118" ht="12.6" hidden="1"/>
    <row r="13119" ht="12.6" hidden="1"/>
    <row r="13120" ht="12.6" hidden="1"/>
    <row r="13121" ht="12.6" hidden="1"/>
    <row r="13122" ht="12.6" hidden="1"/>
    <row r="13123" ht="12.6" hidden="1"/>
    <row r="13124" ht="12.6" hidden="1"/>
    <row r="13125" ht="12.6" hidden="1"/>
    <row r="13126" ht="12.6" hidden="1"/>
    <row r="13127" ht="12.6" hidden="1"/>
    <row r="13128" ht="12.6" hidden="1"/>
    <row r="13129" ht="12.6" hidden="1"/>
    <row r="13130" ht="12.6" hidden="1"/>
    <row r="13131" ht="12.6" hidden="1"/>
    <row r="13132" ht="12.6" hidden="1"/>
    <row r="13133" ht="12.6" hidden="1"/>
    <row r="13134" ht="12.6" hidden="1"/>
    <row r="13135" ht="12.6" hidden="1"/>
    <row r="13136" ht="12.6" hidden="1"/>
    <row r="13137" ht="12.6" hidden="1"/>
    <row r="13138" ht="12.6" hidden="1"/>
    <row r="13139" ht="12.6" hidden="1"/>
    <row r="13140" ht="12.6" hidden="1"/>
    <row r="13141" ht="12.6" hidden="1"/>
    <row r="13142" ht="12.6" hidden="1"/>
    <row r="13143" ht="12.6" hidden="1"/>
    <row r="13144" ht="12.6" hidden="1"/>
    <row r="13145" ht="12.6" hidden="1"/>
    <row r="13146" ht="12.6" hidden="1"/>
    <row r="13147" ht="12.6" hidden="1"/>
    <row r="13148" ht="12.6" hidden="1"/>
    <row r="13149" ht="12.6" hidden="1"/>
    <row r="13150" ht="12.6" hidden="1"/>
    <row r="13151" ht="12.6" hidden="1"/>
    <row r="13152" ht="12.6" hidden="1"/>
    <row r="13153" ht="12.6" hidden="1"/>
    <row r="13154" ht="12.6" hidden="1"/>
    <row r="13155" ht="12.6" hidden="1"/>
    <row r="13156" ht="12.6" hidden="1"/>
    <row r="13157" ht="12.6" hidden="1"/>
    <row r="13158" ht="12.6" hidden="1"/>
    <row r="13159" ht="12.6" hidden="1"/>
    <row r="13160" ht="12.6" hidden="1"/>
    <row r="13161" ht="12.6" hidden="1"/>
    <row r="13162" ht="12.6" hidden="1"/>
    <row r="13163" ht="12.6" hidden="1"/>
    <row r="13164" ht="12.6" hidden="1"/>
    <row r="13165" ht="12.6" hidden="1"/>
    <row r="13166" ht="12.6" hidden="1"/>
    <row r="13167" ht="12.6" hidden="1"/>
    <row r="13168" ht="12.6" hidden="1"/>
    <row r="13169" ht="12.6" hidden="1"/>
    <row r="13170" ht="12.6" hidden="1"/>
    <row r="13171" ht="12.6" hidden="1"/>
    <row r="13172" ht="12.6" hidden="1"/>
    <row r="13173" ht="12.6" hidden="1"/>
    <row r="13174" ht="12.6" hidden="1"/>
    <row r="13175" ht="12.6" hidden="1"/>
    <row r="13176" ht="12.6" hidden="1"/>
    <row r="13177" ht="12.6" hidden="1"/>
    <row r="13178" ht="12.6" hidden="1"/>
    <row r="13179" ht="12.6" hidden="1"/>
    <row r="13180" ht="12.6" hidden="1"/>
    <row r="13181" ht="12.6" hidden="1"/>
    <row r="13182" ht="12.6" hidden="1"/>
    <row r="13183" ht="12.6" hidden="1"/>
    <row r="13184" ht="12.6" hidden="1"/>
    <row r="13185" ht="12.6" hidden="1"/>
    <row r="13186" ht="12.6" hidden="1"/>
    <row r="13187" ht="12.6" hidden="1"/>
    <row r="13188" ht="12.6" hidden="1"/>
    <row r="13189" ht="12.6" hidden="1"/>
    <row r="13190" ht="12.6" hidden="1"/>
    <row r="13191" ht="12.6" hidden="1"/>
    <row r="13192" ht="12.6" hidden="1"/>
    <row r="13193" ht="12.6" hidden="1"/>
    <row r="13194" ht="12.6" hidden="1"/>
    <row r="13195" ht="12.6" hidden="1"/>
    <row r="13196" ht="12.6" hidden="1"/>
    <row r="13197" ht="12.6" hidden="1"/>
    <row r="13198" ht="12.6" hidden="1"/>
    <row r="13199" ht="12.6" hidden="1"/>
    <row r="13200" ht="12.6" hidden="1"/>
    <row r="13201" ht="12.6" hidden="1"/>
    <row r="13202" ht="12.6" hidden="1"/>
    <row r="13203" ht="12.6" hidden="1"/>
    <row r="13204" ht="12.6" hidden="1"/>
    <row r="13205" ht="12.6" hidden="1"/>
    <row r="13206" ht="12.6" hidden="1"/>
    <row r="13207" ht="12.6" hidden="1"/>
    <row r="13208" ht="12.6" hidden="1"/>
    <row r="13209" ht="12.6" hidden="1"/>
    <row r="13210" ht="12.6" hidden="1"/>
    <row r="13211" ht="12.6" hidden="1"/>
    <row r="13212" ht="12.6" hidden="1"/>
    <row r="13213" ht="12.6" hidden="1"/>
    <row r="13214" ht="12.6" hidden="1"/>
    <row r="13215" ht="12.6" hidden="1"/>
    <row r="13216" ht="12.6" hidden="1"/>
    <row r="13217" ht="12.6" hidden="1"/>
    <row r="13218" ht="12.6" hidden="1"/>
    <row r="13219" ht="12.6" hidden="1"/>
    <row r="13220" ht="12.6" hidden="1"/>
    <row r="13221" ht="12.6" hidden="1"/>
    <row r="13222" ht="12.6" hidden="1"/>
    <row r="13223" ht="12.6" hidden="1"/>
    <row r="13224" ht="12.6" hidden="1"/>
    <row r="13225" ht="12.6" hidden="1"/>
    <row r="13226" ht="12.6" hidden="1"/>
    <row r="13227" ht="12.6" hidden="1"/>
    <row r="13228" ht="12.6" hidden="1"/>
    <row r="13229" ht="12.6" hidden="1"/>
    <row r="13230" ht="12.6" hidden="1"/>
    <row r="13231" ht="12.6" hidden="1"/>
    <row r="13232" ht="12.6" hidden="1"/>
    <row r="13233" ht="12.6" hidden="1"/>
    <row r="13234" ht="12.6" hidden="1"/>
    <row r="13235" ht="12.6" hidden="1"/>
    <row r="13236" ht="12.6" hidden="1"/>
    <row r="13237" ht="12.6" hidden="1"/>
    <row r="13238" ht="12.6" hidden="1"/>
    <row r="13239" ht="12.6" hidden="1"/>
    <row r="13240" ht="12.6" hidden="1"/>
    <row r="13241" ht="12.6" hidden="1"/>
    <row r="13242" ht="12.6" hidden="1"/>
    <row r="13243" ht="12.6" hidden="1"/>
    <row r="13244" ht="12.6" hidden="1"/>
    <row r="13245" ht="12.6" hidden="1"/>
    <row r="13246" ht="12.6" hidden="1"/>
    <row r="13247" ht="12.6" hidden="1"/>
    <row r="13248" ht="12.6" hidden="1"/>
    <row r="13249" ht="12.6" hidden="1"/>
    <row r="13250" ht="12.6" hidden="1"/>
    <row r="13251" ht="12.6" hidden="1"/>
    <row r="13252" ht="12.6" hidden="1"/>
    <row r="13253" ht="12.6" hidden="1"/>
    <row r="13254" ht="12.6" hidden="1"/>
    <row r="13255" ht="12.6" hidden="1"/>
    <row r="13256" ht="12.6" hidden="1"/>
    <row r="13257" ht="12.6" hidden="1"/>
    <row r="13258" ht="12.6" hidden="1"/>
    <row r="13259" ht="12.6" hidden="1"/>
    <row r="13260" ht="12.6" hidden="1"/>
    <row r="13261" ht="12.6" hidden="1"/>
    <row r="13262" ht="12.6" hidden="1"/>
    <row r="13263" ht="12.6" hidden="1"/>
    <row r="13264" ht="12.6" hidden="1"/>
    <row r="13265" ht="12.6" hidden="1"/>
    <row r="13266" ht="12.6" hidden="1"/>
    <row r="13267" ht="12.6" hidden="1"/>
    <row r="13268" ht="12.6" hidden="1"/>
    <row r="13269" ht="12.6" hidden="1"/>
    <row r="13270" ht="12.6" hidden="1"/>
    <row r="13271" ht="12.6" hidden="1"/>
    <row r="13272" ht="12.6" hidden="1"/>
    <row r="13273" ht="12.6" hidden="1"/>
    <row r="13274" ht="12.6" hidden="1"/>
    <row r="13275" ht="12.6" hidden="1"/>
    <row r="13276" ht="12.6" hidden="1"/>
    <row r="13277" ht="12.6" hidden="1"/>
    <row r="13278" ht="12.6" hidden="1"/>
    <row r="13279" ht="12.6" hidden="1"/>
    <row r="13280" ht="12.6" hidden="1"/>
    <row r="13281" ht="12.6" hidden="1"/>
    <row r="13282" ht="12.6" hidden="1"/>
    <row r="13283" ht="12.6" hidden="1"/>
    <row r="13284" ht="12.6" hidden="1"/>
    <row r="13285" ht="12.6" hidden="1"/>
    <row r="13286" ht="12.6" hidden="1"/>
    <row r="13287" ht="12.6" hidden="1"/>
    <row r="13288" ht="12.6" hidden="1"/>
    <row r="13289" ht="12.6" hidden="1"/>
    <row r="13290" ht="12.6" hidden="1"/>
    <row r="13291" ht="12.6" hidden="1"/>
    <row r="13292" ht="12.6" hidden="1"/>
    <row r="13293" ht="12.6" hidden="1"/>
    <row r="13294" ht="12.6" hidden="1"/>
    <row r="13295" ht="12.6" hidden="1"/>
    <row r="13296" ht="12.6" hidden="1"/>
    <row r="13297" ht="12.6" hidden="1"/>
    <row r="13298" ht="12.6" hidden="1"/>
    <row r="13299" ht="12.6" hidden="1"/>
    <row r="13300" ht="12.6" hidden="1"/>
    <row r="13301" ht="12.6" hidden="1"/>
    <row r="13302" ht="12.6" hidden="1"/>
    <row r="13303" ht="12.6" hidden="1"/>
    <row r="13304" ht="12.6" hidden="1"/>
    <row r="13305" ht="12.6" hidden="1"/>
    <row r="13306" ht="12.6" hidden="1"/>
    <row r="13307" ht="12.6" hidden="1"/>
    <row r="13308" ht="12.6" hidden="1"/>
    <row r="13309" ht="12.6" hidden="1"/>
    <row r="13310" ht="12.6" hidden="1"/>
    <row r="13311" ht="12.6" hidden="1"/>
    <row r="13312" ht="12.6" hidden="1"/>
    <row r="13313" ht="12.6" hidden="1"/>
    <row r="13314" ht="12.6" hidden="1"/>
    <row r="13315" ht="12.6" hidden="1"/>
    <row r="13316" ht="12.6" hidden="1"/>
    <row r="13317" ht="12.6" hidden="1"/>
    <row r="13318" ht="12.6" hidden="1"/>
    <row r="13319" ht="12.6" hidden="1"/>
    <row r="13320" ht="12.6" hidden="1"/>
    <row r="13321" ht="12.6" hidden="1"/>
    <row r="13322" ht="12.6" hidden="1"/>
    <row r="13323" ht="12.6" hidden="1"/>
    <row r="13324" ht="12.6" hidden="1"/>
    <row r="13325" ht="12.6" hidden="1"/>
    <row r="13326" ht="12.6" hidden="1"/>
    <row r="13327" ht="12.6" hidden="1"/>
    <row r="13328" ht="12.6" hidden="1"/>
    <row r="13329" ht="12.6" hidden="1"/>
    <row r="13330" ht="12.6" hidden="1"/>
    <row r="13331" ht="12.6" hidden="1"/>
    <row r="13332" ht="12.6" hidden="1"/>
    <row r="13333" ht="12.6" hidden="1"/>
    <row r="13334" ht="12.6" hidden="1"/>
    <row r="13335" ht="12.6" hidden="1"/>
    <row r="13336" ht="12.6" hidden="1"/>
    <row r="13337" ht="12.6" hidden="1"/>
    <row r="13338" ht="12.6" hidden="1"/>
    <row r="13339" ht="12.6" hidden="1"/>
    <row r="13340" ht="12.6" hidden="1"/>
    <row r="13341" ht="12.6" hidden="1"/>
    <row r="13342" ht="12.6" hidden="1"/>
    <row r="13343" ht="12.6" hidden="1"/>
    <row r="13344" ht="12.6" hidden="1"/>
    <row r="13345" ht="12.6" hidden="1"/>
    <row r="13346" ht="12.6" hidden="1"/>
    <row r="13347" ht="12.6" hidden="1"/>
    <row r="13348" ht="12.6" hidden="1"/>
    <row r="13349" ht="12.6" hidden="1"/>
    <row r="13350" ht="12.6" hidden="1"/>
    <row r="13351" ht="12.6" hidden="1"/>
    <row r="13352" ht="12.6" hidden="1"/>
    <row r="13353" ht="12.6" hidden="1"/>
    <row r="13354" ht="12.6" hidden="1"/>
    <row r="13355" ht="12.6" hidden="1"/>
    <row r="13356" ht="12.6" hidden="1"/>
    <row r="13357" ht="12.6" hidden="1"/>
    <row r="13358" ht="12.6" hidden="1"/>
    <row r="13359" ht="12.6" hidden="1"/>
    <row r="13360" ht="12.6" hidden="1"/>
    <row r="13361" ht="12.6" hidden="1"/>
    <row r="13362" ht="12.6" hidden="1"/>
    <row r="13363" ht="12.6" hidden="1"/>
    <row r="13364" ht="12.6" hidden="1"/>
    <row r="13365" ht="12.6" hidden="1"/>
    <row r="13366" ht="12.6" hidden="1"/>
    <row r="13367" ht="12.6" hidden="1"/>
    <row r="13368" ht="12.6" hidden="1"/>
    <row r="13369" ht="12.6" hidden="1"/>
    <row r="13370" ht="12.6" hidden="1"/>
    <row r="13371" ht="12.6" hidden="1"/>
    <row r="13372" ht="12.6" hidden="1"/>
    <row r="13373" ht="12.6" hidden="1"/>
    <row r="13374" ht="12.6" hidden="1"/>
    <row r="13375" ht="12.6" hidden="1"/>
    <row r="13376" ht="12.6" hidden="1"/>
    <row r="13377" ht="12.6" hidden="1"/>
    <row r="13378" ht="12.6" hidden="1"/>
    <row r="13379" ht="12.6" hidden="1"/>
    <row r="13380" ht="12.6" hidden="1"/>
    <row r="13381" ht="12.6" hidden="1"/>
    <row r="13382" ht="12.6" hidden="1"/>
    <row r="13383" ht="12.6" hidden="1"/>
    <row r="13384" ht="12.6" hidden="1"/>
    <row r="13385" ht="12.6" hidden="1"/>
    <row r="13386" ht="12.6" hidden="1"/>
    <row r="13387" ht="12.6" hidden="1"/>
    <row r="13388" ht="12.6" hidden="1"/>
    <row r="13389" ht="12.6" hidden="1"/>
    <row r="13390" ht="12.6" hidden="1"/>
    <row r="13391" ht="12.6" hidden="1"/>
    <row r="13392" ht="12.6" hidden="1"/>
    <row r="13393" ht="12.6" hidden="1"/>
    <row r="13394" ht="12.6" hidden="1"/>
    <row r="13395" ht="12.6" hidden="1"/>
    <row r="13396" ht="12.6" hidden="1"/>
    <row r="13397" ht="12.6" hidden="1"/>
    <row r="13398" ht="12.6" hidden="1"/>
    <row r="13399" ht="12.6" hidden="1"/>
    <row r="13400" ht="12.6" hidden="1"/>
    <row r="13401" ht="12.6" hidden="1"/>
    <row r="13402" ht="12.6" hidden="1"/>
    <row r="13403" ht="12.6" hidden="1"/>
    <row r="13404" ht="12.6" hidden="1"/>
    <row r="13405" ht="12.6" hidden="1"/>
    <row r="13406" ht="12.6" hidden="1"/>
    <row r="13407" ht="12.6" hidden="1"/>
    <row r="13408" ht="12.6" hidden="1"/>
    <row r="13409" ht="12.6" hidden="1"/>
    <row r="13410" ht="12.6" hidden="1"/>
    <row r="13411" ht="12.6" hidden="1"/>
    <row r="13412" ht="12.6" hidden="1"/>
    <row r="13413" ht="12.6" hidden="1"/>
    <row r="13414" ht="12.6" hidden="1"/>
    <row r="13415" ht="12.6" hidden="1"/>
    <row r="13416" ht="12.6" hidden="1"/>
    <row r="13417" ht="12.6" hidden="1"/>
    <row r="13418" ht="12.6" hidden="1"/>
    <row r="13419" ht="12.6" hidden="1"/>
    <row r="13420" ht="12.6" hidden="1"/>
    <row r="13421" ht="12.6" hidden="1"/>
    <row r="13422" ht="12.6" hidden="1"/>
    <row r="13423" ht="12.6" hidden="1"/>
    <row r="13424" ht="12.6" hidden="1"/>
    <row r="13425" ht="12.6" hidden="1"/>
    <row r="13426" ht="12.6" hidden="1"/>
    <row r="13427" ht="12.6" hidden="1"/>
    <row r="13428" ht="12.6" hidden="1"/>
    <row r="13429" ht="12.6" hidden="1"/>
    <row r="13430" ht="12.6" hidden="1"/>
    <row r="13431" ht="12.6" hidden="1"/>
    <row r="13432" ht="12.6" hidden="1"/>
    <row r="13433" ht="12.6" hidden="1"/>
    <row r="13434" ht="12.6" hidden="1"/>
    <row r="13435" ht="12.6" hidden="1"/>
    <row r="13436" ht="12.6" hidden="1"/>
    <row r="13437" ht="12.6" hidden="1"/>
    <row r="13438" ht="12.6" hidden="1"/>
    <row r="13439" ht="12.6" hidden="1"/>
    <row r="13440" ht="12.6" hidden="1"/>
    <row r="13441" ht="12.6" hidden="1"/>
    <row r="13442" ht="12.6" hidden="1"/>
    <row r="13443" ht="12.6" hidden="1"/>
    <row r="13444" ht="12.6" hidden="1"/>
    <row r="13445" ht="12.6" hidden="1"/>
    <row r="13446" ht="12.6" hidden="1"/>
    <row r="13447" ht="12.6" hidden="1"/>
    <row r="13448" ht="12.6" hidden="1"/>
    <row r="13449" ht="12.6" hidden="1"/>
    <row r="13450" ht="12.6" hidden="1"/>
    <row r="13451" ht="12.6" hidden="1"/>
    <row r="13452" ht="12.6" hidden="1"/>
    <row r="13453" ht="12.6" hidden="1"/>
    <row r="13454" ht="12.6" hidden="1"/>
    <row r="13455" ht="12.6" hidden="1"/>
    <row r="13456" ht="12.6" hidden="1"/>
    <row r="13457" ht="12.6" hidden="1"/>
    <row r="13458" ht="12.6" hidden="1"/>
    <row r="13459" ht="12.6" hidden="1"/>
    <row r="13460" ht="12.6" hidden="1"/>
    <row r="13461" ht="12.6" hidden="1"/>
    <row r="13462" ht="12.6" hidden="1"/>
    <row r="13463" ht="12.6" hidden="1"/>
    <row r="13464" ht="12.6" hidden="1"/>
    <row r="13465" ht="12.6" hidden="1"/>
    <row r="13466" ht="12.6" hidden="1"/>
    <row r="13467" ht="12.6" hidden="1"/>
    <row r="13468" ht="12.6" hidden="1"/>
    <row r="13469" ht="12.6" hidden="1"/>
    <row r="13470" ht="12.6" hidden="1"/>
    <row r="13471" ht="12.6" hidden="1"/>
    <row r="13472" ht="12.6" hidden="1"/>
    <row r="13473" ht="12.6" hidden="1"/>
    <row r="13474" ht="12.6" hidden="1"/>
    <row r="13475" ht="12.6" hidden="1"/>
    <row r="13476" ht="12.6" hidden="1"/>
    <row r="13477" ht="12.6" hidden="1"/>
    <row r="13478" ht="12.6" hidden="1"/>
    <row r="13479" ht="12.6" hidden="1"/>
    <row r="13480" ht="12.6" hidden="1"/>
    <row r="13481" ht="12.6" hidden="1"/>
    <row r="13482" ht="12.6" hidden="1"/>
    <row r="13483" ht="12.6" hidden="1"/>
    <row r="13484" ht="12.6" hidden="1"/>
    <row r="13485" ht="12.6" hidden="1"/>
    <row r="13486" ht="12.6" hidden="1"/>
    <row r="13487" ht="12.6" hidden="1"/>
    <row r="13488" ht="12.6" hidden="1"/>
    <row r="13489" ht="12.6" hidden="1"/>
    <row r="13490" ht="12.6" hidden="1"/>
    <row r="13491" ht="12.6" hidden="1"/>
    <row r="13492" ht="12.6" hidden="1"/>
    <row r="13493" ht="12.6" hidden="1"/>
    <row r="13494" ht="12.6" hidden="1"/>
    <row r="13495" ht="12.6" hidden="1"/>
    <row r="13496" ht="12.6" hidden="1"/>
    <row r="13497" ht="12.6" hidden="1"/>
    <row r="13498" ht="12.6" hidden="1"/>
    <row r="13499" ht="12.6" hidden="1"/>
    <row r="13500" ht="12.6" hidden="1"/>
    <row r="13501" ht="12.6" hidden="1"/>
    <row r="13502" ht="12.6" hidden="1"/>
    <row r="13503" ht="12.6" hidden="1"/>
    <row r="13504" ht="12.6" hidden="1"/>
    <row r="13505" ht="12.6" hidden="1"/>
    <row r="13506" ht="12.6" hidden="1"/>
    <row r="13507" ht="12.6" hidden="1"/>
    <row r="13508" ht="12.6" hidden="1"/>
    <row r="13509" ht="12.6" hidden="1"/>
    <row r="13510" ht="12.6" hidden="1"/>
    <row r="13511" ht="12.6" hidden="1"/>
    <row r="13512" ht="12.6" hidden="1"/>
    <row r="13513" ht="12.6" hidden="1"/>
    <row r="13514" ht="12.6" hidden="1"/>
    <row r="13515" ht="12.6" hidden="1"/>
    <row r="13516" ht="12.6" hidden="1"/>
    <row r="13517" ht="12.6" hidden="1"/>
    <row r="13518" ht="12.6" hidden="1"/>
    <row r="13519" ht="12.6" hidden="1"/>
    <row r="13520" ht="12.6" hidden="1"/>
    <row r="13521" ht="12.6" hidden="1"/>
    <row r="13522" ht="12.6" hidden="1"/>
    <row r="13523" ht="12.6" hidden="1"/>
    <row r="13524" ht="12.6" hidden="1"/>
    <row r="13525" ht="12.6" hidden="1"/>
    <row r="13526" ht="12.6" hidden="1"/>
    <row r="13527" ht="12.6" hidden="1"/>
    <row r="13528" ht="12.6" hidden="1"/>
    <row r="13529" ht="12.6" hidden="1"/>
    <row r="13530" ht="12.6" hidden="1"/>
    <row r="13531" ht="12.6" hidden="1"/>
    <row r="13532" ht="12.6" hidden="1"/>
    <row r="13533" ht="12.6" hidden="1"/>
    <row r="13534" ht="12.6" hidden="1"/>
    <row r="13535" ht="12.6" hidden="1"/>
    <row r="13536" ht="12.6" hidden="1"/>
    <row r="13537" ht="12.6" hidden="1"/>
    <row r="13538" ht="12.6" hidden="1"/>
    <row r="13539" ht="12.6" hidden="1"/>
    <row r="13540" ht="12.6" hidden="1"/>
    <row r="13541" ht="12.6" hidden="1"/>
    <row r="13542" ht="12.6" hidden="1"/>
    <row r="13543" ht="12.6" hidden="1"/>
    <row r="13544" ht="12.6" hidden="1"/>
    <row r="13545" ht="12.6" hidden="1"/>
    <row r="13546" ht="12.6" hidden="1"/>
    <row r="13547" ht="12.6" hidden="1"/>
    <row r="13548" ht="12.6" hidden="1"/>
    <row r="13549" ht="12.6" hidden="1"/>
    <row r="13550" ht="12.6" hidden="1"/>
    <row r="13551" ht="12.6" hidden="1"/>
    <row r="13552" ht="12.6" hidden="1"/>
    <row r="13553" ht="12.6" hidden="1"/>
    <row r="13554" ht="12.6" hidden="1"/>
    <row r="13555" ht="12.6" hidden="1"/>
    <row r="13556" ht="12.6" hidden="1"/>
    <row r="13557" ht="12.6" hidden="1"/>
    <row r="13558" ht="12.6" hidden="1"/>
    <row r="13559" ht="12.6" hidden="1"/>
    <row r="13560" ht="12.6" hidden="1"/>
    <row r="13561" ht="12.6" hidden="1"/>
    <row r="13562" ht="12.6" hidden="1"/>
    <row r="13563" ht="12.6" hidden="1"/>
    <row r="13564" ht="12.6" hidden="1"/>
    <row r="13565" ht="12.6" hidden="1"/>
    <row r="13566" ht="12.6" hidden="1"/>
    <row r="13567" ht="12.6" hidden="1"/>
    <row r="13568" ht="12.6" hidden="1"/>
    <row r="13569" ht="12.6" hidden="1"/>
    <row r="13570" ht="12.6" hidden="1"/>
    <row r="13571" ht="12.6" hidden="1"/>
    <row r="13572" ht="12.6" hidden="1"/>
    <row r="13573" ht="12.6" hidden="1"/>
    <row r="13574" ht="12.6" hidden="1"/>
    <row r="13575" ht="12.6" hidden="1"/>
    <row r="13576" ht="12.6" hidden="1"/>
    <row r="13577" ht="12.6" hidden="1"/>
    <row r="13578" ht="12.6" hidden="1"/>
    <row r="13579" ht="12.6" hidden="1"/>
    <row r="13580" ht="12.6" hidden="1"/>
    <row r="13581" ht="12.6" hidden="1"/>
    <row r="13582" ht="12.6" hidden="1"/>
    <row r="13583" ht="12.6" hidden="1"/>
    <row r="13584" ht="12.6" hidden="1"/>
    <row r="13585" ht="12.6" hidden="1"/>
    <row r="13586" ht="12.6" hidden="1"/>
    <row r="13587" ht="12.6" hidden="1"/>
    <row r="13588" ht="12.6" hidden="1"/>
    <row r="13589" ht="12.6" hidden="1"/>
    <row r="13590" ht="12.6" hidden="1"/>
    <row r="13591" ht="12.6" hidden="1"/>
    <row r="13592" ht="12.6" hidden="1"/>
    <row r="13593" ht="12.6" hidden="1"/>
    <row r="13594" ht="12.6" hidden="1"/>
    <row r="13595" ht="12.6" hidden="1"/>
    <row r="13596" ht="12.6" hidden="1"/>
    <row r="13597" ht="12.6" hidden="1"/>
    <row r="13598" ht="12.6" hidden="1"/>
    <row r="13599" ht="12.6" hidden="1"/>
    <row r="13600" ht="12.6" hidden="1"/>
    <row r="13601" ht="12.6" hidden="1"/>
    <row r="13602" ht="12.6" hidden="1"/>
    <row r="13603" ht="12.6" hidden="1"/>
    <row r="13604" ht="12.6" hidden="1"/>
    <row r="13605" ht="12.6" hidden="1"/>
    <row r="13606" ht="12.6" hidden="1"/>
    <row r="13607" ht="12.6" hidden="1"/>
    <row r="13608" ht="12.6" hidden="1"/>
    <row r="13609" ht="12.6" hidden="1"/>
    <row r="13610" ht="12.6" hidden="1"/>
    <row r="13611" ht="12.6" hidden="1"/>
    <row r="13612" ht="12.6" hidden="1"/>
    <row r="13613" ht="12.6" hidden="1"/>
    <row r="13614" ht="12.6" hidden="1"/>
    <row r="13615" ht="12.6" hidden="1"/>
    <row r="13616" ht="12.6" hidden="1"/>
    <row r="13617" ht="12.6" hidden="1"/>
    <row r="13618" ht="12.6" hidden="1"/>
    <row r="13619" ht="12.6" hidden="1"/>
    <row r="13620" ht="12.6" hidden="1"/>
    <row r="13621" ht="12.6" hidden="1"/>
    <row r="13622" ht="12.6" hidden="1"/>
    <row r="13623" ht="12.6" hidden="1"/>
    <row r="13624" ht="12.6" hidden="1"/>
    <row r="13625" ht="12.6" hidden="1"/>
    <row r="13626" ht="12.6" hidden="1"/>
    <row r="13627" ht="12.6" hidden="1"/>
    <row r="13628" ht="12.6" hidden="1"/>
    <row r="13629" ht="12.6" hidden="1"/>
    <row r="13630" ht="12.6" hidden="1"/>
    <row r="13631" ht="12.6" hidden="1"/>
    <row r="13632" ht="12.6" hidden="1"/>
    <row r="13633" ht="12.6" hidden="1"/>
    <row r="13634" ht="12.6" hidden="1"/>
    <row r="13635" ht="12.6" hidden="1"/>
    <row r="13636" ht="12.6" hidden="1"/>
    <row r="13637" ht="12.6" hidden="1"/>
    <row r="13638" ht="12.6" hidden="1"/>
    <row r="13639" ht="12.6" hidden="1"/>
    <row r="13640" ht="12.6" hidden="1"/>
    <row r="13641" ht="12.6" hidden="1"/>
    <row r="13642" ht="12.6" hidden="1"/>
    <row r="13643" ht="12.6" hidden="1"/>
    <row r="13644" ht="12.6" hidden="1"/>
    <row r="13645" ht="12.6" hidden="1"/>
    <row r="13646" ht="12.6" hidden="1"/>
    <row r="13647" ht="12.6" hidden="1"/>
    <row r="13648" ht="12.6" hidden="1"/>
    <row r="13649" ht="12.6" hidden="1"/>
    <row r="13650" ht="12.6" hidden="1"/>
    <row r="13651" ht="12.6" hidden="1"/>
    <row r="13652" ht="12.6" hidden="1"/>
    <row r="13653" ht="12.6" hidden="1"/>
    <row r="13654" ht="12.6" hidden="1"/>
    <row r="13655" ht="12.6" hidden="1"/>
    <row r="13656" ht="12.6" hidden="1"/>
    <row r="13657" ht="12.6" hidden="1"/>
    <row r="13658" ht="12.6" hidden="1"/>
    <row r="13659" ht="12.6" hidden="1"/>
    <row r="13660" ht="12.6" hidden="1"/>
    <row r="13661" ht="12.6" hidden="1"/>
    <row r="13662" ht="12.6" hidden="1"/>
    <row r="13663" ht="12.6" hidden="1"/>
    <row r="13664" ht="12.6" hidden="1"/>
    <row r="13665" ht="12.6" hidden="1"/>
    <row r="13666" ht="12.6" hidden="1"/>
    <row r="13667" ht="12.6" hidden="1"/>
    <row r="13668" ht="12.6" hidden="1"/>
    <row r="13669" ht="12.6" hidden="1"/>
    <row r="13670" ht="12.6" hidden="1"/>
    <row r="13671" ht="12.6" hidden="1"/>
    <row r="13672" ht="12.6" hidden="1"/>
    <row r="13673" ht="12.6" hidden="1"/>
    <row r="13674" ht="12.6" hidden="1"/>
    <row r="13675" ht="12.6" hidden="1"/>
    <row r="13676" ht="12.6" hidden="1"/>
    <row r="13677" ht="12.6" hidden="1"/>
    <row r="13678" ht="12.6" hidden="1"/>
    <row r="13679" ht="12.6" hidden="1"/>
    <row r="13680" ht="12.6" hidden="1"/>
    <row r="13681" ht="12.6" hidden="1"/>
    <row r="13682" ht="12.6" hidden="1"/>
    <row r="13683" ht="12.6" hidden="1"/>
    <row r="13684" ht="12.6" hidden="1"/>
    <row r="13685" ht="12.6" hidden="1"/>
    <row r="13686" ht="12.6" hidden="1"/>
    <row r="13687" ht="12.6" hidden="1"/>
    <row r="13688" ht="12.6" hidden="1"/>
    <row r="13689" ht="12.6" hidden="1"/>
    <row r="13690" ht="12.6" hidden="1"/>
    <row r="13691" ht="12.6" hidden="1"/>
    <row r="13692" ht="12.6" hidden="1"/>
    <row r="13693" ht="12.6" hidden="1"/>
    <row r="13694" ht="12.6" hidden="1"/>
    <row r="13695" ht="12.6" hidden="1"/>
    <row r="13696" ht="12.6" hidden="1"/>
    <row r="13697" ht="12.6" hidden="1"/>
    <row r="13698" ht="12.6" hidden="1"/>
    <row r="13699" ht="12.6" hidden="1"/>
    <row r="13700" ht="12.6" hidden="1"/>
    <row r="13701" ht="12.6" hidden="1"/>
    <row r="13702" ht="12.6" hidden="1"/>
    <row r="13703" ht="12.6" hidden="1"/>
    <row r="13704" ht="12.6" hidden="1"/>
    <row r="13705" ht="12.6" hidden="1"/>
    <row r="13706" ht="12.6" hidden="1"/>
    <row r="13707" ht="12.6" hidden="1"/>
    <row r="13708" ht="12.6" hidden="1"/>
    <row r="13709" ht="12.6" hidden="1"/>
    <row r="13710" ht="12.6" hidden="1"/>
    <row r="13711" ht="12.6" hidden="1"/>
    <row r="13712" ht="12.6" hidden="1"/>
    <row r="13713" ht="12.6" hidden="1"/>
    <row r="13714" ht="12.6" hidden="1"/>
    <row r="13715" ht="12.6" hidden="1"/>
    <row r="13716" ht="12.6" hidden="1"/>
    <row r="13717" ht="12.6" hidden="1"/>
    <row r="13718" ht="12.6" hidden="1"/>
    <row r="13719" ht="12.6" hidden="1"/>
    <row r="13720" ht="12.6" hidden="1"/>
    <row r="13721" ht="12.6" hidden="1"/>
    <row r="13722" ht="12.6" hidden="1"/>
    <row r="13723" ht="12.6" hidden="1"/>
    <row r="13724" ht="12.6" hidden="1"/>
    <row r="13725" ht="12.6" hidden="1"/>
    <row r="13726" ht="12.6" hidden="1"/>
    <row r="13727" ht="12.6" hidden="1"/>
    <row r="13728" ht="12.6" hidden="1"/>
    <row r="13729" ht="12.6" hidden="1"/>
    <row r="13730" ht="12.6" hidden="1"/>
    <row r="13731" ht="12.6" hidden="1"/>
    <row r="13732" ht="12.6" hidden="1"/>
    <row r="13733" ht="12.6" hidden="1"/>
    <row r="13734" ht="12.6" hidden="1"/>
    <row r="13735" ht="12.6" hidden="1"/>
    <row r="13736" ht="12.6" hidden="1"/>
    <row r="13737" ht="12.6" hidden="1"/>
    <row r="13738" ht="12.6" hidden="1"/>
    <row r="13739" ht="12.6" hidden="1"/>
    <row r="13740" ht="12.6" hidden="1"/>
    <row r="13741" ht="12.6" hidden="1"/>
    <row r="13742" ht="12.6" hidden="1"/>
    <row r="13743" ht="12.6" hidden="1"/>
    <row r="13744" ht="12.6" hidden="1"/>
    <row r="13745" ht="12.6" hidden="1"/>
    <row r="13746" ht="12.6" hidden="1"/>
    <row r="13747" ht="12.6" hidden="1"/>
    <row r="13748" ht="12.6" hidden="1"/>
    <row r="13749" ht="12.6" hidden="1"/>
    <row r="13750" ht="12.6" hidden="1"/>
    <row r="13751" ht="12.6" hidden="1"/>
    <row r="13752" ht="12.6" hidden="1"/>
    <row r="13753" ht="12.6" hidden="1"/>
    <row r="13754" ht="12.6" hidden="1"/>
    <row r="13755" ht="12.6" hidden="1"/>
    <row r="13756" ht="12.6" hidden="1"/>
    <row r="13757" ht="12.6" hidden="1"/>
    <row r="13758" ht="12.6" hidden="1"/>
    <row r="13759" ht="12.6" hidden="1"/>
    <row r="13760" ht="12.6" hidden="1"/>
    <row r="13761" ht="12.6" hidden="1"/>
    <row r="13762" ht="12.6" hidden="1"/>
    <row r="13763" ht="12.6" hidden="1"/>
    <row r="13764" ht="12.6" hidden="1"/>
    <row r="13765" ht="12.6" hidden="1"/>
    <row r="13766" ht="12.6" hidden="1"/>
    <row r="13767" ht="12.6" hidden="1"/>
    <row r="13768" ht="12.6" hidden="1"/>
    <row r="13769" ht="12.6" hidden="1"/>
    <row r="13770" ht="12.6" hidden="1"/>
    <row r="13771" ht="12.6" hidden="1"/>
    <row r="13772" ht="12.6" hidden="1"/>
    <row r="13773" ht="12.6" hidden="1"/>
    <row r="13774" ht="12.6" hidden="1"/>
    <row r="13775" ht="12.6" hidden="1"/>
    <row r="13776" ht="12.6" hidden="1"/>
    <row r="13777" ht="12.6" hidden="1"/>
    <row r="13778" ht="12.6" hidden="1"/>
    <row r="13779" ht="12.6" hidden="1"/>
    <row r="13780" ht="12.6" hidden="1"/>
    <row r="13781" ht="12.6" hidden="1"/>
    <row r="13782" ht="12.6" hidden="1"/>
    <row r="13783" ht="12.6" hidden="1"/>
    <row r="13784" ht="12.6" hidden="1"/>
    <row r="13785" ht="12.6" hidden="1"/>
    <row r="13786" ht="12.6" hidden="1"/>
    <row r="13787" ht="12.6" hidden="1"/>
    <row r="13788" ht="12.6" hidden="1"/>
    <row r="13789" ht="12.6" hidden="1"/>
    <row r="13790" ht="12.6" hidden="1"/>
    <row r="13791" ht="12.6" hidden="1"/>
    <row r="13792" ht="12.6" hidden="1"/>
    <row r="13793" ht="12.6" hidden="1"/>
    <row r="13794" ht="12.6" hidden="1"/>
    <row r="13795" ht="12.6" hidden="1"/>
    <row r="13796" ht="12.6" hidden="1"/>
    <row r="13797" ht="12.6" hidden="1"/>
    <row r="13798" ht="12.6" hidden="1"/>
    <row r="13799" ht="12.6" hidden="1"/>
    <row r="13800" ht="12.6" hidden="1"/>
    <row r="13801" ht="12.6" hidden="1"/>
    <row r="13802" ht="12.6" hidden="1"/>
    <row r="13803" ht="12.6" hidden="1"/>
    <row r="13804" ht="12.6" hidden="1"/>
    <row r="13805" ht="12.6" hidden="1"/>
    <row r="13806" ht="12.6" hidden="1"/>
    <row r="13807" ht="12.6" hidden="1"/>
    <row r="13808" ht="12.6" hidden="1"/>
    <row r="13809" ht="12.6" hidden="1"/>
    <row r="13810" ht="12.6" hidden="1"/>
    <row r="13811" ht="12.6" hidden="1"/>
    <row r="13812" ht="12.6" hidden="1"/>
    <row r="13813" ht="12.6" hidden="1"/>
    <row r="13814" ht="12.6" hidden="1"/>
    <row r="13815" ht="12.6" hidden="1"/>
    <row r="13816" ht="12.6" hidden="1"/>
    <row r="13817" ht="12.6" hidden="1"/>
    <row r="13818" ht="12.6" hidden="1"/>
    <row r="13819" ht="12.6" hidden="1"/>
    <row r="13820" ht="12.6" hidden="1"/>
    <row r="13821" ht="12.6" hidden="1"/>
    <row r="13822" ht="12.6" hidden="1"/>
    <row r="13823" ht="12.6" hidden="1"/>
    <row r="13824" ht="12.6" hidden="1"/>
    <row r="13825" ht="12.6" hidden="1"/>
    <row r="13826" ht="12.6" hidden="1"/>
    <row r="13827" ht="12.6" hidden="1"/>
    <row r="13828" ht="12.6" hidden="1"/>
    <row r="13829" ht="12.6" hidden="1"/>
    <row r="13830" ht="12.6" hidden="1"/>
    <row r="13831" ht="12.6" hidden="1"/>
    <row r="13832" ht="12.6" hidden="1"/>
    <row r="13833" ht="12.6" hidden="1"/>
    <row r="13834" ht="12.6" hidden="1"/>
    <row r="13835" ht="12.6" hidden="1"/>
    <row r="13836" ht="12.6" hidden="1"/>
    <row r="13837" ht="12.6" hidden="1"/>
    <row r="13838" ht="12.6" hidden="1"/>
    <row r="13839" ht="12.6" hidden="1"/>
    <row r="13840" ht="12.6" hidden="1"/>
    <row r="13841" ht="12.6" hidden="1"/>
    <row r="13842" ht="12.6" hidden="1"/>
    <row r="13843" ht="12.6" hidden="1"/>
    <row r="13844" ht="12.6" hidden="1"/>
    <row r="13845" ht="12.6" hidden="1"/>
    <row r="13846" ht="12.6" hidden="1"/>
    <row r="13847" ht="12.6" hidden="1"/>
    <row r="13848" ht="12.6" hidden="1"/>
    <row r="13849" ht="12.6" hidden="1"/>
    <row r="13850" ht="12.6" hidden="1"/>
    <row r="13851" ht="12.6" hidden="1"/>
    <row r="13852" ht="12.6" hidden="1"/>
    <row r="13853" ht="12.6" hidden="1"/>
    <row r="13854" ht="12.6" hidden="1"/>
    <row r="13855" ht="12.6" hidden="1"/>
    <row r="13856" ht="12.6" hidden="1"/>
    <row r="13857" ht="12.6" hidden="1"/>
    <row r="13858" ht="12.6" hidden="1"/>
    <row r="13859" ht="12.6" hidden="1"/>
    <row r="13860" ht="12.6" hidden="1"/>
    <row r="13861" ht="12.6" hidden="1"/>
    <row r="13862" ht="12.6" hidden="1"/>
    <row r="13863" ht="12.6" hidden="1"/>
    <row r="13864" ht="12.6" hidden="1"/>
    <row r="13865" ht="12.6" hidden="1"/>
    <row r="13866" ht="12.6" hidden="1"/>
    <row r="13867" ht="12.6" hidden="1"/>
    <row r="13868" ht="12.6" hidden="1"/>
    <row r="13869" ht="12.6" hidden="1"/>
    <row r="13870" ht="12.6" hidden="1"/>
    <row r="13871" ht="12.6" hidden="1"/>
    <row r="13872" ht="12.6" hidden="1"/>
    <row r="13873" ht="12.6" hidden="1"/>
    <row r="13874" ht="12.6" hidden="1"/>
    <row r="13875" ht="12.6" hidden="1"/>
    <row r="13876" ht="12.6" hidden="1"/>
    <row r="13877" ht="12.6" hidden="1"/>
    <row r="13878" ht="12.6" hidden="1"/>
    <row r="13879" ht="12.6" hidden="1"/>
    <row r="13880" ht="12.6" hidden="1"/>
    <row r="13881" ht="12.6" hidden="1"/>
    <row r="13882" ht="12.6" hidden="1"/>
    <row r="13883" ht="12.6" hidden="1"/>
    <row r="13884" ht="12.6" hidden="1"/>
    <row r="13885" ht="12.6" hidden="1"/>
    <row r="13886" ht="12.6" hidden="1"/>
    <row r="13887" ht="12.6" hidden="1"/>
    <row r="13888" ht="12.6" hidden="1"/>
    <row r="13889" ht="12.6" hidden="1"/>
    <row r="13890" ht="12.6" hidden="1"/>
    <row r="13891" ht="12.6" hidden="1"/>
    <row r="13892" ht="12.6" hidden="1"/>
    <row r="13893" ht="12.6" hidden="1"/>
    <row r="13894" ht="12.6" hidden="1"/>
    <row r="13895" ht="12.6" hidden="1"/>
    <row r="13896" ht="12.6" hidden="1"/>
    <row r="13897" ht="12.6" hidden="1"/>
    <row r="13898" ht="12.6" hidden="1"/>
    <row r="13899" ht="12.6" hidden="1"/>
    <row r="13900" ht="12.6" hidden="1"/>
    <row r="13901" ht="12.6" hidden="1"/>
    <row r="13902" ht="12.6" hidden="1"/>
    <row r="13903" ht="12.6" hidden="1"/>
    <row r="13904" ht="12.6" hidden="1"/>
    <row r="13905" ht="12.6" hidden="1"/>
    <row r="13906" ht="12.6" hidden="1"/>
    <row r="13907" ht="12.6" hidden="1"/>
    <row r="13908" ht="12.6" hidden="1"/>
    <row r="13909" ht="12.6" hidden="1"/>
    <row r="13910" ht="12.6" hidden="1"/>
    <row r="13911" ht="12.6" hidden="1"/>
    <row r="13912" ht="12.6" hidden="1"/>
    <row r="13913" ht="12.6" hidden="1"/>
    <row r="13914" ht="12.6" hidden="1"/>
    <row r="13915" ht="12.6" hidden="1"/>
    <row r="13916" ht="12.6" hidden="1"/>
    <row r="13917" ht="12.6" hidden="1"/>
    <row r="13918" ht="12.6" hidden="1"/>
    <row r="13919" ht="12.6" hidden="1"/>
    <row r="13920" ht="12.6" hidden="1"/>
    <row r="13921" ht="12.6" hidden="1"/>
    <row r="13922" ht="12.6" hidden="1"/>
    <row r="13923" ht="12.6" hidden="1"/>
    <row r="13924" ht="12.6" hidden="1"/>
    <row r="13925" ht="12.6" hidden="1"/>
    <row r="13926" ht="12.6" hidden="1"/>
    <row r="13927" ht="12.6" hidden="1"/>
    <row r="13928" ht="12.6" hidden="1"/>
    <row r="13929" ht="12.6" hidden="1"/>
    <row r="13930" ht="12.6" hidden="1"/>
    <row r="13931" ht="12.6" hidden="1"/>
    <row r="13932" ht="12.6" hidden="1"/>
    <row r="13933" ht="12.6" hidden="1"/>
    <row r="13934" ht="12.6" hidden="1"/>
    <row r="13935" ht="12.6" hidden="1"/>
    <row r="13936" ht="12.6" hidden="1"/>
    <row r="13937" ht="12.6" hidden="1"/>
    <row r="13938" ht="12.6" hidden="1"/>
    <row r="13939" ht="12.6" hidden="1"/>
    <row r="13940" ht="12.6" hidden="1"/>
    <row r="13941" ht="12.6" hidden="1"/>
    <row r="13942" ht="12.6" hidden="1"/>
    <row r="13943" ht="12.6" hidden="1"/>
    <row r="13944" ht="12.6" hidden="1"/>
    <row r="13945" ht="12.6" hidden="1"/>
    <row r="13946" ht="12.6" hidden="1"/>
    <row r="13947" ht="12.6" hidden="1"/>
    <row r="13948" ht="12.6" hidden="1"/>
    <row r="13949" ht="12.6" hidden="1"/>
    <row r="13950" ht="12.6" hidden="1"/>
    <row r="13951" ht="12.6" hidden="1"/>
    <row r="13952" ht="12.6" hidden="1"/>
    <row r="13953" ht="12.6" hidden="1"/>
    <row r="13954" ht="12.6" hidden="1"/>
    <row r="13955" ht="12.6" hidden="1"/>
    <row r="13956" ht="12.6" hidden="1"/>
    <row r="13957" ht="12.6" hidden="1"/>
    <row r="13958" ht="12.6" hidden="1"/>
    <row r="13959" ht="12.6" hidden="1"/>
    <row r="13960" ht="12.6" hidden="1"/>
    <row r="13961" ht="12.6" hidden="1"/>
    <row r="13962" ht="12.6" hidden="1"/>
    <row r="13963" ht="12.6" hidden="1"/>
    <row r="13964" ht="12.6" hidden="1"/>
    <row r="13965" ht="12.6" hidden="1"/>
    <row r="13966" ht="12.6" hidden="1"/>
    <row r="13967" ht="12.6" hidden="1"/>
    <row r="13968" ht="12.6" hidden="1"/>
    <row r="13969" ht="12.6" hidden="1"/>
    <row r="13970" ht="12.6" hidden="1"/>
    <row r="13971" ht="12.6" hidden="1"/>
    <row r="13972" ht="12.6" hidden="1"/>
    <row r="13973" ht="12.6" hidden="1"/>
    <row r="13974" ht="12.6" hidden="1"/>
    <row r="13975" ht="12.6" hidden="1"/>
    <row r="13976" ht="12.6" hidden="1"/>
    <row r="13977" ht="12.6" hidden="1"/>
    <row r="13978" ht="12.6" hidden="1"/>
    <row r="13979" ht="12.6" hidden="1"/>
    <row r="13980" ht="12.6" hidden="1"/>
    <row r="13981" ht="12.6" hidden="1"/>
    <row r="13982" ht="12.6" hidden="1"/>
    <row r="13983" ht="12.6" hidden="1"/>
    <row r="13984" ht="12.6" hidden="1"/>
    <row r="13985" ht="12.6" hidden="1"/>
    <row r="13986" ht="12.6" hidden="1"/>
    <row r="13987" ht="12.6" hidden="1"/>
    <row r="13988" ht="12.6" hidden="1"/>
    <row r="13989" ht="12.6" hidden="1"/>
    <row r="13990" ht="12.6" hidden="1"/>
    <row r="13991" ht="12.6" hidden="1"/>
    <row r="13992" ht="12.6" hidden="1"/>
    <row r="13993" ht="12.6" hidden="1"/>
    <row r="13994" ht="12.6" hidden="1"/>
    <row r="13995" ht="12.6" hidden="1"/>
    <row r="13996" ht="12.6" hidden="1"/>
    <row r="13997" ht="12.6" hidden="1"/>
    <row r="13998" ht="12.6" hidden="1"/>
    <row r="13999" ht="12.6" hidden="1"/>
    <row r="14000" ht="12.6" hidden="1"/>
    <row r="14001" ht="12.6" hidden="1"/>
    <row r="14002" ht="12.6" hidden="1"/>
    <row r="14003" ht="12.6" hidden="1"/>
    <row r="14004" ht="12.6" hidden="1"/>
    <row r="14005" ht="12.6" hidden="1"/>
    <row r="14006" ht="12.6" hidden="1"/>
    <row r="14007" ht="12.6" hidden="1"/>
    <row r="14008" ht="12.6" hidden="1"/>
    <row r="14009" ht="12.6" hidden="1"/>
    <row r="14010" ht="12.6" hidden="1"/>
    <row r="14011" ht="12.6" hidden="1"/>
    <row r="14012" ht="12.6" hidden="1"/>
    <row r="14013" ht="12.6" hidden="1"/>
    <row r="14014" ht="12.6" hidden="1"/>
    <row r="14015" ht="12.6" hidden="1"/>
    <row r="14016" ht="12.6" hidden="1"/>
    <row r="14017" ht="12.6" hidden="1"/>
    <row r="14018" ht="12.6" hidden="1"/>
    <row r="14019" ht="12.6" hidden="1"/>
    <row r="14020" ht="12.6" hidden="1"/>
    <row r="14021" ht="12.6" hidden="1"/>
    <row r="14022" ht="12.6" hidden="1"/>
    <row r="14023" ht="12.6" hidden="1"/>
    <row r="14024" ht="12.6" hidden="1"/>
    <row r="14025" ht="12.6" hidden="1"/>
    <row r="14026" ht="12.6" hidden="1"/>
    <row r="14027" ht="12.6" hidden="1"/>
    <row r="14028" ht="12.6" hidden="1"/>
    <row r="14029" ht="12.6" hidden="1"/>
    <row r="14030" ht="12.6" hidden="1"/>
    <row r="14031" ht="12.6" hidden="1"/>
    <row r="14032" ht="12.6" hidden="1"/>
    <row r="14033" ht="12.6" hidden="1"/>
    <row r="14034" ht="12.6" hidden="1"/>
    <row r="14035" ht="12.6" hidden="1"/>
    <row r="14036" ht="12.6" hidden="1"/>
    <row r="14037" ht="12.6" hidden="1"/>
    <row r="14038" ht="12.6" hidden="1"/>
    <row r="14039" ht="12.6" hidden="1"/>
    <row r="14040" ht="12.6" hidden="1"/>
    <row r="14041" ht="12.6" hidden="1"/>
    <row r="14042" ht="12.6" hidden="1"/>
    <row r="14043" ht="12.6" hidden="1"/>
    <row r="14044" ht="12.6" hidden="1"/>
    <row r="14045" ht="12.6" hidden="1"/>
    <row r="14046" ht="12.6" hidden="1"/>
    <row r="14047" ht="12.6" hidden="1"/>
    <row r="14048" ht="12.6" hidden="1"/>
    <row r="14049" ht="12.6" hidden="1"/>
    <row r="14050" ht="12.6" hidden="1"/>
    <row r="14051" ht="12.6" hidden="1"/>
    <row r="14052" ht="12.6" hidden="1"/>
    <row r="14053" ht="12.6" hidden="1"/>
    <row r="14054" ht="12.6" hidden="1"/>
    <row r="14055" ht="12.6" hidden="1"/>
    <row r="14056" ht="12.6" hidden="1"/>
    <row r="14057" ht="12.6" hidden="1"/>
    <row r="14058" ht="12.6" hidden="1"/>
    <row r="14059" ht="12.6" hidden="1"/>
    <row r="14060" ht="12.6" hidden="1"/>
    <row r="14061" ht="12.6" hidden="1"/>
    <row r="14062" ht="12.6" hidden="1"/>
    <row r="14063" ht="12.6" hidden="1"/>
    <row r="14064" ht="12.6" hidden="1"/>
    <row r="14065" ht="12.6" hidden="1"/>
    <row r="14066" ht="12.6" hidden="1"/>
    <row r="14067" ht="12.6" hidden="1"/>
    <row r="14068" ht="12.6" hidden="1"/>
    <row r="14069" ht="12.6" hidden="1"/>
    <row r="14070" ht="12.6" hidden="1"/>
    <row r="14071" ht="12.6" hidden="1"/>
    <row r="14072" ht="12.6" hidden="1"/>
    <row r="14073" ht="12.6" hidden="1"/>
    <row r="14074" ht="12.6" hidden="1"/>
    <row r="14075" ht="12.6" hidden="1"/>
    <row r="14076" ht="12.6" hidden="1"/>
    <row r="14077" ht="12.6" hidden="1"/>
    <row r="14078" ht="12.6" hidden="1"/>
    <row r="14079" ht="12.6" hidden="1"/>
    <row r="14080" ht="12.6" hidden="1"/>
    <row r="14081" ht="12.6" hidden="1"/>
    <row r="14082" ht="12.6" hidden="1"/>
    <row r="14083" ht="12.6" hidden="1"/>
    <row r="14084" ht="12.6" hidden="1"/>
    <row r="14085" ht="12.6" hidden="1"/>
    <row r="14086" ht="12.6" hidden="1"/>
    <row r="14087" ht="12.6" hidden="1"/>
    <row r="14088" ht="12.6" hidden="1"/>
    <row r="14089" ht="12.6" hidden="1"/>
    <row r="14090" ht="12.6" hidden="1"/>
    <row r="14091" ht="12.6" hidden="1"/>
    <row r="14092" ht="12.6" hidden="1"/>
    <row r="14093" ht="12.6" hidden="1"/>
    <row r="14094" ht="12.6" hidden="1"/>
    <row r="14095" ht="12.6" hidden="1"/>
    <row r="14096" ht="12.6" hidden="1"/>
    <row r="14097" ht="12.6" hidden="1"/>
    <row r="14098" ht="12.6" hidden="1"/>
    <row r="14099" ht="12.6" hidden="1"/>
    <row r="14100" ht="12.6" hidden="1"/>
    <row r="14101" ht="12.6" hidden="1"/>
    <row r="14102" ht="12.6" hidden="1"/>
    <row r="14103" ht="12.6" hidden="1"/>
    <row r="14104" ht="12.6" hidden="1"/>
    <row r="14105" ht="12.6" hidden="1"/>
    <row r="14106" ht="12.6" hidden="1"/>
    <row r="14107" ht="12.6" hidden="1"/>
    <row r="14108" ht="12.6" hidden="1"/>
    <row r="14109" ht="12.6" hidden="1"/>
    <row r="14110" ht="12.6" hidden="1"/>
    <row r="14111" ht="12.6" hidden="1"/>
    <row r="14112" ht="12.6" hidden="1"/>
    <row r="14113" ht="12.6" hidden="1"/>
    <row r="14114" ht="12.6" hidden="1"/>
    <row r="14115" ht="12.6" hidden="1"/>
    <row r="14116" ht="12.6" hidden="1"/>
    <row r="14117" ht="12.6" hidden="1"/>
    <row r="14118" ht="12.6" hidden="1"/>
    <row r="14119" ht="12.6" hidden="1"/>
    <row r="14120" ht="12.6" hidden="1"/>
    <row r="14121" ht="12.6" hidden="1"/>
    <row r="14122" ht="12.6" hidden="1"/>
    <row r="14123" ht="12.6" hidden="1"/>
    <row r="14124" ht="12.6" hidden="1"/>
    <row r="14125" ht="12.6" hidden="1"/>
    <row r="14126" ht="12.6" hidden="1"/>
    <row r="14127" ht="12.6" hidden="1"/>
    <row r="14128" ht="12.6" hidden="1"/>
    <row r="14129" ht="12.6" hidden="1"/>
    <row r="14130" ht="12.6" hidden="1"/>
    <row r="14131" ht="12.6" hidden="1"/>
    <row r="14132" ht="12.6" hidden="1"/>
    <row r="14133" ht="12.6" hidden="1"/>
    <row r="14134" ht="12.6" hidden="1"/>
    <row r="14135" ht="12.6" hidden="1"/>
    <row r="14136" ht="12.6" hidden="1"/>
    <row r="14137" ht="12.6" hidden="1"/>
    <row r="14138" ht="12.6" hidden="1"/>
    <row r="14139" ht="12.6" hidden="1"/>
    <row r="14140" ht="12.6" hidden="1"/>
    <row r="14141" ht="12.6" hidden="1"/>
    <row r="14142" ht="12.6" hidden="1"/>
    <row r="14143" ht="12.6" hidden="1"/>
    <row r="14144" ht="12.6" hidden="1"/>
    <row r="14145" ht="12.6" hidden="1"/>
    <row r="14146" ht="12.6" hidden="1"/>
    <row r="14147" ht="12.6" hidden="1"/>
    <row r="14148" ht="12.6" hidden="1"/>
    <row r="14149" ht="12.6" hidden="1"/>
    <row r="14150" ht="12.6" hidden="1"/>
    <row r="14151" ht="12.6" hidden="1"/>
    <row r="14152" ht="12.6" hidden="1"/>
    <row r="14153" ht="12.6" hidden="1"/>
    <row r="14154" ht="12.6" hidden="1"/>
    <row r="14155" ht="12.6" hidden="1"/>
    <row r="14156" ht="12.6" hidden="1"/>
    <row r="14157" ht="12.6" hidden="1"/>
    <row r="14158" ht="12.6" hidden="1"/>
    <row r="14159" ht="12.6" hidden="1"/>
    <row r="14160" ht="12.6" hidden="1"/>
    <row r="14161" ht="12.6" hidden="1"/>
    <row r="14162" ht="12.6" hidden="1"/>
    <row r="14163" ht="12.6" hidden="1"/>
    <row r="14164" ht="12.6" hidden="1"/>
    <row r="14165" ht="12.6" hidden="1"/>
    <row r="14166" ht="12.6" hidden="1"/>
    <row r="14167" ht="12.6" hidden="1"/>
    <row r="14168" ht="12.6" hidden="1"/>
    <row r="14169" ht="12.6" hidden="1"/>
    <row r="14170" ht="12.6" hidden="1"/>
    <row r="14171" ht="12.6" hidden="1"/>
    <row r="14172" ht="12.6" hidden="1"/>
    <row r="14173" ht="12.6" hidden="1"/>
    <row r="14174" ht="12.6" hidden="1"/>
    <row r="14175" ht="12.6" hidden="1"/>
    <row r="14176" ht="12.6" hidden="1"/>
    <row r="14177" ht="12.6" hidden="1"/>
    <row r="14178" ht="12.6" hidden="1"/>
    <row r="14179" ht="12.6" hidden="1"/>
    <row r="14180" ht="12.6" hidden="1"/>
    <row r="14181" ht="12.6" hidden="1"/>
    <row r="14182" ht="12.6" hidden="1"/>
    <row r="14183" ht="12.6" hidden="1"/>
    <row r="14184" ht="12.6" hidden="1"/>
    <row r="14185" ht="12.6" hidden="1"/>
    <row r="14186" ht="12.6" hidden="1"/>
    <row r="14187" ht="12.6" hidden="1"/>
    <row r="14188" ht="12.6" hidden="1"/>
    <row r="14189" ht="12.6" hidden="1"/>
    <row r="14190" ht="12.6" hidden="1"/>
    <row r="14191" ht="12.6" hidden="1"/>
    <row r="14192" ht="12.6" hidden="1"/>
    <row r="14193" ht="12.6" hidden="1"/>
    <row r="14194" ht="12.6" hidden="1"/>
    <row r="14195" ht="12.6" hidden="1"/>
    <row r="14196" ht="12.6" hidden="1"/>
    <row r="14197" ht="12.6" hidden="1"/>
    <row r="14198" ht="12.6" hidden="1"/>
    <row r="14199" ht="12.6" hidden="1"/>
    <row r="14200" ht="12.6" hidden="1"/>
    <row r="14201" ht="12.6" hidden="1"/>
    <row r="14202" ht="12.6" hidden="1"/>
    <row r="14203" ht="12.6" hidden="1"/>
    <row r="14204" ht="12.6" hidden="1"/>
    <row r="14205" ht="12.6" hidden="1"/>
    <row r="14206" ht="12.6" hidden="1"/>
    <row r="14207" ht="12.6" hidden="1"/>
    <row r="14208" ht="12.6" hidden="1"/>
    <row r="14209" ht="12.6" hidden="1"/>
    <row r="14210" ht="12.6" hidden="1"/>
    <row r="14211" ht="12.6" hidden="1"/>
    <row r="14212" ht="12.6" hidden="1"/>
    <row r="14213" ht="12.6" hidden="1"/>
    <row r="14214" ht="12.6" hidden="1"/>
    <row r="14215" ht="12.6" hidden="1"/>
    <row r="14216" ht="12.6" hidden="1"/>
    <row r="14217" ht="12.6" hidden="1"/>
    <row r="14218" ht="12.6" hidden="1"/>
    <row r="14219" ht="12.6" hidden="1"/>
    <row r="14220" ht="12.6" hidden="1"/>
    <row r="14221" ht="12.6" hidden="1"/>
    <row r="14222" ht="12.6" hidden="1"/>
    <row r="14223" ht="12.6" hidden="1"/>
    <row r="14224" ht="12.6" hidden="1"/>
    <row r="14225" ht="12.6" hidden="1"/>
    <row r="14226" ht="12.6" hidden="1"/>
    <row r="14227" ht="12.6" hidden="1"/>
    <row r="14228" ht="12.6" hidden="1"/>
    <row r="14229" ht="12.6" hidden="1"/>
    <row r="14230" ht="12.6" hidden="1"/>
    <row r="14231" ht="12.6" hidden="1"/>
    <row r="14232" ht="12.6" hidden="1"/>
    <row r="14233" ht="12.6" hidden="1"/>
    <row r="14234" ht="12.6" hidden="1"/>
    <row r="14235" ht="12.6" hidden="1"/>
    <row r="14236" ht="12.6" hidden="1"/>
    <row r="14237" ht="12.6" hidden="1"/>
    <row r="14238" ht="12.6" hidden="1"/>
    <row r="14239" ht="12.6" hidden="1"/>
    <row r="14240" ht="12.6" hidden="1"/>
    <row r="14241" ht="12.6" hidden="1"/>
    <row r="14242" ht="12.6" hidden="1"/>
    <row r="14243" ht="12.6" hidden="1"/>
    <row r="14244" ht="12.6" hidden="1"/>
    <row r="14245" ht="12.6" hidden="1"/>
    <row r="14246" ht="12.6" hidden="1"/>
    <row r="14247" ht="12.6" hidden="1"/>
    <row r="14248" ht="12.6" hidden="1"/>
    <row r="14249" ht="12.6" hidden="1"/>
    <row r="14250" ht="12.6" hidden="1"/>
    <row r="14251" ht="12.6" hidden="1"/>
    <row r="14252" ht="12.6" hidden="1"/>
    <row r="14253" ht="12.6" hidden="1"/>
    <row r="14254" ht="12.6" hidden="1"/>
    <row r="14255" ht="12.6" hidden="1"/>
    <row r="14256" ht="12.6" hidden="1"/>
    <row r="14257" ht="12.6" hidden="1"/>
    <row r="14258" ht="12.6" hidden="1"/>
    <row r="14259" ht="12.6" hidden="1"/>
    <row r="14260" ht="12.6" hidden="1"/>
    <row r="14261" ht="12.6" hidden="1"/>
    <row r="14262" ht="12.6" hidden="1"/>
    <row r="14263" ht="12.6" hidden="1"/>
    <row r="14264" ht="12.6" hidden="1"/>
    <row r="14265" ht="12.6" hidden="1"/>
    <row r="14266" ht="12.6" hidden="1"/>
    <row r="14267" ht="12.6" hidden="1"/>
    <row r="14268" ht="12.6" hidden="1"/>
    <row r="14269" ht="12.6" hidden="1"/>
    <row r="14270" ht="12.6" hidden="1"/>
    <row r="14271" ht="12.6" hidden="1"/>
    <row r="14272" ht="12.6" hidden="1"/>
    <row r="14273" ht="12.6" hidden="1"/>
    <row r="14274" ht="12.6" hidden="1"/>
    <row r="14275" ht="12.6" hidden="1"/>
    <row r="14276" ht="12.6" hidden="1"/>
    <row r="14277" ht="12.6" hidden="1"/>
    <row r="14278" ht="12.6" hidden="1"/>
    <row r="14279" ht="12.6" hidden="1"/>
    <row r="14280" ht="12.6" hidden="1"/>
    <row r="14281" ht="12.6" hidden="1"/>
    <row r="14282" ht="12.6" hidden="1"/>
    <row r="14283" ht="12.6" hidden="1"/>
    <row r="14284" ht="12.6" hidden="1"/>
    <row r="14285" ht="12.6" hidden="1"/>
    <row r="14286" ht="12.6" hidden="1"/>
    <row r="14287" ht="12.6" hidden="1"/>
    <row r="14288" ht="12.6" hidden="1"/>
    <row r="14289" ht="12.6" hidden="1"/>
    <row r="14290" ht="12.6" hidden="1"/>
    <row r="14291" ht="12.6" hidden="1"/>
    <row r="14292" ht="12.6" hidden="1"/>
    <row r="14293" ht="12.6" hidden="1"/>
    <row r="14294" ht="12.6" hidden="1"/>
    <row r="14295" ht="12.6" hidden="1"/>
    <row r="14296" ht="12.6" hidden="1"/>
    <row r="14297" ht="12.6" hidden="1"/>
    <row r="14298" ht="12.6" hidden="1"/>
    <row r="14299" ht="12.6" hidden="1"/>
    <row r="14300" ht="12.6" hidden="1"/>
    <row r="14301" ht="12.6" hidden="1"/>
    <row r="14302" ht="12.6" hidden="1"/>
    <row r="14303" ht="12.6" hidden="1"/>
    <row r="14304" ht="12.6" hidden="1"/>
    <row r="14305" ht="12.6" hidden="1"/>
    <row r="14306" ht="12.6" hidden="1"/>
    <row r="14307" ht="12.6" hidden="1"/>
    <row r="14308" ht="12.6" hidden="1"/>
    <row r="14309" ht="12.6" hidden="1"/>
    <row r="14310" ht="12.6" hidden="1"/>
    <row r="14311" ht="12.6" hidden="1"/>
    <row r="14312" ht="12.6" hidden="1"/>
    <row r="14313" ht="12.6" hidden="1"/>
    <row r="14314" ht="12.6" hidden="1"/>
    <row r="14315" ht="12.6" hidden="1"/>
    <row r="14316" ht="12.6" hidden="1"/>
    <row r="14317" ht="12.6" hidden="1"/>
    <row r="14318" ht="12.6" hidden="1"/>
    <row r="14319" ht="12.6" hidden="1"/>
    <row r="14320" ht="12.6" hidden="1"/>
    <row r="14321" ht="12.6" hidden="1"/>
    <row r="14322" ht="12.6" hidden="1"/>
    <row r="14323" ht="12.6" hidden="1"/>
    <row r="14324" ht="12.6" hidden="1"/>
    <row r="14325" ht="12.6" hidden="1"/>
    <row r="14326" ht="12.6" hidden="1"/>
    <row r="14327" ht="12.6" hidden="1"/>
    <row r="14328" ht="12.6" hidden="1"/>
    <row r="14329" ht="12.6" hidden="1"/>
    <row r="14330" ht="12.6" hidden="1"/>
    <row r="14331" ht="12.6" hidden="1"/>
    <row r="14332" ht="12.6" hidden="1"/>
    <row r="14333" ht="12.6" hidden="1"/>
    <row r="14334" ht="12.6" hidden="1"/>
    <row r="14335" ht="12.6" hidden="1"/>
    <row r="14336" ht="12.6" hidden="1"/>
    <row r="14337" ht="12.6" hidden="1"/>
    <row r="14338" ht="12.6" hidden="1"/>
    <row r="14339" ht="12.6" hidden="1"/>
    <row r="14340" ht="12.6" hidden="1"/>
    <row r="14341" ht="12.6" hidden="1"/>
    <row r="14342" ht="12.6" hidden="1"/>
    <row r="14343" ht="12.6" hidden="1"/>
    <row r="14344" ht="12.6" hidden="1"/>
    <row r="14345" ht="12.6" hidden="1"/>
    <row r="14346" ht="12.6" hidden="1"/>
    <row r="14347" ht="12.6" hidden="1"/>
    <row r="14348" ht="12.6" hidden="1"/>
    <row r="14349" ht="12.6" hidden="1"/>
    <row r="14350" ht="12.6" hidden="1"/>
    <row r="14351" ht="12.6" hidden="1"/>
    <row r="14352" ht="12.6" hidden="1"/>
    <row r="14353" ht="12.6" hidden="1"/>
    <row r="14354" ht="12.6" hidden="1"/>
    <row r="14355" ht="12.6" hidden="1"/>
    <row r="14356" ht="12.6" hidden="1"/>
    <row r="14357" ht="12.6" hidden="1"/>
    <row r="14358" ht="12.6" hidden="1"/>
    <row r="14359" ht="12.6" hidden="1"/>
    <row r="14360" ht="12.6" hidden="1"/>
    <row r="14361" ht="12.6" hidden="1"/>
    <row r="14362" ht="12.6" hidden="1"/>
    <row r="14363" ht="12.6" hidden="1"/>
    <row r="14364" ht="12.6" hidden="1"/>
    <row r="14365" ht="12.6" hidden="1"/>
    <row r="14366" ht="12.6" hidden="1"/>
    <row r="14367" ht="12.6" hidden="1"/>
    <row r="14368" ht="12.6" hidden="1"/>
    <row r="14369" ht="12.6" hidden="1"/>
    <row r="14370" ht="12.6" hidden="1"/>
    <row r="14371" ht="12.6" hidden="1"/>
    <row r="14372" ht="12.6" hidden="1"/>
    <row r="14373" ht="12.6" hidden="1"/>
    <row r="14374" ht="12.6" hidden="1"/>
    <row r="14375" ht="12.6" hidden="1"/>
    <row r="14376" ht="12.6" hidden="1"/>
    <row r="14377" ht="12.6" hidden="1"/>
    <row r="14378" ht="12.6" hidden="1"/>
    <row r="14379" ht="12.6" hidden="1"/>
    <row r="14380" ht="12.6" hidden="1"/>
    <row r="14381" ht="12.6" hidden="1"/>
    <row r="14382" ht="12.6" hidden="1"/>
    <row r="14383" ht="12.6" hidden="1"/>
    <row r="14384" ht="12.6" hidden="1"/>
    <row r="14385" ht="12.6" hidden="1"/>
    <row r="14386" ht="12.6" hidden="1"/>
    <row r="14387" ht="12.6" hidden="1"/>
    <row r="14388" ht="12.6" hidden="1"/>
    <row r="14389" ht="12.6" hidden="1"/>
    <row r="14390" ht="12.6" hidden="1"/>
    <row r="14391" ht="12.6" hidden="1"/>
    <row r="14392" ht="12.6" hidden="1"/>
    <row r="14393" ht="12.6" hidden="1"/>
    <row r="14394" ht="12.6" hidden="1"/>
    <row r="14395" ht="12.6" hidden="1"/>
    <row r="14396" ht="12.6" hidden="1"/>
    <row r="14397" ht="12.6" hidden="1"/>
    <row r="14398" ht="12.6" hidden="1"/>
    <row r="14399" ht="12.6" hidden="1"/>
    <row r="14400" ht="12.6" hidden="1"/>
    <row r="14401" ht="12.6" hidden="1"/>
    <row r="14402" ht="12.6" hidden="1"/>
    <row r="14403" ht="12.6" hidden="1"/>
    <row r="14404" ht="12.6" hidden="1"/>
    <row r="14405" ht="12.6" hidden="1"/>
    <row r="14406" ht="12.6" hidden="1"/>
    <row r="14407" ht="12.6" hidden="1"/>
    <row r="14408" ht="12.6" hidden="1"/>
    <row r="14409" ht="12.6" hidden="1"/>
    <row r="14410" ht="12.6" hidden="1"/>
    <row r="14411" ht="12.6" hidden="1"/>
    <row r="14412" ht="12.6" hidden="1"/>
    <row r="14413" ht="12.6" hidden="1"/>
    <row r="14414" ht="12.6" hidden="1"/>
    <row r="14415" ht="12.6" hidden="1"/>
    <row r="14416" ht="12.6" hidden="1"/>
    <row r="14417" ht="12.6" hidden="1"/>
    <row r="14418" ht="12.6" hidden="1"/>
    <row r="14419" ht="12.6" hidden="1"/>
    <row r="14420" ht="12.6" hidden="1"/>
    <row r="14421" ht="12.6" hidden="1"/>
    <row r="14422" ht="12.6" hidden="1"/>
    <row r="14423" ht="12.6" hidden="1"/>
    <row r="14424" ht="12.6" hidden="1"/>
    <row r="14425" ht="12.6" hidden="1"/>
    <row r="14426" ht="12.6" hidden="1"/>
    <row r="14427" ht="12.6" hidden="1"/>
    <row r="14428" ht="12.6" hidden="1"/>
    <row r="14429" ht="12.6" hidden="1"/>
    <row r="14430" ht="12.6" hidden="1"/>
    <row r="14431" ht="12.6" hidden="1"/>
    <row r="14432" ht="12.6" hidden="1"/>
    <row r="14433" ht="12.6" hidden="1"/>
    <row r="14434" ht="12.6" hidden="1"/>
    <row r="14435" ht="12.6" hidden="1"/>
    <row r="14436" ht="12.6" hidden="1"/>
    <row r="14437" ht="12.6" hidden="1"/>
    <row r="14438" ht="12.6" hidden="1"/>
    <row r="14439" ht="12.6" hidden="1"/>
    <row r="14440" ht="12.6" hidden="1"/>
    <row r="14441" ht="12.6" hidden="1"/>
    <row r="14442" ht="12.6" hidden="1"/>
    <row r="14443" ht="12.6" hidden="1"/>
    <row r="14444" ht="12.6" hidden="1"/>
    <row r="14445" ht="12.6" hidden="1"/>
    <row r="14446" ht="12.6" hidden="1"/>
    <row r="14447" ht="12.6" hidden="1"/>
    <row r="14448" ht="12.6" hidden="1"/>
    <row r="14449" ht="12.6" hidden="1"/>
    <row r="14450" ht="12.6" hidden="1"/>
    <row r="14451" ht="12.6" hidden="1"/>
    <row r="14452" ht="12.6" hidden="1"/>
    <row r="14453" ht="12.6" hidden="1"/>
    <row r="14454" ht="12.6" hidden="1"/>
    <row r="14455" ht="12.6" hidden="1"/>
    <row r="14456" ht="12.6" hidden="1"/>
    <row r="14457" ht="12.6" hidden="1"/>
    <row r="14458" ht="12.6" hidden="1"/>
    <row r="14459" ht="12.6" hidden="1"/>
    <row r="14460" ht="12.6" hidden="1"/>
    <row r="14461" ht="12.6" hidden="1"/>
    <row r="14462" ht="12.6" hidden="1"/>
    <row r="14463" ht="12.6" hidden="1"/>
    <row r="14464" ht="12.6" hidden="1"/>
    <row r="14465" ht="12.6" hidden="1"/>
    <row r="14466" ht="12.6" hidden="1"/>
    <row r="14467" ht="12.6" hidden="1"/>
    <row r="14468" ht="12.6" hidden="1"/>
    <row r="14469" ht="12.6" hidden="1"/>
    <row r="14470" ht="12.6" hidden="1"/>
    <row r="14471" ht="12.6" hidden="1"/>
    <row r="14472" ht="12.6" hidden="1"/>
    <row r="14473" ht="12.6" hidden="1"/>
    <row r="14474" ht="12.6" hidden="1"/>
    <row r="14475" ht="12.6" hidden="1"/>
    <row r="14476" ht="12.6" hidden="1"/>
    <row r="14477" ht="12.6" hidden="1"/>
    <row r="14478" ht="12.6" hidden="1"/>
    <row r="14479" ht="12.6" hidden="1"/>
    <row r="14480" ht="12.6" hidden="1"/>
    <row r="14481" ht="12.6" hidden="1"/>
    <row r="14482" ht="12.6" hidden="1"/>
    <row r="14483" ht="12.6" hidden="1"/>
    <row r="14484" ht="12.6" hidden="1"/>
    <row r="14485" ht="12.6" hidden="1"/>
    <row r="14486" ht="12.6" hidden="1"/>
    <row r="14487" ht="12.6" hidden="1"/>
    <row r="14488" ht="12.6" hidden="1"/>
    <row r="14489" ht="12.6" hidden="1"/>
    <row r="14490" ht="12.6" hidden="1"/>
    <row r="14491" ht="12.6" hidden="1"/>
    <row r="14492" ht="12.6" hidden="1"/>
    <row r="14493" ht="12.6" hidden="1"/>
    <row r="14494" ht="12.6" hidden="1"/>
    <row r="14495" ht="12.6" hidden="1"/>
    <row r="14496" ht="12.6" hidden="1"/>
    <row r="14497" ht="12.6" hidden="1"/>
    <row r="14498" ht="12.6" hidden="1"/>
    <row r="14499" ht="12.6" hidden="1"/>
    <row r="14500" ht="12.6" hidden="1"/>
    <row r="14501" ht="12.6" hidden="1"/>
    <row r="14502" ht="12.6" hidden="1"/>
    <row r="14503" ht="12.6" hidden="1"/>
    <row r="14504" ht="12.6" hidden="1"/>
    <row r="14505" ht="12.6" hidden="1"/>
    <row r="14506" ht="12.6" hidden="1"/>
    <row r="14507" ht="12.6" hidden="1"/>
    <row r="14508" ht="12.6" hidden="1"/>
    <row r="14509" ht="12.6" hidden="1"/>
    <row r="14510" ht="12.6" hidden="1"/>
    <row r="14511" ht="12.6" hidden="1"/>
    <row r="14512" ht="12.6" hidden="1"/>
    <row r="14513" ht="12.6" hidden="1"/>
    <row r="14514" ht="12.6" hidden="1"/>
    <row r="14515" ht="12.6" hidden="1"/>
    <row r="14516" ht="12.6" hidden="1"/>
    <row r="14517" ht="12.6" hidden="1"/>
    <row r="14518" ht="12.6" hidden="1"/>
    <row r="14519" ht="12.6" hidden="1"/>
    <row r="14520" ht="12.6" hidden="1"/>
    <row r="14521" ht="12.6" hidden="1"/>
    <row r="14522" ht="12.6" hidden="1"/>
    <row r="14523" ht="12.6" hidden="1"/>
    <row r="14524" ht="12.6" hidden="1"/>
    <row r="14525" ht="12.6" hidden="1"/>
    <row r="14526" ht="12.6" hidden="1"/>
    <row r="14527" ht="12.6" hidden="1"/>
    <row r="14528" ht="12.6" hidden="1"/>
    <row r="14529" ht="12.6" hidden="1"/>
    <row r="14530" ht="12.6" hidden="1"/>
    <row r="14531" ht="12.6" hidden="1"/>
    <row r="14532" ht="12.6" hidden="1"/>
    <row r="14533" ht="12.6" hidden="1"/>
    <row r="14534" ht="12.6" hidden="1"/>
    <row r="14535" ht="12.6" hidden="1"/>
    <row r="14536" ht="12.6" hidden="1"/>
    <row r="14537" ht="12.6" hidden="1"/>
    <row r="14538" ht="12.6" hidden="1"/>
    <row r="14539" ht="12.6" hidden="1"/>
    <row r="14540" ht="12.6" hidden="1"/>
    <row r="14541" ht="12.6" hidden="1"/>
    <row r="14542" ht="12.6" hidden="1"/>
    <row r="14543" ht="12.6" hidden="1"/>
    <row r="14544" ht="12.6" hidden="1"/>
    <row r="14545" ht="12.6" hidden="1"/>
    <row r="14546" ht="12.6" hidden="1"/>
    <row r="14547" ht="12.6" hidden="1"/>
    <row r="14548" ht="12.6" hidden="1"/>
    <row r="14549" ht="12.6" hidden="1"/>
    <row r="14550" ht="12.6" hidden="1"/>
    <row r="14551" ht="12.6" hidden="1"/>
    <row r="14552" ht="12.6" hidden="1"/>
    <row r="14553" ht="12.6" hidden="1"/>
    <row r="14554" ht="12.6" hidden="1"/>
    <row r="14555" ht="12.6" hidden="1"/>
    <row r="14556" ht="12.6" hidden="1"/>
    <row r="14557" ht="12.6" hidden="1"/>
    <row r="14558" ht="12.6" hidden="1"/>
    <row r="14559" ht="12.6" hidden="1"/>
    <row r="14560" ht="12.6" hidden="1"/>
    <row r="14561" ht="12.6" hidden="1"/>
    <row r="14562" ht="12.6" hidden="1"/>
    <row r="14563" ht="12.6" hidden="1"/>
    <row r="14564" ht="12.6" hidden="1"/>
    <row r="14565" ht="12.6" hidden="1"/>
    <row r="14566" ht="12.6" hidden="1"/>
    <row r="14567" ht="12.6" hidden="1"/>
    <row r="14568" ht="12.6" hidden="1"/>
    <row r="14569" ht="12.6" hidden="1"/>
    <row r="14570" ht="12.6" hidden="1"/>
    <row r="14571" ht="12.6" hidden="1"/>
    <row r="14572" ht="12.6" hidden="1"/>
    <row r="14573" ht="12.6" hidden="1"/>
    <row r="14574" ht="12.6" hidden="1"/>
    <row r="14575" ht="12.6" hidden="1"/>
    <row r="14576" ht="12.6" hidden="1"/>
    <row r="14577" ht="12.6" hidden="1"/>
    <row r="14578" ht="12.6" hidden="1"/>
    <row r="14579" ht="12.6" hidden="1"/>
    <row r="14580" ht="12.6" hidden="1"/>
    <row r="14581" ht="12.6" hidden="1"/>
    <row r="14582" ht="12.6" hidden="1"/>
    <row r="14583" ht="12.6" hidden="1"/>
    <row r="14584" ht="12.6" hidden="1"/>
    <row r="14585" ht="12.6" hidden="1"/>
    <row r="14586" ht="12.6" hidden="1"/>
    <row r="14587" ht="12.6" hidden="1"/>
    <row r="14588" ht="12.6" hidden="1"/>
    <row r="14589" ht="12.6" hidden="1"/>
    <row r="14590" ht="12.6" hidden="1"/>
    <row r="14591" ht="12.6" hidden="1"/>
    <row r="14592" ht="12.6" hidden="1"/>
    <row r="14593" ht="12.6" hidden="1"/>
    <row r="14594" ht="12.6" hidden="1"/>
    <row r="14595" ht="12.6" hidden="1"/>
    <row r="14596" ht="12.6" hidden="1"/>
    <row r="14597" ht="12.6" hidden="1"/>
    <row r="14598" ht="12.6" hidden="1"/>
    <row r="14599" ht="12.6" hidden="1"/>
    <row r="14600" ht="12.6" hidden="1"/>
    <row r="14601" ht="12.6" hidden="1"/>
    <row r="14602" ht="12.6" hidden="1"/>
    <row r="14603" ht="12.6" hidden="1"/>
    <row r="14604" ht="12.6" hidden="1"/>
    <row r="14605" ht="12.6" hidden="1"/>
    <row r="14606" ht="12.6" hidden="1"/>
    <row r="14607" ht="12.6" hidden="1"/>
    <row r="14608" ht="12.6" hidden="1"/>
    <row r="14609" ht="12.6" hidden="1"/>
    <row r="14610" ht="12.6" hidden="1"/>
    <row r="14611" ht="12.6" hidden="1"/>
    <row r="14612" ht="12.6" hidden="1"/>
    <row r="14613" ht="12.6" hidden="1"/>
    <row r="14614" ht="12.6" hidden="1"/>
    <row r="14615" ht="12.6" hidden="1"/>
    <row r="14616" ht="12.6" hidden="1"/>
    <row r="14617" ht="12.6" hidden="1"/>
    <row r="14618" ht="12.6" hidden="1"/>
    <row r="14619" ht="12.6" hidden="1"/>
    <row r="14620" ht="12.6" hidden="1"/>
    <row r="14621" ht="12.6" hidden="1"/>
    <row r="14622" ht="12.6" hidden="1"/>
    <row r="14623" ht="12.6" hidden="1"/>
    <row r="14624" ht="12.6" hidden="1"/>
    <row r="14625" ht="12.6" hidden="1"/>
    <row r="14626" ht="12.6" hidden="1"/>
    <row r="14627" ht="12.6" hidden="1"/>
    <row r="14628" ht="12.6" hidden="1"/>
    <row r="14629" ht="12.6" hidden="1"/>
    <row r="14630" ht="12.6" hidden="1"/>
    <row r="14631" ht="12.6" hidden="1"/>
    <row r="14632" ht="12.6" hidden="1"/>
    <row r="14633" ht="12.6" hidden="1"/>
    <row r="14634" ht="12.6" hidden="1"/>
    <row r="14635" ht="12.6" hidden="1"/>
    <row r="14636" ht="12.6" hidden="1"/>
    <row r="14637" ht="12.6" hidden="1"/>
    <row r="14638" ht="12.6" hidden="1"/>
    <row r="14639" ht="12.6" hidden="1"/>
    <row r="14640" ht="12.6" hidden="1"/>
    <row r="14641" ht="12.6" hidden="1"/>
    <row r="14642" ht="12.6" hidden="1"/>
    <row r="14643" ht="12.6" hidden="1"/>
    <row r="14644" ht="12.6" hidden="1"/>
    <row r="14645" ht="12.6" hidden="1"/>
    <row r="14646" ht="12.6" hidden="1"/>
    <row r="14647" ht="12.6" hidden="1"/>
    <row r="14648" ht="12.6" hidden="1"/>
    <row r="14649" ht="12.6" hidden="1"/>
    <row r="14650" ht="12.6" hidden="1"/>
    <row r="14651" ht="12.6" hidden="1"/>
    <row r="14652" ht="12.6" hidden="1"/>
    <row r="14653" ht="12.6" hidden="1"/>
    <row r="14654" ht="12.6" hidden="1"/>
    <row r="14655" ht="12.6" hidden="1"/>
    <row r="14656" ht="12.6" hidden="1"/>
    <row r="14657" ht="12.6" hidden="1"/>
    <row r="14658" ht="12.6" hidden="1"/>
    <row r="14659" ht="12.6" hidden="1"/>
    <row r="14660" ht="12.6" hidden="1"/>
    <row r="14661" ht="12.6" hidden="1"/>
    <row r="14662" ht="12.6" hidden="1"/>
    <row r="14663" ht="12.6" hidden="1"/>
    <row r="14664" ht="12.6" hidden="1"/>
    <row r="14665" ht="12.6" hidden="1"/>
    <row r="14666" ht="12.6" hidden="1"/>
    <row r="14667" ht="12.6" hidden="1"/>
    <row r="14668" ht="12.6" hidden="1"/>
    <row r="14669" ht="12.6" hidden="1"/>
    <row r="14670" ht="12.6" hidden="1"/>
    <row r="14671" ht="12.6" hidden="1"/>
    <row r="14672" ht="12.6" hidden="1"/>
    <row r="14673" ht="12.6" hidden="1"/>
    <row r="14674" ht="12.6" hidden="1"/>
    <row r="14675" ht="12.6" hidden="1"/>
    <row r="14676" ht="12.6" hidden="1"/>
    <row r="14677" ht="12.6" hidden="1"/>
    <row r="14678" ht="12.6" hidden="1"/>
    <row r="14679" ht="12.6" hidden="1"/>
    <row r="14680" ht="12.6" hidden="1"/>
    <row r="14681" ht="12.6" hidden="1"/>
    <row r="14682" ht="12.6" hidden="1"/>
    <row r="14683" ht="12.6" hidden="1"/>
    <row r="14684" ht="12.6" hidden="1"/>
    <row r="14685" ht="12.6" hidden="1"/>
    <row r="14686" ht="12.6" hidden="1"/>
    <row r="14687" ht="12.6" hidden="1"/>
    <row r="14688" ht="12.6" hidden="1"/>
    <row r="14689" ht="12.6" hidden="1"/>
    <row r="14690" ht="12.6" hidden="1"/>
    <row r="14691" ht="12.6" hidden="1"/>
    <row r="14692" ht="12.6" hidden="1"/>
    <row r="14693" ht="12.6" hidden="1"/>
    <row r="14694" ht="12.6" hidden="1"/>
    <row r="14695" ht="12.6" hidden="1"/>
    <row r="14696" ht="12.6" hidden="1"/>
    <row r="14697" ht="12.6" hidden="1"/>
    <row r="14698" ht="12.6" hidden="1"/>
    <row r="14699" ht="12.6" hidden="1"/>
    <row r="14700" ht="12.6" hidden="1"/>
    <row r="14701" ht="12.6" hidden="1"/>
    <row r="14702" ht="12.6" hidden="1"/>
    <row r="14703" ht="12.6" hidden="1"/>
    <row r="14704" ht="12.6" hidden="1"/>
    <row r="14705" ht="12.6" hidden="1"/>
    <row r="14706" ht="12.6" hidden="1"/>
    <row r="14707" ht="12.6" hidden="1"/>
    <row r="14708" ht="12.6" hidden="1"/>
    <row r="14709" ht="12.6" hidden="1"/>
    <row r="14710" ht="12.6" hidden="1"/>
    <row r="14711" ht="12.6" hidden="1"/>
    <row r="14712" ht="12.6" hidden="1"/>
    <row r="14713" ht="12.6" hidden="1"/>
    <row r="14714" ht="12.6" hidden="1"/>
    <row r="14715" ht="12.6" hidden="1"/>
    <row r="14716" ht="12.6" hidden="1"/>
    <row r="14717" ht="12.6" hidden="1"/>
    <row r="14718" ht="12.6" hidden="1"/>
    <row r="14719" ht="12.6" hidden="1"/>
    <row r="14720" ht="12.6" hidden="1"/>
    <row r="14721" ht="12.6" hidden="1"/>
    <row r="14722" ht="12.6" hidden="1"/>
    <row r="14723" ht="12.6" hidden="1"/>
    <row r="14724" ht="12.6" hidden="1"/>
    <row r="14725" ht="12.6" hidden="1"/>
    <row r="14726" ht="12.6" hidden="1"/>
    <row r="14727" ht="12.6" hidden="1"/>
    <row r="14728" ht="12.6" hidden="1"/>
    <row r="14729" ht="12.6" hidden="1"/>
    <row r="14730" ht="12.6" hidden="1"/>
    <row r="14731" ht="12.6" hidden="1"/>
    <row r="14732" ht="12.6" hidden="1"/>
    <row r="14733" ht="12.6" hidden="1"/>
    <row r="14734" ht="12.6" hidden="1"/>
    <row r="14735" ht="12.6" hidden="1"/>
    <row r="14736" ht="12.6" hidden="1"/>
    <row r="14737" ht="12.6" hidden="1"/>
    <row r="14738" ht="12.6" hidden="1"/>
    <row r="14739" ht="12.6" hidden="1"/>
    <row r="14740" ht="12.6" hidden="1"/>
    <row r="14741" ht="12.6" hidden="1"/>
    <row r="14742" ht="12.6" hidden="1"/>
    <row r="14743" ht="12.6" hidden="1"/>
    <row r="14744" ht="12.6" hidden="1"/>
    <row r="14745" ht="12.6" hidden="1"/>
    <row r="14746" ht="12.6" hidden="1"/>
    <row r="14747" ht="12.6" hidden="1"/>
    <row r="14748" ht="12.6" hidden="1"/>
    <row r="14749" ht="12.6" hidden="1"/>
    <row r="14750" ht="12.6" hidden="1"/>
    <row r="14751" ht="12.6" hidden="1"/>
    <row r="14752" ht="12.6" hidden="1"/>
    <row r="14753" ht="12.6" hidden="1"/>
    <row r="14754" ht="12.6" hidden="1"/>
    <row r="14755" ht="12.6" hidden="1"/>
    <row r="14756" ht="12.6" hidden="1"/>
    <row r="14757" ht="12.6" hidden="1"/>
    <row r="14758" ht="12.6" hidden="1"/>
    <row r="14759" ht="12.6" hidden="1"/>
    <row r="14760" ht="12.6" hidden="1"/>
    <row r="14761" ht="12.6" hidden="1"/>
    <row r="14762" ht="12.6" hidden="1"/>
    <row r="14763" ht="12.6" hidden="1"/>
    <row r="14764" ht="12.6" hidden="1"/>
    <row r="14765" ht="12.6" hidden="1"/>
    <row r="14766" ht="12.6" hidden="1"/>
    <row r="14767" ht="12.6" hidden="1"/>
    <row r="14768" ht="12.6" hidden="1"/>
    <row r="14769" ht="12.6" hidden="1"/>
    <row r="14770" ht="12.6" hidden="1"/>
    <row r="14771" ht="12.6" hidden="1"/>
    <row r="14772" ht="12.6" hidden="1"/>
    <row r="14773" ht="12.6" hidden="1"/>
    <row r="14774" ht="12.6" hidden="1"/>
    <row r="14775" ht="12.6" hidden="1"/>
    <row r="14776" ht="12.6" hidden="1"/>
    <row r="14777" ht="12.6" hidden="1"/>
    <row r="14778" ht="12.6" hidden="1"/>
    <row r="14779" ht="12.6" hidden="1"/>
    <row r="14780" ht="12.6" hidden="1"/>
    <row r="14781" ht="12.6" hidden="1"/>
    <row r="14782" ht="12.6" hidden="1"/>
    <row r="14783" ht="12.6" hidden="1"/>
    <row r="14784" ht="12.6" hidden="1"/>
    <row r="14785" ht="12.6" hidden="1"/>
    <row r="14786" ht="12.6" hidden="1"/>
    <row r="14787" ht="12.6" hidden="1"/>
    <row r="14788" ht="12.6" hidden="1"/>
    <row r="14789" ht="12.6" hidden="1"/>
    <row r="14790" ht="12.6" hidden="1"/>
    <row r="14791" ht="12.6" hidden="1"/>
    <row r="14792" ht="12.6" hidden="1"/>
    <row r="14793" ht="12.6" hidden="1"/>
    <row r="14794" ht="12.6" hidden="1"/>
    <row r="14795" ht="12.6" hidden="1"/>
    <row r="14796" ht="12.6" hidden="1"/>
    <row r="14797" ht="12.6" hidden="1"/>
    <row r="14798" ht="12.6" hidden="1"/>
    <row r="14799" ht="12.6" hidden="1"/>
    <row r="14800" ht="12.6" hidden="1"/>
    <row r="14801" ht="12.6" hidden="1"/>
    <row r="14802" ht="12.6" hidden="1"/>
    <row r="14803" ht="12.6" hidden="1"/>
    <row r="14804" ht="12.6" hidden="1"/>
    <row r="14805" ht="12.6" hidden="1"/>
    <row r="14806" ht="12.6" hidden="1"/>
    <row r="14807" ht="12.6" hidden="1"/>
    <row r="14808" ht="12.6" hidden="1"/>
    <row r="14809" ht="12.6" hidden="1"/>
    <row r="14810" ht="12.6" hidden="1"/>
    <row r="14811" ht="12.6" hidden="1"/>
    <row r="14812" ht="12.6" hidden="1"/>
    <row r="14813" ht="12.6" hidden="1"/>
    <row r="14814" ht="12.6" hidden="1"/>
    <row r="14815" ht="12.6" hidden="1"/>
    <row r="14816" ht="12.6" hidden="1"/>
    <row r="14817" ht="12.6" hidden="1"/>
    <row r="14818" ht="12.6" hidden="1"/>
    <row r="14819" ht="12.6" hidden="1"/>
    <row r="14820" ht="12.6" hidden="1"/>
    <row r="14821" ht="12.6" hidden="1"/>
    <row r="14822" ht="12.6" hidden="1"/>
    <row r="14823" ht="12.6" hidden="1"/>
    <row r="14824" ht="12.6" hidden="1"/>
    <row r="14825" ht="12.6" hidden="1"/>
    <row r="14826" ht="12.6" hidden="1"/>
    <row r="14827" ht="12.6" hidden="1"/>
    <row r="14828" ht="12.6" hidden="1"/>
    <row r="14829" ht="12.6" hidden="1"/>
    <row r="14830" ht="12.6" hidden="1"/>
    <row r="14831" ht="12.6" hidden="1"/>
    <row r="14832" ht="12.6" hidden="1"/>
    <row r="14833" ht="12.6" hidden="1"/>
    <row r="14834" ht="12.6" hidden="1"/>
    <row r="14835" ht="12.6" hidden="1"/>
    <row r="14836" ht="12.6" hidden="1"/>
    <row r="14837" ht="12.6" hidden="1"/>
    <row r="14838" ht="12.6" hidden="1"/>
    <row r="14839" ht="12.6" hidden="1"/>
    <row r="14840" ht="12.6" hidden="1"/>
    <row r="14841" ht="12.6" hidden="1"/>
    <row r="14842" ht="12.6" hidden="1"/>
    <row r="14843" ht="12.6" hidden="1"/>
    <row r="14844" ht="12.6" hidden="1"/>
    <row r="14845" ht="12.6" hidden="1"/>
    <row r="14846" ht="12.6" hidden="1"/>
    <row r="14847" ht="12.6" hidden="1"/>
    <row r="14848" ht="12.6" hidden="1"/>
    <row r="14849" ht="12.6" hidden="1"/>
    <row r="14850" ht="12.6" hidden="1"/>
    <row r="14851" ht="12.6" hidden="1"/>
    <row r="14852" ht="12.6" hidden="1"/>
    <row r="14853" ht="12.6" hidden="1"/>
    <row r="14854" ht="12.6" hidden="1"/>
    <row r="14855" ht="12.6" hidden="1"/>
    <row r="14856" ht="12.6" hidden="1"/>
    <row r="14857" ht="12.6" hidden="1"/>
    <row r="14858" ht="12.6" hidden="1"/>
    <row r="14859" ht="12.6" hidden="1"/>
    <row r="14860" ht="12.6" hidden="1"/>
    <row r="14861" ht="12.6" hidden="1"/>
    <row r="14862" ht="12.6" hidden="1"/>
    <row r="14863" ht="12.6" hidden="1"/>
    <row r="14864" ht="12.6" hidden="1"/>
    <row r="14865" ht="12.6" hidden="1"/>
    <row r="14866" ht="12.6" hidden="1"/>
    <row r="14867" ht="12.6" hidden="1"/>
    <row r="14868" ht="12.6" hidden="1"/>
    <row r="14869" ht="12.6" hidden="1"/>
    <row r="14870" ht="12.6" hidden="1"/>
    <row r="14871" ht="12.6" hidden="1"/>
    <row r="14872" ht="12.6" hidden="1"/>
    <row r="14873" ht="12.6" hidden="1"/>
    <row r="14874" ht="12.6" hidden="1"/>
    <row r="14875" ht="12.6" hidden="1"/>
    <row r="14876" ht="12.6" hidden="1"/>
    <row r="14877" ht="12.6" hidden="1"/>
    <row r="14878" ht="12.6" hidden="1"/>
    <row r="14879" ht="12.6" hidden="1"/>
    <row r="14880" ht="12.6" hidden="1"/>
    <row r="14881" ht="12.6" hidden="1"/>
    <row r="14882" ht="12.6" hidden="1"/>
    <row r="14883" ht="12.6" hidden="1"/>
    <row r="14884" ht="12.6" hidden="1"/>
    <row r="14885" ht="12.6" hidden="1"/>
    <row r="14886" ht="12.6" hidden="1"/>
    <row r="14887" ht="12.6" hidden="1"/>
    <row r="14888" ht="12.6" hidden="1"/>
    <row r="14889" ht="12.6" hidden="1"/>
    <row r="14890" ht="12.6" hidden="1"/>
    <row r="14891" ht="12.6" hidden="1"/>
    <row r="14892" ht="12.6" hidden="1"/>
    <row r="14893" ht="12.6" hidden="1"/>
    <row r="14894" ht="12.6" hidden="1"/>
    <row r="14895" ht="12.6" hidden="1"/>
    <row r="14896" ht="12.6" hidden="1"/>
    <row r="14897" ht="12.6" hidden="1"/>
    <row r="14898" ht="12.6" hidden="1"/>
    <row r="14899" ht="12.6" hidden="1"/>
    <row r="14900" ht="12.6" hidden="1"/>
    <row r="14901" ht="12.6" hidden="1"/>
    <row r="14902" ht="12.6" hidden="1"/>
    <row r="14903" ht="12.6" hidden="1"/>
    <row r="14904" ht="12.6" hidden="1"/>
    <row r="14905" ht="12.6" hidden="1"/>
    <row r="14906" ht="12.6" hidden="1"/>
    <row r="14907" ht="12.6" hidden="1"/>
    <row r="14908" ht="12.6" hidden="1"/>
    <row r="14909" ht="12.6" hidden="1"/>
    <row r="14910" ht="12.6" hidden="1"/>
    <row r="14911" ht="12.6" hidden="1"/>
    <row r="14912" ht="12.6" hidden="1"/>
    <row r="14913" ht="12.6" hidden="1"/>
    <row r="14914" ht="12.6" hidden="1"/>
    <row r="14915" ht="12.6" hidden="1"/>
    <row r="14916" ht="12.6" hidden="1"/>
    <row r="14917" ht="12.6" hidden="1"/>
    <row r="14918" ht="12.6" hidden="1"/>
    <row r="14919" ht="12.6" hidden="1"/>
    <row r="14920" ht="12.6" hidden="1"/>
    <row r="14921" ht="12.6" hidden="1"/>
    <row r="14922" ht="12.6" hidden="1"/>
    <row r="14923" ht="12.6" hidden="1"/>
    <row r="14924" ht="12.6" hidden="1"/>
    <row r="14925" ht="12.6" hidden="1"/>
    <row r="14926" ht="12.6" hidden="1"/>
    <row r="14927" ht="12.6" hidden="1"/>
    <row r="14928" ht="12.6" hidden="1"/>
    <row r="14929" ht="12.6" hidden="1"/>
    <row r="14930" ht="12.6" hidden="1"/>
    <row r="14931" ht="12.6" hidden="1"/>
    <row r="14932" ht="12.6" hidden="1"/>
    <row r="14933" ht="12.6" hidden="1"/>
    <row r="14934" ht="12.6" hidden="1"/>
    <row r="14935" ht="12.6" hidden="1"/>
    <row r="14936" ht="12.6" hidden="1"/>
    <row r="14937" ht="12.6" hidden="1"/>
    <row r="14938" ht="12.6" hidden="1"/>
    <row r="14939" ht="12.6" hidden="1"/>
    <row r="14940" ht="12.6" hidden="1"/>
    <row r="14941" ht="12.6" hidden="1"/>
    <row r="14942" ht="12.6" hidden="1"/>
    <row r="14943" ht="12.6" hidden="1"/>
    <row r="14944" ht="12.6" hidden="1"/>
    <row r="14945" ht="12.6" hidden="1"/>
    <row r="14946" ht="12.6" hidden="1"/>
    <row r="14947" ht="12.6" hidden="1"/>
    <row r="14948" ht="12.6" hidden="1"/>
    <row r="14949" ht="12.6" hidden="1"/>
    <row r="14950" ht="12.6" hidden="1"/>
    <row r="14951" ht="12.6" hidden="1"/>
    <row r="14952" ht="12.6" hidden="1"/>
    <row r="14953" ht="12.6" hidden="1"/>
    <row r="14954" ht="12.6" hidden="1"/>
    <row r="14955" ht="12.6" hidden="1"/>
    <row r="14956" ht="12.6" hidden="1"/>
    <row r="14957" ht="12.6" hidden="1"/>
    <row r="14958" ht="12.6" hidden="1"/>
    <row r="14959" ht="12.6" hidden="1"/>
    <row r="14960" ht="12.6" hidden="1"/>
    <row r="14961" ht="12.6" hidden="1"/>
    <row r="14962" ht="12.6" hidden="1"/>
    <row r="14963" ht="12.6" hidden="1"/>
    <row r="14964" ht="12.6" hidden="1"/>
    <row r="14965" ht="12.6" hidden="1"/>
    <row r="14966" ht="12.6" hidden="1"/>
    <row r="14967" ht="12.6" hidden="1"/>
    <row r="14968" ht="12.6" hidden="1"/>
    <row r="14969" ht="12.6" hidden="1"/>
    <row r="14970" ht="12.6" hidden="1"/>
    <row r="14971" ht="12.6" hidden="1"/>
    <row r="14972" ht="12.6" hidden="1"/>
    <row r="14973" ht="12.6" hidden="1"/>
    <row r="14974" ht="12.6" hidden="1"/>
    <row r="14975" ht="12.6" hidden="1"/>
    <row r="14976" ht="12.6" hidden="1"/>
    <row r="14977" ht="12.6" hidden="1"/>
    <row r="14978" ht="12.6" hidden="1"/>
    <row r="14979" ht="12.6" hidden="1"/>
    <row r="14980" ht="12.6" hidden="1"/>
    <row r="14981" ht="12.6" hidden="1"/>
    <row r="14982" ht="12.6" hidden="1"/>
    <row r="14983" ht="12.6" hidden="1"/>
    <row r="14984" ht="12.6" hidden="1"/>
    <row r="14985" ht="12.6" hidden="1"/>
    <row r="14986" ht="12.6" hidden="1"/>
    <row r="14987" ht="12.6" hidden="1"/>
    <row r="14988" ht="12.6" hidden="1"/>
    <row r="14989" ht="12.6" hidden="1"/>
    <row r="14990" ht="12.6" hidden="1"/>
    <row r="14991" ht="12.6" hidden="1"/>
    <row r="14992" ht="12.6" hidden="1"/>
    <row r="14993" ht="12.6" hidden="1"/>
    <row r="14994" ht="12.6" hidden="1"/>
    <row r="14995" ht="12.6" hidden="1"/>
    <row r="14996" ht="12.6" hidden="1"/>
    <row r="14997" ht="12.6" hidden="1"/>
    <row r="14998" ht="12.6" hidden="1"/>
    <row r="14999" ht="12.6" hidden="1"/>
    <row r="15000" ht="12.6" hidden="1"/>
    <row r="15001" ht="12.6" hidden="1"/>
    <row r="15002" ht="12.6" hidden="1"/>
    <row r="15003" ht="12.6" hidden="1"/>
    <row r="15004" ht="12.6" hidden="1"/>
    <row r="15005" ht="12.6" hidden="1"/>
    <row r="15006" ht="12.6" hidden="1"/>
    <row r="15007" ht="12.6" hidden="1"/>
    <row r="15008" ht="12.6" hidden="1"/>
    <row r="15009" ht="12.6" hidden="1"/>
    <row r="15010" ht="12.6" hidden="1"/>
    <row r="15011" ht="12.6" hidden="1"/>
    <row r="15012" ht="12.6" hidden="1"/>
    <row r="15013" ht="12.6" hidden="1"/>
    <row r="15014" ht="12.6" hidden="1"/>
    <row r="15015" ht="12.6" hidden="1"/>
    <row r="15016" ht="12.6" hidden="1"/>
    <row r="15017" ht="12.6" hidden="1"/>
    <row r="15018" ht="12.6" hidden="1"/>
    <row r="15019" ht="12.6" hidden="1"/>
    <row r="15020" ht="12.6" hidden="1"/>
    <row r="15021" ht="12.6" hidden="1"/>
    <row r="15022" ht="12.6" hidden="1"/>
    <row r="15023" ht="12.6" hidden="1"/>
    <row r="15024" ht="12.6" hidden="1"/>
    <row r="15025" ht="12.6" hidden="1"/>
    <row r="15026" ht="12.6" hidden="1"/>
    <row r="15027" ht="12.6" hidden="1"/>
    <row r="15028" ht="12.6" hidden="1"/>
    <row r="15029" ht="12.6" hidden="1"/>
    <row r="15030" ht="12.6" hidden="1"/>
    <row r="15031" ht="12.6" hidden="1"/>
    <row r="15032" ht="12.6" hidden="1"/>
    <row r="15033" ht="12.6" hidden="1"/>
    <row r="15034" ht="12.6" hidden="1"/>
    <row r="15035" ht="12.6" hidden="1"/>
    <row r="15036" ht="12.6" hidden="1"/>
    <row r="15037" ht="12.6" hidden="1"/>
    <row r="15038" ht="12.6" hidden="1"/>
    <row r="15039" ht="12.6" hidden="1"/>
    <row r="15040" ht="12.6" hidden="1"/>
    <row r="15041" ht="12.6" hidden="1"/>
    <row r="15042" ht="12.6" hidden="1"/>
    <row r="15043" ht="12.6" hidden="1"/>
    <row r="15044" ht="12.6" hidden="1"/>
    <row r="15045" ht="12.6" hidden="1"/>
    <row r="15046" ht="12.6" hidden="1"/>
    <row r="15047" ht="12.6" hidden="1"/>
    <row r="15048" ht="12.6" hidden="1"/>
    <row r="15049" ht="12.6" hidden="1"/>
    <row r="15050" ht="12.6" hidden="1"/>
    <row r="15051" ht="12.6" hidden="1"/>
    <row r="15052" ht="12.6" hidden="1"/>
    <row r="15053" ht="12.6" hidden="1"/>
    <row r="15054" ht="12.6" hidden="1"/>
    <row r="15055" ht="12.6" hidden="1"/>
    <row r="15056" ht="12.6" hidden="1"/>
    <row r="15057" ht="12.6" hidden="1"/>
    <row r="15058" ht="12.6" hidden="1"/>
    <row r="15059" ht="12.6" hidden="1"/>
    <row r="15060" ht="12.6" hidden="1"/>
    <row r="15061" ht="12.6" hidden="1"/>
    <row r="15062" ht="12.6" hidden="1"/>
    <row r="15063" ht="12.6" hidden="1"/>
    <row r="15064" ht="12.6" hidden="1"/>
    <row r="15065" ht="12.6" hidden="1"/>
    <row r="15066" ht="12.6" hidden="1"/>
    <row r="15067" ht="12.6" hidden="1"/>
    <row r="15068" ht="12.6" hidden="1"/>
    <row r="15069" ht="12.6" hidden="1"/>
    <row r="15070" ht="12.6" hidden="1"/>
    <row r="15071" ht="12.6" hidden="1"/>
    <row r="15072" ht="12.6" hidden="1"/>
    <row r="15073" ht="12.6" hidden="1"/>
    <row r="15074" ht="12.6" hidden="1"/>
    <row r="15075" ht="12.6" hidden="1"/>
    <row r="15076" ht="12.6" hidden="1"/>
    <row r="15077" ht="12.6" hidden="1"/>
    <row r="15078" ht="12.6" hidden="1"/>
    <row r="15079" ht="12.6" hidden="1"/>
    <row r="15080" ht="12.6" hidden="1"/>
    <row r="15081" ht="12.6" hidden="1"/>
    <row r="15082" ht="12.6" hidden="1"/>
    <row r="15083" ht="12.6" hidden="1"/>
    <row r="15084" ht="12.6" hidden="1"/>
    <row r="15085" ht="12.6" hidden="1"/>
    <row r="15086" ht="12.6" hidden="1"/>
    <row r="15087" ht="12.6" hidden="1"/>
    <row r="15088" ht="12.6" hidden="1"/>
    <row r="15089" ht="12.6" hidden="1"/>
    <row r="15090" ht="12.6" hidden="1"/>
    <row r="15091" ht="12.6" hidden="1"/>
    <row r="15092" ht="12.6" hidden="1"/>
    <row r="15093" ht="12.6" hidden="1"/>
    <row r="15094" ht="12.6" hidden="1"/>
    <row r="15095" ht="12.6" hidden="1"/>
    <row r="15096" ht="12.6" hidden="1"/>
    <row r="15097" ht="12.6" hidden="1"/>
    <row r="15098" ht="12.6" hidden="1"/>
    <row r="15099" ht="12.6" hidden="1"/>
    <row r="15100" ht="12.6" hidden="1"/>
    <row r="15101" ht="12.6" hidden="1"/>
    <row r="15102" ht="12.6" hidden="1"/>
    <row r="15103" ht="12.6" hidden="1"/>
    <row r="15104" ht="12.6" hidden="1"/>
    <row r="15105" ht="12.6" hidden="1"/>
    <row r="15106" ht="12.6" hidden="1"/>
    <row r="15107" ht="12.6" hidden="1"/>
    <row r="15108" ht="12.6" hidden="1"/>
    <row r="15109" ht="12.6" hidden="1"/>
    <row r="15110" ht="12.6" hidden="1"/>
    <row r="15111" ht="12.6" hidden="1"/>
    <row r="15112" ht="12.6" hidden="1"/>
    <row r="15113" ht="12.6" hidden="1"/>
    <row r="15114" ht="12.6" hidden="1"/>
    <row r="15115" ht="12.6" hidden="1"/>
    <row r="15116" ht="12.6" hidden="1"/>
    <row r="15117" ht="12.6" hidden="1"/>
    <row r="15118" ht="12.6" hidden="1"/>
    <row r="15119" ht="12.6" hidden="1"/>
    <row r="15120" ht="12.6" hidden="1"/>
    <row r="15121" ht="12.6" hidden="1"/>
    <row r="15122" ht="12.6" hidden="1"/>
    <row r="15123" ht="12.6" hidden="1"/>
    <row r="15124" ht="12.6" hidden="1"/>
    <row r="15125" ht="12.6" hidden="1"/>
    <row r="15126" ht="12.6" hidden="1"/>
    <row r="15127" ht="12.6" hidden="1"/>
    <row r="15128" ht="12.6" hidden="1"/>
    <row r="15129" ht="12.6" hidden="1"/>
    <row r="15130" ht="12.6" hidden="1"/>
    <row r="15131" ht="12.6" hidden="1"/>
    <row r="15132" ht="12.6" hidden="1"/>
    <row r="15133" ht="12.6" hidden="1"/>
    <row r="15134" ht="12.6" hidden="1"/>
    <row r="15135" ht="12.6" hidden="1"/>
    <row r="15136" ht="12.6" hidden="1"/>
    <row r="15137" ht="12.6" hidden="1"/>
    <row r="15138" ht="12.6" hidden="1"/>
    <row r="15139" ht="12.6" hidden="1"/>
    <row r="15140" ht="12.6" hidden="1"/>
    <row r="15141" ht="12.6" hidden="1"/>
    <row r="15142" ht="12.6" hidden="1"/>
    <row r="15143" ht="12.6" hidden="1"/>
    <row r="15144" ht="12.6" hidden="1"/>
    <row r="15145" ht="12.6" hidden="1"/>
    <row r="15146" ht="12.6" hidden="1"/>
    <row r="15147" ht="12.6" hidden="1"/>
    <row r="15148" ht="12.6" hidden="1"/>
    <row r="15149" ht="12.6" hidden="1"/>
    <row r="15150" ht="12.6" hidden="1"/>
    <row r="15151" ht="12.6" hidden="1"/>
    <row r="15152" ht="12.6" hidden="1"/>
    <row r="15153" ht="12.6" hidden="1"/>
    <row r="15154" ht="12.6" hidden="1"/>
    <row r="15155" ht="12.6" hidden="1"/>
    <row r="15156" ht="12.6" hidden="1"/>
    <row r="15157" ht="12.6" hidden="1"/>
    <row r="15158" ht="12.6" hidden="1"/>
    <row r="15159" ht="12.6" hidden="1"/>
    <row r="15160" ht="12.6" hidden="1"/>
    <row r="15161" ht="12.6" hidden="1"/>
    <row r="15162" ht="12.6" hidden="1"/>
    <row r="15163" ht="12.6" hidden="1"/>
    <row r="15164" ht="12.6" hidden="1"/>
    <row r="15165" ht="12.6" hidden="1"/>
    <row r="15166" ht="12.6" hidden="1"/>
    <row r="15167" ht="12.6" hidden="1"/>
    <row r="15168" ht="12.6" hidden="1"/>
    <row r="15169" ht="12.6" hidden="1"/>
    <row r="15170" ht="12.6" hidden="1"/>
    <row r="15171" ht="12.6" hidden="1"/>
    <row r="15172" ht="12.6" hidden="1"/>
    <row r="15173" ht="12.6" hidden="1"/>
    <row r="15174" ht="12.6" hidden="1"/>
    <row r="15175" ht="12.6" hidden="1"/>
    <row r="15176" ht="12.6" hidden="1"/>
    <row r="15177" ht="12.6" hidden="1"/>
    <row r="15178" ht="12.6" hidden="1"/>
    <row r="15179" ht="12.6" hidden="1"/>
    <row r="15180" ht="12.6" hidden="1"/>
    <row r="15181" ht="12.6" hidden="1"/>
    <row r="15182" ht="12.6" hidden="1"/>
    <row r="15183" ht="12.6" hidden="1"/>
    <row r="15184" ht="12.6" hidden="1"/>
    <row r="15185" ht="12.6" hidden="1"/>
    <row r="15186" ht="12.6" hidden="1"/>
    <row r="15187" ht="12.6" hidden="1"/>
    <row r="15188" ht="12.6" hidden="1"/>
    <row r="15189" ht="12.6" hidden="1"/>
    <row r="15190" ht="12.6" hidden="1"/>
    <row r="15191" ht="12.6" hidden="1"/>
    <row r="15192" ht="12.6" hidden="1"/>
    <row r="15193" ht="12.6" hidden="1"/>
    <row r="15194" ht="12.6" hidden="1"/>
    <row r="15195" ht="12.6" hidden="1"/>
    <row r="15196" ht="12.6" hidden="1"/>
    <row r="15197" ht="12.6" hidden="1"/>
    <row r="15198" ht="12.6" hidden="1"/>
    <row r="15199" ht="12.6" hidden="1"/>
    <row r="15200" ht="12.6" hidden="1"/>
    <row r="15201" ht="12.6" hidden="1"/>
    <row r="15202" ht="12.6" hidden="1"/>
    <row r="15203" ht="12.6" hidden="1"/>
    <row r="15204" ht="12.6" hidden="1"/>
    <row r="15205" ht="12.6" hidden="1"/>
    <row r="15206" ht="12.6" hidden="1"/>
    <row r="15207" ht="12.6" hidden="1"/>
    <row r="15208" ht="12.6" hidden="1"/>
    <row r="15209" ht="12.6" hidden="1"/>
    <row r="15210" ht="12.6" hidden="1"/>
    <row r="15211" ht="12.6" hidden="1"/>
    <row r="15212" ht="12.6" hidden="1"/>
    <row r="15213" ht="12.6" hidden="1"/>
    <row r="15214" ht="12.6" hidden="1"/>
    <row r="15215" ht="12.6" hidden="1"/>
    <row r="15216" ht="12.6" hidden="1"/>
    <row r="15217" ht="12.6" hidden="1"/>
    <row r="15218" ht="12.6" hidden="1"/>
    <row r="15219" ht="12.6" hidden="1"/>
    <row r="15220" ht="12.6" hidden="1"/>
    <row r="15221" ht="12.6" hidden="1"/>
    <row r="15222" ht="12.6" hidden="1"/>
    <row r="15223" ht="12.6" hidden="1"/>
    <row r="15224" ht="12.6" hidden="1"/>
    <row r="15225" ht="12.6" hidden="1"/>
    <row r="15226" ht="12.6" hidden="1"/>
    <row r="15227" ht="12.6" hidden="1"/>
    <row r="15228" ht="12.6" hidden="1"/>
    <row r="15229" ht="12.6" hidden="1"/>
    <row r="15230" ht="12.6" hidden="1"/>
    <row r="15231" ht="12.6" hidden="1"/>
    <row r="15232" ht="12.6" hidden="1"/>
    <row r="15233" ht="12.6" hidden="1"/>
    <row r="15234" ht="12.6" hidden="1"/>
    <row r="15235" ht="12.6" hidden="1"/>
    <row r="15236" ht="12.6" hidden="1"/>
    <row r="15237" ht="12.6" hidden="1"/>
    <row r="15238" ht="12.6" hidden="1"/>
    <row r="15239" ht="12.6" hidden="1"/>
    <row r="15240" ht="12.6" hidden="1"/>
    <row r="15241" ht="12.6" hidden="1"/>
    <row r="15242" ht="12.6" hidden="1"/>
    <row r="15243" ht="12.6" hidden="1"/>
    <row r="15244" ht="12.6" hidden="1"/>
    <row r="15245" ht="12.6" hidden="1"/>
    <row r="15246" ht="12.6" hidden="1"/>
    <row r="15247" ht="12.6" hidden="1"/>
    <row r="15248" ht="12.6" hidden="1"/>
    <row r="15249" ht="12.6" hidden="1"/>
    <row r="15250" ht="12.6" hidden="1"/>
    <row r="15251" ht="12.6" hidden="1"/>
    <row r="15252" ht="12.6" hidden="1"/>
    <row r="15253" ht="12.6" hidden="1"/>
    <row r="15254" ht="12.6" hidden="1"/>
    <row r="15255" ht="12.6" hidden="1"/>
    <row r="15256" ht="12.6" hidden="1"/>
    <row r="15257" ht="12.6" hidden="1"/>
    <row r="15258" ht="12.6" hidden="1"/>
    <row r="15259" ht="12.6" hidden="1"/>
    <row r="15260" ht="12.6" hidden="1"/>
    <row r="15261" ht="12.6" hidden="1"/>
    <row r="15262" ht="12.6" hidden="1"/>
    <row r="15263" ht="12.6" hidden="1"/>
    <row r="15264" ht="12.6" hidden="1"/>
    <row r="15265" ht="12.6" hidden="1"/>
    <row r="15266" ht="12.6" hidden="1"/>
    <row r="15267" ht="12.6" hidden="1"/>
    <row r="15268" ht="12.6" hidden="1"/>
    <row r="15269" ht="12.6" hidden="1"/>
    <row r="15270" ht="12.6" hidden="1"/>
    <row r="15271" ht="12.6" hidden="1"/>
    <row r="15272" ht="12.6" hidden="1"/>
    <row r="15273" ht="12.6" hidden="1"/>
    <row r="15274" ht="12.6" hidden="1"/>
    <row r="15275" ht="12.6" hidden="1"/>
    <row r="15276" ht="12.6" hidden="1"/>
    <row r="15277" ht="12.6" hidden="1"/>
    <row r="15278" ht="12.6" hidden="1"/>
    <row r="15279" ht="12.6" hidden="1"/>
    <row r="15280" ht="12.6" hidden="1"/>
    <row r="15281" ht="12.6" hidden="1"/>
    <row r="15282" ht="12.6" hidden="1"/>
    <row r="15283" ht="12.6" hidden="1"/>
    <row r="15284" ht="12.6" hidden="1"/>
    <row r="15285" ht="12.6" hidden="1"/>
    <row r="15286" ht="12.6" hidden="1"/>
    <row r="15287" ht="12.6" hidden="1"/>
    <row r="15288" ht="12.6" hidden="1"/>
    <row r="15289" ht="12.6" hidden="1"/>
    <row r="15290" ht="12.6" hidden="1"/>
    <row r="15291" ht="12.6" hidden="1"/>
    <row r="15292" ht="12.6" hidden="1"/>
    <row r="15293" ht="12.6" hidden="1"/>
    <row r="15294" ht="12.6" hidden="1"/>
    <row r="15295" ht="12.6" hidden="1"/>
    <row r="15296" ht="12.6" hidden="1"/>
    <row r="15297" ht="12.6" hidden="1"/>
    <row r="15298" ht="12.6" hidden="1"/>
    <row r="15299" ht="12.6" hidden="1"/>
    <row r="15300" ht="12.6" hidden="1"/>
    <row r="15301" ht="12.6" hidden="1"/>
    <row r="15302" ht="12.6" hidden="1"/>
    <row r="15303" ht="12.6" hidden="1"/>
    <row r="15304" ht="12.6" hidden="1"/>
    <row r="15305" ht="12.6" hidden="1"/>
    <row r="15306" ht="12.6" hidden="1"/>
    <row r="15307" ht="12.6" hidden="1"/>
    <row r="15308" ht="12.6" hidden="1"/>
    <row r="15309" ht="12.6" hidden="1"/>
    <row r="15310" ht="12.6" hidden="1"/>
    <row r="15311" ht="12.6" hidden="1"/>
    <row r="15312" ht="12.6" hidden="1"/>
    <row r="15313" ht="12.6" hidden="1"/>
    <row r="15314" ht="12.6" hidden="1"/>
    <row r="15315" ht="12.6" hidden="1"/>
    <row r="15316" ht="12.6" hidden="1"/>
    <row r="15317" ht="12.6" hidden="1"/>
    <row r="15318" ht="12.6" hidden="1"/>
    <row r="15319" ht="12.6" hidden="1"/>
    <row r="15320" ht="12.6" hidden="1"/>
    <row r="15321" ht="12.6" hidden="1"/>
    <row r="15322" ht="12.6" hidden="1"/>
    <row r="15323" ht="12.6" hidden="1"/>
    <row r="15324" ht="12.6" hidden="1"/>
    <row r="15325" ht="12.6" hidden="1"/>
    <row r="15326" ht="12.6" hidden="1"/>
    <row r="15327" ht="12.6" hidden="1"/>
    <row r="15328" ht="12.6" hidden="1"/>
    <row r="15329" ht="12.6" hidden="1"/>
    <row r="15330" ht="12.6" hidden="1"/>
    <row r="15331" ht="12.6" hidden="1"/>
    <row r="15332" ht="12.6" hidden="1"/>
    <row r="15333" ht="12.6" hidden="1"/>
    <row r="15334" ht="12.6" hidden="1"/>
    <row r="15335" ht="12.6" hidden="1"/>
    <row r="15336" ht="12.6" hidden="1"/>
    <row r="15337" ht="12.6" hidden="1"/>
    <row r="15338" ht="12.6" hidden="1"/>
    <row r="15339" ht="12.6" hidden="1"/>
    <row r="15340" ht="12.6" hidden="1"/>
    <row r="15341" ht="12.6" hidden="1"/>
    <row r="15342" ht="12.6" hidden="1"/>
    <row r="15343" ht="12.6" hidden="1"/>
    <row r="15344" ht="12.6" hidden="1"/>
    <row r="15345" ht="12.6" hidden="1"/>
    <row r="15346" ht="12.6" hidden="1"/>
    <row r="15347" ht="12.6" hidden="1"/>
    <row r="15348" ht="12.6" hidden="1"/>
    <row r="15349" ht="12.6" hidden="1"/>
    <row r="15350" ht="12.6" hidden="1"/>
    <row r="15351" ht="12.6" hidden="1"/>
    <row r="15352" ht="12.6" hidden="1"/>
    <row r="15353" ht="12.6" hidden="1"/>
    <row r="15354" ht="12.6" hidden="1"/>
    <row r="15355" ht="12.6" hidden="1"/>
    <row r="15356" ht="12.6" hidden="1"/>
    <row r="15357" ht="12.6" hidden="1"/>
    <row r="15358" ht="12.6" hidden="1"/>
    <row r="15359" ht="12.6" hidden="1"/>
    <row r="15360" ht="12.6" hidden="1"/>
    <row r="15361" ht="12.6" hidden="1"/>
    <row r="15362" ht="12.6" hidden="1"/>
    <row r="15363" ht="12.6" hidden="1"/>
    <row r="15364" ht="12.6" hidden="1"/>
    <row r="15365" ht="12.6" hidden="1"/>
    <row r="15366" ht="12.6" hidden="1"/>
    <row r="15367" ht="12.6" hidden="1"/>
    <row r="15368" ht="12.6" hidden="1"/>
    <row r="15369" ht="12.6" hidden="1"/>
    <row r="15370" ht="12.6" hidden="1"/>
    <row r="15371" ht="12.6" hidden="1"/>
    <row r="15372" ht="12.6" hidden="1"/>
    <row r="15373" ht="12.6" hidden="1"/>
    <row r="15374" ht="12.6" hidden="1"/>
    <row r="15375" ht="12.6" hidden="1"/>
    <row r="15376" ht="12.6" hidden="1"/>
    <row r="15377" ht="12.6" hidden="1"/>
    <row r="15378" ht="12.6" hidden="1"/>
    <row r="15379" ht="12.6" hidden="1"/>
    <row r="15380" ht="12.6" hidden="1"/>
    <row r="15381" ht="12.6" hidden="1"/>
    <row r="15382" ht="12.6" hidden="1"/>
    <row r="15383" ht="12.6" hidden="1"/>
    <row r="15384" ht="12.6" hidden="1"/>
    <row r="15385" ht="12.6" hidden="1"/>
    <row r="15386" ht="12.6" hidden="1"/>
    <row r="15387" ht="12.6" hidden="1"/>
    <row r="15388" ht="12.6" hidden="1"/>
    <row r="15389" ht="12.6" hidden="1"/>
    <row r="15390" ht="12.6" hidden="1"/>
    <row r="15391" ht="12.6" hidden="1"/>
    <row r="15392" ht="12.6" hidden="1"/>
    <row r="15393" ht="12.6" hidden="1"/>
    <row r="15394" ht="12.6" hidden="1"/>
    <row r="15395" ht="12.6" hidden="1"/>
    <row r="15396" ht="12.6" hidden="1"/>
    <row r="15397" ht="12.6" hidden="1"/>
    <row r="15398" ht="12.6" hidden="1"/>
    <row r="15399" ht="12.6" hidden="1"/>
    <row r="15400" ht="12.6" hidden="1"/>
    <row r="15401" ht="12.6" hidden="1"/>
    <row r="15402" ht="12.6" hidden="1"/>
    <row r="15403" ht="12.6" hidden="1"/>
    <row r="15404" ht="12.6" hidden="1"/>
    <row r="15405" ht="12.6" hidden="1"/>
    <row r="15406" ht="12.6" hidden="1"/>
    <row r="15407" ht="12.6" hidden="1"/>
    <row r="15408" ht="12.6" hidden="1"/>
    <row r="15409" ht="12.6" hidden="1"/>
    <row r="15410" ht="12.6" hidden="1"/>
    <row r="15411" ht="12.6" hidden="1"/>
    <row r="15412" ht="12.6" hidden="1"/>
    <row r="15413" ht="12.6" hidden="1"/>
    <row r="15414" ht="12.6" hidden="1"/>
    <row r="15415" ht="12.6" hidden="1"/>
    <row r="15416" ht="12.6" hidden="1"/>
    <row r="15417" ht="12.6" hidden="1"/>
    <row r="15418" ht="12.6" hidden="1"/>
    <row r="15419" ht="12.6" hidden="1"/>
    <row r="15420" ht="12.6" hidden="1"/>
    <row r="15421" ht="12.6" hidden="1"/>
    <row r="15422" ht="12.6" hidden="1"/>
    <row r="15423" ht="12.6" hidden="1"/>
    <row r="15424" ht="12.6" hidden="1"/>
    <row r="15425" ht="12.6" hidden="1"/>
    <row r="15426" ht="12.6" hidden="1"/>
    <row r="15427" ht="12.6" hidden="1"/>
    <row r="15428" ht="12.6" hidden="1"/>
    <row r="15429" ht="12.6" hidden="1"/>
    <row r="15430" ht="12.6" hidden="1"/>
    <row r="15431" ht="12.6" hidden="1"/>
    <row r="15432" ht="12.6" hidden="1"/>
    <row r="15433" ht="12.6" hidden="1"/>
    <row r="15434" ht="12.6" hidden="1"/>
    <row r="15435" ht="12.6" hidden="1"/>
    <row r="15436" ht="12.6" hidden="1"/>
    <row r="15437" ht="12.6" hidden="1"/>
    <row r="15438" ht="12.6" hidden="1"/>
    <row r="15439" ht="12.6" hidden="1"/>
    <row r="15440" ht="12.6" hidden="1"/>
    <row r="15441" ht="12.6" hidden="1"/>
    <row r="15442" ht="12.6" hidden="1"/>
    <row r="15443" ht="12.6" hidden="1"/>
    <row r="15444" ht="12.6" hidden="1"/>
    <row r="15445" ht="12.6" hidden="1"/>
    <row r="15446" ht="12.6" hidden="1"/>
    <row r="15447" ht="12.6" hidden="1"/>
    <row r="15448" ht="12.6" hidden="1"/>
    <row r="15449" ht="12.6" hidden="1"/>
    <row r="15450" ht="12.6" hidden="1"/>
    <row r="15451" ht="12.6" hidden="1"/>
    <row r="15452" ht="12.6" hidden="1"/>
    <row r="15453" ht="12.6" hidden="1"/>
    <row r="15454" ht="12.6" hidden="1"/>
    <row r="15455" ht="12.6" hidden="1"/>
    <row r="15456" ht="12.6" hidden="1"/>
    <row r="15457" ht="12.6" hidden="1"/>
    <row r="15458" ht="12.6" hidden="1"/>
    <row r="15459" ht="12.6" hidden="1"/>
    <row r="15460" ht="12.6" hidden="1"/>
    <row r="15461" ht="12.6" hidden="1"/>
    <row r="15462" ht="12.6" hidden="1"/>
    <row r="15463" ht="12.6" hidden="1"/>
    <row r="15464" ht="12.6" hidden="1"/>
    <row r="15465" ht="12.6" hidden="1"/>
    <row r="15466" ht="12.6" hidden="1"/>
    <row r="15467" ht="12.6" hidden="1"/>
    <row r="15468" ht="12.6" hidden="1"/>
    <row r="15469" ht="12.6" hidden="1"/>
    <row r="15470" ht="12.6" hidden="1"/>
    <row r="15471" ht="12.6" hidden="1"/>
    <row r="15472" ht="12.6" hidden="1"/>
    <row r="15473" ht="12.6" hidden="1"/>
    <row r="15474" ht="12.6" hidden="1"/>
    <row r="15475" ht="12.6" hidden="1"/>
    <row r="15476" ht="12.6" hidden="1"/>
    <row r="15477" ht="12.6" hidden="1"/>
    <row r="15478" ht="12.6" hidden="1"/>
    <row r="15479" ht="12.6" hidden="1"/>
    <row r="15480" ht="12.6" hidden="1"/>
    <row r="15481" ht="12.6" hidden="1"/>
    <row r="15482" ht="12.6" hidden="1"/>
    <row r="15483" ht="12.6" hidden="1"/>
    <row r="15484" ht="12.6" hidden="1"/>
    <row r="15485" ht="12.6" hidden="1"/>
    <row r="15486" ht="12.6" hidden="1"/>
    <row r="15487" ht="12.6" hidden="1"/>
    <row r="15488" ht="12.6" hidden="1"/>
    <row r="15489" ht="12.6" hidden="1"/>
    <row r="15490" ht="12.6" hidden="1"/>
    <row r="15491" ht="12.6" hidden="1"/>
    <row r="15492" ht="12.6" hidden="1"/>
    <row r="15493" ht="12.6" hidden="1"/>
    <row r="15494" ht="12.6" hidden="1"/>
    <row r="15495" ht="12.6" hidden="1"/>
    <row r="15496" ht="12.6" hidden="1"/>
    <row r="15497" ht="12.6" hidden="1"/>
    <row r="15498" ht="12.6" hidden="1"/>
    <row r="15499" ht="12.6" hidden="1"/>
    <row r="15500" ht="12.6" hidden="1"/>
    <row r="15501" ht="12.6" hidden="1"/>
    <row r="15502" ht="12.6" hidden="1"/>
    <row r="15503" ht="12.6" hidden="1"/>
    <row r="15504" ht="12.6" hidden="1"/>
    <row r="15505" ht="12.6" hidden="1"/>
    <row r="15506" ht="12.6" hidden="1"/>
    <row r="15507" ht="12.6" hidden="1"/>
    <row r="15508" ht="12.6" hidden="1"/>
    <row r="15509" ht="12.6" hidden="1"/>
    <row r="15510" ht="12.6" hidden="1"/>
    <row r="15511" ht="12.6" hidden="1"/>
    <row r="15512" ht="12.6" hidden="1"/>
    <row r="15513" ht="12.6" hidden="1"/>
    <row r="15514" ht="12.6" hidden="1"/>
    <row r="15515" ht="12.6" hidden="1"/>
    <row r="15516" ht="12.6" hidden="1"/>
    <row r="15517" ht="12.6" hidden="1"/>
    <row r="15518" ht="12.6" hidden="1"/>
    <row r="15519" ht="12.6" hidden="1"/>
    <row r="15520" ht="12.6" hidden="1"/>
    <row r="15521" ht="12.6" hidden="1"/>
    <row r="15522" ht="12.6" hidden="1"/>
    <row r="15523" ht="12.6" hidden="1"/>
    <row r="15524" ht="12.6" hidden="1"/>
    <row r="15525" ht="12.6" hidden="1"/>
    <row r="15526" ht="12.6" hidden="1"/>
    <row r="15527" ht="12.6" hidden="1"/>
    <row r="15528" ht="12.6" hidden="1"/>
    <row r="15529" ht="12.6" hidden="1"/>
    <row r="15530" ht="12.6" hidden="1"/>
    <row r="15531" ht="12.6" hidden="1"/>
    <row r="15532" ht="12.6" hidden="1"/>
    <row r="15533" ht="12.6" hidden="1"/>
    <row r="15534" ht="12.6" hidden="1"/>
    <row r="15535" ht="12.6" hidden="1"/>
    <row r="15536" ht="12.6" hidden="1"/>
    <row r="15537" ht="12.6" hidden="1"/>
    <row r="15538" ht="12.6" hidden="1"/>
    <row r="15539" ht="12.6" hidden="1"/>
    <row r="15540" ht="12.6" hidden="1"/>
    <row r="15541" ht="12.6" hidden="1"/>
    <row r="15542" ht="12.6" hidden="1"/>
    <row r="15543" ht="12.6" hidden="1"/>
    <row r="15544" ht="12.6" hidden="1"/>
    <row r="15545" ht="12.6" hidden="1"/>
    <row r="15546" ht="12.6" hidden="1"/>
    <row r="15547" ht="12.6" hidden="1"/>
    <row r="15548" ht="12.6" hidden="1"/>
    <row r="15549" ht="12.6" hidden="1"/>
    <row r="15550" ht="12.6" hidden="1"/>
    <row r="15551" ht="12.6" hidden="1"/>
    <row r="15552" ht="12.6" hidden="1"/>
    <row r="15553" ht="12.6" hidden="1"/>
    <row r="15554" ht="12.6" hidden="1"/>
    <row r="15555" ht="12.6" hidden="1"/>
    <row r="15556" ht="12.6" hidden="1"/>
    <row r="15557" ht="12.6" hidden="1"/>
    <row r="15558" ht="12.6" hidden="1"/>
    <row r="15559" ht="12.6" hidden="1"/>
    <row r="15560" ht="12.6" hidden="1"/>
    <row r="15561" ht="12.6" hidden="1"/>
    <row r="15562" ht="12.6" hidden="1"/>
    <row r="15563" ht="12.6" hidden="1"/>
    <row r="15564" ht="12.6" hidden="1"/>
    <row r="15565" ht="12.6" hidden="1"/>
    <row r="15566" ht="12.6" hidden="1"/>
    <row r="15567" ht="12.6" hidden="1"/>
    <row r="15568" ht="12.6" hidden="1"/>
    <row r="15569" ht="12.6" hidden="1"/>
    <row r="15570" ht="12.6" hidden="1"/>
    <row r="15571" ht="12.6" hidden="1"/>
    <row r="15572" ht="12.6" hidden="1"/>
    <row r="15573" ht="12.6" hidden="1"/>
    <row r="15574" ht="12.6" hidden="1"/>
    <row r="15575" ht="12.6" hidden="1"/>
    <row r="15576" ht="12.6" hidden="1"/>
    <row r="15577" ht="12.6" hidden="1"/>
    <row r="15578" ht="12.6" hidden="1"/>
    <row r="15579" ht="12.6" hidden="1"/>
    <row r="15580" ht="12.6" hidden="1"/>
    <row r="15581" ht="12.6" hidden="1"/>
    <row r="15582" ht="12.6" hidden="1"/>
    <row r="15583" ht="12.6" hidden="1"/>
    <row r="15584" ht="12.6" hidden="1"/>
    <row r="15585" ht="12.6" hidden="1"/>
    <row r="15586" ht="12.6" hidden="1"/>
    <row r="15587" ht="12.6" hidden="1"/>
    <row r="15588" ht="12.6" hidden="1"/>
    <row r="15589" ht="12.6" hidden="1"/>
    <row r="15590" ht="12.6" hidden="1"/>
    <row r="15591" ht="12.6" hidden="1"/>
    <row r="15592" ht="12.6" hidden="1"/>
    <row r="15593" ht="12.6" hidden="1"/>
    <row r="15594" ht="12.6" hidden="1"/>
    <row r="15595" ht="12.6" hidden="1"/>
    <row r="15596" ht="12.6" hidden="1"/>
    <row r="15597" ht="12.6" hidden="1"/>
    <row r="15598" ht="12.6" hidden="1"/>
    <row r="15599" ht="12.6" hidden="1"/>
    <row r="15600" ht="12.6" hidden="1"/>
    <row r="15601" ht="12.6" hidden="1"/>
    <row r="15602" ht="12.6" hidden="1"/>
    <row r="15603" ht="12.6" hidden="1"/>
    <row r="15604" ht="12.6" hidden="1"/>
    <row r="15605" ht="12.6" hidden="1"/>
    <row r="15606" ht="12.6" hidden="1"/>
    <row r="15607" ht="12.6" hidden="1"/>
    <row r="15608" ht="12.6" hidden="1"/>
    <row r="15609" ht="12.6" hidden="1"/>
    <row r="15610" ht="12.6" hidden="1"/>
    <row r="15611" ht="12.6" hidden="1"/>
    <row r="15612" ht="12.6" hidden="1"/>
    <row r="15613" ht="12.6" hidden="1"/>
    <row r="15614" ht="12.6" hidden="1"/>
    <row r="15615" ht="12.6" hidden="1"/>
    <row r="15616" ht="12.6" hidden="1"/>
    <row r="15617" ht="12.6" hidden="1"/>
    <row r="15618" ht="12.6" hidden="1"/>
    <row r="15619" ht="12.6" hidden="1"/>
    <row r="15620" ht="12.6" hidden="1"/>
    <row r="15621" ht="12.6" hidden="1"/>
    <row r="15622" ht="12.6" hidden="1"/>
    <row r="15623" ht="12.6" hidden="1"/>
    <row r="15624" ht="12.6" hidden="1"/>
    <row r="15625" ht="12.6" hidden="1"/>
    <row r="15626" ht="12.6" hidden="1"/>
    <row r="15627" ht="12.6" hidden="1"/>
    <row r="15628" ht="12.6" hidden="1"/>
    <row r="15629" ht="12.6" hidden="1"/>
    <row r="15630" ht="12.6" hidden="1"/>
    <row r="15631" ht="12.6" hidden="1"/>
    <row r="15632" ht="12.6" hidden="1"/>
    <row r="15633" ht="12.6" hidden="1"/>
    <row r="15634" ht="12.6" hidden="1"/>
    <row r="15635" ht="12.6" hidden="1"/>
    <row r="15636" ht="12.6" hidden="1"/>
    <row r="15637" ht="12.6" hidden="1"/>
    <row r="15638" ht="12.6" hidden="1"/>
    <row r="15639" ht="12.6" hidden="1"/>
    <row r="15640" ht="12.6" hidden="1"/>
    <row r="15641" ht="12.6" hidden="1"/>
    <row r="15642" ht="12.6" hidden="1"/>
    <row r="15643" ht="12.6" hidden="1"/>
    <row r="15644" ht="12.6" hidden="1"/>
    <row r="15645" ht="12.6" hidden="1"/>
    <row r="15646" ht="12.6" hidden="1"/>
    <row r="15647" ht="12.6" hidden="1"/>
    <row r="15648" ht="12.6" hidden="1"/>
    <row r="15649" ht="12.6" hidden="1"/>
    <row r="15650" ht="12.6" hidden="1"/>
    <row r="15651" ht="12.6" hidden="1"/>
    <row r="15652" ht="12.6" hidden="1"/>
    <row r="15653" ht="12.6" hidden="1"/>
    <row r="15654" ht="12.6" hidden="1"/>
    <row r="15655" ht="12.6" hidden="1"/>
    <row r="15656" ht="12.6" hidden="1"/>
    <row r="15657" ht="12.6" hidden="1"/>
    <row r="15658" ht="12.6" hidden="1"/>
    <row r="15659" ht="12.6" hidden="1"/>
    <row r="15660" ht="12.6" hidden="1"/>
    <row r="15661" ht="12.6" hidden="1"/>
    <row r="15662" ht="12.6" hidden="1"/>
    <row r="15663" ht="12.6" hidden="1"/>
    <row r="15664" ht="12.6" hidden="1"/>
    <row r="15665" ht="12.6" hidden="1"/>
    <row r="15666" ht="12.6" hidden="1"/>
    <row r="15667" ht="12.6" hidden="1"/>
    <row r="15668" ht="12.6" hidden="1"/>
    <row r="15669" ht="12.6" hidden="1"/>
    <row r="15670" ht="12.6" hidden="1"/>
    <row r="15671" ht="12.6" hidden="1"/>
    <row r="15672" ht="12.6" hidden="1"/>
    <row r="15673" ht="12.6" hidden="1"/>
    <row r="15674" ht="12.6" hidden="1"/>
    <row r="15675" ht="12.6" hidden="1"/>
    <row r="15676" ht="12.6" hidden="1"/>
    <row r="15677" ht="12.6" hidden="1"/>
    <row r="15678" ht="12.6" hidden="1"/>
    <row r="15679" ht="12.6" hidden="1"/>
    <row r="15680" ht="12.6" hidden="1"/>
    <row r="15681" ht="12.6" hidden="1"/>
    <row r="15682" ht="12.6" hidden="1"/>
    <row r="15683" ht="12.6" hidden="1"/>
    <row r="15684" ht="12.6" hidden="1"/>
    <row r="15685" ht="12.6" hidden="1"/>
    <row r="15686" ht="12.6" hidden="1"/>
    <row r="15687" ht="12.6" hidden="1"/>
    <row r="15688" ht="12.6" hidden="1"/>
    <row r="15689" ht="12.6" hidden="1"/>
    <row r="15690" ht="12.6" hidden="1"/>
    <row r="15691" ht="12.6" hidden="1"/>
    <row r="15692" ht="12.6" hidden="1"/>
    <row r="15693" ht="12.6" hidden="1"/>
    <row r="15694" ht="12.6" hidden="1"/>
    <row r="15695" ht="12.6" hidden="1"/>
    <row r="15696" ht="12.6" hidden="1"/>
    <row r="15697" ht="12.6" hidden="1"/>
    <row r="15698" ht="12.6" hidden="1"/>
    <row r="15699" ht="12.6" hidden="1"/>
    <row r="15700" ht="12.6" hidden="1"/>
    <row r="15701" ht="12.6" hidden="1"/>
    <row r="15702" ht="12.6" hidden="1"/>
    <row r="15703" ht="12.6" hidden="1"/>
    <row r="15704" ht="12.6" hidden="1"/>
    <row r="15705" ht="12.6" hidden="1"/>
    <row r="15706" ht="12.6" hidden="1"/>
    <row r="15707" ht="12.6" hidden="1"/>
    <row r="15708" ht="12.6" hidden="1"/>
    <row r="15709" ht="12.6" hidden="1"/>
    <row r="15710" ht="12.6" hidden="1"/>
    <row r="15711" ht="12.6" hidden="1"/>
    <row r="15712" ht="12.6" hidden="1"/>
    <row r="15713" ht="12.6" hidden="1"/>
    <row r="15714" ht="12.6" hidden="1"/>
    <row r="15715" ht="12.6" hidden="1"/>
    <row r="15716" ht="12.6" hidden="1"/>
    <row r="15717" ht="12.6" hidden="1"/>
    <row r="15718" ht="12.6" hidden="1"/>
    <row r="15719" ht="12.6" hidden="1"/>
    <row r="15720" ht="12.6" hidden="1"/>
    <row r="15721" ht="12.6" hidden="1"/>
    <row r="15722" ht="12.6" hidden="1"/>
    <row r="15723" ht="12.6" hidden="1"/>
    <row r="15724" ht="12.6" hidden="1"/>
    <row r="15725" ht="12.6" hidden="1"/>
    <row r="15726" ht="12.6" hidden="1"/>
    <row r="15727" ht="12.6" hidden="1"/>
    <row r="15728" ht="12.6" hidden="1"/>
    <row r="15729" ht="12.6" hidden="1"/>
    <row r="15730" ht="12.6" hidden="1"/>
    <row r="15731" ht="12.6" hidden="1"/>
    <row r="15732" ht="12.6" hidden="1"/>
    <row r="15733" ht="12.6" hidden="1"/>
    <row r="15734" ht="12.6" hidden="1"/>
    <row r="15735" ht="12.6" hidden="1"/>
    <row r="15736" ht="12.6" hidden="1"/>
    <row r="15737" ht="12.6" hidden="1"/>
    <row r="15738" ht="12.6" hidden="1"/>
    <row r="15739" ht="12.6" hidden="1"/>
    <row r="15740" ht="12.6" hidden="1"/>
    <row r="15741" ht="12.6" hidden="1"/>
    <row r="15742" ht="12.6" hidden="1"/>
    <row r="15743" ht="12.6" hidden="1"/>
    <row r="15744" ht="12.6" hidden="1"/>
    <row r="15745" ht="12.6" hidden="1"/>
    <row r="15746" ht="12.6" hidden="1"/>
    <row r="15747" ht="12.6" hidden="1"/>
    <row r="15748" ht="12.6" hidden="1"/>
    <row r="15749" ht="12.6" hidden="1"/>
    <row r="15750" ht="12.6" hidden="1"/>
    <row r="15751" ht="12.6" hidden="1"/>
    <row r="15752" ht="12.6" hidden="1"/>
    <row r="15753" ht="12.6" hidden="1"/>
    <row r="15754" ht="12.6" hidden="1"/>
    <row r="15755" ht="12.6" hidden="1"/>
    <row r="15756" ht="12.6" hidden="1"/>
    <row r="15757" ht="12.6" hidden="1"/>
    <row r="15758" ht="12.6" hidden="1"/>
    <row r="15759" ht="12.6" hidden="1"/>
    <row r="15760" ht="12.6" hidden="1"/>
    <row r="15761" ht="12.6" hidden="1"/>
    <row r="15762" ht="12.6" hidden="1"/>
    <row r="15763" ht="12.6" hidden="1"/>
    <row r="15764" ht="12.6" hidden="1"/>
    <row r="15765" ht="12.6" hidden="1"/>
    <row r="15766" ht="12.6" hidden="1"/>
    <row r="15767" ht="12.6" hidden="1"/>
    <row r="15768" ht="12.6" hidden="1"/>
    <row r="15769" ht="12.6" hidden="1"/>
    <row r="15770" ht="12.6" hidden="1"/>
    <row r="15771" ht="12.6" hidden="1"/>
    <row r="15772" ht="12.6" hidden="1"/>
    <row r="15773" ht="12.6" hidden="1"/>
    <row r="15774" ht="12.6" hidden="1"/>
    <row r="15775" ht="12.6" hidden="1"/>
    <row r="15776" ht="12.6" hidden="1"/>
    <row r="15777" ht="12.6" hidden="1"/>
    <row r="15778" ht="12.6" hidden="1"/>
    <row r="15779" ht="12.6" hidden="1"/>
    <row r="15780" ht="12.6" hidden="1"/>
    <row r="15781" ht="12.6" hidden="1"/>
    <row r="15782" ht="12.6" hidden="1"/>
    <row r="15783" ht="12.6" hidden="1"/>
    <row r="15784" ht="12.6" hidden="1"/>
    <row r="15785" ht="12.6" hidden="1"/>
    <row r="15786" ht="12.6" hidden="1"/>
    <row r="15787" ht="12.6" hidden="1"/>
    <row r="15788" ht="12.6" hidden="1"/>
    <row r="15789" ht="12.6" hidden="1"/>
    <row r="15790" ht="12.6" hidden="1"/>
    <row r="15791" ht="12.6" hidden="1"/>
    <row r="15792" ht="12.6" hidden="1"/>
    <row r="15793" ht="12.6" hidden="1"/>
    <row r="15794" ht="12.6" hidden="1"/>
    <row r="15795" ht="12.6" hidden="1"/>
    <row r="15796" ht="12.6" hidden="1"/>
    <row r="15797" ht="12.6" hidden="1"/>
    <row r="15798" ht="12.6" hidden="1"/>
    <row r="15799" ht="12.6" hidden="1"/>
    <row r="15800" ht="12.6" hidden="1"/>
    <row r="15801" ht="12.6" hidden="1"/>
    <row r="15802" ht="12.6" hidden="1"/>
    <row r="15803" ht="12.6" hidden="1"/>
    <row r="15804" ht="12.6" hidden="1"/>
    <row r="15805" ht="12.6" hidden="1"/>
    <row r="15806" ht="12.6" hidden="1"/>
    <row r="15807" ht="12.6" hidden="1"/>
    <row r="15808" ht="12.6" hidden="1"/>
    <row r="15809" ht="12.6" hidden="1"/>
    <row r="15810" ht="12.6" hidden="1"/>
    <row r="15811" ht="12.6" hidden="1"/>
    <row r="15812" ht="12.6" hidden="1"/>
    <row r="15813" ht="12.6" hidden="1"/>
    <row r="15814" ht="12.6" hidden="1"/>
    <row r="15815" ht="12.6" hidden="1"/>
    <row r="15816" ht="12.6" hidden="1"/>
    <row r="15817" ht="12.6" hidden="1"/>
    <row r="15818" ht="12.6" hidden="1"/>
    <row r="15819" ht="12.6" hidden="1"/>
    <row r="15820" ht="12.6" hidden="1"/>
    <row r="15821" ht="12.6" hidden="1"/>
    <row r="15822" ht="12.6" hidden="1"/>
    <row r="15823" ht="12.6" hidden="1"/>
    <row r="15824" ht="12.6" hidden="1"/>
    <row r="15825" ht="12.6" hidden="1"/>
    <row r="15826" ht="12.6" hidden="1"/>
    <row r="15827" ht="12.6" hidden="1"/>
    <row r="15828" ht="12.6" hidden="1"/>
    <row r="15829" ht="12.6" hidden="1"/>
    <row r="15830" ht="12.6" hidden="1"/>
    <row r="15831" ht="12.6" hidden="1"/>
    <row r="15832" ht="12.6" hidden="1"/>
    <row r="15833" ht="12.6" hidden="1"/>
    <row r="15834" ht="12.6" hidden="1"/>
    <row r="15835" ht="12.6" hidden="1"/>
    <row r="15836" ht="12.6" hidden="1"/>
    <row r="15837" ht="12.6" hidden="1"/>
    <row r="15838" ht="12.6" hidden="1"/>
    <row r="15839" ht="12.6" hidden="1"/>
    <row r="15840" ht="12.6" hidden="1"/>
    <row r="15841" ht="12.6" hidden="1"/>
    <row r="15842" ht="12.6" hidden="1"/>
    <row r="15843" ht="12.6" hidden="1"/>
    <row r="15844" ht="12.6" hidden="1"/>
    <row r="15845" ht="12.6" hidden="1"/>
    <row r="15846" ht="12.6" hidden="1"/>
    <row r="15847" ht="12.6" hidden="1"/>
    <row r="15848" ht="12.6" hidden="1"/>
    <row r="15849" ht="12.6" hidden="1"/>
    <row r="15850" ht="12.6" hidden="1"/>
    <row r="15851" ht="12.6" hidden="1"/>
    <row r="15852" ht="12.6" hidden="1"/>
    <row r="15853" ht="12.6" hidden="1"/>
    <row r="15854" ht="12.6" hidden="1"/>
    <row r="15855" ht="12.6" hidden="1"/>
    <row r="15856" ht="12.6" hidden="1"/>
    <row r="15857" ht="12.6" hidden="1"/>
    <row r="15858" ht="12.6" hidden="1"/>
    <row r="15859" ht="12.6" hidden="1"/>
    <row r="15860" ht="12.6" hidden="1"/>
    <row r="15861" ht="12.6" hidden="1"/>
    <row r="15862" ht="12.6" hidden="1"/>
    <row r="15863" ht="12.6" hidden="1"/>
    <row r="15864" ht="12.6" hidden="1"/>
    <row r="15865" ht="12.6" hidden="1"/>
    <row r="15866" ht="12.6" hidden="1"/>
    <row r="15867" ht="12.6" hidden="1"/>
    <row r="15868" ht="12.6" hidden="1"/>
    <row r="15869" ht="12.6" hidden="1"/>
    <row r="15870" ht="12.6" hidden="1"/>
    <row r="15871" ht="12.6" hidden="1"/>
    <row r="15872" ht="12.6" hidden="1"/>
    <row r="15873" ht="12.6" hidden="1"/>
    <row r="15874" ht="12.6" hidden="1"/>
    <row r="15875" ht="12.6" hidden="1"/>
    <row r="15876" ht="12.6" hidden="1"/>
    <row r="15877" ht="12.6" hidden="1"/>
    <row r="15878" ht="12.6" hidden="1"/>
    <row r="15879" ht="12.6" hidden="1"/>
    <row r="15880" ht="12.6" hidden="1"/>
    <row r="15881" ht="12.6" hidden="1"/>
    <row r="15882" ht="12.6" hidden="1"/>
    <row r="15883" ht="12.6" hidden="1"/>
    <row r="15884" ht="12.6" hidden="1"/>
    <row r="15885" ht="12.6" hidden="1"/>
    <row r="15886" ht="12.6" hidden="1"/>
    <row r="15887" ht="12.6" hidden="1"/>
    <row r="15888" ht="12.6" hidden="1"/>
    <row r="15889" ht="12.6" hidden="1"/>
    <row r="15890" ht="12.6" hidden="1"/>
    <row r="15891" ht="12.6" hidden="1"/>
    <row r="15892" ht="12.6" hidden="1"/>
    <row r="15893" ht="12.6" hidden="1"/>
    <row r="15894" ht="12.6" hidden="1"/>
    <row r="15895" ht="12.6" hidden="1"/>
    <row r="15896" ht="12.6" hidden="1"/>
    <row r="15897" ht="12.6" hidden="1"/>
    <row r="15898" ht="12.6" hidden="1"/>
    <row r="15899" ht="12.6" hidden="1"/>
    <row r="15900" ht="12.6" hidden="1"/>
    <row r="15901" ht="12.6" hidden="1"/>
    <row r="15902" ht="12.6" hidden="1"/>
    <row r="15903" ht="12.6" hidden="1"/>
    <row r="15904" ht="12.6" hidden="1"/>
    <row r="15905" ht="12.6" hidden="1"/>
    <row r="15906" ht="12.6" hidden="1"/>
    <row r="15907" ht="12.6" hidden="1"/>
    <row r="15908" ht="12.6" hidden="1"/>
    <row r="15909" ht="12.6" hidden="1"/>
    <row r="15910" ht="12.6" hidden="1"/>
    <row r="15911" ht="12.6" hidden="1"/>
    <row r="15912" ht="12.6" hidden="1"/>
    <row r="15913" ht="12.6" hidden="1"/>
    <row r="15914" ht="12.6" hidden="1"/>
    <row r="15915" ht="12.6" hidden="1"/>
    <row r="15916" ht="12.6" hidden="1"/>
    <row r="15917" ht="12.6" hidden="1"/>
    <row r="15918" ht="12.6" hidden="1"/>
    <row r="15919" ht="12.6" hidden="1"/>
    <row r="15920" ht="12.6" hidden="1"/>
    <row r="15921" ht="12.6" hidden="1"/>
    <row r="15922" ht="12.6" hidden="1"/>
    <row r="15923" ht="12.6" hidden="1"/>
    <row r="15924" ht="12.6" hidden="1"/>
    <row r="15925" ht="12.6" hidden="1"/>
    <row r="15926" ht="12.6" hidden="1"/>
    <row r="15927" ht="12.6" hidden="1"/>
    <row r="15928" ht="12.6" hidden="1"/>
    <row r="15929" ht="12.6" hidden="1"/>
    <row r="15930" ht="12.6" hidden="1"/>
    <row r="15931" ht="12.6" hidden="1"/>
    <row r="15932" ht="12.6" hidden="1"/>
    <row r="15933" ht="12.6" hidden="1"/>
    <row r="15934" ht="12.6" hidden="1"/>
    <row r="15935" ht="12.6" hidden="1"/>
    <row r="15936" ht="12.6" hidden="1"/>
    <row r="15937" ht="12.6" hidden="1"/>
    <row r="15938" ht="12.6" hidden="1"/>
    <row r="15939" ht="12.6" hidden="1"/>
    <row r="15940" ht="12.6" hidden="1"/>
    <row r="15941" ht="12.6" hidden="1"/>
    <row r="15942" ht="12.6" hidden="1"/>
    <row r="15943" ht="12.6" hidden="1"/>
    <row r="15944" ht="12.6" hidden="1"/>
    <row r="15945" ht="12.6" hidden="1"/>
    <row r="15946" ht="12.6" hidden="1"/>
    <row r="15947" ht="12.6" hidden="1"/>
    <row r="15948" ht="12.6" hidden="1"/>
    <row r="15949" ht="12.6" hidden="1"/>
    <row r="15950" ht="12.6" hidden="1"/>
    <row r="15951" ht="12.6" hidden="1"/>
    <row r="15952" ht="12.6" hidden="1"/>
    <row r="15953" ht="12.6" hidden="1"/>
    <row r="15954" ht="12.6" hidden="1"/>
    <row r="15955" ht="12.6" hidden="1"/>
    <row r="15956" ht="12.6" hidden="1"/>
    <row r="15957" ht="12.6" hidden="1"/>
    <row r="15958" ht="12.6" hidden="1"/>
    <row r="15959" ht="12.6" hidden="1"/>
    <row r="15960" ht="12.6" hidden="1"/>
    <row r="15961" ht="12.6" hidden="1"/>
    <row r="15962" ht="12.6" hidden="1"/>
    <row r="15963" ht="12.6" hidden="1"/>
    <row r="15964" ht="12.6" hidden="1"/>
    <row r="15965" ht="12.6" hidden="1"/>
    <row r="15966" ht="12.6" hidden="1"/>
    <row r="15967" ht="12.6" hidden="1"/>
    <row r="15968" ht="12.6" hidden="1"/>
    <row r="15969" ht="12.6" hidden="1"/>
    <row r="15970" ht="12.6" hidden="1"/>
    <row r="15971" ht="12.6" hidden="1"/>
    <row r="15972" ht="12.6" hidden="1"/>
    <row r="15973" ht="12.6" hidden="1"/>
    <row r="15974" ht="12.6" hidden="1"/>
    <row r="15975" ht="12.6" hidden="1"/>
    <row r="15976" ht="12.6" hidden="1"/>
    <row r="15977" ht="12.6" hidden="1"/>
    <row r="15978" ht="12.6" hidden="1"/>
    <row r="15979" ht="12.6" hidden="1"/>
    <row r="15980" ht="12.6" hidden="1"/>
    <row r="15981" ht="12.6" hidden="1"/>
    <row r="15982" ht="12.6" hidden="1"/>
    <row r="15983" ht="12.6" hidden="1"/>
    <row r="15984" ht="12.6" hidden="1"/>
    <row r="15985" ht="12.6" hidden="1"/>
    <row r="15986" ht="12.6" hidden="1"/>
    <row r="15987" ht="12.6" hidden="1"/>
    <row r="15988" ht="12.6" hidden="1"/>
    <row r="15989" ht="12.6" hidden="1"/>
    <row r="15990" ht="12.6" hidden="1"/>
    <row r="15991" ht="12.6" hidden="1"/>
    <row r="15992" ht="12.6" hidden="1"/>
    <row r="15993" ht="12.6" hidden="1"/>
    <row r="15994" ht="12.6" hidden="1"/>
    <row r="15995" ht="12.6" hidden="1"/>
    <row r="15996" ht="12.6" hidden="1"/>
    <row r="15997" ht="12.6" hidden="1"/>
    <row r="15998" ht="12.6" hidden="1"/>
    <row r="15999" ht="12.6" hidden="1"/>
    <row r="16000" ht="12.6" hidden="1"/>
    <row r="16001" ht="12.6" hidden="1"/>
    <row r="16002" ht="12.6" hidden="1"/>
    <row r="16003" ht="12.6" hidden="1"/>
    <row r="16004" ht="12.6" hidden="1"/>
    <row r="16005" ht="12.6" hidden="1"/>
    <row r="16006" ht="12.6" hidden="1"/>
    <row r="16007" ht="12.6" hidden="1"/>
    <row r="16008" ht="12.6" hidden="1"/>
    <row r="16009" ht="12.6" hidden="1"/>
    <row r="16010" ht="12.6" hidden="1"/>
    <row r="16011" ht="12.6" hidden="1"/>
    <row r="16012" ht="12.6" hidden="1"/>
    <row r="16013" ht="12.6" hidden="1"/>
    <row r="16014" ht="12.6" hidden="1"/>
    <row r="16015" ht="12.6" hidden="1"/>
    <row r="16016" ht="12.6" hidden="1"/>
    <row r="16017" ht="12.6" hidden="1"/>
    <row r="16018" ht="12.6" hidden="1"/>
    <row r="16019" ht="12.6" hidden="1"/>
    <row r="16020" ht="12.6" hidden="1"/>
    <row r="16021" ht="12.6" hidden="1"/>
    <row r="16022" ht="12.6" hidden="1"/>
    <row r="16023" ht="12.6" hidden="1"/>
    <row r="16024" ht="12.6" hidden="1"/>
    <row r="16025" ht="12.6" hidden="1"/>
    <row r="16026" ht="12.6" hidden="1"/>
    <row r="16027" ht="12.6" hidden="1"/>
    <row r="16028" ht="12.6" hidden="1"/>
    <row r="16029" ht="12.6" hidden="1"/>
    <row r="16030" ht="12.6" hidden="1"/>
    <row r="16031" ht="12.6" hidden="1"/>
    <row r="16032" ht="12.6" hidden="1"/>
    <row r="16033" ht="12.6" hidden="1"/>
    <row r="16034" ht="12.6" hidden="1"/>
    <row r="16035" ht="12.6" hidden="1"/>
    <row r="16036" ht="12.6" hidden="1"/>
    <row r="16037" ht="12.6" hidden="1"/>
    <row r="16038" ht="12.6" hidden="1"/>
    <row r="16039" ht="12.6" hidden="1"/>
    <row r="16040" ht="12.6" hidden="1"/>
    <row r="16041" ht="12.6" hidden="1"/>
    <row r="16042" ht="12.6" hidden="1"/>
    <row r="16043" ht="12.6" hidden="1"/>
    <row r="16044" ht="12.6" hidden="1"/>
    <row r="16045" ht="12.6" hidden="1"/>
    <row r="16046" ht="12.6" hidden="1"/>
    <row r="16047" ht="12.6" hidden="1"/>
    <row r="16048" ht="12.6" hidden="1"/>
    <row r="16049" ht="12.6" hidden="1"/>
    <row r="16050" ht="12.6" hidden="1"/>
    <row r="16051" ht="12.6" hidden="1"/>
    <row r="16052" ht="12.6" hidden="1"/>
    <row r="16053" ht="12.6" hidden="1"/>
    <row r="16054" ht="12.6" hidden="1"/>
    <row r="16055" ht="12.6" hidden="1"/>
    <row r="16056" ht="12.6" hidden="1"/>
    <row r="16057" ht="12.6" hidden="1"/>
    <row r="16058" ht="12.6" hidden="1"/>
    <row r="16059" ht="12.6" hidden="1"/>
    <row r="16060" ht="12.6" hidden="1"/>
    <row r="16061" ht="12.6" hidden="1"/>
    <row r="16062" ht="12.6" hidden="1"/>
    <row r="16063" ht="12.6" hidden="1"/>
    <row r="16064" ht="12.6" hidden="1"/>
    <row r="16065" ht="12.6" hidden="1"/>
    <row r="16066" ht="12.6" hidden="1"/>
    <row r="16067" ht="12.6" hidden="1"/>
    <row r="16068" ht="12.6" hidden="1"/>
    <row r="16069" ht="12.6" hidden="1"/>
    <row r="16070" ht="12.6" hidden="1"/>
    <row r="16071" ht="12.6" hidden="1"/>
    <row r="16072" ht="12.6" hidden="1"/>
    <row r="16073" ht="12.6" hidden="1"/>
    <row r="16074" ht="12.6" hidden="1"/>
    <row r="16075" ht="12.6" hidden="1"/>
    <row r="16076" ht="12.6" hidden="1"/>
    <row r="16077" ht="12.6" hidden="1"/>
    <row r="16078" ht="12.6" hidden="1"/>
    <row r="16079" ht="12.6" hidden="1"/>
    <row r="16080" ht="12.6" hidden="1"/>
    <row r="16081" ht="12.6" hidden="1"/>
    <row r="16082" ht="12.6" hidden="1"/>
    <row r="16083" ht="12.6" hidden="1"/>
    <row r="16084" ht="12.6" hidden="1"/>
    <row r="16085" ht="12.6" hidden="1"/>
    <row r="16086" ht="12.6" hidden="1"/>
    <row r="16087" ht="12.6" hidden="1"/>
    <row r="16088" ht="12.6" hidden="1"/>
    <row r="16089" ht="12.6" hidden="1"/>
    <row r="16090" ht="12.6" hidden="1"/>
    <row r="16091" ht="12.6" hidden="1"/>
    <row r="16092" ht="12.6" hidden="1"/>
    <row r="16093" ht="12.6" hidden="1"/>
    <row r="16094" ht="12.6" hidden="1"/>
    <row r="16095" ht="12.6" hidden="1"/>
    <row r="16096" ht="12.6" hidden="1"/>
    <row r="16097" ht="12.6" hidden="1"/>
    <row r="16098" ht="12.6" hidden="1"/>
    <row r="16099" ht="12.6" hidden="1"/>
    <row r="16100" ht="12.6" hidden="1"/>
    <row r="16101" ht="12.6" hidden="1"/>
    <row r="16102" ht="12.6" hidden="1"/>
    <row r="16103" ht="12.6" hidden="1"/>
    <row r="16104" ht="12.6" hidden="1"/>
    <row r="16105" ht="12.6" hidden="1"/>
    <row r="16106" ht="12.6" hidden="1"/>
    <row r="16107" ht="12.6" hidden="1"/>
    <row r="16108" ht="12.6" hidden="1"/>
    <row r="16109" ht="12.6" hidden="1"/>
    <row r="16110" ht="12.6" hidden="1"/>
    <row r="16111" ht="12.6" hidden="1"/>
    <row r="16112" ht="12.6" hidden="1"/>
    <row r="16113" ht="12.6" hidden="1"/>
    <row r="16114" ht="12.6" hidden="1"/>
    <row r="16115" ht="12.6" hidden="1"/>
    <row r="16116" ht="12.6" hidden="1"/>
    <row r="16117" ht="12.6" hidden="1"/>
    <row r="16118" ht="12.6" hidden="1"/>
    <row r="16119" ht="12.6" hidden="1"/>
    <row r="16120" ht="12.6" hidden="1"/>
    <row r="16121" ht="12.6" hidden="1"/>
    <row r="16122" ht="12.6" hidden="1"/>
    <row r="16123" ht="12.6" hidden="1"/>
    <row r="16124" ht="12.6" hidden="1"/>
    <row r="16125" ht="12.6" hidden="1"/>
    <row r="16126" ht="12.6" hidden="1"/>
    <row r="16127" ht="12.6" hidden="1"/>
    <row r="16128" ht="12.6" hidden="1"/>
    <row r="16129" ht="12.6" hidden="1"/>
    <row r="16130" ht="12.6" hidden="1"/>
    <row r="16131" ht="12.6" hidden="1"/>
    <row r="16132" ht="12.6" hidden="1"/>
    <row r="16133" ht="12.6" hidden="1"/>
    <row r="16134" ht="12.6" hidden="1"/>
    <row r="16135" ht="12.6" hidden="1"/>
    <row r="16136" ht="12.6" hidden="1"/>
    <row r="16137" ht="12.6" hidden="1"/>
    <row r="16138" ht="12.6" hidden="1"/>
    <row r="16139" ht="12.6" hidden="1"/>
    <row r="16140" ht="12.6" hidden="1"/>
    <row r="16141" ht="12.6" hidden="1"/>
    <row r="16142" ht="12.6" hidden="1"/>
    <row r="16143" ht="12.6" hidden="1"/>
    <row r="16144" ht="12.6" hidden="1"/>
    <row r="16145" ht="12.6" hidden="1"/>
    <row r="16146" ht="12.6" hidden="1"/>
    <row r="16147" ht="12.6" hidden="1"/>
    <row r="16148" ht="12.6" hidden="1"/>
    <row r="16149" ht="12.6" hidden="1"/>
    <row r="16150" ht="12.6" hidden="1"/>
    <row r="16151" ht="12.6" hidden="1"/>
    <row r="16152" ht="12.6" hidden="1"/>
    <row r="16153" ht="12.6" hidden="1"/>
    <row r="16154" ht="12.6" hidden="1"/>
    <row r="16155" ht="12.6" hidden="1"/>
    <row r="16156" ht="12.6" hidden="1"/>
    <row r="16157" ht="12.6" hidden="1"/>
    <row r="16158" ht="12.6" hidden="1"/>
    <row r="16159" ht="12.6" hidden="1"/>
    <row r="16160" ht="12.6" hidden="1"/>
    <row r="16161" ht="12.6" hidden="1"/>
    <row r="16162" ht="12.6" hidden="1"/>
    <row r="16163" ht="12.6" hidden="1"/>
    <row r="16164" ht="12.6" hidden="1"/>
    <row r="16165" ht="12.6" hidden="1"/>
    <row r="16166" ht="12.6" hidden="1"/>
    <row r="16167" ht="12.6" hidden="1"/>
    <row r="16168" ht="12.6" hidden="1"/>
    <row r="16169" ht="12.6" hidden="1"/>
    <row r="16170" ht="12.6" hidden="1"/>
    <row r="16171" ht="12.6" hidden="1"/>
    <row r="16172" ht="12.6" hidden="1"/>
    <row r="16173" ht="12.6" hidden="1"/>
    <row r="16174" ht="12.6" hidden="1"/>
    <row r="16175" ht="12.6" hidden="1"/>
    <row r="16176" ht="12.6" hidden="1"/>
    <row r="16177" ht="12.6" hidden="1"/>
    <row r="16178" ht="12.6" hidden="1"/>
    <row r="16179" ht="12.6" hidden="1"/>
    <row r="16180" ht="12.6" hidden="1"/>
    <row r="16181" ht="12.6" hidden="1"/>
    <row r="16182" ht="12.6" hidden="1"/>
    <row r="16183" ht="12.6" hidden="1"/>
    <row r="16184" ht="12.6" hidden="1"/>
    <row r="16185" ht="12.6" hidden="1"/>
    <row r="16186" ht="12.6" hidden="1"/>
    <row r="16187" ht="12.6" hidden="1"/>
    <row r="16188" ht="12.6" hidden="1"/>
    <row r="16189" ht="12.6" hidden="1"/>
    <row r="16190" ht="12.6" hidden="1"/>
    <row r="16191" ht="12.6" hidden="1"/>
    <row r="16192" ht="12.6" hidden="1"/>
    <row r="16193" ht="12.6" hidden="1"/>
    <row r="16194" ht="12.6" hidden="1"/>
    <row r="16195" ht="12.6" hidden="1"/>
    <row r="16196" ht="12.6" hidden="1"/>
    <row r="16197" ht="12.6" hidden="1"/>
    <row r="16198" ht="12.6" hidden="1"/>
    <row r="16199" ht="12.6" hidden="1"/>
    <row r="16200" ht="12.6" hidden="1"/>
    <row r="16201" ht="12.6" hidden="1"/>
    <row r="16202" ht="12.6" hidden="1"/>
    <row r="16203" ht="12.6" hidden="1"/>
    <row r="16204" ht="12.6" hidden="1"/>
    <row r="16205" ht="12.6" hidden="1"/>
    <row r="16206" ht="12.6" hidden="1"/>
    <row r="16207" ht="12.6" hidden="1"/>
    <row r="16208" ht="12.6" hidden="1"/>
    <row r="16209" ht="12.6" hidden="1"/>
    <row r="16210" ht="12.6" hidden="1"/>
    <row r="16211" ht="12.6" hidden="1"/>
    <row r="16212" ht="12.6" hidden="1"/>
    <row r="16213" ht="12.6" hidden="1"/>
    <row r="16214" ht="12.6" hidden="1"/>
    <row r="16215" ht="12.6" hidden="1"/>
    <row r="16216" ht="12.6" hidden="1"/>
    <row r="16217" ht="12.6" hidden="1"/>
    <row r="16218" ht="12.6" hidden="1"/>
    <row r="16219" ht="12.6" hidden="1"/>
    <row r="16220" ht="12.6" hidden="1"/>
    <row r="16221" ht="12.6" hidden="1"/>
    <row r="16222" ht="12.6" hidden="1"/>
    <row r="16223" ht="12.6" hidden="1"/>
    <row r="16224" ht="12.6" hidden="1"/>
    <row r="16225" ht="12.6" hidden="1"/>
    <row r="16226" ht="12.6" hidden="1"/>
    <row r="16227" ht="12.6" hidden="1"/>
    <row r="16228" ht="12.6" hidden="1"/>
    <row r="16229" ht="12.6" hidden="1"/>
    <row r="16230" ht="12.6" hidden="1"/>
    <row r="16231" ht="12.6" hidden="1"/>
    <row r="16232" ht="12.6" hidden="1"/>
    <row r="16233" ht="12.6" hidden="1"/>
    <row r="16234" ht="12.6" hidden="1"/>
    <row r="16235" ht="12.6" hidden="1"/>
    <row r="16236" ht="12.6" hidden="1"/>
    <row r="16237" ht="12.6" hidden="1"/>
    <row r="16238" ht="12.6" hidden="1"/>
    <row r="16239" ht="12.6" hidden="1"/>
    <row r="16240" ht="12.6" hidden="1"/>
    <row r="16241" ht="12.6" hidden="1"/>
    <row r="16242" ht="12.6" hidden="1"/>
    <row r="16243" ht="12.6" hidden="1"/>
    <row r="16244" ht="12.6" hidden="1"/>
    <row r="16245" ht="12.6" hidden="1"/>
    <row r="16246" ht="12.6" hidden="1"/>
    <row r="16247" ht="12.6" hidden="1"/>
    <row r="16248" ht="12.6" hidden="1"/>
    <row r="16249" ht="12.6" hidden="1"/>
    <row r="16250" ht="12.6" hidden="1"/>
    <row r="16251" ht="12.6" hidden="1"/>
    <row r="16252" ht="12.6" hidden="1"/>
    <row r="16253" ht="12.6" hidden="1"/>
    <row r="16254" ht="12.6" hidden="1"/>
    <row r="16255" ht="12.6" hidden="1"/>
    <row r="16256" ht="12.6" hidden="1"/>
    <row r="16257" ht="12.6" hidden="1"/>
    <row r="16258" ht="12.6" hidden="1"/>
    <row r="16259" ht="12.6" hidden="1"/>
    <row r="16260" ht="12.6" hidden="1"/>
    <row r="16261" ht="12.6" hidden="1"/>
    <row r="16262" ht="12.6" hidden="1"/>
    <row r="16263" ht="12.6" hidden="1"/>
    <row r="16264" ht="12.6" hidden="1"/>
    <row r="16265" ht="12.6" hidden="1"/>
    <row r="16266" ht="12.6" hidden="1"/>
    <row r="16267" ht="12.6" hidden="1"/>
    <row r="16268" ht="12.6" hidden="1"/>
    <row r="16269" ht="12.6" hidden="1"/>
    <row r="16270" ht="12.6" hidden="1"/>
    <row r="16271" ht="12.6" hidden="1"/>
    <row r="16272" ht="12.6" hidden="1"/>
    <row r="16273" ht="12.6" hidden="1"/>
    <row r="16274" ht="12.6" hidden="1"/>
    <row r="16275" ht="12.6" hidden="1"/>
    <row r="16276" ht="12.6" hidden="1"/>
    <row r="16277" ht="12.6" hidden="1"/>
    <row r="16278" ht="12.6" hidden="1"/>
    <row r="16279" ht="12.6" hidden="1"/>
    <row r="16280" ht="12.6" hidden="1"/>
    <row r="16281" ht="12.6" hidden="1"/>
    <row r="16282" ht="12.6" hidden="1"/>
    <row r="16283" ht="12.6" hidden="1"/>
    <row r="16284" ht="12.6" hidden="1"/>
    <row r="16285" ht="12.6" hidden="1"/>
    <row r="16286" ht="12.6" hidden="1"/>
    <row r="16287" ht="12.6" hidden="1"/>
    <row r="16288" ht="12.6" hidden="1"/>
    <row r="16289" ht="12.6" hidden="1"/>
    <row r="16290" ht="12.6" hidden="1"/>
    <row r="16291" ht="12.6" hidden="1"/>
    <row r="16292" ht="12.6" hidden="1"/>
    <row r="16293" ht="12.6" hidden="1"/>
    <row r="16294" ht="12.6" hidden="1"/>
    <row r="16295" ht="12.6" hidden="1"/>
    <row r="16296" ht="12.6" hidden="1"/>
    <row r="16297" ht="12.6" hidden="1"/>
    <row r="16298" ht="12.6" hidden="1"/>
    <row r="16299" ht="12.6" hidden="1"/>
    <row r="16300" ht="12.6" hidden="1"/>
    <row r="16301" ht="12.6" hidden="1"/>
    <row r="16302" ht="12.6" hidden="1"/>
    <row r="16303" ht="12.6" hidden="1"/>
    <row r="16304" ht="12.6" hidden="1"/>
    <row r="16305" ht="12.6" hidden="1"/>
    <row r="16306" ht="12.6" hidden="1"/>
    <row r="16307" ht="12.6" hidden="1"/>
    <row r="16308" ht="12.6" hidden="1"/>
    <row r="16309" ht="12.6" hidden="1"/>
    <row r="16310" ht="12.6" hidden="1"/>
    <row r="16311" ht="12.6" hidden="1"/>
    <row r="16312" ht="12.6" hidden="1"/>
    <row r="16313" ht="12.6" hidden="1"/>
    <row r="16314" ht="12.6" hidden="1"/>
    <row r="16315" ht="12.6" hidden="1"/>
    <row r="16316" ht="12.6" hidden="1"/>
    <row r="16317" ht="12.6" hidden="1"/>
    <row r="16318" ht="12.6" hidden="1"/>
    <row r="16319" ht="12.6" hidden="1"/>
    <row r="16320" ht="12.6" hidden="1"/>
    <row r="16321" ht="12.6" hidden="1"/>
    <row r="16322" ht="12.6" hidden="1"/>
    <row r="16323" ht="12.6" hidden="1"/>
    <row r="16324" ht="12.6" hidden="1"/>
    <row r="16325" ht="12.6" hidden="1"/>
    <row r="16326" ht="12.6" hidden="1"/>
    <row r="16327" ht="12.6" hidden="1"/>
    <row r="16328" ht="12.6" hidden="1"/>
    <row r="16329" ht="12.6" hidden="1"/>
    <row r="16330" ht="12.6" hidden="1"/>
    <row r="16331" ht="12.6" hidden="1"/>
    <row r="16332" ht="12.6" hidden="1"/>
    <row r="16333" ht="12.6" hidden="1"/>
    <row r="16334" ht="12.6" hidden="1"/>
    <row r="16335" ht="12.6" hidden="1"/>
    <row r="16336" ht="12.6" hidden="1"/>
    <row r="16337" ht="12.6" hidden="1"/>
    <row r="16338" ht="12.6" hidden="1"/>
    <row r="16339" ht="12.6" hidden="1"/>
    <row r="16340" ht="12.6" hidden="1"/>
    <row r="16341" ht="12.6" hidden="1"/>
    <row r="16342" ht="12.6" hidden="1"/>
    <row r="16343" ht="12.6" hidden="1"/>
    <row r="16344" ht="12.6" hidden="1"/>
    <row r="16345" ht="12.6" hidden="1"/>
    <row r="16346" ht="12.6" hidden="1"/>
    <row r="16347" ht="12.6" hidden="1"/>
    <row r="16348" ht="12.6" hidden="1"/>
    <row r="16349" ht="12.6" hidden="1"/>
    <row r="16350" ht="12.6" hidden="1"/>
    <row r="16351" ht="12.6" hidden="1"/>
    <row r="16352" ht="12.6" hidden="1"/>
    <row r="16353" ht="12.6" hidden="1"/>
    <row r="16354" ht="12.6" hidden="1"/>
    <row r="16355" ht="12.6" hidden="1"/>
    <row r="16356" ht="12.6" hidden="1"/>
    <row r="16357" ht="12.6" hidden="1"/>
    <row r="16358" ht="12.6" hidden="1"/>
    <row r="16359" ht="12.6" hidden="1"/>
    <row r="16360" ht="12.6" hidden="1"/>
    <row r="16361" ht="12.6" hidden="1"/>
    <row r="16362" ht="12.6" hidden="1"/>
    <row r="16363" ht="12.6" hidden="1"/>
    <row r="16364" ht="12.6" hidden="1"/>
    <row r="16365" ht="12.6" hidden="1"/>
    <row r="16366" ht="12.6" hidden="1"/>
    <row r="16367" ht="12.6" hidden="1"/>
    <row r="16368" ht="12.6" hidden="1"/>
    <row r="16369" ht="12.6" hidden="1"/>
    <row r="16370" ht="12.6" hidden="1"/>
    <row r="16371" ht="12.6" hidden="1"/>
    <row r="16372" ht="12.6" hidden="1"/>
    <row r="16373" ht="12.6" hidden="1"/>
    <row r="16374" ht="12.6" hidden="1"/>
    <row r="16375" ht="12.6" hidden="1"/>
    <row r="16376" ht="12.6" hidden="1"/>
    <row r="16377" ht="12.6" hidden="1"/>
    <row r="16378" ht="12.6" hidden="1"/>
    <row r="16379" ht="12.6" hidden="1"/>
    <row r="16380" ht="12.6" hidden="1"/>
    <row r="16381" ht="12.6" hidden="1"/>
    <row r="16382" ht="12.6" hidden="1"/>
    <row r="16383" ht="12.6" hidden="1"/>
    <row r="16384" ht="12.6" hidden="1"/>
    <row r="16385" ht="12.6" hidden="1"/>
    <row r="16386" ht="12.6" hidden="1"/>
    <row r="16387" ht="12.6" hidden="1"/>
    <row r="16388" ht="12.6" hidden="1"/>
    <row r="16389" ht="12.6" hidden="1"/>
    <row r="16390" ht="12.6" hidden="1"/>
    <row r="16391" ht="12.6" hidden="1"/>
    <row r="16392" ht="12.6" hidden="1"/>
    <row r="16393" ht="12.6" hidden="1"/>
    <row r="16394" ht="12.6" hidden="1"/>
    <row r="16395" ht="12.6" hidden="1"/>
    <row r="16396" ht="12.6" hidden="1"/>
    <row r="16397" ht="12.6" hidden="1"/>
    <row r="16398" ht="12.6" hidden="1"/>
    <row r="16399" ht="12.6" hidden="1"/>
    <row r="16400" ht="12.6" hidden="1"/>
    <row r="16401" ht="12.6" hidden="1"/>
    <row r="16402" ht="12.6" hidden="1"/>
    <row r="16403" ht="12.6" hidden="1"/>
    <row r="16404" ht="12.6" hidden="1"/>
    <row r="16405" ht="12.6" hidden="1"/>
    <row r="16406" ht="12.6" hidden="1"/>
    <row r="16407" ht="12.6" hidden="1"/>
    <row r="16408" ht="12.6" hidden="1"/>
    <row r="16409" ht="12.6" hidden="1"/>
    <row r="16410" ht="12.6" hidden="1"/>
    <row r="16411" ht="12.6" hidden="1"/>
    <row r="16412" ht="12.6" hidden="1"/>
    <row r="16413" ht="12.6" hidden="1"/>
    <row r="16414" ht="12.6" hidden="1"/>
    <row r="16415" ht="12.6" hidden="1"/>
    <row r="16416" ht="12.6" hidden="1"/>
    <row r="16417" ht="12.6" hidden="1"/>
    <row r="16418" ht="12.6" hidden="1"/>
    <row r="16419" ht="12.6" hidden="1"/>
    <row r="16420" ht="12.6" hidden="1"/>
    <row r="16421" ht="12.6" hidden="1"/>
    <row r="16422" ht="12.6" hidden="1"/>
    <row r="16423" ht="12.6" hidden="1"/>
    <row r="16424" ht="12.6" hidden="1"/>
    <row r="16425" ht="12.6" hidden="1"/>
    <row r="16426" ht="12.6" hidden="1"/>
    <row r="16427" ht="12.6" hidden="1"/>
    <row r="16428" ht="12.6" hidden="1"/>
    <row r="16429" ht="12.6" hidden="1"/>
    <row r="16430" ht="12.6" hidden="1"/>
    <row r="16431" ht="12.6" hidden="1"/>
    <row r="16432" ht="12.6" hidden="1"/>
    <row r="16433" ht="12.6" hidden="1"/>
    <row r="16434" ht="12.6" hidden="1"/>
    <row r="16435" ht="12.6" hidden="1"/>
    <row r="16436" ht="12.6" hidden="1"/>
    <row r="16437" ht="12.6" hidden="1"/>
    <row r="16438" ht="12.6" hidden="1"/>
    <row r="16439" ht="12.6" hidden="1"/>
    <row r="16440" ht="12.6" hidden="1"/>
    <row r="16441" ht="12.6" hidden="1"/>
    <row r="16442" ht="12.6" hidden="1"/>
    <row r="16443" ht="12.6" hidden="1"/>
    <row r="16444" ht="12.6" hidden="1"/>
    <row r="16445" ht="12.6" hidden="1"/>
    <row r="16446" ht="12.6" hidden="1"/>
    <row r="16447" ht="12.6" hidden="1"/>
    <row r="16448" ht="12.6" hidden="1"/>
    <row r="16449" ht="12.6" hidden="1"/>
    <row r="16450" ht="12.6" hidden="1"/>
    <row r="16451" ht="12.6" hidden="1"/>
    <row r="16452" ht="12.6" hidden="1"/>
    <row r="16453" ht="12.6" hidden="1"/>
    <row r="16454" ht="12.6" hidden="1"/>
    <row r="16455" ht="12.6" hidden="1"/>
    <row r="16456" ht="12.6" hidden="1"/>
    <row r="16457" ht="12.6" hidden="1"/>
    <row r="16458" ht="12.6" hidden="1"/>
    <row r="16459" ht="12.6" hidden="1"/>
    <row r="16460" ht="12.6" hidden="1"/>
    <row r="16461" ht="12.6" hidden="1"/>
    <row r="16462" ht="12.6" hidden="1"/>
    <row r="16463" ht="12.6" hidden="1"/>
    <row r="16464" ht="12.6" hidden="1"/>
    <row r="16465" ht="12.6" hidden="1"/>
    <row r="16466" ht="12.6" hidden="1"/>
    <row r="16467" ht="12.6" hidden="1"/>
    <row r="16468" ht="12.6" hidden="1"/>
    <row r="16469" ht="12.6" hidden="1"/>
    <row r="16470" ht="12.6" hidden="1"/>
    <row r="16471" ht="12.6" hidden="1"/>
    <row r="16472" ht="12.6" hidden="1"/>
    <row r="16473" ht="12.6" hidden="1"/>
    <row r="16474" ht="12.6" hidden="1"/>
    <row r="16475" ht="12.6" hidden="1"/>
    <row r="16476" ht="12.6" hidden="1"/>
    <row r="16477" ht="12.6" hidden="1"/>
    <row r="16478" ht="12.6" hidden="1"/>
    <row r="16479" ht="12.6" hidden="1"/>
    <row r="16480" ht="12.6" hidden="1"/>
    <row r="16481" ht="12.6" hidden="1"/>
    <row r="16482" ht="12.6" hidden="1"/>
    <row r="16483" ht="12.6" hidden="1"/>
    <row r="16484" ht="12.6" hidden="1"/>
    <row r="16485" ht="12.6" hidden="1"/>
    <row r="16486" ht="12.6" hidden="1"/>
    <row r="16487" ht="12.6" hidden="1"/>
    <row r="16488" ht="12.6" hidden="1"/>
    <row r="16489" ht="12.6" hidden="1"/>
    <row r="16490" ht="12.6" hidden="1"/>
    <row r="16491" ht="12.6" hidden="1"/>
    <row r="16492" ht="12.6" hidden="1"/>
    <row r="16493" ht="12.6" hidden="1"/>
    <row r="16494" ht="12.6" hidden="1"/>
    <row r="16495" ht="12.6" hidden="1"/>
    <row r="16496" ht="12.6" hidden="1"/>
    <row r="16497" ht="12.6" hidden="1"/>
    <row r="16498" ht="12.6" hidden="1"/>
    <row r="16499" ht="12.6" hidden="1"/>
    <row r="16500" ht="12.6" hidden="1"/>
    <row r="16501" ht="12.6" hidden="1"/>
    <row r="16502" ht="12.6" hidden="1"/>
    <row r="16503" ht="12.6" hidden="1"/>
    <row r="16504" ht="12.6" hidden="1"/>
    <row r="16505" ht="12.6" hidden="1"/>
    <row r="16506" ht="12.6" hidden="1"/>
    <row r="16507" ht="12.6" hidden="1"/>
    <row r="16508" ht="12.6" hidden="1"/>
    <row r="16509" ht="12.6" hidden="1"/>
    <row r="16510" ht="12.6" hidden="1"/>
    <row r="16511" ht="12.6" hidden="1"/>
    <row r="16512" ht="12.6" hidden="1"/>
    <row r="16513" ht="12.6" hidden="1"/>
    <row r="16514" ht="12.6" hidden="1"/>
    <row r="16515" ht="12.6" hidden="1"/>
    <row r="16516" ht="12.6" hidden="1"/>
    <row r="16517" ht="12.6" hidden="1"/>
    <row r="16518" ht="12.6" hidden="1"/>
    <row r="16519" ht="12.6" hidden="1"/>
    <row r="16520" ht="12.6" hidden="1"/>
    <row r="16521" ht="12.6" hidden="1"/>
    <row r="16522" ht="12.6" hidden="1"/>
    <row r="16523" ht="12.6" hidden="1"/>
    <row r="16524" ht="12.6" hidden="1"/>
    <row r="16525" ht="12.6" hidden="1"/>
    <row r="16526" ht="12.6" hidden="1"/>
    <row r="16527" ht="12.6" hidden="1"/>
    <row r="16528" ht="12.6" hidden="1"/>
    <row r="16529" ht="12.6" hidden="1"/>
    <row r="16530" ht="12.6" hidden="1"/>
    <row r="16531" ht="12.6" hidden="1"/>
    <row r="16532" ht="12.6" hidden="1"/>
    <row r="16533" ht="12.6" hidden="1"/>
    <row r="16534" ht="12.6" hidden="1"/>
    <row r="16535" ht="12.6" hidden="1"/>
    <row r="16536" ht="12.6" hidden="1"/>
    <row r="16537" ht="12.6" hidden="1"/>
    <row r="16538" ht="12.6" hidden="1"/>
    <row r="16539" ht="12.6" hidden="1"/>
    <row r="16540" ht="12.6" hidden="1"/>
    <row r="16541" ht="12.6" hidden="1"/>
    <row r="16542" ht="12.6" hidden="1"/>
    <row r="16543" ht="12.6" hidden="1"/>
    <row r="16544" ht="12.6" hidden="1"/>
    <row r="16545" ht="12.6" hidden="1"/>
    <row r="16546" ht="12.6" hidden="1"/>
    <row r="16547" ht="12.6" hidden="1"/>
    <row r="16548" ht="12.6" hidden="1"/>
    <row r="16549" ht="12.6" hidden="1"/>
    <row r="16550" ht="12.6" hidden="1"/>
    <row r="16551" ht="12.6" hidden="1"/>
    <row r="16552" ht="12.6" hidden="1"/>
    <row r="16553" ht="12.6" hidden="1"/>
    <row r="16554" ht="12.6" hidden="1"/>
    <row r="16555" ht="12.6" hidden="1"/>
    <row r="16556" ht="12.6" hidden="1"/>
    <row r="16557" ht="12.6" hidden="1"/>
    <row r="16558" ht="12.6" hidden="1"/>
    <row r="16559" ht="12.6" hidden="1"/>
    <row r="16560" ht="12.6" hidden="1"/>
    <row r="16561" ht="12.6" hidden="1"/>
    <row r="16562" ht="12.6" hidden="1"/>
    <row r="16563" ht="12.6" hidden="1"/>
    <row r="16564" ht="12.6" hidden="1"/>
    <row r="16565" ht="12.6" hidden="1"/>
    <row r="16566" ht="12.6" hidden="1"/>
    <row r="16567" ht="12.6" hidden="1"/>
    <row r="16568" ht="12.6" hidden="1"/>
    <row r="16569" ht="12.6" hidden="1"/>
    <row r="16570" ht="12.6" hidden="1"/>
    <row r="16571" ht="12.6" hidden="1"/>
    <row r="16572" ht="12.6" hidden="1"/>
    <row r="16573" ht="12.6" hidden="1"/>
    <row r="16574" ht="12.6" hidden="1"/>
    <row r="16575" ht="12.6" hidden="1"/>
    <row r="16576" ht="12.6" hidden="1"/>
    <row r="16577" ht="12.6" hidden="1"/>
    <row r="16578" ht="12.6" hidden="1"/>
    <row r="16579" ht="12.6" hidden="1"/>
    <row r="16580" ht="12.6" hidden="1"/>
    <row r="16581" ht="12.6" hidden="1"/>
    <row r="16582" ht="12.6" hidden="1"/>
    <row r="16583" ht="12.6" hidden="1"/>
    <row r="16584" ht="12.6" hidden="1"/>
    <row r="16585" ht="12.6" hidden="1"/>
    <row r="16586" ht="12.6" hidden="1"/>
    <row r="16587" ht="12.6" hidden="1"/>
    <row r="16588" ht="12.6" hidden="1"/>
    <row r="16589" ht="12.6" hidden="1"/>
    <row r="16590" ht="12.6" hidden="1"/>
    <row r="16591" ht="12.6" hidden="1"/>
    <row r="16592" ht="12.6" hidden="1"/>
    <row r="16593" ht="12.6" hidden="1"/>
    <row r="16594" ht="12.6" hidden="1"/>
    <row r="16595" ht="12.6" hidden="1"/>
    <row r="16596" ht="12.6" hidden="1"/>
    <row r="16597" ht="12.6" hidden="1"/>
    <row r="16598" ht="12.6" hidden="1"/>
    <row r="16599" ht="12.6" hidden="1"/>
    <row r="16600" ht="12.6" hidden="1"/>
    <row r="16601" ht="12.6" hidden="1"/>
    <row r="16602" ht="12.6" hidden="1"/>
    <row r="16603" ht="12.6" hidden="1"/>
    <row r="16604" ht="12.6" hidden="1"/>
    <row r="16605" ht="12.6" hidden="1"/>
    <row r="16606" ht="12.6" hidden="1"/>
    <row r="16607" ht="12.6" hidden="1"/>
    <row r="16608" ht="12.6" hidden="1"/>
    <row r="16609" ht="12.6" hidden="1"/>
    <row r="16610" ht="12.6" hidden="1"/>
    <row r="16611" ht="12.6" hidden="1"/>
    <row r="16612" ht="12.6" hidden="1"/>
    <row r="16613" ht="12.6" hidden="1"/>
    <row r="16614" ht="12.6" hidden="1"/>
    <row r="16615" ht="12.6" hidden="1"/>
    <row r="16616" ht="12.6" hidden="1"/>
    <row r="16617" ht="12.6" hidden="1"/>
    <row r="16618" ht="12.6" hidden="1"/>
    <row r="16619" ht="12.6" hidden="1"/>
    <row r="16620" ht="12.6" hidden="1"/>
    <row r="16621" ht="12.6" hidden="1"/>
    <row r="16622" ht="12.6" hidden="1"/>
    <row r="16623" ht="12.6" hidden="1"/>
    <row r="16624" ht="12.6" hidden="1"/>
    <row r="16625" ht="12.6" hidden="1"/>
    <row r="16626" ht="12.6" hidden="1"/>
    <row r="16627" ht="12.6" hidden="1"/>
    <row r="16628" ht="12.6" hidden="1"/>
    <row r="16629" ht="12.6" hidden="1"/>
    <row r="16630" ht="12.6" hidden="1"/>
    <row r="16631" ht="12.6" hidden="1"/>
    <row r="16632" ht="12.6" hidden="1"/>
    <row r="16633" ht="12.6" hidden="1"/>
    <row r="16634" ht="12.6" hidden="1"/>
    <row r="16635" ht="12.6" hidden="1"/>
    <row r="16636" ht="12.6" hidden="1"/>
    <row r="16637" ht="12.6" hidden="1"/>
    <row r="16638" ht="12.6" hidden="1"/>
    <row r="16639" ht="12.6" hidden="1"/>
    <row r="16640" ht="12.6" hidden="1"/>
    <row r="16641" ht="12.6" hidden="1"/>
    <row r="16642" ht="12.6" hidden="1"/>
    <row r="16643" ht="12.6" hidden="1"/>
    <row r="16644" ht="12.6" hidden="1"/>
    <row r="16645" ht="12.6" hidden="1"/>
    <row r="16646" ht="12.6" hidden="1"/>
    <row r="16647" ht="12.6" hidden="1"/>
    <row r="16648" ht="12.6" hidden="1"/>
    <row r="16649" ht="12.6" hidden="1"/>
    <row r="16650" ht="12.6" hidden="1"/>
    <row r="16651" ht="12.6" hidden="1"/>
    <row r="16652" ht="12.6" hidden="1"/>
    <row r="16653" ht="12.6" hidden="1"/>
    <row r="16654" ht="12.6" hidden="1"/>
    <row r="16655" ht="12.6" hidden="1"/>
    <row r="16656" ht="12.6" hidden="1"/>
    <row r="16657" ht="12.6" hidden="1"/>
    <row r="16658" ht="12.6" hidden="1"/>
    <row r="16659" ht="12.6" hidden="1"/>
    <row r="16660" ht="12.6" hidden="1"/>
    <row r="16661" ht="12.6" hidden="1"/>
    <row r="16662" ht="12.6" hidden="1"/>
    <row r="16663" ht="12.6" hidden="1"/>
    <row r="16664" ht="12.6" hidden="1"/>
    <row r="16665" ht="12.6" hidden="1"/>
    <row r="16666" ht="12.6" hidden="1"/>
    <row r="16667" ht="12.6" hidden="1"/>
    <row r="16668" ht="12.6" hidden="1"/>
    <row r="16669" ht="12.6" hidden="1"/>
    <row r="16670" ht="12.6" hidden="1"/>
    <row r="16671" ht="12.6" hidden="1"/>
    <row r="16672" ht="12.6" hidden="1"/>
    <row r="16673" ht="12.6" hidden="1"/>
    <row r="16674" ht="12.6" hidden="1"/>
    <row r="16675" ht="12.6" hidden="1"/>
    <row r="16676" ht="12.6" hidden="1"/>
    <row r="16677" ht="12.6" hidden="1"/>
    <row r="16678" ht="12.6" hidden="1"/>
    <row r="16679" ht="12.6" hidden="1"/>
    <row r="16680" ht="12.6" hidden="1"/>
    <row r="16681" ht="12.6" hidden="1"/>
    <row r="16682" ht="12.6" hidden="1"/>
    <row r="16683" ht="12.6" hidden="1"/>
    <row r="16684" ht="12.6" hidden="1"/>
    <row r="16685" ht="12.6" hidden="1"/>
    <row r="16686" ht="12.6" hidden="1"/>
    <row r="16687" ht="12.6" hidden="1"/>
    <row r="16688" ht="12.6" hidden="1"/>
    <row r="16689" ht="12.6" hidden="1"/>
    <row r="16690" ht="12.6" hidden="1"/>
    <row r="16691" ht="12.6" hidden="1"/>
    <row r="16692" ht="12.6" hidden="1"/>
    <row r="16693" ht="12.6" hidden="1"/>
    <row r="16694" ht="12.6" hidden="1"/>
    <row r="16695" ht="12.6" hidden="1"/>
    <row r="16696" ht="12.6" hidden="1"/>
    <row r="16697" ht="12.6" hidden="1"/>
    <row r="16698" ht="12.6" hidden="1"/>
    <row r="16699" ht="12.6" hidden="1"/>
    <row r="16700" ht="12.6" hidden="1"/>
    <row r="16701" ht="12.6" hidden="1"/>
    <row r="16702" ht="12.6" hidden="1"/>
    <row r="16703" ht="12.6" hidden="1"/>
    <row r="16704" ht="12.6" hidden="1"/>
    <row r="16705" ht="12.6" hidden="1"/>
    <row r="16706" ht="12.6" hidden="1"/>
    <row r="16707" ht="12.6" hidden="1"/>
    <row r="16708" ht="12.6" hidden="1"/>
    <row r="16709" ht="12.6" hidden="1"/>
    <row r="16710" ht="12.6" hidden="1"/>
    <row r="16711" ht="12.6" hidden="1"/>
    <row r="16712" ht="12.6" hidden="1"/>
    <row r="16713" ht="12.6" hidden="1"/>
    <row r="16714" ht="12.6" hidden="1"/>
    <row r="16715" ht="12.6" hidden="1"/>
    <row r="16716" ht="12.6" hidden="1"/>
    <row r="16717" ht="12.6" hidden="1"/>
    <row r="16718" ht="12.6" hidden="1"/>
    <row r="16719" ht="12.6" hidden="1"/>
    <row r="16720" ht="12.6" hidden="1"/>
    <row r="16721" ht="12.6" hidden="1"/>
    <row r="16722" ht="12.6" hidden="1"/>
    <row r="16723" ht="12.6" hidden="1"/>
    <row r="16724" ht="12.6" hidden="1"/>
    <row r="16725" ht="12.6" hidden="1"/>
    <row r="16726" ht="12.6" hidden="1"/>
    <row r="16727" ht="12.6" hidden="1"/>
    <row r="16728" ht="12.6" hidden="1"/>
    <row r="16729" ht="12.6" hidden="1"/>
    <row r="16730" ht="12.6" hidden="1"/>
    <row r="16731" ht="12.6" hidden="1"/>
    <row r="16732" ht="12.6" hidden="1"/>
    <row r="16733" ht="12.6" hidden="1"/>
    <row r="16734" ht="12.6" hidden="1"/>
    <row r="16735" ht="12.6" hidden="1"/>
    <row r="16736" ht="12.6" hidden="1"/>
    <row r="16737" ht="12.6" hidden="1"/>
    <row r="16738" ht="12.6" hidden="1"/>
    <row r="16739" ht="12.6" hidden="1"/>
    <row r="16740" ht="12.6" hidden="1"/>
    <row r="16741" ht="12.6" hidden="1"/>
    <row r="16742" ht="12.6" hidden="1"/>
    <row r="16743" ht="12.6" hidden="1"/>
    <row r="16744" ht="12.6" hidden="1"/>
    <row r="16745" ht="12.6" hidden="1"/>
    <row r="16746" ht="12.6" hidden="1"/>
    <row r="16747" ht="12.6" hidden="1"/>
    <row r="16748" ht="12.6" hidden="1"/>
    <row r="16749" ht="12.6" hidden="1"/>
    <row r="16750" ht="12.6" hidden="1"/>
    <row r="16751" ht="12.6" hidden="1"/>
    <row r="16752" ht="12.6" hidden="1"/>
    <row r="16753" ht="12.6" hidden="1"/>
    <row r="16754" ht="12.6" hidden="1"/>
    <row r="16755" ht="12.6" hidden="1"/>
    <row r="16756" ht="12.6" hidden="1"/>
    <row r="16757" ht="12.6" hidden="1"/>
    <row r="16758" ht="12.6" hidden="1"/>
    <row r="16759" ht="12.6" hidden="1"/>
    <row r="16760" ht="12.6" hidden="1"/>
    <row r="16761" ht="12.6" hidden="1"/>
    <row r="16762" ht="12.6" hidden="1"/>
    <row r="16763" ht="12.6" hidden="1"/>
    <row r="16764" ht="12.6" hidden="1"/>
    <row r="16765" ht="12.6" hidden="1"/>
    <row r="16766" ht="12.6" hidden="1"/>
    <row r="16767" ht="12.6" hidden="1"/>
    <row r="16768" ht="12.6" hidden="1"/>
    <row r="16769" ht="12.6" hidden="1"/>
    <row r="16770" ht="12.6" hidden="1"/>
    <row r="16771" ht="12.6" hidden="1"/>
    <row r="16772" ht="12.6" hidden="1"/>
    <row r="16773" ht="12.6" hidden="1"/>
    <row r="16774" ht="12.6" hidden="1"/>
    <row r="16775" ht="12.6" hidden="1"/>
    <row r="16776" ht="12.6" hidden="1"/>
    <row r="16777" ht="12.6" hidden="1"/>
    <row r="16778" ht="12.6" hidden="1"/>
    <row r="16779" ht="12.6" hidden="1"/>
    <row r="16780" ht="12.6" hidden="1"/>
    <row r="16781" ht="12.6" hidden="1"/>
    <row r="16782" ht="12.6" hidden="1"/>
    <row r="16783" ht="12.6" hidden="1"/>
    <row r="16784" ht="12.6" hidden="1"/>
    <row r="16785" ht="12.6" hidden="1"/>
    <row r="16786" ht="12.6" hidden="1"/>
    <row r="16787" ht="12.6" hidden="1"/>
    <row r="16788" ht="12.6" hidden="1"/>
    <row r="16789" ht="12.6" hidden="1"/>
    <row r="16790" ht="12.6" hidden="1"/>
    <row r="16791" ht="12.6" hidden="1"/>
    <row r="16792" ht="12.6" hidden="1"/>
    <row r="16793" ht="12.6" hidden="1"/>
    <row r="16794" ht="12.6" hidden="1"/>
    <row r="16795" ht="12.6" hidden="1"/>
    <row r="16796" ht="12.6" hidden="1"/>
    <row r="16797" ht="12.6" hidden="1"/>
    <row r="16798" ht="12.6" hidden="1"/>
    <row r="16799" ht="12.6" hidden="1"/>
    <row r="16800" ht="12.6" hidden="1"/>
    <row r="16801" ht="12.6" hidden="1"/>
    <row r="16802" ht="12.6" hidden="1"/>
    <row r="16803" ht="12.6" hidden="1"/>
    <row r="16804" ht="12.6" hidden="1"/>
    <row r="16805" ht="12.6" hidden="1"/>
    <row r="16806" ht="12.6" hidden="1"/>
    <row r="16807" ht="12.6" hidden="1"/>
    <row r="16808" ht="12.6" hidden="1"/>
    <row r="16809" ht="12.6" hidden="1"/>
    <row r="16810" ht="12.6" hidden="1"/>
    <row r="16811" ht="12.6" hidden="1"/>
    <row r="16812" ht="12.6" hidden="1"/>
    <row r="16813" ht="12.6" hidden="1"/>
    <row r="16814" ht="12.6" hidden="1"/>
    <row r="16815" ht="12.6" hidden="1"/>
    <row r="16816" ht="12.6" hidden="1"/>
    <row r="16817" ht="12.6" hidden="1"/>
    <row r="16818" ht="12.6" hidden="1"/>
    <row r="16819" ht="12.6" hidden="1"/>
    <row r="16820" ht="12.6" hidden="1"/>
    <row r="16821" ht="12.6" hidden="1"/>
    <row r="16822" ht="12.6" hidden="1"/>
    <row r="16823" ht="12.6" hidden="1"/>
    <row r="16824" ht="12.6" hidden="1"/>
    <row r="16825" ht="12.6" hidden="1"/>
    <row r="16826" ht="12.6" hidden="1"/>
    <row r="16827" ht="12.6" hidden="1"/>
    <row r="16828" ht="12.6" hidden="1"/>
    <row r="16829" ht="12.6" hidden="1"/>
    <row r="16830" ht="12.6" hidden="1"/>
    <row r="16831" ht="12.6" hidden="1"/>
    <row r="16832" ht="12.6" hidden="1"/>
    <row r="16833" ht="12.6" hidden="1"/>
    <row r="16834" ht="12.6" hidden="1"/>
    <row r="16835" ht="12.6" hidden="1"/>
    <row r="16836" ht="12.6" hidden="1"/>
    <row r="16837" ht="12.6" hidden="1"/>
    <row r="16838" ht="12.6" hidden="1"/>
    <row r="16839" ht="12.6" hidden="1"/>
    <row r="16840" ht="12.6" hidden="1"/>
    <row r="16841" ht="12.6" hidden="1"/>
    <row r="16842" ht="12.6" hidden="1"/>
    <row r="16843" ht="12.6" hidden="1"/>
    <row r="16844" ht="12.6" hidden="1"/>
    <row r="16845" ht="12.6" hidden="1"/>
    <row r="16846" ht="12.6" hidden="1"/>
    <row r="16847" ht="12.6" hidden="1"/>
    <row r="16848" ht="12.6" hidden="1"/>
    <row r="16849" ht="12.6" hidden="1"/>
    <row r="16850" ht="12.6" hidden="1"/>
    <row r="16851" ht="12.6" hidden="1"/>
    <row r="16852" ht="12.6" hidden="1"/>
    <row r="16853" ht="12.6" hidden="1"/>
    <row r="16854" ht="12.6" hidden="1"/>
    <row r="16855" ht="12.6" hidden="1"/>
    <row r="16856" ht="12.6" hidden="1"/>
    <row r="16857" ht="12.6" hidden="1"/>
    <row r="16858" ht="12.6" hidden="1"/>
    <row r="16859" ht="12.6" hidden="1"/>
    <row r="16860" ht="12.6" hidden="1"/>
    <row r="16861" ht="12.6" hidden="1"/>
    <row r="16862" ht="12.6" hidden="1"/>
    <row r="16863" ht="12.6" hidden="1"/>
    <row r="16864" ht="12.6" hidden="1"/>
    <row r="16865" ht="12.6" hidden="1"/>
    <row r="16866" ht="12.6" hidden="1"/>
    <row r="16867" ht="12.6" hidden="1"/>
    <row r="16868" ht="12.6" hidden="1"/>
    <row r="16869" ht="12.6" hidden="1"/>
    <row r="16870" ht="12.6" hidden="1"/>
    <row r="16871" ht="12.6" hidden="1"/>
    <row r="16872" ht="12.6" hidden="1"/>
    <row r="16873" ht="12.6" hidden="1"/>
    <row r="16874" ht="12.6" hidden="1"/>
    <row r="16875" ht="12.6" hidden="1"/>
    <row r="16876" ht="12.6" hidden="1"/>
    <row r="16877" ht="12.6" hidden="1"/>
    <row r="16878" ht="12.6" hidden="1"/>
    <row r="16879" ht="12.6" hidden="1"/>
    <row r="16880" ht="12.6" hidden="1"/>
    <row r="16881" ht="12.6" hidden="1"/>
    <row r="16882" ht="12.6" hidden="1"/>
    <row r="16883" ht="12.6" hidden="1"/>
    <row r="16884" ht="12.6" hidden="1"/>
    <row r="16885" ht="12.6" hidden="1"/>
    <row r="16886" ht="12.6" hidden="1"/>
    <row r="16887" ht="12.6" hidden="1"/>
    <row r="16888" ht="12.6" hidden="1"/>
    <row r="16889" ht="12.6" hidden="1"/>
    <row r="16890" ht="12.6" hidden="1"/>
    <row r="16891" ht="12.6" hidden="1"/>
    <row r="16892" ht="12.6" hidden="1"/>
    <row r="16893" ht="12.6" hidden="1"/>
    <row r="16894" ht="12.6" hidden="1"/>
    <row r="16895" ht="12.6" hidden="1"/>
    <row r="16896" ht="12.6" hidden="1"/>
    <row r="16897" ht="12.6" hidden="1"/>
    <row r="16898" ht="12.6" hidden="1"/>
    <row r="16899" ht="12.6" hidden="1"/>
    <row r="16900" ht="12.6" hidden="1"/>
    <row r="16901" ht="12.6" hidden="1"/>
    <row r="16902" ht="12.6" hidden="1"/>
    <row r="16903" ht="12.6" hidden="1"/>
    <row r="16904" ht="12.6" hidden="1"/>
    <row r="16905" ht="12.6" hidden="1"/>
    <row r="16906" ht="12.6" hidden="1"/>
    <row r="16907" ht="12.6" hidden="1"/>
    <row r="16908" ht="12.6" hidden="1"/>
    <row r="16909" ht="12.6" hidden="1"/>
    <row r="16910" ht="12.6" hidden="1"/>
    <row r="16911" ht="12.6" hidden="1"/>
    <row r="16912" ht="12.6" hidden="1"/>
    <row r="16913" ht="12.6" hidden="1"/>
    <row r="16914" ht="12.6" hidden="1"/>
    <row r="16915" ht="12.6" hidden="1"/>
    <row r="16916" ht="12.6" hidden="1"/>
    <row r="16917" ht="12.6" hidden="1"/>
    <row r="16918" ht="12.6" hidden="1"/>
    <row r="16919" ht="12.6" hidden="1"/>
    <row r="16920" ht="12.6" hidden="1"/>
    <row r="16921" ht="12.6" hidden="1"/>
    <row r="16922" ht="12.6" hidden="1"/>
    <row r="16923" ht="12.6" hidden="1"/>
    <row r="16924" ht="12.6" hidden="1"/>
    <row r="16925" ht="12.6" hidden="1"/>
    <row r="16926" ht="12.6" hidden="1"/>
    <row r="16927" ht="12.6" hidden="1"/>
    <row r="16928" ht="12.6" hidden="1"/>
    <row r="16929" ht="12.6" hidden="1"/>
    <row r="16930" ht="12.6" hidden="1"/>
    <row r="16931" ht="12.6" hidden="1"/>
    <row r="16932" ht="12.6" hidden="1"/>
    <row r="16933" ht="12.6" hidden="1"/>
    <row r="16934" ht="12.6" hidden="1"/>
    <row r="16935" ht="12.6" hidden="1"/>
    <row r="16936" ht="12.6" hidden="1"/>
    <row r="16937" ht="12.6" hidden="1"/>
    <row r="16938" ht="12.6" hidden="1"/>
    <row r="16939" ht="12.6" hidden="1"/>
    <row r="16940" ht="12.6" hidden="1"/>
    <row r="16941" ht="12.6" hidden="1"/>
    <row r="16942" ht="12.6" hidden="1"/>
    <row r="16943" ht="12.6" hidden="1"/>
    <row r="16944" ht="12.6" hidden="1"/>
    <row r="16945" ht="12.6" hidden="1"/>
    <row r="16946" ht="12.6" hidden="1"/>
    <row r="16947" ht="12.6" hidden="1"/>
    <row r="16948" ht="12.6" hidden="1"/>
    <row r="16949" ht="12.6" hidden="1"/>
    <row r="16950" ht="12.6" hidden="1"/>
    <row r="16951" ht="12.6" hidden="1"/>
    <row r="16952" ht="12.6" hidden="1"/>
    <row r="16953" ht="12.6" hidden="1"/>
    <row r="16954" ht="12.6" hidden="1"/>
    <row r="16955" ht="12.6" hidden="1"/>
    <row r="16956" ht="12.6" hidden="1"/>
    <row r="16957" ht="12.6" hidden="1"/>
    <row r="16958" ht="12.6" hidden="1"/>
    <row r="16959" ht="12.6" hidden="1"/>
    <row r="16960" ht="12.6" hidden="1"/>
    <row r="16961" ht="12.6" hidden="1"/>
    <row r="16962" ht="12.6" hidden="1"/>
    <row r="16963" ht="12.6" hidden="1"/>
    <row r="16964" ht="12.6" hidden="1"/>
    <row r="16965" ht="12.6" hidden="1"/>
    <row r="16966" ht="12.6" hidden="1"/>
    <row r="16967" ht="12.6" hidden="1"/>
    <row r="16968" ht="12.6" hidden="1"/>
    <row r="16969" ht="12.6" hidden="1"/>
    <row r="16970" ht="12.6" hidden="1"/>
    <row r="16971" ht="12.6" hidden="1"/>
    <row r="16972" ht="12.6" hidden="1"/>
    <row r="16973" ht="12.6" hidden="1"/>
    <row r="16974" ht="12.6" hidden="1"/>
    <row r="16975" ht="12.6" hidden="1"/>
    <row r="16976" ht="12.6" hidden="1"/>
    <row r="16977" ht="12.6" hidden="1"/>
    <row r="16978" ht="12.6" hidden="1"/>
    <row r="16979" ht="12.6" hidden="1"/>
    <row r="16980" ht="12.6" hidden="1"/>
    <row r="16981" ht="12.6" hidden="1"/>
    <row r="16982" ht="12.6" hidden="1"/>
    <row r="16983" ht="12.6" hidden="1"/>
    <row r="16984" ht="12.6" hidden="1"/>
    <row r="16985" ht="12.6" hidden="1"/>
    <row r="16986" ht="12.6" hidden="1"/>
    <row r="16987" ht="12.6" hidden="1"/>
    <row r="16988" ht="12.6" hidden="1"/>
    <row r="16989" ht="12.6" hidden="1"/>
    <row r="16990" ht="12.6" hidden="1"/>
    <row r="16991" ht="12.6" hidden="1"/>
    <row r="16992" ht="12.6" hidden="1"/>
    <row r="16993" ht="12.6" hidden="1"/>
    <row r="16994" ht="12.6" hidden="1"/>
    <row r="16995" ht="12.6" hidden="1"/>
    <row r="16996" ht="12.6" hidden="1"/>
    <row r="16997" ht="12.6" hidden="1"/>
    <row r="16998" ht="12.6" hidden="1"/>
    <row r="16999" ht="12.6" hidden="1"/>
    <row r="17000" ht="12.6" hidden="1"/>
    <row r="17001" ht="12.6" hidden="1"/>
    <row r="17002" ht="12.6" hidden="1"/>
    <row r="17003" ht="12.6" hidden="1"/>
    <row r="17004" ht="12.6" hidden="1"/>
    <row r="17005" ht="12.6" hidden="1"/>
    <row r="17006" ht="12.6" hidden="1"/>
    <row r="17007" ht="12.6" hidden="1"/>
    <row r="17008" ht="12.6" hidden="1"/>
    <row r="17009" ht="12.6" hidden="1"/>
    <row r="17010" ht="12.6" hidden="1"/>
    <row r="17011" ht="12.6" hidden="1"/>
    <row r="17012" ht="12.6" hidden="1"/>
    <row r="17013" ht="12.6" hidden="1"/>
    <row r="17014" ht="12.6" hidden="1"/>
    <row r="17015" ht="12.6" hidden="1"/>
    <row r="17016" ht="12.6" hidden="1"/>
    <row r="17017" ht="12.6" hidden="1"/>
    <row r="17018" ht="12.6" hidden="1"/>
    <row r="17019" ht="12.6" hidden="1"/>
    <row r="17020" ht="12.6" hidden="1"/>
    <row r="17021" ht="12.6" hidden="1"/>
    <row r="17022" ht="12.6" hidden="1"/>
    <row r="17023" ht="12.6" hidden="1"/>
    <row r="17024" ht="12.6" hidden="1"/>
    <row r="17025" ht="12.6" hidden="1"/>
    <row r="17026" ht="12.6" hidden="1"/>
    <row r="17027" ht="12.6" hidden="1"/>
    <row r="17028" ht="12.6" hidden="1"/>
    <row r="17029" ht="12.6" hidden="1"/>
    <row r="17030" ht="12.6" hidden="1"/>
    <row r="17031" ht="12.6" hidden="1"/>
    <row r="17032" ht="12.6" hidden="1"/>
    <row r="17033" ht="12.6" hidden="1"/>
    <row r="17034" ht="12.6" hidden="1"/>
    <row r="17035" ht="12.6" hidden="1"/>
    <row r="17036" ht="12.6" hidden="1"/>
    <row r="17037" ht="12.6" hidden="1"/>
    <row r="17038" ht="12.6" hidden="1"/>
    <row r="17039" ht="12.6" hidden="1"/>
    <row r="17040" ht="12.6" hidden="1"/>
    <row r="17041" ht="12.6" hidden="1"/>
    <row r="17042" ht="12.6" hidden="1"/>
    <row r="17043" ht="12.6" hidden="1"/>
    <row r="17044" ht="12.6" hidden="1"/>
    <row r="17045" ht="12.6" hidden="1"/>
    <row r="17046" ht="12.6" hidden="1"/>
    <row r="17047" ht="12.6" hidden="1"/>
    <row r="17048" ht="12.6" hidden="1"/>
    <row r="17049" ht="12.6" hidden="1"/>
    <row r="17050" ht="12.6" hidden="1"/>
    <row r="17051" ht="12.6" hidden="1"/>
    <row r="17052" ht="12.6" hidden="1"/>
    <row r="17053" ht="12.6" hidden="1"/>
    <row r="17054" ht="12.6" hidden="1"/>
    <row r="17055" ht="12.6" hidden="1"/>
    <row r="17056" ht="12.6" hidden="1"/>
    <row r="17057" ht="12.6" hidden="1"/>
    <row r="17058" ht="12.6" hidden="1"/>
    <row r="17059" ht="12.6" hidden="1"/>
    <row r="17060" ht="12.6" hidden="1"/>
    <row r="17061" ht="12.6" hidden="1"/>
    <row r="17062" ht="12.6" hidden="1"/>
    <row r="17063" ht="12.6" hidden="1"/>
    <row r="17064" ht="12.6" hidden="1"/>
    <row r="17065" ht="12.6" hidden="1"/>
    <row r="17066" ht="12.6" hidden="1"/>
    <row r="17067" ht="12.6" hidden="1"/>
    <row r="17068" ht="12.6" hidden="1"/>
    <row r="17069" ht="12.6" hidden="1"/>
    <row r="17070" ht="12.6" hidden="1"/>
    <row r="17071" ht="12.6" hidden="1"/>
    <row r="17072" ht="12.6" hidden="1"/>
    <row r="17073" ht="12.6" hidden="1"/>
    <row r="17074" ht="12.6" hidden="1"/>
    <row r="17075" ht="12.6" hidden="1"/>
    <row r="17076" ht="12.6" hidden="1"/>
    <row r="17077" ht="12.6" hidden="1"/>
    <row r="17078" ht="12.6" hidden="1"/>
    <row r="17079" ht="12.6" hidden="1"/>
    <row r="17080" ht="12.6" hidden="1"/>
    <row r="17081" ht="12.6" hidden="1"/>
    <row r="17082" ht="12.6" hidden="1"/>
    <row r="17083" ht="12.6" hidden="1"/>
    <row r="17084" ht="12.6" hidden="1"/>
    <row r="17085" ht="12.6" hidden="1"/>
    <row r="17086" ht="12.6" hidden="1"/>
    <row r="17087" ht="12.6" hidden="1"/>
    <row r="17088" ht="12.6" hidden="1"/>
    <row r="17089" ht="12.6" hidden="1"/>
    <row r="17090" ht="12.6" hidden="1"/>
    <row r="17091" ht="12.6" hidden="1"/>
    <row r="17092" ht="12.6" hidden="1"/>
    <row r="17093" ht="12.6" hidden="1"/>
    <row r="17094" ht="12.6" hidden="1"/>
    <row r="17095" ht="12.6" hidden="1"/>
    <row r="17096" ht="12.6" hidden="1"/>
    <row r="17097" ht="12.6" hidden="1"/>
    <row r="17098" ht="12.6" hidden="1"/>
    <row r="17099" ht="12.6" hidden="1"/>
    <row r="17100" ht="12.6" hidden="1"/>
    <row r="17101" ht="12.6" hidden="1"/>
    <row r="17102" ht="12.6" hidden="1"/>
    <row r="17103" ht="12.6" hidden="1"/>
    <row r="17104" ht="12.6" hidden="1"/>
    <row r="17105" ht="12.6" hidden="1"/>
    <row r="17106" ht="12.6" hidden="1"/>
    <row r="17107" ht="12.6" hidden="1"/>
    <row r="17108" ht="12.6" hidden="1"/>
    <row r="17109" ht="12.6" hidden="1"/>
    <row r="17110" ht="12.6" hidden="1"/>
    <row r="17111" ht="12.6" hidden="1"/>
    <row r="17112" ht="12.6" hidden="1"/>
    <row r="17113" ht="12.6" hidden="1"/>
    <row r="17114" ht="12.6" hidden="1"/>
    <row r="17115" ht="12.6" hidden="1"/>
    <row r="17116" ht="12.6" hidden="1"/>
    <row r="17117" ht="12.6" hidden="1"/>
    <row r="17118" ht="12.6" hidden="1"/>
    <row r="17119" ht="12.6" hidden="1"/>
    <row r="17120" ht="12.6" hidden="1"/>
    <row r="17121" ht="12.6" hidden="1"/>
    <row r="17122" ht="12.6" hidden="1"/>
    <row r="17123" ht="12.6" hidden="1"/>
    <row r="17124" ht="12.6" hidden="1"/>
    <row r="17125" ht="12.6" hidden="1"/>
    <row r="17126" ht="12.6" hidden="1"/>
    <row r="17127" ht="12.6" hidden="1"/>
    <row r="17128" ht="12.6" hidden="1"/>
    <row r="17129" ht="12.6" hidden="1"/>
    <row r="17130" ht="12.6" hidden="1"/>
    <row r="17131" ht="12.6" hidden="1"/>
    <row r="17132" ht="12.6" hidden="1"/>
    <row r="17133" ht="12.6" hidden="1"/>
    <row r="17134" ht="12.6" hidden="1"/>
    <row r="17135" ht="12.6" hidden="1"/>
    <row r="17136" ht="12.6" hidden="1"/>
    <row r="17137" ht="12.6" hidden="1"/>
    <row r="17138" ht="12.6" hidden="1"/>
    <row r="17139" ht="12.6" hidden="1"/>
    <row r="17140" ht="12.6" hidden="1"/>
    <row r="17141" ht="12.6" hidden="1"/>
    <row r="17142" ht="12.6" hidden="1"/>
    <row r="17143" ht="12.6" hidden="1"/>
    <row r="17144" ht="12.6" hidden="1"/>
    <row r="17145" ht="12.6" hidden="1"/>
    <row r="17146" ht="12.6" hidden="1"/>
    <row r="17147" ht="12.6" hidden="1"/>
    <row r="17148" ht="12.6" hidden="1"/>
    <row r="17149" ht="12.6" hidden="1"/>
    <row r="17150" ht="12.6" hidden="1"/>
    <row r="17151" ht="12.6" hidden="1"/>
    <row r="17152" ht="12.6" hidden="1"/>
    <row r="17153" ht="12.6" hidden="1"/>
    <row r="17154" ht="12.6" hidden="1"/>
    <row r="17155" ht="12.6" hidden="1"/>
    <row r="17156" ht="12.6" hidden="1"/>
    <row r="17157" ht="12.6" hidden="1"/>
    <row r="17158" ht="12.6" hidden="1"/>
    <row r="17159" ht="12.6" hidden="1"/>
    <row r="17160" ht="12.6" hidden="1"/>
    <row r="17161" ht="12.6" hidden="1"/>
    <row r="17162" ht="12.6" hidden="1"/>
    <row r="17163" ht="12.6" hidden="1"/>
    <row r="17164" ht="12.6" hidden="1"/>
    <row r="17165" ht="12.6" hidden="1"/>
    <row r="17166" ht="12.6" hidden="1"/>
    <row r="17167" ht="12.6" hidden="1"/>
    <row r="17168" ht="12.6" hidden="1"/>
    <row r="17169" ht="12.6" hidden="1"/>
    <row r="17170" ht="12.6" hidden="1"/>
    <row r="17171" ht="12.6" hidden="1"/>
    <row r="17172" ht="12.6" hidden="1"/>
    <row r="17173" ht="12.6" hidden="1"/>
    <row r="17174" ht="12.6" hidden="1"/>
    <row r="17175" ht="12.6" hidden="1"/>
    <row r="17176" ht="12.6" hidden="1"/>
    <row r="17177" ht="12.6" hidden="1"/>
    <row r="17178" ht="12.6" hidden="1"/>
    <row r="17179" ht="12.6" hidden="1"/>
    <row r="17180" ht="12.6" hidden="1"/>
    <row r="17181" ht="12.6" hidden="1"/>
    <row r="17182" ht="12.6" hidden="1"/>
    <row r="17183" ht="12.6" hidden="1"/>
    <row r="17184" ht="12.6" hidden="1"/>
    <row r="17185" ht="12.6" hidden="1"/>
    <row r="17186" ht="12.6" hidden="1"/>
    <row r="17187" ht="12.6" hidden="1"/>
    <row r="17188" ht="12.6" hidden="1"/>
    <row r="17189" ht="12.6" hidden="1"/>
    <row r="17190" ht="12.6" hidden="1"/>
    <row r="17191" ht="12.6" hidden="1"/>
    <row r="17192" ht="12.6" hidden="1"/>
    <row r="17193" ht="12.6" hidden="1"/>
    <row r="17194" ht="12.6" hidden="1"/>
    <row r="17195" ht="12.6" hidden="1"/>
    <row r="17196" ht="12.6" hidden="1"/>
    <row r="17197" ht="12.6" hidden="1"/>
    <row r="17198" ht="12.6" hidden="1"/>
    <row r="17199" ht="12.6" hidden="1"/>
    <row r="17200" ht="12.6" hidden="1"/>
    <row r="17201" ht="12.6" hidden="1"/>
    <row r="17202" ht="12.6" hidden="1"/>
    <row r="17203" ht="12.6" hidden="1"/>
    <row r="17204" ht="12.6" hidden="1"/>
    <row r="17205" ht="12.6" hidden="1"/>
    <row r="17206" ht="12.6" hidden="1"/>
    <row r="17207" ht="12.6" hidden="1"/>
    <row r="17208" ht="12.6" hidden="1"/>
    <row r="17209" ht="12.6" hidden="1"/>
    <row r="17210" ht="12.6" hidden="1"/>
    <row r="17211" ht="12.6" hidden="1"/>
    <row r="17212" ht="12.6" hidden="1"/>
    <row r="17213" ht="12.6" hidden="1"/>
    <row r="17214" ht="12.6" hidden="1"/>
    <row r="17215" ht="12.6" hidden="1"/>
    <row r="17216" ht="12.6" hidden="1"/>
    <row r="17217" ht="12.6" hidden="1"/>
    <row r="17218" ht="12.6" hidden="1"/>
    <row r="17219" ht="12.6" hidden="1"/>
    <row r="17220" ht="12.6" hidden="1"/>
    <row r="17221" ht="12.6" hidden="1"/>
    <row r="17222" ht="12.6" hidden="1"/>
    <row r="17223" ht="12.6" hidden="1"/>
    <row r="17224" ht="12.6" hidden="1"/>
    <row r="17225" ht="12.6" hidden="1"/>
    <row r="17226" ht="12.6" hidden="1"/>
    <row r="17227" ht="12.6" hidden="1"/>
    <row r="17228" ht="12.6" hidden="1"/>
    <row r="17229" ht="12.6" hidden="1"/>
    <row r="17230" ht="12.6" hidden="1"/>
    <row r="17231" ht="12.6" hidden="1"/>
    <row r="17232" ht="12.6" hidden="1"/>
    <row r="17233" ht="12.6" hidden="1"/>
    <row r="17234" ht="12.6" hidden="1"/>
    <row r="17235" ht="12.6" hidden="1"/>
    <row r="17236" ht="12.6" hidden="1"/>
    <row r="17237" ht="12.6" hidden="1"/>
    <row r="17238" ht="12.6" hidden="1"/>
    <row r="17239" ht="12.6" hidden="1"/>
    <row r="17240" ht="12.6" hidden="1"/>
    <row r="17241" ht="12.6" hidden="1"/>
    <row r="17242" ht="12.6" hidden="1"/>
    <row r="17243" ht="12.6" hidden="1"/>
    <row r="17244" ht="12.6" hidden="1"/>
    <row r="17245" ht="12.6" hidden="1"/>
    <row r="17246" ht="12.6" hidden="1"/>
    <row r="17247" ht="12.6" hidden="1"/>
    <row r="17248" ht="12.6" hidden="1"/>
    <row r="17249" ht="12.6" hidden="1"/>
    <row r="17250" ht="12.6" hidden="1"/>
    <row r="17251" ht="12.6" hidden="1"/>
    <row r="17252" ht="12.6" hidden="1"/>
    <row r="17253" ht="12.6" hidden="1"/>
    <row r="17254" ht="12.6" hidden="1"/>
    <row r="17255" ht="12.6" hidden="1"/>
    <row r="17256" ht="12.6" hidden="1"/>
    <row r="17257" ht="12.6" hidden="1"/>
    <row r="17258" ht="12.6" hidden="1"/>
    <row r="17259" ht="12.6" hidden="1"/>
    <row r="17260" ht="12.6" hidden="1"/>
    <row r="17261" ht="12.6" hidden="1"/>
    <row r="17262" ht="12.6" hidden="1"/>
    <row r="17263" ht="12.6" hidden="1"/>
    <row r="17264" ht="12.6" hidden="1"/>
    <row r="17265" ht="12.6" hidden="1"/>
    <row r="17266" ht="12.6" hidden="1"/>
    <row r="17267" ht="12.6" hidden="1"/>
    <row r="17268" ht="12.6" hidden="1"/>
    <row r="17269" ht="12.6" hidden="1"/>
    <row r="17270" ht="12.6" hidden="1"/>
    <row r="17271" ht="12.6" hidden="1"/>
    <row r="17272" ht="12.6" hidden="1"/>
    <row r="17273" ht="12.6" hidden="1"/>
    <row r="17274" ht="12.6" hidden="1"/>
    <row r="17275" ht="12.6" hidden="1"/>
    <row r="17276" ht="12.6" hidden="1"/>
    <row r="17277" ht="12.6" hidden="1"/>
    <row r="17278" ht="12.6" hidden="1"/>
    <row r="17279" ht="12.6" hidden="1"/>
    <row r="17280" ht="12.6" hidden="1"/>
    <row r="17281" ht="12.6" hidden="1"/>
    <row r="17282" ht="12.6" hidden="1"/>
    <row r="17283" ht="12.6" hidden="1"/>
    <row r="17284" ht="12.6" hidden="1"/>
    <row r="17285" ht="12.6" hidden="1"/>
    <row r="17286" ht="12.6" hidden="1"/>
    <row r="17287" ht="12.6" hidden="1"/>
    <row r="17288" ht="12.6" hidden="1"/>
    <row r="17289" ht="12.6" hidden="1"/>
    <row r="17290" ht="12.6" hidden="1"/>
    <row r="17291" ht="12.6" hidden="1"/>
    <row r="17292" ht="12.6" hidden="1"/>
    <row r="17293" ht="12.6" hidden="1"/>
    <row r="17294" ht="12.6" hidden="1"/>
    <row r="17295" ht="12.6" hidden="1"/>
    <row r="17296" ht="12.6" hidden="1"/>
    <row r="17297" ht="12.6" hidden="1"/>
    <row r="17298" ht="12.6" hidden="1"/>
    <row r="17299" ht="12.6" hidden="1"/>
    <row r="17300" ht="12.6" hidden="1"/>
    <row r="17301" ht="12.6" hidden="1"/>
    <row r="17302" ht="12.6" hidden="1"/>
    <row r="17303" ht="12.6" hidden="1"/>
    <row r="17304" ht="12.6" hidden="1"/>
    <row r="17305" ht="12.6" hidden="1"/>
    <row r="17306" ht="12.6" hidden="1"/>
    <row r="17307" ht="12.6" hidden="1"/>
    <row r="17308" ht="12.6" hidden="1"/>
    <row r="17309" ht="12.6" hidden="1"/>
    <row r="17310" ht="12.6" hidden="1"/>
    <row r="17311" ht="12.6" hidden="1"/>
    <row r="17312" ht="12.6" hidden="1"/>
    <row r="17313" ht="12.6" hidden="1"/>
    <row r="17314" ht="12.6" hidden="1"/>
    <row r="17315" ht="12.6" hidden="1"/>
    <row r="17316" ht="12.6" hidden="1"/>
    <row r="17317" ht="12.6" hidden="1"/>
    <row r="17318" ht="12.6" hidden="1"/>
    <row r="17319" ht="12.6" hidden="1"/>
    <row r="17320" ht="12.6" hidden="1"/>
    <row r="17321" ht="12.6" hidden="1"/>
    <row r="17322" ht="12.6" hidden="1"/>
    <row r="17323" ht="12.6" hidden="1"/>
    <row r="17324" ht="12.6" hidden="1"/>
    <row r="17325" ht="12.6" hidden="1"/>
    <row r="17326" ht="12.6" hidden="1"/>
    <row r="17327" ht="12.6" hidden="1"/>
    <row r="17328" ht="12.6" hidden="1"/>
    <row r="17329" ht="12.6" hidden="1"/>
    <row r="17330" ht="12.6" hidden="1"/>
    <row r="17331" ht="12.6" hidden="1"/>
    <row r="17332" ht="12.6" hidden="1"/>
    <row r="17333" ht="12.6" hidden="1"/>
    <row r="17334" ht="12.6" hidden="1"/>
    <row r="17335" ht="12.6" hidden="1"/>
    <row r="17336" ht="12.6" hidden="1"/>
    <row r="17337" ht="12.6" hidden="1"/>
    <row r="17338" ht="12.6" hidden="1"/>
    <row r="17339" ht="12.6" hidden="1"/>
    <row r="17340" ht="12.6" hidden="1"/>
    <row r="17341" ht="12.6" hidden="1"/>
    <row r="17342" ht="12.6" hidden="1"/>
    <row r="17343" ht="12.6" hidden="1"/>
    <row r="17344" ht="12.6" hidden="1"/>
    <row r="17345" ht="12.6" hidden="1"/>
    <row r="17346" ht="12.6" hidden="1"/>
    <row r="17347" ht="12.6" hidden="1"/>
    <row r="17348" ht="12.6" hidden="1"/>
    <row r="17349" ht="12.6" hidden="1"/>
    <row r="17350" ht="12.6" hidden="1"/>
    <row r="17351" ht="12.6" hidden="1"/>
    <row r="17352" ht="12.6" hidden="1"/>
    <row r="17353" ht="12.6" hidden="1"/>
    <row r="17354" ht="12.6" hidden="1"/>
    <row r="17355" ht="12.6" hidden="1"/>
    <row r="17356" ht="12.6" hidden="1"/>
    <row r="17357" ht="12.6" hidden="1"/>
    <row r="17358" ht="12.6" hidden="1"/>
    <row r="17359" ht="12.6" hidden="1"/>
    <row r="17360" ht="12.6" hidden="1"/>
    <row r="17361" ht="12.6" hidden="1"/>
    <row r="17362" ht="12.6" hidden="1"/>
    <row r="17363" ht="12.6" hidden="1"/>
    <row r="17364" ht="12.6" hidden="1"/>
    <row r="17365" ht="12.6" hidden="1"/>
    <row r="17366" ht="12.6" hidden="1"/>
    <row r="17367" ht="12.6" hidden="1"/>
    <row r="17368" ht="12.6" hidden="1"/>
    <row r="17369" ht="12.6" hidden="1"/>
    <row r="17370" ht="12.6" hidden="1"/>
    <row r="17371" ht="12.6" hidden="1"/>
    <row r="17372" ht="12.6" hidden="1"/>
    <row r="17373" ht="12.6" hidden="1"/>
    <row r="17374" ht="12.6" hidden="1"/>
    <row r="17375" ht="12.6" hidden="1"/>
    <row r="17376" ht="12.6" hidden="1"/>
    <row r="17377" ht="12.6" hidden="1"/>
    <row r="17378" ht="12.6" hidden="1"/>
    <row r="17379" ht="12.6" hidden="1"/>
    <row r="17380" ht="12.6" hidden="1"/>
    <row r="17381" ht="12.6" hidden="1"/>
    <row r="17382" ht="12.6" hidden="1"/>
    <row r="17383" ht="12.6" hidden="1"/>
    <row r="17384" ht="12.6" hidden="1"/>
    <row r="17385" ht="12.6" hidden="1"/>
    <row r="17386" ht="12.6" hidden="1"/>
    <row r="17387" ht="12.6" hidden="1"/>
    <row r="17388" ht="12.6" hidden="1"/>
    <row r="17389" ht="12.6" hidden="1"/>
    <row r="17390" ht="12.6" hidden="1"/>
    <row r="17391" ht="12.6" hidden="1"/>
    <row r="17392" ht="12.6" hidden="1"/>
    <row r="17393" ht="12.6" hidden="1"/>
    <row r="17394" ht="12.6" hidden="1"/>
    <row r="17395" ht="12.6" hidden="1"/>
    <row r="17396" ht="12.6" hidden="1"/>
    <row r="17397" ht="12.6" hidden="1"/>
    <row r="17398" ht="12.6" hidden="1"/>
    <row r="17399" ht="12.6" hidden="1"/>
    <row r="17400" ht="12.6" hidden="1"/>
    <row r="17401" ht="12.6" hidden="1"/>
    <row r="17402" ht="12.6" hidden="1"/>
    <row r="17403" ht="12.6" hidden="1"/>
    <row r="17404" ht="12.6" hidden="1"/>
    <row r="17405" ht="12.6" hidden="1"/>
    <row r="17406" ht="12.6" hidden="1"/>
    <row r="17407" ht="12.6" hidden="1"/>
    <row r="17408" ht="12.6" hidden="1"/>
    <row r="17409" ht="12.6" hidden="1"/>
    <row r="17410" ht="12.6" hidden="1"/>
    <row r="17411" ht="12.6" hidden="1"/>
    <row r="17412" ht="12.6" hidden="1"/>
    <row r="17413" ht="12.6" hidden="1"/>
    <row r="17414" ht="12.6" hidden="1"/>
    <row r="17415" ht="12.6" hidden="1"/>
    <row r="17416" ht="12.6" hidden="1"/>
    <row r="17417" ht="12.6" hidden="1"/>
    <row r="17418" ht="12.6" hidden="1"/>
    <row r="17419" ht="12.6" hidden="1"/>
    <row r="17420" ht="12.6" hidden="1"/>
    <row r="17421" ht="12.6" hidden="1"/>
    <row r="17422" ht="12.6" hidden="1"/>
    <row r="17423" ht="12.6" hidden="1"/>
    <row r="17424" ht="12.6" hidden="1"/>
    <row r="17425" ht="12.6" hidden="1"/>
    <row r="17426" ht="12.6" hidden="1"/>
    <row r="17427" ht="12.6" hidden="1"/>
    <row r="17428" ht="12.6" hidden="1"/>
    <row r="17429" ht="12.6" hidden="1"/>
    <row r="17430" ht="12.6" hidden="1"/>
    <row r="17431" ht="12.6" hidden="1"/>
    <row r="17432" ht="12.6" hidden="1"/>
    <row r="17433" ht="12.6" hidden="1"/>
    <row r="17434" ht="12.6" hidden="1"/>
    <row r="17435" ht="12.6" hidden="1"/>
    <row r="17436" ht="12.6" hidden="1"/>
    <row r="17437" ht="12.6" hidden="1"/>
    <row r="17438" ht="12.6" hidden="1"/>
    <row r="17439" ht="12.6" hidden="1"/>
    <row r="17440" ht="12.6" hidden="1"/>
    <row r="17441" ht="12.6" hidden="1"/>
    <row r="17442" ht="12.6" hidden="1"/>
    <row r="17443" ht="12.6" hidden="1"/>
    <row r="17444" ht="12.6" hidden="1"/>
    <row r="17445" ht="12.6" hidden="1"/>
    <row r="17446" ht="12.6" hidden="1"/>
    <row r="17447" ht="12.6" hidden="1"/>
    <row r="17448" ht="12.6" hidden="1"/>
    <row r="17449" ht="12.6" hidden="1"/>
    <row r="17450" ht="12.6" hidden="1"/>
    <row r="17451" ht="12.6" hidden="1"/>
    <row r="17452" ht="12.6" hidden="1"/>
    <row r="17453" ht="12.6" hidden="1"/>
    <row r="17454" ht="12.6" hidden="1"/>
    <row r="17455" ht="12.6" hidden="1"/>
    <row r="17456" ht="12.6" hidden="1"/>
    <row r="17457" ht="12.6" hidden="1"/>
    <row r="17458" ht="12.6" hidden="1"/>
    <row r="17459" ht="12.6" hidden="1"/>
    <row r="17460" ht="12.6" hidden="1"/>
    <row r="17461" ht="12.6" hidden="1"/>
    <row r="17462" ht="12.6" hidden="1"/>
    <row r="17463" ht="12.6" hidden="1"/>
    <row r="17464" ht="12.6" hidden="1"/>
    <row r="17465" ht="12.6" hidden="1"/>
    <row r="17466" ht="12.6" hidden="1"/>
    <row r="17467" ht="12.6" hidden="1"/>
    <row r="17468" ht="12.6" hidden="1"/>
    <row r="17469" ht="12.6" hidden="1"/>
    <row r="17470" ht="12.6" hidden="1"/>
    <row r="17471" ht="12.6" hidden="1"/>
    <row r="17472" ht="12.6" hidden="1"/>
    <row r="17473" ht="12.6" hidden="1"/>
    <row r="17474" ht="12.6" hidden="1"/>
    <row r="17475" ht="12.6" hidden="1"/>
    <row r="17476" ht="12.6" hidden="1"/>
    <row r="17477" ht="12.6" hidden="1"/>
    <row r="17478" ht="12.6" hidden="1"/>
    <row r="17479" ht="12.6" hidden="1"/>
    <row r="17480" ht="12.6" hidden="1"/>
    <row r="17481" ht="12.6" hidden="1"/>
    <row r="17482" ht="12.6" hidden="1"/>
    <row r="17483" ht="12.6" hidden="1"/>
    <row r="17484" ht="12.6" hidden="1"/>
    <row r="17485" ht="12.6" hidden="1"/>
    <row r="17486" ht="12.6" hidden="1"/>
    <row r="17487" ht="12.6" hidden="1"/>
    <row r="17488" ht="12.6" hidden="1"/>
    <row r="17489" ht="12.6" hidden="1"/>
    <row r="17490" ht="12.6" hidden="1"/>
    <row r="17491" ht="12.6" hidden="1"/>
    <row r="17492" ht="12.6" hidden="1"/>
    <row r="17493" ht="12.6" hidden="1"/>
    <row r="17494" ht="12.6" hidden="1"/>
    <row r="17495" ht="12.6" hidden="1"/>
    <row r="17496" ht="12.6" hidden="1"/>
    <row r="17497" ht="12.6" hidden="1"/>
    <row r="17498" ht="12.6" hidden="1"/>
    <row r="17499" ht="12.6" hidden="1"/>
    <row r="17500" ht="12.6" hidden="1"/>
    <row r="17501" ht="12.6" hidden="1"/>
    <row r="17502" ht="12.6" hidden="1"/>
    <row r="17503" ht="12.6" hidden="1"/>
    <row r="17504" ht="12.6" hidden="1"/>
    <row r="17505" ht="12.6" hidden="1"/>
    <row r="17506" ht="12.6" hidden="1"/>
    <row r="17507" ht="12.6" hidden="1"/>
    <row r="17508" ht="12.6" hidden="1"/>
    <row r="17509" ht="12.6" hidden="1"/>
    <row r="17510" ht="12.6" hidden="1"/>
    <row r="17511" ht="12.6" hidden="1"/>
    <row r="17512" ht="12.6" hidden="1"/>
    <row r="17513" ht="12.6" hidden="1"/>
    <row r="17514" ht="12.6" hidden="1"/>
    <row r="17515" ht="12.6" hidden="1"/>
    <row r="17516" ht="12.6" hidden="1"/>
    <row r="17517" ht="12.6" hidden="1"/>
    <row r="17518" ht="12.6" hidden="1"/>
    <row r="17519" ht="12.6" hidden="1"/>
    <row r="17520" ht="12.6" hidden="1"/>
    <row r="17521" ht="12.6" hidden="1"/>
    <row r="17522" ht="12.6" hidden="1"/>
    <row r="17523" ht="12.6" hidden="1"/>
    <row r="17524" ht="12.6" hidden="1"/>
    <row r="17525" ht="12.6" hidden="1"/>
    <row r="17526" ht="12.6" hidden="1"/>
    <row r="17527" ht="12.6" hidden="1"/>
    <row r="17528" ht="12.6" hidden="1"/>
    <row r="17529" ht="12.6" hidden="1"/>
    <row r="17530" ht="12.6" hidden="1"/>
    <row r="17531" ht="12.6" hidden="1"/>
    <row r="17532" ht="12.6" hidden="1"/>
    <row r="17533" ht="12.6" hidden="1"/>
    <row r="17534" ht="12.6" hidden="1"/>
    <row r="17535" ht="12.6" hidden="1"/>
    <row r="17536" ht="12.6" hidden="1"/>
    <row r="17537" ht="12.6" hidden="1"/>
    <row r="17538" ht="12.6" hidden="1"/>
    <row r="17539" ht="12.6" hidden="1"/>
    <row r="17540" ht="12.6" hidden="1"/>
    <row r="17541" ht="12.6" hidden="1"/>
    <row r="17542" ht="12.6" hidden="1"/>
    <row r="17543" ht="12.6" hidden="1"/>
    <row r="17544" ht="12.6" hidden="1"/>
    <row r="17545" ht="12.6" hidden="1"/>
    <row r="17546" ht="12.6" hidden="1"/>
    <row r="17547" ht="12.6" hidden="1"/>
    <row r="17548" ht="12.6" hidden="1"/>
    <row r="17549" ht="12.6" hidden="1"/>
    <row r="17550" ht="12.6" hidden="1"/>
    <row r="17551" ht="12.6" hidden="1"/>
    <row r="17552" ht="12.6" hidden="1"/>
    <row r="17553" ht="12.6" hidden="1"/>
    <row r="17554" ht="12.6" hidden="1"/>
    <row r="17555" ht="12.6" hidden="1"/>
    <row r="17556" ht="12.6" hidden="1"/>
    <row r="17557" ht="12.6" hidden="1"/>
    <row r="17558" ht="12.6" hidden="1"/>
    <row r="17559" ht="12.6" hidden="1"/>
    <row r="17560" ht="12.6" hidden="1"/>
    <row r="17561" ht="12.6" hidden="1"/>
    <row r="17562" ht="12.6" hidden="1"/>
    <row r="17563" ht="12.6" hidden="1"/>
    <row r="17564" ht="12.6" hidden="1"/>
    <row r="17565" ht="12.6" hidden="1"/>
    <row r="17566" ht="12.6" hidden="1"/>
    <row r="17567" ht="12.6" hidden="1"/>
    <row r="17568" ht="12.6" hidden="1"/>
    <row r="17569" ht="12.6" hidden="1"/>
    <row r="17570" ht="12.6" hidden="1"/>
    <row r="17571" ht="12.6" hidden="1"/>
    <row r="17572" ht="12.6" hidden="1"/>
    <row r="17573" ht="12.6" hidden="1"/>
    <row r="17574" ht="12.6" hidden="1"/>
    <row r="17575" ht="12.6" hidden="1"/>
    <row r="17576" ht="12.6" hidden="1"/>
    <row r="17577" ht="12.6" hidden="1"/>
    <row r="17578" ht="12.6" hidden="1"/>
    <row r="17579" ht="12.6" hidden="1"/>
    <row r="17580" ht="12.6" hidden="1"/>
    <row r="17581" ht="12.6" hidden="1"/>
    <row r="17582" ht="12.6" hidden="1"/>
    <row r="17583" ht="12.6" hidden="1"/>
    <row r="17584" ht="12.6" hidden="1"/>
    <row r="17585" ht="12.6" hidden="1"/>
    <row r="17586" ht="12.6" hidden="1"/>
    <row r="17587" ht="12.6" hidden="1"/>
    <row r="17588" ht="12.6" hidden="1"/>
    <row r="17589" ht="12.6" hidden="1"/>
    <row r="17590" ht="12.6" hidden="1"/>
    <row r="17591" ht="12.6" hidden="1"/>
    <row r="17592" ht="12.6" hidden="1"/>
    <row r="17593" ht="12.6" hidden="1"/>
    <row r="17594" ht="12.6" hidden="1"/>
    <row r="17595" ht="12.6" hidden="1"/>
    <row r="17596" ht="12.6" hidden="1"/>
    <row r="17597" ht="12.6" hidden="1"/>
    <row r="17598" ht="12.6" hidden="1"/>
    <row r="17599" ht="12.6" hidden="1"/>
    <row r="17600" ht="12.6" hidden="1"/>
    <row r="17601" ht="12.6" hidden="1"/>
    <row r="17602" ht="12.6" hidden="1"/>
    <row r="17603" ht="12.6" hidden="1"/>
    <row r="17604" ht="12.6" hidden="1"/>
    <row r="17605" ht="12.6" hidden="1"/>
    <row r="17606" ht="12.6" hidden="1"/>
    <row r="17607" ht="12.6" hidden="1"/>
    <row r="17608" ht="12.6" hidden="1"/>
    <row r="17609" ht="12.6" hidden="1"/>
    <row r="17610" ht="12.6" hidden="1"/>
    <row r="17611" ht="12.6" hidden="1"/>
    <row r="17612" ht="12.6" hidden="1"/>
    <row r="17613" ht="12.6" hidden="1"/>
    <row r="17614" ht="12.6" hidden="1"/>
    <row r="17615" ht="12.6" hidden="1"/>
    <row r="17616" ht="12.6" hidden="1"/>
    <row r="17617" ht="12.6" hidden="1"/>
    <row r="17618" ht="12.6" hidden="1"/>
    <row r="17619" ht="12.6" hidden="1"/>
    <row r="17620" ht="12.6" hidden="1"/>
    <row r="17621" ht="12.6" hidden="1"/>
    <row r="17622" ht="12.6" hidden="1"/>
    <row r="17623" ht="12.6" hidden="1"/>
    <row r="17624" ht="12.6" hidden="1"/>
    <row r="17625" ht="12.6" hidden="1"/>
    <row r="17626" ht="12.6" hidden="1"/>
    <row r="17627" ht="12.6" hidden="1"/>
    <row r="17628" ht="12.6" hidden="1"/>
    <row r="17629" ht="12.6" hidden="1"/>
    <row r="17630" ht="12.6" hidden="1"/>
    <row r="17631" ht="12.6" hidden="1"/>
    <row r="17632" ht="12.6" hidden="1"/>
    <row r="17633" ht="12.6" hidden="1"/>
    <row r="17634" ht="12.6" hidden="1"/>
    <row r="17635" ht="12.6" hidden="1"/>
    <row r="17636" ht="12.6" hidden="1"/>
    <row r="17637" ht="12.6" hidden="1"/>
    <row r="17638" ht="12.6" hidden="1"/>
    <row r="17639" ht="12.6" hidden="1"/>
    <row r="17640" ht="12.6" hidden="1"/>
    <row r="17641" ht="12.6" hidden="1"/>
    <row r="17642" ht="12.6" hidden="1"/>
    <row r="17643" ht="12.6" hidden="1"/>
    <row r="17644" ht="12.6" hidden="1"/>
    <row r="17645" ht="12.6" hidden="1"/>
    <row r="17646" ht="12.6" hidden="1"/>
    <row r="17647" ht="12.6" hidden="1"/>
    <row r="17648" ht="12.6" hidden="1"/>
    <row r="17649" ht="12.6" hidden="1"/>
    <row r="17650" ht="12.6" hidden="1"/>
    <row r="17651" ht="12.6" hidden="1"/>
    <row r="17652" ht="12.6" hidden="1"/>
    <row r="17653" ht="12.6" hidden="1"/>
    <row r="17654" ht="12.6" hidden="1"/>
    <row r="17655" ht="12.6" hidden="1"/>
    <row r="17656" ht="12.6" hidden="1"/>
    <row r="17657" ht="12.6" hidden="1"/>
    <row r="17658" ht="12.6" hidden="1"/>
    <row r="17659" ht="12.6" hidden="1"/>
    <row r="17660" ht="12.6" hidden="1"/>
    <row r="17661" ht="12.6" hidden="1"/>
    <row r="17662" ht="12.6" hidden="1"/>
    <row r="17663" ht="12.6" hidden="1"/>
    <row r="17664" ht="12.6" hidden="1"/>
    <row r="17665" ht="12.6" hidden="1"/>
    <row r="17666" ht="12.6" hidden="1"/>
    <row r="17667" ht="12.6" hidden="1"/>
    <row r="17668" ht="12.6" hidden="1"/>
    <row r="17669" ht="12.6" hidden="1"/>
    <row r="17670" ht="12.6" hidden="1"/>
    <row r="17671" ht="12.6" hidden="1"/>
    <row r="17672" ht="12.6" hidden="1"/>
    <row r="17673" ht="12.6" hidden="1"/>
    <row r="17674" ht="12.6" hidden="1"/>
    <row r="17675" ht="12.6" hidden="1"/>
    <row r="17676" ht="12.6" hidden="1"/>
    <row r="17677" ht="12.6" hidden="1"/>
    <row r="17678" ht="12.6" hidden="1"/>
    <row r="17679" ht="12.6" hidden="1"/>
    <row r="17680" ht="12.6" hidden="1"/>
    <row r="17681" ht="12.6" hidden="1"/>
    <row r="17682" ht="12.6" hidden="1"/>
    <row r="17683" ht="12.6" hidden="1"/>
    <row r="17684" ht="12.6" hidden="1"/>
    <row r="17685" ht="12.6" hidden="1"/>
    <row r="17686" ht="12.6" hidden="1"/>
    <row r="17687" ht="12.6" hidden="1"/>
    <row r="17688" ht="12.6" hidden="1"/>
    <row r="17689" ht="12.6" hidden="1"/>
    <row r="17690" ht="12.6" hidden="1"/>
    <row r="17691" ht="12.6" hidden="1"/>
    <row r="17692" ht="12.6" hidden="1"/>
    <row r="17693" ht="12.6" hidden="1"/>
    <row r="17694" ht="12.6" hidden="1"/>
    <row r="17695" ht="12.6" hidden="1"/>
    <row r="17696" ht="12.6" hidden="1"/>
    <row r="17697" ht="12.6" hidden="1"/>
    <row r="17698" ht="12.6" hidden="1"/>
    <row r="17699" ht="12.6" hidden="1"/>
    <row r="17700" ht="12.6" hidden="1"/>
    <row r="17701" ht="12.6" hidden="1"/>
    <row r="17702" ht="12.6" hidden="1"/>
    <row r="17703" ht="12.6" hidden="1"/>
    <row r="17704" ht="12.6" hidden="1"/>
    <row r="17705" ht="12.6" hidden="1"/>
    <row r="17706" ht="12.6" hidden="1"/>
    <row r="17707" ht="12.6" hidden="1"/>
    <row r="17708" ht="12.6" hidden="1"/>
    <row r="17709" ht="12.6" hidden="1"/>
    <row r="17710" ht="12.6" hidden="1"/>
    <row r="17711" ht="12.6" hidden="1"/>
    <row r="17712" ht="12.6" hidden="1"/>
    <row r="17713" ht="12.6" hidden="1"/>
    <row r="17714" ht="12.6" hidden="1"/>
    <row r="17715" ht="12.6" hidden="1"/>
    <row r="17716" ht="12.6" hidden="1"/>
    <row r="17717" ht="12.6" hidden="1"/>
    <row r="17718" ht="12.6" hidden="1"/>
    <row r="17719" ht="12.6" hidden="1"/>
    <row r="17720" ht="12.6" hidden="1"/>
    <row r="17721" ht="12.6" hidden="1"/>
    <row r="17722" ht="12.6" hidden="1"/>
    <row r="17723" ht="12.6" hidden="1"/>
    <row r="17724" ht="12.6" hidden="1"/>
    <row r="17725" ht="12.6" hidden="1"/>
    <row r="17726" ht="12.6" hidden="1"/>
    <row r="17727" ht="12.6" hidden="1"/>
    <row r="17728" ht="12.6" hidden="1"/>
    <row r="17729" ht="12.6" hidden="1"/>
    <row r="17730" ht="12.6" hidden="1"/>
    <row r="17731" ht="12.6" hidden="1"/>
    <row r="17732" ht="12.6" hidden="1"/>
    <row r="17733" ht="12.6" hidden="1"/>
    <row r="17734" ht="12.6" hidden="1"/>
    <row r="17735" ht="12.6" hidden="1"/>
    <row r="17736" ht="12.6" hidden="1"/>
    <row r="17737" ht="12.6" hidden="1"/>
    <row r="17738" ht="12.6" hidden="1"/>
    <row r="17739" ht="12.6" hidden="1"/>
    <row r="17740" ht="12.6" hidden="1"/>
    <row r="17741" ht="12.6" hidden="1"/>
    <row r="17742" ht="12.6" hidden="1"/>
    <row r="17743" ht="12.6" hidden="1"/>
    <row r="17744" ht="12.6" hidden="1"/>
    <row r="17745" ht="12.6" hidden="1"/>
    <row r="17746" ht="12.6" hidden="1"/>
    <row r="17747" ht="12.6" hidden="1"/>
    <row r="17748" ht="12.6" hidden="1"/>
    <row r="17749" ht="12.6" hidden="1"/>
    <row r="17750" ht="12.6" hidden="1"/>
    <row r="17751" ht="12.6" hidden="1"/>
    <row r="17752" ht="12.6" hidden="1"/>
    <row r="17753" ht="12.6" hidden="1"/>
    <row r="17754" ht="12.6" hidden="1"/>
    <row r="17755" ht="12.6" hidden="1"/>
    <row r="17756" ht="12.6" hidden="1"/>
    <row r="17757" ht="12.6" hidden="1"/>
    <row r="17758" ht="12.6" hidden="1"/>
    <row r="17759" ht="12.6" hidden="1"/>
    <row r="17760" ht="12.6" hidden="1"/>
    <row r="17761" ht="12.6" hidden="1"/>
    <row r="17762" ht="12.6" hidden="1"/>
    <row r="17763" ht="12.6" hidden="1"/>
    <row r="17764" ht="12.6" hidden="1"/>
    <row r="17765" ht="12.6" hidden="1"/>
    <row r="17766" ht="12.6" hidden="1"/>
    <row r="17767" ht="12.6" hidden="1"/>
    <row r="17768" ht="12.6" hidden="1"/>
    <row r="17769" ht="12.6" hidden="1"/>
    <row r="17770" ht="12.6" hidden="1"/>
    <row r="17771" ht="12.6" hidden="1"/>
    <row r="17772" ht="12.6" hidden="1"/>
    <row r="17773" ht="12.6" hidden="1"/>
    <row r="17774" ht="12.6" hidden="1"/>
    <row r="17775" ht="12.6" hidden="1"/>
    <row r="17776" ht="12.6" hidden="1"/>
    <row r="17777" ht="12.6" hidden="1"/>
    <row r="17778" ht="12.6" hidden="1"/>
    <row r="17779" ht="12.6" hidden="1"/>
    <row r="17780" ht="12.6" hidden="1"/>
    <row r="17781" ht="12.6" hidden="1"/>
    <row r="17782" ht="12.6" hidden="1"/>
    <row r="17783" ht="12.6" hidden="1"/>
    <row r="17784" ht="12.6" hidden="1"/>
    <row r="17785" ht="12.6" hidden="1"/>
    <row r="17786" ht="12.6" hidden="1"/>
    <row r="17787" ht="12.6" hidden="1"/>
    <row r="17788" ht="12.6" hidden="1"/>
    <row r="17789" ht="12.6" hidden="1"/>
    <row r="17790" ht="12.6" hidden="1"/>
    <row r="17791" ht="12.6" hidden="1"/>
    <row r="17792" ht="12.6" hidden="1"/>
    <row r="17793" ht="12.6" hidden="1"/>
    <row r="17794" ht="12.6" hidden="1"/>
    <row r="17795" ht="12.6" hidden="1"/>
    <row r="17796" ht="12.6" hidden="1"/>
    <row r="17797" ht="12.6" hidden="1"/>
    <row r="17798" ht="12.6" hidden="1"/>
    <row r="17799" ht="12.6" hidden="1"/>
    <row r="17800" ht="12.6" hidden="1"/>
    <row r="17801" ht="12.6" hidden="1"/>
    <row r="17802" ht="12.6" hidden="1"/>
    <row r="17803" ht="12.6" hidden="1"/>
    <row r="17804" ht="12.6" hidden="1"/>
    <row r="17805" ht="12.6" hidden="1"/>
    <row r="17806" ht="12.6" hidden="1"/>
    <row r="17807" ht="12.6" hidden="1"/>
    <row r="17808" ht="12.6" hidden="1"/>
    <row r="17809" ht="12.6" hidden="1"/>
    <row r="17810" ht="12.6" hidden="1"/>
    <row r="17811" ht="12.6" hidden="1"/>
    <row r="17812" ht="12.6" hidden="1"/>
    <row r="17813" ht="12.6" hidden="1"/>
    <row r="17814" ht="12.6" hidden="1"/>
    <row r="17815" ht="12.6" hidden="1"/>
    <row r="17816" ht="12.6" hidden="1"/>
    <row r="17817" ht="12.6" hidden="1"/>
    <row r="17818" ht="12.6" hidden="1"/>
    <row r="17819" ht="12.6" hidden="1"/>
    <row r="17820" ht="12.6" hidden="1"/>
    <row r="17821" ht="12.6" hidden="1"/>
    <row r="17822" ht="12.6" hidden="1"/>
    <row r="17823" ht="12.6" hidden="1"/>
    <row r="17824" ht="12.6" hidden="1"/>
    <row r="17825" ht="12.6" hidden="1"/>
    <row r="17826" ht="12.6" hidden="1"/>
    <row r="17827" ht="12.6" hidden="1"/>
    <row r="17828" ht="12.6" hidden="1"/>
    <row r="17829" ht="12.6" hidden="1"/>
    <row r="17830" ht="12.6" hidden="1"/>
    <row r="17831" ht="12.6" hidden="1"/>
    <row r="17832" ht="12.6" hidden="1"/>
    <row r="17833" ht="12.6" hidden="1"/>
    <row r="17834" ht="12.6" hidden="1"/>
    <row r="17835" ht="12.6" hidden="1"/>
    <row r="17836" ht="12.6" hidden="1"/>
    <row r="17837" ht="12.6" hidden="1"/>
    <row r="17838" ht="12.6" hidden="1"/>
    <row r="17839" ht="12.6" hidden="1"/>
    <row r="17840" ht="12.6" hidden="1"/>
    <row r="17841" ht="12.6" hidden="1"/>
    <row r="17842" ht="12.6" hidden="1"/>
    <row r="17843" ht="12.6" hidden="1"/>
    <row r="17844" ht="12.6" hidden="1"/>
    <row r="17845" ht="12.6" hidden="1"/>
    <row r="17846" ht="12.6" hidden="1"/>
    <row r="17847" ht="12.6" hidden="1"/>
    <row r="17848" ht="12.6" hidden="1"/>
    <row r="17849" ht="12.6" hidden="1"/>
    <row r="17850" ht="12.6" hidden="1"/>
    <row r="17851" ht="12.6" hidden="1"/>
    <row r="17852" ht="12.6" hidden="1"/>
    <row r="17853" ht="12.6" hidden="1"/>
    <row r="17854" ht="12.6" hidden="1"/>
    <row r="17855" ht="12.6" hidden="1"/>
    <row r="17856" ht="12.6" hidden="1"/>
    <row r="17857" ht="12.6" hidden="1"/>
    <row r="17858" ht="12.6" hidden="1"/>
    <row r="17859" ht="12.6" hidden="1"/>
    <row r="17860" ht="12.6" hidden="1"/>
    <row r="17861" ht="12.6" hidden="1"/>
    <row r="17862" ht="12.6" hidden="1"/>
    <row r="17863" ht="12.6" hidden="1"/>
    <row r="17864" ht="12.6" hidden="1"/>
    <row r="17865" ht="12.6" hidden="1"/>
    <row r="17866" ht="12.6" hidden="1"/>
    <row r="17867" ht="12.6" hidden="1"/>
    <row r="17868" ht="12.6" hidden="1"/>
    <row r="17869" ht="12.6" hidden="1"/>
    <row r="17870" ht="12.6" hidden="1"/>
    <row r="17871" ht="12.6" hidden="1"/>
    <row r="17872" ht="12.6" hidden="1"/>
    <row r="17873" ht="12.6" hidden="1"/>
    <row r="17874" ht="12.6" hidden="1"/>
    <row r="17875" ht="12.6" hidden="1"/>
    <row r="17876" ht="12.6" hidden="1"/>
    <row r="17877" ht="12.6" hidden="1"/>
    <row r="17878" ht="12.6" hidden="1"/>
    <row r="17879" ht="12.6" hidden="1"/>
    <row r="17880" ht="12.6" hidden="1"/>
    <row r="17881" ht="12.6" hidden="1"/>
    <row r="17882" ht="12.6" hidden="1"/>
    <row r="17883" ht="12.6" hidden="1"/>
    <row r="17884" ht="12.6" hidden="1"/>
    <row r="17885" ht="12.6" hidden="1"/>
    <row r="17886" ht="12.6" hidden="1"/>
    <row r="17887" ht="12.6" hidden="1"/>
    <row r="17888" ht="12.6" hidden="1"/>
    <row r="17889" ht="12.6" hidden="1"/>
    <row r="17890" ht="12.6" hidden="1"/>
    <row r="17891" ht="12.6" hidden="1"/>
    <row r="17892" ht="12.6" hidden="1"/>
    <row r="17893" ht="12.6" hidden="1"/>
    <row r="17894" ht="12.6" hidden="1"/>
    <row r="17895" ht="12.6" hidden="1"/>
    <row r="17896" ht="12.6" hidden="1"/>
    <row r="17897" ht="12.6" hidden="1"/>
    <row r="17898" ht="12.6" hidden="1"/>
    <row r="17899" ht="12.6" hidden="1"/>
    <row r="17900" ht="12.6" hidden="1"/>
    <row r="17901" ht="12.6" hidden="1"/>
    <row r="17902" ht="12.6" hidden="1"/>
    <row r="17903" ht="12.6" hidden="1"/>
    <row r="17904" ht="12.6" hidden="1"/>
    <row r="17905" ht="12.6" hidden="1"/>
    <row r="17906" ht="12.6" hidden="1"/>
    <row r="17907" ht="12.6" hidden="1"/>
    <row r="17908" ht="12.6" hidden="1"/>
    <row r="17909" ht="12.6" hidden="1"/>
    <row r="17910" ht="12.6" hidden="1"/>
    <row r="17911" ht="12.6" hidden="1"/>
    <row r="17912" ht="12.6" hidden="1"/>
    <row r="17913" ht="12.6" hidden="1"/>
    <row r="17914" ht="12.6" hidden="1"/>
    <row r="17915" ht="12.6" hidden="1"/>
    <row r="17916" ht="12.6" hidden="1"/>
    <row r="17917" ht="12.6" hidden="1"/>
    <row r="17918" ht="12.6" hidden="1"/>
    <row r="17919" ht="12.6" hidden="1"/>
    <row r="17920" ht="12.6" hidden="1"/>
    <row r="17921" ht="12.6" hidden="1"/>
    <row r="17922" ht="12.6" hidden="1"/>
    <row r="17923" ht="12.6" hidden="1"/>
    <row r="17924" ht="12.6" hidden="1"/>
    <row r="17925" ht="12.6" hidden="1"/>
    <row r="17926" ht="12.6" hidden="1"/>
    <row r="17927" ht="12.6" hidden="1"/>
    <row r="17928" ht="12.6" hidden="1"/>
    <row r="17929" ht="12.6" hidden="1"/>
    <row r="17930" ht="12.6" hidden="1"/>
    <row r="17931" ht="12.6" hidden="1"/>
    <row r="17932" ht="12.6" hidden="1"/>
    <row r="17933" ht="12.6" hidden="1"/>
    <row r="17934" ht="12.6" hidden="1"/>
    <row r="17935" ht="12.6" hidden="1"/>
    <row r="17936" ht="12.6" hidden="1"/>
    <row r="17937" ht="12.6" hidden="1"/>
    <row r="17938" ht="12.6" hidden="1"/>
    <row r="17939" ht="12.6" hidden="1"/>
    <row r="17940" ht="12.6" hidden="1"/>
    <row r="17941" ht="12.6" hidden="1"/>
    <row r="17942" ht="12.6" hidden="1"/>
    <row r="17943" ht="12.6" hidden="1"/>
    <row r="17944" ht="12.6" hidden="1"/>
    <row r="17945" ht="12.6" hidden="1"/>
    <row r="17946" ht="12.6" hidden="1"/>
    <row r="17947" ht="12.6" hidden="1"/>
    <row r="17948" ht="12.6" hidden="1"/>
    <row r="17949" ht="12.6" hidden="1"/>
    <row r="17950" ht="12.6" hidden="1"/>
    <row r="17951" ht="12.6" hidden="1"/>
    <row r="17952" ht="12.6" hidden="1"/>
    <row r="17953" ht="12.6" hidden="1"/>
    <row r="17954" ht="12.6" hidden="1"/>
    <row r="17955" ht="12.6" hidden="1"/>
    <row r="17956" ht="12.6" hidden="1"/>
    <row r="17957" ht="12.6" hidden="1"/>
    <row r="17958" ht="12.6" hidden="1"/>
    <row r="17959" ht="12.6" hidden="1"/>
    <row r="17960" ht="12.6" hidden="1"/>
    <row r="17961" ht="12.6" hidden="1"/>
    <row r="17962" ht="12.6" hidden="1"/>
    <row r="17963" ht="12.6" hidden="1"/>
    <row r="17964" ht="12.6" hidden="1"/>
    <row r="17965" ht="12.6" hidden="1"/>
    <row r="17966" ht="12.6" hidden="1"/>
    <row r="17967" ht="12.6" hidden="1"/>
    <row r="17968" ht="12.6" hidden="1"/>
    <row r="17969" ht="12.6" hidden="1"/>
    <row r="17970" ht="12.6" hidden="1"/>
    <row r="17971" ht="12.6" hidden="1"/>
    <row r="17972" ht="12.6" hidden="1"/>
    <row r="17973" ht="12.6" hidden="1"/>
    <row r="17974" ht="12.6" hidden="1"/>
    <row r="17975" ht="12.6" hidden="1"/>
    <row r="17976" ht="12.6" hidden="1"/>
    <row r="17977" ht="12.6" hidden="1"/>
    <row r="17978" ht="12.6" hidden="1"/>
    <row r="17979" ht="12.6" hidden="1"/>
    <row r="17980" ht="12.6" hidden="1"/>
    <row r="17981" ht="12.6" hidden="1"/>
    <row r="17982" ht="12.6" hidden="1"/>
    <row r="17983" ht="12.6" hidden="1"/>
    <row r="17984" ht="12.6" hidden="1"/>
    <row r="17985" ht="12.6" hidden="1"/>
    <row r="17986" ht="12.6" hidden="1"/>
    <row r="17987" ht="12.6" hidden="1"/>
    <row r="17988" ht="12.6" hidden="1"/>
    <row r="17989" ht="12.6" hidden="1"/>
    <row r="17990" ht="12.6" hidden="1"/>
    <row r="17991" ht="12.6" hidden="1"/>
    <row r="17992" ht="12.6" hidden="1"/>
    <row r="17993" ht="12.6" hidden="1"/>
    <row r="17994" ht="12.6" hidden="1"/>
    <row r="17995" ht="12.6" hidden="1"/>
    <row r="17996" ht="12.6" hidden="1"/>
    <row r="17997" ht="12.6" hidden="1"/>
    <row r="17998" ht="12.6" hidden="1"/>
    <row r="17999" ht="12.6" hidden="1"/>
    <row r="18000" ht="12.6" hidden="1"/>
    <row r="18001" ht="12.6" hidden="1"/>
    <row r="18002" ht="12.6" hidden="1"/>
    <row r="18003" ht="12.6" hidden="1"/>
    <row r="18004" ht="12.6" hidden="1"/>
    <row r="18005" ht="12.6" hidden="1"/>
    <row r="18006" ht="12.6" hidden="1"/>
    <row r="18007" ht="12.6" hidden="1"/>
    <row r="18008" ht="12.6" hidden="1"/>
    <row r="18009" ht="12.6" hidden="1"/>
    <row r="18010" ht="12.6" hidden="1"/>
    <row r="18011" ht="12.6" hidden="1"/>
    <row r="18012" ht="12.6" hidden="1"/>
    <row r="18013" ht="12.6" hidden="1"/>
    <row r="18014" ht="12.6" hidden="1"/>
    <row r="18015" ht="12.6" hidden="1"/>
    <row r="18016" ht="12.6" hidden="1"/>
    <row r="18017" ht="12.6" hidden="1"/>
    <row r="18018" ht="12.6" hidden="1"/>
    <row r="18019" ht="12.6" hidden="1"/>
    <row r="18020" ht="12.6" hidden="1"/>
    <row r="18021" ht="12.6" hidden="1"/>
    <row r="18022" ht="12.6" hidden="1"/>
    <row r="18023" ht="12.6" hidden="1"/>
    <row r="18024" ht="12.6" hidden="1"/>
    <row r="18025" ht="12.6" hidden="1"/>
    <row r="18026" ht="12.6" hidden="1"/>
    <row r="18027" ht="12.6" hidden="1"/>
    <row r="18028" ht="12.6" hidden="1"/>
    <row r="18029" ht="12.6" hidden="1"/>
    <row r="18030" ht="12.6" hidden="1"/>
    <row r="18031" ht="12.6" hidden="1"/>
    <row r="18032" ht="12.6" hidden="1"/>
    <row r="18033" ht="12.6" hidden="1"/>
    <row r="18034" ht="12.6" hidden="1"/>
    <row r="18035" ht="12.6" hidden="1"/>
    <row r="18036" ht="12.6" hidden="1"/>
    <row r="18037" ht="12.6" hidden="1"/>
    <row r="18038" ht="12.6" hidden="1"/>
    <row r="18039" ht="12.6" hidden="1"/>
    <row r="18040" ht="12.6" hidden="1"/>
    <row r="18041" ht="12.6" hidden="1"/>
    <row r="18042" ht="12.6" hidden="1"/>
    <row r="18043" ht="12.6" hidden="1"/>
    <row r="18044" ht="12.6" hidden="1"/>
    <row r="18045" ht="12.6" hidden="1"/>
    <row r="18046" ht="12.6" hidden="1"/>
    <row r="18047" ht="12.6" hidden="1"/>
    <row r="18048" ht="12.6" hidden="1"/>
    <row r="18049" ht="12.6" hidden="1"/>
    <row r="18050" ht="12.6" hidden="1"/>
    <row r="18051" ht="12.6" hidden="1"/>
    <row r="18052" ht="12.6" hidden="1"/>
    <row r="18053" ht="12.6" hidden="1"/>
    <row r="18054" ht="12.6" hidden="1"/>
    <row r="18055" ht="12.6" hidden="1"/>
    <row r="18056" ht="12.6" hidden="1"/>
    <row r="18057" ht="12.6" hidden="1"/>
    <row r="18058" ht="12.6" hidden="1"/>
    <row r="18059" ht="12.6" hidden="1"/>
    <row r="18060" ht="12.6" hidden="1"/>
    <row r="18061" ht="12.6" hidden="1"/>
    <row r="18062" ht="12.6" hidden="1"/>
    <row r="18063" ht="12.6" hidden="1"/>
    <row r="18064" ht="12.6" hidden="1"/>
    <row r="18065" ht="12.6" hidden="1"/>
    <row r="18066" ht="12.6" hidden="1"/>
    <row r="18067" ht="12.6" hidden="1"/>
    <row r="18068" ht="12.6" hidden="1"/>
    <row r="18069" ht="12.6" hidden="1"/>
    <row r="18070" ht="12.6" hidden="1"/>
    <row r="18071" ht="12.6" hidden="1"/>
    <row r="18072" ht="12.6" hidden="1"/>
    <row r="18073" ht="12.6" hidden="1"/>
    <row r="18074" ht="12.6" hidden="1"/>
    <row r="18075" ht="12.6" hidden="1"/>
    <row r="18076" ht="12.6" hidden="1"/>
    <row r="18077" ht="12.6" hidden="1"/>
    <row r="18078" ht="12.6" hidden="1"/>
    <row r="18079" ht="12.6" hidden="1"/>
    <row r="18080" ht="12.6" hidden="1"/>
    <row r="18081" ht="12.6" hidden="1"/>
    <row r="18082" ht="12.6" hidden="1"/>
    <row r="18083" ht="12.6" hidden="1"/>
    <row r="18084" ht="12.6" hidden="1"/>
    <row r="18085" ht="12.6" hidden="1"/>
    <row r="18086" ht="12.6" hidden="1"/>
    <row r="18087" ht="12.6" hidden="1"/>
    <row r="18088" ht="12.6" hidden="1"/>
    <row r="18089" ht="12.6" hidden="1"/>
    <row r="18090" ht="12.6" hidden="1"/>
    <row r="18091" ht="12.6" hidden="1"/>
    <row r="18092" ht="12.6" hidden="1"/>
    <row r="18093" ht="12.6" hidden="1"/>
    <row r="18094" ht="12.6" hidden="1"/>
    <row r="18095" ht="12.6" hidden="1"/>
    <row r="18096" ht="12.6" hidden="1"/>
    <row r="18097" ht="12.6" hidden="1"/>
    <row r="18098" ht="12.6" hidden="1"/>
    <row r="18099" ht="12.6" hidden="1"/>
    <row r="18100" ht="12.6" hidden="1"/>
    <row r="18101" ht="12.6" hidden="1"/>
    <row r="18102" ht="12.6" hidden="1"/>
    <row r="18103" ht="12.6" hidden="1"/>
    <row r="18104" ht="12.6" hidden="1"/>
    <row r="18105" ht="12.6" hidden="1"/>
    <row r="18106" ht="12.6" hidden="1"/>
    <row r="18107" ht="12.6" hidden="1"/>
    <row r="18108" ht="12.6" hidden="1"/>
    <row r="18109" ht="12.6" hidden="1"/>
    <row r="18110" ht="12.6" hidden="1"/>
    <row r="18111" ht="12.6" hidden="1"/>
    <row r="18112" ht="12.6" hidden="1"/>
    <row r="18113" ht="12.6" hidden="1"/>
    <row r="18114" ht="12.6" hidden="1"/>
    <row r="18115" ht="12.6" hidden="1"/>
    <row r="18116" ht="12.6" hidden="1"/>
    <row r="18117" ht="12.6" hidden="1"/>
    <row r="18118" ht="12.6" hidden="1"/>
    <row r="18119" ht="12.6" hidden="1"/>
    <row r="18120" ht="12.6" hidden="1"/>
    <row r="18121" ht="12.6" hidden="1"/>
    <row r="18122" ht="12.6" hidden="1"/>
    <row r="18123" ht="12.6" hidden="1"/>
    <row r="18124" ht="12.6" hidden="1"/>
    <row r="18125" ht="12.6" hidden="1"/>
    <row r="18126" ht="12.6" hidden="1"/>
    <row r="18127" ht="12.6" hidden="1"/>
    <row r="18128" ht="12.6" hidden="1"/>
    <row r="18129" ht="12.6" hidden="1"/>
    <row r="18130" ht="12.6" hidden="1"/>
    <row r="18131" ht="12.6" hidden="1"/>
    <row r="18132" ht="12.6" hidden="1"/>
    <row r="18133" ht="12.6" hidden="1"/>
    <row r="18134" ht="12.6" hidden="1"/>
    <row r="18135" ht="12.6" hidden="1"/>
    <row r="18136" ht="12.6" hidden="1"/>
    <row r="18137" ht="12.6" hidden="1"/>
    <row r="18138" ht="12.6" hidden="1"/>
    <row r="18139" ht="12.6" hidden="1"/>
    <row r="18140" ht="12.6" hidden="1"/>
    <row r="18141" ht="12.6" hidden="1"/>
    <row r="18142" ht="12.6" hidden="1"/>
    <row r="18143" ht="12.6" hidden="1"/>
    <row r="18144" ht="12.6" hidden="1"/>
    <row r="18145" ht="12.6" hidden="1"/>
    <row r="18146" ht="12.6" hidden="1"/>
    <row r="18147" ht="12.6" hidden="1"/>
    <row r="18148" ht="12.6" hidden="1"/>
    <row r="18149" ht="12.6" hidden="1"/>
    <row r="18150" ht="12.6" hidden="1"/>
    <row r="18151" ht="12.6" hidden="1"/>
    <row r="18152" ht="12.6" hidden="1"/>
    <row r="18153" ht="12.6" hidden="1"/>
    <row r="18154" ht="12.6" hidden="1"/>
    <row r="18155" ht="12.6" hidden="1"/>
    <row r="18156" ht="12.6" hidden="1"/>
    <row r="18157" ht="12.6" hidden="1"/>
    <row r="18158" ht="12.6" hidden="1"/>
    <row r="18159" ht="12.6" hidden="1"/>
    <row r="18160" ht="12.6" hidden="1"/>
    <row r="18161" ht="12.6" hidden="1"/>
    <row r="18162" ht="12.6" hidden="1"/>
    <row r="18163" ht="12.6" hidden="1"/>
    <row r="18164" ht="12.6" hidden="1"/>
    <row r="18165" ht="12.6" hidden="1"/>
    <row r="18166" ht="12.6" hidden="1"/>
    <row r="18167" ht="12.6" hidden="1"/>
    <row r="18168" ht="12.6" hidden="1"/>
    <row r="18169" ht="12.6" hidden="1"/>
    <row r="18170" ht="12.6" hidden="1"/>
    <row r="18171" ht="12.6" hidden="1"/>
    <row r="18172" ht="12.6" hidden="1"/>
    <row r="18173" ht="12.6" hidden="1"/>
    <row r="18174" ht="12.6" hidden="1"/>
    <row r="18175" ht="12.6" hidden="1"/>
    <row r="18176" ht="12.6" hidden="1"/>
    <row r="18177" ht="12.6" hidden="1"/>
    <row r="18178" ht="12.6" hidden="1"/>
    <row r="18179" ht="12.6" hidden="1"/>
    <row r="18180" ht="12.6" hidden="1"/>
    <row r="18181" ht="12.6" hidden="1"/>
    <row r="18182" ht="12.6" hidden="1"/>
    <row r="18183" ht="12.6" hidden="1"/>
    <row r="18184" ht="12.6" hidden="1"/>
    <row r="18185" ht="12.6" hidden="1"/>
    <row r="18186" ht="12.6" hidden="1"/>
    <row r="18187" ht="12.6" hidden="1"/>
    <row r="18188" ht="12.6" hidden="1"/>
    <row r="18189" ht="12.6" hidden="1"/>
    <row r="18190" ht="12.6" hidden="1"/>
    <row r="18191" ht="12.6" hidden="1"/>
    <row r="18192" ht="12.6" hidden="1"/>
    <row r="18193" ht="12.6" hidden="1"/>
    <row r="18194" ht="12.6" hidden="1"/>
    <row r="18195" ht="12.6" hidden="1"/>
    <row r="18196" ht="12.6" hidden="1"/>
    <row r="18197" ht="12.6" hidden="1"/>
    <row r="18198" ht="12.6" hidden="1"/>
    <row r="18199" ht="12.6" hidden="1"/>
    <row r="18200" ht="12.6" hidden="1"/>
    <row r="18201" ht="12.6" hidden="1"/>
    <row r="18202" ht="12.6" hidden="1"/>
    <row r="18203" ht="12.6" hidden="1"/>
    <row r="18204" ht="12.6" hidden="1"/>
    <row r="18205" ht="12.6" hidden="1"/>
    <row r="18206" ht="12.6" hidden="1"/>
    <row r="18207" ht="12.6" hidden="1"/>
    <row r="18208" ht="12.6" hidden="1"/>
    <row r="18209" ht="12.6" hidden="1"/>
    <row r="18210" ht="12.6" hidden="1"/>
    <row r="18211" ht="12.6" hidden="1"/>
    <row r="18212" ht="12.6" hidden="1"/>
    <row r="18213" ht="12.6" hidden="1"/>
    <row r="18214" ht="12.6" hidden="1"/>
    <row r="18215" ht="12.6" hidden="1"/>
    <row r="18216" ht="12.6" hidden="1"/>
    <row r="18217" ht="12.6" hidden="1"/>
    <row r="18218" ht="12.6" hidden="1"/>
    <row r="18219" ht="12.6" hidden="1"/>
    <row r="18220" ht="12.6" hidden="1"/>
    <row r="18221" ht="12.6" hidden="1"/>
    <row r="18222" ht="12.6" hidden="1"/>
    <row r="18223" ht="12.6" hidden="1"/>
    <row r="18224" ht="12.6" hidden="1"/>
    <row r="18225" ht="12.6" hidden="1"/>
    <row r="18226" ht="12.6" hidden="1"/>
    <row r="18227" ht="12.6" hidden="1"/>
    <row r="18228" ht="12.6" hidden="1"/>
    <row r="18229" ht="12.6" hidden="1"/>
    <row r="18230" ht="12.6" hidden="1"/>
    <row r="18231" ht="12.6" hidden="1"/>
    <row r="18232" ht="12.6" hidden="1"/>
    <row r="18233" ht="12.6" hidden="1"/>
    <row r="18234" ht="12.6" hidden="1"/>
    <row r="18235" ht="12.6" hidden="1"/>
    <row r="18236" ht="12.6" hidden="1"/>
    <row r="18237" ht="12.6" hidden="1"/>
    <row r="18238" ht="12.6" hidden="1"/>
    <row r="18239" ht="12.6" hidden="1"/>
    <row r="18240" ht="12.6" hidden="1"/>
    <row r="18241" ht="12.6" hidden="1"/>
    <row r="18242" ht="12.6" hidden="1"/>
    <row r="18243" ht="12.6" hidden="1"/>
    <row r="18244" ht="12.6" hidden="1"/>
    <row r="18245" ht="12.6" hidden="1"/>
    <row r="18246" ht="12.6" hidden="1"/>
    <row r="18247" ht="12.6" hidden="1"/>
    <row r="18248" ht="12.6" hidden="1"/>
    <row r="18249" ht="12.6" hidden="1"/>
    <row r="18250" ht="12.6" hidden="1"/>
    <row r="18251" ht="12.6" hidden="1"/>
    <row r="18252" ht="12.6" hidden="1"/>
    <row r="18253" ht="12.6" hidden="1"/>
    <row r="18254" ht="12.6" hidden="1"/>
    <row r="18255" ht="12.6" hidden="1"/>
    <row r="18256" ht="12.6" hidden="1"/>
    <row r="18257" ht="12.6" hidden="1"/>
    <row r="18258" ht="12.6" hidden="1"/>
    <row r="18259" ht="12.6" hidden="1"/>
    <row r="18260" ht="12.6" hidden="1"/>
    <row r="18261" ht="12.6" hidden="1"/>
    <row r="18262" ht="12.6" hidden="1"/>
    <row r="18263" ht="12.6" hidden="1"/>
    <row r="18264" ht="12.6" hidden="1"/>
    <row r="18265" ht="12.6" hidden="1"/>
    <row r="18266" ht="12.6" hidden="1"/>
    <row r="18267" ht="12.6" hidden="1"/>
    <row r="18268" ht="12.6" hidden="1"/>
    <row r="18269" ht="12.6" hidden="1"/>
    <row r="18270" ht="12.6" hidden="1"/>
    <row r="18271" ht="12.6" hidden="1"/>
    <row r="18272" ht="12.6" hidden="1"/>
    <row r="18273" ht="12.6" hidden="1"/>
    <row r="18274" ht="12.6" hidden="1"/>
    <row r="18275" ht="12.6" hidden="1"/>
    <row r="18276" ht="12.6" hidden="1"/>
    <row r="18277" ht="12.6" hidden="1"/>
    <row r="18278" ht="12.6" hidden="1"/>
    <row r="18279" ht="12.6" hidden="1"/>
    <row r="18280" ht="12.6" hidden="1"/>
    <row r="18281" ht="12.6" hidden="1"/>
    <row r="18282" ht="12.6" hidden="1"/>
    <row r="18283" ht="12.6" hidden="1"/>
    <row r="18284" ht="12.6" hidden="1"/>
    <row r="18285" ht="12.6" hidden="1"/>
    <row r="18286" ht="12.6" hidden="1"/>
    <row r="18287" ht="12.6" hidden="1"/>
    <row r="18288" ht="12.6" hidden="1"/>
    <row r="18289" ht="12.6" hidden="1"/>
    <row r="18290" ht="12.6" hidden="1"/>
    <row r="18291" ht="12.6" hidden="1"/>
    <row r="18292" ht="12.6" hidden="1"/>
    <row r="18293" ht="12.6" hidden="1"/>
    <row r="18294" ht="12.6" hidden="1"/>
    <row r="18295" ht="12.6" hidden="1"/>
    <row r="18296" ht="12.6" hidden="1"/>
    <row r="18297" ht="12.6" hidden="1"/>
    <row r="18298" ht="12.6" hidden="1"/>
    <row r="18299" ht="12.6" hidden="1"/>
    <row r="18300" ht="12.6" hidden="1"/>
    <row r="18301" ht="12.6" hidden="1"/>
    <row r="18302" ht="12.6" hidden="1"/>
    <row r="18303" ht="12.6" hidden="1"/>
    <row r="18304" ht="12.6" hidden="1"/>
    <row r="18305" ht="12.6" hidden="1"/>
    <row r="18306" ht="12.6" hidden="1"/>
    <row r="18307" ht="12.6" hidden="1"/>
    <row r="18308" ht="12.6" hidden="1"/>
    <row r="18309" ht="12.6" hidden="1"/>
    <row r="18310" ht="12.6" hidden="1"/>
    <row r="18311" ht="12.6" hidden="1"/>
    <row r="18312" ht="12.6" hidden="1"/>
    <row r="18313" ht="12.6" hidden="1"/>
    <row r="18314" ht="12.6" hidden="1"/>
    <row r="18315" ht="12.6" hidden="1"/>
    <row r="18316" ht="12.6" hidden="1"/>
    <row r="18317" ht="12.6" hidden="1"/>
    <row r="18318" ht="12.6" hidden="1"/>
    <row r="18319" ht="12.6" hidden="1"/>
    <row r="18320" ht="12.6" hidden="1"/>
    <row r="18321" ht="12.6" hidden="1"/>
    <row r="18322" ht="12.6" hidden="1"/>
    <row r="18323" ht="12.6" hidden="1"/>
    <row r="18324" ht="12.6" hidden="1"/>
    <row r="18325" ht="12.6" hidden="1"/>
    <row r="18326" ht="12.6" hidden="1"/>
    <row r="18327" ht="12.6" hidden="1"/>
    <row r="18328" ht="12.6" hidden="1"/>
    <row r="18329" ht="12.6" hidden="1"/>
    <row r="18330" ht="12.6" hidden="1"/>
    <row r="18331" ht="12.6" hidden="1"/>
    <row r="18332" ht="12.6" hidden="1"/>
    <row r="18333" ht="12.6" hidden="1"/>
    <row r="18334" ht="12.6" hidden="1"/>
    <row r="18335" ht="12.6" hidden="1"/>
    <row r="18336" ht="12.6" hidden="1"/>
    <row r="18337" ht="12.6" hidden="1"/>
    <row r="18338" ht="12.6" hidden="1"/>
    <row r="18339" ht="12.6" hidden="1"/>
    <row r="18340" ht="12.6" hidden="1"/>
    <row r="18341" ht="12.6" hidden="1"/>
    <row r="18342" ht="12.6" hidden="1"/>
    <row r="18343" ht="12.6" hidden="1"/>
    <row r="18344" ht="12.6" hidden="1"/>
    <row r="18345" ht="12.6" hidden="1"/>
    <row r="18346" ht="12.6" hidden="1"/>
    <row r="18347" ht="12.6" hidden="1"/>
    <row r="18348" ht="12.6" hidden="1"/>
    <row r="18349" ht="12.6" hidden="1"/>
    <row r="18350" ht="12.6" hidden="1"/>
    <row r="18351" ht="12.6" hidden="1"/>
    <row r="18352" ht="12.6" hidden="1"/>
    <row r="18353" ht="12.6" hidden="1"/>
    <row r="18354" ht="12.6" hidden="1"/>
    <row r="18355" ht="12.6" hidden="1"/>
    <row r="18356" ht="12.6" hidden="1"/>
    <row r="18357" ht="12.6" hidden="1"/>
    <row r="18358" ht="12.6" hidden="1"/>
    <row r="18359" ht="12.6" hidden="1"/>
    <row r="18360" ht="12.6" hidden="1"/>
    <row r="18361" ht="12.6" hidden="1"/>
    <row r="18362" ht="12.6" hidden="1"/>
    <row r="18363" ht="12.6" hidden="1"/>
    <row r="18364" ht="12.6" hidden="1"/>
    <row r="18365" ht="12.6" hidden="1"/>
    <row r="18366" ht="12.6" hidden="1"/>
    <row r="18367" ht="12.6" hidden="1"/>
    <row r="18368" ht="12.6" hidden="1"/>
    <row r="18369" ht="12.6" hidden="1"/>
    <row r="18370" ht="12.6" hidden="1"/>
    <row r="18371" ht="12.6" hidden="1"/>
    <row r="18372" ht="12.6" hidden="1"/>
    <row r="18373" ht="12.6" hidden="1"/>
    <row r="18374" ht="12.6" hidden="1"/>
    <row r="18375" ht="12.6" hidden="1"/>
    <row r="18376" ht="12.6" hidden="1"/>
    <row r="18377" ht="12.6" hidden="1"/>
    <row r="18378" ht="12.6" hidden="1"/>
    <row r="18379" ht="12.6" hidden="1"/>
    <row r="18380" ht="12.6" hidden="1"/>
    <row r="18381" ht="12.6" hidden="1"/>
    <row r="18382" ht="12.6" hidden="1"/>
    <row r="18383" ht="12.6" hidden="1"/>
    <row r="18384" ht="12.6" hidden="1"/>
    <row r="18385" ht="12.6" hidden="1"/>
    <row r="18386" ht="12.6" hidden="1"/>
    <row r="18387" ht="12.6" hidden="1"/>
    <row r="18388" ht="12.6" hidden="1"/>
    <row r="18389" ht="12.6" hidden="1"/>
    <row r="18390" ht="12.6" hidden="1"/>
    <row r="18391" ht="12.6" hidden="1"/>
    <row r="18392" ht="12.6" hidden="1"/>
    <row r="18393" ht="12.6" hidden="1"/>
    <row r="18394" ht="12.6" hidden="1"/>
    <row r="18395" ht="12.6" hidden="1"/>
    <row r="18396" ht="12.6" hidden="1"/>
    <row r="18397" ht="12.6" hidden="1"/>
    <row r="18398" ht="12.6" hidden="1"/>
    <row r="18399" ht="12.6" hidden="1"/>
    <row r="18400" ht="12.6" hidden="1"/>
    <row r="18401" ht="12.6" hidden="1"/>
    <row r="18402" ht="12.6" hidden="1"/>
    <row r="18403" ht="12.6" hidden="1"/>
    <row r="18404" ht="12.6" hidden="1"/>
    <row r="18405" ht="12.6" hidden="1"/>
    <row r="18406" ht="12.6" hidden="1"/>
    <row r="18407" ht="12.6" hidden="1"/>
    <row r="18408" ht="12.6" hidden="1"/>
    <row r="18409" ht="12.6" hidden="1"/>
    <row r="18410" ht="12.6" hidden="1"/>
    <row r="18411" ht="12.6" hidden="1"/>
    <row r="18412" ht="12.6" hidden="1"/>
    <row r="18413" ht="12.6" hidden="1"/>
    <row r="18414" ht="12.6" hidden="1"/>
    <row r="18415" ht="12.6" hidden="1"/>
    <row r="18416" ht="12.6" hidden="1"/>
    <row r="18417" ht="12.6" hidden="1"/>
    <row r="18418" ht="12.6" hidden="1"/>
    <row r="18419" ht="12.6" hidden="1"/>
    <row r="18420" ht="12.6" hidden="1"/>
    <row r="18421" ht="12.6" hidden="1"/>
    <row r="18422" ht="12.6" hidden="1"/>
    <row r="18423" ht="12.6" hidden="1"/>
    <row r="18424" ht="12.6" hidden="1"/>
    <row r="18425" ht="12.6" hidden="1"/>
    <row r="18426" ht="12.6" hidden="1"/>
    <row r="18427" ht="12.6" hidden="1"/>
    <row r="18428" ht="12.6" hidden="1"/>
    <row r="18429" ht="12.6" hidden="1"/>
    <row r="18430" ht="12.6" hidden="1"/>
    <row r="18431" ht="12.6" hidden="1"/>
    <row r="18432" ht="12.6" hidden="1"/>
    <row r="18433" ht="12.6" hidden="1"/>
    <row r="18434" ht="12.6" hidden="1"/>
    <row r="18435" ht="12.6" hidden="1"/>
    <row r="18436" ht="12.6" hidden="1"/>
    <row r="18437" ht="12.6" hidden="1"/>
    <row r="18438" ht="12.6" hidden="1"/>
    <row r="18439" ht="12.6" hidden="1"/>
    <row r="18440" ht="12.6" hidden="1"/>
    <row r="18441" ht="12.6" hidden="1"/>
    <row r="18442" ht="12.6" hidden="1"/>
    <row r="18443" ht="12.6" hidden="1"/>
    <row r="18444" ht="12.6" hidden="1"/>
    <row r="18445" ht="12.6" hidden="1"/>
    <row r="18446" ht="12.6" hidden="1"/>
    <row r="18447" ht="12.6" hidden="1"/>
    <row r="18448" ht="12.6" hidden="1"/>
    <row r="18449" ht="12.6" hidden="1"/>
    <row r="18450" ht="12.6" hidden="1"/>
    <row r="18451" ht="12.6" hidden="1"/>
    <row r="18452" ht="12.6" hidden="1"/>
    <row r="18453" ht="12.6" hidden="1"/>
    <row r="18454" ht="12.6" hidden="1"/>
    <row r="18455" ht="12.6" hidden="1"/>
    <row r="18456" ht="12.6" hidden="1"/>
    <row r="18457" ht="12.6" hidden="1"/>
    <row r="18458" ht="12.6" hidden="1"/>
    <row r="18459" ht="12.6" hidden="1"/>
    <row r="18460" ht="12.6" hidden="1"/>
    <row r="18461" ht="12.6" hidden="1"/>
    <row r="18462" ht="12.6" hidden="1"/>
    <row r="18463" ht="12.6" hidden="1"/>
    <row r="18464" ht="12.6" hidden="1"/>
    <row r="18465" ht="12.6" hidden="1"/>
    <row r="18466" ht="12.6" hidden="1"/>
    <row r="18467" ht="12.6" hidden="1"/>
    <row r="18468" ht="12.6" hidden="1"/>
    <row r="18469" ht="12.6" hidden="1"/>
    <row r="18470" ht="12.6" hidden="1"/>
    <row r="18471" ht="12.6" hidden="1"/>
    <row r="18472" ht="12.6" hidden="1"/>
    <row r="18473" ht="12.6" hidden="1"/>
    <row r="18474" ht="12.6" hidden="1"/>
    <row r="18475" ht="12.6" hidden="1"/>
    <row r="18476" ht="12.6" hidden="1"/>
    <row r="18477" ht="12.6" hidden="1"/>
    <row r="18478" ht="12.6" hidden="1"/>
    <row r="18479" ht="12.6" hidden="1"/>
    <row r="18480" ht="12.6" hidden="1"/>
    <row r="18481" ht="12.6" hidden="1"/>
    <row r="18482" ht="12.6" hidden="1"/>
    <row r="18483" ht="12.6" hidden="1"/>
    <row r="18484" ht="12.6" hidden="1"/>
    <row r="18485" ht="12.6" hidden="1"/>
    <row r="18486" ht="12.6" hidden="1"/>
    <row r="18487" ht="12.6" hidden="1"/>
    <row r="18488" ht="12.6" hidden="1"/>
    <row r="18489" ht="12.6" hidden="1"/>
    <row r="18490" ht="12.6" hidden="1"/>
    <row r="18491" ht="12.6" hidden="1"/>
    <row r="18492" ht="12.6" hidden="1"/>
    <row r="18493" ht="12.6" hidden="1"/>
    <row r="18494" ht="12.6" hidden="1"/>
    <row r="18495" ht="12.6" hidden="1"/>
    <row r="18496" ht="12.6" hidden="1"/>
    <row r="18497" ht="12.6" hidden="1"/>
    <row r="18498" ht="12.6" hidden="1"/>
    <row r="18499" ht="12.6" hidden="1"/>
    <row r="18500" ht="12.6" hidden="1"/>
    <row r="18501" ht="12.6" hidden="1"/>
    <row r="18502" ht="12.6" hidden="1"/>
    <row r="18503" ht="12.6" hidden="1"/>
    <row r="18504" ht="12.6" hidden="1"/>
    <row r="18505" ht="12.6" hidden="1"/>
    <row r="18506" ht="12.6" hidden="1"/>
    <row r="18507" ht="12.6" hidden="1"/>
    <row r="18508" ht="12.6" hidden="1"/>
    <row r="18509" ht="12.6" hidden="1"/>
    <row r="18510" ht="12.6" hidden="1"/>
    <row r="18511" ht="12.6" hidden="1"/>
    <row r="18512" ht="12.6" hidden="1"/>
    <row r="18513" ht="12.6" hidden="1"/>
    <row r="18514" ht="12.6" hidden="1"/>
    <row r="18515" ht="12.6" hidden="1"/>
    <row r="18516" ht="12.6" hidden="1"/>
    <row r="18517" ht="12.6" hidden="1"/>
    <row r="18518" ht="12.6" hidden="1"/>
    <row r="18519" ht="12.6" hidden="1"/>
    <row r="18520" ht="12.6" hidden="1"/>
    <row r="18521" ht="12.6" hidden="1"/>
    <row r="18522" ht="12.6" hidden="1"/>
    <row r="18523" ht="12.6" hidden="1"/>
    <row r="18524" ht="12.6" hidden="1"/>
    <row r="18525" ht="12.6" hidden="1"/>
    <row r="18526" ht="12.6" hidden="1"/>
    <row r="18527" ht="12.6" hidden="1"/>
    <row r="18528" ht="12.6" hidden="1"/>
    <row r="18529" ht="12.6" hidden="1"/>
    <row r="18530" ht="12.6" hidden="1"/>
    <row r="18531" ht="12.6" hidden="1"/>
    <row r="18532" ht="12.6" hidden="1"/>
    <row r="18533" ht="12.6" hidden="1"/>
    <row r="18534" ht="12.6" hidden="1"/>
    <row r="18535" ht="12.6" hidden="1"/>
    <row r="18536" ht="12.6" hidden="1"/>
    <row r="18537" ht="12.6" hidden="1"/>
    <row r="18538" ht="12.6" hidden="1"/>
    <row r="18539" ht="12.6" hidden="1"/>
    <row r="18540" ht="12.6" hidden="1"/>
    <row r="18541" ht="12.6" hidden="1"/>
    <row r="18542" ht="12.6" hidden="1"/>
    <row r="18543" ht="12.6" hidden="1"/>
    <row r="18544" ht="12.6" hidden="1"/>
    <row r="18545" ht="12.6" hidden="1"/>
    <row r="18546" ht="12.6" hidden="1"/>
    <row r="18547" ht="12.6" hidden="1"/>
    <row r="18548" ht="12.6" hidden="1"/>
    <row r="18549" ht="12.6" hidden="1"/>
    <row r="18550" ht="12.6" hidden="1"/>
    <row r="18551" ht="12.6" hidden="1"/>
    <row r="18552" ht="12.6" hidden="1"/>
    <row r="18553" ht="12.6" hidden="1"/>
    <row r="18554" ht="12.6" hidden="1"/>
    <row r="18555" ht="12.6" hidden="1"/>
    <row r="18556" ht="12.6" hidden="1"/>
    <row r="18557" ht="12.6" hidden="1"/>
    <row r="18558" ht="12.6" hidden="1"/>
    <row r="18559" ht="12.6" hidden="1"/>
    <row r="18560" ht="12.6" hidden="1"/>
    <row r="18561" ht="12.6" hidden="1"/>
    <row r="18562" ht="12.6" hidden="1"/>
    <row r="18563" ht="12.6" hidden="1"/>
    <row r="18564" ht="12.6" hidden="1"/>
    <row r="18565" ht="12.6" hidden="1"/>
    <row r="18566" ht="12.6" hidden="1"/>
    <row r="18567" ht="12.6" hidden="1"/>
    <row r="18568" ht="12.6" hidden="1"/>
    <row r="18569" ht="12.6" hidden="1"/>
    <row r="18570" ht="12.6" hidden="1"/>
    <row r="18571" ht="12.6" hidden="1"/>
    <row r="18572" ht="12.6" hidden="1"/>
    <row r="18573" ht="12.6" hidden="1"/>
    <row r="18574" ht="12.6" hidden="1"/>
    <row r="18575" ht="12.6" hidden="1"/>
    <row r="18576" ht="12.6" hidden="1"/>
    <row r="18577" ht="12.6" hidden="1"/>
    <row r="18578" ht="12.6" hidden="1"/>
    <row r="18579" ht="12.6" hidden="1"/>
    <row r="18580" ht="12.6" hidden="1"/>
    <row r="18581" ht="12.6" hidden="1"/>
    <row r="18582" ht="12.6" hidden="1"/>
    <row r="18583" ht="12.6" hidden="1"/>
    <row r="18584" ht="12.6" hidden="1"/>
    <row r="18585" ht="12.6" hidden="1"/>
    <row r="18586" ht="12.6" hidden="1"/>
    <row r="18587" ht="12.6" hidden="1"/>
    <row r="18588" ht="12.6" hidden="1"/>
    <row r="18589" ht="12.6" hidden="1"/>
    <row r="18590" ht="12.6" hidden="1"/>
    <row r="18591" ht="12.6" hidden="1"/>
    <row r="18592" ht="12.6" hidden="1"/>
    <row r="18593" ht="12.6" hidden="1"/>
    <row r="18594" ht="12.6" hidden="1"/>
    <row r="18595" ht="12.6" hidden="1"/>
    <row r="18596" ht="12.6" hidden="1"/>
    <row r="18597" ht="12.6" hidden="1"/>
    <row r="18598" ht="12.6" hidden="1"/>
    <row r="18599" ht="12.6" hidden="1"/>
    <row r="18600" ht="12.6" hidden="1"/>
    <row r="18601" ht="12.6" hidden="1"/>
    <row r="18602" ht="12.6" hidden="1"/>
    <row r="18603" ht="12.6" hidden="1"/>
    <row r="18604" ht="12.6" hidden="1"/>
    <row r="18605" ht="12.6" hidden="1"/>
    <row r="18606" ht="12.6" hidden="1"/>
    <row r="18607" ht="12.6" hidden="1"/>
    <row r="18608" ht="12.6" hidden="1"/>
    <row r="18609" ht="12.6" hidden="1"/>
    <row r="18610" ht="12.6" hidden="1"/>
    <row r="18611" ht="12.6" hidden="1"/>
    <row r="18612" ht="12.6" hidden="1"/>
    <row r="18613" ht="12.6" hidden="1"/>
    <row r="18614" ht="12.6" hidden="1"/>
    <row r="18615" ht="12.6" hidden="1"/>
    <row r="18616" ht="12.6" hidden="1"/>
    <row r="18617" ht="12.6" hidden="1"/>
    <row r="18618" ht="12.6" hidden="1"/>
    <row r="18619" ht="12.6" hidden="1"/>
    <row r="18620" ht="12.6" hidden="1"/>
    <row r="18621" ht="12.6" hidden="1"/>
    <row r="18622" ht="12.6" hidden="1"/>
    <row r="18623" ht="12.6" hidden="1"/>
    <row r="18624" ht="12.6" hidden="1"/>
    <row r="18625" ht="12.6" hidden="1"/>
    <row r="18626" ht="12.6" hidden="1"/>
    <row r="18627" ht="12.6" hidden="1"/>
    <row r="18628" ht="12.6" hidden="1"/>
    <row r="18629" ht="12.6" hidden="1"/>
    <row r="18630" ht="12.6" hidden="1"/>
    <row r="18631" ht="12.6" hidden="1"/>
    <row r="18632" ht="12.6" hidden="1"/>
    <row r="18633" ht="12.6" hidden="1"/>
    <row r="18634" ht="12.6" hidden="1"/>
    <row r="18635" ht="12.6" hidden="1"/>
    <row r="18636" ht="12.6" hidden="1"/>
    <row r="18637" ht="12.6" hidden="1"/>
    <row r="18638" ht="12.6" hidden="1"/>
    <row r="18639" ht="12.6" hidden="1"/>
    <row r="18640" ht="12.6" hidden="1"/>
    <row r="18641" ht="12.6" hidden="1"/>
    <row r="18642" ht="12.6" hidden="1"/>
    <row r="18643" ht="12.6" hidden="1"/>
    <row r="18644" ht="12.6" hidden="1"/>
    <row r="18645" ht="12.6" hidden="1"/>
    <row r="18646" ht="12.6" hidden="1"/>
    <row r="18647" ht="12.6" hidden="1"/>
    <row r="18648" ht="12.6" hidden="1"/>
    <row r="18649" ht="12.6" hidden="1"/>
    <row r="18650" ht="12.6" hidden="1"/>
    <row r="18651" ht="12.6" hidden="1"/>
    <row r="18652" ht="12.6" hidden="1"/>
    <row r="18653" ht="12.6" hidden="1"/>
    <row r="18654" ht="12.6" hidden="1"/>
    <row r="18655" ht="12.6" hidden="1"/>
    <row r="18656" ht="12.6" hidden="1"/>
    <row r="18657" ht="12.6" hidden="1"/>
    <row r="18658" ht="12.6" hidden="1"/>
    <row r="18659" ht="12.6" hidden="1"/>
    <row r="18660" ht="12.6" hidden="1"/>
    <row r="18661" ht="12.6" hidden="1"/>
    <row r="18662" ht="12.6" hidden="1"/>
    <row r="18663" ht="12.6" hidden="1"/>
    <row r="18664" ht="12.6" hidden="1"/>
    <row r="18665" ht="12.6" hidden="1"/>
    <row r="18666" ht="12.6" hidden="1"/>
    <row r="18667" ht="12.6" hidden="1"/>
    <row r="18668" ht="12.6" hidden="1"/>
    <row r="18669" ht="12.6" hidden="1"/>
    <row r="18670" ht="12.6" hidden="1"/>
    <row r="18671" ht="12.6" hidden="1"/>
    <row r="18672" ht="12.6" hidden="1"/>
    <row r="18673" ht="12.6" hidden="1"/>
    <row r="18674" ht="12.6" hidden="1"/>
    <row r="18675" ht="12.6" hidden="1"/>
    <row r="18676" ht="12.6" hidden="1"/>
    <row r="18677" ht="12.6" hidden="1"/>
    <row r="18678" ht="12.6" hidden="1"/>
    <row r="18679" ht="12.6" hidden="1"/>
    <row r="18680" ht="12.6" hidden="1"/>
    <row r="18681" ht="12.6" hidden="1"/>
    <row r="18682" ht="12.6" hidden="1"/>
    <row r="18683" ht="12.6" hidden="1"/>
    <row r="18684" ht="12.6" hidden="1"/>
    <row r="18685" ht="12.6" hidden="1"/>
    <row r="18686" ht="12.6" hidden="1"/>
    <row r="18687" ht="12.6" hidden="1"/>
    <row r="18688" ht="12.6" hidden="1"/>
    <row r="18689" ht="12.6" hidden="1"/>
    <row r="18690" ht="12.6" hidden="1"/>
    <row r="18691" ht="12.6" hidden="1"/>
    <row r="18692" ht="12.6" hidden="1"/>
    <row r="18693" ht="12.6" hidden="1"/>
    <row r="18694" ht="12.6" hidden="1"/>
    <row r="18695" ht="12.6" hidden="1"/>
    <row r="18696" ht="12.6" hidden="1"/>
    <row r="18697" ht="12.6" hidden="1"/>
    <row r="18698" ht="12.6" hidden="1"/>
    <row r="18699" ht="12.6" hidden="1"/>
    <row r="18700" ht="12.6" hidden="1"/>
    <row r="18701" ht="12.6" hidden="1"/>
    <row r="18702" ht="12.6" hidden="1"/>
    <row r="18703" ht="12.6" hidden="1"/>
    <row r="18704" ht="12.6" hidden="1"/>
    <row r="18705" ht="12.6" hidden="1"/>
    <row r="18706" ht="12.6" hidden="1"/>
    <row r="18707" ht="12.6" hidden="1"/>
    <row r="18708" ht="12.6" hidden="1"/>
    <row r="18709" ht="12.6" hidden="1"/>
    <row r="18710" ht="12.6" hidden="1"/>
    <row r="18711" ht="12.6" hidden="1"/>
    <row r="18712" ht="12.6" hidden="1"/>
    <row r="18713" ht="12.6" hidden="1"/>
    <row r="18714" ht="12.6" hidden="1"/>
    <row r="18715" ht="12.6" hidden="1"/>
    <row r="18716" ht="12.6" hidden="1"/>
    <row r="18717" ht="12.6" hidden="1"/>
    <row r="18718" ht="12.6" hidden="1"/>
    <row r="18719" ht="12.6" hidden="1"/>
    <row r="18720" ht="12.6" hidden="1"/>
    <row r="18721" ht="12.6" hidden="1"/>
    <row r="18722" ht="12.6" hidden="1"/>
    <row r="18723" ht="12.6" hidden="1"/>
    <row r="18724" ht="12.6" hidden="1"/>
    <row r="18725" ht="12.6" hidden="1"/>
    <row r="18726" ht="12.6" hidden="1"/>
    <row r="18727" ht="12.6" hidden="1"/>
    <row r="18728" ht="12.6" hidden="1"/>
    <row r="18729" ht="12.6" hidden="1"/>
    <row r="18730" ht="12.6" hidden="1"/>
    <row r="18731" ht="12.6" hidden="1"/>
    <row r="18732" ht="12.6" hidden="1"/>
    <row r="18733" ht="12.6" hidden="1"/>
    <row r="18734" ht="12.6" hidden="1"/>
    <row r="18735" ht="12.6" hidden="1"/>
    <row r="18736" ht="12.6" hidden="1"/>
    <row r="18737" ht="12.6" hidden="1"/>
    <row r="18738" ht="12.6" hidden="1"/>
    <row r="18739" ht="12.6" hidden="1"/>
    <row r="18740" ht="12.6" hidden="1"/>
    <row r="18741" ht="12.6" hidden="1"/>
    <row r="18742" ht="12.6" hidden="1"/>
    <row r="18743" ht="12.6" hidden="1"/>
    <row r="18744" ht="12.6" hidden="1"/>
    <row r="18745" ht="12.6" hidden="1"/>
    <row r="18746" ht="12.6" hidden="1"/>
    <row r="18747" ht="12.6" hidden="1"/>
    <row r="18748" ht="12.6" hidden="1"/>
    <row r="18749" ht="12.6" hidden="1"/>
    <row r="18750" ht="12.6" hidden="1"/>
    <row r="18751" ht="12.6" hidden="1"/>
    <row r="18752" ht="12.6" hidden="1"/>
    <row r="18753" ht="12.6" hidden="1"/>
    <row r="18754" ht="12.6" hidden="1"/>
    <row r="18755" ht="12.6" hidden="1"/>
    <row r="18756" ht="12.6" hidden="1"/>
    <row r="18757" ht="12.6" hidden="1"/>
    <row r="18758" ht="12.6" hidden="1"/>
    <row r="18759" ht="12.6" hidden="1"/>
    <row r="18760" ht="12.6" hidden="1"/>
    <row r="18761" ht="12.6" hidden="1"/>
    <row r="18762" ht="12.6" hidden="1"/>
    <row r="18763" ht="12.6" hidden="1"/>
    <row r="18764" ht="12.6" hidden="1"/>
    <row r="18765" ht="12.6" hidden="1"/>
    <row r="18766" ht="12.6" hidden="1"/>
    <row r="18767" ht="12.6" hidden="1"/>
    <row r="18768" ht="12.6" hidden="1"/>
    <row r="18769" ht="12.6" hidden="1"/>
    <row r="18770" ht="12.6" hidden="1"/>
    <row r="18771" ht="12.6" hidden="1"/>
    <row r="18772" ht="12.6" hidden="1"/>
    <row r="18773" ht="12.6" hidden="1"/>
    <row r="18774" ht="12.6" hidden="1"/>
    <row r="18775" ht="12.6" hidden="1"/>
    <row r="18776" ht="12.6" hidden="1"/>
    <row r="18777" ht="12.6" hidden="1"/>
    <row r="18778" ht="12.6" hidden="1"/>
    <row r="18779" ht="12.6" hidden="1"/>
    <row r="18780" ht="12.6" hidden="1"/>
    <row r="18781" ht="12.6" hidden="1"/>
    <row r="18782" ht="12.6" hidden="1"/>
    <row r="18783" ht="12.6" hidden="1"/>
    <row r="18784" ht="12.6" hidden="1"/>
    <row r="18785" ht="12.6" hidden="1"/>
    <row r="18786" ht="12.6" hidden="1"/>
    <row r="18787" ht="12.6" hidden="1"/>
    <row r="18788" ht="12.6" hidden="1"/>
    <row r="18789" ht="12.6" hidden="1"/>
    <row r="18790" ht="12.6" hidden="1"/>
    <row r="18791" ht="12.6" hidden="1"/>
    <row r="18792" ht="12.6" hidden="1"/>
    <row r="18793" ht="12.6" hidden="1"/>
    <row r="18794" ht="12.6" hidden="1"/>
    <row r="18795" ht="12.6" hidden="1"/>
    <row r="18796" ht="12.6" hidden="1"/>
    <row r="18797" ht="12.6" hidden="1"/>
    <row r="18798" ht="12.6" hidden="1"/>
    <row r="18799" ht="12.6" hidden="1"/>
    <row r="18800" ht="12.6" hidden="1"/>
    <row r="18801" ht="12.6" hidden="1"/>
    <row r="18802" ht="12.6" hidden="1"/>
    <row r="18803" ht="12.6" hidden="1"/>
    <row r="18804" ht="12.6" hidden="1"/>
    <row r="18805" ht="12.6" hidden="1"/>
    <row r="18806" ht="12.6" hidden="1"/>
    <row r="18807" ht="12.6" hidden="1"/>
    <row r="18808" ht="12.6" hidden="1"/>
    <row r="18809" ht="12.6" hidden="1"/>
    <row r="18810" ht="12.6" hidden="1"/>
    <row r="18811" ht="12.6" hidden="1"/>
    <row r="18812" ht="12.6" hidden="1"/>
    <row r="18813" ht="12.6" hidden="1"/>
    <row r="18814" ht="12.6" hidden="1"/>
    <row r="18815" ht="12.6" hidden="1"/>
    <row r="18816" ht="12.6" hidden="1"/>
    <row r="18817" ht="12.6" hidden="1"/>
    <row r="18818" ht="12.6" hidden="1"/>
    <row r="18819" ht="12.6" hidden="1"/>
    <row r="18820" ht="12.6" hidden="1"/>
    <row r="18821" ht="12.6" hidden="1"/>
    <row r="18822" ht="12.6" hidden="1"/>
    <row r="18823" ht="12.6" hidden="1"/>
    <row r="18824" ht="12.6" hidden="1"/>
    <row r="18825" ht="12.6" hidden="1"/>
    <row r="18826" ht="12.6" hidden="1"/>
    <row r="18827" ht="12.6" hidden="1"/>
    <row r="18828" ht="12.6" hidden="1"/>
    <row r="18829" ht="12.6" hidden="1"/>
    <row r="18830" ht="12.6" hidden="1"/>
    <row r="18831" ht="12.6" hidden="1"/>
    <row r="18832" ht="12.6" hidden="1"/>
    <row r="18833" ht="12.6" hidden="1"/>
    <row r="18834" ht="12.6" hidden="1"/>
    <row r="18835" ht="12.6" hidden="1"/>
    <row r="18836" ht="12.6" hidden="1"/>
    <row r="18837" ht="12.6" hidden="1"/>
    <row r="18838" ht="12.6" hidden="1"/>
    <row r="18839" ht="12.6" hidden="1"/>
    <row r="18840" ht="12.6" hidden="1"/>
    <row r="18841" ht="12.6" hidden="1"/>
    <row r="18842" ht="12.6" hidden="1"/>
    <row r="18843" ht="12.6" hidden="1"/>
    <row r="18844" ht="12.6" hidden="1"/>
    <row r="18845" ht="12.6" hidden="1"/>
    <row r="18846" ht="12.6" hidden="1"/>
    <row r="18847" ht="12.6" hidden="1"/>
    <row r="18848" ht="12.6" hidden="1"/>
    <row r="18849" ht="12.6" hidden="1"/>
    <row r="18850" ht="12.6" hidden="1"/>
    <row r="18851" ht="12.6" hidden="1"/>
    <row r="18852" ht="12.6" hidden="1"/>
    <row r="18853" ht="12.6" hidden="1"/>
    <row r="18854" ht="12.6" hidden="1"/>
    <row r="18855" ht="12.6" hidden="1"/>
    <row r="18856" ht="12.6" hidden="1"/>
    <row r="18857" ht="12.6" hidden="1"/>
    <row r="18858" ht="12.6" hidden="1"/>
    <row r="18859" ht="12.6" hidden="1"/>
    <row r="18860" ht="12.6" hidden="1"/>
    <row r="18861" ht="12.6" hidden="1"/>
    <row r="18862" ht="12.6" hidden="1"/>
    <row r="18863" ht="12.6" hidden="1"/>
    <row r="18864" ht="12.6" hidden="1"/>
    <row r="18865" ht="12.6" hidden="1"/>
    <row r="18866" ht="12.6" hidden="1"/>
    <row r="18867" ht="12.6" hidden="1"/>
    <row r="18868" ht="12.6" hidden="1"/>
    <row r="18869" ht="12.6" hidden="1"/>
    <row r="18870" ht="12.6" hidden="1"/>
    <row r="18871" ht="12.6" hidden="1"/>
    <row r="18872" ht="12.6" hidden="1"/>
    <row r="18873" ht="12.6" hidden="1"/>
    <row r="18874" ht="12.6" hidden="1"/>
    <row r="18875" ht="12.6" hidden="1"/>
    <row r="18876" ht="12.6" hidden="1"/>
    <row r="18877" ht="12.6" hidden="1"/>
    <row r="18878" ht="12.6" hidden="1"/>
    <row r="18879" ht="12.6" hidden="1"/>
    <row r="18880" ht="12.6" hidden="1"/>
    <row r="18881" ht="12.6" hidden="1"/>
    <row r="18882" ht="12.6" hidden="1"/>
    <row r="18883" ht="12.6" hidden="1"/>
    <row r="18884" ht="12.6" hidden="1"/>
    <row r="18885" ht="12.6" hidden="1"/>
    <row r="18886" ht="12.6" hidden="1"/>
    <row r="18887" ht="12.6" hidden="1"/>
    <row r="18888" ht="12.6" hidden="1"/>
    <row r="18889" ht="12.6" hidden="1"/>
    <row r="18890" ht="12.6" hidden="1"/>
    <row r="18891" ht="12.6" hidden="1"/>
    <row r="18892" ht="12.6" hidden="1"/>
    <row r="18893" ht="12.6" hidden="1"/>
    <row r="18894" ht="12.6" hidden="1"/>
    <row r="18895" ht="12.6" hidden="1"/>
    <row r="18896" ht="12.6" hidden="1"/>
    <row r="18897" ht="12.6" hidden="1"/>
    <row r="18898" ht="12.6" hidden="1"/>
    <row r="18899" ht="12.6" hidden="1"/>
    <row r="18900" ht="12.6" hidden="1"/>
    <row r="18901" ht="12.6" hidden="1"/>
    <row r="18902" ht="12.6" hidden="1"/>
    <row r="18903" ht="12.6" hidden="1"/>
    <row r="18904" ht="12.6" hidden="1"/>
    <row r="18905" ht="12.6" hidden="1"/>
    <row r="18906" ht="12.6" hidden="1"/>
    <row r="18907" ht="12.6" hidden="1"/>
    <row r="18908" ht="12.6" hidden="1"/>
    <row r="18909" ht="12.6" hidden="1"/>
    <row r="18910" ht="12.6" hidden="1"/>
    <row r="18911" ht="12.6" hidden="1"/>
    <row r="18912" ht="12.6" hidden="1"/>
    <row r="18913" ht="12.6" hidden="1"/>
    <row r="18914" ht="12.6" hidden="1"/>
    <row r="18915" ht="12.6" hidden="1"/>
    <row r="18916" ht="12.6" hidden="1"/>
    <row r="18917" ht="12.6" hidden="1"/>
    <row r="18918" ht="12.6" hidden="1"/>
    <row r="18919" ht="12.6" hidden="1"/>
    <row r="18920" ht="12.6" hidden="1"/>
    <row r="18921" ht="12.6" hidden="1"/>
    <row r="18922" ht="12.6" hidden="1"/>
    <row r="18923" ht="12.6" hidden="1"/>
    <row r="18924" ht="12.6" hidden="1"/>
    <row r="18925" ht="12.6" hidden="1"/>
    <row r="18926" ht="12.6" hidden="1"/>
    <row r="18927" ht="12.6" hidden="1"/>
    <row r="18928" ht="12.6" hidden="1"/>
    <row r="18929" ht="12.6" hidden="1"/>
    <row r="18930" ht="12.6" hidden="1"/>
    <row r="18931" ht="12.6" hidden="1"/>
    <row r="18932" ht="12.6" hidden="1"/>
    <row r="18933" ht="12.6" hidden="1"/>
    <row r="18934" ht="12.6" hidden="1"/>
    <row r="18935" ht="12.6" hidden="1"/>
    <row r="18936" ht="12.6" hidden="1"/>
    <row r="18937" ht="12.6" hidden="1"/>
    <row r="18938" ht="12.6" hidden="1"/>
    <row r="18939" ht="12.6" hidden="1"/>
    <row r="18940" ht="12.6" hidden="1"/>
    <row r="18941" ht="12.6" hidden="1"/>
    <row r="18942" ht="12.6" hidden="1"/>
    <row r="18943" ht="12.6" hidden="1"/>
    <row r="18944" ht="12.6" hidden="1"/>
    <row r="18945" ht="12.6" hidden="1"/>
    <row r="18946" ht="12.6" hidden="1"/>
    <row r="18947" ht="12.6" hidden="1"/>
    <row r="18948" ht="12.6" hidden="1"/>
    <row r="18949" ht="12.6" hidden="1"/>
    <row r="18950" ht="12.6" hidden="1"/>
    <row r="18951" ht="12.6" hidden="1"/>
    <row r="18952" ht="12.6" hidden="1"/>
    <row r="18953" ht="12.6" hidden="1"/>
    <row r="18954" ht="12.6" hidden="1"/>
    <row r="18955" ht="12.6" hidden="1"/>
    <row r="18956" ht="12.6" hidden="1"/>
    <row r="18957" ht="12.6" hidden="1"/>
    <row r="18958" ht="12.6" hidden="1"/>
    <row r="18959" ht="12.6" hidden="1"/>
    <row r="18960" ht="12.6" hidden="1"/>
    <row r="18961" ht="12.6" hidden="1"/>
    <row r="18962" ht="12.6" hidden="1"/>
    <row r="18963" ht="12.6" hidden="1"/>
    <row r="18964" ht="12.6" hidden="1"/>
    <row r="18965" ht="12.6" hidden="1"/>
    <row r="18966" ht="12.6" hidden="1"/>
    <row r="18967" ht="12.6" hidden="1"/>
    <row r="18968" ht="12.6" hidden="1"/>
    <row r="18969" ht="12.6" hidden="1"/>
    <row r="18970" ht="12.6" hidden="1"/>
    <row r="18971" ht="12.6" hidden="1"/>
    <row r="18972" ht="12.6" hidden="1"/>
    <row r="18973" ht="12.6" hidden="1"/>
    <row r="18974" ht="12.6" hidden="1"/>
    <row r="18975" ht="12.6" hidden="1"/>
    <row r="18976" ht="12.6" hidden="1"/>
    <row r="18977" ht="12.6" hidden="1"/>
    <row r="18978" ht="12.6" hidden="1"/>
    <row r="18979" ht="12.6" hidden="1"/>
    <row r="18980" ht="12.6" hidden="1"/>
    <row r="18981" ht="12.6" hidden="1"/>
    <row r="18982" ht="12.6" hidden="1"/>
    <row r="18983" ht="12.6" hidden="1"/>
    <row r="18984" ht="12.6" hidden="1"/>
    <row r="18985" ht="12.6" hidden="1"/>
    <row r="18986" ht="12.6" hidden="1"/>
    <row r="18987" ht="12.6" hidden="1"/>
    <row r="18988" ht="12.6" hidden="1"/>
    <row r="18989" ht="12.6" hidden="1"/>
    <row r="18990" ht="12.6" hidden="1"/>
    <row r="18991" ht="12.6" hidden="1"/>
    <row r="18992" ht="12.6" hidden="1"/>
    <row r="18993" ht="12.6" hidden="1"/>
    <row r="18994" ht="12.6" hidden="1"/>
    <row r="18995" ht="12.6" hidden="1"/>
    <row r="18996" ht="12.6" hidden="1"/>
    <row r="18997" ht="12.6" hidden="1"/>
    <row r="18998" ht="12.6" hidden="1"/>
    <row r="18999" ht="12.6" hidden="1"/>
    <row r="19000" ht="12.6" hidden="1"/>
    <row r="19001" ht="12.6" hidden="1"/>
    <row r="19002" ht="12.6" hidden="1"/>
    <row r="19003" ht="12.6" hidden="1"/>
    <row r="19004" ht="12.6" hidden="1"/>
    <row r="19005" ht="12.6" hidden="1"/>
    <row r="19006" ht="12.6" hidden="1"/>
    <row r="19007" ht="12.6" hidden="1"/>
    <row r="19008" ht="12.6" hidden="1"/>
    <row r="19009" ht="12.6" hidden="1"/>
    <row r="19010" ht="12.6" hidden="1"/>
    <row r="19011" ht="12.6" hidden="1"/>
    <row r="19012" ht="12.6" hidden="1"/>
    <row r="19013" ht="12.6" hidden="1"/>
    <row r="19014" ht="12.6" hidden="1"/>
    <row r="19015" ht="12.6" hidden="1"/>
    <row r="19016" ht="12.6" hidden="1"/>
    <row r="19017" ht="12.6" hidden="1"/>
    <row r="19018" ht="12.6" hidden="1"/>
    <row r="19019" ht="12.6" hidden="1"/>
    <row r="19020" ht="12.6" hidden="1"/>
    <row r="19021" ht="12.6" hidden="1"/>
    <row r="19022" ht="12.6" hidden="1"/>
    <row r="19023" ht="12.6" hidden="1"/>
    <row r="19024" ht="12.6" hidden="1"/>
    <row r="19025" ht="12.6" hidden="1"/>
    <row r="19026" ht="12.6" hidden="1"/>
    <row r="19027" ht="12.6" hidden="1"/>
    <row r="19028" ht="12.6" hidden="1"/>
    <row r="19029" ht="12.6" hidden="1"/>
    <row r="19030" ht="12.6" hidden="1"/>
    <row r="19031" ht="12.6" hidden="1"/>
    <row r="19032" ht="12.6" hidden="1"/>
    <row r="19033" ht="12.6" hidden="1"/>
    <row r="19034" ht="12.6" hidden="1"/>
    <row r="19035" ht="12.6" hidden="1"/>
    <row r="19036" ht="12.6" hidden="1"/>
    <row r="19037" ht="12.6" hidden="1"/>
    <row r="19038" ht="12.6" hidden="1"/>
    <row r="19039" ht="12.6" hidden="1"/>
    <row r="19040" ht="12.6" hidden="1"/>
    <row r="19041" ht="12.6" hidden="1"/>
    <row r="19042" ht="12.6" hidden="1"/>
    <row r="19043" ht="12.6" hidden="1"/>
    <row r="19044" ht="12.6" hidden="1"/>
    <row r="19045" ht="12.6" hidden="1"/>
    <row r="19046" ht="12.6" hidden="1"/>
    <row r="19047" ht="12.6" hidden="1"/>
    <row r="19048" ht="12.6" hidden="1"/>
    <row r="19049" ht="12.6" hidden="1"/>
    <row r="19050" ht="12.6" hidden="1"/>
    <row r="19051" ht="12.6" hidden="1"/>
    <row r="19052" ht="12.6" hidden="1"/>
    <row r="19053" ht="12.6" hidden="1"/>
    <row r="19054" ht="12.6" hidden="1"/>
    <row r="19055" ht="12.6" hidden="1"/>
    <row r="19056" ht="12.6" hidden="1"/>
    <row r="19057" ht="12.6" hidden="1"/>
    <row r="19058" ht="12.6" hidden="1"/>
    <row r="19059" ht="12.6" hidden="1"/>
    <row r="19060" ht="12.6" hidden="1"/>
    <row r="19061" ht="12.6" hidden="1"/>
    <row r="19062" ht="12.6" hidden="1"/>
    <row r="19063" ht="12.6" hidden="1"/>
    <row r="19064" ht="12.6" hidden="1"/>
    <row r="19065" ht="12.6" hidden="1"/>
    <row r="19066" ht="12.6" hidden="1"/>
    <row r="19067" ht="12.6" hidden="1"/>
    <row r="19068" ht="12.6" hidden="1"/>
    <row r="19069" ht="12.6" hidden="1"/>
    <row r="19070" ht="12.6" hidden="1"/>
    <row r="19071" ht="12.6" hidden="1"/>
    <row r="19072" ht="12.6" hidden="1"/>
    <row r="19073" ht="12.6" hidden="1"/>
    <row r="19074" ht="12.6" hidden="1"/>
    <row r="19075" ht="12.6" hidden="1"/>
    <row r="19076" ht="12.6" hidden="1"/>
    <row r="19077" ht="12.6" hidden="1"/>
    <row r="19078" ht="12.6" hidden="1"/>
    <row r="19079" ht="12.6" hidden="1"/>
    <row r="19080" ht="12.6" hidden="1"/>
    <row r="19081" ht="12.6" hidden="1"/>
    <row r="19082" ht="12.6" hidden="1"/>
    <row r="19083" ht="12.6" hidden="1"/>
    <row r="19084" ht="12.6" hidden="1"/>
    <row r="19085" ht="12.6" hidden="1"/>
    <row r="19086" ht="12.6" hidden="1"/>
    <row r="19087" ht="12.6" hidden="1"/>
    <row r="19088" ht="12.6" hidden="1"/>
    <row r="19089" ht="12.6" hidden="1"/>
    <row r="19090" ht="12.6" hidden="1"/>
    <row r="19091" ht="12.6" hidden="1"/>
    <row r="19092" ht="12.6" hidden="1"/>
    <row r="19093" ht="12.6" hidden="1"/>
    <row r="19094" ht="12.6" hidden="1"/>
    <row r="19095" ht="12.6" hidden="1"/>
    <row r="19096" ht="12.6" hidden="1"/>
    <row r="19097" ht="12.6" hidden="1"/>
    <row r="19098" ht="12.6" hidden="1"/>
    <row r="19099" ht="12.6" hidden="1"/>
    <row r="19100" ht="12.6" hidden="1"/>
    <row r="19101" ht="12.6" hidden="1"/>
    <row r="19102" ht="12.6" hidden="1"/>
    <row r="19103" ht="12.6" hidden="1"/>
    <row r="19104" ht="12.6" hidden="1"/>
    <row r="19105" ht="12.6" hidden="1"/>
    <row r="19106" ht="12.6" hidden="1"/>
    <row r="19107" ht="12.6" hidden="1"/>
    <row r="19108" ht="12.6" hidden="1"/>
    <row r="19109" ht="12.6" hidden="1"/>
    <row r="19110" ht="12.6" hidden="1"/>
    <row r="19111" ht="12.6" hidden="1"/>
    <row r="19112" ht="12.6" hidden="1"/>
    <row r="19113" ht="12.6" hidden="1"/>
    <row r="19114" ht="12.6" hidden="1"/>
    <row r="19115" ht="12.6" hidden="1"/>
    <row r="19116" ht="12.6" hidden="1"/>
    <row r="19117" ht="12.6" hidden="1"/>
    <row r="19118" ht="12.6" hidden="1"/>
    <row r="19119" ht="12.6" hidden="1"/>
    <row r="19120" ht="12.6" hidden="1"/>
    <row r="19121" ht="12.6" hidden="1"/>
    <row r="19122" ht="12.6" hidden="1"/>
    <row r="19123" ht="12.6" hidden="1"/>
    <row r="19124" ht="12.6" hidden="1"/>
    <row r="19125" ht="12.6" hidden="1"/>
    <row r="19126" ht="12.6" hidden="1"/>
    <row r="19127" ht="12.6" hidden="1"/>
    <row r="19128" ht="12.6" hidden="1"/>
    <row r="19129" ht="12.6" hidden="1"/>
    <row r="19130" ht="12.6" hidden="1"/>
    <row r="19131" ht="12.6" hidden="1"/>
    <row r="19132" ht="12.6" hidden="1"/>
    <row r="19133" ht="12.6" hidden="1"/>
    <row r="19134" ht="12.6" hidden="1"/>
    <row r="19135" ht="12.6" hidden="1"/>
    <row r="19136" ht="12.6" hidden="1"/>
    <row r="19137" ht="12.6" hidden="1"/>
    <row r="19138" ht="12.6" hidden="1"/>
    <row r="19139" ht="12.6" hidden="1"/>
    <row r="19140" ht="12.6" hidden="1"/>
    <row r="19141" ht="12.6" hidden="1"/>
    <row r="19142" ht="12.6" hidden="1"/>
    <row r="19143" ht="12.6" hidden="1"/>
    <row r="19144" ht="12.6" hidden="1"/>
    <row r="19145" ht="12.6" hidden="1"/>
    <row r="19146" ht="12.6" hidden="1"/>
    <row r="19147" ht="12.6" hidden="1"/>
    <row r="19148" ht="12.6" hidden="1"/>
    <row r="19149" ht="12.6" hidden="1"/>
    <row r="19150" ht="12.6" hidden="1"/>
    <row r="19151" ht="12.6" hidden="1"/>
    <row r="19152" ht="12.6" hidden="1"/>
    <row r="19153" ht="12.6" hidden="1"/>
    <row r="19154" ht="12.6" hidden="1"/>
    <row r="19155" ht="12.6" hidden="1"/>
    <row r="19156" ht="12.6" hidden="1"/>
    <row r="19157" ht="12.6" hidden="1"/>
    <row r="19158" ht="12.6" hidden="1"/>
    <row r="19159" ht="12.6" hidden="1"/>
    <row r="19160" ht="12.6" hidden="1"/>
    <row r="19161" ht="12.6" hidden="1"/>
    <row r="19162" ht="12.6" hidden="1"/>
    <row r="19163" ht="12.6" hidden="1"/>
    <row r="19164" ht="12.6" hidden="1"/>
    <row r="19165" ht="12.6" hidden="1"/>
    <row r="19166" ht="12.6" hidden="1"/>
    <row r="19167" ht="12.6" hidden="1"/>
    <row r="19168" ht="12.6" hidden="1"/>
    <row r="19169" ht="12.6" hidden="1"/>
    <row r="19170" ht="12.6" hidden="1"/>
    <row r="19171" ht="12.6" hidden="1"/>
    <row r="19172" ht="12.6" hidden="1"/>
    <row r="19173" ht="12.6" hidden="1"/>
    <row r="19174" ht="12.6" hidden="1"/>
    <row r="19175" ht="12.6" hidden="1"/>
    <row r="19176" ht="12.6" hidden="1"/>
    <row r="19177" ht="12.6" hidden="1"/>
    <row r="19178" ht="12.6" hidden="1"/>
    <row r="19179" ht="12.6" hidden="1"/>
    <row r="19180" ht="12.6" hidden="1"/>
    <row r="19181" ht="12.6" hidden="1"/>
    <row r="19182" ht="12.6" hidden="1"/>
    <row r="19183" ht="12.6" hidden="1"/>
    <row r="19184" ht="12.6" hidden="1"/>
    <row r="19185" ht="12.6" hidden="1"/>
    <row r="19186" ht="12.6" hidden="1"/>
    <row r="19187" ht="12.6" hidden="1"/>
    <row r="19188" ht="12.6" hidden="1"/>
    <row r="19189" ht="12.6" hidden="1"/>
    <row r="19190" ht="12.6" hidden="1"/>
    <row r="19191" ht="12.6" hidden="1"/>
    <row r="19192" ht="12.6" hidden="1"/>
    <row r="19193" ht="12.6" hidden="1"/>
    <row r="19194" ht="12.6" hidden="1"/>
    <row r="19195" ht="12.6" hidden="1"/>
    <row r="19196" ht="12.6" hidden="1"/>
    <row r="19197" ht="12.6" hidden="1"/>
    <row r="19198" ht="12.6" hidden="1"/>
    <row r="19199" ht="12.6" hidden="1"/>
    <row r="19200" ht="12.6" hidden="1"/>
    <row r="19201" ht="12.6" hidden="1"/>
    <row r="19202" ht="12.6" hidden="1"/>
    <row r="19203" ht="12.6" hidden="1"/>
    <row r="19204" ht="12.6" hidden="1"/>
    <row r="19205" ht="12.6" hidden="1"/>
    <row r="19206" ht="12.6" hidden="1"/>
    <row r="19207" ht="12.6" hidden="1"/>
    <row r="19208" ht="12.6" hidden="1"/>
    <row r="19209" ht="12.6" hidden="1"/>
    <row r="19210" ht="12.6" hidden="1"/>
    <row r="19211" ht="12.6" hidden="1"/>
    <row r="19212" ht="12.6" hidden="1"/>
    <row r="19213" ht="12.6" hidden="1"/>
    <row r="19214" ht="12.6" hidden="1"/>
    <row r="19215" ht="12.6" hidden="1"/>
    <row r="19216" ht="12.6" hidden="1"/>
    <row r="19217" ht="12.6" hidden="1"/>
    <row r="19218" ht="12.6" hidden="1"/>
    <row r="19219" ht="12.6" hidden="1"/>
    <row r="19220" ht="12.6" hidden="1"/>
    <row r="19221" ht="12.6" hidden="1"/>
    <row r="19222" ht="12.6" hidden="1"/>
    <row r="19223" ht="12.6" hidden="1"/>
    <row r="19224" ht="12.6" hidden="1"/>
    <row r="19225" ht="12.6" hidden="1"/>
    <row r="19226" ht="12.6" hidden="1"/>
    <row r="19227" ht="12.6" hidden="1"/>
    <row r="19228" ht="12.6" hidden="1"/>
    <row r="19229" ht="12.6" hidden="1"/>
    <row r="19230" ht="12.6" hidden="1"/>
    <row r="19231" ht="12.6" hidden="1"/>
    <row r="19232" ht="12.6" hidden="1"/>
    <row r="19233" ht="12.6" hidden="1"/>
    <row r="19234" ht="12.6" hidden="1"/>
    <row r="19235" ht="12.6" hidden="1"/>
    <row r="19236" ht="12.6" hidden="1"/>
    <row r="19237" ht="12.6" hidden="1"/>
    <row r="19238" ht="12.6" hidden="1"/>
    <row r="19239" ht="12.6" hidden="1"/>
    <row r="19240" ht="12.6" hidden="1"/>
    <row r="19241" ht="12.6" hidden="1"/>
    <row r="19242" ht="12.6" hidden="1"/>
    <row r="19243" ht="12.6" hidden="1"/>
    <row r="19244" ht="12.6" hidden="1"/>
    <row r="19245" ht="12.6" hidden="1"/>
    <row r="19246" ht="12.6" hidden="1"/>
    <row r="19247" ht="12.6" hidden="1"/>
    <row r="19248" ht="12.6" hidden="1"/>
    <row r="19249" ht="12.6" hidden="1"/>
    <row r="19250" ht="12.6" hidden="1"/>
    <row r="19251" ht="12.6" hidden="1"/>
    <row r="19252" ht="12.6" hidden="1"/>
    <row r="19253" ht="12.6" hidden="1"/>
    <row r="19254" ht="12.6" hidden="1"/>
    <row r="19255" ht="12.6" hidden="1"/>
    <row r="19256" ht="12.6" hidden="1"/>
    <row r="19257" ht="12.6" hidden="1"/>
    <row r="19258" ht="12.6" hidden="1"/>
    <row r="19259" ht="12.6" hidden="1"/>
    <row r="19260" ht="12.6" hidden="1"/>
    <row r="19261" ht="12.6" hidden="1"/>
    <row r="19262" ht="12.6" hidden="1"/>
    <row r="19263" ht="12.6" hidden="1"/>
    <row r="19264" ht="12.6" hidden="1"/>
    <row r="19265" ht="12.6" hidden="1"/>
    <row r="19266" ht="12.6" hidden="1"/>
    <row r="19267" ht="12.6" hidden="1"/>
    <row r="19268" ht="12.6" hidden="1"/>
    <row r="19269" ht="12.6" hidden="1"/>
    <row r="19270" ht="12.6" hidden="1"/>
    <row r="19271" ht="12.6" hidden="1"/>
    <row r="19272" ht="12.6" hidden="1"/>
    <row r="19273" ht="12.6" hidden="1"/>
    <row r="19274" ht="12.6" hidden="1"/>
    <row r="19275" ht="12.6" hidden="1"/>
    <row r="19276" ht="12.6" hidden="1"/>
    <row r="19277" ht="12.6" hidden="1"/>
    <row r="19278" ht="12.6" hidden="1"/>
    <row r="19279" ht="12.6" hidden="1"/>
    <row r="19280" ht="12.6" hidden="1"/>
    <row r="19281" ht="12.6" hidden="1"/>
    <row r="19282" ht="12.6" hidden="1"/>
    <row r="19283" ht="12.6" hidden="1"/>
    <row r="19284" ht="12.6" hidden="1"/>
    <row r="19285" ht="12.6" hidden="1"/>
    <row r="19286" ht="12.6" hidden="1"/>
    <row r="19287" ht="12.6" hidden="1"/>
    <row r="19288" ht="12.6" hidden="1"/>
    <row r="19289" ht="12.6" hidden="1"/>
    <row r="19290" ht="12.6" hidden="1"/>
    <row r="19291" ht="12.6" hidden="1"/>
    <row r="19292" ht="12.6" hidden="1"/>
    <row r="19293" ht="12.6" hidden="1"/>
    <row r="19294" ht="12.6" hidden="1"/>
    <row r="19295" ht="12.6" hidden="1"/>
    <row r="19296" ht="12.6" hidden="1"/>
    <row r="19297" ht="12.6" hidden="1"/>
    <row r="19298" ht="12.6" hidden="1"/>
    <row r="19299" ht="12.6" hidden="1"/>
    <row r="19300" ht="12.6" hidden="1"/>
    <row r="19301" ht="12.6" hidden="1"/>
    <row r="19302" ht="12.6" hidden="1"/>
    <row r="19303" ht="12.6" hidden="1"/>
    <row r="19304" ht="12.6" hidden="1"/>
    <row r="19305" ht="12.6" hidden="1"/>
    <row r="19306" ht="12.6" hidden="1"/>
    <row r="19307" ht="12.6" hidden="1"/>
    <row r="19308" ht="12.6" hidden="1"/>
    <row r="19309" ht="12.6" hidden="1"/>
    <row r="19310" ht="12.6" hidden="1"/>
    <row r="19311" ht="12.6" hidden="1"/>
    <row r="19312" ht="12.6" hidden="1"/>
    <row r="19313" ht="12.6" hidden="1"/>
    <row r="19314" ht="12.6" hidden="1"/>
    <row r="19315" ht="12.6" hidden="1"/>
    <row r="19316" ht="12.6" hidden="1"/>
    <row r="19317" ht="12.6" hidden="1"/>
    <row r="19318" ht="12.6" hidden="1"/>
    <row r="19319" ht="12.6" hidden="1"/>
    <row r="19320" ht="12.6" hidden="1"/>
    <row r="19321" ht="12.6" hidden="1"/>
    <row r="19322" ht="12.6" hidden="1"/>
    <row r="19323" ht="12.6" hidden="1"/>
    <row r="19324" ht="12.6" hidden="1"/>
    <row r="19325" ht="12.6" hidden="1"/>
    <row r="19326" ht="12.6" hidden="1"/>
    <row r="19327" ht="12.6" hidden="1"/>
    <row r="19328" ht="12.6" hidden="1"/>
    <row r="19329" ht="12.6" hidden="1"/>
    <row r="19330" ht="12.6" hidden="1"/>
    <row r="19331" ht="12.6" hidden="1"/>
    <row r="19332" ht="12.6" hidden="1"/>
    <row r="19333" ht="12.6" hidden="1"/>
    <row r="19334" ht="12.6" hidden="1"/>
    <row r="19335" ht="12.6" hidden="1"/>
    <row r="19336" ht="12.6" hidden="1"/>
    <row r="19337" ht="12.6" hidden="1"/>
    <row r="19338" ht="12.6" hidden="1"/>
    <row r="19339" ht="12.6" hidden="1"/>
    <row r="19340" ht="12.6" hidden="1"/>
    <row r="19341" ht="12.6" hidden="1"/>
    <row r="19342" ht="12.6" hidden="1"/>
    <row r="19343" ht="12.6" hidden="1"/>
    <row r="19344" ht="12.6" hidden="1"/>
    <row r="19345" ht="12.6" hidden="1"/>
    <row r="19346" ht="12.6" hidden="1"/>
    <row r="19347" ht="12.6" hidden="1"/>
    <row r="19348" ht="12.6" hidden="1"/>
    <row r="19349" ht="12.6" hidden="1"/>
    <row r="19350" ht="12.6" hidden="1"/>
    <row r="19351" ht="12.6" hidden="1"/>
    <row r="19352" ht="12.6" hidden="1"/>
    <row r="19353" ht="12.6" hidden="1"/>
    <row r="19354" ht="12.6" hidden="1"/>
    <row r="19355" ht="12.6" hidden="1"/>
    <row r="19356" ht="12.6" hidden="1"/>
    <row r="19357" ht="12.6" hidden="1"/>
    <row r="19358" ht="12.6" hidden="1"/>
    <row r="19359" ht="12.6" hidden="1"/>
    <row r="19360" ht="12.6" hidden="1"/>
    <row r="19361" ht="12.6" hidden="1"/>
    <row r="19362" ht="12.6" hidden="1"/>
    <row r="19363" ht="12.6" hidden="1"/>
    <row r="19364" ht="12.6" hidden="1"/>
    <row r="19365" ht="12.6" hidden="1"/>
    <row r="19366" ht="12.6" hidden="1"/>
    <row r="19367" ht="12.6" hidden="1"/>
    <row r="19368" ht="12.6" hidden="1"/>
    <row r="19369" ht="12.6" hidden="1"/>
    <row r="19370" ht="12.6" hidden="1"/>
    <row r="19371" ht="12.6" hidden="1"/>
    <row r="19372" ht="12.6" hidden="1"/>
    <row r="19373" ht="12.6" hidden="1"/>
    <row r="19374" ht="12.6" hidden="1"/>
    <row r="19375" ht="12.6" hidden="1"/>
    <row r="19376" ht="12.6" hidden="1"/>
    <row r="19377" ht="12.6" hidden="1"/>
    <row r="19378" ht="12.6" hidden="1"/>
    <row r="19379" ht="12.6" hidden="1"/>
    <row r="19380" ht="12.6" hidden="1"/>
    <row r="19381" ht="12.6" hidden="1"/>
    <row r="19382" ht="12.6" hidden="1"/>
    <row r="19383" ht="12.6" hidden="1"/>
    <row r="19384" ht="12.6" hidden="1"/>
    <row r="19385" ht="12.6" hidden="1"/>
    <row r="19386" ht="12.6" hidden="1"/>
    <row r="19387" ht="12.6" hidden="1"/>
    <row r="19388" ht="12.6" hidden="1"/>
    <row r="19389" ht="12.6" hidden="1"/>
    <row r="19390" ht="12.6" hidden="1"/>
    <row r="19391" ht="12.6" hidden="1"/>
    <row r="19392" ht="12.6" hidden="1"/>
    <row r="19393" ht="12.6" hidden="1"/>
    <row r="19394" ht="12.6" hidden="1"/>
    <row r="19395" ht="12.6" hidden="1"/>
    <row r="19396" ht="12.6" hidden="1"/>
    <row r="19397" ht="12.6" hidden="1"/>
    <row r="19398" ht="12.6" hidden="1"/>
    <row r="19399" ht="12.6" hidden="1"/>
    <row r="19400" ht="12.6" hidden="1"/>
    <row r="19401" ht="12.6" hidden="1"/>
    <row r="19402" ht="12.6" hidden="1"/>
    <row r="19403" ht="12.6" hidden="1"/>
    <row r="19404" ht="12.6" hidden="1"/>
    <row r="19405" ht="12.6" hidden="1"/>
    <row r="19406" ht="12.6" hidden="1"/>
    <row r="19407" ht="12.6" hidden="1"/>
    <row r="19408" ht="12.6" hidden="1"/>
    <row r="19409" ht="12.6" hidden="1"/>
    <row r="19410" ht="12.6" hidden="1"/>
    <row r="19411" ht="12.6" hidden="1"/>
    <row r="19412" ht="12.6" hidden="1"/>
    <row r="19413" ht="12.6" hidden="1"/>
    <row r="19414" ht="12.6" hidden="1"/>
    <row r="19415" ht="12.6" hidden="1"/>
    <row r="19416" ht="12.6" hidden="1"/>
    <row r="19417" ht="12.6" hidden="1"/>
    <row r="19418" ht="12.6" hidden="1"/>
    <row r="19419" ht="12.6" hidden="1"/>
    <row r="19420" ht="12.6" hidden="1"/>
    <row r="19421" ht="12.6" hidden="1"/>
    <row r="19422" ht="12.6" hidden="1"/>
    <row r="19423" ht="12.6" hidden="1"/>
    <row r="19424" ht="12.6" hidden="1"/>
    <row r="19425" ht="12.6" hidden="1"/>
    <row r="19426" ht="12.6" hidden="1"/>
    <row r="19427" ht="12.6" hidden="1"/>
    <row r="19428" ht="12.6" hidden="1"/>
    <row r="19429" ht="12.6" hidden="1"/>
    <row r="19430" ht="12.6" hidden="1"/>
    <row r="19431" ht="12.6" hidden="1"/>
    <row r="19432" ht="12.6" hidden="1"/>
    <row r="19433" ht="12.6" hidden="1"/>
    <row r="19434" ht="12.6" hidden="1"/>
    <row r="19435" ht="12.6" hidden="1"/>
    <row r="19436" ht="12.6" hidden="1"/>
    <row r="19437" ht="12.6" hidden="1"/>
    <row r="19438" ht="12.6" hidden="1"/>
    <row r="19439" ht="12.6" hidden="1"/>
    <row r="19440" ht="12.6" hidden="1"/>
    <row r="19441" ht="12.6" hidden="1"/>
    <row r="19442" ht="12.6" hidden="1"/>
    <row r="19443" ht="12.6" hidden="1"/>
    <row r="19444" ht="12.6" hidden="1"/>
    <row r="19445" ht="12.6" hidden="1"/>
    <row r="19446" ht="12.6" hidden="1"/>
    <row r="19447" ht="12.6" hidden="1"/>
    <row r="19448" ht="12.6" hidden="1"/>
    <row r="19449" ht="12.6" hidden="1"/>
    <row r="19450" ht="12.6" hidden="1"/>
    <row r="19451" ht="12.6" hidden="1"/>
    <row r="19452" ht="12.6" hidden="1"/>
    <row r="19453" ht="12.6" hidden="1"/>
    <row r="19454" ht="12.6" hidden="1"/>
    <row r="19455" ht="12.6" hidden="1"/>
    <row r="19456" ht="12.6" hidden="1"/>
    <row r="19457" ht="12.6" hidden="1"/>
    <row r="19458" ht="12.6" hidden="1"/>
    <row r="19459" ht="12.6" hidden="1"/>
    <row r="19460" ht="12.6" hidden="1"/>
    <row r="19461" ht="12.6" hidden="1"/>
    <row r="19462" ht="12.6" hidden="1"/>
    <row r="19463" ht="12.6" hidden="1"/>
    <row r="19464" ht="12.6" hidden="1"/>
    <row r="19465" ht="12.6" hidden="1"/>
    <row r="19466" ht="12.6" hidden="1"/>
    <row r="19467" ht="12.6" hidden="1"/>
    <row r="19468" ht="12.6" hidden="1"/>
    <row r="19469" ht="12.6" hidden="1"/>
    <row r="19470" ht="12.6" hidden="1"/>
    <row r="19471" ht="12.6" hidden="1"/>
    <row r="19472" ht="12.6" hidden="1"/>
    <row r="19473" ht="12.6" hidden="1"/>
    <row r="19474" ht="12.6" hidden="1"/>
    <row r="19475" ht="12.6" hidden="1"/>
    <row r="19476" ht="12.6" hidden="1"/>
    <row r="19477" ht="12.6" hidden="1"/>
    <row r="19478" ht="12.6" hidden="1"/>
    <row r="19479" ht="12.6" hidden="1"/>
    <row r="19480" ht="12.6" hidden="1"/>
    <row r="19481" ht="12.6" hidden="1"/>
    <row r="19482" ht="12.6" hidden="1"/>
    <row r="19483" ht="12.6" hidden="1"/>
    <row r="19484" ht="12.6" hidden="1"/>
    <row r="19485" ht="12.6" hidden="1"/>
    <row r="19486" ht="12.6" hidden="1"/>
    <row r="19487" ht="12.6" hidden="1"/>
    <row r="19488" ht="12.6" hidden="1"/>
    <row r="19489" ht="12.6" hidden="1"/>
    <row r="19490" ht="12.6" hidden="1"/>
    <row r="19491" ht="12.6" hidden="1"/>
    <row r="19492" ht="12.6" hidden="1"/>
    <row r="19493" ht="12.6" hidden="1"/>
    <row r="19494" ht="12.6" hidden="1"/>
    <row r="19495" ht="12.6" hidden="1"/>
    <row r="19496" ht="12.6" hidden="1"/>
    <row r="19497" ht="12.6" hidden="1"/>
    <row r="19498" ht="12.6" hidden="1"/>
    <row r="19499" ht="12.6" hidden="1"/>
    <row r="19500" ht="12.6" hidden="1"/>
    <row r="19501" ht="12.6" hidden="1"/>
    <row r="19502" ht="12.6" hidden="1"/>
    <row r="19503" ht="12.6" hidden="1"/>
    <row r="19504" ht="12.6" hidden="1"/>
    <row r="19505" ht="12.6" hidden="1"/>
    <row r="19506" ht="12.6" hidden="1"/>
    <row r="19507" ht="12.6" hidden="1"/>
    <row r="19508" ht="12.6" hidden="1"/>
    <row r="19509" ht="12.6" hidden="1"/>
    <row r="19510" ht="12.6" hidden="1"/>
    <row r="19511" ht="12.6" hidden="1"/>
    <row r="19512" ht="12.6" hidden="1"/>
    <row r="19513" ht="12.6" hidden="1"/>
    <row r="19514" ht="12.6" hidden="1"/>
    <row r="19515" ht="12.6" hidden="1"/>
    <row r="19516" ht="12.6" hidden="1"/>
    <row r="19517" ht="12.6" hidden="1"/>
    <row r="19518" ht="12.6" hidden="1"/>
    <row r="19519" ht="12.6" hidden="1"/>
    <row r="19520" ht="12.6" hidden="1"/>
    <row r="19521" ht="12.6" hidden="1"/>
    <row r="19522" ht="12.6" hidden="1"/>
    <row r="19523" ht="12.6" hidden="1"/>
    <row r="19524" ht="12.6" hidden="1"/>
    <row r="19525" ht="12.6" hidden="1"/>
    <row r="19526" ht="12.6" hidden="1"/>
    <row r="19527" ht="12.6" hidden="1"/>
    <row r="19528" ht="12.6" hidden="1"/>
    <row r="19529" ht="12.6" hidden="1"/>
    <row r="19530" ht="12.6" hidden="1"/>
    <row r="19531" ht="12.6" hidden="1"/>
    <row r="19532" ht="12.6" hidden="1"/>
    <row r="19533" ht="12.6" hidden="1"/>
    <row r="19534" ht="12.6" hidden="1"/>
    <row r="19535" ht="12.6" hidden="1"/>
    <row r="19536" ht="12.6" hidden="1"/>
    <row r="19537" ht="12.6" hidden="1"/>
    <row r="19538" ht="12.6" hidden="1"/>
    <row r="19539" ht="12.6" hidden="1"/>
    <row r="19540" ht="12.6" hidden="1"/>
    <row r="19541" ht="12.6" hidden="1"/>
    <row r="19542" ht="12.6" hidden="1"/>
    <row r="19543" ht="12.6" hidden="1"/>
    <row r="19544" ht="12.6" hidden="1"/>
    <row r="19545" ht="12.6" hidden="1"/>
    <row r="19546" ht="12.6" hidden="1"/>
    <row r="19547" ht="12.6" hidden="1"/>
    <row r="19548" ht="12.6" hidden="1"/>
    <row r="19549" ht="12.6" hidden="1"/>
    <row r="19550" ht="12.6" hidden="1"/>
    <row r="19551" ht="12.6" hidden="1"/>
    <row r="19552" ht="12.6" hidden="1"/>
    <row r="19553" ht="12.6" hidden="1"/>
    <row r="19554" ht="12.6" hidden="1"/>
    <row r="19555" ht="12.6" hidden="1"/>
    <row r="19556" ht="12.6" hidden="1"/>
    <row r="19557" ht="12.6" hidden="1"/>
    <row r="19558" ht="12.6" hidden="1"/>
    <row r="19559" ht="12.6" hidden="1"/>
    <row r="19560" ht="12.6" hidden="1"/>
    <row r="19561" ht="12.6" hidden="1"/>
    <row r="19562" ht="12.6" hidden="1"/>
    <row r="19563" ht="12.6" hidden="1"/>
    <row r="19564" ht="12.6" hidden="1"/>
    <row r="19565" ht="12.6" hidden="1"/>
    <row r="19566" ht="12.6" hidden="1"/>
    <row r="19567" ht="12.6" hidden="1"/>
    <row r="19568" ht="12.6" hidden="1"/>
    <row r="19569" ht="12.6" hidden="1"/>
    <row r="19570" ht="12.6" hidden="1"/>
    <row r="19571" ht="12.6" hidden="1"/>
    <row r="19572" ht="12.6" hidden="1"/>
    <row r="19573" ht="12.6" hidden="1"/>
    <row r="19574" ht="12.6" hidden="1"/>
    <row r="19575" ht="12.6" hidden="1"/>
    <row r="19576" ht="12.6" hidden="1"/>
    <row r="19577" ht="12.6" hidden="1"/>
    <row r="19578" ht="12.6" hidden="1"/>
    <row r="19579" ht="12.6" hidden="1"/>
    <row r="19580" ht="12.6" hidden="1"/>
    <row r="19581" ht="12.6" hidden="1"/>
    <row r="19582" ht="12.6" hidden="1"/>
    <row r="19583" ht="12.6" hidden="1"/>
    <row r="19584" ht="12.6" hidden="1"/>
    <row r="19585" ht="12.6" hidden="1"/>
    <row r="19586" ht="12.6" hidden="1"/>
    <row r="19587" ht="12.6" hidden="1"/>
    <row r="19588" ht="12.6" hidden="1"/>
    <row r="19589" ht="12.6" hidden="1"/>
    <row r="19590" ht="12.6" hidden="1"/>
    <row r="19591" ht="12.6" hidden="1"/>
    <row r="19592" ht="12.6" hidden="1"/>
    <row r="19593" ht="12.6" hidden="1"/>
    <row r="19594" ht="12.6" hidden="1"/>
    <row r="19595" ht="12.6" hidden="1"/>
    <row r="19596" ht="12.6" hidden="1"/>
    <row r="19597" ht="12.6" hidden="1"/>
    <row r="19598" ht="12.6" hidden="1"/>
    <row r="19599" ht="12.6" hidden="1"/>
    <row r="19600" ht="12.6" hidden="1"/>
    <row r="19601" ht="12.6" hidden="1"/>
    <row r="19602" ht="12.6" hidden="1"/>
    <row r="19603" ht="12.6" hidden="1"/>
    <row r="19604" ht="12.6" hidden="1"/>
    <row r="19605" ht="12.6" hidden="1"/>
    <row r="19606" ht="12.6" hidden="1"/>
    <row r="19607" ht="12.6" hidden="1"/>
    <row r="19608" ht="12.6" hidden="1"/>
    <row r="19609" ht="12.6" hidden="1"/>
    <row r="19610" ht="12.6" hidden="1"/>
    <row r="19611" ht="12.6" hidden="1"/>
    <row r="19612" ht="12.6" hidden="1"/>
    <row r="19613" ht="12.6" hidden="1"/>
    <row r="19614" ht="12.6" hidden="1"/>
    <row r="19615" ht="12.6" hidden="1"/>
    <row r="19616" ht="12.6" hidden="1"/>
    <row r="19617" ht="12.6" hidden="1"/>
    <row r="19618" ht="12.6" hidden="1"/>
    <row r="19619" ht="12.6" hidden="1"/>
    <row r="19620" ht="12.6" hidden="1"/>
    <row r="19621" ht="12.6" hidden="1"/>
    <row r="19622" ht="12.6" hidden="1"/>
    <row r="19623" ht="12.6" hidden="1"/>
    <row r="19624" ht="12.6" hidden="1"/>
    <row r="19625" ht="12.6" hidden="1"/>
    <row r="19626" ht="12.6" hidden="1"/>
    <row r="19627" ht="12.6" hidden="1"/>
    <row r="19628" ht="12.6" hidden="1"/>
    <row r="19629" ht="12.6" hidden="1"/>
    <row r="19630" ht="12.6" hidden="1"/>
    <row r="19631" ht="12.6" hidden="1"/>
    <row r="19632" ht="12.6" hidden="1"/>
    <row r="19633" ht="12.6" hidden="1"/>
    <row r="19634" ht="12.6" hidden="1"/>
    <row r="19635" ht="12.6" hidden="1"/>
    <row r="19636" ht="12.6" hidden="1"/>
    <row r="19637" ht="12.6" hidden="1"/>
    <row r="19638" ht="12.6" hidden="1"/>
    <row r="19639" ht="12.6" hidden="1"/>
    <row r="19640" ht="12.6" hidden="1"/>
    <row r="19641" ht="12.6" hidden="1"/>
    <row r="19642" ht="12.6" hidden="1"/>
    <row r="19643" ht="12.6" hidden="1"/>
    <row r="19644" ht="12.6" hidden="1"/>
    <row r="19645" ht="12.6" hidden="1"/>
    <row r="19646" ht="12.6" hidden="1"/>
    <row r="19647" ht="12.6" hidden="1"/>
    <row r="19648" ht="12.6" hidden="1"/>
    <row r="19649" ht="12.6" hidden="1"/>
    <row r="19650" ht="12.6" hidden="1"/>
    <row r="19651" ht="12.6" hidden="1"/>
    <row r="19652" ht="12.6" hidden="1"/>
    <row r="19653" ht="12.6" hidden="1"/>
    <row r="19654" ht="12.6" hidden="1"/>
    <row r="19655" ht="12.6" hidden="1"/>
    <row r="19656" ht="12.6" hidden="1"/>
    <row r="19657" ht="12.6" hidden="1"/>
    <row r="19658" ht="12.6" hidden="1"/>
    <row r="19659" ht="12.6" hidden="1"/>
    <row r="19660" ht="12.6" hidden="1"/>
    <row r="19661" ht="12.6" hidden="1"/>
    <row r="19662" ht="12.6" hidden="1"/>
    <row r="19663" ht="12.6" hidden="1"/>
    <row r="19664" ht="12.6" hidden="1"/>
    <row r="19665" ht="12.6" hidden="1"/>
    <row r="19666" ht="12.6" hidden="1"/>
    <row r="19667" ht="12.6" hidden="1"/>
    <row r="19668" ht="12.6" hidden="1"/>
    <row r="19669" ht="12.6" hidden="1"/>
    <row r="19670" ht="12.6" hidden="1"/>
    <row r="19671" ht="12.6" hidden="1"/>
    <row r="19672" ht="12.6" hidden="1"/>
    <row r="19673" ht="12.6" hidden="1"/>
    <row r="19674" ht="12.6" hidden="1"/>
    <row r="19675" ht="12.6" hidden="1"/>
    <row r="19676" ht="12.6" hidden="1"/>
    <row r="19677" ht="12.6" hidden="1"/>
    <row r="19678" ht="12.6" hidden="1"/>
    <row r="19679" ht="12.6" hidden="1"/>
    <row r="19680" ht="12.6" hidden="1"/>
    <row r="19681" ht="12.6" hidden="1"/>
    <row r="19682" ht="12.6" hidden="1"/>
    <row r="19683" ht="12.6" hidden="1"/>
    <row r="19684" ht="12.6" hidden="1"/>
    <row r="19685" ht="12.6" hidden="1"/>
    <row r="19686" ht="12.6" hidden="1"/>
    <row r="19687" ht="12.6" hidden="1"/>
    <row r="19688" ht="12.6" hidden="1"/>
    <row r="19689" ht="12.6" hidden="1"/>
    <row r="19690" ht="12.6" hidden="1"/>
    <row r="19691" ht="12.6" hidden="1"/>
    <row r="19692" ht="12.6" hidden="1"/>
    <row r="19693" ht="12.6" hidden="1"/>
    <row r="19694" ht="12.6" hidden="1"/>
    <row r="19695" ht="12.6" hidden="1"/>
    <row r="19696" ht="12.6" hidden="1"/>
    <row r="19697" ht="12.6" hidden="1"/>
    <row r="19698" ht="12.6" hidden="1"/>
    <row r="19699" ht="12.6" hidden="1"/>
    <row r="19700" ht="12.6" hidden="1"/>
    <row r="19701" ht="12.6" hidden="1"/>
    <row r="19702" ht="12.6" hidden="1"/>
    <row r="19703" ht="12.6" hidden="1"/>
    <row r="19704" ht="12.6" hidden="1"/>
    <row r="19705" ht="12.6" hidden="1"/>
    <row r="19706" ht="12.6" hidden="1"/>
    <row r="19707" ht="12.6" hidden="1"/>
    <row r="19708" ht="12.6" hidden="1"/>
    <row r="19709" ht="12.6" hidden="1"/>
    <row r="19710" ht="12.6" hidden="1"/>
    <row r="19711" ht="12.6" hidden="1"/>
    <row r="19712" ht="12.6" hidden="1"/>
    <row r="19713" ht="12.6" hidden="1"/>
    <row r="19714" ht="12.6" hidden="1"/>
    <row r="19715" ht="12.6" hidden="1"/>
    <row r="19716" ht="12.6" hidden="1"/>
    <row r="19717" ht="12.6" hidden="1"/>
    <row r="19718" ht="12.6" hidden="1"/>
    <row r="19719" ht="12.6" hidden="1"/>
    <row r="19720" ht="12.6" hidden="1"/>
    <row r="19721" ht="12.6" hidden="1"/>
    <row r="19722" ht="12.6" hidden="1"/>
    <row r="19723" ht="12.6" hidden="1"/>
    <row r="19724" ht="12.6" hidden="1"/>
    <row r="19725" ht="12.6" hidden="1"/>
    <row r="19726" ht="12.6" hidden="1"/>
    <row r="19727" ht="12.6" hidden="1"/>
    <row r="19728" ht="12.6" hidden="1"/>
    <row r="19729" ht="12.6" hidden="1"/>
    <row r="19730" ht="12.6" hidden="1"/>
    <row r="19731" ht="12.6" hidden="1"/>
    <row r="19732" ht="12.6" hidden="1"/>
    <row r="19733" ht="12.6" hidden="1"/>
    <row r="19734" ht="12.6" hidden="1"/>
    <row r="19735" ht="12.6" hidden="1"/>
    <row r="19736" ht="12.6" hidden="1"/>
    <row r="19737" ht="12.6" hidden="1"/>
    <row r="19738" ht="12.6" hidden="1"/>
    <row r="19739" ht="12.6" hidden="1"/>
    <row r="19740" ht="12.6" hidden="1"/>
    <row r="19741" ht="12.6" hidden="1"/>
    <row r="19742" ht="12.6" hidden="1"/>
    <row r="19743" ht="12.6" hidden="1"/>
    <row r="19744" ht="12.6" hidden="1"/>
    <row r="19745" ht="12.6" hidden="1"/>
    <row r="19746" ht="12.6" hidden="1"/>
    <row r="19747" ht="12.6" hidden="1"/>
    <row r="19748" ht="12.6" hidden="1"/>
    <row r="19749" ht="12.6" hidden="1"/>
    <row r="19750" ht="12.6" hidden="1"/>
    <row r="19751" ht="12.6" hidden="1"/>
    <row r="19752" ht="12.6" hidden="1"/>
    <row r="19753" ht="12.6" hidden="1"/>
    <row r="19754" ht="12.6" hidden="1"/>
    <row r="19755" ht="12.6" hidden="1"/>
    <row r="19756" ht="12.6" hidden="1"/>
    <row r="19757" ht="12.6" hidden="1"/>
    <row r="19758" ht="12.6" hidden="1"/>
    <row r="19759" ht="12.6" hidden="1"/>
    <row r="19760" ht="12.6" hidden="1"/>
    <row r="19761" ht="12.6" hidden="1"/>
    <row r="19762" ht="12.6" hidden="1"/>
    <row r="19763" ht="12.6" hidden="1"/>
    <row r="19764" ht="12.6" hidden="1"/>
    <row r="19765" ht="12.6" hidden="1"/>
    <row r="19766" ht="12.6" hidden="1"/>
    <row r="19767" ht="12.6" hidden="1"/>
    <row r="19768" ht="12.6" hidden="1"/>
    <row r="19769" ht="12.6" hidden="1"/>
    <row r="19770" ht="12.6" hidden="1"/>
    <row r="19771" ht="12.6" hidden="1"/>
    <row r="19772" ht="12.6" hidden="1"/>
    <row r="19773" ht="12.6" hidden="1"/>
    <row r="19774" ht="12.6" hidden="1"/>
    <row r="19775" ht="12.6" hidden="1"/>
    <row r="19776" ht="12.6" hidden="1"/>
    <row r="19777" ht="12.6" hidden="1"/>
    <row r="19778" ht="12.6" hidden="1"/>
    <row r="19779" ht="12.6" hidden="1"/>
    <row r="19780" ht="12.6" hidden="1"/>
    <row r="19781" ht="12.6" hidden="1"/>
    <row r="19782" ht="12.6" hidden="1"/>
    <row r="19783" ht="12.6" hidden="1"/>
    <row r="19784" ht="12.6" hidden="1"/>
    <row r="19785" ht="12.6" hidden="1"/>
    <row r="19786" ht="12.6" hidden="1"/>
    <row r="19787" ht="12.6" hidden="1"/>
    <row r="19788" ht="12.6" hidden="1"/>
    <row r="19789" ht="12.6" hidden="1"/>
    <row r="19790" ht="12.6" hidden="1"/>
    <row r="19791" ht="12.6" hidden="1"/>
    <row r="19792" ht="12.6" hidden="1"/>
    <row r="19793" ht="12.6" hidden="1"/>
    <row r="19794" ht="12.6" hidden="1"/>
    <row r="19795" ht="12.6" hidden="1"/>
    <row r="19796" ht="12.6" hidden="1"/>
    <row r="19797" ht="12.6" hidden="1"/>
    <row r="19798" ht="12.6" hidden="1"/>
    <row r="19799" ht="12.6" hidden="1"/>
    <row r="19800" ht="12.6" hidden="1"/>
    <row r="19801" ht="12.6" hidden="1"/>
    <row r="19802" ht="12.6" hidden="1"/>
    <row r="19803" ht="12.6" hidden="1"/>
    <row r="19804" ht="12.6" hidden="1"/>
    <row r="19805" ht="12.6" hidden="1"/>
    <row r="19806" ht="12.6" hidden="1"/>
    <row r="19807" ht="12.6" hidden="1"/>
    <row r="19808" ht="12.6" hidden="1"/>
    <row r="19809" ht="12.6" hidden="1"/>
    <row r="19810" ht="12.6" hidden="1"/>
    <row r="19811" ht="12.6" hidden="1"/>
    <row r="19812" ht="12.6" hidden="1"/>
    <row r="19813" ht="12.6" hidden="1"/>
    <row r="19814" ht="12.6" hidden="1"/>
    <row r="19815" ht="12.6" hidden="1"/>
    <row r="19816" ht="12.6" hidden="1"/>
    <row r="19817" ht="12.6" hidden="1"/>
    <row r="19818" ht="12.6" hidden="1"/>
    <row r="19819" ht="12.6" hidden="1"/>
    <row r="19820" ht="12.6" hidden="1"/>
    <row r="19821" ht="12.6" hidden="1"/>
    <row r="19822" ht="12.6" hidden="1"/>
    <row r="19823" ht="12.6" hidden="1"/>
    <row r="19824" ht="12.6" hidden="1"/>
    <row r="19825" ht="12.6" hidden="1"/>
    <row r="19826" ht="12.6" hidden="1"/>
    <row r="19827" ht="12.6" hidden="1"/>
    <row r="19828" ht="12.6" hidden="1"/>
    <row r="19829" ht="12.6" hidden="1"/>
    <row r="19830" ht="12.6" hidden="1"/>
    <row r="19831" ht="12.6" hidden="1"/>
    <row r="19832" ht="12.6" hidden="1"/>
    <row r="19833" ht="12.6" hidden="1"/>
    <row r="19834" ht="12.6" hidden="1"/>
    <row r="19835" ht="12.6" hidden="1"/>
    <row r="19836" ht="12.6" hidden="1"/>
    <row r="19837" ht="12.6" hidden="1"/>
    <row r="19838" ht="12.6" hidden="1"/>
    <row r="19839" ht="12.6" hidden="1"/>
    <row r="19840" ht="12.6" hidden="1"/>
    <row r="19841" ht="12.6" hidden="1"/>
    <row r="19842" ht="12.6" hidden="1"/>
    <row r="19843" ht="12.6" hidden="1"/>
    <row r="19844" ht="12.6" hidden="1"/>
    <row r="19845" ht="12.6" hidden="1"/>
    <row r="19846" ht="12.6" hidden="1"/>
    <row r="19847" ht="12.6" hidden="1"/>
    <row r="19848" ht="12.6" hidden="1"/>
    <row r="19849" ht="12.6" hidden="1"/>
    <row r="19850" ht="12.6" hidden="1"/>
    <row r="19851" ht="12.6" hidden="1"/>
    <row r="19852" ht="12.6" hidden="1"/>
    <row r="19853" ht="12.6" hidden="1"/>
    <row r="19854" ht="12.6" hidden="1"/>
    <row r="19855" ht="12.6" hidden="1"/>
    <row r="19856" ht="12.6" hidden="1"/>
    <row r="19857" ht="12.6" hidden="1"/>
    <row r="19858" ht="12.6" hidden="1"/>
    <row r="19859" ht="12.6" hidden="1"/>
    <row r="19860" ht="12.6" hidden="1"/>
    <row r="19861" ht="12.6" hidden="1"/>
    <row r="19862" ht="12.6" hidden="1"/>
    <row r="19863" ht="12.6" hidden="1"/>
    <row r="19864" ht="12.6" hidden="1"/>
    <row r="19865" ht="12.6" hidden="1"/>
    <row r="19866" ht="12.6" hidden="1"/>
    <row r="19867" ht="12.6" hidden="1"/>
    <row r="19868" ht="12.6" hidden="1"/>
    <row r="19869" ht="12.6" hidden="1"/>
    <row r="19870" ht="12.6" hidden="1"/>
    <row r="19871" ht="12.6" hidden="1"/>
    <row r="19872" ht="12.6" hidden="1"/>
    <row r="19873" ht="12.6" hidden="1"/>
    <row r="19874" ht="12.6" hidden="1"/>
    <row r="19875" ht="12.6" hidden="1"/>
    <row r="19876" ht="12.6" hidden="1"/>
    <row r="19877" ht="12.6" hidden="1"/>
    <row r="19878" ht="12.6" hidden="1"/>
    <row r="19879" ht="12.6" hidden="1"/>
    <row r="19880" ht="12.6" hidden="1"/>
    <row r="19881" ht="12.6" hidden="1"/>
    <row r="19882" ht="12.6" hidden="1"/>
    <row r="19883" ht="12.6" hidden="1"/>
    <row r="19884" ht="12.6" hidden="1"/>
    <row r="19885" ht="12.6" hidden="1"/>
    <row r="19886" ht="12.6" hidden="1"/>
    <row r="19887" ht="12.6" hidden="1"/>
    <row r="19888" ht="12.6" hidden="1"/>
    <row r="19889" ht="12.6" hidden="1"/>
    <row r="19890" ht="12.6" hidden="1"/>
    <row r="19891" ht="12.6" hidden="1"/>
    <row r="19892" ht="12.6" hidden="1"/>
    <row r="19893" ht="12.6" hidden="1"/>
    <row r="19894" ht="12.6" hidden="1"/>
    <row r="19895" ht="12.6" hidden="1"/>
    <row r="19896" ht="12.6" hidden="1"/>
    <row r="19897" ht="12.6" hidden="1"/>
    <row r="19898" ht="12.6" hidden="1"/>
    <row r="19899" ht="12.6" hidden="1"/>
    <row r="19900" ht="12.6" hidden="1"/>
    <row r="19901" ht="12.6" hidden="1"/>
    <row r="19902" ht="12.6" hidden="1"/>
    <row r="19903" ht="12.6" hidden="1"/>
    <row r="19904" ht="12.6" hidden="1"/>
    <row r="19905" ht="12.6" hidden="1"/>
    <row r="19906" ht="12.6" hidden="1"/>
    <row r="19907" ht="12.6" hidden="1"/>
    <row r="19908" ht="12.6" hidden="1"/>
    <row r="19909" ht="12.6" hidden="1"/>
    <row r="19910" ht="12.6" hidden="1"/>
    <row r="19911" ht="12.6" hidden="1"/>
    <row r="19912" ht="12.6" hidden="1"/>
    <row r="19913" ht="12.6" hidden="1"/>
    <row r="19914" ht="12.6" hidden="1"/>
    <row r="19915" ht="12.6" hidden="1"/>
    <row r="19916" ht="12.6" hidden="1"/>
    <row r="19917" ht="12.6" hidden="1"/>
    <row r="19918" ht="12.6" hidden="1"/>
    <row r="19919" ht="12.6" hidden="1"/>
    <row r="19920" ht="12.6" hidden="1"/>
    <row r="19921" ht="12.6" hidden="1"/>
    <row r="19922" ht="12.6" hidden="1"/>
    <row r="19923" ht="12.6" hidden="1"/>
    <row r="19924" ht="12.6" hidden="1"/>
    <row r="19925" ht="12.6" hidden="1"/>
    <row r="19926" ht="12.6" hidden="1"/>
    <row r="19927" ht="12.6" hidden="1"/>
    <row r="19928" ht="12.6" hidden="1"/>
    <row r="19929" ht="12.6" hidden="1"/>
    <row r="19930" ht="12.6" hidden="1"/>
    <row r="19931" ht="12.6" hidden="1"/>
    <row r="19932" ht="12.6" hidden="1"/>
    <row r="19933" ht="12.6" hidden="1"/>
    <row r="19934" ht="12.6" hidden="1"/>
    <row r="19935" ht="12.6" hidden="1"/>
    <row r="19936" ht="12.6" hidden="1"/>
    <row r="19937" ht="12.6" hidden="1"/>
    <row r="19938" ht="12.6" hidden="1"/>
    <row r="19939" ht="12.6" hidden="1"/>
    <row r="19940" ht="12.6" hidden="1"/>
    <row r="19941" ht="12.6" hidden="1"/>
    <row r="19942" ht="12.6" hidden="1"/>
    <row r="19943" ht="12.6" hidden="1"/>
    <row r="19944" ht="12.6" hidden="1"/>
    <row r="19945" ht="12.6" hidden="1"/>
    <row r="19946" ht="12.6" hidden="1"/>
    <row r="19947" ht="12.6" hidden="1"/>
    <row r="19948" ht="12.6" hidden="1"/>
    <row r="19949" ht="12.6" hidden="1"/>
    <row r="19950" ht="12.6" hidden="1"/>
    <row r="19951" ht="12.6" hidden="1"/>
    <row r="19952" ht="12.6" hidden="1"/>
    <row r="19953" ht="12.6" hidden="1"/>
    <row r="19954" ht="12.6" hidden="1"/>
    <row r="19955" ht="12.6" hidden="1"/>
    <row r="19956" ht="12.6" hidden="1"/>
    <row r="19957" ht="12.6" hidden="1"/>
    <row r="19958" ht="12.6" hidden="1"/>
    <row r="19959" ht="12.6" hidden="1"/>
    <row r="19960" ht="12.6" hidden="1"/>
    <row r="19961" ht="12.6" hidden="1"/>
    <row r="19962" ht="12.6" hidden="1"/>
    <row r="19963" ht="12.6" hidden="1"/>
    <row r="19964" ht="12.6" hidden="1"/>
    <row r="19965" ht="12.6" hidden="1"/>
    <row r="19966" ht="12.6" hidden="1"/>
    <row r="19967" ht="12.6" hidden="1"/>
    <row r="19968" ht="12.6" hidden="1"/>
    <row r="19969" ht="12.6" hidden="1"/>
    <row r="19970" ht="12.6" hidden="1"/>
    <row r="19971" ht="12.6" hidden="1"/>
    <row r="19972" ht="12.6" hidden="1"/>
    <row r="19973" ht="12.6" hidden="1"/>
    <row r="19974" ht="12.6" hidden="1"/>
    <row r="19975" ht="12.6" hidden="1"/>
    <row r="19976" ht="12.6" hidden="1"/>
    <row r="19977" ht="12.6" hidden="1"/>
    <row r="19978" ht="12.6" hidden="1"/>
    <row r="19979" ht="12.6" hidden="1"/>
    <row r="19980" ht="12.6" hidden="1"/>
    <row r="19981" ht="12.6" hidden="1"/>
    <row r="19982" ht="12.6" hidden="1"/>
    <row r="19983" ht="12.6" hidden="1"/>
    <row r="19984" ht="12.6" hidden="1"/>
    <row r="19985" ht="12.6" hidden="1"/>
    <row r="19986" ht="12.6" hidden="1"/>
    <row r="19987" ht="12.6" hidden="1"/>
    <row r="19988" ht="12.6" hidden="1"/>
    <row r="19989" ht="12.6" hidden="1"/>
    <row r="19990" ht="12.6" hidden="1"/>
    <row r="19991" ht="12.6" hidden="1"/>
    <row r="19992" ht="12.6" hidden="1"/>
    <row r="19993" ht="12.6" hidden="1"/>
    <row r="19994" ht="12.6" hidden="1"/>
    <row r="19995" ht="12.6" hidden="1"/>
    <row r="19996" ht="12.6" hidden="1"/>
    <row r="19997" ht="12.6" hidden="1"/>
    <row r="19998" ht="12.6" hidden="1"/>
    <row r="19999" ht="12.6" hidden="1"/>
    <row r="20000" ht="12.6" hidden="1"/>
    <row r="20001" ht="12.6" hidden="1"/>
    <row r="20002" ht="12.6" hidden="1"/>
    <row r="20003" ht="12.6" hidden="1"/>
    <row r="20004" ht="12.6" hidden="1"/>
    <row r="20005" ht="12.6" hidden="1"/>
    <row r="20006" ht="12.6" hidden="1"/>
    <row r="20007" ht="12.6" hidden="1"/>
    <row r="20008" ht="12.6" hidden="1"/>
    <row r="20009" ht="12.6" hidden="1"/>
    <row r="20010" ht="12.6" hidden="1"/>
    <row r="20011" ht="12.6" hidden="1"/>
    <row r="20012" ht="12.6" hidden="1"/>
    <row r="20013" ht="12.6" hidden="1"/>
    <row r="20014" ht="12.6" hidden="1"/>
    <row r="20015" ht="12.6" hidden="1"/>
    <row r="20016" ht="12.6" hidden="1"/>
    <row r="20017" ht="12.6" hidden="1"/>
    <row r="20018" ht="12.6" hidden="1"/>
    <row r="20019" ht="12.6" hidden="1"/>
    <row r="20020" ht="12.6" hidden="1"/>
    <row r="20021" ht="12.6" hidden="1"/>
    <row r="20022" ht="12.6" hidden="1"/>
    <row r="20023" ht="12.6" hidden="1"/>
    <row r="20024" ht="12.6" hidden="1"/>
    <row r="20025" ht="12.6" hidden="1"/>
    <row r="20026" ht="12.6" hidden="1"/>
    <row r="20027" ht="12.6" hidden="1"/>
    <row r="20028" ht="12.6" hidden="1"/>
    <row r="20029" ht="12.6" hidden="1"/>
    <row r="20030" ht="12.6" hidden="1"/>
    <row r="20031" ht="12.6" hidden="1"/>
    <row r="20032" ht="12.6" hidden="1"/>
    <row r="20033" ht="12.6" hidden="1"/>
    <row r="20034" ht="12.6" hidden="1"/>
    <row r="20035" ht="12.6" hidden="1"/>
    <row r="20036" ht="12.6" hidden="1"/>
    <row r="20037" ht="12.6" hidden="1"/>
    <row r="20038" ht="12.6" hidden="1"/>
    <row r="20039" ht="12.6" hidden="1"/>
    <row r="20040" ht="12.6" hidden="1"/>
    <row r="20041" ht="12.6" hidden="1"/>
    <row r="20042" ht="12.6" hidden="1"/>
    <row r="20043" ht="12.6" hidden="1"/>
    <row r="20044" ht="12.6" hidden="1"/>
    <row r="20045" ht="12.6" hidden="1"/>
    <row r="20046" ht="12.6" hidden="1"/>
    <row r="20047" ht="12.6" hidden="1"/>
    <row r="20048" ht="12.6" hidden="1"/>
    <row r="20049" ht="12.6" hidden="1"/>
    <row r="20050" ht="12.6" hidden="1"/>
    <row r="20051" ht="12.6" hidden="1"/>
    <row r="20052" ht="12.6" hidden="1"/>
    <row r="20053" ht="12.6" hidden="1"/>
    <row r="20054" ht="12.6" hidden="1"/>
    <row r="20055" ht="12.6" hidden="1"/>
    <row r="20056" ht="12.6" hidden="1"/>
    <row r="20057" ht="12.6" hidden="1"/>
    <row r="20058" ht="12.6" hidden="1"/>
    <row r="20059" ht="12.6" hidden="1"/>
    <row r="20060" ht="12.6" hidden="1"/>
    <row r="20061" ht="12.6" hidden="1"/>
    <row r="20062" ht="12.6" hidden="1"/>
    <row r="20063" ht="12.6" hidden="1"/>
    <row r="20064" ht="12.6" hidden="1"/>
    <row r="20065" ht="12.6" hidden="1"/>
    <row r="20066" ht="12.6" hidden="1"/>
    <row r="20067" ht="12.6" hidden="1"/>
    <row r="20068" ht="12.6" hidden="1"/>
    <row r="20069" ht="12.6" hidden="1"/>
    <row r="20070" ht="12.6" hidden="1"/>
    <row r="20071" ht="12.6" hidden="1"/>
    <row r="20072" ht="12.6" hidden="1"/>
    <row r="20073" ht="12.6" hidden="1"/>
    <row r="20074" ht="12.6" hidden="1"/>
    <row r="20075" ht="12.6" hidden="1"/>
    <row r="20076" ht="12.6" hidden="1"/>
    <row r="20077" ht="12.6" hidden="1"/>
    <row r="20078" ht="12.6" hidden="1"/>
    <row r="20079" ht="12.6" hidden="1"/>
    <row r="20080" ht="12.6" hidden="1"/>
    <row r="20081" ht="12.6" hidden="1"/>
    <row r="20082" ht="12.6" hidden="1"/>
    <row r="20083" ht="12.6" hidden="1"/>
    <row r="20084" ht="12.6" hidden="1"/>
    <row r="20085" ht="12.6" hidden="1"/>
    <row r="20086" ht="12.6" hidden="1"/>
    <row r="20087" ht="12.6" hidden="1"/>
    <row r="20088" ht="12.6" hidden="1"/>
    <row r="20089" ht="12.6" hidden="1"/>
    <row r="20090" ht="12.6" hidden="1"/>
    <row r="20091" ht="12.6" hidden="1"/>
    <row r="20092" ht="12.6" hidden="1"/>
    <row r="20093" ht="12.6" hidden="1"/>
    <row r="20094" ht="12.6" hidden="1"/>
    <row r="20095" ht="12.6" hidden="1"/>
    <row r="20096" ht="12.6" hidden="1"/>
    <row r="20097" ht="12.6" hidden="1"/>
    <row r="20098" ht="12.6" hidden="1"/>
    <row r="20099" ht="12.6" hidden="1"/>
    <row r="20100" ht="12.6" hidden="1"/>
    <row r="20101" ht="12.6" hidden="1"/>
    <row r="20102" ht="12.6" hidden="1"/>
    <row r="20103" ht="12.6" hidden="1"/>
    <row r="20104" ht="12.6" hidden="1"/>
    <row r="20105" ht="12.6" hidden="1"/>
    <row r="20106" ht="12.6" hidden="1"/>
    <row r="20107" ht="12.6" hidden="1"/>
    <row r="20108" ht="12.6" hidden="1"/>
    <row r="20109" ht="12.6" hidden="1"/>
    <row r="20110" ht="12.6" hidden="1"/>
    <row r="20111" ht="12.6" hidden="1"/>
    <row r="20112" ht="12.6" hidden="1"/>
    <row r="20113" ht="12.6" hidden="1"/>
    <row r="20114" ht="12.6" hidden="1"/>
    <row r="20115" ht="12.6" hidden="1"/>
    <row r="20116" ht="12.6" hidden="1"/>
    <row r="20117" ht="12.6" hidden="1"/>
    <row r="20118" ht="12.6" hidden="1"/>
    <row r="20119" ht="12.6" hidden="1"/>
    <row r="20120" ht="12.6" hidden="1"/>
    <row r="20121" ht="12.6" hidden="1"/>
    <row r="20122" ht="12.6" hidden="1"/>
    <row r="20123" ht="12.6" hidden="1"/>
    <row r="20124" ht="12.6" hidden="1"/>
    <row r="20125" ht="12.6" hidden="1"/>
    <row r="20126" ht="12.6" hidden="1"/>
    <row r="20127" ht="12.6" hidden="1"/>
    <row r="20128" ht="12.6" hidden="1"/>
    <row r="20129" ht="12.6" hidden="1"/>
    <row r="20130" ht="12.6" hidden="1"/>
    <row r="20131" ht="12.6" hidden="1"/>
    <row r="20132" ht="12.6" hidden="1"/>
    <row r="20133" ht="12.6" hidden="1"/>
    <row r="20134" ht="12.6" hidden="1"/>
    <row r="20135" ht="12.6" hidden="1"/>
    <row r="20136" ht="12.6" hidden="1"/>
    <row r="20137" ht="12.6" hidden="1"/>
    <row r="20138" ht="12.6" hidden="1"/>
    <row r="20139" ht="12.6" hidden="1"/>
    <row r="20140" ht="12.6" hidden="1"/>
    <row r="20141" ht="12.6" hidden="1"/>
    <row r="20142" ht="12.6" hidden="1"/>
    <row r="20143" ht="12.6" hidden="1"/>
    <row r="20144" ht="12.6" hidden="1"/>
    <row r="20145" ht="12.6" hidden="1"/>
    <row r="20146" ht="12.6" hidden="1"/>
    <row r="20147" ht="12.6" hidden="1"/>
    <row r="20148" ht="12.6" hidden="1"/>
    <row r="20149" ht="12.6" hidden="1"/>
    <row r="20150" ht="12.6" hidden="1"/>
    <row r="20151" ht="12.6" hidden="1"/>
    <row r="20152" ht="12.6" hidden="1"/>
    <row r="20153" ht="12.6" hidden="1"/>
    <row r="20154" ht="12.6" hidden="1"/>
    <row r="20155" ht="12.6" hidden="1"/>
    <row r="20156" ht="12.6" hidden="1"/>
    <row r="20157" ht="12.6" hidden="1"/>
    <row r="20158" ht="12.6" hidden="1"/>
    <row r="20159" ht="12.6" hidden="1"/>
    <row r="20160" ht="12.6" hidden="1"/>
    <row r="20161" ht="12.6" hidden="1"/>
    <row r="20162" ht="12.6" hidden="1"/>
    <row r="20163" ht="12.6" hidden="1"/>
    <row r="20164" ht="12.6" hidden="1"/>
    <row r="20165" ht="12.6" hidden="1"/>
    <row r="20166" ht="12.6" hidden="1"/>
    <row r="20167" ht="12.6" hidden="1"/>
    <row r="20168" ht="12.6" hidden="1"/>
    <row r="20169" ht="12.6" hidden="1"/>
    <row r="20170" ht="12.6" hidden="1"/>
    <row r="20171" ht="12.6" hidden="1"/>
    <row r="20172" ht="12.6" hidden="1"/>
    <row r="20173" ht="12.6" hidden="1"/>
    <row r="20174" ht="12.6" hidden="1"/>
    <row r="20175" ht="12.6" hidden="1"/>
    <row r="20176" ht="12.6" hidden="1"/>
    <row r="20177" ht="12.6" hidden="1"/>
    <row r="20178" ht="12.6" hidden="1"/>
    <row r="20179" ht="12.6" hidden="1"/>
    <row r="20180" ht="12.6" hidden="1"/>
    <row r="20181" ht="12.6" hidden="1"/>
    <row r="20182" ht="12.6" hidden="1"/>
    <row r="20183" ht="12.6" hidden="1"/>
    <row r="20184" ht="12.6" hidden="1"/>
    <row r="20185" ht="12.6" hidden="1"/>
    <row r="20186" ht="12.6" hidden="1"/>
    <row r="20187" ht="12.6" hidden="1"/>
    <row r="20188" ht="12.6" hidden="1"/>
    <row r="20189" ht="12.6" hidden="1"/>
    <row r="20190" ht="12.6" hidden="1"/>
    <row r="20191" ht="12.6" hidden="1"/>
    <row r="20192" ht="12.6" hidden="1"/>
    <row r="20193" ht="12.6" hidden="1"/>
    <row r="20194" ht="12.6" hidden="1"/>
    <row r="20195" ht="12.6" hidden="1"/>
    <row r="20196" ht="12.6" hidden="1"/>
    <row r="20197" ht="12.6" hidden="1"/>
    <row r="20198" ht="12.6" hidden="1"/>
    <row r="20199" ht="12.6" hidden="1"/>
    <row r="20200" ht="12.6" hidden="1"/>
    <row r="20201" ht="12.6" hidden="1"/>
    <row r="20202" ht="12.6" hidden="1"/>
    <row r="20203" ht="12.6" hidden="1"/>
    <row r="20204" ht="12.6" hidden="1"/>
    <row r="20205" ht="12.6" hidden="1"/>
    <row r="20206" ht="12.6" hidden="1"/>
    <row r="20207" ht="12.6" hidden="1"/>
    <row r="20208" ht="12.6" hidden="1"/>
    <row r="20209" ht="12.6" hidden="1"/>
    <row r="20210" ht="12.6" hidden="1"/>
    <row r="20211" ht="12.6" hidden="1"/>
    <row r="20212" ht="12.6" hidden="1"/>
    <row r="20213" ht="12.6" hidden="1"/>
    <row r="20214" ht="12.6" hidden="1"/>
    <row r="20215" ht="12.6" hidden="1"/>
    <row r="20216" ht="12.6" hidden="1"/>
    <row r="20217" ht="12.6" hidden="1"/>
    <row r="20218" ht="12.6" hidden="1"/>
    <row r="20219" ht="12.6" hidden="1"/>
    <row r="20220" ht="12.6" hidden="1"/>
    <row r="20221" ht="12.6" hidden="1"/>
    <row r="20222" ht="12.6" hidden="1"/>
    <row r="20223" ht="12.6" hidden="1"/>
    <row r="20224" ht="12.6" hidden="1"/>
    <row r="20225" ht="12.6" hidden="1"/>
    <row r="20226" ht="12.6" hidden="1"/>
    <row r="20227" ht="12.6" hidden="1"/>
    <row r="20228" ht="12.6" hidden="1"/>
    <row r="20229" ht="12.6" hidden="1"/>
    <row r="20230" ht="12.6" hidden="1"/>
    <row r="20231" ht="12.6" hidden="1"/>
    <row r="20232" ht="12.6" hidden="1"/>
    <row r="20233" ht="12.6" hidden="1"/>
    <row r="20234" ht="12.6" hidden="1"/>
    <row r="20235" ht="12.6" hidden="1"/>
    <row r="20236" ht="12.6" hidden="1"/>
    <row r="20237" ht="12.6" hidden="1"/>
    <row r="20238" ht="12.6" hidden="1"/>
    <row r="20239" ht="12.6" hidden="1"/>
    <row r="20240" ht="12.6" hidden="1"/>
    <row r="20241" ht="12.6" hidden="1"/>
    <row r="20242" ht="12.6" hidden="1"/>
    <row r="20243" ht="12.6" hidden="1"/>
    <row r="20244" ht="12.6" hidden="1"/>
    <row r="20245" ht="12.6" hidden="1"/>
    <row r="20246" ht="12.6" hidden="1"/>
    <row r="20247" ht="12.6" hidden="1"/>
    <row r="20248" ht="12.6" hidden="1"/>
    <row r="20249" ht="12.6" hidden="1"/>
    <row r="20250" ht="12.6" hidden="1"/>
    <row r="20251" ht="12.6" hidden="1"/>
    <row r="20252" ht="12.6" hidden="1"/>
    <row r="20253" ht="12.6" hidden="1"/>
    <row r="20254" ht="12.6" hidden="1"/>
    <row r="20255" ht="12.6" hidden="1"/>
    <row r="20256" ht="12.6" hidden="1"/>
    <row r="20257" ht="12.6" hidden="1"/>
    <row r="20258" ht="12.6" hidden="1"/>
    <row r="20259" ht="12.6" hidden="1"/>
    <row r="20260" ht="12.6" hidden="1"/>
    <row r="20261" ht="12.6" hidden="1"/>
    <row r="20262" ht="12.6" hidden="1"/>
    <row r="20263" ht="12.6" hidden="1"/>
    <row r="20264" ht="12.6" hidden="1"/>
    <row r="20265" ht="12.6" hidden="1"/>
    <row r="20266" ht="12.6" hidden="1"/>
    <row r="20267" ht="12.6" hidden="1"/>
    <row r="20268" ht="12.6" hidden="1"/>
    <row r="20269" ht="12.6" hidden="1"/>
    <row r="20270" ht="12.6" hidden="1"/>
    <row r="20271" ht="12.6" hidden="1"/>
    <row r="20272" ht="12.6" hidden="1"/>
    <row r="20273" ht="12.6" hidden="1"/>
    <row r="20274" ht="12.6" hidden="1"/>
    <row r="20275" ht="12.6" hidden="1"/>
    <row r="20276" ht="12.6" hidden="1"/>
    <row r="20277" ht="12.6" hidden="1"/>
    <row r="20278" ht="12.6" hidden="1"/>
    <row r="20279" ht="12.6" hidden="1"/>
    <row r="20280" ht="12.6" hidden="1"/>
    <row r="20281" ht="12.6" hidden="1"/>
    <row r="20282" ht="12.6" hidden="1"/>
    <row r="20283" ht="12.6" hidden="1"/>
    <row r="20284" ht="12.6" hidden="1"/>
    <row r="20285" ht="12.6" hidden="1"/>
    <row r="20286" ht="12.6" hidden="1"/>
    <row r="20287" ht="12.6" hidden="1"/>
    <row r="20288" ht="12.6" hidden="1"/>
    <row r="20289" ht="12.6" hidden="1"/>
    <row r="20290" ht="12.6" hidden="1"/>
    <row r="20291" ht="12.6" hidden="1"/>
    <row r="20292" ht="12.6" hidden="1"/>
    <row r="20293" ht="12.6" hidden="1"/>
    <row r="20294" ht="12.6" hidden="1"/>
    <row r="20295" ht="12.6" hidden="1"/>
    <row r="20296" ht="12.6" hidden="1"/>
    <row r="20297" ht="12.6" hidden="1"/>
    <row r="20298" ht="12.6" hidden="1"/>
    <row r="20299" ht="12.6" hidden="1"/>
    <row r="20300" ht="12.6" hidden="1"/>
    <row r="20301" ht="12.6" hidden="1"/>
    <row r="20302" ht="12.6" hidden="1"/>
    <row r="20303" ht="12.6" hidden="1"/>
    <row r="20304" ht="12.6" hidden="1"/>
    <row r="20305" ht="12.6" hidden="1"/>
    <row r="20306" ht="12.6" hidden="1"/>
    <row r="20307" ht="12.6" hidden="1"/>
    <row r="20308" ht="12.6" hidden="1"/>
    <row r="20309" ht="12.6" hidden="1"/>
    <row r="20310" ht="12.6" hidden="1"/>
    <row r="20311" ht="12.6" hidden="1"/>
    <row r="20312" ht="12.6" hidden="1"/>
    <row r="20313" ht="12.6" hidden="1"/>
    <row r="20314" ht="12.6" hidden="1"/>
    <row r="20315" ht="12.6" hidden="1"/>
    <row r="20316" ht="12.6" hidden="1"/>
    <row r="20317" ht="12.6" hidden="1"/>
    <row r="20318" ht="12.6" hidden="1"/>
    <row r="20319" ht="12.6" hidden="1"/>
    <row r="20320" ht="12.6" hidden="1"/>
    <row r="20321" ht="12.6" hidden="1"/>
    <row r="20322" ht="12.6" hidden="1"/>
    <row r="20323" ht="12.6" hidden="1"/>
    <row r="20324" ht="12.6" hidden="1"/>
    <row r="20325" ht="12.6" hidden="1"/>
    <row r="20326" ht="12.6" hidden="1"/>
    <row r="20327" ht="12.6" hidden="1"/>
    <row r="20328" ht="12.6" hidden="1"/>
    <row r="20329" ht="12.6" hidden="1"/>
    <row r="20330" ht="12.6" hidden="1"/>
    <row r="20331" ht="12.6" hidden="1"/>
    <row r="20332" ht="12.6" hidden="1"/>
    <row r="20333" ht="12.6" hidden="1"/>
    <row r="20334" ht="12.6" hidden="1"/>
    <row r="20335" ht="12.6" hidden="1"/>
    <row r="20336" ht="12.6" hidden="1"/>
    <row r="20337" ht="12.6" hidden="1"/>
    <row r="20338" ht="12.6" hidden="1"/>
    <row r="20339" ht="12.6" hidden="1"/>
    <row r="20340" ht="12.6" hidden="1"/>
    <row r="20341" ht="12.6" hidden="1"/>
    <row r="20342" ht="12.6" hidden="1"/>
    <row r="20343" ht="12.6" hidden="1"/>
    <row r="20344" ht="12.6" hidden="1"/>
    <row r="20345" ht="12.6" hidden="1"/>
    <row r="20346" ht="12.6" hidden="1"/>
    <row r="20347" ht="12.6" hidden="1"/>
    <row r="20348" ht="12.6" hidden="1"/>
    <row r="20349" ht="12.6" hidden="1"/>
    <row r="20350" ht="12.6" hidden="1"/>
    <row r="20351" ht="12.6" hidden="1"/>
    <row r="20352" ht="12.6" hidden="1"/>
    <row r="20353" ht="12.6" hidden="1"/>
    <row r="20354" ht="12.6" hidden="1"/>
    <row r="20355" ht="12.6" hidden="1"/>
    <row r="20356" ht="12.6" hidden="1"/>
    <row r="20357" ht="12.6" hidden="1"/>
    <row r="20358" ht="12.6" hidden="1"/>
    <row r="20359" ht="12.6" hidden="1"/>
    <row r="20360" ht="12.6" hidden="1"/>
    <row r="20361" ht="12.6" hidden="1"/>
    <row r="20362" ht="12.6" hidden="1"/>
    <row r="20363" ht="12.6" hidden="1"/>
    <row r="20364" ht="12.6" hidden="1"/>
    <row r="20365" ht="12.6" hidden="1"/>
    <row r="20366" ht="12.6" hidden="1"/>
    <row r="20367" ht="12.6" hidden="1"/>
    <row r="20368" ht="12.6" hidden="1"/>
    <row r="20369" ht="12.6" hidden="1"/>
    <row r="20370" ht="12.6" hidden="1"/>
    <row r="20371" ht="12.6" hidden="1"/>
    <row r="20372" ht="12.6" hidden="1"/>
    <row r="20373" ht="12.6" hidden="1"/>
    <row r="20374" ht="12.6" hidden="1"/>
    <row r="20375" ht="12.6" hidden="1"/>
    <row r="20376" ht="12.6" hidden="1"/>
    <row r="20377" ht="12.6" hidden="1"/>
    <row r="20378" ht="12.6" hidden="1"/>
    <row r="20379" ht="12.6" hidden="1"/>
    <row r="20380" ht="12.6" hidden="1"/>
    <row r="20381" ht="12.6" hidden="1"/>
    <row r="20382" ht="12.6" hidden="1"/>
    <row r="20383" ht="12.6" hidden="1"/>
    <row r="20384" ht="12.6" hidden="1"/>
    <row r="20385" ht="12.6" hidden="1"/>
    <row r="20386" ht="12.6" hidden="1"/>
    <row r="20387" ht="12.6" hidden="1"/>
    <row r="20388" ht="12.6" hidden="1"/>
    <row r="20389" ht="12.6" hidden="1"/>
    <row r="20390" ht="12.6" hidden="1"/>
    <row r="20391" ht="12.6" hidden="1"/>
    <row r="20392" ht="12.6" hidden="1"/>
    <row r="20393" ht="12.6" hidden="1"/>
    <row r="20394" ht="12.6" hidden="1"/>
    <row r="20395" ht="12.6" hidden="1"/>
    <row r="20396" ht="12.6" hidden="1"/>
    <row r="20397" ht="12.6" hidden="1"/>
    <row r="20398" ht="12.6" hidden="1"/>
    <row r="20399" ht="12.6" hidden="1"/>
    <row r="20400" ht="12.6" hidden="1"/>
    <row r="20401" ht="12.6" hidden="1"/>
    <row r="20402" ht="12.6" hidden="1"/>
    <row r="20403" ht="12.6" hidden="1"/>
    <row r="20404" ht="12.6" hidden="1"/>
    <row r="20405" ht="12.6" hidden="1"/>
    <row r="20406" ht="12.6" hidden="1"/>
    <row r="20407" ht="12.6" hidden="1"/>
    <row r="20408" ht="12.6" hidden="1"/>
    <row r="20409" ht="12.6" hidden="1"/>
    <row r="20410" ht="12.6" hidden="1"/>
    <row r="20411" ht="12.6" hidden="1"/>
    <row r="20412" ht="12.6" hidden="1"/>
    <row r="20413" ht="12.6" hidden="1"/>
    <row r="20414" ht="12.6" hidden="1"/>
    <row r="20415" ht="12.6" hidden="1"/>
    <row r="20416" ht="12.6" hidden="1"/>
    <row r="20417" ht="12.6" hidden="1"/>
    <row r="20418" ht="12.6" hidden="1"/>
    <row r="20419" ht="12.6" hidden="1"/>
    <row r="20420" ht="12.6" hidden="1"/>
    <row r="20421" ht="12.6" hidden="1"/>
    <row r="20422" ht="12.6" hidden="1"/>
    <row r="20423" ht="12.6" hidden="1"/>
    <row r="20424" ht="12.6" hidden="1"/>
    <row r="20425" ht="12.6" hidden="1"/>
    <row r="20426" ht="12.6" hidden="1"/>
    <row r="20427" ht="12.6" hidden="1"/>
    <row r="20428" ht="12.6" hidden="1"/>
    <row r="20429" ht="12.6" hidden="1"/>
    <row r="20430" ht="12.6" hidden="1"/>
    <row r="20431" ht="12.6" hidden="1"/>
    <row r="20432" ht="12.6" hidden="1"/>
    <row r="20433" ht="12.6" hidden="1"/>
    <row r="20434" ht="12.6" hidden="1"/>
    <row r="20435" ht="12.6" hidden="1"/>
    <row r="20436" ht="12.6" hidden="1"/>
    <row r="20437" ht="12.6" hidden="1"/>
    <row r="20438" ht="12.6" hidden="1"/>
    <row r="20439" ht="12.6" hidden="1"/>
    <row r="20440" ht="12.6" hidden="1"/>
    <row r="20441" ht="12.6" hidden="1"/>
    <row r="20442" ht="12.6" hidden="1"/>
    <row r="20443" ht="12.6" hidden="1"/>
    <row r="20444" ht="12.6" hidden="1"/>
    <row r="20445" ht="12.6" hidden="1"/>
    <row r="20446" ht="12.6" hidden="1"/>
    <row r="20447" ht="12.6" hidden="1"/>
    <row r="20448" ht="12.6" hidden="1"/>
    <row r="20449" ht="12.6" hidden="1"/>
    <row r="20450" ht="12.6" hidden="1"/>
    <row r="20451" ht="12.6" hidden="1"/>
    <row r="20452" ht="12.6" hidden="1"/>
    <row r="20453" ht="12.6" hidden="1"/>
    <row r="20454" ht="12.6" hidden="1"/>
    <row r="20455" ht="12.6" hidden="1"/>
    <row r="20456" ht="12.6" hidden="1"/>
    <row r="20457" ht="12.6" hidden="1"/>
    <row r="20458" ht="12.6" hidden="1"/>
    <row r="20459" ht="12.6" hidden="1"/>
    <row r="20460" ht="12.6" hidden="1"/>
    <row r="20461" ht="12.6" hidden="1"/>
    <row r="20462" ht="12.6" hidden="1"/>
    <row r="20463" ht="12.6" hidden="1"/>
    <row r="20464" ht="12.6" hidden="1"/>
    <row r="20465" ht="12.6" hidden="1"/>
    <row r="20466" ht="12.6" hidden="1"/>
    <row r="20467" ht="12.6" hidden="1"/>
    <row r="20468" ht="12.6" hidden="1"/>
    <row r="20469" ht="12.6" hidden="1"/>
    <row r="20470" ht="12.6" hidden="1"/>
    <row r="20471" ht="12.6" hidden="1"/>
    <row r="20472" ht="12.6" hidden="1"/>
    <row r="20473" ht="12.6" hidden="1"/>
    <row r="20474" ht="12.6" hidden="1"/>
    <row r="20475" ht="12.6" hidden="1"/>
    <row r="20476" ht="12.6" hidden="1"/>
    <row r="20477" ht="12.6" hidden="1"/>
    <row r="20478" ht="12.6" hidden="1"/>
    <row r="20479" ht="12.6" hidden="1"/>
    <row r="20480" ht="12.6" hidden="1"/>
    <row r="20481" ht="12.6" hidden="1"/>
    <row r="20482" ht="12.6" hidden="1"/>
    <row r="20483" ht="12.6" hidden="1"/>
    <row r="20484" ht="12.6" hidden="1"/>
    <row r="20485" ht="12.6" hidden="1"/>
    <row r="20486" ht="12.6" hidden="1"/>
    <row r="20487" ht="12.6" hidden="1"/>
    <row r="20488" ht="12.6" hidden="1"/>
    <row r="20489" ht="12.6" hidden="1"/>
    <row r="20490" ht="12.6" hidden="1"/>
    <row r="20491" ht="12.6" hidden="1"/>
    <row r="20492" ht="12.6" hidden="1"/>
    <row r="20493" ht="12.6" hidden="1"/>
    <row r="20494" ht="12.6" hidden="1"/>
    <row r="20495" ht="12.6" hidden="1"/>
    <row r="20496" ht="12.6" hidden="1"/>
    <row r="20497" ht="12.6" hidden="1"/>
    <row r="20498" ht="12.6" hidden="1"/>
    <row r="20499" ht="12.6" hidden="1"/>
    <row r="20500" ht="12.6" hidden="1"/>
    <row r="20501" ht="12.6" hidden="1"/>
    <row r="20502" ht="12.6" hidden="1"/>
    <row r="20503" ht="12.6" hidden="1"/>
    <row r="20504" ht="12.6" hidden="1"/>
    <row r="20505" ht="12.6" hidden="1"/>
    <row r="20506" ht="12.6" hidden="1"/>
    <row r="20507" ht="12.6" hidden="1"/>
    <row r="20508" ht="12.6" hidden="1"/>
    <row r="20509" ht="12.6" hidden="1"/>
    <row r="20510" ht="12.6" hidden="1"/>
    <row r="20511" ht="12.6" hidden="1"/>
    <row r="20512" ht="12.6" hidden="1"/>
    <row r="20513" ht="12.6" hidden="1"/>
    <row r="20514" ht="12.6" hidden="1"/>
    <row r="20515" ht="12.6" hidden="1"/>
    <row r="20516" ht="12.6" hidden="1"/>
    <row r="20517" ht="12.6" hidden="1"/>
    <row r="20518" ht="12.6" hidden="1"/>
    <row r="20519" ht="12.6" hidden="1"/>
    <row r="20520" ht="12.6" hidden="1"/>
    <row r="20521" ht="12.6" hidden="1"/>
    <row r="20522" ht="12.6" hidden="1"/>
    <row r="20523" ht="12.6" hidden="1"/>
    <row r="20524" ht="12.6" hidden="1"/>
    <row r="20525" ht="12.6" hidden="1"/>
    <row r="20526" ht="12.6" hidden="1"/>
    <row r="20527" ht="12.6" hidden="1"/>
    <row r="20528" ht="12.6" hidden="1"/>
    <row r="20529" ht="12.6" hidden="1"/>
    <row r="20530" ht="12.6" hidden="1"/>
    <row r="20531" ht="12.6" hidden="1"/>
    <row r="20532" ht="12.6" hidden="1"/>
    <row r="20533" ht="12.6" hidden="1"/>
    <row r="20534" ht="12.6" hidden="1"/>
    <row r="20535" ht="12.6" hidden="1"/>
    <row r="20536" ht="12.6" hidden="1"/>
    <row r="20537" ht="12.6" hidden="1"/>
    <row r="20538" ht="12.6" hidden="1"/>
    <row r="20539" ht="12.6" hidden="1"/>
    <row r="20540" ht="12.6" hidden="1"/>
    <row r="20541" ht="12.6" hidden="1"/>
    <row r="20542" ht="12.6" hidden="1"/>
    <row r="20543" ht="12.6" hidden="1"/>
    <row r="20544" ht="12.6" hidden="1"/>
    <row r="20545" ht="12.6" hidden="1"/>
    <row r="20546" ht="12.6" hidden="1"/>
    <row r="20547" ht="12.6" hidden="1"/>
    <row r="20548" ht="12.6" hidden="1"/>
    <row r="20549" ht="12.6" hidden="1"/>
    <row r="20550" ht="12.6" hidden="1"/>
    <row r="20551" ht="12.6" hidden="1"/>
    <row r="20552" ht="12.6" hidden="1"/>
    <row r="20553" ht="12.6" hidden="1"/>
    <row r="20554" ht="12.6" hidden="1"/>
    <row r="20555" ht="12.6" hidden="1"/>
    <row r="20556" ht="12.6" hidden="1"/>
    <row r="20557" ht="12.6" hidden="1"/>
    <row r="20558" ht="12.6" hidden="1"/>
    <row r="20559" ht="12.6" hidden="1"/>
    <row r="20560" ht="12.6" hidden="1"/>
    <row r="20561" ht="12.6" hidden="1"/>
    <row r="20562" ht="12.6" hidden="1"/>
    <row r="20563" ht="12.6" hidden="1"/>
    <row r="20564" ht="12.6" hidden="1"/>
    <row r="20565" ht="12.6" hidden="1"/>
    <row r="20566" ht="12.6" hidden="1"/>
    <row r="20567" ht="12.6" hidden="1"/>
    <row r="20568" ht="12.6" hidden="1"/>
    <row r="20569" ht="12.6" hidden="1"/>
    <row r="20570" ht="12.6" hidden="1"/>
    <row r="20571" ht="12.6" hidden="1"/>
    <row r="20572" ht="12.6" hidden="1"/>
    <row r="20573" ht="12.6" hidden="1"/>
    <row r="20574" ht="12.6" hidden="1"/>
    <row r="20575" ht="12.6" hidden="1"/>
    <row r="20576" ht="12.6" hidden="1"/>
    <row r="20577" ht="12.6" hidden="1"/>
    <row r="20578" ht="12.6" hidden="1"/>
    <row r="20579" ht="12.6" hidden="1"/>
    <row r="20580" ht="12.6" hidden="1"/>
    <row r="20581" ht="12.6" hidden="1"/>
    <row r="20582" ht="12.6" hidden="1"/>
    <row r="20583" ht="12.6" hidden="1"/>
    <row r="20584" ht="12.6" hidden="1"/>
    <row r="20585" ht="12.6" hidden="1"/>
    <row r="20586" ht="12.6" hidden="1"/>
    <row r="20587" ht="12.6" hidden="1"/>
    <row r="20588" ht="12.6" hidden="1"/>
    <row r="20589" ht="12.6" hidden="1"/>
    <row r="20590" ht="12.6" hidden="1"/>
    <row r="20591" ht="12.6" hidden="1"/>
    <row r="20592" ht="12.6" hidden="1"/>
    <row r="20593" ht="12.6" hidden="1"/>
    <row r="20594" ht="12.6" hidden="1"/>
    <row r="20595" ht="12.6" hidden="1"/>
    <row r="20596" ht="12.6" hidden="1"/>
    <row r="20597" ht="12.6" hidden="1"/>
    <row r="20598" ht="12.6" hidden="1"/>
    <row r="20599" ht="12.6" hidden="1"/>
    <row r="20600" ht="12.6" hidden="1"/>
    <row r="20601" ht="12.6" hidden="1"/>
    <row r="20602" ht="12.6" hidden="1"/>
    <row r="20603" ht="12.6" hidden="1"/>
    <row r="20604" ht="12.6" hidden="1"/>
    <row r="20605" ht="12.6" hidden="1"/>
    <row r="20606" ht="12.6" hidden="1"/>
    <row r="20607" ht="12.6" hidden="1"/>
    <row r="20608" ht="12.6" hidden="1"/>
    <row r="20609" ht="12.6" hidden="1"/>
    <row r="20610" ht="12.6" hidden="1"/>
    <row r="20611" ht="12.6" hidden="1"/>
    <row r="20612" ht="12.6" hidden="1"/>
    <row r="20613" ht="12.6" hidden="1"/>
    <row r="20614" ht="12.6" hidden="1"/>
    <row r="20615" ht="12.6" hidden="1"/>
    <row r="20616" ht="12.6" hidden="1"/>
    <row r="20617" ht="12.6" hidden="1"/>
    <row r="20618" ht="12.6" hidden="1"/>
    <row r="20619" ht="12.6" hidden="1"/>
    <row r="20620" ht="12.6" hidden="1"/>
    <row r="20621" ht="12.6" hidden="1"/>
    <row r="20622" ht="12.6" hidden="1"/>
    <row r="20623" ht="12.6" hidden="1"/>
    <row r="20624" ht="12.6" hidden="1"/>
    <row r="20625" ht="12.6" hidden="1"/>
    <row r="20626" ht="12.6" hidden="1"/>
    <row r="20627" ht="12.6" hidden="1"/>
    <row r="20628" ht="12.6" hidden="1"/>
    <row r="20629" ht="12.6" hidden="1"/>
    <row r="20630" ht="12.6" hidden="1"/>
    <row r="20631" ht="12.6" hidden="1"/>
    <row r="20632" ht="12.6" hidden="1"/>
    <row r="20633" ht="12.6" hidden="1"/>
    <row r="20634" ht="12.6" hidden="1"/>
    <row r="20635" ht="12.6" hidden="1"/>
    <row r="20636" ht="12.6" hidden="1"/>
    <row r="20637" ht="12.6" hidden="1"/>
    <row r="20638" ht="12.6" hidden="1"/>
    <row r="20639" ht="12.6" hidden="1"/>
    <row r="20640" ht="12.6" hidden="1"/>
    <row r="20641" ht="12.6" hidden="1"/>
    <row r="20642" ht="12.6" hidden="1"/>
    <row r="20643" ht="12.6" hidden="1"/>
    <row r="20644" ht="12.6" hidden="1"/>
    <row r="20645" ht="12.6" hidden="1"/>
    <row r="20646" ht="12.6" hidden="1"/>
    <row r="20647" ht="12.6" hidden="1"/>
    <row r="20648" ht="12.6" hidden="1"/>
    <row r="20649" ht="12.6" hidden="1"/>
    <row r="20650" ht="12.6" hidden="1"/>
    <row r="20651" ht="12.6" hidden="1"/>
    <row r="20652" ht="12.6" hidden="1"/>
    <row r="20653" ht="12.6" hidden="1"/>
    <row r="20654" ht="12.6" hidden="1"/>
    <row r="20655" ht="12.6" hidden="1"/>
    <row r="20656" ht="12.6" hidden="1"/>
    <row r="20657" ht="12.6" hidden="1"/>
    <row r="20658" ht="12.6" hidden="1"/>
    <row r="20659" ht="12.6" hidden="1"/>
    <row r="20660" ht="12.6" hidden="1"/>
    <row r="20661" ht="12.6" hidden="1"/>
    <row r="20662" ht="12.6" hidden="1"/>
    <row r="20663" ht="12.6" hidden="1"/>
    <row r="20664" ht="12.6" hidden="1"/>
    <row r="20665" ht="12.6" hidden="1"/>
    <row r="20666" ht="12.6" hidden="1"/>
    <row r="20667" ht="12.6" hidden="1"/>
    <row r="20668" ht="12.6" hidden="1"/>
    <row r="20669" ht="12.6" hidden="1"/>
    <row r="20670" ht="12.6" hidden="1"/>
    <row r="20671" ht="12.6" hidden="1"/>
    <row r="20672" ht="12.6" hidden="1"/>
    <row r="20673" ht="12.6" hidden="1"/>
    <row r="20674" ht="12.6" hidden="1"/>
    <row r="20675" ht="12.6" hidden="1"/>
    <row r="20676" ht="12.6" hidden="1"/>
    <row r="20677" ht="12.6" hidden="1"/>
    <row r="20678" ht="12.6" hidden="1"/>
    <row r="20679" ht="12.6" hidden="1"/>
    <row r="20680" ht="12.6" hidden="1"/>
    <row r="20681" ht="12.6" hidden="1"/>
    <row r="20682" ht="12.6" hidden="1"/>
    <row r="20683" ht="12.6" hidden="1"/>
    <row r="20684" ht="12.6" hidden="1"/>
    <row r="20685" ht="12.6" hidden="1"/>
    <row r="20686" ht="12.6" hidden="1"/>
    <row r="20687" ht="12.6" hidden="1"/>
    <row r="20688" ht="12.6" hidden="1"/>
    <row r="20689" ht="12.6" hidden="1"/>
    <row r="20690" ht="12.6" hidden="1"/>
    <row r="20691" ht="12.6" hidden="1"/>
    <row r="20692" ht="12.6" hidden="1"/>
    <row r="20693" ht="12.6" hidden="1"/>
    <row r="20694" ht="12.6" hidden="1"/>
    <row r="20695" ht="12.6" hidden="1"/>
    <row r="20696" ht="12.6" hidden="1"/>
    <row r="20697" ht="12.6" hidden="1"/>
    <row r="20698" ht="12.6" hidden="1"/>
    <row r="20699" ht="12.6" hidden="1"/>
    <row r="20700" ht="12.6" hidden="1"/>
    <row r="20701" ht="12.6" hidden="1"/>
    <row r="20702" ht="12.6" hidden="1"/>
    <row r="20703" ht="12.6" hidden="1"/>
    <row r="20704" ht="12.6" hidden="1"/>
    <row r="20705" ht="12.6" hidden="1"/>
    <row r="20706" ht="12.6" hidden="1"/>
    <row r="20707" ht="12.6" hidden="1"/>
    <row r="20708" ht="12.6" hidden="1"/>
    <row r="20709" ht="12.6" hidden="1"/>
    <row r="20710" ht="12.6" hidden="1"/>
    <row r="20711" ht="12.6" hidden="1"/>
    <row r="20712" ht="12.6" hidden="1"/>
    <row r="20713" ht="12.6" hidden="1"/>
    <row r="20714" ht="12.6" hidden="1"/>
    <row r="20715" ht="12.6" hidden="1"/>
    <row r="20716" ht="12.6" hidden="1"/>
    <row r="20717" ht="12.6" hidden="1"/>
    <row r="20718" ht="12.6" hidden="1"/>
    <row r="20719" ht="12.6" hidden="1"/>
    <row r="20720" ht="12.6" hidden="1"/>
    <row r="20721" ht="12.6" hidden="1"/>
    <row r="20722" ht="12.6" hidden="1"/>
    <row r="20723" ht="12.6" hidden="1"/>
    <row r="20724" ht="12.6" hidden="1"/>
    <row r="20725" ht="12.6" hidden="1"/>
    <row r="20726" ht="12.6" hidden="1"/>
    <row r="20727" ht="12.6" hidden="1"/>
    <row r="20728" ht="12.6" hidden="1"/>
    <row r="20729" ht="12.6" hidden="1"/>
    <row r="20730" ht="12.6" hidden="1"/>
    <row r="20731" ht="12.6" hidden="1"/>
    <row r="20732" ht="12.6" hidden="1"/>
    <row r="20733" ht="12.6" hidden="1"/>
    <row r="20734" ht="12.6" hidden="1"/>
    <row r="20735" ht="12.6" hidden="1"/>
    <row r="20736" ht="12.6" hidden="1"/>
    <row r="20737" ht="12.6" hidden="1"/>
    <row r="20738" ht="12.6" hidden="1"/>
    <row r="20739" ht="12.6" hidden="1"/>
    <row r="20740" ht="12.6" hidden="1"/>
    <row r="20741" ht="12.6" hidden="1"/>
    <row r="20742" ht="12.6" hidden="1"/>
    <row r="20743" ht="12.6" hidden="1"/>
    <row r="20744" ht="12.6" hidden="1"/>
    <row r="20745" ht="12.6" hidden="1"/>
    <row r="20746" ht="12.6" hidden="1"/>
    <row r="20747" ht="12.6" hidden="1"/>
    <row r="20748" ht="12.6" hidden="1"/>
    <row r="20749" ht="12.6" hidden="1"/>
    <row r="20750" ht="12.6" hidden="1"/>
    <row r="20751" ht="12.6" hidden="1"/>
    <row r="20752" ht="12.6" hidden="1"/>
    <row r="20753" ht="12.6" hidden="1"/>
    <row r="20754" ht="12.6" hidden="1"/>
    <row r="20755" ht="12.6" hidden="1"/>
    <row r="20756" ht="12.6" hidden="1"/>
    <row r="20757" ht="12.6" hidden="1"/>
    <row r="20758" ht="12.6" hidden="1"/>
    <row r="20759" ht="12.6" hidden="1"/>
    <row r="20760" ht="12.6" hidden="1"/>
    <row r="20761" ht="12.6" hidden="1"/>
    <row r="20762" ht="12.6" hidden="1"/>
    <row r="20763" ht="12.6" hidden="1"/>
    <row r="20764" ht="12.6" hidden="1"/>
    <row r="20765" ht="12.6" hidden="1"/>
    <row r="20766" ht="12.6" hidden="1"/>
    <row r="20767" ht="12.6" hidden="1"/>
    <row r="20768" ht="12.6" hidden="1"/>
    <row r="20769" ht="12.6" hidden="1"/>
    <row r="20770" ht="12.6" hidden="1"/>
    <row r="20771" ht="12.6" hidden="1"/>
    <row r="20772" ht="12.6" hidden="1"/>
    <row r="20773" ht="12.6" hidden="1"/>
    <row r="20774" ht="12.6" hidden="1"/>
    <row r="20775" ht="12.6" hidden="1"/>
    <row r="20776" ht="12.6" hidden="1"/>
    <row r="20777" ht="12.6" hidden="1"/>
    <row r="20778" ht="12.6" hidden="1"/>
    <row r="20779" ht="12.6" hidden="1"/>
    <row r="20780" ht="12.6" hidden="1"/>
    <row r="20781" ht="12.6" hidden="1"/>
    <row r="20782" ht="12.6" hidden="1"/>
    <row r="20783" ht="12.6" hidden="1"/>
    <row r="20784" ht="12.6" hidden="1"/>
    <row r="20785" ht="12.6" hidden="1"/>
    <row r="20786" ht="12.6" hidden="1"/>
    <row r="20787" ht="12.6" hidden="1"/>
    <row r="20788" ht="12.6" hidden="1"/>
    <row r="20789" ht="12.6" hidden="1"/>
    <row r="20790" ht="12.6" hidden="1"/>
    <row r="20791" ht="12.6" hidden="1"/>
    <row r="20792" ht="12.6" hidden="1"/>
    <row r="20793" ht="12.6" hidden="1"/>
    <row r="20794" ht="12.6" hidden="1"/>
    <row r="20795" ht="12.6" hidden="1"/>
    <row r="20796" ht="12.6" hidden="1"/>
    <row r="20797" ht="12.6" hidden="1"/>
    <row r="20798" ht="12.6" hidden="1"/>
    <row r="20799" ht="12.6" hidden="1"/>
    <row r="20800" ht="12.6" hidden="1"/>
    <row r="20801" ht="12.6" hidden="1"/>
    <row r="20802" ht="12.6" hidden="1"/>
    <row r="20803" ht="12.6" hidden="1"/>
    <row r="20804" ht="12.6" hidden="1"/>
    <row r="20805" ht="12.6" hidden="1"/>
    <row r="20806" ht="12.6" hidden="1"/>
    <row r="20807" ht="12.6" hidden="1"/>
    <row r="20808" ht="12.6" hidden="1"/>
    <row r="20809" ht="12.6" hidden="1"/>
    <row r="20810" ht="12.6" hidden="1"/>
    <row r="20811" ht="12.6" hidden="1"/>
    <row r="20812" ht="12.6" hidden="1"/>
    <row r="20813" ht="12.6" hidden="1"/>
    <row r="20814" ht="12.6" hidden="1"/>
    <row r="20815" ht="12.6" hidden="1"/>
    <row r="20816" ht="12.6" hidden="1"/>
    <row r="20817" ht="12.6" hidden="1"/>
    <row r="20818" ht="12.6" hidden="1"/>
    <row r="20819" ht="12.6" hidden="1"/>
    <row r="20820" ht="12.6" hidden="1"/>
    <row r="20821" ht="12.6" hidden="1"/>
    <row r="20822" ht="12.6" hidden="1"/>
    <row r="20823" ht="12.6" hidden="1"/>
    <row r="20824" ht="12.6" hidden="1"/>
    <row r="20825" ht="12.6" hidden="1"/>
    <row r="20826" ht="12.6" hidden="1"/>
    <row r="20827" ht="12.6" hidden="1"/>
    <row r="20828" ht="12.6" hidden="1"/>
    <row r="20829" ht="12.6" hidden="1"/>
    <row r="20830" ht="12.6" hidden="1"/>
    <row r="20831" ht="12.6" hidden="1"/>
    <row r="20832" ht="12.6" hidden="1"/>
    <row r="20833" ht="12.6" hidden="1"/>
    <row r="20834" ht="12.6" hidden="1"/>
    <row r="20835" ht="12.6" hidden="1"/>
    <row r="20836" ht="12.6" hidden="1"/>
    <row r="20837" ht="12.6" hidden="1"/>
    <row r="20838" ht="12.6" hidden="1"/>
    <row r="20839" ht="12.6" hidden="1"/>
    <row r="20840" ht="12.6" hidden="1"/>
    <row r="20841" ht="12.6" hidden="1"/>
    <row r="20842" ht="12.6" hidden="1"/>
    <row r="20843" ht="12.6" hidden="1"/>
    <row r="20844" ht="12.6" hidden="1"/>
    <row r="20845" ht="12.6" hidden="1"/>
    <row r="20846" ht="12.6" hidden="1"/>
    <row r="20847" ht="12.6" hidden="1"/>
    <row r="20848" ht="12.6" hidden="1"/>
    <row r="20849" ht="12.6" hidden="1"/>
    <row r="20850" ht="12.6" hidden="1"/>
    <row r="20851" ht="12.6" hidden="1"/>
    <row r="20852" ht="12.6" hidden="1"/>
    <row r="20853" ht="12.6" hidden="1"/>
    <row r="20854" ht="12.6" hidden="1"/>
    <row r="20855" ht="12.6" hidden="1"/>
    <row r="20856" ht="12.6" hidden="1"/>
    <row r="20857" ht="12.6" hidden="1"/>
    <row r="20858" ht="12.6" hidden="1"/>
    <row r="20859" ht="12.6" hidden="1"/>
    <row r="20860" ht="12.6" hidden="1"/>
    <row r="20861" ht="12.6" hidden="1"/>
    <row r="20862" ht="12.6" hidden="1"/>
    <row r="20863" ht="12.6" hidden="1"/>
    <row r="20864" ht="12.6" hidden="1"/>
    <row r="20865" ht="12.6" hidden="1"/>
    <row r="20866" ht="12.6" hidden="1"/>
    <row r="20867" ht="12.6" hidden="1"/>
    <row r="20868" ht="12.6" hidden="1"/>
    <row r="20869" ht="12.6" hidden="1"/>
    <row r="20870" ht="12.6" hidden="1"/>
    <row r="20871" ht="12.6" hidden="1"/>
    <row r="20872" ht="12.6" hidden="1"/>
    <row r="20873" ht="12.6" hidden="1"/>
    <row r="20874" ht="12.6" hidden="1"/>
    <row r="20875" ht="12.6" hidden="1"/>
    <row r="20876" ht="12.6" hidden="1"/>
    <row r="20877" ht="12.6" hidden="1"/>
    <row r="20878" ht="12.6" hidden="1"/>
    <row r="20879" ht="12.6" hidden="1"/>
    <row r="20880" ht="12.6" hidden="1"/>
    <row r="20881" ht="12.6" hidden="1"/>
    <row r="20882" ht="12.6" hidden="1"/>
    <row r="20883" ht="12.6" hidden="1"/>
    <row r="20884" ht="12.6" hidden="1"/>
    <row r="20885" ht="12.6" hidden="1"/>
    <row r="20886" ht="12.6" hidden="1"/>
    <row r="20887" ht="12.6" hidden="1"/>
    <row r="20888" ht="12.6" hidden="1"/>
    <row r="20889" ht="12.6" hidden="1"/>
    <row r="20890" ht="12.6" hidden="1"/>
    <row r="20891" ht="12.6" hidden="1"/>
    <row r="20892" ht="12.6" hidden="1"/>
    <row r="20893" ht="12.6" hidden="1"/>
    <row r="20894" ht="12.6" hidden="1"/>
    <row r="20895" ht="12.6" hidden="1"/>
    <row r="20896" ht="12.6" hidden="1"/>
    <row r="20897" ht="12.6" hidden="1"/>
    <row r="20898" ht="12.6" hidden="1"/>
    <row r="20899" ht="12.6" hidden="1"/>
    <row r="20900" ht="12.6" hidden="1"/>
    <row r="20901" ht="12.6" hidden="1"/>
    <row r="20902" ht="12.6" hidden="1"/>
    <row r="20903" ht="12.6" hidden="1"/>
    <row r="20904" ht="12.6" hidden="1"/>
    <row r="20905" ht="12.6" hidden="1"/>
    <row r="20906" ht="12.6" hidden="1"/>
    <row r="20907" ht="12.6" hidden="1"/>
    <row r="20908" ht="12.6" hidden="1"/>
    <row r="20909" ht="12.6" hidden="1"/>
    <row r="20910" ht="12.6" hidden="1"/>
    <row r="20911" ht="12.6" hidden="1"/>
    <row r="20912" ht="12.6" hidden="1"/>
    <row r="20913" ht="12.6" hidden="1"/>
    <row r="20914" ht="12.6" hidden="1"/>
    <row r="20915" ht="12.6" hidden="1"/>
    <row r="20916" ht="12.6" hidden="1"/>
    <row r="20917" ht="12.6" hidden="1"/>
    <row r="20918" ht="12.6" hidden="1"/>
    <row r="20919" ht="12.6" hidden="1"/>
    <row r="20920" ht="12.6" hidden="1"/>
    <row r="20921" ht="12.6" hidden="1"/>
    <row r="20922" ht="12.6" hidden="1"/>
    <row r="20923" ht="12.6" hidden="1"/>
    <row r="20924" ht="12.6" hidden="1"/>
    <row r="20925" ht="12.6" hidden="1"/>
    <row r="20926" ht="12.6" hidden="1"/>
    <row r="20927" ht="12.6" hidden="1"/>
    <row r="20928" ht="12.6" hidden="1"/>
    <row r="20929" ht="12.6" hidden="1"/>
    <row r="20930" ht="12.6" hidden="1"/>
    <row r="20931" ht="12.6" hidden="1"/>
    <row r="20932" ht="12.6" hidden="1"/>
    <row r="20933" ht="12.6" hidden="1"/>
    <row r="20934" ht="12.6" hidden="1"/>
    <row r="20935" ht="12.6" hidden="1"/>
    <row r="20936" ht="12.6" hidden="1"/>
    <row r="20937" ht="12.6" hidden="1"/>
    <row r="20938" ht="12.6" hidden="1"/>
    <row r="20939" ht="12.6" hidden="1"/>
    <row r="20940" ht="12.6" hidden="1"/>
    <row r="20941" ht="12.6" hidden="1"/>
    <row r="20942" ht="12.6" hidden="1"/>
    <row r="20943" ht="12.6" hidden="1"/>
    <row r="20944" ht="12.6" hidden="1"/>
    <row r="20945" ht="12.6" hidden="1"/>
    <row r="20946" ht="12.6" hidden="1"/>
    <row r="20947" ht="12.6" hidden="1"/>
    <row r="20948" ht="12.6" hidden="1"/>
    <row r="20949" ht="12.6" hidden="1"/>
    <row r="20950" ht="12.6" hidden="1"/>
    <row r="20951" ht="12.6" hidden="1"/>
    <row r="20952" ht="12.6" hidden="1"/>
    <row r="20953" ht="12.6" hidden="1"/>
    <row r="20954" ht="12.6" hidden="1"/>
    <row r="20955" ht="12.6" hidden="1"/>
    <row r="20956" ht="12.6" hidden="1"/>
    <row r="20957" ht="12.6" hidden="1"/>
    <row r="20958" ht="12.6" hidden="1"/>
    <row r="20959" ht="12.6" hidden="1"/>
    <row r="20960" ht="12.6" hidden="1"/>
    <row r="20961" ht="12.6" hidden="1"/>
    <row r="20962" ht="12.6" hidden="1"/>
    <row r="20963" ht="12.6" hidden="1"/>
    <row r="20964" ht="12.6" hidden="1"/>
    <row r="20965" ht="12.6" hidden="1"/>
    <row r="20966" ht="12.6" hidden="1"/>
    <row r="20967" ht="12.6" hidden="1"/>
    <row r="20968" ht="12.6" hidden="1"/>
    <row r="20969" ht="12.6" hidden="1"/>
    <row r="20970" ht="12.6" hidden="1"/>
    <row r="20971" ht="12.6" hidden="1"/>
    <row r="20972" ht="12.6" hidden="1"/>
    <row r="20973" ht="12.6" hidden="1"/>
    <row r="20974" ht="12.6" hidden="1"/>
    <row r="20975" ht="12.6" hidden="1"/>
    <row r="20976" ht="12.6" hidden="1"/>
    <row r="20977" ht="12.6" hidden="1"/>
    <row r="20978" ht="12.6" hidden="1"/>
    <row r="20979" ht="12.6" hidden="1"/>
    <row r="20980" ht="12.6" hidden="1"/>
    <row r="20981" ht="12.6" hidden="1"/>
    <row r="20982" ht="12.6" hidden="1"/>
    <row r="20983" ht="12.6" hidden="1"/>
    <row r="20984" ht="12.6" hidden="1"/>
    <row r="20985" ht="12.6" hidden="1"/>
    <row r="20986" ht="12.6" hidden="1"/>
    <row r="20987" ht="12.6" hidden="1"/>
    <row r="20988" ht="12.6" hidden="1"/>
    <row r="20989" ht="12.6" hidden="1"/>
    <row r="20990" ht="12.6" hidden="1"/>
    <row r="20991" ht="12.6" hidden="1"/>
    <row r="20992" ht="12.6" hidden="1"/>
    <row r="20993" ht="12.6" hidden="1"/>
    <row r="20994" ht="12.6" hidden="1"/>
    <row r="20995" ht="12.6" hidden="1"/>
    <row r="20996" ht="12.6" hidden="1"/>
    <row r="20997" ht="12.6" hidden="1"/>
    <row r="20998" ht="12.6" hidden="1"/>
    <row r="20999" ht="12.6" hidden="1"/>
    <row r="21000" ht="12.6" hidden="1"/>
    <row r="21001" ht="12.6" hidden="1"/>
    <row r="21002" ht="12.6" hidden="1"/>
    <row r="21003" ht="12.6" hidden="1"/>
    <row r="21004" ht="12.6" hidden="1"/>
    <row r="21005" ht="12.6" hidden="1"/>
    <row r="21006" ht="12.6" hidden="1"/>
    <row r="21007" ht="12.6" hidden="1"/>
    <row r="21008" ht="12.6" hidden="1"/>
    <row r="21009" ht="12.6" hidden="1"/>
    <row r="21010" ht="12.6" hidden="1"/>
    <row r="21011" ht="12.6" hidden="1"/>
    <row r="21012" ht="12.6" hidden="1"/>
    <row r="21013" ht="12.6" hidden="1"/>
    <row r="21014" ht="12.6" hidden="1"/>
    <row r="21015" ht="12.6" hidden="1"/>
    <row r="21016" ht="12.6" hidden="1"/>
    <row r="21017" ht="12.6" hidden="1"/>
    <row r="21018" ht="12.6" hidden="1"/>
    <row r="21019" ht="12.6" hidden="1"/>
    <row r="21020" ht="12.6" hidden="1"/>
    <row r="21021" ht="12.6" hidden="1"/>
    <row r="21022" ht="12.6" hidden="1"/>
    <row r="21023" ht="12.6" hidden="1"/>
    <row r="21024" ht="12.6" hidden="1"/>
    <row r="21025" ht="12.6" hidden="1"/>
    <row r="21026" ht="12.6" hidden="1"/>
    <row r="21027" ht="12.6" hidden="1"/>
    <row r="21028" ht="12.6" hidden="1"/>
    <row r="21029" ht="12.6" hidden="1"/>
    <row r="21030" ht="12.6" hidden="1"/>
    <row r="21031" ht="12.6" hidden="1"/>
    <row r="21032" ht="12.6" hidden="1"/>
    <row r="21033" ht="12.6" hidden="1"/>
    <row r="21034" ht="12.6" hidden="1"/>
    <row r="21035" ht="12.6" hidden="1"/>
    <row r="21036" ht="12.6" hidden="1"/>
    <row r="21037" ht="12.6" hidden="1"/>
    <row r="21038" ht="12.6" hidden="1"/>
    <row r="21039" ht="12.6" hidden="1"/>
    <row r="21040" ht="12.6" hidden="1"/>
    <row r="21041" ht="12.6" hidden="1"/>
    <row r="21042" ht="12.6" hidden="1"/>
    <row r="21043" ht="12.6" hidden="1"/>
    <row r="21044" ht="12.6" hidden="1"/>
    <row r="21045" ht="12.6" hidden="1"/>
    <row r="21046" ht="12.6" hidden="1"/>
    <row r="21047" ht="12.6" hidden="1"/>
    <row r="21048" ht="12.6" hidden="1"/>
    <row r="21049" ht="12.6" hidden="1"/>
    <row r="21050" ht="12.6" hidden="1"/>
    <row r="21051" ht="12.6" hidden="1"/>
    <row r="21052" ht="12.6" hidden="1"/>
    <row r="21053" ht="12.6" hidden="1"/>
    <row r="21054" ht="12.6" hidden="1"/>
    <row r="21055" ht="12.6" hidden="1"/>
    <row r="21056" ht="12.6" hidden="1"/>
    <row r="21057" ht="12.6" hidden="1"/>
    <row r="21058" ht="12.6" hidden="1"/>
    <row r="21059" ht="12.6" hidden="1"/>
    <row r="21060" ht="12.6" hidden="1"/>
    <row r="21061" ht="12.6" hidden="1"/>
    <row r="21062" ht="12.6" hidden="1"/>
    <row r="21063" ht="12.6" hidden="1"/>
    <row r="21064" ht="12.6" hidden="1"/>
    <row r="21065" ht="12.6" hidden="1"/>
    <row r="21066" ht="12.6" hidden="1"/>
    <row r="21067" ht="12.6" hidden="1"/>
    <row r="21068" ht="12.6" hidden="1"/>
    <row r="21069" ht="12.6" hidden="1"/>
    <row r="21070" ht="12.6" hidden="1"/>
    <row r="21071" ht="12.6" hidden="1"/>
    <row r="21072" ht="12.6" hidden="1"/>
    <row r="21073" ht="12.6" hidden="1"/>
    <row r="21074" ht="12.6" hidden="1"/>
    <row r="21075" ht="12.6" hidden="1"/>
    <row r="21076" ht="12.6" hidden="1"/>
    <row r="21077" ht="12.6" hidden="1"/>
    <row r="21078" ht="12.6" hidden="1"/>
    <row r="21079" ht="12.6" hidden="1"/>
    <row r="21080" ht="12.6" hidden="1"/>
    <row r="21081" ht="12.6" hidden="1"/>
    <row r="21082" ht="12.6" hidden="1"/>
    <row r="21083" ht="12.6" hidden="1"/>
    <row r="21084" ht="12.6" hidden="1"/>
    <row r="21085" ht="12.6" hidden="1"/>
    <row r="21086" ht="12.6" hidden="1"/>
    <row r="21087" ht="12.6" hidden="1"/>
    <row r="21088" ht="12.6" hidden="1"/>
    <row r="21089" ht="12.6" hidden="1"/>
    <row r="21090" ht="12.6" hidden="1"/>
    <row r="21091" ht="12.6" hidden="1"/>
    <row r="21092" ht="12.6" hidden="1"/>
    <row r="21093" ht="12.6" hidden="1"/>
    <row r="21094" ht="12.6" hidden="1"/>
    <row r="21095" ht="12.6" hidden="1"/>
    <row r="21096" ht="12.6" hidden="1"/>
    <row r="21097" ht="12.6" hidden="1"/>
    <row r="21098" ht="12.6" hidden="1"/>
    <row r="21099" ht="12.6" hidden="1"/>
    <row r="21100" ht="12.6" hidden="1"/>
    <row r="21101" ht="12.6" hidden="1"/>
    <row r="21102" ht="12.6" hidden="1"/>
    <row r="21103" ht="12.6" hidden="1"/>
    <row r="21104" ht="12.6" hidden="1"/>
    <row r="21105" ht="12.6" hidden="1"/>
    <row r="21106" ht="12.6" hidden="1"/>
    <row r="21107" ht="12.6" hidden="1"/>
    <row r="21108" ht="12.6" hidden="1"/>
    <row r="21109" ht="12.6" hidden="1"/>
    <row r="21110" ht="12.6" hidden="1"/>
    <row r="21111" ht="12.6" hidden="1"/>
    <row r="21112" ht="12.6" hidden="1"/>
    <row r="21113" ht="12.6" hidden="1"/>
    <row r="21114" ht="12.6" hidden="1"/>
    <row r="21115" ht="12.6" hidden="1"/>
    <row r="21116" ht="12.6" hidden="1"/>
    <row r="21117" ht="12.6" hidden="1"/>
    <row r="21118" ht="12.6" hidden="1"/>
    <row r="21119" ht="12.6" hidden="1"/>
    <row r="21120" ht="12.6" hidden="1"/>
    <row r="21121" ht="12.6" hidden="1"/>
    <row r="21122" ht="12.6" hidden="1"/>
    <row r="21123" ht="12.6" hidden="1"/>
    <row r="21124" ht="12.6" hidden="1"/>
    <row r="21125" ht="12.6" hidden="1"/>
    <row r="21126" ht="12.6" hidden="1"/>
    <row r="21127" ht="12.6" hidden="1"/>
    <row r="21128" ht="12.6" hidden="1"/>
    <row r="21129" ht="12.6" hidden="1"/>
    <row r="21130" ht="12.6" hidden="1"/>
    <row r="21131" ht="12.6" hidden="1"/>
    <row r="21132" ht="12.6" hidden="1"/>
    <row r="21133" ht="12.6" hidden="1"/>
    <row r="21134" ht="12.6" hidden="1"/>
    <row r="21135" ht="12.6" hidden="1"/>
    <row r="21136" ht="12.6" hidden="1"/>
    <row r="21137" ht="12.6" hidden="1"/>
    <row r="21138" ht="12.6" hidden="1"/>
    <row r="21139" ht="12.6" hidden="1"/>
    <row r="21140" ht="12.6" hidden="1"/>
    <row r="21141" ht="12.6" hidden="1"/>
    <row r="21142" ht="12.6" hidden="1"/>
    <row r="21143" ht="12.6" hidden="1"/>
    <row r="21144" ht="12.6" hidden="1"/>
    <row r="21145" ht="12.6" hidden="1"/>
    <row r="21146" ht="12.6" hidden="1"/>
    <row r="21147" ht="12.6" hidden="1"/>
    <row r="21148" ht="12.6" hidden="1"/>
    <row r="21149" ht="12.6" hidden="1"/>
    <row r="21150" ht="12.6" hidden="1"/>
    <row r="21151" ht="12.6" hidden="1"/>
    <row r="21152" ht="12.6" hidden="1"/>
    <row r="21153" ht="12.6" hidden="1"/>
    <row r="21154" ht="12.6" hidden="1"/>
    <row r="21155" ht="12.6" hidden="1"/>
    <row r="21156" ht="12.6" hidden="1"/>
    <row r="21157" ht="12.6" hidden="1"/>
    <row r="21158" ht="12.6" hidden="1"/>
    <row r="21159" ht="12.6" hidden="1"/>
    <row r="21160" ht="12.6" hidden="1"/>
    <row r="21161" ht="12.6" hidden="1"/>
    <row r="21162" ht="12.6" hidden="1"/>
    <row r="21163" ht="12.6" hidden="1"/>
    <row r="21164" ht="12.6" hidden="1"/>
    <row r="21165" ht="12.6" hidden="1"/>
    <row r="21166" ht="12.6" hidden="1"/>
    <row r="21167" ht="12.6" hidden="1"/>
    <row r="21168" ht="12.6" hidden="1"/>
    <row r="21169" ht="12.6" hidden="1"/>
    <row r="21170" ht="12.6" hidden="1"/>
    <row r="21171" ht="12.6" hidden="1"/>
    <row r="21172" ht="12.6" hidden="1"/>
    <row r="21173" ht="12.6" hidden="1"/>
    <row r="21174" ht="12.6" hidden="1"/>
    <row r="21175" ht="12.6" hidden="1"/>
    <row r="21176" ht="12.6" hidden="1"/>
    <row r="21177" ht="12.6" hidden="1"/>
    <row r="21178" ht="12.6" hidden="1"/>
    <row r="21179" ht="12.6" hidden="1"/>
    <row r="21180" ht="12.6" hidden="1"/>
    <row r="21181" ht="12.6" hidden="1"/>
    <row r="21182" ht="12.6" hidden="1"/>
    <row r="21183" ht="12.6" hidden="1"/>
    <row r="21184" ht="12.6" hidden="1"/>
    <row r="21185" ht="12.6" hidden="1"/>
    <row r="21186" ht="12.6" hidden="1"/>
    <row r="21187" ht="12.6" hidden="1"/>
    <row r="21188" ht="12.6" hidden="1"/>
    <row r="21189" ht="12.6" hidden="1"/>
    <row r="21190" ht="12.6" hidden="1"/>
    <row r="21191" ht="12.6" hidden="1"/>
    <row r="21192" ht="12.6" hidden="1"/>
    <row r="21193" ht="12.6" hidden="1"/>
    <row r="21194" ht="12.6" hidden="1"/>
    <row r="21195" ht="12.6" hidden="1"/>
    <row r="21196" ht="12.6" hidden="1"/>
    <row r="21197" ht="12.6" hidden="1"/>
    <row r="21198" ht="12.6" hidden="1"/>
    <row r="21199" ht="12.6" hidden="1"/>
    <row r="21200" ht="12.6" hidden="1"/>
    <row r="21201" ht="12.6" hidden="1"/>
    <row r="21202" ht="12.6" hidden="1"/>
    <row r="21203" ht="12.6" hidden="1"/>
    <row r="21204" ht="12.6" hidden="1"/>
    <row r="21205" ht="12.6" hidden="1"/>
    <row r="21206" ht="12.6" hidden="1"/>
    <row r="21207" ht="12.6" hidden="1"/>
    <row r="21208" ht="12.6" hidden="1"/>
    <row r="21209" ht="12.6" hidden="1"/>
    <row r="21210" ht="12.6" hidden="1"/>
    <row r="21211" ht="12.6" hidden="1"/>
    <row r="21212" ht="12.6" hidden="1"/>
    <row r="21213" ht="12.6" hidden="1"/>
    <row r="21214" ht="12.6" hidden="1"/>
    <row r="21215" ht="12.6" hidden="1"/>
    <row r="21216" ht="12.6" hidden="1"/>
    <row r="21217" ht="12.6" hidden="1"/>
    <row r="21218" ht="12.6" hidden="1"/>
    <row r="21219" ht="12.6" hidden="1"/>
    <row r="21220" ht="12.6" hidden="1"/>
    <row r="21221" ht="12.6" hidden="1"/>
    <row r="21222" ht="12.6" hidden="1"/>
    <row r="21223" ht="12.6" hidden="1"/>
    <row r="21224" ht="12.6" hidden="1"/>
    <row r="21225" ht="12.6" hidden="1"/>
    <row r="21226" ht="12.6" hidden="1"/>
    <row r="21227" ht="12.6" hidden="1"/>
    <row r="21228" ht="12.6" hidden="1"/>
    <row r="21229" ht="12.6" hidden="1"/>
    <row r="21230" ht="12.6" hidden="1"/>
    <row r="21231" ht="12.6" hidden="1"/>
    <row r="21232" ht="12.6" hidden="1"/>
    <row r="21233" ht="12.6" hidden="1"/>
    <row r="21234" ht="12.6" hidden="1"/>
    <row r="21235" ht="12.6" hidden="1"/>
    <row r="21236" ht="12.6" hidden="1"/>
    <row r="21237" ht="12.6" hidden="1"/>
    <row r="21238" ht="12.6" hidden="1"/>
    <row r="21239" ht="12.6" hidden="1"/>
    <row r="21240" ht="12.6" hidden="1"/>
    <row r="21241" ht="12.6" hidden="1"/>
    <row r="21242" ht="12.6" hidden="1"/>
    <row r="21243" ht="12.6" hidden="1"/>
    <row r="21244" ht="12.6" hidden="1"/>
    <row r="21245" ht="12.6" hidden="1"/>
    <row r="21246" ht="12.6" hidden="1"/>
    <row r="21247" ht="12.6" hidden="1"/>
    <row r="21248" ht="12.6" hidden="1"/>
    <row r="21249" ht="12.6" hidden="1"/>
    <row r="21250" ht="12.6" hidden="1"/>
    <row r="21251" ht="12.6" hidden="1"/>
    <row r="21252" ht="12.6" hidden="1"/>
    <row r="21253" ht="12.6" hidden="1"/>
    <row r="21254" ht="12.6" hidden="1"/>
    <row r="21255" ht="12.6" hidden="1"/>
    <row r="21256" ht="12.6" hidden="1"/>
    <row r="21257" ht="12.6" hidden="1"/>
    <row r="21258" ht="12.6" hidden="1"/>
    <row r="21259" ht="12.6" hidden="1"/>
    <row r="21260" ht="12.6" hidden="1"/>
    <row r="21261" ht="12.6" hidden="1"/>
    <row r="21262" ht="12.6" hidden="1"/>
    <row r="21263" ht="12.6" hidden="1"/>
    <row r="21264" ht="12.6" hidden="1"/>
    <row r="21265" ht="12.6" hidden="1"/>
    <row r="21266" ht="12.6" hidden="1"/>
    <row r="21267" ht="12.6" hidden="1"/>
    <row r="21268" ht="12.6" hidden="1"/>
    <row r="21269" ht="12.6" hidden="1"/>
    <row r="21270" ht="12.6" hidden="1"/>
    <row r="21271" ht="12.6" hidden="1"/>
    <row r="21272" ht="12.6" hidden="1"/>
    <row r="21273" ht="12.6" hidden="1"/>
    <row r="21274" ht="12.6" hidden="1"/>
    <row r="21275" ht="12.6" hidden="1"/>
    <row r="21276" ht="12.6" hidden="1"/>
    <row r="21277" ht="12.6" hidden="1"/>
    <row r="21278" ht="12.6" hidden="1"/>
    <row r="21279" ht="12.6" hidden="1"/>
    <row r="21280" ht="12.6" hidden="1"/>
    <row r="21281" ht="12.6" hidden="1"/>
    <row r="21282" ht="12.6" hidden="1"/>
    <row r="21283" ht="12.6" hidden="1"/>
    <row r="21284" ht="12.6" hidden="1"/>
    <row r="21285" ht="12.6" hidden="1"/>
    <row r="21286" ht="12.6" hidden="1"/>
    <row r="21287" ht="12.6" hidden="1"/>
    <row r="21288" ht="12.6" hidden="1"/>
    <row r="21289" ht="12.6" hidden="1"/>
    <row r="21290" ht="12.6" hidden="1"/>
    <row r="21291" ht="12.6" hidden="1"/>
    <row r="21292" ht="12.6" hidden="1"/>
    <row r="21293" ht="12.6" hidden="1"/>
    <row r="21294" ht="12.6" hidden="1"/>
    <row r="21295" ht="12.6" hidden="1"/>
    <row r="21296" ht="12.6" hidden="1"/>
    <row r="21297" ht="12.6" hidden="1"/>
    <row r="21298" ht="12.6" hidden="1"/>
    <row r="21299" ht="12.6" hidden="1"/>
    <row r="21300" ht="12.6" hidden="1"/>
    <row r="21301" ht="12.6" hidden="1"/>
    <row r="21302" ht="12.6" hidden="1"/>
    <row r="21303" ht="12.6" hidden="1"/>
    <row r="21304" ht="12.6" hidden="1"/>
    <row r="21305" ht="12.6" hidden="1"/>
    <row r="21306" ht="12.6" hidden="1"/>
    <row r="21307" ht="12.6" hidden="1"/>
    <row r="21308" ht="12.6" hidden="1"/>
    <row r="21309" ht="12.6" hidden="1"/>
    <row r="21310" ht="12.6" hidden="1"/>
    <row r="21311" ht="12.6" hidden="1"/>
    <row r="21312" ht="12.6" hidden="1"/>
    <row r="21313" ht="12.6" hidden="1"/>
    <row r="21314" ht="12.6" hidden="1"/>
    <row r="21315" ht="12.6" hidden="1"/>
    <row r="21316" ht="12.6" hidden="1"/>
    <row r="21317" ht="12.6" hidden="1"/>
    <row r="21318" ht="12.6" hidden="1"/>
    <row r="21319" ht="12.6" hidden="1"/>
    <row r="21320" ht="12.6" hidden="1"/>
    <row r="21321" ht="12.6" hidden="1"/>
    <row r="21322" ht="12.6" hidden="1"/>
    <row r="21323" ht="12.6" hidden="1"/>
    <row r="21324" ht="12.6" hidden="1"/>
    <row r="21325" ht="12.6" hidden="1"/>
    <row r="21326" ht="12.6" hidden="1"/>
    <row r="21327" ht="12.6" hidden="1"/>
    <row r="21328" ht="12.6" hidden="1"/>
    <row r="21329" ht="12.6" hidden="1"/>
    <row r="21330" ht="12.6" hidden="1"/>
    <row r="21331" ht="12.6" hidden="1"/>
    <row r="21332" ht="12.6" hidden="1"/>
    <row r="21333" ht="12.6" hidden="1"/>
    <row r="21334" ht="12.6" hidden="1"/>
    <row r="21335" ht="12.6" hidden="1"/>
    <row r="21336" ht="12.6" hidden="1"/>
    <row r="21337" ht="12.6" hidden="1"/>
    <row r="21338" ht="12.6" hidden="1"/>
    <row r="21339" ht="12.6" hidden="1"/>
    <row r="21340" ht="12.6" hidden="1"/>
    <row r="21341" ht="12.6" hidden="1"/>
    <row r="21342" ht="12.6" hidden="1"/>
    <row r="21343" ht="12.6" hidden="1"/>
    <row r="21344" ht="12.6" hidden="1"/>
    <row r="21345" ht="12.6" hidden="1"/>
    <row r="21346" ht="12.6" hidden="1"/>
    <row r="21347" ht="12.6" hidden="1"/>
    <row r="21348" ht="12.6" hidden="1"/>
    <row r="21349" ht="12.6" hidden="1"/>
    <row r="21350" ht="12.6" hidden="1"/>
    <row r="21351" ht="12.6" hidden="1"/>
    <row r="21352" ht="12.6" hidden="1"/>
    <row r="21353" ht="12.6" hidden="1"/>
    <row r="21354" ht="12.6" hidden="1"/>
    <row r="21355" ht="12.6" hidden="1"/>
    <row r="21356" ht="12.6" hidden="1"/>
    <row r="21357" ht="12.6" hidden="1"/>
    <row r="21358" ht="12.6" hidden="1"/>
    <row r="21359" ht="12.6" hidden="1"/>
    <row r="21360" ht="12.6" hidden="1"/>
    <row r="21361" ht="12.6" hidden="1"/>
    <row r="21362" ht="12.6" hidden="1"/>
    <row r="21363" ht="12.6" hidden="1"/>
    <row r="21364" ht="12.6" hidden="1"/>
    <row r="21365" ht="12.6" hidden="1"/>
    <row r="21366" ht="12.6" hidden="1"/>
    <row r="21367" ht="12.6" hidden="1"/>
    <row r="21368" ht="12.6" hidden="1"/>
    <row r="21369" ht="12.6" hidden="1"/>
    <row r="21370" ht="12.6" hidden="1"/>
    <row r="21371" ht="12.6" hidden="1"/>
    <row r="21372" ht="12.6" hidden="1"/>
    <row r="21373" ht="12.6" hidden="1"/>
    <row r="21374" ht="12.6" hidden="1"/>
    <row r="21375" ht="12.6" hidden="1"/>
    <row r="21376" ht="12.6" hidden="1"/>
    <row r="21377" ht="12.6" hidden="1"/>
    <row r="21378" ht="12.6" hidden="1"/>
    <row r="21379" ht="12.6" hidden="1"/>
    <row r="21380" ht="12.6" hidden="1"/>
    <row r="21381" ht="12.6" hidden="1"/>
    <row r="21382" ht="12.6" hidden="1"/>
    <row r="21383" ht="12.6" hidden="1"/>
    <row r="21384" ht="12.6" hidden="1"/>
    <row r="21385" ht="12.6" hidden="1"/>
    <row r="21386" ht="12.6" hidden="1"/>
    <row r="21387" ht="12.6" hidden="1"/>
    <row r="21388" ht="12.6" hidden="1"/>
    <row r="21389" ht="12.6" hidden="1"/>
    <row r="21390" ht="12.6" hidden="1"/>
    <row r="21391" ht="12.6" hidden="1"/>
    <row r="21392" ht="12.6" hidden="1"/>
    <row r="21393" ht="12.6" hidden="1"/>
    <row r="21394" ht="12.6" hidden="1"/>
    <row r="21395" ht="12.6" hidden="1"/>
    <row r="21396" ht="12.6" hidden="1"/>
    <row r="21397" ht="12.6" hidden="1"/>
    <row r="21398" ht="12.6" hidden="1"/>
    <row r="21399" ht="12.6" hidden="1"/>
    <row r="21400" ht="12.6" hidden="1"/>
    <row r="21401" ht="12.6" hidden="1"/>
    <row r="21402" ht="12.6" hidden="1"/>
    <row r="21403" ht="12.6" hidden="1"/>
    <row r="21404" ht="12.6" hidden="1"/>
    <row r="21405" ht="12.6" hidden="1"/>
    <row r="21406" ht="12.6" hidden="1"/>
    <row r="21407" ht="12.6" hidden="1"/>
    <row r="21408" ht="12.6" hidden="1"/>
    <row r="21409" ht="12.6" hidden="1"/>
    <row r="21410" ht="12.6" hidden="1"/>
    <row r="21411" ht="12.6" hidden="1"/>
    <row r="21412" ht="12.6" hidden="1"/>
    <row r="21413" ht="12.6" hidden="1"/>
    <row r="21414" ht="12.6" hidden="1"/>
    <row r="21415" ht="12.6" hidden="1"/>
    <row r="21416" ht="12.6" hidden="1"/>
    <row r="21417" ht="12.6" hidden="1"/>
    <row r="21418" ht="12.6" hidden="1"/>
    <row r="21419" ht="12.6" hidden="1"/>
    <row r="21420" ht="12.6" hidden="1"/>
    <row r="21421" ht="12.6" hidden="1"/>
    <row r="21422" ht="12.6" hidden="1"/>
    <row r="21423" ht="12.6" hidden="1"/>
    <row r="21424" ht="12.6" hidden="1"/>
    <row r="21425" ht="12.6" hidden="1"/>
    <row r="21426" ht="12.6" hidden="1"/>
    <row r="21427" ht="12.6" hidden="1"/>
    <row r="21428" ht="12.6" hidden="1"/>
    <row r="21429" ht="12.6" hidden="1"/>
    <row r="21430" ht="12.6" hidden="1"/>
    <row r="21431" ht="12.6" hidden="1"/>
    <row r="21432" ht="12.6" hidden="1"/>
    <row r="21433" ht="12.6" hidden="1"/>
    <row r="21434" ht="12.6" hidden="1"/>
    <row r="21435" ht="12.6" hidden="1"/>
    <row r="21436" ht="12.6" hidden="1"/>
    <row r="21437" ht="12.6" hidden="1"/>
    <row r="21438" ht="12.6" hidden="1"/>
    <row r="21439" ht="12.6" hidden="1"/>
    <row r="21440" ht="12.6" hidden="1"/>
    <row r="21441" ht="12.6" hidden="1"/>
    <row r="21442" ht="12.6" hidden="1"/>
    <row r="21443" ht="12.6" hidden="1"/>
    <row r="21444" ht="12.6" hidden="1"/>
    <row r="21445" ht="12.6" hidden="1"/>
    <row r="21446" ht="12.6" hidden="1"/>
    <row r="21447" ht="12.6" hidden="1"/>
    <row r="21448" ht="12.6" hidden="1"/>
    <row r="21449" ht="12.6" hidden="1"/>
    <row r="21450" ht="12.6" hidden="1"/>
    <row r="21451" ht="12.6" hidden="1"/>
    <row r="21452" ht="12.6" hidden="1"/>
    <row r="21453" ht="12.6" hidden="1"/>
    <row r="21454" ht="12.6" hidden="1"/>
    <row r="21455" ht="12.6" hidden="1"/>
    <row r="21456" ht="12.6" hidden="1"/>
    <row r="21457" ht="12.6" hidden="1"/>
    <row r="21458" ht="12.6" hidden="1"/>
    <row r="21459" ht="12.6" hidden="1"/>
    <row r="21460" ht="12.6" hidden="1"/>
    <row r="21461" ht="12.6" hidden="1"/>
    <row r="21462" ht="12.6" hidden="1"/>
    <row r="21463" ht="12.6" hidden="1"/>
    <row r="21464" ht="12.6" hidden="1"/>
    <row r="21465" ht="12.6" hidden="1"/>
    <row r="21466" ht="12.6" hidden="1"/>
    <row r="21467" ht="12.6" hidden="1"/>
    <row r="21468" ht="12.6" hidden="1"/>
    <row r="21469" ht="12.6" hidden="1"/>
    <row r="21470" ht="12.6" hidden="1"/>
    <row r="21471" ht="12.6" hidden="1"/>
    <row r="21472" ht="12.6" hidden="1"/>
    <row r="21473" ht="12.6" hidden="1"/>
    <row r="21474" ht="12.6" hidden="1"/>
    <row r="21475" ht="12.6" hidden="1"/>
    <row r="21476" ht="12.6" hidden="1"/>
    <row r="21477" ht="12.6" hidden="1"/>
    <row r="21478" ht="12.6" hidden="1"/>
    <row r="21479" ht="12.6" hidden="1"/>
    <row r="21480" ht="12.6" hidden="1"/>
    <row r="21481" ht="12.6" hidden="1"/>
    <row r="21482" ht="12.6" hidden="1"/>
    <row r="21483" ht="12.6" hidden="1"/>
    <row r="21484" ht="12.6" hidden="1"/>
    <row r="21485" ht="12.6" hidden="1"/>
    <row r="21486" ht="12.6" hidden="1"/>
    <row r="21487" ht="12.6" hidden="1"/>
    <row r="21488" ht="12.6" hidden="1"/>
    <row r="21489" ht="12.6" hidden="1"/>
    <row r="21490" ht="12.6" hidden="1"/>
    <row r="21491" ht="12.6" hidden="1"/>
    <row r="21492" ht="12.6" hidden="1"/>
    <row r="21493" ht="12.6" hidden="1"/>
    <row r="21494" ht="12.6" hidden="1"/>
    <row r="21495" ht="12.6" hidden="1"/>
    <row r="21496" ht="12.6" hidden="1"/>
    <row r="21497" ht="12.6" hidden="1"/>
    <row r="21498" ht="12.6" hidden="1"/>
    <row r="21499" ht="12.6" hidden="1"/>
    <row r="21500" ht="12.6" hidden="1"/>
    <row r="21501" ht="12.6" hidden="1"/>
    <row r="21502" ht="12.6" hidden="1"/>
    <row r="21503" ht="12.6" hidden="1"/>
    <row r="21504" ht="12.6" hidden="1"/>
    <row r="21505" ht="12.6" hidden="1"/>
    <row r="21506" ht="12.6" hidden="1"/>
    <row r="21507" ht="12.6" hidden="1"/>
    <row r="21508" ht="12.6" hidden="1"/>
    <row r="21509" ht="12.6" hidden="1"/>
    <row r="21510" ht="12.6" hidden="1"/>
    <row r="21511" ht="12.6" hidden="1"/>
    <row r="21512" ht="12.6" hidden="1"/>
    <row r="21513" ht="12.6" hidden="1"/>
    <row r="21514" ht="12.6" hidden="1"/>
    <row r="21515" ht="12.6" hidden="1"/>
    <row r="21516" ht="12.6" hidden="1"/>
    <row r="21517" ht="12.6" hidden="1"/>
    <row r="21518" ht="12.6" hidden="1"/>
    <row r="21519" ht="12.6" hidden="1"/>
    <row r="21520" ht="12.6" hidden="1"/>
    <row r="21521" ht="12.6" hidden="1"/>
    <row r="21522" ht="12.6" hidden="1"/>
    <row r="21523" ht="12.6" hidden="1"/>
    <row r="21524" ht="12.6" hidden="1"/>
    <row r="21525" ht="12.6" hidden="1"/>
    <row r="21526" ht="12.6" hidden="1"/>
    <row r="21527" ht="12.6" hidden="1"/>
    <row r="21528" ht="12.6" hidden="1"/>
    <row r="21529" ht="12.6" hidden="1"/>
    <row r="21530" ht="12.6" hidden="1"/>
    <row r="21531" ht="12.6" hidden="1"/>
    <row r="21532" ht="12.6" hidden="1"/>
    <row r="21533" ht="12.6" hidden="1"/>
    <row r="21534" ht="12.6" hidden="1"/>
    <row r="21535" ht="12.6" hidden="1"/>
    <row r="21536" ht="12.6" hidden="1"/>
    <row r="21537" ht="12.6" hidden="1"/>
    <row r="21538" ht="12.6" hidden="1"/>
    <row r="21539" ht="12.6" hidden="1"/>
    <row r="21540" ht="12.6" hidden="1"/>
    <row r="21541" ht="12.6" hidden="1"/>
    <row r="21542" ht="12.6" hidden="1"/>
    <row r="21543" ht="12.6" hidden="1"/>
    <row r="21544" ht="12.6" hidden="1"/>
    <row r="21545" ht="12.6" hidden="1"/>
    <row r="21546" ht="12.6" hidden="1"/>
    <row r="21547" ht="12.6" hidden="1"/>
    <row r="21548" ht="12.6" hidden="1"/>
    <row r="21549" ht="12.6" hidden="1"/>
    <row r="21550" ht="12.6" hidden="1"/>
    <row r="21551" ht="12.6" hidden="1"/>
    <row r="21552" ht="12.6" hidden="1"/>
    <row r="21553" ht="12.6" hidden="1"/>
    <row r="21554" ht="12.6" hidden="1"/>
    <row r="21555" ht="12.6" hidden="1"/>
    <row r="21556" ht="12.6" hidden="1"/>
    <row r="21557" ht="12.6" hidden="1"/>
    <row r="21558" ht="12.6" hidden="1"/>
    <row r="21559" ht="12.6" hidden="1"/>
    <row r="21560" ht="12.6" hidden="1"/>
    <row r="21561" ht="12.6" hidden="1"/>
    <row r="21562" ht="12.6" hidden="1"/>
    <row r="21563" ht="12.6" hidden="1"/>
    <row r="21564" ht="12.6" hidden="1"/>
    <row r="21565" ht="12.6" hidden="1"/>
    <row r="21566" ht="12.6" hidden="1"/>
    <row r="21567" ht="12.6" hidden="1"/>
    <row r="21568" ht="12.6" hidden="1"/>
    <row r="21569" ht="12.6" hidden="1"/>
    <row r="21570" ht="12.6" hidden="1"/>
    <row r="21571" ht="12.6" hidden="1"/>
    <row r="21572" ht="12.6" hidden="1"/>
    <row r="21573" ht="12.6" hidden="1"/>
    <row r="21574" ht="12.6" hidden="1"/>
    <row r="21575" ht="12.6" hidden="1"/>
    <row r="21576" ht="12.6" hidden="1"/>
    <row r="21577" ht="12.6" hidden="1"/>
    <row r="21578" ht="12.6" hidden="1"/>
    <row r="21579" ht="12.6" hidden="1"/>
    <row r="21580" ht="12.6" hidden="1"/>
    <row r="21581" ht="12.6" hidden="1"/>
    <row r="21582" ht="12.6" hidden="1"/>
    <row r="21583" ht="12.6" hidden="1"/>
    <row r="21584" ht="12.6" hidden="1"/>
    <row r="21585" ht="12.6" hidden="1"/>
    <row r="21586" ht="12.6" hidden="1"/>
    <row r="21587" ht="12.6" hidden="1"/>
    <row r="21588" ht="12.6" hidden="1"/>
    <row r="21589" ht="12.6" hidden="1"/>
    <row r="21590" ht="12.6" hidden="1"/>
    <row r="21591" ht="12.6" hidden="1"/>
    <row r="21592" ht="12.6" hidden="1"/>
    <row r="21593" ht="12.6" hidden="1"/>
    <row r="21594" ht="12.6" hidden="1"/>
    <row r="21595" ht="12.6" hidden="1"/>
    <row r="21596" ht="12.6" hidden="1"/>
    <row r="21597" ht="12.6" hidden="1"/>
    <row r="21598" ht="12.6" hidden="1"/>
    <row r="21599" ht="12.6" hidden="1"/>
    <row r="21600" ht="12.6" hidden="1"/>
    <row r="21601" ht="12.6" hidden="1"/>
    <row r="21602" ht="12.6" hidden="1"/>
    <row r="21603" ht="12.6" hidden="1"/>
    <row r="21604" ht="12.6" hidden="1"/>
    <row r="21605" ht="12.6" hidden="1"/>
    <row r="21606" ht="12.6" hidden="1"/>
    <row r="21607" ht="12.6" hidden="1"/>
    <row r="21608" ht="12.6" hidden="1"/>
    <row r="21609" ht="12.6" hidden="1"/>
    <row r="21610" ht="12.6" hidden="1"/>
    <row r="21611" ht="12.6" hidden="1"/>
    <row r="21612" ht="12.6" hidden="1"/>
    <row r="21613" ht="12.6" hidden="1"/>
    <row r="21614" ht="12.6" hidden="1"/>
    <row r="21615" ht="12.6" hidden="1"/>
    <row r="21616" ht="12.6" hidden="1"/>
    <row r="21617" ht="12.6" hidden="1"/>
    <row r="21618" ht="12.6" hidden="1"/>
    <row r="21619" ht="12.6" hidden="1"/>
    <row r="21620" ht="12.6" hidden="1"/>
    <row r="21621" ht="12.6" hidden="1"/>
    <row r="21622" ht="12.6" hidden="1"/>
    <row r="21623" ht="12.6" hidden="1"/>
    <row r="21624" ht="12.6" hidden="1"/>
    <row r="21625" ht="12.6" hidden="1"/>
    <row r="21626" ht="12.6" hidden="1"/>
    <row r="21627" ht="12.6" hidden="1"/>
    <row r="21628" ht="12.6" hidden="1"/>
    <row r="21629" ht="12.6" hidden="1"/>
    <row r="21630" ht="12.6" hidden="1"/>
    <row r="21631" ht="12.6" hidden="1"/>
    <row r="21632" ht="12.6" hidden="1"/>
    <row r="21633" ht="12.6" hidden="1"/>
    <row r="21634" ht="12.6" hidden="1"/>
    <row r="21635" ht="12.6" hidden="1"/>
    <row r="21636" ht="12.6" hidden="1"/>
    <row r="21637" ht="12.6" hidden="1"/>
    <row r="21638" ht="12.6" hidden="1"/>
    <row r="21639" ht="12.6" hidden="1"/>
    <row r="21640" ht="12.6" hidden="1"/>
    <row r="21641" ht="12.6" hidden="1"/>
    <row r="21642" ht="12.6" hidden="1"/>
    <row r="21643" ht="12.6" hidden="1"/>
    <row r="21644" ht="12.6" hidden="1"/>
    <row r="21645" ht="12.6" hidden="1"/>
    <row r="21646" ht="12.6" hidden="1"/>
    <row r="21647" ht="12.6" hidden="1"/>
    <row r="21648" ht="12.6" hidden="1"/>
    <row r="21649" ht="12.6" hidden="1"/>
    <row r="21650" ht="12.6" hidden="1"/>
    <row r="21651" ht="12.6" hidden="1"/>
    <row r="21652" ht="12.6" hidden="1"/>
    <row r="21653" ht="12.6" hidden="1"/>
    <row r="21654" ht="12.6" hidden="1"/>
    <row r="21655" ht="12.6" hidden="1"/>
    <row r="21656" ht="12.6" hidden="1"/>
    <row r="21657" ht="12.6" hidden="1"/>
    <row r="21658" ht="12.6" hidden="1"/>
    <row r="21659" ht="12.6" hidden="1"/>
    <row r="21660" ht="12.6" hidden="1"/>
    <row r="21661" ht="12.6" hidden="1"/>
    <row r="21662" ht="12.6" hidden="1"/>
    <row r="21663" ht="12.6" hidden="1"/>
    <row r="21664" ht="12.6" hidden="1"/>
    <row r="21665" ht="12.6" hidden="1"/>
    <row r="21666" ht="12.6" hidden="1"/>
    <row r="21667" ht="12.6" hidden="1"/>
    <row r="21668" ht="12.6" hidden="1"/>
    <row r="21669" ht="12.6" hidden="1"/>
    <row r="21670" ht="12.6" hidden="1"/>
    <row r="21671" ht="12.6" hidden="1"/>
    <row r="21672" ht="12.6" hidden="1"/>
    <row r="21673" ht="12.6" hidden="1"/>
    <row r="21674" ht="12.6" hidden="1"/>
    <row r="21675" ht="12.6" hidden="1"/>
    <row r="21676" ht="12.6" hidden="1"/>
    <row r="21677" ht="12.6" hidden="1"/>
    <row r="21678" ht="12.6" hidden="1"/>
    <row r="21679" ht="12.6" hidden="1"/>
    <row r="21680" ht="12.6" hidden="1"/>
    <row r="21681" ht="12.6" hidden="1"/>
    <row r="21682" ht="12.6" hidden="1"/>
    <row r="21683" ht="12.6" hidden="1"/>
    <row r="21684" ht="12.6" hidden="1"/>
    <row r="21685" ht="12.6" hidden="1"/>
    <row r="21686" ht="12.6" hidden="1"/>
    <row r="21687" ht="12.6" hidden="1"/>
    <row r="21688" ht="12.6" hidden="1"/>
    <row r="21689" ht="12.6" hidden="1"/>
    <row r="21690" ht="12.6" hidden="1"/>
    <row r="21691" ht="12.6" hidden="1"/>
    <row r="21692" ht="12.6" hidden="1"/>
    <row r="21693" ht="12.6" hidden="1"/>
    <row r="21694" ht="12.6" hidden="1"/>
    <row r="21695" ht="12.6" hidden="1"/>
    <row r="21696" ht="12.6" hidden="1"/>
    <row r="21697" ht="12.6" hidden="1"/>
    <row r="21698" ht="12.6" hidden="1"/>
    <row r="21699" ht="12.6" hidden="1"/>
    <row r="21700" ht="12.6" hidden="1"/>
    <row r="21701" ht="12.6" hidden="1"/>
    <row r="21702" ht="12.6" hidden="1"/>
    <row r="21703" ht="12.6" hidden="1"/>
    <row r="21704" ht="12.6" hidden="1"/>
    <row r="21705" ht="12.6" hidden="1"/>
    <row r="21706" ht="12.6" hidden="1"/>
    <row r="21707" ht="12.6" hidden="1"/>
    <row r="21708" ht="12.6" hidden="1"/>
    <row r="21709" ht="12.6" hidden="1"/>
    <row r="21710" ht="12.6" hidden="1"/>
    <row r="21711" ht="12.6" hidden="1"/>
    <row r="21712" ht="12.6" hidden="1"/>
    <row r="21713" ht="12.6" hidden="1"/>
    <row r="21714" ht="12.6" hidden="1"/>
    <row r="21715" ht="12.6" hidden="1"/>
    <row r="21716" ht="12.6" hidden="1"/>
    <row r="21717" ht="12.6" hidden="1"/>
    <row r="21718" ht="12.6" hidden="1"/>
    <row r="21719" ht="12.6" hidden="1"/>
    <row r="21720" ht="12.6" hidden="1"/>
    <row r="21721" ht="12.6" hidden="1"/>
    <row r="21722" ht="12.6" hidden="1"/>
    <row r="21723" ht="12.6" hidden="1"/>
    <row r="21724" ht="12.6" hidden="1"/>
    <row r="21725" ht="12.6" hidden="1"/>
    <row r="21726" ht="12.6" hidden="1"/>
    <row r="21727" ht="12.6" hidden="1"/>
    <row r="21728" ht="12.6" hidden="1"/>
    <row r="21729" ht="12.6" hidden="1"/>
    <row r="21730" ht="12.6" hidden="1"/>
    <row r="21731" ht="12.6" hidden="1"/>
    <row r="21732" ht="12.6" hidden="1"/>
    <row r="21733" ht="12.6" hidden="1"/>
    <row r="21734" ht="12.6" hidden="1"/>
    <row r="21735" ht="12.6" hidden="1"/>
    <row r="21736" ht="12.6" hidden="1"/>
    <row r="21737" ht="12.6" hidden="1"/>
    <row r="21738" ht="12.6" hidden="1"/>
    <row r="21739" ht="12.6" hidden="1"/>
    <row r="21740" ht="12.6" hidden="1"/>
    <row r="21741" ht="12.6" hidden="1"/>
    <row r="21742" ht="12.6" hidden="1"/>
    <row r="21743" ht="12.6" hidden="1"/>
    <row r="21744" ht="12.6" hidden="1"/>
    <row r="21745" ht="12.6" hidden="1"/>
    <row r="21746" ht="12.6" hidden="1"/>
    <row r="21747" ht="12.6" hidden="1"/>
    <row r="21748" ht="12.6" hidden="1"/>
    <row r="21749" ht="12.6" hidden="1"/>
    <row r="21750" ht="12.6" hidden="1"/>
    <row r="21751" ht="12.6" hidden="1"/>
    <row r="21752" ht="12.6" hidden="1"/>
    <row r="21753" ht="12.6" hidden="1"/>
    <row r="21754" ht="12.6" hidden="1"/>
    <row r="21755" ht="12.6" hidden="1"/>
    <row r="21756" ht="12.6" hidden="1"/>
    <row r="21757" ht="12.6" hidden="1"/>
    <row r="21758" ht="12.6" hidden="1"/>
    <row r="21759" ht="12.6" hidden="1"/>
    <row r="21760" ht="12.6" hidden="1"/>
    <row r="21761" ht="12.6" hidden="1"/>
    <row r="21762" ht="12.6" hidden="1"/>
    <row r="21763" ht="12.6" hidden="1"/>
    <row r="21764" ht="12.6" hidden="1"/>
    <row r="21765" ht="12.6" hidden="1"/>
    <row r="21766" ht="12.6" hidden="1"/>
    <row r="21767" ht="12.6" hidden="1"/>
    <row r="21768" ht="12.6" hidden="1"/>
    <row r="21769" ht="12.6" hidden="1"/>
    <row r="21770" ht="12.6" hidden="1"/>
    <row r="21771" ht="12.6" hidden="1"/>
    <row r="21772" ht="12.6" hidden="1"/>
    <row r="21773" ht="12.6" hidden="1"/>
    <row r="21774" ht="12.6" hidden="1"/>
    <row r="21775" ht="12.6" hidden="1"/>
    <row r="21776" ht="12.6" hidden="1"/>
    <row r="21777" ht="12.6" hidden="1"/>
    <row r="21778" ht="12.6" hidden="1"/>
    <row r="21779" ht="12.6" hidden="1"/>
    <row r="21780" ht="12.6" hidden="1"/>
    <row r="21781" ht="12.6" hidden="1"/>
    <row r="21782" ht="12.6" hidden="1"/>
    <row r="21783" ht="12.6" hidden="1"/>
    <row r="21784" ht="12.6" hidden="1"/>
    <row r="21785" ht="12.6" hidden="1"/>
    <row r="21786" ht="12.6" hidden="1"/>
    <row r="21787" ht="12.6" hidden="1"/>
    <row r="21788" ht="12.6" hidden="1"/>
    <row r="21789" ht="12.6" hidden="1"/>
    <row r="21790" ht="12.6" hidden="1"/>
    <row r="21791" ht="12.6" hidden="1"/>
    <row r="21792" ht="12.6" hidden="1"/>
    <row r="21793" ht="12.6" hidden="1"/>
    <row r="21794" ht="12.6" hidden="1"/>
    <row r="21795" ht="12.6" hidden="1"/>
    <row r="21796" ht="12.6" hidden="1"/>
    <row r="21797" ht="12.6" hidden="1"/>
    <row r="21798" ht="12.6" hidden="1"/>
    <row r="21799" ht="12.6" hidden="1"/>
    <row r="21800" ht="12.6" hidden="1"/>
    <row r="21801" ht="12.6" hidden="1"/>
    <row r="21802" ht="12.6" hidden="1"/>
    <row r="21803" ht="12.6" hidden="1"/>
    <row r="21804" ht="12.6" hidden="1"/>
    <row r="21805" ht="12.6" hidden="1"/>
    <row r="21806" ht="12.6" hidden="1"/>
    <row r="21807" ht="12.6" hidden="1"/>
    <row r="21808" ht="12.6" hidden="1"/>
    <row r="21809" ht="12.6" hidden="1"/>
    <row r="21810" ht="12.6" hidden="1"/>
    <row r="21811" ht="12.6" hidden="1"/>
    <row r="21812" ht="12.6" hidden="1"/>
    <row r="21813" ht="12.6" hidden="1"/>
    <row r="21814" ht="12.6" hidden="1"/>
    <row r="21815" ht="12.6" hidden="1"/>
    <row r="21816" ht="12.6" hidden="1"/>
    <row r="21817" ht="12.6" hidden="1"/>
    <row r="21818" ht="12.6" hidden="1"/>
    <row r="21819" ht="12.6" hidden="1"/>
    <row r="21820" ht="12.6" hidden="1"/>
    <row r="21821" ht="12.6" hidden="1"/>
    <row r="21822" ht="12.6" hidden="1"/>
    <row r="21823" ht="12.6" hidden="1"/>
    <row r="21824" ht="12.6" hidden="1"/>
    <row r="21825" ht="12.6" hidden="1"/>
    <row r="21826" ht="12.6" hidden="1"/>
    <row r="21827" ht="12.6" hidden="1"/>
    <row r="21828" ht="12.6" hidden="1"/>
    <row r="21829" ht="12.6" hidden="1"/>
    <row r="21830" ht="12.6" hidden="1"/>
    <row r="21831" ht="12.6" hidden="1"/>
    <row r="21832" ht="12.6" hidden="1"/>
    <row r="21833" ht="12.6" hidden="1"/>
    <row r="21834" ht="12.6" hidden="1"/>
    <row r="21835" ht="12.6" hidden="1"/>
    <row r="21836" ht="12.6" hidden="1"/>
    <row r="21837" ht="12.6" hidden="1"/>
    <row r="21838" ht="12.6" hidden="1"/>
    <row r="21839" ht="12.6" hidden="1"/>
    <row r="21840" ht="12.6" hidden="1"/>
    <row r="21841" ht="12.6" hidden="1"/>
    <row r="21842" ht="12.6" hidden="1"/>
    <row r="21843" ht="12.6" hidden="1"/>
    <row r="21844" ht="12.6" hidden="1"/>
    <row r="21845" ht="12.6" hidden="1"/>
    <row r="21846" ht="12.6" hidden="1"/>
    <row r="21847" ht="12.6" hidden="1"/>
    <row r="21848" ht="12.6" hidden="1"/>
    <row r="21849" ht="12.6" hidden="1"/>
    <row r="21850" ht="12.6" hidden="1"/>
    <row r="21851" ht="12.6" hidden="1"/>
    <row r="21852" ht="12.6" hidden="1"/>
    <row r="21853" ht="12.6" hidden="1"/>
    <row r="21854" ht="12.6" hidden="1"/>
    <row r="21855" ht="12.6" hidden="1"/>
    <row r="21856" ht="12.6" hidden="1"/>
    <row r="21857" ht="12.6" hidden="1"/>
    <row r="21858" ht="12.6" hidden="1"/>
    <row r="21859" ht="12.6" hidden="1"/>
    <row r="21860" ht="12.6" hidden="1"/>
    <row r="21861" ht="12.6" hidden="1"/>
    <row r="21862" ht="12.6" hidden="1"/>
    <row r="21863" ht="12.6" hidden="1"/>
    <row r="21864" ht="12.6" hidden="1"/>
    <row r="21865" ht="12.6" hidden="1"/>
    <row r="21866" ht="12.6" hidden="1"/>
    <row r="21867" ht="12.6" hidden="1"/>
    <row r="21868" ht="12.6" hidden="1"/>
    <row r="21869" ht="12.6" hidden="1"/>
    <row r="21870" ht="12.6" hidden="1"/>
    <row r="21871" ht="12.6" hidden="1"/>
    <row r="21872" ht="12.6" hidden="1"/>
    <row r="21873" ht="12.6" hidden="1"/>
    <row r="21874" ht="12.6" hidden="1"/>
    <row r="21875" ht="12.6" hidden="1"/>
    <row r="21876" ht="12.6" hidden="1"/>
    <row r="21877" ht="12.6" hidden="1"/>
    <row r="21878" ht="12.6" hidden="1"/>
    <row r="21879" ht="12.6" hidden="1"/>
    <row r="21880" ht="12.6" hidden="1"/>
    <row r="21881" ht="12.6" hidden="1"/>
    <row r="21882" ht="12.6" hidden="1"/>
    <row r="21883" ht="12.6" hidden="1"/>
    <row r="21884" ht="12.6" hidden="1"/>
    <row r="21885" ht="12.6" hidden="1"/>
    <row r="21886" ht="12.6" hidden="1"/>
    <row r="21887" ht="12.6" hidden="1"/>
    <row r="21888" ht="12.6" hidden="1"/>
    <row r="21889" ht="12.6" hidden="1"/>
    <row r="21890" ht="12.6" hidden="1"/>
    <row r="21891" ht="12.6" hidden="1"/>
    <row r="21892" ht="12.6" hidden="1"/>
    <row r="21893" ht="12.6" hidden="1"/>
    <row r="21894" ht="12.6" hidden="1"/>
    <row r="21895" ht="12.6" hidden="1"/>
    <row r="21896" ht="12.6" hidden="1"/>
    <row r="21897" ht="12.6" hidden="1"/>
    <row r="21898" ht="12.6" hidden="1"/>
    <row r="21899" ht="12.6" hidden="1"/>
    <row r="21900" ht="12.6" hidden="1"/>
    <row r="21901" ht="12.6" hidden="1"/>
    <row r="21902" ht="12.6" hidden="1"/>
    <row r="21903" ht="12.6" hidden="1"/>
    <row r="21904" ht="12.6" hidden="1"/>
    <row r="21905" ht="12.6" hidden="1"/>
    <row r="21906" ht="12.6" hidden="1"/>
    <row r="21907" ht="12.6" hidden="1"/>
    <row r="21908" ht="12.6" hidden="1"/>
    <row r="21909" ht="12.6" hidden="1"/>
    <row r="21910" ht="12.6" hidden="1"/>
    <row r="21911" ht="12.6" hidden="1"/>
    <row r="21912" ht="12.6" hidden="1"/>
    <row r="21913" ht="12.6" hidden="1"/>
    <row r="21914" ht="12.6" hidden="1"/>
    <row r="21915" ht="12.6" hidden="1"/>
    <row r="21916" ht="12.6" hidden="1"/>
    <row r="21917" ht="12.6" hidden="1"/>
    <row r="21918" ht="12.6" hidden="1"/>
    <row r="21919" ht="12.6" hidden="1"/>
    <row r="21920" ht="12.6" hidden="1"/>
    <row r="21921" ht="12.6" hidden="1"/>
    <row r="21922" ht="12.6" hidden="1"/>
    <row r="21923" ht="12.6" hidden="1"/>
    <row r="21924" ht="12.6" hidden="1"/>
    <row r="21925" ht="12.6" hidden="1"/>
    <row r="21926" ht="12.6" hidden="1"/>
    <row r="21927" ht="12.6" hidden="1"/>
    <row r="21928" ht="12.6" hidden="1"/>
    <row r="21929" ht="12.6" hidden="1"/>
    <row r="21930" ht="12.6" hidden="1"/>
    <row r="21931" ht="12.6" hidden="1"/>
    <row r="21932" ht="12.6" hidden="1"/>
    <row r="21933" ht="12.6" hidden="1"/>
    <row r="21934" ht="12.6" hidden="1"/>
    <row r="21935" ht="12.6" hidden="1"/>
    <row r="21936" ht="12.6" hidden="1"/>
    <row r="21937" ht="12.6" hidden="1"/>
    <row r="21938" ht="12.6" hidden="1"/>
    <row r="21939" ht="12.6" hidden="1"/>
    <row r="21940" ht="12.6" hidden="1"/>
    <row r="21941" ht="12.6" hidden="1"/>
    <row r="21942" ht="12.6" hidden="1"/>
    <row r="21943" ht="12.6" hidden="1"/>
    <row r="21944" ht="12.6" hidden="1"/>
    <row r="21945" ht="12.6" hidden="1"/>
    <row r="21946" ht="12.6" hidden="1"/>
    <row r="21947" ht="12.6" hidden="1"/>
    <row r="21948" ht="12.6" hidden="1"/>
    <row r="21949" ht="12.6" hidden="1"/>
    <row r="21950" ht="12.6" hidden="1"/>
    <row r="21951" ht="12.6" hidden="1"/>
    <row r="21952" ht="12.6" hidden="1"/>
    <row r="21953" ht="12.6" hidden="1"/>
    <row r="21954" ht="12.6" hidden="1"/>
    <row r="21955" ht="12.6" hidden="1"/>
    <row r="21956" ht="12.6" hidden="1"/>
    <row r="21957" ht="12.6" hidden="1"/>
    <row r="21958" ht="12.6" hidden="1"/>
    <row r="21959" ht="12.6" hidden="1"/>
    <row r="21960" ht="12.6" hidden="1"/>
    <row r="21961" ht="12.6" hidden="1"/>
    <row r="21962" ht="12.6" hidden="1"/>
    <row r="21963" ht="12.6" hidden="1"/>
    <row r="21964" ht="12.6" hidden="1"/>
    <row r="21965" ht="12.6" hidden="1"/>
    <row r="21966" ht="12.6" hidden="1"/>
    <row r="21967" ht="12.6" hidden="1"/>
    <row r="21968" ht="12.6" hidden="1"/>
    <row r="21969" ht="12.6" hidden="1"/>
    <row r="21970" ht="12.6" hidden="1"/>
    <row r="21971" ht="12.6" hidden="1"/>
    <row r="21972" ht="12.6" hidden="1"/>
    <row r="21973" ht="12.6" hidden="1"/>
    <row r="21974" ht="12.6" hidden="1"/>
    <row r="21975" ht="12.6" hidden="1"/>
    <row r="21976" ht="12.6" hidden="1"/>
    <row r="21977" ht="12.6" hidden="1"/>
    <row r="21978" ht="12.6" hidden="1"/>
    <row r="21979" ht="12.6" hidden="1"/>
    <row r="21980" ht="12.6" hidden="1"/>
    <row r="21981" ht="12.6" hidden="1"/>
    <row r="21982" ht="12.6" hidden="1"/>
    <row r="21983" ht="12.6" hidden="1"/>
    <row r="21984" ht="12.6" hidden="1"/>
    <row r="21985" ht="12.6" hidden="1"/>
    <row r="21986" ht="12.6" hidden="1"/>
    <row r="21987" ht="12.6" hidden="1"/>
    <row r="21988" ht="12.6" hidden="1"/>
    <row r="21989" ht="12.6" hidden="1"/>
    <row r="21990" ht="12.6" hidden="1"/>
    <row r="21991" ht="12.6" hidden="1"/>
    <row r="21992" ht="12.6" hidden="1"/>
    <row r="21993" ht="12.6" hidden="1"/>
    <row r="21994" ht="12.6" hidden="1"/>
    <row r="21995" ht="12.6" hidden="1"/>
    <row r="21996" ht="12.6" hidden="1"/>
    <row r="21997" ht="12.6" hidden="1"/>
    <row r="21998" ht="12.6" hidden="1"/>
    <row r="21999" ht="12.6" hidden="1"/>
    <row r="22000" ht="12.6" hidden="1"/>
    <row r="22001" ht="12.6" hidden="1"/>
    <row r="22002" ht="12.6" hidden="1"/>
    <row r="22003" ht="12.6" hidden="1"/>
    <row r="22004" ht="12.6" hidden="1"/>
    <row r="22005" ht="12.6" hidden="1"/>
    <row r="22006" ht="12.6" hidden="1"/>
    <row r="22007" ht="12.6" hidden="1"/>
    <row r="22008" ht="12.6" hidden="1"/>
    <row r="22009" ht="12.6" hidden="1"/>
    <row r="22010" ht="12.6" hidden="1"/>
    <row r="22011" ht="12.6" hidden="1"/>
    <row r="22012" ht="12.6" hidden="1"/>
    <row r="22013" ht="12.6" hidden="1"/>
    <row r="22014" ht="12.6" hidden="1"/>
    <row r="22015" ht="12.6" hidden="1"/>
    <row r="22016" ht="12.6" hidden="1"/>
    <row r="22017" ht="12.6" hidden="1"/>
    <row r="22018" ht="12.6" hidden="1"/>
    <row r="22019" ht="12.6" hidden="1"/>
    <row r="22020" ht="12.6" hidden="1"/>
    <row r="22021" ht="12.6" hidden="1"/>
    <row r="22022" ht="12.6" hidden="1"/>
    <row r="22023" ht="12.6" hidden="1"/>
    <row r="22024" ht="12.6" hidden="1"/>
    <row r="22025" ht="12.6" hidden="1"/>
    <row r="22026" ht="12.6" hidden="1"/>
    <row r="22027" ht="12.6" hidden="1"/>
    <row r="22028" ht="12.6" hidden="1"/>
    <row r="22029" ht="12.6" hidden="1"/>
    <row r="22030" ht="12.6" hidden="1"/>
    <row r="22031" ht="12.6" hidden="1"/>
    <row r="22032" ht="12.6" hidden="1"/>
    <row r="22033" ht="12.6" hidden="1"/>
    <row r="22034" ht="12.6" hidden="1"/>
    <row r="22035" ht="12.6" hidden="1"/>
    <row r="22036" ht="12.6" hidden="1"/>
    <row r="22037" ht="12.6" hidden="1"/>
    <row r="22038" ht="12.6" hidden="1"/>
    <row r="22039" ht="12.6" hidden="1"/>
    <row r="22040" ht="12.6" hidden="1"/>
    <row r="22041" ht="12.6" hidden="1"/>
    <row r="22042" ht="12.6" hidden="1"/>
    <row r="22043" ht="12.6" hidden="1"/>
    <row r="22044" ht="12.6" hidden="1"/>
    <row r="22045" ht="12.6" hidden="1"/>
    <row r="22046" ht="12.6" hidden="1"/>
    <row r="22047" ht="12.6" hidden="1"/>
    <row r="22048" ht="12.6" hidden="1"/>
    <row r="22049" ht="12.6" hidden="1"/>
    <row r="22050" ht="12.6" hidden="1"/>
    <row r="22051" ht="12.6" hidden="1"/>
    <row r="22052" ht="12.6" hidden="1"/>
    <row r="22053" ht="12.6" hidden="1"/>
    <row r="22054" ht="12.6" hidden="1"/>
    <row r="22055" ht="12.6" hidden="1"/>
    <row r="22056" ht="12.6" hidden="1"/>
    <row r="22057" ht="12.6" hidden="1"/>
    <row r="22058" ht="12.6" hidden="1"/>
    <row r="22059" ht="12.6" hidden="1"/>
    <row r="22060" ht="12.6" hidden="1"/>
    <row r="22061" ht="12.6" hidden="1"/>
    <row r="22062" ht="12.6" hidden="1"/>
    <row r="22063" ht="12.6" hidden="1"/>
    <row r="22064" ht="12.6" hidden="1"/>
    <row r="22065" ht="12.6" hidden="1"/>
    <row r="22066" ht="12.6" hidden="1"/>
    <row r="22067" ht="12.6" hidden="1"/>
    <row r="22068" ht="12.6" hidden="1"/>
    <row r="22069" ht="12.6" hidden="1"/>
    <row r="22070" ht="12.6" hidden="1"/>
    <row r="22071" ht="12.6" hidden="1"/>
    <row r="22072" ht="12.6" hidden="1"/>
    <row r="22073" ht="12.6" hidden="1"/>
    <row r="22074" ht="12.6" hidden="1"/>
    <row r="22075" ht="12.6" hidden="1"/>
    <row r="22076" ht="12.6" hidden="1"/>
    <row r="22077" ht="12.6" hidden="1"/>
    <row r="22078" ht="12.6" hidden="1"/>
    <row r="22079" ht="12.6" hidden="1"/>
    <row r="22080" ht="12.6" hidden="1"/>
    <row r="22081" ht="12.6" hidden="1"/>
    <row r="22082" ht="12.6" hidden="1"/>
    <row r="22083" ht="12.6" hidden="1"/>
    <row r="22084" ht="12.6" hidden="1"/>
    <row r="22085" ht="12.6" hidden="1"/>
    <row r="22086" ht="12.6" hidden="1"/>
    <row r="22087" ht="12.6" hidden="1"/>
    <row r="22088" ht="12.6" hidden="1"/>
    <row r="22089" ht="12.6" hidden="1"/>
    <row r="22090" ht="12.6" hidden="1"/>
    <row r="22091" ht="12.6" hidden="1"/>
    <row r="22092" ht="12.6" hidden="1"/>
    <row r="22093" ht="12.6" hidden="1"/>
    <row r="22094" ht="12.6" hidden="1"/>
    <row r="22095" ht="12.6" hidden="1"/>
    <row r="22096" ht="12.6" hidden="1"/>
    <row r="22097" ht="12.6" hidden="1"/>
    <row r="22098" ht="12.6" hidden="1"/>
    <row r="22099" ht="12.6" hidden="1"/>
    <row r="22100" ht="12.6" hidden="1"/>
    <row r="22101" ht="12.6" hidden="1"/>
    <row r="22102" ht="12.6" hidden="1"/>
    <row r="22103" ht="12.6" hidden="1"/>
    <row r="22104" ht="12.6" hidden="1"/>
    <row r="22105" ht="12.6" hidden="1"/>
    <row r="22106" ht="12.6" hidden="1"/>
    <row r="22107" ht="12.6" hidden="1"/>
    <row r="22108" ht="12.6" hidden="1"/>
    <row r="22109" ht="12.6" hidden="1"/>
    <row r="22110" ht="12.6" hidden="1"/>
    <row r="22111" ht="12.6" hidden="1"/>
    <row r="22112" ht="12.6" hidden="1"/>
    <row r="22113" ht="12.6" hidden="1"/>
    <row r="22114" ht="12.6" hidden="1"/>
    <row r="22115" ht="12.6" hidden="1"/>
    <row r="22116" ht="12.6" hidden="1"/>
    <row r="22117" ht="12.6" hidden="1"/>
    <row r="22118" ht="12.6" hidden="1"/>
    <row r="22119" ht="12.6" hidden="1"/>
    <row r="22120" ht="12.6" hidden="1"/>
    <row r="22121" ht="12.6" hidden="1"/>
    <row r="22122" ht="12.6" hidden="1"/>
    <row r="22123" ht="12.6" hidden="1"/>
    <row r="22124" ht="12.6" hidden="1"/>
    <row r="22125" ht="12.6" hidden="1"/>
    <row r="22126" ht="12.6" hidden="1"/>
    <row r="22127" ht="12.6" hidden="1"/>
    <row r="22128" ht="12.6" hidden="1"/>
    <row r="22129" ht="12.6" hidden="1"/>
    <row r="22130" ht="12.6" hidden="1"/>
    <row r="22131" ht="12.6" hidden="1"/>
    <row r="22132" ht="12.6" hidden="1"/>
    <row r="22133" ht="12.6" hidden="1"/>
    <row r="22134" ht="12.6" hidden="1"/>
    <row r="22135" ht="12.6" hidden="1"/>
    <row r="22136" ht="12.6" hidden="1"/>
    <row r="22137" ht="12.6" hidden="1"/>
    <row r="22138" ht="12.6" hidden="1"/>
    <row r="22139" ht="12.6" hidden="1"/>
    <row r="22140" ht="12.6" hidden="1"/>
    <row r="22141" ht="12.6" hidden="1"/>
    <row r="22142" ht="12.6" hidden="1"/>
    <row r="22143" ht="12.6" hidden="1"/>
    <row r="22144" ht="12.6" hidden="1"/>
    <row r="22145" ht="12.6" hidden="1"/>
    <row r="22146" ht="12.6" hidden="1"/>
    <row r="22147" ht="12.6" hidden="1"/>
    <row r="22148" ht="12.6" hidden="1"/>
    <row r="22149" ht="12.6" hidden="1"/>
    <row r="22150" ht="12.6" hidden="1"/>
    <row r="22151" ht="12.6" hidden="1"/>
    <row r="22152" ht="12.6" hidden="1"/>
    <row r="22153" ht="12.6" hidden="1"/>
    <row r="22154" ht="12.6" hidden="1"/>
    <row r="22155" ht="12.6" hidden="1"/>
    <row r="22156" ht="12.6" hidden="1"/>
    <row r="22157" ht="12.6" hidden="1"/>
    <row r="22158" ht="12.6" hidden="1"/>
    <row r="22159" ht="12.6" hidden="1"/>
    <row r="22160" ht="12.6" hidden="1"/>
    <row r="22161" ht="12.6" hidden="1"/>
    <row r="22162" ht="12.6" hidden="1"/>
    <row r="22163" ht="12.6" hidden="1"/>
    <row r="22164" ht="12.6" hidden="1"/>
    <row r="22165" ht="12.6" hidden="1"/>
    <row r="22166" ht="12.6" hidden="1"/>
    <row r="22167" ht="12.6" hidden="1"/>
    <row r="22168" ht="12.6" hidden="1"/>
    <row r="22169" ht="12.6" hidden="1"/>
    <row r="22170" ht="12.6" hidden="1"/>
    <row r="22171" ht="12.6" hidden="1"/>
    <row r="22172" ht="12.6" hidden="1"/>
    <row r="22173" ht="12.6" hidden="1"/>
    <row r="22174" ht="12.6" hidden="1"/>
    <row r="22175" ht="12.6" hidden="1"/>
    <row r="22176" ht="12.6" hidden="1"/>
    <row r="22177" ht="12.6" hidden="1"/>
    <row r="22178" ht="12.6" hidden="1"/>
    <row r="22179" ht="12.6" hidden="1"/>
    <row r="22180"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4145"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rgb="FFFFFFCC"/>
    <outlinePr summaryBelow="0" summaryRight="0"/>
    <pageSetUpPr autoPageBreaks="0"/>
  </sheetPr>
  <dimension ref="A1:AX423"/>
  <sheetViews>
    <sheetView zoomScale="85" zoomScaleNormal="85" workbookViewId="0">
      <pane xSplit="10" ySplit="4" topLeftCell="AJ14" activePane="bottomRight" state="frozen"/>
      <selection pane="topRight" activeCell="K1" sqref="K1"/>
      <selection pane="bottomLeft" activeCell="A5" sqref="A5"/>
      <selection pane="bottomRight" activeCell="AJ5" sqref="AJ5"/>
    </sheetView>
  </sheetViews>
  <sheetFormatPr defaultColWidth="0" defaultRowHeight="12.6" zeroHeight="1" outlineLevelCol="1"/>
  <cols>
    <col min="1" max="1" width="2.6328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spans="1:50" ht="19.2">
      <c r="A1" s="195" t="s">
        <v>88</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t="s">
        <v>90</v>
      </c>
      <c r="AL1" s="282">
        <f>m_baseyear</f>
        <v>2021</v>
      </c>
      <c r="AM1" s="283"/>
      <c r="AN1" s="171"/>
      <c r="AO1" s="170"/>
      <c r="AP1" s="170"/>
      <c r="AQ1" s="16"/>
      <c r="AR1" s="171"/>
      <c r="AS1" s="171"/>
      <c r="AT1" s="181"/>
      <c r="AU1" s="181"/>
      <c r="AV1" s="181"/>
      <c r="AW1" s="181"/>
      <c r="AX1" s="181"/>
    </row>
    <row r="2" spans="1:50" ht="16.8">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82"/>
      <c r="AM2" s="284"/>
      <c r="AN2" s="181"/>
      <c r="AO2" s="181"/>
      <c r="AP2" s="181"/>
      <c r="AQ2" s="17"/>
      <c r="AR2" s="181"/>
      <c r="AS2" s="181"/>
      <c r="AT2" s="181"/>
      <c r="AU2" s="181"/>
      <c r="AV2" s="181"/>
      <c r="AW2" s="181"/>
      <c r="AX2" s="181"/>
    </row>
    <row r="3" spans="1:50" ht="16.8">
      <c r="A3" s="181"/>
      <c r="B3" s="529">
        <f>m_identity</f>
        <v>6</v>
      </c>
      <c r="C3" s="181"/>
      <c r="D3" s="181"/>
      <c r="E3" s="179" t="s">
        <v>91</v>
      </c>
      <c r="F3" s="179" t="s">
        <v>92</v>
      </c>
      <c r="G3" s="179" t="s">
        <v>93</v>
      </c>
      <c r="H3" s="179" t="s">
        <v>94</v>
      </c>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181"/>
      <c r="AM3" s="181"/>
      <c r="AN3" s="181"/>
      <c r="AO3" s="181"/>
      <c r="AP3" s="181"/>
      <c r="AQ3" s="17"/>
      <c r="AR3" s="181"/>
      <c r="AS3" s="181"/>
      <c r="AT3" s="181"/>
      <c r="AU3" s="181"/>
      <c r="AV3" s="181"/>
      <c r="AW3" s="181"/>
      <c r="AX3" s="181"/>
    </row>
    <row r="4" spans="1:50" ht="16.8">
      <c r="A4" s="203"/>
      <c r="B4" s="203"/>
      <c r="C4" s="203"/>
      <c r="D4" s="203"/>
      <c r="E4" s="203" t="s">
        <v>97</v>
      </c>
      <c r="F4" s="203"/>
      <c r="G4" s="354"/>
      <c r="H4" s="354"/>
      <c r="I4" s="355">
        <v>46843</v>
      </c>
      <c r="J4" s="354"/>
      <c r="K4" s="356">
        <v>33328</v>
      </c>
      <c r="L4" s="356">
        <v>33694</v>
      </c>
      <c r="M4" s="356">
        <v>34059</v>
      </c>
      <c r="N4" s="356">
        <v>34424</v>
      </c>
      <c r="O4" s="356">
        <v>34789</v>
      </c>
      <c r="P4" s="356">
        <v>35155</v>
      </c>
      <c r="Q4" s="356">
        <v>35520</v>
      </c>
      <c r="R4" s="356">
        <v>35885</v>
      </c>
      <c r="S4" s="356">
        <v>36250</v>
      </c>
      <c r="T4" s="356">
        <v>36616</v>
      </c>
      <c r="U4" s="356">
        <v>36981</v>
      </c>
      <c r="V4" s="356">
        <v>37346</v>
      </c>
      <c r="W4" s="356">
        <v>37711</v>
      </c>
      <c r="X4" s="356">
        <v>38077</v>
      </c>
      <c r="Y4" s="356">
        <v>38442</v>
      </c>
      <c r="Z4" s="356">
        <v>38807</v>
      </c>
      <c r="AA4" s="356">
        <v>39172</v>
      </c>
      <c r="AB4" s="356">
        <v>39538</v>
      </c>
      <c r="AC4" s="356">
        <v>39903</v>
      </c>
      <c r="AD4" s="356">
        <v>40268</v>
      </c>
      <c r="AE4" s="356">
        <v>40633</v>
      </c>
      <c r="AF4" s="356">
        <v>40999</v>
      </c>
      <c r="AG4" s="356">
        <v>41364</v>
      </c>
      <c r="AH4" s="356">
        <v>41729</v>
      </c>
      <c r="AI4" s="356">
        <v>42094</v>
      </c>
      <c r="AJ4" s="356">
        <v>42460</v>
      </c>
      <c r="AK4" s="356">
        <v>42825</v>
      </c>
      <c r="AL4" s="356">
        <v>43190</v>
      </c>
      <c r="AM4" s="356">
        <v>43555</v>
      </c>
      <c r="AN4" s="356">
        <v>43921</v>
      </c>
      <c r="AO4" s="356">
        <v>44286</v>
      </c>
      <c r="AP4" s="356">
        <v>44651</v>
      </c>
      <c r="AQ4" s="204">
        <v>45016</v>
      </c>
      <c r="AR4" s="356">
        <v>45382</v>
      </c>
      <c r="AS4" s="356">
        <v>45747</v>
      </c>
      <c r="AT4" s="356">
        <v>46112</v>
      </c>
      <c r="AU4" s="356">
        <v>46477</v>
      </c>
      <c r="AV4" s="356">
        <v>46843</v>
      </c>
      <c r="AW4" s="356"/>
      <c r="AX4" s="356"/>
    </row>
    <row r="5" spans="1:50"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c r="AX5" s="2"/>
    </row>
    <row r="6" spans="1:50" ht="16.8">
      <c r="A6" s="94"/>
      <c r="B6" s="2"/>
      <c r="C6" s="28" t="s">
        <v>98</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9"/>
      <c r="AR6" s="28"/>
      <c r="AS6" s="28"/>
      <c r="AT6" s="28"/>
      <c r="AU6" s="28"/>
      <c r="AV6" s="28"/>
      <c r="AW6" s="28"/>
    </row>
    <row r="7" spans="1:50" ht="16.8">
      <c r="A7" s="2"/>
      <c r="B7" s="15"/>
      <c r="C7" s="15"/>
      <c r="D7" s="15"/>
      <c r="E7" s="7"/>
      <c r="F7" s="7"/>
      <c r="G7" s="7"/>
      <c r="H7" s="421"/>
      <c r="I7" s="182"/>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57"/>
      <c r="AR7" s="334"/>
      <c r="AS7" s="334"/>
      <c r="AT7" s="334"/>
      <c r="AU7" s="334"/>
      <c r="AV7" s="334"/>
      <c r="AW7" s="334"/>
    </row>
    <row r="8" spans="1:50" ht="16.8">
      <c r="A8" s="82"/>
      <c r="B8" s="2"/>
      <c r="C8" s="2"/>
      <c r="D8" s="2"/>
      <c r="E8" s="7" t="s">
        <v>99</v>
      </c>
      <c r="F8" s="7"/>
      <c r="G8" s="7" t="s">
        <v>100</v>
      </c>
      <c r="H8" s="7"/>
      <c r="I8" s="7"/>
      <c r="J8" s="82"/>
      <c r="K8" s="165" t="str">
        <f>'Annual Inflation'!K32</f>
        <v/>
      </c>
      <c r="L8" s="165" t="str">
        <f>'Annual Inflation'!L32</f>
        <v/>
      </c>
      <c r="M8" s="165" t="str">
        <f>'Annual Inflation'!M32</f>
        <v/>
      </c>
      <c r="N8" s="165" t="str">
        <f>'Annual Inflation'!N32</f>
        <v/>
      </c>
      <c r="O8" s="165" t="str">
        <f>'Annual Inflation'!O32</f>
        <v/>
      </c>
      <c r="P8" s="165" t="str">
        <f>'Annual Inflation'!P32</f>
        <v/>
      </c>
      <c r="Q8" s="165" t="str">
        <f>'Annual Inflation'!Q32</f>
        <v/>
      </c>
      <c r="R8" s="165" t="str">
        <f>'Annual Inflation'!R32</f>
        <v/>
      </c>
      <c r="S8" s="165" t="str">
        <f>'Annual Inflation'!S32</f>
        <v/>
      </c>
      <c r="T8" s="92">
        <f>'Annual Inflation'!T32</f>
        <v>0.56549575070821523</v>
      </c>
      <c r="U8" s="92">
        <f>'Annual Inflation'!U32</f>
        <v>0.58237960339943329</v>
      </c>
      <c r="V8" s="92">
        <f>'Annual Inflation'!V32</f>
        <v>0.59107648725212458</v>
      </c>
      <c r="W8" s="92">
        <f>'Annual Inflation'!W32</f>
        <v>0.60345609065155803</v>
      </c>
      <c r="X8" s="92">
        <f>'Annual Inflation'!X32</f>
        <v>0.62031161473087815</v>
      </c>
      <c r="Y8" s="92">
        <f>'Annual Inflation'!Y32</f>
        <v>0.6396033994334277</v>
      </c>
      <c r="Z8" s="92">
        <f>'Annual Inflation'!Z32</f>
        <v>0.65645892351274782</v>
      </c>
      <c r="AA8" s="92">
        <f>'Annual Inflation'!AA32</f>
        <v>0.68096317280453267</v>
      </c>
      <c r="AB8" s="92">
        <f>'Annual Inflation'!AB32</f>
        <v>0.70909348441926356</v>
      </c>
      <c r="AC8" s="92">
        <f>'Annual Inflation'!AC32</f>
        <v>0.73014164305949025</v>
      </c>
      <c r="AD8" s="92">
        <f>'Annual Inflation'!AD32</f>
        <v>0.73348441926345587</v>
      </c>
      <c r="AE8" s="92">
        <f>'Annual Inflation'!AE32</f>
        <v>0.76988668555240791</v>
      </c>
      <c r="AF8" s="92">
        <f>'Annual Inflation'!AF32</f>
        <v>0.8068271954674221</v>
      </c>
      <c r="AG8" s="92">
        <f>'Annual Inflation'!AG32</f>
        <v>0.83175637393767698</v>
      </c>
      <c r="AH8" s="92">
        <f>'Annual Inflation'!AH32</f>
        <v>0.85575070821529742</v>
      </c>
      <c r="AI8" s="92">
        <f>'Annual Inflation'!AI32</f>
        <v>0.87252124645892348</v>
      </c>
      <c r="AJ8" s="92">
        <f>'Annual Inflation'!AJ32</f>
        <v>0.88192634560906513</v>
      </c>
      <c r="AK8" s="92">
        <f>'Annual Inflation'!AK32</f>
        <v>0.9008215297450427</v>
      </c>
      <c r="AL8" s="92">
        <f>'Annual Inflation'!AL32</f>
        <v>0.93453257790368272</v>
      </c>
      <c r="AM8" s="92">
        <f>'Annual Inflation'!AM32</f>
        <v>0.96308781869688376</v>
      </c>
      <c r="AN8" s="92">
        <f>'Annual Inflation'!AN32</f>
        <v>0.98801699716713864</v>
      </c>
      <c r="AO8" s="92">
        <f>'Annual Inflation'!AO32</f>
        <v>1</v>
      </c>
      <c r="AP8" s="92">
        <f>'Annual Inflation'!AP32</f>
        <v>1.0577620396600564</v>
      </c>
      <c r="AQ8" s="215">
        <f>'Annual Inflation'!AQ32</f>
        <v>1.1939376770538244</v>
      </c>
      <c r="AR8" s="92">
        <f>'Annual Inflation'!AR32</f>
        <v>1.2891506141768156</v>
      </c>
      <c r="AS8" s="92">
        <f>'Annual Inflation'!AS32</f>
        <v>1.3284361388165782</v>
      </c>
      <c r="AT8" s="92">
        <f>'Annual Inflation'!AT32</f>
        <v>1.3511547218960771</v>
      </c>
      <c r="AU8" s="92">
        <f>'Annual Inflation'!AU32</f>
        <v>1.3719916643626167</v>
      </c>
      <c r="AV8" s="92">
        <f>'Annual Inflation'!AV32</f>
        <v>1.3966351746111914</v>
      </c>
      <c r="AW8" s="165"/>
    </row>
    <row r="9" spans="1:50" ht="16.8">
      <c r="A9" s="82"/>
      <c r="B9" s="2"/>
      <c r="C9" s="2"/>
      <c r="D9" s="2"/>
      <c r="E9" s="7"/>
      <c r="F9" s="7"/>
      <c r="G9" s="7"/>
      <c r="H9" s="7"/>
      <c r="I9" s="46"/>
      <c r="J9" s="82"/>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243"/>
      <c r="AR9" s="145"/>
      <c r="AS9" s="184"/>
      <c r="AT9" s="184"/>
      <c r="AU9" s="184"/>
      <c r="AV9" s="184"/>
      <c r="AW9" s="184"/>
    </row>
    <row r="10" spans="1:50" ht="16.8">
      <c r="A10" s="82"/>
      <c r="B10" s="408" t="s">
        <v>101</v>
      </c>
      <c r="C10" s="408"/>
      <c r="D10" s="408"/>
      <c r="E10" s="408"/>
      <c r="F10" s="408"/>
      <c r="G10" s="408"/>
      <c r="H10" s="408"/>
      <c r="I10" s="408"/>
      <c r="J10" s="408"/>
      <c r="K10" s="408"/>
      <c r="L10" s="408"/>
      <c r="M10" s="408"/>
      <c r="N10" s="408"/>
      <c r="O10" s="405"/>
      <c r="P10" s="405"/>
      <c r="Q10" s="405"/>
      <c r="R10" s="405"/>
      <c r="S10" s="405"/>
      <c r="T10" s="405"/>
      <c r="U10" s="405"/>
      <c r="V10" s="405"/>
      <c r="W10" s="405"/>
      <c r="X10" s="405"/>
      <c r="Y10" s="405"/>
      <c r="Z10" s="405"/>
      <c r="AA10" s="405"/>
      <c r="AB10" s="405"/>
      <c r="AC10" s="405"/>
      <c r="AD10" s="405"/>
      <c r="AE10" s="405"/>
      <c r="AF10" s="405"/>
      <c r="AG10" s="405"/>
      <c r="AH10" s="405"/>
      <c r="AI10" s="405"/>
      <c r="AJ10" s="405"/>
      <c r="AK10" s="405"/>
      <c r="AL10" s="405"/>
      <c r="AM10" s="405"/>
      <c r="AN10" s="405"/>
      <c r="AO10" s="405"/>
      <c r="AP10" s="405"/>
      <c r="AQ10" s="407"/>
      <c r="AR10" s="406"/>
      <c r="AS10" s="405"/>
      <c r="AT10" s="405"/>
      <c r="AU10" s="405"/>
      <c r="AV10" s="405"/>
      <c r="AW10" s="184"/>
    </row>
    <row r="11" spans="1:50" ht="16.8">
      <c r="A11" s="82"/>
      <c r="B11" s="82"/>
      <c r="C11" s="82"/>
      <c r="D11" s="82"/>
      <c r="E11" s="82"/>
      <c r="F11" s="82"/>
      <c r="G11" s="82"/>
      <c r="H11" s="82"/>
      <c r="I11" s="82"/>
      <c r="J11" s="82"/>
      <c r="K11" s="82"/>
      <c r="L11" s="82"/>
      <c r="M11" s="82"/>
      <c r="N11" s="82"/>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243"/>
      <c r="AR11" s="145"/>
      <c r="AS11" s="184"/>
      <c r="AT11" s="184"/>
      <c r="AU11" s="184"/>
      <c r="AV11" s="184"/>
      <c r="AW11" s="184"/>
    </row>
    <row r="12" spans="1:50" ht="16.8">
      <c r="A12" s="82"/>
      <c r="B12" s="82"/>
      <c r="C12" s="91" t="s">
        <v>102</v>
      </c>
      <c r="D12" s="91"/>
      <c r="E12" s="91"/>
      <c r="F12" s="91"/>
      <c r="G12" s="91"/>
      <c r="H12" s="91"/>
      <c r="I12" s="91"/>
      <c r="J12" s="91"/>
      <c r="K12" s="91"/>
      <c r="L12" s="91"/>
      <c r="M12" s="91"/>
      <c r="N12" s="91"/>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4"/>
      <c r="AR12" s="395"/>
      <c r="AS12" s="403"/>
      <c r="AT12" s="403"/>
      <c r="AU12" s="403"/>
      <c r="AV12" s="403"/>
      <c r="AW12" s="184"/>
    </row>
    <row r="13" spans="1:50" ht="16.8">
      <c r="A13" s="82"/>
      <c r="B13" s="82"/>
      <c r="C13" s="82"/>
      <c r="D13" s="82"/>
      <c r="E13" s="82"/>
      <c r="F13" s="82"/>
      <c r="G13" s="82"/>
      <c r="H13" s="82"/>
      <c r="I13" s="82"/>
      <c r="J13" s="82"/>
      <c r="K13" s="82"/>
      <c r="L13" s="82"/>
      <c r="M13" s="82"/>
      <c r="N13" s="82"/>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243"/>
      <c r="AR13" s="145"/>
      <c r="AS13" s="184"/>
      <c r="AT13" s="184"/>
      <c r="AU13" s="184"/>
      <c r="AV13" s="184"/>
      <c r="AW13" s="184"/>
    </row>
    <row r="14" spans="1:50" ht="16.8">
      <c r="A14" s="82"/>
      <c r="B14" s="82"/>
      <c r="C14" s="82"/>
      <c r="D14" s="351" t="s">
        <v>103</v>
      </c>
      <c r="E14" s="351"/>
      <c r="F14" s="82"/>
      <c r="G14" s="82"/>
      <c r="H14" s="82"/>
      <c r="I14" s="82"/>
      <c r="J14" s="82"/>
      <c r="K14" s="82"/>
      <c r="L14" s="82"/>
      <c r="M14" s="82"/>
      <c r="N14" s="82"/>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243"/>
      <c r="AR14" s="364"/>
      <c r="AS14" s="184"/>
      <c r="AT14" s="184"/>
      <c r="AU14" s="184"/>
      <c r="AV14" s="184"/>
      <c r="AW14" s="184"/>
    </row>
    <row r="15" spans="1:50" ht="16.8">
      <c r="A15" s="82"/>
      <c r="B15" s="82"/>
      <c r="C15" s="82"/>
      <c r="D15" s="82"/>
      <c r="E15" s="13" t="s">
        <v>104</v>
      </c>
      <c r="F15" s="82"/>
      <c r="G15" s="82" t="s">
        <v>105</v>
      </c>
      <c r="H15" s="82"/>
      <c r="I15" s="82"/>
      <c r="J15" s="82"/>
      <c r="K15" s="82"/>
      <c r="L15" s="82"/>
      <c r="M15" s="82"/>
      <c r="N15" s="82"/>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243"/>
      <c r="AR15" s="528">
        <f>CHOOSE($B$3,ENWL!AR15,NPgN!AR15,NPgY!AR15,WMID!AR15,EMID!AR15,SWALES!AR15,SWEST!AR15,LPN!AR15,SPN!AR15,EPN!AR15,SPD!AR15,SPMW!AR15,SSEH!AR15,SSES!AR15)</f>
        <v>25.13</v>
      </c>
      <c r="AS15" s="528">
        <f>CHOOSE($B$3,ENWL!AS15,NPgN!AS15,NPgY!AS15,WMID!AS15,EMID!AS15,SWALES!AS15,SWEST!AS15,LPN!AS15,SPN!AS15,EPN!AS15,SPD!AS15,SPMW!AS15,SSEH!AS15,SSES!AS15)</f>
        <v>20.51</v>
      </c>
      <c r="AT15" s="528">
        <f>CHOOSE($B$3,ENWL!AT15,NPgN!AT15,NPgY!AT15,WMID!AT15,EMID!AT15,SWALES!AT15,SWEST!AT15,LPN!AT15,SPN!AT15,EPN!AT15,SPD!AT15,SPMW!AT15,SSEH!AT15,SSES!AT15)</f>
        <v>25.92</v>
      </c>
      <c r="AU15" s="528">
        <f>CHOOSE($B$3,ENWL!AU15,NPgN!AU15,NPgY!AU15,WMID!AU15,EMID!AU15,SWALES!AU15,SWEST!AU15,LPN!AU15,SPN!AU15,EPN!AU15,SPD!AU15,SPMW!AU15,SSEH!AU15,SSES!AU15)</f>
        <v>27.17</v>
      </c>
      <c r="AV15" s="528">
        <f>CHOOSE($B$3,ENWL!AV15,NPgN!AV15,NPgY!AV15,WMID!AV15,EMID!AV15,SWALES!AV15,SWEST!AV15,LPN!AV15,SPN!AV15,EPN!AV15,SPD!AV15,SPMW!AV15,SSEH!AV15,SSES!AV15)</f>
        <v>20.34</v>
      </c>
      <c r="AW15" s="184"/>
    </row>
    <row r="16" spans="1:50" ht="16.8">
      <c r="A16" s="82"/>
      <c r="B16" s="82"/>
      <c r="C16" s="82"/>
      <c r="D16" s="82"/>
      <c r="E16" s="13" t="s">
        <v>106</v>
      </c>
      <c r="F16" s="82"/>
      <c r="G16" s="82" t="s">
        <v>105</v>
      </c>
      <c r="H16" s="82"/>
      <c r="I16" s="82"/>
      <c r="J16" s="82"/>
      <c r="K16" s="82"/>
      <c r="L16" s="82"/>
      <c r="M16" s="82"/>
      <c r="N16" s="82"/>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243"/>
      <c r="AR16" s="528">
        <f>CHOOSE($B$3,ENWL!AR16,NPgN!AR16,NPgY!AR16,WMID!AR16,EMID!AR16,SWALES!AR16,SWEST!AR16,LPN!AR16,SPN!AR16,EPN!AR16,SPD!AR16,SPMW!AR16,SSEH!AR16,SSES!AR16)</f>
        <v>28.11</v>
      </c>
      <c r="AS16" s="528">
        <f>CHOOSE($B$3,ENWL!AS16,NPgN!AS16,NPgY!AS16,WMID!AS16,EMID!AS16,SWALES!AS16,SWEST!AS16,LPN!AS16,SPN!AS16,EPN!AS16,SPD!AS16,SPMW!AS16,SSEH!AS16,SSES!AS16)</f>
        <v>28.32</v>
      </c>
      <c r="AT16" s="528">
        <f>CHOOSE($B$3,ENWL!AT16,NPgN!AT16,NPgY!AT16,WMID!AT16,EMID!AT16,SWALES!AT16,SWEST!AT16,LPN!AT16,SPN!AT16,EPN!AT16,SPD!AT16,SPMW!AT16,SSEH!AT16,SSES!AT16)</f>
        <v>27.13</v>
      </c>
      <c r="AU16" s="528">
        <f>CHOOSE($B$3,ENWL!AU16,NPgN!AU16,NPgY!AU16,WMID!AU16,EMID!AU16,SWALES!AU16,SWEST!AU16,LPN!AU16,SPN!AU16,EPN!AU16,SPD!AU16,SPMW!AU16,SSEH!AU16,SSES!AU16)</f>
        <v>25.32</v>
      </c>
      <c r="AV16" s="528">
        <f>CHOOSE($B$3,ENWL!AV16,NPgN!AV16,NPgY!AV16,WMID!AV16,EMID!AV16,SWALES!AV16,SWEST!AV16,LPN!AV16,SPN!AV16,EPN!AV16,SPD!AV16,SPMW!AV16,SSEH!AV16,SSES!AV16)</f>
        <v>24.55</v>
      </c>
      <c r="AW16" s="184"/>
    </row>
    <row r="17" spans="1:50" ht="16.8">
      <c r="A17" s="82"/>
      <c r="B17" s="82"/>
      <c r="C17" s="82"/>
      <c r="D17" s="82"/>
      <c r="E17" s="13" t="s">
        <v>107</v>
      </c>
      <c r="F17" s="82"/>
      <c r="G17" s="82" t="s">
        <v>105</v>
      </c>
      <c r="H17" s="82"/>
      <c r="I17" s="82"/>
      <c r="J17" s="82"/>
      <c r="K17" s="82"/>
      <c r="L17" s="82"/>
      <c r="M17" s="82"/>
      <c r="N17" s="82"/>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243"/>
      <c r="AR17" s="528">
        <f>CHOOSE($B$3,ENWL!AR17,NPgN!AR17,NPgY!AR17,WMID!AR17,EMID!AR17,SWALES!AR17,SWEST!AR17,LPN!AR17,SPN!AR17,EPN!AR17,SPD!AR17,SPMW!AR17,SSEH!AR17,SSES!AR17)</f>
        <v>19</v>
      </c>
      <c r="AS17" s="528">
        <f>CHOOSE($B$3,ENWL!AS17,NPgN!AS17,NPgY!AS17,WMID!AS17,EMID!AS17,SWALES!AS17,SWEST!AS17,LPN!AS17,SPN!AS17,EPN!AS17,SPD!AS17,SPMW!AS17,SSEH!AS17,SSES!AS17)</f>
        <v>19.420000000000002</v>
      </c>
      <c r="AT17" s="528">
        <f>CHOOSE($B$3,ENWL!AT17,NPgN!AT17,NPgY!AT17,WMID!AT17,EMID!AT17,SWALES!AT17,SWEST!AT17,LPN!AT17,SPN!AT17,EPN!AT17,SPD!AT17,SPMW!AT17,SSEH!AT17,SSES!AT17)</f>
        <v>20.97</v>
      </c>
      <c r="AU17" s="528">
        <f>CHOOSE($B$3,ENWL!AU17,NPgN!AU17,NPgY!AU17,WMID!AU17,EMID!AU17,SWALES!AU17,SWEST!AU17,LPN!AU17,SPN!AU17,EPN!AU17,SPD!AU17,SPMW!AU17,SSEH!AU17,SSES!AU17)</f>
        <v>15.58</v>
      </c>
      <c r="AV17" s="528">
        <f>CHOOSE($B$3,ENWL!AV17,NPgN!AV17,NPgY!AV17,WMID!AV17,EMID!AV17,SWALES!AV17,SWEST!AV17,LPN!AV17,SPN!AV17,EPN!AV17,SPD!AV17,SPMW!AV17,SSEH!AV17,SSES!AV17)</f>
        <v>14.8</v>
      </c>
      <c r="AW17" s="184"/>
    </row>
    <row r="18" spans="1:50" ht="16.8">
      <c r="A18" s="82"/>
      <c r="B18" s="82"/>
      <c r="C18" s="82"/>
      <c r="D18" s="82"/>
      <c r="E18" s="13" t="s">
        <v>108</v>
      </c>
      <c r="F18" s="82"/>
      <c r="G18" s="82" t="s">
        <v>105</v>
      </c>
      <c r="H18" s="82"/>
      <c r="I18" s="82"/>
      <c r="J18" s="82"/>
      <c r="K18" s="82"/>
      <c r="L18" s="82"/>
      <c r="M18" s="82"/>
      <c r="N18" s="82"/>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243"/>
      <c r="AR18" s="528">
        <f>CHOOSE($B$3,ENWL!AR18,NPgN!AR18,NPgY!AR18,WMID!AR18,EMID!AR18,SWALES!AR18,SWEST!AR18,LPN!AR18,SPN!AR18,EPN!AR18,SPD!AR18,SPMW!AR18,SSEH!AR18,SSES!AR18)</f>
        <v>12.66</v>
      </c>
      <c r="AS18" s="528">
        <f>CHOOSE($B$3,ENWL!AS18,NPgN!AS18,NPgY!AS18,WMID!AS18,EMID!AS18,SWALES!AS18,SWEST!AS18,LPN!AS18,SPN!AS18,EPN!AS18,SPD!AS18,SPMW!AS18,SSEH!AS18,SSES!AS18)</f>
        <v>12.53</v>
      </c>
      <c r="AT18" s="528">
        <f>CHOOSE($B$3,ENWL!AT18,NPgN!AT18,NPgY!AT18,WMID!AT18,EMID!AT18,SWALES!AT18,SWEST!AT18,LPN!AT18,SPN!AT18,EPN!AT18,SPD!AT18,SPMW!AT18,SSEH!AT18,SSES!AT18)</f>
        <v>12.31</v>
      </c>
      <c r="AU18" s="528">
        <f>CHOOSE($B$3,ENWL!AU18,NPgN!AU18,NPgY!AU18,WMID!AU18,EMID!AU18,SWALES!AU18,SWEST!AU18,LPN!AU18,SPN!AU18,EPN!AU18,SPD!AU18,SPMW!AU18,SSEH!AU18,SSES!AU18)</f>
        <v>11.98</v>
      </c>
      <c r="AV18" s="528">
        <f>CHOOSE($B$3,ENWL!AV18,NPgN!AV18,NPgY!AV18,WMID!AV18,EMID!AV18,SWALES!AV18,SWEST!AV18,LPN!AV18,SPN!AV18,EPN!AV18,SPD!AV18,SPMW!AV18,SSEH!AV18,SSES!AV18)</f>
        <v>11.92</v>
      </c>
      <c r="AW18" s="184"/>
    </row>
    <row r="19" spans="1:50" ht="16.8">
      <c r="A19" s="82"/>
      <c r="B19" s="82"/>
      <c r="C19" s="82"/>
      <c r="D19" s="82"/>
      <c r="E19" s="13" t="s">
        <v>109</v>
      </c>
      <c r="F19" s="82"/>
      <c r="G19" s="82" t="s">
        <v>105</v>
      </c>
      <c r="H19" s="82"/>
      <c r="I19" s="82"/>
      <c r="J19" s="82"/>
      <c r="K19" s="82"/>
      <c r="L19" s="82"/>
      <c r="M19" s="82"/>
      <c r="N19" s="82"/>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243"/>
      <c r="AR19" s="528">
        <f>CHOOSE($B$3,ENWL!AR19,NPgN!AR19,NPgY!AR19,WMID!AR19,EMID!AR19,SWALES!AR19,SWEST!AR19,LPN!AR19,SPN!AR19,EPN!AR19,SPD!AR19,SPMW!AR19,SSEH!AR19,SSES!AR19)</f>
        <v>9.82</v>
      </c>
      <c r="AS19" s="528">
        <f>CHOOSE($B$3,ENWL!AS19,NPgN!AS19,NPgY!AS19,WMID!AS19,EMID!AS19,SWALES!AS19,SWEST!AS19,LPN!AS19,SPN!AS19,EPN!AS19,SPD!AS19,SPMW!AS19,SSEH!AS19,SSES!AS19)</f>
        <v>10.050000000000001</v>
      </c>
      <c r="AT19" s="528">
        <f>CHOOSE($B$3,ENWL!AT19,NPgN!AT19,NPgY!AT19,WMID!AT19,EMID!AT19,SWALES!AT19,SWEST!AT19,LPN!AT19,SPN!AT19,EPN!AT19,SPD!AT19,SPMW!AT19,SSEH!AT19,SSES!AT19)</f>
        <v>10.36</v>
      </c>
      <c r="AU19" s="528">
        <f>CHOOSE($B$3,ENWL!AU19,NPgN!AU19,NPgY!AU19,WMID!AU19,EMID!AU19,SWALES!AU19,SWEST!AU19,LPN!AU19,SPN!AU19,EPN!AU19,SPD!AU19,SPMW!AU19,SSEH!AU19,SSES!AU19)</f>
        <v>9.15</v>
      </c>
      <c r="AV19" s="528">
        <f>CHOOSE($B$3,ENWL!AV19,NPgN!AV19,NPgY!AV19,WMID!AV19,EMID!AV19,SWALES!AV19,SWEST!AV19,LPN!AV19,SPN!AV19,EPN!AV19,SPD!AV19,SPMW!AV19,SSEH!AV19,SSES!AV19)</f>
        <v>9.16</v>
      </c>
      <c r="AW19" s="184"/>
    </row>
    <row r="20" spans="1:50" ht="16.8">
      <c r="A20" s="82"/>
      <c r="B20" s="82"/>
      <c r="C20" s="82"/>
      <c r="D20" s="82"/>
      <c r="E20" s="13" t="s">
        <v>110</v>
      </c>
      <c r="F20" s="82"/>
      <c r="G20" s="82" t="s">
        <v>105</v>
      </c>
      <c r="H20" s="82"/>
      <c r="I20" s="82"/>
      <c r="J20" s="82"/>
      <c r="K20" s="82"/>
      <c r="L20" s="82"/>
      <c r="M20" s="82"/>
      <c r="N20" s="82"/>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243"/>
      <c r="AR20" s="528">
        <f>CHOOSE($B$3,ENWL!AR20,NPgN!AR20,NPgY!AR20,WMID!AR20,EMID!AR20,SWALES!AR20,SWEST!AR20,LPN!AR20,SPN!AR20,EPN!AR20,SPD!AR20,SPMW!AR20,SSEH!AR20,SSES!AR20)</f>
        <v>11.31</v>
      </c>
      <c r="AS20" s="528">
        <f>CHOOSE($B$3,ENWL!AS20,NPgN!AS20,NPgY!AS20,WMID!AS20,EMID!AS20,SWALES!AS20,SWEST!AS20,LPN!AS20,SPN!AS20,EPN!AS20,SPD!AS20,SPMW!AS20,SSEH!AS20,SSES!AS20)</f>
        <v>11.04</v>
      </c>
      <c r="AT20" s="528">
        <f>CHOOSE($B$3,ENWL!AT20,NPgN!AT20,NPgY!AT20,WMID!AT20,EMID!AT20,SWALES!AT20,SWEST!AT20,LPN!AT20,SPN!AT20,EPN!AT20,SPD!AT20,SPMW!AT20,SSEH!AT20,SSES!AT20)</f>
        <v>10.7</v>
      </c>
      <c r="AU20" s="528">
        <f>CHOOSE($B$3,ENWL!AU20,NPgN!AU20,NPgY!AU20,WMID!AU20,EMID!AU20,SWALES!AU20,SWEST!AU20,LPN!AU20,SPN!AU20,EPN!AU20,SPD!AU20,SPMW!AU20,SSEH!AU20,SSES!AU20)</f>
        <v>10.59</v>
      </c>
      <c r="AV20" s="528">
        <f>CHOOSE($B$3,ENWL!AV20,NPgN!AV20,NPgY!AV20,WMID!AV20,EMID!AV20,SWALES!AV20,SWEST!AV20,LPN!AV20,SPN!AV20,EPN!AV20,SPD!AV20,SPMW!AV20,SSEH!AV20,SSES!AV20)</f>
        <v>10.37</v>
      </c>
      <c r="AW20" s="184"/>
    </row>
    <row r="21" spans="1:50" ht="16.8">
      <c r="A21" s="82"/>
      <c r="B21" s="82"/>
      <c r="C21" s="82"/>
      <c r="D21" s="82"/>
      <c r="E21" s="13" t="s">
        <v>111</v>
      </c>
      <c r="F21" s="82"/>
      <c r="G21" s="82" t="s">
        <v>105</v>
      </c>
      <c r="H21" s="82"/>
      <c r="I21" s="82"/>
      <c r="J21" s="82"/>
      <c r="K21" s="82"/>
      <c r="L21" s="82"/>
      <c r="M21" s="82"/>
      <c r="N21" s="82"/>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243"/>
      <c r="AR21" s="528">
        <f>CHOOSE($B$3,ENWL!AR21,NPgN!AR21,NPgY!AR21,WMID!AR21,EMID!AR21,SWALES!AR21,SWEST!AR21,LPN!AR21,SPN!AR21,EPN!AR21,SPD!AR21,SPMW!AR21,SSEH!AR21,SSES!AR21)</f>
        <v>54.76</v>
      </c>
      <c r="AS21" s="528">
        <f>CHOOSE($B$3,ENWL!AS21,NPgN!AS21,NPgY!AS21,WMID!AS21,EMID!AS21,SWALES!AS21,SWEST!AS21,LPN!AS21,SPN!AS21,EPN!AS21,SPD!AS21,SPMW!AS21,SSEH!AS21,SSES!AS21)</f>
        <v>53.48</v>
      </c>
      <c r="AT21" s="528">
        <f>CHOOSE($B$3,ENWL!AT21,NPgN!AT21,NPgY!AT21,WMID!AT21,EMID!AT21,SWALES!AT21,SWEST!AT21,LPN!AT21,SPN!AT21,EPN!AT21,SPD!AT21,SPMW!AT21,SSEH!AT21,SSES!AT21)</f>
        <v>50.38</v>
      </c>
      <c r="AU21" s="528">
        <f>CHOOSE($B$3,ENWL!AU21,NPgN!AU21,NPgY!AU21,WMID!AU21,EMID!AU21,SWALES!AU21,SWEST!AU21,LPN!AU21,SPN!AU21,EPN!AU21,SPD!AU21,SPMW!AU21,SSEH!AU21,SSES!AU21)</f>
        <v>51.31</v>
      </c>
      <c r="AV21" s="528">
        <f>CHOOSE($B$3,ENWL!AV21,NPgN!AV21,NPgY!AV21,WMID!AV21,EMID!AV21,SWALES!AV21,SWEST!AV21,LPN!AV21,SPN!AV21,EPN!AV21,SPD!AV21,SPMW!AV21,SSEH!AV21,SSES!AV21)</f>
        <v>51.45</v>
      </c>
      <c r="AW21" s="184"/>
    </row>
    <row r="22" spans="1:50" ht="16.8">
      <c r="A22" s="82"/>
      <c r="B22" s="82"/>
      <c r="C22" s="82"/>
      <c r="D22" s="82"/>
      <c r="E22" s="82"/>
      <c r="F22" s="82"/>
      <c r="G22" s="82"/>
      <c r="H22" s="82"/>
      <c r="I22" s="82"/>
      <c r="J22" s="82"/>
      <c r="K22" s="82"/>
      <c r="L22" s="82"/>
      <c r="M22" s="82"/>
      <c r="N22" s="82"/>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243"/>
      <c r="AR22" s="145"/>
      <c r="AS22" s="184"/>
      <c r="AT22" s="184"/>
      <c r="AU22" s="184"/>
      <c r="AV22" s="184"/>
      <c r="AW22" s="184"/>
    </row>
    <row r="23" spans="1:50" ht="16.8">
      <c r="A23" s="82"/>
      <c r="B23" s="82"/>
      <c r="C23" s="82"/>
      <c r="D23" s="351" t="s">
        <v>112</v>
      </c>
      <c r="E23" s="351"/>
      <c r="F23" s="82"/>
      <c r="G23" s="82"/>
      <c r="H23" s="82"/>
      <c r="I23" s="82"/>
      <c r="J23" s="82"/>
      <c r="K23" s="82"/>
      <c r="L23" s="82"/>
      <c r="M23" s="82"/>
      <c r="N23" s="82"/>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243"/>
      <c r="AR23" s="364"/>
      <c r="AS23" s="184"/>
      <c r="AT23" s="184"/>
      <c r="AU23" s="184"/>
      <c r="AV23" s="184"/>
      <c r="AW23" s="184"/>
    </row>
    <row r="24" spans="1:50" ht="16.8">
      <c r="A24" s="82"/>
      <c r="B24" s="82"/>
      <c r="C24" s="82"/>
      <c r="D24" s="82"/>
      <c r="E24" s="82" t="str">
        <f>CHOOSE($B$3,ENWL!E24,NPgN!E24,NPgY!E24,WMID!E24,EMID!E24,SWALES!E24,SWEST!E24,LPN!E24,SPN!E24,EPN!E24,SPD!E24,SPMW!E24,SSEH!E24,SSES!E24)</f>
        <v>RPEs (bucket 1 allowances)</v>
      </c>
      <c r="F24" s="82"/>
      <c r="G24" s="82" t="s">
        <v>105</v>
      </c>
      <c r="H24" s="82" t="str">
        <f>CHOOSE($B$3,ENWL!H24,NPgN!H24,NPgY!H24,WMID!H24,EMID!H24,SWALES!H24,SWEST!H24,LPN!H24,SPN!H24,EPN!H24,SPD!H24,SPMW!H24,SSEH!H24,SSES!H24)</f>
        <v>RPEAt</v>
      </c>
      <c r="I24" s="82"/>
      <c r="J24" s="82"/>
      <c r="K24" s="82"/>
      <c r="L24" s="82"/>
      <c r="M24" s="82"/>
      <c r="N24" s="82"/>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243"/>
      <c r="AR24" s="207">
        <f>CHOOSE($B$3,ENWL!AR24,NPgN!AR24,NPgY!AR24,WMID!AR24,EMID!AR24,SWALES!AR24,SWEST!AR24,LPN!AR24,SPN!AR24,EPN!AR24,SPD!AR24,SPMW!AR24,SSEH!AR24,SSES!AR24)</f>
        <v>-1.5636239999999992</v>
      </c>
      <c r="AS24" s="207">
        <f>CHOOSE($B$3,ENWL!AS24,NPgN!AS24,NPgY!AS24,WMID!AS24,EMID!AS24,SWALES!AS24,SWEST!AS24,LPN!AS24,SPN!AS24,EPN!AS24,SPD!AS24,SPMW!AS24,SSEH!AS24,SSES!AS24)</f>
        <v>0.16667999999998162</v>
      </c>
      <c r="AT24" s="207">
        <f>CHOOSE($B$3,ENWL!AT24,NPgN!AT24,NPgY!AT24,WMID!AT24,EMID!AT24,SWALES!AT24,SWEST!AT24,LPN!AT24,SPN!AT24,EPN!AT24,SPD!AT24,SPMW!AT24,SSEH!AT24,SSES!AT24)</f>
        <v>1.9671719999999977</v>
      </c>
      <c r="AU24" s="207">
        <f>CHOOSE($B$3,ENWL!AU24,NPgN!AU24,NPgY!AU24,WMID!AU24,EMID!AU24,SWALES!AU24,SWEST!AU24,LPN!AU24,SPN!AU24,EPN!AU24,SPD!AU24,SPMW!AU24,SSEH!AU24,SSES!AU24)</f>
        <v>3.5170219999999994</v>
      </c>
      <c r="AV24" s="207">
        <f>CHOOSE($B$3,ENWL!AV24,NPgN!AV24,NPgY!AV24,WMID!AV24,EMID!AV24,SWALES!AV24,SWEST!AV24,LPN!AV24,SPN!AV24,EPN!AV24,SPD!AV24,SPMW!AV24,SSEH!AV24,SSES!AV24)</f>
        <v>5.0594039999999936</v>
      </c>
      <c r="AW24" s="184"/>
      <c r="AX24" s="258"/>
    </row>
    <row r="25" spans="1:50" ht="16.8">
      <c r="A25" s="82"/>
      <c r="B25" s="82"/>
      <c r="C25" s="82"/>
      <c r="D25" s="82"/>
      <c r="E25" s="82" t="str">
        <f>CHOOSE($B$3,ENWL!E25,NPgN!E25,NPgY!E25,WMID!E25,EMID!E25,SWALES!E25,SWEST!E25,LPN!E25,SPN!E25,EPN!E25,SPD!E25,SPMW!E25,SSEH!E25,SSES!E25)</f>
        <v>RPEs (bucket 2 allowances)</v>
      </c>
      <c r="F25" s="82"/>
      <c r="G25" s="82" t="s">
        <v>105</v>
      </c>
      <c r="H25" s="82" t="str">
        <f>CHOOSE($B$3,ENWL!H25,NPgN!H25,NPgY!H25,WMID!H25,EMID!H25,SWALES!H25,SWEST!H25,LPN!H25,SPN!H25,EPN!H25,SPD!H25,SPMW!H25,SSEH!H25,SSES!H25)</f>
        <v>RPEAt</v>
      </c>
      <c r="I25" s="82"/>
      <c r="J25" s="82"/>
      <c r="K25" s="82"/>
      <c r="L25" s="82"/>
      <c r="M25" s="82"/>
      <c r="N25" s="82"/>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243"/>
      <c r="AR25" s="207">
        <f>CHOOSE($B$3,ENWL!AR25,NPgN!AR25,NPgY!AR25,WMID!AR25,EMID!AR25,SWALES!AR25,SWEST!AR25,LPN!AR25,SPN!AR25,EPN!AR25,SPD!AR25,SPMW!AR25,SSEH!AR25,SSES!AR25)</f>
        <v>-3.8152449364801069E-2</v>
      </c>
      <c r="AS25" s="207">
        <f>CHOOSE($B$3,ENWL!AS25,NPgN!AS25,NPgY!AS25,WMID!AS25,EMID!AS25,SWALES!AS25,SWEST!AS25,LPN!AS25,SPN!AS25,EPN!AS25,SPD!AS25,SPMW!AS25,SSEH!AS25,SSES!AS25)</f>
        <v>4.7196124279654276E-3</v>
      </c>
      <c r="AT25" s="207">
        <f>CHOOSE($B$3,ENWL!AT25,NPgN!AT25,NPgY!AT25,WMID!AT25,EMID!AT25,SWALES!AT25,SWEST!AT25,LPN!AT25,SPN!AT25,EPN!AT25,SPD!AT25,SPMW!AT25,SSEH!AT25,SSES!AT25)</f>
        <v>7.4099989218355436E-2</v>
      </c>
      <c r="AU25" s="207">
        <f>CHOOSE($B$3,ENWL!AU25,NPgN!AU25,NPgY!AU25,WMID!AU25,EMID!AU25,SWALES!AU25,SWEST!AU25,LPN!AU25,SPN!AU25,EPN!AU25,SPD!AU25,SPMW!AU25,SSEH!AU25,SSES!AU25)</f>
        <v>0.15958323752211184</v>
      </c>
      <c r="AV25" s="207">
        <f>CHOOSE($B$3,ENWL!AV25,NPgN!AV25,NPgY!AV25,WMID!AV25,EMID!AV25,SWALES!AV25,SWEST!AV25,LPN!AV25,SPN!AV25,EPN!AV25,SPD!AV25,SPMW!AV25,SSEH!AV25,SSES!AV25)</f>
        <v>0.27497477595728415</v>
      </c>
      <c r="AW25" s="184"/>
      <c r="AX25" s="258"/>
    </row>
    <row r="26" spans="1:50" ht="16.8">
      <c r="A26" s="82"/>
      <c r="B26" s="82"/>
      <c r="C26" s="82"/>
      <c r="D26" s="82"/>
      <c r="E26" s="82" t="str">
        <f>CHOOSE($B$3,ENWL!E26,NPgN!E26,NPgY!E26,WMID!E26,EMID!E26,SWALES!E26,SWEST!E26,LPN!E26,SPN!E26,EPN!E26,SPD!E26,SPMW!E26,SSEH!E26,SSES!E26)</f>
        <v>Physical Security Re-opener</v>
      </c>
      <c r="F26" s="82"/>
      <c r="G26" s="82" t="s">
        <v>105</v>
      </c>
      <c r="H26" s="82" t="str">
        <f>CHOOSE($B$3,ENWL!H26,NPgN!H26,NPgY!H26,WMID!H26,EMID!H26,SWALES!H26,SWEST!H26,LPN!H26,SPN!H26,EPN!H26,SPD!H26,SPMW!H26,SSEH!H26,SSES!H26)</f>
        <v>PSUPt</v>
      </c>
      <c r="I26" s="82"/>
      <c r="J26" s="82"/>
      <c r="K26" s="82"/>
      <c r="L26" s="82"/>
      <c r="M26" s="82"/>
      <c r="N26" s="82"/>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243"/>
      <c r="AR26" s="476">
        <f>CHOOSE($B$3,ENWL!AR26,NPgN!AR26,NPgY!AR26,WMID!AR26,EMID!AR26,SWALES!AR26,SWEST!AR26,LPN!AR26,SPN!AR26,EPN!AR26,SPD!AR26,SPMW!AR26,SSEH!AR26,SSES!AR26)</f>
        <v>0</v>
      </c>
      <c r="AS26" s="476">
        <f>CHOOSE($B$3,ENWL!AS26,NPgN!AS26,NPgY!AS26,WMID!AS26,EMID!AS26,SWALES!AS26,SWEST!AS26,LPN!AS26,SPN!AS26,EPN!AS26,SPD!AS26,SPMW!AS26,SSEH!AS26,SSES!AS26)</f>
        <v>0</v>
      </c>
      <c r="AT26" s="476">
        <f>CHOOSE($B$3,ENWL!AT26,NPgN!AT26,NPgY!AT26,WMID!AT26,EMID!AT26,SWALES!AT26,SWEST!AT26,LPN!AT26,SPN!AT26,EPN!AT26,SPD!AT26,SPMW!AT26,SSEH!AT26,SSES!AT26)</f>
        <v>0</v>
      </c>
      <c r="AU26" s="476">
        <f>CHOOSE($B$3,ENWL!AU26,NPgN!AU26,NPgY!AU26,WMID!AU26,EMID!AU26,SWALES!AU26,SWEST!AU26,LPN!AU26,SPN!AU26,EPN!AU26,SPD!AU26,SPMW!AU26,SSEH!AU26,SSES!AU26)</f>
        <v>0</v>
      </c>
      <c r="AV26" s="476">
        <f>CHOOSE($B$3,ENWL!AV26,NPgN!AV26,NPgY!AV26,WMID!AV26,EMID!AV26,SWALES!AV26,SWEST!AV26,LPN!AV26,SPN!AV26,EPN!AV26,SPD!AV26,SPMW!AV26,SSEH!AV26,SSES!AV26)</f>
        <v>0</v>
      </c>
      <c r="AW26" s="184"/>
      <c r="AX26" s="258"/>
    </row>
    <row r="27" spans="1:50" ht="16.8">
      <c r="A27" s="82"/>
      <c r="B27" s="82"/>
      <c r="C27" s="82"/>
      <c r="D27" s="82"/>
      <c r="E27" s="82" t="str">
        <f>CHOOSE($B$3,ENWL!E27,NPgN!E27,NPgY!E27,WMID!E27,EMID!E27,SWALES!E27,SWEST!E27,LPN!E27,SPN!E27,EPN!E27,SPD!E27,SPMW!E27,SSEH!E27,SSES!E27)</f>
        <v>Specified Street Works Costs Re-opener</v>
      </c>
      <c r="F27" s="82"/>
      <c r="G27" s="82" t="s">
        <v>105</v>
      </c>
      <c r="H27" s="82" t="str">
        <f>CHOOSE($B$3,ENWL!H27,NPgN!H27,NPgY!H27,WMID!H27,EMID!H27,SWALES!H27,SWEST!H27,LPN!H27,SPN!H27,EPN!H27,SPD!H27,SPMW!H27,SSEH!H27,SSES!H27)</f>
        <v>SWRt</v>
      </c>
      <c r="I27" s="82"/>
      <c r="J27" s="82"/>
      <c r="K27" s="82"/>
      <c r="L27" s="82"/>
      <c r="M27" s="82"/>
      <c r="N27" s="82"/>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243"/>
      <c r="AR27" s="476">
        <f>CHOOSE($B$3,ENWL!AR27,NPgN!AR27,NPgY!AR27,WMID!AR27,EMID!AR27,SWALES!AR27,SWEST!AR27,LPN!AR27,SPN!AR27,EPN!AR27,SPD!AR27,SPMW!AR27,SSEH!AR27,SSES!AR27)</f>
        <v>0</v>
      </c>
      <c r="AS27" s="476">
        <f>CHOOSE($B$3,ENWL!AS27,NPgN!AS27,NPgY!AS27,WMID!AS27,EMID!AS27,SWALES!AS27,SWEST!AS27,LPN!AS27,SPN!AS27,EPN!AS27,SPD!AS27,SPMW!AS27,SSEH!AS27,SSES!AS27)</f>
        <v>0</v>
      </c>
      <c r="AT27" s="476">
        <f>CHOOSE($B$3,ENWL!AT27,NPgN!AT27,NPgY!AT27,WMID!AT27,EMID!AT27,SWALES!AT27,SWEST!AT27,LPN!AT27,SPN!AT27,EPN!AT27,SPD!AT27,SPMW!AT27,SSEH!AT27,SSES!AT27)</f>
        <v>0</v>
      </c>
      <c r="AU27" s="476">
        <f>CHOOSE($B$3,ENWL!AU27,NPgN!AU27,NPgY!AU27,WMID!AU27,EMID!AU27,SWALES!AU27,SWEST!AU27,LPN!AU27,SPN!AU27,EPN!AU27,SPD!AU27,SPMW!AU27,SSEH!AU27,SSES!AU27)</f>
        <v>0</v>
      </c>
      <c r="AV27" s="476">
        <f>CHOOSE($B$3,ENWL!AV27,NPgN!AV27,NPgY!AV27,WMID!AV27,EMID!AV27,SWALES!AV27,SWEST!AV27,LPN!AV27,SPN!AV27,EPN!AV27,SPD!AV27,SPMW!AV27,SSEH!AV27,SSES!AV27)</f>
        <v>0</v>
      </c>
      <c r="AW27" s="184"/>
      <c r="AX27" s="258"/>
    </row>
    <row r="28" spans="1:50" ht="16.8">
      <c r="A28" s="82"/>
      <c r="B28" s="82"/>
      <c r="C28" s="82"/>
      <c r="D28" s="82"/>
      <c r="E28" s="82" t="str">
        <f>CHOOSE($B$3,ENWL!E28,NPgN!E28,NPgY!E28,WMID!E28,EMID!E28,SWALES!E28,SWEST!E28,LPN!E28,SPN!E28,EPN!E28,SPD!E28,SPMW!E28,SSEH!E28,SSES!E28)</f>
        <v>Rail Electrification Costs Re-opener</v>
      </c>
      <c r="F28" s="82"/>
      <c r="G28" s="82" t="s">
        <v>105</v>
      </c>
      <c r="H28" s="82" t="str">
        <f>CHOOSE($B$3,ENWL!H28,NPgN!H28,NPgY!H28,WMID!H28,EMID!H28,SWALES!H28,SWEST!H28,LPN!H28,SPN!H28,EPN!H28,SPD!H28,SPMW!H28,SSEH!H28,SSES!H28)</f>
        <v>RECt</v>
      </c>
      <c r="I28" s="82"/>
      <c r="J28" s="82"/>
      <c r="K28" s="82"/>
      <c r="L28" s="82"/>
      <c r="M28" s="82"/>
      <c r="N28" s="82"/>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243"/>
      <c r="AR28" s="476">
        <f>CHOOSE($B$3,ENWL!AR28,NPgN!AR28,NPgY!AR28,WMID!AR28,EMID!AR28,SWALES!AR28,SWEST!AR28,LPN!AR28,SPN!AR28,EPN!AR28,SPD!AR28,SPMW!AR28,SSEH!AR28,SSES!AR28)</f>
        <v>0</v>
      </c>
      <c r="AS28" s="476">
        <f>CHOOSE($B$3,ENWL!AS28,NPgN!AS28,NPgY!AS28,WMID!AS28,EMID!AS28,SWALES!AS28,SWEST!AS28,LPN!AS28,SPN!AS28,EPN!AS28,SPD!AS28,SPMW!AS28,SSEH!AS28,SSES!AS28)</f>
        <v>0</v>
      </c>
      <c r="AT28" s="476">
        <f>CHOOSE($B$3,ENWL!AT28,NPgN!AT28,NPgY!AT28,WMID!AT28,EMID!AT28,SWALES!AT28,SWEST!AT28,LPN!AT28,SPN!AT28,EPN!AT28,SPD!AT28,SPMW!AT28,SSEH!AT28,SSES!AT28)</f>
        <v>0</v>
      </c>
      <c r="AU28" s="476">
        <f>CHOOSE($B$3,ENWL!AU28,NPgN!AU28,NPgY!AU28,WMID!AU28,EMID!AU28,SWALES!AU28,SWEST!AU28,LPN!AU28,SPN!AU28,EPN!AU28,SPD!AU28,SPMW!AU28,SSEH!AU28,SSES!AU28)</f>
        <v>0</v>
      </c>
      <c r="AV28" s="476">
        <f>CHOOSE($B$3,ENWL!AV28,NPgN!AV28,NPgY!AV28,WMID!AV28,EMID!AV28,SWALES!AV28,SWEST!AV28,LPN!AV28,SPN!AV28,EPN!AV28,SPD!AV28,SPMW!AV28,SSEH!AV28,SSES!AV28)</f>
        <v>0</v>
      </c>
      <c r="AW28" s="184"/>
      <c r="AX28" s="258"/>
    </row>
    <row r="29" spans="1:50" ht="16.8">
      <c r="A29" s="82"/>
      <c r="B29" s="82"/>
      <c r="C29" s="82"/>
      <c r="D29" s="82"/>
      <c r="E29" s="82" t="str">
        <f>CHOOSE($B$3,ENWL!E29,NPgN!E29,NPgY!E29,WMID!E29,EMID!E29,SWALES!E29,SWEST!E29,LPN!E29,SPN!E29,EPN!E29,SPD!E29,SPMW!E29,SSEH!E29,SSES!E29)</f>
        <v>Net Zero Re-opener</v>
      </c>
      <c r="F29" s="82"/>
      <c r="G29" s="82" t="s">
        <v>105</v>
      </c>
      <c r="H29" s="82" t="str">
        <f>CHOOSE($B$3,ENWL!H29,NPgN!H29,NPgY!H29,WMID!H29,EMID!H29,SWALES!H29,SWEST!H29,LPN!H29,SPN!H29,EPN!H29,SPD!H29,SPMW!H29,SSEH!H29,SSES!H29)</f>
        <v>NZt</v>
      </c>
      <c r="I29" s="82"/>
      <c r="J29" s="82"/>
      <c r="K29" s="82"/>
      <c r="L29" s="82"/>
      <c r="M29" s="82"/>
      <c r="N29" s="82"/>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243"/>
      <c r="AR29" s="476">
        <f>CHOOSE($B$3,ENWL!AR29,NPgN!AR29,NPgY!AR29,WMID!AR29,EMID!AR29,SWALES!AR29,SWEST!AR29,LPN!AR29,SPN!AR29,EPN!AR29,SPD!AR29,SPMW!AR29,SSEH!AR29,SSES!AR29)</f>
        <v>0</v>
      </c>
      <c r="AS29" s="476">
        <f>CHOOSE($B$3,ENWL!AS29,NPgN!AS29,NPgY!AS29,WMID!AS29,EMID!AS29,SWALES!AS29,SWEST!AS29,LPN!AS29,SPN!AS29,EPN!AS29,SPD!AS29,SPMW!AS29,SSEH!AS29,SSES!AS29)</f>
        <v>0</v>
      </c>
      <c r="AT29" s="476">
        <f>CHOOSE($B$3,ENWL!AT29,NPgN!AT29,NPgY!AT29,WMID!AT29,EMID!AT29,SWALES!AT29,SWEST!AT29,LPN!AT29,SPN!AT29,EPN!AT29,SPD!AT29,SPMW!AT29,SSEH!AT29,SSES!AT29)</f>
        <v>0</v>
      </c>
      <c r="AU29" s="476">
        <f>CHOOSE($B$3,ENWL!AU29,NPgN!AU29,NPgY!AU29,WMID!AU29,EMID!AU29,SWALES!AU29,SWEST!AU29,LPN!AU29,SPN!AU29,EPN!AU29,SPD!AU29,SPMW!AU29,SSEH!AU29,SSES!AU29)</f>
        <v>0</v>
      </c>
      <c r="AV29" s="476">
        <f>CHOOSE($B$3,ENWL!AV29,NPgN!AV29,NPgY!AV29,WMID!AV29,EMID!AV29,SWALES!AV29,SWEST!AV29,LPN!AV29,SPN!AV29,EPN!AV29,SPD!AV29,SPMW!AV29,SSEH!AV29,SSES!AV29)</f>
        <v>0</v>
      </c>
      <c r="AW29" s="184"/>
      <c r="AX29" s="258"/>
    </row>
    <row r="30" spans="1:50" ht="16.8">
      <c r="A30" s="82"/>
      <c r="B30" s="82"/>
      <c r="C30" s="82"/>
      <c r="D30" s="82"/>
      <c r="E30" s="82" t="str">
        <f>CHOOSE($B$3,ENWL!E30,NPgN!E30,NPgY!E30,WMID!E30,EMID!E30,SWALES!E30,SWEST!E30,LPN!E30,SPN!E30,EPN!E30,SPD!E30,SPMW!E30,SSEH!E30,SSES!E30)</f>
        <v>Coordinated Adjustment Mechanism Re-opener</v>
      </c>
      <c r="F30" s="82"/>
      <c r="G30" s="82" t="s">
        <v>105</v>
      </c>
      <c r="H30" s="82" t="str">
        <f>CHOOSE($B$3,ENWL!H30,NPgN!H30,NPgY!H30,WMID!H30,EMID!H30,SWALES!H30,SWEST!H30,LPN!H30,SPN!H30,EPN!H30,SPD!H30,SPMW!H30,SSEH!H30,SSES!H30)</f>
        <v>CAMt</v>
      </c>
      <c r="I30" s="82"/>
      <c r="J30" s="82"/>
      <c r="K30" s="82"/>
      <c r="L30" s="82"/>
      <c r="M30" s="82"/>
      <c r="N30" s="82"/>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243"/>
      <c r="AR30" s="476">
        <f>CHOOSE($B$3,ENWL!AR30,NPgN!AR30,NPgY!AR30,WMID!AR30,EMID!AR30,SWALES!AR30,SWEST!AR30,LPN!AR30,SPN!AR30,EPN!AR30,SPD!AR30,SPMW!AR30,SSEH!AR30,SSES!AR30)</f>
        <v>0</v>
      </c>
      <c r="AS30" s="476">
        <f>CHOOSE($B$3,ENWL!AS30,NPgN!AS30,NPgY!AS30,WMID!AS30,EMID!AS30,SWALES!AS30,SWEST!AS30,LPN!AS30,SPN!AS30,EPN!AS30,SPD!AS30,SPMW!AS30,SSEH!AS30,SSES!AS30)</f>
        <v>0</v>
      </c>
      <c r="AT30" s="476">
        <f>CHOOSE($B$3,ENWL!AT30,NPgN!AT30,NPgY!AT30,WMID!AT30,EMID!AT30,SWALES!AT30,SWEST!AT30,LPN!AT30,SPN!AT30,EPN!AT30,SPD!AT30,SPMW!AT30,SSEH!AT30,SSES!AT30)</f>
        <v>0</v>
      </c>
      <c r="AU30" s="476">
        <f>CHOOSE($B$3,ENWL!AU30,NPgN!AU30,NPgY!AU30,WMID!AU30,EMID!AU30,SWALES!AU30,SWEST!AU30,LPN!AU30,SPN!AU30,EPN!AU30,SPD!AU30,SPMW!AU30,SSEH!AU30,SSES!AU30)</f>
        <v>0</v>
      </c>
      <c r="AV30" s="476">
        <f>CHOOSE($B$3,ENWL!AV30,NPgN!AV30,NPgY!AV30,WMID!AV30,EMID!AV30,SWALES!AV30,SWEST!AV30,LPN!AV30,SPN!AV30,EPN!AV30,SPD!AV30,SPMW!AV30,SSEH!AV30,SSES!AV30)</f>
        <v>0</v>
      </c>
      <c r="AW30" s="184"/>
      <c r="AX30" s="258"/>
    </row>
    <row r="31" spans="1:50" ht="16.8">
      <c r="A31" s="82"/>
      <c r="B31" s="82"/>
      <c r="C31" s="82"/>
      <c r="D31" s="82"/>
      <c r="E31" s="82" t="str">
        <f>CHOOSE($B$3,ENWL!E31,NPgN!E31,NPgY!E31,WMID!E31,EMID!E31,SWALES!E31,SWEST!E31,LPN!E31,SPN!E31,EPN!E31,SPD!E31,SPMW!E31,SSEH!E31,SSES!E31)</f>
        <v>Electricity System Restoration Re-opener</v>
      </c>
      <c r="F31" s="82"/>
      <c r="G31" s="82" t="s">
        <v>105</v>
      </c>
      <c r="H31" s="82" t="str">
        <f>CHOOSE($B$3,ENWL!H31,NPgN!H31,NPgY!H31,WMID!H31,EMID!H31,SWALES!H31,SWEST!H31,LPN!H31,SPN!H31,EPN!H31,SPD!H31,SPMW!H31,SSEH!H31,SSES!H31)</f>
        <v>ESRt</v>
      </c>
      <c r="I31" s="82"/>
      <c r="J31" s="82"/>
      <c r="K31" s="82"/>
      <c r="L31" s="82"/>
      <c r="M31" s="82"/>
      <c r="N31" s="82"/>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243"/>
      <c r="AR31" s="476">
        <f>CHOOSE($B$3,ENWL!AR31,NPgN!AR31,NPgY!AR31,WMID!AR31,EMID!AR31,SWALES!AR31,SWEST!AR31,LPN!AR31,SPN!AR31,EPN!AR31,SPD!AR31,SPMW!AR31,SSEH!AR31,SSES!AR31)</f>
        <v>0</v>
      </c>
      <c r="AS31" s="476">
        <f>CHOOSE($B$3,ENWL!AS31,NPgN!AS31,NPgY!AS31,WMID!AS31,EMID!AS31,SWALES!AS31,SWEST!AS31,LPN!AS31,SPN!AS31,EPN!AS31,SPD!AS31,SPMW!AS31,SSEH!AS31,SSES!AS31)</f>
        <v>0</v>
      </c>
      <c r="AT31" s="476">
        <f>CHOOSE($B$3,ENWL!AT31,NPgN!AT31,NPgY!AT31,WMID!AT31,EMID!AT31,SWALES!AT31,SWEST!AT31,LPN!AT31,SPN!AT31,EPN!AT31,SPD!AT31,SPMW!AT31,SSEH!AT31,SSES!AT31)</f>
        <v>0</v>
      </c>
      <c r="AU31" s="476">
        <f>CHOOSE($B$3,ENWL!AU31,NPgN!AU31,NPgY!AU31,WMID!AU31,EMID!AU31,SWALES!AU31,SWEST!AU31,LPN!AU31,SPN!AU31,EPN!AU31,SPD!AU31,SPMW!AU31,SSEH!AU31,SSES!AU31)</f>
        <v>0</v>
      </c>
      <c r="AV31" s="476">
        <f>CHOOSE($B$3,ENWL!AV31,NPgN!AV31,NPgY!AV31,WMID!AV31,EMID!AV31,SWALES!AV31,SWEST!AV31,LPN!AV31,SPN!AV31,EPN!AV31,SPD!AV31,SPMW!AV31,SSEH!AV31,SSES!AV31)</f>
        <v>0</v>
      </c>
      <c r="AW31" s="184"/>
      <c r="AX31" s="258"/>
    </row>
    <row r="32" spans="1:50" ht="16.8">
      <c r="A32" s="82"/>
      <c r="B32" s="82"/>
      <c r="C32" s="82"/>
      <c r="D32" s="82"/>
      <c r="E32" s="82" t="str">
        <f>CHOOSE($B$3,ENWL!E32,NPgN!E32,NPgY!E32,WMID!E32,EMID!E32,SWALES!E32,SWEST!E32,LPN!E32,SPN!E32,EPN!E32,SPD!E32,SPMW!E32,SSEH!E32,SSES!E32)</f>
        <v>Environmental Re-opener</v>
      </c>
      <c r="F32" s="82"/>
      <c r="G32" s="82" t="s">
        <v>105</v>
      </c>
      <c r="H32" s="82" t="str">
        <f>CHOOSE($B$3,ENWL!H32,NPgN!H32,NPgY!H32,WMID!H32,EMID!H32,SWALES!H32,SWEST!H32,LPN!H32,SPN!H32,EPN!H32,SPD!H32,SPMW!H32,SSEH!H32,SSES!H32)</f>
        <v>EVRt</v>
      </c>
      <c r="I32" s="82"/>
      <c r="J32" s="82"/>
      <c r="K32" s="82"/>
      <c r="L32" s="82"/>
      <c r="M32" s="82"/>
      <c r="N32" s="82"/>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243"/>
      <c r="AR32" s="476">
        <f>CHOOSE($B$3,ENWL!AR32,NPgN!AR32,NPgY!AR32,WMID!AR32,EMID!AR32,SWALES!AR32,SWEST!AR32,LPN!AR32,SPN!AR32,EPN!AR32,SPD!AR32,SPMW!AR32,SSEH!AR32,SSES!AR32)</f>
        <v>0</v>
      </c>
      <c r="AS32" s="476">
        <f>CHOOSE($B$3,ENWL!AS32,NPgN!AS32,NPgY!AS32,WMID!AS32,EMID!AS32,SWALES!AS32,SWEST!AS32,LPN!AS32,SPN!AS32,EPN!AS32,SPD!AS32,SPMW!AS32,SSEH!AS32,SSES!AS32)</f>
        <v>0</v>
      </c>
      <c r="AT32" s="476">
        <f>CHOOSE($B$3,ENWL!AT32,NPgN!AT32,NPgY!AT32,WMID!AT32,EMID!AT32,SWALES!AT32,SWEST!AT32,LPN!AT32,SPN!AT32,EPN!AT32,SPD!AT32,SPMW!AT32,SSEH!AT32,SSES!AT32)</f>
        <v>0</v>
      </c>
      <c r="AU32" s="476">
        <f>CHOOSE($B$3,ENWL!AU32,NPgN!AU32,NPgY!AU32,WMID!AU32,EMID!AU32,SWALES!AU32,SWEST!AU32,LPN!AU32,SPN!AU32,EPN!AU32,SPD!AU32,SPMW!AU32,SSEH!AU32,SSES!AU32)</f>
        <v>0</v>
      </c>
      <c r="AV32" s="476">
        <f>CHOOSE($B$3,ENWL!AV32,NPgN!AV32,NPgY!AV32,WMID!AV32,EMID!AV32,SWALES!AV32,SWEST!AV32,LPN!AV32,SPN!AV32,EPN!AV32,SPD!AV32,SPMW!AV32,SSEH!AV32,SSES!AV32)</f>
        <v>0</v>
      </c>
      <c r="AW32" s="184"/>
      <c r="AX32" s="258"/>
    </row>
    <row r="33" spans="1:50" ht="16.8">
      <c r="A33" s="82"/>
      <c r="B33" s="82"/>
      <c r="C33" s="82"/>
      <c r="D33" s="82"/>
      <c r="E33" s="82" t="str">
        <f>CHOOSE($B$3,ENWL!E33,NPgN!E33,NPgY!E33,WMID!E33,EMID!E33,SWALES!E33,SWEST!E33,LPN!E33,SPN!E33,EPN!E33,SPD!E33,SPMW!E33,SSEH!E33,SSES!E33)</f>
        <v>Network Asset Risk Metric Expenditure</v>
      </c>
      <c r="F33" s="82"/>
      <c r="G33" s="82" t="s">
        <v>105</v>
      </c>
      <c r="H33" s="82" t="str">
        <f>CHOOSE($B$3,ENWL!H33,NPgN!H33,NPgY!H33,WMID!H33,EMID!H33,SWALES!H33,SWEST!H33,LPN!H33,SPN!H33,EPN!H33,SPD!H33,SPMW!H33,SSEH!H33,SSES!H33)</f>
        <v>NARMt</v>
      </c>
      <c r="I33" s="82"/>
      <c r="J33" s="82"/>
      <c r="K33" s="82"/>
      <c r="L33" s="82"/>
      <c r="M33" s="82"/>
      <c r="N33" s="82"/>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243"/>
      <c r="AR33" s="476">
        <f>CHOOSE($B$3,ENWL!AR33,NPgN!AR33,NPgY!AR33,WMID!AR33,EMID!AR33,SWALES!AR33,SWEST!AR33,LPN!AR33,SPN!AR33,EPN!AR33,SPD!AR33,SPMW!AR33,SSEH!AR33,SSES!AR33)</f>
        <v>27.74</v>
      </c>
      <c r="AS33" s="476">
        <f>CHOOSE($B$3,ENWL!AS33,NPgN!AS33,NPgY!AS33,WMID!AS33,EMID!AS33,SWALES!AS33,SWEST!AS33,LPN!AS33,SPN!AS33,EPN!AS33,SPD!AS33,SPMW!AS33,SSEH!AS33,SSES!AS33)</f>
        <v>26.05</v>
      </c>
      <c r="AT33" s="476">
        <f>CHOOSE($B$3,ENWL!AT33,NPgN!AT33,NPgY!AT33,WMID!AT33,EMID!AT33,SWALES!AT33,SWEST!AT33,LPN!AT33,SPN!AT33,EPN!AT33,SPD!AT33,SPMW!AT33,SSEH!AT33,SSES!AT33)</f>
        <v>31.48</v>
      </c>
      <c r="AU33" s="476">
        <f>CHOOSE($B$3,ENWL!AU33,NPgN!AU33,NPgY!AU33,WMID!AU33,EMID!AU33,SWALES!AU33,SWEST!AU33,LPN!AU33,SPN!AU33,EPN!AU33,SPD!AU33,SPMW!AU33,SSEH!AU33,SSES!AU33)</f>
        <v>22.81</v>
      </c>
      <c r="AV33" s="476">
        <f>CHOOSE($B$3,ENWL!AV33,NPgN!AV33,NPgY!AV33,WMID!AV33,EMID!AV33,SWALES!AV33,SWEST!AV33,LPN!AV33,SPN!AV33,EPN!AV33,SPD!AV33,SPMW!AV33,SSEH!AV33,SSES!AV33)</f>
        <v>22.75</v>
      </c>
      <c r="AW33" s="184"/>
      <c r="AX33" s="258"/>
    </row>
    <row r="34" spans="1:50" ht="16.8">
      <c r="A34" s="82"/>
      <c r="B34" s="82"/>
      <c r="C34" s="82"/>
      <c r="D34" s="82"/>
      <c r="E34" s="82" t="str">
        <f>CHOOSE($B$3,ENWL!E34,NPgN!E34,NPgY!E34,WMID!E34,EMID!E34,SWALES!E34,SWEST!E34,LPN!E34,SPN!E34,EPN!E34,SPD!E34,SPMW!E34,SSEH!E34,SSES!E34)</f>
        <v>Load Related Expenditure: Secondary Reinforcement</v>
      </c>
      <c r="F34" s="82"/>
      <c r="G34" s="82" t="s">
        <v>105</v>
      </c>
      <c r="H34" s="82" t="str">
        <f>CHOOSE($B$3,ENWL!H34,NPgN!H34,NPgY!H34,WMID!H34,EMID!H34,SWALES!H34,SWEST!H34,LPN!H34,SPN!H34,EPN!H34,SPD!H34,SPMW!H34,SSEH!H34,SSES!H34)</f>
        <v>SRVDt</v>
      </c>
      <c r="I34" s="82"/>
      <c r="J34" s="82"/>
      <c r="K34" s="82"/>
      <c r="L34" s="82"/>
      <c r="M34" s="82"/>
      <c r="N34" s="82"/>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243"/>
      <c r="AR34" s="476">
        <f>CHOOSE($B$3,ENWL!AR34,NPgN!AR34,NPgY!AR34,WMID!AR34,EMID!AR34,SWALES!AR34,SWEST!AR34,LPN!AR34,SPN!AR34,EPN!AR34,SPD!AR34,SPMW!AR34,SSEH!AR34,SSES!AR34)</f>
        <v>3.2706529222085812</v>
      </c>
      <c r="AS34" s="476">
        <f>CHOOSE($B$3,ENWL!AS34,NPgN!AS34,NPgY!AS34,WMID!AS34,EMID!AS34,SWALES!AS34,SWEST!AS34,LPN!AS34,SPN!AS34,EPN!AS34,SPD!AS34,SPMW!AS34,SSEH!AS34,SSES!AS34)</f>
        <v>3.5884177073370203</v>
      </c>
      <c r="AT34" s="476">
        <f>CHOOSE($B$3,ENWL!AT34,NPgN!AT34,NPgY!AT34,WMID!AT34,EMID!AT34,SWALES!AT34,SWEST!AT34,LPN!AT34,SPN!AT34,EPN!AT34,SPD!AT34,SPMW!AT34,SSEH!AT34,SSES!AT34)</f>
        <v>5.2804065239220384</v>
      </c>
      <c r="AU34" s="476">
        <f>CHOOSE($B$3,ENWL!AU34,NPgN!AU34,NPgY!AU34,WMID!AU34,EMID!AU34,SWALES!AU34,SWEST!AU34,LPN!AU34,SPN!AU34,EPN!AU34,SPD!AU34,SPMW!AU34,SSEH!AU34,SSES!AU34)</f>
        <v>5.9484023857692154</v>
      </c>
      <c r="AV34" s="476">
        <f>CHOOSE($B$3,ENWL!AV34,NPgN!AV34,NPgY!AV34,WMID!AV34,EMID!AV34,SWALES!AV34,SWEST!AV34,LPN!AV34,SPN!AV34,EPN!AV34,SPD!AV34,SPMW!AV34,SSEH!AV34,SSES!AV34)</f>
        <v>6.6501525206595984</v>
      </c>
      <c r="AW34" s="184"/>
      <c r="AX34" s="258"/>
    </row>
    <row r="35" spans="1:50" ht="16.8">
      <c r="A35" s="82"/>
      <c r="B35" s="82"/>
      <c r="C35" s="82"/>
      <c r="D35" s="82"/>
      <c r="E35" s="82" t="str">
        <f>CHOOSE($B$3,ENWL!E35,NPgN!E35,NPgY!E35,WMID!E35,EMID!E35,SWALES!E35,SWEST!E35,LPN!E35,SPN!E35,EPN!E35,SPD!E35,SPMW!E35,SSEH!E35,SSES!E35)</f>
        <v>Load Related Expenditure: Low Voltage Services</v>
      </c>
      <c r="F35" s="82"/>
      <c r="G35" s="82" t="s">
        <v>105</v>
      </c>
      <c r="H35" s="82" t="str">
        <f>CHOOSE($B$3,ENWL!H35,NPgN!H35,NPgY!H35,WMID!H35,EMID!H35,SWALES!H35,SWEST!H35,LPN!H35,SPN!H35,EPN!H35,SPD!H35,SPMW!H35,SSEH!H35,SSES!H35)</f>
        <v>LVSVDt</v>
      </c>
      <c r="I35" s="82"/>
      <c r="J35" s="82"/>
      <c r="K35" s="82"/>
      <c r="L35" s="82"/>
      <c r="M35" s="82"/>
      <c r="N35" s="82"/>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243"/>
      <c r="AR35" s="476">
        <f>CHOOSE($B$3,ENWL!AR35,NPgN!AR35,NPgY!AR35,WMID!AR35,EMID!AR35,SWALES!AR35,SWEST!AR35,LPN!AR35,SPN!AR35,EPN!AR35,SPD!AR35,SPMW!AR35,SSEH!AR35,SSES!AR35)</f>
        <v>0.48952601171747911</v>
      </c>
      <c r="AS35" s="476">
        <f>CHOOSE($B$3,ENWL!AS35,NPgN!AS35,NPgY!AS35,WMID!AS35,EMID!AS35,SWALES!AS35,SWEST!AS35,LPN!AS35,SPN!AS35,EPN!AS35,SPD!AS35,SPMW!AS35,SSEH!AS35,SSES!AS35)</f>
        <v>0.70559610151403207</v>
      </c>
      <c r="AT35" s="476">
        <f>CHOOSE($B$3,ENWL!AT35,NPgN!AT35,NPgY!AT35,WMID!AT35,EMID!AT35,SWALES!AT35,SWEST!AT35,LPN!AT35,SPN!AT35,EPN!AT35,SPD!AT35,SPMW!AT35,SSEH!AT35,SSES!AT35)</f>
        <v>1.2142983014069351</v>
      </c>
      <c r="AU35" s="476">
        <f>CHOOSE($B$3,ENWL!AU35,NPgN!AU35,NPgY!AU35,WMID!AU35,EMID!AU35,SWALES!AU35,SWEST!AU35,LPN!AU35,SPN!AU35,EPN!AU35,SPD!AU35,SPMW!AU35,SSEH!AU35,SSES!AU35)</f>
        <v>1.8217578876026592</v>
      </c>
      <c r="AV35" s="476">
        <f>CHOOSE($B$3,ENWL!AV35,NPgN!AV35,NPgY!AV35,WMID!AV35,EMID!AV35,SWALES!AV35,SWEST!AV35,LPN!AV35,SPN!AV35,EPN!AV35,SPD!AV35,SPMW!AV35,SSEH!AV35,SSES!AV35)</f>
        <v>2.2059512687941423</v>
      </c>
      <c r="AW35" s="184"/>
      <c r="AX35" s="258"/>
    </row>
    <row r="36" spans="1:50" ht="16.8">
      <c r="A36" s="82"/>
      <c r="B36" s="82"/>
      <c r="C36" s="82"/>
      <c r="D36" s="82"/>
      <c r="E36" s="82" t="str">
        <f>CHOOSE($B$3,ENWL!E36,NPgN!E36,NPgY!E36,WMID!E36,EMID!E36,SWALES!E36,SWEST!E36,LPN!E36,SPN!E36,EPN!E36,SPD!E36,SPMW!E36,SSEH!E36,SSES!E36)</f>
        <v>Load Related Expenditure Re-opener</v>
      </c>
      <c r="F36" s="82"/>
      <c r="G36" s="82" t="s">
        <v>105</v>
      </c>
      <c r="H36" s="82" t="str">
        <f>CHOOSE($B$3,ENWL!H36,NPgN!H36,NPgY!H36,WMID!H36,EMID!H36,SWALES!H36,SWEST!H36,LPN!H36,SPN!H36,EPN!H36,SPD!H36,SPMW!H36,SSEH!H36,SSES!H36)</f>
        <v>LREt</v>
      </c>
      <c r="I36" s="82"/>
      <c r="J36" s="82"/>
      <c r="K36" s="82"/>
      <c r="L36" s="82"/>
      <c r="M36" s="82"/>
      <c r="N36" s="82"/>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243"/>
      <c r="AR36" s="476">
        <f>CHOOSE($B$3,ENWL!AR36,NPgN!AR36,NPgY!AR36,WMID!AR36,EMID!AR36,SWALES!AR36,SWEST!AR36,LPN!AR36,SPN!AR36,EPN!AR36,SPD!AR36,SPMW!AR36,SSEH!AR36,SSES!AR36)</f>
        <v>-7.4610948302137103</v>
      </c>
      <c r="AS36" s="476">
        <f>CHOOSE($B$3,ENWL!AS36,NPgN!AS36,NPgY!AS36,WMID!AS36,EMID!AS36,SWALES!AS36,SWEST!AS36,LPN!AS36,SPN!AS36,EPN!AS36,SPD!AS36,SPMW!AS36,SSEH!AS36,SSES!AS36)</f>
        <v>1.8052934811282464</v>
      </c>
      <c r="AT36" s="476">
        <f>CHOOSE($B$3,ENWL!AT36,NPgN!AT36,NPgY!AT36,WMID!AT36,EMID!AT36,SWALES!AT36,SWEST!AT36,LPN!AT36,SPN!AT36,EPN!AT36,SPD!AT36,SPMW!AT36,SSEH!AT36,SSES!AT36)</f>
        <v>10.165955171114526</v>
      </c>
      <c r="AU36" s="476">
        <f>CHOOSE($B$3,ENWL!AU36,NPgN!AU36,NPgY!AU36,WMID!AU36,EMID!AU36,SWALES!AU36,SWEST!AU36,LPN!AU36,SPN!AU36,EPN!AU36,SPD!AU36,SPMW!AU36,SSEH!AU36,SSES!AU36)</f>
        <v>14.821547689849057</v>
      </c>
      <c r="AV36" s="476">
        <f>CHOOSE($B$3,ENWL!AV36,NPgN!AV36,NPgY!AV36,WMID!AV36,EMID!AV36,SWALES!AV36,SWEST!AV36,LPN!AV36,SPN!AV36,EPN!AV36,SPD!AV36,SPMW!AV36,SSEH!AV36,SSES!AV36)</f>
        <v>13.146835522512056</v>
      </c>
      <c r="AW36" s="184"/>
    </row>
    <row r="37" spans="1:50" ht="16.8">
      <c r="A37" s="82"/>
      <c r="B37" s="82"/>
      <c r="C37" s="82"/>
      <c r="D37" s="82"/>
      <c r="E37" s="82" t="str">
        <f>CHOOSE($B$3,ENWL!E37,NPgN!E37,NPgY!E37,WMID!E37,EMID!E37,SWALES!E37,SWEST!E37,LPN!E37,SPN!E37,EPN!E37,SPD!E37,SPMW!E37,SSEH!E37,SSES!E37)</f>
        <v>Digitalisation Re-opener</v>
      </c>
      <c r="F37" s="82"/>
      <c r="G37" s="82" t="s">
        <v>105</v>
      </c>
      <c r="H37" s="82" t="str">
        <f>CHOOSE($B$3,ENWL!H37,NPgN!H37,NPgY!H37,WMID!H37,EMID!H37,SWALES!H37,SWEST!H37,LPN!H37,SPN!H37,EPN!H37,SPD!H37,SPMW!H37,SSEH!H37,SSES!H37)</f>
        <v>DIGIt</v>
      </c>
      <c r="I37" s="82"/>
      <c r="J37" s="82"/>
      <c r="K37" s="82"/>
      <c r="L37" s="82"/>
      <c r="M37" s="82"/>
      <c r="N37" s="82"/>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c r="AN37" s="184"/>
      <c r="AO37" s="184"/>
      <c r="AP37" s="184"/>
      <c r="AQ37" s="243"/>
      <c r="AR37" s="476">
        <f>CHOOSE($B$3,ENWL!AR37,NPgN!AR37,NPgY!AR37,WMID!AR37,EMID!AR37,SWALES!AR37,SWEST!AR37,LPN!AR37,SPN!AR37,EPN!AR37,SPD!AR37,SPMW!AR37,SSEH!AR37,SSES!AR37)</f>
        <v>0</v>
      </c>
      <c r="AS37" s="476">
        <f>CHOOSE($B$3,ENWL!AS37,NPgN!AS37,NPgY!AS37,WMID!AS37,EMID!AS37,SWALES!AS37,SWEST!AS37,LPN!AS37,SPN!AS37,EPN!AS37,SPD!AS37,SPMW!AS37,SSEH!AS37,SSES!AS37)</f>
        <v>0</v>
      </c>
      <c r="AT37" s="476">
        <f>CHOOSE($B$3,ENWL!AT37,NPgN!AT37,NPgY!AT37,WMID!AT37,EMID!AT37,SWALES!AT37,SWEST!AT37,LPN!AT37,SPN!AT37,EPN!AT37,SPD!AT37,SPMW!AT37,SSEH!AT37,SSES!AT37)</f>
        <v>0</v>
      </c>
      <c r="AU37" s="476">
        <f>CHOOSE($B$3,ENWL!AU37,NPgN!AU37,NPgY!AU37,WMID!AU37,EMID!AU37,SWALES!AU37,SWEST!AU37,LPN!AU37,SPN!AU37,EPN!AU37,SPD!AU37,SPMW!AU37,SSEH!AU37,SSES!AU37)</f>
        <v>0</v>
      </c>
      <c r="AV37" s="476">
        <f>CHOOSE($B$3,ENWL!AV37,NPgN!AV37,NPgY!AV37,WMID!AV37,EMID!AV37,SWALES!AV37,SWEST!AV37,LPN!AV37,SPN!AV37,EPN!AV37,SPD!AV37,SPMW!AV37,SSEH!AV37,SSES!AV37)</f>
        <v>0</v>
      </c>
      <c r="AW37" s="184"/>
    </row>
    <row r="38" spans="1:50" ht="16.8">
      <c r="A38" s="82"/>
      <c r="B38" s="82"/>
      <c r="C38" s="82"/>
      <c r="D38" s="82"/>
      <c r="E38" s="82" t="str">
        <f>CHOOSE($B$3,ENWL!E38,NPgN!E38,NPgY!E38,WMID!E38,EMID!E38,SWALES!E38,SWEST!E38,LPN!E38,SPN!E38,EPN!E38,SPD!E38,SPMW!E38,SSEH!E38,SSES!E38)</f>
        <v>PCB Interventions</v>
      </c>
      <c r="F38" s="82"/>
      <c r="G38" s="82" t="s">
        <v>105</v>
      </c>
      <c r="H38" s="82" t="str">
        <f>CHOOSE($B$3,ENWL!H38,NPgN!H38,NPgY!H38,WMID!H38,EMID!H38,SWALES!H38,SWEST!H38,LPN!H38,SPN!H38,EPN!H38,SPD!H38,SPMW!H38,SSEH!H38,SSES!H38)</f>
        <v>PCBt</v>
      </c>
      <c r="I38" s="82"/>
      <c r="J38" s="82"/>
      <c r="K38" s="82"/>
      <c r="L38" s="82"/>
      <c r="M38" s="82"/>
      <c r="N38" s="82"/>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243"/>
      <c r="AR38" s="476">
        <f>CHOOSE($B$3,ENWL!AR38,NPgN!AR38,NPgY!AR38,WMID!AR38,EMID!AR38,SWALES!AR38,SWEST!AR38,LPN!AR38,SPN!AR38,EPN!AR38,SPD!AR38,SPMW!AR38,SSEH!AR38,SSES!AR38)</f>
        <v>0.95</v>
      </c>
      <c r="AS38" s="476">
        <f>CHOOSE($B$3,ENWL!AS38,NPgN!AS38,NPgY!AS38,WMID!AS38,EMID!AS38,SWALES!AS38,SWEST!AS38,LPN!AS38,SPN!AS38,EPN!AS38,SPD!AS38,SPMW!AS38,SSEH!AS38,SSES!AS38)</f>
        <v>0.95</v>
      </c>
      <c r="AT38" s="476">
        <f>CHOOSE($B$3,ENWL!AT38,NPgN!AT38,NPgY!AT38,WMID!AT38,EMID!AT38,SWALES!AT38,SWEST!AT38,LPN!AT38,SPN!AT38,EPN!AT38,SPD!AT38,SPMW!AT38,SSEH!AT38,SSES!AT38)</f>
        <v>0.77</v>
      </c>
      <c r="AU38" s="476">
        <f>CHOOSE($B$3,ENWL!AU38,NPgN!AU38,NPgY!AU38,WMID!AU38,EMID!AU38,SWALES!AU38,SWEST!AU38,LPN!AU38,SPN!AU38,EPN!AU38,SPD!AU38,SPMW!AU38,SSEH!AU38,SSES!AU38)</f>
        <v>0.13</v>
      </c>
      <c r="AV38" s="476">
        <f>CHOOSE($B$3,ENWL!AV38,NPgN!AV38,NPgY!AV38,WMID!AV38,EMID!AV38,SWALES!AV38,SWEST!AV38,LPN!AV38,SPN!AV38,EPN!AV38,SPD!AV38,SPMW!AV38,SSEH!AV38,SSES!AV38)</f>
        <v>0.13</v>
      </c>
      <c r="AW38" s="184"/>
    </row>
    <row r="39" spans="1:50" ht="16.8">
      <c r="A39" s="82"/>
      <c r="B39" s="82"/>
      <c r="C39" s="82"/>
      <c r="D39" s="82"/>
      <c r="E39" s="82" t="str">
        <f>CHOOSE($B$3,ENWL!E39,NPgN!E39,NPgY!E39,WMID!E39,EMID!E39,SWALES!E39,SWEST!E39,LPN!E39,SPN!E39,EPN!E39,SPD!E39,SPMW!E39,SSEH!E39,SSES!E39)</f>
        <v>Visual Amenity Projects</v>
      </c>
      <c r="F39" s="82"/>
      <c r="G39" s="82" t="s">
        <v>105</v>
      </c>
      <c r="H39" s="82" t="str">
        <f>CHOOSE($B$3,ENWL!H39,NPgN!H39,NPgY!H39,WMID!H39,EMID!H39,SWALES!H39,SWEST!H39,LPN!H39,SPN!H39,EPN!H39,SPD!H39,SPMW!H39,SSEH!H39,SSES!H39)</f>
        <v>VAPt</v>
      </c>
      <c r="I39" s="82"/>
      <c r="J39" s="82"/>
      <c r="K39" s="82"/>
      <c r="L39" s="82"/>
      <c r="M39" s="82"/>
      <c r="N39" s="82"/>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243"/>
      <c r="AR39" s="476">
        <f>CHOOSE($B$3,ENWL!AR39,NPgN!AR39,NPgY!AR39,WMID!AR39,EMID!AR39,SWALES!AR39,SWEST!AR39,LPN!AR39,SPN!AR39,EPN!AR39,SPD!AR39,SPMW!AR39,SSEH!AR39,SSES!AR39)</f>
        <v>0.48988590870919624</v>
      </c>
      <c r="AS39" s="476">
        <f>CHOOSE($B$3,ENWL!AS39,NPgN!AS39,NPgY!AS39,WMID!AS39,EMID!AS39,SWALES!AS39,SWEST!AS39,LPN!AS39,SPN!AS39,EPN!AS39,SPD!AS39,SPMW!AS39,SSEH!AS39,SSES!AS39)</f>
        <v>0.49295286959025331</v>
      </c>
      <c r="AT39" s="476">
        <f>CHOOSE($B$3,ENWL!AT39,NPgN!AT39,NPgY!AT39,WMID!AT39,EMID!AT39,SWALES!AT39,SWEST!AT39,LPN!AT39,SPN!AT39,EPN!AT39,SPD!AT39,SPMW!AT39,SSEH!AT39,SSES!AT39)</f>
        <v>0.48202426885418304</v>
      </c>
      <c r="AU39" s="476">
        <f>CHOOSE($B$3,ENWL!AU39,NPgN!AU39,NPgY!AU39,WMID!AU39,EMID!AU39,SWALES!AU39,SWEST!AU39,LPN!AU39,SPN!AU39,EPN!AU39,SPD!AU39,SPMW!AU39,SSEH!AU39,SSES!AU39)</f>
        <v>0.47829081709901111</v>
      </c>
      <c r="AV39" s="476">
        <f>CHOOSE($B$3,ENWL!AV39,NPgN!AV39,NPgY!AV39,WMID!AV39,EMID!AV39,SWALES!AV39,SWEST!AV39,LPN!AV39,SPN!AV39,EPN!AV39,SPD!AV39,SPMW!AV39,SSEH!AV39,SSES!AV39)</f>
        <v>0.47684613574735613</v>
      </c>
      <c r="AW39" s="184"/>
    </row>
    <row r="40" spans="1:50" ht="16.8">
      <c r="A40" s="82"/>
      <c r="B40" s="82"/>
      <c r="C40" s="82"/>
      <c r="D40" s="82"/>
      <c r="E40" s="82" t="str">
        <f>CHOOSE($B$3,ENWL!E40,NPgN!E40,NPgY!E40,WMID!E40,EMID!E40,SWALES!E40,SWEST!E40,LPN!E40,SPN!E40,EPN!E40,SPD!E40,SPMW!E40,SSEH!E40,SSES!E40)</f>
        <v>Cyber Resilience OT baseline</v>
      </c>
      <c r="F40" s="82"/>
      <c r="G40" s="82" t="s">
        <v>105</v>
      </c>
      <c r="H40" s="82" t="str">
        <f>CHOOSE($B$3,ENWL!H40,NPgN!H40,NPgY!H40,WMID!H40,EMID!H40,SWALES!H40,SWEST!H40,LPN!H40,SPN!H40,EPN!H40,SPD!H40,SPMW!H40,SSEH!H40,SSES!H40)</f>
        <v>CROTt</v>
      </c>
      <c r="I40" s="82"/>
      <c r="J40" s="82"/>
      <c r="K40" s="82"/>
      <c r="L40" s="82"/>
      <c r="M40" s="82"/>
      <c r="N40" s="82"/>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243"/>
      <c r="AR40" s="476">
        <f>CHOOSE($B$3,ENWL!AR40,NPgN!AR40,NPgY!AR40,WMID!AR40,EMID!AR40,SWALES!AR40,SWEST!AR40,LPN!AR40,SPN!AR40,EPN!AR40,SPD!AR40,SPMW!AR40,SSEH!AR40,SSES!AR40)</f>
        <v>1.44</v>
      </c>
      <c r="AS40" s="476">
        <f>CHOOSE($B$3,ENWL!AS40,NPgN!AS40,NPgY!AS40,WMID!AS40,EMID!AS40,SWALES!AS40,SWEST!AS40,LPN!AS40,SPN!AS40,EPN!AS40,SPD!AS40,SPMW!AS40,SSEH!AS40,SSES!AS40)</f>
        <v>1.1299999999999999</v>
      </c>
      <c r="AT40" s="476">
        <f>CHOOSE($B$3,ENWL!AT40,NPgN!AT40,NPgY!AT40,WMID!AT40,EMID!AT40,SWALES!AT40,SWEST!AT40,LPN!AT40,SPN!AT40,EPN!AT40,SPD!AT40,SPMW!AT40,SSEH!AT40,SSES!AT40)</f>
        <v>0.31</v>
      </c>
      <c r="AU40" s="476">
        <f>CHOOSE($B$3,ENWL!AU40,NPgN!AU40,NPgY!AU40,WMID!AU40,EMID!AU40,SWALES!AU40,SWEST!AU40,LPN!AU40,SPN!AU40,EPN!AU40,SPD!AU40,SPMW!AU40,SSEH!AU40,SSES!AU40)</f>
        <v>0</v>
      </c>
      <c r="AV40" s="476">
        <f>CHOOSE($B$3,ENWL!AV40,NPgN!AV40,NPgY!AV40,WMID!AV40,EMID!AV40,SWALES!AV40,SWEST!AV40,LPN!AV40,SPN!AV40,EPN!AV40,SPD!AV40,SPMW!AV40,SSEH!AV40,SSES!AV40)</f>
        <v>0</v>
      </c>
      <c r="AW40" s="184"/>
    </row>
    <row r="41" spans="1:50" ht="16.8">
      <c r="A41" s="82"/>
      <c r="B41" s="82"/>
      <c r="C41" s="82"/>
      <c r="D41" s="82"/>
      <c r="E41" s="82" t="str">
        <f>CHOOSE($B$3,ENWL!E41,NPgN!E41,NPgY!E41,WMID!E41,EMID!E41,SWALES!E41,SWEST!E41,LPN!E41,SPN!E41,EPN!E41,SPD!E41,SPMW!E41,SSEH!E41,SSES!E41)</f>
        <v>Cyber Resilience OT Re-opener</v>
      </c>
      <c r="F41" s="82"/>
      <c r="G41" s="82" t="s">
        <v>105</v>
      </c>
      <c r="H41" s="82" t="str">
        <f>CHOOSE($B$3,ENWL!H41,NPgN!H41,NPgY!H41,WMID!H41,EMID!H41,SWALES!H41,SWEST!H41,LPN!H41,SPN!H41,EPN!H41,SPD!H41,SPMW!H41,SSEH!H41,SSES!H41)</f>
        <v>CROTREt</v>
      </c>
      <c r="I41" s="82"/>
      <c r="J41" s="82"/>
      <c r="K41" s="82"/>
      <c r="L41" s="82"/>
      <c r="M41" s="82"/>
      <c r="N41" s="82"/>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243"/>
      <c r="AR41" s="476">
        <f>CHOOSE($B$3,ENWL!AR41,NPgN!AR41,NPgY!AR41,WMID!AR41,EMID!AR41,SWALES!AR41,SWEST!AR41,LPN!AR41,SPN!AR41,EPN!AR41,SPD!AR41,SPMW!AR41,SSEH!AR41,SSES!AR41)</f>
        <v>1.2207380538063379</v>
      </c>
      <c r="AS41" s="476">
        <f>CHOOSE($B$3,ENWL!AS41,NPgN!AS41,NPgY!AS41,WMID!AS41,EMID!AS41,SWALES!AS41,SWEST!AS41,LPN!AS41,SPN!AS41,EPN!AS41,SPD!AS41,SPMW!AS41,SSEH!AS41,SSES!AS41)</f>
        <v>1.0805679106692345</v>
      </c>
      <c r="AT41" s="476">
        <f>CHOOSE($B$3,ENWL!AT41,NPgN!AT41,NPgY!AT41,WMID!AT41,EMID!AT41,SWALES!AT41,SWEST!AT41,LPN!AT41,SPN!AT41,EPN!AT41,SPD!AT41,SPMW!AT41,SSEH!AT41,SSES!AT41)</f>
        <v>0.91761884513124481</v>
      </c>
      <c r="AU41" s="476">
        <f>CHOOSE($B$3,ENWL!AU41,NPgN!AU41,NPgY!AU41,WMID!AU41,EMID!AU41,SWALES!AU41,SWEST!AU41,LPN!AU41,SPN!AU41,EPN!AU41,SPD!AU41,SPMW!AU41,SSEH!AU41,SSES!AU41)</f>
        <v>0.88615527589502874</v>
      </c>
      <c r="AV41" s="476">
        <f>CHOOSE($B$3,ENWL!AV41,NPgN!AV41,NPgY!AV41,WMID!AV41,EMID!AV41,SWALES!AV41,SWEST!AV41,LPN!AV41,SPN!AV41,EPN!AV41,SPD!AV41,SPMW!AV41,SSEH!AV41,SSES!AV41)</f>
        <v>0.9368754368693738</v>
      </c>
      <c r="AW41" s="184"/>
    </row>
    <row r="42" spans="1:50" ht="16.8">
      <c r="A42" s="82"/>
      <c r="B42" s="82"/>
      <c r="C42" s="82"/>
      <c r="D42" s="82"/>
      <c r="E42" s="82" t="str">
        <f>CHOOSE($B$3,ENWL!E42,NPgN!E42,NPgY!E42,WMID!E42,EMID!E42,SWALES!E42,SWEST!E42,LPN!E42,SPN!E42,EPN!E42,SPD!E42,SPMW!E42,SSEH!E42,SSES!E42)</f>
        <v>Cyber Resilience IT Re-opener</v>
      </c>
      <c r="F42" s="82"/>
      <c r="G42" s="82" t="s">
        <v>105</v>
      </c>
      <c r="H42" s="82" t="str">
        <f>CHOOSE($B$3,ENWL!H42,NPgN!H42,NPgY!H42,WMID!H42,EMID!H42,SWALES!H42,SWEST!H42,LPN!H42,SPN!H42,EPN!H42,SPD!H42,SPMW!H42,SSEH!H42,SSES!H42)</f>
        <v>CRITREt</v>
      </c>
      <c r="I42" s="82"/>
      <c r="J42" s="82"/>
      <c r="K42" s="82"/>
      <c r="L42" s="82"/>
      <c r="M42" s="82"/>
      <c r="N42" s="82"/>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243"/>
      <c r="AR42" s="476">
        <f>CHOOSE($B$3,ENWL!AR42,NPgN!AR42,NPgY!AR42,WMID!AR42,EMID!AR42,SWALES!AR42,SWEST!AR42,LPN!AR42,SPN!AR42,EPN!AR42,SPD!AR42,SPMW!AR42,SSEH!AR42,SSES!AR42)</f>
        <v>1.5225605676616719E-2</v>
      </c>
      <c r="AS42" s="476">
        <f>CHOOSE($B$3,ENWL!AS42,NPgN!AS42,NPgY!AS42,WMID!AS42,EMID!AS42,SWALES!AS42,SWEST!AS42,LPN!AS42,SPN!AS42,EPN!AS42,SPD!AS42,SPMW!AS42,SSEH!AS42,SSES!AS42)</f>
        <v>1.3169744868804898E-2</v>
      </c>
      <c r="AT42" s="476">
        <f>CHOOSE($B$3,ENWL!AT42,NPgN!AT42,NPgY!AT42,WMID!AT42,EMID!AT42,SWALES!AT42,SWEST!AT42,LPN!AT42,SPN!AT42,EPN!AT42,SPD!AT42,SPMW!AT42,SSEH!AT42,SSES!AT42)</f>
        <v>8.8169744868804897E-2</v>
      </c>
      <c r="AU42" s="476">
        <f>CHOOSE($B$3,ENWL!AU42,NPgN!AU42,NPgY!AU42,WMID!AU42,EMID!AU42,SWALES!AU42,SWEST!AU42,LPN!AU42,SPN!AU42,EPN!AU42,SPD!AU42,SPMW!AU42,SSEH!AU42,SSES!AU42)</f>
        <v>8.8169744868804897E-2</v>
      </c>
      <c r="AV42" s="476">
        <f>CHOOSE($B$3,ENWL!AV42,NPgN!AV42,NPgY!AV42,WMID!AV42,EMID!AV42,SWALES!AV42,SWEST!AV42,LPN!AV42,SPN!AV42,EPN!AV42,SPD!AV42,SPMW!AV42,SSEH!AV42,SSES!AV42)</f>
        <v>8.8169744868804897E-2</v>
      </c>
      <c r="AW42" s="184"/>
    </row>
    <row r="43" spans="1:50" ht="16.8">
      <c r="A43" s="82"/>
      <c r="B43" s="82"/>
      <c r="C43" s="82"/>
      <c r="D43" s="82"/>
      <c r="E43" s="82" t="str">
        <f>CHOOSE($B$3,ENWL!E43,NPgN!E43,NPgY!E43,WMID!E43,EMID!E43,SWALES!E43,SWEST!E43,LPN!E43,SPN!E43,EPN!E43,SPD!E43,SPMW!E43,SSEH!E43,SSES!E43)</f>
        <v>Off-gas Grid Mechanistic Price Control Deliverable</v>
      </c>
      <c r="F43" s="82"/>
      <c r="G43" s="82" t="s">
        <v>105</v>
      </c>
      <c r="H43" s="82" t="str">
        <f>CHOOSE($B$3,ENWL!H43,NPgN!H43,NPgY!H43,WMID!H43,EMID!H43,SWALES!H43,SWEST!H43,LPN!H43,SPN!H43,EPN!H43,SPD!H43,SPMW!H43,SSEH!H43,SSES!H43)</f>
        <v>OGGt</v>
      </c>
      <c r="I43" s="82"/>
      <c r="J43" s="82"/>
      <c r="K43" s="82"/>
      <c r="L43" s="82"/>
      <c r="M43" s="82"/>
      <c r="N43" s="82"/>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243"/>
      <c r="AR43" s="476">
        <f>CHOOSE($B$3,ENWL!AR43,NPgN!AR43,NPgY!AR43,WMID!AR43,EMID!AR43,SWALES!AR43,SWEST!AR43,LPN!AR43,SPN!AR43,EPN!AR43,SPD!AR43,SPMW!AR43,SSEH!AR43,SSES!AR43)</f>
        <v>0</v>
      </c>
      <c r="AS43" s="476">
        <f>CHOOSE($B$3,ENWL!AS43,NPgN!AS43,NPgY!AS43,WMID!AS43,EMID!AS43,SWALES!AS43,SWEST!AS43,LPN!AS43,SPN!AS43,EPN!AS43,SPD!AS43,SPMW!AS43,SSEH!AS43,SSES!AS43)</f>
        <v>0</v>
      </c>
      <c r="AT43" s="476">
        <f>CHOOSE($B$3,ENWL!AT43,NPgN!AT43,NPgY!AT43,WMID!AT43,EMID!AT43,SWALES!AT43,SWEST!AT43,LPN!AT43,SPN!AT43,EPN!AT43,SPD!AT43,SPMW!AT43,SSEH!AT43,SSES!AT43)</f>
        <v>0</v>
      </c>
      <c r="AU43" s="476">
        <f>CHOOSE($B$3,ENWL!AU43,NPgN!AU43,NPgY!AU43,WMID!AU43,EMID!AU43,SWALES!AU43,SWEST!AU43,LPN!AU43,SPN!AU43,EPN!AU43,SPD!AU43,SPMW!AU43,SSEH!AU43,SSES!AU43)</f>
        <v>0</v>
      </c>
      <c r="AV43" s="476">
        <f>CHOOSE($B$3,ENWL!AV43,NPgN!AV43,NPgY!AV43,WMID!AV43,EMID!AV43,SWALES!AV43,SWEST!AV43,LPN!AV43,SPN!AV43,EPN!AV43,SPD!AV43,SPMW!AV43,SSEH!AV43,SSES!AV43)</f>
        <v>0</v>
      </c>
      <c r="AW43" s="184"/>
    </row>
    <row r="44" spans="1:50" ht="16.8">
      <c r="A44" s="82"/>
      <c r="B44" s="82"/>
      <c r="C44" s="82"/>
      <c r="D44" s="82"/>
      <c r="E44" s="82" t="s">
        <v>113</v>
      </c>
      <c r="F44" s="82"/>
      <c r="G44" s="82" t="s">
        <v>105</v>
      </c>
      <c r="H44" s="82" t="str">
        <f>CHOOSE($B$3,ENWL!H44,NPgN!H44,NPgY!H44,WMID!H44,EMID!H44,SWALES!H44,SWEST!H44,LPN!H44,SPN!H44,EPN!H44,SPD!H44,SPMW!H44,SSEH!H44,SSES!H44)</f>
        <v>SLKCt</v>
      </c>
      <c r="I44" s="82"/>
      <c r="J44" s="82"/>
      <c r="K44" s="82"/>
      <c r="L44" s="82"/>
      <c r="M44" s="82"/>
      <c r="N44" s="82"/>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4"/>
      <c r="AQ44" s="243"/>
      <c r="AR44" s="476">
        <f>CHOOSE($B$3,ENWL!AR44,NPgN!AR44,NPgY!AR44,WMID!AR44,EMID!AR44,SWALES!AR44,SWEST!AR44,LPN!AR44,SPN!AR44,EPN!AR44,SPD!AR44,SPMW!AR44,SSEH!AR44,SSES!AR44)</f>
        <v>0</v>
      </c>
      <c r="AS44" s="476">
        <f>CHOOSE($B$3,ENWL!AS44,NPgN!AS44,NPgY!AS44,WMID!AS44,EMID!AS44,SWALES!AS44,SWEST!AS44,LPN!AS44,SPN!AS44,EPN!AS44,SPD!AS44,SPMW!AS44,SSEH!AS44,SSES!AS44)</f>
        <v>0</v>
      </c>
      <c r="AT44" s="476">
        <f>CHOOSE($B$3,ENWL!AT44,NPgN!AT44,NPgY!AT44,WMID!AT44,EMID!AT44,SWALES!AT44,SWEST!AT44,LPN!AT44,SPN!AT44,EPN!AT44,SPD!AT44,SPMW!AT44,SSEH!AT44,SSES!AT44)</f>
        <v>0</v>
      </c>
      <c r="AU44" s="476">
        <f>CHOOSE($B$3,ENWL!AU44,NPgN!AU44,NPgY!AU44,WMID!AU44,EMID!AU44,SWALES!AU44,SWEST!AU44,LPN!AU44,SPN!AU44,EPN!AU44,SPD!AU44,SPMW!AU44,SSEH!AU44,SSES!AU44)</f>
        <v>0</v>
      </c>
      <c r="AV44" s="476">
        <f>CHOOSE($B$3,ENWL!AV44,NPgN!AV44,NPgY!AV44,WMID!AV44,EMID!AV44,SWALES!AV44,SWEST!AV44,LPN!AV44,SPN!AV44,EPN!AV44,SPD!AV44,SPMW!AV44,SSEH!AV44,SSES!AV44)</f>
        <v>0</v>
      </c>
      <c r="AW44" s="184"/>
    </row>
    <row r="45" spans="1:50" ht="16.8">
      <c r="A45" s="82"/>
      <c r="B45" s="82"/>
      <c r="C45" s="82"/>
      <c r="D45" s="82"/>
      <c r="E45" s="82" t="str">
        <f>CHOOSE($B$3,ENWL!E45,NPgN!E45,NPgY!E45,WMID!E45,EMID!E45,SWALES!E45,SWEST!E45,LPN!E45,SPN!E45,EPN!E45,SPD!E45,SPMW!E45,SSEH!E45,SSES!E45)</f>
        <v>West Coast of Cumbria Re-opener (ENWL only)</v>
      </c>
      <c r="F45" s="82"/>
      <c r="G45" s="82" t="s">
        <v>105</v>
      </c>
      <c r="H45" s="82" t="str">
        <f>CHOOSE($B$3,ENWL!H45,NPgN!H45,NPgY!H45,WMID!H45,EMID!H45,SWALES!H45,SWEST!H45,LPN!H45,SPN!H45,EPN!H45,SPD!H45,SPMW!H45,SSEH!H45,SSES!H45)</f>
        <v>WCCt</v>
      </c>
      <c r="I45" s="82"/>
      <c r="J45" s="82"/>
      <c r="K45" s="82"/>
      <c r="L45" s="82"/>
      <c r="M45" s="82"/>
      <c r="N45" s="82"/>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243"/>
      <c r="AR45" s="476">
        <f>CHOOSE($B$3,ENWL!AR45,NPgN!AR45,NPgY!AR45,WMID!AR45,EMID!AR45,SWALES!AR45,SWEST!AR45,LPN!AR45,SPN!AR45,EPN!AR45,SPD!AR45,SPMW!AR45,SSEH!AR45,SSES!AR45)</f>
        <v>0</v>
      </c>
      <c r="AS45" s="476">
        <f>CHOOSE($B$3,ENWL!AS45,NPgN!AS45,NPgY!AS45,WMID!AS45,EMID!AS45,SWALES!AS45,SWEST!AS45,LPN!AS45,SPN!AS45,EPN!AS45,SPD!AS45,SPMW!AS45,SSEH!AS45,SSES!AS45)</f>
        <v>0</v>
      </c>
      <c r="AT45" s="476">
        <f>CHOOSE($B$3,ENWL!AT45,NPgN!AT45,NPgY!AT45,WMID!AT45,EMID!AT45,SWALES!AT45,SWEST!AT45,LPN!AT45,SPN!AT45,EPN!AT45,SPD!AT45,SPMW!AT45,SSEH!AT45,SSES!AT45)</f>
        <v>0</v>
      </c>
      <c r="AU45" s="476">
        <f>CHOOSE($B$3,ENWL!AU45,NPgN!AU45,NPgY!AU45,WMID!AU45,EMID!AU45,SWALES!AU45,SWEST!AU45,LPN!AU45,SPN!AU45,EPN!AU45,SPD!AU45,SPMW!AU45,SSEH!AU45,SSES!AU45)</f>
        <v>0</v>
      </c>
      <c r="AV45" s="476">
        <f>CHOOSE($B$3,ENWL!AV45,NPgN!AV45,NPgY!AV45,WMID!AV45,EMID!AV45,SWALES!AV45,SWEST!AV45,LPN!AV45,SPN!AV45,EPN!AV45,SPD!AV45,SPMW!AV45,SSEH!AV45,SSES!AV45)</f>
        <v>0</v>
      </c>
      <c r="AW45" s="184"/>
    </row>
    <row r="46" spans="1:50" ht="16.8">
      <c r="A46" s="82"/>
      <c r="B46" s="82"/>
      <c r="C46" s="82"/>
      <c r="D46" s="82"/>
      <c r="E46" s="82" t="str">
        <f>CHOOSE($B$3,ENWL!E46,NPgN!E46,NPgY!E46,WMID!E46,EMID!E46,SWALES!E46,SWEST!E46,LPN!E46,SPN!E46,EPN!E46,SPD!E46,SPMW!E46,SSEH!E46,SSES!E46)</f>
        <v>Shetland Enduring Solution Re-opener (SSEH only)</v>
      </c>
      <c r="F46" s="82"/>
      <c r="G46" s="82" t="s">
        <v>105</v>
      </c>
      <c r="H46" s="82" t="s">
        <v>114</v>
      </c>
      <c r="I46" s="82"/>
      <c r="J46" s="82"/>
      <c r="K46" s="82"/>
      <c r="L46" s="82"/>
      <c r="M46" s="82"/>
      <c r="N46" s="82"/>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243"/>
      <c r="AR46" s="476">
        <f>CHOOSE($B$3,ENWL!AR46,NPgN!AR46,NPgY!AR46,WMID!AR46,EMID!AR46,SWALES!AR46,SWEST!AR46,LPN!AR46,SPN!AR46,EPN!AR46,SPD!AR46,SPMW!AR46,SSEH!AR46,SSES!AR46)</f>
        <v>0</v>
      </c>
      <c r="AS46" s="476">
        <f>CHOOSE($B$3,ENWL!AS46,NPgN!AS46,NPgY!AS46,WMID!AS46,EMID!AS46,SWALES!AS46,SWEST!AS46,LPN!AS46,SPN!AS46,EPN!AS46,SPD!AS46,SPMW!AS46,SSEH!AS46,SSES!AS46)</f>
        <v>0</v>
      </c>
      <c r="AT46" s="476">
        <f>CHOOSE($B$3,ENWL!AT46,NPgN!AT46,NPgY!AT46,WMID!AT46,EMID!AT46,SWALES!AT46,SWEST!AT46,LPN!AT46,SPN!AT46,EPN!AT46,SPD!AT46,SPMW!AT46,SSEH!AT46,SSES!AT46)</f>
        <v>0</v>
      </c>
      <c r="AU46" s="476">
        <f>CHOOSE($B$3,ENWL!AU46,NPgN!AU46,NPgY!AU46,WMID!AU46,EMID!AU46,SWALES!AU46,SWEST!AU46,LPN!AU46,SPN!AU46,EPN!AU46,SPD!AU46,SPMW!AU46,SSEH!AU46,SSES!AU46)</f>
        <v>0</v>
      </c>
      <c r="AV46" s="476">
        <f>CHOOSE($B$3,ENWL!AV46,NPgN!AV46,NPgY!AV46,WMID!AV46,EMID!AV46,SWALES!AV46,SWEST!AV46,LPN!AV46,SPN!AV46,EPN!AV46,SPD!AV46,SPMW!AV46,SSEH!AV46,SSES!AV46)</f>
        <v>0</v>
      </c>
      <c r="AW46" s="184"/>
    </row>
    <row r="47" spans="1:50" ht="16.8">
      <c r="A47" s="82"/>
      <c r="B47" s="82"/>
      <c r="C47" s="82"/>
      <c r="D47" s="82"/>
      <c r="E47" s="82" t="str">
        <f>CHOOSE($B$3,ENWL!E47,NPgN!E47,NPgY!E47,WMID!E47,EMID!E47,SWALES!E47,SWEST!E47,LPN!E47,SPN!E47,EPN!E47,SPD!E47,SPMW!E47,SSEH!E47,SSES!E47)</f>
        <v>Shetland Extension Fixed Energy Costs Re-opener (SSEH only)</v>
      </c>
      <c r="F47" s="82"/>
      <c r="G47" s="82" t="s">
        <v>105</v>
      </c>
      <c r="H47" s="82" t="str">
        <f>CHOOSE($B$3,ENWL!H47,NPgN!H47,NPgY!H47,WMID!H47,EMID!H47,SWALES!H47,SWEST!H47,LPN!H47,SPN!H47,EPN!H47,SPD!H47,SPMW!H47,SSEH!H47,SSES!H47)</f>
        <v>SEFECt</v>
      </c>
      <c r="I47" s="82"/>
      <c r="J47" s="82"/>
      <c r="K47" s="82"/>
      <c r="L47" s="82"/>
      <c r="M47" s="82"/>
      <c r="N47" s="82"/>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243"/>
      <c r="AR47" s="476">
        <f>CHOOSE($B$3,ENWL!AR47,NPgN!AR47,NPgY!AR47,WMID!AR47,EMID!AR47,SWALES!AR47,SWEST!AR47,LPN!AR47,SPN!AR47,EPN!AR47,SPD!AR47,SPMW!AR47,SSEH!AR47,SSES!AR47)</f>
        <v>0</v>
      </c>
      <c r="AS47" s="476">
        <f>CHOOSE($B$3,ENWL!AS47,NPgN!AS47,NPgY!AS47,WMID!AS47,EMID!AS47,SWALES!AS47,SWEST!AS47,LPN!AS47,SPN!AS47,EPN!AS47,SPD!AS47,SPMW!AS47,SSEH!AS47,SSES!AS47)</f>
        <v>0</v>
      </c>
      <c r="AT47" s="476">
        <f>CHOOSE($B$3,ENWL!AT47,NPgN!AT47,NPgY!AT47,WMID!AT47,EMID!AT47,SWALES!AT47,SWEST!AT47,LPN!AT47,SPN!AT47,EPN!AT47,SPD!AT47,SPMW!AT47,SSEH!AT47,SSES!AT47)</f>
        <v>0</v>
      </c>
      <c r="AU47" s="476">
        <f>CHOOSE($B$3,ENWL!AU47,NPgN!AU47,NPgY!AU47,WMID!AU47,EMID!AU47,SWALES!AU47,SWEST!AU47,LPN!AU47,SPN!AU47,EPN!AU47,SPD!AU47,SPMW!AU47,SSEH!AU47,SSES!AU47)</f>
        <v>0</v>
      </c>
      <c r="AV47" s="476">
        <f>CHOOSE($B$3,ENWL!AV47,NPgN!AV47,NPgY!AV47,WMID!AV47,EMID!AV47,SWALES!AV47,SWEST!AV47,LPN!AV47,SPN!AV47,EPN!AV47,SPD!AV47,SPMW!AV47,SSEH!AV47,SSES!AV47)</f>
        <v>0</v>
      </c>
      <c r="AW47" s="184"/>
    </row>
    <row r="48" spans="1:50" ht="16.8">
      <c r="A48" s="82"/>
      <c r="B48" s="82"/>
      <c r="C48" s="82"/>
      <c r="D48" s="82"/>
      <c r="E48" s="82" t="str">
        <f>CHOOSE($B$3,ENWL!E48,NPgN!E48,NPgY!E48,WMID!E48,EMID!E48,SWALES!E48,SWEST!E48,LPN!E48,SPN!E48,EPN!E48,SPD!E48,SPMW!E48,SSEH!E48,SSES!E48)</f>
        <v>Hebrides and Orkney Re-opener (SSEH only)</v>
      </c>
      <c r="F48" s="82"/>
      <c r="G48" s="82" t="s">
        <v>105</v>
      </c>
      <c r="H48" s="82" t="str">
        <f>CHOOSE($B$3,ENWL!H48,NPgN!H48,NPgY!H48,WMID!H48,EMID!H48,SWALES!H48,SWEST!H48,LPN!H48,SPN!H48,EPN!H48,SPD!H48,SPMW!H48,SSEH!H48,SSES!H48)</f>
        <v>HOt</v>
      </c>
      <c r="I48" s="82"/>
      <c r="J48" s="82"/>
      <c r="K48" s="82"/>
      <c r="L48" s="82"/>
      <c r="M48" s="82"/>
      <c r="N48" s="82"/>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243"/>
      <c r="AR48" s="476">
        <f>CHOOSE($B$3,ENWL!AR48,NPgN!AR48,NPgY!AR48,WMID!AR48,EMID!AR48,SWALES!AR48,SWEST!AR48,LPN!AR48,SPN!AR48,EPN!AR48,SPD!AR48,SPMW!AR48,SSEH!AR48,SSES!AR48)</f>
        <v>0</v>
      </c>
      <c r="AS48" s="476">
        <f>CHOOSE($B$3,ENWL!AS48,NPgN!AS48,NPgY!AS48,WMID!AS48,EMID!AS48,SWALES!AS48,SWEST!AS48,LPN!AS48,SPN!AS48,EPN!AS48,SPD!AS48,SPMW!AS48,SSEH!AS48,SSES!AS48)</f>
        <v>0</v>
      </c>
      <c r="AT48" s="476">
        <f>CHOOSE($B$3,ENWL!AT48,NPgN!AT48,NPgY!AT48,WMID!AT48,EMID!AT48,SWALES!AT48,SWEST!AT48,LPN!AT48,SPN!AT48,EPN!AT48,SPD!AT48,SPMW!AT48,SSEH!AT48,SSES!AT48)</f>
        <v>0</v>
      </c>
      <c r="AU48" s="476">
        <f>CHOOSE($B$3,ENWL!AU48,NPgN!AU48,NPgY!AU48,WMID!AU48,EMID!AU48,SWALES!AU48,SWEST!AU48,LPN!AU48,SPN!AU48,EPN!AU48,SPD!AU48,SPMW!AU48,SSEH!AU48,SSES!AU48)</f>
        <v>0</v>
      </c>
      <c r="AV48" s="476">
        <f>CHOOSE($B$3,ENWL!AV48,NPgN!AV48,NPgY!AV48,WMID!AV48,EMID!AV48,SWALES!AV48,SWEST!AV48,LPN!AV48,SPN!AV48,EPN!AV48,SPD!AV48,SPMW!AV48,SSEH!AV48,SSES!AV48)</f>
        <v>0</v>
      </c>
      <c r="AW48" s="184"/>
    </row>
    <row r="49" spans="1:49" ht="16.8">
      <c r="A49" s="82"/>
      <c r="B49" s="82"/>
      <c r="C49" s="82"/>
      <c r="D49" s="82"/>
      <c r="E49" s="82" t="str">
        <f>CHOOSE($B$3,ENWL!E49,NPgN!E49,NPgY!E49,WMID!E49,EMID!E49,SWALES!E49,SWEST!E49,LPN!E49,SPN!E49,EPN!E49,SPD!E49,SPMW!E49,SSEH!E49,SSES!E49)</f>
        <v>Smart Street Mechanistic Price Control Deliverable (ENWL only)</v>
      </c>
      <c r="F49" s="82"/>
      <c r="G49" s="82" t="s">
        <v>105</v>
      </c>
      <c r="H49" s="82" t="str">
        <f>CHOOSE($B$3,ENWL!H49,NPgN!H49,NPgY!H49,WMID!H49,EMID!H49,SWALES!H49,SWEST!H49,LPN!H49,SPN!H49,EPN!H49,SPD!H49,SPMW!H49,SSEH!H49,SSES!H49)</f>
        <v>SSMPt</v>
      </c>
      <c r="I49" s="82"/>
      <c r="J49" s="82"/>
      <c r="K49" s="82"/>
      <c r="L49" s="82"/>
      <c r="M49" s="82"/>
      <c r="N49" s="82"/>
      <c r="O49" s="184"/>
      <c r="P49" s="184"/>
      <c r="Q49" s="184"/>
      <c r="R49" s="184"/>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243"/>
      <c r="AR49" s="476">
        <f>CHOOSE($B$3,ENWL!AR49,NPgN!AR49,NPgY!AR49,WMID!AR49,EMID!AR49,SWALES!AR49,SWEST!AR49,LPN!AR49,SPN!AR49,EPN!AR49,SPD!AR49,SPMW!AR49,SSEH!AR49,SSES!AR49)</f>
        <v>0</v>
      </c>
      <c r="AS49" s="476">
        <f>CHOOSE($B$3,ENWL!AS49,NPgN!AS49,NPgY!AS49,WMID!AS49,EMID!AS49,SWALES!AS49,SWEST!AS49,LPN!AS49,SPN!AS49,EPN!AS49,SPD!AS49,SPMW!AS49,SSEH!AS49,SSES!AS49)</f>
        <v>0</v>
      </c>
      <c r="AT49" s="476">
        <f>CHOOSE($B$3,ENWL!AT49,NPgN!AT49,NPgY!AT49,WMID!AT49,EMID!AT49,SWALES!AT49,SWEST!AT49,LPN!AT49,SPN!AT49,EPN!AT49,SPD!AT49,SPMW!AT49,SSEH!AT49,SSES!AT49)</f>
        <v>0</v>
      </c>
      <c r="AU49" s="476">
        <f>CHOOSE($B$3,ENWL!AU49,NPgN!AU49,NPgY!AU49,WMID!AU49,EMID!AU49,SWALES!AU49,SWEST!AU49,LPN!AU49,SPN!AU49,EPN!AU49,SPD!AU49,SPMW!AU49,SSEH!AU49,SSES!AU49)</f>
        <v>0</v>
      </c>
      <c r="AV49" s="476">
        <f>CHOOSE($B$3,ENWL!AV49,NPgN!AV49,NPgY!AV49,WMID!AV49,EMID!AV49,SWALES!AV49,SWEST!AV49,LPN!AV49,SPN!AV49,EPN!AV49,SPD!AV49,SPMW!AV49,SSEH!AV49,SSES!AV49)</f>
        <v>0</v>
      </c>
      <c r="AW49" s="184"/>
    </row>
    <row r="50" spans="1:49" ht="16.8">
      <c r="A50" s="82"/>
      <c r="B50" s="82"/>
      <c r="C50" s="82"/>
      <c r="D50" s="82"/>
      <c r="E50" s="82" t="str">
        <f>CHOOSE($B$3,ENWL!E50,NPgN!E50,NPgY!E50,WMID!E50,EMID!E50,SWALES!E50,SWEST!E50,LPN!E50,SPN!E50,EPN!E50,SPD!E50,SPMW!E50,SSEH!E50,SSES!E50)</f>
        <v>Worst Served Customers</v>
      </c>
      <c r="F50" s="82"/>
      <c r="G50" s="82" t="s">
        <v>105</v>
      </c>
      <c r="H50" s="82" t="str">
        <f>CHOOSE($B$3,ENWL!H50,NPgN!H50,NPgY!H50,WMID!H50,EMID!H50,SWALES!H50,SWEST!H50,LPN!H50,SPN!H50,EPN!H50,SPD!H50,SPMW!H50,SSEH!H50,SSES!H50)</f>
        <v>WSCt</v>
      </c>
      <c r="I50" s="82"/>
      <c r="J50" s="82"/>
      <c r="K50" s="82"/>
      <c r="L50" s="82"/>
      <c r="M50" s="82"/>
      <c r="N50" s="82"/>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243"/>
      <c r="AR50" s="476">
        <f>CHOOSE($B$3,ENWL!AR50,NPgN!AR50,NPgY!AR50,WMID!AR50,EMID!AR50,SWALES!AR50,SWEST!AR50,LPN!AR50,SPN!AR50,EPN!AR50,SPD!AR50,SPMW!AR50,SSEH!AR50,SSES!AR50)</f>
        <v>0.31476238201376178</v>
      </c>
      <c r="AS50" s="476">
        <f>CHOOSE($B$3,ENWL!AS50,NPgN!AS50,NPgY!AS50,WMID!AS50,EMID!AS50,SWALES!AS50,SWEST!AS50,LPN!AS50,SPN!AS50,EPN!AS50,SPD!AS50,SPMW!AS50,SSEH!AS50,SSES!AS50)</f>
        <v>0.31603653030249762</v>
      </c>
      <c r="AT50" s="476">
        <f>CHOOSE($B$3,ENWL!AT50,NPgN!AT50,NPgY!AT50,WMID!AT50,EMID!AT50,SWALES!AT50,SWEST!AT50,LPN!AT50,SPN!AT50,EPN!AT50,SPD!AT50,SPMW!AT50,SSEH!AT50,SSES!AT50)</f>
        <v>0.3113281091288494</v>
      </c>
      <c r="AU50" s="476">
        <f>CHOOSE($B$3,ENWL!AU50,NPgN!AU50,NPgY!AU50,WMID!AU50,EMID!AU50,SWALES!AU50,SWEST!AU50,LPN!AU50,SPN!AU50,EPN!AU50,SPD!AU50,SPMW!AU50,SSEH!AU50,SSES!AU50)</f>
        <v>0.30989215095681283</v>
      </c>
      <c r="AV50" s="476">
        <f>CHOOSE($B$3,ENWL!AV50,NPgN!AV50,NPgY!AV50,WMID!AV50,EMID!AV50,SWALES!AV50,SWEST!AV50,LPN!AV50,SPN!AV50,EPN!AV50,SPD!AV50,SPMW!AV50,SSEH!AV50,SSES!AV50)</f>
        <v>0.30798082759807843</v>
      </c>
      <c r="AW50" s="184"/>
    </row>
    <row r="51" spans="1:49" ht="16.8">
      <c r="A51" s="82"/>
      <c r="B51" s="82"/>
      <c r="C51" s="82"/>
      <c r="D51" s="82"/>
      <c r="E51" s="82" t="str">
        <f>CHOOSE($B$3,ENWL!E51,NPgN!E51,NPgY!E51,WMID!E51,EMID!E51,SWALES!E51,SWEST!E51,LPN!E51,SPN!E51,EPN!E51,SPD!E51,SPMW!E51,SSEH!E51,SSES!E51)</f>
        <v>EV Optioneering Projects</v>
      </c>
      <c r="F51" s="82"/>
      <c r="G51" s="82" t="s">
        <v>105</v>
      </c>
      <c r="H51" s="82" t="str">
        <f>CHOOSE($B$3,ENWL!H51,NPgN!H51,NPgY!H51,WMID!H51,EMID!H51,SWALES!H51,SWEST!H51,LPN!H51,SPN!H51,EPN!H51,SPD!H51,SPMW!H51,SSEH!H51,SSES!H51)</f>
        <v>EOPt</v>
      </c>
      <c r="I51" s="82"/>
      <c r="J51" s="82"/>
      <c r="K51" s="82"/>
      <c r="L51" s="82"/>
      <c r="M51" s="82"/>
      <c r="N51" s="82"/>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4"/>
      <c r="AL51" s="184"/>
      <c r="AM51" s="184"/>
      <c r="AN51" s="184"/>
      <c r="AO51" s="184"/>
      <c r="AP51" s="184"/>
      <c r="AQ51" s="243"/>
      <c r="AR51" s="476">
        <f>CHOOSE($B$3,ENWL!AR51,NPgN!AR51,NPgY!AR51,WMID!AR51,EMID!AR51,SWALES!AR51,SWEST!AR51,LPN!AR51,SPN!AR51,EPN!AR51,SPD!AR51,SPMW!AR51,SSEH!AR51,SSES!AR51)</f>
        <v>0</v>
      </c>
      <c r="AS51" s="476">
        <f>CHOOSE($B$3,ENWL!AS51,NPgN!AS51,NPgY!AS51,WMID!AS51,EMID!AS51,SWALES!AS51,SWEST!AS51,LPN!AS51,SPN!AS51,EPN!AS51,SPD!AS51,SPMW!AS51,SSEH!AS51,SSES!AS51)</f>
        <v>0</v>
      </c>
      <c r="AT51" s="476">
        <f>CHOOSE($B$3,ENWL!AT51,NPgN!AT51,NPgY!AT51,WMID!AT51,EMID!AT51,SWALES!AT51,SWEST!AT51,LPN!AT51,SPN!AT51,EPN!AT51,SPD!AT51,SPMW!AT51,SSEH!AT51,SSES!AT51)</f>
        <v>0</v>
      </c>
      <c r="AU51" s="476">
        <f>CHOOSE($B$3,ENWL!AU51,NPgN!AU51,NPgY!AU51,WMID!AU51,EMID!AU51,SWALES!AU51,SWEST!AU51,LPN!AU51,SPN!AU51,EPN!AU51,SPD!AU51,SPMW!AU51,SSEH!AU51,SSES!AU51)</f>
        <v>0</v>
      </c>
      <c r="AV51" s="476">
        <f>CHOOSE($B$3,ENWL!AV51,NPgN!AV51,NPgY!AV51,WMID!AV51,EMID!AV51,SWALES!AV51,SWEST!AV51,LPN!AV51,SPN!AV51,EPN!AV51,SPD!AV51,SPMW!AV51,SSEH!AV51,SSES!AV51)</f>
        <v>0</v>
      </c>
      <c r="AW51" s="184"/>
    </row>
    <row r="52" spans="1:49" ht="16.8">
      <c r="A52" s="82"/>
      <c r="B52" s="82"/>
      <c r="C52" s="82"/>
      <c r="D52" s="82"/>
      <c r="E52" s="82" t="str">
        <f>CHOOSE($B$3,ENWL!E52,NPgN!E52,NPgY!E52,WMID!E52,EMID!E52,SWALES!E52,SWEST!E52,LPN!E52,SPN!E52,EPN!E52,SPD!E52,SPMW!E52,SSEH!E52,SSES!E52)</f>
        <v>Cyber Resilience IT baseline</v>
      </c>
      <c r="F52" s="82"/>
      <c r="G52" s="82" t="s">
        <v>105</v>
      </c>
      <c r="H52" s="82" t="str">
        <f>CHOOSE($B$3,ENWL!H52,NPgN!H52,NPgY!H52,WMID!H52,EMID!H52,SWALES!H52,SWEST!H52,LPN!H52,SPN!H52,EPN!H52,SPD!H52,SPMW!H52,SSEH!H52,SSES!H52)</f>
        <v>CRITt</v>
      </c>
      <c r="I52" s="82"/>
      <c r="J52" s="82"/>
      <c r="K52" s="82"/>
      <c r="L52" s="82"/>
      <c r="M52" s="82"/>
      <c r="N52" s="82"/>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243"/>
      <c r="AR52" s="476">
        <f>CHOOSE($B$3,ENWL!AR52,NPgN!AR52,NPgY!AR52,WMID!AR52,EMID!AR52,SWALES!AR52,SWEST!AR52,LPN!AR52,SPN!AR52,EPN!AR52,SPD!AR52,SPMW!AR52,SSEH!AR52,SSES!AR52)</f>
        <v>2.9</v>
      </c>
      <c r="AS52" s="476">
        <f>CHOOSE($B$3,ENWL!AS52,NPgN!AS52,NPgY!AS52,WMID!AS52,EMID!AS52,SWALES!AS52,SWEST!AS52,LPN!AS52,SPN!AS52,EPN!AS52,SPD!AS52,SPMW!AS52,SSEH!AS52,SSES!AS52)</f>
        <v>2.09</v>
      </c>
      <c r="AT52" s="476">
        <f>CHOOSE($B$3,ENWL!AT52,NPgN!AT52,NPgY!AT52,WMID!AT52,EMID!AT52,SWALES!AT52,SWEST!AT52,LPN!AT52,SPN!AT52,EPN!AT52,SPD!AT52,SPMW!AT52,SSEH!AT52,SSES!AT52)</f>
        <v>1.8</v>
      </c>
      <c r="AU52" s="476">
        <f>CHOOSE($B$3,ENWL!AU52,NPgN!AU52,NPgY!AU52,WMID!AU52,EMID!AU52,SWALES!AU52,SWEST!AU52,LPN!AU52,SPN!AU52,EPN!AU52,SPD!AU52,SPMW!AU52,SSEH!AU52,SSES!AU52)</f>
        <v>0</v>
      </c>
      <c r="AV52" s="476">
        <f>CHOOSE($B$3,ENWL!AV52,NPgN!AV52,NPgY!AV52,WMID!AV52,EMID!AV52,SWALES!AV52,SWEST!AV52,LPN!AV52,SPN!AV52,EPN!AV52,SPD!AV52,SPMW!AV52,SSEH!AV52,SSES!AV52)</f>
        <v>0</v>
      </c>
      <c r="AW52" s="184"/>
    </row>
    <row r="53" spans="1:49" ht="16.8">
      <c r="A53" s="82"/>
      <c r="B53" s="82"/>
      <c r="C53" s="82"/>
      <c r="D53" s="82"/>
      <c r="E53" s="82" t="str">
        <f>CHOOSE($B$3,ENWL!E53,NPgN!E53,NPgY!E53,WMID!E53,EMID!E53,SWALES!E53,SWEST!E53,LPN!E53,SPN!E53,EPN!E53,SPD!E53,SPMW!E53,SSEH!E53,SSES!E53)</f>
        <v>Wayleaves and Diversions Re-opener</v>
      </c>
      <c r="F53" s="82"/>
      <c r="G53" s="82" t="s">
        <v>105</v>
      </c>
      <c r="H53" s="82" t="str">
        <f>CHOOSE($B$3,ENWL!H53,NPgN!H53,NPgY!H53,WMID!H53,EMID!H53,SWALES!H53,SWEST!H53,LPN!H53,SPN!H53,EPN!H53,SPD!H53,SPMW!H53,SSEH!H53,SSES!H53)</f>
        <v>WDVt</v>
      </c>
      <c r="I53" s="82"/>
      <c r="J53" s="82"/>
      <c r="K53" s="82"/>
      <c r="L53" s="82"/>
      <c r="M53" s="82"/>
      <c r="N53" s="82"/>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243"/>
      <c r="AR53" s="476">
        <f>CHOOSE($B$3,ENWL!AR53,NPgN!AR53,NPgY!AR53,WMID!AR53,EMID!AR53,SWALES!AR53,SWEST!AR53,LPN!AR53,SPN!AR53,EPN!AR53,SPD!AR53,SPMW!AR53,SSEH!AR53,SSES!AR53)</f>
        <v>0</v>
      </c>
      <c r="AS53" s="476">
        <f>CHOOSE($B$3,ENWL!AS53,NPgN!AS53,NPgY!AS53,WMID!AS53,EMID!AS53,SWALES!AS53,SWEST!AS53,LPN!AS53,SPN!AS53,EPN!AS53,SPD!AS53,SPMW!AS53,SSEH!AS53,SSES!AS53)</f>
        <v>0</v>
      </c>
      <c r="AT53" s="476">
        <f>CHOOSE($B$3,ENWL!AT53,NPgN!AT53,NPgY!AT53,WMID!AT53,EMID!AT53,SWALES!AT53,SWEST!AT53,LPN!AT53,SPN!AT53,EPN!AT53,SPD!AT53,SPMW!AT53,SSEH!AT53,SSES!AT53)</f>
        <v>0</v>
      </c>
      <c r="AU53" s="476">
        <f>CHOOSE($B$3,ENWL!AU53,NPgN!AU53,NPgY!AU53,WMID!AU53,EMID!AU53,SWALES!AU53,SWEST!AU53,LPN!AU53,SPN!AU53,EPN!AU53,SPD!AU53,SPMW!AU53,SSEH!AU53,SSES!AU53)</f>
        <v>0</v>
      </c>
      <c r="AV53" s="476">
        <f>CHOOSE($B$3,ENWL!AV53,NPgN!AV53,NPgY!AV53,WMID!AV53,EMID!AV53,SWALES!AV53,SWEST!AV53,LPN!AV53,SPN!AV53,EPN!AV53,SPD!AV53,SPMW!AV53,SSEH!AV53,SSES!AV53)</f>
        <v>0</v>
      </c>
      <c r="AW53" s="184"/>
    </row>
    <row r="54" spans="1:49" ht="16.8">
      <c r="A54" s="82"/>
      <c r="B54" s="82"/>
      <c r="C54" s="82"/>
      <c r="D54" s="82"/>
      <c r="E54" s="82" t="str">
        <f>CHOOSE($B$3,ENWL!E54,NPgN!E54,NPgY!E54,WMID!E54,EMID!E54,SWALES!E54,SWEST!E54,LPN!E54,SPN!E54,EPN!E54,SPD!E54,SPMW!E54,SSEH!E54,SSES!E54)</f>
        <v>Indirects Scaler</v>
      </c>
      <c r="F54" s="82"/>
      <c r="G54" s="82" t="s">
        <v>105</v>
      </c>
      <c r="H54" s="82" t="str">
        <f>CHOOSE($B$3,ENWL!H54,NPgN!H54,NPgY!H54,WMID!H54,EMID!H54,SWALES!H54,SWEST!H54,LPN!H54,SPN!H54,EPN!H54,SPD!H54,SPMW!H54,SSEH!H54,SSES!H54)</f>
        <v>ISt</v>
      </c>
      <c r="I54" s="82"/>
      <c r="J54" s="82"/>
      <c r="K54" s="82"/>
      <c r="L54" s="82"/>
      <c r="M54" s="82"/>
      <c r="N54" s="82"/>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243"/>
      <c r="AR54" s="476">
        <f>CHOOSE($B$3,ENWL!AR54,NPgN!AR54,NPgY!AR54,WMID!AR54,EMID!AR54,SWALES!AR54,SWEST!AR54,LPN!AR54,SPN!AR54,EPN!AR54,SPD!AR54,SPMW!AR54,SSEH!AR54,SSES!AR54)</f>
        <v>-0.39969891679906616</v>
      </c>
      <c r="AS54" s="476">
        <f>CHOOSE($B$3,ENWL!AS54,NPgN!AS54,NPgY!AS54,WMID!AS54,EMID!AS54,SWALES!AS54,SWEST!AS54,LPN!AS54,SPN!AS54,EPN!AS54,SPD!AS54,SPMW!AS54,SSEH!AS54,SSES!AS54)</f>
        <v>0.65872518731776419</v>
      </c>
      <c r="AT54" s="476">
        <f>CHOOSE($B$3,ENWL!AT54,NPgN!AT54,NPgY!AT54,WMID!AT54,EMID!AT54,SWALES!AT54,SWEST!AT54,LPN!AT54,SPN!AT54,EPN!AT54,SPD!AT54,SPMW!AT54,SSEH!AT54,SSES!AT54)</f>
        <v>1.7993512796158979</v>
      </c>
      <c r="AU54" s="476">
        <f>CHOOSE($B$3,ENWL!AU54,NPgN!AU54,NPgY!AU54,WMID!AU54,EMID!AU54,SWALES!AU54,SWEST!AU54,LPN!AU54,SPN!AU54,EPN!AU54,SPD!AU54,SPMW!AU54,SSEH!AU54,SSES!AU54)</f>
        <v>2.4399044600278605</v>
      </c>
      <c r="AV54" s="476">
        <f>CHOOSE($B$3,ENWL!AV54,NPgN!AV54,NPgY!AV54,WMID!AV54,EMID!AV54,SWALES!AV54,SWEST!AV54,LPN!AV54,SPN!AV54,EPN!AV54,SPD!AV54,SPMW!AV54,SSEH!AV54,SSES!AV54)</f>
        <v>2.376317445692306</v>
      </c>
      <c r="AW54" s="184"/>
    </row>
    <row r="55" spans="1:49" ht="16.8">
      <c r="A55" s="82"/>
      <c r="B55" s="82"/>
      <c r="C55" s="82"/>
      <c r="D55" s="82"/>
      <c r="E55" s="182" t="str">
        <f>CHOOSE($B$3,ENWL!E55,NPgN!E55,NPgY!E55,WMID!E55,EMID!E55,SWALES!E55,SWEST!E55,LPN!E55,SPN!E55,EPN!E55,SPD!E55,SPMW!E55,SSEH!E55,SSES!E55)</f>
        <v>LineSIGHT Mechanistic Price Control Deliverable (ENWL only)</v>
      </c>
      <c r="F55" s="82"/>
      <c r="G55" s="82" t="s">
        <v>105</v>
      </c>
      <c r="H55" s="82" t="str">
        <f>CHOOSE($B$3,ENWL!H55,NPgN!H55,NPgY!H55,WMID!H55,EMID!H55,SWALES!H55,SWEST!H55,LPN!H55,SPN!H55,EPN!H55,SPD!H55,SPMW!H55,SSEH!H55,SSES!H55)</f>
        <v>LMPt</v>
      </c>
      <c r="I55" s="82"/>
      <c r="J55" s="82"/>
      <c r="K55" s="82"/>
      <c r="L55" s="82"/>
      <c r="M55" s="82"/>
      <c r="N55" s="82"/>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243"/>
      <c r="AR55" s="476">
        <f>CHOOSE($B$3,ENWL!AR55,NPgN!AR55,NPgY!AR55,WMID!AR55,EMID!AR55,SWALES!AR55,SWEST!AR55,LPN!AR55,SPN!AR55,EPN!AR55,SPD!AR55,SPMW!AR55,SSEH!AR55,SSES!AR55)</f>
        <v>0</v>
      </c>
      <c r="AS55" s="476">
        <f>CHOOSE($B$3,ENWL!AS55,NPgN!AS55,NPgY!AS55,WMID!AS55,EMID!AS55,SWALES!AS55,SWEST!AS55,LPN!AS55,SPN!AS55,EPN!AS55,SPD!AS55,SPMW!AS55,SSEH!AS55,SSES!AS55)</f>
        <v>0</v>
      </c>
      <c r="AT55" s="476">
        <f>CHOOSE($B$3,ENWL!AT55,NPgN!AT55,NPgY!AT55,WMID!AT55,EMID!AT55,SWALES!AT55,SWEST!AT55,LPN!AT55,SPN!AT55,EPN!AT55,SPD!AT55,SPMW!AT55,SSEH!AT55,SSES!AT55)</f>
        <v>0</v>
      </c>
      <c r="AU55" s="476">
        <f>CHOOSE($B$3,ENWL!AU55,NPgN!AU55,NPgY!AU55,WMID!AU55,EMID!AU55,SWALES!AU55,SWEST!AU55,LPN!AU55,SPN!AU55,EPN!AU55,SPD!AU55,SPMW!AU55,SSEH!AU55,SSES!AU55)</f>
        <v>0</v>
      </c>
      <c r="AV55" s="476">
        <f>CHOOSE($B$3,ENWL!AV55,NPgN!AV55,NPgY!AV55,WMID!AV55,EMID!AV55,SWALES!AV55,SWEST!AV55,LPN!AV55,SPN!AV55,EPN!AV55,SPD!AV55,SPMW!AV55,SSEH!AV55,SSES!AV55)</f>
        <v>0</v>
      </c>
      <c r="AW55" s="184"/>
    </row>
    <row r="56" spans="1:49" ht="16.8">
      <c r="A56" s="82"/>
      <c r="B56" s="82"/>
      <c r="C56" s="82"/>
      <c r="D56" s="82"/>
      <c r="E56" s="182" t="str">
        <f>CHOOSE($B$3,ENWL!E56,NPgN!E56,NPgY!E56,WMID!E56,EMID!E56,SWALES!E56,SWEST!E56,LPN!E56,SPN!E56,EPN!E56,SPD!E56,SPMW!E56,SSEH!E56,SSES!E56)</f>
        <v>New Depot (EMID, SWALES, SWEST and WMID only)</v>
      </c>
      <c r="F56" s="82"/>
      <c r="G56" s="82" t="s">
        <v>105</v>
      </c>
      <c r="H56" s="82" t="str">
        <f>CHOOSE($B$3,ENWL!H56,NPgN!H56,NPgY!H56,WMID!H56,EMID!H56,SWALES!H56,SWEST!H56,LPN!H56,SPN!H56,EPN!H56,SPD!H56,SPMW!H56,SSEH!H56,SSES!H56)</f>
        <v>NEWDt</v>
      </c>
      <c r="I56" s="82"/>
      <c r="J56" s="82"/>
      <c r="K56" s="82"/>
      <c r="L56" s="82"/>
      <c r="M56" s="82"/>
      <c r="N56" s="82"/>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243"/>
      <c r="AR56" s="476">
        <f>CHOOSE($B$3,ENWL!AR56,NPgN!AR56,NPgY!AR56,WMID!AR56,EMID!AR56,SWALES!AR56,SWEST!AR56,LPN!AR56,SPN!AR56,EPN!AR56,SPD!AR56,SPMW!AR56,SSEH!AR56,SSES!AR56)</f>
        <v>0.17</v>
      </c>
      <c r="AS56" s="476">
        <f>CHOOSE($B$3,ENWL!AS56,NPgN!AS56,NPgY!AS56,WMID!AS56,EMID!AS56,SWALES!AS56,SWEST!AS56,LPN!AS56,SPN!AS56,EPN!AS56,SPD!AS56,SPMW!AS56,SSEH!AS56,SSES!AS56)</f>
        <v>0.57999999999999996</v>
      </c>
      <c r="AT56" s="476">
        <f>CHOOSE($B$3,ENWL!AT56,NPgN!AT56,NPgY!AT56,WMID!AT56,EMID!AT56,SWALES!AT56,SWEST!AT56,LPN!AT56,SPN!AT56,EPN!AT56,SPD!AT56,SPMW!AT56,SSEH!AT56,SSES!AT56)</f>
        <v>1.5</v>
      </c>
      <c r="AU56" s="476">
        <f>CHOOSE($B$3,ENWL!AU56,NPgN!AU56,NPgY!AU56,WMID!AU56,EMID!AU56,SWALES!AU56,SWEST!AU56,LPN!AU56,SPN!AU56,EPN!AU56,SPD!AU56,SPMW!AU56,SSEH!AU56,SSES!AU56)</f>
        <v>0.2</v>
      </c>
      <c r="AV56" s="476">
        <f>CHOOSE($B$3,ENWL!AV56,NPgN!AV56,NPgY!AV56,WMID!AV56,EMID!AV56,SWALES!AV56,SWEST!AV56,LPN!AV56,SPN!AV56,EPN!AV56,SPD!AV56,SPMW!AV56,SSEH!AV56,SSES!AV56)</f>
        <v>0</v>
      </c>
      <c r="AW56" s="184"/>
    </row>
    <row r="57" spans="1:49" ht="16.8">
      <c r="A57" s="82"/>
      <c r="B57" s="82"/>
      <c r="C57" s="82"/>
      <c r="D57" s="82"/>
      <c r="E57" s="182" t="str">
        <f>CHOOSE($B$3,ENWL!E57,NPgN!E57,NPgY!E57,WMID!E57,EMID!E57,SWALES!E57,SWEST!E57,LPN!E57,SPN!E57,EPN!E57,SPD!E57,SPMW!E57,SSEH!E57,SSES!E57)</f>
        <v>New Control Room (SSES and SSEH only)</v>
      </c>
      <c r="F57" s="82"/>
      <c r="G57" s="82" t="s">
        <v>105</v>
      </c>
      <c r="H57" s="82" t="str">
        <f>CHOOSE($B$3,ENWL!H57,NPgN!H57,NPgY!H57,WMID!H57,EMID!H57,SWALES!H57,SWEST!H57,LPN!H57,SPN!H57,EPN!H57,SPD!H57,SPMW!H57,SSEH!H57,SSES!H57)</f>
        <v>CTRLt</v>
      </c>
      <c r="I57" s="82"/>
      <c r="J57" s="82"/>
      <c r="K57" s="82"/>
      <c r="L57" s="82"/>
      <c r="M57" s="82"/>
      <c r="N57" s="82"/>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c r="AQ57" s="243"/>
      <c r="AR57" s="476">
        <f>CHOOSE($B$3,ENWL!AR57,NPgN!AR57,NPgY!AR57,WMID!AR57,EMID!AR57,SWALES!AR57,SWEST!AR57,LPN!AR57,SPN!AR57,EPN!AR57,SPD!AR57,SPMW!AR57,SSEH!AR57,SSES!AR57)</f>
        <v>0</v>
      </c>
      <c r="AS57" s="476">
        <f>CHOOSE($B$3,ENWL!AS57,NPgN!AS57,NPgY!AS57,WMID!AS57,EMID!AS57,SWALES!AS57,SWEST!AS57,LPN!AS57,SPN!AS57,EPN!AS57,SPD!AS57,SPMW!AS57,SSEH!AS57,SSES!AS57)</f>
        <v>0</v>
      </c>
      <c r="AT57" s="476">
        <f>CHOOSE($B$3,ENWL!AT57,NPgN!AT57,NPgY!AT57,WMID!AT57,EMID!AT57,SWALES!AT57,SWEST!AT57,LPN!AT57,SPN!AT57,EPN!AT57,SPD!AT57,SPMW!AT57,SSEH!AT57,SSES!AT57)</f>
        <v>0</v>
      </c>
      <c r="AU57" s="476">
        <f>CHOOSE($B$3,ENWL!AU57,NPgN!AU57,NPgY!AU57,WMID!AU57,EMID!AU57,SWALES!AU57,SWEST!AU57,LPN!AU57,SPN!AU57,EPN!AU57,SPD!AU57,SPMW!AU57,SSEH!AU57,SSES!AU57)</f>
        <v>0</v>
      </c>
      <c r="AV57" s="476">
        <f>CHOOSE($B$3,ENWL!AV57,NPgN!AV57,NPgY!AV57,WMID!AV57,EMID!AV57,SWALES!AV57,SWEST!AV57,LPN!AV57,SPN!AV57,EPN!AV57,SPD!AV57,SPMW!AV57,SSEH!AV57,SSES!AV57)</f>
        <v>0</v>
      </c>
      <c r="AW57" s="184"/>
    </row>
    <row r="58" spans="1:49" ht="16.8">
      <c r="A58" s="82"/>
      <c r="B58" s="82"/>
      <c r="C58" s="82"/>
      <c r="D58" s="82"/>
      <c r="E58" s="182" t="str">
        <f>CHOOSE($B$3,ENWL!E58,NPgN!E58,NPgY!E58,WMID!E58,EMID!E58,SWALES!E58,SWEST!E58,LPN!E58,SPN!E58,EPN!E58,SPD!E58,SPMW!E58,SSEH!E58,SSES!E58)</f>
        <v>Storm Arwen Re-opener</v>
      </c>
      <c r="F58" s="82"/>
      <c r="G58" s="82" t="s">
        <v>105</v>
      </c>
      <c r="H58" s="82" t="str">
        <f>CHOOSE($B$3,ENWL!H58,NPgN!H58,NPgY!H58,WMID!H58,EMID!H58,SWALES!H58,SWEST!H58,LPN!H58,SPN!H58,EPN!H58,SPD!H58,SPMW!H58,SSEH!H58,SSES!H58)</f>
        <v>SARt</v>
      </c>
      <c r="I58" s="82"/>
      <c r="J58" s="82"/>
      <c r="K58" s="82"/>
      <c r="L58" s="82"/>
      <c r="M58" s="82"/>
      <c r="N58" s="82"/>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243"/>
      <c r="AR58" s="476">
        <f>CHOOSE($B$3,ENWL!AR58,NPgN!AR58,NPgY!AR58,WMID!AR58,EMID!AR58,SWALES!AR58,SWEST!AR58,LPN!AR58,SPN!AR58,EPN!AR58,SPD!AR58,SPMW!AR58,SSEH!AR58,SSES!AR58)</f>
        <v>0</v>
      </c>
      <c r="AS58" s="476">
        <f>CHOOSE($B$3,ENWL!AS58,NPgN!AS58,NPgY!AS58,WMID!AS58,EMID!AS58,SWALES!AS58,SWEST!AS58,LPN!AS58,SPN!AS58,EPN!AS58,SPD!AS58,SPMW!AS58,SSEH!AS58,SSES!AS58)</f>
        <v>0</v>
      </c>
      <c r="AT58" s="476">
        <f>CHOOSE($B$3,ENWL!AT58,NPgN!AT58,NPgY!AT58,WMID!AT58,EMID!AT58,SWALES!AT58,SWEST!AT58,LPN!AT58,SPN!AT58,EPN!AT58,SPD!AT58,SPMW!AT58,SSEH!AT58,SSES!AT58)</f>
        <v>0</v>
      </c>
      <c r="AU58" s="476">
        <f>CHOOSE($B$3,ENWL!AU58,NPgN!AU58,NPgY!AU58,WMID!AU58,EMID!AU58,SWALES!AU58,SWEST!AU58,LPN!AU58,SPN!AU58,EPN!AU58,SPD!AU58,SPMW!AU58,SSEH!AU58,SSES!AU58)</f>
        <v>0</v>
      </c>
      <c r="AV58" s="476">
        <f>CHOOSE($B$3,ENWL!AV58,NPgN!AV58,NPgY!AV58,WMID!AV58,EMID!AV58,SWALES!AV58,SWEST!AV58,LPN!AV58,SPN!AV58,EPN!AV58,SPD!AV58,SPMW!AV58,SSEH!AV58,SSES!AV58)</f>
        <v>0</v>
      </c>
      <c r="AW58" s="184"/>
    </row>
    <row r="59" spans="1:49" ht="16.8">
      <c r="A59" s="82"/>
      <c r="B59" s="82"/>
      <c r="C59" s="82"/>
      <c r="D59" s="82"/>
      <c r="E59" s="182" t="str">
        <f>CHOOSE($B$3,ENWL!E59,NPgN!E59,NPgY!E59,WMID!E59,EMID!E59,SWALES!E59,SWEST!E59,LPN!E59,SPN!E59,EPN!E59,SPD!E59,SPMW!E59,SSEH!E59,SSES!E59)</f>
        <v>High Value Projects Re-opener</v>
      </c>
      <c r="F59" s="82"/>
      <c r="G59" s="82" t="s">
        <v>105</v>
      </c>
      <c r="H59" s="82" t="str">
        <f>CHOOSE($B$3,ENWL!H59,NPgN!H59,NPgY!H59,WMID!H59,EMID!H59,SWALES!H59,SWEST!H59,LPN!H59,SPN!H59,EPN!H59,SPD!H59,SPMW!H59,SSEH!H59,SSES!H59)</f>
        <v>HVPt</v>
      </c>
      <c r="I59" s="82"/>
      <c r="J59" s="82"/>
      <c r="K59" s="82"/>
      <c r="L59" s="82"/>
      <c r="M59" s="82"/>
      <c r="N59" s="82"/>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243"/>
      <c r="AR59" s="476">
        <f>CHOOSE($B$3,ENWL!AR59,NPgN!AR59,NPgY!AR59,WMID!AR59,EMID!AR59,SWALES!AR59,SWEST!AR59,LPN!AR59,SPN!AR59,EPN!AR59,SPD!AR59,SPMW!AR59,SSEH!AR59,SSES!AR59)</f>
        <v>0</v>
      </c>
      <c r="AS59" s="476">
        <f>CHOOSE($B$3,ENWL!AS59,NPgN!AS59,NPgY!AS59,WMID!AS59,EMID!AS59,SWALES!AS59,SWEST!AS59,LPN!AS59,SPN!AS59,EPN!AS59,SPD!AS59,SPMW!AS59,SSEH!AS59,SSES!AS59)</f>
        <v>0</v>
      </c>
      <c r="AT59" s="476">
        <f>CHOOSE($B$3,ENWL!AT59,NPgN!AT59,NPgY!AT59,WMID!AT59,EMID!AT59,SWALES!AT59,SWEST!AT59,LPN!AT59,SPN!AT59,EPN!AT59,SPD!AT59,SPMW!AT59,SSEH!AT59,SSES!AT59)</f>
        <v>0</v>
      </c>
      <c r="AU59" s="476">
        <f>CHOOSE($B$3,ENWL!AU59,NPgN!AU59,NPgY!AU59,WMID!AU59,EMID!AU59,SWALES!AU59,SWEST!AU59,LPN!AU59,SPN!AU59,EPN!AU59,SPD!AU59,SPMW!AU59,SSEH!AU59,SSES!AU59)</f>
        <v>0</v>
      </c>
      <c r="AV59" s="476">
        <f>CHOOSE($B$3,ENWL!AV59,NPgN!AV59,NPgY!AV59,WMID!AV59,EMID!AV59,SWALES!AV59,SWEST!AV59,LPN!AV59,SPN!AV59,EPN!AV59,SPD!AV59,SPMW!AV59,SSEH!AV59,SSES!AV59)</f>
        <v>0</v>
      </c>
      <c r="AW59" s="184"/>
    </row>
    <row r="60" spans="1:49" ht="16.8">
      <c r="A60" s="82"/>
      <c r="B60" s="82"/>
      <c r="C60" s="82"/>
      <c r="D60" s="82"/>
      <c r="E60" s="182" t="str">
        <f>CHOOSE($B$3,ENWL!E60,NPgN!E60,NPgY!E60,WMID!E60,EMID!E60,SWALES!E60,SWEST!E60,LPN!E60,SPN!E60,EPN!E60,SPD!E60,SPMW!E60,SSEH!E60,SSES!E60)</f>
        <v>Strategic Investment</v>
      </c>
      <c r="F60" s="82"/>
      <c r="G60" s="82" t="s">
        <v>105</v>
      </c>
      <c r="H60" s="82" t="str">
        <f>CHOOSE($B$3,ENWL!H60,NPgN!H60,NPgY!H60,WMID!H60,EMID!H60,SWALES!H60,SWEST!H60,LPN!H60,SPN!H60,EPN!H60,SPD!H60,SPMW!H60,SSEH!H60,SSES!H60)</f>
        <v>SINVt</v>
      </c>
      <c r="I60" s="82"/>
      <c r="J60" s="82"/>
      <c r="K60" s="82"/>
      <c r="L60" s="82"/>
      <c r="M60" s="82"/>
      <c r="N60" s="82"/>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243"/>
      <c r="AR60" s="476">
        <f>CHOOSE($B$3,ENWL!AR60,NPgN!AR60,NPgY!AR60,WMID!AR60,EMID!AR60,SWALES!AR60,SWEST!AR60,LPN!AR60,SPN!AR60,EPN!AR60,SPD!AR60,SPMW!AR60,SSEH!AR60,SSES!AR60)</f>
        <v>0</v>
      </c>
      <c r="AS60" s="476">
        <f>CHOOSE($B$3,ENWL!AS60,NPgN!AS60,NPgY!AS60,WMID!AS60,EMID!AS60,SWALES!AS60,SWEST!AS60,LPN!AS60,SPN!AS60,EPN!AS60,SPD!AS60,SPMW!AS60,SSEH!AS60,SSES!AS60)</f>
        <v>0</v>
      </c>
      <c r="AT60" s="476">
        <f>CHOOSE($B$3,ENWL!AT60,NPgN!AT60,NPgY!AT60,WMID!AT60,EMID!AT60,SWALES!AT60,SWEST!AT60,LPN!AT60,SPN!AT60,EPN!AT60,SPD!AT60,SPMW!AT60,SSEH!AT60,SSES!AT60)</f>
        <v>0</v>
      </c>
      <c r="AU60" s="476">
        <f>CHOOSE($B$3,ENWL!AU60,NPgN!AU60,NPgY!AU60,WMID!AU60,EMID!AU60,SWALES!AU60,SWEST!AU60,LPN!AU60,SPN!AU60,EPN!AU60,SPD!AU60,SPMW!AU60,SSEH!AU60,SSES!AU60)</f>
        <v>0</v>
      </c>
      <c r="AV60" s="476">
        <f>CHOOSE($B$3,ENWL!AV60,NPgN!AV60,NPgY!AV60,WMID!AV60,EMID!AV60,SWALES!AV60,SWEST!AV60,LPN!AV60,SPN!AV60,EPN!AV60,SPD!AV60,SPMW!AV60,SSEH!AV60,SSES!AV60)</f>
        <v>0</v>
      </c>
      <c r="AW60" s="184"/>
    </row>
    <row r="61" spans="1:49" ht="16.8">
      <c r="A61" s="82"/>
      <c r="B61" s="82"/>
      <c r="C61" s="82"/>
      <c r="D61" s="82"/>
      <c r="E61" s="182" t="str">
        <f>CHOOSE($B$3,ENWL!E61,NPgN!E61,NPgY!E61,WMID!E61,EMID!E61,SWALES!E61,SWEST!E61,LPN!E61,SPN!E61,EPN!E61,SPD!E61,SPMW!E61,SSEH!E61,SSES!E61)</f>
        <v>Carry-over Green Recovery Scheme</v>
      </c>
      <c r="F61" s="82"/>
      <c r="G61" s="82" t="s">
        <v>105</v>
      </c>
      <c r="H61" s="82" t="str">
        <f>CHOOSE($B$3,ENWL!H61,NPgN!H61,NPgY!H61,WMID!H61,EMID!H61,SWALES!H61,SWEST!H61,LPN!H61,SPN!H61,EPN!H61,SPD!H61,SPMW!H61,SSEH!H61,SSES!H61)</f>
        <v>CGRSt</v>
      </c>
      <c r="I61" s="82"/>
      <c r="J61" s="82"/>
      <c r="K61" s="82"/>
      <c r="L61" s="82"/>
      <c r="M61" s="82"/>
      <c r="N61" s="82"/>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243"/>
      <c r="AR61" s="476">
        <f>CHOOSE($B$3,ENWL!AR61,NPgN!AR61,NPgY!AR61,WMID!AR61,EMID!AR61,SWALES!AR61,SWEST!AR61,LPN!AR61,SPN!AR61,EPN!AR61,SPD!AR61,SPMW!AR61,SSEH!AR61,SSES!AR61)</f>
        <v>0</v>
      </c>
      <c r="AS61" s="476">
        <f>CHOOSE($B$3,ENWL!AS61,NPgN!AS61,NPgY!AS61,WMID!AS61,EMID!AS61,SWALES!AS61,SWEST!AS61,LPN!AS61,SPN!AS61,EPN!AS61,SPD!AS61,SPMW!AS61,SSEH!AS61,SSES!AS61)</f>
        <v>0</v>
      </c>
      <c r="AT61" s="476">
        <f>CHOOSE($B$3,ENWL!AT61,NPgN!AT61,NPgY!AT61,WMID!AT61,EMID!AT61,SWALES!AT61,SWEST!AT61,LPN!AT61,SPN!AT61,EPN!AT61,SPD!AT61,SPMW!AT61,SSEH!AT61,SSES!AT61)</f>
        <v>0</v>
      </c>
      <c r="AU61" s="476">
        <f>CHOOSE($B$3,ENWL!AU61,NPgN!AU61,NPgY!AU61,WMID!AU61,EMID!AU61,SWALES!AU61,SWEST!AU61,LPN!AU61,SPN!AU61,EPN!AU61,SPD!AU61,SPMW!AU61,SSEH!AU61,SSES!AU61)</f>
        <v>0</v>
      </c>
      <c r="AV61" s="476">
        <f>CHOOSE($B$3,ENWL!AV61,NPgN!AV61,NPgY!AV61,WMID!AV61,EMID!AV61,SWALES!AV61,SWEST!AV61,LPN!AV61,SPN!AV61,EPN!AV61,SPD!AV61,SPMW!AV61,SSEH!AV61,SSES!AV61)</f>
        <v>0</v>
      </c>
      <c r="AW61" s="184"/>
    </row>
    <row r="62" spans="1:49" ht="16.8">
      <c r="A62" s="82"/>
      <c r="B62" s="82"/>
      <c r="C62" s="82"/>
      <c r="D62" s="82"/>
      <c r="E62" s="182" t="str">
        <f>CHOOSE($B$3,ENWL!E62,NPgN!E62,NPgY!E62,WMID!E62,EMID!E62,SWALES!E62,SWEST!E62,LPN!E62,SPN!E62,EPN!E62,SPD!E62,SPMW!E62,SSEH!E62,SSES!E62)</f>
        <v>1-in-20 Severe Weather Event</v>
      </c>
      <c r="F62" s="82"/>
      <c r="G62" s="82" t="s">
        <v>105</v>
      </c>
      <c r="H62" s="82" t="str">
        <f>CHOOSE($B$3,ENWL!H62,NPgN!H62,NPgY!H62,WMID!H62,EMID!H62,SWALES!H62,SWEST!H62,LPN!H62,SPN!H62,EPN!H62,SPD!H62,SPMW!H62,SSEH!H62,SSES!H62)</f>
        <v>OTSWt</v>
      </c>
      <c r="I62" s="82"/>
      <c r="J62" s="82"/>
      <c r="K62" s="82"/>
      <c r="L62" s="82"/>
      <c r="M62" s="82"/>
      <c r="N62" s="82"/>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243"/>
      <c r="AR62" s="476">
        <f>CHOOSE($B$3,ENWL!AR62,NPgN!AR62,NPgY!AR62,WMID!AR62,EMID!AR62,SWALES!AR62,SWEST!AR62,LPN!AR62,SPN!AR62,EPN!AR62,SPD!AR62,SPMW!AR62,SSEH!AR62,SSES!AR62)</f>
        <v>0</v>
      </c>
      <c r="AS62" s="476">
        <f>CHOOSE($B$3,ENWL!AS62,NPgN!AS62,NPgY!AS62,WMID!AS62,EMID!AS62,SWALES!AS62,SWEST!AS62,LPN!AS62,SPN!AS62,EPN!AS62,SPD!AS62,SPMW!AS62,SSEH!AS62,SSES!AS62)</f>
        <v>0</v>
      </c>
      <c r="AT62" s="476">
        <f>CHOOSE($B$3,ENWL!AT62,NPgN!AT62,NPgY!AT62,WMID!AT62,EMID!AT62,SWALES!AT62,SWEST!AT62,LPN!AT62,SPN!AT62,EPN!AT62,SPD!AT62,SPMW!AT62,SSEH!AT62,SSES!AT62)</f>
        <v>0</v>
      </c>
      <c r="AU62" s="476">
        <f>CHOOSE($B$3,ENWL!AU62,NPgN!AU62,NPgY!AU62,WMID!AU62,EMID!AU62,SWALES!AU62,SWEST!AU62,LPN!AU62,SPN!AU62,EPN!AU62,SPD!AU62,SPMW!AU62,SSEH!AU62,SSES!AU62)</f>
        <v>0</v>
      </c>
      <c r="AV62" s="476">
        <f>CHOOSE($B$3,ENWL!AV62,NPgN!AV62,NPgY!AV62,WMID!AV62,EMID!AV62,SWALES!AV62,SWEST!AV62,LPN!AV62,SPN!AV62,EPN!AV62,SPD!AV62,SPMW!AV62,SSEH!AV62,SSES!AV62)</f>
        <v>0</v>
      </c>
      <c r="AW62" s="184"/>
    </row>
    <row r="63" spans="1:49" ht="16.8">
      <c r="A63" s="82"/>
      <c r="B63" s="82"/>
      <c r="C63" s="82"/>
      <c r="D63" s="82"/>
      <c r="E63" s="182" t="str">
        <f>CHOOSE($B$3,ENWL!E63,NPgN!E63,NPgY!E63,WMID!E63,EMID!E63,SWALES!E63,SWEST!E63,LPN!E63,SPN!E63,EPN!E63,SPD!E63,SPMW!E63,SSEH!E63,SSES!E63)</f>
        <v>Net to Gross Load Related Expenditure</v>
      </c>
      <c r="F63" s="82"/>
      <c r="G63" s="82" t="s">
        <v>105</v>
      </c>
      <c r="H63" s="82" t="str">
        <f>CHOOSE($B$3,ENWL!H63,NPgN!H63,NPgY!H63,WMID!H63,EMID!H63,SWALES!H63,SWEST!H63,LPN!H63,SPN!H63,EPN!H63,SPD!H63,SPMW!H63,SSEH!H63,SSES!H63)</f>
        <v>NGLREt</v>
      </c>
      <c r="I63" s="82"/>
      <c r="J63" s="82"/>
      <c r="K63" s="82"/>
      <c r="L63" s="82"/>
      <c r="M63" s="82"/>
      <c r="N63" s="82"/>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243"/>
      <c r="AR63" s="476">
        <f>CHOOSE($B$3,ENWL!AR63,NPgN!AR63,NPgY!AR63,WMID!AR63,EMID!AR63,SWALES!AR63,SWEST!AR63,LPN!AR63,SPN!AR63,EPN!AR63,SPD!AR63,SPMW!AR63,SSEH!AR63,SSES!AR63)</f>
        <v>0</v>
      </c>
      <c r="AS63" s="476">
        <f>CHOOSE($B$3,ENWL!AS63,NPgN!AS63,NPgY!AS63,WMID!AS63,EMID!AS63,SWALES!AS63,SWEST!AS63,LPN!AS63,SPN!AS63,EPN!AS63,SPD!AS63,SPMW!AS63,SSEH!AS63,SSES!AS63)</f>
        <v>0</v>
      </c>
      <c r="AT63" s="476">
        <f>CHOOSE($B$3,ENWL!AT63,NPgN!AT63,NPgY!AT63,WMID!AT63,EMID!AT63,SWALES!AT63,SWEST!AT63,LPN!AT63,SPN!AT63,EPN!AT63,SPD!AT63,SPMW!AT63,SSEH!AT63,SSES!AT63)</f>
        <v>0</v>
      </c>
      <c r="AU63" s="476">
        <f>CHOOSE($B$3,ENWL!AU63,NPgN!AU63,NPgY!AU63,WMID!AU63,EMID!AU63,SWALES!AU63,SWEST!AU63,LPN!AU63,SPN!AU63,EPN!AU63,SPD!AU63,SPMW!AU63,SSEH!AU63,SSES!AU63)</f>
        <v>0</v>
      </c>
      <c r="AV63" s="476">
        <f>CHOOSE($B$3,ENWL!AV63,NPgN!AV63,NPgY!AV63,WMID!AV63,EMID!AV63,SWALES!AV63,SWEST!AV63,LPN!AV63,SPN!AV63,EPN!AV63,SPD!AV63,SPMW!AV63,SSEH!AV63,SSES!AV63)</f>
        <v>0</v>
      </c>
      <c r="AW63" s="184"/>
    </row>
    <row r="64" spans="1:49" ht="16.8">
      <c r="A64" s="82"/>
      <c r="B64" s="82"/>
      <c r="C64" s="82"/>
      <c r="D64" s="82"/>
      <c r="E64" s="182">
        <f>CHOOSE($B$3,ENWL!E64,NPgN!E64,NPgY!E64,WMID!E64,EMID!E64,SWALES!E64,SWEST!E64,LPN!E64,SPN!E64,EPN!E64,SPD!E64,SPMW!E64,SSEH!E64,SSES!E64)</f>
        <v>0</v>
      </c>
      <c r="F64" s="82"/>
      <c r="G64" s="82" t="s">
        <v>105</v>
      </c>
      <c r="H64" s="82">
        <f>CHOOSE($B$3,ENWL!H64,NPgN!H64,NPgY!H64,WMID!H64,EMID!H64,SWALES!H64,SWEST!H64,LPN!H64,SPN!H64,EPN!H64,SPD!H64,SPMW!H64,SSEH!H64,SSES!H64)</f>
        <v>0</v>
      </c>
      <c r="I64" s="82"/>
      <c r="J64" s="82"/>
      <c r="K64" s="82"/>
      <c r="L64" s="82"/>
      <c r="M64" s="82"/>
      <c r="N64" s="82"/>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243"/>
      <c r="AR64" s="476">
        <f>CHOOSE($B$3,ENWL!AR64,NPgN!AR64,NPgY!AR64,WMID!AR64,EMID!AR64,SWALES!AR64,SWEST!AR64,LPN!AR64,SPN!AR64,EPN!AR64,SPD!AR64,SPMW!AR64,SSEH!AR64,SSES!AR64)</f>
        <v>0</v>
      </c>
      <c r="AS64" s="476">
        <f>CHOOSE($B$3,ENWL!AS64,NPgN!AS64,NPgY!AS64,WMID!AS64,EMID!AS64,SWALES!AS64,SWEST!AS64,LPN!AS64,SPN!AS64,EPN!AS64,SPD!AS64,SPMW!AS64,SSEH!AS64,SSES!AS64)</f>
        <v>0</v>
      </c>
      <c r="AT64" s="476">
        <f>CHOOSE($B$3,ENWL!AT64,NPgN!AT64,NPgY!AT64,WMID!AT64,EMID!AT64,SWALES!AT64,SWEST!AT64,LPN!AT64,SPN!AT64,EPN!AT64,SPD!AT64,SPMW!AT64,SSEH!AT64,SSES!AT64)</f>
        <v>0</v>
      </c>
      <c r="AU64" s="476">
        <f>CHOOSE($B$3,ENWL!AU64,NPgN!AU64,NPgY!AU64,WMID!AU64,EMID!AU64,SWALES!AU64,SWEST!AU64,LPN!AU64,SPN!AU64,EPN!AU64,SPD!AU64,SPMW!AU64,SSEH!AU64,SSES!AU64)</f>
        <v>0</v>
      </c>
      <c r="AV64" s="476">
        <f>CHOOSE($B$3,ENWL!AV64,NPgN!AV64,NPgY!AV64,WMID!AV64,EMID!AV64,SWALES!AV64,SWEST!AV64,LPN!AV64,SPN!AV64,EPN!AV64,SPD!AV64,SPMW!AV64,SSEH!AV64,SSES!AV64)</f>
        <v>0</v>
      </c>
      <c r="AW64" s="184"/>
    </row>
    <row r="65" spans="1:49" ht="16.8">
      <c r="A65" s="82"/>
      <c r="B65" s="82"/>
      <c r="C65" s="82"/>
      <c r="D65" s="82"/>
      <c r="E65" s="182">
        <f>CHOOSE($B$3,ENWL!E65,NPgN!E65,NPgY!E65,WMID!E65,EMID!E65,SWALES!E65,SWEST!E65,LPN!E65,SPN!E65,EPN!E65,SPD!E65,SPMW!E65,SSEH!E65,SSES!E65)</f>
        <v>0</v>
      </c>
      <c r="F65" s="82"/>
      <c r="G65" s="82" t="s">
        <v>105</v>
      </c>
      <c r="H65" s="82">
        <f>CHOOSE($B$3,ENWL!H65,NPgN!H65,NPgY!H65,WMID!H65,EMID!H65,SWALES!H65,SWEST!H65,LPN!H65,SPN!H65,EPN!H65,SPD!H65,SPMW!H65,SSEH!H65,SSES!H65)</f>
        <v>0</v>
      </c>
      <c r="I65" s="82"/>
      <c r="J65" s="82"/>
      <c r="K65" s="82"/>
      <c r="L65" s="82"/>
      <c r="M65" s="82"/>
      <c r="N65" s="82"/>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243"/>
      <c r="AR65" s="476">
        <f>CHOOSE($B$3,ENWL!AR65,NPgN!AR65,NPgY!AR65,WMID!AR65,EMID!AR65,SWALES!AR65,SWEST!AR65,LPN!AR65,SPN!AR65,EPN!AR65,SPD!AR65,SPMW!AR65,SSEH!AR65,SSES!AR65)</f>
        <v>0</v>
      </c>
      <c r="AS65" s="476">
        <f>CHOOSE($B$3,ENWL!AS65,NPgN!AS65,NPgY!AS65,WMID!AS65,EMID!AS65,SWALES!AS65,SWEST!AS65,LPN!AS65,SPN!AS65,EPN!AS65,SPD!AS65,SPMW!AS65,SSEH!AS65,SSES!AS65)</f>
        <v>0</v>
      </c>
      <c r="AT65" s="476">
        <f>CHOOSE($B$3,ENWL!AT65,NPgN!AT65,NPgY!AT65,WMID!AT65,EMID!AT65,SWALES!AT65,SWEST!AT65,LPN!AT65,SPN!AT65,EPN!AT65,SPD!AT65,SPMW!AT65,SSEH!AT65,SSES!AT65)</f>
        <v>0</v>
      </c>
      <c r="AU65" s="476">
        <f>CHOOSE($B$3,ENWL!AU65,NPgN!AU65,NPgY!AU65,WMID!AU65,EMID!AU65,SWALES!AU65,SWEST!AU65,LPN!AU65,SPN!AU65,EPN!AU65,SPD!AU65,SPMW!AU65,SSEH!AU65,SSES!AU65)</f>
        <v>0</v>
      </c>
      <c r="AV65" s="476">
        <f>CHOOSE($B$3,ENWL!AV65,NPgN!AV65,NPgY!AV65,WMID!AV65,EMID!AV65,SWALES!AV65,SWEST!AV65,LPN!AV65,SPN!AV65,EPN!AV65,SPD!AV65,SPMW!AV65,SSEH!AV65,SSES!AV65)</f>
        <v>0</v>
      </c>
      <c r="AW65" s="184"/>
    </row>
    <row r="66" spans="1:49" ht="16.8">
      <c r="A66" s="82"/>
      <c r="B66" s="82"/>
      <c r="C66" s="82"/>
      <c r="D66" s="82"/>
      <c r="E66" s="182">
        <f>CHOOSE($B$3,ENWL!E66,NPgN!E66,NPgY!E66,WMID!E66,EMID!E66,SWALES!E66,SWEST!E66,LPN!E66,SPN!E66,EPN!E66,SPD!E66,SPMW!E66,SSEH!E66,SSES!E66)</f>
        <v>0</v>
      </c>
      <c r="F66" s="82"/>
      <c r="G66" s="82" t="s">
        <v>105</v>
      </c>
      <c r="H66" s="82">
        <f>CHOOSE($B$3,ENWL!H66,NPgN!H66,NPgY!H66,WMID!H66,EMID!H66,SWALES!H66,SWEST!H66,LPN!H66,SPN!H66,EPN!H66,SPD!H66,SPMW!H66,SSEH!H66,SSES!H66)</f>
        <v>0</v>
      </c>
      <c r="I66" s="82"/>
      <c r="J66" s="82"/>
      <c r="K66" s="82"/>
      <c r="L66" s="82"/>
      <c r="M66" s="82"/>
      <c r="N66" s="82"/>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243"/>
      <c r="AR66" s="476">
        <f>CHOOSE($B$3,ENWL!AR66,NPgN!AR66,NPgY!AR66,WMID!AR66,EMID!AR66,SWALES!AR66,SWEST!AR66,LPN!AR66,SPN!AR66,EPN!AR66,SPD!AR66,SPMW!AR66,SSEH!AR66,SSES!AR66)</f>
        <v>0</v>
      </c>
      <c r="AS66" s="476">
        <f>CHOOSE($B$3,ENWL!AS66,NPgN!AS66,NPgY!AS66,WMID!AS66,EMID!AS66,SWALES!AS66,SWEST!AS66,LPN!AS66,SPN!AS66,EPN!AS66,SPD!AS66,SPMW!AS66,SSEH!AS66,SSES!AS66)</f>
        <v>0</v>
      </c>
      <c r="AT66" s="476">
        <f>CHOOSE($B$3,ENWL!AT66,NPgN!AT66,NPgY!AT66,WMID!AT66,EMID!AT66,SWALES!AT66,SWEST!AT66,LPN!AT66,SPN!AT66,EPN!AT66,SPD!AT66,SPMW!AT66,SSEH!AT66,SSES!AT66)</f>
        <v>0</v>
      </c>
      <c r="AU66" s="476">
        <f>CHOOSE($B$3,ENWL!AU66,NPgN!AU66,NPgY!AU66,WMID!AU66,EMID!AU66,SWALES!AU66,SWEST!AU66,LPN!AU66,SPN!AU66,EPN!AU66,SPD!AU66,SPMW!AU66,SSEH!AU66,SSES!AU66)</f>
        <v>0</v>
      </c>
      <c r="AV66" s="476">
        <f>CHOOSE($B$3,ENWL!AV66,NPgN!AV66,NPgY!AV66,WMID!AV66,EMID!AV66,SWALES!AV66,SWEST!AV66,LPN!AV66,SPN!AV66,EPN!AV66,SPD!AV66,SPMW!AV66,SSEH!AV66,SSES!AV66)</f>
        <v>0</v>
      </c>
      <c r="AW66" s="184"/>
    </row>
    <row r="67" spans="1:49" ht="16.8">
      <c r="A67" s="82"/>
      <c r="B67" s="82"/>
      <c r="C67" s="82"/>
      <c r="D67" s="82"/>
      <c r="E67" s="182">
        <f>CHOOSE($B$3,ENWL!E67,NPgN!E67,NPgY!E67,WMID!E67,EMID!E67,SWALES!E67,SWEST!E67,LPN!E67,SPN!E67,EPN!E67,SPD!E67,SPMW!E67,SSEH!E67,SSES!E67)</f>
        <v>0</v>
      </c>
      <c r="F67" s="82"/>
      <c r="G67" s="82" t="s">
        <v>105</v>
      </c>
      <c r="H67" s="82">
        <f>CHOOSE($B$3,ENWL!H67,NPgN!H67,NPgY!H67,WMID!H67,EMID!H67,SWALES!H67,SWEST!H67,LPN!H67,SPN!H67,EPN!H67,SPD!H67,SPMW!H67,SSEH!H67,SSES!H67)</f>
        <v>0</v>
      </c>
      <c r="I67" s="82"/>
      <c r="J67" s="82"/>
      <c r="K67" s="82"/>
      <c r="L67" s="82"/>
      <c r="M67" s="82"/>
      <c r="N67" s="82"/>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243"/>
      <c r="AR67" s="476">
        <f>CHOOSE($B$3,ENWL!AR67,NPgN!AR67,NPgY!AR67,WMID!AR67,EMID!AR67,SWALES!AR67,SWEST!AR67,LPN!AR67,SPN!AR67,EPN!AR67,SPD!AR67,SPMW!AR67,SSEH!AR67,SSES!AR67)</f>
        <v>0</v>
      </c>
      <c r="AS67" s="476">
        <f>CHOOSE($B$3,ENWL!AS67,NPgN!AS67,NPgY!AS67,WMID!AS67,EMID!AS67,SWALES!AS67,SWEST!AS67,LPN!AS67,SPN!AS67,EPN!AS67,SPD!AS67,SPMW!AS67,SSEH!AS67,SSES!AS67)</f>
        <v>0</v>
      </c>
      <c r="AT67" s="476">
        <f>CHOOSE($B$3,ENWL!AT67,NPgN!AT67,NPgY!AT67,WMID!AT67,EMID!AT67,SWALES!AT67,SWEST!AT67,LPN!AT67,SPN!AT67,EPN!AT67,SPD!AT67,SPMW!AT67,SSEH!AT67,SSES!AT67)</f>
        <v>0</v>
      </c>
      <c r="AU67" s="476">
        <f>CHOOSE($B$3,ENWL!AU67,NPgN!AU67,NPgY!AU67,WMID!AU67,EMID!AU67,SWALES!AU67,SWEST!AU67,LPN!AU67,SPN!AU67,EPN!AU67,SPD!AU67,SPMW!AU67,SSEH!AU67,SSES!AU67)</f>
        <v>0</v>
      </c>
      <c r="AV67" s="476">
        <f>CHOOSE($B$3,ENWL!AV67,NPgN!AV67,NPgY!AV67,WMID!AV67,EMID!AV67,SWALES!AV67,SWEST!AV67,LPN!AV67,SPN!AV67,EPN!AV67,SPD!AV67,SPMW!AV67,SSEH!AV67,SSES!AV67)</f>
        <v>0</v>
      </c>
      <c r="AW67" s="184"/>
    </row>
    <row r="68" spans="1:49" ht="16.8">
      <c r="A68" s="82"/>
      <c r="B68" s="82"/>
      <c r="C68" s="82"/>
      <c r="D68" s="82"/>
      <c r="E68" s="182">
        <f>CHOOSE($B$3,ENWL!E68,NPgN!E68,NPgY!E68,WMID!E68,EMID!E68,SWALES!E68,SWEST!E68,LPN!E68,SPN!E68,EPN!E68,SPD!E68,SPMW!E68,SSEH!E68,SSES!E68)</f>
        <v>0</v>
      </c>
      <c r="F68" s="82"/>
      <c r="G68" s="82" t="s">
        <v>105</v>
      </c>
      <c r="H68" s="82">
        <f>CHOOSE($B$3,ENWL!H68,NPgN!H68,NPgY!H68,WMID!H68,EMID!H68,SWALES!H68,SWEST!H68,LPN!H68,SPN!H68,EPN!H68,SPD!H68,SPMW!H68,SSEH!H68,SSES!H68)</f>
        <v>0</v>
      </c>
      <c r="I68" s="82"/>
      <c r="J68" s="82"/>
      <c r="K68" s="82"/>
      <c r="L68" s="82"/>
      <c r="M68" s="82"/>
      <c r="N68" s="82"/>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243"/>
      <c r="AR68" s="476">
        <f>CHOOSE($B$3,ENWL!AR68,NPgN!AR68,NPgY!AR68,WMID!AR68,EMID!AR68,SWALES!AR68,SWEST!AR68,LPN!AR68,SPN!AR68,EPN!AR68,SPD!AR68,SPMW!AR68,SSEH!AR68,SSES!AR68)</f>
        <v>0</v>
      </c>
      <c r="AS68" s="476">
        <f>CHOOSE($B$3,ENWL!AS68,NPgN!AS68,NPgY!AS68,WMID!AS68,EMID!AS68,SWALES!AS68,SWEST!AS68,LPN!AS68,SPN!AS68,EPN!AS68,SPD!AS68,SPMW!AS68,SSEH!AS68,SSES!AS68)</f>
        <v>0</v>
      </c>
      <c r="AT68" s="476">
        <f>CHOOSE($B$3,ENWL!AT68,NPgN!AT68,NPgY!AT68,WMID!AT68,EMID!AT68,SWALES!AT68,SWEST!AT68,LPN!AT68,SPN!AT68,EPN!AT68,SPD!AT68,SPMW!AT68,SSEH!AT68,SSES!AT68)</f>
        <v>0</v>
      </c>
      <c r="AU68" s="476">
        <f>CHOOSE($B$3,ENWL!AU68,NPgN!AU68,NPgY!AU68,WMID!AU68,EMID!AU68,SWALES!AU68,SWEST!AU68,LPN!AU68,SPN!AU68,EPN!AU68,SPD!AU68,SPMW!AU68,SSEH!AU68,SSES!AU68)</f>
        <v>0</v>
      </c>
      <c r="AV68" s="476">
        <f>CHOOSE($B$3,ENWL!AV68,NPgN!AV68,NPgY!AV68,WMID!AV68,EMID!AV68,SWALES!AV68,SWEST!AV68,LPN!AV68,SPN!AV68,EPN!AV68,SPD!AV68,SPMW!AV68,SSEH!AV68,SSES!AV68)</f>
        <v>0</v>
      </c>
      <c r="AW68" s="184"/>
    </row>
    <row r="69" spans="1:49" ht="16.8">
      <c r="A69" s="82"/>
      <c r="B69" s="82"/>
      <c r="C69" s="82"/>
      <c r="D69" s="82"/>
      <c r="E69" s="182">
        <f>CHOOSE($B$3,ENWL!E69,NPgN!E69,NPgY!E69,WMID!E69,EMID!E69,SWALES!E69,SWEST!E69,LPN!E69,SPN!E69,EPN!E69,SPD!E69,SPMW!E69,SSEH!E69,SSES!E69)</f>
        <v>0</v>
      </c>
      <c r="F69" s="82"/>
      <c r="G69" s="82" t="s">
        <v>105</v>
      </c>
      <c r="H69" s="82">
        <f>CHOOSE($B$3,ENWL!H69,NPgN!H69,NPgY!H69,WMID!H69,EMID!H69,SWALES!H69,SWEST!H69,LPN!H69,SPN!H69,EPN!H69,SPD!H69,SPMW!H69,SSEH!H69,SSES!H69)</f>
        <v>0</v>
      </c>
      <c r="I69" s="82"/>
      <c r="J69" s="82"/>
      <c r="K69" s="82"/>
      <c r="L69" s="82"/>
      <c r="M69" s="82"/>
      <c r="N69" s="82"/>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243"/>
      <c r="AR69" s="476">
        <f>CHOOSE($B$3,ENWL!AR69,NPgN!AR69,NPgY!AR69,WMID!AR69,EMID!AR69,SWALES!AR69,SWEST!AR69,LPN!AR69,SPN!AR69,EPN!AR69,SPD!AR69,SPMW!AR69,SSEH!AR69,SSES!AR69)</f>
        <v>0</v>
      </c>
      <c r="AS69" s="476">
        <f>CHOOSE($B$3,ENWL!AS69,NPgN!AS69,NPgY!AS69,WMID!AS69,EMID!AS69,SWALES!AS69,SWEST!AS69,LPN!AS69,SPN!AS69,EPN!AS69,SPD!AS69,SPMW!AS69,SSEH!AS69,SSES!AS69)</f>
        <v>0</v>
      </c>
      <c r="AT69" s="476">
        <f>CHOOSE($B$3,ENWL!AT69,NPgN!AT69,NPgY!AT69,WMID!AT69,EMID!AT69,SWALES!AT69,SWEST!AT69,LPN!AT69,SPN!AT69,EPN!AT69,SPD!AT69,SPMW!AT69,SSEH!AT69,SSES!AT69)</f>
        <v>0</v>
      </c>
      <c r="AU69" s="476">
        <f>CHOOSE($B$3,ENWL!AU69,NPgN!AU69,NPgY!AU69,WMID!AU69,EMID!AU69,SWALES!AU69,SWEST!AU69,LPN!AU69,SPN!AU69,EPN!AU69,SPD!AU69,SPMW!AU69,SSEH!AU69,SSES!AU69)</f>
        <v>0</v>
      </c>
      <c r="AV69" s="476">
        <f>CHOOSE($B$3,ENWL!AV69,NPgN!AV69,NPgY!AV69,WMID!AV69,EMID!AV69,SWALES!AV69,SWEST!AV69,LPN!AV69,SPN!AV69,EPN!AV69,SPD!AV69,SPMW!AV69,SSEH!AV69,SSES!AV69)</f>
        <v>0</v>
      </c>
      <c r="AW69" s="184"/>
    </row>
    <row r="70" spans="1:49" ht="16.8">
      <c r="A70" s="82"/>
      <c r="B70" s="82"/>
      <c r="C70" s="82"/>
      <c r="D70" s="82"/>
      <c r="E70" s="182">
        <f>CHOOSE($B$3,ENWL!E70,NPgN!E70,NPgY!E70,WMID!E70,EMID!E70,SWALES!E70,SWEST!E70,LPN!E70,SPN!E70,EPN!E70,SPD!E70,SPMW!E70,SSEH!E70,SSES!E70)</f>
        <v>0</v>
      </c>
      <c r="F70" s="82"/>
      <c r="G70" s="82" t="s">
        <v>105</v>
      </c>
      <c r="H70" s="82">
        <f>CHOOSE($B$3,ENWL!H70,NPgN!H70,NPgY!H70,WMID!H70,EMID!H70,SWALES!H70,SWEST!H70,LPN!H70,SPN!H70,EPN!H70,SPD!H70,SPMW!H70,SSEH!H70,SSES!H70)</f>
        <v>0</v>
      </c>
      <c r="I70" s="82"/>
      <c r="J70" s="82"/>
      <c r="K70" s="82"/>
      <c r="L70" s="82"/>
      <c r="M70" s="82"/>
      <c r="N70" s="82"/>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243"/>
      <c r="AR70" s="476">
        <f>CHOOSE($B$3,ENWL!AR70,NPgN!AR70,NPgY!AR70,WMID!AR70,EMID!AR70,SWALES!AR70,SWEST!AR70,LPN!AR70,SPN!AR70,EPN!AR70,SPD!AR70,SPMW!AR70,SSEH!AR70,SSES!AR70)</f>
        <v>0</v>
      </c>
      <c r="AS70" s="476">
        <f>CHOOSE($B$3,ENWL!AS70,NPgN!AS70,NPgY!AS70,WMID!AS70,EMID!AS70,SWALES!AS70,SWEST!AS70,LPN!AS70,SPN!AS70,EPN!AS70,SPD!AS70,SPMW!AS70,SSEH!AS70,SSES!AS70)</f>
        <v>0</v>
      </c>
      <c r="AT70" s="476">
        <f>CHOOSE($B$3,ENWL!AT70,NPgN!AT70,NPgY!AT70,WMID!AT70,EMID!AT70,SWALES!AT70,SWEST!AT70,LPN!AT70,SPN!AT70,EPN!AT70,SPD!AT70,SPMW!AT70,SSEH!AT70,SSES!AT70)</f>
        <v>0</v>
      </c>
      <c r="AU70" s="476">
        <f>CHOOSE($B$3,ENWL!AU70,NPgN!AU70,NPgY!AU70,WMID!AU70,EMID!AU70,SWALES!AU70,SWEST!AU70,LPN!AU70,SPN!AU70,EPN!AU70,SPD!AU70,SPMW!AU70,SSEH!AU70,SSES!AU70)</f>
        <v>0</v>
      </c>
      <c r="AV70" s="476">
        <f>CHOOSE($B$3,ENWL!AV70,NPgN!AV70,NPgY!AV70,WMID!AV70,EMID!AV70,SWALES!AV70,SWEST!AV70,LPN!AV70,SPN!AV70,EPN!AV70,SPD!AV70,SPMW!AV70,SSEH!AV70,SSES!AV70)</f>
        <v>0</v>
      </c>
      <c r="AW70" s="184"/>
    </row>
    <row r="71" spans="1:49" ht="16.8">
      <c r="A71" s="82"/>
      <c r="B71" s="82"/>
      <c r="C71" s="82"/>
      <c r="D71" s="82"/>
      <c r="E71" s="182">
        <f>CHOOSE($B$3,ENWL!E71,NPgN!E71,NPgY!E71,WMID!E71,EMID!E71,SWALES!E71,SWEST!E71,LPN!E71,SPN!E71,EPN!E71,SPD!E71,SPMW!E71,SSEH!E71,SSES!E71)</f>
        <v>0</v>
      </c>
      <c r="F71" s="82"/>
      <c r="G71" s="82" t="s">
        <v>105</v>
      </c>
      <c r="H71" s="82">
        <f>CHOOSE($B$3,ENWL!H71,NPgN!H71,NPgY!H71,WMID!H71,EMID!H71,SWALES!H71,SWEST!H71,LPN!H71,SPN!H71,EPN!H71,SPD!H71,SPMW!H71,SSEH!H71,SSES!H71)</f>
        <v>0</v>
      </c>
      <c r="I71" s="82"/>
      <c r="J71" s="82"/>
      <c r="K71" s="82"/>
      <c r="L71" s="82"/>
      <c r="M71" s="82"/>
      <c r="N71" s="82"/>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243"/>
      <c r="AR71" s="476">
        <f>CHOOSE($B$3,ENWL!AR71,NPgN!AR71,NPgY!AR71,WMID!AR71,EMID!AR71,SWALES!AR71,SWEST!AR71,LPN!AR71,SPN!AR71,EPN!AR71,SPD!AR71,SPMW!AR71,SSEH!AR71,SSES!AR71)</f>
        <v>0</v>
      </c>
      <c r="AS71" s="476">
        <f>CHOOSE($B$3,ENWL!AS71,NPgN!AS71,NPgY!AS71,WMID!AS71,EMID!AS71,SWALES!AS71,SWEST!AS71,LPN!AS71,SPN!AS71,EPN!AS71,SPD!AS71,SPMW!AS71,SSEH!AS71,SSES!AS71)</f>
        <v>0</v>
      </c>
      <c r="AT71" s="476">
        <f>CHOOSE($B$3,ENWL!AT71,NPgN!AT71,NPgY!AT71,WMID!AT71,EMID!AT71,SWALES!AT71,SWEST!AT71,LPN!AT71,SPN!AT71,EPN!AT71,SPD!AT71,SPMW!AT71,SSEH!AT71,SSES!AT71)</f>
        <v>0</v>
      </c>
      <c r="AU71" s="476">
        <f>CHOOSE($B$3,ENWL!AU71,NPgN!AU71,NPgY!AU71,WMID!AU71,EMID!AU71,SWALES!AU71,SWEST!AU71,LPN!AU71,SPN!AU71,EPN!AU71,SPD!AU71,SPMW!AU71,SSEH!AU71,SSES!AU71)</f>
        <v>0</v>
      </c>
      <c r="AV71" s="476">
        <f>CHOOSE($B$3,ENWL!AV71,NPgN!AV71,NPgY!AV71,WMID!AV71,EMID!AV71,SWALES!AV71,SWEST!AV71,LPN!AV71,SPN!AV71,EPN!AV71,SPD!AV71,SPMW!AV71,SSEH!AV71,SSES!AV71)</f>
        <v>0</v>
      </c>
      <c r="AW71" s="184"/>
    </row>
    <row r="72" spans="1:49" ht="16.8">
      <c r="A72" s="82"/>
      <c r="B72" s="82"/>
      <c r="C72" s="82"/>
      <c r="D72" s="82"/>
      <c r="E72" s="82"/>
      <c r="F72" s="82"/>
      <c r="G72" s="82"/>
      <c r="H72" s="82"/>
      <c r="I72" s="82"/>
      <c r="J72" s="82"/>
      <c r="K72" s="82"/>
      <c r="L72" s="82"/>
      <c r="M72" s="82"/>
      <c r="N72" s="82"/>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243"/>
      <c r="AR72" s="145"/>
      <c r="AS72" s="184"/>
      <c r="AT72" s="184"/>
      <c r="AU72" s="184"/>
      <c r="AV72" s="184"/>
      <c r="AW72" s="184"/>
    </row>
    <row r="73" spans="1:49" ht="84">
      <c r="A73" s="82"/>
      <c r="B73" s="82"/>
      <c r="C73" s="82"/>
      <c r="D73" s="351" t="s">
        <v>115</v>
      </c>
      <c r="E73" s="351"/>
      <c r="F73" s="82"/>
      <c r="G73" s="82"/>
      <c r="H73" s="82"/>
      <c r="I73" s="82"/>
      <c r="J73" s="82"/>
      <c r="K73" s="82"/>
      <c r="L73" s="82"/>
      <c r="M73" s="82"/>
      <c r="N73" s="82"/>
      <c r="O73" s="184"/>
      <c r="P73" s="184"/>
      <c r="Q73" s="184"/>
      <c r="R73" s="184"/>
      <c r="S73" s="184"/>
      <c r="T73" s="184"/>
      <c r="U73" s="184"/>
      <c r="V73" s="184"/>
      <c r="W73" s="184"/>
      <c r="X73" s="184"/>
      <c r="Y73" s="184"/>
      <c r="Z73" s="184"/>
      <c r="AA73" s="184"/>
      <c r="AB73" s="184"/>
      <c r="AC73" s="184"/>
      <c r="AD73" s="184"/>
      <c r="AE73" s="184"/>
      <c r="AF73" s="184"/>
      <c r="AG73" s="184"/>
      <c r="AH73" s="184"/>
      <c r="AI73" s="184"/>
      <c r="AJ73" s="495" t="s">
        <v>116</v>
      </c>
      <c r="AK73" s="495"/>
      <c r="AL73" s="495" t="s">
        <v>117</v>
      </c>
      <c r="AM73" s="495" t="s">
        <v>118</v>
      </c>
      <c r="AN73" s="495" t="s">
        <v>21</v>
      </c>
      <c r="AO73" s="495" t="s">
        <v>119</v>
      </c>
      <c r="AP73" s="495" t="s">
        <v>120</v>
      </c>
      <c r="AQ73" s="496" t="s">
        <v>121</v>
      </c>
      <c r="AR73" s="497" t="s">
        <v>122</v>
      </c>
      <c r="AS73" s="495" t="s">
        <v>123</v>
      </c>
      <c r="AT73" s="495" t="s">
        <v>124</v>
      </c>
      <c r="AU73" s="495" t="s">
        <v>125</v>
      </c>
      <c r="AV73" s="495"/>
      <c r="AW73" s="184"/>
    </row>
    <row r="74" spans="1:49" ht="16.8">
      <c r="A74" s="82"/>
      <c r="B74" s="82"/>
      <c r="C74" s="82"/>
      <c r="D74" s="82"/>
      <c r="E74" s="82" t="str">
        <f t="shared" ref="E74:E121" si="0">E24</f>
        <v>RPEs (bucket 1 allowances)</v>
      </c>
      <c r="F74" s="82"/>
      <c r="G74" s="82" t="s">
        <v>126</v>
      </c>
      <c r="H74" s="82"/>
      <c r="I74" s="82"/>
      <c r="J74" s="82"/>
      <c r="K74" s="82"/>
      <c r="L74" s="82"/>
      <c r="M74" s="82"/>
      <c r="N74" s="82"/>
      <c r="O74" s="184"/>
      <c r="P74" s="184"/>
      <c r="Q74" s="184"/>
      <c r="R74" s="184"/>
      <c r="S74" s="184"/>
      <c r="T74" s="184"/>
      <c r="U74" s="184"/>
      <c r="V74" s="184"/>
      <c r="W74" s="184"/>
      <c r="X74" s="184"/>
      <c r="Y74" s="184"/>
      <c r="Z74" s="184"/>
      <c r="AA74" s="184"/>
      <c r="AB74" s="184"/>
      <c r="AC74" s="184"/>
      <c r="AD74" s="184"/>
      <c r="AE74" s="184"/>
      <c r="AF74" s="184"/>
      <c r="AG74" s="184"/>
      <c r="AH74" s="184"/>
      <c r="AI74" s="184"/>
      <c r="AJ74" s="417" t="str">
        <f>CHOOSE($B$3,ENWL!AJ74,NPgN!AJ74,NPgY!AJ74,WMID!AJ74,EMID!AJ74,SWALES!AJ74,SWEST!AJ74,LPN!AJ74,SPN!AJ74,EPN!AJ74,SPD!AJ74,SPMW!AJ74,SSEH!AJ74,SSES!AJ74)</f>
        <v>Other</v>
      </c>
      <c r="AK74" s="321"/>
      <c r="AL74" s="417">
        <f>CHOOSE($B$3,ENWL!AL74,NPgN!AL74,NPgY!AL74,WMID!AL74,EMID!AL74,SWALES!AL74,SWEST!AL74,LPN!AL74,SPN!AL74,EPN!AL74,SPD!AL74,SPMW!AL74,SSEH!AL74,SSES!AL74)</f>
        <v>0</v>
      </c>
      <c r="AM74" s="528">
        <f>CHOOSE($B$3,ENWL!AM74,NPgN!AM74,NPgY!AM74,WMID!AM74,EMID!AM74,SWALES!AM74,SWEST!AM74,LPN!AM74,SPN!AM74,EPN!AM74,SPD!AM74,SPMW!AM74,SSEH!AM74,SSES!AM74)</f>
        <v>1</v>
      </c>
      <c r="AN74" s="321"/>
      <c r="AO74" s="263">
        <f>CHOOSE($B$3,ENWL!AO74,NPgN!AO74,NPgY!AO74,WMID!AO74,EMID!AO74,SWALES!AO74,SWEST!AO74,LPN!AO74,SPN!AO74,EPN!AO74,SPD!AO74,SPMW!AO74,SSEH!AO74,SSES!AO74)</f>
        <v>0.13076711877436714</v>
      </c>
      <c r="AP74" s="263">
        <f>CHOOSE($B$3,ENWL!AP74,NPgN!AP74,NPgY!AP74,WMID!AP74,EMID!AP74,SWALES!AP74,SWEST!AP74,LPN!AP74,SPN!AP74,EPN!AP74,SPD!AP74,SPMW!AP74,SSEH!AP74,SSES!AP74)</f>
        <v>0.29022019658448189</v>
      </c>
      <c r="AQ74" s="494">
        <f>CHOOSE($B$3,ENWL!AQ74,NPgN!AQ74,NPgY!AQ74,WMID!AQ74,EMID!AQ74,SWALES!AQ74,SWEST!AQ74,LPN!AQ74,SPN!AQ74,EPN!AQ74,SPD!AQ74,SPMW!AQ74,SSEH!AQ74,SSES!AQ74)</f>
        <v>0.10444236999615615</v>
      </c>
      <c r="AR74" s="263">
        <f>CHOOSE($B$3,ENWL!AR74,NPgN!AR74,NPgY!AR74,WMID!AR74,EMID!AR74,SWALES!AR74,SWEST!AR74,LPN!AR74,SPN!AR74,EPN!AR74,SPD!AR74,SPMW!AR74,SSEH!AR74,SSES!AR74)</f>
        <v>6.7431772005930479E-2</v>
      </c>
      <c r="AS74" s="263">
        <f>CHOOSE($B$3,ENWL!AS74,NPgN!AS74,NPgY!AS74,WMID!AS74,EMID!AS74,SWALES!AS74,SWEST!AS74,LPN!AS74,SPN!AS74,EPN!AS74,SPD!AS74,SPMW!AS74,SSEH!AS74,SSES!AS74)</f>
        <v>5.3308439953874034E-2</v>
      </c>
      <c r="AT74" s="263">
        <f>CHOOSE($B$3,ENWL!AT74,NPgN!AT74,NPgY!AT74,WMID!AT74,EMID!AT74,SWALES!AT74,SWEST!AT74,LPN!AT74,SPN!AT74,EPN!AT74,SPD!AT74,SPMW!AT74,SSEH!AT74,SSES!AT74)</f>
        <v>5.9315798143978908E-2</v>
      </c>
      <c r="AU74" s="263">
        <f>CHOOSE($B$3,ENWL!AU74,NPgN!AU74,NPgY!AU74,WMID!AU74,EMID!AU74,SWALES!AU74,SWEST!AU74,LPN!AU74,SPN!AU74,EPN!AU74,SPD!AU74,SPMW!AU74,SSEH!AU74,SSES!AU74)</f>
        <v>0.29451430454121136</v>
      </c>
      <c r="AV74" s="263"/>
      <c r="AW74" s="184"/>
    </row>
    <row r="75" spans="1:49" ht="16.8">
      <c r="A75" s="82"/>
      <c r="B75" s="82"/>
      <c r="C75" s="82"/>
      <c r="D75" s="82"/>
      <c r="E75" s="82" t="str">
        <f t="shared" si="0"/>
        <v>RPEs (bucket 2 allowances)</v>
      </c>
      <c r="F75" s="82"/>
      <c r="G75" s="82" t="s">
        <v>126</v>
      </c>
      <c r="H75" s="82"/>
      <c r="I75" s="82"/>
      <c r="J75" s="82"/>
      <c r="K75" s="82"/>
      <c r="L75" s="82"/>
      <c r="M75" s="82"/>
      <c r="N75" s="82"/>
      <c r="O75" s="184"/>
      <c r="P75" s="184"/>
      <c r="Q75" s="184"/>
      <c r="R75" s="184"/>
      <c r="S75" s="184"/>
      <c r="T75" s="184"/>
      <c r="U75" s="184"/>
      <c r="V75" s="184"/>
      <c r="W75" s="184"/>
      <c r="X75" s="184"/>
      <c r="Y75" s="184"/>
      <c r="Z75" s="184"/>
      <c r="AA75" s="184"/>
      <c r="AB75" s="184"/>
      <c r="AC75" s="184"/>
      <c r="AD75" s="184"/>
      <c r="AE75" s="184"/>
      <c r="AF75" s="184"/>
      <c r="AG75" s="184"/>
      <c r="AH75" s="184"/>
      <c r="AI75" s="184"/>
      <c r="AJ75" s="417" t="str">
        <f>CHOOSE($B$3,ENWL!AJ75,NPgN!AJ75,NPgY!AJ75,WMID!AJ75,EMID!AJ75,SWALES!AJ75,SWEST!AJ75,LPN!AJ75,SPN!AJ75,EPN!AJ75,SPD!AJ75,SPMW!AJ75,SSEH!AJ75,SSES!AJ75)</f>
        <v>Other</v>
      </c>
      <c r="AK75" s="321"/>
      <c r="AL75" s="417">
        <f>CHOOSE($B$3,ENWL!AL75,NPgN!AL75,NPgY!AL75,WMID!AL75,EMID!AL75,SWALES!AL75,SWEST!AL75,LPN!AL75,SPN!AL75,EPN!AL75,SPD!AL75,SPMW!AL75,SSEH!AL75,SSES!AL75)</f>
        <v>0</v>
      </c>
      <c r="AM75" s="528">
        <f>CHOOSE($B$3,ENWL!AM75,NPgN!AM75,NPgY!AM75,WMID!AM75,EMID!AM75,SWALES!AM75,SWEST!AM75,LPN!AM75,SPN!AM75,EPN!AM75,SPD!AM75,SPMW!AM75,SSEH!AM75,SSES!AM75)</f>
        <v>2</v>
      </c>
      <c r="AN75" s="321"/>
      <c r="AO75" s="263">
        <f>CHOOSE($B$3,ENWL!AO75,NPgN!AO75,NPgY!AO75,WMID!AO75,EMID!AO75,SWALES!AO75,SWEST!AO75,LPN!AO75,SPN!AO75,EPN!AO75,SPD!AO75,SPMW!AO75,SSEH!AO75,SSES!AO75)</f>
        <v>0.914089250427635</v>
      </c>
      <c r="AP75" s="263">
        <f>CHOOSE($B$3,ENWL!AP75,NPgN!AP75,NPgY!AP75,WMID!AP75,EMID!AP75,SWALES!AP75,SWEST!AP75,LPN!AP75,SPN!AP75,EPN!AP75,SPD!AP75,SPMW!AP75,SSEH!AP75,SSES!AP75)</f>
        <v>8.5910749572364845E-2</v>
      </c>
      <c r="AQ75" s="494">
        <f>CHOOSE($B$3,ENWL!AQ75,NPgN!AQ75,NPgY!AQ75,WMID!AQ75,EMID!AQ75,SWALES!AQ75,SWEST!AQ75,LPN!AQ75,SPN!AQ75,EPN!AQ75,SPD!AQ75,SPMW!AQ75,SSEH!AQ75,SSES!AQ75)</f>
        <v>0</v>
      </c>
      <c r="AR75" s="263">
        <f>CHOOSE($B$3,ENWL!AR75,NPgN!AR75,NPgY!AR75,WMID!AR75,EMID!AR75,SWALES!AR75,SWEST!AR75,LPN!AR75,SPN!AR75,EPN!AR75,SPD!AR75,SPMW!AR75,SSEH!AR75,SSES!AR75)</f>
        <v>0</v>
      </c>
      <c r="AS75" s="263">
        <f>CHOOSE($B$3,ENWL!AS75,NPgN!AS75,NPgY!AS75,WMID!AS75,EMID!AS75,SWALES!AS75,SWEST!AS75,LPN!AS75,SPN!AS75,EPN!AS75,SPD!AS75,SPMW!AS75,SSEH!AS75,SSES!AS75)</f>
        <v>0</v>
      </c>
      <c r="AT75" s="263">
        <f>CHOOSE($B$3,ENWL!AT75,NPgN!AT75,NPgY!AT75,WMID!AT75,EMID!AT75,SWALES!AT75,SWEST!AT75,LPN!AT75,SPN!AT75,EPN!AT75,SPD!AT75,SPMW!AT75,SSEH!AT75,SSES!AT75)</f>
        <v>0</v>
      </c>
      <c r="AU75" s="263">
        <f>CHOOSE($B$3,ENWL!AU75,NPgN!AU75,NPgY!AU75,WMID!AU75,EMID!AU75,SWALES!AU75,SWEST!AU75,LPN!AU75,SPN!AU75,EPN!AU75,SPD!AU75,SPMW!AU75,SSEH!AU75,SSES!AU75)</f>
        <v>0</v>
      </c>
      <c r="AV75" s="263"/>
      <c r="AW75" s="184"/>
    </row>
    <row r="76" spans="1:49" ht="16.8">
      <c r="A76" s="82"/>
      <c r="B76" s="82"/>
      <c r="C76" s="82"/>
      <c r="D76" s="82"/>
      <c r="E76" s="82" t="str">
        <f t="shared" si="0"/>
        <v>Physical Security Re-opener</v>
      </c>
      <c r="F76" s="82"/>
      <c r="G76" s="82" t="s">
        <v>126</v>
      </c>
      <c r="H76" s="82"/>
      <c r="I76" s="82"/>
      <c r="J76" s="82"/>
      <c r="K76" s="82"/>
      <c r="L76" s="82"/>
      <c r="M76" s="82"/>
      <c r="N76" s="82"/>
      <c r="O76" s="184"/>
      <c r="P76" s="184"/>
      <c r="Q76" s="184"/>
      <c r="R76" s="184"/>
      <c r="S76" s="184"/>
      <c r="T76" s="184"/>
      <c r="U76" s="184"/>
      <c r="V76" s="184"/>
      <c r="W76" s="184"/>
      <c r="X76" s="184"/>
      <c r="Y76" s="184"/>
      <c r="Z76" s="184"/>
      <c r="AA76" s="184"/>
      <c r="AB76" s="184"/>
      <c r="AC76" s="184"/>
      <c r="AD76" s="184"/>
      <c r="AE76" s="184"/>
      <c r="AF76" s="184"/>
      <c r="AG76" s="184"/>
      <c r="AH76" s="184"/>
      <c r="AI76" s="184"/>
      <c r="AJ76" s="417" t="str">
        <f>CHOOSE($B$3,ENWL!AJ76,NPgN!AJ76,NPgY!AJ76,WMID!AJ76,EMID!AJ76,SWALES!AJ76,SWEST!AJ76,LPN!AJ76,SPN!AJ76,EPN!AJ76,SPD!AJ76,SPMW!AJ76,SSEH!AJ76,SSES!AJ76)</f>
        <v>Re-opener</v>
      </c>
      <c r="AK76" s="321"/>
      <c r="AL76" s="417" t="str">
        <f>CHOOSE($B$3,ENWL!AL76,NPgN!AL76,NPgY!AL76,WMID!AL76,EMID!AL76,SWALES!AL76,SWEST!AL76,LPN!AL76,SPN!AL76,EPN!AL76,SPD!AL76,SPMW!AL76,SSEH!AL76,SSES!AL76)</f>
        <v>RPEs Don't Apply</v>
      </c>
      <c r="AM76" s="528">
        <f>CHOOSE($B$3,ENWL!AM76,NPgN!AM76,NPgY!AM76,WMID!AM76,EMID!AM76,SWALES!AM76,SWEST!AM76,LPN!AM76,SPN!AM76,EPN!AM76,SPD!AM76,SPMW!AM76,SSEH!AM76,SSES!AM76)</f>
        <v>2</v>
      </c>
      <c r="AN76" s="321"/>
      <c r="AO76" s="410">
        <f>CHOOSE($B$3,ENWL!AO76,NPgN!AO76,NPgY!AO76,WMID!AO76,EMID!AO76,SWALES!AO76,SWEST!AO76,LPN!AO76,SPN!AO76,EPN!AO76,SPD!AO76,SPMW!AO76,SSEH!AO76,SSES!AO76)</f>
        <v>0</v>
      </c>
      <c r="AP76" s="410">
        <f>CHOOSE($B$3,ENWL!AP76,NPgN!AP76,NPgY!AP76,WMID!AP76,EMID!AP76,SWALES!AP76,SWEST!AP76,LPN!AP76,SPN!AP76,EPN!AP76,SPD!AP76,SPMW!AP76,SSEH!AP76,SSES!AP76)</f>
        <v>1</v>
      </c>
      <c r="AQ76" s="456">
        <f>CHOOSE($B$3,ENWL!AQ76,NPgN!AQ76,NPgY!AQ76,WMID!AQ76,EMID!AQ76,SWALES!AQ76,SWEST!AQ76,LPN!AQ76,SPN!AQ76,EPN!AQ76,SPD!AQ76,SPMW!AQ76,SSEH!AQ76,SSES!AQ76)</f>
        <v>0</v>
      </c>
      <c r="AR76" s="410">
        <f>CHOOSE($B$3,ENWL!AR76,NPgN!AR76,NPgY!AR76,WMID!AR76,EMID!AR76,SWALES!AR76,SWEST!AR76,LPN!AR76,SPN!AR76,EPN!AR76,SPD!AR76,SPMW!AR76,SSEH!AR76,SSES!AR76)</f>
        <v>0</v>
      </c>
      <c r="AS76" s="410">
        <f>CHOOSE($B$3,ENWL!AS76,NPgN!AS76,NPgY!AS76,WMID!AS76,EMID!AS76,SWALES!AS76,SWEST!AS76,LPN!AS76,SPN!AS76,EPN!AS76,SPD!AS76,SPMW!AS76,SSEH!AS76,SSES!AS76)</f>
        <v>0</v>
      </c>
      <c r="AT76" s="410">
        <f>CHOOSE($B$3,ENWL!AT76,NPgN!AT76,NPgY!AT76,WMID!AT76,EMID!AT76,SWALES!AT76,SWEST!AT76,LPN!AT76,SPN!AT76,EPN!AT76,SPD!AT76,SPMW!AT76,SSEH!AT76,SSES!AT76)</f>
        <v>0</v>
      </c>
      <c r="AU76" s="410">
        <f>CHOOSE($B$3,ENWL!AU76,NPgN!AU76,NPgY!AU76,WMID!AU76,EMID!AU76,SWALES!AU76,SWEST!AU76,LPN!AU76,SPN!AU76,EPN!AU76,SPD!AU76,SPMW!AU76,SSEH!AU76,SSES!AU76)</f>
        <v>0</v>
      </c>
      <c r="AV76" s="263"/>
      <c r="AW76" s="184"/>
    </row>
    <row r="77" spans="1:49" ht="16.8">
      <c r="A77" s="82"/>
      <c r="B77" s="82"/>
      <c r="C77" s="82"/>
      <c r="D77" s="82"/>
      <c r="E77" s="82" t="str">
        <f t="shared" si="0"/>
        <v>Specified Street Works Costs Re-opener</v>
      </c>
      <c r="F77" s="82"/>
      <c r="G77" s="82" t="s">
        <v>126</v>
      </c>
      <c r="H77" s="82"/>
      <c r="I77" s="82"/>
      <c r="J77" s="82"/>
      <c r="K77" s="82"/>
      <c r="L77" s="82"/>
      <c r="M77" s="82"/>
      <c r="N77" s="82"/>
      <c r="O77" s="184"/>
      <c r="P77" s="184"/>
      <c r="Q77" s="184"/>
      <c r="R77" s="184"/>
      <c r="S77" s="184"/>
      <c r="T77" s="184"/>
      <c r="U77" s="184"/>
      <c r="V77" s="184"/>
      <c r="W77" s="184"/>
      <c r="X77" s="184"/>
      <c r="Y77" s="184"/>
      <c r="Z77" s="184"/>
      <c r="AA77" s="184"/>
      <c r="AB77" s="184"/>
      <c r="AC77" s="184"/>
      <c r="AD77" s="184"/>
      <c r="AE77" s="184"/>
      <c r="AF77" s="184"/>
      <c r="AG77" s="184"/>
      <c r="AH77" s="184"/>
      <c r="AI77" s="184"/>
      <c r="AJ77" s="417" t="str">
        <f>CHOOSE($B$3,ENWL!AJ77,NPgN!AJ77,NPgY!AJ77,WMID!AJ77,EMID!AJ77,SWALES!AJ77,SWEST!AJ77,LPN!AJ77,SPN!AJ77,EPN!AJ77,SPD!AJ77,SPMW!AJ77,SSEH!AJ77,SSES!AJ77)</f>
        <v>Re-opener</v>
      </c>
      <c r="AK77" s="321"/>
      <c r="AL77" s="417" t="str">
        <f>CHOOSE($B$3,ENWL!AL77,NPgN!AL77,NPgY!AL77,WMID!AL77,EMID!AL77,SWALES!AL77,SWEST!AL77,LPN!AL77,SPN!AL77,EPN!AL77,SPD!AL77,SPMW!AL77,SSEH!AL77,SSES!AL77)</f>
        <v>RPEs Don't Apply</v>
      </c>
      <c r="AM77" s="528">
        <f>CHOOSE($B$3,ENWL!AM77,NPgN!AM77,NPgY!AM77,WMID!AM77,EMID!AM77,SWALES!AM77,SWEST!AM77,LPN!AM77,SPN!AM77,EPN!AM77,SPD!AM77,SPMW!AM77,SSEH!AM77,SSES!AM77)</f>
        <v>2</v>
      </c>
      <c r="AN77" s="321"/>
      <c r="AO77" s="410">
        <f>CHOOSE($B$3,ENWL!AO77,NPgN!AO77,NPgY!AO77,WMID!AO77,EMID!AO77,SWALES!AO77,SWEST!AO77,LPN!AO77,SPN!AO77,EPN!AO77,SPD!AO77,SPMW!AO77,SSEH!AO77,SSES!AO77)</f>
        <v>0</v>
      </c>
      <c r="AP77" s="410">
        <f>CHOOSE($B$3,ENWL!AP77,NPgN!AP77,NPgY!AP77,WMID!AP77,EMID!AP77,SWALES!AP77,SWEST!AP77,LPN!AP77,SPN!AP77,EPN!AP77,SPD!AP77,SPMW!AP77,SSEH!AP77,SSES!AP77)</f>
        <v>0</v>
      </c>
      <c r="AQ77" s="456">
        <f>CHOOSE($B$3,ENWL!AQ77,NPgN!AQ77,NPgY!AQ77,WMID!AQ77,EMID!AQ77,SWALES!AQ77,SWEST!AQ77,LPN!AQ77,SPN!AQ77,EPN!AQ77,SPD!AQ77,SPMW!AQ77,SSEH!AQ77,SSES!AQ77)</f>
        <v>0</v>
      </c>
      <c r="AR77" s="410">
        <f>CHOOSE($B$3,ENWL!AR77,NPgN!AR77,NPgY!AR77,WMID!AR77,EMID!AR77,SWALES!AR77,SWEST!AR77,LPN!AR77,SPN!AR77,EPN!AR77,SPD!AR77,SPMW!AR77,SSEH!AR77,SSES!AR77)</f>
        <v>0</v>
      </c>
      <c r="AS77" s="410">
        <f>CHOOSE($B$3,ENWL!AS77,NPgN!AS77,NPgY!AS77,WMID!AS77,EMID!AS77,SWALES!AS77,SWEST!AS77,LPN!AS77,SPN!AS77,EPN!AS77,SPD!AS77,SPMW!AS77,SSEH!AS77,SSES!AS77)</f>
        <v>0</v>
      </c>
      <c r="AT77" s="410">
        <f>CHOOSE($B$3,ENWL!AT77,NPgN!AT77,NPgY!AT77,WMID!AT77,EMID!AT77,SWALES!AT77,SWEST!AT77,LPN!AT77,SPN!AT77,EPN!AT77,SPD!AT77,SPMW!AT77,SSEH!AT77,SSES!AT77)</f>
        <v>0</v>
      </c>
      <c r="AU77" s="410">
        <f>CHOOSE($B$3,ENWL!AU77,NPgN!AU77,NPgY!AU77,WMID!AU77,EMID!AU77,SWALES!AU77,SWEST!AU77,LPN!AU77,SPN!AU77,EPN!AU77,SPD!AU77,SPMW!AU77,SSEH!AU77,SSES!AU77)</f>
        <v>1</v>
      </c>
      <c r="AV77" s="263"/>
      <c r="AW77" s="184"/>
    </row>
    <row r="78" spans="1:49" ht="16.8">
      <c r="A78" s="82"/>
      <c r="B78" s="82"/>
      <c r="C78" s="82"/>
      <c r="D78" s="82"/>
      <c r="E78" s="82" t="str">
        <f t="shared" si="0"/>
        <v>Rail Electrification Costs Re-opener</v>
      </c>
      <c r="F78" s="82"/>
      <c r="G78" s="82" t="s">
        <v>126</v>
      </c>
      <c r="H78" s="82"/>
      <c r="I78" s="82"/>
      <c r="J78" s="82"/>
      <c r="K78" s="82"/>
      <c r="L78" s="82"/>
      <c r="M78" s="82"/>
      <c r="N78" s="82"/>
      <c r="O78" s="184"/>
      <c r="P78" s="184"/>
      <c r="Q78" s="184"/>
      <c r="R78" s="184"/>
      <c r="S78" s="184"/>
      <c r="T78" s="184"/>
      <c r="U78" s="184"/>
      <c r="V78" s="184"/>
      <c r="W78" s="184"/>
      <c r="X78" s="184"/>
      <c r="Y78" s="184"/>
      <c r="Z78" s="184"/>
      <c r="AA78" s="184"/>
      <c r="AB78" s="184"/>
      <c r="AC78" s="184"/>
      <c r="AD78" s="184"/>
      <c r="AE78" s="184"/>
      <c r="AF78" s="184"/>
      <c r="AG78" s="184"/>
      <c r="AH78" s="184"/>
      <c r="AI78" s="184"/>
      <c r="AJ78" s="417" t="str">
        <f>CHOOSE($B$3,ENWL!AJ78,NPgN!AJ78,NPgY!AJ78,WMID!AJ78,EMID!AJ78,SWALES!AJ78,SWEST!AJ78,LPN!AJ78,SPN!AJ78,EPN!AJ78,SPD!AJ78,SPMW!AJ78,SSEH!AJ78,SSES!AJ78)</f>
        <v>Re-opener</v>
      </c>
      <c r="AK78" s="321"/>
      <c r="AL78" s="417" t="str">
        <f>CHOOSE($B$3,ENWL!AL78,NPgN!AL78,NPgY!AL78,WMID!AL78,EMID!AL78,SWALES!AL78,SWEST!AL78,LPN!AL78,SPN!AL78,EPN!AL78,SPD!AL78,SPMW!AL78,SSEH!AL78,SSES!AL78)</f>
        <v>RPEs Don't Apply</v>
      </c>
      <c r="AM78" s="528">
        <f>CHOOSE($B$3,ENWL!AM78,NPgN!AM78,NPgY!AM78,WMID!AM78,EMID!AM78,SWALES!AM78,SWEST!AM78,LPN!AM78,SPN!AM78,EPN!AM78,SPD!AM78,SPMW!AM78,SSEH!AM78,SSES!AM78)</f>
        <v>2</v>
      </c>
      <c r="AN78" s="321"/>
      <c r="AO78" s="410">
        <f>CHOOSE($B$3,ENWL!AO78,NPgN!AO78,NPgY!AO78,WMID!AO78,EMID!AO78,SWALES!AO78,SWEST!AO78,LPN!AO78,SPN!AO78,EPN!AO78,SPD!AO78,SPMW!AO78,SSEH!AO78,SSES!AO78)</f>
        <v>0</v>
      </c>
      <c r="AP78" s="410">
        <f>CHOOSE($B$3,ENWL!AP78,NPgN!AP78,NPgY!AP78,WMID!AP78,EMID!AP78,SWALES!AP78,SWEST!AP78,LPN!AP78,SPN!AP78,EPN!AP78,SPD!AP78,SPMW!AP78,SSEH!AP78,SSES!AP78)</f>
        <v>1</v>
      </c>
      <c r="AQ78" s="456">
        <f>CHOOSE($B$3,ENWL!AQ78,NPgN!AQ78,NPgY!AQ78,WMID!AQ78,EMID!AQ78,SWALES!AQ78,SWEST!AQ78,LPN!AQ78,SPN!AQ78,EPN!AQ78,SPD!AQ78,SPMW!AQ78,SSEH!AQ78,SSES!AQ78)</f>
        <v>0</v>
      </c>
      <c r="AR78" s="410">
        <f>CHOOSE($B$3,ENWL!AR78,NPgN!AR78,NPgY!AR78,WMID!AR78,EMID!AR78,SWALES!AR78,SWEST!AR78,LPN!AR78,SPN!AR78,EPN!AR78,SPD!AR78,SPMW!AR78,SSEH!AR78,SSES!AR78)</f>
        <v>0</v>
      </c>
      <c r="AS78" s="410">
        <f>CHOOSE($B$3,ENWL!AS78,NPgN!AS78,NPgY!AS78,WMID!AS78,EMID!AS78,SWALES!AS78,SWEST!AS78,LPN!AS78,SPN!AS78,EPN!AS78,SPD!AS78,SPMW!AS78,SSEH!AS78,SSES!AS78)</f>
        <v>0</v>
      </c>
      <c r="AT78" s="410">
        <f>CHOOSE($B$3,ENWL!AT78,NPgN!AT78,NPgY!AT78,WMID!AT78,EMID!AT78,SWALES!AT78,SWEST!AT78,LPN!AT78,SPN!AT78,EPN!AT78,SPD!AT78,SPMW!AT78,SSEH!AT78,SSES!AT78)</f>
        <v>0</v>
      </c>
      <c r="AU78" s="410">
        <f>CHOOSE($B$3,ENWL!AU78,NPgN!AU78,NPgY!AU78,WMID!AU78,EMID!AU78,SWALES!AU78,SWEST!AU78,LPN!AU78,SPN!AU78,EPN!AU78,SPD!AU78,SPMW!AU78,SSEH!AU78,SSES!AU78)</f>
        <v>0</v>
      </c>
      <c r="AV78" s="263"/>
      <c r="AW78" s="184"/>
    </row>
    <row r="79" spans="1:49" ht="16.8">
      <c r="A79" s="82"/>
      <c r="B79" s="82"/>
      <c r="C79" s="82"/>
      <c r="D79" s="82"/>
      <c r="E79" s="82" t="str">
        <f t="shared" si="0"/>
        <v>Net Zero Re-opener</v>
      </c>
      <c r="F79" s="82"/>
      <c r="G79" s="82" t="s">
        <v>126</v>
      </c>
      <c r="H79" s="82"/>
      <c r="I79" s="82"/>
      <c r="J79" s="82"/>
      <c r="K79" s="82"/>
      <c r="L79" s="82"/>
      <c r="M79" s="82"/>
      <c r="N79" s="82"/>
      <c r="O79" s="184"/>
      <c r="P79" s="184"/>
      <c r="Q79" s="184"/>
      <c r="R79" s="184"/>
      <c r="S79" s="184"/>
      <c r="T79" s="184"/>
      <c r="U79" s="184"/>
      <c r="V79" s="184"/>
      <c r="W79" s="184"/>
      <c r="X79" s="184"/>
      <c r="Y79" s="184"/>
      <c r="Z79" s="184"/>
      <c r="AA79" s="184"/>
      <c r="AB79" s="184"/>
      <c r="AC79" s="184"/>
      <c r="AD79" s="184"/>
      <c r="AE79" s="184"/>
      <c r="AF79" s="184"/>
      <c r="AG79" s="184"/>
      <c r="AH79" s="184"/>
      <c r="AI79" s="184"/>
      <c r="AJ79" s="417" t="str">
        <f>CHOOSE($B$3,ENWL!AJ79,NPgN!AJ79,NPgY!AJ79,WMID!AJ79,EMID!AJ79,SWALES!AJ79,SWEST!AJ79,LPN!AJ79,SPN!AJ79,EPN!AJ79,SPD!AJ79,SPMW!AJ79,SSEH!AJ79,SSES!AJ79)</f>
        <v>Re-opener</v>
      </c>
      <c r="AK79" s="321"/>
      <c r="AL79" s="417" t="str">
        <f>CHOOSE($B$3,ENWL!AL79,NPgN!AL79,NPgY!AL79,WMID!AL79,EMID!AL79,SWALES!AL79,SWEST!AL79,LPN!AL79,SPN!AL79,EPN!AL79,SPD!AL79,SPMW!AL79,SSEH!AL79,SSES!AL79)</f>
        <v>RPEs Don't Apply</v>
      </c>
      <c r="AM79" s="528">
        <f>CHOOSE($B$3,ENWL!AM79,NPgN!AM79,NPgY!AM79,WMID!AM79,EMID!AM79,SWALES!AM79,SWEST!AM79,LPN!AM79,SPN!AM79,EPN!AM79,SPD!AM79,SPMW!AM79,SSEH!AM79,SSES!AM79)</f>
        <v>2</v>
      </c>
      <c r="AN79" s="321"/>
      <c r="AO79" s="410">
        <f>CHOOSE($B$3,ENWL!AO79,NPgN!AO79,NPgY!AO79,WMID!AO79,EMID!AO79,SWALES!AO79,SWEST!AO79,LPN!AO79,SPN!AO79,EPN!AO79,SPD!AO79,SPMW!AO79,SSEH!AO79,SSES!AO79)</f>
        <v>1</v>
      </c>
      <c r="AP79" s="410">
        <f>CHOOSE($B$3,ENWL!AP79,NPgN!AP79,NPgY!AP79,WMID!AP79,EMID!AP79,SWALES!AP79,SWEST!AP79,LPN!AP79,SPN!AP79,EPN!AP79,SPD!AP79,SPMW!AP79,SSEH!AP79,SSES!AP79)</f>
        <v>0</v>
      </c>
      <c r="AQ79" s="456">
        <f>CHOOSE($B$3,ENWL!AQ79,NPgN!AQ79,NPgY!AQ79,WMID!AQ79,EMID!AQ79,SWALES!AQ79,SWEST!AQ79,LPN!AQ79,SPN!AQ79,EPN!AQ79,SPD!AQ79,SPMW!AQ79,SSEH!AQ79,SSES!AQ79)</f>
        <v>0</v>
      </c>
      <c r="AR79" s="410">
        <f>CHOOSE($B$3,ENWL!AR79,NPgN!AR79,NPgY!AR79,WMID!AR79,EMID!AR79,SWALES!AR79,SWEST!AR79,LPN!AR79,SPN!AR79,EPN!AR79,SPD!AR79,SPMW!AR79,SSEH!AR79,SSES!AR79)</f>
        <v>0</v>
      </c>
      <c r="AS79" s="410">
        <f>CHOOSE($B$3,ENWL!AS79,NPgN!AS79,NPgY!AS79,WMID!AS79,EMID!AS79,SWALES!AS79,SWEST!AS79,LPN!AS79,SPN!AS79,EPN!AS79,SPD!AS79,SPMW!AS79,SSEH!AS79,SSES!AS79)</f>
        <v>0</v>
      </c>
      <c r="AT79" s="410">
        <f>CHOOSE($B$3,ENWL!AT79,NPgN!AT79,NPgY!AT79,WMID!AT79,EMID!AT79,SWALES!AT79,SWEST!AT79,LPN!AT79,SPN!AT79,EPN!AT79,SPD!AT79,SPMW!AT79,SSEH!AT79,SSES!AT79)</f>
        <v>0</v>
      </c>
      <c r="AU79" s="410">
        <f>CHOOSE($B$3,ENWL!AU79,NPgN!AU79,NPgY!AU79,WMID!AU79,EMID!AU79,SWALES!AU79,SWEST!AU79,LPN!AU79,SPN!AU79,EPN!AU79,SPD!AU79,SPMW!AU79,SSEH!AU79,SSES!AU79)</f>
        <v>0</v>
      </c>
      <c r="AV79" s="263"/>
      <c r="AW79" s="184"/>
    </row>
    <row r="80" spans="1:49" ht="16.8">
      <c r="A80" s="82"/>
      <c r="B80" s="82"/>
      <c r="C80" s="82"/>
      <c r="D80" s="82"/>
      <c r="E80" s="82" t="str">
        <f t="shared" si="0"/>
        <v>Coordinated Adjustment Mechanism Re-opener</v>
      </c>
      <c r="F80" s="82"/>
      <c r="G80" s="82" t="s">
        <v>126</v>
      </c>
      <c r="H80" s="82"/>
      <c r="I80" s="82"/>
      <c r="J80" s="82"/>
      <c r="K80" s="82"/>
      <c r="L80" s="82"/>
      <c r="M80" s="82"/>
      <c r="N80" s="82"/>
      <c r="O80" s="184"/>
      <c r="P80" s="184"/>
      <c r="Q80" s="184"/>
      <c r="R80" s="184"/>
      <c r="S80" s="184"/>
      <c r="T80" s="184"/>
      <c r="U80" s="184"/>
      <c r="V80" s="184"/>
      <c r="W80" s="184"/>
      <c r="X80" s="184"/>
      <c r="Y80" s="184"/>
      <c r="Z80" s="184"/>
      <c r="AA80" s="184"/>
      <c r="AB80" s="184"/>
      <c r="AC80" s="184"/>
      <c r="AD80" s="184"/>
      <c r="AE80" s="184"/>
      <c r="AF80" s="184"/>
      <c r="AG80" s="184"/>
      <c r="AH80" s="184"/>
      <c r="AI80" s="184"/>
      <c r="AJ80" s="417" t="str">
        <f>CHOOSE($B$3,ENWL!AJ80,NPgN!AJ80,NPgY!AJ80,WMID!AJ80,EMID!AJ80,SWALES!AJ80,SWEST!AJ80,LPN!AJ80,SPN!AJ80,EPN!AJ80,SPD!AJ80,SPMW!AJ80,SSEH!AJ80,SSES!AJ80)</f>
        <v>Re-opener</v>
      </c>
      <c r="AK80" s="321"/>
      <c r="AL80" s="417" t="str">
        <f>CHOOSE($B$3,ENWL!AL80,NPgN!AL80,NPgY!AL80,WMID!AL80,EMID!AL80,SWALES!AL80,SWEST!AL80,LPN!AL80,SPN!AL80,EPN!AL80,SPD!AL80,SPMW!AL80,SSEH!AL80,SSES!AL80)</f>
        <v>RPEs Don't Apply</v>
      </c>
      <c r="AM80" s="528">
        <f>CHOOSE($B$3,ENWL!AM80,NPgN!AM80,NPgY!AM80,WMID!AM80,EMID!AM80,SWALES!AM80,SWEST!AM80,LPN!AM80,SPN!AM80,EPN!AM80,SPD!AM80,SPMW!AM80,SSEH!AM80,SSES!AM80)</f>
        <v>2</v>
      </c>
      <c r="AN80" s="321"/>
      <c r="AO80" s="410">
        <f>CHOOSE($B$3,ENWL!AO80,NPgN!AO80,NPgY!AO80,WMID!AO80,EMID!AO80,SWALES!AO80,SWEST!AO80,LPN!AO80,SPN!AO80,EPN!AO80,SPD!AO80,SPMW!AO80,SSEH!AO80,SSES!AO80)</f>
        <v>0</v>
      </c>
      <c r="AP80" s="410">
        <f>CHOOSE($B$3,ENWL!AP80,NPgN!AP80,NPgY!AP80,WMID!AP80,EMID!AP80,SWALES!AP80,SWEST!AP80,LPN!AP80,SPN!AP80,EPN!AP80,SPD!AP80,SPMW!AP80,SSEH!AP80,SSES!AP80)</f>
        <v>0</v>
      </c>
      <c r="AQ80" s="456">
        <f>CHOOSE($B$3,ENWL!AQ80,NPgN!AQ80,NPgY!AQ80,WMID!AQ80,EMID!AQ80,SWALES!AQ80,SWEST!AQ80,LPN!AQ80,SPN!AQ80,EPN!AQ80,SPD!AQ80,SPMW!AQ80,SSEH!AQ80,SSES!AQ80)</f>
        <v>1</v>
      </c>
      <c r="AR80" s="410">
        <f>CHOOSE($B$3,ENWL!AR80,NPgN!AR80,NPgY!AR80,WMID!AR80,EMID!AR80,SWALES!AR80,SWEST!AR80,LPN!AR80,SPN!AR80,EPN!AR80,SPD!AR80,SPMW!AR80,SSEH!AR80,SSES!AR80)</f>
        <v>0</v>
      </c>
      <c r="AS80" s="410">
        <f>CHOOSE($B$3,ENWL!AS80,NPgN!AS80,NPgY!AS80,WMID!AS80,EMID!AS80,SWALES!AS80,SWEST!AS80,LPN!AS80,SPN!AS80,EPN!AS80,SPD!AS80,SPMW!AS80,SSEH!AS80,SSES!AS80)</f>
        <v>0</v>
      </c>
      <c r="AT80" s="410">
        <f>CHOOSE($B$3,ENWL!AT80,NPgN!AT80,NPgY!AT80,WMID!AT80,EMID!AT80,SWALES!AT80,SWEST!AT80,LPN!AT80,SPN!AT80,EPN!AT80,SPD!AT80,SPMW!AT80,SSEH!AT80,SSES!AT80)</f>
        <v>0</v>
      </c>
      <c r="AU80" s="410">
        <f>CHOOSE($B$3,ENWL!AU80,NPgN!AU80,NPgY!AU80,WMID!AU80,EMID!AU80,SWALES!AU80,SWEST!AU80,LPN!AU80,SPN!AU80,EPN!AU80,SPD!AU80,SPMW!AU80,SSEH!AU80,SSES!AU80)</f>
        <v>0</v>
      </c>
      <c r="AV80" s="263"/>
      <c r="AW80" s="184"/>
    </row>
    <row r="81" spans="1:49" ht="16.8">
      <c r="A81" s="82"/>
      <c r="B81" s="82"/>
      <c r="C81" s="82"/>
      <c r="D81" s="82"/>
      <c r="E81" s="82" t="str">
        <f t="shared" si="0"/>
        <v>Electricity System Restoration Re-opener</v>
      </c>
      <c r="F81" s="82"/>
      <c r="G81" s="82" t="s">
        <v>126</v>
      </c>
      <c r="H81" s="82"/>
      <c r="I81" s="82"/>
      <c r="J81" s="82"/>
      <c r="K81" s="82"/>
      <c r="L81" s="82"/>
      <c r="M81" s="82"/>
      <c r="N81" s="82"/>
      <c r="O81" s="184"/>
      <c r="P81" s="184"/>
      <c r="Q81" s="184"/>
      <c r="R81" s="184"/>
      <c r="S81" s="184"/>
      <c r="T81" s="184"/>
      <c r="U81" s="184"/>
      <c r="V81" s="184"/>
      <c r="W81" s="184"/>
      <c r="X81" s="184"/>
      <c r="Y81" s="184"/>
      <c r="Z81" s="184"/>
      <c r="AA81" s="184"/>
      <c r="AB81" s="184"/>
      <c r="AC81" s="184"/>
      <c r="AD81" s="184"/>
      <c r="AE81" s="184"/>
      <c r="AF81" s="184"/>
      <c r="AG81" s="184"/>
      <c r="AH81" s="184"/>
      <c r="AI81" s="184"/>
      <c r="AJ81" s="417" t="str">
        <f>CHOOSE($B$3,ENWL!AJ81,NPgN!AJ81,NPgY!AJ81,WMID!AJ81,EMID!AJ81,SWALES!AJ81,SWEST!AJ81,LPN!AJ81,SPN!AJ81,EPN!AJ81,SPD!AJ81,SPMW!AJ81,SSEH!AJ81,SSES!AJ81)</f>
        <v>Re-opener</v>
      </c>
      <c r="AK81" s="321"/>
      <c r="AL81" s="417" t="str">
        <f>CHOOSE($B$3,ENWL!AL81,NPgN!AL81,NPgY!AL81,WMID!AL81,EMID!AL81,SWALES!AL81,SWEST!AL81,LPN!AL81,SPN!AL81,EPN!AL81,SPD!AL81,SPMW!AL81,SSEH!AL81,SSES!AL81)</f>
        <v>RPEs Don't Apply</v>
      </c>
      <c r="AM81" s="528">
        <f>CHOOSE($B$3,ENWL!AM81,NPgN!AM81,NPgY!AM81,WMID!AM81,EMID!AM81,SWALES!AM81,SWEST!AM81,LPN!AM81,SPN!AM81,EPN!AM81,SPD!AM81,SPMW!AM81,SSEH!AM81,SSES!AM81)</f>
        <v>2</v>
      </c>
      <c r="AN81" s="321"/>
      <c r="AO81" s="410">
        <f>CHOOSE($B$3,ENWL!AO81,NPgN!AO81,NPgY!AO81,WMID!AO81,EMID!AO81,SWALES!AO81,SWEST!AO81,LPN!AO81,SPN!AO81,EPN!AO81,SPD!AO81,SPMW!AO81,SSEH!AO81,SSES!AO81)</f>
        <v>0</v>
      </c>
      <c r="AP81" s="410">
        <f>CHOOSE($B$3,ENWL!AP81,NPgN!AP81,NPgY!AP81,WMID!AP81,EMID!AP81,SWALES!AP81,SWEST!AP81,LPN!AP81,SPN!AP81,EPN!AP81,SPD!AP81,SPMW!AP81,SSEH!AP81,SSES!AP81)</f>
        <v>1</v>
      </c>
      <c r="AQ81" s="456">
        <f>CHOOSE($B$3,ENWL!AQ81,NPgN!AQ81,NPgY!AQ81,WMID!AQ81,EMID!AQ81,SWALES!AQ81,SWEST!AQ81,LPN!AQ81,SPN!AQ81,EPN!AQ81,SPD!AQ81,SPMW!AQ81,SSEH!AQ81,SSES!AQ81)</f>
        <v>0</v>
      </c>
      <c r="AR81" s="410">
        <f>CHOOSE($B$3,ENWL!AR81,NPgN!AR81,NPgY!AR81,WMID!AR81,EMID!AR81,SWALES!AR81,SWEST!AR81,LPN!AR81,SPN!AR81,EPN!AR81,SPD!AR81,SPMW!AR81,SSEH!AR81,SSES!AR81)</f>
        <v>0</v>
      </c>
      <c r="AS81" s="410">
        <f>CHOOSE($B$3,ENWL!AS81,NPgN!AS81,NPgY!AS81,WMID!AS81,EMID!AS81,SWALES!AS81,SWEST!AS81,LPN!AS81,SPN!AS81,EPN!AS81,SPD!AS81,SPMW!AS81,SSEH!AS81,SSES!AS81)</f>
        <v>0</v>
      </c>
      <c r="AT81" s="410">
        <f>CHOOSE($B$3,ENWL!AT81,NPgN!AT81,NPgY!AT81,WMID!AT81,EMID!AT81,SWALES!AT81,SWEST!AT81,LPN!AT81,SPN!AT81,EPN!AT81,SPD!AT81,SPMW!AT81,SSEH!AT81,SSES!AT81)</f>
        <v>0</v>
      </c>
      <c r="AU81" s="410">
        <f>CHOOSE($B$3,ENWL!AU81,NPgN!AU81,NPgY!AU81,WMID!AU81,EMID!AU81,SWALES!AU81,SWEST!AU81,LPN!AU81,SPN!AU81,EPN!AU81,SPD!AU81,SPMW!AU81,SSEH!AU81,SSES!AU81)</f>
        <v>0</v>
      </c>
      <c r="AV81" s="263"/>
      <c r="AW81" s="184"/>
    </row>
    <row r="82" spans="1:49" ht="16.8">
      <c r="A82" s="82"/>
      <c r="B82" s="82"/>
      <c r="C82" s="82"/>
      <c r="D82" s="82"/>
      <c r="E82" s="82" t="str">
        <f t="shared" si="0"/>
        <v>Environmental Re-opener</v>
      </c>
      <c r="F82" s="82"/>
      <c r="G82" s="82" t="s">
        <v>126</v>
      </c>
      <c r="H82" s="82"/>
      <c r="I82" s="82"/>
      <c r="J82" s="82"/>
      <c r="K82" s="82"/>
      <c r="L82" s="82"/>
      <c r="M82" s="82"/>
      <c r="N82" s="82"/>
      <c r="O82" s="184"/>
      <c r="P82" s="184"/>
      <c r="Q82" s="184"/>
      <c r="R82" s="184"/>
      <c r="S82" s="184"/>
      <c r="T82" s="184"/>
      <c r="U82" s="184"/>
      <c r="V82" s="184"/>
      <c r="W82" s="184"/>
      <c r="X82" s="184"/>
      <c r="Y82" s="184"/>
      <c r="Z82" s="184"/>
      <c r="AA82" s="184"/>
      <c r="AB82" s="184"/>
      <c r="AC82" s="184"/>
      <c r="AD82" s="184"/>
      <c r="AE82" s="184"/>
      <c r="AF82" s="184"/>
      <c r="AG82" s="184"/>
      <c r="AH82" s="184"/>
      <c r="AI82" s="184"/>
      <c r="AJ82" s="417" t="str">
        <f>CHOOSE($B$3,ENWL!AJ82,NPgN!AJ82,NPgY!AJ82,WMID!AJ82,EMID!AJ82,SWALES!AJ82,SWEST!AJ82,LPN!AJ82,SPN!AJ82,EPN!AJ82,SPD!AJ82,SPMW!AJ82,SSEH!AJ82,SSES!AJ82)</f>
        <v>Re-opener</v>
      </c>
      <c r="AK82" s="321"/>
      <c r="AL82" s="417" t="str">
        <f>CHOOSE($B$3,ENWL!AL82,NPgN!AL82,NPgY!AL82,WMID!AL82,EMID!AL82,SWALES!AL82,SWEST!AL82,LPN!AL82,SPN!AL82,EPN!AL82,SPD!AL82,SPMW!AL82,SSEH!AL82,SSES!AL82)</f>
        <v>RPEs Don't Apply</v>
      </c>
      <c r="AM82" s="528">
        <f>CHOOSE($B$3,ENWL!AM82,NPgN!AM82,NPgY!AM82,WMID!AM82,EMID!AM82,SWALES!AM82,SWEST!AM82,LPN!AM82,SPN!AM82,EPN!AM82,SPD!AM82,SPMW!AM82,SSEH!AM82,SSES!AM82)</f>
        <v>2</v>
      </c>
      <c r="AN82" s="321"/>
      <c r="AO82" s="410">
        <f>CHOOSE($B$3,ENWL!AO82,NPgN!AO82,NPgY!AO82,WMID!AO82,EMID!AO82,SWALES!AO82,SWEST!AO82,LPN!AO82,SPN!AO82,EPN!AO82,SPD!AO82,SPMW!AO82,SSEH!AO82,SSES!AO82)</f>
        <v>0</v>
      </c>
      <c r="AP82" s="410">
        <f>CHOOSE($B$3,ENWL!AP82,NPgN!AP82,NPgY!AP82,WMID!AP82,EMID!AP82,SWALES!AP82,SWEST!AP82,LPN!AP82,SPN!AP82,EPN!AP82,SPD!AP82,SPMW!AP82,SSEH!AP82,SSES!AP82)</f>
        <v>1</v>
      </c>
      <c r="AQ82" s="456">
        <f>CHOOSE($B$3,ENWL!AQ82,NPgN!AQ82,NPgY!AQ82,WMID!AQ82,EMID!AQ82,SWALES!AQ82,SWEST!AQ82,LPN!AQ82,SPN!AQ82,EPN!AQ82,SPD!AQ82,SPMW!AQ82,SSEH!AQ82,SSES!AQ82)</f>
        <v>0</v>
      </c>
      <c r="AR82" s="410">
        <f>CHOOSE($B$3,ENWL!AR82,NPgN!AR82,NPgY!AR82,WMID!AR82,EMID!AR82,SWALES!AR82,SWEST!AR82,LPN!AR82,SPN!AR82,EPN!AR82,SPD!AR82,SPMW!AR82,SSEH!AR82,SSES!AR82)</f>
        <v>0</v>
      </c>
      <c r="AS82" s="410">
        <f>CHOOSE($B$3,ENWL!AS82,NPgN!AS82,NPgY!AS82,WMID!AS82,EMID!AS82,SWALES!AS82,SWEST!AS82,LPN!AS82,SPN!AS82,EPN!AS82,SPD!AS82,SPMW!AS82,SSEH!AS82,SSES!AS82)</f>
        <v>0</v>
      </c>
      <c r="AT82" s="410">
        <f>CHOOSE($B$3,ENWL!AT82,NPgN!AT82,NPgY!AT82,WMID!AT82,EMID!AT82,SWALES!AT82,SWEST!AT82,LPN!AT82,SPN!AT82,EPN!AT82,SPD!AT82,SPMW!AT82,SSEH!AT82,SSES!AT82)</f>
        <v>0</v>
      </c>
      <c r="AU82" s="410">
        <f>CHOOSE($B$3,ENWL!AU82,NPgN!AU82,NPgY!AU82,WMID!AU82,EMID!AU82,SWALES!AU82,SWEST!AU82,LPN!AU82,SPN!AU82,EPN!AU82,SPD!AU82,SPMW!AU82,SSEH!AU82,SSES!AU82)</f>
        <v>0</v>
      </c>
      <c r="AV82" s="263"/>
      <c r="AW82" s="184"/>
    </row>
    <row r="83" spans="1:49" ht="16.8">
      <c r="A83" s="82"/>
      <c r="B83" s="82"/>
      <c r="C83" s="82"/>
      <c r="D83" s="82"/>
      <c r="E83" s="82" t="str">
        <f t="shared" si="0"/>
        <v>Network Asset Risk Metric Expenditure</v>
      </c>
      <c r="F83" s="82"/>
      <c r="G83" s="82" t="s">
        <v>126</v>
      </c>
      <c r="H83" s="82"/>
      <c r="I83" s="82"/>
      <c r="J83" s="82"/>
      <c r="K83" s="82"/>
      <c r="L83" s="82"/>
      <c r="M83" s="82"/>
      <c r="N83" s="82"/>
      <c r="O83" s="184"/>
      <c r="P83" s="184"/>
      <c r="Q83" s="184"/>
      <c r="R83" s="184"/>
      <c r="S83" s="184"/>
      <c r="T83" s="184"/>
      <c r="U83" s="184"/>
      <c r="V83" s="184"/>
      <c r="W83" s="184"/>
      <c r="X83" s="184"/>
      <c r="Y83" s="184"/>
      <c r="Z83" s="184"/>
      <c r="AA83" s="184"/>
      <c r="AB83" s="184"/>
      <c r="AC83" s="184"/>
      <c r="AD83" s="184"/>
      <c r="AE83" s="184"/>
      <c r="AF83" s="184"/>
      <c r="AG83" s="184"/>
      <c r="AH83" s="184"/>
      <c r="AI83" s="184"/>
      <c r="AJ83" s="417" t="str">
        <f>CHOOSE($B$3,ENWL!AJ83,NPgN!AJ83,NPgY!AJ83,WMID!AJ83,EMID!AJ83,SWALES!AJ83,SWEST!AJ83,LPN!AJ83,SPN!AJ83,EPN!AJ83,SPD!AJ83,SPMW!AJ83,SSEH!AJ83,SSES!AJ83)</f>
        <v>PCD</v>
      </c>
      <c r="AK83" s="321"/>
      <c r="AL83" s="417" t="str">
        <f>CHOOSE($B$3,ENWL!AL83,NPgN!AL83,NPgY!AL83,WMID!AL83,EMID!AL83,SWALES!AL83,SWEST!AL83,LPN!AL83,SPN!AL83,EPN!AL83,SPD!AL83,SPMW!AL83,SSEH!AL83,SSES!AL83)</f>
        <v>RPEs Apply</v>
      </c>
      <c r="AM83" s="528">
        <f>CHOOSE($B$3,ENWL!AM83,NPgN!AM83,NPgY!AM83,WMID!AM83,EMID!AM83,SWALES!AM83,SWEST!AM83,LPN!AM83,SPN!AM83,EPN!AM83,SPD!AM83,SPMW!AM83,SSEH!AM83,SSES!AM83)</f>
        <v>1</v>
      </c>
      <c r="AN83" s="321"/>
      <c r="AO83" s="410">
        <f>CHOOSE($B$3,ENWL!AO83,NPgN!AO83,NPgY!AO83,WMID!AO83,EMID!AO83,SWALES!AO83,SWEST!AO83,LPN!AO83,SPN!AO83,EPN!AO83,SPD!AO83,SPMW!AO83,SSEH!AO83,SSES!AO83)</f>
        <v>0</v>
      </c>
      <c r="AP83" s="410">
        <f>CHOOSE($B$3,ENWL!AP83,NPgN!AP83,NPgY!AP83,WMID!AP83,EMID!AP83,SWALES!AP83,SWEST!AP83,LPN!AP83,SPN!AP83,EPN!AP83,SPD!AP83,SPMW!AP83,SSEH!AP83,SSES!AP83)</f>
        <v>1</v>
      </c>
      <c r="AQ83" s="456">
        <f>CHOOSE($B$3,ENWL!AQ83,NPgN!AQ83,NPgY!AQ83,WMID!AQ83,EMID!AQ83,SWALES!AQ83,SWEST!AQ83,LPN!AQ83,SPN!AQ83,EPN!AQ83,SPD!AQ83,SPMW!AQ83,SSEH!AQ83,SSES!AQ83)</f>
        <v>0</v>
      </c>
      <c r="AR83" s="410">
        <f>CHOOSE($B$3,ENWL!AR83,NPgN!AR83,NPgY!AR83,WMID!AR83,EMID!AR83,SWALES!AR83,SWEST!AR83,LPN!AR83,SPN!AR83,EPN!AR83,SPD!AR83,SPMW!AR83,SSEH!AR83,SSES!AR83)</f>
        <v>0</v>
      </c>
      <c r="AS83" s="410">
        <f>CHOOSE($B$3,ENWL!AS83,NPgN!AS83,NPgY!AS83,WMID!AS83,EMID!AS83,SWALES!AS83,SWEST!AS83,LPN!AS83,SPN!AS83,EPN!AS83,SPD!AS83,SPMW!AS83,SSEH!AS83,SSES!AS83)</f>
        <v>0</v>
      </c>
      <c r="AT83" s="410">
        <f>CHOOSE($B$3,ENWL!AT83,NPgN!AT83,NPgY!AT83,WMID!AT83,EMID!AT83,SWALES!AT83,SWEST!AT83,LPN!AT83,SPN!AT83,EPN!AT83,SPD!AT83,SPMW!AT83,SSEH!AT83,SSES!AT83)</f>
        <v>0</v>
      </c>
      <c r="AU83" s="410">
        <f>CHOOSE($B$3,ENWL!AU83,NPgN!AU83,NPgY!AU83,WMID!AU83,EMID!AU83,SWALES!AU83,SWEST!AU83,LPN!AU83,SPN!AU83,EPN!AU83,SPD!AU83,SPMW!AU83,SSEH!AU83,SSES!AU83)</f>
        <v>0</v>
      </c>
      <c r="AV83" s="263"/>
      <c r="AW83" s="184"/>
    </row>
    <row r="84" spans="1:49" ht="16.8">
      <c r="A84" s="82"/>
      <c r="B84" s="82"/>
      <c r="C84" s="82"/>
      <c r="D84" s="82"/>
      <c r="E84" s="82" t="str">
        <f t="shared" si="0"/>
        <v>Load Related Expenditure: Secondary Reinforcement</v>
      </c>
      <c r="F84" s="82"/>
      <c r="G84" s="82" t="s">
        <v>126</v>
      </c>
      <c r="H84" s="82"/>
      <c r="I84" s="82"/>
      <c r="J84" s="82"/>
      <c r="K84" s="82"/>
      <c r="L84" s="82"/>
      <c r="M84" s="82"/>
      <c r="N84" s="82"/>
      <c r="O84" s="184"/>
      <c r="P84" s="184"/>
      <c r="Q84" s="184"/>
      <c r="R84" s="184"/>
      <c r="S84" s="184"/>
      <c r="T84" s="184"/>
      <c r="U84" s="184"/>
      <c r="V84" s="184"/>
      <c r="W84" s="184"/>
      <c r="X84" s="184"/>
      <c r="Y84" s="184"/>
      <c r="Z84" s="184"/>
      <c r="AA84" s="184"/>
      <c r="AB84" s="184"/>
      <c r="AC84" s="184"/>
      <c r="AD84" s="184"/>
      <c r="AE84" s="184"/>
      <c r="AF84" s="184"/>
      <c r="AG84" s="184"/>
      <c r="AH84" s="184"/>
      <c r="AI84" s="184"/>
      <c r="AJ84" s="417" t="str">
        <f>CHOOSE($B$3,ENWL!AJ84,NPgN!AJ84,NPgY!AJ84,WMID!AJ84,EMID!AJ84,SWALES!AJ84,SWEST!AJ84,LPN!AJ84,SPN!AJ84,EPN!AJ84,SPD!AJ84,SPMW!AJ84,SSEH!AJ84,SSES!AJ84)</f>
        <v>Volume driver</v>
      </c>
      <c r="AK84" s="321"/>
      <c r="AL84" s="417" t="str">
        <f>CHOOSE($B$3,ENWL!AL84,NPgN!AL84,NPgY!AL84,WMID!AL84,EMID!AL84,SWALES!AL84,SWEST!AL84,LPN!AL84,SPN!AL84,EPN!AL84,SPD!AL84,SPMW!AL84,SSEH!AL84,SSES!AL84)</f>
        <v>RPEs Apply</v>
      </c>
      <c r="AM84" s="528">
        <f>CHOOSE($B$3,ENWL!AM84,NPgN!AM84,NPgY!AM84,WMID!AM84,EMID!AM84,SWALES!AM84,SWEST!AM84,LPN!AM84,SPN!AM84,EPN!AM84,SPD!AM84,SPMW!AM84,SSEH!AM84,SSES!AM84)</f>
        <v>2</v>
      </c>
      <c r="AN84" s="321"/>
      <c r="AO84" s="410">
        <f>CHOOSE($B$3,ENWL!AO84,NPgN!AO84,NPgY!AO84,WMID!AO84,EMID!AO84,SWALES!AO84,SWEST!AO84,LPN!AO84,SPN!AO84,EPN!AO84,SPD!AO84,SPMW!AO84,SSEH!AO84,SSES!AO84)</f>
        <v>1</v>
      </c>
      <c r="AP84" s="410">
        <f>CHOOSE($B$3,ENWL!AP84,NPgN!AP84,NPgY!AP84,WMID!AP84,EMID!AP84,SWALES!AP84,SWEST!AP84,LPN!AP84,SPN!AP84,EPN!AP84,SPD!AP84,SPMW!AP84,SSEH!AP84,SSES!AP84)</f>
        <v>0</v>
      </c>
      <c r="AQ84" s="456">
        <f>CHOOSE($B$3,ENWL!AQ84,NPgN!AQ84,NPgY!AQ84,WMID!AQ84,EMID!AQ84,SWALES!AQ84,SWEST!AQ84,LPN!AQ84,SPN!AQ84,EPN!AQ84,SPD!AQ84,SPMW!AQ84,SSEH!AQ84,SSES!AQ84)</f>
        <v>0</v>
      </c>
      <c r="AR84" s="410">
        <f>CHOOSE($B$3,ENWL!AR84,NPgN!AR84,NPgY!AR84,WMID!AR84,EMID!AR84,SWALES!AR84,SWEST!AR84,LPN!AR84,SPN!AR84,EPN!AR84,SPD!AR84,SPMW!AR84,SSEH!AR84,SSES!AR84)</f>
        <v>0</v>
      </c>
      <c r="AS84" s="410">
        <f>CHOOSE($B$3,ENWL!AS84,NPgN!AS84,NPgY!AS84,WMID!AS84,EMID!AS84,SWALES!AS84,SWEST!AS84,LPN!AS84,SPN!AS84,EPN!AS84,SPD!AS84,SPMW!AS84,SSEH!AS84,SSES!AS84)</f>
        <v>0</v>
      </c>
      <c r="AT84" s="410">
        <f>CHOOSE($B$3,ENWL!AT84,NPgN!AT84,NPgY!AT84,WMID!AT84,EMID!AT84,SWALES!AT84,SWEST!AT84,LPN!AT84,SPN!AT84,EPN!AT84,SPD!AT84,SPMW!AT84,SSEH!AT84,SSES!AT84)</f>
        <v>0</v>
      </c>
      <c r="AU84" s="410">
        <f>CHOOSE($B$3,ENWL!AU84,NPgN!AU84,NPgY!AU84,WMID!AU84,EMID!AU84,SWALES!AU84,SWEST!AU84,LPN!AU84,SPN!AU84,EPN!AU84,SPD!AU84,SPMW!AU84,SSEH!AU84,SSES!AU84)</f>
        <v>0</v>
      </c>
      <c r="AV84" s="263"/>
      <c r="AW84" s="184"/>
    </row>
    <row r="85" spans="1:49" ht="16.8">
      <c r="A85" s="82"/>
      <c r="B85" s="82"/>
      <c r="C85" s="82"/>
      <c r="D85" s="82"/>
      <c r="E85" s="82" t="str">
        <f t="shared" si="0"/>
        <v>Load Related Expenditure: Low Voltage Services</v>
      </c>
      <c r="F85" s="82"/>
      <c r="G85" s="82" t="s">
        <v>126</v>
      </c>
      <c r="H85" s="82"/>
      <c r="I85" s="82"/>
      <c r="J85" s="82"/>
      <c r="K85" s="82"/>
      <c r="L85" s="82"/>
      <c r="M85" s="82"/>
      <c r="N85" s="82"/>
      <c r="O85" s="184"/>
      <c r="P85" s="184"/>
      <c r="Q85" s="184"/>
      <c r="R85" s="184"/>
      <c r="S85" s="184"/>
      <c r="T85" s="184"/>
      <c r="U85" s="184"/>
      <c r="V85" s="184"/>
      <c r="W85" s="184"/>
      <c r="X85" s="184"/>
      <c r="Y85" s="184"/>
      <c r="Z85" s="184"/>
      <c r="AA85" s="184"/>
      <c r="AB85" s="184"/>
      <c r="AC85" s="184"/>
      <c r="AD85" s="184"/>
      <c r="AE85" s="184"/>
      <c r="AF85" s="184"/>
      <c r="AG85" s="184"/>
      <c r="AH85" s="184"/>
      <c r="AI85" s="184"/>
      <c r="AJ85" s="417" t="str">
        <f>CHOOSE($B$3,ENWL!AJ85,NPgN!AJ85,NPgY!AJ85,WMID!AJ85,EMID!AJ85,SWALES!AJ85,SWEST!AJ85,LPN!AJ85,SPN!AJ85,EPN!AJ85,SPD!AJ85,SPMW!AJ85,SSEH!AJ85,SSES!AJ85)</f>
        <v>Volume driver</v>
      </c>
      <c r="AK85" s="321"/>
      <c r="AL85" s="417" t="str">
        <f>CHOOSE($B$3,ENWL!AL85,NPgN!AL85,NPgY!AL85,WMID!AL85,EMID!AL85,SWALES!AL85,SWEST!AL85,LPN!AL85,SPN!AL85,EPN!AL85,SPD!AL85,SPMW!AL85,SSEH!AL85,SSES!AL85)</f>
        <v>RPEs Apply</v>
      </c>
      <c r="AM85" s="528">
        <f>CHOOSE($B$3,ENWL!AM85,NPgN!AM85,NPgY!AM85,WMID!AM85,EMID!AM85,SWALES!AM85,SWEST!AM85,LPN!AM85,SPN!AM85,EPN!AM85,SPD!AM85,SPMW!AM85,SSEH!AM85,SSES!AM85)</f>
        <v>2</v>
      </c>
      <c r="AN85" s="321"/>
      <c r="AO85" s="410">
        <f>CHOOSE($B$3,ENWL!AO85,NPgN!AO85,NPgY!AO85,WMID!AO85,EMID!AO85,SWALES!AO85,SWEST!AO85,LPN!AO85,SPN!AO85,EPN!AO85,SPD!AO85,SPMW!AO85,SSEH!AO85,SSES!AO85)</f>
        <v>1</v>
      </c>
      <c r="AP85" s="410">
        <f>CHOOSE($B$3,ENWL!AP85,NPgN!AP85,NPgY!AP85,WMID!AP85,EMID!AP85,SWALES!AP85,SWEST!AP85,LPN!AP85,SPN!AP85,EPN!AP85,SPD!AP85,SPMW!AP85,SSEH!AP85,SSES!AP85)</f>
        <v>0</v>
      </c>
      <c r="AQ85" s="456">
        <f>CHOOSE($B$3,ENWL!AQ85,NPgN!AQ85,NPgY!AQ85,WMID!AQ85,EMID!AQ85,SWALES!AQ85,SWEST!AQ85,LPN!AQ85,SPN!AQ85,EPN!AQ85,SPD!AQ85,SPMW!AQ85,SSEH!AQ85,SSES!AQ85)</f>
        <v>0</v>
      </c>
      <c r="AR85" s="410">
        <f>CHOOSE($B$3,ENWL!AR85,NPgN!AR85,NPgY!AR85,WMID!AR85,EMID!AR85,SWALES!AR85,SWEST!AR85,LPN!AR85,SPN!AR85,EPN!AR85,SPD!AR85,SPMW!AR85,SSEH!AR85,SSES!AR85)</f>
        <v>0</v>
      </c>
      <c r="AS85" s="410">
        <f>CHOOSE($B$3,ENWL!AS85,NPgN!AS85,NPgY!AS85,WMID!AS85,EMID!AS85,SWALES!AS85,SWEST!AS85,LPN!AS85,SPN!AS85,EPN!AS85,SPD!AS85,SPMW!AS85,SSEH!AS85,SSES!AS85)</f>
        <v>0</v>
      </c>
      <c r="AT85" s="410">
        <f>CHOOSE($B$3,ENWL!AT85,NPgN!AT85,NPgY!AT85,WMID!AT85,EMID!AT85,SWALES!AT85,SWEST!AT85,LPN!AT85,SPN!AT85,EPN!AT85,SPD!AT85,SPMW!AT85,SSEH!AT85,SSES!AT85)</f>
        <v>0</v>
      </c>
      <c r="AU85" s="410">
        <f>CHOOSE($B$3,ENWL!AU85,NPgN!AU85,NPgY!AU85,WMID!AU85,EMID!AU85,SWALES!AU85,SWEST!AU85,LPN!AU85,SPN!AU85,EPN!AU85,SPD!AU85,SPMW!AU85,SSEH!AU85,SSES!AU85)</f>
        <v>0</v>
      </c>
      <c r="AV85" s="263"/>
      <c r="AW85" s="184"/>
    </row>
    <row r="86" spans="1:49" ht="16.8">
      <c r="A86" s="82"/>
      <c r="B86" s="82"/>
      <c r="C86" s="82"/>
      <c r="D86" s="82"/>
      <c r="E86" s="82" t="str">
        <f t="shared" si="0"/>
        <v>Load Related Expenditure Re-opener</v>
      </c>
      <c r="F86" s="82"/>
      <c r="G86" s="82" t="s">
        <v>126</v>
      </c>
      <c r="H86" s="82"/>
      <c r="I86" s="82"/>
      <c r="J86" s="82"/>
      <c r="K86" s="82"/>
      <c r="L86" s="82"/>
      <c r="M86" s="82"/>
      <c r="N86" s="82"/>
      <c r="O86" s="184"/>
      <c r="P86" s="184"/>
      <c r="Q86" s="184"/>
      <c r="R86" s="184"/>
      <c r="S86" s="184"/>
      <c r="T86" s="184"/>
      <c r="U86" s="184"/>
      <c r="V86" s="184"/>
      <c r="W86" s="184"/>
      <c r="X86" s="184"/>
      <c r="Y86" s="184"/>
      <c r="Z86" s="184"/>
      <c r="AA86" s="184"/>
      <c r="AB86" s="184"/>
      <c r="AC86" s="184"/>
      <c r="AD86" s="184"/>
      <c r="AE86" s="184"/>
      <c r="AF86" s="184"/>
      <c r="AG86" s="184"/>
      <c r="AH86" s="184"/>
      <c r="AI86" s="184"/>
      <c r="AJ86" s="417" t="str">
        <f>CHOOSE($B$3,ENWL!AJ86,NPgN!AJ86,NPgY!AJ86,WMID!AJ86,EMID!AJ86,SWALES!AJ86,SWEST!AJ86,LPN!AJ86,SPN!AJ86,EPN!AJ86,SPD!AJ86,SPMW!AJ86,SSEH!AJ86,SSES!AJ86)</f>
        <v>Re-opener</v>
      </c>
      <c r="AK86" s="321"/>
      <c r="AL86" s="417" t="str">
        <f>CHOOSE($B$3,ENWL!AL86,NPgN!AL86,NPgY!AL86,WMID!AL86,EMID!AL86,SWALES!AL86,SWEST!AL86,LPN!AL86,SPN!AL86,EPN!AL86,SPD!AL86,SPMW!AL86,SSEH!AL86,SSES!AL86)</f>
        <v>RPEs Don't Apply</v>
      </c>
      <c r="AM86" s="528">
        <f>CHOOSE($B$3,ENWL!AM86,NPgN!AM86,NPgY!AM86,WMID!AM86,EMID!AM86,SWALES!AM86,SWEST!AM86,LPN!AM86,SPN!AM86,EPN!AM86,SPD!AM86,SPMW!AM86,SSEH!AM86,SSES!AM86)</f>
        <v>2</v>
      </c>
      <c r="AN86" s="321"/>
      <c r="AO86" s="410">
        <f>CHOOSE($B$3,ENWL!AO86,NPgN!AO86,NPgY!AO86,WMID!AO86,EMID!AO86,SWALES!AO86,SWEST!AO86,LPN!AO86,SPN!AO86,EPN!AO86,SPD!AO86,SPMW!AO86,SSEH!AO86,SSES!AO86)</f>
        <v>1</v>
      </c>
      <c r="AP86" s="410">
        <f>CHOOSE($B$3,ENWL!AP86,NPgN!AP86,NPgY!AP86,WMID!AP86,EMID!AP86,SWALES!AP86,SWEST!AP86,LPN!AP86,SPN!AP86,EPN!AP86,SPD!AP86,SPMW!AP86,SSEH!AP86,SSES!AP86)</f>
        <v>0</v>
      </c>
      <c r="AQ86" s="456">
        <f>CHOOSE($B$3,ENWL!AQ86,NPgN!AQ86,NPgY!AQ86,WMID!AQ86,EMID!AQ86,SWALES!AQ86,SWEST!AQ86,LPN!AQ86,SPN!AQ86,EPN!AQ86,SPD!AQ86,SPMW!AQ86,SSEH!AQ86,SSES!AQ86)</f>
        <v>0</v>
      </c>
      <c r="AR86" s="410">
        <f>CHOOSE($B$3,ENWL!AR86,NPgN!AR86,NPgY!AR86,WMID!AR86,EMID!AR86,SWALES!AR86,SWEST!AR86,LPN!AR86,SPN!AR86,EPN!AR86,SPD!AR86,SPMW!AR86,SSEH!AR86,SSES!AR86)</f>
        <v>0</v>
      </c>
      <c r="AS86" s="410">
        <f>CHOOSE($B$3,ENWL!AS86,NPgN!AS86,NPgY!AS86,WMID!AS86,EMID!AS86,SWALES!AS86,SWEST!AS86,LPN!AS86,SPN!AS86,EPN!AS86,SPD!AS86,SPMW!AS86,SSEH!AS86,SSES!AS86)</f>
        <v>0</v>
      </c>
      <c r="AT86" s="410">
        <f>CHOOSE($B$3,ENWL!AT86,NPgN!AT86,NPgY!AT86,WMID!AT86,EMID!AT86,SWALES!AT86,SWEST!AT86,LPN!AT86,SPN!AT86,EPN!AT86,SPD!AT86,SPMW!AT86,SSEH!AT86,SSES!AT86)</f>
        <v>0</v>
      </c>
      <c r="AU86" s="410">
        <f>CHOOSE($B$3,ENWL!AU86,NPgN!AU86,NPgY!AU86,WMID!AU86,EMID!AU86,SWALES!AU86,SWEST!AU86,LPN!AU86,SPN!AU86,EPN!AU86,SPD!AU86,SPMW!AU86,SSEH!AU86,SSES!AU86)</f>
        <v>0</v>
      </c>
      <c r="AV86" s="263"/>
      <c r="AW86" s="184"/>
    </row>
    <row r="87" spans="1:49" ht="16.8">
      <c r="A87" s="82"/>
      <c r="B87" s="82"/>
      <c r="C87" s="82"/>
      <c r="D87" s="82"/>
      <c r="E87" s="82" t="str">
        <f t="shared" si="0"/>
        <v>Digitalisation Re-opener</v>
      </c>
      <c r="F87" s="82"/>
      <c r="G87" s="82" t="s">
        <v>126</v>
      </c>
      <c r="H87" s="82"/>
      <c r="I87" s="82"/>
      <c r="J87" s="82"/>
      <c r="K87" s="82"/>
      <c r="L87" s="82"/>
      <c r="M87" s="82"/>
      <c r="N87" s="82"/>
      <c r="O87" s="184"/>
      <c r="P87" s="184"/>
      <c r="Q87" s="184"/>
      <c r="R87" s="184"/>
      <c r="S87" s="184"/>
      <c r="T87" s="184"/>
      <c r="U87" s="184"/>
      <c r="V87" s="184"/>
      <c r="W87" s="184"/>
      <c r="X87" s="184"/>
      <c r="Y87" s="184"/>
      <c r="Z87" s="184"/>
      <c r="AA87" s="184"/>
      <c r="AB87" s="184"/>
      <c r="AC87" s="184"/>
      <c r="AD87" s="184"/>
      <c r="AE87" s="184"/>
      <c r="AF87" s="184"/>
      <c r="AG87" s="184"/>
      <c r="AH87" s="184"/>
      <c r="AI87" s="184"/>
      <c r="AJ87" s="417" t="str">
        <f>CHOOSE($B$3,ENWL!AJ87,NPgN!AJ87,NPgY!AJ87,WMID!AJ87,EMID!AJ87,SWALES!AJ87,SWEST!AJ87,LPN!AJ87,SPN!AJ87,EPN!AJ87,SPD!AJ87,SPMW!AJ87,SSEH!AJ87,SSES!AJ87)</f>
        <v>Re-opener</v>
      </c>
      <c r="AK87" s="321"/>
      <c r="AL87" s="417" t="str">
        <f>CHOOSE($B$3,ENWL!AL87,NPgN!AL87,NPgY!AL87,WMID!AL87,EMID!AL87,SWALES!AL87,SWEST!AL87,LPN!AL87,SPN!AL87,EPN!AL87,SPD!AL87,SPMW!AL87,SSEH!AL87,SSES!AL87)</f>
        <v>RPEs Don't Apply</v>
      </c>
      <c r="AM87" s="528">
        <f>CHOOSE($B$3,ENWL!AM87,NPgN!AM87,NPgY!AM87,WMID!AM87,EMID!AM87,SWALES!AM87,SWEST!AM87,LPN!AM87,SPN!AM87,EPN!AM87,SPD!AM87,SPMW!AM87,SSEH!AM87,SSES!AM87)</f>
        <v>2</v>
      </c>
      <c r="AN87" s="321"/>
      <c r="AO87" s="410">
        <f>CHOOSE($B$3,ENWL!AO87,NPgN!AO87,NPgY!AO87,WMID!AO87,EMID!AO87,SWALES!AO87,SWEST!AO87,LPN!AO87,SPN!AO87,EPN!AO87,SPD!AO87,SPMW!AO87,SSEH!AO87,SSES!AO87)</f>
        <v>0</v>
      </c>
      <c r="AP87" s="410">
        <f>CHOOSE($B$3,ENWL!AP87,NPgN!AP87,NPgY!AP87,WMID!AP87,EMID!AP87,SWALES!AP87,SWEST!AP87,LPN!AP87,SPN!AP87,EPN!AP87,SPD!AP87,SPMW!AP87,SSEH!AP87,SSES!AP87)</f>
        <v>0</v>
      </c>
      <c r="AQ87" s="456">
        <f>CHOOSE($B$3,ENWL!AQ87,NPgN!AQ87,NPgY!AQ87,WMID!AQ87,EMID!AQ87,SWALES!AQ87,SWEST!AQ87,LPN!AQ87,SPN!AQ87,EPN!AQ87,SPD!AQ87,SPMW!AQ87,SSEH!AQ87,SSES!AQ87)</f>
        <v>0.5</v>
      </c>
      <c r="AR87" s="410">
        <f>CHOOSE($B$3,ENWL!AR87,NPgN!AR87,NPgY!AR87,WMID!AR87,EMID!AR87,SWALES!AR87,SWEST!AR87,LPN!AR87,SPN!AR87,EPN!AR87,SPD!AR87,SPMW!AR87,SSEH!AR87,SSES!AR87)</f>
        <v>0</v>
      </c>
      <c r="AS87" s="410">
        <f>CHOOSE($B$3,ENWL!AS87,NPgN!AS87,NPgY!AS87,WMID!AS87,EMID!AS87,SWALES!AS87,SWEST!AS87,LPN!AS87,SPN!AS87,EPN!AS87,SPD!AS87,SPMW!AS87,SSEH!AS87,SSES!AS87)</f>
        <v>0</v>
      </c>
      <c r="AT87" s="410">
        <f>CHOOSE($B$3,ENWL!AT87,NPgN!AT87,NPgY!AT87,WMID!AT87,EMID!AT87,SWALES!AT87,SWEST!AT87,LPN!AT87,SPN!AT87,EPN!AT87,SPD!AT87,SPMW!AT87,SSEH!AT87,SSES!AT87)</f>
        <v>0</v>
      </c>
      <c r="AU87" s="410">
        <f>CHOOSE($B$3,ENWL!AU87,NPgN!AU87,NPgY!AU87,WMID!AU87,EMID!AU87,SWALES!AU87,SWEST!AU87,LPN!AU87,SPN!AU87,EPN!AU87,SPD!AU87,SPMW!AU87,SSEH!AU87,SSES!AU87)</f>
        <v>0.5</v>
      </c>
      <c r="AV87" s="263"/>
      <c r="AW87" s="184"/>
    </row>
    <row r="88" spans="1:49" ht="16.8">
      <c r="A88" s="82"/>
      <c r="B88" s="82"/>
      <c r="C88" s="82"/>
      <c r="D88" s="82"/>
      <c r="E88" s="82" t="str">
        <f t="shared" si="0"/>
        <v>PCB Interventions</v>
      </c>
      <c r="F88" s="82"/>
      <c r="G88" s="82" t="s">
        <v>126</v>
      </c>
      <c r="H88" s="82"/>
      <c r="I88" s="82"/>
      <c r="J88" s="82"/>
      <c r="K88" s="82"/>
      <c r="L88" s="82"/>
      <c r="M88" s="82"/>
      <c r="N88" s="82"/>
      <c r="O88" s="184"/>
      <c r="P88" s="184"/>
      <c r="Q88" s="184"/>
      <c r="R88" s="184"/>
      <c r="S88" s="184"/>
      <c r="T88" s="184"/>
      <c r="U88" s="184"/>
      <c r="V88" s="184"/>
      <c r="W88" s="184"/>
      <c r="X88" s="184"/>
      <c r="Y88" s="184"/>
      <c r="Z88" s="184"/>
      <c r="AA88" s="184"/>
      <c r="AB88" s="184"/>
      <c r="AC88" s="184"/>
      <c r="AD88" s="184"/>
      <c r="AE88" s="184"/>
      <c r="AF88" s="184"/>
      <c r="AG88" s="184"/>
      <c r="AH88" s="184"/>
      <c r="AI88" s="184"/>
      <c r="AJ88" s="417" t="str">
        <f>CHOOSE($B$3,ENWL!AJ88,NPgN!AJ88,NPgY!AJ88,WMID!AJ88,EMID!AJ88,SWALES!AJ88,SWEST!AJ88,LPN!AJ88,SPN!AJ88,EPN!AJ88,SPD!AJ88,SPMW!AJ88,SSEH!AJ88,SSES!AJ88)</f>
        <v>Volume driver</v>
      </c>
      <c r="AK88" s="321"/>
      <c r="AL88" s="417" t="str">
        <f>CHOOSE($B$3,ENWL!AL88,NPgN!AL88,NPgY!AL88,WMID!AL88,EMID!AL88,SWALES!AL88,SWEST!AL88,LPN!AL88,SPN!AL88,EPN!AL88,SPD!AL88,SPMW!AL88,SSEH!AL88,SSES!AL88)</f>
        <v>RPEs Apply</v>
      </c>
      <c r="AM88" s="528">
        <f>CHOOSE($B$3,ENWL!AM88,NPgN!AM88,NPgY!AM88,WMID!AM88,EMID!AM88,SWALES!AM88,SWEST!AM88,LPN!AM88,SPN!AM88,EPN!AM88,SPD!AM88,SPMW!AM88,SSEH!AM88,SSES!AM88)</f>
        <v>2</v>
      </c>
      <c r="AN88" s="321"/>
      <c r="AO88" s="410">
        <f>CHOOSE($B$3,ENWL!AO88,NPgN!AO88,NPgY!AO88,WMID!AO88,EMID!AO88,SWALES!AO88,SWEST!AO88,LPN!AO88,SPN!AO88,EPN!AO88,SPD!AO88,SPMW!AO88,SSEH!AO88,SSES!AO88)</f>
        <v>0</v>
      </c>
      <c r="AP88" s="410">
        <f>CHOOSE($B$3,ENWL!AP88,NPgN!AP88,NPgY!AP88,WMID!AP88,EMID!AP88,SWALES!AP88,SWEST!AP88,LPN!AP88,SPN!AP88,EPN!AP88,SPD!AP88,SPMW!AP88,SSEH!AP88,SSES!AP88)</f>
        <v>1</v>
      </c>
      <c r="AQ88" s="456">
        <f>CHOOSE($B$3,ENWL!AQ88,NPgN!AQ88,NPgY!AQ88,WMID!AQ88,EMID!AQ88,SWALES!AQ88,SWEST!AQ88,LPN!AQ88,SPN!AQ88,EPN!AQ88,SPD!AQ88,SPMW!AQ88,SSEH!AQ88,SSES!AQ88)</f>
        <v>0</v>
      </c>
      <c r="AR88" s="410">
        <f>CHOOSE($B$3,ENWL!AR88,NPgN!AR88,NPgY!AR88,WMID!AR88,EMID!AR88,SWALES!AR88,SWEST!AR88,LPN!AR88,SPN!AR88,EPN!AR88,SPD!AR88,SPMW!AR88,SSEH!AR88,SSES!AR88)</f>
        <v>0</v>
      </c>
      <c r="AS88" s="410">
        <f>CHOOSE($B$3,ENWL!AS88,NPgN!AS88,NPgY!AS88,WMID!AS88,EMID!AS88,SWALES!AS88,SWEST!AS88,LPN!AS88,SPN!AS88,EPN!AS88,SPD!AS88,SPMW!AS88,SSEH!AS88,SSES!AS88)</f>
        <v>0</v>
      </c>
      <c r="AT88" s="410">
        <f>CHOOSE($B$3,ENWL!AT88,NPgN!AT88,NPgY!AT88,WMID!AT88,EMID!AT88,SWALES!AT88,SWEST!AT88,LPN!AT88,SPN!AT88,EPN!AT88,SPD!AT88,SPMW!AT88,SSEH!AT88,SSES!AT88)</f>
        <v>0</v>
      </c>
      <c r="AU88" s="410">
        <f>CHOOSE($B$3,ENWL!AU88,NPgN!AU88,NPgY!AU88,WMID!AU88,EMID!AU88,SWALES!AU88,SWEST!AU88,LPN!AU88,SPN!AU88,EPN!AU88,SPD!AU88,SPMW!AU88,SSEH!AU88,SSES!AU88)</f>
        <v>0</v>
      </c>
      <c r="AV88" s="263"/>
      <c r="AW88" s="184"/>
    </row>
    <row r="89" spans="1:49" ht="16.8">
      <c r="A89" s="82"/>
      <c r="B89" s="82"/>
      <c r="C89" s="82"/>
      <c r="D89" s="82"/>
      <c r="E89" s="82" t="str">
        <f t="shared" si="0"/>
        <v>Visual Amenity Projects</v>
      </c>
      <c r="F89" s="82"/>
      <c r="G89" s="82" t="s">
        <v>126</v>
      </c>
      <c r="H89" s="82"/>
      <c r="I89" s="82"/>
      <c r="J89" s="82"/>
      <c r="K89" s="82"/>
      <c r="L89" s="82"/>
      <c r="M89" s="82"/>
      <c r="N89" s="82"/>
      <c r="O89" s="184"/>
      <c r="P89" s="184"/>
      <c r="Q89" s="184"/>
      <c r="R89" s="184"/>
      <c r="S89" s="184"/>
      <c r="T89" s="184"/>
      <c r="U89" s="184"/>
      <c r="V89" s="184"/>
      <c r="W89" s="184"/>
      <c r="X89" s="184"/>
      <c r="Y89" s="184"/>
      <c r="Z89" s="184"/>
      <c r="AA89" s="184"/>
      <c r="AB89" s="184"/>
      <c r="AC89" s="184"/>
      <c r="AD89" s="184"/>
      <c r="AE89" s="184"/>
      <c r="AF89" s="184"/>
      <c r="AG89" s="184"/>
      <c r="AH89" s="184"/>
      <c r="AI89" s="184"/>
      <c r="AJ89" s="417" t="str">
        <f>CHOOSE($B$3,ENWL!AJ89,NPgN!AJ89,NPgY!AJ89,WMID!AJ89,EMID!AJ89,SWALES!AJ89,SWEST!AJ89,LPN!AJ89,SPN!AJ89,EPN!AJ89,SPD!AJ89,SPMW!AJ89,SSEH!AJ89,SSES!AJ89)</f>
        <v>UIOLI</v>
      </c>
      <c r="AK89" s="321"/>
      <c r="AL89" s="417" t="str">
        <f>CHOOSE($B$3,ENWL!AL89,NPgN!AL89,NPgY!AL89,WMID!AL89,EMID!AL89,SWALES!AL89,SWEST!AL89,LPN!AL89,SPN!AL89,EPN!AL89,SPD!AL89,SPMW!AL89,SSEH!AL89,SSES!AL89)</f>
        <v>RPEs Don't Apply</v>
      </c>
      <c r="AM89" s="528">
        <f>CHOOSE($B$3,ENWL!AM89,NPgN!AM89,NPgY!AM89,WMID!AM89,EMID!AM89,SWALES!AM89,SWEST!AM89,LPN!AM89,SPN!AM89,EPN!AM89,SPD!AM89,SPMW!AM89,SSEH!AM89,SSES!AM89)</f>
        <v>1</v>
      </c>
      <c r="AN89" s="321"/>
      <c r="AO89" s="410">
        <f>CHOOSE($B$3,ENWL!AO89,NPgN!AO89,NPgY!AO89,WMID!AO89,EMID!AO89,SWALES!AO89,SWEST!AO89,LPN!AO89,SPN!AO89,EPN!AO89,SPD!AO89,SPMW!AO89,SSEH!AO89,SSES!AO89)</f>
        <v>0</v>
      </c>
      <c r="AP89" s="410">
        <f>CHOOSE($B$3,ENWL!AP89,NPgN!AP89,NPgY!AP89,WMID!AP89,EMID!AP89,SWALES!AP89,SWEST!AP89,LPN!AP89,SPN!AP89,EPN!AP89,SPD!AP89,SPMW!AP89,SSEH!AP89,SSES!AP89)</f>
        <v>0</v>
      </c>
      <c r="AQ89" s="456">
        <f>CHOOSE($B$3,ENWL!AQ89,NPgN!AQ89,NPgY!AQ89,WMID!AQ89,EMID!AQ89,SWALES!AQ89,SWEST!AQ89,LPN!AQ89,SPN!AQ89,EPN!AQ89,SPD!AQ89,SPMW!AQ89,SSEH!AQ89,SSES!AQ89)</f>
        <v>1</v>
      </c>
      <c r="AR89" s="410">
        <f>CHOOSE($B$3,ENWL!AR89,NPgN!AR89,NPgY!AR89,WMID!AR89,EMID!AR89,SWALES!AR89,SWEST!AR89,LPN!AR89,SPN!AR89,EPN!AR89,SPD!AR89,SPMW!AR89,SSEH!AR89,SSES!AR89)</f>
        <v>0</v>
      </c>
      <c r="AS89" s="410">
        <f>CHOOSE($B$3,ENWL!AS89,NPgN!AS89,NPgY!AS89,WMID!AS89,EMID!AS89,SWALES!AS89,SWEST!AS89,LPN!AS89,SPN!AS89,EPN!AS89,SPD!AS89,SPMW!AS89,SSEH!AS89,SSES!AS89)</f>
        <v>0</v>
      </c>
      <c r="AT89" s="410">
        <f>CHOOSE($B$3,ENWL!AT89,NPgN!AT89,NPgY!AT89,WMID!AT89,EMID!AT89,SWALES!AT89,SWEST!AT89,LPN!AT89,SPN!AT89,EPN!AT89,SPD!AT89,SPMW!AT89,SSEH!AT89,SSES!AT89)</f>
        <v>0</v>
      </c>
      <c r="AU89" s="410">
        <f>CHOOSE($B$3,ENWL!AU89,NPgN!AU89,NPgY!AU89,WMID!AU89,EMID!AU89,SWALES!AU89,SWEST!AU89,LPN!AU89,SPN!AU89,EPN!AU89,SPD!AU89,SPMW!AU89,SSEH!AU89,SSES!AU89)</f>
        <v>0</v>
      </c>
      <c r="AV89" s="263"/>
      <c r="AW89" s="184"/>
    </row>
    <row r="90" spans="1:49" ht="16.8">
      <c r="A90" s="82"/>
      <c r="B90" s="82"/>
      <c r="C90" s="82"/>
      <c r="D90" s="82"/>
      <c r="E90" s="82" t="str">
        <f t="shared" si="0"/>
        <v>Cyber Resilience OT baseline</v>
      </c>
      <c r="F90" s="82"/>
      <c r="G90" s="82" t="s">
        <v>126</v>
      </c>
      <c r="H90" s="82"/>
      <c r="I90" s="82"/>
      <c r="J90" s="82"/>
      <c r="K90" s="82"/>
      <c r="L90" s="82"/>
      <c r="M90" s="82"/>
      <c r="N90" s="82"/>
      <c r="O90" s="184"/>
      <c r="P90" s="184"/>
      <c r="Q90" s="184"/>
      <c r="R90" s="184"/>
      <c r="S90" s="184"/>
      <c r="T90" s="184"/>
      <c r="U90" s="184"/>
      <c r="V90" s="184"/>
      <c r="W90" s="184"/>
      <c r="X90" s="184"/>
      <c r="Y90" s="184"/>
      <c r="Z90" s="184"/>
      <c r="AA90" s="184"/>
      <c r="AB90" s="184"/>
      <c r="AC90" s="184"/>
      <c r="AD90" s="184"/>
      <c r="AE90" s="184"/>
      <c r="AF90" s="184"/>
      <c r="AG90" s="184"/>
      <c r="AH90" s="184"/>
      <c r="AI90" s="184"/>
      <c r="AJ90" s="417" t="str">
        <f>CHOOSE($B$3,ENWL!AJ90,NPgN!AJ90,NPgY!AJ90,WMID!AJ90,EMID!AJ90,SWALES!AJ90,SWEST!AJ90,LPN!AJ90,SPN!AJ90,EPN!AJ90,SPD!AJ90,SPMW!AJ90,SSEH!AJ90,SSES!AJ90)</f>
        <v>PCD</v>
      </c>
      <c r="AK90" s="321"/>
      <c r="AL90" s="417" t="str">
        <f>CHOOSE($B$3,ENWL!AL90,NPgN!AL90,NPgY!AL90,WMID!AL90,EMID!AL90,SWALES!AL90,SWEST!AL90,LPN!AL90,SPN!AL90,EPN!AL90,SPD!AL90,SPMW!AL90,SSEH!AL90,SSES!AL90)</f>
        <v>RPEs Apply</v>
      </c>
      <c r="AM90" s="528">
        <f>CHOOSE($B$3,ENWL!AM90,NPgN!AM90,NPgY!AM90,WMID!AM90,EMID!AM90,SWALES!AM90,SWEST!AM90,LPN!AM90,SPN!AM90,EPN!AM90,SPD!AM90,SPMW!AM90,SSEH!AM90,SSES!AM90)</f>
        <v>1</v>
      </c>
      <c r="AN90" s="321"/>
      <c r="AO90" s="410">
        <f>CHOOSE($B$3,ENWL!AO90,NPgN!AO90,NPgY!AO90,WMID!AO90,EMID!AO90,SWALES!AO90,SWEST!AO90,LPN!AO90,SPN!AO90,EPN!AO90,SPD!AO90,SPMW!AO90,SSEH!AO90,SSES!AO90)</f>
        <v>0</v>
      </c>
      <c r="AP90" s="410">
        <f>CHOOSE($B$3,ENWL!AP90,NPgN!AP90,NPgY!AP90,WMID!AP90,EMID!AP90,SWALES!AP90,SWEST!AP90,LPN!AP90,SPN!AP90,EPN!AP90,SPD!AP90,SPMW!AP90,SSEH!AP90,SSES!AP90)</f>
        <v>0</v>
      </c>
      <c r="AQ90" s="456">
        <f>CHOOSE($B$3,ENWL!AQ90,NPgN!AQ90,NPgY!AQ90,WMID!AQ90,EMID!AQ90,SWALES!AQ90,SWEST!AQ90,LPN!AQ90,SPN!AQ90,EPN!AQ90,SPD!AQ90,SPMW!AQ90,SSEH!AQ90,SSES!AQ90)</f>
        <v>1</v>
      </c>
      <c r="AR90" s="410">
        <f>CHOOSE($B$3,ENWL!AR90,NPgN!AR90,NPgY!AR90,WMID!AR90,EMID!AR90,SWALES!AR90,SWEST!AR90,LPN!AR90,SPN!AR90,EPN!AR90,SPD!AR90,SPMW!AR90,SSEH!AR90,SSES!AR90)</f>
        <v>0</v>
      </c>
      <c r="AS90" s="410">
        <f>CHOOSE($B$3,ENWL!AS90,NPgN!AS90,NPgY!AS90,WMID!AS90,EMID!AS90,SWALES!AS90,SWEST!AS90,LPN!AS90,SPN!AS90,EPN!AS90,SPD!AS90,SPMW!AS90,SSEH!AS90,SSES!AS90)</f>
        <v>0</v>
      </c>
      <c r="AT90" s="410">
        <f>CHOOSE($B$3,ENWL!AT90,NPgN!AT90,NPgY!AT90,WMID!AT90,EMID!AT90,SWALES!AT90,SWEST!AT90,LPN!AT90,SPN!AT90,EPN!AT90,SPD!AT90,SPMW!AT90,SSEH!AT90,SSES!AT90)</f>
        <v>0</v>
      </c>
      <c r="AU90" s="410">
        <f>CHOOSE($B$3,ENWL!AU90,NPgN!AU90,NPgY!AU90,WMID!AU90,EMID!AU90,SWALES!AU90,SWEST!AU90,LPN!AU90,SPN!AU90,EPN!AU90,SPD!AU90,SPMW!AU90,SSEH!AU90,SSES!AU90)</f>
        <v>0</v>
      </c>
      <c r="AV90" s="263"/>
      <c r="AW90" s="184"/>
    </row>
    <row r="91" spans="1:49" ht="16.8">
      <c r="A91" s="82"/>
      <c r="B91" s="82"/>
      <c r="C91" s="82"/>
      <c r="D91" s="82"/>
      <c r="E91" s="82" t="str">
        <f t="shared" si="0"/>
        <v>Cyber Resilience OT Re-opener</v>
      </c>
      <c r="F91" s="82"/>
      <c r="G91" s="82" t="s">
        <v>126</v>
      </c>
      <c r="H91" s="82"/>
      <c r="I91" s="82"/>
      <c r="J91" s="82"/>
      <c r="K91" s="82"/>
      <c r="L91" s="82"/>
      <c r="M91" s="82"/>
      <c r="N91" s="82"/>
      <c r="O91" s="184"/>
      <c r="P91" s="184"/>
      <c r="Q91" s="184"/>
      <c r="R91" s="184"/>
      <c r="S91" s="184"/>
      <c r="T91" s="184"/>
      <c r="U91" s="184"/>
      <c r="V91" s="184"/>
      <c r="W91" s="184"/>
      <c r="X91" s="184"/>
      <c r="Y91" s="184"/>
      <c r="Z91" s="184"/>
      <c r="AA91" s="184"/>
      <c r="AB91" s="184"/>
      <c r="AC91" s="184"/>
      <c r="AD91" s="184"/>
      <c r="AE91" s="184"/>
      <c r="AF91" s="184"/>
      <c r="AG91" s="184"/>
      <c r="AH91" s="184"/>
      <c r="AI91" s="184"/>
      <c r="AJ91" s="417" t="str">
        <f>CHOOSE($B$3,ENWL!AJ91,NPgN!AJ91,NPgY!AJ91,WMID!AJ91,EMID!AJ91,SWALES!AJ91,SWEST!AJ91,LPN!AJ91,SPN!AJ91,EPN!AJ91,SPD!AJ91,SPMW!AJ91,SSEH!AJ91,SSES!AJ91)</f>
        <v>Re-opener</v>
      </c>
      <c r="AK91" s="321"/>
      <c r="AL91" s="417" t="str">
        <f>CHOOSE($B$3,ENWL!AL91,NPgN!AL91,NPgY!AL91,WMID!AL91,EMID!AL91,SWALES!AL91,SWEST!AL91,LPN!AL91,SPN!AL91,EPN!AL91,SPD!AL91,SPMW!AL91,SSEH!AL91,SSES!AL91)</f>
        <v>RPEs Don't Apply</v>
      </c>
      <c r="AM91" s="528">
        <f>CHOOSE($B$3,ENWL!AM91,NPgN!AM91,NPgY!AM91,WMID!AM91,EMID!AM91,SWALES!AM91,SWEST!AM91,LPN!AM91,SPN!AM91,EPN!AM91,SPD!AM91,SPMW!AM91,SSEH!AM91,SSES!AM91)</f>
        <v>2</v>
      </c>
      <c r="AN91" s="321"/>
      <c r="AO91" s="410">
        <f>CHOOSE($B$3,ENWL!AO91,NPgN!AO91,NPgY!AO91,WMID!AO91,EMID!AO91,SWALES!AO91,SWEST!AO91,LPN!AO91,SPN!AO91,EPN!AO91,SPD!AO91,SPMW!AO91,SSEH!AO91,SSES!AO91)</f>
        <v>0</v>
      </c>
      <c r="AP91" s="410">
        <f>CHOOSE($B$3,ENWL!AP91,NPgN!AP91,NPgY!AP91,WMID!AP91,EMID!AP91,SWALES!AP91,SWEST!AP91,LPN!AP91,SPN!AP91,EPN!AP91,SPD!AP91,SPMW!AP91,SSEH!AP91,SSES!AP91)</f>
        <v>0</v>
      </c>
      <c r="AQ91" s="456">
        <f>CHOOSE($B$3,ENWL!AQ91,NPgN!AQ91,NPgY!AQ91,WMID!AQ91,EMID!AQ91,SWALES!AQ91,SWEST!AQ91,LPN!AQ91,SPN!AQ91,EPN!AQ91,SPD!AQ91,SPMW!AQ91,SSEH!AQ91,SSES!AQ91)</f>
        <v>1</v>
      </c>
      <c r="AR91" s="410">
        <f>CHOOSE($B$3,ENWL!AR91,NPgN!AR91,NPgY!AR91,WMID!AR91,EMID!AR91,SWALES!AR91,SWEST!AR91,LPN!AR91,SPN!AR91,EPN!AR91,SPD!AR91,SPMW!AR91,SSEH!AR91,SSES!AR91)</f>
        <v>0</v>
      </c>
      <c r="AS91" s="410">
        <f>CHOOSE($B$3,ENWL!AS91,NPgN!AS91,NPgY!AS91,WMID!AS91,EMID!AS91,SWALES!AS91,SWEST!AS91,LPN!AS91,SPN!AS91,EPN!AS91,SPD!AS91,SPMW!AS91,SSEH!AS91,SSES!AS91)</f>
        <v>0</v>
      </c>
      <c r="AT91" s="410">
        <f>CHOOSE($B$3,ENWL!AT91,NPgN!AT91,NPgY!AT91,WMID!AT91,EMID!AT91,SWALES!AT91,SWEST!AT91,LPN!AT91,SPN!AT91,EPN!AT91,SPD!AT91,SPMW!AT91,SSEH!AT91,SSES!AT91)</f>
        <v>0</v>
      </c>
      <c r="AU91" s="410">
        <f>CHOOSE($B$3,ENWL!AU91,NPgN!AU91,NPgY!AU91,WMID!AU91,EMID!AU91,SWALES!AU91,SWEST!AU91,LPN!AU91,SPN!AU91,EPN!AU91,SPD!AU91,SPMW!AU91,SSEH!AU91,SSES!AU91)</f>
        <v>0</v>
      </c>
      <c r="AV91" s="263"/>
      <c r="AW91" s="184"/>
    </row>
    <row r="92" spans="1:49" ht="16.8">
      <c r="A92" s="82"/>
      <c r="B92" s="82"/>
      <c r="C92" s="82"/>
      <c r="D92" s="82"/>
      <c r="E92" s="82" t="str">
        <f t="shared" si="0"/>
        <v>Cyber Resilience IT Re-opener</v>
      </c>
      <c r="F92" s="82"/>
      <c r="G92" s="82" t="s">
        <v>126</v>
      </c>
      <c r="H92" s="82"/>
      <c r="I92" s="82"/>
      <c r="J92" s="82"/>
      <c r="K92" s="82"/>
      <c r="L92" s="82"/>
      <c r="M92" s="82"/>
      <c r="N92" s="82"/>
      <c r="O92" s="184"/>
      <c r="P92" s="184"/>
      <c r="Q92" s="184"/>
      <c r="R92" s="184"/>
      <c r="S92" s="184"/>
      <c r="T92" s="184"/>
      <c r="U92" s="184"/>
      <c r="V92" s="184"/>
      <c r="W92" s="184"/>
      <c r="X92" s="184"/>
      <c r="Y92" s="184"/>
      <c r="Z92" s="184"/>
      <c r="AA92" s="184"/>
      <c r="AB92" s="184"/>
      <c r="AC92" s="184"/>
      <c r="AD92" s="184"/>
      <c r="AE92" s="184"/>
      <c r="AF92" s="184"/>
      <c r="AG92" s="184"/>
      <c r="AH92" s="184"/>
      <c r="AI92" s="184"/>
      <c r="AJ92" s="417" t="str">
        <f>CHOOSE($B$3,ENWL!AJ92,NPgN!AJ92,NPgY!AJ92,WMID!AJ92,EMID!AJ92,SWALES!AJ92,SWEST!AJ92,LPN!AJ92,SPN!AJ92,EPN!AJ92,SPD!AJ92,SPMW!AJ92,SSEH!AJ92,SSES!AJ92)</f>
        <v>Re-opener</v>
      </c>
      <c r="AK92" s="321"/>
      <c r="AL92" s="417" t="str">
        <f>CHOOSE($B$3,ENWL!AL92,NPgN!AL92,NPgY!AL92,WMID!AL92,EMID!AL92,SWALES!AL92,SWEST!AL92,LPN!AL92,SPN!AL92,EPN!AL92,SPD!AL92,SPMW!AL92,SSEH!AL92,SSES!AL92)</f>
        <v>RPEs Don't Apply</v>
      </c>
      <c r="AM92" s="528">
        <f>CHOOSE($B$3,ENWL!AM92,NPgN!AM92,NPgY!AM92,WMID!AM92,EMID!AM92,SWALES!AM92,SWEST!AM92,LPN!AM92,SPN!AM92,EPN!AM92,SPD!AM92,SPMW!AM92,SSEH!AM92,SSES!AM92)</f>
        <v>2</v>
      </c>
      <c r="AN92" s="321"/>
      <c r="AO92" s="410">
        <f>CHOOSE($B$3,ENWL!AO92,NPgN!AO92,NPgY!AO92,WMID!AO92,EMID!AO92,SWALES!AO92,SWEST!AO92,LPN!AO92,SPN!AO92,EPN!AO92,SPD!AO92,SPMW!AO92,SSEH!AO92,SSES!AO92)</f>
        <v>0</v>
      </c>
      <c r="AP92" s="410">
        <f>CHOOSE($B$3,ENWL!AP92,NPgN!AP92,NPgY!AP92,WMID!AP92,EMID!AP92,SWALES!AP92,SWEST!AP92,LPN!AP92,SPN!AP92,EPN!AP92,SPD!AP92,SPMW!AP92,SSEH!AP92,SSES!AP92)</f>
        <v>0</v>
      </c>
      <c r="AQ92" s="456">
        <f>CHOOSE($B$3,ENWL!AQ92,NPgN!AQ92,NPgY!AQ92,WMID!AQ92,EMID!AQ92,SWALES!AQ92,SWEST!AQ92,LPN!AQ92,SPN!AQ92,EPN!AQ92,SPD!AQ92,SPMW!AQ92,SSEH!AQ92,SSES!AQ92)</f>
        <v>0</v>
      </c>
      <c r="AR92" s="410">
        <f>CHOOSE($B$3,ENWL!AR92,NPgN!AR92,NPgY!AR92,WMID!AR92,EMID!AR92,SWALES!AR92,SWEST!AR92,LPN!AR92,SPN!AR92,EPN!AR92,SPD!AR92,SPMW!AR92,SSEH!AR92,SSES!AR92)</f>
        <v>0</v>
      </c>
      <c r="AS92" s="410">
        <f>CHOOSE($B$3,ENWL!AS92,NPgN!AS92,NPgY!AS92,WMID!AS92,EMID!AS92,SWALES!AS92,SWEST!AS92,LPN!AS92,SPN!AS92,EPN!AS92,SPD!AS92,SPMW!AS92,SSEH!AS92,SSES!AS92)</f>
        <v>0</v>
      </c>
      <c r="AT92" s="410">
        <f>CHOOSE($B$3,ENWL!AT92,NPgN!AT92,NPgY!AT92,WMID!AT92,EMID!AT92,SWALES!AT92,SWEST!AT92,LPN!AT92,SPN!AT92,EPN!AT92,SPD!AT92,SPMW!AT92,SSEH!AT92,SSES!AT92)</f>
        <v>0</v>
      </c>
      <c r="AU92" s="410">
        <f>CHOOSE($B$3,ENWL!AU92,NPgN!AU92,NPgY!AU92,WMID!AU92,EMID!AU92,SWALES!AU92,SWEST!AU92,LPN!AU92,SPN!AU92,EPN!AU92,SPD!AU92,SPMW!AU92,SSEH!AU92,SSES!AU92)</f>
        <v>1</v>
      </c>
      <c r="AV92" s="263"/>
      <c r="AW92" s="184"/>
    </row>
    <row r="93" spans="1:49" ht="16.8">
      <c r="A93" s="82"/>
      <c r="B93" s="82"/>
      <c r="C93" s="82"/>
      <c r="D93" s="82"/>
      <c r="E93" s="82" t="str">
        <f t="shared" si="0"/>
        <v>Off-gas Grid Mechanistic Price Control Deliverable</v>
      </c>
      <c r="F93" s="82"/>
      <c r="G93" s="82" t="s">
        <v>126</v>
      </c>
      <c r="H93" s="82"/>
      <c r="I93" s="82"/>
      <c r="J93" s="82"/>
      <c r="K93" s="82"/>
      <c r="L93" s="82"/>
      <c r="M93" s="82"/>
      <c r="N93" s="82"/>
      <c r="O93" s="184"/>
      <c r="P93" s="184"/>
      <c r="Q93" s="184"/>
      <c r="R93" s="184"/>
      <c r="S93" s="184"/>
      <c r="T93" s="184"/>
      <c r="U93" s="184"/>
      <c r="V93" s="184"/>
      <c r="W93" s="184"/>
      <c r="X93" s="184"/>
      <c r="Y93" s="184"/>
      <c r="Z93" s="184"/>
      <c r="AA93" s="184"/>
      <c r="AB93" s="184"/>
      <c r="AC93" s="184"/>
      <c r="AD93" s="184"/>
      <c r="AE93" s="184"/>
      <c r="AF93" s="184"/>
      <c r="AG93" s="184"/>
      <c r="AH93" s="184"/>
      <c r="AI93" s="184"/>
      <c r="AJ93" s="417" t="str">
        <f>CHOOSE($B$3,ENWL!AJ93,NPgN!AJ93,NPgY!AJ93,WMID!AJ93,EMID!AJ93,SWALES!AJ93,SWEST!AJ93,LPN!AJ93,SPN!AJ93,EPN!AJ93,SPD!AJ93,SPMW!AJ93,SSEH!AJ93,SSES!AJ93)</f>
        <v>PCD</v>
      </c>
      <c r="AK93" s="321"/>
      <c r="AL93" s="417" t="str">
        <f>CHOOSE($B$3,ENWL!AL93,NPgN!AL93,NPgY!AL93,WMID!AL93,EMID!AL93,SWALES!AL93,SWEST!AL93,LPN!AL93,SPN!AL93,EPN!AL93,SPD!AL93,SPMW!AL93,SSEH!AL93,SSES!AL93)</f>
        <v>RPEs Apply</v>
      </c>
      <c r="AM93" s="528">
        <f>CHOOSE($B$3,ENWL!AM93,NPgN!AM93,NPgY!AM93,WMID!AM93,EMID!AM93,SWALES!AM93,SWEST!AM93,LPN!AM93,SPN!AM93,EPN!AM93,SPD!AM93,SPMW!AM93,SSEH!AM93,SSES!AM93)</f>
        <v>1</v>
      </c>
      <c r="AN93" s="321"/>
      <c r="AO93" s="410">
        <f>CHOOSE($B$3,ENWL!AO93,NPgN!AO93,NPgY!AO93,WMID!AO93,EMID!AO93,SWALES!AO93,SWEST!AO93,LPN!AO93,SPN!AO93,EPN!AO93,SPD!AO93,SPMW!AO93,SSEH!AO93,SSES!AO93)</f>
        <v>1</v>
      </c>
      <c r="AP93" s="410">
        <f>CHOOSE($B$3,ENWL!AP93,NPgN!AP93,NPgY!AP93,WMID!AP93,EMID!AP93,SWALES!AP93,SWEST!AP93,LPN!AP93,SPN!AP93,EPN!AP93,SPD!AP93,SPMW!AP93,SSEH!AP93,SSES!AP93)</f>
        <v>0</v>
      </c>
      <c r="AQ93" s="456">
        <f>CHOOSE($B$3,ENWL!AQ93,NPgN!AQ93,NPgY!AQ93,WMID!AQ93,EMID!AQ93,SWALES!AQ93,SWEST!AQ93,LPN!AQ93,SPN!AQ93,EPN!AQ93,SPD!AQ93,SPMW!AQ93,SSEH!AQ93,SSES!AQ93)</f>
        <v>0</v>
      </c>
      <c r="AR93" s="410">
        <f>CHOOSE($B$3,ENWL!AR93,NPgN!AR93,NPgY!AR93,WMID!AR93,EMID!AR93,SWALES!AR93,SWEST!AR93,LPN!AR93,SPN!AR93,EPN!AR93,SPD!AR93,SPMW!AR93,SSEH!AR93,SSES!AR93)</f>
        <v>0</v>
      </c>
      <c r="AS93" s="410">
        <f>CHOOSE($B$3,ENWL!AS93,NPgN!AS93,NPgY!AS93,WMID!AS93,EMID!AS93,SWALES!AS93,SWEST!AS93,LPN!AS93,SPN!AS93,EPN!AS93,SPD!AS93,SPMW!AS93,SSEH!AS93,SSES!AS93)</f>
        <v>0</v>
      </c>
      <c r="AT93" s="410">
        <f>CHOOSE($B$3,ENWL!AT93,NPgN!AT93,NPgY!AT93,WMID!AT93,EMID!AT93,SWALES!AT93,SWEST!AT93,LPN!AT93,SPN!AT93,EPN!AT93,SPD!AT93,SPMW!AT93,SSEH!AT93,SSES!AT93)</f>
        <v>0</v>
      </c>
      <c r="AU93" s="410">
        <f>CHOOSE($B$3,ENWL!AU93,NPgN!AU93,NPgY!AU93,WMID!AU93,EMID!AU93,SWALES!AU93,SWEST!AU93,LPN!AU93,SPN!AU93,EPN!AU93,SPD!AU93,SPMW!AU93,SSEH!AU93,SSES!AU93)</f>
        <v>0</v>
      </c>
      <c r="AV93" s="263"/>
      <c r="AW93" s="184"/>
    </row>
    <row r="94" spans="1:49" ht="16.8">
      <c r="A94" s="82"/>
      <c r="B94" s="82"/>
      <c r="C94" s="82"/>
      <c r="D94" s="82"/>
      <c r="E94" s="82" t="str">
        <f t="shared" si="0"/>
        <v>Shetland Link Contribution (SSEH only)</v>
      </c>
      <c r="F94" s="82"/>
      <c r="G94" s="82" t="s">
        <v>126</v>
      </c>
      <c r="H94" s="82"/>
      <c r="I94" s="82"/>
      <c r="J94" s="82"/>
      <c r="K94" s="82"/>
      <c r="L94" s="82"/>
      <c r="M94" s="82"/>
      <c r="N94" s="82"/>
      <c r="O94" s="184"/>
      <c r="P94" s="184"/>
      <c r="Q94" s="184"/>
      <c r="R94" s="184"/>
      <c r="S94" s="184"/>
      <c r="T94" s="184"/>
      <c r="U94" s="184"/>
      <c r="V94" s="184"/>
      <c r="W94" s="184"/>
      <c r="X94" s="184"/>
      <c r="Y94" s="184"/>
      <c r="Z94" s="184"/>
      <c r="AA94" s="184"/>
      <c r="AB94" s="184"/>
      <c r="AC94" s="184"/>
      <c r="AD94" s="184"/>
      <c r="AE94" s="184"/>
      <c r="AF94" s="184"/>
      <c r="AG94" s="184"/>
      <c r="AH94" s="184"/>
      <c r="AI94" s="184"/>
      <c r="AJ94" s="417" t="str">
        <f>CHOOSE($B$3,ENWL!AJ94,NPgN!AJ94,NPgY!AJ94,WMID!AJ94,EMID!AJ94,SWALES!AJ94,SWEST!AJ94,LPN!AJ94,SPN!AJ94,EPN!AJ94,SPD!AJ94,SPMW!AJ94,SSEH!AJ94,SSES!AJ94)</f>
        <v>Other</v>
      </c>
      <c r="AK94" s="321"/>
      <c r="AL94" s="417" t="str">
        <f>CHOOSE($B$3,ENWL!AL94,NPgN!AL94,NPgY!AL94,WMID!AL94,EMID!AL94,SWALES!AL94,SWEST!AL94,LPN!AL94,SPN!AL94,EPN!AL94,SPD!AL94,SPMW!AL94,SSEH!AL94,SSES!AL94)</f>
        <v>RPEs Don't Apply</v>
      </c>
      <c r="AM94" s="528">
        <f>CHOOSE($B$3,ENWL!AM94,NPgN!AM94,NPgY!AM94,WMID!AM94,EMID!AM94,SWALES!AM94,SWEST!AM94,LPN!AM94,SPN!AM94,EPN!AM94,SPD!AM94,SPMW!AM94,SSEH!AM94,SSES!AM94)</f>
        <v>2</v>
      </c>
      <c r="AN94" s="321"/>
      <c r="AO94" s="410">
        <f>CHOOSE($B$3,ENWL!AO94,NPgN!AO94,NPgY!AO94,WMID!AO94,EMID!AO94,SWALES!AO94,SWEST!AO94,LPN!AO94,SPN!AO94,EPN!AO94,SPD!AO94,SPMW!AO94,SSEH!AO94,SSES!AO94)</f>
        <v>0</v>
      </c>
      <c r="AP94" s="410">
        <f>CHOOSE($B$3,ENWL!AP94,NPgN!AP94,NPgY!AP94,WMID!AP94,EMID!AP94,SWALES!AP94,SWEST!AP94,LPN!AP94,SPN!AP94,EPN!AP94,SPD!AP94,SPMW!AP94,SSEH!AP94,SSES!AP94)</f>
        <v>0</v>
      </c>
      <c r="AQ94" s="456">
        <f>CHOOSE($B$3,ENWL!AQ94,NPgN!AQ94,NPgY!AQ94,WMID!AQ94,EMID!AQ94,SWALES!AQ94,SWEST!AQ94,LPN!AQ94,SPN!AQ94,EPN!AQ94,SPD!AQ94,SPMW!AQ94,SSEH!AQ94,SSES!AQ94)</f>
        <v>0.9</v>
      </c>
      <c r="AR94" s="410">
        <f>CHOOSE($B$3,ENWL!AR94,NPgN!AR94,NPgY!AR94,WMID!AR94,EMID!AR94,SWALES!AR94,SWEST!AR94,LPN!AR94,SPN!AR94,EPN!AR94,SPD!AR94,SPMW!AR94,SSEH!AR94,SSES!AR94)</f>
        <v>0</v>
      </c>
      <c r="AS94" s="410">
        <f>CHOOSE($B$3,ENWL!AS94,NPgN!AS94,NPgY!AS94,WMID!AS94,EMID!AS94,SWALES!AS94,SWEST!AS94,LPN!AS94,SPN!AS94,EPN!AS94,SPD!AS94,SPMW!AS94,SSEH!AS94,SSES!AS94)</f>
        <v>0</v>
      </c>
      <c r="AT94" s="410">
        <f>CHOOSE($B$3,ENWL!AT94,NPgN!AT94,NPgY!AT94,WMID!AT94,EMID!AT94,SWALES!AT94,SWEST!AT94,LPN!AT94,SPN!AT94,EPN!AT94,SPD!AT94,SPMW!AT94,SSEH!AT94,SSES!AT94)</f>
        <v>0</v>
      </c>
      <c r="AU94" s="410">
        <f>CHOOSE($B$3,ENWL!AU94,NPgN!AU94,NPgY!AU94,WMID!AU94,EMID!AU94,SWALES!AU94,SWEST!AU94,LPN!AU94,SPN!AU94,EPN!AU94,SPD!AU94,SPMW!AU94,SSEH!AU94,SSES!AU94)</f>
        <v>0.1</v>
      </c>
      <c r="AV94" s="263"/>
      <c r="AW94" s="184"/>
    </row>
    <row r="95" spans="1:49" ht="16.8">
      <c r="A95" s="82"/>
      <c r="B95" s="82"/>
      <c r="C95" s="82"/>
      <c r="D95" s="82"/>
      <c r="E95" s="82" t="str">
        <f t="shared" si="0"/>
        <v>West Coast of Cumbria Re-opener (ENWL only)</v>
      </c>
      <c r="F95" s="82"/>
      <c r="G95" s="82" t="s">
        <v>126</v>
      </c>
      <c r="H95" s="82"/>
      <c r="I95" s="82"/>
      <c r="J95" s="82"/>
      <c r="K95" s="82"/>
      <c r="L95" s="82"/>
      <c r="M95" s="82"/>
      <c r="N95" s="82"/>
      <c r="O95" s="184"/>
      <c r="P95" s="184"/>
      <c r="Q95" s="184"/>
      <c r="R95" s="184"/>
      <c r="S95" s="184"/>
      <c r="T95" s="184"/>
      <c r="U95" s="184"/>
      <c r="V95" s="184"/>
      <c r="W95" s="184"/>
      <c r="X95" s="184"/>
      <c r="Y95" s="184"/>
      <c r="Z95" s="184"/>
      <c r="AA95" s="184"/>
      <c r="AB95" s="184"/>
      <c r="AC95" s="184"/>
      <c r="AD95" s="184"/>
      <c r="AE95" s="184"/>
      <c r="AF95" s="184"/>
      <c r="AG95" s="184"/>
      <c r="AH95" s="184"/>
      <c r="AI95" s="184"/>
      <c r="AJ95" s="417" t="str">
        <f>CHOOSE($B$3,ENWL!AJ95,NPgN!AJ95,NPgY!AJ95,WMID!AJ95,EMID!AJ95,SWALES!AJ95,SWEST!AJ95,LPN!AJ95,SPN!AJ95,EPN!AJ95,SPD!AJ95,SPMW!AJ95,SSEH!AJ95,SSES!AJ95)</f>
        <v>Re-opener</v>
      </c>
      <c r="AK95" s="321"/>
      <c r="AL95" s="417" t="str">
        <f>CHOOSE($B$3,ENWL!AL95,NPgN!AL95,NPgY!AL95,WMID!AL95,EMID!AL95,SWALES!AL95,SWEST!AL95,LPN!AL95,SPN!AL95,EPN!AL95,SPD!AL95,SPMW!AL95,SSEH!AL95,SSES!AL95)</f>
        <v>RPEs Don't Apply</v>
      </c>
      <c r="AM95" s="528">
        <f>CHOOSE($B$3,ENWL!AM95,NPgN!AM95,NPgY!AM95,WMID!AM95,EMID!AM95,SWALES!AM95,SWEST!AM95,LPN!AM95,SPN!AM95,EPN!AM95,SPD!AM95,SPMW!AM95,SSEH!AM95,SSES!AM95)</f>
        <v>2</v>
      </c>
      <c r="AN95" s="321"/>
      <c r="AO95" s="410">
        <f>CHOOSE($B$3,ENWL!AO95,NPgN!AO95,NPgY!AO95,WMID!AO95,EMID!AO95,SWALES!AO95,SWEST!AO95,LPN!AO95,SPN!AO95,EPN!AO95,SPD!AO95,SPMW!AO95,SSEH!AO95,SSES!AO95)</f>
        <v>0</v>
      </c>
      <c r="AP95" s="410">
        <f>CHOOSE($B$3,ENWL!AP95,NPgN!AP95,NPgY!AP95,WMID!AP95,EMID!AP95,SWALES!AP95,SWEST!AP95,LPN!AP95,SPN!AP95,EPN!AP95,SPD!AP95,SPMW!AP95,SSEH!AP95,SSES!AP95)</f>
        <v>0</v>
      </c>
      <c r="AQ95" s="456">
        <f>CHOOSE($B$3,ENWL!AQ95,NPgN!AQ95,NPgY!AQ95,WMID!AQ95,EMID!AQ95,SWALES!AQ95,SWEST!AQ95,LPN!AQ95,SPN!AQ95,EPN!AQ95,SPD!AQ95,SPMW!AQ95,SSEH!AQ95,SSES!AQ95)</f>
        <v>1</v>
      </c>
      <c r="AR95" s="410">
        <f>CHOOSE($B$3,ENWL!AR95,NPgN!AR95,NPgY!AR95,WMID!AR95,EMID!AR95,SWALES!AR95,SWEST!AR95,LPN!AR95,SPN!AR95,EPN!AR95,SPD!AR95,SPMW!AR95,SSEH!AR95,SSES!AR95)</f>
        <v>0</v>
      </c>
      <c r="AS95" s="410">
        <f>CHOOSE($B$3,ENWL!AS95,NPgN!AS95,NPgY!AS95,WMID!AS95,EMID!AS95,SWALES!AS95,SWEST!AS95,LPN!AS95,SPN!AS95,EPN!AS95,SPD!AS95,SPMW!AS95,SSEH!AS95,SSES!AS95)</f>
        <v>0</v>
      </c>
      <c r="AT95" s="410">
        <f>CHOOSE($B$3,ENWL!AT95,NPgN!AT95,NPgY!AT95,WMID!AT95,EMID!AT95,SWALES!AT95,SWEST!AT95,LPN!AT95,SPN!AT95,EPN!AT95,SPD!AT95,SPMW!AT95,SSEH!AT95,SSES!AT95)</f>
        <v>0</v>
      </c>
      <c r="AU95" s="410">
        <f>CHOOSE($B$3,ENWL!AU95,NPgN!AU95,NPgY!AU95,WMID!AU95,EMID!AU95,SWALES!AU95,SWEST!AU95,LPN!AU95,SPN!AU95,EPN!AU95,SPD!AU95,SPMW!AU95,SSEH!AU95,SSES!AU95)</f>
        <v>0</v>
      </c>
      <c r="AV95" s="263"/>
      <c r="AW95" s="184"/>
    </row>
    <row r="96" spans="1:49" ht="16.8">
      <c r="A96" s="82"/>
      <c r="B96" s="82"/>
      <c r="C96" s="82"/>
      <c r="D96" s="82"/>
      <c r="E96" s="82" t="str">
        <f t="shared" si="0"/>
        <v>Shetland Enduring Solution Re-opener (SSEH only)</v>
      </c>
      <c r="F96" s="82"/>
      <c r="G96" s="82" t="s">
        <v>126</v>
      </c>
      <c r="H96" s="82"/>
      <c r="I96" s="82"/>
      <c r="J96" s="82"/>
      <c r="K96" s="82"/>
      <c r="L96" s="82"/>
      <c r="M96" s="82"/>
      <c r="N96" s="82"/>
      <c r="O96" s="184"/>
      <c r="P96" s="184"/>
      <c r="Q96" s="184"/>
      <c r="R96" s="184"/>
      <c r="S96" s="184"/>
      <c r="T96" s="184"/>
      <c r="U96" s="184"/>
      <c r="V96" s="184"/>
      <c r="W96" s="184"/>
      <c r="X96" s="184"/>
      <c r="Y96" s="184"/>
      <c r="Z96" s="184"/>
      <c r="AA96" s="184"/>
      <c r="AB96" s="184"/>
      <c r="AC96" s="184"/>
      <c r="AD96" s="184"/>
      <c r="AE96" s="184"/>
      <c r="AF96" s="184"/>
      <c r="AG96" s="184"/>
      <c r="AH96" s="184"/>
      <c r="AI96" s="184"/>
      <c r="AJ96" s="417" t="str">
        <f>CHOOSE($B$3,ENWL!AJ96,NPgN!AJ96,NPgY!AJ96,WMID!AJ96,EMID!AJ96,SWALES!AJ96,SWEST!AJ96,LPN!AJ96,SPN!AJ96,EPN!AJ96,SPD!AJ96,SPMW!AJ96,SSEH!AJ96,SSES!AJ96)</f>
        <v>Re-opener</v>
      </c>
      <c r="AK96" s="321"/>
      <c r="AL96" s="417" t="str">
        <f>CHOOSE($B$3,ENWL!AL96,NPgN!AL96,NPgY!AL96,WMID!AL96,EMID!AL96,SWALES!AL96,SWEST!AL96,LPN!AL96,SPN!AL96,EPN!AL96,SPD!AL96,SPMW!AL96,SSEH!AL96,SSES!AL96)</f>
        <v>RPEs Don't Apply</v>
      </c>
      <c r="AM96" s="528">
        <f>CHOOSE($B$3,ENWL!AM96,NPgN!AM96,NPgY!AM96,WMID!AM96,EMID!AM96,SWALES!AM96,SWEST!AM96,LPN!AM96,SPN!AM96,EPN!AM96,SPD!AM96,SPMW!AM96,SSEH!AM96,SSES!AM96)</f>
        <v>2</v>
      </c>
      <c r="AN96" s="321"/>
      <c r="AO96" s="410">
        <f>CHOOSE($B$3,ENWL!AO96,NPgN!AO96,NPgY!AO96,WMID!AO96,EMID!AO96,SWALES!AO96,SWEST!AO96,LPN!AO96,SPN!AO96,EPN!AO96,SPD!AO96,SPMW!AO96,SSEH!AO96,SSES!AO96)</f>
        <v>0</v>
      </c>
      <c r="AP96" s="410">
        <f>CHOOSE($B$3,ENWL!AP96,NPgN!AP96,NPgY!AP96,WMID!AP96,EMID!AP96,SWALES!AP96,SWEST!AP96,LPN!AP96,SPN!AP96,EPN!AP96,SPD!AP96,SPMW!AP96,SSEH!AP96,SSES!AP96)</f>
        <v>0</v>
      </c>
      <c r="AQ96" s="456">
        <f>CHOOSE($B$3,ENWL!AQ96,NPgN!AQ96,NPgY!AQ96,WMID!AQ96,EMID!AQ96,SWALES!AQ96,SWEST!AQ96,LPN!AQ96,SPN!AQ96,EPN!AQ96,SPD!AQ96,SPMW!AQ96,SSEH!AQ96,SSES!AQ96)</f>
        <v>0</v>
      </c>
      <c r="AR96" s="410">
        <f>CHOOSE($B$3,ENWL!AR96,NPgN!AR96,NPgY!AR96,WMID!AR96,EMID!AR96,SWALES!AR96,SWEST!AR96,LPN!AR96,SPN!AR96,EPN!AR96,SPD!AR96,SPMW!AR96,SSEH!AR96,SSES!AR96)</f>
        <v>0</v>
      </c>
      <c r="AS96" s="410">
        <f>CHOOSE($B$3,ENWL!AS96,NPgN!AS96,NPgY!AS96,WMID!AS96,EMID!AS96,SWALES!AS96,SWEST!AS96,LPN!AS96,SPN!AS96,EPN!AS96,SPD!AS96,SPMW!AS96,SSEH!AS96,SSES!AS96)</f>
        <v>0</v>
      </c>
      <c r="AT96" s="410">
        <f>CHOOSE($B$3,ENWL!AT96,NPgN!AT96,NPgY!AT96,WMID!AT96,EMID!AT96,SWALES!AT96,SWEST!AT96,LPN!AT96,SPN!AT96,EPN!AT96,SPD!AT96,SPMW!AT96,SSEH!AT96,SSES!AT96)</f>
        <v>0</v>
      </c>
      <c r="AU96" s="410">
        <f>CHOOSE($B$3,ENWL!AU96,NPgN!AU96,NPgY!AU96,WMID!AU96,EMID!AU96,SWALES!AU96,SWEST!AU96,LPN!AU96,SPN!AU96,EPN!AU96,SPD!AU96,SPMW!AU96,SSEH!AU96,SSES!AU96)</f>
        <v>1</v>
      </c>
      <c r="AV96" s="263"/>
      <c r="AW96" s="184"/>
    </row>
    <row r="97" spans="1:49" ht="16.8">
      <c r="A97" s="82"/>
      <c r="B97" s="82"/>
      <c r="C97" s="82"/>
      <c r="D97" s="82"/>
      <c r="E97" s="82" t="str">
        <f t="shared" si="0"/>
        <v>Shetland Extension Fixed Energy Costs Re-opener (SSEH only)</v>
      </c>
      <c r="F97" s="82"/>
      <c r="G97" s="82" t="s">
        <v>126</v>
      </c>
      <c r="H97" s="82"/>
      <c r="I97" s="82"/>
      <c r="J97" s="82"/>
      <c r="K97" s="82"/>
      <c r="L97" s="82"/>
      <c r="M97" s="82"/>
      <c r="N97" s="82"/>
      <c r="O97" s="184"/>
      <c r="P97" s="184"/>
      <c r="Q97" s="184"/>
      <c r="R97" s="184"/>
      <c r="S97" s="184"/>
      <c r="T97" s="184"/>
      <c r="U97" s="184"/>
      <c r="V97" s="184"/>
      <c r="W97" s="184"/>
      <c r="X97" s="184"/>
      <c r="Y97" s="184"/>
      <c r="Z97" s="184"/>
      <c r="AA97" s="184"/>
      <c r="AB97" s="184"/>
      <c r="AC97" s="184"/>
      <c r="AD97" s="184"/>
      <c r="AE97" s="184"/>
      <c r="AF97" s="184"/>
      <c r="AG97" s="184"/>
      <c r="AH97" s="184"/>
      <c r="AI97" s="184"/>
      <c r="AJ97" s="417" t="str">
        <f>CHOOSE($B$3,ENWL!AJ97,NPgN!AJ97,NPgY!AJ97,WMID!AJ97,EMID!AJ97,SWALES!AJ97,SWEST!AJ97,LPN!AJ97,SPN!AJ97,EPN!AJ97,SPD!AJ97,SPMW!AJ97,SSEH!AJ97,SSES!AJ97)</f>
        <v>Re-opener</v>
      </c>
      <c r="AK97" s="321"/>
      <c r="AL97" s="417" t="str">
        <f>CHOOSE($B$3,ENWL!AL97,NPgN!AL97,NPgY!AL97,WMID!AL97,EMID!AL97,SWALES!AL97,SWEST!AL97,LPN!AL97,SPN!AL97,EPN!AL97,SPD!AL97,SPMW!AL97,SSEH!AL97,SSES!AL97)</f>
        <v>RPEs Don't Apply</v>
      </c>
      <c r="AM97" s="528">
        <f>CHOOSE($B$3,ENWL!AM97,NPgN!AM97,NPgY!AM97,WMID!AM97,EMID!AM97,SWALES!AM97,SWEST!AM97,LPN!AM97,SPN!AM97,EPN!AM97,SPD!AM97,SPMW!AM97,SSEH!AM97,SSES!AM97)</f>
        <v>2</v>
      </c>
      <c r="AN97" s="321"/>
      <c r="AO97" s="410">
        <f>CHOOSE($B$3,ENWL!AO97,NPgN!AO97,NPgY!AO97,WMID!AO97,EMID!AO97,SWALES!AO97,SWEST!AO97,LPN!AO97,SPN!AO97,EPN!AO97,SPD!AO97,SPMW!AO97,SSEH!AO97,SSES!AO97)</f>
        <v>0</v>
      </c>
      <c r="AP97" s="410">
        <f>CHOOSE($B$3,ENWL!AP97,NPgN!AP97,NPgY!AP97,WMID!AP97,EMID!AP97,SWALES!AP97,SWEST!AP97,LPN!AP97,SPN!AP97,EPN!AP97,SPD!AP97,SPMW!AP97,SSEH!AP97,SSES!AP97)</f>
        <v>1</v>
      </c>
      <c r="AQ97" s="456">
        <f>CHOOSE($B$3,ENWL!AQ97,NPgN!AQ97,NPgY!AQ97,WMID!AQ97,EMID!AQ97,SWALES!AQ97,SWEST!AQ97,LPN!AQ97,SPN!AQ97,EPN!AQ97,SPD!AQ97,SPMW!AQ97,SSEH!AQ97,SSES!AQ97)</f>
        <v>0</v>
      </c>
      <c r="AR97" s="410">
        <f>CHOOSE($B$3,ENWL!AR97,NPgN!AR97,NPgY!AR97,WMID!AR97,EMID!AR97,SWALES!AR97,SWEST!AR97,LPN!AR97,SPN!AR97,EPN!AR97,SPD!AR97,SPMW!AR97,SSEH!AR97,SSES!AR97)</f>
        <v>0</v>
      </c>
      <c r="AS97" s="410">
        <f>CHOOSE($B$3,ENWL!AS97,NPgN!AS97,NPgY!AS97,WMID!AS97,EMID!AS97,SWALES!AS97,SWEST!AS97,LPN!AS97,SPN!AS97,EPN!AS97,SPD!AS97,SPMW!AS97,SSEH!AS97,SSES!AS97)</f>
        <v>0</v>
      </c>
      <c r="AT97" s="410">
        <f>CHOOSE($B$3,ENWL!AT97,NPgN!AT97,NPgY!AT97,WMID!AT97,EMID!AT97,SWALES!AT97,SWEST!AT97,LPN!AT97,SPN!AT97,EPN!AT97,SPD!AT97,SPMW!AT97,SSEH!AT97,SSES!AT97)</f>
        <v>0</v>
      </c>
      <c r="AU97" s="410">
        <f>CHOOSE($B$3,ENWL!AU97,NPgN!AU97,NPgY!AU97,WMID!AU97,EMID!AU97,SWALES!AU97,SWEST!AU97,LPN!AU97,SPN!AU97,EPN!AU97,SPD!AU97,SPMW!AU97,SSEH!AU97,SSES!AU97)</f>
        <v>0</v>
      </c>
      <c r="AV97" s="263"/>
      <c r="AW97" s="184"/>
    </row>
    <row r="98" spans="1:49" ht="16.8">
      <c r="A98" s="82"/>
      <c r="B98" s="82"/>
      <c r="C98" s="82"/>
      <c r="D98" s="82"/>
      <c r="E98" s="82" t="str">
        <f t="shared" si="0"/>
        <v>Hebrides and Orkney Re-opener (SSEH only)</v>
      </c>
      <c r="F98" s="82"/>
      <c r="G98" s="82" t="s">
        <v>126</v>
      </c>
      <c r="H98" s="82"/>
      <c r="I98" s="82"/>
      <c r="J98" s="82"/>
      <c r="K98" s="82"/>
      <c r="L98" s="82"/>
      <c r="M98" s="82"/>
      <c r="N98" s="82"/>
      <c r="O98" s="184"/>
      <c r="P98" s="184"/>
      <c r="Q98" s="184"/>
      <c r="R98" s="184"/>
      <c r="S98" s="184"/>
      <c r="T98" s="184"/>
      <c r="U98" s="184"/>
      <c r="V98" s="184"/>
      <c r="W98" s="184"/>
      <c r="X98" s="184"/>
      <c r="Y98" s="184"/>
      <c r="Z98" s="184"/>
      <c r="AA98" s="184"/>
      <c r="AB98" s="184"/>
      <c r="AC98" s="184"/>
      <c r="AD98" s="184"/>
      <c r="AE98" s="184"/>
      <c r="AF98" s="184"/>
      <c r="AG98" s="184"/>
      <c r="AH98" s="184"/>
      <c r="AI98" s="184"/>
      <c r="AJ98" s="417" t="str">
        <f>CHOOSE($B$3,ENWL!AJ98,NPgN!AJ98,NPgY!AJ98,WMID!AJ98,EMID!AJ98,SWALES!AJ98,SWEST!AJ98,LPN!AJ98,SPN!AJ98,EPN!AJ98,SPD!AJ98,SPMW!AJ98,SSEH!AJ98,SSES!AJ98)</f>
        <v>Re-opener</v>
      </c>
      <c r="AK98" s="321"/>
      <c r="AL98" s="417" t="str">
        <f>CHOOSE($B$3,ENWL!AL98,NPgN!AL98,NPgY!AL98,WMID!AL98,EMID!AL98,SWALES!AL98,SWEST!AL98,LPN!AL98,SPN!AL98,EPN!AL98,SPD!AL98,SPMW!AL98,SSEH!AL98,SSES!AL98)</f>
        <v>RPEs Don't Apply</v>
      </c>
      <c r="AM98" s="528">
        <f>CHOOSE($B$3,ENWL!AM98,NPgN!AM98,NPgY!AM98,WMID!AM98,EMID!AM98,SWALES!AM98,SWEST!AM98,LPN!AM98,SPN!AM98,EPN!AM98,SPD!AM98,SPMW!AM98,SSEH!AM98,SSES!AM98)</f>
        <v>2</v>
      </c>
      <c r="AN98" s="321"/>
      <c r="AO98" s="410">
        <f>CHOOSE($B$3,ENWL!AO98,NPgN!AO98,NPgY!AO98,WMID!AO98,EMID!AO98,SWALES!AO98,SWEST!AO98,LPN!AO98,SPN!AO98,EPN!AO98,SPD!AO98,SPMW!AO98,SSEH!AO98,SSES!AO98)</f>
        <v>0</v>
      </c>
      <c r="AP98" s="410">
        <f>CHOOSE($B$3,ENWL!AP98,NPgN!AP98,NPgY!AP98,WMID!AP98,EMID!AP98,SWALES!AP98,SWEST!AP98,LPN!AP98,SPN!AP98,EPN!AP98,SPD!AP98,SPMW!AP98,SSEH!AP98,SSES!AP98)</f>
        <v>1</v>
      </c>
      <c r="AQ98" s="456">
        <f>CHOOSE($B$3,ENWL!AQ98,NPgN!AQ98,NPgY!AQ98,WMID!AQ98,EMID!AQ98,SWALES!AQ98,SWEST!AQ98,LPN!AQ98,SPN!AQ98,EPN!AQ98,SPD!AQ98,SPMW!AQ98,SSEH!AQ98,SSES!AQ98)</f>
        <v>0</v>
      </c>
      <c r="AR98" s="410">
        <f>CHOOSE($B$3,ENWL!AR98,NPgN!AR98,NPgY!AR98,WMID!AR98,EMID!AR98,SWALES!AR98,SWEST!AR98,LPN!AR98,SPN!AR98,EPN!AR98,SPD!AR98,SPMW!AR98,SSEH!AR98,SSES!AR98)</f>
        <v>0</v>
      </c>
      <c r="AS98" s="410">
        <f>CHOOSE($B$3,ENWL!AS98,NPgN!AS98,NPgY!AS98,WMID!AS98,EMID!AS98,SWALES!AS98,SWEST!AS98,LPN!AS98,SPN!AS98,EPN!AS98,SPD!AS98,SPMW!AS98,SSEH!AS98,SSES!AS98)</f>
        <v>0</v>
      </c>
      <c r="AT98" s="410">
        <f>CHOOSE($B$3,ENWL!AT98,NPgN!AT98,NPgY!AT98,WMID!AT98,EMID!AT98,SWALES!AT98,SWEST!AT98,LPN!AT98,SPN!AT98,EPN!AT98,SPD!AT98,SPMW!AT98,SSEH!AT98,SSES!AT98)</f>
        <v>0</v>
      </c>
      <c r="AU98" s="410">
        <f>CHOOSE($B$3,ENWL!AU98,NPgN!AU98,NPgY!AU98,WMID!AU98,EMID!AU98,SWALES!AU98,SWEST!AU98,LPN!AU98,SPN!AU98,EPN!AU98,SPD!AU98,SPMW!AU98,SSEH!AU98,SSES!AU98)</f>
        <v>0</v>
      </c>
      <c r="AV98" s="263"/>
      <c r="AW98" s="184"/>
    </row>
    <row r="99" spans="1:49" ht="16.8">
      <c r="A99" s="82"/>
      <c r="B99" s="82"/>
      <c r="C99" s="82"/>
      <c r="D99" s="82"/>
      <c r="E99" s="82" t="str">
        <f t="shared" si="0"/>
        <v>Smart Street Mechanistic Price Control Deliverable (ENWL only)</v>
      </c>
      <c r="F99" s="82"/>
      <c r="G99" s="82" t="s">
        <v>126</v>
      </c>
      <c r="H99" s="82"/>
      <c r="I99" s="82"/>
      <c r="J99" s="82"/>
      <c r="K99" s="82"/>
      <c r="L99" s="82"/>
      <c r="M99" s="82"/>
      <c r="N99" s="82"/>
      <c r="O99" s="184"/>
      <c r="P99" s="184"/>
      <c r="Q99" s="184"/>
      <c r="R99" s="184"/>
      <c r="S99" s="184"/>
      <c r="T99" s="184"/>
      <c r="U99" s="184"/>
      <c r="V99" s="184"/>
      <c r="W99" s="184"/>
      <c r="X99" s="184"/>
      <c r="Y99" s="184"/>
      <c r="Z99" s="184"/>
      <c r="AA99" s="184"/>
      <c r="AB99" s="184"/>
      <c r="AC99" s="184"/>
      <c r="AD99" s="184"/>
      <c r="AE99" s="184"/>
      <c r="AF99" s="184"/>
      <c r="AG99" s="184"/>
      <c r="AH99" s="184"/>
      <c r="AI99" s="184"/>
      <c r="AJ99" s="417" t="str">
        <f>CHOOSE($B$3,ENWL!AJ99,NPgN!AJ99,NPgY!AJ99,WMID!AJ99,EMID!AJ99,SWALES!AJ99,SWEST!AJ99,LPN!AJ99,SPN!AJ99,EPN!AJ99,SPD!AJ99,SPMW!AJ99,SSEH!AJ99,SSES!AJ99)</f>
        <v>PCD</v>
      </c>
      <c r="AK99" s="321"/>
      <c r="AL99" s="417" t="str">
        <f>CHOOSE($B$3,ENWL!AL99,NPgN!AL99,NPgY!AL99,WMID!AL99,EMID!AL99,SWALES!AL99,SWEST!AL99,LPN!AL99,SPN!AL99,EPN!AL99,SPD!AL99,SPMW!AL99,SSEH!AL99,SSES!AL99)</f>
        <v>RPEs Apply</v>
      </c>
      <c r="AM99" s="528">
        <f>CHOOSE($B$3,ENWL!AM99,NPgN!AM99,NPgY!AM99,WMID!AM99,EMID!AM99,SWALES!AM99,SWEST!AM99,LPN!AM99,SPN!AM99,EPN!AM99,SPD!AM99,SPMW!AM99,SSEH!AM99,SSES!AM99)</f>
        <v>1</v>
      </c>
      <c r="AN99" s="321"/>
      <c r="AO99" s="410">
        <f>CHOOSE($B$3,ENWL!AO99,NPgN!AO99,NPgY!AO99,WMID!AO99,EMID!AO99,SWALES!AO99,SWEST!AO99,LPN!AO99,SPN!AO99,EPN!AO99,SPD!AO99,SPMW!AO99,SSEH!AO99,SSES!AO99)</f>
        <v>1</v>
      </c>
      <c r="AP99" s="410">
        <f>CHOOSE($B$3,ENWL!AP99,NPgN!AP99,NPgY!AP99,WMID!AP99,EMID!AP99,SWALES!AP99,SWEST!AP99,LPN!AP99,SPN!AP99,EPN!AP99,SPD!AP99,SPMW!AP99,SSEH!AP99,SSES!AP99)</f>
        <v>0</v>
      </c>
      <c r="AQ99" s="456">
        <f>CHOOSE($B$3,ENWL!AQ99,NPgN!AQ99,NPgY!AQ99,WMID!AQ99,EMID!AQ99,SWALES!AQ99,SWEST!AQ99,LPN!AQ99,SPN!AQ99,EPN!AQ99,SPD!AQ99,SPMW!AQ99,SSEH!AQ99,SSES!AQ99)</f>
        <v>0</v>
      </c>
      <c r="AR99" s="410">
        <f>CHOOSE($B$3,ENWL!AR99,NPgN!AR99,NPgY!AR99,WMID!AR99,EMID!AR99,SWALES!AR99,SWEST!AR99,LPN!AR99,SPN!AR99,EPN!AR99,SPD!AR99,SPMW!AR99,SSEH!AR99,SSES!AR99)</f>
        <v>0</v>
      </c>
      <c r="AS99" s="410">
        <f>CHOOSE($B$3,ENWL!AS99,NPgN!AS99,NPgY!AS99,WMID!AS99,EMID!AS99,SWALES!AS99,SWEST!AS99,LPN!AS99,SPN!AS99,EPN!AS99,SPD!AS99,SPMW!AS99,SSEH!AS99,SSES!AS99)</f>
        <v>0</v>
      </c>
      <c r="AT99" s="410">
        <f>CHOOSE($B$3,ENWL!AT99,NPgN!AT99,NPgY!AT99,WMID!AT99,EMID!AT99,SWALES!AT99,SWEST!AT99,LPN!AT99,SPN!AT99,EPN!AT99,SPD!AT99,SPMW!AT99,SSEH!AT99,SSES!AT99)</f>
        <v>0</v>
      </c>
      <c r="AU99" s="410">
        <f>CHOOSE($B$3,ENWL!AU99,NPgN!AU99,NPgY!AU99,WMID!AU99,EMID!AU99,SWALES!AU99,SWEST!AU99,LPN!AU99,SPN!AU99,EPN!AU99,SPD!AU99,SPMW!AU99,SSEH!AU99,SSES!AU99)</f>
        <v>0</v>
      </c>
      <c r="AV99" s="263"/>
      <c r="AW99" s="184"/>
    </row>
    <row r="100" spans="1:49" ht="16.8">
      <c r="A100" s="82"/>
      <c r="B100" s="82"/>
      <c r="C100" s="82"/>
      <c r="D100" s="82"/>
      <c r="E100" s="82" t="str">
        <f t="shared" si="0"/>
        <v>Worst Served Customers</v>
      </c>
      <c r="F100" s="82"/>
      <c r="G100" s="82" t="s">
        <v>126</v>
      </c>
      <c r="H100" s="82"/>
      <c r="I100" s="82"/>
      <c r="J100" s="82"/>
      <c r="K100" s="82"/>
      <c r="L100" s="82"/>
      <c r="M100" s="82"/>
      <c r="N100" s="82"/>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417" t="str">
        <f>CHOOSE($B$3,ENWL!AJ100,NPgN!AJ100,NPgY!AJ100,WMID!AJ100,EMID!AJ100,SWALES!AJ100,SWEST!AJ100,LPN!AJ100,SPN!AJ100,EPN!AJ100,SPD!AJ100,SPMW!AJ100,SSEH!AJ100,SSES!AJ100)</f>
        <v>UIOLI</v>
      </c>
      <c r="AK100" s="321"/>
      <c r="AL100" s="417" t="str">
        <f>CHOOSE($B$3,ENWL!AL100,NPgN!AL100,NPgY!AL100,WMID!AL100,EMID!AL100,SWALES!AL100,SWEST!AL100,LPN!AL100,SPN!AL100,EPN!AL100,SPD!AL100,SPMW!AL100,SSEH!AL100,SSES!AL100)</f>
        <v>RPEs Don't Apply</v>
      </c>
      <c r="AM100" s="528">
        <f>CHOOSE($B$3,ENWL!AM100,NPgN!AM100,NPgY!AM100,WMID!AM100,EMID!AM100,SWALES!AM100,SWEST!AM100,LPN!AM100,SPN!AM100,EPN!AM100,SPD!AM100,SPMW!AM100,SSEH!AM100,SSES!AM100)</f>
        <v>1</v>
      </c>
      <c r="AN100" s="321"/>
      <c r="AO100" s="410">
        <f>CHOOSE($B$3,ENWL!AO100,NPgN!AO100,NPgY!AO100,WMID!AO100,EMID!AO100,SWALES!AO100,SWEST!AO100,LPN!AO100,SPN!AO100,EPN!AO100,SPD!AO100,SPMW!AO100,SSEH!AO100,SSES!AO100)</f>
        <v>0</v>
      </c>
      <c r="AP100" s="410">
        <f>CHOOSE($B$3,ENWL!AP100,NPgN!AP100,NPgY!AP100,WMID!AP100,EMID!AP100,SWALES!AP100,SWEST!AP100,LPN!AP100,SPN!AP100,EPN!AP100,SPD!AP100,SPMW!AP100,SSEH!AP100,SSES!AP100)</f>
        <v>0</v>
      </c>
      <c r="AQ100" s="456">
        <f>CHOOSE($B$3,ENWL!AQ100,NPgN!AQ100,NPgY!AQ100,WMID!AQ100,EMID!AQ100,SWALES!AQ100,SWEST!AQ100,LPN!AQ100,SPN!AQ100,EPN!AQ100,SPD!AQ100,SPMW!AQ100,SSEH!AQ100,SSES!AQ100)</f>
        <v>1</v>
      </c>
      <c r="AR100" s="410">
        <f>CHOOSE($B$3,ENWL!AR100,NPgN!AR100,NPgY!AR100,WMID!AR100,EMID!AR100,SWALES!AR100,SWEST!AR100,LPN!AR100,SPN!AR100,EPN!AR100,SPD!AR100,SPMW!AR100,SSEH!AR100,SSES!AR100)</f>
        <v>0</v>
      </c>
      <c r="AS100" s="410">
        <f>CHOOSE($B$3,ENWL!AS100,NPgN!AS100,NPgY!AS100,WMID!AS100,EMID!AS100,SWALES!AS100,SWEST!AS100,LPN!AS100,SPN!AS100,EPN!AS100,SPD!AS100,SPMW!AS100,SSEH!AS100,SSES!AS100)</f>
        <v>0</v>
      </c>
      <c r="AT100" s="410">
        <f>CHOOSE($B$3,ENWL!AT100,NPgN!AT100,NPgY!AT100,WMID!AT100,EMID!AT100,SWALES!AT100,SWEST!AT100,LPN!AT100,SPN!AT100,EPN!AT100,SPD!AT100,SPMW!AT100,SSEH!AT100,SSES!AT100)</f>
        <v>0</v>
      </c>
      <c r="AU100" s="410">
        <f>CHOOSE($B$3,ENWL!AU100,NPgN!AU100,NPgY!AU100,WMID!AU100,EMID!AU100,SWALES!AU100,SWEST!AU100,LPN!AU100,SPN!AU100,EPN!AU100,SPD!AU100,SPMW!AU100,SSEH!AU100,SSES!AU100)</f>
        <v>0</v>
      </c>
      <c r="AV100" s="263"/>
      <c r="AW100" s="184"/>
    </row>
    <row r="101" spans="1:49" ht="16.8">
      <c r="A101" s="82"/>
      <c r="B101" s="82"/>
      <c r="C101" s="82"/>
      <c r="D101" s="82"/>
      <c r="E101" s="82" t="str">
        <f t="shared" si="0"/>
        <v>EV Optioneering Projects</v>
      </c>
      <c r="F101" s="82"/>
      <c r="G101" s="82" t="s">
        <v>126</v>
      </c>
      <c r="H101" s="82"/>
      <c r="I101" s="82"/>
      <c r="J101" s="82"/>
      <c r="K101" s="82"/>
      <c r="L101" s="82"/>
      <c r="M101" s="82"/>
      <c r="N101" s="82"/>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417" t="str">
        <f>CHOOSE($B$3,ENWL!AJ101,NPgN!AJ101,NPgY!AJ101,WMID!AJ101,EMID!AJ101,SWALES!AJ101,SWEST!AJ101,LPN!AJ101,SPN!AJ101,EPN!AJ101,SPD!AJ101,SPMW!AJ101,SSEH!AJ101,SSES!AJ101)</f>
        <v>UIOLI</v>
      </c>
      <c r="AK101" s="321"/>
      <c r="AL101" s="417" t="str">
        <f>CHOOSE($B$3,ENWL!AL101,NPgN!AL101,NPgY!AL101,WMID!AL101,EMID!AL101,SWALES!AL101,SWEST!AL101,LPN!AL101,SPN!AL101,EPN!AL101,SPD!AL101,SPMW!AL101,SSEH!AL101,SSES!AL101)</f>
        <v>RPEs Don't Apply</v>
      </c>
      <c r="AM101" s="528">
        <f>CHOOSE($B$3,ENWL!AM101,NPgN!AM101,NPgY!AM101,WMID!AM101,EMID!AM101,SWALES!AM101,SWEST!AM101,LPN!AM101,SPN!AM101,EPN!AM101,SPD!AM101,SPMW!AM101,SSEH!AM101,SSES!AM101)</f>
        <v>1</v>
      </c>
      <c r="AN101" s="321"/>
      <c r="AO101" s="410">
        <f>CHOOSE($B$3,ENWL!AO101,NPgN!AO101,NPgY!AO101,WMID!AO101,EMID!AO101,SWALES!AO101,SWEST!AO101,LPN!AO101,SPN!AO101,EPN!AO101,SPD!AO101,SPMW!AO101,SSEH!AO101,SSES!AO101)</f>
        <v>0</v>
      </c>
      <c r="AP101" s="410">
        <f>CHOOSE($B$3,ENWL!AP101,NPgN!AP101,NPgY!AP101,WMID!AP101,EMID!AP101,SWALES!AP101,SWEST!AP101,LPN!AP101,SPN!AP101,EPN!AP101,SPD!AP101,SPMW!AP101,SSEH!AP101,SSES!AP101)</f>
        <v>0</v>
      </c>
      <c r="AQ101" s="456">
        <f>CHOOSE($B$3,ENWL!AQ101,NPgN!AQ101,NPgY!AQ101,WMID!AQ101,EMID!AQ101,SWALES!AQ101,SWEST!AQ101,LPN!AQ101,SPN!AQ101,EPN!AQ101,SPD!AQ101,SPMW!AQ101,SSEH!AQ101,SSES!AQ101)</f>
        <v>0</v>
      </c>
      <c r="AR101" s="410">
        <f>CHOOSE($B$3,ENWL!AR101,NPgN!AR101,NPgY!AR101,WMID!AR101,EMID!AR101,SWALES!AR101,SWEST!AR101,LPN!AR101,SPN!AR101,EPN!AR101,SPD!AR101,SPMW!AR101,SSEH!AR101,SSES!AR101)</f>
        <v>0</v>
      </c>
      <c r="AS101" s="410">
        <f>CHOOSE($B$3,ENWL!AS101,NPgN!AS101,NPgY!AS101,WMID!AS101,EMID!AS101,SWALES!AS101,SWEST!AS101,LPN!AS101,SPN!AS101,EPN!AS101,SPD!AS101,SPMW!AS101,SSEH!AS101,SSES!AS101)</f>
        <v>0</v>
      </c>
      <c r="AT101" s="410">
        <f>CHOOSE($B$3,ENWL!AT101,NPgN!AT101,NPgY!AT101,WMID!AT101,EMID!AT101,SWALES!AT101,SWEST!AT101,LPN!AT101,SPN!AT101,EPN!AT101,SPD!AT101,SPMW!AT101,SSEH!AT101,SSES!AT101)</f>
        <v>0</v>
      </c>
      <c r="AU101" s="410">
        <f>CHOOSE($B$3,ENWL!AU101,NPgN!AU101,NPgY!AU101,WMID!AU101,EMID!AU101,SWALES!AU101,SWEST!AU101,LPN!AU101,SPN!AU101,EPN!AU101,SPD!AU101,SPMW!AU101,SSEH!AU101,SSES!AU101)</f>
        <v>1</v>
      </c>
      <c r="AV101" s="263"/>
      <c r="AW101" s="184"/>
    </row>
    <row r="102" spans="1:49" ht="16.8">
      <c r="A102" s="82"/>
      <c r="B102" s="82"/>
      <c r="C102" s="82"/>
      <c r="D102" s="82"/>
      <c r="E102" s="82" t="str">
        <f t="shared" si="0"/>
        <v>Cyber Resilience IT baseline</v>
      </c>
      <c r="F102" s="82"/>
      <c r="G102" s="82" t="s">
        <v>126</v>
      </c>
      <c r="H102" s="82"/>
      <c r="I102" s="82"/>
      <c r="J102" s="82"/>
      <c r="K102" s="82"/>
      <c r="L102" s="82"/>
      <c r="M102" s="82"/>
      <c r="N102" s="82"/>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417" t="str">
        <f>CHOOSE($B$3,ENWL!AJ102,NPgN!AJ102,NPgY!AJ102,WMID!AJ102,EMID!AJ102,SWALES!AJ102,SWEST!AJ102,LPN!AJ102,SPN!AJ102,EPN!AJ102,SPD!AJ102,SPMW!AJ102,SSEH!AJ102,SSES!AJ102)</f>
        <v>PCD</v>
      </c>
      <c r="AK102" s="321"/>
      <c r="AL102" s="417" t="str">
        <f>CHOOSE($B$3,ENWL!AL102,NPgN!AL102,NPgY!AL102,WMID!AL102,EMID!AL102,SWALES!AL102,SWEST!AL102,LPN!AL102,SPN!AL102,EPN!AL102,SPD!AL102,SPMW!AL102,SSEH!AL102,SSES!AL102)</f>
        <v>RPEs Apply</v>
      </c>
      <c r="AM102" s="528">
        <f>CHOOSE($B$3,ENWL!AM102,NPgN!AM102,NPgY!AM102,WMID!AM102,EMID!AM102,SWALES!AM102,SWEST!AM102,LPN!AM102,SPN!AM102,EPN!AM102,SPD!AM102,SPMW!AM102,SSEH!AM102,SSES!AM102)</f>
        <v>1</v>
      </c>
      <c r="AN102" s="321"/>
      <c r="AO102" s="410">
        <f>CHOOSE($B$3,ENWL!AO102,NPgN!AO102,NPgY!AO102,WMID!AO102,EMID!AO102,SWALES!AO102,SWEST!AO102,LPN!AO102,SPN!AO102,EPN!AO102,SPD!AO102,SPMW!AO102,SSEH!AO102,SSES!AO102)</f>
        <v>0</v>
      </c>
      <c r="AP102" s="410">
        <f>CHOOSE($B$3,ENWL!AP102,NPgN!AP102,NPgY!AP102,WMID!AP102,EMID!AP102,SWALES!AP102,SWEST!AP102,LPN!AP102,SPN!AP102,EPN!AP102,SPD!AP102,SPMW!AP102,SSEH!AP102,SSES!AP102)</f>
        <v>0</v>
      </c>
      <c r="AQ102" s="456">
        <f>CHOOSE($B$3,ENWL!AQ102,NPgN!AQ102,NPgY!AQ102,WMID!AQ102,EMID!AQ102,SWALES!AQ102,SWEST!AQ102,LPN!AQ102,SPN!AQ102,EPN!AQ102,SPD!AQ102,SPMW!AQ102,SSEH!AQ102,SSES!AQ102)</f>
        <v>0</v>
      </c>
      <c r="AR102" s="410">
        <f>CHOOSE($B$3,ENWL!AR102,NPgN!AR102,NPgY!AR102,WMID!AR102,EMID!AR102,SWALES!AR102,SWEST!AR102,LPN!AR102,SPN!AR102,EPN!AR102,SPD!AR102,SPMW!AR102,SSEH!AR102,SSES!AR102)</f>
        <v>0</v>
      </c>
      <c r="AS102" s="410">
        <f>CHOOSE($B$3,ENWL!AS102,NPgN!AS102,NPgY!AS102,WMID!AS102,EMID!AS102,SWALES!AS102,SWEST!AS102,LPN!AS102,SPN!AS102,EPN!AS102,SPD!AS102,SPMW!AS102,SSEH!AS102,SSES!AS102)</f>
        <v>0</v>
      </c>
      <c r="AT102" s="410">
        <f>CHOOSE($B$3,ENWL!AT102,NPgN!AT102,NPgY!AT102,WMID!AT102,EMID!AT102,SWALES!AT102,SWEST!AT102,LPN!AT102,SPN!AT102,EPN!AT102,SPD!AT102,SPMW!AT102,SSEH!AT102,SSES!AT102)</f>
        <v>0</v>
      </c>
      <c r="AU102" s="410">
        <f>CHOOSE($B$3,ENWL!AU102,NPgN!AU102,NPgY!AU102,WMID!AU102,EMID!AU102,SWALES!AU102,SWEST!AU102,LPN!AU102,SPN!AU102,EPN!AU102,SPD!AU102,SPMW!AU102,SSEH!AU102,SSES!AU102)</f>
        <v>1</v>
      </c>
      <c r="AV102" s="263"/>
      <c r="AW102" s="184"/>
    </row>
    <row r="103" spans="1:49" ht="16.8">
      <c r="A103" s="82"/>
      <c r="B103" s="82"/>
      <c r="C103" s="82"/>
      <c r="D103" s="82"/>
      <c r="E103" s="82" t="str">
        <f t="shared" si="0"/>
        <v>Wayleaves and Diversions Re-opener</v>
      </c>
      <c r="F103" s="82"/>
      <c r="G103" s="82" t="s">
        <v>126</v>
      </c>
      <c r="H103" s="82"/>
      <c r="I103" s="82"/>
      <c r="J103" s="82"/>
      <c r="K103" s="82"/>
      <c r="L103" s="82"/>
      <c r="M103" s="82"/>
      <c r="N103" s="82"/>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417" t="str">
        <f>CHOOSE($B$3,ENWL!AJ103,NPgN!AJ103,NPgY!AJ103,WMID!AJ103,EMID!AJ103,SWALES!AJ103,SWEST!AJ103,LPN!AJ103,SPN!AJ103,EPN!AJ103,SPD!AJ103,SPMW!AJ103,SSEH!AJ103,SSES!AJ103)</f>
        <v>Re-opener</v>
      </c>
      <c r="AK103" s="321"/>
      <c r="AL103" s="417" t="str">
        <f>CHOOSE($B$3,ENWL!AL103,NPgN!AL103,NPgY!AL103,WMID!AL103,EMID!AL103,SWALES!AL103,SWEST!AL103,LPN!AL103,SPN!AL103,EPN!AL103,SPD!AL103,SPMW!AL103,SSEH!AL103,SSES!AL103)</f>
        <v>RPEs Don't Apply</v>
      </c>
      <c r="AM103" s="528">
        <f>CHOOSE($B$3,ENWL!AM103,NPgN!AM103,NPgY!AM103,WMID!AM103,EMID!AM103,SWALES!AM103,SWEST!AM103,LPN!AM103,SPN!AM103,EPN!AM103,SPD!AM103,SPMW!AM103,SSEH!AM103,SSES!AM103)</f>
        <v>2</v>
      </c>
      <c r="AN103" s="321"/>
      <c r="AO103" s="410">
        <f>CHOOSE($B$3,ENWL!AO103,NPgN!AO103,NPgY!AO103,WMID!AO103,EMID!AO103,SWALES!AO103,SWEST!AO103,LPN!AO103,SPN!AO103,EPN!AO103,SPD!AO103,SPMW!AO103,SSEH!AO103,SSES!AO103)</f>
        <v>0</v>
      </c>
      <c r="AP103" s="410">
        <f>CHOOSE($B$3,ENWL!AP103,NPgN!AP103,NPgY!AP103,WMID!AP103,EMID!AP103,SWALES!AP103,SWEST!AP103,LPN!AP103,SPN!AP103,EPN!AP103,SPD!AP103,SPMW!AP103,SSEH!AP103,SSES!AP103)</f>
        <v>1</v>
      </c>
      <c r="AQ103" s="456">
        <f>CHOOSE($B$3,ENWL!AQ103,NPgN!AQ103,NPgY!AQ103,WMID!AQ103,EMID!AQ103,SWALES!AQ103,SWEST!AQ103,LPN!AQ103,SPN!AQ103,EPN!AQ103,SPD!AQ103,SPMW!AQ103,SSEH!AQ103,SSES!AQ103)</f>
        <v>0</v>
      </c>
      <c r="AR103" s="410">
        <f>CHOOSE($B$3,ENWL!AR103,NPgN!AR103,NPgY!AR103,WMID!AR103,EMID!AR103,SWALES!AR103,SWEST!AR103,LPN!AR103,SPN!AR103,EPN!AR103,SPD!AR103,SPMW!AR103,SSEH!AR103,SSES!AR103)</f>
        <v>0</v>
      </c>
      <c r="AS103" s="410">
        <f>CHOOSE($B$3,ENWL!AS103,NPgN!AS103,NPgY!AS103,WMID!AS103,EMID!AS103,SWALES!AS103,SWEST!AS103,LPN!AS103,SPN!AS103,EPN!AS103,SPD!AS103,SPMW!AS103,SSEH!AS103,SSES!AS103)</f>
        <v>0</v>
      </c>
      <c r="AT103" s="410">
        <f>CHOOSE($B$3,ENWL!AT103,NPgN!AT103,NPgY!AT103,WMID!AT103,EMID!AT103,SWALES!AT103,SWEST!AT103,LPN!AT103,SPN!AT103,EPN!AT103,SPD!AT103,SPMW!AT103,SSEH!AT103,SSES!AT103)</f>
        <v>0</v>
      </c>
      <c r="AU103" s="410">
        <f>CHOOSE($B$3,ENWL!AU103,NPgN!AU103,NPgY!AU103,WMID!AU103,EMID!AU103,SWALES!AU103,SWEST!AU103,LPN!AU103,SPN!AU103,EPN!AU103,SPD!AU103,SPMW!AU103,SSEH!AU103,SSES!AU103)</f>
        <v>0</v>
      </c>
      <c r="AV103" s="263"/>
      <c r="AW103" s="184"/>
    </row>
    <row r="104" spans="1:49" ht="16.8">
      <c r="A104" s="82"/>
      <c r="B104" s="82"/>
      <c r="C104" s="82"/>
      <c r="D104" s="82"/>
      <c r="E104" s="82" t="str">
        <f t="shared" si="0"/>
        <v>Indirects Scaler</v>
      </c>
      <c r="F104" s="82"/>
      <c r="G104" s="82" t="s">
        <v>126</v>
      </c>
      <c r="H104" s="82"/>
      <c r="I104" s="82"/>
      <c r="J104" s="82"/>
      <c r="K104" s="82"/>
      <c r="L104" s="82"/>
      <c r="M104" s="82"/>
      <c r="N104" s="82"/>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417" t="str">
        <f>CHOOSE($B$3,ENWL!AJ104,NPgN!AJ104,NPgY!AJ104,WMID!AJ104,EMID!AJ104,SWALES!AJ104,SWEST!AJ104,LPN!AJ104,SPN!AJ104,EPN!AJ104,SPD!AJ104,SPMW!AJ104,SSEH!AJ104,SSES!AJ104)</f>
        <v>Other</v>
      </c>
      <c r="AK104" s="321"/>
      <c r="AL104" s="417" t="str">
        <f>CHOOSE($B$3,ENWL!AL104,NPgN!AL104,NPgY!AL104,WMID!AL104,EMID!AL104,SWALES!AL104,SWEST!AL104,LPN!AL104,SPN!AL104,EPN!AL104,SPD!AL104,SPMW!AL104,SSEH!AL104,SSES!AL104)</f>
        <v>RPEs Don't Apply</v>
      </c>
      <c r="AM104" s="528">
        <f>CHOOSE($B$3,ENWL!AM104,NPgN!AM104,NPgY!AM104,WMID!AM104,EMID!AM104,SWALES!AM104,SWEST!AM104,LPN!AM104,SPN!AM104,EPN!AM104,SPD!AM104,SPMW!AM104,SSEH!AM104,SSES!AM104)</f>
        <v>2</v>
      </c>
      <c r="AN104" s="321"/>
      <c r="AO104" s="410">
        <f>CHOOSE($B$3,ENWL!AO104,NPgN!AO104,NPgY!AO104,WMID!AO104,EMID!AO104,SWALES!AO104,SWEST!AO104,LPN!AO104,SPN!AO104,EPN!AO104,SPD!AO104,SPMW!AO104,SSEH!AO104,SSES!AO104)</f>
        <v>0</v>
      </c>
      <c r="AP104" s="410">
        <f>CHOOSE($B$3,ENWL!AP104,NPgN!AP104,NPgY!AP104,WMID!AP104,EMID!AP104,SWALES!AP104,SWEST!AP104,LPN!AP104,SPN!AP104,EPN!AP104,SPD!AP104,SPMW!AP104,SSEH!AP104,SSES!AP104)</f>
        <v>0</v>
      </c>
      <c r="AQ104" s="456">
        <f>CHOOSE($B$3,ENWL!AQ104,NPgN!AQ104,NPgY!AQ104,WMID!AQ104,EMID!AQ104,SWALES!AQ104,SWEST!AQ104,LPN!AQ104,SPN!AQ104,EPN!AQ104,SPD!AQ104,SPMW!AQ104,SSEH!AQ104,SSES!AQ104)</f>
        <v>0</v>
      </c>
      <c r="AR104" s="410">
        <f>CHOOSE($B$3,ENWL!AR104,NPgN!AR104,NPgY!AR104,WMID!AR104,EMID!AR104,SWALES!AR104,SWEST!AR104,LPN!AR104,SPN!AR104,EPN!AR104,SPD!AR104,SPMW!AR104,SSEH!AR104,SSES!AR104)</f>
        <v>0</v>
      </c>
      <c r="AS104" s="410">
        <f>CHOOSE($B$3,ENWL!AS104,NPgN!AS104,NPgY!AS104,WMID!AS104,EMID!AS104,SWALES!AS104,SWEST!AS104,LPN!AS104,SPN!AS104,EPN!AS104,SPD!AS104,SPMW!AS104,SSEH!AS104,SSES!AS104)</f>
        <v>0</v>
      </c>
      <c r="AT104" s="410">
        <f>CHOOSE($B$3,ENWL!AT104,NPgN!AT104,NPgY!AT104,WMID!AT104,EMID!AT104,SWALES!AT104,SWEST!AT104,LPN!AT104,SPN!AT104,EPN!AT104,SPD!AT104,SPMW!AT104,SSEH!AT104,SSES!AT104)</f>
        <v>0</v>
      </c>
      <c r="AU104" s="410">
        <f>CHOOSE($B$3,ENWL!AU104,NPgN!AU104,NPgY!AU104,WMID!AU104,EMID!AU104,SWALES!AU104,SWEST!AU104,LPN!AU104,SPN!AU104,EPN!AU104,SPD!AU104,SPMW!AU104,SSEH!AU104,SSES!AU104)</f>
        <v>1</v>
      </c>
      <c r="AV104" s="263"/>
      <c r="AW104" s="184"/>
    </row>
    <row r="105" spans="1:49" ht="16.8">
      <c r="A105" s="82"/>
      <c r="B105" s="82"/>
      <c r="C105" s="82"/>
      <c r="D105" s="82"/>
      <c r="E105" s="182" t="str">
        <f t="shared" si="0"/>
        <v>LineSIGHT Mechanistic Price Control Deliverable (ENWL only)</v>
      </c>
      <c r="F105" s="82"/>
      <c r="G105" s="82" t="s">
        <v>126</v>
      </c>
      <c r="H105" s="82"/>
      <c r="I105" s="82"/>
      <c r="J105" s="82"/>
      <c r="K105" s="82"/>
      <c r="L105" s="82"/>
      <c r="M105" s="82"/>
      <c r="N105" s="82"/>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417" t="str">
        <f>CHOOSE($B$3,ENWL!AJ105,NPgN!AJ105,NPgY!AJ105,WMID!AJ105,EMID!AJ105,SWALES!AJ105,SWEST!AJ105,LPN!AJ105,SPN!AJ105,EPN!AJ105,SPD!AJ105,SPMW!AJ105,SSEH!AJ105,SSES!AJ105)</f>
        <v>PCD</v>
      </c>
      <c r="AK105" s="321"/>
      <c r="AL105" s="417" t="str">
        <f>CHOOSE($B$3,ENWL!AL105,NPgN!AL105,NPgY!AL105,WMID!AL105,EMID!AL105,SWALES!AL105,SWEST!AL105,LPN!AL105,SPN!AL105,EPN!AL105,SPD!AL105,SPMW!AL105,SSEH!AL105,SSES!AL105)</f>
        <v>RPEs Apply</v>
      </c>
      <c r="AM105" s="528">
        <f>CHOOSE($B$3,ENWL!AM105,NPgN!AM105,NPgY!AM105,WMID!AM105,EMID!AM105,SWALES!AM105,SWEST!AM105,LPN!AM105,SPN!AM105,EPN!AM105,SPD!AM105,SPMW!AM105,SSEH!AM105,SSES!AM105)</f>
        <v>1</v>
      </c>
      <c r="AN105" s="321"/>
      <c r="AO105" s="410">
        <f>CHOOSE($B$3,ENWL!AO105,NPgN!AO105,NPgY!AO105,WMID!AO105,EMID!AO105,SWALES!AO105,SWEST!AO105,LPN!AO105,SPN!AO105,EPN!AO105,SPD!AO105,SPMW!AO105,SSEH!AO105,SSES!AO105)</f>
        <v>0</v>
      </c>
      <c r="AP105" s="410">
        <f>CHOOSE($B$3,ENWL!AP105,NPgN!AP105,NPgY!AP105,WMID!AP105,EMID!AP105,SWALES!AP105,SWEST!AP105,LPN!AP105,SPN!AP105,EPN!AP105,SPD!AP105,SPMW!AP105,SSEH!AP105,SSES!AP105)</f>
        <v>1</v>
      </c>
      <c r="AQ105" s="456">
        <f>CHOOSE($B$3,ENWL!AQ105,NPgN!AQ105,NPgY!AQ105,WMID!AQ105,EMID!AQ105,SWALES!AQ105,SWEST!AQ105,LPN!AQ105,SPN!AQ105,EPN!AQ105,SPD!AQ105,SPMW!AQ105,SSEH!AQ105,SSES!AQ105)</f>
        <v>0</v>
      </c>
      <c r="AR105" s="410">
        <f>CHOOSE($B$3,ENWL!AR105,NPgN!AR105,NPgY!AR105,WMID!AR105,EMID!AR105,SWALES!AR105,SWEST!AR105,LPN!AR105,SPN!AR105,EPN!AR105,SPD!AR105,SPMW!AR105,SSEH!AR105,SSES!AR105)</f>
        <v>0</v>
      </c>
      <c r="AS105" s="410">
        <f>CHOOSE($B$3,ENWL!AS105,NPgN!AS105,NPgY!AS105,WMID!AS105,EMID!AS105,SWALES!AS105,SWEST!AS105,LPN!AS105,SPN!AS105,EPN!AS105,SPD!AS105,SPMW!AS105,SSEH!AS105,SSES!AS105)</f>
        <v>0</v>
      </c>
      <c r="AT105" s="410">
        <f>CHOOSE($B$3,ENWL!AT105,NPgN!AT105,NPgY!AT105,WMID!AT105,EMID!AT105,SWALES!AT105,SWEST!AT105,LPN!AT105,SPN!AT105,EPN!AT105,SPD!AT105,SPMW!AT105,SSEH!AT105,SSES!AT105)</f>
        <v>0</v>
      </c>
      <c r="AU105" s="410">
        <f>CHOOSE($B$3,ENWL!AU105,NPgN!AU105,NPgY!AU105,WMID!AU105,EMID!AU105,SWALES!AU105,SWEST!AU105,LPN!AU105,SPN!AU105,EPN!AU105,SPD!AU105,SPMW!AU105,SSEH!AU105,SSES!AU105)</f>
        <v>0</v>
      </c>
      <c r="AV105" s="263"/>
      <c r="AW105" s="184"/>
    </row>
    <row r="106" spans="1:49" ht="16.8">
      <c r="A106" s="82"/>
      <c r="B106" s="82"/>
      <c r="C106" s="82"/>
      <c r="D106" s="82"/>
      <c r="E106" s="182" t="str">
        <f t="shared" si="0"/>
        <v>New Depot (EMID, SWALES, SWEST and WMID only)</v>
      </c>
      <c r="F106" s="82"/>
      <c r="G106" s="82" t="s">
        <v>126</v>
      </c>
      <c r="H106" s="82"/>
      <c r="I106" s="82"/>
      <c r="J106" s="82"/>
      <c r="K106" s="82"/>
      <c r="L106" s="82"/>
      <c r="M106" s="82"/>
      <c r="N106" s="82"/>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417" t="str">
        <f>CHOOSE($B$3,ENWL!AJ106,NPgN!AJ106,NPgY!AJ106,WMID!AJ106,EMID!AJ106,SWALES!AJ106,SWEST!AJ106,LPN!AJ106,SPN!AJ106,EPN!AJ106,SPD!AJ106,SPMW!AJ106,SSEH!AJ106,SSES!AJ106)</f>
        <v>PCD</v>
      </c>
      <c r="AK106" s="321"/>
      <c r="AL106" s="417" t="str">
        <f>CHOOSE($B$3,ENWL!AL106,NPgN!AL106,NPgY!AL106,WMID!AL106,EMID!AL106,SWALES!AL106,SWEST!AL106,LPN!AL106,SPN!AL106,EPN!AL106,SPD!AL106,SPMW!AL106,SSEH!AL106,SSES!AL106)</f>
        <v>RPEs Apply</v>
      </c>
      <c r="AM106" s="528">
        <f>CHOOSE($B$3,ENWL!AM106,NPgN!AM106,NPgY!AM106,WMID!AM106,EMID!AM106,SWALES!AM106,SWEST!AM106,LPN!AM106,SPN!AM106,EPN!AM106,SPD!AM106,SPMW!AM106,SSEH!AM106,SSES!AM106)</f>
        <v>1</v>
      </c>
      <c r="AN106" s="321"/>
      <c r="AO106" s="410">
        <f>CHOOSE($B$3,ENWL!AO106,NPgN!AO106,NPgY!AO106,WMID!AO106,EMID!AO106,SWALES!AO106,SWEST!AO106,LPN!AO106,SPN!AO106,EPN!AO106,SPD!AO106,SPMW!AO106,SSEH!AO106,SSES!AO106)</f>
        <v>0</v>
      </c>
      <c r="AP106" s="410">
        <f>CHOOSE($B$3,ENWL!AP106,NPgN!AP106,NPgY!AP106,WMID!AP106,EMID!AP106,SWALES!AP106,SWEST!AP106,LPN!AP106,SPN!AP106,EPN!AP106,SPD!AP106,SPMW!AP106,SSEH!AP106,SSES!AP106)</f>
        <v>0</v>
      </c>
      <c r="AQ106" s="456">
        <f>CHOOSE($B$3,ENWL!AQ106,NPgN!AQ106,NPgY!AQ106,WMID!AQ106,EMID!AQ106,SWALES!AQ106,SWEST!AQ106,LPN!AQ106,SPN!AQ106,EPN!AQ106,SPD!AQ106,SPMW!AQ106,SSEH!AQ106,SSES!AQ106)</f>
        <v>1</v>
      </c>
      <c r="AR106" s="410">
        <f>CHOOSE($B$3,ENWL!AR106,NPgN!AR106,NPgY!AR106,WMID!AR106,EMID!AR106,SWALES!AR106,SWEST!AR106,LPN!AR106,SPN!AR106,EPN!AR106,SPD!AR106,SPMW!AR106,SSEH!AR106,SSES!AR106)</f>
        <v>0</v>
      </c>
      <c r="AS106" s="410">
        <f>CHOOSE($B$3,ENWL!AS106,NPgN!AS106,NPgY!AS106,WMID!AS106,EMID!AS106,SWALES!AS106,SWEST!AS106,LPN!AS106,SPN!AS106,EPN!AS106,SPD!AS106,SPMW!AS106,SSEH!AS106,SSES!AS106)</f>
        <v>0</v>
      </c>
      <c r="AT106" s="410">
        <f>CHOOSE($B$3,ENWL!AT106,NPgN!AT106,NPgY!AT106,WMID!AT106,EMID!AT106,SWALES!AT106,SWEST!AT106,LPN!AT106,SPN!AT106,EPN!AT106,SPD!AT106,SPMW!AT106,SSEH!AT106,SSES!AT106)</f>
        <v>0</v>
      </c>
      <c r="AU106" s="410">
        <f>CHOOSE($B$3,ENWL!AU106,NPgN!AU106,NPgY!AU106,WMID!AU106,EMID!AU106,SWALES!AU106,SWEST!AU106,LPN!AU106,SPN!AU106,EPN!AU106,SPD!AU106,SPMW!AU106,SSEH!AU106,SSES!AU106)</f>
        <v>0</v>
      </c>
      <c r="AV106" s="263"/>
      <c r="AW106" s="184"/>
    </row>
    <row r="107" spans="1:49" ht="16.8">
      <c r="A107" s="82"/>
      <c r="B107" s="82"/>
      <c r="C107" s="82"/>
      <c r="D107" s="82"/>
      <c r="E107" s="182" t="str">
        <f t="shared" si="0"/>
        <v>New Control Room (SSES and SSEH only)</v>
      </c>
      <c r="F107" s="82"/>
      <c r="G107" s="82" t="s">
        <v>126</v>
      </c>
      <c r="H107" s="82"/>
      <c r="I107" s="82"/>
      <c r="J107" s="82"/>
      <c r="K107" s="82"/>
      <c r="L107" s="82"/>
      <c r="M107" s="82"/>
      <c r="N107" s="82"/>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417" t="str">
        <f>CHOOSE($B$3,ENWL!AJ107,NPgN!AJ107,NPgY!AJ107,WMID!AJ107,EMID!AJ107,SWALES!AJ107,SWEST!AJ107,LPN!AJ107,SPN!AJ107,EPN!AJ107,SPD!AJ107,SPMW!AJ107,SSEH!AJ107,SSES!AJ107)</f>
        <v>PCD</v>
      </c>
      <c r="AK107" s="321"/>
      <c r="AL107" s="417" t="str">
        <f>CHOOSE($B$3,ENWL!AL107,NPgN!AL107,NPgY!AL107,WMID!AL107,EMID!AL107,SWALES!AL107,SWEST!AL107,LPN!AL107,SPN!AL107,EPN!AL107,SPD!AL107,SPMW!AL107,SSEH!AL107,SSES!AL107)</f>
        <v>RPEs Apply</v>
      </c>
      <c r="AM107" s="528">
        <f>CHOOSE($B$3,ENWL!AM107,NPgN!AM107,NPgY!AM107,WMID!AM107,EMID!AM107,SWALES!AM107,SWEST!AM107,LPN!AM107,SPN!AM107,EPN!AM107,SPD!AM107,SPMW!AM107,SSEH!AM107,SSES!AM107)</f>
        <v>1</v>
      </c>
      <c r="AN107" s="321"/>
      <c r="AO107" s="410">
        <f>CHOOSE($B$3,ENWL!AO107,NPgN!AO107,NPgY!AO107,WMID!AO107,EMID!AO107,SWALES!AO107,SWEST!AO107,LPN!AO107,SPN!AO107,EPN!AO107,SPD!AO107,SPMW!AO107,SSEH!AO107,SSES!AO107)</f>
        <v>0</v>
      </c>
      <c r="AP107" s="410">
        <f>CHOOSE($B$3,ENWL!AP107,NPgN!AP107,NPgY!AP107,WMID!AP107,EMID!AP107,SWALES!AP107,SWEST!AP107,LPN!AP107,SPN!AP107,EPN!AP107,SPD!AP107,SPMW!AP107,SSEH!AP107,SSES!AP107)</f>
        <v>1</v>
      </c>
      <c r="AQ107" s="456">
        <f>CHOOSE($B$3,ENWL!AQ107,NPgN!AQ107,NPgY!AQ107,WMID!AQ107,EMID!AQ107,SWALES!AQ107,SWEST!AQ107,LPN!AQ107,SPN!AQ107,EPN!AQ107,SPD!AQ107,SPMW!AQ107,SSEH!AQ107,SSES!AQ107)</f>
        <v>0</v>
      </c>
      <c r="AR107" s="410">
        <f>CHOOSE($B$3,ENWL!AR107,NPgN!AR107,NPgY!AR107,WMID!AR107,EMID!AR107,SWALES!AR107,SWEST!AR107,LPN!AR107,SPN!AR107,EPN!AR107,SPD!AR107,SPMW!AR107,SSEH!AR107,SSES!AR107)</f>
        <v>0</v>
      </c>
      <c r="AS107" s="410">
        <f>CHOOSE($B$3,ENWL!AS107,NPgN!AS107,NPgY!AS107,WMID!AS107,EMID!AS107,SWALES!AS107,SWEST!AS107,LPN!AS107,SPN!AS107,EPN!AS107,SPD!AS107,SPMW!AS107,SSEH!AS107,SSES!AS107)</f>
        <v>0</v>
      </c>
      <c r="AT107" s="410">
        <f>CHOOSE($B$3,ENWL!AT107,NPgN!AT107,NPgY!AT107,WMID!AT107,EMID!AT107,SWALES!AT107,SWEST!AT107,LPN!AT107,SPN!AT107,EPN!AT107,SPD!AT107,SPMW!AT107,SSEH!AT107,SSES!AT107)</f>
        <v>0</v>
      </c>
      <c r="AU107" s="410">
        <f>CHOOSE($B$3,ENWL!AU107,NPgN!AU107,NPgY!AU107,WMID!AU107,EMID!AU107,SWALES!AU107,SWEST!AU107,LPN!AU107,SPN!AU107,EPN!AU107,SPD!AU107,SPMW!AU107,SSEH!AU107,SSES!AU107)</f>
        <v>0</v>
      </c>
      <c r="AV107" s="263"/>
      <c r="AW107" s="184"/>
    </row>
    <row r="108" spans="1:49" ht="16.8">
      <c r="A108" s="82"/>
      <c r="B108" s="82"/>
      <c r="C108" s="82"/>
      <c r="D108" s="82"/>
      <c r="E108" s="182" t="str">
        <f t="shared" si="0"/>
        <v>Storm Arwen Re-opener</v>
      </c>
      <c r="F108" s="82"/>
      <c r="G108" s="82" t="s">
        <v>126</v>
      </c>
      <c r="H108" s="82"/>
      <c r="I108" s="82"/>
      <c r="J108" s="82"/>
      <c r="K108" s="82"/>
      <c r="L108" s="82"/>
      <c r="M108" s="82"/>
      <c r="N108" s="82"/>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417" t="str">
        <f>CHOOSE($B$3,ENWL!AJ108,NPgN!AJ108,NPgY!AJ108,WMID!AJ108,EMID!AJ108,SWALES!AJ108,SWEST!AJ108,LPN!AJ108,SPN!AJ108,EPN!AJ108,SPD!AJ108,SPMW!AJ108,SSEH!AJ108,SSES!AJ108)</f>
        <v>Re-opener</v>
      </c>
      <c r="AK108" s="321"/>
      <c r="AL108" s="417" t="str">
        <f>CHOOSE($B$3,ENWL!AL108,NPgN!AL108,NPgY!AL108,WMID!AL108,EMID!AL108,SWALES!AL108,SWEST!AL108,LPN!AL108,SPN!AL108,EPN!AL108,SPD!AL108,SPMW!AL108,SSEH!AL108,SSES!AL108)</f>
        <v>RPEs Don't Apply</v>
      </c>
      <c r="AM108" s="528">
        <f>CHOOSE($B$3,ENWL!AM108,NPgN!AM108,NPgY!AM108,WMID!AM108,EMID!AM108,SWALES!AM108,SWEST!AM108,LPN!AM108,SPN!AM108,EPN!AM108,SPD!AM108,SPMW!AM108,SSEH!AM108,SSES!AM108)</f>
        <v>2</v>
      </c>
      <c r="AN108" s="321"/>
      <c r="AO108" s="410">
        <f>CHOOSE($B$3,ENWL!AO108,NPgN!AO108,NPgY!AO108,WMID!AO108,EMID!AO108,SWALES!AO108,SWEST!AO108,LPN!AO108,SPN!AO108,EPN!AO108,SPD!AO108,SPMW!AO108,SSEH!AO108,SSES!AO108)</f>
        <v>0</v>
      </c>
      <c r="AP108" s="410">
        <f>CHOOSE($B$3,ENWL!AP108,NPgN!AP108,NPgY!AP108,WMID!AP108,EMID!AP108,SWALES!AP108,SWEST!AP108,LPN!AP108,SPN!AP108,EPN!AP108,SPD!AP108,SPMW!AP108,SSEH!AP108,SSES!AP108)</f>
        <v>0</v>
      </c>
      <c r="AQ108" s="456">
        <f>CHOOSE($B$3,ENWL!AQ108,NPgN!AQ108,NPgY!AQ108,WMID!AQ108,EMID!AQ108,SWALES!AQ108,SWEST!AQ108,LPN!AQ108,SPN!AQ108,EPN!AQ108,SPD!AQ108,SPMW!AQ108,SSEH!AQ108,SSES!AQ108)</f>
        <v>0</v>
      </c>
      <c r="AR108" s="410">
        <f>CHOOSE($B$3,ENWL!AR108,NPgN!AR108,NPgY!AR108,WMID!AR108,EMID!AR108,SWALES!AR108,SWEST!AR108,LPN!AR108,SPN!AR108,EPN!AR108,SPD!AR108,SPMW!AR108,SSEH!AR108,SSES!AR108)</f>
        <v>1</v>
      </c>
      <c r="AS108" s="410">
        <f>CHOOSE($B$3,ENWL!AS108,NPgN!AS108,NPgY!AS108,WMID!AS108,EMID!AS108,SWALES!AS108,SWEST!AS108,LPN!AS108,SPN!AS108,EPN!AS108,SPD!AS108,SPMW!AS108,SSEH!AS108,SSES!AS108)</f>
        <v>0</v>
      </c>
      <c r="AT108" s="410">
        <f>CHOOSE($B$3,ENWL!AT108,NPgN!AT108,NPgY!AT108,WMID!AT108,EMID!AT108,SWALES!AT108,SWEST!AT108,LPN!AT108,SPN!AT108,EPN!AT108,SPD!AT108,SPMW!AT108,SSEH!AT108,SSES!AT108)</f>
        <v>0</v>
      </c>
      <c r="AU108" s="410">
        <f>CHOOSE($B$3,ENWL!AU108,NPgN!AU108,NPgY!AU108,WMID!AU108,EMID!AU108,SWALES!AU108,SWEST!AU108,LPN!AU108,SPN!AU108,EPN!AU108,SPD!AU108,SPMW!AU108,SSEH!AU108,SSES!AU108)</f>
        <v>0</v>
      </c>
      <c r="AV108" s="263"/>
      <c r="AW108" s="184"/>
    </row>
    <row r="109" spans="1:49" ht="16.8">
      <c r="A109" s="82"/>
      <c r="B109" s="82"/>
      <c r="C109" s="82"/>
      <c r="D109" s="82"/>
      <c r="E109" s="182" t="str">
        <f t="shared" si="0"/>
        <v>High Value Projects Re-opener</v>
      </c>
      <c r="F109" s="82"/>
      <c r="G109" s="82" t="s">
        <v>126</v>
      </c>
      <c r="H109" s="82"/>
      <c r="I109" s="82"/>
      <c r="J109" s="82"/>
      <c r="K109" s="82"/>
      <c r="L109" s="82"/>
      <c r="M109" s="82"/>
      <c r="N109" s="82"/>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417" t="str">
        <f>CHOOSE($B$3,ENWL!AJ109,NPgN!AJ109,NPgY!AJ109,WMID!AJ109,EMID!AJ109,SWALES!AJ109,SWEST!AJ109,LPN!AJ109,SPN!AJ109,EPN!AJ109,SPD!AJ109,SPMW!AJ109,SSEH!AJ109,SSES!AJ109)</f>
        <v>Re-opener</v>
      </c>
      <c r="AK109" s="321"/>
      <c r="AL109" s="417" t="str">
        <f>CHOOSE($B$3,ENWL!AL109,NPgN!AL109,NPgY!AL109,WMID!AL109,EMID!AL109,SWALES!AL109,SWEST!AL109,LPN!AL109,SPN!AL109,EPN!AL109,SPD!AL109,SPMW!AL109,SSEH!AL109,SSES!AL109)</f>
        <v>RPEs Don't Apply</v>
      </c>
      <c r="AM109" s="528">
        <f>CHOOSE($B$3,ENWL!AM109,NPgN!AM109,NPgY!AM109,WMID!AM109,EMID!AM109,SWALES!AM109,SWEST!AM109,LPN!AM109,SPN!AM109,EPN!AM109,SPD!AM109,SPMW!AM109,SSEH!AM109,SSES!AM109)</f>
        <v>2</v>
      </c>
      <c r="AN109" s="321"/>
      <c r="AO109" s="410">
        <f>CHOOSE($B$3,ENWL!AO109,NPgN!AO109,NPgY!AO109,WMID!AO109,EMID!AO109,SWALES!AO109,SWEST!AO109,LPN!AO109,SPN!AO109,EPN!AO109,SPD!AO109,SPMW!AO109,SSEH!AO109,SSES!AO109)</f>
        <v>0</v>
      </c>
      <c r="AP109" s="410">
        <f>CHOOSE($B$3,ENWL!AP109,NPgN!AP109,NPgY!AP109,WMID!AP109,EMID!AP109,SWALES!AP109,SWEST!AP109,LPN!AP109,SPN!AP109,EPN!AP109,SPD!AP109,SPMW!AP109,SSEH!AP109,SSES!AP109)</f>
        <v>1</v>
      </c>
      <c r="AQ109" s="456">
        <f>CHOOSE($B$3,ENWL!AQ109,NPgN!AQ109,NPgY!AQ109,WMID!AQ109,EMID!AQ109,SWALES!AQ109,SWEST!AQ109,LPN!AQ109,SPN!AQ109,EPN!AQ109,SPD!AQ109,SPMW!AQ109,SSEH!AQ109,SSES!AQ109)</f>
        <v>0</v>
      </c>
      <c r="AR109" s="410">
        <f>CHOOSE($B$3,ENWL!AR109,NPgN!AR109,NPgY!AR109,WMID!AR109,EMID!AR109,SWALES!AR109,SWEST!AR109,LPN!AR109,SPN!AR109,EPN!AR109,SPD!AR109,SPMW!AR109,SSEH!AR109,SSES!AR109)</f>
        <v>0</v>
      </c>
      <c r="AS109" s="410">
        <f>CHOOSE($B$3,ENWL!AS109,NPgN!AS109,NPgY!AS109,WMID!AS109,EMID!AS109,SWALES!AS109,SWEST!AS109,LPN!AS109,SPN!AS109,EPN!AS109,SPD!AS109,SPMW!AS109,SSEH!AS109,SSES!AS109)</f>
        <v>0</v>
      </c>
      <c r="AT109" s="410">
        <f>CHOOSE($B$3,ENWL!AT109,NPgN!AT109,NPgY!AT109,WMID!AT109,EMID!AT109,SWALES!AT109,SWEST!AT109,LPN!AT109,SPN!AT109,EPN!AT109,SPD!AT109,SPMW!AT109,SSEH!AT109,SSES!AT109)</f>
        <v>0</v>
      </c>
      <c r="AU109" s="410">
        <f>CHOOSE($B$3,ENWL!AU109,NPgN!AU109,NPgY!AU109,WMID!AU109,EMID!AU109,SWALES!AU109,SWEST!AU109,LPN!AU109,SPN!AU109,EPN!AU109,SPD!AU109,SPMW!AU109,SSEH!AU109,SSES!AU109)</f>
        <v>0</v>
      </c>
      <c r="AV109" s="263"/>
      <c r="AW109" s="184"/>
    </row>
    <row r="110" spans="1:49" ht="16.8">
      <c r="A110" s="82"/>
      <c r="B110" s="82"/>
      <c r="C110" s="82"/>
      <c r="D110" s="82"/>
      <c r="E110" s="182" t="str">
        <f t="shared" si="0"/>
        <v>Strategic Investment</v>
      </c>
      <c r="F110" s="82"/>
      <c r="G110" s="82" t="s">
        <v>126</v>
      </c>
      <c r="H110" s="82"/>
      <c r="I110" s="82"/>
      <c r="J110" s="82"/>
      <c r="K110" s="82"/>
      <c r="L110" s="82"/>
      <c r="M110" s="82"/>
      <c r="N110" s="82"/>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417" t="str">
        <f>CHOOSE($B$3,ENWL!AJ110,NPgN!AJ110,NPgY!AJ110,WMID!AJ110,EMID!AJ110,SWALES!AJ110,SWEST!AJ110,LPN!AJ110,SPN!AJ110,EPN!AJ110,SPD!AJ110,SPMW!AJ110,SSEH!AJ110,SSES!AJ110)</f>
        <v>Other</v>
      </c>
      <c r="AK110" s="321"/>
      <c r="AL110" s="417" t="str">
        <f>CHOOSE($B$3,ENWL!AL110,NPgN!AL110,NPgY!AL110,WMID!AL110,EMID!AL110,SWALES!AL110,SWEST!AL110,LPN!AL110,SPN!AL110,EPN!AL110,SPD!AL110,SPMW!AL110,SSEH!AL110,SSES!AL110)</f>
        <v>RPEs Don't Apply</v>
      </c>
      <c r="AM110" s="528">
        <f>CHOOSE($B$3,ENWL!AM110,NPgN!AM110,NPgY!AM110,WMID!AM110,EMID!AM110,SWALES!AM110,SWEST!AM110,LPN!AM110,SPN!AM110,EPN!AM110,SPD!AM110,SPMW!AM110,SSEH!AM110,SSES!AM110)</f>
        <v>2</v>
      </c>
      <c r="AN110" s="321"/>
      <c r="AO110" s="410">
        <f>CHOOSE($B$3,ENWL!AO110,NPgN!AO110,NPgY!AO110,WMID!AO110,EMID!AO110,SWALES!AO110,SWEST!AO110,LPN!AO110,SPN!AO110,EPN!AO110,SPD!AO110,SPMW!AO110,SSEH!AO110,SSES!AO110)</f>
        <v>1</v>
      </c>
      <c r="AP110" s="410">
        <f>CHOOSE($B$3,ENWL!AP110,NPgN!AP110,NPgY!AP110,WMID!AP110,EMID!AP110,SWALES!AP110,SWEST!AP110,LPN!AP110,SPN!AP110,EPN!AP110,SPD!AP110,SPMW!AP110,SSEH!AP110,SSES!AP110)</f>
        <v>0</v>
      </c>
      <c r="AQ110" s="456">
        <f>CHOOSE($B$3,ENWL!AQ110,NPgN!AQ110,NPgY!AQ110,WMID!AQ110,EMID!AQ110,SWALES!AQ110,SWEST!AQ110,LPN!AQ110,SPN!AQ110,EPN!AQ110,SPD!AQ110,SPMW!AQ110,SSEH!AQ110,SSES!AQ110)</f>
        <v>0</v>
      </c>
      <c r="AR110" s="410">
        <f>CHOOSE($B$3,ENWL!AR110,NPgN!AR110,NPgY!AR110,WMID!AR110,EMID!AR110,SWALES!AR110,SWEST!AR110,LPN!AR110,SPN!AR110,EPN!AR110,SPD!AR110,SPMW!AR110,SSEH!AR110,SSES!AR110)</f>
        <v>0</v>
      </c>
      <c r="AS110" s="410">
        <f>CHOOSE($B$3,ENWL!AS110,NPgN!AS110,NPgY!AS110,WMID!AS110,EMID!AS110,SWALES!AS110,SWEST!AS110,LPN!AS110,SPN!AS110,EPN!AS110,SPD!AS110,SPMW!AS110,SSEH!AS110,SSES!AS110)</f>
        <v>0</v>
      </c>
      <c r="AT110" s="410">
        <f>CHOOSE($B$3,ENWL!AT110,NPgN!AT110,NPgY!AT110,WMID!AT110,EMID!AT110,SWALES!AT110,SWEST!AT110,LPN!AT110,SPN!AT110,EPN!AT110,SPD!AT110,SPMW!AT110,SSEH!AT110,SSES!AT110)</f>
        <v>0</v>
      </c>
      <c r="AU110" s="410">
        <f>CHOOSE($B$3,ENWL!AU110,NPgN!AU110,NPgY!AU110,WMID!AU110,EMID!AU110,SWALES!AU110,SWEST!AU110,LPN!AU110,SPN!AU110,EPN!AU110,SPD!AU110,SPMW!AU110,SSEH!AU110,SSES!AU110)</f>
        <v>0</v>
      </c>
      <c r="AV110" s="263"/>
      <c r="AW110" s="184"/>
    </row>
    <row r="111" spans="1:49" ht="16.8">
      <c r="A111" s="82"/>
      <c r="B111" s="82"/>
      <c r="C111" s="82"/>
      <c r="D111" s="82"/>
      <c r="E111" s="182" t="str">
        <f t="shared" si="0"/>
        <v>Carry-over Green Recovery Scheme</v>
      </c>
      <c r="F111" s="82"/>
      <c r="G111" s="82" t="s">
        <v>126</v>
      </c>
      <c r="H111" s="82"/>
      <c r="I111" s="82"/>
      <c r="J111" s="82"/>
      <c r="K111" s="82"/>
      <c r="L111" s="82"/>
      <c r="M111" s="82"/>
      <c r="N111" s="82"/>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417" t="str">
        <f>CHOOSE($B$3,ENWL!AJ111,NPgN!AJ111,NPgY!AJ111,WMID!AJ111,EMID!AJ111,SWALES!AJ111,SWEST!AJ111,LPN!AJ111,SPN!AJ111,EPN!AJ111,SPD!AJ111,SPMW!AJ111,SSEH!AJ111,SSES!AJ111)</f>
        <v>Other</v>
      </c>
      <c r="AK111" s="321"/>
      <c r="AL111" s="417" t="str">
        <f>CHOOSE($B$3,ENWL!AL111,NPgN!AL111,NPgY!AL111,WMID!AL111,EMID!AL111,SWALES!AL111,SWEST!AL111,LPN!AL111,SPN!AL111,EPN!AL111,SPD!AL111,SPMW!AL111,SSEH!AL111,SSES!AL111)</f>
        <v>RPEs Don't Apply</v>
      </c>
      <c r="AM111" s="528">
        <f>CHOOSE($B$3,ENWL!AM111,NPgN!AM111,NPgY!AM111,WMID!AM111,EMID!AM111,SWALES!AM111,SWEST!AM111,LPN!AM111,SPN!AM111,EPN!AM111,SPD!AM111,SPMW!AM111,SSEH!AM111,SSES!AM111)</f>
        <v>2</v>
      </c>
      <c r="AN111" s="321"/>
      <c r="AO111" s="410">
        <f>CHOOSE($B$3,ENWL!AO111,NPgN!AO111,NPgY!AO111,WMID!AO111,EMID!AO111,SWALES!AO111,SWEST!AO111,LPN!AO111,SPN!AO111,EPN!AO111,SPD!AO111,SPMW!AO111,SSEH!AO111,SSES!AO111)</f>
        <v>1</v>
      </c>
      <c r="AP111" s="410">
        <f>CHOOSE($B$3,ENWL!AP111,NPgN!AP111,NPgY!AP111,WMID!AP111,EMID!AP111,SWALES!AP111,SWEST!AP111,LPN!AP111,SPN!AP111,EPN!AP111,SPD!AP111,SPMW!AP111,SSEH!AP111,SSES!AP111)</f>
        <v>0</v>
      </c>
      <c r="AQ111" s="456">
        <f>CHOOSE($B$3,ENWL!AQ111,NPgN!AQ111,NPgY!AQ111,WMID!AQ111,EMID!AQ111,SWALES!AQ111,SWEST!AQ111,LPN!AQ111,SPN!AQ111,EPN!AQ111,SPD!AQ111,SPMW!AQ111,SSEH!AQ111,SSES!AQ111)</f>
        <v>0</v>
      </c>
      <c r="AR111" s="410">
        <f>CHOOSE($B$3,ENWL!AR111,NPgN!AR111,NPgY!AR111,WMID!AR111,EMID!AR111,SWALES!AR111,SWEST!AR111,LPN!AR111,SPN!AR111,EPN!AR111,SPD!AR111,SPMW!AR111,SSEH!AR111,SSES!AR111)</f>
        <v>0</v>
      </c>
      <c r="AS111" s="410">
        <f>CHOOSE($B$3,ENWL!AS111,NPgN!AS111,NPgY!AS111,WMID!AS111,EMID!AS111,SWALES!AS111,SWEST!AS111,LPN!AS111,SPN!AS111,EPN!AS111,SPD!AS111,SPMW!AS111,SSEH!AS111,SSES!AS111)</f>
        <v>0</v>
      </c>
      <c r="AT111" s="410">
        <f>CHOOSE($B$3,ENWL!AT111,NPgN!AT111,NPgY!AT111,WMID!AT111,EMID!AT111,SWALES!AT111,SWEST!AT111,LPN!AT111,SPN!AT111,EPN!AT111,SPD!AT111,SPMW!AT111,SSEH!AT111,SSES!AT111)</f>
        <v>0</v>
      </c>
      <c r="AU111" s="410">
        <f>CHOOSE($B$3,ENWL!AU111,NPgN!AU111,NPgY!AU111,WMID!AU111,EMID!AU111,SWALES!AU111,SWEST!AU111,LPN!AU111,SPN!AU111,EPN!AU111,SPD!AU111,SPMW!AU111,SSEH!AU111,SSES!AU111)</f>
        <v>0</v>
      </c>
      <c r="AV111" s="263"/>
      <c r="AW111" s="184"/>
    </row>
    <row r="112" spans="1:49" ht="16.8">
      <c r="A112" s="82"/>
      <c r="B112" s="82"/>
      <c r="C112" s="82"/>
      <c r="D112" s="82"/>
      <c r="E112" s="182" t="str">
        <f t="shared" si="0"/>
        <v>1-in-20 Severe Weather Event</v>
      </c>
      <c r="F112" s="82"/>
      <c r="G112" s="82" t="s">
        <v>126</v>
      </c>
      <c r="H112" s="82"/>
      <c r="I112" s="82"/>
      <c r="J112" s="82"/>
      <c r="K112" s="82"/>
      <c r="L112" s="82"/>
      <c r="M112" s="82"/>
      <c r="N112" s="82"/>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417" t="str">
        <f>CHOOSE($B$3,ENWL!AJ112,NPgN!AJ112,NPgY!AJ112,WMID!AJ112,EMID!AJ112,SWALES!AJ112,SWEST!AJ112,LPN!AJ112,SPN!AJ112,EPN!AJ112,SPD!AJ112,SPMW!AJ112,SSEH!AJ112,SSES!AJ112)</f>
        <v>Other</v>
      </c>
      <c r="AK112" s="321"/>
      <c r="AL112" s="417" t="str">
        <f>CHOOSE($B$3,ENWL!AL112,NPgN!AL112,NPgY!AL112,WMID!AL112,EMID!AL112,SWALES!AL112,SWEST!AL112,LPN!AL112,SPN!AL112,EPN!AL112,SPD!AL112,SPMW!AL112,SSEH!AL112,SSES!AL112)</f>
        <v>RPEs Don't Apply</v>
      </c>
      <c r="AM112" s="528">
        <f>CHOOSE($B$3,ENWL!AM112,NPgN!AM112,NPgY!AM112,WMID!AM112,EMID!AM112,SWALES!AM112,SWEST!AM112,LPN!AM112,SPN!AM112,EPN!AM112,SPD!AM112,SPMW!AM112,SSEH!AM112,SSES!AM112)</f>
        <v>2</v>
      </c>
      <c r="AN112" s="321"/>
      <c r="AO112" s="410">
        <f>CHOOSE($B$3,ENWL!AO112,NPgN!AO112,NPgY!AO112,WMID!AO112,EMID!AO112,SWALES!AO112,SWEST!AO112,LPN!AO112,SPN!AO112,EPN!AO112,SPD!AO112,SPMW!AO112,SSEH!AO112,SSES!AO112)</f>
        <v>0</v>
      </c>
      <c r="AP112" s="410">
        <f>CHOOSE($B$3,ENWL!AP112,NPgN!AP112,NPgY!AP112,WMID!AP112,EMID!AP112,SWALES!AP112,SWEST!AP112,LPN!AP112,SPN!AP112,EPN!AP112,SPD!AP112,SPMW!AP112,SSEH!AP112,SSES!AP112)</f>
        <v>0</v>
      </c>
      <c r="AQ112" s="456">
        <f>CHOOSE($B$3,ENWL!AQ112,NPgN!AQ112,NPgY!AQ112,WMID!AQ112,EMID!AQ112,SWALES!AQ112,SWEST!AQ112,LPN!AQ112,SPN!AQ112,EPN!AQ112,SPD!AQ112,SPMW!AQ112,SSEH!AQ112,SSES!AQ112)</f>
        <v>0</v>
      </c>
      <c r="AR112" s="410">
        <f>CHOOSE($B$3,ENWL!AR112,NPgN!AR112,NPgY!AR112,WMID!AR112,EMID!AR112,SWALES!AR112,SWEST!AR112,LPN!AR112,SPN!AR112,EPN!AR112,SPD!AR112,SPMW!AR112,SSEH!AR112,SSES!AR112)</f>
        <v>1</v>
      </c>
      <c r="AS112" s="410">
        <f>CHOOSE($B$3,ENWL!AS112,NPgN!AS112,NPgY!AS112,WMID!AS112,EMID!AS112,SWALES!AS112,SWEST!AS112,LPN!AS112,SPN!AS112,EPN!AS112,SPD!AS112,SPMW!AS112,SSEH!AS112,SSES!AS112)</f>
        <v>0</v>
      </c>
      <c r="AT112" s="410">
        <f>CHOOSE($B$3,ENWL!AT112,NPgN!AT112,NPgY!AT112,WMID!AT112,EMID!AT112,SWALES!AT112,SWEST!AT112,LPN!AT112,SPN!AT112,EPN!AT112,SPD!AT112,SPMW!AT112,SSEH!AT112,SSES!AT112)</f>
        <v>0</v>
      </c>
      <c r="AU112" s="410">
        <f>CHOOSE($B$3,ENWL!AU112,NPgN!AU112,NPgY!AU112,WMID!AU112,EMID!AU112,SWALES!AU112,SWEST!AU112,LPN!AU112,SPN!AU112,EPN!AU112,SPD!AU112,SPMW!AU112,SSEH!AU112,SSES!AU112)</f>
        <v>0</v>
      </c>
      <c r="AV112" s="263"/>
      <c r="AW112" s="184"/>
    </row>
    <row r="113" spans="1:49" ht="16.8">
      <c r="A113" s="82"/>
      <c r="B113" s="82"/>
      <c r="C113" s="82"/>
      <c r="D113" s="82"/>
      <c r="E113" s="182" t="str">
        <f t="shared" si="0"/>
        <v>Net to Gross Load Related Expenditure</v>
      </c>
      <c r="F113" s="82"/>
      <c r="G113" s="82" t="s">
        <v>126</v>
      </c>
      <c r="H113" s="82"/>
      <c r="I113" s="82"/>
      <c r="J113" s="82"/>
      <c r="K113" s="82"/>
      <c r="L113" s="82"/>
      <c r="M113" s="82"/>
      <c r="N113" s="82"/>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417" t="str">
        <f>CHOOSE($B$3,ENWL!AJ113,NPgN!AJ113,NPgY!AJ113,WMID!AJ113,EMID!AJ113,SWALES!AJ113,SWEST!AJ113,LPN!AJ113,SPN!AJ113,EPN!AJ113,SPD!AJ113,SPMW!AJ113,SSEH!AJ113,SSES!AJ113)</f>
        <v>Other</v>
      </c>
      <c r="AK113" s="321"/>
      <c r="AL113" s="417" t="str">
        <f>CHOOSE($B$3,ENWL!AL113,NPgN!AL113,NPgY!AL113,WMID!AL113,EMID!AL113,SWALES!AL113,SWEST!AL113,LPN!AL113,SPN!AL113,EPN!AL113,SPD!AL113,SPMW!AL113,SSEH!AL113,SSES!AL113)</f>
        <v>RPEs Don't Apply</v>
      </c>
      <c r="AM113" s="528">
        <f>CHOOSE($B$3,ENWL!AM113,NPgN!AM113,NPgY!AM113,WMID!AM113,EMID!AM113,SWALES!AM113,SWEST!AM113,LPN!AM113,SPN!AM113,EPN!AM113,SPD!AM113,SPMW!AM113,SSEH!AM113,SSES!AM113)</f>
        <v>2</v>
      </c>
      <c r="AN113" s="321"/>
      <c r="AO113" s="410">
        <f>CHOOSE($B$3,ENWL!AO113,NPgN!AO113,NPgY!AO113,WMID!AO113,EMID!AO113,SWALES!AO113,SWEST!AO113,LPN!AO113,SPN!AO113,EPN!AO113,SPD!AO113,SPMW!AO113,SSEH!AO113,SSES!AO113)</f>
        <v>1</v>
      </c>
      <c r="AP113" s="410">
        <f>CHOOSE($B$3,ENWL!AP113,NPgN!AP113,NPgY!AP113,WMID!AP113,EMID!AP113,SWALES!AP113,SWEST!AP113,LPN!AP113,SPN!AP113,EPN!AP113,SPD!AP113,SPMW!AP113,SSEH!AP113,SSES!AP113)</f>
        <v>0</v>
      </c>
      <c r="AQ113" s="456">
        <f>CHOOSE($B$3,ENWL!AQ113,NPgN!AQ113,NPgY!AQ113,WMID!AQ113,EMID!AQ113,SWALES!AQ113,SWEST!AQ113,LPN!AQ113,SPN!AQ113,EPN!AQ113,SPD!AQ113,SPMW!AQ113,SSEH!AQ113,SSES!AQ113)</f>
        <v>0</v>
      </c>
      <c r="AR113" s="410">
        <f>CHOOSE($B$3,ENWL!AR113,NPgN!AR113,NPgY!AR113,WMID!AR113,EMID!AR113,SWALES!AR113,SWEST!AR113,LPN!AR113,SPN!AR113,EPN!AR113,SPD!AR113,SPMW!AR113,SSEH!AR113,SSES!AR113)</f>
        <v>0</v>
      </c>
      <c r="AS113" s="410">
        <f>CHOOSE($B$3,ENWL!AS113,NPgN!AS113,NPgY!AS113,WMID!AS113,EMID!AS113,SWALES!AS113,SWEST!AS113,LPN!AS113,SPN!AS113,EPN!AS113,SPD!AS113,SPMW!AS113,SSEH!AS113,SSES!AS113)</f>
        <v>0</v>
      </c>
      <c r="AT113" s="410">
        <f>CHOOSE($B$3,ENWL!AT113,NPgN!AT113,NPgY!AT113,WMID!AT113,EMID!AT113,SWALES!AT113,SWEST!AT113,LPN!AT113,SPN!AT113,EPN!AT113,SPD!AT113,SPMW!AT113,SSEH!AT113,SSES!AT113)</f>
        <v>0</v>
      </c>
      <c r="AU113" s="410">
        <f>CHOOSE($B$3,ENWL!AU113,NPgN!AU113,NPgY!AU113,WMID!AU113,EMID!AU113,SWALES!AU113,SWEST!AU113,LPN!AU113,SPN!AU113,EPN!AU113,SPD!AU113,SPMW!AU113,SSEH!AU113,SSES!AU113)</f>
        <v>0</v>
      </c>
      <c r="AV113" s="263"/>
      <c r="AW113" s="184"/>
    </row>
    <row r="114" spans="1:49" ht="16.8">
      <c r="A114" s="82"/>
      <c r="B114" s="82"/>
      <c r="C114" s="82"/>
      <c r="D114" s="82"/>
      <c r="E114" s="182">
        <f t="shared" si="0"/>
        <v>0</v>
      </c>
      <c r="F114" s="82"/>
      <c r="G114" s="82" t="s">
        <v>126</v>
      </c>
      <c r="H114" s="82"/>
      <c r="I114" s="82"/>
      <c r="J114" s="82"/>
      <c r="K114" s="82"/>
      <c r="L114" s="82"/>
      <c r="M114" s="82"/>
      <c r="N114" s="82"/>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4"/>
      <c r="AJ114" s="528">
        <f>CHOOSE($B$3,ENWL!AJ114,NPgN!AJ114,NPgY!AJ114,WMID!AJ114,EMID!AJ114,SWALES!AJ114,SWEST!AJ114,LPN!AJ114,SPN!AJ114,EPN!AJ114,SPD!AJ114,SPMW!AJ114,SSEH!AJ114,SSES!AJ114)</f>
        <v>0</v>
      </c>
      <c r="AK114" s="321"/>
      <c r="AL114" s="528">
        <f>CHOOSE($B$3,ENWL!AL114,NPgN!AL114,NPgY!AL114,WMID!AL114,EMID!AL114,SWALES!AL114,SWEST!AL114,LPN!AL114,SPN!AL114,EPN!AL114,SPD!AL114,SPMW!AL114,SSEH!AL114,SSES!AL114)</f>
        <v>0</v>
      </c>
      <c r="AM114" s="528">
        <f>CHOOSE($B$3,ENWL!AM114,NPgN!AM114,NPgY!AM114,WMID!AM114,EMID!AM114,SWALES!AM114,SWEST!AM114,LPN!AM114,SPN!AM114,EPN!AM114,SPD!AM114,SPMW!AM114,SSEH!AM114,SSES!AM114)</f>
        <v>0</v>
      </c>
      <c r="AN114" s="321"/>
      <c r="AO114" s="410">
        <f>CHOOSE($B$3,ENWL!AO114,NPgN!AO114,NPgY!AO114,WMID!AO114,EMID!AO114,SWALES!AO114,SWEST!AO114,LPN!AO114,SPN!AO114,EPN!AO114,SPD!AO114,SPMW!AO114,SSEH!AO114,SSES!AO114)</f>
        <v>0</v>
      </c>
      <c r="AP114" s="410">
        <f>CHOOSE($B$3,ENWL!AP114,NPgN!AP114,NPgY!AP114,WMID!AP114,EMID!AP114,SWALES!AP114,SWEST!AP114,LPN!AP114,SPN!AP114,EPN!AP114,SPD!AP114,SPMW!AP114,SSEH!AP114,SSES!AP114)</f>
        <v>0</v>
      </c>
      <c r="AQ114" s="456">
        <f>CHOOSE($B$3,ENWL!AQ114,NPgN!AQ114,NPgY!AQ114,WMID!AQ114,EMID!AQ114,SWALES!AQ114,SWEST!AQ114,LPN!AQ114,SPN!AQ114,EPN!AQ114,SPD!AQ114,SPMW!AQ114,SSEH!AQ114,SSES!AQ114)</f>
        <v>0</v>
      </c>
      <c r="AR114" s="410">
        <f>CHOOSE($B$3,ENWL!AR114,NPgN!AR114,NPgY!AR114,WMID!AR114,EMID!AR114,SWALES!AR114,SWEST!AR114,LPN!AR114,SPN!AR114,EPN!AR114,SPD!AR114,SPMW!AR114,SSEH!AR114,SSES!AR114)</f>
        <v>0</v>
      </c>
      <c r="AS114" s="410">
        <f>CHOOSE($B$3,ENWL!AS114,NPgN!AS114,NPgY!AS114,WMID!AS114,EMID!AS114,SWALES!AS114,SWEST!AS114,LPN!AS114,SPN!AS114,EPN!AS114,SPD!AS114,SPMW!AS114,SSEH!AS114,SSES!AS114)</f>
        <v>0</v>
      </c>
      <c r="AT114" s="410">
        <f>CHOOSE($B$3,ENWL!AT114,NPgN!AT114,NPgY!AT114,WMID!AT114,EMID!AT114,SWALES!AT114,SWEST!AT114,LPN!AT114,SPN!AT114,EPN!AT114,SPD!AT114,SPMW!AT114,SSEH!AT114,SSES!AT114)</f>
        <v>0</v>
      </c>
      <c r="AU114" s="410">
        <f>CHOOSE($B$3,ENWL!AU114,NPgN!AU114,NPgY!AU114,WMID!AU114,EMID!AU114,SWALES!AU114,SWEST!AU114,LPN!AU114,SPN!AU114,EPN!AU114,SPD!AU114,SPMW!AU114,SSEH!AU114,SSES!AU114)</f>
        <v>0</v>
      </c>
      <c r="AV114" s="263"/>
      <c r="AW114" s="184"/>
    </row>
    <row r="115" spans="1:49" ht="16.8">
      <c r="A115" s="82"/>
      <c r="B115" s="82"/>
      <c r="C115" s="82"/>
      <c r="D115" s="82"/>
      <c r="E115" s="182">
        <f t="shared" si="0"/>
        <v>0</v>
      </c>
      <c r="F115" s="82"/>
      <c r="G115" s="82" t="s">
        <v>126</v>
      </c>
      <c r="H115" s="82"/>
      <c r="I115" s="82"/>
      <c r="J115" s="82"/>
      <c r="K115" s="82"/>
      <c r="L115" s="82"/>
      <c r="M115" s="82"/>
      <c r="N115" s="82"/>
      <c r="O115" s="184"/>
      <c r="P115" s="184"/>
      <c r="Q115" s="184"/>
      <c r="R115" s="184"/>
      <c r="S115" s="184"/>
      <c r="T115" s="184"/>
      <c r="U115" s="184"/>
      <c r="V115" s="184"/>
      <c r="W115" s="184"/>
      <c r="X115" s="184"/>
      <c r="Y115" s="184"/>
      <c r="Z115" s="184"/>
      <c r="AA115" s="184"/>
      <c r="AB115" s="184"/>
      <c r="AC115" s="184"/>
      <c r="AD115" s="184"/>
      <c r="AE115" s="184"/>
      <c r="AF115" s="184"/>
      <c r="AG115" s="184"/>
      <c r="AH115" s="184"/>
      <c r="AI115" s="184"/>
      <c r="AJ115" s="528">
        <f>CHOOSE($B$3,ENWL!AJ115,NPgN!AJ115,NPgY!AJ115,WMID!AJ115,EMID!AJ115,SWALES!AJ115,SWEST!AJ115,LPN!AJ115,SPN!AJ115,EPN!AJ115,SPD!AJ115,SPMW!AJ115,SSEH!AJ115,SSES!AJ115)</f>
        <v>0</v>
      </c>
      <c r="AK115" s="321"/>
      <c r="AL115" s="528">
        <f>CHOOSE($B$3,ENWL!AL115,NPgN!AL115,NPgY!AL115,WMID!AL115,EMID!AL115,SWALES!AL115,SWEST!AL115,LPN!AL115,SPN!AL115,EPN!AL115,SPD!AL115,SPMW!AL115,SSEH!AL115,SSES!AL115)</f>
        <v>0</v>
      </c>
      <c r="AM115" s="528">
        <f>CHOOSE($B$3,ENWL!AM115,NPgN!AM115,NPgY!AM115,WMID!AM115,EMID!AM115,SWALES!AM115,SWEST!AM115,LPN!AM115,SPN!AM115,EPN!AM115,SPD!AM115,SPMW!AM115,SSEH!AM115,SSES!AM115)</f>
        <v>0</v>
      </c>
      <c r="AN115" s="321"/>
      <c r="AO115" s="410">
        <f>CHOOSE($B$3,ENWL!AO115,NPgN!AO115,NPgY!AO115,WMID!AO115,EMID!AO115,SWALES!AO115,SWEST!AO115,LPN!AO115,SPN!AO115,EPN!AO115,SPD!AO115,SPMW!AO115,SSEH!AO115,SSES!AO115)</f>
        <v>0</v>
      </c>
      <c r="AP115" s="410">
        <f>CHOOSE($B$3,ENWL!AP115,NPgN!AP115,NPgY!AP115,WMID!AP115,EMID!AP115,SWALES!AP115,SWEST!AP115,LPN!AP115,SPN!AP115,EPN!AP115,SPD!AP115,SPMW!AP115,SSEH!AP115,SSES!AP115)</f>
        <v>0</v>
      </c>
      <c r="AQ115" s="456">
        <f>CHOOSE($B$3,ENWL!AQ115,NPgN!AQ115,NPgY!AQ115,WMID!AQ115,EMID!AQ115,SWALES!AQ115,SWEST!AQ115,LPN!AQ115,SPN!AQ115,EPN!AQ115,SPD!AQ115,SPMW!AQ115,SSEH!AQ115,SSES!AQ115)</f>
        <v>0</v>
      </c>
      <c r="AR115" s="410">
        <f>CHOOSE($B$3,ENWL!AR115,NPgN!AR115,NPgY!AR115,WMID!AR115,EMID!AR115,SWALES!AR115,SWEST!AR115,LPN!AR115,SPN!AR115,EPN!AR115,SPD!AR115,SPMW!AR115,SSEH!AR115,SSES!AR115)</f>
        <v>0</v>
      </c>
      <c r="AS115" s="410">
        <f>CHOOSE($B$3,ENWL!AS115,NPgN!AS115,NPgY!AS115,WMID!AS115,EMID!AS115,SWALES!AS115,SWEST!AS115,LPN!AS115,SPN!AS115,EPN!AS115,SPD!AS115,SPMW!AS115,SSEH!AS115,SSES!AS115)</f>
        <v>0</v>
      </c>
      <c r="AT115" s="410">
        <f>CHOOSE($B$3,ENWL!AT115,NPgN!AT115,NPgY!AT115,WMID!AT115,EMID!AT115,SWALES!AT115,SWEST!AT115,LPN!AT115,SPN!AT115,EPN!AT115,SPD!AT115,SPMW!AT115,SSEH!AT115,SSES!AT115)</f>
        <v>0</v>
      </c>
      <c r="AU115" s="410">
        <f>CHOOSE($B$3,ENWL!AU115,NPgN!AU115,NPgY!AU115,WMID!AU115,EMID!AU115,SWALES!AU115,SWEST!AU115,LPN!AU115,SPN!AU115,EPN!AU115,SPD!AU115,SPMW!AU115,SSEH!AU115,SSES!AU115)</f>
        <v>0</v>
      </c>
      <c r="AV115" s="263"/>
      <c r="AW115" s="184"/>
    </row>
    <row r="116" spans="1:49" ht="16.8">
      <c r="A116" s="82"/>
      <c r="B116" s="82"/>
      <c r="C116" s="82"/>
      <c r="D116" s="82"/>
      <c r="E116" s="182">
        <f t="shared" si="0"/>
        <v>0</v>
      </c>
      <c r="F116" s="82"/>
      <c r="G116" s="82" t="s">
        <v>126</v>
      </c>
      <c r="H116" s="82"/>
      <c r="I116" s="82"/>
      <c r="J116" s="82"/>
      <c r="K116" s="82"/>
      <c r="L116" s="82"/>
      <c r="M116" s="82"/>
      <c r="N116" s="82"/>
      <c r="O116" s="184"/>
      <c r="P116" s="184"/>
      <c r="Q116" s="184"/>
      <c r="R116" s="184"/>
      <c r="S116" s="184"/>
      <c r="T116" s="184"/>
      <c r="U116" s="184"/>
      <c r="V116" s="184"/>
      <c r="W116" s="184"/>
      <c r="X116" s="184"/>
      <c r="Y116" s="184"/>
      <c r="Z116" s="184"/>
      <c r="AA116" s="184"/>
      <c r="AB116" s="184"/>
      <c r="AC116" s="184"/>
      <c r="AD116" s="184"/>
      <c r="AE116" s="184"/>
      <c r="AF116" s="184"/>
      <c r="AG116" s="184"/>
      <c r="AH116" s="184"/>
      <c r="AI116" s="184"/>
      <c r="AJ116" s="528">
        <f>CHOOSE($B$3,ENWL!AJ116,NPgN!AJ116,NPgY!AJ116,WMID!AJ116,EMID!AJ116,SWALES!AJ116,SWEST!AJ116,LPN!AJ116,SPN!AJ116,EPN!AJ116,SPD!AJ116,SPMW!AJ116,SSEH!AJ116,SSES!AJ116)</f>
        <v>0</v>
      </c>
      <c r="AK116" s="321"/>
      <c r="AL116" s="528">
        <f>CHOOSE($B$3,ENWL!AL116,NPgN!AL116,NPgY!AL116,WMID!AL116,EMID!AL116,SWALES!AL116,SWEST!AL116,LPN!AL116,SPN!AL116,EPN!AL116,SPD!AL116,SPMW!AL116,SSEH!AL116,SSES!AL116)</f>
        <v>0</v>
      </c>
      <c r="AM116" s="528">
        <f>CHOOSE($B$3,ENWL!AM116,NPgN!AM116,NPgY!AM116,WMID!AM116,EMID!AM116,SWALES!AM116,SWEST!AM116,LPN!AM116,SPN!AM116,EPN!AM116,SPD!AM116,SPMW!AM116,SSEH!AM116,SSES!AM116)</f>
        <v>0</v>
      </c>
      <c r="AN116" s="321"/>
      <c r="AO116" s="410">
        <f>CHOOSE($B$3,ENWL!AO116,NPgN!AO116,NPgY!AO116,WMID!AO116,EMID!AO116,SWALES!AO116,SWEST!AO116,LPN!AO116,SPN!AO116,EPN!AO116,SPD!AO116,SPMW!AO116,SSEH!AO116,SSES!AO116)</f>
        <v>0</v>
      </c>
      <c r="AP116" s="410">
        <f>CHOOSE($B$3,ENWL!AP116,NPgN!AP116,NPgY!AP116,WMID!AP116,EMID!AP116,SWALES!AP116,SWEST!AP116,LPN!AP116,SPN!AP116,EPN!AP116,SPD!AP116,SPMW!AP116,SSEH!AP116,SSES!AP116)</f>
        <v>0</v>
      </c>
      <c r="AQ116" s="456">
        <f>CHOOSE($B$3,ENWL!AQ116,NPgN!AQ116,NPgY!AQ116,WMID!AQ116,EMID!AQ116,SWALES!AQ116,SWEST!AQ116,LPN!AQ116,SPN!AQ116,EPN!AQ116,SPD!AQ116,SPMW!AQ116,SSEH!AQ116,SSES!AQ116)</f>
        <v>0</v>
      </c>
      <c r="AR116" s="410">
        <f>CHOOSE($B$3,ENWL!AR116,NPgN!AR116,NPgY!AR116,WMID!AR116,EMID!AR116,SWALES!AR116,SWEST!AR116,LPN!AR116,SPN!AR116,EPN!AR116,SPD!AR116,SPMW!AR116,SSEH!AR116,SSES!AR116)</f>
        <v>0</v>
      </c>
      <c r="AS116" s="410">
        <f>CHOOSE($B$3,ENWL!AS116,NPgN!AS116,NPgY!AS116,WMID!AS116,EMID!AS116,SWALES!AS116,SWEST!AS116,LPN!AS116,SPN!AS116,EPN!AS116,SPD!AS116,SPMW!AS116,SSEH!AS116,SSES!AS116)</f>
        <v>0</v>
      </c>
      <c r="AT116" s="410">
        <f>CHOOSE($B$3,ENWL!AT116,NPgN!AT116,NPgY!AT116,WMID!AT116,EMID!AT116,SWALES!AT116,SWEST!AT116,LPN!AT116,SPN!AT116,EPN!AT116,SPD!AT116,SPMW!AT116,SSEH!AT116,SSES!AT116)</f>
        <v>0</v>
      </c>
      <c r="AU116" s="410">
        <f>CHOOSE($B$3,ENWL!AU116,NPgN!AU116,NPgY!AU116,WMID!AU116,EMID!AU116,SWALES!AU116,SWEST!AU116,LPN!AU116,SPN!AU116,EPN!AU116,SPD!AU116,SPMW!AU116,SSEH!AU116,SSES!AU116)</f>
        <v>0</v>
      </c>
      <c r="AV116" s="263"/>
      <c r="AW116" s="184"/>
    </row>
    <row r="117" spans="1:49" ht="16.8">
      <c r="A117" s="82"/>
      <c r="B117" s="82"/>
      <c r="C117" s="82"/>
      <c r="D117" s="82"/>
      <c r="E117" s="182">
        <f t="shared" si="0"/>
        <v>0</v>
      </c>
      <c r="F117" s="82"/>
      <c r="G117" s="82" t="s">
        <v>126</v>
      </c>
      <c r="H117" s="82"/>
      <c r="I117" s="82"/>
      <c r="J117" s="82"/>
      <c r="K117" s="82"/>
      <c r="L117" s="82"/>
      <c r="M117" s="82"/>
      <c r="N117" s="82"/>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528">
        <f>CHOOSE($B$3,ENWL!AJ117,NPgN!AJ117,NPgY!AJ117,WMID!AJ117,EMID!AJ117,SWALES!AJ117,SWEST!AJ117,LPN!AJ117,SPN!AJ117,EPN!AJ117,SPD!AJ117,SPMW!AJ117,SSEH!AJ117,SSES!AJ117)</f>
        <v>0</v>
      </c>
      <c r="AK117" s="321"/>
      <c r="AL117" s="528">
        <f>CHOOSE($B$3,ENWL!AL117,NPgN!AL117,NPgY!AL117,WMID!AL117,EMID!AL117,SWALES!AL117,SWEST!AL117,LPN!AL117,SPN!AL117,EPN!AL117,SPD!AL117,SPMW!AL117,SSEH!AL117,SSES!AL117)</f>
        <v>0</v>
      </c>
      <c r="AM117" s="528">
        <f>CHOOSE($B$3,ENWL!AM117,NPgN!AM117,NPgY!AM117,WMID!AM117,EMID!AM117,SWALES!AM117,SWEST!AM117,LPN!AM117,SPN!AM117,EPN!AM117,SPD!AM117,SPMW!AM117,SSEH!AM117,SSES!AM117)</f>
        <v>0</v>
      </c>
      <c r="AN117" s="321"/>
      <c r="AO117" s="410">
        <f>CHOOSE($B$3,ENWL!AO117,NPgN!AO117,NPgY!AO117,WMID!AO117,EMID!AO117,SWALES!AO117,SWEST!AO117,LPN!AO117,SPN!AO117,EPN!AO117,SPD!AO117,SPMW!AO117,SSEH!AO117,SSES!AO117)</f>
        <v>0</v>
      </c>
      <c r="AP117" s="410">
        <f>CHOOSE($B$3,ENWL!AP117,NPgN!AP117,NPgY!AP117,WMID!AP117,EMID!AP117,SWALES!AP117,SWEST!AP117,LPN!AP117,SPN!AP117,EPN!AP117,SPD!AP117,SPMW!AP117,SSEH!AP117,SSES!AP117)</f>
        <v>0</v>
      </c>
      <c r="AQ117" s="456">
        <f>CHOOSE($B$3,ENWL!AQ117,NPgN!AQ117,NPgY!AQ117,WMID!AQ117,EMID!AQ117,SWALES!AQ117,SWEST!AQ117,LPN!AQ117,SPN!AQ117,EPN!AQ117,SPD!AQ117,SPMW!AQ117,SSEH!AQ117,SSES!AQ117)</f>
        <v>0</v>
      </c>
      <c r="AR117" s="410">
        <f>CHOOSE($B$3,ENWL!AR117,NPgN!AR117,NPgY!AR117,WMID!AR117,EMID!AR117,SWALES!AR117,SWEST!AR117,LPN!AR117,SPN!AR117,EPN!AR117,SPD!AR117,SPMW!AR117,SSEH!AR117,SSES!AR117)</f>
        <v>0</v>
      </c>
      <c r="AS117" s="410">
        <f>CHOOSE($B$3,ENWL!AS117,NPgN!AS117,NPgY!AS117,WMID!AS117,EMID!AS117,SWALES!AS117,SWEST!AS117,LPN!AS117,SPN!AS117,EPN!AS117,SPD!AS117,SPMW!AS117,SSEH!AS117,SSES!AS117)</f>
        <v>0</v>
      </c>
      <c r="AT117" s="410">
        <f>CHOOSE($B$3,ENWL!AT117,NPgN!AT117,NPgY!AT117,WMID!AT117,EMID!AT117,SWALES!AT117,SWEST!AT117,LPN!AT117,SPN!AT117,EPN!AT117,SPD!AT117,SPMW!AT117,SSEH!AT117,SSES!AT117)</f>
        <v>0</v>
      </c>
      <c r="AU117" s="410">
        <f>CHOOSE($B$3,ENWL!AU117,NPgN!AU117,NPgY!AU117,WMID!AU117,EMID!AU117,SWALES!AU117,SWEST!AU117,LPN!AU117,SPN!AU117,EPN!AU117,SPD!AU117,SPMW!AU117,SSEH!AU117,SSES!AU117)</f>
        <v>0</v>
      </c>
      <c r="AV117" s="263"/>
      <c r="AW117" s="184"/>
    </row>
    <row r="118" spans="1:49" ht="16.8">
      <c r="A118" s="82"/>
      <c r="B118" s="82"/>
      <c r="C118" s="82"/>
      <c r="D118" s="82"/>
      <c r="E118" s="182">
        <f t="shared" si="0"/>
        <v>0</v>
      </c>
      <c r="F118" s="82"/>
      <c r="G118" s="82" t="s">
        <v>126</v>
      </c>
      <c r="H118" s="82"/>
      <c r="I118" s="82"/>
      <c r="J118" s="82"/>
      <c r="K118" s="82"/>
      <c r="L118" s="82"/>
      <c r="M118" s="82"/>
      <c r="N118" s="82"/>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528">
        <f>CHOOSE($B$3,ENWL!AJ118,NPgN!AJ118,NPgY!AJ118,WMID!AJ118,EMID!AJ118,SWALES!AJ118,SWEST!AJ118,LPN!AJ118,SPN!AJ118,EPN!AJ118,SPD!AJ118,SPMW!AJ118,SSEH!AJ118,SSES!AJ118)</f>
        <v>0</v>
      </c>
      <c r="AK118" s="321"/>
      <c r="AL118" s="528">
        <f>CHOOSE($B$3,ENWL!AL118,NPgN!AL118,NPgY!AL118,WMID!AL118,EMID!AL118,SWALES!AL118,SWEST!AL118,LPN!AL118,SPN!AL118,EPN!AL118,SPD!AL118,SPMW!AL118,SSEH!AL118,SSES!AL118)</f>
        <v>0</v>
      </c>
      <c r="AM118" s="528">
        <f>CHOOSE($B$3,ENWL!AM118,NPgN!AM118,NPgY!AM118,WMID!AM118,EMID!AM118,SWALES!AM118,SWEST!AM118,LPN!AM118,SPN!AM118,EPN!AM118,SPD!AM118,SPMW!AM118,SSEH!AM118,SSES!AM118)</f>
        <v>0</v>
      </c>
      <c r="AN118" s="321"/>
      <c r="AO118" s="410">
        <f>CHOOSE($B$3,ENWL!AO118,NPgN!AO118,NPgY!AO118,WMID!AO118,EMID!AO118,SWALES!AO118,SWEST!AO118,LPN!AO118,SPN!AO118,EPN!AO118,SPD!AO118,SPMW!AO118,SSEH!AO118,SSES!AO118)</f>
        <v>0</v>
      </c>
      <c r="AP118" s="410">
        <f>CHOOSE($B$3,ENWL!AP118,NPgN!AP118,NPgY!AP118,WMID!AP118,EMID!AP118,SWALES!AP118,SWEST!AP118,LPN!AP118,SPN!AP118,EPN!AP118,SPD!AP118,SPMW!AP118,SSEH!AP118,SSES!AP118)</f>
        <v>0</v>
      </c>
      <c r="AQ118" s="456">
        <f>CHOOSE($B$3,ENWL!AQ118,NPgN!AQ118,NPgY!AQ118,WMID!AQ118,EMID!AQ118,SWALES!AQ118,SWEST!AQ118,LPN!AQ118,SPN!AQ118,EPN!AQ118,SPD!AQ118,SPMW!AQ118,SSEH!AQ118,SSES!AQ118)</f>
        <v>0</v>
      </c>
      <c r="AR118" s="410">
        <f>CHOOSE($B$3,ENWL!AR118,NPgN!AR118,NPgY!AR118,WMID!AR118,EMID!AR118,SWALES!AR118,SWEST!AR118,LPN!AR118,SPN!AR118,EPN!AR118,SPD!AR118,SPMW!AR118,SSEH!AR118,SSES!AR118)</f>
        <v>0</v>
      </c>
      <c r="AS118" s="410">
        <f>CHOOSE($B$3,ENWL!AS118,NPgN!AS118,NPgY!AS118,WMID!AS118,EMID!AS118,SWALES!AS118,SWEST!AS118,LPN!AS118,SPN!AS118,EPN!AS118,SPD!AS118,SPMW!AS118,SSEH!AS118,SSES!AS118)</f>
        <v>0</v>
      </c>
      <c r="AT118" s="410">
        <f>CHOOSE($B$3,ENWL!AT118,NPgN!AT118,NPgY!AT118,WMID!AT118,EMID!AT118,SWALES!AT118,SWEST!AT118,LPN!AT118,SPN!AT118,EPN!AT118,SPD!AT118,SPMW!AT118,SSEH!AT118,SSES!AT118)</f>
        <v>0</v>
      </c>
      <c r="AU118" s="410">
        <f>CHOOSE($B$3,ENWL!AU118,NPgN!AU118,NPgY!AU118,WMID!AU118,EMID!AU118,SWALES!AU118,SWEST!AU118,LPN!AU118,SPN!AU118,EPN!AU118,SPD!AU118,SPMW!AU118,SSEH!AU118,SSES!AU118)</f>
        <v>0</v>
      </c>
      <c r="AV118" s="263"/>
      <c r="AW118" s="184"/>
    </row>
    <row r="119" spans="1:49" ht="16.8">
      <c r="A119" s="82"/>
      <c r="B119" s="82"/>
      <c r="C119" s="82"/>
      <c r="D119" s="82"/>
      <c r="E119" s="182">
        <f t="shared" si="0"/>
        <v>0</v>
      </c>
      <c r="F119" s="82"/>
      <c r="G119" s="82" t="s">
        <v>126</v>
      </c>
      <c r="H119" s="82"/>
      <c r="I119" s="82"/>
      <c r="J119" s="82"/>
      <c r="K119" s="82"/>
      <c r="L119" s="82"/>
      <c r="M119" s="82"/>
      <c r="N119" s="82"/>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528">
        <f>CHOOSE($B$3,ENWL!AJ119,NPgN!AJ119,NPgY!AJ119,WMID!AJ119,EMID!AJ119,SWALES!AJ119,SWEST!AJ119,LPN!AJ119,SPN!AJ119,EPN!AJ119,SPD!AJ119,SPMW!AJ119,SSEH!AJ119,SSES!AJ119)</f>
        <v>0</v>
      </c>
      <c r="AK119" s="321"/>
      <c r="AL119" s="528">
        <f>CHOOSE($B$3,ENWL!AL119,NPgN!AL119,NPgY!AL119,WMID!AL119,EMID!AL119,SWALES!AL119,SWEST!AL119,LPN!AL119,SPN!AL119,EPN!AL119,SPD!AL119,SPMW!AL119,SSEH!AL119,SSES!AL119)</f>
        <v>0</v>
      </c>
      <c r="AM119" s="528">
        <f>CHOOSE($B$3,ENWL!AM119,NPgN!AM119,NPgY!AM119,WMID!AM119,EMID!AM119,SWALES!AM119,SWEST!AM119,LPN!AM119,SPN!AM119,EPN!AM119,SPD!AM119,SPMW!AM119,SSEH!AM119,SSES!AM119)</f>
        <v>0</v>
      </c>
      <c r="AN119" s="321"/>
      <c r="AO119" s="410">
        <f>CHOOSE($B$3,ENWL!AO119,NPgN!AO119,NPgY!AO119,WMID!AO119,EMID!AO119,SWALES!AO119,SWEST!AO119,LPN!AO119,SPN!AO119,EPN!AO119,SPD!AO119,SPMW!AO119,SSEH!AO119,SSES!AO119)</f>
        <v>0</v>
      </c>
      <c r="AP119" s="410">
        <f>CHOOSE($B$3,ENWL!AP119,NPgN!AP119,NPgY!AP119,WMID!AP119,EMID!AP119,SWALES!AP119,SWEST!AP119,LPN!AP119,SPN!AP119,EPN!AP119,SPD!AP119,SPMW!AP119,SSEH!AP119,SSES!AP119)</f>
        <v>0</v>
      </c>
      <c r="AQ119" s="456">
        <f>CHOOSE($B$3,ENWL!AQ119,NPgN!AQ119,NPgY!AQ119,WMID!AQ119,EMID!AQ119,SWALES!AQ119,SWEST!AQ119,LPN!AQ119,SPN!AQ119,EPN!AQ119,SPD!AQ119,SPMW!AQ119,SSEH!AQ119,SSES!AQ119)</f>
        <v>0</v>
      </c>
      <c r="AR119" s="410">
        <f>CHOOSE($B$3,ENWL!AR119,NPgN!AR119,NPgY!AR119,WMID!AR119,EMID!AR119,SWALES!AR119,SWEST!AR119,LPN!AR119,SPN!AR119,EPN!AR119,SPD!AR119,SPMW!AR119,SSEH!AR119,SSES!AR119)</f>
        <v>0</v>
      </c>
      <c r="AS119" s="410">
        <f>CHOOSE($B$3,ENWL!AS119,NPgN!AS119,NPgY!AS119,WMID!AS119,EMID!AS119,SWALES!AS119,SWEST!AS119,LPN!AS119,SPN!AS119,EPN!AS119,SPD!AS119,SPMW!AS119,SSEH!AS119,SSES!AS119)</f>
        <v>0</v>
      </c>
      <c r="AT119" s="410">
        <f>CHOOSE($B$3,ENWL!AT119,NPgN!AT119,NPgY!AT119,WMID!AT119,EMID!AT119,SWALES!AT119,SWEST!AT119,LPN!AT119,SPN!AT119,EPN!AT119,SPD!AT119,SPMW!AT119,SSEH!AT119,SSES!AT119)</f>
        <v>0</v>
      </c>
      <c r="AU119" s="410">
        <f>CHOOSE($B$3,ENWL!AU119,NPgN!AU119,NPgY!AU119,WMID!AU119,EMID!AU119,SWALES!AU119,SWEST!AU119,LPN!AU119,SPN!AU119,EPN!AU119,SPD!AU119,SPMW!AU119,SSEH!AU119,SSES!AU119)</f>
        <v>0</v>
      </c>
      <c r="AV119" s="263"/>
      <c r="AW119" s="184"/>
    </row>
    <row r="120" spans="1:49" ht="16.8">
      <c r="A120" s="82"/>
      <c r="B120" s="82"/>
      <c r="C120" s="82"/>
      <c r="D120" s="82"/>
      <c r="E120" s="182">
        <f t="shared" si="0"/>
        <v>0</v>
      </c>
      <c r="F120" s="82"/>
      <c r="G120" s="82" t="s">
        <v>126</v>
      </c>
      <c r="H120" s="82"/>
      <c r="I120" s="82"/>
      <c r="J120" s="82"/>
      <c r="K120" s="82"/>
      <c r="L120" s="82"/>
      <c r="M120" s="82"/>
      <c r="N120" s="82"/>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528">
        <f>CHOOSE($B$3,ENWL!AJ120,NPgN!AJ120,NPgY!AJ120,WMID!AJ120,EMID!AJ120,SWALES!AJ120,SWEST!AJ120,LPN!AJ120,SPN!AJ120,EPN!AJ120,SPD!AJ120,SPMW!AJ120,SSEH!AJ120,SSES!AJ120)</f>
        <v>0</v>
      </c>
      <c r="AK120" s="321"/>
      <c r="AL120" s="528">
        <f>CHOOSE($B$3,ENWL!AL120,NPgN!AL120,NPgY!AL120,WMID!AL120,EMID!AL120,SWALES!AL120,SWEST!AL120,LPN!AL120,SPN!AL120,EPN!AL120,SPD!AL120,SPMW!AL120,SSEH!AL120,SSES!AL120)</f>
        <v>0</v>
      </c>
      <c r="AM120" s="528">
        <f>CHOOSE($B$3,ENWL!AM120,NPgN!AM120,NPgY!AM120,WMID!AM120,EMID!AM120,SWALES!AM120,SWEST!AM120,LPN!AM120,SPN!AM120,EPN!AM120,SPD!AM120,SPMW!AM120,SSEH!AM120,SSES!AM120)</f>
        <v>0</v>
      </c>
      <c r="AN120" s="321"/>
      <c r="AO120" s="410">
        <f>CHOOSE($B$3,ENWL!AO120,NPgN!AO120,NPgY!AO120,WMID!AO120,EMID!AO120,SWALES!AO120,SWEST!AO120,LPN!AO120,SPN!AO120,EPN!AO120,SPD!AO120,SPMW!AO120,SSEH!AO120,SSES!AO120)</f>
        <v>0</v>
      </c>
      <c r="AP120" s="410">
        <f>CHOOSE($B$3,ENWL!AP120,NPgN!AP120,NPgY!AP120,WMID!AP120,EMID!AP120,SWALES!AP120,SWEST!AP120,LPN!AP120,SPN!AP120,EPN!AP120,SPD!AP120,SPMW!AP120,SSEH!AP120,SSES!AP120)</f>
        <v>0</v>
      </c>
      <c r="AQ120" s="456">
        <f>CHOOSE($B$3,ENWL!AQ120,NPgN!AQ120,NPgY!AQ120,WMID!AQ120,EMID!AQ120,SWALES!AQ120,SWEST!AQ120,LPN!AQ120,SPN!AQ120,EPN!AQ120,SPD!AQ120,SPMW!AQ120,SSEH!AQ120,SSES!AQ120)</f>
        <v>0</v>
      </c>
      <c r="AR120" s="410">
        <f>CHOOSE($B$3,ENWL!AR120,NPgN!AR120,NPgY!AR120,WMID!AR120,EMID!AR120,SWALES!AR120,SWEST!AR120,LPN!AR120,SPN!AR120,EPN!AR120,SPD!AR120,SPMW!AR120,SSEH!AR120,SSES!AR120)</f>
        <v>0</v>
      </c>
      <c r="AS120" s="410">
        <f>CHOOSE($B$3,ENWL!AS120,NPgN!AS120,NPgY!AS120,WMID!AS120,EMID!AS120,SWALES!AS120,SWEST!AS120,LPN!AS120,SPN!AS120,EPN!AS120,SPD!AS120,SPMW!AS120,SSEH!AS120,SSES!AS120)</f>
        <v>0</v>
      </c>
      <c r="AT120" s="410">
        <f>CHOOSE($B$3,ENWL!AT120,NPgN!AT120,NPgY!AT120,WMID!AT120,EMID!AT120,SWALES!AT120,SWEST!AT120,LPN!AT120,SPN!AT120,EPN!AT120,SPD!AT120,SPMW!AT120,SSEH!AT120,SSES!AT120)</f>
        <v>0</v>
      </c>
      <c r="AU120" s="410">
        <f>CHOOSE($B$3,ENWL!AU120,NPgN!AU120,NPgY!AU120,WMID!AU120,EMID!AU120,SWALES!AU120,SWEST!AU120,LPN!AU120,SPN!AU120,EPN!AU120,SPD!AU120,SPMW!AU120,SSEH!AU120,SSES!AU120)</f>
        <v>0</v>
      </c>
      <c r="AV120" s="263"/>
      <c r="AW120" s="184"/>
    </row>
    <row r="121" spans="1:49" ht="16.8">
      <c r="A121" s="82"/>
      <c r="B121" s="82"/>
      <c r="C121" s="82"/>
      <c r="D121" s="82"/>
      <c r="E121" s="182">
        <f t="shared" si="0"/>
        <v>0</v>
      </c>
      <c r="F121" s="82"/>
      <c r="G121" s="82" t="s">
        <v>126</v>
      </c>
      <c r="H121" s="82"/>
      <c r="I121" s="82"/>
      <c r="J121" s="82"/>
      <c r="K121" s="82"/>
      <c r="L121" s="82"/>
      <c r="M121" s="82"/>
      <c r="N121" s="82"/>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528">
        <f>CHOOSE($B$3,ENWL!AJ121,NPgN!AJ121,NPgY!AJ121,WMID!AJ121,EMID!AJ121,SWALES!AJ121,SWEST!AJ121,LPN!AJ121,SPN!AJ121,EPN!AJ121,SPD!AJ121,SPMW!AJ121,SSEH!AJ121,SSES!AJ121)</f>
        <v>0</v>
      </c>
      <c r="AK121" s="321"/>
      <c r="AL121" s="528">
        <f>CHOOSE($B$3,ENWL!AL121,NPgN!AL121,NPgY!AL121,WMID!AL121,EMID!AL121,SWALES!AL121,SWEST!AL121,LPN!AL121,SPN!AL121,EPN!AL121,SPD!AL121,SPMW!AL121,SSEH!AL121,SSES!AL121)</f>
        <v>0</v>
      </c>
      <c r="AM121" s="528">
        <f>CHOOSE($B$3,ENWL!AM121,NPgN!AM121,NPgY!AM121,WMID!AM121,EMID!AM121,SWALES!AM121,SWEST!AM121,LPN!AM121,SPN!AM121,EPN!AM121,SPD!AM121,SPMW!AM121,SSEH!AM121,SSES!AM121)</f>
        <v>0</v>
      </c>
      <c r="AN121" s="321"/>
      <c r="AO121" s="410">
        <f>CHOOSE($B$3,ENWL!AO121,NPgN!AO121,NPgY!AO121,WMID!AO121,EMID!AO121,SWALES!AO121,SWEST!AO121,LPN!AO121,SPN!AO121,EPN!AO121,SPD!AO121,SPMW!AO121,SSEH!AO121,SSES!AO121)</f>
        <v>0</v>
      </c>
      <c r="AP121" s="410">
        <f>CHOOSE($B$3,ENWL!AP121,NPgN!AP121,NPgY!AP121,WMID!AP121,EMID!AP121,SWALES!AP121,SWEST!AP121,LPN!AP121,SPN!AP121,EPN!AP121,SPD!AP121,SPMW!AP121,SSEH!AP121,SSES!AP121)</f>
        <v>0</v>
      </c>
      <c r="AQ121" s="456">
        <f>CHOOSE($B$3,ENWL!AQ121,NPgN!AQ121,NPgY!AQ121,WMID!AQ121,EMID!AQ121,SWALES!AQ121,SWEST!AQ121,LPN!AQ121,SPN!AQ121,EPN!AQ121,SPD!AQ121,SPMW!AQ121,SSEH!AQ121,SSES!AQ121)</f>
        <v>0</v>
      </c>
      <c r="AR121" s="410">
        <f>CHOOSE($B$3,ENWL!AR121,NPgN!AR121,NPgY!AR121,WMID!AR121,EMID!AR121,SWALES!AR121,SWEST!AR121,LPN!AR121,SPN!AR121,EPN!AR121,SPD!AR121,SPMW!AR121,SSEH!AR121,SSES!AR121)</f>
        <v>0</v>
      </c>
      <c r="AS121" s="410">
        <f>CHOOSE($B$3,ENWL!AS121,NPgN!AS121,NPgY!AS121,WMID!AS121,EMID!AS121,SWALES!AS121,SWEST!AS121,LPN!AS121,SPN!AS121,EPN!AS121,SPD!AS121,SPMW!AS121,SSEH!AS121,SSES!AS121)</f>
        <v>0</v>
      </c>
      <c r="AT121" s="410">
        <f>CHOOSE($B$3,ENWL!AT121,NPgN!AT121,NPgY!AT121,WMID!AT121,EMID!AT121,SWALES!AT121,SWEST!AT121,LPN!AT121,SPN!AT121,EPN!AT121,SPD!AT121,SPMW!AT121,SSEH!AT121,SSES!AT121)</f>
        <v>0</v>
      </c>
      <c r="AU121" s="410">
        <f>CHOOSE($B$3,ENWL!AU121,NPgN!AU121,NPgY!AU121,WMID!AU121,EMID!AU121,SWALES!AU121,SWEST!AU121,LPN!AU121,SPN!AU121,EPN!AU121,SPD!AU121,SPMW!AU121,SSEH!AU121,SSES!AU121)</f>
        <v>0</v>
      </c>
      <c r="AV121" s="263"/>
      <c r="AW121" s="184"/>
    </row>
    <row r="122" spans="1:49" ht="16.8">
      <c r="A122" s="82"/>
      <c r="B122" s="82"/>
      <c r="C122" s="82"/>
      <c r="D122" s="82"/>
      <c r="E122" s="82"/>
      <c r="F122" s="82"/>
      <c r="G122" s="82"/>
      <c r="H122" s="82"/>
      <c r="I122" s="82"/>
      <c r="J122" s="82"/>
      <c r="K122" s="82"/>
      <c r="L122" s="82"/>
      <c r="M122" s="82"/>
      <c r="N122" s="82"/>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243"/>
      <c r="AR122" s="145"/>
      <c r="AS122" s="184"/>
      <c r="AT122" s="184"/>
      <c r="AU122" s="184"/>
      <c r="AV122" s="184"/>
      <c r="AW122" s="184"/>
    </row>
    <row r="123" spans="1:49" ht="16.8">
      <c r="A123" s="82"/>
      <c r="B123" s="82"/>
      <c r="C123" s="91" t="s">
        <v>127</v>
      </c>
      <c r="D123" s="91"/>
      <c r="E123" s="91"/>
      <c r="F123" s="91"/>
      <c r="G123" s="91"/>
      <c r="H123" s="91"/>
      <c r="I123" s="91"/>
      <c r="J123" s="91"/>
      <c r="K123" s="91"/>
      <c r="L123" s="91"/>
      <c r="M123" s="91"/>
      <c r="N123" s="91"/>
      <c r="O123" s="403"/>
      <c r="P123" s="403"/>
      <c r="Q123" s="403"/>
      <c r="R123" s="403"/>
      <c r="S123" s="403"/>
      <c r="T123" s="403"/>
      <c r="U123" s="403"/>
      <c r="V123" s="403"/>
      <c r="W123" s="403"/>
      <c r="X123" s="403"/>
      <c r="Y123" s="403"/>
      <c r="Z123" s="403"/>
      <c r="AA123" s="403"/>
      <c r="AB123" s="403"/>
      <c r="AC123" s="403"/>
      <c r="AD123" s="403"/>
      <c r="AE123" s="403"/>
      <c r="AF123" s="403"/>
      <c r="AG123" s="403"/>
      <c r="AH123" s="403"/>
      <c r="AI123" s="403"/>
      <c r="AJ123" s="403"/>
      <c r="AK123" s="403"/>
      <c r="AL123" s="403"/>
      <c r="AM123" s="403"/>
      <c r="AN123" s="403"/>
      <c r="AO123" s="403"/>
      <c r="AP123" s="403"/>
      <c r="AQ123" s="404"/>
      <c r="AR123" s="395"/>
      <c r="AS123" s="403"/>
      <c r="AT123" s="403"/>
      <c r="AU123" s="403"/>
      <c r="AV123" s="403"/>
      <c r="AW123" s="184"/>
    </row>
    <row r="124" spans="1:49" ht="16.8">
      <c r="A124" s="82"/>
      <c r="B124" s="82"/>
      <c r="C124" s="82"/>
      <c r="D124" s="82"/>
      <c r="E124" s="82"/>
      <c r="F124" s="82"/>
      <c r="G124" s="82"/>
      <c r="H124" s="82"/>
      <c r="I124" s="82"/>
      <c r="J124" s="82"/>
      <c r="K124" s="82"/>
      <c r="L124" s="82"/>
      <c r="M124" s="82"/>
      <c r="N124" s="82"/>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243"/>
      <c r="AR124" s="145"/>
      <c r="AS124" s="184"/>
      <c r="AT124" s="184"/>
      <c r="AU124" s="184"/>
      <c r="AV124" s="184"/>
      <c r="AW124" s="184"/>
    </row>
    <row r="125" spans="1:49" ht="16.8">
      <c r="A125" s="82"/>
      <c r="B125" s="82"/>
      <c r="C125" s="82"/>
      <c r="D125" s="10" t="s">
        <v>128</v>
      </c>
      <c r="E125" s="351"/>
      <c r="F125" s="82"/>
      <c r="G125" s="82"/>
      <c r="H125" s="82"/>
      <c r="I125" s="82"/>
      <c r="J125" s="82"/>
      <c r="K125" s="82"/>
      <c r="L125" s="82"/>
      <c r="M125" s="82"/>
      <c r="N125" s="82"/>
      <c r="O125" s="184"/>
      <c r="P125" s="184"/>
      <c r="Q125" s="184"/>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184"/>
      <c r="AO125" s="184"/>
      <c r="AP125" s="184"/>
      <c r="AQ125" s="243"/>
      <c r="AR125" s="364"/>
      <c r="AS125" s="184"/>
      <c r="AT125" s="184"/>
      <c r="AU125" s="184"/>
      <c r="AV125" s="184"/>
      <c r="AW125" s="184"/>
    </row>
    <row r="126" spans="1:49" ht="16.8">
      <c r="A126" s="82"/>
      <c r="B126" s="82"/>
      <c r="C126" s="82"/>
      <c r="D126" s="82"/>
      <c r="E126" s="13" t="s">
        <v>129</v>
      </c>
      <c r="F126" s="82"/>
      <c r="G126" s="82" t="s">
        <v>105</v>
      </c>
      <c r="H126" s="82" t="s">
        <v>130</v>
      </c>
      <c r="I126" s="82"/>
      <c r="J126" s="82"/>
      <c r="K126" s="82"/>
      <c r="L126" s="82"/>
      <c r="M126" s="82"/>
      <c r="N126" s="82"/>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184"/>
      <c r="AO126" s="184"/>
      <c r="AP126" s="184"/>
      <c r="AQ126" s="243"/>
      <c r="AR126" s="476">
        <f>CHOOSE($B$3,ENWL!AR126,NPgN!AR126,NPgY!AR126,WMID!AR126,EMID!AR126,SWALES!AR126,SWEST!AR126,LPN!AR126,SPN!AR126,EPN!AR126,SPD!AR126,SPMW!AR126,SSEH!AR126,SSES!AR126)</f>
        <v>25.186587993287805</v>
      </c>
      <c r="AS126" s="476">
        <f>CHOOSE($B$3,ENWL!AS126,NPgN!AS126,NPgY!AS126,WMID!AS126,EMID!AS126,SWALES!AS126,SWEST!AS126,LPN!AS126,SPN!AS126,EPN!AS126,SPD!AS126,SPMW!AS126,SSEH!AS126,SSES!AS126)</f>
        <v>20.88869633099214</v>
      </c>
      <c r="AT126" s="476">
        <f>CHOOSE($B$3,ENWL!AT126,NPgN!AT126,NPgY!AT126,WMID!AT126,EMID!AT126,SWALES!AT126,SWEST!AT126,LPN!AT126,SPN!AT126,EPN!AT126,SPD!AT126,SPMW!AT126,SSEH!AT126,SSES!AT126)</f>
        <v>26.137660632993367</v>
      </c>
      <c r="AU126" s="476">
        <f>CHOOSE($B$3,ENWL!AU126,NPgN!AU126,NPgY!AU126,WMID!AU126,EMID!AU126,SWALES!AU126,SWEST!AU126,LPN!AU126,SPN!AU126,EPN!AU126,SPD!AU126,SPMW!AU126,SSEH!AU126,SSES!AU126)</f>
        <v>23.345557891808397</v>
      </c>
      <c r="AV126" s="476">
        <f>CHOOSE($B$3,ENWL!AV126,NPgN!AV126,NPgY!AV126,WMID!AV126,EMID!AV126,SWALES!AV126,SWEST!AV126,LPN!AV126,SPN!AV126,EPN!AV126,SPD!AV126,SPMW!AV126,SSEH!AV126,SSES!AV126)</f>
        <v>13.958823649779145</v>
      </c>
      <c r="AW126" s="184"/>
    </row>
    <row r="127" spans="1:49" ht="16.8">
      <c r="A127" s="82"/>
      <c r="B127" s="82"/>
      <c r="C127" s="82"/>
      <c r="D127" s="82"/>
      <c r="E127" s="13" t="s">
        <v>131</v>
      </c>
      <c r="F127" s="82"/>
      <c r="G127" s="82" t="s">
        <v>105</v>
      </c>
      <c r="H127" s="82" t="s">
        <v>132</v>
      </c>
      <c r="I127" s="82"/>
      <c r="J127" s="82"/>
      <c r="K127" s="82"/>
      <c r="L127" s="82"/>
      <c r="M127" s="82"/>
      <c r="N127" s="82"/>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243"/>
      <c r="AR127" s="476">
        <f>CHOOSE($B$3,ENWL!AR127,NPgN!AR127,NPgY!AR127,WMID!AR127,EMID!AR127,SWALES!AR127,SWEST!AR127,LPN!AR127,SPN!AR127,EPN!AR127,SPD!AR127,SPMW!AR127,SSEH!AR127,SSES!AR127)</f>
        <v>58.867126175476301</v>
      </c>
      <c r="AS127" s="476">
        <f>CHOOSE($B$3,ENWL!AS127,NPgN!AS127,NPgY!AS127,WMID!AS127,EMID!AS127,SWALES!AS127,SWEST!AS127,LPN!AS127,SPN!AS127,EPN!AS127,SPD!AS127,SPMW!AS127,SSEH!AS127,SSES!AS127)</f>
        <v>54.150796029815638</v>
      </c>
      <c r="AT127" s="476">
        <f>CHOOSE($B$3,ENWL!AT127,NPgN!AT127,NPgY!AT127,WMID!AT127,EMID!AT127,SWALES!AT127,SWEST!AT127,LPN!AT127,SPN!AT127,EPN!AT127,SPD!AT127,SPMW!AT127,SSEH!AT127,SSES!AT127)</f>
        <v>52.786287057954574</v>
      </c>
      <c r="AU127" s="476">
        <f>CHOOSE($B$3,ENWL!AU127,NPgN!AU127,NPgY!AU127,WMID!AU127,EMID!AU127,SWALES!AU127,SWEST!AU127,LPN!AU127,SPN!AU127,EPN!AU127,SPD!AU127,SPMW!AU127,SSEH!AU127,SSES!AU127)</f>
        <v>46.201328501717761</v>
      </c>
      <c r="AV127" s="476">
        <f>CHOOSE($B$3,ENWL!AV127,NPgN!AV127,NPgY!AV127,WMID!AV127,EMID!AV127,SWALES!AV127,SWEST!AV127,LPN!AV127,SPN!AV127,EPN!AV127,SPD!AV127,SPMW!AV127,SSEH!AV127,SSES!AV127)</f>
        <v>40.346765366771216</v>
      </c>
      <c r="AW127" s="184"/>
    </row>
    <row r="128" spans="1:49" ht="16.8">
      <c r="A128" s="82"/>
      <c r="B128" s="82"/>
      <c r="C128" s="82"/>
      <c r="D128" s="82"/>
      <c r="E128" s="13" t="s">
        <v>133</v>
      </c>
      <c r="F128" s="82"/>
      <c r="G128" s="82" t="s">
        <v>105</v>
      </c>
      <c r="H128" s="82" t="s">
        <v>134</v>
      </c>
      <c r="I128" s="82"/>
      <c r="J128" s="82"/>
      <c r="K128" s="82"/>
      <c r="L128" s="82"/>
      <c r="M128" s="82"/>
      <c r="N128" s="82"/>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243"/>
      <c r="AR128" s="476">
        <f>CHOOSE($B$3,ENWL!AR128,NPgN!AR128,NPgY!AR128,WMID!AR128,EMID!AR128,SWALES!AR128,SWEST!AR128,LPN!AR128,SPN!AR128,EPN!AR128,SPD!AR128,SPMW!AR128,SSEH!AR128,SSES!AR128)</f>
        <v>13.746110907856428</v>
      </c>
      <c r="AS128" s="476">
        <f>CHOOSE($B$3,ENWL!AS128,NPgN!AS128,NPgY!AS128,WMID!AS128,EMID!AS128,SWALES!AS128,SWEST!AS128,LPN!AS128,SPN!AS128,EPN!AS128,SPD!AS128,SPMW!AS128,SSEH!AS128,SSES!AS128)</f>
        <v>17.591754668490971</v>
      </c>
      <c r="AT128" s="476">
        <f>CHOOSE($B$3,ENWL!AT128,NPgN!AT128,NPgY!AT128,WMID!AT128,EMID!AT128,SWALES!AT128,SWEST!AT128,LPN!AT128,SPN!AT128,EPN!AT128,SPD!AT128,SPMW!AT128,SSEH!AT128,SSES!AT128)</f>
        <v>17.617740031186514</v>
      </c>
      <c r="AU128" s="476">
        <f>CHOOSE($B$3,ENWL!AU128,NPgN!AU128,NPgY!AU128,WMID!AU128,EMID!AU128,SWALES!AU128,SWEST!AU128,LPN!AU128,SPN!AU128,EPN!AU128,SPD!AU128,SPMW!AU128,SSEH!AU128,SSES!AU128)</f>
        <v>12.892612881323355</v>
      </c>
      <c r="AV128" s="476">
        <f>CHOOSE($B$3,ENWL!AV128,NPgN!AV128,NPgY!AV128,WMID!AV128,EMID!AV128,SWALES!AV128,SWEST!AV128,LPN!AV128,SPN!AV128,EPN!AV128,SPD!AV128,SPMW!AV128,SSEH!AV128,SSES!AV128)</f>
        <v>10.987782978878318</v>
      </c>
      <c r="AW128" s="184"/>
    </row>
    <row r="129" spans="1:49" ht="16.8">
      <c r="A129" s="82"/>
      <c r="B129" s="82"/>
      <c r="C129" s="82"/>
      <c r="D129" s="82"/>
      <c r="E129" s="13" t="s">
        <v>135</v>
      </c>
      <c r="F129" s="82"/>
      <c r="G129" s="82" t="s">
        <v>105</v>
      </c>
      <c r="H129" s="82" t="s">
        <v>136</v>
      </c>
      <c r="I129" s="82"/>
      <c r="J129" s="82"/>
      <c r="K129" s="82"/>
      <c r="L129" s="82"/>
      <c r="M129" s="82"/>
      <c r="N129" s="82"/>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243"/>
      <c r="AR129" s="476">
        <f>CHOOSE($B$3,ENWL!AR129,NPgN!AR129,NPgY!AR129,WMID!AR129,EMID!AR129,SWALES!AR129,SWEST!AR129,LPN!AR129,SPN!AR129,EPN!AR129,SPD!AR129,SPMW!AR129,SSEH!AR129,SSES!AR129)</f>
        <v>13.56368659671535</v>
      </c>
      <c r="AS129" s="476">
        <f>CHOOSE($B$3,ENWL!AS129,NPgN!AS129,NPgY!AS129,WMID!AS129,EMID!AS129,SWALES!AS129,SWEST!AS129,LPN!AS129,SPN!AS129,EPN!AS129,SPD!AS129,SPMW!AS129,SSEH!AS129,SSES!AS129)</f>
        <v>12.57116238531346</v>
      </c>
      <c r="AT129" s="476">
        <f>CHOOSE($B$3,ENWL!AT129,NPgN!AT129,NPgY!AT129,WMID!AT129,EMID!AT129,SWALES!AT129,SWEST!AT129,LPN!AT129,SPN!AT129,EPN!AT129,SPD!AT129,SPMW!AT129,SSEH!AT129,SSES!AT129)</f>
        <v>12.462358464834441</v>
      </c>
      <c r="AU129" s="476">
        <f>CHOOSE($B$3,ENWL!AU129,NPgN!AU129,NPgY!AU129,WMID!AU129,EMID!AU129,SWALES!AU129,SWEST!AU129,LPN!AU129,SPN!AU129,EPN!AU129,SPD!AU129,SPMW!AU129,SSEH!AU129,SSES!AU129)</f>
        <v>12.513895172864693</v>
      </c>
      <c r="AV129" s="476">
        <f>CHOOSE($B$3,ENWL!AV129,NPgN!AV129,NPgY!AV129,WMID!AV129,EMID!AV129,SWALES!AV129,SWEST!AV129,LPN!AV129,SPN!AV129,EPN!AV129,SPD!AV129,SPMW!AV129,SSEH!AV129,SSES!AV129)</f>
        <v>12.462676854738959</v>
      </c>
      <c r="AW129" s="184"/>
    </row>
    <row r="130" spans="1:49" ht="16.8">
      <c r="A130" s="82"/>
      <c r="B130" s="82"/>
      <c r="C130" s="82"/>
      <c r="D130" s="82"/>
      <c r="E130" s="13" t="s">
        <v>137</v>
      </c>
      <c r="F130" s="82"/>
      <c r="G130" s="82" t="s">
        <v>105</v>
      </c>
      <c r="H130" s="82" t="s">
        <v>138</v>
      </c>
      <c r="I130" s="82"/>
      <c r="J130" s="82"/>
      <c r="K130" s="82"/>
      <c r="L130" s="82"/>
      <c r="M130" s="82"/>
      <c r="N130" s="82"/>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243"/>
      <c r="AR130" s="476">
        <f>CHOOSE($B$3,ENWL!AR130,NPgN!AR130,NPgY!AR130,WMID!AR130,EMID!AR130,SWALES!AR130,SWEST!AR130,LPN!AR130,SPN!AR130,EPN!AR130,SPD!AR130,SPMW!AR130,SSEH!AR130,SSES!AR130)</f>
        <v>9.6292388121138224</v>
      </c>
      <c r="AS130" s="476">
        <f>CHOOSE($B$3,ENWL!AS130,NPgN!AS130,NPgY!AS130,WMID!AS130,EMID!AS130,SWALES!AS130,SWEST!AS130,LPN!AS130,SPN!AS130,EPN!AS130,SPD!AS130,SPMW!AS130,SSEH!AS130,SSES!AS130)</f>
        <v>9.5426206293634177</v>
      </c>
      <c r="AT130" s="476">
        <f>CHOOSE($B$3,ENWL!AT130,NPgN!AT130,NPgY!AT130,WMID!AT130,EMID!AT130,SWALES!AT130,SWEST!AT130,LPN!AT130,SPN!AT130,EPN!AT130,SPD!AT130,SPMW!AT130,SSEH!AT130,SSES!AT130)</f>
        <v>9.8359008914890875</v>
      </c>
      <c r="AU130" s="476">
        <f>CHOOSE($B$3,ENWL!AU130,NPgN!AU130,NPgY!AU130,WMID!AU130,EMID!AU130,SWALES!AU130,SWEST!AU130,LPN!AU130,SPN!AU130,EPN!AU130,SPD!AU130,SPMW!AU130,SSEH!AU130,SSES!AU130)</f>
        <v>8.6870213749925949</v>
      </c>
      <c r="AV130" s="476">
        <f>CHOOSE($B$3,ENWL!AV130,NPgN!AV130,NPgY!AV130,WMID!AV130,EMID!AV130,SWALES!AV130,SWEST!AV130,LPN!AV130,SPN!AV130,EPN!AV130,SPD!AV130,SPMW!AV130,SSEH!AV130,SSES!AV130)</f>
        <v>8.6947139135818645</v>
      </c>
      <c r="AW130" s="184"/>
    </row>
    <row r="131" spans="1:49" ht="16.8">
      <c r="A131" s="82"/>
      <c r="B131" s="82"/>
      <c r="C131" s="82"/>
      <c r="D131" s="82"/>
      <c r="E131" s="13" t="s">
        <v>139</v>
      </c>
      <c r="F131" s="82"/>
      <c r="G131" s="82" t="s">
        <v>105</v>
      </c>
      <c r="H131" s="82" t="s">
        <v>140</v>
      </c>
      <c r="I131" s="82"/>
      <c r="J131" s="82"/>
      <c r="K131" s="82"/>
      <c r="L131" s="82"/>
      <c r="M131" s="82"/>
      <c r="N131" s="82"/>
      <c r="O131" s="184"/>
      <c r="P131" s="184"/>
      <c r="Q131" s="184"/>
      <c r="R131" s="184"/>
      <c r="S131" s="184"/>
      <c r="T131" s="184"/>
      <c r="U131" s="184"/>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243"/>
      <c r="AR131" s="476">
        <f>CHOOSE($B$3,ENWL!AR131,NPgN!AR131,NPgY!AR131,WMID!AR131,EMID!AR131,SWALES!AR131,SWEST!AR131,LPN!AR131,SPN!AR131,EPN!AR131,SPD!AR131,SPMW!AR131,SSEH!AR131,SSES!AR131)</f>
        <v>13.145671720278822</v>
      </c>
      <c r="AS131" s="476">
        <f>CHOOSE($B$3,ENWL!AS131,NPgN!AS131,NPgY!AS131,WMID!AS131,EMID!AS131,SWALES!AS131,SWEST!AS131,LPN!AS131,SPN!AS131,EPN!AS131,SPD!AS131,SPMW!AS131,SSEH!AS131,SSES!AS131)</f>
        <v>12.868023275532465</v>
      </c>
      <c r="AT131" s="476">
        <f>CHOOSE($B$3,ENWL!AT131,NPgN!AT131,NPgY!AT131,WMID!AT131,EMID!AT131,SWALES!AT131,SWEST!AT131,LPN!AT131,SPN!AT131,EPN!AT131,SPD!AT131,SPMW!AT131,SSEH!AT131,SSES!AT131)</f>
        <v>12.917314009094671</v>
      </c>
      <c r="AU131" s="476">
        <f>CHOOSE($B$3,ENWL!AU131,NPgN!AU131,NPgY!AU131,WMID!AU131,EMID!AU131,SWALES!AU131,SWEST!AU131,LPN!AU131,SPN!AU131,EPN!AU131,SPD!AU131,SPMW!AU131,SSEH!AU131,SSES!AU131)</f>
        <v>11.903081073445657</v>
      </c>
      <c r="AV131" s="476">
        <f>CHOOSE($B$3,ENWL!AV131,NPgN!AV131,NPgY!AV131,WMID!AV131,EMID!AV131,SWALES!AV131,SWEST!AV131,LPN!AV131,SPN!AV131,EPN!AV131,SPD!AV131,SPMW!AV131,SSEH!AV131,SSES!AV131)</f>
        <v>11.725280406870874</v>
      </c>
      <c r="AW131" s="184"/>
    </row>
    <row r="132" spans="1:49" ht="16.8">
      <c r="A132" s="82"/>
      <c r="B132" s="82"/>
      <c r="C132" s="82"/>
      <c r="D132" s="82"/>
      <c r="E132" s="13" t="s">
        <v>141</v>
      </c>
      <c r="F132" s="82"/>
      <c r="G132" s="82" t="s">
        <v>105</v>
      </c>
      <c r="H132" s="82" t="s">
        <v>142</v>
      </c>
      <c r="I132" s="82"/>
      <c r="J132" s="82"/>
      <c r="K132" s="82"/>
      <c r="L132" s="82"/>
      <c r="M132" s="82"/>
      <c r="N132" s="82"/>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243"/>
      <c r="AR132" s="476">
        <f>CHOOSE($B$3,ENWL!AR132,NPgN!AR132,NPgY!AR132,WMID!AR132,EMID!AR132,SWALES!AR132,SWEST!AR132,LPN!AR132,SPN!AR132,EPN!AR132,SPD!AR132,SPMW!AR132,SSEH!AR132,SSES!AR132)</f>
        <v>51.475735666017997</v>
      </c>
      <c r="AS132" s="476">
        <f>CHOOSE($B$3,ENWL!AS132,NPgN!AS132,NPgY!AS132,WMID!AS132,EMID!AS132,SWALES!AS132,SWEST!AS132,LPN!AS132,SPN!AS132,EPN!AS132,SPD!AS132,SPMW!AS132,SSEH!AS132,SSES!AS132)</f>
        <v>50.960084375606193</v>
      </c>
      <c r="AT132" s="476">
        <f>CHOOSE($B$3,ENWL!AT132,NPgN!AT132,NPgY!AT132,WMID!AT132,EMID!AT132,SWALES!AT132,SWEST!AT132,LPN!AT132,SPN!AT132,EPN!AT132,SPD!AT132,SPMW!AT132,SSEH!AT132,SSES!AT132)</f>
        <v>50.485812060808904</v>
      </c>
      <c r="AU132" s="476">
        <f>CHOOSE($B$3,ENWL!AU132,NPgN!AU132,NPgY!AU132,WMID!AU132,EMID!AU132,SWALES!AU132,SWEST!AU132,LPN!AU132,SPN!AU132,EPN!AU132,SPD!AU132,SPMW!AU132,SSEH!AU132,SSES!AU132)</f>
        <v>50.593386650501785</v>
      </c>
      <c r="AV132" s="476">
        <f>CHOOSE($B$3,ENWL!AV132,NPgN!AV132,NPgY!AV132,WMID!AV132,EMID!AV132,SWALES!AV132,SWEST!AV132,LPN!AV132,SPN!AV132,EPN!AV132,SPD!AV132,SPMW!AV132,SSEH!AV132,SSES!AV132)</f>
        <v>50.603120033509924</v>
      </c>
      <c r="AW132" s="184"/>
    </row>
    <row r="133" spans="1:49" ht="16.8">
      <c r="A133" s="82"/>
      <c r="B133" s="82"/>
      <c r="C133" s="82"/>
      <c r="D133" s="13"/>
      <c r="E133" s="82"/>
      <c r="F133" s="82"/>
      <c r="G133" s="82"/>
      <c r="H133" s="82"/>
      <c r="I133" s="82"/>
      <c r="J133" s="82"/>
      <c r="K133" s="82"/>
      <c r="L133" s="82"/>
      <c r="M133" s="82"/>
      <c r="N133" s="82"/>
      <c r="O133" s="184"/>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243"/>
      <c r="AR133" s="517"/>
      <c r="AS133" s="2"/>
      <c r="AT133" s="2"/>
      <c r="AU133" s="2"/>
      <c r="AV133" s="2"/>
      <c r="AW133" s="184"/>
    </row>
    <row r="134" spans="1:49" ht="16.8">
      <c r="A134" s="82"/>
      <c r="B134" s="82"/>
      <c r="C134" s="82"/>
      <c r="D134" s="10" t="s">
        <v>143</v>
      </c>
      <c r="E134" s="351"/>
      <c r="F134" s="82"/>
      <c r="G134" s="82"/>
      <c r="H134" s="82"/>
      <c r="I134" s="82"/>
      <c r="J134" s="82"/>
      <c r="K134" s="82"/>
      <c r="L134" s="82"/>
      <c r="M134" s="82"/>
      <c r="N134" s="82"/>
      <c r="O134" s="184"/>
      <c r="P134" s="184"/>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243"/>
      <c r="AR134" s="518"/>
      <c r="AS134" s="2"/>
      <c r="AT134" s="2"/>
      <c r="AU134" s="2"/>
      <c r="AV134" s="2"/>
      <c r="AW134" s="184"/>
    </row>
    <row r="135" spans="1:49" ht="16.8">
      <c r="A135" s="82"/>
      <c r="B135" s="82"/>
      <c r="C135" s="82"/>
      <c r="D135" s="82"/>
      <c r="E135" s="13" t="s">
        <v>129</v>
      </c>
      <c r="F135" s="82"/>
      <c r="G135" s="82" t="s">
        <v>105</v>
      </c>
      <c r="H135" s="82" t="s">
        <v>144</v>
      </c>
      <c r="I135" s="82"/>
      <c r="J135" s="82"/>
      <c r="K135" s="82"/>
      <c r="L135" s="82"/>
      <c r="M135" s="82"/>
      <c r="N135" s="82"/>
      <c r="O135" s="184"/>
      <c r="P135" s="184"/>
      <c r="Q135" s="184"/>
      <c r="R135" s="184"/>
      <c r="S135" s="184"/>
      <c r="T135" s="184"/>
      <c r="U135" s="184"/>
      <c r="V135" s="184"/>
      <c r="W135" s="184"/>
      <c r="X135" s="184"/>
      <c r="Y135" s="184"/>
      <c r="Z135" s="184"/>
      <c r="AA135" s="184"/>
      <c r="AB135" s="184"/>
      <c r="AC135" s="184"/>
      <c r="AD135" s="184"/>
      <c r="AE135" s="184"/>
      <c r="AF135" s="184"/>
      <c r="AG135" s="184"/>
      <c r="AH135" s="184"/>
      <c r="AI135" s="184"/>
      <c r="AJ135" s="184"/>
      <c r="AK135" s="184"/>
      <c r="AL135" s="184"/>
      <c r="AM135" s="184"/>
      <c r="AN135" s="184"/>
      <c r="AO135" s="184"/>
      <c r="AP135" s="184"/>
      <c r="AQ135" s="243"/>
      <c r="AR135" s="476">
        <f>CHOOSE($B$3,ENWL!AR135,NPgN!AR135,NPgY!AR135,WMID!AR135,EMID!AR135,SWALES!AR135,SWEST!AR135,LPN!AR135,SPN!AR135,EPN!AR135,SPD!AR135,SPMW!AR135,SSEH!AR135,SSES!AR135)</f>
        <v>-3.756513657518449</v>
      </c>
      <c r="AS135" s="476">
        <f>CHOOSE($B$3,ENWL!AS135,NPgN!AS135,NPgY!AS135,WMID!AS135,EMID!AS135,SWALES!AS135,SWEST!AS135,LPN!AS135,SPN!AS135,EPN!AS135,SPD!AS135,SPMW!AS135,SSEH!AS135,SSES!AS135)</f>
        <v>5.9102020354160665</v>
      </c>
      <c r="AT135" s="476">
        <f>CHOOSE($B$3,ENWL!AT135,NPgN!AT135,NPgY!AT135,WMID!AT135,EMID!AT135,SWALES!AT135,SWEST!AT135,LPN!AT135,SPN!AT135,EPN!AT135,SPD!AT135,SPMW!AT135,SSEH!AT135,SSES!AT135)</f>
        <v>16.286395986046365</v>
      </c>
      <c r="AU135" s="476">
        <f>CHOOSE($B$3,ENWL!AU135,NPgN!AU135,NPgY!AU135,WMID!AU135,EMID!AU135,SWALES!AU135,SWEST!AU135,LPN!AU135,SPN!AU135,EPN!AU135,SPD!AU135,SPMW!AU135,SSEH!AU135,SSES!AU135)</f>
        <v>22.101898466187841</v>
      </c>
      <c r="AV135" s="476">
        <f>CHOOSE($B$3,ENWL!AV135,NPgN!AV135,NPgY!AV135,WMID!AV135,EMID!AV135,SWALES!AV135,SWEST!AV135,LPN!AV135,SPN!AV135,EPN!AV135,SPD!AV135,SPMW!AV135,SSEH!AV135,SSES!AV135)</f>
        <v>21.495962921771689</v>
      </c>
      <c r="AW135" s="184"/>
    </row>
    <row r="136" spans="1:49" ht="16.8">
      <c r="A136" s="82"/>
      <c r="B136" s="82"/>
      <c r="C136" s="82"/>
      <c r="D136" s="82"/>
      <c r="E136" s="13" t="s">
        <v>131</v>
      </c>
      <c r="F136" s="82"/>
      <c r="G136" s="82" t="s">
        <v>105</v>
      </c>
      <c r="H136" s="82" t="s">
        <v>145</v>
      </c>
      <c r="I136" s="82"/>
      <c r="J136" s="82"/>
      <c r="K136" s="82"/>
      <c r="L136" s="82"/>
      <c r="M136" s="82"/>
      <c r="N136" s="82"/>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4"/>
      <c r="AJ136" s="184"/>
      <c r="AK136" s="184"/>
      <c r="AL136" s="184"/>
      <c r="AM136" s="184"/>
      <c r="AN136" s="184"/>
      <c r="AO136" s="184"/>
      <c r="AP136" s="184"/>
      <c r="AQ136" s="243"/>
      <c r="AR136" s="476">
        <f>CHOOSE($B$3,ENWL!AR136,NPgN!AR136,NPgY!AR136,WMID!AR136,EMID!AR136,SWALES!AR136,SWEST!AR136,LPN!AR136,SPN!AR136,EPN!AR136,SPD!AR136,SPMW!AR136,SSEH!AR136,SSES!AR136)</f>
        <v>0.90642805858596642</v>
      </c>
      <c r="AS136" s="476">
        <f>CHOOSE($B$3,ENWL!AS136,NPgN!AS136,NPgY!AS136,WMID!AS136,EMID!AS136,SWALES!AS136,SWEST!AS136,LPN!AS136,SPN!AS136,EPN!AS136,SPD!AS136,SPMW!AS136,SSEH!AS136,SSES!AS136)</f>
        <v>0.90642805858596642</v>
      </c>
      <c r="AT136" s="476">
        <f>CHOOSE($B$3,ENWL!AT136,NPgN!AT136,NPgY!AT136,WMID!AT136,EMID!AT136,SWALES!AT136,SWEST!AT136,LPN!AT136,SPN!AT136,EPN!AT136,SPD!AT136,SPMW!AT136,SSEH!AT136,SSES!AT136)</f>
        <v>0.73468379485388857</v>
      </c>
      <c r="AU136" s="476">
        <f>CHOOSE($B$3,ENWL!AU136,NPgN!AU136,NPgY!AU136,WMID!AU136,EMID!AU136,SWALES!AU136,SWEST!AU136,LPN!AU136,SPN!AU136,EPN!AU136,SPD!AU136,SPMW!AU136,SSEH!AU136,SSES!AU136)</f>
        <v>0.12403752380650067</v>
      </c>
      <c r="AV136" s="476">
        <f>CHOOSE($B$3,ENWL!AV136,NPgN!AV136,NPgY!AV136,WMID!AV136,EMID!AV136,SWALES!AV136,SWEST!AV136,LPN!AV136,SPN!AV136,EPN!AV136,SPD!AV136,SPMW!AV136,SSEH!AV136,SSES!AV136)</f>
        <v>0.12403752380650067</v>
      </c>
      <c r="AW136" s="184"/>
    </row>
    <row r="137" spans="1:49" ht="16.8">
      <c r="A137" s="82"/>
      <c r="B137" s="82"/>
      <c r="C137" s="82"/>
      <c r="D137" s="82"/>
      <c r="E137" s="13" t="s">
        <v>133</v>
      </c>
      <c r="F137" s="82"/>
      <c r="G137" s="82" t="s">
        <v>105</v>
      </c>
      <c r="H137" s="82" t="s">
        <v>146</v>
      </c>
      <c r="I137" s="82"/>
      <c r="J137" s="82"/>
      <c r="K137" s="82"/>
      <c r="L137" s="82"/>
      <c r="M137" s="82"/>
      <c r="N137" s="82"/>
      <c r="O137" s="184"/>
      <c r="P137" s="184"/>
      <c r="Q137" s="184"/>
      <c r="R137" s="184"/>
      <c r="S137" s="184"/>
      <c r="T137" s="184"/>
      <c r="U137" s="184"/>
      <c r="V137" s="184"/>
      <c r="W137" s="184"/>
      <c r="X137" s="184"/>
      <c r="Y137" s="184"/>
      <c r="Z137" s="184"/>
      <c r="AA137" s="184"/>
      <c r="AB137" s="184"/>
      <c r="AC137" s="184"/>
      <c r="AD137" s="184"/>
      <c r="AE137" s="184"/>
      <c r="AF137" s="184"/>
      <c r="AG137" s="184"/>
      <c r="AH137" s="184"/>
      <c r="AI137" s="184"/>
      <c r="AJ137" s="184"/>
      <c r="AK137" s="184"/>
      <c r="AL137" s="184"/>
      <c r="AM137" s="184"/>
      <c r="AN137" s="184"/>
      <c r="AO137" s="184"/>
      <c r="AP137" s="184"/>
      <c r="AQ137" s="243"/>
      <c r="AR137" s="476">
        <f>CHOOSE($B$3,ENWL!AR137,NPgN!AR137,NPgY!AR137,WMID!AR137,EMID!AR137,SWALES!AR137,SWEST!AR137,LPN!AR137,SPN!AR137,EPN!AR137,SPD!AR137,SPMW!AR137,SSEH!AR137,SSES!AR137)</f>
        <v>1.186877892142183</v>
      </c>
      <c r="AS137" s="476">
        <f>CHOOSE($B$3,ENWL!AS137,NPgN!AS137,NPgY!AS137,WMID!AS137,EMID!AS137,SWALES!AS137,SWEST!AS137,LPN!AS137,SPN!AS137,EPN!AS137,SPD!AS137,SPMW!AS137,SSEH!AS137,SSES!AS137)</f>
        <v>1.0505957114490381</v>
      </c>
      <c r="AT137" s="476">
        <f>CHOOSE($B$3,ENWL!AT137,NPgN!AT137,NPgY!AT137,WMID!AT137,EMID!AT137,SWALES!AT137,SWEST!AT137,LPN!AT137,SPN!AT137,EPN!AT137,SPD!AT137,SPMW!AT137,SSEH!AT137,SSES!AT137)</f>
        <v>0.89216643759357639</v>
      </c>
      <c r="AU137" s="476">
        <f>CHOOSE($B$3,ENWL!AU137,NPgN!AU137,NPgY!AU137,WMID!AU137,EMID!AU137,SWALES!AU137,SWEST!AU137,LPN!AU137,SPN!AU137,EPN!AU137,SPD!AU137,SPMW!AU137,SSEH!AU137,SSES!AU137)</f>
        <v>0.86157558755993424</v>
      </c>
      <c r="AV137" s="476">
        <f>CHOOSE($B$3,ENWL!AV137,NPgN!AV137,NPgY!AV137,WMID!AV137,EMID!AV137,SWALES!AV137,SWEST!AV137,LPN!AV137,SPN!AV137,EPN!AV137,SPD!AV137,SPMW!AV137,SSEH!AV137,SSES!AV137)</f>
        <v>0.91088890056647143</v>
      </c>
      <c r="AW137" s="184"/>
    </row>
    <row r="138" spans="1:49" ht="16.8">
      <c r="A138" s="82"/>
      <c r="B138" s="82"/>
      <c r="C138" s="82"/>
      <c r="D138" s="82"/>
      <c r="E138" s="13" t="s">
        <v>135</v>
      </c>
      <c r="F138" s="82"/>
      <c r="G138" s="82" t="s">
        <v>105</v>
      </c>
      <c r="H138" s="82" t="s">
        <v>147</v>
      </c>
      <c r="I138" s="82"/>
      <c r="J138" s="82"/>
      <c r="K138" s="82"/>
      <c r="L138" s="82"/>
      <c r="M138" s="82"/>
      <c r="N138" s="82"/>
      <c r="O138" s="184"/>
      <c r="P138" s="184"/>
      <c r="Q138" s="184"/>
      <c r="R138" s="184"/>
      <c r="S138" s="184"/>
      <c r="T138" s="184"/>
      <c r="U138" s="184"/>
      <c r="V138" s="184"/>
      <c r="W138" s="184"/>
      <c r="X138" s="184"/>
      <c r="Y138" s="184"/>
      <c r="Z138" s="184"/>
      <c r="AA138" s="184"/>
      <c r="AB138" s="184"/>
      <c r="AC138" s="184"/>
      <c r="AD138" s="184"/>
      <c r="AE138" s="184"/>
      <c r="AF138" s="184"/>
      <c r="AG138" s="184"/>
      <c r="AH138" s="184"/>
      <c r="AI138" s="184"/>
      <c r="AJ138" s="184"/>
      <c r="AK138" s="184"/>
      <c r="AL138" s="184"/>
      <c r="AM138" s="184"/>
      <c r="AN138" s="184"/>
      <c r="AO138" s="184"/>
      <c r="AP138" s="184"/>
      <c r="AQ138" s="243"/>
      <c r="AR138" s="476">
        <f>CHOOSE($B$3,ENWL!AR138,NPgN!AR138,NPgY!AR138,WMID!AR138,EMID!AR138,SWALES!AR138,SWEST!AR138,LPN!AR138,SPN!AR138,EPN!AR138,SPD!AR138,SPMW!AR138,SSEH!AR138,SSES!AR138)</f>
        <v>0</v>
      </c>
      <c r="AS138" s="476">
        <f>CHOOSE($B$3,ENWL!AS138,NPgN!AS138,NPgY!AS138,WMID!AS138,EMID!AS138,SWALES!AS138,SWEST!AS138,LPN!AS138,SPN!AS138,EPN!AS138,SPD!AS138,SPMW!AS138,SSEH!AS138,SSES!AS138)</f>
        <v>0</v>
      </c>
      <c r="AT138" s="476">
        <f>CHOOSE($B$3,ENWL!AT138,NPgN!AT138,NPgY!AT138,WMID!AT138,EMID!AT138,SWALES!AT138,SWEST!AT138,LPN!AT138,SPN!AT138,EPN!AT138,SPD!AT138,SPMW!AT138,SSEH!AT138,SSES!AT138)</f>
        <v>0</v>
      </c>
      <c r="AU138" s="476">
        <f>CHOOSE($B$3,ENWL!AU138,NPgN!AU138,NPgY!AU138,WMID!AU138,EMID!AU138,SWALES!AU138,SWEST!AU138,LPN!AU138,SPN!AU138,EPN!AU138,SPD!AU138,SPMW!AU138,SSEH!AU138,SSES!AU138)</f>
        <v>0</v>
      </c>
      <c r="AV138" s="476">
        <f>CHOOSE($B$3,ENWL!AV138,NPgN!AV138,NPgY!AV138,WMID!AV138,EMID!AV138,SWALES!AV138,SWEST!AV138,LPN!AV138,SPN!AV138,EPN!AV138,SPD!AV138,SPMW!AV138,SSEH!AV138,SSES!AV138)</f>
        <v>0</v>
      </c>
      <c r="AW138" s="184"/>
    </row>
    <row r="139" spans="1:49" ht="16.8">
      <c r="A139" s="82"/>
      <c r="B139" s="82"/>
      <c r="C139" s="82"/>
      <c r="D139" s="82"/>
      <c r="E139" s="13" t="s">
        <v>137</v>
      </c>
      <c r="F139" s="82"/>
      <c r="G139" s="82" t="s">
        <v>105</v>
      </c>
      <c r="H139" s="82" t="s">
        <v>148</v>
      </c>
      <c r="I139" s="82"/>
      <c r="J139" s="82"/>
      <c r="K139" s="82"/>
      <c r="L139" s="82"/>
      <c r="M139" s="82"/>
      <c r="N139" s="82"/>
      <c r="O139" s="184"/>
      <c r="P139" s="184"/>
      <c r="Q139" s="184"/>
      <c r="R139" s="184"/>
      <c r="S139" s="184"/>
      <c r="T139" s="184"/>
      <c r="U139" s="184"/>
      <c r="V139" s="184"/>
      <c r="W139" s="184"/>
      <c r="X139" s="184"/>
      <c r="Y139" s="184"/>
      <c r="Z139" s="184"/>
      <c r="AA139" s="184"/>
      <c r="AB139" s="184"/>
      <c r="AC139" s="184"/>
      <c r="AD139" s="184"/>
      <c r="AE139" s="184"/>
      <c r="AF139" s="184"/>
      <c r="AG139" s="184"/>
      <c r="AH139" s="184"/>
      <c r="AI139" s="184"/>
      <c r="AJ139" s="184"/>
      <c r="AK139" s="184"/>
      <c r="AL139" s="184"/>
      <c r="AM139" s="184"/>
      <c r="AN139" s="184"/>
      <c r="AO139" s="184"/>
      <c r="AP139" s="184"/>
      <c r="AQ139" s="243"/>
      <c r="AR139" s="476">
        <f>CHOOSE($B$3,ENWL!AR139,NPgN!AR139,NPgY!AR139,WMID!AR139,EMID!AR139,SWALES!AR139,SWEST!AR139,LPN!AR139,SPN!AR139,EPN!AR139,SPD!AR139,SPMW!AR139,SSEH!AR139,SSES!AR139)</f>
        <v>0</v>
      </c>
      <c r="AS139" s="476">
        <f>CHOOSE($B$3,ENWL!AS139,NPgN!AS139,NPgY!AS139,WMID!AS139,EMID!AS139,SWALES!AS139,SWEST!AS139,LPN!AS139,SPN!AS139,EPN!AS139,SPD!AS139,SPMW!AS139,SSEH!AS139,SSES!AS139)</f>
        <v>0</v>
      </c>
      <c r="AT139" s="476">
        <f>CHOOSE($B$3,ENWL!AT139,NPgN!AT139,NPgY!AT139,WMID!AT139,EMID!AT139,SWALES!AT139,SWEST!AT139,LPN!AT139,SPN!AT139,EPN!AT139,SPD!AT139,SPMW!AT139,SSEH!AT139,SSES!AT139)</f>
        <v>0</v>
      </c>
      <c r="AU139" s="476">
        <f>CHOOSE($B$3,ENWL!AU139,NPgN!AU139,NPgY!AU139,WMID!AU139,EMID!AU139,SWALES!AU139,SWEST!AU139,LPN!AU139,SPN!AU139,EPN!AU139,SPD!AU139,SPMW!AU139,SSEH!AU139,SSES!AU139)</f>
        <v>0</v>
      </c>
      <c r="AV139" s="476">
        <f>CHOOSE($B$3,ENWL!AV139,NPgN!AV139,NPgY!AV139,WMID!AV139,EMID!AV139,SWALES!AV139,SWEST!AV139,LPN!AV139,SPN!AV139,EPN!AV139,SPD!AV139,SPMW!AV139,SSEH!AV139,SSES!AV139)</f>
        <v>0</v>
      </c>
      <c r="AW139" s="184"/>
    </row>
    <row r="140" spans="1:49" ht="16.8">
      <c r="A140" s="82"/>
      <c r="B140" s="82"/>
      <c r="C140" s="82"/>
      <c r="D140" s="82"/>
      <c r="E140" s="13" t="s">
        <v>139</v>
      </c>
      <c r="F140" s="82"/>
      <c r="G140" s="82" t="s">
        <v>105</v>
      </c>
      <c r="H140" s="82" t="s">
        <v>149</v>
      </c>
      <c r="I140" s="82"/>
      <c r="J140" s="82"/>
      <c r="K140" s="82"/>
      <c r="L140" s="82"/>
      <c r="M140" s="82"/>
      <c r="N140" s="82"/>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4"/>
      <c r="AJ140" s="184"/>
      <c r="AK140" s="184"/>
      <c r="AL140" s="184"/>
      <c r="AM140" s="184"/>
      <c r="AN140" s="184"/>
      <c r="AO140" s="184"/>
      <c r="AP140" s="184"/>
      <c r="AQ140" s="243"/>
      <c r="AR140" s="476">
        <f>CHOOSE($B$3,ENWL!AR140,NPgN!AR140,NPgY!AR140,WMID!AR140,EMID!AR140,SWALES!AR140,SWEST!AR140,LPN!AR140,SPN!AR140,EPN!AR140,SPD!AR140,SPMW!AR140,SSEH!AR140,SSES!AR140)</f>
        <v>0.1264923556151944</v>
      </c>
      <c r="AS140" s="476">
        <f>CHOOSE($B$3,ENWL!AS140,NPgN!AS140,NPgY!AS140,WMID!AS140,EMID!AS140,SWALES!AS140,SWEST!AS140,LPN!AS140,SPN!AS140,EPN!AS140,SPD!AS140,SPMW!AS140,SSEH!AS140,SSES!AS140)</f>
        <v>0.26454425989979041</v>
      </c>
      <c r="AT140" s="476">
        <f>CHOOSE($B$3,ENWL!AT140,NPgN!AT140,NPgY!AT140,WMID!AT140,EMID!AT140,SWALES!AT140,SWEST!AT140,LPN!AT140,SPN!AT140,EPN!AT140,SPD!AT140,SPMW!AT140,SSEH!AT140,SSES!AT140)</f>
        <v>0.45649577925756346</v>
      </c>
      <c r="AU140" s="476">
        <f>CHOOSE($B$3,ENWL!AU140,NPgN!AU140,NPgY!AU140,WMID!AU140,EMID!AU140,SWALES!AU140,SWEST!AU140,LPN!AU140,SPN!AU140,EPN!AU140,SPD!AU140,SPMW!AU140,SSEH!AU140,SSES!AU140)</f>
        <v>0.54036954609934462</v>
      </c>
      <c r="AV140" s="476">
        <f>CHOOSE($B$3,ENWL!AV140,NPgN!AV140,NPgY!AV140,WMID!AV140,EMID!AV140,SWALES!AV140,SWEST!AV140,LPN!AV140,SPN!AV140,EPN!AV140,SPD!AV140,SPMW!AV140,SSEH!AV140,SSES!AV140)</f>
        <v>0.56739304024089698</v>
      </c>
      <c r="AW140" s="184"/>
    </row>
    <row r="141" spans="1:49" ht="16.8">
      <c r="A141" s="82"/>
      <c r="B141" s="82"/>
      <c r="C141" s="82"/>
      <c r="D141" s="82"/>
      <c r="E141" s="13" t="s">
        <v>141</v>
      </c>
      <c r="F141" s="82"/>
      <c r="G141" s="82" t="s">
        <v>105</v>
      </c>
      <c r="H141" s="82" t="s">
        <v>150</v>
      </c>
      <c r="I141" s="82"/>
      <c r="J141" s="82"/>
      <c r="K141" s="82"/>
      <c r="L141" s="82"/>
      <c r="M141" s="82"/>
      <c r="N141" s="82"/>
      <c r="O141" s="184"/>
      <c r="P141" s="184"/>
      <c r="Q141" s="184"/>
      <c r="R141" s="184"/>
      <c r="S141" s="184"/>
      <c r="T141" s="184"/>
      <c r="U141" s="184"/>
      <c r="V141" s="184"/>
      <c r="W141" s="184"/>
      <c r="X141" s="184"/>
      <c r="Y141" s="184"/>
      <c r="Z141" s="184"/>
      <c r="AA141" s="184"/>
      <c r="AB141" s="184"/>
      <c r="AC141" s="184"/>
      <c r="AD141" s="184"/>
      <c r="AE141" s="184"/>
      <c r="AF141" s="184"/>
      <c r="AG141" s="184"/>
      <c r="AH141" s="184"/>
      <c r="AI141" s="184"/>
      <c r="AJ141" s="184"/>
      <c r="AK141" s="184"/>
      <c r="AL141" s="184"/>
      <c r="AM141" s="184"/>
      <c r="AN141" s="184"/>
      <c r="AO141" s="184"/>
      <c r="AP141" s="184"/>
      <c r="AQ141" s="243"/>
      <c r="AR141" s="476">
        <f>CHOOSE($B$3,ENWL!AR141,NPgN!AR141,NPgY!AR141,WMID!AR141,EMID!AR141,SWALES!AR141,SWEST!AR141,LPN!AR141,SPN!AR141,EPN!AR141,SPD!AR141,SPMW!AR141,SSEH!AR141,SSES!AR141)</f>
        <v>3.6332818008331345E-2</v>
      </c>
      <c r="AS141" s="476">
        <f>CHOOSE($B$3,ENWL!AS141,NPgN!AS141,NPgY!AS141,WMID!AS141,EMID!AS141,SWALES!AS141,SWEST!AS141,LPN!AS141,SPN!AS141,EPN!AS141,SPD!AS141,SPMW!AS141,SSEH!AS141,SSES!AS141)</f>
        <v>3.1857530264595049E-2</v>
      </c>
      <c r="AT141" s="476">
        <f>CHOOSE($B$3,ENWL!AT141,NPgN!AT141,NPgY!AT141,WMID!AT141,EMID!AT141,SWALES!AT141,SWEST!AT141,LPN!AT141,SPN!AT141,EPN!AT141,SPD!AT141,SPMW!AT141,SSEH!AT141,SSES!AT141)</f>
        <v>0.10299082357833528</v>
      </c>
      <c r="AU141" s="476">
        <f>CHOOSE($B$3,ENWL!AU141,NPgN!AU141,NPgY!AU141,WMID!AU141,EMID!AU141,SWALES!AU141,SWEST!AU141,LPN!AU141,SPN!AU141,EPN!AU141,SPD!AU141,SPMW!AU141,SSEH!AU141,SSES!AU141)</f>
        <v>0.10244145655500232</v>
      </c>
      <c r="AV141" s="476">
        <f>CHOOSE($B$3,ENWL!AV141,NPgN!AV141,NPgY!AV141,WMID!AV141,EMID!AV141,SWALES!AV141,SWEST!AV141,LPN!AV141,SPN!AV141,EPN!AV141,SPD!AV141,SPMW!AV141,SSEH!AV141,SSES!AV141)</f>
        <v>0.1033270516903874</v>
      </c>
      <c r="AW141" s="184"/>
    </row>
    <row r="142" spans="1:49" ht="16.8">
      <c r="A142" s="82"/>
      <c r="B142" s="82"/>
      <c r="C142" s="82"/>
      <c r="D142" s="82"/>
      <c r="E142" s="82"/>
      <c r="F142" s="82"/>
      <c r="G142" s="82"/>
      <c r="H142" s="82"/>
      <c r="I142" s="82"/>
      <c r="J142" s="82"/>
      <c r="K142" s="82"/>
      <c r="L142" s="82"/>
      <c r="M142" s="82"/>
      <c r="N142" s="82"/>
      <c r="O142" s="184"/>
      <c r="P142" s="184"/>
      <c r="Q142" s="184"/>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184"/>
      <c r="AO142" s="184"/>
      <c r="AP142" s="184"/>
      <c r="AQ142" s="243"/>
      <c r="AR142" s="517"/>
      <c r="AS142" s="2"/>
      <c r="AT142" s="2"/>
      <c r="AU142" s="2"/>
      <c r="AV142" s="2"/>
      <c r="AW142" s="184"/>
    </row>
    <row r="143" spans="1:49" ht="16.8">
      <c r="A143" s="82"/>
      <c r="B143" s="82"/>
      <c r="C143" s="91" t="s">
        <v>151</v>
      </c>
      <c r="D143" s="91"/>
      <c r="E143" s="91"/>
      <c r="F143" s="91"/>
      <c r="G143" s="91"/>
      <c r="H143" s="91"/>
      <c r="I143" s="91"/>
      <c r="J143" s="91"/>
      <c r="K143" s="91"/>
      <c r="L143" s="91"/>
      <c r="M143" s="91"/>
      <c r="N143" s="91"/>
      <c r="O143" s="403"/>
      <c r="P143" s="403"/>
      <c r="Q143" s="403"/>
      <c r="R143" s="403"/>
      <c r="S143" s="403"/>
      <c r="T143" s="403"/>
      <c r="U143" s="403"/>
      <c r="V143" s="403"/>
      <c r="W143" s="403"/>
      <c r="X143" s="403"/>
      <c r="Y143" s="403"/>
      <c r="Z143" s="403"/>
      <c r="AA143" s="403"/>
      <c r="AB143" s="403"/>
      <c r="AC143" s="403"/>
      <c r="AD143" s="403"/>
      <c r="AE143" s="403"/>
      <c r="AF143" s="403"/>
      <c r="AG143" s="403"/>
      <c r="AH143" s="403"/>
      <c r="AI143" s="403"/>
      <c r="AJ143" s="403"/>
      <c r="AK143" s="403"/>
      <c r="AL143" s="403"/>
      <c r="AM143" s="403"/>
      <c r="AN143" s="403"/>
      <c r="AO143" s="403"/>
      <c r="AP143" s="403"/>
      <c r="AQ143" s="404"/>
      <c r="AR143" s="519"/>
      <c r="AS143" s="520"/>
      <c r="AT143" s="520"/>
      <c r="AU143" s="520"/>
      <c r="AV143" s="520"/>
      <c r="AW143" s="184"/>
    </row>
    <row r="144" spans="1:49" ht="16.8">
      <c r="A144" s="82"/>
      <c r="B144" s="82"/>
      <c r="C144" s="82"/>
      <c r="D144" s="82"/>
      <c r="E144" s="82"/>
      <c r="F144" s="82"/>
      <c r="G144" s="82"/>
      <c r="H144" s="82"/>
      <c r="I144" s="82"/>
      <c r="J144" s="82"/>
      <c r="K144" s="82"/>
      <c r="L144" s="82"/>
      <c r="M144" s="82"/>
      <c r="N144" s="82"/>
      <c r="O144" s="184"/>
      <c r="P144" s="184"/>
      <c r="Q144" s="184"/>
      <c r="R144" s="184"/>
      <c r="S144" s="184"/>
      <c r="T144" s="184"/>
      <c r="U144" s="184"/>
      <c r="V144" s="184"/>
      <c r="W144" s="184"/>
      <c r="X144" s="184"/>
      <c r="Y144" s="184"/>
      <c r="Z144" s="184"/>
      <c r="AA144" s="184"/>
      <c r="AB144" s="184"/>
      <c r="AC144" s="184"/>
      <c r="AD144" s="184"/>
      <c r="AE144" s="184"/>
      <c r="AF144" s="184"/>
      <c r="AG144" s="184"/>
      <c r="AH144" s="184"/>
      <c r="AI144" s="184"/>
      <c r="AJ144" s="184"/>
      <c r="AK144" s="184"/>
      <c r="AL144" s="184"/>
      <c r="AM144" s="184"/>
      <c r="AN144" s="184"/>
      <c r="AO144" s="184"/>
      <c r="AP144" s="184"/>
      <c r="AQ144" s="243"/>
      <c r="AR144" s="517"/>
      <c r="AS144" s="2"/>
      <c r="AT144" s="2"/>
      <c r="AU144" s="2"/>
      <c r="AV144" s="2"/>
      <c r="AW144" s="184"/>
    </row>
    <row r="145" spans="1:49" ht="16.8">
      <c r="A145" s="82"/>
      <c r="B145" s="82"/>
      <c r="C145" s="82"/>
      <c r="D145" s="82"/>
      <c r="E145" s="82" t="s">
        <v>152</v>
      </c>
      <c r="F145" s="82"/>
      <c r="G145" s="82" t="s">
        <v>105</v>
      </c>
      <c r="H145" s="82" t="s">
        <v>153</v>
      </c>
      <c r="I145" s="82"/>
      <c r="J145" s="82"/>
      <c r="K145" s="82"/>
      <c r="L145" s="82"/>
      <c r="M145" s="82"/>
      <c r="N145" s="82"/>
      <c r="O145" s="184"/>
      <c r="P145" s="184"/>
      <c r="Q145" s="184"/>
      <c r="R145" s="184"/>
      <c r="S145" s="184"/>
      <c r="T145" s="184"/>
      <c r="U145" s="184"/>
      <c r="V145" s="184"/>
      <c r="W145" s="184"/>
      <c r="X145" s="184"/>
      <c r="Y145" s="184"/>
      <c r="Z145" s="184"/>
      <c r="AA145" s="184"/>
      <c r="AB145" s="184"/>
      <c r="AC145" s="184"/>
      <c r="AD145" s="184"/>
      <c r="AE145" s="184"/>
      <c r="AF145" s="184"/>
      <c r="AG145" s="184"/>
      <c r="AH145" s="184"/>
      <c r="AI145" s="184"/>
      <c r="AJ145" s="184"/>
      <c r="AK145" s="184"/>
      <c r="AL145" s="184"/>
      <c r="AM145" s="184"/>
      <c r="AN145" s="184"/>
      <c r="AO145" s="184"/>
      <c r="AP145" s="184"/>
      <c r="AQ145" s="243"/>
      <c r="AR145" s="476">
        <f>CHOOSE($B$3,ENWL!AR145,NPgN!AR145,NPgY!AR145,WMID!AR145,EMID!AR145,SWALES!AR145,SWEST!AR145,LPN!AR145,SPN!AR145,EPN!AR145,SPD!AR145,SPMW!AR145,SSEH!AR145,SSES!AR145)</f>
        <v>1.074350804916917</v>
      </c>
      <c r="AS145" s="476">
        <f>CHOOSE($B$3,ENWL!AS145,NPgN!AS145,NPgY!AS145,WMID!AS145,EMID!AS145,SWALES!AS145,SWEST!AS145,LPN!AS145,SPN!AS145,EPN!AS145,SPD!AS145,SPMW!AS145,SSEH!AS145,SSES!AS145)</f>
        <v>1.074350804916917</v>
      </c>
      <c r="AT145" s="476">
        <f>CHOOSE($B$3,ENWL!AT145,NPgN!AT145,NPgY!AT145,WMID!AT145,EMID!AT145,SWALES!AT145,SWEST!AT145,LPN!AT145,SPN!AT145,EPN!AT145,SPD!AT145,SPMW!AT145,SSEH!AT145,SSES!AT145)</f>
        <v>1.074350804916917</v>
      </c>
      <c r="AU145" s="476">
        <f>CHOOSE($B$3,ENWL!AU145,NPgN!AU145,NPgY!AU145,WMID!AU145,EMID!AU145,SWALES!AU145,SWEST!AU145,LPN!AU145,SPN!AU145,EPN!AU145,SPD!AU145,SPMW!AU145,SSEH!AU145,SSES!AU145)</f>
        <v>1.074350804916917</v>
      </c>
      <c r="AV145" s="476">
        <f>CHOOSE($B$3,ENWL!AV145,NPgN!AV145,NPgY!AV145,WMID!AV145,EMID!AV145,SWALES!AV145,SWEST!AV145,LPN!AV145,SPN!AV145,EPN!AV145,SPD!AV145,SPMW!AV145,SSEH!AV145,SSES!AV145)</f>
        <v>1.074350804916917</v>
      </c>
      <c r="AW145" s="184"/>
    </row>
    <row r="146" spans="1:49" ht="16.8">
      <c r="A146" s="82"/>
      <c r="B146" s="82"/>
      <c r="C146" s="82"/>
      <c r="D146" s="82"/>
      <c r="E146" s="82" t="s">
        <v>154</v>
      </c>
      <c r="F146" s="82"/>
      <c r="G146" s="82" t="s">
        <v>105</v>
      </c>
      <c r="H146" s="82" t="s">
        <v>155</v>
      </c>
      <c r="I146" s="82"/>
      <c r="J146" s="82"/>
      <c r="K146" s="82"/>
      <c r="L146" s="82"/>
      <c r="M146" s="82"/>
      <c r="N146" s="82"/>
      <c r="O146" s="184"/>
      <c r="P146" s="184"/>
      <c r="Q146" s="184"/>
      <c r="R146" s="184"/>
      <c r="S146" s="184"/>
      <c r="T146" s="184"/>
      <c r="U146" s="184"/>
      <c r="V146" s="184"/>
      <c r="W146" s="184"/>
      <c r="X146" s="184"/>
      <c r="Y146" s="184"/>
      <c r="Z146" s="184"/>
      <c r="AA146" s="184"/>
      <c r="AB146" s="184"/>
      <c r="AC146" s="184"/>
      <c r="AD146" s="184"/>
      <c r="AE146" s="184"/>
      <c r="AF146" s="184"/>
      <c r="AG146" s="184"/>
      <c r="AH146" s="184"/>
      <c r="AI146" s="184"/>
      <c r="AJ146" s="184"/>
      <c r="AK146" s="184"/>
      <c r="AL146" s="184"/>
      <c r="AM146" s="184"/>
      <c r="AN146" s="184"/>
      <c r="AO146" s="184"/>
      <c r="AP146" s="184"/>
      <c r="AQ146" s="243"/>
      <c r="AR146" s="476">
        <f>CHOOSE($B$3,ENWL!AR146,NPgN!AR146,NPgY!AR146,WMID!AR146,EMID!AR146,SWALES!AR146,SWEST!AR146,LPN!AR146,SPN!AR146,EPN!AR146,SPD!AR146,SPMW!AR146,SSEH!AR146,SSES!AR146)</f>
        <v>13.658373200437374</v>
      </c>
      <c r="AS146" s="476">
        <f>CHOOSE($B$3,ENWL!AS146,NPgN!AS146,NPgY!AS146,WMID!AS146,EMID!AS146,SWALES!AS146,SWEST!AS146,LPN!AS146,SPN!AS146,EPN!AS146,SPD!AS146,SPMW!AS146,SSEH!AS146,SSES!AS146)</f>
        <v>13.987978630977096</v>
      </c>
      <c r="AT146" s="476">
        <f>CHOOSE($B$3,ENWL!AT146,NPgN!AT146,NPgY!AT146,WMID!AT146,EMID!AT146,SWALES!AT146,SWEST!AT146,LPN!AT146,SPN!AT146,EPN!AT146,SPD!AT146,SPMW!AT146,SSEH!AT146,SSES!AT146)</f>
        <v>14.020246233406153</v>
      </c>
      <c r="AU146" s="476">
        <f>CHOOSE($B$3,ENWL!AU146,NPgN!AU146,NPgY!AU146,WMID!AU146,EMID!AU146,SWALES!AU146,SWEST!AU146,LPN!AU146,SPN!AU146,EPN!AU146,SPD!AU146,SPMW!AU146,SSEH!AU146,SSES!AU146)</f>
        <v>14.162508706773348</v>
      </c>
      <c r="AV146" s="476">
        <f>CHOOSE($B$3,ENWL!AV146,NPgN!AV146,NPgY!AV146,WMID!AV146,EMID!AV146,SWALES!AV146,SWEST!AV146,LPN!AV146,SPN!AV146,EPN!AV146,SPD!AV146,SPMW!AV146,SSEH!AV146,SSES!AV146)</f>
        <v>14.343903416573971</v>
      </c>
      <c r="AW146" s="184"/>
    </row>
    <row r="147" spans="1:49" ht="16.8">
      <c r="A147" s="82"/>
      <c r="B147" s="82"/>
      <c r="C147" s="82"/>
      <c r="D147" s="82"/>
      <c r="E147" s="82" t="s">
        <v>156</v>
      </c>
      <c r="F147" s="82"/>
      <c r="G147" s="82" t="s">
        <v>105</v>
      </c>
      <c r="H147" s="82" t="s">
        <v>157</v>
      </c>
      <c r="I147" s="82"/>
      <c r="J147" s="82"/>
      <c r="K147" s="82"/>
      <c r="L147" s="82"/>
      <c r="M147" s="82"/>
      <c r="N147" s="82"/>
      <c r="O147" s="184"/>
      <c r="P147" s="184"/>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243"/>
      <c r="AR147" s="476">
        <f>CHOOSE($B$3,ENWL!AR147,NPgN!AR147,NPgY!AR147,WMID!AR147,EMID!AR147,SWALES!AR147,SWEST!AR147,LPN!AR147,SPN!AR147,EPN!AR147,SPD!AR147,SPMW!AR147,SSEH!AR147,SSES!AR147)</f>
        <v>6.6015590903233594</v>
      </c>
      <c r="AS147" s="476">
        <f>CHOOSE($B$3,ENWL!AS147,NPgN!AS147,NPgY!AS147,WMID!AS147,EMID!AS147,SWALES!AS147,SWEST!AS147,LPN!AS147,SPN!AS147,EPN!AS147,SPD!AS147,SPMW!AS147,SSEH!AS147,SSES!AS147)</f>
        <v>6.8367774927126197</v>
      </c>
      <c r="AT147" s="476">
        <f>CHOOSE($B$3,ENWL!AT147,NPgN!AT147,NPgY!AT147,WMID!AT147,EMID!AT147,SWALES!AT147,SWEST!AT147,LPN!AT147,SPN!AT147,EPN!AT147,SPD!AT147,SPMW!AT147,SSEH!AT147,SSES!AT147)</f>
        <v>6.8367774927126197</v>
      </c>
      <c r="AU147" s="476">
        <f>CHOOSE($B$3,ENWL!AU147,NPgN!AU147,NPgY!AU147,WMID!AU147,EMID!AU147,SWALES!AU147,SWEST!AU147,LPN!AU147,SPN!AU147,EPN!AU147,SPD!AU147,SPMW!AU147,SSEH!AU147,SSES!AU147)</f>
        <v>6.8367774927126197</v>
      </c>
      <c r="AV147" s="476">
        <f>CHOOSE($B$3,ENWL!AV147,NPgN!AV147,NPgY!AV147,WMID!AV147,EMID!AV147,SWALES!AV147,SWEST!AV147,LPN!AV147,SPN!AV147,EPN!AV147,SPD!AV147,SPMW!AV147,SSEH!AV147,SSES!AV147)</f>
        <v>6.8367774927126188</v>
      </c>
      <c r="AW147" s="184"/>
    </row>
    <row r="148" spans="1:49" ht="16.8">
      <c r="A148" s="82"/>
      <c r="B148" s="82"/>
      <c r="C148" s="82"/>
      <c r="D148" s="82"/>
      <c r="E148" s="82" t="s">
        <v>158</v>
      </c>
      <c r="F148" s="82"/>
      <c r="G148" s="82" t="s">
        <v>105</v>
      </c>
      <c r="H148" s="82" t="s">
        <v>159</v>
      </c>
      <c r="I148" s="82"/>
      <c r="J148" s="82"/>
      <c r="K148" s="82"/>
      <c r="L148" s="82"/>
      <c r="M148" s="82"/>
      <c r="N148" s="82"/>
      <c r="O148" s="184"/>
      <c r="P148" s="184"/>
      <c r="Q148" s="184"/>
      <c r="R148" s="184"/>
      <c r="S148" s="184"/>
      <c r="T148" s="184"/>
      <c r="U148" s="184"/>
      <c r="V148" s="184"/>
      <c r="W148" s="184"/>
      <c r="X148" s="184"/>
      <c r="Y148" s="184"/>
      <c r="Z148" s="184"/>
      <c r="AA148" s="184"/>
      <c r="AB148" s="184"/>
      <c r="AC148" s="184"/>
      <c r="AD148" s="184"/>
      <c r="AE148" s="184"/>
      <c r="AF148" s="184"/>
      <c r="AG148" s="184"/>
      <c r="AH148" s="184"/>
      <c r="AI148" s="184"/>
      <c r="AJ148" s="184"/>
      <c r="AK148" s="184"/>
      <c r="AL148" s="184"/>
      <c r="AM148" s="184"/>
      <c r="AN148" s="184"/>
      <c r="AO148" s="184"/>
      <c r="AP148" s="184"/>
      <c r="AQ148" s="243"/>
      <c r="AR148" s="476">
        <f>CHOOSE($B$3,ENWL!AR148,NPgN!AR148,NPgY!AR148,WMID!AR148,EMID!AR148,SWALES!AR148,SWEST!AR148,LPN!AR148,SPN!AR148,EPN!AR148,SPD!AR148,SPMW!AR148,SSEH!AR148,SSES!AR148)</f>
        <v>1.1446408540419077</v>
      </c>
      <c r="AS148" s="476">
        <f>CHOOSE($B$3,ENWL!AS148,NPgN!AS148,NPgY!AS148,WMID!AS148,EMID!AS148,SWALES!AS148,SWEST!AS148,LPN!AS148,SPN!AS148,EPN!AS148,SPD!AS148,SPMW!AS148,SSEH!AS148,SSES!AS148)</f>
        <v>1.1356692099778953</v>
      </c>
      <c r="AT148" s="476">
        <f>CHOOSE($B$3,ENWL!AT148,NPgN!AT148,NPgY!AT148,WMID!AT148,EMID!AT148,SWALES!AT148,SWEST!AT148,LPN!AT148,SPN!AT148,EPN!AT148,SPD!AT148,SPMW!AT148,SSEH!AT148,SSES!AT148)</f>
        <v>1.1397382589370837</v>
      </c>
      <c r="AU148" s="476">
        <f>CHOOSE($B$3,ENWL!AU148,NPgN!AU148,NPgY!AU148,WMID!AU148,EMID!AU148,SWALES!AU148,SWEST!AU148,LPN!AU148,SPN!AU148,EPN!AU148,SPD!AU148,SPMW!AU148,SSEH!AU148,SSES!AU148)</f>
        <v>1.1327914464566051</v>
      </c>
      <c r="AV148" s="476">
        <f>CHOOSE($B$3,ENWL!AV148,NPgN!AV148,NPgY!AV148,WMID!AV148,EMID!AV148,SWALES!AV148,SWEST!AV148,LPN!AV148,SPN!AV148,EPN!AV148,SPD!AV148,SPMW!AV148,SSEH!AV148,SSES!AV148)</f>
        <v>1.1368515001476569</v>
      </c>
      <c r="AW148" s="184"/>
    </row>
    <row r="149" spans="1:49" ht="16.8">
      <c r="A149" s="82"/>
      <c r="B149" s="82"/>
      <c r="C149" s="82"/>
      <c r="D149" s="82"/>
      <c r="E149" s="82" t="s">
        <v>160</v>
      </c>
      <c r="F149" s="82"/>
      <c r="G149" s="82" t="s">
        <v>105</v>
      </c>
      <c r="H149" s="82" t="s">
        <v>161</v>
      </c>
      <c r="I149" s="82"/>
      <c r="J149" s="82"/>
      <c r="K149" s="82"/>
      <c r="L149" s="82"/>
      <c r="M149" s="82"/>
      <c r="N149" s="82"/>
      <c r="O149" s="184"/>
      <c r="P149" s="184"/>
      <c r="Q149" s="184"/>
      <c r="R149" s="184"/>
      <c r="S149" s="184"/>
      <c r="T149" s="184"/>
      <c r="U149" s="184"/>
      <c r="V149" s="184"/>
      <c r="W149" s="184"/>
      <c r="X149" s="184"/>
      <c r="Y149" s="184"/>
      <c r="Z149" s="184"/>
      <c r="AA149" s="184"/>
      <c r="AB149" s="184"/>
      <c r="AC149" s="184"/>
      <c r="AD149" s="184"/>
      <c r="AE149" s="184"/>
      <c r="AF149" s="184"/>
      <c r="AG149" s="184"/>
      <c r="AH149" s="184"/>
      <c r="AI149" s="184"/>
      <c r="AJ149" s="184"/>
      <c r="AK149" s="184"/>
      <c r="AL149" s="184"/>
      <c r="AM149" s="184"/>
      <c r="AN149" s="184"/>
      <c r="AO149" s="184"/>
      <c r="AP149" s="184"/>
      <c r="AQ149" s="243"/>
      <c r="AR149" s="476">
        <f>CHOOSE($B$3,ENWL!AR149,NPgN!AR149,NPgY!AR149,WMID!AR149,EMID!AR149,SWALES!AR149,SWEST!AR149,LPN!AR149,SPN!AR149,EPN!AR149,SPD!AR149,SPMW!AR149,SSEH!AR149,SSES!AR149)</f>
        <v>0.27210000000000001</v>
      </c>
      <c r="AS149" s="476">
        <f>CHOOSE($B$3,ENWL!AS149,NPgN!AS149,NPgY!AS149,WMID!AS149,EMID!AS149,SWALES!AS149,SWEST!AS149,LPN!AS149,SPN!AS149,EPN!AS149,SPD!AS149,SPMW!AS149,SSEH!AS149,SSES!AS149)</f>
        <v>0.2591</v>
      </c>
      <c r="AT149" s="476">
        <f>CHOOSE($B$3,ENWL!AT149,NPgN!AT149,NPgY!AT149,WMID!AT149,EMID!AT149,SWALES!AT149,SWEST!AT149,LPN!AT149,SPN!AT149,EPN!AT149,SPD!AT149,SPMW!AT149,SSEH!AT149,SSES!AT149)</f>
        <v>0.3513</v>
      </c>
      <c r="AU149" s="476">
        <f>CHOOSE($B$3,ENWL!AU149,NPgN!AU149,NPgY!AU149,WMID!AU149,EMID!AU149,SWALES!AU149,SWEST!AU149,LPN!AU149,SPN!AU149,EPN!AU149,SPD!AU149,SPMW!AU149,SSEH!AU149,SSES!AU149)</f>
        <v>0.24859999999999999</v>
      </c>
      <c r="AV149" s="476">
        <f>CHOOSE($B$3,ENWL!AV149,NPgN!AV149,NPgY!AV149,WMID!AV149,EMID!AV149,SWALES!AV149,SWEST!AV149,LPN!AV149,SPN!AV149,EPN!AV149,SPD!AV149,SPMW!AV149,SSEH!AV149,SSES!AV149)</f>
        <v>0.25090000000000001</v>
      </c>
      <c r="AW149" s="184"/>
    </row>
    <row r="150" spans="1:49" ht="16.8">
      <c r="A150" s="82"/>
      <c r="B150" s="82"/>
      <c r="C150" s="82"/>
      <c r="D150" s="82"/>
      <c r="E150" s="82" t="s">
        <v>162</v>
      </c>
      <c r="F150" s="82"/>
      <c r="G150" s="82" t="s">
        <v>105</v>
      </c>
      <c r="H150" s="82" t="s">
        <v>163</v>
      </c>
      <c r="I150" s="82"/>
      <c r="J150" s="82"/>
      <c r="K150" s="82"/>
      <c r="L150" s="82"/>
      <c r="M150" s="82"/>
      <c r="N150" s="82"/>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184"/>
      <c r="AQ150" s="243"/>
      <c r="AR150" s="476">
        <f>CHOOSE($B$3,ENWL!AR150,NPgN!AR150,NPgY!AR150,WMID!AR150,EMID!AR150,SWALES!AR150,SWEST!AR150,LPN!AR150,SPN!AR150,EPN!AR150,SPD!AR150,SPMW!AR150,SSEH!AR150,SSES!AR150)</f>
        <v>2.1700000000000001E-2</v>
      </c>
      <c r="AS150" s="476">
        <f>CHOOSE($B$3,ENWL!AS150,NPgN!AS150,NPgY!AS150,WMID!AS150,EMID!AS150,SWALES!AS150,SWEST!AS150,LPN!AS150,SPN!AS150,EPN!AS150,SPD!AS150,SPMW!AS150,SSEH!AS150,SSES!AS150)</f>
        <v>2.1700000000000001E-2</v>
      </c>
      <c r="AT150" s="476">
        <f>CHOOSE($B$3,ENWL!AT150,NPgN!AT150,NPgY!AT150,WMID!AT150,EMID!AT150,SWALES!AT150,SWEST!AT150,LPN!AT150,SPN!AT150,EPN!AT150,SPD!AT150,SPMW!AT150,SSEH!AT150,SSES!AT150)</f>
        <v>2.1700000000000001E-2</v>
      </c>
      <c r="AU150" s="476">
        <f>CHOOSE($B$3,ENWL!AU150,NPgN!AU150,NPgY!AU150,WMID!AU150,EMID!AU150,SWALES!AU150,SWEST!AU150,LPN!AU150,SPN!AU150,EPN!AU150,SPD!AU150,SPMW!AU150,SSEH!AU150,SSES!AU150)</f>
        <v>2.1700000000000001E-2</v>
      </c>
      <c r="AV150" s="476">
        <f>CHOOSE($B$3,ENWL!AV150,NPgN!AV150,NPgY!AV150,WMID!AV150,EMID!AV150,SWALES!AV150,SWEST!AV150,LPN!AV150,SPN!AV150,EPN!AV150,SPD!AV150,SPMW!AV150,SSEH!AV150,SSES!AV150)</f>
        <v>2.1700000000000001E-2</v>
      </c>
      <c r="AW150" s="184"/>
    </row>
    <row r="151" spans="1:49" ht="16.8">
      <c r="A151" s="82"/>
      <c r="B151" s="82"/>
      <c r="C151" s="82"/>
      <c r="D151" s="82"/>
      <c r="E151" s="82" t="s">
        <v>164</v>
      </c>
      <c r="F151" s="82"/>
      <c r="G151" s="82" t="s">
        <v>105</v>
      </c>
      <c r="H151" s="82" t="s">
        <v>165</v>
      </c>
      <c r="I151" s="82"/>
      <c r="J151" s="82"/>
      <c r="K151" s="82"/>
      <c r="L151" s="82"/>
      <c r="M151" s="82"/>
      <c r="N151" s="82"/>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4"/>
      <c r="AJ151" s="184"/>
      <c r="AK151" s="184"/>
      <c r="AL151" s="184"/>
      <c r="AM151" s="184"/>
      <c r="AN151" s="184"/>
      <c r="AO151" s="184"/>
      <c r="AP151" s="184"/>
      <c r="AQ151" s="243"/>
      <c r="AR151" s="476">
        <f>CHOOSE($B$3,ENWL!AR151,NPgN!AR151,NPgY!AR151,WMID!AR151,EMID!AR151,SWALES!AR151,SWEST!AR151,LPN!AR151,SPN!AR151,EPN!AR151,SPD!AR151,SPMW!AR151,SSEH!AR151,SSES!AR151)</f>
        <v>8.0143645705281941</v>
      </c>
      <c r="AS151" s="476">
        <f>CHOOSE($B$3,ENWL!AS151,NPgN!AS151,NPgY!AS151,WMID!AS151,EMID!AS151,SWALES!AS151,SWEST!AS151,LPN!AS151,SPN!AS151,EPN!AS151,SPD!AS151,SPMW!AS151,SSEH!AS151,SSES!AS151)</f>
        <v>-0.14524791547141253</v>
      </c>
      <c r="AT151" s="476">
        <f>CHOOSE($B$3,ENWL!AT151,NPgN!AT151,NPgY!AT151,WMID!AT151,EMID!AT151,SWALES!AT151,SWEST!AT151,LPN!AT151,SPN!AT151,EPN!AT151,SPD!AT151,SPMW!AT151,SSEH!AT151,SSES!AT151)</f>
        <v>0</v>
      </c>
      <c r="AU151" s="476">
        <f>CHOOSE($B$3,ENWL!AU151,NPgN!AU151,NPgY!AU151,WMID!AU151,EMID!AU151,SWALES!AU151,SWEST!AU151,LPN!AU151,SPN!AU151,EPN!AU151,SPD!AU151,SPMW!AU151,SSEH!AU151,SSES!AU151)</f>
        <v>0</v>
      </c>
      <c r="AV151" s="476">
        <f>CHOOSE($B$3,ENWL!AV151,NPgN!AV151,NPgY!AV151,WMID!AV151,EMID!AV151,SWALES!AV151,SWEST!AV151,LPN!AV151,SPN!AV151,EPN!AV151,SPD!AV151,SPMW!AV151,SSEH!AV151,SSES!AV151)</f>
        <v>0</v>
      </c>
      <c r="AW151" s="184"/>
    </row>
    <row r="152" spans="1:49" ht="16.8">
      <c r="A152" s="82"/>
      <c r="B152" s="82"/>
      <c r="C152" s="82"/>
      <c r="D152" s="82"/>
      <c r="E152" s="82" t="s">
        <v>166</v>
      </c>
      <c r="F152" s="82"/>
      <c r="G152" s="82" t="s">
        <v>105</v>
      </c>
      <c r="H152" s="82" t="s">
        <v>167</v>
      </c>
      <c r="I152" s="82"/>
      <c r="J152" s="82"/>
      <c r="K152" s="82"/>
      <c r="L152" s="82"/>
      <c r="M152" s="82"/>
      <c r="N152" s="82"/>
      <c r="O152" s="184"/>
      <c r="P152" s="184"/>
      <c r="Q152" s="184"/>
      <c r="R152" s="184"/>
      <c r="S152" s="184"/>
      <c r="T152" s="184"/>
      <c r="U152" s="184"/>
      <c r="V152" s="184"/>
      <c r="W152" s="184"/>
      <c r="X152" s="184"/>
      <c r="Y152" s="184"/>
      <c r="Z152" s="184"/>
      <c r="AA152" s="184"/>
      <c r="AB152" s="184"/>
      <c r="AC152" s="184"/>
      <c r="AD152" s="184"/>
      <c r="AE152" s="184"/>
      <c r="AF152" s="184"/>
      <c r="AG152" s="184"/>
      <c r="AH152" s="184"/>
      <c r="AI152" s="184"/>
      <c r="AJ152" s="184"/>
      <c r="AK152" s="184"/>
      <c r="AL152" s="184"/>
      <c r="AM152" s="184"/>
      <c r="AN152" s="184"/>
      <c r="AO152" s="184"/>
      <c r="AP152" s="184"/>
      <c r="AQ152" s="243"/>
      <c r="AR152" s="476">
        <f>CHOOSE($B$3,ENWL!AR152,NPgN!AR152,NPgY!AR152,WMID!AR152,EMID!AR152,SWALES!AR152,SWEST!AR152,LPN!AR152,SPN!AR152,EPN!AR152,SPD!AR152,SPMW!AR152,SSEH!AR152,SSES!AR152)</f>
        <v>5.7144602957847988E-3</v>
      </c>
      <c r="AS152" s="476">
        <f>CHOOSE($B$3,ENWL!AS152,NPgN!AS152,NPgY!AS152,WMID!AS152,EMID!AS152,SWALES!AS152,SWEST!AS152,LPN!AS152,SPN!AS152,EPN!AS152,SPD!AS152,SPMW!AS152,SSEH!AS152,SSES!AS152)</f>
        <v>1.7383251874321725E-2</v>
      </c>
      <c r="AT152" s="476">
        <f>CHOOSE($B$3,ENWL!AT152,NPgN!AT152,NPgY!AT152,WMID!AT152,EMID!AT152,SWALES!AT152,SWEST!AT152,LPN!AT152,SPN!AT152,EPN!AT152,SPD!AT152,SPMW!AT152,SSEH!AT152,SSES!AT152)</f>
        <v>0</v>
      </c>
      <c r="AU152" s="476">
        <f>CHOOSE($B$3,ENWL!AU152,NPgN!AU152,NPgY!AU152,WMID!AU152,EMID!AU152,SWALES!AU152,SWEST!AU152,LPN!AU152,SPN!AU152,EPN!AU152,SPD!AU152,SPMW!AU152,SSEH!AU152,SSES!AU152)</f>
        <v>0</v>
      </c>
      <c r="AV152" s="476">
        <f>CHOOSE($B$3,ENWL!AV152,NPgN!AV152,NPgY!AV152,WMID!AV152,EMID!AV152,SWALES!AV152,SWEST!AV152,LPN!AV152,SPN!AV152,EPN!AV152,SPD!AV152,SPMW!AV152,SSEH!AV152,SSES!AV152)</f>
        <v>0</v>
      </c>
      <c r="AW152" s="184"/>
    </row>
    <row r="153" spans="1:49" ht="16.8">
      <c r="A153" s="82"/>
      <c r="B153" s="82"/>
      <c r="C153" s="82"/>
      <c r="D153" s="82"/>
      <c r="E153" s="82" t="s">
        <v>168</v>
      </c>
      <c r="F153" s="82"/>
      <c r="G153" s="82" t="s">
        <v>105</v>
      </c>
      <c r="H153" s="82" t="s">
        <v>169</v>
      </c>
      <c r="I153" s="82"/>
      <c r="J153" s="82"/>
      <c r="K153" s="82"/>
      <c r="L153" s="82"/>
      <c r="M153" s="82"/>
      <c r="N153" s="82"/>
      <c r="O153" s="184"/>
      <c r="P153" s="184"/>
      <c r="Q153" s="184"/>
      <c r="R153" s="184"/>
      <c r="S153" s="184"/>
      <c r="T153" s="184"/>
      <c r="U153" s="184"/>
      <c r="V153" s="184"/>
      <c r="W153" s="184"/>
      <c r="X153" s="184"/>
      <c r="Y153" s="184"/>
      <c r="Z153" s="184"/>
      <c r="AA153" s="184"/>
      <c r="AB153" s="184"/>
      <c r="AC153" s="184"/>
      <c r="AD153" s="184"/>
      <c r="AE153" s="184"/>
      <c r="AF153" s="184"/>
      <c r="AG153" s="184"/>
      <c r="AH153" s="184"/>
      <c r="AI153" s="184"/>
      <c r="AJ153" s="184"/>
      <c r="AK153" s="184"/>
      <c r="AL153" s="184"/>
      <c r="AM153" s="184"/>
      <c r="AN153" s="184"/>
      <c r="AO153" s="184"/>
      <c r="AP153" s="184"/>
      <c r="AQ153" s="243"/>
      <c r="AR153" s="476">
        <f>CHOOSE($B$3,ENWL!AR153,NPgN!AR153,NPgY!AR153,WMID!AR153,EMID!AR153,SWALES!AR153,SWEST!AR153,LPN!AR153,SPN!AR153,EPN!AR153,SPD!AR153,SPMW!AR153,SSEH!AR153,SSES!AR153)</f>
        <v>0</v>
      </c>
      <c r="AS153" s="476">
        <f>CHOOSE($B$3,ENWL!AS153,NPgN!AS153,NPgY!AS153,WMID!AS153,EMID!AS153,SWALES!AS153,SWEST!AS153,LPN!AS153,SPN!AS153,EPN!AS153,SPD!AS153,SPMW!AS153,SSEH!AS153,SSES!AS153)</f>
        <v>-0.5</v>
      </c>
      <c r="AT153" s="476">
        <f>CHOOSE($B$3,ENWL!AT153,NPgN!AT153,NPgY!AT153,WMID!AT153,EMID!AT153,SWALES!AT153,SWEST!AT153,LPN!AT153,SPN!AT153,EPN!AT153,SPD!AT153,SPMW!AT153,SSEH!AT153,SSES!AT153)</f>
        <v>-0.5</v>
      </c>
      <c r="AU153" s="476">
        <f>CHOOSE($B$3,ENWL!AU153,NPgN!AU153,NPgY!AU153,WMID!AU153,EMID!AU153,SWALES!AU153,SWEST!AU153,LPN!AU153,SPN!AU153,EPN!AU153,SPD!AU153,SPMW!AU153,SSEH!AU153,SSES!AU153)</f>
        <v>-0.5</v>
      </c>
      <c r="AV153" s="476">
        <f>CHOOSE($B$3,ENWL!AV153,NPgN!AV153,NPgY!AV153,WMID!AV153,EMID!AV153,SWALES!AV153,SWEST!AV153,LPN!AV153,SPN!AV153,EPN!AV153,SPD!AV153,SPMW!AV153,SSEH!AV153,SSES!AV153)</f>
        <v>-0.5</v>
      </c>
      <c r="AW153" s="184"/>
    </row>
    <row r="154" spans="1:49" ht="16.8">
      <c r="A154" s="82"/>
      <c r="B154" s="82"/>
      <c r="C154" s="82"/>
      <c r="D154" s="82"/>
      <c r="E154" s="82" t="s">
        <v>170</v>
      </c>
      <c r="F154" s="82"/>
      <c r="G154" s="82" t="s">
        <v>105</v>
      </c>
      <c r="H154" s="82" t="s">
        <v>171</v>
      </c>
      <c r="I154" s="82"/>
      <c r="J154" s="82"/>
      <c r="K154" s="82"/>
      <c r="L154" s="82"/>
      <c r="M154" s="82"/>
      <c r="N154" s="82"/>
      <c r="O154" s="184"/>
      <c r="P154" s="184"/>
      <c r="Q154" s="184"/>
      <c r="R154" s="184"/>
      <c r="S154" s="184"/>
      <c r="T154" s="184"/>
      <c r="U154" s="184"/>
      <c r="V154" s="184"/>
      <c r="W154" s="184"/>
      <c r="X154" s="184"/>
      <c r="Y154" s="184"/>
      <c r="Z154" s="184"/>
      <c r="AA154" s="184"/>
      <c r="AB154" s="184"/>
      <c r="AC154" s="184"/>
      <c r="AD154" s="184"/>
      <c r="AE154" s="184"/>
      <c r="AF154" s="184"/>
      <c r="AG154" s="184"/>
      <c r="AH154" s="184"/>
      <c r="AI154" s="184"/>
      <c r="AJ154" s="184"/>
      <c r="AK154" s="184"/>
      <c r="AL154" s="184"/>
      <c r="AM154" s="184"/>
      <c r="AN154" s="184"/>
      <c r="AO154" s="184"/>
      <c r="AP154" s="184"/>
      <c r="AQ154" s="243"/>
      <c r="AR154" s="476">
        <f>CHOOSE($B$3,ENWL!AR154,NPgN!AR154,NPgY!AR154,WMID!AR154,EMID!AR154,SWALES!AR154,SWEST!AR154,LPN!AR154,SPN!AR154,EPN!AR154,SPD!AR154,SPMW!AR154,SSEH!AR154,SSES!AR154)</f>
        <v>0</v>
      </c>
      <c r="AS154" s="476">
        <f>CHOOSE($B$3,ENWL!AS154,NPgN!AS154,NPgY!AS154,WMID!AS154,EMID!AS154,SWALES!AS154,SWEST!AS154,LPN!AS154,SPN!AS154,EPN!AS154,SPD!AS154,SPMW!AS154,SSEH!AS154,SSES!AS154)</f>
        <v>0</v>
      </c>
      <c r="AT154" s="476">
        <f>CHOOSE($B$3,ENWL!AT154,NPgN!AT154,NPgY!AT154,WMID!AT154,EMID!AT154,SWALES!AT154,SWEST!AT154,LPN!AT154,SPN!AT154,EPN!AT154,SPD!AT154,SPMW!AT154,SSEH!AT154,SSES!AT154)</f>
        <v>0</v>
      </c>
      <c r="AU154" s="476">
        <f>CHOOSE($B$3,ENWL!AU154,NPgN!AU154,NPgY!AU154,WMID!AU154,EMID!AU154,SWALES!AU154,SWEST!AU154,LPN!AU154,SPN!AU154,EPN!AU154,SPD!AU154,SPMW!AU154,SSEH!AU154,SSES!AU154)</f>
        <v>0</v>
      </c>
      <c r="AV154" s="476">
        <f>CHOOSE($B$3,ENWL!AV154,NPgN!AV154,NPgY!AV154,WMID!AV154,EMID!AV154,SWALES!AV154,SWEST!AV154,LPN!AV154,SPN!AV154,EPN!AV154,SPD!AV154,SPMW!AV154,SSEH!AV154,SSES!AV154)</f>
        <v>0</v>
      </c>
      <c r="AW154" s="184"/>
    </row>
    <row r="155" spans="1:49" ht="16.8">
      <c r="A155" s="82"/>
      <c r="B155" s="82"/>
      <c r="C155" s="82"/>
      <c r="D155" s="82"/>
      <c r="E155" s="82" t="s">
        <v>172</v>
      </c>
      <c r="F155" s="82"/>
      <c r="G155" s="82" t="s">
        <v>105</v>
      </c>
      <c r="H155" s="82" t="s">
        <v>173</v>
      </c>
      <c r="I155" s="82"/>
      <c r="J155" s="82"/>
      <c r="K155" s="82"/>
      <c r="L155" s="82"/>
      <c r="M155" s="82"/>
      <c r="N155" s="82"/>
      <c r="O155" s="184"/>
      <c r="P155" s="184"/>
      <c r="Q155" s="184"/>
      <c r="R155" s="184"/>
      <c r="S155" s="184"/>
      <c r="T155" s="184"/>
      <c r="U155" s="184"/>
      <c r="V155" s="184"/>
      <c r="W155" s="184"/>
      <c r="X155" s="184"/>
      <c r="Y155" s="184"/>
      <c r="Z155" s="184"/>
      <c r="AA155" s="184"/>
      <c r="AB155" s="184"/>
      <c r="AC155" s="184"/>
      <c r="AD155" s="184"/>
      <c r="AE155" s="184"/>
      <c r="AF155" s="184"/>
      <c r="AG155" s="184"/>
      <c r="AH155" s="184"/>
      <c r="AI155" s="184"/>
      <c r="AJ155" s="184"/>
      <c r="AK155" s="184"/>
      <c r="AL155" s="184"/>
      <c r="AM155" s="184"/>
      <c r="AN155" s="184"/>
      <c r="AO155" s="184"/>
      <c r="AP155" s="184"/>
      <c r="AQ155" s="243"/>
      <c r="AR155" s="476">
        <f>CHOOSE($B$3,ENWL!AR155,NPgN!AR155,NPgY!AR155,WMID!AR155,EMID!AR155,SWALES!AR155,SWEST!AR155,LPN!AR155,SPN!AR155,EPN!AR155,SPD!AR155,SPMW!AR155,SSEH!AR155,SSES!AR155)</f>
        <v>0</v>
      </c>
      <c r="AS155" s="476">
        <f>CHOOSE($B$3,ENWL!AS155,NPgN!AS155,NPgY!AS155,WMID!AS155,EMID!AS155,SWALES!AS155,SWEST!AS155,LPN!AS155,SPN!AS155,EPN!AS155,SPD!AS155,SPMW!AS155,SSEH!AS155,SSES!AS155)</f>
        <v>0</v>
      </c>
      <c r="AT155" s="476">
        <f>CHOOSE($B$3,ENWL!AT155,NPgN!AT155,NPgY!AT155,WMID!AT155,EMID!AT155,SWALES!AT155,SWEST!AT155,LPN!AT155,SPN!AT155,EPN!AT155,SPD!AT155,SPMW!AT155,SSEH!AT155,SSES!AT155)</f>
        <v>0</v>
      </c>
      <c r="AU155" s="476">
        <f>CHOOSE($B$3,ENWL!AU155,NPgN!AU155,NPgY!AU155,WMID!AU155,EMID!AU155,SWALES!AU155,SWEST!AU155,LPN!AU155,SPN!AU155,EPN!AU155,SPD!AU155,SPMW!AU155,SSEH!AU155,SSES!AU155)</f>
        <v>0</v>
      </c>
      <c r="AV155" s="476">
        <f>CHOOSE($B$3,ENWL!AV155,NPgN!AV155,NPgY!AV155,WMID!AV155,EMID!AV155,SWALES!AV155,SWEST!AV155,LPN!AV155,SPN!AV155,EPN!AV155,SPD!AV155,SPMW!AV155,SSEH!AV155,SSES!AV155)</f>
        <v>0</v>
      </c>
      <c r="AW155" s="184"/>
    </row>
    <row r="156" spans="1:49" ht="16.8">
      <c r="A156" s="82"/>
      <c r="B156" s="82"/>
      <c r="C156" s="82"/>
      <c r="D156" s="82"/>
      <c r="E156" s="82" t="s">
        <v>174</v>
      </c>
      <c r="F156" s="82"/>
      <c r="G156" s="82" t="s">
        <v>105</v>
      </c>
      <c r="H156" s="82" t="s">
        <v>175</v>
      </c>
      <c r="I156" s="82"/>
      <c r="J156" s="82"/>
      <c r="K156" s="82"/>
      <c r="L156" s="82"/>
      <c r="M156" s="82"/>
      <c r="N156" s="82"/>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4"/>
      <c r="AJ156" s="184"/>
      <c r="AK156" s="184"/>
      <c r="AL156" s="184"/>
      <c r="AM156" s="184"/>
      <c r="AN156" s="184"/>
      <c r="AO156" s="184"/>
      <c r="AP156" s="184"/>
      <c r="AQ156" s="243"/>
      <c r="AR156" s="476">
        <f>CHOOSE($B$3,ENWL!AR156,NPgN!AR156,NPgY!AR156,WMID!AR156,EMID!AR156,SWALES!AR156,SWEST!AR156,LPN!AR156,SPN!AR156,EPN!AR156,SPD!AR156,SPMW!AR156,SSEH!AR156,SSES!AR156)</f>
        <v>0</v>
      </c>
      <c r="AS156" s="476">
        <f>CHOOSE($B$3,ENWL!AS156,NPgN!AS156,NPgY!AS156,WMID!AS156,EMID!AS156,SWALES!AS156,SWEST!AS156,LPN!AS156,SPN!AS156,EPN!AS156,SPD!AS156,SPMW!AS156,SSEH!AS156,SSES!AS156)</f>
        <v>0</v>
      </c>
      <c r="AT156" s="476">
        <f>CHOOSE($B$3,ENWL!AT156,NPgN!AT156,NPgY!AT156,WMID!AT156,EMID!AT156,SWALES!AT156,SWEST!AT156,LPN!AT156,SPN!AT156,EPN!AT156,SPD!AT156,SPMW!AT156,SSEH!AT156,SSES!AT156)</f>
        <v>0</v>
      </c>
      <c r="AU156" s="476">
        <f>CHOOSE($B$3,ENWL!AU156,NPgN!AU156,NPgY!AU156,WMID!AU156,EMID!AU156,SWALES!AU156,SWEST!AU156,LPN!AU156,SPN!AU156,EPN!AU156,SPD!AU156,SPMW!AU156,SSEH!AU156,SSES!AU156)</f>
        <v>0</v>
      </c>
      <c r="AV156" s="476">
        <f>CHOOSE($B$3,ENWL!AV156,NPgN!AV156,NPgY!AV156,WMID!AV156,EMID!AV156,SWALES!AV156,SWEST!AV156,LPN!AV156,SPN!AV156,EPN!AV156,SPD!AV156,SPMW!AV156,SSEH!AV156,SSES!AV156)</f>
        <v>0</v>
      </c>
      <c r="AW156" s="184"/>
    </row>
    <row r="157" spans="1:49" ht="16.8">
      <c r="A157" s="82"/>
      <c r="B157" s="82"/>
      <c r="C157" s="82"/>
      <c r="D157" s="82"/>
      <c r="E157" s="182" t="s">
        <v>176</v>
      </c>
      <c r="F157" s="82"/>
      <c r="G157" s="82" t="s">
        <v>105</v>
      </c>
      <c r="H157" s="82"/>
      <c r="I157" s="82"/>
      <c r="J157" s="82"/>
      <c r="K157" s="82"/>
      <c r="L157" s="82"/>
      <c r="M157" s="82"/>
      <c r="N157" s="82"/>
      <c r="O157" s="184"/>
      <c r="P157" s="184"/>
      <c r="Q157" s="184"/>
      <c r="R157" s="184"/>
      <c r="S157" s="184"/>
      <c r="T157" s="184"/>
      <c r="U157" s="184"/>
      <c r="V157" s="184"/>
      <c r="W157" s="184"/>
      <c r="X157" s="184"/>
      <c r="Y157" s="184"/>
      <c r="Z157" s="184"/>
      <c r="AA157" s="184"/>
      <c r="AB157" s="184"/>
      <c r="AC157" s="184"/>
      <c r="AD157" s="184"/>
      <c r="AE157" s="184"/>
      <c r="AF157" s="184"/>
      <c r="AG157" s="184"/>
      <c r="AH157" s="184"/>
      <c r="AI157" s="184"/>
      <c r="AJ157" s="184"/>
      <c r="AK157" s="184"/>
      <c r="AL157" s="184"/>
      <c r="AM157" s="184"/>
      <c r="AN157" s="184"/>
      <c r="AO157" s="184"/>
      <c r="AP157" s="184"/>
      <c r="AQ157" s="243"/>
      <c r="AR157" s="476">
        <f>CHOOSE($B$3,ENWL!AR157,NPgN!AR157,NPgY!AR157,WMID!AR157,EMID!AR157,SWALES!AR157,SWEST!AR157,LPN!AR157,SPN!AR157,EPN!AR157,SPD!AR157,SPMW!AR157,SSEH!AR157,SSES!AR157)</f>
        <v>0</v>
      </c>
      <c r="AS157" s="476">
        <f>CHOOSE($B$3,ENWL!AS157,NPgN!AS157,NPgY!AS157,WMID!AS157,EMID!AS157,SWALES!AS157,SWEST!AS157,LPN!AS157,SPN!AS157,EPN!AS157,SPD!AS157,SPMW!AS157,SSEH!AS157,SSES!AS157)</f>
        <v>0</v>
      </c>
      <c r="AT157" s="476">
        <f>CHOOSE($B$3,ENWL!AT157,NPgN!AT157,NPgY!AT157,WMID!AT157,EMID!AT157,SWALES!AT157,SWEST!AT157,LPN!AT157,SPN!AT157,EPN!AT157,SPD!AT157,SPMW!AT157,SSEH!AT157,SSES!AT157)</f>
        <v>0</v>
      </c>
      <c r="AU157" s="476">
        <f>CHOOSE($B$3,ENWL!AU157,NPgN!AU157,NPgY!AU157,WMID!AU157,EMID!AU157,SWALES!AU157,SWEST!AU157,LPN!AU157,SPN!AU157,EPN!AU157,SPD!AU157,SPMW!AU157,SSEH!AU157,SSES!AU157)</f>
        <v>0</v>
      </c>
      <c r="AV157" s="476">
        <f>CHOOSE($B$3,ENWL!AV157,NPgN!AV157,NPgY!AV157,WMID!AV157,EMID!AV157,SWALES!AV157,SWEST!AV157,LPN!AV157,SPN!AV157,EPN!AV157,SPD!AV157,SPMW!AV157,SSEH!AV157,SSES!AV157)</f>
        <v>0</v>
      </c>
      <c r="AW157" s="184"/>
    </row>
    <row r="158" spans="1:49" ht="16.8">
      <c r="A158" s="82"/>
      <c r="B158" s="82"/>
      <c r="C158" s="82"/>
      <c r="D158" s="82"/>
      <c r="E158" s="182" t="s">
        <v>176</v>
      </c>
      <c r="F158" s="82"/>
      <c r="G158" s="82" t="s">
        <v>105</v>
      </c>
      <c r="H158" s="82"/>
      <c r="I158" s="82"/>
      <c r="J158" s="82"/>
      <c r="K158" s="82"/>
      <c r="L158" s="82"/>
      <c r="M158" s="82"/>
      <c r="N158" s="82"/>
      <c r="O158" s="184"/>
      <c r="P158" s="184"/>
      <c r="Q158" s="184"/>
      <c r="R158" s="184"/>
      <c r="S158" s="184"/>
      <c r="T158" s="184"/>
      <c r="U158" s="184"/>
      <c r="V158" s="184"/>
      <c r="W158" s="184"/>
      <c r="X158" s="184"/>
      <c r="Y158" s="184"/>
      <c r="Z158" s="184"/>
      <c r="AA158" s="184"/>
      <c r="AB158" s="184"/>
      <c r="AC158" s="184"/>
      <c r="AD158" s="184"/>
      <c r="AE158" s="184"/>
      <c r="AF158" s="184"/>
      <c r="AG158" s="184"/>
      <c r="AH158" s="184"/>
      <c r="AI158" s="184"/>
      <c r="AJ158" s="184"/>
      <c r="AK158" s="184"/>
      <c r="AL158" s="184"/>
      <c r="AM158" s="184"/>
      <c r="AN158" s="184"/>
      <c r="AO158" s="184"/>
      <c r="AP158" s="184"/>
      <c r="AQ158" s="243"/>
      <c r="AR158" s="476">
        <f>CHOOSE($B$3,ENWL!AR158,NPgN!AR158,NPgY!AR158,WMID!AR158,EMID!AR158,SWALES!AR158,SWEST!AR158,LPN!AR158,SPN!AR158,EPN!AR158,SPD!AR158,SPMW!AR158,SSEH!AR158,SSES!AR158)</f>
        <v>0</v>
      </c>
      <c r="AS158" s="476">
        <f>CHOOSE($B$3,ENWL!AS158,NPgN!AS158,NPgY!AS158,WMID!AS158,EMID!AS158,SWALES!AS158,SWEST!AS158,LPN!AS158,SPN!AS158,EPN!AS158,SPD!AS158,SPMW!AS158,SSEH!AS158,SSES!AS158)</f>
        <v>0</v>
      </c>
      <c r="AT158" s="476">
        <f>CHOOSE($B$3,ENWL!AT158,NPgN!AT158,NPgY!AT158,WMID!AT158,EMID!AT158,SWALES!AT158,SWEST!AT158,LPN!AT158,SPN!AT158,EPN!AT158,SPD!AT158,SPMW!AT158,SSEH!AT158,SSES!AT158)</f>
        <v>0</v>
      </c>
      <c r="AU158" s="476">
        <f>CHOOSE($B$3,ENWL!AU158,NPgN!AU158,NPgY!AU158,WMID!AU158,EMID!AU158,SWALES!AU158,SWEST!AU158,LPN!AU158,SPN!AU158,EPN!AU158,SPD!AU158,SPMW!AU158,SSEH!AU158,SSES!AU158)</f>
        <v>0</v>
      </c>
      <c r="AV158" s="476">
        <f>CHOOSE($B$3,ENWL!AV158,NPgN!AV158,NPgY!AV158,WMID!AV158,EMID!AV158,SWALES!AV158,SWEST!AV158,LPN!AV158,SPN!AV158,EPN!AV158,SPD!AV158,SPMW!AV158,SSEH!AV158,SSES!AV158)</f>
        <v>0</v>
      </c>
      <c r="AW158" s="184"/>
    </row>
    <row r="159" spans="1:49" ht="16.8">
      <c r="A159" s="82"/>
      <c r="B159" s="82"/>
      <c r="C159" s="82"/>
      <c r="D159" s="82"/>
      <c r="E159" s="82"/>
      <c r="F159" s="82"/>
      <c r="G159" s="82"/>
      <c r="H159" s="82"/>
      <c r="I159" s="82"/>
      <c r="J159" s="82"/>
      <c r="K159" s="82"/>
      <c r="L159" s="82"/>
      <c r="M159" s="82"/>
      <c r="N159" s="82"/>
      <c r="O159" s="184"/>
      <c r="P159" s="184"/>
      <c r="Q159" s="184"/>
      <c r="R159" s="184"/>
      <c r="S159" s="184"/>
      <c r="T159" s="184"/>
      <c r="U159" s="184"/>
      <c r="V159" s="184"/>
      <c r="W159" s="184"/>
      <c r="X159" s="184"/>
      <c r="Y159" s="184"/>
      <c r="Z159" s="184"/>
      <c r="AA159" s="184"/>
      <c r="AB159" s="184"/>
      <c r="AC159" s="184"/>
      <c r="AD159" s="184"/>
      <c r="AE159" s="184"/>
      <c r="AF159" s="184"/>
      <c r="AG159" s="184"/>
      <c r="AH159" s="184"/>
      <c r="AI159" s="184"/>
      <c r="AJ159" s="184"/>
      <c r="AK159" s="184"/>
      <c r="AL159" s="184"/>
      <c r="AM159" s="184"/>
      <c r="AN159" s="184"/>
      <c r="AO159" s="184"/>
      <c r="AP159" s="184"/>
      <c r="AQ159" s="243"/>
      <c r="AR159" s="517"/>
      <c r="AS159" s="2"/>
      <c r="AT159" s="2"/>
      <c r="AU159" s="2"/>
      <c r="AV159" s="2"/>
      <c r="AW159" s="184"/>
    </row>
    <row r="160" spans="1:49" ht="16.8">
      <c r="A160" s="82"/>
      <c r="B160" s="82"/>
      <c r="C160" s="91" t="s">
        <v>177</v>
      </c>
      <c r="D160" s="91"/>
      <c r="E160" s="91"/>
      <c r="F160" s="91"/>
      <c r="G160" s="91"/>
      <c r="H160" s="91"/>
      <c r="I160" s="91"/>
      <c r="J160" s="91"/>
      <c r="K160" s="91"/>
      <c r="L160" s="91"/>
      <c r="M160" s="91"/>
      <c r="N160" s="91"/>
      <c r="O160" s="403"/>
      <c r="P160" s="403"/>
      <c r="Q160" s="403"/>
      <c r="R160" s="403"/>
      <c r="S160" s="403"/>
      <c r="T160" s="403"/>
      <c r="U160" s="403"/>
      <c r="V160" s="403"/>
      <c r="W160" s="403"/>
      <c r="X160" s="403"/>
      <c r="Y160" s="403"/>
      <c r="Z160" s="403"/>
      <c r="AA160" s="403"/>
      <c r="AB160" s="403"/>
      <c r="AC160" s="403"/>
      <c r="AD160" s="403"/>
      <c r="AE160" s="403"/>
      <c r="AF160" s="403"/>
      <c r="AG160" s="403"/>
      <c r="AH160" s="403"/>
      <c r="AI160" s="403"/>
      <c r="AJ160" s="403"/>
      <c r="AK160" s="403"/>
      <c r="AL160" s="403"/>
      <c r="AM160" s="403"/>
      <c r="AN160" s="403"/>
      <c r="AO160" s="403"/>
      <c r="AP160" s="403"/>
      <c r="AQ160" s="404"/>
      <c r="AR160" s="519"/>
      <c r="AS160" s="520"/>
      <c r="AT160" s="520"/>
      <c r="AU160" s="520"/>
      <c r="AV160" s="520"/>
      <c r="AW160" s="184"/>
    </row>
    <row r="161" spans="1:49" ht="16.8">
      <c r="A161" s="82"/>
      <c r="B161" s="82"/>
      <c r="C161" s="82"/>
      <c r="D161" s="82"/>
      <c r="E161" s="82"/>
      <c r="F161" s="82"/>
      <c r="G161" s="82"/>
      <c r="H161" s="82"/>
      <c r="I161" s="82"/>
      <c r="J161" s="82"/>
      <c r="K161" s="82"/>
      <c r="L161" s="82"/>
      <c r="M161" s="82"/>
      <c r="N161" s="82"/>
      <c r="O161" s="184"/>
      <c r="P161" s="184"/>
      <c r="Q161" s="184"/>
      <c r="R161" s="184"/>
      <c r="S161" s="184"/>
      <c r="T161" s="184"/>
      <c r="U161" s="184"/>
      <c r="V161" s="184"/>
      <c r="W161" s="184"/>
      <c r="X161" s="184"/>
      <c r="Y161" s="184"/>
      <c r="Z161" s="184"/>
      <c r="AA161" s="184"/>
      <c r="AB161" s="184"/>
      <c r="AC161" s="184"/>
      <c r="AD161" s="184"/>
      <c r="AE161" s="184"/>
      <c r="AF161" s="184"/>
      <c r="AG161" s="184"/>
      <c r="AH161" s="184"/>
      <c r="AI161" s="184"/>
      <c r="AJ161" s="184"/>
      <c r="AK161" s="184"/>
      <c r="AL161" s="184"/>
      <c r="AM161" s="184"/>
      <c r="AN161" s="184"/>
      <c r="AO161" s="184"/>
      <c r="AP161" s="184"/>
      <c r="AQ161" s="243"/>
      <c r="AR161" s="517"/>
      <c r="AS161" s="2"/>
      <c r="AT161" s="2"/>
      <c r="AU161" s="2"/>
      <c r="AV161" s="2"/>
      <c r="AW161" s="184"/>
    </row>
    <row r="162" spans="1:49" ht="16.8">
      <c r="A162" s="82"/>
      <c r="B162" s="82"/>
      <c r="C162" s="82"/>
      <c r="D162" s="82"/>
      <c r="E162" s="82" t="s">
        <v>178</v>
      </c>
      <c r="F162" s="82"/>
      <c r="G162" s="82" t="s">
        <v>105</v>
      </c>
      <c r="H162" s="82" t="s">
        <v>179</v>
      </c>
      <c r="I162" s="82"/>
      <c r="J162" s="82"/>
      <c r="K162" s="82"/>
      <c r="L162" s="82"/>
      <c r="M162" s="82"/>
      <c r="N162" s="82"/>
      <c r="O162" s="184"/>
      <c r="P162" s="184"/>
      <c r="Q162" s="184"/>
      <c r="R162" s="184"/>
      <c r="S162" s="184"/>
      <c r="T162" s="184"/>
      <c r="U162" s="184"/>
      <c r="V162" s="184"/>
      <c r="W162" s="184"/>
      <c r="X162" s="184"/>
      <c r="Y162" s="184"/>
      <c r="Z162" s="184"/>
      <c r="AA162" s="184"/>
      <c r="AB162" s="184"/>
      <c r="AC162" s="184"/>
      <c r="AD162" s="184"/>
      <c r="AE162" s="184"/>
      <c r="AF162" s="184"/>
      <c r="AG162" s="184"/>
      <c r="AH162" s="184"/>
      <c r="AI162" s="184"/>
      <c r="AJ162" s="184"/>
      <c r="AK162" s="184"/>
      <c r="AL162" s="184"/>
      <c r="AM162" s="184"/>
      <c r="AN162" s="184"/>
      <c r="AO162" s="184"/>
      <c r="AP162" s="184"/>
      <c r="AQ162" s="243"/>
      <c r="AR162" s="476">
        <f>CHOOSE($B$3,ENWL!AR162,NPgN!AR162,NPgY!AR162,WMID!AR162,EMID!AR162,SWALES!AR162,SWEST!AR162,LPN!AR162,SPN!AR162,EPN!AR162,SPD!AR162,SPMW!AR162,SSEH!AR162,SSES!AR162)</f>
        <v>0.31988791482105217</v>
      </c>
      <c r="AS162" s="476">
        <f>CHOOSE($B$3,ENWL!AS162,NPgN!AS162,NPgY!AS162,WMID!AS162,EMID!AS162,SWALES!AS162,SWEST!AS162,LPN!AS162,SPN!AS162,EPN!AS162,SPD!AS162,SPMW!AS162,SSEH!AS162,SSES!AS162)</f>
        <v>0.31988791482105217</v>
      </c>
      <c r="AT162" s="476">
        <f>CHOOSE($B$3,ENWL!AT162,NPgN!AT162,NPgY!AT162,WMID!AT162,EMID!AT162,SWALES!AT162,SWEST!AT162,LPN!AT162,SPN!AT162,EPN!AT162,SPD!AT162,SPMW!AT162,SSEH!AT162,SSES!AT162)</f>
        <v>0.31988791482105217</v>
      </c>
      <c r="AU162" s="476">
        <f>CHOOSE($B$3,ENWL!AU162,NPgN!AU162,NPgY!AU162,WMID!AU162,EMID!AU162,SWALES!AU162,SWEST!AU162,LPN!AU162,SPN!AU162,EPN!AU162,SPD!AU162,SPMW!AU162,SSEH!AU162,SSES!AU162)</f>
        <v>0.31988791482105217</v>
      </c>
      <c r="AV162" s="476">
        <f>CHOOSE($B$3,ENWL!AV162,NPgN!AV162,NPgY!AV162,WMID!AV162,EMID!AV162,SWALES!AV162,SWEST!AV162,LPN!AV162,SPN!AV162,EPN!AV162,SPD!AV162,SPMW!AV162,SSEH!AV162,SSES!AV162)</f>
        <v>0.31988791482105217</v>
      </c>
      <c r="AW162" s="184"/>
    </row>
    <row r="163" spans="1:49" ht="16.8">
      <c r="A163" s="82"/>
      <c r="B163" s="82"/>
      <c r="C163" s="82"/>
      <c r="D163" s="82"/>
      <c r="E163" s="82" t="s">
        <v>180</v>
      </c>
      <c r="F163" s="82"/>
      <c r="G163" s="82" t="s">
        <v>105</v>
      </c>
      <c r="H163" s="82" t="s">
        <v>181</v>
      </c>
      <c r="I163" s="82"/>
      <c r="J163" s="82"/>
      <c r="K163" s="82"/>
      <c r="L163" s="82"/>
      <c r="M163" s="82"/>
      <c r="N163" s="82"/>
      <c r="O163" s="184"/>
      <c r="P163" s="184"/>
      <c r="Q163" s="184"/>
      <c r="R163" s="184"/>
      <c r="S163" s="184"/>
      <c r="T163" s="184"/>
      <c r="U163" s="184"/>
      <c r="V163" s="184"/>
      <c r="W163" s="184"/>
      <c r="X163" s="184"/>
      <c r="Y163" s="184"/>
      <c r="Z163" s="184"/>
      <c r="AA163" s="184"/>
      <c r="AB163" s="184"/>
      <c r="AC163" s="184"/>
      <c r="AD163" s="184"/>
      <c r="AE163" s="184"/>
      <c r="AF163" s="184"/>
      <c r="AG163" s="184"/>
      <c r="AH163" s="184"/>
      <c r="AI163" s="184"/>
      <c r="AJ163" s="184"/>
      <c r="AK163" s="184"/>
      <c r="AL163" s="184"/>
      <c r="AM163" s="184"/>
      <c r="AN163" s="184"/>
      <c r="AO163" s="184"/>
      <c r="AP163" s="184"/>
      <c r="AQ163" s="243"/>
      <c r="AR163" s="476">
        <f>CHOOSE($B$3,ENWL!AR163,NPgN!AR163,NPgY!AR163,WMID!AR163,EMID!AR163,SWALES!AR163,SWEST!AR163,LPN!AR163,SPN!AR163,EPN!AR163,SPD!AR163,SPMW!AR163,SSEH!AR163,SSES!AR163)</f>
        <v>0.58916340000000411</v>
      </c>
      <c r="AS163" s="476">
        <f>CHOOSE($B$3,ENWL!AS163,NPgN!AS163,NPgY!AS163,WMID!AS163,EMID!AS163,SWALES!AS163,SWEST!AS163,LPN!AS163,SPN!AS163,EPN!AS163,SPD!AS163,SPMW!AS163,SSEH!AS163,SSES!AS163)</f>
        <v>0.58916340000000411</v>
      </c>
      <c r="AT163" s="476">
        <f>CHOOSE($B$3,ENWL!AT163,NPgN!AT163,NPgY!AT163,WMID!AT163,EMID!AT163,SWALES!AT163,SWEST!AT163,LPN!AT163,SPN!AT163,EPN!AT163,SPD!AT163,SPMW!AT163,SSEH!AT163,SSES!AT163)</f>
        <v>0.58916340000000411</v>
      </c>
      <c r="AU163" s="476">
        <f>CHOOSE($B$3,ENWL!AU163,NPgN!AU163,NPgY!AU163,WMID!AU163,EMID!AU163,SWALES!AU163,SWEST!AU163,LPN!AU163,SPN!AU163,EPN!AU163,SPD!AU163,SPMW!AU163,SSEH!AU163,SSES!AU163)</f>
        <v>0.58916340000000411</v>
      </c>
      <c r="AV163" s="476">
        <f>CHOOSE($B$3,ENWL!AV163,NPgN!AV163,NPgY!AV163,WMID!AV163,EMID!AV163,SWALES!AV163,SWEST!AV163,LPN!AV163,SPN!AV163,EPN!AV163,SPD!AV163,SPMW!AV163,SSEH!AV163,SSES!AV163)</f>
        <v>0.58916340000000411</v>
      </c>
      <c r="AW163" s="184"/>
    </row>
    <row r="164" spans="1:49" ht="16.8">
      <c r="A164" s="82"/>
      <c r="B164" s="82"/>
      <c r="C164" s="82"/>
      <c r="D164" s="82"/>
      <c r="E164" s="82" t="s">
        <v>182</v>
      </c>
      <c r="F164" s="82"/>
      <c r="G164" s="82" t="s">
        <v>105</v>
      </c>
      <c r="H164" s="82" t="s">
        <v>183</v>
      </c>
      <c r="I164" s="82"/>
      <c r="J164" s="82"/>
      <c r="K164" s="82"/>
      <c r="L164" s="82"/>
      <c r="M164" s="82"/>
      <c r="N164" s="82"/>
      <c r="O164" s="184"/>
      <c r="P164" s="184"/>
      <c r="Q164" s="184"/>
      <c r="R164" s="184"/>
      <c r="S164" s="184"/>
      <c r="T164" s="184"/>
      <c r="U164" s="184"/>
      <c r="V164" s="184"/>
      <c r="W164" s="184"/>
      <c r="X164" s="184"/>
      <c r="Y164" s="184"/>
      <c r="Z164" s="184"/>
      <c r="AA164" s="184"/>
      <c r="AB164" s="184"/>
      <c r="AC164" s="184"/>
      <c r="AD164" s="184"/>
      <c r="AE164" s="184"/>
      <c r="AF164" s="184"/>
      <c r="AG164" s="184"/>
      <c r="AH164" s="184"/>
      <c r="AI164" s="184"/>
      <c r="AJ164" s="184"/>
      <c r="AK164" s="184"/>
      <c r="AL164" s="184"/>
      <c r="AM164" s="184"/>
      <c r="AN164" s="184"/>
      <c r="AO164" s="184"/>
      <c r="AP164" s="184"/>
      <c r="AQ164" s="243"/>
      <c r="AR164" s="476">
        <f>CHOOSE($B$3,ENWL!AR164,NPgN!AR164,NPgY!AR164,WMID!AR164,EMID!AR164,SWALES!AR164,SWEST!AR164,LPN!AR164,SPN!AR164,EPN!AR164,SPD!AR164,SPMW!AR164,SSEH!AR164,SSES!AR164)</f>
        <v>-0.37465443029086387</v>
      </c>
      <c r="AS164" s="476">
        <f>CHOOSE($B$3,ENWL!AS164,NPgN!AS164,NPgY!AS164,WMID!AS164,EMID!AS164,SWALES!AS164,SWEST!AS164,LPN!AS164,SPN!AS164,EPN!AS164,SPD!AS164,SPMW!AS164,SSEH!AS164,SSES!AS164)</f>
        <v>-0.40970943029086326</v>
      </c>
      <c r="AT164" s="476">
        <f>CHOOSE($B$3,ENWL!AT164,NPgN!AT164,NPgY!AT164,WMID!AT164,EMID!AT164,SWALES!AT164,SWEST!AT164,LPN!AT164,SPN!AT164,EPN!AT164,SPD!AT164,SPMW!AT164,SSEH!AT164,SSES!AT164)</f>
        <v>-0.44545943029086377</v>
      </c>
      <c r="AU164" s="476">
        <f>CHOOSE($B$3,ENWL!AU164,NPgN!AU164,NPgY!AU164,WMID!AU164,EMID!AU164,SWALES!AU164,SWEST!AU164,LPN!AU164,SPN!AU164,EPN!AU164,SPD!AU164,SPMW!AU164,SSEH!AU164,SSES!AU164)</f>
        <v>-0.4783294302908635</v>
      </c>
      <c r="AV164" s="476">
        <f>CHOOSE($B$3,ENWL!AV164,NPgN!AV164,NPgY!AV164,WMID!AV164,EMID!AV164,SWALES!AV164,SWEST!AV164,LPN!AV164,SPN!AV164,EPN!AV164,SPD!AV164,SPMW!AV164,SSEH!AV164,SSES!AV164)</f>
        <v>-0.51407943029086323</v>
      </c>
      <c r="AW164" s="184"/>
    </row>
    <row r="165" spans="1:49" ht="16.8">
      <c r="A165" s="82"/>
      <c r="B165" s="82"/>
      <c r="C165" s="82"/>
      <c r="D165" s="82"/>
      <c r="E165" s="82" t="s">
        <v>184</v>
      </c>
      <c r="F165" s="82"/>
      <c r="G165" s="82" t="s">
        <v>105</v>
      </c>
      <c r="H165" s="82" t="s">
        <v>185</v>
      </c>
      <c r="I165" s="82"/>
      <c r="J165" s="82"/>
      <c r="K165" s="82"/>
      <c r="L165" s="82"/>
      <c r="M165" s="82"/>
      <c r="N165" s="82"/>
      <c r="O165" s="184"/>
      <c r="P165" s="184"/>
      <c r="Q165" s="184"/>
      <c r="R165" s="184"/>
      <c r="S165" s="184"/>
      <c r="T165" s="184"/>
      <c r="U165" s="184"/>
      <c r="V165" s="184"/>
      <c r="W165" s="184"/>
      <c r="X165" s="184"/>
      <c r="Y165" s="184"/>
      <c r="Z165" s="184"/>
      <c r="AA165" s="184"/>
      <c r="AB165" s="184"/>
      <c r="AC165" s="184"/>
      <c r="AD165" s="184"/>
      <c r="AE165" s="184"/>
      <c r="AF165" s="184"/>
      <c r="AG165" s="184"/>
      <c r="AH165" s="184"/>
      <c r="AI165" s="184"/>
      <c r="AJ165" s="184"/>
      <c r="AK165" s="184"/>
      <c r="AL165" s="184"/>
      <c r="AM165" s="184"/>
      <c r="AN165" s="184"/>
      <c r="AO165" s="184"/>
      <c r="AP165" s="184"/>
      <c r="AQ165" s="243"/>
      <c r="AR165" s="476">
        <f>CHOOSE($B$3,ENWL!AR165,NPgN!AR165,NPgY!AR165,WMID!AR165,EMID!AR165,SWALES!AR165,SWEST!AR165,LPN!AR165,SPN!AR165,EPN!AR165,SPD!AR165,SPMW!AR165,SSEH!AR165,SSES!AR165)</f>
        <v>0</v>
      </c>
      <c r="AS165" s="476">
        <f>CHOOSE($B$3,ENWL!AS165,NPgN!AS165,NPgY!AS165,WMID!AS165,EMID!AS165,SWALES!AS165,SWEST!AS165,LPN!AS165,SPN!AS165,EPN!AS165,SPD!AS165,SPMW!AS165,SSEH!AS165,SSES!AS165)</f>
        <v>0</v>
      </c>
      <c r="AT165" s="476">
        <f>CHOOSE($B$3,ENWL!AT165,NPgN!AT165,NPgY!AT165,WMID!AT165,EMID!AT165,SWALES!AT165,SWEST!AT165,LPN!AT165,SPN!AT165,EPN!AT165,SPD!AT165,SPMW!AT165,SSEH!AT165,SSES!AT165)</f>
        <v>0</v>
      </c>
      <c r="AU165" s="476">
        <f>CHOOSE($B$3,ENWL!AU165,NPgN!AU165,NPgY!AU165,WMID!AU165,EMID!AU165,SWALES!AU165,SWEST!AU165,LPN!AU165,SPN!AU165,EPN!AU165,SPD!AU165,SPMW!AU165,SSEH!AU165,SSES!AU165)</f>
        <v>0</v>
      </c>
      <c r="AV165" s="476">
        <f>CHOOSE($B$3,ENWL!AV165,NPgN!AV165,NPgY!AV165,WMID!AV165,EMID!AV165,SWALES!AV165,SWEST!AV165,LPN!AV165,SPN!AV165,EPN!AV165,SPD!AV165,SPMW!AV165,SSEH!AV165,SSES!AV165)</f>
        <v>0</v>
      </c>
      <c r="AW165" s="184"/>
    </row>
    <row r="166" spans="1:49" ht="16.8">
      <c r="A166" s="82"/>
      <c r="B166" s="82"/>
      <c r="C166" s="82"/>
      <c r="D166" s="82"/>
      <c r="E166" s="82" t="s">
        <v>186</v>
      </c>
      <c r="F166" s="82"/>
      <c r="G166" s="82" t="s">
        <v>105</v>
      </c>
      <c r="H166" s="82" t="s">
        <v>187</v>
      </c>
      <c r="I166" s="82"/>
      <c r="J166" s="82"/>
      <c r="K166" s="82"/>
      <c r="L166" s="82"/>
      <c r="M166" s="82"/>
      <c r="N166" s="82"/>
      <c r="O166" s="184"/>
      <c r="P166" s="184"/>
      <c r="Q166" s="184"/>
      <c r="R166" s="184"/>
      <c r="S166" s="184"/>
      <c r="T166" s="184"/>
      <c r="U166" s="184"/>
      <c r="V166" s="184"/>
      <c r="W166" s="184"/>
      <c r="X166" s="184"/>
      <c r="Y166" s="184"/>
      <c r="Z166" s="184"/>
      <c r="AA166" s="184"/>
      <c r="AB166" s="184"/>
      <c r="AC166" s="184"/>
      <c r="AD166" s="184"/>
      <c r="AE166" s="184"/>
      <c r="AF166" s="184"/>
      <c r="AG166" s="184"/>
      <c r="AH166" s="184"/>
      <c r="AI166" s="184"/>
      <c r="AJ166" s="184"/>
      <c r="AK166" s="184"/>
      <c r="AL166" s="184"/>
      <c r="AM166" s="184"/>
      <c r="AN166" s="184"/>
      <c r="AO166" s="184"/>
      <c r="AP166" s="184"/>
      <c r="AQ166" s="243"/>
      <c r="AR166" s="476">
        <f>CHOOSE($B$3,ENWL!AR166,NPgN!AR166,NPgY!AR166,WMID!AR166,EMID!AR166,SWALES!AR166,SWEST!AR166,LPN!AR166,SPN!AR166,EPN!AR166,SPD!AR166,SPMW!AR166,SSEH!AR166,SSES!AR166)</f>
        <v>0</v>
      </c>
      <c r="AS166" s="476">
        <f>CHOOSE($B$3,ENWL!AS166,NPgN!AS166,NPgY!AS166,WMID!AS166,EMID!AS166,SWALES!AS166,SWEST!AS166,LPN!AS166,SPN!AS166,EPN!AS166,SPD!AS166,SPMW!AS166,SSEH!AS166,SSES!AS166)</f>
        <v>0</v>
      </c>
      <c r="AT166" s="476">
        <f>CHOOSE($B$3,ENWL!AT166,NPgN!AT166,NPgY!AT166,WMID!AT166,EMID!AT166,SWALES!AT166,SWEST!AT166,LPN!AT166,SPN!AT166,EPN!AT166,SPD!AT166,SPMW!AT166,SSEH!AT166,SSES!AT166)</f>
        <v>0</v>
      </c>
      <c r="AU166" s="476">
        <f>CHOOSE($B$3,ENWL!AU166,NPgN!AU166,NPgY!AU166,WMID!AU166,EMID!AU166,SWALES!AU166,SWEST!AU166,LPN!AU166,SPN!AU166,EPN!AU166,SPD!AU166,SPMW!AU166,SSEH!AU166,SSES!AU166)</f>
        <v>0</v>
      </c>
      <c r="AV166" s="476">
        <f>CHOOSE($B$3,ENWL!AV166,NPgN!AV166,NPgY!AV166,WMID!AV166,EMID!AV166,SWALES!AV166,SWEST!AV166,LPN!AV166,SPN!AV166,EPN!AV166,SPD!AV166,SPMW!AV166,SSEH!AV166,SSES!AV166)</f>
        <v>0</v>
      </c>
      <c r="AW166" s="184"/>
    </row>
    <row r="167" spans="1:49" ht="16.8">
      <c r="A167" s="82"/>
      <c r="B167" s="82"/>
      <c r="C167" s="82"/>
      <c r="D167" s="82"/>
      <c r="E167" s="82" t="s">
        <v>188</v>
      </c>
      <c r="F167" s="82"/>
      <c r="G167" s="82" t="s">
        <v>105</v>
      </c>
      <c r="H167" s="82" t="s">
        <v>189</v>
      </c>
      <c r="I167" s="82"/>
      <c r="J167" s="82"/>
      <c r="K167" s="82"/>
      <c r="L167" s="82"/>
      <c r="M167" s="82"/>
      <c r="N167" s="82"/>
      <c r="O167" s="184"/>
      <c r="P167" s="184"/>
      <c r="Q167" s="184"/>
      <c r="R167" s="184"/>
      <c r="S167" s="184"/>
      <c r="T167" s="184"/>
      <c r="U167" s="184"/>
      <c r="V167" s="184"/>
      <c r="W167" s="184"/>
      <c r="X167" s="184"/>
      <c r="Y167" s="184"/>
      <c r="Z167" s="184"/>
      <c r="AA167" s="184"/>
      <c r="AB167" s="184"/>
      <c r="AC167" s="184"/>
      <c r="AD167" s="184"/>
      <c r="AE167" s="184"/>
      <c r="AF167" s="184"/>
      <c r="AG167" s="184"/>
      <c r="AH167" s="184"/>
      <c r="AI167" s="184"/>
      <c r="AJ167" s="184"/>
      <c r="AK167" s="184"/>
      <c r="AL167" s="184"/>
      <c r="AM167" s="184"/>
      <c r="AN167" s="184"/>
      <c r="AO167" s="184"/>
      <c r="AP167" s="184"/>
      <c r="AQ167" s="243"/>
      <c r="AR167" s="476">
        <f>CHOOSE($B$3,ENWL!AR167,NPgN!AR167,NPgY!AR167,WMID!AR167,EMID!AR167,SWALES!AR167,SWEST!AR167,LPN!AR167,SPN!AR167,EPN!AR167,SPD!AR167,SPMW!AR167,SSEH!AR167,SSES!AR167)</f>
        <v>0</v>
      </c>
      <c r="AS167" s="476">
        <f>CHOOSE($B$3,ENWL!AS167,NPgN!AS167,NPgY!AS167,WMID!AS167,EMID!AS167,SWALES!AS167,SWEST!AS167,LPN!AS167,SPN!AS167,EPN!AS167,SPD!AS167,SPMW!AS167,SSEH!AS167,SSES!AS167)</f>
        <v>0</v>
      </c>
      <c r="AT167" s="476">
        <f>CHOOSE($B$3,ENWL!AT167,NPgN!AT167,NPgY!AT167,WMID!AT167,EMID!AT167,SWALES!AT167,SWEST!AT167,LPN!AT167,SPN!AT167,EPN!AT167,SPD!AT167,SPMW!AT167,SSEH!AT167,SSES!AT167)</f>
        <v>0</v>
      </c>
      <c r="AU167" s="476">
        <f>CHOOSE($B$3,ENWL!AU167,NPgN!AU167,NPgY!AU167,WMID!AU167,EMID!AU167,SWALES!AU167,SWEST!AU167,LPN!AU167,SPN!AU167,EPN!AU167,SPD!AU167,SPMW!AU167,SSEH!AU167,SSES!AU167)</f>
        <v>0</v>
      </c>
      <c r="AV167" s="476">
        <f>CHOOSE($B$3,ENWL!AV167,NPgN!AV167,NPgY!AV167,WMID!AV167,EMID!AV167,SWALES!AV167,SWEST!AV167,LPN!AV167,SPN!AV167,EPN!AV167,SPD!AV167,SPMW!AV167,SSEH!AV167,SSES!AV167)</f>
        <v>0</v>
      </c>
      <c r="AW167" s="184"/>
    </row>
    <row r="168" spans="1:49" ht="16.8">
      <c r="A168" s="82"/>
      <c r="B168" s="82"/>
      <c r="C168" s="82"/>
      <c r="D168" s="82"/>
      <c r="E168" s="82" t="s">
        <v>190</v>
      </c>
      <c r="F168" s="82"/>
      <c r="G168" s="82" t="s">
        <v>105</v>
      </c>
      <c r="H168" s="82" t="s">
        <v>191</v>
      </c>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476">
        <f>CHOOSE($B$3,ENWL!AR168,NPgN!AR168,NPgY!AR168,WMID!AR168,EMID!AR168,SWALES!AR168,SWEST!AR168,LPN!AR168,SPN!AR168,EPN!AR168,SPD!AR168,SPMW!AR168,SSEH!AR168,SSES!AR168)</f>
        <v>0</v>
      </c>
      <c r="AS168" s="476">
        <f>CHOOSE($B$3,ENWL!AS168,NPgN!AS168,NPgY!AS168,WMID!AS168,EMID!AS168,SWALES!AS168,SWEST!AS168,LPN!AS168,SPN!AS168,EPN!AS168,SPD!AS168,SPMW!AS168,SSEH!AS168,SSES!AS168)</f>
        <v>0</v>
      </c>
      <c r="AT168" s="476">
        <f>CHOOSE($B$3,ENWL!AT168,NPgN!AT168,NPgY!AT168,WMID!AT168,EMID!AT168,SWALES!AT168,SWEST!AT168,LPN!AT168,SPN!AT168,EPN!AT168,SPD!AT168,SPMW!AT168,SSEH!AT168,SSES!AT168)</f>
        <v>0</v>
      </c>
      <c r="AU168" s="476">
        <f>CHOOSE($B$3,ENWL!AU168,NPgN!AU168,NPgY!AU168,WMID!AU168,EMID!AU168,SWALES!AU168,SWEST!AU168,LPN!AU168,SPN!AU168,EPN!AU168,SPD!AU168,SPMW!AU168,SSEH!AU168,SSES!AU168)</f>
        <v>0</v>
      </c>
      <c r="AV168" s="476">
        <f>CHOOSE($B$3,ENWL!AV168,NPgN!AV168,NPgY!AV168,WMID!AV168,EMID!AV168,SWALES!AV168,SWEST!AV168,LPN!AV168,SPN!AV168,EPN!AV168,SPD!AV168,SPMW!AV168,SSEH!AV168,SSES!AV168)</f>
        <v>0</v>
      </c>
      <c r="AW168" s="184"/>
    </row>
    <row r="169" spans="1:49" ht="16.8">
      <c r="A169" s="82"/>
      <c r="B169" s="82"/>
      <c r="C169" s="82"/>
      <c r="D169" s="82"/>
      <c r="E169" s="82" t="s">
        <v>192</v>
      </c>
      <c r="F169" s="82"/>
      <c r="G169" s="82" t="s">
        <v>105</v>
      </c>
      <c r="H169" s="82" t="s">
        <v>193</v>
      </c>
      <c r="I169" s="82"/>
      <c r="J169" s="82"/>
      <c r="K169" s="82"/>
      <c r="L169" s="82"/>
      <c r="M169" s="82"/>
      <c r="N169" s="82"/>
      <c r="O169" s="184"/>
      <c r="P169" s="184"/>
      <c r="Q169" s="184"/>
      <c r="R169" s="184"/>
      <c r="S169" s="184"/>
      <c r="T169" s="184"/>
      <c r="U169" s="184"/>
      <c r="V169" s="184"/>
      <c r="W169" s="184"/>
      <c r="X169" s="184"/>
      <c r="Y169" s="184"/>
      <c r="Z169" s="184"/>
      <c r="AA169" s="184"/>
      <c r="AB169" s="184"/>
      <c r="AC169" s="184"/>
      <c r="AD169" s="184"/>
      <c r="AE169" s="184"/>
      <c r="AF169" s="184"/>
      <c r="AG169" s="184"/>
      <c r="AH169" s="184"/>
      <c r="AI169" s="184"/>
      <c r="AJ169" s="184"/>
      <c r="AK169" s="184"/>
      <c r="AL169" s="184"/>
      <c r="AM169" s="184"/>
      <c r="AN169" s="184"/>
      <c r="AO169" s="184"/>
      <c r="AP169" s="184"/>
      <c r="AQ169" s="243"/>
      <c r="AR169" s="476">
        <f>CHOOSE($B$3,ENWL!AR169,NPgN!AR169,NPgY!AR169,WMID!AR169,EMID!AR169,SWALES!AR169,SWEST!AR169,LPN!AR169,SPN!AR169,EPN!AR169,SPD!AR169,SPMW!AR169,SSEH!AR169,SSES!AR169)</f>
        <v>0</v>
      </c>
      <c r="AS169" s="476">
        <f>CHOOSE($B$3,ENWL!AS169,NPgN!AS169,NPgY!AS169,WMID!AS169,EMID!AS169,SWALES!AS169,SWEST!AS169,LPN!AS169,SPN!AS169,EPN!AS169,SPD!AS169,SPMW!AS169,SSEH!AS169,SSES!AS169)</f>
        <v>0</v>
      </c>
      <c r="AT169" s="476">
        <f>CHOOSE($B$3,ENWL!AT169,NPgN!AT169,NPgY!AT169,WMID!AT169,EMID!AT169,SWALES!AT169,SWEST!AT169,LPN!AT169,SPN!AT169,EPN!AT169,SPD!AT169,SPMW!AT169,SSEH!AT169,SSES!AT169)</f>
        <v>0</v>
      </c>
      <c r="AU169" s="476">
        <f>CHOOSE($B$3,ENWL!AU169,NPgN!AU169,NPgY!AU169,WMID!AU169,EMID!AU169,SWALES!AU169,SWEST!AU169,LPN!AU169,SPN!AU169,EPN!AU169,SPD!AU169,SPMW!AU169,SSEH!AU169,SSES!AU169)</f>
        <v>0</v>
      </c>
      <c r="AV169" s="476">
        <f>CHOOSE($B$3,ENWL!AV169,NPgN!AV169,NPgY!AV169,WMID!AV169,EMID!AV169,SWALES!AV169,SWEST!AV169,LPN!AV169,SPN!AV169,EPN!AV169,SPD!AV169,SPMW!AV169,SSEH!AV169,SSES!AV169)</f>
        <v>0</v>
      </c>
      <c r="AW169" s="184"/>
    </row>
    <row r="170" spans="1:49" ht="16.8">
      <c r="A170" s="82"/>
      <c r="B170" s="82"/>
      <c r="C170" s="82"/>
      <c r="D170" s="82"/>
      <c r="E170" s="182" t="s">
        <v>176</v>
      </c>
      <c r="F170" s="82"/>
      <c r="G170" s="82" t="s">
        <v>105</v>
      </c>
      <c r="H170" s="82"/>
      <c r="I170" s="82"/>
      <c r="J170" s="82"/>
      <c r="K170" s="82"/>
      <c r="L170" s="82"/>
      <c r="M170" s="82"/>
      <c r="N170" s="82"/>
      <c r="O170" s="184"/>
      <c r="P170" s="184"/>
      <c r="Q170" s="184"/>
      <c r="R170" s="184"/>
      <c r="S170" s="184"/>
      <c r="T170" s="184"/>
      <c r="U170" s="184"/>
      <c r="V170" s="184"/>
      <c r="W170" s="184"/>
      <c r="X170" s="184"/>
      <c r="Y170" s="184"/>
      <c r="Z170" s="184"/>
      <c r="AA170" s="184"/>
      <c r="AB170" s="184"/>
      <c r="AC170" s="184"/>
      <c r="AD170" s="184"/>
      <c r="AE170" s="184"/>
      <c r="AF170" s="184"/>
      <c r="AG170" s="184"/>
      <c r="AH170" s="184"/>
      <c r="AI170" s="184"/>
      <c r="AJ170" s="184"/>
      <c r="AK170" s="184"/>
      <c r="AL170" s="184"/>
      <c r="AM170" s="184"/>
      <c r="AN170" s="184"/>
      <c r="AO170" s="184"/>
      <c r="AP170" s="184"/>
      <c r="AQ170" s="243"/>
      <c r="AR170" s="476">
        <f>CHOOSE($B$3,ENWL!AR170,NPgN!AR170,NPgY!AR170,WMID!AR170,EMID!AR170,SWALES!AR170,SWEST!AR170,LPN!AR170,SPN!AR170,EPN!AR170,SPD!AR170,SPMW!AR170,SSEH!AR170,SSES!AR170)</f>
        <v>0</v>
      </c>
      <c r="AS170" s="476">
        <f>CHOOSE($B$3,ENWL!AS170,NPgN!AS170,NPgY!AS170,WMID!AS170,EMID!AS170,SWALES!AS170,SWEST!AS170,LPN!AS170,SPN!AS170,EPN!AS170,SPD!AS170,SPMW!AS170,SSEH!AS170,SSES!AS170)</f>
        <v>0</v>
      </c>
      <c r="AT170" s="476">
        <f>CHOOSE($B$3,ENWL!AT170,NPgN!AT170,NPgY!AT170,WMID!AT170,EMID!AT170,SWALES!AT170,SWEST!AT170,LPN!AT170,SPN!AT170,EPN!AT170,SPD!AT170,SPMW!AT170,SSEH!AT170,SSES!AT170)</f>
        <v>0</v>
      </c>
      <c r="AU170" s="476">
        <f>CHOOSE($B$3,ENWL!AU170,NPgN!AU170,NPgY!AU170,WMID!AU170,EMID!AU170,SWALES!AU170,SWEST!AU170,LPN!AU170,SPN!AU170,EPN!AU170,SPD!AU170,SPMW!AU170,SSEH!AU170,SSES!AU170)</f>
        <v>0</v>
      </c>
      <c r="AV170" s="476">
        <f>CHOOSE($B$3,ENWL!AV170,NPgN!AV170,NPgY!AV170,WMID!AV170,EMID!AV170,SWALES!AV170,SWEST!AV170,LPN!AV170,SPN!AV170,EPN!AV170,SPD!AV170,SPMW!AV170,SSEH!AV170,SSES!AV170)</f>
        <v>0</v>
      </c>
      <c r="AW170" s="184"/>
    </row>
    <row r="171" spans="1:49" ht="16.8">
      <c r="A171" s="82"/>
      <c r="B171" s="82"/>
      <c r="C171" s="82"/>
      <c r="D171" s="82"/>
      <c r="E171" s="182" t="s">
        <v>176</v>
      </c>
      <c r="F171" s="82"/>
      <c r="G171" s="82" t="s">
        <v>105</v>
      </c>
      <c r="H171" s="82"/>
      <c r="I171" s="82"/>
      <c r="J171" s="82"/>
      <c r="K171" s="82"/>
      <c r="L171" s="82"/>
      <c r="M171" s="82"/>
      <c r="N171" s="82"/>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4"/>
      <c r="AJ171" s="184"/>
      <c r="AK171" s="184"/>
      <c r="AL171" s="184"/>
      <c r="AM171" s="184"/>
      <c r="AN171" s="184"/>
      <c r="AO171" s="184"/>
      <c r="AP171" s="184"/>
      <c r="AQ171" s="243"/>
      <c r="AR171" s="476">
        <f>CHOOSE($B$3,ENWL!AR171,NPgN!AR171,NPgY!AR171,WMID!AR171,EMID!AR171,SWALES!AR171,SWEST!AR171,LPN!AR171,SPN!AR171,EPN!AR171,SPD!AR171,SPMW!AR171,SSEH!AR171,SSES!AR171)</f>
        <v>0</v>
      </c>
      <c r="AS171" s="476">
        <f>CHOOSE($B$3,ENWL!AS171,NPgN!AS171,NPgY!AS171,WMID!AS171,EMID!AS171,SWALES!AS171,SWEST!AS171,LPN!AS171,SPN!AS171,EPN!AS171,SPD!AS171,SPMW!AS171,SSEH!AS171,SSES!AS171)</f>
        <v>0</v>
      </c>
      <c r="AT171" s="476">
        <f>CHOOSE($B$3,ENWL!AT171,NPgN!AT171,NPgY!AT171,WMID!AT171,EMID!AT171,SWALES!AT171,SWEST!AT171,LPN!AT171,SPN!AT171,EPN!AT171,SPD!AT171,SPMW!AT171,SSEH!AT171,SSES!AT171)</f>
        <v>0</v>
      </c>
      <c r="AU171" s="476">
        <f>CHOOSE($B$3,ENWL!AU171,NPgN!AU171,NPgY!AU171,WMID!AU171,EMID!AU171,SWALES!AU171,SWEST!AU171,LPN!AU171,SPN!AU171,EPN!AU171,SPD!AU171,SPMW!AU171,SSEH!AU171,SSES!AU171)</f>
        <v>0</v>
      </c>
      <c r="AV171" s="476">
        <f>CHOOSE($B$3,ENWL!AV171,NPgN!AV171,NPgY!AV171,WMID!AV171,EMID!AV171,SWALES!AV171,SWEST!AV171,LPN!AV171,SPN!AV171,EPN!AV171,SPD!AV171,SPMW!AV171,SSEH!AV171,SSES!AV171)</f>
        <v>0</v>
      </c>
      <c r="AW171" s="184"/>
    </row>
    <row r="172" spans="1:49" ht="16.8">
      <c r="A172" s="82"/>
      <c r="B172" s="82"/>
      <c r="C172" s="82"/>
      <c r="D172" s="82"/>
      <c r="E172" s="82"/>
      <c r="F172" s="82"/>
      <c r="G172" s="82"/>
      <c r="H172" s="82"/>
      <c r="I172" s="82"/>
      <c r="J172" s="82"/>
      <c r="K172" s="82"/>
      <c r="L172" s="82"/>
      <c r="M172" s="82"/>
      <c r="N172" s="82"/>
      <c r="O172" s="184"/>
      <c r="P172" s="184"/>
      <c r="Q172" s="184"/>
      <c r="R172" s="184"/>
      <c r="S172" s="184"/>
      <c r="T172" s="184"/>
      <c r="U172" s="184"/>
      <c r="V172" s="184"/>
      <c r="W172" s="184"/>
      <c r="X172" s="184"/>
      <c r="Y172" s="184"/>
      <c r="Z172" s="184"/>
      <c r="AA172" s="184"/>
      <c r="AB172" s="184"/>
      <c r="AC172" s="184"/>
      <c r="AD172" s="184"/>
      <c r="AE172" s="184"/>
      <c r="AF172" s="184"/>
      <c r="AG172" s="184"/>
      <c r="AH172" s="184"/>
      <c r="AI172" s="184"/>
      <c r="AJ172" s="184"/>
      <c r="AK172" s="184"/>
      <c r="AL172" s="184"/>
      <c r="AM172" s="184"/>
      <c r="AN172" s="184"/>
      <c r="AO172" s="184"/>
      <c r="AP172" s="184"/>
      <c r="AQ172" s="243"/>
      <c r="AR172" s="517"/>
      <c r="AS172" s="2"/>
      <c r="AT172" s="2"/>
      <c r="AU172" s="2"/>
      <c r="AV172" s="2"/>
      <c r="AW172" s="184"/>
    </row>
    <row r="173" spans="1:49" ht="16.8">
      <c r="A173" s="82"/>
      <c r="B173" s="82"/>
      <c r="C173" s="82"/>
      <c r="D173" s="82"/>
      <c r="E173" s="82" t="s">
        <v>194</v>
      </c>
      <c r="F173" s="82"/>
      <c r="G173" s="82" t="s">
        <v>105</v>
      </c>
      <c r="H173" s="82" t="s">
        <v>195</v>
      </c>
      <c r="I173" s="82"/>
      <c r="J173" s="82"/>
      <c r="K173" s="82"/>
      <c r="L173" s="82"/>
      <c r="M173" s="82"/>
      <c r="N173" s="82"/>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4"/>
      <c r="AJ173" s="184"/>
      <c r="AK173" s="184"/>
      <c r="AL173" s="184"/>
      <c r="AM173" s="184"/>
      <c r="AN173" s="184"/>
      <c r="AO173" s="184"/>
      <c r="AP173" s="184"/>
      <c r="AQ173" s="243"/>
      <c r="AR173" s="476">
        <f>CHOOSE($B$3,ENWL!AR173,NPgN!AR173,NPgY!AR173,WMID!AR173,EMID!AR173,SWALES!AR173,SWEST!AR173,LPN!AR173,SPN!AR173,EPN!AR173,SPD!AR173,SPMW!AR173,SSEH!AR173,SSES!AR173)</f>
        <v>0.69</v>
      </c>
      <c r="AS173" s="476">
        <f>CHOOSE($B$3,ENWL!AS173,NPgN!AS173,NPgY!AS173,WMID!AS173,EMID!AS173,SWALES!AS173,SWEST!AS173,LPN!AS173,SPN!AS173,EPN!AS173,SPD!AS173,SPMW!AS173,SSEH!AS173,SSES!AS173)</f>
        <v>0</v>
      </c>
      <c r="AT173" s="476">
        <f>CHOOSE($B$3,ENWL!AT173,NPgN!AT173,NPgY!AT173,WMID!AT173,EMID!AT173,SWALES!AT173,SWEST!AT173,LPN!AT173,SPN!AT173,EPN!AT173,SPD!AT173,SPMW!AT173,SSEH!AT173,SSES!AT173)</f>
        <v>0</v>
      </c>
      <c r="AU173" s="476">
        <f>CHOOSE($B$3,ENWL!AU173,NPgN!AU173,NPgY!AU173,WMID!AU173,EMID!AU173,SWALES!AU173,SWEST!AU173,LPN!AU173,SPN!AU173,EPN!AU173,SPD!AU173,SPMW!AU173,SSEH!AU173,SSES!AU173)</f>
        <v>0</v>
      </c>
      <c r="AV173" s="476">
        <f>CHOOSE($B$3,ENWL!AV173,NPgN!AV173,NPgY!AV173,WMID!AV173,EMID!AV173,SWALES!AV173,SWEST!AV173,LPN!AV173,SPN!AV173,EPN!AV173,SPD!AV173,SPMW!AV173,SSEH!AV173,SSES!AV173)</f>
        <v>0</v>
      </c>
      <c r="AW173" s="184"/>
    </row>
    <row r="174" spans="1:49" ht="16.8">
      <c r="A174" s="82"/>
      <c r="B174" s="82"/>
      <c r="C174" s="82"/>
      <c r="D174" s="82"/>
      <c r="E174" s="82"/>
      <c r="F174" s="82"/>
      <c r="G174" s="82"/>
      <c r="H174" s="82"/>
      <c r="I174" s="82"/>
      <c r="J174" s="82"/>
      <c r="K174" s="82"/>
      <c r="L174" s="82"/>
      <c r="M174" s="82"/>
      <c r="N174" s="82"/>
      <c r="O174" s="184"/>
      <c r="P174" s="184"/>
      <c r="Q174" s="184"/>
      <c r="R174" s="184"/>
      <c r="S174" s="184"/>
      <c r="T174" s="184"/>
      <c r="U174" s="184"/>
      <c r="V174" s="184"/>
      <c r="W174" s="184"/>
      <c r="X174" s="184"/>
      <c r="Y174" s="184"/>
      <c r="Z174" s="184"/>
      <c r="AA174" s="184"/>
      <c r="AB174" s="184"/>
      <c r="AC174" s="184"/>
      <c r="AD174" s="184"/>
      <c r="AE174" s="184"/>
      <c r="AF174" s="184"/>
      <c r="AG174" s="184"/>
      <c r="AH174" s="184"/>
      <c r="AI174" s="184"/>
      <c r="AJ174" s="184"/>
      <c r="AK174" s="184"/>
      <c r="AL174" s="184"/>
      <c r="AM174" s="184"/>
      <c r="AN174" s="184"/>
      <c r="AO174" s="184"/>
      <c r="AP174" s="184"/>
      <c r="AQ174" s="243"/>
      <c r="AR174" s="517"/>
      <c r="AS174" s="2"/>
      <c r="AT174" s="2"/>
      <c r="AU174" s="2"/>
      <c r="AV174" s="2"/>
      <c r="AW174" s="184"/>
    </row>
    <row r="175" spans="1:49" ht="16.8">
      <c r="A175" s="82"/>
      <c r="B175" s="82"/>
      <c r="C175" s="91" t="s">
        <v>3</v>
      </c>
      <c r="D175" s="91"/>
      <c r="E175" s="91"/>
      <c r="F175" s="91"/>
      <c r="G175" s="91"/>
      <c r="H175" s="91"/>
      <c r="I175" s="91"/>
      <c r="J175" s="91"/>
      <c r="K175" s="91"/>
      <c r="L175" s="91"/>
      <c r="M175" s="91"/>
      <c r="N175" s="91"/>
      <c r="O175" s="403"/>
      <c r="P175" s="403"/>
      <c r="Q175" s="403"/>
      <c r="R175" s="403"/>
      <c r="S175" s="403"/>
      <c r="T175" s="403"/>
      <c r="U175" s="403"/>
      <c r="V175" s="403"/>
      <c r="W175" s="403"/>
      <c r="X175" s="403"/>
      <c r="Y175" s="403"/>
      <c r="Z175" s="403"/>
      <c r="AA175" s="403"/>
      <c r="AB175" s="403"/>
      <c r="AC175" s="403"/>
      <c r="AD175" s="403"/>
      <c r="AE175" s="403"/>
      <c r="AF175" s="403"/>
      <c r="AG175" s="403"/>
      <c r="AH175" s="403"/>
      <c r="AI175" s="403"/>
      <c r="AJ175" s="403"/>
      <c r="AK175" s="403"/>
      <c r="AL175" s="403"/>
      <c r="AM175" s="403"/>
      <c r="AN175" s="403"/>
      <c r="AO175" s="403"/>
      <c r="AP175" s="403"/>
      <c r="AQ175" s="404"/>
      <c r="AR175" s="519"/>
      <c r="AS175" s="520"/>
      <c r="AT175" s="520"/>
      <c r="AU175" s="520"/>
      <c r="AV175" s="520"/>
      <c r="AW175" s="184"/>
    </row>
    <row r="176" spans="1:49" ht="16.8">
      <c r="A176" s="82"/>
      <c r="B176" s="82"/>
      <c r="C176" s="82"/>
      <c r="D176" s="82"/>
      <c r="E176" s="82"/>
      <c r="F176" s="82"/>
      <c r="G176" s="82"/>
      <c r="H176" s="82"/>
      <c r="I176" s="82"/>
      <c r="J176" s="82"/>
      <c r="K176" s="82"/>
      <c r="L176" s="82"/>
      <c r="M176" s="82"/>
      <c r="N176" s="82"/>
      <c r="O176" s="184"/>
      <c r="P176" s="184"/>
      <c r="Q176" s="184"/>
      <c r="R176" s="184"/>
      <c r="S176" s="184"/>
      <c r="T176" s="184"/>
      <c r="U176" s="184"/>
      <c r="V176" s="184"/>
      <c r="W176" s="184"/>
      <c r="X176" s="184"/>
      <c r="Y176" s="184"/>
      <c r="Z176" s="184"/>
      <c r="AA176" s="184"/>
      <c r="AB176" s="184"/>
      <c r="AC176" s="184"/>
      <c r="AD176" s="184"/>
      <c r="AE176" s="184"/>
      <c r="AF176" s="184"/>
      <c r="AG176" s="184"/>
      <c r="AH176" s="184"/>
      <c r="AI176" s="184"/>
      <c r="AJ176" s="184"/>
      <c r="AK176" s="184"/>
      <c r="AL176" s="184"/>
      <c r="AM176" s="184"/>
      <c r="AN176" s="184"/>
      <c r="AO176" s="184"/>
      <c r="AP176" s="184"/>
      <c r="AQ176" s="243"/>
      <c r="AR176" s="517"/>
      <c r="AS176" s="2"/>
      <c r="AT176" s="2"/>
      <c r="AU176" s="2"/>
      <c r="AV176" s="2"/>
      <c r="AW176" s="184"/>
    </row>
    <row r="177" spans="1:49" ht="16.8">
      <c r="A177" s="82"/>
      <c r="B177" s="82"/>
      <c r="C177" s="82"/>
      <c r="D177" s="82"/>
      <c r="E177" s="82" t="s">
        <v>196</v>
      </c>
      <c r="F177" s="82"/>
      <c r="G177" s="82" t="s">
        <v>105</v>
      </c>
      <c r="H177" s="82" t="s">
        <v>197</v>
      </c>
      <c r="I177" s="82"/>
      <c r="J177" s="82"/>
      <c r="K177" s="82"/>
      <c r="L177" s="82"/>
      <c r="M177" s="82"/>
      <c r="N177" s="82"/>
      <c r="O177" s="184"/>
      <c r="P177" s="184"/>
      <c r="Q177" s="184"/>
      <c r="R177" s="184"/>
      <c r="S177" s="184"/>
      <c r="T177" s="184"/>
      <c r="U177" s="184"/>
      <c r="V177" s="184"/>
      <c r="W177" s="184"/>
      <c r="X177" s="184"/>
      <c r="Y177" s="184"/>
      <c r="Z177" s="184"/>
      <c r="AA177" s="184"/>
      <c r="AB177" s="184"/>
      <c r="AC177" s="184"/>
      <c r="AD177" s="184"/>
      <c r="AE177" s="184"/>
      <c r="AF177" s="184"/>
      <c r="AG177" s="184"/>
      <c r="AH177" s="184"/>
      <c r="AI177" s="184"/>
      <c r="AJ177" s="184"/>
      <c r="AK177" s="184"/>
      <c r="AL177" s="184"/>
      <c r="AM177" s="184"/>
      <c r="AN177" s="184"/>
      <c r="AO177" s="184"/>
      <c r="AP177" s="184"/>
      <c r="AQ177" s="243"/>
      <c r="AR177" s="476">
        <f>CHOOSE($B$3,ENWL!AR177,NPgN!AR177,NPgY!AR177,WMID!AR177,EMID!AR177,SWALES!AR177,SWEST!AR177,LPN!AR177,SPN!AR177,EPN!AR177,SPD!AR177,SPMW!AR177,SSEH!AR177,SSES!AR177)</f>
        <v>0.56480262951973137</v>
      </c>
      <c r="AS177" s="476">
        <f>CHOOSE($B$3,ENWL!AS177,NPgN!AS177,NPgY!AS177,WMID!AS177,EMID!AS177,SWALES!AS177,SWEST!AS177,LPN!AS177,SPN!AS177,EPN!AS177,SPD!AS177,SPMW!AS177,SSEH!AS177,SSES!AS177)</f>
        <v>0.56480262951973137</v>
      </c>
      <c r="AT177" s="476">
        <f>CHOOSE($B$3,ENWL!AT177,NPgN!AT177,NPgY!AT177,WMID!AT177,EMID!AT177,SWALES!AT177,SWEST!AT177,LPN!AT177,SPN!AT177,EPN!AT177,SPD!AT177,SPMW!AT177,SSEH!AT177,SSES!AT177)</f>
        <v>0.56480262951973137</v>
      </c>
      <c r="AU177" s="476">
        <f>CHOOSE($B$3,ENWL!AU177,NPgN!AU177,NPgY!AU177,WMID!AU177,EMID!AU177,SWALES!AU177,SWEST!AU177,LPN!AU177,SPN!AU177,EPN!AU177,SPD!AU177,SPMW!AU177,SSEH!AU177,SSES!AU177)</f>
        <v>0.56480262951973137</v>
      </c>
      <c r="AV177" s="476">
        <f>CHOOSE($B$3,ENWL!AV177,NPgN!AV177,NPgY!AV177,WMID!AV177,EMID!AV177,SWALES!AV177,SWEST!AV177,LPN!AV177,SPN!AV177,EPN!AV177,SPD!AV177,SPMW!AV177,SSEH!AV177,SSES!AV177)</f>
        <v>0.54078948192107434</v>
      </c>
      <c r="AW177" s="184"/>
    </row>
    <row r="178" spans="1:49" ht="16.8">
      <c r="A178" s="82"/>
      <c r="B178" s="82"/>
      <c r="C178" s="82"/>
      <c r="D178" s="82"/>
      <c r="E178" s="82" t="s">
        <v>198</v>
      </c>
      <c r="F178" s="82"/>
      <c r="G178" s="82" t="s">
        <v>105</v>
      </c>
      <c r="H178" s="82" t="s">
        <v>199</v>
      </c>
      <c r="I178" s="82"/>
      <c r="J178" s="82"/>
      <c r="K178" s="82"/>
      <c r="L178" s="82"/>
      <c r="M178" s="82"/>
      <c r="N178" s="82"/>
      <c r="O178" s="184"/>
      <c r="P178" s="184"/>
      <c r="Q178" s="184"/>
      <c r="R178" s="184"/>
      <c r="S178" s="184"/>
      <c r="T178" s="184"/>
      <c r="U178" s="184"/>
      <c r="V178" s="184"/>
      <c r="W178" s="184"/>
      <c r="X178" s="184"/>
      <c r="Y178" s="184"/>
      <c r="Z178" s="184"/>
      <c r="AA178" s="184"/>
      <c r="AB178" s="184"/>
      <c r="AC178" s="184"/>
      <c r="AD178" s="184"/>
      <c r="AE178" s="184"/>
      <c r="AF178" s="184"/>
      <c r="AG178" s="184"/>
      <c r="AH178" s="184"/>
      <c r="AI178" s="184"/>
      <c r="AJ178" s="184"/>
      <c r="AK178" s="184"/>
      <c r="AL178" s="184"/>
      <c r="AM178" s="184"/>
      <c r="AN178" s="184"/>
      <c r="AO178" s="184"/>
      <c r="AP178" s="184"/>
      <c r="AQ178" s="243"/>
      <c r="AR178" s="476">
        <f>CHOOSE($B$3,ENWL!AR178,NPgN!AR178,NPgY!AR178,WMID!AR178,EMID!AR178,SWALES!AR178,SWEST!AR178,LPN!AR178,SPN!AR178,EPN!AR178,SPD!AR178,SPMW!AR178,SSEH!AR178,SSES!AR178)</f>
        <v>0</v>
      </c>
      <c r="AS178" s="476">
        <f>CHOOSE($B$3,ENWL!AS178,NPgN!AS178,NPgY!AS178,WMID!AS178,EMID!AS178,SWALES!AS178,SWEST!AS178,LPN!AS178,SPN!AS178,EPN!AS178,SPD!AS178,SPMW!AS178,SSEH!AS178,SSES!AS178)</f>
        <v>0</v>
      </c>
      <c r="AT178" s="476">
        <f>CHOOSE($B$3,ENWL!AT178,NPgN!AT178,NPgY!AT178,WMID!AT178,EMID!AT178,SWALES!AT178,SWEST!AT178,LPN!AT178,SPN!AT178,EPN!AT178,SPD!AT178,SPMW!AT178,SSEH!AT178,SSES!AT178)</f>
        <v>0</v>
      </c>
      <c r="AU178" s="476">
        <f>CHOOSE($B$3,ENWL!AU178,NPgN!AU178,NPgY!AU178,WMID!AU178,EMID!AU178,SWALES!AU178,SWEST!AU178,LPN!AU178,SPN!AU178,EPN!AU178,SPD!AU178,SPMW!AU178,SSEH!AU178,SSES!AU178)</f>
        <v>0</v>
      </c>
      <c r="AV178" s="476">
        <f>CHOOSE($B$3,ENWL!AV178,NPgN!AV178,NPgY!AV178,WMID!AV178,EMID!AV178,SWALES!AV178,SWEST!AV178,LPN!AV178,SPN!AV178,EPN!AV178,SPD!AV178,SPMW!AV178,SSEH!AV178,SSES!AV178)</f>
        <v>0</v>
      </c>
      <c r="AW178" s="184"/>
    </row>
    <row r="179" spans="1:49" ht="16.8">
      <c r="A179" s="82"/>
      <c r="B179" s="82"/>
      <c r="C179" s="82"/>
      <c r="D179" s="82"/>
      <c r="E179" s="82" t="s">
        <v>200</v>
      </c>
      <c r="F179" s="82"/>
      <c r="G179" s="82" t="s">
        <v>105</v>
      </c>
      <c r="H179" s="82" t="s">
        <v>201</v>
      </c>
      <c r="I179" s="82"/>
      <c r="J179" s="82"/>
      <c r="K179" s="82"/>
      <c r="L179" s="82"/>
      <c r="M179" s="82"/>
      <c r="N179" s="82"/>
      <c r="O179" s="184"/>
      <c r="P179" s="184"/>
      <c r="Q179" s="184"/>
      <c r="R179" s="184"/>
      <c r="S179" s="184"/>
      <c r="T179" s="184"/>
      <c r="U179" s="184"/>
      <c r="V179" s="184"/>
      <c r="W179" s="184"/>
      <c r="X179" s="184"/>
      <c r="Y179" s="184"/>
      <c r="Z179" s="184"/>
      <c r="AA179" s="184"/>
      <c r="AB179" s="184"/>
      <c r="AC179" s="184"/>
      <c r="AD179" s="184"/>
      <c r="AE179" s="184"/>
      <c r="AF179" s="184"/>
      <c r="AG179" s="184"/>
      <c r="AH179" s="184"/>
      <c r="AI179" s="184"/>
      <c r="AJ179" s="184"/>
      <c r="AK179" s="184"/>
      <c r="AL179" s="184"/>
      <c r="AM179" s="184"/>
      <c r="AN179" s="184"/>
      <c r="AO179" s="184"/>
      <c r="AP179" s="184"/>
      <c r="AQ179" s="243"/>
      <c r="AR179" s="476">
        <f>CHOOSE($B$3,ENWL!AR179,NPgN!AR179,NPgY!AR179,WMID!AR179,EMID!AR179,SWALES!AR179,SWEST!AR179,LPN!AR179,SPN!AR179,EPN!AR179,SPD!AR179,SPMW!AR179,SSEH!AR179,SSES!AR179)</f>
        <v>0</v>
      </c>
      <c r="AS179" s="476">
        <f>CHOOSE($B$3,ENWL!AS179,NPgN!AS179,NPgY!AS179,WMID!AS179,EMID!AS179,SWALES!AS179,SWEST!AS179,LPN!AS179,SPN!AS179,EPN!AS179,SPD!AS179,SPMW!AS179,SSEH!AS179,SSES!AS179)</f>
        <v>0</v>
      </c>
      <c r="AT179" s="476">
        <f>CHOOSE($B$3,ENWL!AT179,NPgN!AT179,NPgY!AT179,WMID!AT179,EMID!AT179,SWALES!AT179,SWEST!AT179,LPN!AT179,SPN!AT179,EPN!AT179,SPD!AT179,SPMW!AT179,SSEH!AT179,SSES!AT179)</f>
        <v>0</v>
      </c>
      <c r="AU179" s="476">
        <f>CHOOSE($B$3,ENWL!AU179,NPgN!AU179,NPgY!AU179,WMID!AU179,EMID!AU179,SWALES!AU179,SWEST!AU179,LPN!AU179,SPN!AU179,EPN!AU179,SPD!AU179,SPMW!AU179,SSEH!AU179,SSES!AU179)</f>
        <v>0</v>
      </c>
      <c r="AV179" s="476">
        <f>CHOOSE($B$3,ENWL!AV179,NPgN!AV179,NPgY!AV179,WMID!AV179,EMID!AV179,SWALES!AV179,SWEST!AV179,LPN!AV179,SPN!AV179,EPN!AV179,SPD!AV179,SPMW!AV179,SSEH!AV179,SSES!AV179)</f>
        <v>0</v>
      </c>
      <c r="AW179" s="184"/>
    </row>
    <row r="180" spans="1:49" ht="16.8">
      <c r="A180" s="82"/>
      <c r="B180" s="82"/>
      <c r="C180" s="82"/>
      <c r="D180" s="82"/>
      <c r="E180" s="82" t="s">
        <v>202</v>
      </c>
      <c r="F180" s="82"/>
      <c r="G180" s="82" t="s">
        <v>105</v>
      </c>
      <c r="H180" s="82" t="s">
        <v>203</v>
      </c>
      <c r="I180" s="82"/>
      <c r="J180" s="82"/>
      <c r="K180" s="82"/>
      <c r="L180" s="82"/>
      <c r="M180" s="82"/>
      <c r="N180" s="82"/>
      <c r="O180" s="184"/>
      <c r="P180" s="184"/>
      <c r="Q180" s="184"/>
      <c r="R180" s="184"/>
      <c r="S180" s="184"/>
      <c r="T180" s="184"/>
      <c r="U180" s="184"/>
      <c r="V180" s="184"/>
      <c r="W180" s="184"/>
      <c r="X180" s="184"/>
      <c r="Y180" s="184"/>
      <c r="Z180" s="184"/>
      <c r="AA180" s="184"/>
      <c r="AB180" s="184"/>
      <c r="AC180" s="184"/>
      <c r="AD180" s="184"/>
      <c r="AE180" s="184"/>
      <c r="AF180" s="184"/>
      <c r="AG180" s="184"/>
      <c r="AH180" s="184"/>
      <c r="AI180" s="184"/>
      <c r="AJ180" s="184"/>
      <c r="AK180" s="184"/>
      <c r="AL180" s="184"/>
      <c r="AM180" s="184"/>
      <c r="AN180" s="184"/>
      <c r="AO180" s="184"/>
      <c r="AP180" s="184"/>
      <c r="AQ180" s="243"/>
      <c r="AR180" s="476">
        <f>CHOOSE($B$3,ENWL!AR180,NPgN!AR180,NPgY!AR180,WMID!AR180,EMID!AR180,SWALES!AR180,SWEST!AR180,LPN!AR180,SPN!AR180,EPN!AR180,SPD!AR180,SPMW!AR180,SSEH!AR180,SSES!AR180)</f>
        <v>0</v>
      </c>
      <c r="AS180" s="476">
        <f>CHOOSE($B$3,ENWL!AS180,NPgN!AS180,NPgY!AS180,WMID!AS180,EMID!AS180,SWALES!AS180,SWEST!AS180,LPN!AS180,SPN!AS180,EPN!AS180,SPD!AS180,SPMW!AS180,SSEH!AS180,SSES!AS180)</f>
        <v>0</v>
      </c>
      <c r="AT180" s="476">
        <f>CHOOSE($B$3,ENWL!AT180,NPgN!AT180,NPgY!AT180,WMID!AT180,EMID!AT180,SWALES!AT180,SWEST!AT180,LPN!AT180,SPN!AT180,EPN!AT180,SPD!AT180,SPMW!AT180,SSEH!AT180,SSES!AT180)</f>
        <v>0</v>
      </c>
      <c r="AU180" s="476">
        <f>CHOOSE($B$3,ENWL!AU180,NPgN!AU180,NPgY!AU180,WMID!AU180,EMID!AU180,SWALES!AU180,SWEST!AU180,LPN!AU180,SPN!AU180,EPN!AU180,SPD!AU180,SPMW!AU180,SSEH!AU180,SSES!AU180)</f>
        <v>0</v>
      </c>
      <c r="AV180" s="476">
        <f>CHOOSE($B$3,ENWL!AV180,NPgN!AV180,NPgY!AV180,WMID!AV180,EMID!AV180,SWALES!AV180,SWEST!AV180,LPN!AV180,SPN!AV180,EPN!AV180,SPD!AV180,SPMW!AV180,SSEH!AV180,SSES!AV180)</f>
        <v>0</v>
      </c>
      <c r="AW180" s="184"/>
    </row>
    <row r="181" spans="1:49" ht="16.8">
      <c r="A181" s="82"/>
      <c r="B181" s="82"/>
      <c r="C181" s="82"/>
      <c r="D181" s="82"/>
      <c r="E181" s="82" t="s">
        <v>204</v>
      </c>
      <c r="F181" s="82"/>
      <c r="G181" s="82" t="s">
        <v>105</v>
      </c>
      <c r="H181" s="82" t="s">
        <v>205</v>
      </c>
      <c r="I181" s="82"/>
      <c r="J181" s="82"/>
      <c r="K181" s="82"/>
      <c r="L181" s="82"/>
      <c r="M181" s="82"/>
      <c r="N181" s="82"/>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184"/>
      <c r="AO181" s="184"/>
      <c r="AP181" s="184"/>
      <c r="AQ181" s="243"/>
      <c r="AR181" s="476">
        <f>CHOOSE($B$3,ENWL!AR181,NPgN!AR181,NPgY!AR181,WMID!AR181,EMID!AR181,SWALES!AR181,SWEST!AR181,LPN!AR181,SPN!AR181,EPN!AR181,SPD!AR181,SPMW!AR181,SSEH!AR181,SSES!AR181)</f>
        <v>0</v>
      </c>
      <c r="AS181" s="476">
        <f>CHOOSE($B$3,ENWL!AS181,NPgN!AS181,NPgY!AS181,WMID!AS181,EMID!AS181,SWALES!AS181,SWEST!AS181,LPN!AS181,SPN!AS181,EPN!AS181,SPD!AS181,SPMW!AS181,SSEH!AS181,SSES!AS181)</f>
        <v>0</v>
      </c>
      <c r="AT181" s="476">
        <f>CHOOSE($B$3,ENWL!AT181,NPgN!AT181,NPgY!AT181,WMID!AT181,EMID!AT181,SWALES!AT181,SWEST!AT181,LPN!AT181,SPN!AT181,EPN!AT181,SPD!AT181,SPMW!AT181,SSEH!AT181,SSES!AT181)</f>
        <v>0</v>
      </c>
      <c r="AU181" s="476">
        <f>CHOOSE($B$3,ENWL!AU181,NPgN!AU181,NPgY!AU181,WMID!AU181,EMID!AU181,SWALES!AU181,SWEST!AU181,LPN!AU181,SPN!AU181,EPN!AU181,SPD!AU181,SPMW!AU181,SSEH!AU181,SSES!AU181)</f>
        <v>0</v>
      </c>
      <c r="AV181" s="476">
        <f>CHOOSE($B$3,ENWL!AV181,NPgN!AV181,NPgY!AV181,WMID!AV181,EMID!AV181,SWALES!AV181,SWEST!AV181,LPN!AV181,SPN!AV181,EPN!AV181,SPD!AV181,SPMW!AV181,SSEH!AV181,SSES!AV181)</f>
        <v>0</v>
      </c>
      <c r="AW181" s="184"/>
    </row>
    <row r="182" spans="1:49" ht="16.8">
      <c r="A182" s="82"/>
      <c r="B182" s="82"/>
      <c r="C182" s="82"/>
      <c r="D182" s="82"/>
      <c r="E182" s="82" t="s">
        <v>206</v>
      </c>
      <c r="F182" s="82"/>
      <c r="G182" s="82" t="s">
        <v>105</v>
      </c>
      <c r="H182" s="82" t="s">
        <v>207</v>
      </c>
      <c r="I182" s="82"/>
      <c r="J182" s="82"/>
      <c r="K182" s="82"/>
      <c r="L182" s="82"/>
      <c r="M182" s="82"/>
      <c r="N182" s="82"/>
      <c r="O182" s="184"/>
      <c r="P182" s="184"/>
      <c r="Q182" s="184"/>
      <c r="R182" s="184"/>
      <c r="S182" s="184"/>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184"/>
      <c r="AO182" s="184"/>
      <c r="AP182" s="184"/>
      <c r="AQ182" s="243"/>
      <c r="AR182" s="476">
        <f>CHOOSE($B$3,ENWL!AR182,NPgN!AR182,NPgY!AR182,WMID!AR182,EMID!AR182,SWALES!AR182,SWEST!AR182,LPN!AR182,SPN!AR182,EPN!AR182,SPD!AR182,SPMW!AR182,SSEH!AR182,SSES!AR182)</f>
        <v>0</v>
      </c>
      <c r="AS182" s="476">
        <f>CHOOSE($B$3,ENWL!AS182,NPgN!AS182,NPgY!AS182,WMID!AS182,EMID!AS182,SWALES!AS182,SWEST!AS182,LPN!AS182,SPN!AS182,EPN!AS182,SPD!AS182,SPMW!AS182,SSEH!AS182,SSES!AS182)</f>
        <v>0</v>
      </c>
      <c r="AT182" s="476">
        <f>CHOOSE($B$3,ENWL!AT182,NPgN!AT182,NPgY!AT182,WMID!AT182,EMID!AT182,SWALES!AT182,SWEST!AT182,LPN!AT182,SPN!AT182,EPN!AT182,SPD!AT182,SPMW!AT182,SSEH!AT182,SSES!AT182)</f>
        <v>0</v>
      </c>
      <c r="AU182" s="476">
        <f>CHOOSE($B$3,ENWL!AU182,NPgN!AU182,NPgY!AU182,WMID!AU182,EMID!AU182,SWALES!AU182,SWEST!AU182,LPN!AU182,SPN!AU182,EPN!AU182,SPD!AU182,SPMW!AU182,SSEH!AU182,SSES!AU182)</f>
        <v>0</v>
      </c>
      <c r="AV182" s="476">
        <f>CHOOSE($B$3,ENWL!AV182,NPgN!AV182,NPgY!AV182,WMID!AV182,EMID!AV182,SWALES!AV182,SWEST!AV182,LPN!AV182,SPN!AV182,EPN!AV182,SPD!AV182,SPMW!AV182,SSEH!AV182,SSES!AV182)</f>
        <v>0</v>
      </c>
      <c r="AW182" s="184"/>
    </row>
    <row r="183" spans="1:49" ht="16.8">
      <c r="A183" s="82"/>
      <c r="B183" s="82"/>
      <c r="C183" s="82"/>
      <c r="D183" s="82"/>
      <c r="E183" s="82"/>
      <c r="F183" s="82"/>
      <c r="G183" s="82"/>
      <c r="H183" s="82"/>
      <c r="I183" s="82"/>
      <c r="J183" s="82"/>
      <c r="K183" s="82"/>
      <c r="L183" s="82"/>
      <c r="M183" s="82"/>
      <c r="N183" s="82"/>
      <c r="O183" s="184"/>
      <c r="P183" s="184"/>
      <c r="Q183" s="184"/>
      <c r="R183" s="184"/>
      <c r="S183" s="184"/>
      <c r="T183" s="184"/>
      <c r="U183" s="184"/>
      <c r="V183" s="184"/>
      <c r="W183" s="184"/>
      <c r="X183" s="184"/>
      <c r="Y183" s="184"/>
      <c r="Z183" s="184"/>
      <c r="AA183" s="184"/>
      <c r="AB183" s="184"/>
      <c r="AC183" s="184"/>
      <c r="AD183" s="184"/>
      <c r="AE183" s="184"/>
      <c r="AF183" s="184"/>
      <c r="AG183" s="184"/>
      <c r="AH183" s="184"/>
      <c r="AI183" s="184"/>
      <c r="AJ183" s="184"/>
      <c r="AK183" s="184"/>
      <c r="AL183" s="184"/>
      <c r="AM183" s="184"/>
      <c r="AN183" s="184"/>
      <c r="AO183" s="184"/>
      <c r="AP183" s="184"/>
      <c r="AQ183" s="243"/>
      <c r="AR183" s="145"/>
      <c r="AS183" s="184"/>
      <c r="AT183" s="184"/>
      <c r="AU183" s="184"/>
      <c r="AV183" s="184"/>
      <c r="AW183" s="184"/>
    </row>
    <row r="184" spans="1:49" ht="16.8">
      <c r="A184" s="82"/>
      <c r="B184" s="82"/>
      <c r="C184" s="82"/>
      <c r="D184" s="82"/>
      <c r="E184" s="82" t="s">
        <v>208</v>
      </c>
      <c r="F184" s="82"/>
      <c r="G184" s="82" t="s">
        <v>209</v>
      </c>
      <c r="H184" s="82"/>
      <c r="I184" s="82"/>
      <c r="J184" s="82"/>
      <c r="K184" s="82"/>
      <c r="L184" s="82"/>
      <c r="M184" s="82"/>
      <c r="N184" s="82"/>
      <c r="O184" s="184"/>
      <c r="P184" s="184"/>
      <c r="Q184" s="184"/>
      <c r="R184" s="184"/>
      <c r="S184" s="184"/>
      <c r="T184" s="184"/>
      <c r="U184" s="184"/>
      <c r="V184" s="184"/>
      <c r="W184" s="184"/>
      <c r="X184" s="184"/>
      <c r="Y184" s="184"/>
      <c r="Z184" s="184"/>
      <c r="AA184" s="184"/>
      <c r="AB184" s="184"/>
      <c r="AC184" s="184"/>
      <c r="AD184" s="184"/>
      <c r="AE184" s="184"/>
      <c r="AF184" s="184"/>
      <c r="AG184" s="184"/>
      <c r="AH184" s="184"/>
      <c r="AI184" s="184"/>
      <c r="AJ184" s="184"/>
      <c r="AK184" s="184"/>
      <c r="AL184" s="184"/>
      <c r="AM184" s="184"/>
      <c r="AN184" s="184"/>
      <c r="AO184" s="184"/>
      <c r="AP184" s="184"/>
      <c r="AQ184" s="243"/>
      <c r="AR184" s="410">
        <f>CHOOSE($B$3,ENWL!AR184,NPgN!AR184,NPgY!AR184,WMID!AR184,EMID!AR184,SWALES!AR184,SWEST!AR184,LPN!AR184,SPN!AR184,EPN!AR184,SPD!AR184,SPMW!AR184,SSEH!AR184,SSES!AR184)</f>
        <v>1.111111</v>
      </c>
      <c r="AS184" s="207"/>
      <c r="AT184" s="207"/>
      <c r="AU184" s="207"/>
      <c r="AV184" s="207"/>
      <c r="AW184" s="184"/>
    </row>
    <row r="185" spans="1:49" ht="16.8">
      <c r="A185" s="82"/>
      <c r="B185" s="82"/>
      <c r="C185" s="82"/>
      <c r="D185" s="82"/>
      <c r="E185" s="82" t="s">
        <v>210</v>
      </c>
      <c r="F185" s="82"/>
      <c r="G185" s="82" t="s">
        <v>209</v>
      </c>
      <c r="H185" s="82"/>
      <c r="I185" s="82"/>
      <c r="J185" s="82"/>
      <c r="K185" s="82"/>
      <c r="L185" s="82"/>
      <c r="M185" s="82"/>
      <c r="N185" s="82"/>
      <c r="O185" s="184"/>
      <c r="P185" s="184"/>
      <c r="Q185" s="184"/>
      <c r="R185" s="184"/>
      <c r="S185" s="184"/>
      <c r="T185" s="184"/>
      <c r="U185" s="184"/>
      <c r="V185" s="184"/>
      <c r="W185" s="184"/>
      <c r="X185" s="184"/>
      <c r="Y185" s="184"/>
      <c r="Z185" s="184"/>
      <c r="AA185" s="184"/>
      <c r="AB185" s="184"/>
      <c r="AC185" s="184"/>
      <c r="AD185" s="184"/>
      <c r="AE185" s="184"/>
      <c r="AF185" s="184"/>
      <c r="AG185" s="184"/>
      <c r="AH185" s="184"/>
      <c r="AI185" s="184"/>
      <c r="AJ185" s="184"/>
      <c r="AK185" s="184"/>
      <c r="AL185" s="184"/>
      <c r="AM185" s="184"/>
      <c r="AN185" s="184"/>
      <c r="AO185" s="184"/>
      <c r="AP185" s="184"/>
      <c r="AQ185" s="243"/>
      <c r="AR185" s="410">
        <f>CHOOSE($B$3,ENWL!AR185,NPgN!AR185,NPgY!AR185,WMID!AR185,EMID!AR185,SWALES!AR185,SWEST!AR185,LPN!AR185,SPN!AR185,EPN!AR185,SPD!AR185,SPMW!AR185,SSEH!AR185,SSES!AR185)</f>
        <v>1.111111</v>
      </c>
      <c r="AS185" s="207"/>
      <c r="AT185" s="207"/>
      <c r="AU185" s="207"/>
      <c r="AV185" s="207"/>
      <c r="AW185" s="184"/>
    </row>
    <row r="186" spans="1:49" ht="16.8">
      <c r="A186" s="82"/>
      <c r="B186" s="82"/>
      <c r="C186" s="82"/>
      <c r="D186" s="82"/>
      <c r="E186" s="82" t="s">
        <v>211</v>
      </c>
      <c r="F186" s="82"/>
      <c r="G186" s="82" t="s">
        <v>209</v>
      </c>
      <c r="H186" s="82"/>
      <c r="I186" s="82"/>
      <c r="J186" s="82"/>
      <c r="K186" s="82"/>
      <c r="L186" s="82"/>
      <c r="M186" s="82"/>
      <c r="N186" s="82"/>
      <c r="O186" s="184"/>
      <c r="P186" s="184"/>
      <c r="Q186" s="184"/>
      <c r="R186" s="184"/>
      <c r="S186" s="184"/>
      <c r="T186" s="184"/>
      <c r="U186" s="184"/>
      <c r="V186" s="184"/>
      <c r="W186" s="184"/>
      <c r="X186" s="184"/>
      <c r="Y186" s="184"/>
      <c r="Z186" s="184"/>
      <c r="AA186" s="184"/>
      <c r="AB186" s="184"/>
      <c r="AC186" s="184"/>
      <c r="AD186" s="184"/>
      <c r="AE186" s="184"/>
      <c r="AF186" s="184"/>
      <c r="AG186" s="184"/>
      <c r="AH186" s="184"/>
      <c r="AI186" s="184"/>
      <c r="AJ186" s="184"/>
      <c r="AK186" s="184"/>
      <c r="AL186" s="184"/>
      <c r="AM186" s="184"/>
      <c r="AN186" s="184"/>
      <c r="AO186" s="184"/>
      <c r="AP186" s="184"/>
      <c r="AQ186" s="243"/>
      <c r="AR186" s="410">
        <f>CHOOSE($B$3,ENWL!AR186,NPgN!AR186,NPgY!AR186,WMID!AR186,EMID!AR186,SWALES!AR186,SWEST!AR186,LPN!AR186,SPN!AR186,EPN!AR186,SPD!AR186,SPMW!AR186,SSEH!AR186,SSES!AR186)</f>
        <v>1.111111</v>
      </c>
      <c r="AS186" s="207"/>
      <c r="AT186" s="207"/>
      <c r="AU186" s="207"/>
      <c r="AV186" s="207"/>
      <c r="AW186" s="184"/>
    </row>
    <row r="187" spans="1:49" ht="16.8">
      <c r="A187" s="82"/>
      <c r="B187" s="82"/>
      <c r="C187" s="82"/>
      <c r="D187" s="82"/>
      <c r="E187" s="82"/>
      <c r="F187" s="82"/>
      <c r="G187" s="82"/>
      <c r="H187" s="82"/>
      <c r="I187" s="82"/>
      <c r="J187" s="82"/>
      <c r="K187" s="82"/>
      <c r="L187" s="82"/>
      <c r="M187" s="82"/>
      <c r="N187" s="82"/>
      <c r="O187" s="184"/>
      <c r="P187" s="184"/>
      <c r="Q187" s="184"/>
      <c r="R187" s="184"/>
      <c r="S187" s="184"/>
      <c r="T187" s="184"/>
      <c r="U187" s="184"/>
      <c r="V187" s="184"/>
      <c r="W187" s="184"/>
      <c r="X187" s="184"/>
      <c r="Y187" s="184"/>
      <c r="Z187" s="184"/>
      <c r="AA187" s="184"/>
      <c r="AB187" s="184"/>
      <c r="AC187" s="184"/>
      <c r="AD187" s="184"/>
      <c r="AE187" s="184"/>
      <c r="AF187" s="184"/>
      <c r="AG187" s="184"/>
      <c r="AH187" s="184"/>
      <c r="AI187" s="184"/>
      <c r="AJ187" s="184"/>
      <c r="AK187" s="184"/>
      <c r="AL187" s="184"/>
      <c r="AM187" s="184"/>
      <c r="AN187" s="184"/>
      <c r="AO187" s="184"/>
      <c r="AP187" s="184"/>
      <c r="AQ187" s="243"/>
      <c r="AR187" s="145"/>
      <c r="AS187" s="184"/>
      <c r="AT187" s="184"/>
      <c r="AU187" s="184"/>
      <c r="AV187" s="184"/>
      <c r="AW187" s="184"/>
    </row>
    <row r="188" spans="1:49" ht="16.8">
      <c r="A188" s="82"/>
      <c r="B188" s="82"/>
      <c r="C188" s="91" t="s">
        <v>212</v>
      </c>
      <c r="D188" s="91"/>
      <c r="E188" s="91"/>
      <c r="F188" s="91"/>
      <c r="G188" s="91"/>
      <c r="H188" s="91"/>
      <c r="I188" s="91"/>
      <c r="J188" s="91"/>
      <c r="K188" s="91"/>
      <c r="L188" s="91"/>
      <c r="M188" s="91"/>
      <c r="N188" s="91"/>
      <c r="O188" s="403"/>
      <c r="P188" s="403"/>
      <c r="Q188" s="403"/>
      <c r="R188" s="403"/>
      <c r="S188" s="403"/>
      <c r="T188" s="403"/>
      <c r="U188" s="403"/>
      <c r="V188" s="403"/>
      <c r="W188" s="403"/>
      <c r="X188" s="403"/>
      <c r="Y188" s="403"/>
      <c r="Z188" s="403"/>
      <c r="AA188" s="403"/>
      <c r="AB188" s="403"/>
      <c r="AC188" s="403"/>
      <c r="AD188" s="403"/>
      <c r="AE188" s="403"/>
      <c r="AF188" s="403"/>
      <c r="AG188" s="403"/>
      <c r="AH188" s="403"/>
      <c r="AI188" s="403"/>
      <c r="AJ188" s="403"/>
      <c r="AK188" s="403"/>
      <c r="AL188" s="403"/>
      <c r="AM188" s="403"/>
      <c r="AN188" s="403"/>
      <c r="AO188" s="403"/>
      <c r="AP188" s="403"/>
      <c r="AQ188" s="404"/>
      <c r="AR188" s="395"/>
      <c r="AS188" s="403"/>
      <c r="AT188" s="403"/>
      <c r="AU188" s="403"/>
      <c r="AV188" s="403"/>
      <c r="AW188" s="184"/>
    </row>
    <row r="189" spans="1:49" ht="16.8">
      <c r="A189" s="82"/>
      <c r="B189" s="82"/>
      <c r="C189" s="82"/>
      <c r="D189" s="82"/>
      <c r="E189" s="82"/>
      <c r="F189" s="82"/>
      <c r="G189" s="82"/>
      <c r="H189" s="82"/>
      <c r="I189" s="82"/>
      <c r="J189" s="82"/>
      <c r="K189" s="82"/>
      <c r="L189" s="82"/>
      <c r="M189" s="82"/>
      <c r="N189" s="82"/>
      <c r="O189" s="184"/>
      <c r="P189" s="184"/>
      <c r="Q189" s="184"/>
      <c r="R189" s="184"/>
      <c r="S189" s="184"/>
      <c r="T189" s="184"/>
      <c r="U189" s="184"/>
      <c r="V189" s="184"/>
      <c r="W189" s="184"/>
      <c r="X189" s="184"/>
      <c r="Y189" s="184"/>
      <c r="Z189" s="184"/>
      <c r="AA189" s="184"/>
      <c r="AB189" s="184"/>
      <c r="AC189" s="184"/>
      <c r="AD189" s="184"/>
      <c r="AE189" s="184"/>
      <c r="AF189" s="184"/>
      <c r="AG189" s="184"/>
      <c r="AH189" s="184"/>
      <c r="AI189" s="184"/>
      <c r="AJ189" s="184"/>
      <c r="AK189" s="184"/>
      <c r="AL189" s="184"/>
      <c r="AM189" s="184"/>
      <c r="AN189" s="184"/>
      <c r="AO189" s="184"/>
      <c r="AP189" s="184"/>
      <c r="AQ189" s="243"/>
      <c r="AR189" s="145"/>
      <c r="AS189" s="184"/>
      <c r="AT189" s="184"/>
      <c r="AU189" s="184"/>
      <c r="AV189" s="184"/>
      <c r="AW189" s="184"/>
    </row>
    <row r="190" spans="1:49" ht="16.8">
      <c r="A190" s="82"/>
      <c r="B190" s="82"/>
      <c r="C190" s="82"/>
      <c r="D190" s="10" t="s">
        <v>213</v>
      </c>
      <c r="E190" s="351"/>
      <c r="F190" s="82"/>
      <c r="G190" s="82"/>
      <c r="H190" s="82"/>
      <c r="I190" s="82"/>
      <c r="J190" s="82"/>
      <c r="K190" s="82"/>
      <c r="L190" s="82"/>
      <c r="M190" s="82"/>
      <c r="N190" s="82"/>
      <c r="O190" s="184"/>
      <c r="P190" s="184"/>
      <c r="Q190" s="184"/>
      <c r="R190" s="184"/>
      <c r="S190" s="184"/>
      <c r="T190" s="184"/>
      <c r="U190" s="184"/>
      <c r="V190" s="184"/>
      <c r="W190" s="184"/>
      <c r="X190" s="184"/>
      <c r="Y190" s="184"/>
      <c r="Z190" s="184"/>
      <c r="AA190" s="184"/>
      <c r="AB190" s="184"/>
      <c r="AC190" s="184"/>
      <c r="AD190" s="184"/>
      <c r="AE190" s="184"/>
      <c r="AF190" s="184"/>
      <c r="AG190" s="184"/>
      <c r="AH190" s="184"/>
      <c r="AI190" s="184"/>
      <c r="AJ190" s="184"/>
      <c r="AK190" s="184"/>
      <c r="AL190" s="184"/>
      <c r="AM190" s="184"/>
      <c r="AN190" s="184"/>
      <c r="AO190" s="184"/>
      <c r="AP190" s="184"/>
      <c r="AQ190" s="243"/>
      <c r="AR190" s="364"/>
      <c r="AS190" s="184"/>
      <c r="AT190" s="184"/>
      <c r="AU190" s="184"/>
      <c r="AV190" s="184"/>
      <c r="AW190" s="184"/>
    </row>
    <row r="191" spans="1:49" ht="16.8">
      <c r="A191" s="82"/>
      <c r="B191" s="82"/>
      <c r="C191" s="82"/>
      <c r="D191" s="27"/>
      <c r="E191" s="82" t="s">
        <v>214</v>
      </c>
      <c r="F191" s="82"/>
      <c r="G191" s="82" t="s">
        <v>105</v>
      </c>
      <c r="H191" s="82" t="s">
        <v>215</v>
      </c>
      <c r="I191" s="82"/>
      <c r="J191" s="82"/>
      <c r="K191" s="82"/>
      <c r="L191" s="82"/>
      <c r="M191" s="82"/>
      <c r="N191" s="82"/>
      <c r="O191" s="184"/>
      <c r="P191" s="184"/>
      <c r="Q191" s="184"/>
      <c r="R191" s="184"/>
      <c r="S191" s="184"/>
      <c r="T191" s="184"/>
      <c r="U191" s="184"/>
      <c r="V191" s="184"/>
      <c r="W191" s="184"/>
      <c r="X191" s="184"/>
      <c r="Y191" s="184"/>
      <c r="Z191" s="184"/>
      <c r="AA191" s="184"/>
      <c r="AB191" s="184"/>
      <c r="AC191" s="184"/>
      <c r="AD191" s="184"/>
      <c r="AE191" s="184"/>
      <c r="AF191" s="184"/>
      <c r="AG191" s="184"/>
      <c r="AH191" s="184"/>
      <c r="AI191" s="184"/>
      <c r="AJ191" s="184"/>
      <c r="AK191" s="184"/>
      <c r="AL191" s="184"/>
      <c r="AM191" s="184"/>
      <c r="AN191" s="184"/>
      <c r="AO191" s="184"/>
      <c r="AP191" s="184"/>
      <c r="AQ191" s="243"/>
      <c r="AR191" s="476">
        <f>CHOOSE($B$3,ENWL!AR191,NPgN!AR191,NPgY!AR191,WMID!AR191,EMID!AR191,SWALES!AR191,SWEST!AR191,LPN!AR191,SPN!AR191,EPN!AR191,SPD!AR191,SPMW!AR191,SSEH!AR191,SSES!AR191)</f>
        <v>23.198799999999999</v>
      </c>
      <c r="AS191" s="476">
        <f>CHOOSE($B$3,ENWL!AS191,NPgN!AS191,NPgY!AS191,WMID!AS191,EMID!AS191,SWALES!AS191,SWEST!AS191,LPN!AS191,SPN!AS191,EPN!AS191,SPD!AS191,SPMW!AS191,SSEH!AS191,SSES!AS191)</f>
        <v>23.439399999999999</v>
      </c>
      <c r="AT191" s="476">
        <f>CHOOSE($B$3,ENWL!AT191,NPgN!AT191,NPgY!AT191,WMID!AT191,EMID!AT191,SWALES!AT191,SWEST!AT191,LPN!AT191,SPN!AT191,EPN!AT191,SPD!AT191,SPMW!AT191,SSEH!AT191,SSES!AT191)</f>
        <v>23.1632</v>
      </c>
      <c r="AU191" s="476">
        <f>CHOOSE($B$3,ENWL!AU191,NPgN!AU191,NPgY!AU191,WMID!AU191,EMID!AU191,SWALES!AU191,SWEST!AU191,LPN!AU191,SPN!AU191,EPN!AU191,SPD!AU191,SPMW!AU191,SSEH!AU191,SSES!AU191)</f>
        <v>22.915400000000002</v>
      </c>
      <c r="AV191" s="476">
        <f>CHOOSE($B$3,ENWL!AV191,NPgN!AV191,NPgY!AV191,WMID!AV191,EMID!AV191,SWALES!AV191,SWEST!AV191,LPN!AV191,SPN!AV191,EPN!AV191,SPD!AV191,SPMW!AV191,SSEH!AV191,SSES!AV191)</f>
        <v>23.4391</v>
      </c>
      <c r="AW191" s="184"/>
    </row>
    <row r="192" spans="1:49" ht="16.8">
      <c r="A192" s="82"/>
      <c r="B192" s="82"/>
      <c r="C192" s="82"/>
      <c r="D192" s="27"/>
      <c r="E192" s="82" t="s">
        <v>216</v>
      </c>
      <c r="F192" s="82"/>
      <c r="G192" s="82" t="s">
        <v>105</v>
      </c>
      <c r="H192" s="82" t="s">
        <v>217</v>
      </c>
      <c r="I192" s="82"/>
      <c r="J192" s="82"/>
      <c r="K192" s="82"/>
      <c r="L192" s="82"/>
      <c r="M192" s="82"/>
      <c r="N192" s="82"/>
      <c r="O192" s="184"/>
      <c r="P192" s="184"/>
      <c r="Q192" s="184"/>
      <c r="R192" s="184"/>
      <c r="S192" s="184"/>
      <c r="T192" s="184"/>
      <c r="U192" s="184"/>
      <c r="V192" s="184"/>
      <c r="W192" s="184"/>
      <c r="X192" s="184"/>
      <c r="Y192" s="184"/>
      <c r="Z192" s="184"/>
      <c r="AA192" s="184"/>
      <c r="AB192" s="184"/>
      <c r="AC192" s="184"/>
      <c r="AD192" s="184"/>
      <c r="AE192" s="184"/>
      <c r="AF192" s="184"/>
      <c r="AG192" s="184"/>
      <c r="AH192" s="184"/>
      <c r="AI192" s="184"/>
      <c r="AJ192" s="184"/>
      <c r="AK192" s="184"/>
      <c r="AL192" s="184"/>
      <c r="AM192" s="184"/>
      <c r="AN192" s="184"/>
      <c r="AO192" s="184"/>
      <c r="AP192" s="184"/>
      <c r="AQ192" s="243"/>
      <c r="AR192" s="476">
        <f>CHOOSE($B$3,ENWL!AR192,NPgN!AR192,NPgY!AR192,WMID!AR192,EMID!AR192,SWALES!AR192,SWEST!AR192,LPN!AR192,SPN!AR192,EPN!AR192,SPD!AR192,SPMW!AR192,SSEH!AR192,SSES!AR192)</f>
        <v>-23.497899999999998</v>
      </c>
      <c r="AS192" s="476">
        <f>CHOOSE($B$3,ENWL!AS192,NPgN!AS192,NPgY!AS192,WMID!AS192,EMID!AS192,SWALES!AS192,SWEST!AS192,LPN!AS192,SPN!AS192,EPN!AS192,SPD!AS192,SPMW!AS192,SSEH!AS192,SSES!AS192)</f>
        <v>-23.755599999999998</v>
      </c>
      <c r="AT192" s="476">
        <f>CHOOSE($B$3,ENWL!AT192,NPgN!AT192,NPgY!AT192,WMID!AT192,EMID!AT192,SWALES!AT192,SWEST!AT192,LPN!AT192,SPN!AT192,EPN!AT192,SPD!AT192,SPMW!AT192,SSEH!AT192,SSES!AT192)</f>
        <v>-23.461300000000001</v>
      </c>
      <c r="AU192" s="476">
        <f>CHOOSE($B$3,ENWL!AU192,NPgN!AU192,NPgY!AU192,WMID!AU192,EMID!AU192,SWALES!AU192,SWEST!AU192,LPN!AU192,SPN!AU192,EPN!AU192,SPD!AU192,SPMW!AU192,SSEH!AU192,SSES!AU192)</f>
        <v>-23.155200000000001</v>
      </c>
      <c r="AV192" s="476">
        <f>CHOOSE($B$3,ENWL!AV192,NPgN!AV192,NPgY!AV192,WMID!AV192,EMID!AV192,SWALES!AV192,SWEST!AV192,LPN!AV192,SPN!AV192,EPN!AV192,SPD!AV192,SPMW!AV192,SSEH!AV192,SSES!AV192)</f>
        <v>-23.686700000000002</v>
      </c>
      <c r="AW192" s="184"/>
    </row>
    <row r="193" spans="1:49" ht="16.8">
      <c r="A193" s="82"/>
      <c r="B193" s="82"/>
      <c r="C193" s="82"/>
      <c r="D193" s="82"/>
      <c r="E193" s="82" t="s">
        <v>218</v>
      </c>
      <c r="F193" s="82"/>
      <c r="G193" s="82" t="s">
        <v>105</v>
      </c>
      <c r="H193" s="82" t="s">
        <v>219</v>
      </c>
      <c r="I193" s="82"/>
      <c r="J193" s="82"/>
      <c r="K193" s="82"/>
      <c r="L193" s="82"/>
      <c r="M193" s="82"/>
      <c r="N193" s="82"/>
      <c r="O193" s="184"/>
      <c r="P193" s="184"/>
      <c r="Q193" s="184"/>
      <c r="R193" s="184"/>
      <c r="S193" s="184"/>
      <c r="T193" s="184"/>
      <c r="U193" s="184"/>
      <c r="V193" s="184"/>
      <c r="W193" s="184"/>
      <c r="X193" s="184"/>
      <c r="Y193" s="184"/>
      <c r="Z193" s="184"/>
      <c r="AA193" s="184"/>
      <c r="AB193" s="184"/>
      <c r="AC193" s="184"/>
      <c r="AD193" s="184"/>
      <c r="AE193" s="184"/>
      <c r="AF193" s="184"/>
      <c r="AG193" s="184"/>
      <c r="AH193" s="184"/>
      <c r="AI193" s="184"/>
      <c r="AJ193" s="184"/>
      <c r="AK193" s="184"/>
      <c r="AL193" s="184"/>
      <c r="AM193" s="184"/>
      <c r="AN193" s="184"/>
      <c r="AO193" s="184"/>
      <c r="AP193" s="184"/>
      <c r="AQ193" s="243"/>
      <c r="AR193" s="476">
        <f>CHOOSE($B$3,ENWL!AR193,NPgN!AR193,NPgY!AR193,WMID!AR193,EMID!AR193,SWALES!AR193,SWEST!AR193,LPN!AR193,SPN!AR193,EPN!AR193,SPD!AR193,SPMW!AR193,SSEH!AR193,SSES!AR193)</f>
        <v>3.0670000000000002</v>
      </c>
      <c r="AS193" s="476">
        <f>CHOOSE($B$3,ENWL!AS193,NPgN!AS193,NPgY!AS193,WMID!AS193,EMID!AS193,SWALES!AS193,SWEST!AS193,LPN!AS193,SPN!AS193,EPN!AS193,SPD!AS193,SPMW!AS193,SSEH!AS193,SSES!AS193)</f>
        <v>3.09</v>
      </c>
      <c r="AT193" s="476">
        <f>CHOOSE($B$3,ENWL!AT193,NPgN!AT193,NPgY!AT193,WMID!AT193,EMID!AT193,SWALES!AT193,SWEST!AT193,LPN!AT193,SPN!AT193,EPN!AT193,SPD!AT193,SPMW!AT193,SSEH!AT193,SSES!AT193)</f>
        <v>3.0230000000000001</v>
      </c>
      <c r="AU193" s="476">
        <f>CHOOSE($B$3,ENWL!AU193,NPgN!AU193,NPgY!AU193,WMID!AU193,EMID!AU193,SWALES!AU193,SWEST!AU193,LPN!AU193,SPN!AU193,EPN!AU193,SPD!AU193,SPMW!AU193,SSEH!AU193,SSES!AU193)</f>
        <v>2.988</v>
      </c>
      <c r="AV193" s="476">
        <f>CHOOSE($B$3,ENWL!AV193,NPgN!AV193,NPgY!AV193,WMID!AV193,EMID!AV193,SWALES!AV193,SWEST!AV193,LPN!AV193,SPN!AV193,EPN!AV193,SPD!AV193,SPMW!AV193,SSEH!AV193,SSES!AV193)</f>
        <v>2.988</v>
      </c>
      <c r="AW193" s="184"/>
    </row>
    <row r="194" spans="1:49" ht="16.8">
      <c r="A194" s="82"/>
      <c r="B194" s="82"/>
      <c r="C194" s="82"/>
      <c r="D194" s="82"/>
      <c r="E194" s="82" t="s">
        <v>220</v>
      </c>
      <c r="F194" s="82"/>
      <c r="G194" s="82" t="s">
        <v>105</v>
      </c>
      <c r="H194" s="82" t="s">
        <v>221</v>
      </c>
      <c r="I194" s="82"/>
      <c r="J194" s="82"/>
      <c r="K194" s="82"/>
      <c r="L194" s="82"/>
      <c r="M194" s="82"/>
      <c r="N194" s="82"/>
      <c r="O194" s="184"/>
      <c r="P194" s="184"/>
      <c r="Q194" s="184"/>
      <c r="R194" s="184"/>
      <c r="S194" s="184"/>
      <c r="T194" s="184"/>
      <c r="U194" s="184"/>
      <c r="V194" s="184"/>
      <c r="W194" s="184"/>
      <c r="X194" s="184"/>
      <c r="Y194" s="184"/>
      <c r="Z194" s="184"/>
      <c r="AA194" s="184"/>
      <c r="AB194" s="184"/>
      <c r="AC194" s="184"/>
      <c r="AD194" s="184"/>
      <c r="AE194" s="184"/>
      <c r="AF194" s="184"/>
      <c r="AG194" s="184"/>
      <c r="AH194" s="184"/>
      <c r="AI194" s="184"/>
      <c r="AJ194" s="184"/>
      <c r="AK194" s="184"/>
      <c r="AL194" s="184"/>
      <c r="AM194" s="184"/>
      <c r="AN194" s="184"/>
      <c r="AO194" s="184"/>
      <c r="AP194" s="184"/>
      <c r="AQ194" s="243"/>
      <c r="AR194" s="476">
        <f>CHOOSE($B$3,ENWL!AR194,NPgN!AR194,NPgY!AR194,WMID!AR194,EMID!AR194,SWALES!AR194,SWEST!AR194,LPN!AR194,SPN!AR194,EPN!AR194,SPD!AR194,SPMW!AR194,SSEH!AR194,SSES!AR194)</f>
        <v>-3.0669063488007291</v>
      </c>
      <c r="AS194" s="476">
        <f>CHOOSE($B$3,ENWL!AS194,NPgN!AS194,NPgY!AS194,WMID!AS194,EMID!AS194,SWALES!AS194,SWEST!AS194,LPN!AS194,SPN!AS194,EPN!AS194,SPD!AS194,SPMW!AS194,SSEH!AS194,SSES!AS194)</f>
        <v>-3.090356800169515</v>
      </c>
      <c r="AT194" s="476">
        <f>CHOOSE($B$3,ENWL!AT194,NPgN!AT194,NPgY!AT194,WMID!AT194,EMID!AT194,SWALES!AT194,SWEST!AT194,LPN!AT194,SPN!AT194,EPN!AT194,SPD!AT194,SPMW!AT194,SSEH!AT194,SSES!AT194)</f>
        <v>-3.0233767225931891</v>
      </c>
      <c r="AU194" s="476">
        <f>CHOOSE($B$3,ENWL!AU194,NPgN!AU194,NPgY!AU194,WMID!AU194,EMID!AU194,SWALES!AU194,SWEST!AU194,LPN!AU194,SPN!AU194,EPN!AU194,SPD!AU194,SPMW!AU194,SSEH!AU194,SSES!AU194)</f>
        <v>-2.987909031368976</v>
      </c>
      <c r="AV194" s="476">
        <f>CHOOSE($B$3,ENWL!AV194,NPgN!AV194,NPgY!AV194,WMID!AV194,EMID!AV194,SWALES!AV194,SWEST!AV194,LPN!AV194,SPN!AV194,EPN!AV194,SPD!AV194,SPMW!AV194,SSEH!AV194,SSES!AV194)</f>
        <v>-2.98782549076597</v>
      </c>
      <c r="AW194" s="184"/>
    </row>
    <row r="195" spans="1:49" ht="16.8">
      <c r="A195" s="82"/>
      <c r="B195" s="82"/>
      <c r="C195" s="82"/>
      <c r="D195" s="82"/>
      <c r="E195" s="82" t="s">
        <v>222</v>
      </c>
      <c r="F195" s="82"/>
      <c r="G195" s="82" t="s">
        <v>105</v>
      </c>
      <c r="H195" s="82" t="s">
        <v>223</v>
      </c>
      <c r="I195" s="82"/>
      <c r="J195" s="82"/>
      <c r="K195" s="82"/>
      <c r="L195" s="82"/>
      <c r="M195" s="82"/>
      <c r="N195" s="82"/>
      <c r="O195" s="184"/>
      <c r="P195" s="184"/>
      <c r="Q195" s="184"/>
      <c r="R195" s="184"/>
      <c r="S195" s="184"/>
      <c r="T195" s="184"/>
      <c r="U195" s="184"/>
      <c r="V195" s="184"/>
      <c r="W195" s="184"/>
      <c r="X195" s="184"/>
      <c r="Y195" s="184"/>
      <c r="Z195" s="184"/>
      <c r="AA195" s="184"/>
      <c r="AB195" s="184"/>
      <c r="AC195" s="184"/>
      <c r="AD195" s="184"/>
      <c r="AE195" s="184"/>
      <c r="AF195" s="184"/>
      <c r="AG195" s="184"/>
      <c r="AH195" s="184"/>
      <c r="AI195" s="184"/>
      <c r="AJ195" s="184"/>
      <c r="AK195" s="184"/>
      <c r="AL195" s="184"/>
      <c r="AM195" s="184"/>
      <c r="AN195" s="184"/>
      <c r="AO195" s="184"/>
      <c r="AP195" s="184"/>
      <c r="AQ195" s="243"/>
      <c r="AR195" s="476">
        <f>CHOOSE($B$3,ENWL!AR195,NPgN!AR195,NPgY!AR195,WMID!AR195,EMID!AR195,SWALES!AR195,SWEST!AR195,LPN!AR195,SPN!AR195,EPN!AR195,SPD!AR195,SPMW!AR195,SSEH!AR195,SSES!AR195)</f>
        <v>1.665</v>
      </c>
      <c r="AS195" s="476">
        <f>CHOOSE($B$3,ENWL!AS195,NPgN!AS195,NPgY!AS195,WMID!AS195,EMID!AS195,SWALES!AS195,SWEST!AS195,LPN!AS195,SPN!AS195,EPN!AS195,SPD!AS195,SPMW!AS195,SSEH!AS195,SSES!AS195)</f>
        <v>1.649</v>
      </c>
      <c r="AT195" s="476">
        <f>CHOOSE($B$3,ENWL!AT195,NPgN!AT195,NPgY!AT195,WMID!AT195,EMID!AT195,SWALES!AT195,SWEST!AT195,LPN!AT195,SPN!AT195,EPN!AT195,SPD!AT195,SPMW!AT195,SSEH!AT195,SSES!AT195)</f>
        <v>1.579</v>
      </c>
      <c r="AU195" s="476">
        <f>CHOOSE($B$3,ENWL!AU195,NPgN!AU195,NPgY!AU195,WMID!AU195,EMID!AU195,SWALES!AU195,SWEST!AU195,LPN!AU195,SPN!AU195,EPN!AU195,SPD!AU195,SPMW!AU195,SSEH!AU195,SSES!AU195)</f>
        <v>1.5269999999999999</v>
      </c>
      <c r="AV195" s="476">
        <f>CHOOSE($B$3,ENWL!AV195,NPgN!AV195,NPgY!AV195,WMID!AV195,EMID!AV195,SWALES!AV195,SWEST!AV195,LPN!AV195,SPN!AV195,EPN!AV195,SPD!AV195,SPMW!AV195,SSEH!AV195,SSES!AV195)</f>
        <v>1.4970000000000001</v>
      </c>
      <c r="AW195" s="184"/>
    </row>
    <row r="196" spans="1:49" ht="16.8">
      <c r="A196" s="82"/>
      <c r="B196" s="82"/>
      <c r="C196" s="82"/>
      <c r="D196" s="82"/>
      <c r="E196" s="82" t="s">
        <v>224</v>
      </c>
      <c r="F196" s="82"/>
      <c r="G196" s="82" t="s">
        <v>105</v>
      </c>
      <c r="H196" s="82" t="s">
        <v>225</v>
      </c>
      <c r="I196" s="82"/>
      <c r="J196" s="82"/>
      <c r="K196" s="82"/>
      <c r="L196" s="82"/>
      <c r="M196" s="82"/>
      <c r="N196" s="82"/>
      <c r="O196" s="184"/>
      <c r="P196" s="184"/>
      <c r="Q196" s="184"/>
      <c r="R196" s="184"/>
      <c r="S196" s="184"/>
      <c r="T196" s="184"/>
      <c r="U196" s="184"/>
      <c r="V196" s="184"/>
      <c r="W196" s="184"/>
      <c r="X196" s="184"/>
      <c r="Y196" s="184"/>
      <c r="Z196" s="184"/>
      <c r="AA196" s="184"/>
      <c r="AB196" s="184"/>
      <c r="AC196" s="184"/>
      <c r="AD196" s="184"/>
      <c r="AE196" s="184"/>
      <c r="AF196" s="184"/>
      <c r="AG196" s="184"/>
      <c r="AH196" s="184"/>
      <c r="AI196" s="184"/>
      <c r="AJ196" s="184"/>
      <c r="AK196" s="184"/>
      <c r="AL196" s="184"/>
      <c r="AM196" s="184"/>
      <c r="AN196" s="184"/>
      <c r="AO196" s="184"/>
      <c r="AP196" s="184"/>
      <c r="AQ196" s="243"/>
      <c r="AR196" s="476">
        <f>CHOOSE($B$3,ENWL!AR196,NPgN!AR196,NPgY!AR196,WMID!AR196,EMID!AR196,SWALES!AR196,SWEST!AR196,LPN!AR196,SPN!AR196,EPN!AR196,SPD!AR196,SPMW!AR196,SSEH!AR196,SSES!AR196)</f>
        <v>-1.6649373697145213</v>
      </c>
      <c r="AS196" s="476">
        <f>CHOOSE($B$3,ENWL!AS196,NPgN!AS196,NPgY!AS196,WMID!AS196,EMID!AS196,SWALES!AS196,SWEST!AS196,LPN!AS196,SPN!AS196,EPN!AS196,SPD!AS196,SPMW!AS196,SSEH!AS196,SSES!AS196)</f>
        <v>-1.6489375283273173</v>
      </c>
      <c r="AT196" s="476">
        <f>CHOOSE($B$3,ENWL!AT196,NPgN!AT196,NPgY!AT196,WMID!AT196,EMID!AT196,SWALES!AT196,SWEST!AT196,LPN!AT196,SPN!AT196,EPN!AT196,SPD!AT196,SPMW!AT196,SSEH!AT196,SSES!AT196)</f>
        <v>-1.5792462134162695</v>
      </c>
      <c r="AU196" s="476">
        <f>CHOOSE($B$3,ENWL!AU196,NPgN!AU196,NPgY!AU196,WMID!AU196,EMID!AU196,SWALES!AU196,SWEST!AU196,LPN!AU196,SPN!AU196,EPN!AU196,SPD!AU196,SPMW!AU196,SSEH!AU196,SSES!AU196)</f>
        <v>-1.5267159429230501</v>
      </c>
      <c r="AV196" s="476">
        <f>CHOOSE($B$3,ENWL!AV196,NPgN!AV196,NPgY!AV196,WMID!AV196,EMID!AV196,SWALES!AV196,SWEST!AV196,LPN!AV196,SPN!AV196,EPN!AV196,SPD!AV196,SPMW!AV196,SSEH!AV196,SSES!AV196)</f>
        <v>-1.4971699722192056</v>
      </c>
      <c r="AW196" s="184"/>
    </row>
    <row r="197" spans="1:49" ht="16.8">
      <c r="A197" s="82"/>
      <c r="B197" s="82"/>
      <c r="C197" s="82"/>
      <c r="D197" s="82"/>
      <c r="E197" s="82" t="s">
        <v>226</v>
      </c>
      <c r="F197" s="82"/>
      <c r="G197" s="82" t="s">
        <v>105</v>
      </c>
      <c r="H197" s="82" t="s">
        <v>227</v>
      </c>
      <c r="I197" s="82"/>
      <c r="J197" s="82"/>
      <c r="K197" s="82"/>
      <c r="L197" s="82"/>
      <c r="M197" s="82"/>
      <c r="N197" s="82"/>
      <c r="O197" s="184"/>
      <c r="P197" s="184"/>
      <c r="Q197" s="184"/>
      <c r="R197" s="184"/>
      <c r="S197" s="184"/>
      <c r="T197" s="184"/>
      <c r="U197" s="184"/>
      <c r="V197" s="184"/>
      <c r="W197" s="184"/>
      <c r="X197" s="184"/>
      <c r="Y197" s="184"/>
      <c r="Z197" s="184"/>
      <c r="AA197" s="184"/>
      <c r="AB197" s="184"/>
      <c r="AC197" s="184"/>
      <c r="AD197" s="184"/>
      <c r="AE197" s="184"/>
      <c r="AF197" s="184"/>
      <c r="AG197" s="184"/>
      <c r="AH197" s="184"/>
      <c r="AI197" s="184"/>
      <c r="AJ197" s="184"/>
      <c r="AK197" s="184"/>
      <c r="AL197" s="184"/>
      <c r="AM197" s="184"/>
      <c r="AN197" s="184"/>
      <c r="AO197" s="184"/>
      <c r="AP197" s="184"/>
      <c r="AQ197" s="243"/>
      <c r="AR197" s="476">
        <f>CHOOSE($B$3,ENWL!AR197,NPgN!AR197,NPgY!AR197,WMID!AR197,EMID!AR197,SWALES!AR197,SWEST!AR197,LPN!AR197,SPN!AR197,EPN!AR197,SPD!AR197,SPMW!AR197,SSEH!AR197,SSES!AR197)</f>
        <v>0</v>
      </c>
      <c r="AS197" s="476">
        <f>CHOOSE($B$3,ENWL!AS197,NPgN!AS197,NPgY!AS197,WMID!AS197,EMID!AS197,SWALES!AS197,SWEST!AS197,LPN!AS197,SPN!AS197,EPN!AS197,SPD!AS197,SPMW!AS197,SSEH!AS197,SSES!AS197)</f>
        <v>0</v>
      </c>
      <c r="AT197" s="476">
        <f>CHOOSE($B$3,ENWL!AT197,NPgN!AT197,NPgY!AT197,WMID!AT197,EMID!AT197,SWALES!AT197,SWEST!AT197,LPN!AT197,SPN!AT197,EPN!AT197,SPD!AT197,SPMW!AT197,SSEH!AT197,SSES!AT197)</f>
        <v>0</v>
      </c>
      <c r="AU197" s="476">
        <f>CHOOSE($B$3,ENWL!AU197,NPgN!AU197,NPgY!AU197,WMID!AU197,EMID!AU197,SWALES!AU197,SWEST!AU197,LPN!AU197,SPN!AU197,EPN!AU197,SPD!AU197,SPMW!AU197,SSEH!AU197,SSES!AU197)</f>
        <v>0</v>
      </c>
      <c r="AV197" s="476">
        <f>CHOOSE($B$3,ENWL!AV197,NPgN!AV197,NPgY!AV197,WMID!AV197,EMID!AV197,SWALES!AV197,SWEST!AV197,LPN!AV197,SPN!AV197,EPN!AV197,SPD!AV197,SPMW!AV197,SSEH!AV197,SSES!AV197)</f>
        <v>0</v>
      </c>
      <c r="AW197" s="184"/>
    </row>
    <row r="198" spans="1:49" ht="16.8">
      <c r="A198" s="82"/>
      <c r="B198" s="82"/>
      <c r="C198" s="82"/>
      <c r="D198" s="82"/>
      <c r="E198" s="82" t="s">
        <v>228</v>
      </c>
      <c r="F198" s="82"/>
      <c r="G198" s="82" t="s">
        <v>105</v>
      </c>
      <c r="H198" s="82" t="s">
        <v>229</v>
      </c>
      <c r="I198" s="82"/>
      <c r="J198" s="82"/>
      <c r="K198" s="82"/>
      <c r="L198" s="82"/>
      <c r="M198" s="82"/>
      <c r="N198" s="82"/>
      <c r="O198" s="184"/>
      <c r="P198" s="184"/>
      <c r="Q198" s="184"/>
      <c r="R198" s="184"/>
      <c r="S198" s="184"/>
      <c r="T198" s="184"/>
      <c r="U198" s="184"/>
      <c r="V198" s="184"/>
      <c r="W198" s="184"/>
      <c r="X198" s="184"/>
      <c r="Y198" s="184"/>
      <c r="Z198" s="184"/>
      <c r="AA198" s="184"/>
      <c r="AB198" s="184"/>
      <c r="AC198" s="184"/>
      <c r="AD198" s="184"/>
      <c r="AE198" s="184"/>
      <c r="AF198" s="184"/>
      <c r="AG198" s="184"/>
      <c r="AH198" s="184"/>
      <c r="AI198" s="184"/>
      <c r="AJ198" s="184"/>
      <c r="AK198" s="184"/>
      <c r="AL198" s="184"/>
      <c r="AM198" s="184"/>
      <c r="AN198" s="184"/>
      <c r="AO198" s="184"/>
      <c r="AP198" s="184"/>
      <c r="AQ198" s="243"/>
      <c r="AR198" s="476">
        <f>CHOOSE($B$3,ENWL!AR198,NPgN!AR198,NPgY!AR198,WMID!AR198,EMID!AR198,SWALES!AR198,SWEST!AR198,LPN!AR198,SPN!AR198,EPN!AR198,SPD!AR198,SPMW!AR198,SSEH!AR198,SSES!AR198)</f>
        <v>0</v>
      </c>
      <c r="AS198" s="476">
        <f>CHOOSE($B$3,ENWL!AS198,NPgN!AS198,NPgY!AS198,WMID!AS198,EMID!AS198,SWALES!AS198,SWEST!AS198,LPN!AS198,SPN!AS198,EPN!AS198,SPD!AS198,SPMW!AS198,SSEH!AS198,SSES!AS198)</f>
        <v>0</v>
      </c>
      <c r="AT198" s="476">
        <f>CHOOSE($B$3,ENWL!AT198,NPgN!AT198,NPgY!AT198,WMID!AT198,EMID!AT198,SWALES!AT198,SWEST!AT198,LPN!AT198,SPN!AT198,EPN!AT198,SPD!AT198,SPMW!AT198,SSEH!AT198,SSES!AT198)</f>
        <v>0</v>
      </c>
      <c r="AU198" s="476">
        <f>CHOOSE($B$3,ENWL!AU198,NPgN!AU198,NPgY!AU198,WMID!AU198,EMID!AU198,SWALES!AU198,SWEST!AU198,LPN!AU198,SPN!AU198,EPN!AU198,SPD!AU198,SPMW!AU198,SSEH!AU198,SSES!AU198)</f>
        <v>0</v>
      </c>
      <c r="AV198" s="476">
        <f>CHOOSE($B$3,ENWL!AV198,NPgN!AV198,NPgY!AV198,WMID!AV198,EMID!AV198,SWALES!AV198,SWEST!AV198,LPN!AV198,SPN!AV198,EPN!AV198,SPD!AV198,SPMW!AV198,SSEH!AV198,SSES!AV198)</f>
        <v>0</v>
      </c>
      <c r="AW198" s="184"/>
    </row>
    <row r="199" spans="1:49" ht="16.8">
      <c r="A199" s="82"/>
      <c r="B199" s="82"/>
      <c r="C199" s="82"/>
      <c r="D199" s="82"/>
      <c r="E199" s="82" t="s">
        <v>230</v>
      </c>
      <c r="F199" s="82"/>
      <c r="G199" s="82" t="s">
        <v>105</v>
      </c>
      <c r="H199" s="82" t="s">
        <v>231</v>
      </c>
      <c r="I199" s="82"/>
      <c r="J199" s="82"/>
      <c r="K199" s="82"/>
      <c r="L199" s="82"/>
      <c r="M199" s="82"/>
      <c r="N199" s="82"/>
      <c r="O199" s="184"/>
      <c r="P199" s="184"/>
      <c r="Q199" s="184"/>
      <c r="R199" s="184"/>
      <c r="S199" s="184"/>
      <c r="T199" s="184"/>
      <c r="U199" s="184"/>
      <c r="V199" s="184"/>
      <c r="W199" s="184"/>
      <c r="X199" s="184"/>
      <c r="Y199" s="184"/>
      <c r="Z199" s="184"/>
      <c r="AA199" s="184"/>
      <c r="AB199" s="184"/>
      <c r="AC199" s="184"/>
      <c r="AD199" s="184"/>
      <c r="AE199" s="184"/>
      <c r="AF199" s="184"/>
      <c r="AG199" s="184"/>
      <c r="AH199" s="184"/>
      <c r="AI199" s="184"/>
      <c r="AJ199" s="184"/>
      <c r="AK199" s="184"/>
      <c r="AL199" s="184"/>
      <c r="AM199" s="184"/>
      <c r="AN199" s="184"/>
      <c r="AO199" s="184"/>
      <c r="AP199" s="184"/>
      <c r="AQ199" s="243"/>
      <c r="AR199" s="476">
        <f>CHOOSE($B$3,ENWL!AR199,NPgN!AR199,NPgY!AR199,WMID!AR199,EMID!AR199,SWALES!AR199,SWEST!AR199,LPN!AR199,SPN!AR199,EPN!AR199,SPD!AR199,SPMW!AR199,SSEH!AR199,SSES!AR199)</f>
        <v>0</v>
      </c>
      <c r="AS199" s="476">
        <f>CHOOSE($B$3,ENWL!AS199,NPgN!AS199,NPgY!AS199,WMID!AS199,EMID!AS199,SWALES!AS199,SWEST!AS199,LPN!AS199,SPN!AS199,EPN!AS199,SPD!AS199,SPMW!AS199,SSEH!AS199,SSES!AS199)</f>
        <v>0</v>
      </c>
      <c r="AT199" s="476">
        <f>CHOOSE($B$3,ENWL!AT199,NPgN!AT199,NPgY!AT199,WMID!AT199,EMID!AT199,SWALES!AT199,SWEST!AT199,LPN!AT199,SPN!AT199,EPN!AT199,SPD!AT199,SPMW!AT199,SSEH!AT199,SSES!AT199)</f>
        <v>0</v>
      </c>
      <c r="AU199" s="476">
        <f>CHOOSE($B$3,ENWL!AU199,NPgN!AU199,NPgY!AU199,WMID!AU199,EMID!AU199,SWALES!AU199,SWEST!AU199,LPN!AU199,SPN!AU199,EPN!AU199,SPD!AU199,SPMW!AU199,SSEH!AU199,SSES!AU199)</f>
        <v>0</v>
      </c>
      <c r="AV199" s="476">
        <f>CHOOSE($B$3,ENWL!AV199,NPgN!AV199,NPgY!AV199,WMID!AV199,EMID!AV199,SWALES!AV199,SWEST!AV199,LPN!AV199,SPN!AV199,EPN!AV199,SPD!AV199,SPMW!AV199,SSEH!AV199,SSES!AV199)</f>
        <v>0</v>
      </c>
      <c r="AW199" s="184"/>
    </row>
    <row r="200" spans="1:49" ht="16.8">
      <c r="A200" s="82"/>
      <c r="B200" s="82"/>
      <c r="C200" s="82"/>
      <c r="D200" s="82"/>
      <c r="E200" s="82" t="s">
        <v>232</v>
      </c>
      <c r="F200" s="82"/>
      <c r="G200" s="82" t="s">
        <v>105</v>
      </c>
      <c r="H200" s="82" t="s">
        <v>233</v>
      </c>
      <c r="I200" s="82"/>
      <c r="J200" s="82"/>
      <c r="K200" s="82"/>
      <c r="L200" s="82"/>
      <c r="M200" s="82"/>
      <c r="N200" s="82"/>
      <c r="O200" s="184"/>
      <c r="P200" s="184"/>
      <c r="Q200" s="184"/>
      <c r="R200" s="184"/>
      <c r="S200" s="184"/>
      <c r="T200" s="184"/>
      <c r="U200" s="184"/>
      <c r="V200" s="184"/>
      <c r="W200" s="184"/>
      <c r="X200" s="184"/>
      <c r="Y200" s="184"/>
      <c r="Z200" s="184"/>
      <c r="AA200" s="184"/>
      <c r="AB200" s="184"/>
      <c r="AC200" s="184"/>
      <c r="AD200" s="184"/>
      <c r="AE200" s="184"/>
      <c r="AF200" s="184"/>
      <c r="AG200" s="184"/>
      <c r="AH200" s="184"/>
      <c r="AI200" s="184"/>
      <c r="AJ200" s="184"/>
      <c r="AK200" s="184"/>
      <c r="AL200" s="184"/>
      <c r="AM200" s="184"/>
      <c r="AN200" s="184"/>
      <c r="AO200" s="184"/>
      <c r="AP200" s="184"/>
      <c r="AQ200" s="243"/>
      <c r="AR200" s="476">
        <f>CHOOSE($B$3,ENWL!AR200,NPgN!AR200,NPgY!AR200,WMID!AR200,EMID!AR200,SWALES!AR200,SWEST!AR200,LPN!AR200,SPN!AR200,EPN!AR200,SPD!AR200,SPMW!AR200,SSEH!AR200,SSES!AR200)</f>
        <v>0</v>
      </c>
      <c r="AS200" s="476">
        <f>CHOOSE($B$3,ENWL!AS200,NPgN!AS200,NPgY!AS200,WMID!AS200,EMID!AS200,SWALES!AS200,SWEST!AS200,LPN!AS200,SPN!AS200,EPN!AS200,SPD!AS200,SPMW!AS200,SSEH!AS200,SSES!AS200)</f>
        <v>0</v>
      </c>
      <c r="AT200" s="476">
        <f>CHOOSE($B$3,ENWL!AT200,NPgN!AT200,NPgY!AT200,WMID!AT200,EMID!AT200,SWALES!AT200,SWEST!AT200,LPN!AT200,SPN!AT200,EPN!AT200,SPD!AT200,SPMW!AT200,SSEH!AT200,SSES!AT200)</f>
        <v>0</v>
      </c>
      <c r="AU200" s="476">
        <f>CHOOSE($B$3,ENWL!AU200,NPgN!AU200,NPgY!AU200,WMID!AU200,EMID!AU200,SWALES!AU200,SWEST!AU200,LPN!AU200,SPN!AU200,EPN!AU200,SPD!AU200,SPMW!AU200,SSEH!AU200,SSES!AU200)</f>
        <v>0</v>
      </c>
      <c r="AV200" s="476">
        <f>CHOOSE($B$3,ENWL!AV200,NPgN!AV200,NPgY!AV200,WMID!AV200,EMID!AV200,SWALES!AV200,SWEST!AV200,LPN!AV200,SPN!AV200,EPN!AV200,SPD!AV200,SPMW!AV200,SSEH!AV200,SSES!AV200)</f>
        <v>0</v>
      </c>
      <c r="AW200" s="184"/>
    </row>
    <row r="201" spans="1:49" ht="16.8">
      <c r="A201" s="82"/>
      <c r="B201" s="82"/>
      <c r="C201" s="82"/>
      <c r="D201" s="82"/>
      <c r="E201" s="82" t="s">
        <v>234</v>
      </c>
      <c r="F201" s="82"/>
      <c r="G201" s="82" t="s">
        <v>105</v>
      </c>
      <c r="H201" s="82" t="s">
        <v>235</v>
      </c>
      <c r="I201" s="82"/>
      <c r="J201" s="82"/>
      <c r="K201" s="82"/>
      <c r="L201" s="82"/>
      <c r="M201" s="82"/>
      <c r="N201" s="82"/>
      <c r="O201" s="184"/>
      <c r="P201" s="184"/>
      <c r="Q201" s="184"/>
      <c r="R201" s="184"/>
      <c r="S201" s="184"/>
      <c r="T201" s="184"/>
      <c r="U201" s="184"/>
      <c r="V201" s="184"/>
      <c r="W201" s="184"/>
      <c r="X201" s="184"/>
      <c r="Y201" s="184"/>
      <c r="Z201" s="184"/>
      <c r="AA201" s="184"/>
      <c r="AB201" s="184"/>
      <c r="AC201" s="184"/>
      <c r="AD201" s="184"/>
      <c r="AE201" s="184"/>
      <c r="AF201" s="184"/>
      <c r="AG201" s="184"/>
      <c r="AH201" s="184"/>
      <c r="AI201" s="184"/>
      <c r="AJ201" s="184"/>
      <c r="AK201" s="184"/>
      <c r="AL201" s="184"/>
      <c r="AM201" s="184"/>
      <c r="AN201" s="184"/>
      <c r="AO201" s="184"/>
      <c r="AP201" s="184"/>
      <c r="AQ201" s="243"/>
      <c r="AR201" s="476">
        <f>CHOOSE($B$3,ENWL!AR201,NPgN!AR201,NPgY!AR201,WMID!AR201,EMID!AR201,SWALES!AR201,SWEST!AR201,LPN!AR201,SPN!AR201,EPN!AR201,SPD!AR201,SPMW!AR201,SSEH!AR201,SSES!AR201)</f>
        <v>3.6993345569999996E-2</v>
      </c>
      <c r="AS201" s="476">
        <f>CHOOSE($B$3,ENWL!AS201,NPgN!AS201,NPgY!AS201,WMID!AS201,EMID!AS201,SWALES!AS201,SWEST!AS201,LPN!AS201,SPN!AS201,EPN!AS201,SPD!AS201,SPMW!AS201,SSEH!AS201,SSES!AS201)</f>
        <v>3.3294011009999999E-2</v>
      </c>
      <c r="AT201" s="476">
        <f>CHOOSE($B$3,ENWL!AT201,NPgN!AT201,NPgY!AT201,WMID!AT201,EMID!AT201,SWALES!AT201,SWEST!AT201,LPN!AT201,SPN!AT201,EPN!AT201,SPD!AT201,SPMW!AT201,SSEH!AT201,SSES!AT201)</f>
        <v>2.9964609909999999E-2</v>
      </c>
      <c r="AU201" s="476">
        <f>CHOOSE($B$3,ENWL!AU201,NPgN!AU201,NPgY!AU201,WMID!AU201,EMID!AU201,SWALES!AU201,SWEST!AU201,LPN!AU201,SPN!AU201,EPN!AU201,SPD!AU201,SPMW!AU201,SSEH!AU201,SSES!AU201)</f>
        <v>2.6968148920000001E-2</v>
      </c>
      <c r="AV201" s="476">
        <f>CHOOSE($B$3,ENWL!AV201,NPgN!AV201,NPgY!AV201,WMID!AV201,EMID!AV201,SWALES!AV201,SWEST!AV201,LPN!AV201,SPN!AV201,EPN!AV201,SPD!AV201,SPMW!AV201,SSEH!AV201,SSES!AV201)</f>
        <v>2.4271334030000001E-2</v>
      </c>
      <c r="AW201" s="184"/>
    </row>
    <row r="202" spans="1:49" ht="16.8">
      <c r="A202" s="82"/>
      <c r="B202" s="82"/>
      <c r="C202" s="82"/>
      <c r="D202" s="82"/>
      <c r="E202" s="82" t="s">
        <v>236</v>
      </c>
      <c r="F202" s="82"/>
      <c r="G202" s="82" t="s">
        <v>105</v>
      </c>
      <c r="H202" s="82" t="s">
        <v>237</v>
      </c>
      <c r="I202" s="82"/>
      <c r="J202" s="82"/>
      <c r="K202" s="82"/>
      <c r="L202" s="82"/>
      <c r="M202" s="82"/>
      <c r="N202" s="82"/>
      <c r="O202" s="184"/>
      <c r="P202" s="184"/>
      <c r="Q202" s="184"/>
      <c r="R202" s="184"/>
      <c r="S202" s="184"/>
      <c r="T202" s="184"/>
      <c r="U202" s="184"/>
      <c r="V202" s="184"/>
      <c r="W202" s="184"/>
      <c r="X202" s="184"/>
      <c r="Y202" s="184"/>
      <c r="Z202" s="184"/>
      <c r="AA202" s="184"/>
      <c r="AB202" s="184"/>
      <c r="AC202" s="184"/>
      <c r="AD202" s="184"/>
      <c r="AE202" s="184"/>
      <c r="AF202" s="184"/>
      <c r="AG202" s="184"/>
      <c r="AH202" s="184"/>
      <c r="AI202" s="184"/>
      <c r="AJ202" s="184"/>
      <c r="AK202" s="184"/>
      <c r="AL202" s="184"/>
      <c r="AM202" s="184"/>
      <c r="AN202" s="184"/>
      <c r="AO202" s="184"/>
      <c r="AP202" s="184"/>
      <c r="AQ202" s="243"/>
      <c r="AR202" s="476">
        <f>CHOOSE($B$3,ENWL!AR202,NPgN!AR202,NPgY!AR202,WMID!AR202,EMID!AR202,SWALES!AR202,SWEST!AR202,LPN!AR202,SPN!AR202,EPN!AR202,SPD!AR202,SPMW!AR202,SSEH!AR202,SSES!AR202)</f>
        <v>0</v>
      </c>
      <c r="AS202" s="476">
        <f>CHOOSE($B$3,ENWL!AS202,NPgN!AS202,NPgY!AS202,WMID!AS202,EMID!AS202,SWALES!AS202,SWEST!AS202,LPN!AS202,SPN!AS202,EPN!AS202,SPD!AS202,SPMW!AS202,SSEH!AS202,SSES!AS202)</f>
        <v>0</v>
      </c>
      <c r="AT202" s="476">
        <f>CHOOSE($B$3,ENWL!AT202,NPgN!AT202,NPgY!AT202,WMID!AT202,EMID!AT202,SWALES!AT202,SWEST!AT202,LPN!AT202,SPN!AT202,EPN!AT202,SPD!AT202,SPMW!AT202,SSEH!AT202,SSES!AT202)</f>
        <v>0</v>
      </c>
      <c r="AU202" s="476">
        <f>CHOOSE($B$3,ENWL!AU202,NPgN!AU202,NPgY!AU202,WMID!AU202,EMID!AU202,SWALES!AU202,SWEST!AU202,LPN!AU202,SPN!AU202,EPN!AU202,SPD!AU202,SPMW!AU202,SSEH!AU202,SSES!AU202)</f>
        <v>0</v>
      </c>
      <c r="AV202" s="476">
        <f>CHOOSE($B$3,ENWL!AV202,NPgN!AV202,NPgY!AV202,WMID!AV202,EMID!AV202,SWALES!AV202,SWEST!AV202,LPN!AV202,SPN!AV202,EPN!AV202,SPD!AV202,SPMW!AV202,SSEH!AV202,SSES!AV202)</f>
        <v>0</v>
      </c>
      <c r="AW202" s="184"/>
    </row>
    <row r="203" spans="1:49" ht="16.8">
      <c r="A203" s="82"/>
      <c r="B203" s="82"/>
      <c r="C203" s="82"/>
      <c r="D203" s="82"/>
      <c r="E203" s="82" t="s">
        <v>238</v>
      </c>
      <c r="F203" s="82"/>
      <c r="G203" s="82" t="s">
        <v>105</v>
      </c>
      <c r="H203" s="82" t="s">
        <v>239</v>
      </c>
      <c r="I203" s="82"/>
      <c r="J203" s="82"/>
      <c r="K203" s="82"/>
      <c r="L203" s="82"/>
      <c r="M203" s="82"/>
      <c r="N203" s="82"/>
      <c r="O203" s="184"/>
      <c r="P203" s="184"/>
      <c r="Q203" s="184"/>
      <c r="R203" s="184"/>
      <c r="S203" s="184"/>
      <c r="T203" s="184"/>
      <c r="U203" s="184"/>
      <c r="V203" s="184"/>
      <c r="W203" s="184"/>
      <c r="X203" s="184"/>
      <c r="Y203" s="184"/>
      <c r="Z203" s="184"/>
      <c r="AA203" s="184"/>
      <c r="AB203" s="184"/>
      <c r="AC203" s="184"/>
      <c r="AD203" s="184"/>
      <c r="AE203" s="184"/>
      <c r="AF203" s="184"/>
      <c r="AG203" s="184"/>
      <c r="AH203" s="184"/>
      <c r="AI203" s="184"/>
      <c r="AJ203" s="184"/>
      <c r="AK203" s="184"/>
      <c r="AL203" s="184"/>
      <c r="AM203" s="184"/>
      <c r="AN203" s="184"/>
      <c r="AO203" s="184"/>
      <c r="AP203" s="184"/>
      <c r="AQ203" s="243"/>
      <c r="AR203" s="476">
        <f>CHOOSE($B$3,ENWL!AR203,NPgN!AR203,NPgY!AR203,WMID!AR203,EMID!AR203,SWALES!AR203,SWEST!AR203,LPN!AR203,SPN!AR203,EPN!AR203,SPD!AR203,SPMW!AR203,SSEH!AR203,SSES!AR203)</f>
        <v>0</v>
      </c>
      <c r="AS203" s="476">
        <f>CHOOSE($B$3,ENWL!AS203,NPgN!AS203,NPgY!AS203,WMID!AS203,EMID!AS203,SWALES!AS203,SWEST!AS203,LPN!AS203,SPN!AS203,EPN!AS203,SPD!AS203,SPMW!AS203,SSEH!AS203,SSES!AS203)</f>
        <v>0</v>
      </c>
      <c r="AT203" s="476">
        <f>CHOOSE($B$3,ENWL!AT203,NPgN!AT203,NPgY!AT203,WMID!AT203,EMID!AT203,SWALES!AT203,SWEST!AT203,LPN!AT203,SPN!AT203,EPN!AT203,SPD!AT203,SPMW!AT203,SSEH!AT203,SSES!AT203)</f>
        <v>0</v>
      </c>
      <c r="AU203" s="476">
        <f>CHOOSE($B$3,ENWL!AU203,NPgN!AU203,NPgY!AU203,WMID!AU203,EMID!AU203,SWALES!AU203,SWEST!AU203,LPN!AU203,SPN!AU203,EPN!AU203,SPD!AU203,SPMW!AU203,SSEH!AU203,SSES!AU203)</f>
        <v>0</v>
      </c>
      <c r="AV203" s="476">
        <f>CHOOSE($B$3,ENWL!AV203,NPgN!AV203,NPgY!AV203,WMID!AV203,EMID!AV203,SWALES!AV203,SWEST!AV203,LPN!AV203,SPN!AV203,EPN!AV203,SPD!AV203,SPMW!AV203,SSEH!AV203,SSES!AV203)</f>
        <v>0</v>
      </c>
      <c r="AW203" s="184"/>
    </row>
    <row r="204" spans="1:49" ht="16.8">
      <c r="A204" s="82"/>
      <c r="B204" s="82"/>
      <c r="C204" s="82"/>
      <c r="D204" s="82"/>
      <c r="E204" s="82" t="s">
        <v>240</v>
      </c>
      <c r="F204" s="82"/>
      <c r="G204" s="82" t="s">
        <v>105</v>
      </c>
      <c r="H204" s="82" t="s">
        <v>241</v>
      </c>
      <c r="I204" s="82"/>
      <c r="J204" s="82"/>
      <c r="K204" s="82"/>
      <c r="L204" s="82"/>
      <c r="M204" s="82"/>
      <c r="N204" s="82"/>
      <c r="O204" s="184"/>
      <c r="P204" s="184"/>
      <c r="Q204" s="184"/>
      <c r="R204" s="184"/>
      <c r="S204" s="184"/>
      <c r="T204" s="184"/>
      <c r="U204" s="184"/>
      <c r="V204" s="184"/>
      <c r="W204" s="184"/>
      <c r="X204" s="184"/>
      <c r="Y204" s="184"/>
      <c r="Z204" s="184"/>
      <c r="AA204" s="184"/>
      <c r="AB204" s="184"/>
      <c r="AC204" s="184"/>
      <c r="AD204" s="184"/>
      <c r="AE204" s="184"/>
      <c r="AF204" s="184"/>
      <c r="AG204" s="184"/>
      <c r="AH204" s="184"/>
      <c r="AI204" s="184"/>
      <c r="AJ204" s="184"/>
      <c r="AK204" s="184"/>
      <c r="AL204" s="184"/>
      <c r="AM204" s="184"/>
      <c r="AN204" s="184"/>
      <c r="AO204" s="184"/>
      <c r="AP204" s="184"/>
      <c r="AQ204" s="243"/>
      <c r="AR204" s="476">
        <f>CHOOSE($B$3,ENWL!AR204,NPgN!AR204,NPgY!AR204,WMID!AR204,EMID!AR204,SWALES!AR204,SWEST!AR204,LPN!AR204,SPN!AR204,EPN!AR204,SPD!AR204,SPMW!AR204,SSEH!AR204,SSES!AR204)</f>
        <v>0</v>
      </c>
      <c r="AS204" s="476">
        <f>CHOOSE($B$3,ENWL!AS204,NPgN!AS204,NPgY!AS204,WMID!AS204,EMID!AS204,SWALES!AS204,SWEST!AS204,LPN!AS204,SPN!AS204,EPN!AS204,SPD!AS204,SPMW!AS204,SSEH!AS204,SSES!AS204)</f>
        <v>0</v>
      </c>
      <c r="AT204" s="476">
        <f>CHOOSE($B$3,ENWL!AT204,NPgN!AT204,NPgY!AT204,WMID!AT204,EMID!AT204,SWALES!AT204,SWEST!AT204,LPN!AT204,SPN!AT204,EPN!AT204,SPD!AT204,SPMW!AT204,SSEH!AT204,SSES!AT204)</f>
        <v>0</v>
      </c>
      <c r="AU204" s="476">
        <f>CHOOSE($B$3,ENWL!AU204,NPgN!AU204,NPgY!AU204,WMID!AU204,EMID!AU204,SWALES!AU204,SWEST!AU204,LPN!AU204,SPN!AU204,EPN!AU204,SPD!AU204,SPMW!AU204,SSEH!AU204,SSES!AU204)</f>
        <v>0</v>
      </c>
      <c r="AV204" s="476">
        <f>CHOOSE($B$3,ENWL!AV204,NPgN!AV204,NPgY!AV204,WMID!AV204,EMID!AV204,SWALES!AV204,SWEST!AV204,LPN!AV204,SPN!AV204,EPN!AV204,SPD!AV204,SPMW!AV204,SSEH!AV204,SSES!AV204)</f>
        <v>0</v>
      </c>
      <c r="AW204" s="184"/>
    </row>
    <row r="205" spans="1:49" ht="16.8">
      <c r="A205" s="82"/>
      <c r="B205" s="82"/>
      <c r="C205" s="82"/>
      <c r="D205" s="82"/>
      <c r="E205" s="82" t="s">
        <v>242</v>
      </c>
      <c r="F205" s="82"/>
      <c r="G205" s="82" t="s">
        <v>105</v>
      </c>
      <c r="H205" s="82" t="s">
        <v>243</v>
      </c>
      <c r="I205" s="82"/>
      <c r="J205" s="82"/>
      <c r="K205" s="82"/>
      <c r="L205" s="82"/>
      <c r="M205" s="82"/>
      <c r="N205" s="82"/>
      <c r="O205" s="184"/>
      <c r="P205" s="184"/>
      <c r="Q205" s="184"/>
      <c r="R205" s="184"/>
      <c r="S205" s="184"/>
      <c r="T205" s="184"/>
      <c r="U205" s="184"/>
      <c r="V205" s="184"/>
      <c r="W205" s="184"/>
      <c r="X205" s="184"/>
      <c r="Y205" s="184"/>
      <c r="Z205" s="184"/>
      <c r="AA205" s="184"/>
      <c r="AB205" s="184"/>
      <c r="AC205" s="184"/>
      <c r="AD205" s="184"/>
      <c r="AE205" s="184"/>
      <c r="AF205" s="184"/>
      <c r="AG205" s="184"/>
      <c r="AH205" s="184"/>
      <c r="AI205" s="184"/>
      <c r="AJ205" s="184"/>
      <c r="AK205" s="184"/>
      <c r="AL205" s="184"/>
      <c r="AM205" s="184"/>
      <c r="AN205" s="184"/>
      <c r="AO205" s="184"/>
      <c r="AP205" s="184"/>
      <c r="AQ205" s="243"/>
      <c r="AR205" s="476">
        <f>CHOOSE($B$3,ENWL!AR205,NPgN!AR205,NPgY!AR205,WMID!AR205,EMID!AR205,SWALES!AR205,SWEST!AR205,LPN!AR205,SPN!AR205,EPN!AR205,SPD!AR205,SPMW!AR205,SSEH!AR205,SSES!AR205)</f>
        <v>0</v>
      </c>
      <c r="AS205" s="476">
        <f>CHOOSE($B$3,ENWL!AS205,NPgN!AS205,NPgY!AS205,WMID!AS205,EMID!AS205,SWALES!AS205,SWEST!AS205,LPN!AS205,SPN!AS205,EPN!AS205,SPD!AS205,SPMW!AS205,SSEH!AS205,SSES!AS205)</f>
        <v>0</v>
      </c>
      <c r="AT205" s="476">
        <f>CHOOSE($B$3,ENWL!AT205,NPgN!AT205,NPgY!AT205,WMID!AT205,EMID!AT205,SWALES!AT205,SWEST!AT205,LPN!AT205,SPN!AT205,EPN!AT205,SPD!AT205,SPMW!AT205,SSEH!AT205,SSES!AT205)</f>
        <v>0</v>
      </c>
      <c r="AU205" s="476">
        <f>CHOOSE($B$3,ENWL!AU205,NPgN!AU205,NPgY!AU205,WMID!AU205,EMID!AU205,SWALES!AU205,SWEST!AU205,LPN!AU205,SPN!AU205,EPN!AU205,SPD!AU205,SPMW!AU205,SSEH!AU205,SSES!AU205)</f>
        <v>0</v>
      </c>
      <c r="AV205" s="476">
        <f>CHOOSE($B$3,ENWL!AV205,NPgN!AV205,NPgY!AV205,WMID!AV205,EMID!AV205,SWALES!AV205,SWEST!AV205,LPN!AV205,SPN!AV205,EPN!AV205,SPD!AV205,SPMW!AV205,SSEH!AV205,SSES!AV205)</f>
        <v>0</v>
      </c>
      <c r="AW205" s="184"/>
    </row>
    <row r="206" spans="1:49" ht="16.8">
      <c r="A206" s="82"/>
      <c r="B206" s="82"/>
      <c r="C206" s="82"/>
      <c r="D206" s="82"/>
      <c r="E206" s="82" t="s">
        <v>244</v>
      </c>
      <c r="F206" s="82"/>
      <c r="G206" s="82" t="s">
        <v>105</v>
      </c>
      <c r="H206" s="82" t="s">
        <v>245</v>
      </c>
      <c r="I206" s="82"/>
      <c r="J206" s="82"/>
      <c r="K206" s="82"/>
      <c r="L206" s="82"/>
      <c r="M206" s="82"/>
      <c r="N206" s="82"/>
      <c r="O206" s="184"/>
      <c r="P206" s="184"/>
      <c r="Q206" s="184"/>
      <c r="R206" s="184"/>
      <c r="S206" s="184"/>
      <c r="T206" s="184"/>
      <c r="U206" s="184"/>
      <c r="V206" s="184"/>
      <c r="W206" s="184"/>
      <c r="X206" s="184"/>
      <c r="Y206" s="184"/>
      <c r="Z206" s="184"/>
      <c r="AA206" s="184"/>
      <c r="AB206" s="184"/>
      <c r="AC206" s="184"/>
      <c r="AD206" s="184"/>
      <c r="AE206" s="184"/>
      <c r="AF206" s="184"/>
      <c r="AG206" s="184"/>
      <c r="AH206" s="184"/>
      <c r="AI206" s="184"/>
      <c r="AJ206" s="184"/>
      <c r="AK206" s="184"/>
      <c r="AL206" s="184"/>
      <c r="AM206" s="184"/>
      <c r="AN206" s="184"/>
      <c r="AO206" s="184"/>
      <c r="AP206" s="184"/>
      <c r="AQ206" s="243"/>
      <c r="AR206" s="476">
        <f>CHOOSE($B$3,ENWL!AR206,NPgN!AR206,NPgY!AR206,WMID!AR206,EMID!AR206,SWALES!AR206,SWEST!AR206,LPN!AR206,SPN!AR206,EPN!AR206,SPD!AR206,SPMW!AR206,SSEH!AR206,SSES!AR206)</f>
        <v>0</v>
      </c>
      <c r="AS206" s="476">
        <f>CHOOSE($B$3,ENWL!AS206,NPgN!AS206,NPgY!AS206,WMID!AS206,EMID!AS206,SWALES!AS206,SWEST!AS206,LPN!AS206,SPN!AS206,EPN!AS206,SPD!AS206,SPMW!AS206,SSEH!AS206,SSES!AS206)</f>
        <v>0</v>
      </c>
      <c r="AT206" s="476">
        <f>CHOOSE($B$3,ENWL!AT206,NPgN!AT206,NPgY!AT206,WMID!AT206,EMID!AT206,SWALES!AT206,SWEST!AT206,LPN!AT206,SPN!AT206,EPN!AT206,SPD!AT206,SPMW!AT206,SSEH!AT206,SSES!AT206)</f>
        <v>0</v>
      </c>
      <c r="AU206" s="476">
        <f>CHOOSE($B$3,ENWL!AU206,NPgN!AU206,NPgY!AU206,WMID!AU206,EMID!AU206,SWALES!AU206,SWEST!AU206,LPN!AU206,SPN!AU206,EPN!AU206,SPD!AU206,SPMW!AU206,SSEH!AU206,SSES!AU206)</f>
        <v>0</v>
      </c>
      <c r="AV206" s="476">
        <f>CHOOSE($B$3,ENWL!AV206,NPgN!AV206,NPgY!AV206,WMID!AV206,EMID!AV206,SWALES!AV206,SWEST!AV206,LPN!AV206,SPN!AV206,EPN!AV206,SPD!AV206,SPMW!AV206,SSEH!AV206,SSES!AV206)</f>
        <v>0</v>
      </c>
      <c r="AW206" s="184"/>
    </row>
    <row r="207" spans="1:49" ht="16.8">
      <c r="A207" s="82"/>
      <c r="B207" s="82"/>
      <c r="C207" s="82"/>
      <c r="D207" s="82"/>
      <c r="E207" s="82"/>
      <c r="F207" s="82"/>
      <c r="G207" s="82"/>
      <c r="H207" s="82"/>
      <c r="I207" s="82"/>
      <c r="J207" s="82"/>
      <c r="K207" s="82"/>
      <c r="L207" s="82"/>
      <c r="M207" s="82"/>
      <c r="N207" s="82"/>
      <c r="O207" s="184"/>
      <c r="P207" s="184"/>
      <c r="Q207" s="184"/>
      <c r="R207" s="184"/>
      <c r="S207" s="184"/>
      <c r="T207" s="184"/>
      <c r="U207" s="184"/>
      <c r="V207" s="184"/>
      <c r="W207" s="184"/>
      <c r="X207" s="184"/>
      <c r="Y207" s="184"/>
      <c r="Z207" s="184"/>
      <c r="AA207" s="184"/>
      <c r="AB207" s="184"/>
      <c r="AC207" s="184"/>
      <c r="AD207" s="184"/>
      <c r="AE207" s="184"/>
      <c r="AF207" s="184"/>
      <c r="AG207" s="184"/>
      <c r="AH207" s="184"/>
      <c r="AI207" s="184"/>
      <c r="AJ207" s="184"/>
      <c r="AK207" s="184"/>
      <c r="AL207" s="184"/>
      <c r="AM207" s="184"/>
      <c r="AN207" s="184"/>
      <c r="AO207" s="184"/>
      <c r="AP207" s="184"/>
      <c r="AQ207" s="243"/>
      <c r="AR207" s="145"/>
      <c r="AS207" s="184"/>
      <c r="AT207" s="184"/>
      <c r="AU207" s="184"/>
      <c r="AV207" s="184"/>
      <c r="AW207" s="184"/>
    </row>
    <row r="208" spans="1:49" ht="16.8">
      <c r="A208" s="82"/>
      <c r="B208" s="408" t="s">
        <v>246</v>
      </c>
      <c r="C208" s="408"/>
      <c r="D208" s="408"/>
      <c r="E208" s="408"/>
      <c r="F208" s="408"/>
      <c r="G208" s="408"/>
      <c r="H208" s="408"/>
      <c r="I208" s="408"/>
      <c r="J208" s="408"/>
      <c r="K208" s="408"/>
      <c r="L208" s="408"/>
      <c r="M208" s="408"/>
      <c r="N208" s="408"/>
      <c r="O208" s="405"/>
      <c r="P208" s="405"/>
      <c r="Q208" s="405"/>
      <c r="R208" s="405"/>
      <c r="S208" s="405"/>
      <c r="T208" s="405"/>
      <c r="U208" s="405"/>
      <c r="V208" s="405"/>
      <c r="W208" s="405"/>
      <c r="X208" s="405"/>
      <c r="Y208" s="405"/>
      <c r="Z208" s="405"/>
      <c r="AA208" s="405"/>
      <c r="AB208" s="405"/>
      <c r="AC208" s="405"/>
      <c r="AD208" s="405"/>
      <c r="AE208" s="405"/>
      <c r="AF208" s="405"/>
      <c r="AG208" s="405"/>
      <c r="AH208" s="405"/>
      <c r="AI208" s="405"/>
      <c r="AJ208" s="405"/>
      <c r="AK208" s="405"/>
      <c r="AL208" s="405"/>
      <c r="AM208" s="405"/>
      <c r="AN208" s="405"/>
      <c r="AO208" s="405"/>
      <c r="AP208" s="405"/>
      <c r="AQ208" s="407"/>
      <c r="AR208" s="406"/>
      <c r="AS208" s="405"/>
      <c r="AT208" s="405"/>
      <c r="AU208" s="405"/>
      <c r="AV208" s="405"/>
      <c r="AW208" s="184"/>
    </row>
    <row r="209" spans="1:49" ht="16.8">
      <c r="A209" s="82"/>
      <c r="B209" s="82"/>
      <c r="C209" s="82"/>
      <c r="D209" s="82"/>
      <c r="E209" s="82"/>
      <c r="F209" s="82"/>
      <c r="G209" s="82"/>
      <c r="H209" s="82"/>
      <c r="I209" s="82"/>
      <c r="J209" s="82"/>
      <c r="K209" s="82"/>
      <c r="L209" s="82"/>
      <c r="M209" s="82"/>
      <c r="N209" s="82"/>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4"/>
      <c r="AJ209" s="184"/>
      <c r="AK209" s="184"/>
      <c r="AL209" s="184"/>
      <c r="AM209" s="184"/>
      <c r="AN209" s="184"/>
      <c r="AO209" s="184"/>
      <c r="AP209" s="184"/>
      <c r="AQ209" s="243"/>
      <c r="AR209" s="145"/>
      <c r="AS209" s="184"/>
      <c r="AT209" s="184"/>
      <c r="AU209" s="184"/>
      <c r="AV209" s="184"/>
      <c r="AW209" s="184"/>
    </row>
    <row r="210" spans="1:49" ht="16.8">
      <c r="A210" s="82"/>
      <c r="B210" s="82"/>
      <c r="D210" s="351" t="s">
        <v>247</v>
      </c>
      <c r="E210" s="351"/>
      <c r="F210" s="82"/>
      <c r="G210" s="82"/>
      <c r="H210" s="82"/>
      <c r="I210" s="82"/>
      <c r="J210" s="82"/>
      <c r="K210" s="82"/>
      <c r="L210" s="82"/>
      <c r="M210" s="82"/>
      <c r="N210" s="82"/>
      <c r="O210" s="184"/>
      <c r="P210" s="184"/>
      <c r="Q210" s="184"/>
      <c r="R210" s="184"/>
      <c r="S210" s="184"/>
      <c r="T210" s="184"/>
      <c r="U210" s="184"/>
      <c r="V210" s="184"/>
      <c r="W210" s="184"/>
      <c r="X210" s="184"/>
      <c r="Y210" s="184"/>
      <c r="Z210" s="184"/>
      <c r="AA210" s="184"/>
      <c r="AB210" s="184"/>
      <c r="AC210" s="184"/>
      <c r="AD210" s="184"/>
      <c r="AE210" s="184"/>
      <c r="AF210" s="184"/>
      <c r="AG210" s="184"/>
      <c r="AH210" s="184"/>
      <c r="AI210" s="184"/>
      <c r="AJ210" s="184"/>
      <c r="AK210" s="184"/>
      <c r="AL210" s="184"/>
      <c r="AM210" s="184"/>
      <c r="AN210" s="184"/>
      <c r="AO210" s="184"/>
      <c r="AP210" s="184"/>
      <c r="AQ210" s="243"/>
      <c r="AR210" s="364"/>
      <c r="AS210" s="184"/>
      <c r="AT210" s="184"/>
      <c r="AU210" s="184"/>
      <c r="AV210" s="184"/>
      <c r="AW210" s="184"/>
    </row>
    <row r="211" spans="1:49" ht="16.8">
      <c r="A211" s="82"/>
      <c r="B211" s="82"/>
      <c r="C211" s="82"/>
      <c r="D211" s="82"/>
      <c r="E211" s="82" t="s">
        <v>248</v>
      </c>
      <c r="F211" s="82"/>
      <c r="G211" s="82" t="s">
        <v>249</v>
      </c>
      <c r="H211" s="82" t="s">
        <v>250</v>
      </c>
      <c r="I211" s="82"/>
      <c r="J211" s="82"/>
      <c r="K211" s="82"/>
      <c r="L211" s="82"/>
      <c r="M211" s="82"/>
      <c r="N211" s="82"/>
      <c r="O211" s="184"/>
      <c r="P211" s="184"/>
      <c r="Q211" s="184"/>
      <c r="R211" s="184"/>
      <c r="S211" s="184"/>
      <c r="T211" s="184"/>
      <c r="U211" s="184"/>
      <c r="V211" s="184"/>
      <c r="W211" s="184"/>
      <c r="X211" s="184"/>
      <c r="Y211" s="184"/>
      <c r="Z211" s="184"/>
      <c r="AA211" s="184"/>
      <c r="AB211" s="184"/>
      <c r="AC211" s="184"/>
      <c r="AD211" s="184"/>
      <c r="AE211" s="184"/>
      <c r="AF211" s="184"/>
      <c r="AG211" s="184"/>
      <c r="AH211" s="184"/>
      <c r="AI211" s="184"/>
      <c r="AJ211" s="184"/>
      <c r="AK211" s="184"/>
      <c r="AL211" s="184"/>
      <c r="AM211" s="184"/>
      <c r="AN211" s="184"/>
      <c r="AO211" s="184"/>
      <c r="AP211" s="184"/>
      <c r="AQ211" s="243"/>
      <c r="AR211" s="390">
        <f>CHOOSE($B$3,ENWL!AR211,NPgN!AR211,NPgY!AR211,WMID!AR211,EMID!AR211,SWALES!AR211,SWEST!AR211,LPN!AR211,SPN!AR211,EPN!AR211,SPD!AR211,SPMW!AR211,SSEH!AR211,SSES!AR211)</f>
        <v>3.1E-2</v>
      </c>
      <c r="AS211" s="390">
        <f>CHOOSE($B$3,ENWL!AS211,NPgN!AS211,NPgY!AS211,WMID!AS211,EMID!AS211,SWALES!AS211,SWEST!AS211,LPN!AS211,SPN!AS211,EPN!AS211,SPD!AS211,SPMW!AS211,SSEH!AS211,SSES!AS211)</f>
        <v>3.1699999999999999E-2</v>
      </c>
      <c r="AT211" s="390">
        <f>CHOOSE($B$3,ENWL!AT211,NPgN!AT211,NPgY!AT211,WMID!AT211,EMID!AT211,SWALES!AT211,SWEST!AT211,LPN!AT211,SPN!AT211,EPN!AT211,SPD!AT211,SPMW!AT211,SSEH!AT211,SSES!AT211)</f>
        <v>3.2300000000000002E-2</v>
      </c>
      <c r="AU211" s="390">
        <f>CHOOSE($B$3,ENWL!AU211,NPgN!AU211,NPgY!AU211,WMID!AU211,EMID!AU211,SWALES!AU211,SWEST!AU211,LPN!AU211,SPN!AU211,EPN!AU211,SPD!AU211,SPMW!AU211,SSEH!AU211,SSES!AU211)</f>
        <v>3.2399999999999998E-2</v>
      </c>
      <c r="AV211" s="390">
        <f>CHOOSE($B$3,ENWL!AV211,NPgN!AV211,NPgY!AV211,WMID!AV211,EMID!AV211,SWALES!AV211,SWEST!AV211,LPN!AV211,SPN!AV211,EPN!AV211,SPD!AV211,SPMW!AV211,SSEH!AV211,SSES!AV211)</f>
        <v>3.2599999999999997E-2</v>
      </c>
      <c r="AW211" s="184"/>
    </row>
    <row r="212" spans="1:49" ht="16.8">
      <c r="A212" s="82"/>
      <c r="B212" s="82"/>
      <c r="C212" s="82"/>
      <c r="D212" s="82"/>
      <c r="E212" s="82"/>
      <c r="F212" s="82"/>
      <c r="G212" s="82"/>
      <c r="H212" s="82"/>
      <c r="I212" s="82"/>
      <c r="J212" s="82"/>
      <c r="K212" s="82"/>
      <c r="L212" s="82"/>
      <c r="M212" s="82"/>
      <c r="N212" s="82"/>
      <c r="O212" s="184"/>
      <c r="P212" s="184"/>
      <c r="Q212" s="184"/>
      <c r="R212" s="184"/>
      <c r="S212" s="184"/>
      <c r="T212" s="184"/>
      <c r="U212" s="184"/>
      <c r="V212" s="184"/>
      <c r="W212" s="184"/>
      <c r="X212" s="184"/>
      <c r="Y212" s="184"/>
      <c r="Z212" s="184"/>
      <c r="AA212" s="184"/>
      <c r="AB212" s="184"/>
      <c r="AC212" s="184"/>
      <c r="AD212" s="184"/>
      <c r="AE212" s="184"/>
      <c r="AF212" s="184"/>
      <c r="AG212" s="184"/>
      <c r="AH212" s="184"/>
      <c r="AI212" s="184"/>
      <c r="AJ212" s="184"/>
      <c r="AK212" s="184"/>
      <c r="AL212" s="184"/>
      <c r="AM212" s="184"/>
      <c r="AN212" s="184"/>
      <c r="AO212" s="184"/>
      <c r="AP212" s="184"/>
      <c r="AQ212" s="243"/>
      <c r="AR212" s="82"/>
      <c r="AS212" s="82"/>
      <c r="AT212" s="82"/>
      <c r="AU212" s="82"/>
      <c r="AV212" s="82"/>
      <c r="AW212" s="184"/>
    </row>
    <row r="213" spans="1:49" ht="16.8">
      <c r="A213" s="82"/>
      <c r="B213" s="82"/>
      <c r="C213" s="82"/>
      <c r="D213" s="82"/>
      <c r="E213" s="82" t="s">
        <v>251</v>
      </c>
      <c r="F213" s="82"/>
      <c r="G213" s="82" t="s">
        <v>249</v>
      </c>
      <c r="H213" s="82" t="s">
        <v>252</v>
      </c>
      <c r="I213" s="82"/>
      <c r="J213" s="82"/>
      <c r="K213" s="82"/>
      <c r="L213" s="82"/>
      <c r="M213" s="82"/>
      <c r="N213" s="82"/>
      <c r="O213" s="184"/>
      <c r="P213" s="184"/>
      <c r="Q213" s="184"/>
      <c r="R213" s="184"/>
      <c r="S213" s="184"/>
      <c r="T213" s="184"/>
      <c r="U213" s="184"/>
      <c r="V213" s="184"/>
      <c r="W213" s="184"/>
      <c r="X213" s="184"/>
      <c r="Y213" s="184"/>
      <c r="Z213" s="184"/>
      <c r="AA213" s="184"/>
      <c r="AB213" s="184"/>
      <c r="AC213" s="184"/>
      <c r="AD213" s="184"/>
      <c r="AE213" s="184"/>
      <c r="AF213" s="184"/>
      <c r="AG213" s="184"/>
      <c r="AH213" s="184"/>
      <c r="AI213" s="184"/>
      <c r="AJ213" s="184"/>
      <c r="AK213" s="184"/>
      <c r="AL213" s="184"/>
      <c r="AM213" s="184"/>
      <c r="AN213" s="184"/>
      <c r="AO213" s="184"/>
      <c r="AP213" s="184"/>
      <c r="AQ213" s="243"/>
      <c r="AR213" s="390">
        <f>CHOOSE($B$3,ENWL!AR213,NPgN!AR213,NPgY!AR213,WMID!AR213,EMID!AR213,SWALES!AR213,SWEST!AR213,LPN!AR213,SPN!AR213,EPN!AR213,SPD!AR213,SPMW!AR213,SSEH!AR213,SSES!AR213)</f>
        <v>1.46E-2</v>
      </c>
      <c r="AS213" s="390">
        <f>CHOOSE($B$3,ENWL!AS213,NPgN!AS213,NPgY!AS213,WMID!AS213,EMID!AS213,SWALES!AS213,SWEST!AS213,LPN!AS213,SPN!AS213,EPN!AS213,SPD!AS213,SPMW!AS213,SSEH!AS213,SSES!AS213)</f>
        <v>2.7199999999999998E-2</v>
      </c>
      <c r="AT213" s="390">
        <f>CHOOSE($B$3,ENWL!AT213,NPgN!AT213,NPgY!AT213,WMID!AT213,EMID!AT213,SWALES!AT213,SWEST!AT213,LPN!AT213,SPN!AT213,EPN!AT213,SPD!AT213,SPMW!AT213,SSEH!AT213,SSES!AT213)</f>
        <v>2.4299999999999999E-2</v>
      </c>
      <c r="AU213" s="390">
        <f>CHOOSE($B$3,ENWL!AU213,NPgN!AU213,NPgY!AU213,WMID!AU213,EMID!AU213,SWALES!AU213,SWEST!AU213,LPN!AU213,SPN!AU213,EPN!AU213,SPD!AU213,SPMW!AU213,SSEH!AU213,SSES!AU213)</f>
        <v>2.4899999999999999E-2</v>
      </c>
      <c r="AV213" s="390">
        <f>CHOOSE($B$3,ENWL!AV213,NPgN!AV213,NPgY!AV213,WMID!AV213,EMID!AV213,SWALES!AV213,SWEST!AV213,LPN!AV213,SPN!AV213,EPN!AV213,SPD!AV213,SPMW!AV213,SSEH!AV213,SSES!AV213)</f>
        <v>2.5600000000000001E-2</v>
      </c>
      <c r="AW213" s="184"/>
    </row>
    <row r="214" spans="1:49" ht="16.8">
      <c r="A214" s="82"/>
      <c r="B214" s="82"/>
      <c r="C214" s="82"/>
      <c r="D214" s="82"/>
      <c r="E214" s="82" t="s">
        <v>253</v>
      </c>
      <c r="F214" s="82"/>
      <c r="G214" s="82" t="s">
        <v>100</v>
      </c>
      <c r="H214" s="82"/>
      <c r="I214" s="82"/>
      <c r="J214" s="82"/>
      <c r="K214" s="82"/>
      <c r="L214" s="82"/>
      <c r="M214" s="82"/>
      <c r="N214" s="82"/>
      <c r="O214" s="184"/>
      <c r="P214" s="184"/>
      <c r="Q214" s="184"/>
      <c r="R214" s="184"/>
      <c r="S214" s="184"/>
      <c r="T214" s="184"/>
      <c r="U214" s="184"/>
      <c r="V214" s="184"/>
      <c r="W214" s="184"/>
      <c r="X214" s="184"/>
      <c r="Y214" s="184"/>
      <c r="Z214" s="184"/>
      <c r="AA214" s="184"/>
      <c r="AB214" s="184"/>
      <c r="AC214" s="184"/>
      <c r="AD214" s="184"/>
      <c r="AE214" s="184"/>
      <c r="AF214" s="184"/>
      <c r="AG214" s="184"/>
      <c r="AH214" s="184"/>
      <c r="AI214" s="184"/>
      <c r="AJ214" s="184"/>
      <c r="AK214" s="184"/>
      <c r="AL214" s="184"/>
      <c r="AM214" s="184"/>
      <c r="AN214" s="184"/>
      <c r="AO214" s="184"/>
      <c r="AP214" s="184"/>
      <c r="AQ214" s="243"/>
      <c r="AR214" s="409">
        <f>CHOOSE($B$3,ENWL!AR214,NPgN!AR214,NPgY!AR214,WMID!AR214,EMID!AR214,SWALES!AR214,SWEST!AR214,LPN!AR214,SPN!AR214,EPN!AR214,SPD!AR214,SPMW!AR214,SSEH!AR214,SSES!AR214)</f>
        <v>0.75861000000000001</v>
      </c>
      <c r="AS214" s="409">
        <f>CHOOSE($B$3,ENWL!AS214,NPgN!AS214,NPgY!AS214,WMID!AS214,EMID!AS214,SWALES!AS214,SWEST!AS214,LPN!AS214,SPN!AS214,EPN!AS214,SPD!AS214,SPMW!AS214,SSEH!AS214,SSES!AS214)</f>
        <v>0.75861000000000001</v>
      </c>
      <c r="AT214" s="409">
        <f>CHOOSE($B$3,ENWL!AT214,NPgN!AT214,NPgY!AT214,WMID!AT214,EMID!AT214,SWALES!AT214,SWEST!AT214,LPN!AT214,SPN!AT214,EPN!AT214,SPD!AT214,SPMW!AT214,SSEH!AT214,SSES!AT214)</f>
        <v>0.75861000000000001</v>
      </c>
      <c r="AU214" s="409">
        <f>CHOOSE($B$3,ENWL!AU214,NPgN!AU214,NPgY!AU214,WMID!AU214,EMID!AU214,SWALES!AU214,SWEST!AU214,LPN!AU214,SPN!AU214,EPN!AU214,SPD!AU214,SPMW!AU214,SSEH!AU214,SSES!AU214)</f>
        <v>0.75861000000000001</v>
      </c>
      <c r="AV214" s="409">
        <f>CHOOSE($B$3,ENWL!AV214,NPgN!AV214,NPgY!AV214,WMID!AV214,EMID!AV214,SWALES!AV214,SWEST!AV214,LPN!AV214,SPN!AV214,EPN!AV214,SPD!AV214,SPMW!AV214,SSEH!AV214,SSES!AV214)</f>
        <v>0.75861000000000001</v>
      </c>
      <c r="AW214" s="184"/>
    </row>
    <row r="215" spans="1:49" ht="16.8">
      <c r="A215" s="82"/>
      <c r="B215" s="82"/>
      <c r="C215" s="82"/>
      <c r="D215" s="82"/>
      <c r="E215" s="82" t="s">
        <v>254</v>
      </c>
      <c r="F215" s="82"/>
      <c r="G215" s="82" t="s">
        <v>209</v>
      </c>
      <c r="H215" s="82"/>
      <c r="I215" s="82"/>
      <c r="J215" s="82"/>
      <c r="K215" s="82"/>
      <c r="L215" s="82"/>
      <c r="M215" s="82"/>
      <c r="N215" s="82"/>
      <c r="O215" s="184"/>
      <c r="P215" s="184"/>
      <c r="Q215" s="184"/>
      <c r="R215" s="184"/>
      <c r="S215" s="184"/>
      <c r="T215" s="184"/>
      <c r="U215" s="184"/>
      <c r="V215" s="184"/>
      <c r="W215" s="184"/>
      <c r="X215" s="184"/>
      <c r="Y215" s="184"/>
      <c r="Z215" s="184"/>
      <c r="AA215" s="184"/>
      <c r="AB215" s="184"/>
      <c r="AC215" s="184"/>
      <c r="AD215" s="184"/>
      <c r="AE215" s="184"/>
      <c r="AF215" s="184"/>
      <c r="AG215" s="184"/>
      <c r="AH215" s="184"/>
      <c r="AI215" s="184"/>
      <c r="AJ215" s="184"/>
      <c r="AK215" s="184"/>
      <c r="AL215" s="184"/>
      <c r="AM215" s="184"/>
      <c r="AN215" s="184"/>
      <c r="AO215" s="184"/>
      <c r="AP215" s="184"/>
      <c r="AQ215" s="243"/>
      <c r="AR215" s="409">
        <f>CHOOSE($B$3,ENWL!AR215,NPgN!AR215,NPgY!AR215,WMID!AR215,EMID!AR215,SWALES!AR215,SWEST!AR215,LPN!AR215,SPN!AR215,EPN!AR215,SPD!AR215,SPMW!AR215,SSEH!AR215,SSES!AR215)</f>
        <v>6.5000000000000002E-2</v>
      </c>
      <c r="AS215" s="409">
        <f>CHOOSE($B$3,ENWL!AS215,NPgN!AS215,NPgY!AS215,WMID!AS215,EMID!AS215,SWALES!AS215,SWEST!AS215,LPN!AS215,SPN!AS215,EPN!AS215,SPD!AS215,SPMW!AS215,SSEH!AS215,SSES!AS215)</f>
        <v>6.5000000000000002E-2</v>
      </c>
      <c r="AT215" s="409">
        <f>CHOOSE($B$3,ENWL!AT215,NPgN!AT215,NPgY!AT215,WMID!AT215,EMID!AT215,SWALES!AT215,SWEST!AT215,LPN!AT215,SPN!AT215,EPN!AT215,SPD!AT215,SPMW!AT215,SSEH!AT215,SSES!AT215)</f>
        <v>6.5000000000000002E-2</v>
      </c>
      <c r="AU215" s="409">
        <f>CHOOSE($B$3,ENWL!AU215,NPgN!AU215,NPgY!AU215,WMID!AU215,EMID!AU215,SWALES!AU215,SWEST!AU215,LPN!AU215,SPN!AU215,EPN!AU215,SPD!AU215,SPMW!AU215,SSEH!AU215,SSES!AU215)</f>
        <v>6.5000000000000002E-2</v>
      </c>
      <c r="AV215" s="409">
        <f>CHOOSE($B$3,ENWL!AV215,NPgN!AV215,NPgY!AV215,WMID!AV215,EMID!AV215,SWALES!AV215,SWEST!AV215,LPN!AV215,SPN!AV215,EPN!AV215,SPD!AV215,SPMW!AV215,SSEH!AV215,SSES!AV215)</f>
        <v>6.5000000000000002E-2</v>
      </c>
      <c r="AW215" s="184"/>
    </row>
    <row r="216" spans="1:49" ht="16.8">
      <c r="A216" s="82"/>
      <c r="B216" s="82"/>
      <c r="C216" s="82"/>
      <c r="D216" s="82"/>
      <c r="E216" s="82" t="s">
        <v>255</v>
      </c>
      <c r="F216" s="82"/>
      <c r="G216" s="82" t="s">
        <v>209</v>
      </c>
      <c r="H216" s="82"/>
      <c r="I216" s="82"/>
      <c r="J216" s="82"/>
      <c r="K216" s="82"/>
      <c r="L216" s="82"/>
      <c r="M216" s="82"/>
      <c r="N216" s="82"/>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4"/>
      <c r="AJ216" s="184"/>
      <c r="AK216" s="184"/>
      <c r="AL216" s="184"/>
      <c r="AM216" s="184"/>
      <c r="AN216" s="184"/>
      <c r="AO216" s="184"/>
      <c r="AP216" s="184"/>
      <c r="AQ216" s="243"/>
      <c r="AR216" s="409">
        <f>CHOOSE($B$3,ENWL!AR216,NPgN!AR216,NPgY!AR216,WMID!AR216,EMID!AR216,SWALES!AR216,SWEST!AR216,LPN!AR216,SPN!AR216,EPN!AR216,SPD!AR216,SPMW!AR216,SSEH!AR216,SSES!AR216)</f>
        <v>0.6</v>
      </c>
      <c r="AS216" s="409">
        <f>CHOOSE($B$3,ENWL!AS216,NPgN!AS216,NPgY!AS216,WMID!AS216,EMID!AS216,SWALES!AS216,SWEST!AS216,LPN!AS216,SPN!AS216,EPN!AS216,SPD!AS216,SPMW!AS216,SSEH!AS216,SSES!AS216)</f>
        <v>0.6</v>
      </c>
      <c r="AT216" s="409">
        <f>CHOOSE($B$3,ENWL!AT216,NPgN!AT216,NPgY!AT216,WMID!AT216,EMID!AT216,SWALES!AT216,SWEST!AT216,LPN!AT216,SPN!AT216,EPN!AT216,SPD!AT216,SPMW!AT216,SSEH!AT216,SSES!AT216)</f>
        <v>0.6</v>
      </c>
      <c r="AU216" s="409">
        <f>CHOOSE($B$3,ENWL!AU216,NPgN!AU216,NPgY!AU216,WMID!AU216,EMID!AU216,SWALES!AU216,SWEST!AU216,LPN!AU216,SPN!AU216,EPN!AU216,SPD!AU216,SPMW!AU216,SSEH!AU216,SSES!AU216)</f>
        <v>0.6</v>
      </c>
      <c r="AV216" s="409">
        <f>CHOOSE($B$3,ENWL!AV216,NPgN!AV216,NPgY!AV216,WMID!AV216,EMID!AV216,SWALES!AV216,SWEST!AV216,LPN!AV216,SPN!AV216,EPN!AV216,SPD!AV216,SPMW!AV216,SSEH!AV216,SSES!AV216)</f>
        <v>0.6</v>
      </c>
      <c r="AW216" s="184"/>
    </row>
    <row r="217" spans="1:49" ht="16.8">
      <c r="A217" s="82"/>
      <c r="B217" s="82"/>
      <c r="C217" s="82"/>
      <c r="D217" s="82"/>
      <c r="E217" s="82" t="s">
        <v>256</v>
      </c>
      <c r="F217" s="82"/>
      <c r="G217" s="82" t="s">
        <v>209</v>
      </c>
      <c r="H217" s="82"/>
      <c r="I217" s="82"/>
      <c r="J217" s="82"/>
      <c r="K217" s="82"/>
      <c r="L217" s="82"/>
      <c r="M217" s="82"/>
      <c r="N217" s="82"/>
      <c r="O217" s="184"/>
      <c r="P217" s="184"/>
      <c r="Q217" s="184"/>
      <c r="R217" s="184"/>
      <c r="S217" s="184"/>
      <c r="T217" s="184"/>
      <c r="U217" s="184"/>
      <c r="V217" s="184"/>
      <c r="W217" s="184"/>
      <c r="X217" s="184"/>
      <c r="Y217" s="184"/>
      <c r="Z217" s="184"/>
      <c r="AA217" s="184"/>
      <c r="AB217" s="184"/>
      <c r="AC217" s="184"/>
      <c r="AD217" s="184"/>
      <c r="AE217" s="184"/>
      <c r="AF217" s="184"/>
      <c r="AG217" s="184"/>
      <c r="AH217" s="184"/>
      <c r="AI217" s="184"/>
      <c r="AJ217" s="184"/>
      <c r="AK217" s="184"/>
      <c r="AL217" s="184"/>
      <c r="AM217" s="184"/>
      <c r="AN217" s="184"/>
      <c r="AO217" s="184"/>
      <c r="AP217" s="184"/>
      <c r="AQ217" s="243"/>
      <c r="AR217" s="409">
        <f>CHOOSE($B$3,ENWL!AR217,NPgN!AR217,NPgY!AR217,WMID!AR217,EMID!AR217,SWALES!AR217,SWEST!AR217,LPN!AR217,SPN!AR217,EPN!AR217,SPD!AR217,SPMW!AR217,SSEH!AR217,SSES!AR217)</f>
        <v>0.6</v>
      </c>
      <c r="AS217" s="409">
        <f>CHOOSE($B$3,ENWL!AS217,NPgN!AS217,NPgY!AS217,WMID!AS217,EMID!AS217,SWALES!AS217,SWEST!AS217,LPN!AS217,SPN!AS217,EPN!AS217,SPD!AS217,SPMW!AS217,SSEH!AS217,SSES!AS217)</f>
        <v>0.6</v>
      </c>
      <c r="AT217" s="409">
        <f>CHOOSE($B$3,ENWL!AT217,NPgN!AT217,NPgY!AT217,WMID!AT217,EMID!AT217,SWALES!AT217,SWEST!AT217,LPN!AT217,SPN!AT217,EPN!AT217,SPD!AT217,SPMW!AT217,SSEH!AT217,SSES!AT217)</f>
        <v>0.6</v>
      </c>
      <c r="AU217" s="409">
        <f>CHOOSE($B$3,ENWL!AU217,NPgN!AU217,NPgY!AU217,WMID!AU217,EMID!AU217,SWALES!AU217,SWEST!AU217,LPN!AU217,SPN!AU217,EPN!AU217,SPD!AU217,SPMW!AU217,SSEH!AU217,SSES!AU217)</f>
        <v>0.6</v>
      </c>
      <c r="AV217" s="409">
        <f>CHOOSE($B$3,ENWL!AV217,NPgN!AV217,NPgY!AV217,WMID!AV217,EMID!AV217,SWALES!AV217,SWEST!AV217,LPN!AV217,SPN!AV217,EPN!AV217,SPD!AV217,SPMW!AV217,SSEH!AV217,SSES!AV217)</f>
        <v>0.6</v>
      </c>
      <c r="AW217" s="184"/>
    </row>
    <row r="218" spans="1:49" ht="16.8">
      <c r="A218" s="82"/>
      <c r="B218" s="82"/>
      <c r="C218" s="82"/>
      <c r="D218" s="82"/>
      <c r="E218" s="82"/>
      <c r="F218" s="82"/>
      <c r="G218" s="82"/>
      <c r="H218" s="82"/>
      <c r="I218" s="82"/>
      <c r="J218" s="82"/>
      <c r="K218" s="82"/>
      <c r="L218" s="82"/>
      <c r="M218" s="82"/>
      <c r="N218" s="82"/>
      <c r="O218" s="184"/>
      <c r="P218" s="184"/>
      <c r="Q218" s="184"/>
      <c r="R218" s="184"/>
      <c r="S218" s="184"/>
      <c r="T218" s="184"/>
      <c r="U218" s="184"/>
      <c r="V218" s="184"/>
      <c r="W218" s="184"/>
      <c r="X218" s="184"/>
      <c r="Y218" s="184"/>
      <c r="Z218" s="184"/>
      <c r="AA218" s="184"/>
      <c r="AB218" s="184"/>
      <c r="AC218" s="184"/>
      <c r="AD218" s="184"/>
      <c r="AE218" s="184"/>
      <c r="AF218" s="184"/>
      <c r="AG218" s="184"/>
      <c r="AH218" s="184"/>
      <c r="AI218" s="184"/>
      <c r="AJ218" s="184"/>
      <c r="AK218" s="184"/>
      <c r="AL218" s="184"/>
      <c r="AM218" s="184"/>
      <c r="AN218" s="184"/>
      <c r="AO218" s="184"/>
      <c r="AP218" s="184"/>
      <c r="AQ218" s="243"/>
      <c r="AR218" s="145"/>
      <c r="AS218" s="184"/>
      <c r="AT218" s="184"/>
      <c r="AU218" s="184"/>
      <c r="AV218" s="184"/>
      <c r="AW218" s="184"/>
    </row>
    <row r="219" spans="1:49" ht="16.8">
      <c r="A219" s="82"/>
      <c r="B219" s="82"/>
      <c r="C219" s="82"/>
      <c r="D219" s="82"/>
      <c r="E219" s="82" t="s">
        <v>257</v>
      </c>
      <c r="F219" s="82"/>
      <c r="G219" s="82" t="s">
        <v>249</v>
      </c>
      <c r="H219" s="82"/>
      <c r="I219" s="82"/>
      <c r="J219" s="82"/>
      <c r="K219" s="82"/>
      <c r="L219" s="82"/>
      <c r="M219" s="82"/>
      <c r="N219" s="82"/>
      <c r="O219" s="184"/>
      <c r="P219" s="184"/>
      <c r="Q219" s="184"/>
      <c r="R219" s="184"/>
      <c r="S219" s="184"/>
      <c r="T219" s="184"/>
      <c r="U219" s="184"/>
      <c r="V219" s="184"/>
      <c r="W219" s="184"/>
      <c r="X219" s="184"/>
      <c r="Y219" s="184"/>
      <c r="Z219" s="184"/>
      <c r="AA219" s="184"/>
      <c r="AB219" s="184"/>
      <c r="AC219" s="184"/>
      <c r="AD219" s="184"/>
      <c r="AE219" s="184"/>
      <c r="AF219" s="184"/>
      <c r="AG219" s="184"/>
      <c r="AH219" s="184"/>
      <c r="AI219" s="184"/>
      <c r="AJ219" s="409">
        <f>CHOOSE($B$3,ENWL!AJ219,NPgN!AJ219,NPgY!AJ219,WMID!AJ219,EMID!AJ219,SWALES!AJ219,SWEST!AJ219,LPN!AJ219,SPN!AJ219,EPN!AJ219,SPD!AJ219,SPMW!AJ219,SSEH!AJ219,SSES!AJ219)</f>
        <v>3.8974999999999996E-2</v>
      </c>
      <c r="AK219" s="409">
        <f>CHOOSE($B$3,ENWL!AK219,NPgN!AK219,NPgY!AK219,WMID!AK219,EMID!AK219,SWALES!AK219,SWEST!AK219,LPN!AK219,SPN!AK219,EPN!AK219,SPD!AK219,SPMW!AK219,SSEH!AK219,SSES!AK219)</f>
        <v>3.7870000000000001E-2</v>
      </c>
      <c r="AL219" s="409">
        <f>CHOOSE($B$3,ENWL!AL219,NPgN!AL219,NPgY!AL219,WMID!AL219,EMID!AL219,SWALES!AL219,SWEST!AL219,LPN!AL219,SPN!AL219,EPN!AL219,SPD!AL219,SPMW!AL219,SSEH!AL219,SSES!AL219)</f>
        <v>3.6830000000000002E-2</v>
      </c>
      <c r="AM219" s="409">
        <f>CHOOSE($B$3,ENWL!AM219,NPgN!AM219,NPgY!AM219,WMID!AM219,EMID!AM219,SWALES!AM219,SWEST!AM219,LPN!AM219,SPN!AM219,EPN!AM219,SPD!AM219,SPMW!AM219,SSEH!AM219,SSES!AM219)</f>
        <v>3.4814999999999999E-2</v>
      </c>
      <c r="AN219" s="409">
        <f>CHOOSE($B$3,ENWL!AN219,NPgN!AN219,NPgY!AN219,WMID!AN219,EMID!AN219,SWALES!AN219,SWEST!AN219,LPN!AN219,SPN!AN219,EPN!AN219,SPD!AN219,SPMW!AN219,SSEH!AN219,SSES!AN219)</f>
        <v>3.2670000000000005E-2</v>
      </c>
      <c r="AO219" s="409">
        <f>CHOOSE($B$3,ENWL!AO219,NPgN!AO219,NPgY!AO219,WMID!AO219,EMID!AO219,SWALES!AO219,SWEST!AO219,LPN!AO219,SPN!AO219,EPN!AO219,SPD!AO219,SPMW!AO219,SSEH!AO219,SSES!AO219)</f>
        <v>2.9485000000000001E-2</v>
      </c>
      <c r="AP219" s="409">
        <f>CHOOSE($B$3,ENWL!AP219,NPgN!AP219,NPgY!AP219,WMID!AP219,EMID!AP219,SWALES!AP219,SWEST!AP219,LPN!AP219,SPN!AP219,EPN!AP219,SPD!AP219,SPMW!AP219,SSEH!AP219,SSES!AP219)</f>
        <v>2.734E-2</v>
      </c>
      <c r="AQ219" s="457">
        <f>CHOOSE($B$3,ENWL!AQ219,NPgN!AQ219,NPgY!AQ219,WMID!AQ219,EMID!AQ219,SWALES!AQ219,SWEST!AQ219,LPN!AQ219,SPN!AQ219,EPN!AQ219,SPD!AQ219,SPMW!AQ219,SSEH!AQ219,SSES!AQ219)</f>
        <v>2.4934999999999999E-2</v>
      </c>
      <c r="AR219" s="145"/>
      <c r="AS219" s="184"/>
      <c r="AT219" s="184"/>
      <c r="AU219" s="184"/>
      <c r="AV219" s="184"/>
      <c r="AW219" s="184"/>
    </row>
    <row r="220" spans="1:49" ht="16.8">
      <c r="A220" s="82"/>
      <c r="B220" s="82"/>
      <c r="C220" s="82"/>
      <c r="D220" s="82"/>
      <c r="E220" s="82" t="s">
        <v>258</v>
      </c>
      <c r="F220" s="82"/>
      <c r="G220" s="82" t="s">
        <v>209</v>
      </c>
      <c r="H220" s="82"/>
      <c r="I220" s="82"/>
      <c r="J220" s="82"/>
      <c r="K220" s="82"/>
      <c r="L220" s="82"/>
      <c r="M220" s="82"/>
      <c r="N220" s="82"/>
      <c r="O220" s="184"/>
      <c r="P220" s="184"/>
      <c r="Q220" s="184"/>
      <c r="R220" s="184"/>
      <c r="S220" s="184"/>
      <c r="T220" s="184"/>
      <c r="U220" s="184"/>
      <c r="V220" s="184"/>
      <c r="W220" s="184"/>
      <c r="X220" s="184"/>
      <c r="Y220" s="184"/>
      <c r="Z220" s="184"/>
      <c r="AA220" s="184"/>
      <c r="AB220" s="184"/>
      <c r="AC220" s="184"/>
      <c r="AD220" s="184"/>
      <c r="AE220" s="184"/>
      <c r="AF220" s="184"/>
      <c r="AG220" s="184"/>
      <c r="AH220" s="184"/>
      <c r="AI220" s="184"/>
      <c r="AJ220" s="410">
        <f>CHOOSE($B$3,ENWL!AJ220,NPgN!AJ220,NPgY!AJ220,WMID!AJ220,EMID!AJ220,SWALES!AJ220,SWEST!AJ220,LPN!AJ220,SPN!AJ220,EPN!AJ220,SPD!AJ220,SPMW!AJ220,SSEH!AJ220,SSES!AJ220)</f>
        <v>0.65</v>
      </c>
      <c r="AK220" s="410">
        <f>CHOOSE($B$3,ENWL!AK220,NPgN!AK220,NPgY!AK220,WMID!AK220,EMID!AK220,SWALES!AK220,SWEST!AK220,LPN!AK220,SPN!AK220,EPN!AK220,SPD!AK220,SPMW!AK220,SSEH!AK220,SSES!AK220)</f>
        <v>0.65</v>
      </c>
      <c r="AL220" s="410">
        <f>CHOOSE($B$3,ENWL!AL220,NPgN!AL220,NPgY!AL220,WMID!AL220,EMID!AL220,SWALES!AL220,SWEST!AL220,LPN!AL220,SPN!AL220,EPN!AL220,SPD!AL220,SPMW!AL220,SSEH!AL220,SSES!AL220)</f>
        <v>0.65</v>
      </c>
      <c r="AM220" s="410">
        <f>CHOOSE($B$3,ENWL!AM220,NPgN!AM220,NPgY!AM220,WMID!AM220,EMID!AM220,SWALES!AM220,SWEST!AM220,LPN!AM220,SPN!AM220,EPN!AM220,SPD!AM220,SPMW!AM220,SSEH!AM220,SSES!AM220)</f>
        <v>0.65</v>
      </c>
      <c r="AN220" s="410">
        <f>CHOOSE($B$3,ENWL!AN220,NPgN!AN220,NPgY!AN220,WMID!AN220,EMID!AN220,SWALES!AN220,SWEST!AN220,LPN!AN220,SPN!AN220,EPN!AN220,SPD!AN220,SPMW!AN220,SSEH!AN220,SSES!AN220)</f>
        <v>0.65</v>
      </c>
      <c r="AO220" s="410">
        <f>CHOOSE($B$3,ENWL!AO220,NPgN!AO220,NPgY!AO220,WMID!AO220,EMID!AO220,SWALES!AO220,SWEST!AO220,LPN!AO220,SPN!AO220,EPN!AO220,SPD!AO220,SPMW!AO220,SSEH!AO220,SSES!AO220)</f>
        <v>0.65</v>
      </c>
      <c r="AP220" s="410">
        <f>CHOOSE($B$3,ENWL!AP220,NPgN!AP220,NPgY!AP220,WMID!AP220,EMID!AP220,SWALES!AP220,SWEST!AP220,LPN!AP220,SPN!AP220,EPN!AP220,SPD!AP220,SPMW!AP220,SSEH!AP220,SSES!AP220)</f>
        <v>0.65</v>
      </c>
      <c r="AQ220" s="456">
        <f>CHOOSE($B$3,ENWL!AQ220,NPgN!AQ220,NPgY!AQ220,WMID!AQ220,EMID!AQ220,SWALES!AQ220,SWEST!AQ220,LPN!AQ220,SPN!AQ220,EPN!AQ220,SPD!AQ220,SPMW!AQ220,SSEH!AQ220,SSES!AQ220)</f>
        <v>0.65</v>
      </c>
      <c r="AR220" s="145"/>
      <c r="AS220" s="184"/>
      <c r="AT220" s="184"/>
      <c r="AU220" s="184"/>
      <c r="AV220" s="184"/>
      <c r="AW220" s="184"/>
    </row>
    <row r="221" spans="1:49" ht="16.8">
      <c r="A221" s="82"/>
      <c r="B221" s="82"/>
      <c r="C221" s="82"/>
      <c r="D221" s="82"/>
      <c r="E221" s="82"/>
      <c r="F221" s="82"/>
      <c r="G221" s="82"/>
      <c r="H221" s="82"/>
      <c r="I221" s="82"/>
      <c r="J221" s="82"/>
      <c r="K221" s="82"/>
      <c r="L221" s="82"/>
      <c r="M221" s="82"/>
      <c r="N221" s="82"/>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4"/>
      <c r="AJ221" s="184"/>
      <c r="AK221" s="184"/>
      <c r="AL221" s="184"/>
      <c r="AM221" s="184"/>
      <c r="AN221" s="184"/>
      <c r="AO221" s="184"/>
      <c r="AP221" s="184"/>
      <c r="AQ221" s="243"/>
      <c r="AR221" s="145"/>
      <c r="AS221" s="184"/>
      <c r="AT221" s="184"/>
      <c r="AU221" s="184"/>
      <c r="AV221" s="184"/>
      <c r="AW221" s="184"/>
    </row>
    <row r="222" spans="1:49" ht="16.8">
      <c r="A222" s="82"/>
      <c r="B222" s="82"/>
      <c r="D222" s="351" t="s">
        <v>259</v>
      </c>
      <c r="E222" s="351"/>
      <c r="F222" s="82"/>
      <c r="G222" s="82"/>
      <c r="H222" s="82"/>
      <c r="I222" s="82"/>
      <c r="J222" s="82"/>
      <c r="K222" s="82"/>
      <c r="L222" s="82"/>
      <c r="M222" s="82"/>
      <c r="N222" s="82"/>
      <c r="O222" s="184"/>
      <c r="P222" s="184"/>
      <c r="Q222" s="184"/>
      <c r="R222" s="184"/>
      <c r="S222" s="184"/>
      <c r="T222" s="184"/>
      <c r="U222" s="184"/>
      <c r="V222" s="184"/>
      <c r="W222" s="184"/>
      <c r="X222" s="184"/>
      <c r="Y222" s="184"/>
      <c r="Z222" s="184"/>
      <c r="AA222" s="184"/>
      <c r="AB222" s="184"/>
      <c r="AC222" s="184"/>
      <c r="AD222" s="184"/>
      <c r="AE222" s="184"/>
      <c r="AF222" s="184"/>
      <c r="AG222" s="184"/>
      <c r="AH222" s="184"/>
      <c r="AI222" s="184"/>
      <c r="AJ222" s="184"/>
      <c r="AK222" s="184"/>
      <c r="AL222" s="184"/>
      <c r="AM222" s="184"/>
      <c r="AN222" s="184"/>
      <c r="AO222" s="184"/>
      <c r="AP222" s="184"/>
      <c r="AQ222" s="243"/>
      <c r="AR222" s="145"/>
      <c r="AS222" s="184"/>
      <c r="AT222" s="184"/>
      <c r="AU222" s="184"/>
      <c r="AV222" s="184"/>
      <c r="AW222" s="184"/>
    </row>
    <row r="223" spans="1:49" ht="16.8">
      <c r="A223" s="82"/>
      <c r="B223" s="82"/>
      <c r="C223" s="82"/>
      <c r="D223" s="82"/>
      <c r="E223" s="82" t="s">
        <v>260</v>
      </c>
      <c r="F223" s="82"/>
      <c r="G223" s="82" t="s">
        <v>209</v>
      </c>
      <c r="H223" s="82" t="s">
        <v>261</v>
      </c>
      <c r="I223" s="82"/>
      <c r="J223" s="82"/>
      <c r="K223" s="82"/>
      <c r="L223" s="82"/>
      <c r="M223" s="82"/>
      <c r="N223" s="82"/>
      <c r="O223" s="184"/>
      <c r="P223" s="184"/>
      <c r="Q223" s="184"/>
      <c r="R223" s="184"/>
      <c r="S223" s="184"/>
      <c r="T223" s="184"/>
      <c r="U223" s="184"/>
      <c r="V223" s="184"/>
      <c r="W223" s="184"/>
      <c r="X223" s="184"/>
      <c r="Y223" s="184"/>
      <c r="Z223" s="184"/>
      <c r="AA223" s="184"/>
      <c r="AB223" s="184"/>
      <c r="AC223" s="184"/>
      <c r="AD223" s="184"/>
      <c r="AE223" s="184"/>
      <c r="AF223" s="184"/>
      <c r="AG223" s="184"/>
      <c r="AH223" s="184"/>
      <c r="AI223" s="184"/>
      <c r="AJ223" s="184"/>
      <c r="AK223" s="184"/>
      <c r="AL223" s="184"/>
      <c r="AM223" s="184"/>
      <c r="AN223" s="184"/>
      <c r="AO223" s="184"/>
      <c r="AP223" s="184"/>
      <c r="AQ223" s="243"/>
      <c r="AR223" s="390">
        <f>CHOOSE($B$3,ENWL!AR223,NPgN!AR223,NPgY!AR223,WMID!AR223,EMID!AR223,SWALES!AR223,SWEST!AR223,LPN!AR223,SPN!AR223,EPN!AR223,SPD!AR223,SPMW!AR223,SSEH!AR223,SSES!AR223)</f>
        <v>0.9919</v>
      </c>
      <c r="AS223" s="390">
        <f>CHOOSE($B$3,ENWL!AS223,NPgN!AS223,NPgY!AS223,WMID!AS223,EMID!AS223,SWALES!AS223,SWEST!AS223,LPN!AS223,SPN!AS223,EPN!AS223,SPD!AS223,SPMW!AS223,SSEH!AS223,SSES!AS223)</f>
        <v>1.0008999999999999</v>
      </c>
      <c r="AT223" s="390">
        <f>CHOOSE($B$3,ENWL!AT223,NPgN!AT223,NPgY!AT223,WMID!AT223,EMID!AT223,SWALES!AT223,SWEST!AT223,LPN!AT223,SPN!AT223,EPN!AT223,SPD!AT223,SPMW!AT223,SSEH!AT223,SSES!AT223)</f>
        <v>1.0102</v>
      </c>
      <c r="AU223" s="390">
        <f>CHOOSE($B$3,ENWL!AU223,NPgN!AU223,NPgY!AU223,WMID!AU223,EMID!AU223,SWALES!AU223,SWEST!AU223,LPN!AU223,SPN!AU223,EPN!AU223,SPD!AU223,SPMW!AU223,SSEH!AU223,SSES!AU223)</f>
        <v>1.0202</v>
      </c>
      <c r="AV223" s="390">
        <f>CHOOSE($B$3,ENWL!AV223,NPgN!AV223,NPgY!AV223,WMID!AV223,EMID!AV223,SWALES!AV223,SWEST!AV223,LPN!AV223,SPN!AV223,EPN!AV223,SPD!AV223,SPMW!AV223,SSEH!AV223,SSES!AV223)</f>
        <v>1.0306</v>
      </c>
      <c r="AW223" s="184"/>
    </row>
    <row r="224" spans="1:49" ht="16.8">
      <c r="A224" s="82"/>
      <c r="B224" s="82"/>
      <c r="C224" s="82"/>
      <c r="D224" s="82"/>
      <c r="E224" s="82"/>
      <c r="F224" s="82"/>
      <c r="G224" s="82"/>
      <c r="H224" s="82"/>
      <c r="I224" s="82"/>
      <c r="J224" s="82"/>
      <c r="K224" s="82"/>
      <c r="L224" s="82"/>
      <c r="M224" s="82"/>
      <c r="N224" s="82"/>
      <c r="O224" s="184"/>
      <c r="P224" s="184"/>
      <c r="Q224" s="184"/>
      <c r="R224" s="184"/>
      <c r="S224" s="184"/>
      <c r="T224" s="184"/>
      <c r="U224" s="184"/>
      <c r="V224" s="184"/>
      <c r="W224" s="184"/>
      <c r="X224" s="184"/>
      <c r="Y224" s="184"/>
      <c r="Z224" s="184"/>
      <c r="AA224" s="184"/>
      <c r="AB224" s="184"/>
      <c r="AC224" s="184"/>
      <c r="AD224" s="184"/>
      <c r="AE224" s="184"/>
      <c r="AF224" s="184"/>
      <c r="AG224" s="184"/>
      <c r="AH224" s="184"/>
      <c r="AI224" s="184"/>
      <c r="AJ224" s="184"/>
      <c r="AK224" s="184"/>
      <c r="AL224" s="184"/>
      <c r="AM224" s="184"/>
      <c r="AN224" s="184"/>
      <c r="AO224" s="184"/>
      <c r="AP224" s="184"/>
      <c r="AQ224" s="243"/>
      <c r="AR224" s="145"/>
      <c r="AS224" s="184"/>
      <c r="AT224" s="184"/>
      <c r="AU224" s="184"/>
      <c r="AV224" s="184"/>
      <c r="AW224" s="184"/>
    </row>
    <row r="225" spans="1:49" ht="16.8">
      <c r="A225" s="82"/>
      <c r="B225" s="82"/>
      <c r="D225" s="351" t="s">
        <v>262</v>
      </c>
      <c r="E225" s="351"/>
      <c r="F225" s="82"/>
      <c r="G225" s="82"/>
      <c r="H225" s="82"/>
      <c r="I225" s="82"/>
      <c r="J225" s="82"/>
      <c r="K225" s="82"/>
      <c r="L225" s="82"/>
      <c r="M225" s="82"/>
      <c r="N225" s="82"/>
      <c r="O225" s="184"/>
      <c r="P225" s="184"/>
      <c r="Q225" s="184"/>
      <c r="R225" s="184"/>
      <c r="S225" s="184"/>
      <c r="T225" s="184"/>
      <c r="U225" s="184"/>
      <c r="V225" s="184"/>
      <c r="W225" s="184"/>
      <c r="X225" s="184"/>
      <c r="Y225" s="184"/>
      <c r="Z225" s="184"/>
      <c r="AA225" s="184"/>
      <c r="AB225" s="184"/>
      <c r="AC225" s="184"/>
      <c r="AD225" s="184"/>
      <c r="AE225" s="184"/>
      <c r="AF225" s="184"/>
      <c r="AG225" s="184"/>
      <c r="AH225" s="184"/>
      <c r="AI225" s="184"/>
      <c r="AJ225" s="184"/>
      <c r="AK225" s="184"/>
      <c r="AL225" s="184"/>
      <c r="AM225" s="184"/>
      <c r="AN225" s="184"/>
      <c r="AO225" s="184"/>
      <c r="AP225" s="184"/>
      <c r="AQ225" s="243"/>
      <c r="AR225" s="364"/>
      <c r="AS225" s="184"/>
      <c r="AT225" s="184"/>
      <c r="AU225" s="184"/>
      <c r="AV225" s="184"/>
      <c r="AW225" s="184"/>
    </row>
    <row r="226" spans="1:49" ht="16.8">
      <c r="A226" s="82"/>
      <c r="B226" s="82"/>
      <c r="C226" s="82"/>
      <c r="D226" s="82"/>
      <c r="E226" s="82" t="s">
        <v>263</v>
      </c>
      <c r="F226" s="82"/>
      <c r="G226" s="82" t="s">
        <v>209</v>
      </c>
      <c r="H226" s="82"/>
      <c r="I226" s="82"/>
      <c r="J226" s="82"/>
      <c r="K226" s="82"/>
      <c r="L226" s="82"/>
      <c r="M226" s="82"/>
      <c r="N226" s="82"/>
      <c r="O226" s="184"/>
      <c r="P226" s="184"/>
      <c r="Q226" s="184"/>
      <c r="R226" s="184"/>
      <c r="S226" s="184"/>
      <c r="T226" s="184"/>
      <c r="U226" s="184"/>
      <c r="V226" s="184"/>
      <c r="W226" s="184"/>
      <c r="X226" s="184"/>
      <c r="Y226" s="184"/>
      <c r="Z226" s="184"/>
      <c r="AA226" s="184"/>
      <c r="AB226" s="184"/>
      <c r="AC226" s="184"/>
      <c r="AD226" s="184"/>
      <c r="AE226" s="184"/>
      <c r="AF226" s="184"/>
      <c r="AG226" s="184"/>
      <c r="AH226" s="184"/>
      <c r="AI226" s="184"/>
      <c r="AJ226" s="184"/>
      <c r="AK226" s="184"/>
      <c r="AL226" s="184"/>
      <c r="AM226" s="184"/>
      <c r="AN226" s="184"/>
      <c r="AO226" s="184"/>
      <c r="AP226" s="184"/>
      <c r="AQ226" s="243"/>
      <c r="AR226" s="409">
        <f>CHOOSE($B$3,ENWL!AR226,NPgN!AR226,NPgY!AR226,WMID!AR226,EMID!AR226,SWALES!AR226,SWEST!AR226,LPN!AR226,SPN!AR226,EPN!AR226,SPD!AR226,SPMW!AR226,SSEH!AR226,SSES!AR226)</f>
        <v>0.05</v>
      </c>
      <c r="AS226" s="409">
        <f>CHOOSE($B$3,ENWL!AS226,NPgN!AS226,NPgY!AS226,WMID!AS226,EMID!AS226,SWALES!AS226,SWEST!AS226,LPN!AS226,SPN!AS226,EPN!AS226,SPD!AS226,SPMW!AS226,SSEH!AS226,SSES!AS226)</f>
        <v>0.05</v>
      </c>
      <c r="AT226" s="409">
        <f>CHOOSE($B$3,ENWL!AT226,NPgN!AT226,NPgY!AT226,WMID!AT226,EMID!AT226,SWALES!AT226,SWEST!AT226,LPN!AT226,SPN!AT226,EPN!AT226,SPD!AT226,SPMW!AT226,SSEH!AT226,SSES!AT226)</f>
        <v>0.05</v>
      </c>
      <c r="AU226" s="409">
        <f>CHOOSE($B$3,ENWL!AU226,NPgN!AU226,NPgY!AU226,WMID!AU226,EMID!AU226,SWALES!AU226,SWEST!AU226,LPN!AU226,SPN!AU226,EPN!AU226,SPD!AU226,SPMW!AU226,SSEH!AU226,SSES!AU226)</f>
        <v>0.05</v>
      </c>
      <c r="AV226" s="409">
        <f>CHOOSE($B$3,ENWL!AV226,NPgN!AV226,NPgY!AV226,WMID!AV226,EMID!AV226,SWALES!AV226,SWEST!AV226,LPN!AV226,SPN!AV226,EPN!AV226,SPD!AV226,SPMW!AV226,SSEH!AV226,SSES!AV226)</f>
        <v>0.05</v>
      </c>
      <c r="AW226" s="184"/>
    </row>
    <row r="227" spans="1:49" ht="16.8">
      <c r="A227" s="82"/>
      <c r="B227" s="82"/>
      <c r="C227" s="82"/>
      <c r="D227" s="82"/>
      <c r="E227" s="82" t="s">
        <v>264</v>
      </c>
      <c r="F227" s="82"/>
      <c r="G227" s="82" t="s">
        <v>209</v>
      </c>
      <c r="H227" s="82"/>
      <c r="I227" s="82"/>
      <c r="J227" s="82"/>
      <c r="K227" s="82"/>
      <c r="L227" s="82"/>
      <c r="M227" s="82"/>
      <c r="N227" s="82"/>
      <c r="O227" s="184"/>
      <c r="P227" s="184"/>
      <c r="Q227" s="184"/>
      <c r="R227" s="184"/>
      <c r="S227" s="184"/>
      <c r="T227" s="184"/>
      <c r="U227" s="184"/>
      <c r="V227" s="184"/>
      <c r="W227" s="184"/>
      <c r="X227" s="184"/>
      <c r="Y227" s="184"/>
      <c r="Z227" s="184"/>
      <c r="AA227" s="184"/>
      <c r="AB227" s="184"/>
      <c r="AC227" s="184"/>
      <c r="AD227" s="184"/>
      <c r="AE227" s="184"/>
      <c r="AF227" s="184"/>
      <c r="AG227" s="184"/>
      <c r="AH227" s="184"/>
      <c r="AI227" s="184"/>
      <c r="AJ227" s="184"/>
      <c r="AK227" s="184"/>
      <c r="AL227" s="184"/>
      <c r="AM227" s="184"/>
      <c r="AN227" s="184"/>
      <c r="AO227" s="184"/>
      <c r="AP227" s="184"/>
      <c r="AQ227" s="243"/>
      <c r="AR227" s="409">
        <f>CHOOSE($B$3,ENWL!AR227,NPgN!AR227,NPgY!AR227,WMID!AR227,EMID!AR227,SWALES!AR227,SWEST!AR227,LPN!AR227,SPN!AR227,EPN!AR227,SPD!AR227,SPMW!AR227,SSEH!AR227,SSES!AR227)</f>
        <v>0.05</v>
      </c>
      <c r="AS227" s="409">
        <f>CHOOSE($B$3,ENWL!AS227,NPgN!AS227,NPgY!AS227,WMID!AS227,EMID!AS227,SWALES!AS227,SWEST!AS227,LPN!AS227,SPN!AS227,EPN!AS227,SPD!AS227,SPMW!AS227,SSEH!AS227,SSES!AS227)</f>
        <v>0.05</v>
      </c>
      <c r="AT227" s="409">
        <f>CHOOSE($B$3,ENWL!AT227,NPgN!AT227,NPgY!AT227,WMID!AT227,EMID!AT227,SWALES!AT227,SWEST!AT227,LPN!AT227,SPN!AT227,EPN!AT227,SPD!AT227,SPMW!AT227,SSEH!AT227,SSES!AT227)</f>
        <v>0.05</v>
      </c>
      <c r="AU227" s="409">
        <f>CHOOSE($B$3,ENWL!AU227,NPgN!AU227,NPgY!AU227,WMID!AU227,EMID!AU227,SWALES!AU227,SWEST!AU227,LPN!AU227,SPN!AU227,EPN!AU227,SPD!AU227,SPMW!AU227,SSEH!AU227,SSES!AU227)</f>
        <v>0.05</v>
      </c>
      <c r="AV227" s="409">
        <f>CHOOSE($B$3,ENWL!AV227,NPgN!AV227,NPgY!AV227,WMID!AV227,EMID!AV227,SWALES!AV227,SWEST!AV227,LPN!AV227,SPN!AV227,EPN!AV227,SPD!AV227,SPMW!AV227,SSEH!AV227,SSES!AV227)</f>
        <v>0.05</v>
      </c>
      <c r="AW227" s="184"/>
    </row>
    <row r="228" spans="1:49" ht="16.8">
      <c r="A228" s="82"/>
      <c r="B228" s="82"/>
      <c r="C228" s="82"/>
      <c r="D228" s="82"/>
      <c r="E228" s="82" t="s">
        <v>265</v>
      </c>
      <c r="F228" s="82"/>
      <c r="G228" s="82" t="s">
        <v>209</v>
      </c>
      <c r="H228" s="82"/>
      <c r="I228" s="82"/>
      <c r="J228" s="82"/>
      <c r="K228" s="82"/>
      <c r="L228" s="82"/>
      <c r="M228" s="82"/>
      <c r="N228" s="82"/>
      <c r="O228" s="184"/>
      <c r="P228" s="184"/>
      <c r="Q228" s="184"/>
      <c r="R228" s="184"/>
      <c r="S228" s="184"/>
      <c r="T228" s="184"/>
      <c r="U228" s="184"/>
      <c r="V228" s="184"/>
      <c r="W228" s="184"/>
      <c r="X228" s="184"/>
      <c r="Y228" s="184"/>
      <c r="Z228" s="184"/>
      <c r="AA228" s="184"/>
      <c r="AB228" s="184"/>
      <c r="AC228" s="184"/>
      <c r="AD228" s="184"/>
      <c r="AE228" s="184"/>
      <c r="AF228" s="184"/>
      <c r="AG228" s="184"/>
      <c r="AH228" s="184"/>
      <c r="AI228" s="184"/>
      <c r="AJ228" s="184"/>
      <c r="AK228" s="184"/>
      <c r="AL228" s="184"/>
      <c r="AM228" s="184"/>
      <c r="AN228" s="184"/>
      <c r="AO228" s="184"/>
      <c r="AP228" s="184"/>
      <c r="AQ228" s="243"/>
      <c r="AR228" s="409">
        <f>CHOOSE($B$3,ENWL!AR228,NPgN!AR228,NPgY!AR228,WMID!AR228,EMID!AR228,SWALES!AR228,SWEST!AR228,LPN!AR228,SPN!AR228,EPN!AR228,SPD!AR228,SPMW!AR228,SSEH!AR228,SSES!AR228)</f>
        <v>0.03</v>
      </c>
      <c r="AS228" s="409">
        <f>CHOOSE($B$3,ENWL!AS228,NPgN!AS228,NPgY!AS228,WMID!AS228,EMID!AS228,SWALES!AS228,SWEST!AS228,LPN!AS228,SPN!AS228,EPN!AS228,SPD!AS228,SPMW!AS228,SSEH!AS228,SSES!AS228)</f>
        <v>0.03</v>
      </c>
      <c r="AT228" s="409">
        <f>CHOOSE($B$3,ENWL!AT228,NPgN!AT228,NPgY!AT228,WMID!AT228,EMID!AT228,SWALES!AT228,SWEST!AT228,LPN!AT228,SPN!AT228,EPN!AT228,SPD!AT228,SPMW!AT228,SSEH!AT228,SSES!AT228)</f>
        <v>0.03</v>
      </c>
      <c r="AU228" s="409">
        <f>CHOOSE($B$3,ENWL!AU228,NPgN!AU228,NPgY!AU228,WMID!AU228,EMID!AU228,SWALES!AU228,SWEST!AU228,LPN!AU228,SPN!AU228,EPN!AU228,SPD!AU228,SPMW!AU228,SSEH!AU228,SSES!AU228)</f>
        <v>0.03</v>
      </c>
      <c r="AV228" s="409">
        <f>CHOOSE($B$3,ENWL!AV228,NPgN!AV228,NPgY!AV228,WMID!AV228,EMID!AV228,SWALES!AV228,SWEST!AV228,LPN!AV228,SPN!AV228,EPN!AV228,SPD!AV228,SPMW!AV228,SSEH!AV228,SSES!AV228)</f>
        <v>0.03</v>
      </c>
      <c r="AW228" s="184"/>
    </row>
    <row r="229" spans="1:49" ht="16.8">
      <c r="A229" s="82"/>
      <c r="B229" s="82"/>
      <c r="C229" s="82"/>
      <c r="D229" s="82"/>
      <c r="E229" s="82" t="s">
        <v>266</v>
      </c>
      <c r="F229" s="82"/>
      <c r="G229" s="82" t="s">
        <v>209</v>
      </c>
      <c r="H229" s="82"/>
      <c r="I229" s="82"/>
      <c r="J229" s="82"/>
      <c r="K229" s="82"/>
      <c r="L229" s="82"/>
      <c r="M229" s="82"/>
      <c r="N229" s="82"/>
      <c r="O229" s="184"/>
      <c r="P229" s="184"/>
      <c r="Q229" s="184"/>
      <c r="R229" s="184"/>
      <c r="S229" s="184"/>
      <c r="T229" s="184"/>
      <c r="U229" s="184"/>
      <c r="V229" s="184"/>
      <c r="W229" s="184"/>
      <c r="X229" s="184"/>
      <c r="Y229" s="184"/>
      <c r="Z229" s="184"/>
      <c r="AA229" s="184"/>
      <c r="AB229" s="184"/>
      <c r="AC229" s="184"/>
      <c r="AD229" s="184"/>
      <c r="AE229" s="184"/>
      <c r="AF229" s="184"/>
      <c r="AG229" s="184"/>
      <c r="AH229" s="184"/>
      <c r="AI229" s="184"/>
      <c r="AJ229" s="184"/>
      <c r="AK229" s="184"/>
      <c r="AL229" s="184"/>
      <c r="AM229" s="184"/>
      <c r="AN229" s="184"/>
      <c r="AO229" s="184"/>
      <c r="AP229" s="184"/>
      <c r="AQ229" s="243"/>
      <c r="AR229" s="409">
        <f>CHOOSE($B$3,ENWL!AR229,NPgN!AR229,NPgY!AR229,WMID!AR229,EMID!AR229,SWALES!AR229,SWEST!AR229,LPN!AR229,SPN!AR229,EPN!AR229,SPD!AR229,SPMW!AR229,SSEH!AR229,SSES!AR229)</f>
        <v>0.6</v>
      </c>
      <c r="AS229" s="409">
        <f>CHOOSE($B$3,ENWL!AS229,NPgN!AS229,NPgY!AS229,WMID!AS229,EMID!AS229,SWALES!AS229,SWEST!AS229,LPN!AS229,SPN!AS229,EPN!AS229,SPD!AS229,SPMW!AS229,SSEH!AS229,SSES!AS229)</f>
        <v>0.6</v>
      </c>
      <c r="AT229" s="409">
        <f>CHOOSE($B$3,ENWL!AT229,NPgN!AT229,NPgY!AT229,WMID!AT229,EMID!AT229,SWALES!AT229,SWEST!AT229,LPN!AT229,SPN!AT229,EPN!AT229,SPD!AT229,SPMW!AT229,SSEH!AT229,SSES!AT229)</f>
        <v>0.6</v>
      </c>
      <c r="AU229" s="409">
        <f>CHOOSE($B$3,ENWL!AU229,NPgN!AU229,NPgY!AU229,WMID!AU229,EMID!AU229,SWALES!AU229,SWEST!AU229,LPN!AU229,SPN!AU229,EPN!AU229,SPD!AU229,SPMW!AU229,SSEH!AU229,SSES!AU229)</f>
        <v>0.6</v>
      </c>
      <c r="AV229" s="409">
        <f>CHOOSE($B$3,ENWL!AV229,NPgN!AV229,NPgY!AV229,WMID!AV229,EMID!AV229,SWALES!AV229,SWEST!AV229,LPN!AV229,SPN!AV229,EPN!AV229,SPD!AV229,SPMW!AV229,SSEH!AV229,SSES!AV229)</f>
        <v>0.6</v>
      </c>
      <c r="AW229" s="184"/>
    </row>
    <row r="230" spans="1:49" ht="16.8">
      <c r="A230" s="82"/>
      <c r="B230" s="82"/>
      <c r="C230" s="82"/>
      <c r="D230" s="82"/>
      <c r="E230" s="82" t="s">
        <v>267</v>
      </c>
      <c r="F230" s="82"/>
      <c r="G230" s="82" t="s">
        <v>209</v>
      </c>
      <c r="H230" s="82"/>
      <c r="I230" s="82"/>
      <c r="J230" s="82"/>
      <c r="K230" s="82"/>
      <c r="L230" s="82"/>
      <c r="M230" s="82"/>
      <c r="N230" s="82"/>
      <c r="O230" s="184"/>
      <c r="P230" s="184"/>
      <c r="Q230" s="184"/>
      <c r="R230" s="184"/>
      <c r="S230" s="184"/>
      <c r="T230" s="184"/>
      <c r="U230" s="184"/>
      <c r="V230" s="184"/>
      <c r="W230" s="184"/>
      <c r="X230" s="184"/>
      <c r="Y230" s="184"/>
      <c r="Z230" s="184"/>
      <c r="AA230" s="184"/>
      <c r="AB230" s="184"/>
      <c r="AC230" s="184"/>
      <c r="AD230" s="184"/>
      <c r="AE230" s="184"/>
      <c r="AF230" s="184"/>
      <c r="AG230" s="184"/>
      <c r="AH230" s="184"/>
      <c r="AI230" s="184"/>
      <c r="AJ230" s="184"/>
      <c r="AK230" s="184"/>
      <c r="AL230" s="184"/>
      <c r="AM230" s="184"/>
      <c r="AN230" s="184"/>
      <c r="AO230" s="184"/>
      <c r="AP230" s="184"/>
      <c r="AQ230" s="243"/>
      <c r="AR230" s="409">
        <f>CHOOSE($B$3,ENWL!AR230,NPgN!AR230,NPgY!AR230,WMID!AR230,EMID!AR230,SWALES!AR230,SWEST!AR230,LPN!AR230,SPN!AR230,EPN!AR230,SPD!AR230,SPMW!AR230,SSEH!AR230,SSES!AR230)</f>
        <v>0.25</v>
      </c>
      <c r="AS230" s="409">
        <f>CHOOSE($B$3,ENWL!AS230,NPgN!AS230,NPgY!AS230,WMID!AS230,EMID!AS230,SWALES!AS230,SWEST!AS230,LPN!AS230,SPN!AS230,EPN!AS230,SPD!AS230,SPMW!AS230,SSEH!AS230,SSES!AS230)</f>
        <v>0.25</v>
      </c>
      <c r="AT230" s="409">
        <f>CHOOSE($B$3,ENWL!AT230,NPgN!AT230,NPgY!AT230,WMID!AT230,EMID!AT230,SWALES!AT230,SWEST!AT230,LPN!AT230,SPN!AT230,EPN!AT230,SPD!AT230,SPMW!AT230,SSEH!AT230,SSES!AT230)</f>
        <v>0.25</v>
      </c>
      <c r="AU230" s="409">
        <f>CHOOSE($B$3,ENWL!AU230,NPgN!AU230,NPgY!AU230,WMID!AU230,EMID!AU230,SWALES!AU230,SWEST!AU230,LPN!AU230,SPN!AU230,EPN!AU230,SPD!AU230,SPMW!AU230,SSEH!AU230,SSES!AU230)</f>
        <v>0.25</v>
      </c>
      <c r="AV230" s="409">
        <f>CHOOSE($B$3,ENWL!AV230,NPgN!AV230,NPgY!AV230,WMID!AV230,EMID!AV230,SWALES!AV230,SWEST!AV230,LPN!AV230,SPN!AV230,EPN!AV230,SPD!AV230,SPMW!AV230,SSEH!AV230,SSES!AV230)</f>
        <v>0.25</v>
      </c>
      <c r="AW230" s="184"/>
    </row>
    <row r="231" spans="1:49" ht="16.8">
      <c r="A231" s="82"/>
      <c r="B231" s="82"/>
      <c r="C231" s="82"/>
      <c r="D231" s="82"/>
      <c r="E231" s="82" t="s">
        <v>268</v>
      </c>
      <c r="F231" s="82"/>
      <c r="G231" s="82" t="s">
        <v>209</v>
      </c>
      <c r="H231" s="82"/>
      <c r="I231" s="82"/>
      <c r="J231" s="82"/>
      <c r="K231" s="82"/>
      <c r="L231" s="82"/>
      <c r="M231" s="82"/>
      <c r="N231" s="82"/>
      <c r="O231" s="184"/>
      <c r="P231" s="184"/>
      <c r="Q231" s="184"/>
      <c r="R231" s="184"/>
      <c r="S231" s="184"/>
      <c r="T231" s="184"/>
      <c r="U231" s="184"/>
      <c r="V231" s="184"/>
      <c r="W231" s="184"/>
      <c r="X231" s="184"/>
      <c r="Y231" s="184"/>
      <c r="Z231" s="184"/>
      <c r="AA231" s="184"/>
      <c r="AB231" s="184"/>
      <c r="AC231" s="184"/>
      <c r="AD231" s="184"/>
      <c r="AE231" s="184"/>
      <c r="AF231" s="184"/>
      <c r="AG231" s="184"/>
      <c r="AH231" s="184"/>
      <c r="AI231" s="184"/>
      <c r="AJ231" s="184"/>
      <c r="AK231" s="184"/>
      <c r="AL231" s="184"/>
      <c r="AM231" s="184"/>
      <c r="AN231" s="184"/>
      <c r="AO231" s="184"/>
      <c r="AP231" s="184"/>
      <c r="AQ231" s="243"/>
      <c r="AR231" s="409">
        <f>CHOOSE($B$3,ENWL!AR231,NPgN!AR231,NPgY!AR231,WMID!AR231,EMID!AR231,SWALES!AR231,SWEST!AR231,LPN!AR231,SPN!AR231,EPN!AR231,SPD!AR231,SPMW!AR231,SSEH!AR231,SSES!AR231)</f>
        <v>0</v>
      </c>
      <c r="AS231" s="409">
        <f>CHOOSE($B$3,ENWL!AS231,NPgN!AS231,NPgY!AS231,WMID!AS231,EMID!AS231,SWALES!AS231,SWEST!AS231,LPN!AS231,SPN!AS231,EPN!AS231,SPD!AS231,SPMW!AS231,SSEH!AS231,SSES!AS231)</f>
        <v>0</v>
      </c>
      <c r="AT231" s="409">
        <f>CHOOSE($B$3,ENWL!AT231,NPgN!AT231,NPgY!AT231,WMID!AT231,EMID!AT231,SWALES!AT231,SWEST!AT231,LPN!AT231,SPN!AT231,EPN!AT231,SPD!AT231,SPMW!AT231,SSEH!AT231,SSES!AT231)</f>
        <v>0</v>
      </c>
      <c r="AU231" s="409">
        <f>CHOOSE($B$3,ENWL!AU231,NPgN!AU231,NPgY!AU231,WMID!AU231,EMID!AU231,SWALES!AU231,SWEST!AU231,LPN!AU231,SPN!AU231,EPN!AU231,SPD!AU231,SPMW!AU231,SSEH!AU231,SSES!AU231)</f>
        <v>0</v>
      </c>
      <c r="AV231" s="409">
        <f>CHOOSE($B$3,ENWL!AV231,NPgN!AV231,NPgY!AV231,WMID!AV231,EMID!AV231,SWALES!AV231,SWEST!AV231,LPN!AV231,SPN!AV231,EPN!AV231,SPD!AV231,SPMW!AV231,SSEH!AV231,SSES!AV231)</f>
        <v>0</v>
      </c>
      <c r="AW231" s="184"/>
    </row>
    <row r="232" spans="1:49" ht="16.8">
      <c r="A232" s="82"/>
      <c r="B232" s="82"/>
      <c r="C232" s="82"/>
      <c r="D232" s="82"/>
      <c r="E232" s="82"/>
      <c r="F232" s="82"/>
      <c r="G232" s="82"/>
      <c r="H232" s="82"/>
      <c r="I232" s="82"/>
      <c r="J232" s="82"/>
      <c r="K232" s="82"/>
      <c r="L232" s="82"/>
      <c r="M232" s="82"/>
      <c r="N232" s="82"/>
      <c r="O232" s="184"/>
      <c r="P232" s="184"/>
      <c r="Q232" s="184"/>
      <c r="R232" s="184"/>
      <c r="S232" s="184"/>
      <c r="T232" s="184"/>
      <c r="U232" s="184"/>
      <c r="V232" s="184"/>
      <c r="W232" s="184"/>
      <c r="X232" s="184"/>
      <c r="Y232" s="184"/>
      <c r="Z232" s="184"/>
      <c r="AA232" s="184"/>
      <c r="AB232" s="184"/>
      <c r="AC232" s="184"/>
      <c r="AD232" s="184"/>
      <c r="AE232" s="184"/>
      <c r="AF232" s="184"/>
      <c r="AG232" s="184"/>
      <c r="AH232" s="184"/>
      <c r="AI232" s="184"/>
      <c r="AJ232" s="184"/>
      <c r="AK232" s="184"/>
      <c r="AL232" s="184"/>
      <c r="AM232" s="184"/>
      <c r="AN232" s="184"/>
      <c r="AO232" s="184"/>
      <c r="AP232" s="184"/>
      <c r="AQ232" s="243"/>
      <c r="AR232" s="145"/>
      <c r="AS232" s="184"/>
      <c r="AT232" s="184"/>
      <c r="AU232" s="184"/>
      <c r="AV232" s="184"/>
      <c r="AW232" s="184"/>
    </row>
    <row r="233" spans="1:49" ht="16.8">
      <c r="A233" s="82"/>
      <c r="B233" s="82"/>
      <c r="D233" s="351" t="s">
        <v>269</v>
      </c>
      <c r="E233" s="351"/>
      <c r="F233" s="82"/>
      <c r="G233" s="82"/>
      <c r="H233" s="82"/>
      <c r="I233" s="82"/>
      <c r="J233" s="82"/>
      <c r="K233" s="82"/>
      <c r="L233" s="82"/>
      <c r="M233" s="82"/>
      <c r="N233" s="82"/>
      <c r="O233" s="184"/>
      <c r="P233" s="184"/>
      <c r="Q233" s="184"/>
      <c r="R233" s="184"/>
      <c r="S233" s="184"/>
      <c r="T233" s="184"/>
      <c r="U233" s="184"/>
      <c r="V233" s="184"/>
      <c r="W233" s="184"/>
      <c r="X233" s="184"/>
      <c r="Y233" s="184"/>
      <c r="Z233" s="184"/>
      <c r="AA233" s="184"/>
      <c r="AB233" s="184"/>
      <c r="AC233" s="184"/>
      <c r="AD233" s="184"/>
      <c r="AE233" s="184"/>
      <c r="AF233" s="184"/>
      <c r="AG233" s="184"/>
      <c r="AH233" s="184"/>
      <c r="AI233" s="184"/>
      <c r="AJ233" s="184"/>
      <c r="AK233" s="184"/>
      <c r="AL233" s="184"/>
      <c r="AM233" s="184"/>
      <c r="AN233" s="184"/>
      <c r="AO233" s="184"/>
      <c r="AP233" s="184"/>
      <c r="AQ233" s="243"/>
      <c r="AR233" s="364"/>
      <c r="AS233" s="184"/>
      <c r="AT233" s="184"/>
      <c r="AU233" s="184"/>
      <c r="AV233" s="184"/>
      <c r="AW233" s="184"/>
    </row>
    <row r="234" spans="1:49" ht="16.8">
      <c r="A234" s="82"/>
      <c r="B234" s="82"/>
      <c r="C234" s="82"/>
      <c r="D234" s="82"/>
      <c r="E234" s="82" t="s">
        <v>270</v>
      </c>
      <c r="F234" s="82"/>
      <c r="G234" s="82" t="s">
        <v>209</v>
      </c>
      <c r="H234" s="82"/>
      <c r="I234" s="409">
        <f>CHOOSE($B$3,ENWL!I234,NPgN!I234,NPgY!I234,WMID!I234,EMID!I234,SWALES!I234,SWEST!I234,LPN!I234,SPN!I234,EPN!I234,SPD!I234,SPMW!I234,SSEH!I234,SSES!I234)</f>
        <v>0.78</v>
      </c>
      <c r="J234" s="82"/>
      <c r="K234" s="82"/>
      <c r="L234" s="82"/>
      <c r="M234" s="82"/>
      <c r="N234" s="82"/>
      <c r="O234" s="184"/>
      <c r="P234" s="184"/>
      <c r="Q234" s="184"/>
      <c r="R234" s="184"/>
      <c r="S234" s="184"/>
      <c r="T234" s="184"/>
      <c r="U234" s="184"/>
      <c r="V234" s="184"/>
      <c r="W234" s="184"/>
      <c r="X234" s="184"/>
      <c r="Y234" s="184"/>
      <c r="Z234" s="184"/>
      <c r="AA234" s="184"/>
      <c r="AB234" s="184"/>
      <c r="AC234" s="184"/>
      <c r="AD234" s="184"/>
      <c r="AE234" s="184"/>
      <c r="AF234" s="184"/>
      <c r="AG234" s="184"/>
      <c r="AH234" s="184"/>
      <c r="AI234" s="184"/>
      <c r="AJ234" s="184"/>
      <c r="AK234" s="184"/>
      <c r="AL234" s="184"/>
      <c r="AM234" s="184"/>
      <c r="AN234" s="184"/>
      <c r="AO234" s="184"/>
      <c r="AP234" s="184"/>
      <c r="AQ234" s="243"/>
      <c r="AR234" s="364"/>
      <c r="AS234" s="263"/>
      <c r="AT234" s="263"/>
      <c r="AU234" s="263"/>
      <c r="AV234" s="263"/>
      <c r="AW234" s="184"/>
    </row>
    <row r="235" spans="1:49" ht="16.8">
      <c r="A235" s="82"/>
      <c r="B235" s="82"/>
      <c r="C235" s="82"/>
      <c r="D235" s="82"/>
      <c r="E235" s="82" t="s">
        <v>271</v>
      </c>
      <c r="F235" s="82"/>
      <c r="G235" s="82" t="s">
        <v>209</v>
      </c>
      <c r="H235" s="82"/>
      <c r="I235" s="409">
        <f>CHOOSE($B$3,ENWL!I235,NPgN!I235,NPgY!I235,WMID!I235,EMID!I235,SWALES!I235,SWEST!I235,LPN!I235,SPN!I235,EPN!I235,SPD!I235,SPMW!I235,SSEH!I235,SSES!I235)</f>
        <v>0.85</v>
      </c>
      <c r="J235" s="82"/>
      <c r="K235" s="82"/>
      <c r="L235" s="82"/>
      <c r="M235" s="82"/>
      <c r="N235" s="82"/>
      <c r="O235" s="184"/>
      <c r="P235" s="184"/>
      <c r="Q235" s="184"/>
      <c r="R235" s="184"/>
      <c r="S235" s="184"/>
      <c r="T235" s="184"/>
      <c r="U235" s="184"/>
      <c r="V235" s="184"/>
      <c r="W235" s="184"/>
      <c r="X235" s="184"/>
      <c r="Y235" s="184"/>
      <c r="Z235" s="184"/>
      <c r="AA235" s="184"/>
      <c r="AB235" s="184"/>
      <c r="AC235" s="184"/>
      <c r="AD235" s="184"/>
      <c r="AE235" s="184"/>
      <c r="AF235" s="184"/>
      <c r="AG235" s="184"/>
      <c r="AH235" s="184"/>
      <c r="AI235" s="184"/>
      <c r="AJ235" s="184"/>
      <c r="AK235" s="184"/>
      <c r="AL235" s="184"/>
      <c r="AM235" s="184"/>
      <c r="AN235" s="184"/>
      <c r="AO235" s="184"/>
      <c r="AP235" s="184"/>
      <c r="AQ235" s="243"/>
      <c r="AR235" s="364"/>
      <c r="AS235" s="263"/>
      <c r="AT235" s="263"/>
      <c r="AU235" s="263"/>
      <c r="AV235" s="263"/>
      <c r="AW235" s="184"/>
    </row>
    <row r="236" spans="1:49" ht="16.8">
      <c r="A236" s="82"/>
      <c r="B236" s="82"/>
      <c r="C236" s="82"/>
      <c r="D236" s="82"/>
      <c r="E236" s="82"/>
      <c r="F236" s="82"/>
      <c r="G236" s="82"/>
      <c r="H236" s="82"/>
      <c r="I236" s="145"/>
      <c r="J236" s="82"/>
      <c r="K236" s="82"/>
      <c r="L236" s="82"/>
      <c r="M236" s="82"/>
      <c r="N236" s="82"/>
      <c r="O236" s="184"/>
      <c r="P236" s="184"/>
      <c r="Q236" s="184"/>
      <c r="R236" s="184"/>
      <c r="S236" s="184"/>
      <c r="T236" s="184"/>
      <c r="U236" s="184"/>
      <c r="V236" s="184"/>
      <c r="W236" s="184"/>
      <c r="X236" s="184"/>
      <c r="Y236" s="184"/>
      <c r="Z236" s="184"/>
      <c r="AA236" s="184"/>
      <c r="AB236" s="184"/>
      <c r="AC236" s="184"/>
      <c r="AD236" s="184"/>
      <c r="AE236" s="184"/>
      <c r="AF236" s="184"/>
      <c r="AG236" s="184"/>
      <c r="AH236" s="184"/>
      <c r="AI236" s="184"/>
      <c r="AJ236" s="184"/>
      <c r="AK236" s="184"/>
      <c r="AL236" s="184"/>
      <c r="AM236" s="184"/>
      <c r="AN236" s="184"/>
      <c r="AO236" s="184"/>
      <c r="AP236" s="184"/>
      <c r="AQ236" s="243"/>
      <c r="AR236" s="145"/>
      <c r="AS236" s="184"/>
      <c r="AT236" s="184"/>
      <c r="AU236" s="184"/>
      <c r="AV236" s="184"/>
      <c r="AW236" s="184"/>
    </row>
    <row r="237" spans="1:49" ht="16.8">
      <c r="A237" s="82"/>
      <c r="B237" s="82"/>
      <c r="C237" s="82"/>
      <c r="D237" s="82"/>
      <c r="E237" s="2" t="s">
        <v>272</v>
      </c>
      <c r="F237" s="82"/>
      <c r="G237" s="82" t="s">
        <v>209</v>
      </c>
      <c r="H237" s="82" t="s">
        <v>273</v>
      </c>
      <c r="I237" s="409">
        <f>CHOOSE($B$3,ENWL!I237,NPgN!I237,NPgY!I237,WMID!I237,EMID!I237,SWALES!I237,SWEST!I237,LPN!I237,SPN!I237,EPN!I237,SPD!I237,SPMW!I237,SSEH!I237,SSES!I237)</f>
        <v>0.5</v>
      </c>
      <c r="J237" s="82"/>
      <c r="K237" s="82"/>
      <c r="L237" s="82"/>
      <c r="M237" s="82"/>
      <c r="N237" s="82"/>
      <c r="O237" s="184"/>
      <c r="P237" s="184"/>
      <c r="Q237" s="184"/>
      <c r="R237" s="184"/>
      <c r="S237" s="184"/>
      <c r="T237" s="184"/>
      <c r="U237" s="184"/>
      <c r="V237" s="184"/>
      <c r="W237" s="184"/>
      <c r="X237" s="184"/>
      <c r="Y237" s="184"/>
      <c r="Z237" s="184"/>
      <c r="AA237" s="184"/>
      <c r="AB237" s="184"/>
      <c r="AC237" s="184"/>
      <c r="AD237" s="184"/>
      <c r="AE237" s="184"/>
      <c r="AF237" s="184"/>
      <c r="AG237" s="184"/>
      <c r="AH237" s="184"/>
      <c r="AI237" s="184"/>
      <c r="AJ237" s="184"/>
      <c r="AK237" s="184"/>
      <c r="AL237" s="184"/>
      <c r="AM237" s="184"/>
      <c r="AN237" s="184"/>
      <c r="AO237" s="184"/>
      <c r="AP237" s="184"/>
      <c r="AQ237" s="243"/>
      <c r="AR237" s="136"/>
      <c r="AS237" s="136"/>
      <c r="AT237" s="136"/>
      <c r="AU237" s="136"/>
      <c r="AV237" s="136"/>
      <c r="AW237" s="184"/>
    </row>
    <row r="238" spans="1:49" ht="16.8">
      <c r="A238" s="82"/>
      <c r="B238" s="82"/>
      <c r="C238" s="82"/>
      <c r="D238" s="82"/>
      <c r="E238" s="82"/>
      <c r="F238" s="82"/>
      <c r="G238" s="82"/>
      <c r="H238" s="82"/>
      <c r="I238" s="82"/>
      <c r="J238" s="82"/>
      <c r="K238" s="82"/>
      <c r="L238" s="82"/>
      <c r="M238" s="82"/>
      <c r="N238" s="82"/>
      <c r="O238" s="184"/>
      <c r="P238" s="184"/>
      <c r="Q238" s="184"/>
      <c r="R238" s="184"/>
      <c r="S238" s="184"/>
      <c r="T238" s="184"/>
      <c r="U238" s="184"/>
      <c r="V238" s="184"/>
      <c r="W238" s="184"/>
      <c r="X238" s="184"/>
      <c r="Y238" s="184"/>
      <c r="Z238" s="184"/>
      <c r="AA238" s="184"/>
      <c r="AB238" s="184"/>
      <c r="AC238" s="184"/>
      <c r="AD238" s="184"/>
      <c r="AE238" s="184"/>
      <c r="AF238" s="184"/>
      <c r="AG238" s="184"/>
      <c r="AH238" s="184"/>
      <c r="AI238" s="184"/>
      <c r="AJ238" s="184"/>
      <c r="AK238" s="184"/>
      <c r="AL238" s="184"/>
      <c r="AM238" s="184"/>
      <c r="AN238" s="184"/>
      <c r="AO238" s="184"/>
      <c r="AP238" s="184"/>
      <c r="AQ238" s="243"/>
      <c r="AR238" s="145"/>
      <c r="AS238" s="184"/>
      <c r="AT238" s="184"/>
      <c r="AU238" s="184"/>
      <c r="AV238" s="184"/>
      <c r="AW238" s="184"/>
    </row>
    <row r="239" spans="1:49" ht="16.8">
      <c r="A239" s="82"/>
      <c r="B239" s="408" t="s">
        <v>274</v>
      </c>
      <c r="C239" s="408"/>
      <c r="D239" s="408"/>
      <c r="E239" s="408"/>
      <c r="F239" s="408"/>
      <c r="G239" s="408"/>
      <c r="H239" s="408"/>
      <c r="I239" s="408"/>
      <c r="J239" s="408"/>
      <c r="K239" s="408"/>
      <c r="L239" s="408"/>
      <c r="M239" s="408"/>
      <c r="N239" s="408"/>
      <c r="O239" s="405"/>
      <c r="P239" s="405"/>
      <c r="Q239" s="405"/>
      <c r="R239" s="405"/>
      <c r="S239" s="405"/>
      <c r="T239" s="405"/>
      <c r="U239" s="405"/>
      <c r="V239" s="405"/>
      <c r="W239" s="405"/>
      <c r="X239" s="405"/>
      <c r="Y239" s="405"/>
      <c r="Z239" s="405"/>
      <c r="AA239" s="405"/>
      <c r="AB239" s="405"/>
      <c r="AC239" s="405"/>
      <c r="AD239" s="405"/>
      <c r="AE239" s="405"/>
      <c r="AF239" s="405"/>
      <c r="AG239" s="405"/>
      <c r="AH239" s="405"/>
      <c r="AI239" s="405"/>
      <c r="AJ239" s="405"/>
      <c r="AK239" s="405"/>
      <c r="AL239" s="405"/>
      <c r="AM239" s="405"/>
      <c r="AN239" s="405"/>
      <c r="AO239" s="405"/>
      <c r="AP239" s="405"/>
      <c r="AQ239" s="407"/>
      <c r="AR239" s="406"/>
      <c r="AS239" s="405"/>
      <c r="AT239" s="405"/>
      <c r="AU239" s="405"/>
      <c r="AV239" s="405"/>
      <c r="AW239" s="184"/>
    </row>
    <row r="240" spans="1:49" ht="16.8">
      <c r="A240" s="82"/>
      <c r="B240" s="82"/>
      <c r="C240" s="82"/>
      <c r="D240" s="82"/>
      <c r="E240" s="82"/>
      <c r="F240" s="82"/>
      <c r="G240" s="82"/>
      <c r="H240" s="82"/>
      <c r="I240" s="82"/>
      <c r="J240" s="82"/>
      <c r="K240" s="82"/>
      <c r="L240" s="82"/>
      <c r="M240" s="82"/>
      <c r="N240" s="82"/>
      <c r="O240" s="184"/>
      <c r="P240" s="184"/>
      <c r="Q240" s="184"/>
      <c r="R240" s="184"/>
      <c r="S240" s="184"/>
      <c r="T240" s="184"/>
      <c r="U240" s="184"/>
      <c r="V240" s="184"/>
      <c r="W240" s="184"/>
      <c r="X240" s="184"/>
      <c r="Y240" s="184"/>
      <c r="Z240" s="184"/>
      <c r="AA240" s="184"/>
      <c r="AB240" s="184"/>
      <c r="AC240" s="184"/>
      <c r="AD240" s="184"/>
      <c r="AE240" s="184"/>
      <c r="AF240" s="184"/>
      <c r="AG240" s="184"/>
      <c r="AH240" s="184"/>
      <c r="AI240" s="184"/>
      <c r="AJ240" s="184"/>
      <c r="AK240" s="184"/>
      <c r="AL240" s="184"/>
      <c r="AM240" s="184"/>
      <c r="AN240" s="184"/>
      <c r="AO240" s="184"/>
      <c r="AP240" s="184"/>
      <c r="AQ240" s="243"/>
      <c r="AR240" s="145"/>
      <c r="AS240" s="184"/>
      <c r="AT240" s="184"/>
      <c r="AU240" s="184"/>
      <c r="AV240" s="184"/>
      <c r="AW240" s="184"/>
    </row>
    <row r="241" spans="1:49" ht="16.8">
      <c r="A241" s="82"/>
      <c r="B241" s="82"/>
      <c r="C241" s="82"/>
      <c r="D241" s="82"/>
      <c r="E241" s="7" t="s">
        <v>275</v>
      </c>
      <c r="F241" s="82"/>
      <c r="G241" s="2" t="s">
        <v>105</v>
      </c>
      <c r="H241" s="82"/>
      <c r="I241" s="415">
        <f>CHOOSE($B$3,ENWL!I241,NPgN!I241,NPgY!I241,WMID!I241,EMID!I241,SWALES!I241,SWEST!I241,LPN!I241,SPN!I241,EPN!I241,SPD!I241,SPMW!I241,SSEH!I241,SSES!I241)</f>
        <v>20.879690395849416</v>
      </c>
      <c r="J241" s="82"/>
      <c r="K241" s="82"/>
      <c r="L241" s="82"/>
      <c r="M241" s="82"/>
      <c r="N241" s="82"/>
      <c r="O241" s="184"/>
      <c r="P241" s="184"/>
      <c r="Q241" s="184"/>
      <c r="R241" s="184"/>
      <c r="S241" s="184"/>
      <c r="T241" s="184"/>
      <c r="U241" s="184"/>
      <c r="V241" s="184"/>
      <c r="W241" s="184"/>
      <c r="X241" s="184"/>
      <c r="Y241" s="184"/>
      <c r="Z241" s="184"/>
      <c r="AA241" s="184"/>
      <c r="AB241" s="184"/>
      <c r="AC241" s="184"/>
      <c r="AD241" s="184"/>
      <c r="AE241" s="184"/>
      <c r="AF241" s="184"/>
      <c r="AG241" s="184"/>
      <c r="AH241" s="184"/>
      <c r="AI241" s="184"/>
      <c r="AJ241" s="184"/>
      <c r="AK241" s="184"/>
      <c r="AL241" s="184"/>
      <c r="AM241" s="184"/>
      <c r="AN241" s="184"/>
      <c r="AO241" s="184"/>
      <c r="AP241" s="184"/>
      <c r="AQ241" s="243"/>
      <c r="AR241" s="145"/>
      <c r="AS241" s="184"/>
      <c r="AT241" s="184"/>
      <c r="AU241" s="184"/>
      <c r="AV241" s="184"/>
      <c r="AW241" s="184"/>
    </row>
    <row r="242" spans="1:49" ht="16.8">
      <c r="A242" s="82"/>
      <c r="B242" s="82"/>
      <c r="C242" s="82"/>
      <c r="D242" s="82"/>
      <c r="E242" s="7" t="s">
        <v>276</v>
      </c>
      <c r="F242" s="82"/>
      <c r="G242" s="2" t="s">
        <v>277</v>
      </c>
      <c r="H242" s="82"/>
      <c r="I242" s="416">
        <f>CHOOSE($B$3,ENWL!I242,NPgN!I242,NPgY!I242,WMID!I242,EMID!I242,SWALES!I242,SWEST!I242,LPN!I242,SPN!I242,EPN!I242,SPD!I242,SPMW!I242,SSEH!I242,SSES!I242)</f>
        <v>33328</v>
      </c>
      <c r="J242" s="82"/>
      <c r="K242" s="82"/>
      <c r="L242" s="82"/>
      <c r="M242" s="82"/>
      <c r="N242" s="82"/>
      <c r="O242" s="184"/>
      <c r="P242" s="184"/>
      <c r="Q242" s="184"/>
      <c r="R242" s="184"/>
      <c r="S242" s="184"/>
      <c r="T242" s="184"/>
      <c r="U242" s="184"/>
      <c r="V242" s="184"/>
      <c r="W242" s="184"/>
      <c r="X242" s="184"/>
      <c r="Y242" s="184"/>
      <c r="Z242" s="184"/>
      <c r="AA242" s="184"/>
      <c r="AB242" s="184"/>
      <c r="AC242" s="184"/>
      <c r="AD242" s="184"/>
      <c r="AE242" s="184"/>
      <c r="AF242" s="184"/>
      <c r="AG242" s="184"/>
      <c r="AH242" s="184"/>
      <c r="AI242" s="184"/>
      <c r="AJ242" s="184"/>
      <c r="AK242" s="184"/>
      <c r="AL242" s="184"/>
      <c r="AM242" s="184"/>
      <c r="AN242" s="184"/>
      <c r="AO242" s="184"/>
      <c r="AP242" s="184"/>
      <c r="AQ242" s="243"/>
      <c r="AR242" s="145"/>
      <c r="AS242" s="184"/>
      <c r="AT242" s="184"/>
      <c r="AU242" s="184"/>
      <c r="AV242" s="184"/>
      <c r="AW242" s="184"/>
    </row>
    <row r="243" spans="1:49" ht="16.8">
      <c r="A243" s="82"/>
      <c r="B243" s="82"/>
      <c r="C243" s="82"/>
      <c r="D243" s="82"/>
      <c r="E243" s="7" t="s">
        <v>278</v>
      </c>
      <c r="F243" s="82"/>
      <c r="G243" s="2" t="s">
        <v>279</v>
      </c>
      <c r="H243" s="82"/>
      <c r="I243" s="415">
        <f>CHOOSE($B$3,ENWL!I243,NPgN!I243,NPgY!I243,WMID!I243,EMID!I243,SWALES!I243,SWEST!I243,LPN!I243,SPN!I243,EPN!I243,SPD!I243,SPMW!I243,SSEH!I243,SSES!I243)</f>
        <v>3.5</v>
      </c>
      <c r="J243" s="82"/>
      <c r="K243" s="82"/>
      <c r="L243" s="82"/>
      <c r="M243" s="82"/>
      <c r="N243" s="82"/>
      <c r="O243" s="184"/>
      <c r="P243" s="184"/>
      <c r="Q243" s="184"/>
      <c r="R243" s="184"/>
      <c r="S243" s="184"/>
      <c r="T243" s="184"/>
      <c r="U243" s="184"/>
      <c r="V243" s="184"/>
      <c r="W243" s="184"/>
      <c r="X243" s="184"/>
      <c r="Y243" s="184"/>
      <c r="Z243" s="184"/>
      <c r="AA243" s="184"/>
      <c r="AB243" s="184"/>
      <c r="AC243" s="184"/>
      <c r="AD243" s="184"/>
      <c r="AE243" s="184"/>
      <c r="AF243" s="184"/>
      <c r="AG243" s="184"/>
      <c r="AH243" s="184"/>
      <c r="AI243" s="184"/>
      <c r="AJ243" s="184"/>
      <c r="AK243" s="184"/>
      <c r="AL243" s="184"/>
      <c r="AM243" s="184"/>
      <c r="AN243" s="184"/>
      <c r="AO243" s="184"/>
      <c r="AP243" s="184"/>
      <c r="AQ243" s="243"/>
      <c r="AR243" s="145"/>
      <c r="AS243" s="184"/>
      <c r="AT243" s="184"/>
      <c r="AU243" s="184"/>
      <c r="AV243" s="184"/>
      <c r="AW243" s="184"/>
    </row>
    <row r="244" spans="1:49" ht="16.8">
      <c r="A244" s="82"/>
      <c r="B244" s="82"/>
      <c r="C244" s="82"/>
      <c r="D244" s="82"/>
      <c r="E244" s="7"/>
      <c r="F244" s="82"/>
      <c r="G244" s="82"/>
      <c r="H244" s="82"/>
      <c r="I244" s="82"/>
      <c r="J244" s="82"/>
      <c r="K244" s="82"/>
      <c r="L244" s="82"/>
      <c r="M244" s="82"/>
      <c r="N244" s="82"/>
      <c r="O244" s="184"/>
      <c r="P244" s="184"/>
      <c r="Q244" s="184"/>
      <c r="R244" s="184"/>
      <c r="S244" s="184"/>
      <c r="T244" s="184"/>
      <c r="U244" s="184"/>
      <c r="V244" s="184"/>
      <c r="W244" s="184"/>
      <c r="X244" s="184"/>
      <c r="Y244" s="184"/>
      <c r="Z244" s="184"/>
      <c r="AA244" s="184"/>
      <c r="AB244" s="184"/>
      <c r="AC244" s="184"/>
      <c r="AD244" s="184"/>
      <c r="AE244" s="184"/>
      <c r="AF244" s="184"/>
      <c r="AG244" s="184"/>
      <c r="AH244" s="184"/>
      <c r="AI244" s="184"/>
      <c r="AJ244" s="184"/>
      <c r="AK244" s="184"/>
      <c r="AL244" s="184"/>
      <c r="AM244" s="184"/>
      <c r="AN244" s="184"/>
      <c r="AO244" s="184"/>
      <c r="AP244" s="184"/>
      <c r="AQ244" s="243"/>
      <c r="AR244" s="145"/>
      <c r="AS244" s="184"/>
      <c r="AT244" s="184"/>
      <c r="AU244" s="184"/>
      <c r="AV244" s="184"/>
      <c r="AW244" s="184"/>
    </row>
    <row r="245" spans="1:49" ht="16.8">
      <c r="A245" s="82"/>
      <c r="B245" s="82"/>
      <c r="C245" s="82"/>
      <c r="D245" s="82"/>
      <c r="E245" s="41" t="s">
        <v>280</v>
      </c>
      <c r="F245" s="82"/>
      <c r="G245" s="2" t="s">
        <v>281</v>
      </c>
      <c r="H245" s="82"/>
      <c r="I245" s="411">
        <f>CHOOSE($B$3,ENWL!I245,NPgN!I245,NPgY!I245,WMID!I245,EMID!I245,SWALES!I245,SWEST!I245,LPN!I245,SPN!I245,EPN!I245,SPD!I245,SPMW!I245,SSEH!I245,SSES!I245)</f>
        <v>11</v>
      </c>
      <c r="J245" s="82"/>
      <c r="K245" s="82"/>
      <c r="L245" s="82"/>
      <c r="M245" s="82"/>
      <c r="N245" s="82"/>
      <c r="O245" s="184"/>
      <c r="P245" s="184"/>
      <c r="Q245" s="184"/>
      <c r="R245" s="184"/>
      <c r="S245" s="184"/>
      <c r="T245" s="184"/>
      <c r="U245" s="184"/>
      <c r="V245" s="184"/>
      <c r="W245" s="184"/>
      <c r="X245" s="184"/>
      <c r="Y245" s="184"/>
      <c r="Z245" s="184"/>
      <c r="AA245" s="184"/>
      <c r="AB245" s="184"/>
      <c r="AC245" s="184"/>
      <c r="AD245" s="184"/>
      <c r="AE245" s="184"/>
      <c r="AF245" s="184"/>
      <c r="AG245" s="184"/>
      <c r="AH245" s="184"/>
      <c r="AI245" s="184"/>
      <c r="AJ245" s="184"/>
      <c r="AK245" s="184"/>
      <c r="AL245" s="184"/>
      <c r="AM245" s="184"/>
      <c r="AN245" s="184"/>
      <c r="AO245" s="184"/>
      <c r="AP245" s="184"/>
      <c r="AQ245" s="243"/>
      <c r="AR245" s="145"/>
      <c r="AS245" s="184"/>
      <c r="AT245" s="184"/>
      <c r="AU245" s="184"/>
      <c r="AV245" s="184"/>
      <c r="AW245" s="184"/>
    </row>
    <row r="246" spans="1:49" ht="16.8">
      <c r="A246" s="82"/>
      <c r="B246" s="82"/>
      <c r="C246" s="82"/>
      <c r="D246" s="82"/>
      <c r="E246" s="41" t="s">
        <v>282</v>
      </c>
      <c r="F246" s="82"/>
      <c r="G246" s="2" t="s">
        <v>281</v>
      </c>
      <c r="H246" s="82"/>
      <c r="I246" s="414"/>
      <c r="J246" s="334"/>
      <c r="K246" s="413">
        <f>CHOOSE($B$3,ENWL!K246,NPgN!K246,NPgY!K246,WMID!K246,EMID!K246,SWALES!K246,SWEST!K246,LPN!K246,SPN!K246,EPN!K246,SPD!K246,SPMW!K246,SSEH!K246,SSES!K246)</f>
        <v>33.299999999999997</v>
      </c>
      <c r="L246" s="413">
        <f>CHOOSE($B$3,ENWL!L246,NPgN!L246,NPgY!L246,WMID!L246,EMID!L246,SWALES!L246,SWEST!L246,LPN!L246,SPN!L246,EPN!L246,SPD!L246,SPMW!L246,SSEH!L246,SSES!L246)</f>
        <v>33.299999999999997</v>
      </c>
      <c r="M246" s="413">
        <f>CHOOSE($B$3,ENWL!M246,NPgN!M246,NPgY!M246,WMID!M246,EMID!M246,SWALES!M246,SWEST!M246,LPN!M246,SPN!M246,EPN!M246,SPD!M246,SPMW!M246,SSEH!M246,SSES!M246)</f>
        <v>33.299999999999997</v>
      </c>
      <c r="N246" s="413">
        <f>CHOOSE($B$3,ENWL!N246,NPgN!N246,NPgY!N246,WMID!N246,EMID!N246,SWALES!N246,SWEST!N246,LPN!N246,SPN!N246,EPN!N246,SPD!N246,SPMW!N246,SSEH!N246,SSES!N246)</f>
        <v>33.299999999999997</v>
      </c>
      <c r="O246" s="413">
        <f>CHOOSE($B$3,ENWL!O246,NPgN!O246,NPgY!O246,WMID!O246,EMID!O246,SWALES!O246,SWEST!O246,LPN!O246,SPN!O246,EPN!O246,SPD!O246,SPMW!O246,SSEH!O246,SSES!O246)</f>
        <v>33.299999999999997</v>
      </c>
      <c r="P246" s="413">
        <f>CHOOSE($B$3,ENWL!P246,NPgN!P246,NPgY!P246,WMID!P246,EMID!P246,SWALES!P246,SWEST!P246,LPN!P246,SPN!P246,EPN!P246,SPD!P246,SPMW!P246,SSEH!P246,SSES!P246)</f>
        <v>33.299999999999997</v>
      </c>
      <c r="Q246" s="413">
        <f>CHOOSE($B$3,ENWL!Q246,NPgN!Q246,NPgY!Q246,WMID!Q246,EMID!Q246,SWALES!Q246,SWEST!Q246,LPN!Q246,SPN!Q246,EPN!Q246,SPD!Q246,SPMW!Q246,SSEH!Q246,SSES!Q246)</f>
        <v>33.299999999999997</v>
      </c>
      <c r="R246" s="413">
        <f>CHOOSE($B$3,ENWL!R246,NPgN!R246,NPgY!R246,WMID!R246,EMID!R246,SWALES!R246,SWEST!R246,LPN!R246,SPN!R246,EPN!R246,SPD!R246,SPMW!R246,SSEH!R246,SSES!R246)</f>
        <v>33.299999999999997</v>
      </c>
      <c r="S246" s="413">
        <f>CHOOSE($B$3,ENWL!S246,NPgN!S246,NPgY!S246,WMID!S246,EMID!S246,SWALES!S246,SWEST!S246,LPN!S246,SPN!S246,EPN!S246,SPD!S246,SPMW!S246,SSEH!S246,SSES!S246)</f>
        <v>33.299999999999997</v>
      </c>
      <c r="T246" s="413">
        <f>CHOOSE($B$3,ENWL!T246,NPgN!T246,NPgY!T246,WMID!T246,EMID!T246,SWALES!T246,SWEST!T246,LPN!T246,SPN!T246,EPN!T246,SPD!T246,SPMW!T246,SSEH!T246,SSES!T246)</f>
        <v>33.299999999999997</v>
      </c>
      <c r="U246" s="413">
        <f>CHOOSE($B$3,ENWL!U246,NPgN!U246,NPgY!U246,WMID!U246,EMID!U246,SWALES!U246,SWEST!U246,LPN!U246,SPN!U246,EPN!U246,SPD!U246,SPMW!U246,SSEH!U246,SSES!U246)</f>
        <v>33.299999999999997</v>
      </c>
      <c r="V246" s="413">
        <f>CHOOSE($B$3,ENWL!V246,NPgN!V246,NPgY!V246,WMID!V246,EMID!V246,SWALES!V246,SWEST!V246,LPN!V246,SPN!V246,EPN!V246,SPD!V246,SPMW!V246,SSEH!V246,SSES!V246)</f>
        <v>33.299999999999997</v>
      </c>
      <c r="W246" s="413">
        <f>CHOOSE($B$3,ENWL!W246,NPgN!W246,NPgY!W246,WMID!W246,EMID!W246,SWALES!W246,SWEST!W246,LPN!W246,SPN!W246,EPN!W246,SPD!W246,SPMW!W246,SSEH!W246,SSES!W246)</f>
        <v>33.299999999999997</v>
      </c>
      <c r="X246" s="413">
        <f>CHOOSE($B$3,ENWL!X246,NPgN!X246,NPgY!X246,WMID!X246,EMID!X246,SWALES!X246,SWEST!X246,LPN!X246,SPN!X246,EPN!X246,SPD!X246,SPMW!X246,SSEH!X246,SSES!X246)</f>
        <v>33.299999999999997</v>
      </c>
      <c r="Y246" s="413">
        <f>CHOOSE($B$3,ENWL!Y246,NPgN!Y246,NPgY!Y246,WMID!Y246,EMID!Y246,SWALES!Y246,SWEST!Y246,LPN!Y246,SPN!Y246,EPN!Y246,SPD!Y246,SPMW!Y246,SSEH!Y246,SSES!Y246)</f>
        <v>33.299999999999997</v>
      </c>
      <c r="Z246" s="413">
        <f>CHOOSE($B$3,ENWL!Z246,NPgN!Z246,NPgY!Z246,WMID!Z246,EMID!Z246,SWALES!Z246,SWEST!Z246,LPN!Z246,SPN!Z246,EPN!Z246,SPD!Z246,SPMW!Z246,SSEH!Z246,SSES!Z246)</f>
        <v>33.299999999999997</v>
      </c>
      <c r="AA246" s="413">
        <f>CHOOSE($B$3,ENWL!AA246,NPgN!AA246,NPgY!AA246,WMID!AA246,EMID!AA246,SWALES!AA246,SWEST!AA246,LPN!AA246,SPN!AA246,EPN!AA246,SPD!AA246,SPMW!AA246,SSEH!AA246,SSES!AA246)</f>
        <v>33.299999999999997</v>
      </c>
      <c r="AB246" s="413">
        <f>CHOOSE($B$3,ENWL!AB246,NPgN!AB246,NPgY!AB246,WMID!AB246,EMID!AB246,SWALES!AB246,SWEST!AB246,LPN!AB246,SPN!AB246,EPN!AB246,SPD!AB246,SPMW!AB246,SSEH!AB246,SSES!AB246)</f>
        <v>33.299999999999997</v>
      </c>
      <c r="AC246" s="413">
        <f>CHOOSE($B$3,ENWL!AC246,NPgN!AC246,NPgY!AC246,WMID!AC246,EMID!AC246,SWALES!AC246,SWEST!AC246,LPN!AC246,SPN!AC246,EPN!AC246,SPD!AC246,SPMW!AC246,SSEH!AC246,SSES!AC246)</f>
        <v>33.299999999999997</v>
      </c>
      <c r="AD246" s="413">
        <f>CHOOSE($B$3,ENWL!AD246,NPgN!AD246,NPgY!AD246,WMID!AD246,EMID!AD246,SWALES!AD246,SWEST!AD246,LPN!AD246,SPN!AD246,EPN!AD246,SPD!AD246,SPMW!AD246,SSEH!AD246,SSES!AD246)</f>
        <v>33.299999999999997</v>
      </c>
      <c r="AE246" s="413">
        <f>CHOOSE($B$3,ENWL!AE246,NPgN!AE246,NPgY!AE246,WMID!AE246,EMID!AE246,SWALES!AE246,SWEST!AE246,LPN!AE246,SPN!AE246,EPN!AE246,SPD!AE246,SPMW!AE246,SSEH!AE246,SSES!AE246)</f>
        <v>33.299999999999997</v>
      </c>
      <c r="AF246" s="413">
        <f>CHOOSE($B$3,ENWL!AF246,NPgN!AF246,NPgY!AF246,WMID!AF246,EMID!AF246,SWALES!AF246,SWEST!AF246,LPN!AF246,SPN!AF246,EPN!AF246,SPD!AF246,SPMW!AF246,SSEH!AF246,SSES!AF246)</f>
        <v>33.299999999999997</v>
      </c>
      <c r="AG246" s="413">
        <f>CHOOSE($B$3,ENWL!AG246,NPgN!AG246,NPgY!AG246,WMID!AG246,EMID!AG246,SWALES!AG246,SWEST!AG246,LPN!AG246,SPN!AG246,EPN!AG246,SPD!AG246,SPMW!AG246,SSEH!AG246,SSES!AG246)</f>
        <v>33.299999999999997</v>
      </c>
      <c r="AH246" s="413">
        <f>CHOOSE($B$3,ENWL!AH246,NPgN!AH246,NPgY!AH246,WMID!AH246,EMID!AH246,SWALES!AH246,SWEST!AH246,LPN!AH246,SPN!AH246,EPN!AH246,SPD!AH246,SPMW!AH246,SSEH!AH246,SSES!AH246)</f>
        <v>33.299999999999997</v>
      </c>
      <c r="AI246" s="413">
        <f>CHOOSE($B$3,ENWL!AI246,NPgN!AI246,NPgY!AI246,WMID!AI246,EMID!AI246,SWALES!AI246,SWEST!AI246,LPN!AI246,SPN!AI246,EPN!AI246,SPD!AI246,SPMW!AI246,SSEH!AI246,SSES!AI246)</f>
        <v>33.299999999999997</v>
      </c>
      <c r="AJ246" s="413">
        <f>CHOOSE($B$3,ENWL!AJ246,NPgN!AJ246,NPgY!AJ246,WMID!AJ246,EMID!AJ246,SWALES!AJ246,SWEST!AJ246,LPN!AJ246,SPN!AJ246,EPN!AJ246,SPD!AJ246,SPMW!AJ246,SSEH!AJ246,SSES!AJ246)</f>
        <v>23.125</v>
      </c>
      <c r="AK246" s="413">
        <f>CHOOSE($B$3,ENWL!AK246,NPgN!AK246,NPgY!AK246,WMID!AK246,EMID!AK246,SWALES!AK246,SWEST!AK246,LPN!AK246,SPN!AK246,EPN!AK246,SPD!AK246,SPMW!AK246,SSEH!AK246,SSES!AK246)</f>
        <v>26.25</v>
      </c>
      <c r="AL246" s="413">
        <f>CHOOSE($B$3,ENWL!AL246,NPgN!AL246,NPgY!AL246,WMID!AL246,EMID!AL246,SWALES!AL246,SWEST!AL246,LPN!AL246,SPN!AL246,EPN!AL246,SPD!AL246,SPMW!AL246,SSEH!AL246,SSES!AL246)</f>
        <v>29.375</v>
      </c>
      <c r="AM246" s="413">
        <f>CHOOSE($B$3,ENWL!AM246,NPgN!AM246,NPgY!AM246,WMID!AM246,EMID!AM246,SWALES!AM246,SWEST!AM246,LPN!AM246,SPN!AM246,EPN!AM246,SPD!AM246,SPMW!AM246,SSEH!AM246,SSES!AM246)</f>
        <v>32.5</v>
      </c>
      <c r="AN246" s="413">
        <f>CHOOSE($B$3,ENWL!AN246,NPgN!AN246,NPgY!AN246,WMID!AN246,EMID!AN246,SWALES!AN246,SWEST!AN246,LPN!AN246,SPN!AN246,EPN!AN246,SPD!AN246,SPMW!AN246,SSEH!AN246,SSES!AN246)</f>
        <v>35.625</v>
      </c>
      <c r="AO246" s="413">
        <f>CHOOSE($B$3,ENWL!AO246,NPgN!AO246,NPgY!AO246,WMID!AO246,EMID!AO246,SWALES!AO246,SWEST!AO246,LPN!AO246,SPN!AO246,EPN!AO246,SPD!AO246,SPMW!AO246,SSEH!AO246,SSES!AO246)</f>
        <v>38.75</v>
      </c>
      <c r="AP246" s="413">
        <f>CHOOSE($B$3,ENWL!AP246,NPgN!AP246,NPgY!AP246,WMID!AP246,EMID!AP246,SWALES!AP246,SWEST!AP246,LPN!AP246,SPN!AP246,EPN!AP246,SPD!AP246,SPMW!AP246,SSEH!AP246,SSES!AP246)</f>
        <v>41.875</v>
      </c>
      <c r="AQ246" s="412">
        <f>CHOOSE($B$3,ENWL!AQ246,NPgN!AQ246,NPgY!AQ246,WMID!AQ246,EMID!AQ246,SWALES!AQ246,SWEST!AQ246,LPN!AQ246,SPN!AQ246,EPN!AQ246,SPD!AQ246,SPMW!AQ246,SSEH!AQ246,SSES!AQ246)</f>
        <v>45</v>
      </c>
      <c r="AR246" s="145"/>
      <c r="AS246" s="184"/>
      <c r="AT246" s="184"/>
      <c r="AU246" s="184"/>
      <c r="AV246" s="184"/>
      <c r="AW246" s="184"/>
    </row>
    <row r="247" spans="1:49" ht="16.8">
      <c r="A247" s="82"/>
      <c r="B247" s="82"/>
      <c r="C247" s="82"/>
      <c r="D247" s="82"/>
      <c r="E247" s="7" t="s">
        <v>283</v>
      </c>
      <c r="F247" s="82"/>
      <c r="G247" s="7" t="s">
        <v>281</v>
      </c>
      <c r="H247" s="82"/>
      <c r="I247" s="414"/>
      <c r="J247" s="334"/>
      <c r="K247" s="413">
        <f>CHOOSE($B$3,ENWL!K247,NPgN!K247,NPgY!K247,WMID!K247,EMID!K247,SWALES!K247,SWEST!K247,LPN!K247,SPN!K247,EPN!K247,SPD!K247,SPMW!K247,SSEH!K247,SSES!K247)</f>
        <v>20</v>
      </c>
      <c r="L247" s="413">
        <f>CHOOSE($B$3,ENWL!L247,NPgN!L247,NPgY!L247,WMID!L247,EMID!L247,SWALES!L247,SWEST!L247,LPN!L247,SPN!L247,EPN!L247,SPD!L247,SPMW!L247,SSEH!L247,SSES!L247)</f>
        <v>20</v>
      </c>
      <c r="M247" s="413">
        <f>CHOOSE($B$3,ENWL!M247,NPgN!M247,NPgY!M247,WMID!M247,EMID!M247,SWALES!M247,SWEST!M247,LPN!M247,SPN!M247,EPN!M247,SPD!M247,SPMW!M247,SSEH!M247,SSES!M247)</f>
        <v>20</v>
      </c>
      <c r="N247" s="413">
        <f>CHOOSE($B$3,ENWL!N247,NPgN!N247,NPgY!N247,WMID!N247,EMID!N247,SWALES!N247,SWEST!N247,LPN!N247,SPN!N247,EPN!N247,SPD!N247,SPMW!N247,SSEH!N247,SSES!N247)</f>
        <v>20</v>
      </c>
      <c r="O247" s="413">
        <f>CHOOSE($B$3,ENWL!O247,NPgN!O247,NPgY!O247,WMID!O247,EMID!O247,SWALES!O247,SWEST!O247,LPN!O247,SPN!O247,EPN!O247,SPD!O247,SPMW!O247,SSEH!O247,SSES!O247)</f>
        <v>20</v>
      </c>
      <c r="P247" s="413">
        <f>CHOOSE($B$3,ENWL!P247,NPgN!P247,NPgY!P247,WMID!P247,EMID!P247,SWALES!P247,SWEST!P247,LPN!P247,SPN!P247,EPN!P247,SPD!P247,SPMW!P247,SSEH!P247,SSES!P247)</f>
        <v>20</v>
      </c>
      <c r="Q247" s="413">
        <f>CHOOSE($B$3,ENWL!Q247,NPgN!Q247,NPgY!Q247,WMID!Q247,EMID!Q247,SWALES!Q247,SWEST!Q247,LPN!Q247,SPN!Q247,EPN!Q247,SPD!Q247,SPMW!Q247,SSEH!Q247,SSES!Q247)</f>
        <v>20</v>
      </c>
      <c r="R247" s="413">
        <f>CHOOSE($B$3,ENWL!R247,NPgN!R247,NPgY!R247,WMID!R247,EMID!R247,SWALES!R247,SWEST!R247,LPN!R247,SPN!R247,EPN!R247,SPD!R247,SPMW!R247,SSEH!R247,SSES!R247)</f>
        <v>20</v>
      </c>
      <c r="S247" s="413">
        <f>CHOOSE($B$3,ENWL!S247,NPgN!S247,NPgY!S247,WMID!S247,EMID!S247,SWALES!S247,SWEST!S247,LPN!S247,SPN!S247,EPN!S247,SPD!S247,SPMW!S247,SSEH!S247,SSES!S247)</f>
        <v>20</v>
      </c>
      <c r="T247" s="413">
        <f>CHOOSE($B$3,ENWL!T247,NPgN!T247,NPgY!T247,WMID!T247,EMID!T247,SWALES!T247,SWEST!T247,LPN!T247,SPN!T247,EPN!T247,SPD!T247,SPMW!T247,SSEH!T247,SSES!T247)</f>
        <v>20</v>
      </c>
      <c r="U247" s="413">
        <f>CHOOSE($B$3,ENWL!U247,NPgN!U247,NPgY!U247,WMID!U247,EMID!U247,SWALES!U247,SWEST!U247,LPN!U247,SPN!U247,EPN!U247,SPD!U247,SPMW!U247,SSEH!U247,SSES!U247)</f>
        <v>20</v>
      </c>
      <c r="V247" s="413">
        <f>CHOOSE($B$3,ENWL!V247,NPgN!V247,NPgY!V247,WMID!V247,EMID!V247,SWALES!V247,SWEST!V247,LPN!V247,SPN!V247,EPN!V247,SPD!V247,SPMW!V247,SSEH!V247,SSES!V247)</f>
        <v>20</v>
      </c>
      <c r="W247" s="413">
        <f>CHOOSE($B$3,ENWL!W247,NPgN!W247,NPgY!W247,WMID!W247,EMID!W247,SWALES!W247,SWEST!W247,LPN!W247,SPN!W247,EPN!W247,SPD!W247,SPMW!W247,SSEH!W247,SSES!W247)</f>
        <v>20</v>
      </c>
      <c r="X247" s="413">
        <f>CHOOSE($B$3,ENWL!X247,NPgN!X247,NPgY!X247,WMID!X247,EMID!X247,SWALES!X247,SWEST!X247,LPN!X247,SPN!X247,EPN!X247,SPD!X247,SPMW!X247,SSEH!X247,SSES!X247)</f>
        <v>20</v>
      </c>
      <c r="Y247" s="413">
        <f>CHOOSE($B$3,ENWL!Y247,NPgN!Y247,NPgY!Y247,WMID!Y247,EMID!Y247,SWALES!Y247,SWEST!Y247,LPN!Y247,SPN!Y247,EPN!Y247,SPD!Y247,SPMW!Y247,SSEH!Y247,SSES!Y247)</f>
        <v>20</v>
      </c>
      <c r="Z247" s="413">
        <f>CHOOSE($B$3,ENWL!Z247,NPgN!Z247,NPgY!Z247,WMID!Z247,EMID!Z247,SWALES!Z247,SWEST!Z247,LPN!Z247,SPN!Z247,EPN!Z247,SPD!Z247,SPMW!Z247,SSEH!Z247,SSES!Z247)</f>
        <v>20</v>
      </c>
      <c r="AA247" s="413">
        <f>CHOOSE($B$3,ENWL!AA247,NPgN!AA247,NPgY!AA247,WMID!AA247,EMID!AA247,SWALES!AA247,SWEST!AA247,LPN!AA247,SPN!AA247,EPN!AA247,SPD!AA247,SPMW!AA247,SSEH!AA247,SSES!AA247)</f>
        <v>20</v>
      </c>
      <c r="AB247" s="413">
        <f>CHOOSE($B$3,ENWL!AB247,NPgN!AB247,NPgY!AB247,WMID!AB247,EMID!AB247,SWALES!AB247,SWEST!AB247,LPN!AB247,SPN!AB247,EPN!AB247,SPD!AB247,SPMW!AB247,SSEH!AB247,SSES!AB247)</f>
        <v>20</v>
      </c>
      <c r="AC247" s="413">
        <f>CHOOSE($B$3,ENWL!AC247,NPgN!AC247,NPgY!AC247,WMID!AC247,EMID!AC247,SWALES!AC247,SWEST!AC247,LPN!AC247,SPN!AC247,EPN!AC247,SPD!AC247,SPMW!AC247,SSEH!AC247,SSES!AC247)</f>
        <v>20</v>
      </c>
      <c r="AD247" s="413">
        <f>CHOOSE($B$3,ENWL!AD247,NPgN!AD247,NPgY!AD247,WMID!AD247,EMID!AD247,SWALES!AD247,SWEST!AD247,LPN!AD247,SPN!AD247,EPN!AD247,SPD!AD247,SPMW!AD247,SSEH!AD247,SSES!AD247)</f>
        <v>20</v>
      </c>
      <c r="AE247" s="413">
        <f>CHOOSE($B$3,ENWL!AE247,NPgN!AE247,NPgY!AE247,WMID!AE247,EMID!AE247,SWALES!AE247,SWEST!AE247,LPN!AE247,SPN!AE247,EPN!AE247,SPD!AE247,SPMW!AE247,SSEH!AE247,SSES!AE247)</f>
        <v>20</v>
      </c>
      <c r="AF247" s="413">
        <f>CHOOSE($B$3,ENWL!AF247,NPgN!AF247,NPgY!AF247,WMID!AF247,EMID!AF247,SWALES!AF247,SWEST!AF247,LPN!AF247,SPN!AF247,EPN!AF247,SPD!AF247,SPMW!AF247,SSEH!AF247,SSES!AF247)</f>
        <v>20</v>
      </c>
      <c r="AG247" s="413">
        <f>CHOOSE($B$3,ENWL!AG247,NPgN!AG247,NPgY!AG247,WMID!AG247,EMID!AG247,SWALES!AG247,SWEST!AG247,LPN!AG247,SPN!AG247,EPN!AG247,SPD!AG247,SPMW!AG247,SSEH!AG247,SSES!AG247)</f>
        <v>20</v>
      </c>
      <c r="AH247" s="413">
        <f>CHOOSE($B$3,ENWL!AH247,NPgN!AH247,NPgY!AH247,WMID!AH247,EMID!AH247,SWALES!AH247,SWEST!AH247,LPN!AH247,SPN!AH247,EPN!AH247,SPD!AH247,SPMW!AH247,SSEH!AH247,SSES!AH247)</f>
        <v>20</v>
      </c>
      <c r="AI247" s="413">
        <f>CHOOSE($B$3,ENWL!AI247,NPgN!AI247,NPgY!AI247,WMID!AI247,EMID!AI247,SWALES!AI247,SWEST!AI247,LPN!AI247,SPN!AI247,EPN!AI247,SPD!AI247,SPMW!AI247,SSEH!AI247,SSES!AI247)</f>
        <v>20</v>
      </c>
      <c r="AJ247" s="413">
        <f>CHOOSE($B$3,ENWL!AJ247,NPgN!AJ247,NPgY!AJ247,WMID!AJ247,EMID!AJ247,SWALES!AJ247,SWEST!AJ247,LPN!AJ247,SPN!AJ247,EPN!AJ247,SPD!AJ247,SPMW!AJ247,SSEH!AJ247,SSES!AJ247)</f>
        <v>23.125</v>
      </c>
      <c r="AK247" s="413">
        <f>CHOOSE($B$3,ENWL!AK247,NPgN!AK247,NPgY!AK247,WMID!AK247,EMID!AK247,SWALES!AK247,SWEST!AK247,LPN!AK247,SPN!AK247,EPN!AK247,SPD!AK247,SPMW!AK247,SSEH!AK247,SSES!AK247)</f>
        <v>26.25</v>
      </c>
      <c r="AL247" s="413">
        <f>CHOOSE($B$3,ENWL!AL247,NPgN!AL247,NPgY!AL247,WMID!AL247,EMID!AL247,SWALES!AL247,SWEST!AL247,LPN!AL247,SPN!AL247,EPN!AL247,SPD!AL247,SPMW!AL247,SSEH!AL247,SSES!AL247)</f>
        <v>29.375</v>
      </c>
      <c r="AM247" s="413">
        <f>CHOOSE($B$3,ENWL!AM247,NPgN!AM247,NPgY!AM247,WMID!AM247,EMID!AM247,SWALES!AM247,SWEST!AM247,LPN!AM247,SPN!AM247,EPN!AM247,SPD!AM247,SPMW!AM247,SSEH!AM247,SSES!AM247)</f>
        <v>32.5</v>
      </c>
      <c r="AN247" s="413">
        <f>CHOOSE($B$3,ENWL!AN247,NPgN!AN247,NPgY!AN247,WMID!AN247,EMID!AN247,SWALES!AN247,SWEST!AN247,LPN!AN247,SPN!AN247,EPN!AN247,SPD!AN247,SPMW!AN247,SSEH!AN247,SSES!AN247)</f>
        <v>35.625</v>
      </c>
      <c r="AO247" s="413">
        <f>CHOOSE($B$3,ENWL!AO247,NPgN!AO247,NPgY!AO247,WMID!AO247,EMID!AO247,SWALES!AO247,SWEST!AO247,LPN!AO247,SPN!AO247,EPN!AO247,SPD!AO247,SPMW!AO247,SSEH!AO247,SSES!AO247)</f>
        <v>38.75</v>
      </c>
      <c r="AP247" s="413">
        <f>CHOOSE($B$3,ENWL!AP247,NPgN!AP247,NPgY!AP247,WMID!AP247,EMID!AP247,SWALES!AP247,SWEST!AP247,LPN!AP247,SPN!AP247,EPN!AP247,SPD!AP247,SPMW!AP247,SSEH!AP247,SSES!AP247)</f>
        <v>41.875</v>
      </c>
      <c r="AQ247" s="412">
        <f>CHOOSE($B$3,ENWL!AQ247,NPgN!AQ247,NPgY!AQ247,WMID!AQ247,EMID!AQ247,SWALES!AQ247,SWEST!AQ247,LPN!AQ247,SPN!AQ247,EPN!AQ247,SPD!AQ247,SPMW!AQ247,SSEH!AQ247,SSES!AQ247)</f>
        <v>45</v>
      </c>
      <c r="AR247" s="145"/>
      <c r="AS247" s="184"/>
      <c r="AT247" s="184"/>
      <c r="AU247" s="184"/>
      <c r="AV247" s="184"/>
      <c r="AW247" s="184"/>
    </row>
    <row r="248" spans="1:49" ht="16.8">
      <c r="A248" s="82"/>
      <c r="B248" s="82"/>
      <c r="C248" s="82"/>
      <c r="D248" s="82"/>
      <c r="E248" s="41" t="s">
        <v>284</v>
      </c>
      <c r="F248" s="82"/>
      <c r="G248" s="2" t="s">
        <v>281</v>
      </c>
      <c r="H248" s="82"/>
      <c r="I248" s="411">
        <f>CHOOSE($B$3,ENWL!I248,NPgN!I248,NPgY!I248,WMID!I248,EMID!I248,SWALES!I248,SWEST!I248,LPN!I248,SPN!I248,EPN!I248,SPD!I248,SPMW!I248,SSEH!I248,SSES!I248)</f>
        <v>15</v>
      </c>
      <c r="J248" s="334"/>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245"/>
      <c r="AR248" s="145"/>
      <c r="AS248" s="184"/>
      <c r="AT248" s="184"/>
      <c r="AU248" s="184"/>
      <c r="AV248" s="184"/>
      <c r="AW248" s="184"/>
    </row>
    <row r="249" spans="1:49" ht="16.8">
      <c r="A249" s="82"/>
      <c r="B249" s="82"/>
      <c r="C249" s="82"/>
      <c r="D249" s="82"/>
      <c r="E249" s="41" t="s">
        <v>285</v>
      </c>
      <c r="F249" s="82"/>
      <c r="G249" s="2" t="s">
        <v>281</v>
      </c>
      <c r="H249" s="82"/>
      <c r="I249" s="411">
        <f>CHOOSE($B$3,ENWL!I249,NPgN!I249,NPgY!I249,WMID!I249,EMID!I249,SWALES!I249,SWEST!I249,LPN!I249,SPN!I249,EPN!I249,SPD!I249,SPMW!I249,SSEH!I249,SSES!I249)</f>
        <v>45</v>
      </c>
      <c r="J249" s="334"/>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5"/>
      <c r="AJ249" s="135"/>
      <c r="AK249" s="135"/>
      <c r="AL249" s="135"/>
      <c r="AM249" s="135"/>
      <c r="AN249" s="135"/>
      <c r="AO249" s="135"/>
      <c r="AP249" s="135"/>
      <c r="AQ249" s="245"/>
      <c r="AR249" s="145"/>
      <c r="AS249" s="184"/>
      <c r="AT249" s="184"/>
      <c r="AU249" s="184"/>
      <c r="AV249" s="184"/>
      <c r="AW249" s="184"/>
    </row>
    <row r="250" spans="1:49" ht="16.8">
      <c r="A250" s="82"/>
      <c r="B250" s="82"/>
      <c r="C250" s="82"/>
      <c r="D250" s="82"/>
      <c r="E250" s="7" t="s">
        <v>286</v>
      </c>
      <c r="F250" s="82"/>
      <c r="G250" s="2" t="s">
        <v>105</v>
      </c>
      <c r="H250" s="82"/>
      <c r="I250" s="207"/>
      <c r="J250" s="333"/>
      <c r="K250" s="413">
        <f>CHOOSE($B$3,ENWL!K250,NPgN!K250,NPgY!K250,WMID!K250,EMID!K250,SWALES!K250,SWEST!K250,LPN!K250,SPN!K250,EPN!K250,SPD!K250,SPMW!K250,SSEH!K250,SSES!K250)</f>
        <v>23.339455318255759</v>
      </c>
      <c r="L250" s="413">
        <f>CHOOSE($B$3,ENWL!L250,NPgN!L250,NPgY!L250,WMID!L250,EMID!L250,SWALES!L250,SWEST!L250,LPN!L250,SPN!L250,EPN!L250,SPD!L250,SPMW!L250,SSEH!L250,SSES!L250)</f>
        <v>80.947158524426712</v>
      </c>
      <c r="M250" s="413">
        <f>CHOOSE($B$3,ENWL!M250,NPgN!M250,NPgY!M250,WMID!M250,EMID!M250,SWALES!M250,SWEST!M250,LPN!M250,SPN!M250,EPN!M250,SPD!M250,SPMW!M250,SSEH!M250,SSES!M250)</f>
        <v>102.98997743611271</v>
      </c>
      <c r="N250" s="413">
        <f>CHOOSE($B$3,ENWL!N250,NPgN!N250,NPgY!N250,WMID!N250,EMID!N250,SWALES!N250,SWEST!N250,LPN!N250,SPN!N250,EPN!N250,SPD!N250,SPMW!N250,SSEH!N250,SSES!N250)</f>
        <v>121.1428871280894</v>
      </c>
      <c r="O250" s="413">
        <f>CHOOSE($B$3,ENWL!O250,NPgN!O250,NPgY!O250,WMID!O250,EMID!O250,SWALES!O250,SWEST!O250,LPN!O250,SPN!O250,EPN!O250,SPD!O250,SPMW!O250,SSEH!O250,SSES!O250)</f>
        <v>120.03148449388674</v>
      </c>
      <c r="P250" s="413">
        <f>CHOOSE($B$3,ENWL!P250,NPgN!P250,NPgY!P250,WMID!P250,EMID!P250,SWALES!P250,SWEST!P250,LPN!P250,SPN!P250,EPN!P250,SPD!P250,SPMW!P250,SSEH!P250,SSES!P250)</f>
        <v>95.210158996694119</v>
      </c>
      <c r="Q250" s="413">
        <f>CHOOSE($B$3,ENWL!Q250,NPgN!Q250,NPgY!Q250,WMID!Q250,EMID!Q250,SWALES!Q250,SWEST!Q250,LPN!Q250,SPN!Q250,EPN!Q250,SPD!Q250,SPMW!Q250,SSEH!Q250,SSES!Q250)</f>
        <v>100.76717216770739</v>
      </c>
      <c r="R250" s="413">
        <f>CHOOSE($B$3,ENWL!R250,NPgN!R250,NPgY!R250,WMID!R250,EMID!R250,SWALES!R250,SWEST!R250,LPN!R250,SPN!R250,EPN!R250,SPD!R250,SPMW!R250,SSEH!R250,SSES!R250)</f>
        <v>109.65839324132865</v>
      </c>
      <c r="S250" s="413">
        <f>CHOOSE($B$3,ENWL!S250,NPgN!S250,NPgY!S250,WMID!S250,EMID!S250,SWALES!S250,SWEST!S250,LPN!S250,SPN!S250,EPN!S250,SPD!S250,SPMW!S250,SSEH!S250,SSES!S250)</f>
        <v>120.53483283293473</v>
      </c>
      <c r="T250" s="413">
        <f>CHOOSE($B$3,ENWL!T250,NPgN!T250,NPgY!T250,WMID!T250,EMID!T250,SWALES!T250,SWEST!T250,LPN!T250,SPN!T250,EPN!T250,SPD!T250,SPMW!T250,SSEH!T250,SSES!T250)</f>
        <v>96.444284209399669</v>
      </c>
      <c r="U250" s="413">
        <f>CHOOSE($B$3,ENWL!U250,NPgN!U250,NPgY!U250,WMID!U250,EMID!U250,SWALES!U250,SWEST!U250,LPN!U250,SPN!U250,EPN!U250,SPD!U250,SPMW!U250,SSEH!U250,SSES!U250)</f>
        <v>81.86164329801278</v>
      </c>
      <c r="V250" s="413">
        <f>CHOOSE($B$3,ENWL!V250,NPgN!V250,NPgY!V250,WMID!V250,EMID!V250,SWALES!V250,SWEST!V250,LPN!V250,SPN!V250,EPN!V250,SPD!V250,SPMW!V250,SSEH!V250,SSES!V250)</f>
        <v>75.963096093937224</v>
      </c>
      <c r="W250" s="413">
        <f>CHOOSE($B$3,ENWL!W250,NPgN!W250,NPgY!W250,WMID!W250,EMID!W250,SWALES!W250,SWEST!W250,LPN!W250,SPN!W250,EPN!W250,SPD!W250,SPMW!W250,SSEH!W250,SSES!W250)</f>
        <v>80.038813184089435</v>
      </c>
      <c r="X250" s="413">
        <f>CHOOSE($B$3,ENWL!X250,NPgN!X250,NPgY!X250,WMID!X250,EMID!X250,SWALES!X250,SWEST!X250,LPN!X250,SPN!X250,EPN!X250,SPD!X250,SPMW!X250,SSEH!X250,SSES!X250)</f>
        <v>75.607160798282877</v>
      </c>
      <c r="Y250" s="413">
        <f>CHOOSE($B$3,ENWL!Y250,NPgN!Y250,NPgY!Y250,WMID!Y250,EMID!Y250,SWALES!Y250,SWEST!Y250,LPN!Y250,SPN!Y250,EPN!Y250,SPD!Y250,SPMW!Y250,SSEH!Y250,SSES!Y250)</f>
        <v>73.484425294431148</v>
      </c>
      <c r="Z250" s="413">
        <f>CHOOSE($B$3,ENWL!Z250,NPgN!Z250,NPgY!Z250,WMID!Z250,EMID!Z250,SWALES!Z250,SWEST!Z250,LPN!Z250,SPN!Z250,EPN!Z250,SPD!Z250,SPMW!Z250,SSEH!Z250,SSES!Z250)</f>
        <v>72.967258959523406</v>
      </c>
      <c r="AA250" s="413">
        <f>CHOOSE($B$3,ENWL!AA250,NPgN!AA250,NPgY!AA250,WMID!AA250,EMID!AA250,SWALES!AA250,SWEST!AA250,LPN!AA250,SPN!AA250,EPN!AA250,SPD!AA250,SPMW!AA250,SSEH!AA250,SSES!AA250)</f>
        <v>82.383296050703734</v>
      </c>
      <c r="AB250" s="413">
        <f>CHOOSE($B$3,ENWL!AB250,NPgN!AB250,NPgY!AB250,WMID!AB250,EMID!AB250,SWALES!AB250,SWEST!AB250,LPN!AB250,SPN!AB250,EPN!AB250,SPD!AB250,SPMW!AB250,SSEH!AB250,SSES!AB250)</f>
        <v>84.89711399510783</v>
      </c>
      <c r="AC250" s="413">
        <f>CHOOSE($B$3,ENWL!AC250,NPgN!AC250,NPgY!AC250,WMID!AC250,EMID!AC250,SWALES!AC250,SWEST!AC250,LPN!AC250,SPN!AC250,EPN!AC250,SPD!AC250,SPMW!AC250,SSEH!AC250,SSES!AC250)</f>
        <v>84.230232016761079</v>
      </c>
      <c r="AD250" s="413">
        <f>CHOOSE($B$3,ENWL!AD250,NPgN!AD250,NPgY!AD250,WMID!AD250,EMID!AD250,SWALES!AD250,SWEST!AD250,LPN!AD250,SPN!AD250,EPN!AD250,SPD!AD250,SPMW!AD250,SSEH!AD250,SSES!AD250)</f>
        <v>84.129418183608237</v>
      </c>
      <c r="AE250" s="413">
        <f>CHOOSE($B$3,ENWL!AE250,NPgN!AE250,NPgY!AE250,WMID!AE250,EMID!AE250,SWALES!AE250,SWEST!AE250,LPN!AE250,SPN!AE250,EPN!AE250,SPD!AE250,SPMW!AE250,SSEH!AE250,SSES!AE250)</f>
        <v>108.85476553276787</v>
      </c>
      <c r="AF250" s="413">
        <f>CHOOSE($B$3,ENWL!AF250,NPgN!AF250,NPgY!AF250,WMID!AF250,EMID!AF250,SWALES!AF250,SWEST!AF250,LPN!AF250,SPN!AF250,EPN!AF250,SPD!AF250,SPMW!AF250,SSEH!AF250,SSES!AF250)</f>
        <v>96.016368801137645</v>
      </c>
      <c r="AG250" s="413">
        <f>CHOOSE($B$3,ENWL!AG250,NPgN!AG250,NPgY!AG250,WMID!AG250,EMID!AG250,SWALES!AG250,SWEST!AG250,LPN!AG250,SPN!AG250,EPN!AG250,SPD!AG250,SPMW!AG250,SSEH!AG250,SSES!AG250)</f>
        <v>118.90775305831846</v>
      </c>
      <c r="AH250" s="413">
        <f>CHOOSE($B$3,ENWL!AH250,NPgN!AH250,NPgY!AH250,WMID!AH250,EMID!AH250,SWALES!AH250,SWEST!AH250,LPN!AH250,SPN!AH250,EPN!AH250,SPD!AH250,SPMW!AH250,SSEH!AH250,SSES!AH250)</f>
        <v>119.17231816909668</v>
      </c>
      <c r="AI250" s="413">
        <f>CHOOSE($B$3,ENWL!AI250,NPgN!AI250,NPgY!AI250,WMID!AI250,EMID!AI250,SWALES!AI250,SWEST!AI250,LPN!AI250,SPN!AI250,EPN!AI250,SPD!AI250,SPMW!AI250,SSEH!AI250,SSES!AI250)</f>
        <v>111.68452521163738</v>
      </c>
      <c r="AJ250" s="135"/>
      <c r="AK250" s="135"/>
      <c r="AL250" s="135"/>
      <c r="AM250" s="135"/>
      <c r="AN250" s="135"/>
      <c r="AO250" s="135"/>
      <c r="AP250" s="135"/>
      <c r="AQ250" s="245"/>
      <c r="AR250" s="145"/>
      <c r="AS250" s="184"/>
      <c r="AT250" s="184"/>
      <c r="AU250" s="184"/>
      <c r="AV250" s="184"/>
      <c r="AW250" s="184"/>
    </row>
    <row r="251" spans="1:49" ht="16.8">
      <c r="A251" s="82"/>
      <c r="B251" s="82"/>
      <c r="C251" s="82"/>
      <c r="D251" s="82"/>
      <c r="E251" s="7" t="s">
        <v>287</v>
      </c>
      <c r="F251" s="82"/>
      <c r="G251" s="2" t="s">
        <v>105</v>
      </c>
      <c r="H251" s="82"/>
      <c r="I251" s="82"/>
      <c r="J251" s="82"/>
      <c r="K251" s="413">
        <f>CHOOSE($B$3,ENWL!K251,NPgN!K251,NPgY!K251,WMID!K251,EMID!K251,SWALES!K251,SWEST!K251,LPN!K251,SPN!K251,EPN!K251,SPD!K251,SPMW!K251,SSEH!K251,SSES!K251)</f>
        <v>0</v>
      </c>
      <c r="L251" s="413">
        <f>CHOOSE($B$3,ENWL!L251,NPgN!L251,NPgY!L251,WMID!L251,EMID!L251,SWALES!L251,SWEST!L251,LPN!L251,SPN!L251,EPN!L251,SPD!L251,SPMW!L251,SSEH!L251,SSES!L251)</f>
        <v>0</v>
      </c>
      <c r="M251" s="413">
        <f>CHOOSE($B$3,ENWL!M251,NPgN!M251,NPgY!M251,WMID!M251,EMID!M251,SWALES!M251,SWEST!M251,LPN!M251,SPN!M251,EPN!M251,SPD!M251,SPMW!M251,SSEH!M251,SSES!M251)</f>
        <v>0</v>
      </c>
      <c r="N251" s="413">
        <f>CHOOSE($B$3,ENWL!N251,NPgN!N251,NPgY!N251,WMID!N251,EMID!N251,SWALES!N251,SWEST!N251,LPN!N251,SPN!N251,EPN!N251,SPD!N251,SPMW!N251,SSEH!N251,SSES!N251)</f>
        <v>0</v>
      </c>
      <c r="O251" s="413">
        <f>CHOOSE($B$3,ENWL!O251,NPgN!O251,NPgY!O251,WMID!O251,EMID!O251,SWALES!O251,SWEST!O251,LPN!O251,SPN!O251,EPN!O251,SPD!O251,SPMW!O251,SSEH!O251,SSES!O251)</f>
        <v>0</v>
      </c>
      <c r="P251" s="413">
        <f>CHOOSE($B$3,ENWL!P251,NPgN!P251,NPgY!P251,WMID!P251,EMID!P251,SWALES!P251,SWEST!P251,LPN!P251,SPN!P251,EPN!P251,SPD!P251,SPMW!P251,SSEH!P251,SSES!P251)</f>
        <v>0</v>
      </c>
      <c r="Q251" s="413">
        <f>CHOOSE($B$3,ENWL!Q251,NPgN!Q251,NPgY!Q251,WMID!Q251,EMID!Q251,SWALES!Q251,SWEST!Q251,LPN!Q251,SPN!Q251,EPN!Q251,SPD!Q251,SPMW!Q251,SSEH!Q251,SSES!Q251)</f>
        <v>0</v>
      </c>
      <c r="R251" s="413">
        <f>CHOOSE($B$3,ENWL!R251,NPgN!R251,NPgY!R251,WMID!R251,EMID!R251,SWALES!R251,SWEST!R251,LPN!R251,SPN!R251,EPN!R251,SPD!R251,SPMW!R251,SSEH!R251,SSES!R251)</f>
        <v>0</v>
      </c>
      <c r="S251" s="413">
        <f>CHOOSE($B$3,ENWL!S251,NPgN!S251,NPgY!S251,WMID!S251,EMID!S251,SWALES!S251,SWEST!S251,LPN!S251,SPN!S251,EPN!S251,SPD!S251,SPMW!S251,SSEH!S251,SSES!S251)</f>
        <v>0</v>
      </c>
      <c r="T251" s="413">
        <f>CHOOSE($B$3,ENWL!T251,NPgN!T251,NPgY!T251,WMID!T251,EMID!T251,SWALES!T251,SWEST!T251,LPN!T251,SPN!T251,EPN!T251,SPD!T251,SPMW!T251,SSEH!T251,SSES!T251)</f>
        <v>0</v>
      </c>
      <c r="U251" s="413">
        <f>CHOOSE($B$3,ENWL!U251,NPgN!U251,NPgY!U251,WMID!U251,EMID!U251,SWALES!U251,SWEST!U251,LPN!U251,SPN!U251,EPN!U251,SPD!U251,SPMW!U251,SSEH!U251,SSES!U251)</f>
        <v>0</v>
      </c>
      <c r="V251" s="413">
        <f>CHOOSE($B$3,ENWL!V251,NPgN!V251,NPgY!V251,WMID!V251,EMID!V251,SWALES!V251,SWEST!V251,LPN!V251,SPN!V251,EPN!V251,SPD!V251,SPMW!V251,SSEH!V251,SSES!V251)</f>
        <v>0</v>
      </c>
      <c r="W251" s="413">
        <f>CHOOSE($B$3,ENWL!W251,NPgN!W251,NPgY!W251,WMID!W251,EMID!W251,SWALES!W251,SWEST!W251,LPN!W251,SPN!W251,EPN!W251,SPD!W251,SPMW!W251,SSEH!W251,SSES!W251)</f>
        <v>0</v>
      </c>
      <c r="X251" s="413">
        <f>CHOOSE($B$3,ENWL!X251,NPgN!X251,NPgY!X251,WMID!X251,EMID!X251,SWALES!X251,SWEST!X251,LPN!X251,SPN!X251,EPN!X251,SPD!X251,SPMW!X251,SSEH!X251,SSES!X251)</f>
        <v>0</v>
      </c>
      <c r="Y251" s="413">
        <f>CHOOSE($B$3,ENWL!Y251,NPgN!Y251,NPgY!Y251,WMID!Y251,EMID!Y251,SWALES!Y251,SWEST!Y251,LPN!Y251,SPN!Y251,EPN!Y251,SPD!Y251,SPMW!Y251,SSEH!Y251,SSES!Y251)</f>
        <v>0</v>
      </c>
      <c r="Z251" s="413">
        <f>CHOOSE($B$3,ENWL!Z251,NPgN!Z251,NPgY!Z251,WMID!Z251,EMID!Z251,SWALES!Z251,SWEST!Z251,LPN!Z251,SPN!Z251,EPN!Z251,SPD!Z251,SPMW!Z251,SSEH!Z251,SSES!Z251)</f>
        <v>0</v>
      </c>
      <c r="AA251" s="413">
        <f>CHOOSE($B$3,ENWL!AA251,NPgN!AA251,NPgY!AA251,WMID!AA251,EMID!AA251,SWALES!AA251,SWEST!AA251,LPN!AA251,SPN!AA251,EPN!AA251,SPD!AA251,SPMW!AA251,SSEH!AA251,SSES!AA251)</f>
        <v>0</v>
      </c>
      <c r="AB251" s="413">
        <f>CHOOSE($B$3,ENWL!AB251,NPgN!AB251,NPgY!AB251,WMID!AB251,EMID!AB251,SWALES!AB251,SWEST!AB251,LPN!AB251,SPN!AB251,EPN!AB251,SPD!AB251,SPMW!AB251,SSEH!AB251,SSES!AB251)</f>
        <v>0</v>
      </c>
      <c r="AC251" s="413">
        <f>CHOOSE($B$3,ENWL!AC251,NPgN!AC251,NPgY!AC251,WMID!AC251,EMID!AC251,SWALES!AC251,SWEST!AC251,LPN!AC251,SPN!AC251,EPN!AC251,SPD!AC251,SPMW!AC251,SSEH!AC251,SSES!AC251)</f>
        <v>0</v>
      </c>
      <c r="AD251" s="413">
        <f>CHOOSE($B$3,ENWL!AD251,NPgN!AD251,NPgY!AD251,WMID!AD251,EMID!AD251,SWALES!AD251,SWEST!AD251,LPN!AD251,SPN!AD251,EPN!AD251,SPD!AD251,SPMW!AD251,SSEH!AD251,SSES!AD251)</f>
        <v>0</v>
      </c>
      <c r="AE251" s="413">
        <f>CHOOSE($B$3,ENWL!AE251,NPgN!AE251,NPgY!AE251,WMID!AE251,EMID!AE251,SWALES!AE251,SWEST!AE251,LPN!AE251,SPN!AE251,EPN!AE251,SPD!AE251,SPMW!AE251,SSEH!AE251,SSES!AE251)</f>
        <v>0</v>
      </c>
      <c r="AF251" s="413">
        <f>CHOOSE($B$3,ENWL!AF251,NPgN!AF251,NPgY!AF251,WMID!AF251,EMID!AF251,SWALES!AF251,SWEST!AF251,LPN!AF251,SPN!AF251,EPN!AF251,SPD!AF251,SPMW!AF251,SSEH!AF251,SSES!AF251)</f>
        <v>0</v>
      </c>
      <c r="AG251" s="413">
        <f>CHOOSE($B$3,ENWL!AG251,NPgN!AG251,NPgY!AG251,WMID!AG251,EMID!AG251,SWALES!AG251,SWEST!AG251,LPN!AG251,SPN!AG251,EPN!AG251,SPD!AG251,SPMW!AG251,SSEH!AG251,SSES!AG251)</f>
        <v>0</v>
      </c>
      <c r="AH251" s="413">
        <f>CHOOSE($B$3,ENWL!AH251,NPgN!AH251,NPgY!AH251,WMID!AH251,EMID!AH251,SWALES!AH251,SWEST!AH251,LPN!AH251,SPN!AH251,EPN!AH251,SPD!AH251,SPMW!AH251,SSEH!AH251,SSES!AH251)</f>
        <v>0</v>
      </c>
      <c r="AI251" s="413">
        <f>CHOOSE($B$3,ENWL!AI251,NPgN!AI251,NPgY!AI251,WMID!AI251,EMID!AI251,SWALES!AI251,SWEST!AI251,LPN!AI251,SPN!AI251,EPN!AI251,SPD!AI251,SPMW!AI251,SSEH!AI251,SSES!AI251)</f>
        <v>0</v>
      </c>
      <c r="AJ251" s="135"/>
      <c r="AK251" s="135"/>
      <c r="AL251" s="135"/>
      <c r="AM251" s="135"/>
      <c r="AN251" s="135"/>
      <c r="AO251" s="135"/>
      <c r="AP251" s="135"/>
      <c r="AQ251" s="245"/>
      <c r="AR251" s="145"/>
      <c r="AS251" s="184"/>
      <c r="AT251" s="184"/>
      <c r="AU251" s="184"/>
      <c r="AV251" s="184"/>
      <c r="AW251" s="184"/>
    </row>
    <row r="252" spans="1:49" ht="16.8">
      <c r="A252" s="82"/>
      <c r="B252" s="82"/>
      <c r="C252" s="82"/>
      <c r="D252" s="82"/>
      <c r="E252" s="41" t="s">
        <v>288</v>
      </c>
      <c r="F252" s="82"/>
      <c r="G252" s="2" t="s">
        <v>105</v>
      </c>
      <c r="H252" s="82"/>
      <c r="I252" s="82"/>
      <c r="J252" s="82"/>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413">
        <f>CHOOSE($B$3,ENWL!AH252,NPgN!AH252,NPgY!AH252,WMID!AH252,EMID!AH252,SWALES!AH252,SWEST!AH252,LPN!AH252,SPN!AH252,EPN!AH252,SPD!AH252,SPMW!AH252,SSEH!AH252,SSES!AH252)</f>
        <v>-1.6597055210901797E-3</v>
      </c>
      <c r="AI252" s="413">
        <f>CHOOSE($B$3,ENWL!AI252,NPgN!AI252,NPgY!AI252,WMID!AI252,EMID!AI252,SWALES!AI252,SWEST!AI252,LPN!AI252,SPN!AI252,EPN!AI252,SPD!AI252,SPMW!AI252,SSEH!AI252,SSES!AI252)</f>
        <v>15.238794354926744</v>
      </c>
      <c r="AJ252" s="135"/>
      <c r="AK252" s="135"/>
      <c r="AL252" s="135"/>
      <c r="AM252" s="135"/>
      <c r="AN252" s="135"/>
      <c r="AO252" s="135"/>
      <c r="AP252" s="135"/>
      <c r="AQ252" s="245"/>
      <c r="AR252" s="145"/>
      <c r="AS252" s="184"/>
      <c r="AT252" s="184"/>
      <c r="AU252" s="184"/>
      <c r="AV252" s="184"/>
      <c r="AW252" s="184"/>
    </row>
    <row r="253" spans="1:49" ht="16.8">
      <c r="A253" s="82"/>
      <c r="B253" s="82"/>
      <c r="C253" s="82"/>
      <c r="D253" s="82"/>
      <c r="E253" s="82"/>
      <c r="F253" s="82"/>
      <c r="G253" s="82"/>
      <c r="H253" s="82"/>
      <c r="I253" s="82"/>
      <c r="J253" s="82"/>
      <c r="K253" s="82"/>
      <c r="L253" s="82"/>
      <c r="M253" s="82"/>
      <c r="N253" s="82"/>
      <c r="O253" s="184"/>
      <c r="P253" s="184"/>
      <c r="Q253" s="184"/>
      <c r="R253" s="184"/>
      <c r="S253" s="184"/>
      <c r="T253" s="184"/>
      <c r="U253" s="184"/>
      <c r="V253" s="184"/>
      <c r="W253" s="184"/>
      <c r="X253" s="184"/>
      <c r="Y253" s="184"/>
      <c r="Z253" s="184"/>
      <c r="AA253" s="184"/>
      <c r="AB253" s="184"/>
      <c r="AC253" s="184"/>
      <c r="AD253" s="184"/>
      <c r="AE253" s="184"/>
      <c r="AF253" s="184"/>
      <c r="AG253" s="184"/>
      <c r="AH253" s="184"/>
      <c r="AI253" s="184"/>
      <c r="AJ253" s="184"/>
      <c r="AK253" s="184"/>
      <c r="AL253" s="184"/>
      <c r="AM253" s="184"/>
      <c r="AN253" s="184"/>
      <c r="AO253" s="184"/>
      <c r="AP253" s="184"/>
      <c r="AQ253" s="243"/>
      <c r="AR253" s="145"/>
      <c r="AS253" s="184"/>
      <c r="AT253" s="184"/>
      <c r="AU253" s="184"/>
      <c r="AV253" s="184"/>
      <c r="AW253" s="184"/>
    </row>
    <row r="254" spans="1:49" ht="16.8">
      <c r="A254" s="82"/>
      <c r="B254" s="408" t="s">
        <v>289</v>
      </c>
      <c r="C254" s="408"/>
      <c r="D254" s="408"/>
      <c r="E254" s="408"/>
      <c r="F254" s="408"/>
      <c r="G254" s="408"/>
      <c r="H254" s="408"/>
      <c r="I254" s="408"/>
      <c r="J254" s="408"/>
      <c r="K254" s="408"/>
      <c r="L254" s="408"/>
      <c r="M254" s="408"/>
      <c r="N254" s="408"/>
      <c r="O254" s="405"/>
      <c r="P254" s="405"/>
      <c r="Q254" s="405"/>
      <c r="R254" s="405"/>
      <c r="S254" s="405"/>
      <c r="T254" s="405"/>
      <c r="U254" s="405"/>
      <c r="V254" s="405"/>
      <c r="W254" s="405"/>
      <c r="X254" s="405"/>
      <c r="Y254" s="405"/>
      <c r="Z254" s="405"/>
      <c r="AA254" s="405"/>
      <c r="AB254" s="405"/>
      <c r="AC254" s="405"/>
      <c r="AD254" s="405"/>
      <c r="AE254" s="405"/>
      <c r="AF254" s="405"/>
      <c r="AG254" s="405"/>
      <c r="AH254" s="405"/>
      <c r="AI254" s="405"/>
      <c r="AJ254" s="405"/>
      <c r="AK254" s="405"/>
      <c r="AL254" s="405"/>
      <c r="AM254" s="405"/>
      <c r="AN254" s="405"/>
      <c r="AO254" s="405"/>
      <c r="AP254" s="405"/>
      <c r="AQ254" s="407"/>
      <c r="AR254" s="406"/>
      <c r="AS254" s="405"/>
      <c r="AT254" s="405"/>
      <c r="AU254" s="405"/>
      <c r="AV254" s="405"/>
      <c r="AW254" s="184"/>
    </row>
    <row r="255" spans="1:49" ht="16.8">
      <c r="A255" s="82"/>
      <c r="B255" s="82"/>
      <c r="C255" s="82"/>
      <c r="D255" s="82"/>
      <c r="E255" s="82"/>
      <c r="F255" s="82"/>
      <c r="G255" s="82"/>
      <c r="H255" s="82"/>
      <c r="I255" s="82"/>
      <c r="J255" s="82"/>
      <c r="K255" s="82"/>
      <c r="L255" s="82"/>
      <c r="M255" s="82"/>
      <c r="N255" s="82"/>
      <c r="O255" s="184"/>
      <c r="P255" s="184"/>
      <c r="Q255" s="184"/>
      <c r="R255" s="184"/>
      <c r="S255" s="184"/>
      <c r="T255" s="184"/>
      <c r="U255" s="184"/>
      <c r="V255" s="184"/>
      <c r="W255" s="184"/>
      <c r="X255" s="184"/>
      <c r="Y255" s="184"/>
      <c r="Z255" s="184"/>
      <c r="AA255" s="184"/>
      <c r="AB255" s="184"/>
      <c r="AC255" s="184"/>
      <c r="AD255" s="184"/>
      <c r="AE255" s="184"/>
      <c r="AF255" s="184"/>
      <c r="AG255" s="184"/>
      <c r="AH255" s="184"/>
      <c r="AI255" s="184"/>
      <c r="AJ255" s="184"/>
      <c r="AK255" s="184"/>
      <c r="AL255" s="184"/>
      <c r="AM255" s="184"/>
      <c r="AN255" s="184"/>
      <c r="AO255" s="184"/>
      <c r="AP255" s="184"/>
      <c r="AQ255" s="243"/>
      <c r="AR255" s="145"/>
      <c r="AS255" s="184"/>
      <c r="AT255" s="184"/>
      <c r="AU255" s="184"/>
      <c r="AV255" s="184"/>
      <c r="AW255" s="184"/>
    </row>
    <row r="256" spans="1:49" ht="16.8">
      <c r="A256" s="82"/>
      <c r="B256" s="82"/>
      <c r="C256" s="82"/>
      <c r="D256" s="82"/>
      <c r="E256" s="82" t="s">
        <v>256</v>
      </c>
      <c r="F256" s="82"/>
      <c r="G256" s="82" t="s">
        <v>209</v>
      </c>
      <c r="H256" s="82" t="s">
        <v>290</v>
      </c>
      <c r="I256" s="409">
        <f>CHOOSE($B$3,ENWL!I256,NPgN!I256,NPgY!I256,WMID!I256,EMID!I256,SWALES!I256,SWEST!I256,LPN!I256,SPN!I256,EPN!I256,SPD!I256,SPMW!I256,SSEH!I256,SSES!I256)</f>
        <v>0.6</v>
      </c>
      <c r="J256" s="82"/>
      <c r="K256" s="82"/>
      <c r="L256" s="82"/>
      <c r="M256" s="82"/>
      <c r="N256" s="82"/>
      <c r="O256" s="184"/>
      <c r="P256" s="184"/>
      <c r="Q256" s="184"/>
      <c r="R256" s="184"/>
      <c r="S256" s="184"/>
      <c r="T256" s="184"/>
      <c r="U256" s="184"/>
      <c r="V256" s="184"/>
      <c r="W256" s="184"/>
      <c r="X256" s="184"/>
      <c r="Y256" s="184"/>
      <c r="Z256" s="184"/>
      <c r="AA256" s="184"/>
      <c r="AB256" s="184"/>
      <c r="AC256" s="184"/>
      <c r="AD256" s="184"/>
      <c r="AE256" s="184"/>
      <c r="AF256" s="184"/>
      <c r="AG256" s="184"/>
      <c r="AH256" s="184"/>
      <c r="AI256" s="184"/>
      <c r="AJ256" s="184"/>
      <c r="AK256" s="184"/>
      <c r="AL256" s="184"/>
      <c r="AM256" s="184"/>
      <c r="AN256" s="184"/>
      <c r="AO256" s="184"/>
      <c r="AP256" s="184"/>
      <c r="AQ256" s="243"/>
      <c r="AR256" s="145"/>
      <c r="AS256" s="184"/>
      <c r="AT256" s="184"/>
      <c r="AU256" s="184"/>
      <c r="AV256" s="184"/>
      <c r="AW256" s="184"/>
    </row>
    <row r="257" spans="1:49" ht="16.8">
      <c r="A257" s="82"/>
      <c r="B257" s="82"/>
      <c r="C257" s="82"/>
      <c r="D257" s="82"/>
      <c r="E257" s="82" t="s">
        <v>291</v>
      </c>
      <c r="F257" s="82"/>
      <c r="G257" s="82" t="s">
        <v>249</v>
      </c>
      <c r="H257" s="82" t="s">
        <v>292</v>
      </c>
      <c r="I257" s="409">
        <f>CHOOSE($B$3,ENWL!I257,NPgN!I257,NPgY!I257,WMID!I257,EMID!I257,SWALES!I257,SWEST!I257,LPN!I257,SPN!I257,EPN!I257,SPD!I257,SPMW!I257,SSEH!I257,SSES!I257)</f>
        <v>0.03</v>
      </c>
      <c r="J257" s="82"/>
      <c r="K257" s="82"/>
      <c r="L257" s="82"/>
      <c r="M257" s="82"/>
      <c r="N257" s="82"/>
      <c r="O257" s="184"/>
      <c r="P257" s="184"/>
      <c r="Q257" s="184"/>
      <c r="R257" s="184"/>
      <c r="S257" s="184"/>
      <c r="T257" s="184"/>
      <c r="U257" s="184"/>
      <c r="V257" s="184"/>
      <c r="W257" s="184"/>
      <c r="X257" s="184"/>
      <c r="Y257" s="184"/>
      <c r="Z257" s="184"/>
      <c r="AA257" s="184"/>
      <c r="AB257" s="184"/>
      <c r="AC257" s="184"/>
      <c r="AD257" s="184"/>
      <c r="AE257" s="184"/>
      <c r="AF257" s="184"/>
      <c r="AG257" s="184"/>
      <c r="AH257" s="184"/>
      <c r="AI257" s="184"/>
      <c r="AJ257" s="184"/>
      <c r="AK257" s="184"/>
      <c r="AL257" s="184"/>
      <c r="AM257" s="184"/>
      <c r="AN257" s="184"/>
      <c r="AO257" s="184"/>
      <c r="AP257" s="184"/>
      <c r="AQ257" s="243"/>
      <c r="AR257" s="145"/>
      <c r="AS257" s="184"/>
      <c r="AT257" s="184"/>
      <c r="AU257" s="184"/>
      <c r="AV257" s="184"/>
      <c r="AW257" s="184"/>
    </row>
    <row r="258" spans="1:49" ht="16.8">
      <c r="A258" s="82"/>
      <c r="B258" s="82"/>
      <c r="C258" s="82"/>
      <c r="D258" s="82"/>
      <c r="E258" s="82" t="s">
        <v>293</v>
      </c>
      <c r="F258" s="82"/>
      <c r="G258" s="82" t="s">
        <v>249</v>
      </c>
      <c r="H258" s="82" t="s">
        <v>294</v>
      </c>
      <c r="I258" s="409">
        <f>CHOOSE($B$3,ENWL!I258,NPgN!I258,NPgY!I258,WMID!I258,EMID!I258,SWALES!I258,SWEST!I258,LPN!I258,SPN!I258,EPN!I258,SPD!I258,SPMW!I258,SSEH!I258,SSES!I258)</f>
        <v>0.04</v>
      </c>
      <c r="J258" s="82"/>
      <c r="K258" s="82"/>
      <c r="L258" s="82"/>
      <c r="M258" s="82"/>
      <c r="N258" s="82"/>
      <c r="O258" s="184"/>
      <c r="P258" s="184"/>
      <c r="Q258" s="184"/>
      <c r="R258" s="184"/>
      <c r="S258" s="184"/>
      <c r="T258" s="184"/>
      <c r="U258" s="184"/>
      <c r="V258" s="184"/>
      <c r="W258" s="184"/>
      <c r="X258" s="184"/>
      <c r="Y258" s="184"/>
      <c r="Z258" s="184"/>
      <c r="AA258" s="184"/>
      <c r="AB258" s="184"/>
      <c r="AC258" s="184"/>
      <c r="AD258" s="184"/>
      <c r="AE258" s="184"/>
      <c r="AF258" s="184"/>
      <c r="AG258" s="184"/>
      <c r="AH258" s="184"/>
      <c r="AI258" s="184"/>
      <c r="AJ258" s="184"/>
      <c r="AK258" s="184"/>
      <c r="AL258" s="184"/>
      <c r="AM258" s="184"/>
      <c r="AN258" s="184"/>
      <c r="AO258" s="184"/>
      <c r="AP258" s="184"/>
      <c r="AQ258" s="243"/>
      <c r="AR258" s="145"/>
      <c r="AS258" s="184"/>
      <c r="AT258" s="184"/>
      <c r="AU258" s="184"/>
      <c r="AV258" s="184"/>
      <c r="AW258" s="184"/>
    </row>
    <row r="259" spans="1:49" ht="16.8">
      <c r="A259" s="82"/>
      <c r="B259" s="82"/>
      <c r="C259" s="82"/>
      <c r="D259" s="82"/>
      <c r="E259" s="82" t="s">
        <v>295</v>
      </c>
      <c r="F259" s="82"/>
      <c r="G259" s="82" t="s">
        <v>209</v>
      </c>
      <c r="H259" s="82" t="s">
        <v>296</v>
      </c>
      <c r="I259" s="409">
        <f>CHOOSE($B$3,ENWL!I259,NPgN!I259,NPgY!I259,WMID!I259,EMID!I259,SWALES!I259,SWEST!I259,LPN!I259,SPN!I259,EPN!I259,SPD!I259,SPMW!I259,SSEH!I259,SSES!I259)</f>
        <v>0.5</v>
      </c>
      <c r="J259" s="82"/>
      <c r="K259" s="82"/>
      <c r="L259" s="82"/>
      <c r="M259" s="82"/>
      <c r="N259" s="82"/>
      <c r="O259" s="184"/>
      <c r="P259" s="184"/>
      <c r="Q259" s="184"/>
      <c r="R259" s="184"/>
      <c r="S259" s="184"/>
      <c r="T259" s="184"/>
      <c r="U259" s="184"/>
      <c r="V259" s="184"/>
      <c r="W259" s="184"/>
      <c r="X259" s="184"/>
      <c r="Y259" s="184"/>
      <c r="Z259" s="184"/>
      <c r="AA259" s="184"/>
      <c r="AB259" s="184"/>
      <c r="AC259" s="184"/>
      <c r="AD259" s="184"/>
      <c r="AE259" s="184"/>
      <c r="AF259" s="184"/>
      <c r="AG259" s="184"/>
      <c r="AH259" s="184"/>
      <c r="AI259" s="184"/>
      <c r="AJ259" s="184"/>
      <c r="AK259" s="184"/>
      <c r="AL259" s="184"/>
      <c r="AM259" s="184"/>
      <c r="AN259" s="184"/>
      <c r="AO259" s="184"/>
      <c r="AP259" s="184"/>
      <c r="AQ259" s="243"/>
      <c r="AR259" s="145"/>
      <c r="AS259" s="184"/>
      <c r="AT259" s="184"/>
      <c r="AU259" s="184"/>
      <c r="AV259" s="184"/>
      <c r="AW259" s="184"/>
    </row>
    <row r="260" spans="1:49" ht="16.8">
      <c r="A260" s="82"/>
      <c r="B260" s="82"/>
      <c r="C260" s="82"/>
      <c r="D260" s="82"/>
      <c r="E260" s="82" t="s">
        <v>297</v>
      </c>
      <c r="F260" s="82"/>
      <c r="G260" s="82" t="s">
        <v>209</v>
      </c>
      <c r="H260" s="82" t="s">
        <v>298</v>
      </c>
      <c r="I260" s="409">
        <f>CHOOSE($B$3,ENWL!I260,NPgN!I260,NPgY!I260,WMID!I260,EMID!I260,SWALES!I260,SWEST!I260,LPN!I260,SPN!I260,EPN!I260,SPD!I260,SPMW!I260,SSEH!I260,SSES!I260)</f>
        <v>0.9</v>
      </c>
      <c r="J260" s="82"/>
      <c r="K260" s="82"/>
      <c r="L260" s="82"/>
      <c r="M260" s="82"/>
      <c r="N260" s="82"/>
      <c r="O260" s="184"/>
      <c r="P260" s="184"/>
      <c r="Q260" s="184"/>
      <c r="R260" s="184"/>
      <c r="S260" s="184"/>
      <c r="T260" s="184"/>
      <c r="U260" s="184"/>
      <c r="V260" s="184"/>
      <c r="W260" s="184"/>
      <c r="X260" s="184"/>
      <c r="Y260" s="184"/>
      <c r="Z260" s="184"/>
      <c r="AA260" s="184"/>
      <c r="AB260" s="184"/>
      <c r="AC260" s="184"/>
      <c r="AD260" s="184"/>
      <c r="AE260" s="184"/>
      <c r="AF260" s="184"/>
      <c r="AG260" s="184"/>
      <c r="AH260" s="184"/>
      <c r="AI260" s="184"/>
      <c r="AJ260" s="184"/>
      <c r="AK260" s="184"/>
      <c r="AL260" s="184"/>
      <c r="AM260" s="184"/>
      <c r="AN260" s="184"/>
      <c r="AO260" s="184"/>
      <c r="AP260" s="184"/>
      <c r="AQ260" s="243"/>
      <c r="AR260" s="145"/>
      <c r="AS260" s="184"/>
      <c r="AT260" s="184"/>
      <c r="AU260" s="184"/>
      <c r="AV260" s="184"/>
      <c r="AW260" s="184"/>
    </row>
    <row r="261" spans="1:49" ht="16.8">
      <c r="A261" s="82"/>
      <c r="B261" s="82"/>
      <c r="C261" s="82"/>
      <c r="D261" s="82"/>
      <c r="E261" s="82"/>
      <c r="F261" s="82"/>
      <c r="G261" s="82"/>
      <c r="H261" s="82"/>
      <c r="I261" s="82"/>
      <c r="J261" s="82"/>
      <c r="K261" s="82"/>
      <c r="L261" s="82"/>
      <c r="M261" s="82"/>
      <c r="N261" s="82"/>
      <c r="O261" s="184"/>
      <c r="P261" s="184"/>
      <c r="Q261" s="184"/>
      <c r="R261" s="184"/>
      <c r="S261" s="184"/>
      <c r="T261" s="184"/>
      <c r="U261" s="184"/>
      <c r="V261" s="184"/>
      <c r="W261" s="184"/>
      <c r="X261" s="184"/>
      <c r="Y261" s="184"/>
      <c r="Z261" s="184"/>
      <c r="AA261" s="184"/>
      <c r="AB261" s="184"/>
      <c r="AC261" s="184"/>
      <c r="AD261" s="184"/>
      <c r="AE261" s="184"/>
      <c r="AF261" s="184"/>
      <c r="AG261" s="184"/>
      <c r="AH261" s="184"/>
      <c r="AI261" s="184"/>
      <c r="AJ261" s="184"/>
      <c r="AK261" s="184"/>
      <c r="AL261" s="184"/>
      <c r="AM261" s="184"/>
      <c r="AN261" s="184"/>
      <c r="AO261" s="184"/>
      <c r="AP261" s="184"/>
      <c r="AQ261" s="243"/>
      <c r="AR261" s="145"/>
      <c r="AS261" s="184"/>
      <c r="AT261" s="184"/>
      <c r="AU261" s="184"/>
      <c r="AV261" s="184"/>
      <c r="AW261" s="184"/>
    </row>
    <row r="262" spans="1:49" ht="16.8">
      <c r="A262" s="82"/>
      <c r="B262" s="408" t="s">
        <v>299</v>
      </c>
      <c r="C262" s="408"/>
      <c r="D262" s="408"/>
      <c r="E262" s="408"/>
      <c r="F262" s="408"/>
      <c r="G262" s="408"/>
      <c r="H262" s="408"/>
      <c r="I262" s="408"/>
      <c r="J262" s="408"/>
      <c r="K262" s="408"/>
      <c r="L262" s="408"/>
      <c r="M262" s="408"/>
      <c r="N262" s="408"/>
      <c r="O262" s="405"/>
      <c r="P262" s="405"/>
      <c r="Q262" s="405"/>
      <c r="R262" s="405"/>
      <c r="S262" s="405"/>
      <c r="T262" s="405"/>
      <c r="U262" s="405"/>
      <c r="V262" s="405"/>
      <c r="W262" s="405"/>
      <c r="X262" s="405"/>
      <c r="Y262" s="405"/>
      <c r="Z262" s="405"/>
      <c r="AA262" s="405"/>
      <c r="AB262" s="405"/>
      <c r="AC262" s="405"/>
      <c r="AD262" s="405"/>
      <c r="AE262" s="405"/>
      <c r="AF262" s="405"/>
      <c r="AG262" s="405"/>
      <c r="AH262" s="405"/>
      <c r="AI262" s="405"/>
      <c r="AJ262" s="405"/>
      <c r="AK262" s="405"/>
      <c r="AL262" s="405"/>
      <c r="AM262" s="405"/>
      <c r="AN262" s="405"/>
      <c r="AO262" s="405"/>
      <c r="AP262" s="405"/>
      <c r="AQ262" s="407"/>
      <c r="AR262" s="406"/>
      <c r="AS262" s="405"/>
      <c r="AT262" s="405"/>
      <c r="AU262" s="405"/>
      <c r="AV262" s="405"/>
      <c r="AW262" s="184"/>
    </row>
    <row r="263" spans="1:49" ht="16.8">
      <c r="A263" s="82"/>
      <c r="B263" s="82"/>
      <c r="C263" s="82"/>
      <c r="D263" s="82"/>
      <c r="E263" s="82"/>
      <c r="F263" s="82"/>
      <c r="G263" s="82"/>
      <c r="H263" s="82"/>
      <c r="I263" s="82"/>
      <c r="J263" s="82"/>
      <c r="K263" s="82"/>
      <c r="L263" s="82"/>
      <c r="M263" s="82"/>
      <c r="N263" s="82"/>
      <c r="O263" s="184"/>
      <c r="P263" s="184"/>
      <c r="Q263" s="184"/>
      <c r="R263" s="184"/>
      <c r="S263" s="184"/>
      <c r="T263" s="184"/>
      <c r="U263" s="184"/>
      <c r="V263" s="184"/>
      <c r="W263" s="184"/>
      <c r="X263" s="184"/>
      <c r="Y263" s="184"/>
      <c r="Z263" s="184"/>
      <c r="AA263" s="184"/>
      <c r="AB263" s="184"/>
      <c r="AC263" s="184"/>
      <c r="AD263" s="184"/>
      <c r="AE263" s="184"/>
      <c r="AF263" s="184"/>
      <c r="AG263" s="184"/>
      <c r="AH263" s="184"/>
      <c r="AI263" s="184"/>
      <c r="AJ263" s="184"/>
      <c r="AK263" s="184"/>
      <c r="AL263" s="184"/>
      <c r="AM263" s="184"/>
      <c r="AN263" s="184"/>
      <c r="AO263" s="184"/>
      <c r="AP263" s="184"/>
      <c r="AQ263" s="243"/>
      <c r="AR263" s="364"/>
      <c r="AS263" s="184"/>
      <c r="AT263" s="184"/>
      <c r="AU263" s="184"/>
      <c r="AV263" s="184"/>
      <c r="AW263" s="184"/>
    </row>
    <row r="264" spans="1:49" ht="16.8">
      <c r="A264" s="82"/>
      <c r="B264" s="82"/>
      <c r="C264" s="82"/>
      <c r="D264" s="82"/>
      <c r="E264" s="82" t="s">
        <v>300</v>
      </c>
      <c r="F264" s="2"/>
      <c r="G264" s="82" t="s">
        <v>301</v>
      </c>
      <c r="H264" s="82" t="s">
        <v>302</v>
      </c>
      <c r="I264" s="82"/>
      <c r="J264" s="82"/>
      <c r="K264" s="82"/>
      <c r="L264" s="82"/>
      <c r="M264" s="82"/>
      <c r="N264" s="82"/>
      <c r="O264" s="184"/>
      <c r="P264" s="184"/>
      <c r="Q264" s="184"/>
      <c r="R264" s="184"/>
      <c r="S264" s="184"/>
      <c r="T264" s="184"/>
      <c r="U264" s="184"/>
      <c r="V264" s="184"/>
      <c r="W264" s="184"/>
      <c r="X264" s="184"/>
      <c r="Y264" s="184"/>
      <c r="Z264" s="184"/>
      <c r="AA264" s="184"/>
      <c r="AB264" s="184"/>
      <c r="AC264" s="184"/>
      <c r="AD264" s="184"/>
      <c r="AE264" s="184"/>
      <c r="AF264" s="184"/>
      <c r="AG264" s="184"/>
      <c r="AH264" s="184"/>
      <c r="AI264" s="184"/>
      <c r="AJ264" s="184"/>
      <c r="AK264" s="184"/>
      <c r="AL264" s="184"/>
      <c r="AM264" s="184"/>
      <c r="AN264" s="184"/>
      <c r="AO264" s="184"/>
      <c r="AP264" s="184"/>
      <c r="AQ264" s="477">
        <f>CHOOSE($B$3,ENWL!AQ264,NPgN!AQ264,NPgY!AQ264,WMID!AQ264,EMID!AQ264,SWALES!AQ264,SWEST!AQ264,LPN!AQ264,SPN!AQ264,EPN!AQ264,SPD!AQ264,SPMW!AQ264,SSEH!AQ264,SSES!AQ264)</f>
        <v>0</v>
      </c>
      <c r="AR264" s="207"/>
      <c r="AS264" s="207"/>
      <c r="AT264" s="207"/>
      <c r="AU264" s="207"/>
      <c r="AV264" s="207"/>
      <c r="AW264" s="184"/>
    </row>
    <row r="265" spans="1:49" ht="16.8">
      <c r="A265" s="82"/>
      <c r="B265" s="82"/>
      <c r="C265" s="82"/>
      <c r="D265" s="82"/>
      <c r="E265" s="82" t="s">
        <v>303</v>
      </c>
      <c r="F265" s="2"/>
      <c r="G265" s="82" t="s">
        <v>304</v>
      </c>
      <c r="H265" s="82" t="s">
        <v>305</v>
      </c>
      <c r="I265" s="82"/>
      <c r="J265" s="82"/>
      <c r="K265" s="82"/>
      <c r="L265" s="82"/>
      <c r="M265" s="82"/>
      <c r="N265" s="82"/>
      <c r="O265" s="184"/>
      <c r="P265" s="184"/>
      <c r="Q265" s="184"/>
      <c r="R265" s="184"/>
      <c r="S265" s="184"/>
      <c r="T265" s="184"/>
      <c r="U265" s="184"/>
      <c r="V265" s="184"/>
      <c r="W265" s="184"/>
      <c r="X265" s="184"/>
      <c r="Y265" s="184"/>
      <c r="Z265" s="184"/>
      <c r="AA265" s="184"/>
      <c r="AB265" s="184"/>
      <c r="AC265" s="184"/>
      <c r="AD265" s="184"/>
      <c r="AE265" s="184"/>
      <c r="AF265" s="184"/>
      <c r="AG265" s="184"/>
      <c r="AH265" s="184"/>
      <c r="AI265" s="184"/>
      <c r="AJ265" s="184"/>
      <c r="AK265" s="184"/>
      <c r="AL265" s="184"/>
      <c r="AM265" s="184"/>
      <c r="AN265" s="184"/>
      <c r="AO265" s="184"/>
      <c r="AP265" s="184"/>
      <c r="AQ265" s="244"/>
      <c r="AR265" s="476">
        <f>CHOOSE($B$3,ENWL!AR265,NPgN!AR265,NPgY!AR265,WMID!AR265,EMID!AR265,SWALES!AR265,SWEST!AR265,LPN!AR265,SPN!AR265,EPN!AR265,SPD!AR265,SPMW!AR265,SSEH!AR265,SSES!AR265)</f>
        <v>250.90810990793847</v>
      </c>
      <c r="AS265" s="476">
        <f>CHOOSE($B$3,ENWL!AS265,NPgN!AS265,NPgY!AS265,WMID!AS265,EMID!AS265,SWALES!AS265,SWEST!AS265,LPN!AS265,SPN!AS265,EPN!AS265,SPD!AS265,SPMW!AS265,SSEH!AS265,SSES!AS265)</f>
        <v>348.64557820054711</v>
      </c>
      <c r="AT265" s="476">
        <f>CHOOSE($B$3,ENWL!AT265,NPgN!AT265,NPgY!AT265,WMID!AT265,EMID!AT265,SWALES!AT265,SWEST!AT265,LPN!AT265,SPN!AT265,EPN!AT265,SPD!AT265,SPMW!AT265,SSEH!AT265,SSES!AT265)</f>
        <v>0</v>
      </c>
      <c r="AU265" s="476">
        <f>CHOOSE($B$3,ENWL!AU265,NPgN!AU265,NPgY!AU265,WMID!AU265,EMID!AU265,SWALES!AU265,SWEST!AU265,LPN!AU265,SPN!AU265,EPN!AU265,SPD!AU265,SPMW!AU265,SSEH!AU265,SSES!AU265)</f>
        <v>0</v>
      </c>
      <c r="AV265" s="476">
        <f>CHOOSE($B$3,ENWL!AV265,NPgN!AV265,NPgY!AV265,WMID!AV265,EMID!AV265,SWALES!AV265,SWEST!AV265,LPN!AV265,SPN!AV265,EPN!AV265,SPD!AV265,SPMW!AV265,SSEH!AV265,SSES!AV265)</f>
        <v>0</v>
      </c>
      <c r="AW265" s="184"/>
    </row>
    <row r="266" spans="1:49" ht="16.8">
      <c r="A266" s="82"/>
      <c r="B266" s="82"/>
      <c r="C266" s="82"/>
      <c r="D266" s="82"/>
      <c r="E266" s="82" t="s">
        <v>306</v>
      </c>
      <c r="F266" s="2"/>
      <c r="G266" s="82" t="s">
        <v>304</v>
      </c>
      <c r="H266" s="82" t="s">
        <v>307</v>
      </c>
      <c r="I266" s="82"/>
      <c r="J266" s="82"/>
      <c r="K266" s="82"/>
      <c r="L266" s="82"/>
      <c r="M266" s="82"/>
      <c r="N266" s="82"/>
      <c r="O266" s="184"/>
      <c r="P266" s="184"/>
      <c r="Q266" s="184"/>
      <c r="R266" s="184"/>
      <c r="S266" s="184"/>
      <c r="T266" s="184"/>
      <c r="U266" s="184"/>
      <c r="V266" s="184"/>
      <c r="W266" s="184"/>
      <c r="X266" s="184"/>
      <c r="Y266" s="184"/>
      <c r="Z266" s="184"/>
      <c r="AA266" s="184"/>
      <c r="AB266" s="184"/>
      <c r="AC266" s="184"/>
      <c r="AD266" s="184"/>
      <c r="AE266" s="184"/>
      <c r="AF266" s="184"/>
      <c r="AG266" s="184"/>
      <c r="AH266" s="184"/>
      <c r="AI266" s="184"/>
      <c r="AJ266" s="184"/>
      <c r="AK266" s="184"/>
      <c r="AL266" s="184"/>
      <c r="AM266" s="184"/>
      <c r="AN266" s="184"/>
      <c r="AO266" s="184"/>
      <c r="AP266" s="184"/>
      <c r="AQ266" s="244"/>
      <c r="AR266" s="476">
        <f>CHOOSE($B$3,ENWL!AR266,NPgN!AR266,NPgY!AR266,WMID!AR266,EMID!AR266,SWALES!AR266,SWEST!AR266,LPN!AR266,SPN!AR266,EPN!AR266,SPD!AR266,SPMW!AR266,SSEH!AR266,SSES!AR266)</f>
        <v>248.26470878267665</v>
      </c>
      <c r="AS266" s="476">
        <f>CHOOSE($B$3,ENWL!AS266,NPgN!AS266,NPgY!AS266,WMID!AS266,EMID!AS266,SWALES!AS266,SWEST!AS266,LPN!AS266,SPN!AS266,EPN!AS266,SPD!AS266,SPMW!AS266,SSEH!AS266,SSES!AS266)</f>
        <v>351.07529781601096</v>
      </c>
      <c r="AT266" s="476">
        <f>CHOOSE($B$3,ENWL!AT266,NPgN!AT266,NPgY!AT266,WMID!AT266,EMID!AT266,SWALES!AT266,SWEST!AT266,LPN!AT266,SPN!AT266,EPN!AT266,SPD!AT266,SPMW!AT266,SSEH!AT266,SSES!AT266)</f>
        <v>278.70582301290108</v>
      </c>
      <c r="AU266" s="476">
        <f>CHOOSE($B$3,ENWL!AU266,NPgN!AU266,NPgY!AU266,WMID!AU266,EMID!AU266,SWALES!AU266,SWEST!AU266,LPN!AU266,SPN!AU266,EPN!AU266,SPD!AU266,SPMW!AU266,SSEH!AU266,SSES!AU266)</f>
        <v>0</v>
      </c>
      <c r="AV266" s="476">
        <f>CHOOSE($B$3,ENWL!AV266,NPgN!AV266,NPgY!AV266,WMID!AV266,EMID!AV266,SWALES!AV266,SWEST!AV266,LPN!AV266,SPN!AV266,EPN!AV266,SPD!AV266,SPMW!AV266,SSEH!AV266,SSES!AV266)</f>
        <v>0</v>
      </c>
      <c r="AW266" s="184"/>
    </row>
    <row r="267" spans="1:49" ht="16.8">
      <c r="A267" s="82"/>
      <c r="B267" s="82"/>
      <c r="C267" s="82"/>
      <c r="D267" s="82"/>
      <c r="E267" s="82" t="s">
        <v>308</v>
      </c>
      <c r="F267" s="2"/>
      <c r="G267" s="82" t="s">
        <v>301</v>
      </c>
      <c r="H267" s="82" t="s">
        <v>309</v>
      </c>
      <c r="I267" s="82"/>
      <c r="J267" s="82"/>
      <c r="K267" s="82"/>
      <c r="L267" s="82"/>
      <c r="M267" s="82"/>
      <c r="N267" s="82"/>
      <c r="O267" s="184"/>
      <c r="P267" s="184"/>
      <c r="Q267" s="184"/>
      <c r="R267" s="184"/>
      <c r="S267" s="184"/>
      <c r="T267" s="184"/>
      <c r="U267" s="184"/>
      <c r="V267" s="184"/>
      <c r="W267" s="184"/>
      <c r="X267" s="184"/>
      <c r="Y267" s="184"/>
      <c r="Z267" s="184"/>
      <c r="AA267" s="184"/>
      <c r="AB267" s="184"/>
      <c r="AC267" s="184"/>
      <c r="AD267" s="184"/>
      <c r="AE267" s="184"/>
      <c r="AF267" s="184"/>
      <c r="AG267" s="184"/>
      <c r="AH267" s="184"/>
      <c r="AI267" s="184"/>
      <c r="AJ267" s="184"/>
      <c r="AK267" s="184"/>
      <c r="AL267" s="184"/>
      <c r="AM267" s="184"/>
      <c r="AN267" s="184"/>
      <c r="AO267" s="184"/>
      <c r="AP267" s="184"/>
      <c r="AQ267" s="477">
        <f>CHOOSE($B$3,ENWL!AQ267,NPgN!AQ267,NPgY!AQ267,WMID!AQ267,EMID!AQ267,SWALES!AQ267,SWEST!AQ267,LPN!AQ267,SPN!AQ267,EPN!AQ267,SPD!AQ267,SPMW!AQ267,SSEH!AQ267,SSES!AQ267)</f>
        <v>0</v>
      </c>
      <c r="AR267" s="476">
        <f>CHOOSE($B$3,ENWL!AR267,NPgN!AR267,NPgY!AR267,WMID!AR267,EMID!AR267,SWALES!AR267,SWEST!AR267,LPN!AR267,SPN!AR267,EPN!AR267,SPD!AR267,SPMW!AR267,SSEH!AR267,SSES!AR267)</f>
        <v>0</v>
      </c>
      <c r="AS267" s="476">
        <f>CHOOSE($B$3,ENWL!AS267,NPgN!AS267,NPgY!AS267,WMID!AS267,EMID!AS267,SWALES!AS267,SWEST!AS267,LPN!AS267,SPN!AS267,EPN!AS267,SPD!AS267,SPMW!AS267,SSEH!AS267,SSES!AS267)</f>
        <v>0</v>
      </c>
      <c r="AT267" s="476">
        <f>CHOOSE($B$3,ENWL!AT267,NPgN!AT267,NPgY!AT267,WMID!AT267,EMID!AT267,SWALES!AT267,SWEST!AT267,LPN!AT267,SPN!AT267,EPN!AT267,SPD!AT267,SPMW!AT267,SSEH!AT267,SSES!AT267)</f>
        <v>213.62432916858958</v>
      </c>
      <c r="AU267" s="476">
        <f>CHOOSE($B$3,ENWL!AU267,NPgN!AU267,NPgY!AU267,WMID!AU267,EMID!AU267,SWALES!AU267,SWEST!AU267,LPN!AU267,SPN!AU267,EPN!AU267,SPD!AU267,SPMW!AU267,SSEH!AU267,SSES!AU267)</f>
        <v>0</v>
      </c>
      <c r="AV267" s="476">
        <f>CHOOSE($B$3,ENWL!AV267,NPgN!AV267,NPgY!AV267,WMID!AV267,EMID!AV267,SWALES!AV267,SWEST!AV267,LPN!AV267,SPN!AV267,EPN!AV267,SPD!AV267,SPMW!AV267,SSEH!AV267,SSES!AV267)</f>
        <v>0</v>
      </c>
      <c r="AW267" s="184"/>
    </row>
    <row r="268" spans="1:49" ht="16.8">
      <c r="A268" s="82"/>
      <c r="B268" s="82"/>
      <c r="C268" s="82"/>
      <c r="D268" s="82"/>
      <c r="E268" s="82" t="s">
        <v>310</v>
      </c>
      <c r="F268" s="82"/>
      <c r="G268" s="82" t="s">
        <v>304</v>
      </c>
      <c r="H268" s="82" t="s">
        <v>311</v>
      </c>
      <c r="I268" s="82"/>
      <c r="J268" s="82"/>
      <c r="K268" s="82"/>
      <c r="L268" s="82"/>
      <c r="M268" s="82"/>
      <c r="N268" s="82"/>
      <c r="O268" s="184"/>
      <c r="P268" s="184"/>
      <c r="Q268" s="184"/>
      <c r="R268" s="184"/>
      <c r="S268" s="184"/>
      <c r="T268" s="184"/>
      <c r="U268" s="184"/>
      <c r="V268" s="184"/>
      <c r="W268" s="184"/>
      <c r="X268" s="184"/>
      <c r="Y268" s="184"/>
      <c r="Z268" s="184"/>
      <c r="AA268" s="184"/>
      <c r="AB268" s="184"/>
      <c r="AC268" s="184"/>
      <c r="AD268" s="184"/>
      <c r="AE268" s="184"/>
      <c r="AF268" s="184"/>
      <c r="AG268" s="184"/>
      <c r="AH268" s="184"/>
      <c r="AI268" s="184"/>
      <c r="AJ268" s="184"/>
      <c r="AK268" s="184"/>
      <c r="AL268" s="184"/>
      <c r="AM268" s="184"/>
      <c r="AN268" s="184"/>
      <c r="AO268" s="184"/>
      <c r="AP268" s="184"/>
      <c r="AQ268" s="244"/>
      <c r="AR268" s="476">
        <f>CHOOSE($B$3,ENWL!AR268,NPgN!AR268,NPgY!AR268,WMID!AR268,EMID!AR268,SWALES!AR268,SWEST!AR268,LPN!AR268,SPN!AR268,EPN!AR268,SPD!AR268,SPMW!AR268,SSEH!AR268,SSES!AR268)</f>
        <v>0</v>
      </c>
      <c r="AS268" s="476">
        <f>CHOOSE($B$3,ENWL!AS268,NPgN!AS268,NPgY!AS268,WMID!AS268,EMID!AS268,SWALES!AS268,SWEST!AS268,LPN!AS268,SPN!AS268,EPN!AS268,SPD!AS268,SPMW!AS268,SSEH!AS268,SSES!AS268)</f>
        <v>0</v>
      </c>
      <c r="AT268" s="476">
        <f>CHOOSE($B$3,ENWL!AT268,NPgN!AT268,NPgY!AT268,WMID!AT268,EMID!AT268,SWALES!AT268,SWEST!AT268,LPN!AT268,SPN!AT268,EPN!AT268,SPD!AT268,SPMW!AT268,SSEH!AT268,SSES!AT268)</f>
        <v>0</v>
      </c>
      <c r="AU268" s="476">
        <f>CHOOSE($B$3,ENWL!AU268,NPgN!AU268,NPgY!AU268,WMID!AU268,EMID!AU268,SWALES!AU268,SWEST!AU268,LPN!AU268,SPN!AU268,EPN!AU268,SPD!AU268,SPMW!AU268,SSEH!AU268,SSES!AU268)</f>
        <v>0</v>
      </c>
      <c r="AV268" s="476">
        <f>CHOOSE($B$3,ENWL!AV268,NPgN!AV268,NPgY!AV268,WMID!AV268,EMID!AV268,SWALES!AV268,SWEST!AV268,LPN!AV268,SPN!AV268,EPN!AV268,SPD!AV268,SPMW!AV268,SSEH!AV268,SSES!AV268)</f>
        <v>0</v>
      </c>
      <c r="AW268" s="184"/>
    </row>
    <row r="269" spans="1:49" ht="16.8">
      <c r="A269" s="82"/>
      <c r="B269" s="82"/>
      <c r="C269" s="82"/>
      <c r="D269" s="82"/>
      <c r="E269" s="82" t="s">
        <v>312</v>
      </c>
      <c r="F269" s="82"/>
      <c r="G269" s="82" t="s">
        <v>304</v>
      </c>
      <c r="H269" s="82" t="s">
        <v>313</v>
      </c>
      <c r="I269" s="82"/>
      <c r="J269" s="82"/>
      <c r="K269" s="82"/>
      <c r="L269" s="82"/>
      <c r="M269" s="82"/>
      <c r="N269" s="82"/>
      <c r="O269" s="184"/>
      <c r="P269" s="184"/>
      <c r="Q269" s="184"/>
      <c r="R269" s="184"/>
      <c r="S269" s="184"/>
      <c r="T269" s="184"/>
      <c r="U269" s="184"/>
      <c r="V269" s="184"/>
      <c r="W269" s="184"/>
      <c r="X269" s="184"/>
      <c r="Y269" s="184"/>
      <c r="Z269" s="184"/>
      <c r="AA269" s="184"/>
      <c r="AB269" s="184"/>
      <c r="AC269" s="184"/>
      <c r="AD269" s="184"/>
      <c r="AE269" s="184"/>
      <c r="AF269" s="184"/>
      <c r="AG269" s="184"/>
      <c r="AH269" s="184"/>
      <c r="AI269" s="184"/>
      <c r="AJ269" s="184"/>
      <c r="AK269" s="184"/>
      <c r="AL269" s="184"/>
      <c r="AM269" s="184"/>
      <c r="AN269" s="184"/>
      <c r="AO269" s="184"/>
      <c r="AP269" s="184"/>
      <c r="AQ269" s="244"/>
      <c r="AR269" s="476">
        <f>CHOOSE($B$3,ENWL!AR269,NPgN!AR269,NPgY!AR269,WMID!AR269,EMID!AR269,SWALES!AR269,SWEST!AR269,LPN!AR269,SPN!AR269,EPN!AR269,SPD!AR269,SPMW!AR269,SSEH!AR269,SSES!AR269)</f>
        <v>0</v>
      </c>
      <c r="AS269" s="476">
        <f>CHOOSE($B$3,ENWL!AS269,NPgN!AS269,NPgY!AS269,WMID!AS269,EMID!AS269,SWALES!AS269,SWEST!AS269,LPN!AS269,SPN!AS269,EPN!AS269,SPD!AS269,SPMW!AS269,SSEH!AS269,SSES!AS269)</f>
        <v>0</v>
      </c>
      <c r="AT269" s="476">
        <f>CHOOSE($B$3,ENWL!AT269,NPgN!AT269,NPgY!AT269,WMID!AT269,EMID!AT269,SWALES!AT269,SWEST!AT269,LPN!AT269,SPN!AT269,EPN!AT269,SPD!AT269,SPMW!AT269,SSEH!AT269,SSES!AT269)</f>
        <v>0</v>
      </c>
      <c r="AU269" s="476">
        <f>CHOOSE($B$3,ENWL!AU269,NPgN!AU269,NPgY!AU269,WMID!AU269,EMID!AU269,SWALES!AU269,SWEST!AU269,LPN!AU269,SPN!AU269,EPN!AU269,SPD!AU269,SPMW!AU269,SSEH!AU269,SSES!AU269)</f>
        <v>0</v>
      </c>
      <c r="AV269" s="476">
        <f>CHOOSE($B$3,ENWL!AV269,NPgN!AV269,NPgY!AV269,WMID!AV269,EMID!AV269,SWALES!AV269,SWEST!AV269,LPN!AV269,SPN!AV269,EPN!AV269,SPD!AV269,SPMW!AV269,SSEH!AV269,SSES!AV269)</f>
        <v>0</v>
      </c>
      <c r="AW269" s="184"/>
    </row>
    <row r="270" spans="1:49" ht="16.8">
      <c r="A270" s="82"/>
      <c r="B270" s="82"/>
      <c r="C270" s="82"/>
      <c r="D270" s="82"/>
      <c r="E270" s="131" t="s">
        <v>314</v>
      </c>
      <c r="F270" s="34"/>
      <c r="G270" s="7" t="s">
        <v>315</v>
      </c>
      <c r="H270" s="34" t="s">
        <v>316</v>
      </c>
      <c r="I270" s="82"/>
      <c r="J270" s="82"/>
      <c r="K270" s="82"/>
      <c r="L270" s="82"/>
      <c r="M270" s="82"/>
      <c r="N270" s="82"/>
      <c r="O270" s="184"/>
      <c r="P270" s="184"/>
      <c r="Q270" s="184"/>
      <c r="R270" s="184"/>
      <c r="S270" s="184"/>
      <c r="T270" s="184"/>
      <c r="U270" s="184"/>
      <c r="V270" s="184"/>
      <c r="W270" s="184"/>
      <c r="X270" s="184"/>
      <c r="Y270" s="184"/>
      <c r="Z270" s="184"/>
      <c r="AA270" s="184"/>
      <c r="AB270" s="184"/>
      <c r="AC270" s="184"/>
      <c r="AD270" s="184"/>
      <c r="AE270" s="184"/>
      <c r="AF270" s="184"/>
      <c r="AG270" s="184"/>
      <c r="AH270" s="184"/>
      <c r="AI270" s="184"/>
      <c r="AJ270" s="184"/>
      <c r="AK270" s="184"/>
      <c r="AL270" s="184"/>
      <c r="AM270" s="184"/>
      <c r="AN270" s="184"/>
      <c r="AO270" s="184"/>
      <c r="AP270" s="184"/>
      <c r="AQ270" s="477">
        <f>CHOOSE($B$3,ENWL!AQ270,NPgN!AQ270,NPgY!AQ270,WMID!AQ270,EMID!AQ270,SWALES!AQ270,SWEST!AQ270,LPN!AQ270,SPN!AQ270,EPN!AQ270,SPD!AQ270,SPMW!AQ270,SSEH!AQ270,SSES!AQ270)</f>
        <v>0</v>
      </c>
      <c r="AR270" s="476">
        <f>CHOOSE($B$3,ENWL!AR270,NPgN!AR270,NPgY!AR270,WMID!AR270,EMID!AR270,SWALES!AR270,SWEST!AR270,LPN!AR270,SPN!AR270,EPN!AR270,SPD!AR270,SPMW!AR270,SSEH!AR270,SSES!AR270)</f>
        <v>0</v>
      </c>
      <c r="AS270" s="476">
        <f>CHOOSE($B$3,ENWL!AS270,NPgN!AS270,NPgY!AS270,WMID!AS270,EMID!AS270,SWALES!AS270,SWEST!AS270,LPN!AS270,SPN!AS270,EPN!AS270,SPD!AS270,SPMW!AS270,SSEH!AS270,SSES!AS270)</f>
        <v>0</v>
      </c>
      <c r="AT270" s="476">
        <f>CHOOSE($B$3,ENWL!AT270,NPgN!AT270,NPgY!AT270,WMID!AT270,EMID!AT270,SWALES!AT270,SWEST!AT270,LPN!AT270,SPN!AT270,EPN!AT270,SPD!AT270,SPMW!AT270,SSEH!AT270,SSES!AT270)</f>
        <v>0</v>
      </c>
      <c r="AU270" s="476">
        <f>CHOOSE($B$3,ENWL!AU270,NPgN!AU270,NPgY!AU270,WMID!AU270,EMID!AU270,SWALES!AU270,SWEST!AU270,LPN!AU270,SPN!AU270,EPN!AU270,SPD!AU270,SPMW!AU270,SSEH!AU270,SSES!AU270)</f>
        <v>0</v>
      </c>
      <c r="AV270" s="476">
        <f>CHOOSE($B$3,ENWL!AV270,NPgN!AV270,NPgY!AV270,WMID!AV270,EMID!AV270,SWALES!AV270,SWEST!AV270,LPN!AV270,SPN!AV270,EPN!AV270,SPD!AV270,SPMW!AV270,SSEH!AV270,SSES!AV270)</f>
        <v>0</v>
      </c>
      <c r="AW270" s="184"/>
    </row>
    <row r="271" spans="1:49" ht="16.8">
      <c r="A271" s="82"/>
      <c r="B271" s="82"/>
      <c r="C271" s="82"/>
      <c r="D271" s="82"/>
      <c r="E271" s="131" t="s">
        <v>317</v>
      </c>
      <c r="F271" s="34"/>
      <c r="G271" s="7" t="s">
        <v>315</v>
      </c>
      <c r="H271" s="34" t="s">
        <v>318</v>
      </c>
      <c r="I271" s="82"/>
      <c r="J271" s="82"/>
      <c r="K271" s="82"/>
      <c r="L271" s="82"/>
      <c r="M271" s="82"/>
      <c r="N271" s="82"/>
      <c r="O271" s="184"/>
      <c r="P271" s="184"/>
      <c r="Q271" s="184"/>
      <c r="R271" s="184"/>
      <c r="S271" s="184"/>
      <c r="T271" s="184"/>
      <c r="U271" s="184"/>
      <c r="V271" s="184"/>
      <c r="W271" s="184"/>
      <c r="X271" s="184"/>
      <c r="Y271" s="184"/>
      <c r="Z271" s="184"/>
      <c r="AA271" s="184"/>
      <c r="AB271" s="184"/>
      <c r="AC271" s="184"/>
      <c r="AD271" s="184"/>
      <c r="AE271" s="184"/>
      <c r="AF271" s="184"/>
      <c r="AG271" s="184"/>
      <c r="AH271" s="184"/>
      <c r="AI271" s="184"/>
      <c r="AJ271" s="184"/>
      <c r="AK271" s="184"/>
      <c r="AL271" s="184"/>
      <c r="AM271" s="184"/>
      <c r="AN271" s="184"/>
      <c r="AO271" s="184"/>
      <c r="AP271" s="184"/>
      <c r="AQ271" s="477">
        <f>CHOOSE($B$3,ENWL!AQ271,NPgN!AQ271,NPgY!AQ271,WMID!AQ271,EMID!AQ271,SWALES!AQ271,SWEST!AQ271,LPN!AQ271,SPN!AQ271,EPN!AQ271,SPD!AQ271,SPMW!AQ271,SSEH!AQ271,SSES!AQ271)</f>
        <v>0</v>
      </c>
      <c r="AR271" s="476">
        <f>CHOOSE($B$3,ENWL!AR271,NPgN!AR271,NPgY!AR271,WMID!AR271,EMID!AR271,SWALES!AR271,SWEST!AR271,LPN!AR271,SPN!AR271,EPN!AR271,SPD!AR271,SPMW!AR271,SSEH!AR271,SSES!AR271)</f>
        <v>0</v>
      </c>
      <c r="AS271" s="476">
        <f>CHOOSE($B$3,ENWL!AS271,NPgN!AS271,NPgY!AS271,WMID!AS271,EMID!AS271,SWALES!AS271,SWEST!AS271,LPN!AS271,SPN!AS271,EPN!AS271,SPD!AS271,SPMW!AS271,SSEH!AS271,SSES!AS271)</f>
        <v>0</v>
      </c>
      <c r="AT271" s="476">
        <f>CHOOSE($B$3,ENWL!AT271,NPgN!AT271,NPgY!AT271,WMID!AT271,EMID!AT271,SWALES!AT271,SWEST!AT271,LPN!AT271,SPN!AT271,EPN!AT271,SPD!AT271,SPMW!AT271,SSEH!AT271,SSES!AT271)</f>
        <v>0</v>
      </c>
      <c r="AU271" s="476">
        <f>CHOOSE($B$3,ENWL!AU271,NPgN!AU271,NPgY!AU271,WMID!AU271,EMID!AU271,SWALES!AU271,SWEST!AU271,LPN!AU271,SPN!AU271,EPN!AU271,SPD!AU271,SPMW!AU271,SSEH!AU271,SSES!AU271)</f>
        <v>0</v>
      </c>
      <c r="AV271" s="476">
        <f>CHOOSE($B$3,ENWL!AV271,NPgN!AV271,NPgY!AV271,WMID!AV271,EMID!AV271,SWALES!AV271,SWEST!AV271,LPN!AV271,SPN!AV271,EPN!AV271,SPD!AV271,SPMW!AV271,SSEH!AV271,SSES!AV271)</f>
        <v>0</v>
      </c>
      <c r="AW271" s="184"/>
    </row>
    <row r="272" spans="1:49" ht="16.8">
      <c r="A272" s="82"/>
      <c r="B272" s="82"/>
      <c r="C272" s="82"/>
      <c r="D272" s="82"/>
      <c r="E272" s="82" t="s">
        <v>319</v>
      </c>
      <c r="F272" s="2"/>
      <c r="G272" s="82" t="s">
        <v>209</v>
      </c>
      <c r="H272" s="82"/>
      <c r="I272" s="409">
        <f>CHOOSE($B$3,ENWL!I272,NPgN!I272,NPgY!I272,WMID!I272,EMID!I272,SWALES!I272,SWEST!I272,LPN!I272,SPN!I272,EPN!I272,SPD!I272,SPMW!I272,SSEH!I272,SSES!I272)</f>
        <v>0.06</v>
      </c>
      <c r="J272" s="82"/>
      <c r="K272" s="82"/>
      <c r="L272" s="82"/>
      <c r="M272" s="82"/>
      <c r="N272" s="82"/>
      <c r="O272" s="184"/>
      <c r="P272" s="184"/>
      <c r="Q272" s="184"/>
      <c r="R272" s="184"/>
      <c r="S272" s="184"/>
      <c r="T272" s="184"/>
      <c r="U272" s="184"/>
      <c r="V272" s="184"/>
      <c r="W272" s="184"/>
      <c r="X272" s="184"/>
      <c r="Y272" s="184"/>
      <c r="Z272" s="184"/>
      <c r="AA272" s="184"/>
      <c r="AB272" s="184"/>
      <c r="AC272" s="184"/>
      <c r="AD272" s="184"/>
      <c r="AE272" s="184"/>
      <c r="AF272" s="184"/>
      <c r="AG272" s="184"/>
      <c r="AH272" s="184"/>
      <c r="AI272" s="184"/>
      <c r="AJ272" s="184"/>
      <c r="AK272" s="184"/>
      <c r="AL272" s="184"/>
      <c r="AM272" s="184"/>
      <c r="AN272" s="184"/>
      <c r="AO272" s="184"/>
      <c r="AP272" s="184"/>
      <c r="AQ272" s="244"/>
      <c r="AR272" s="207"/>
      <c r="AS272" s="207"/>
      <c r="AT272" s="207"/>
      <c r="AU272" s="207"/>
      <c r="AV272" s="207"/>
      <c r="AW272" s="184"/>
    </row>
    <row r="273" spans="1:49" ht="16.8">
      <c r="A273" s="82"/>
      <c r="B273" s="82"/>
      <c r="C273" s="82"/>
      <c r="D273" s="82"/>
      <c r="E273" s="82" t="s">
        <v>320</v>
      </c>
      <c r="F273" s="2"/>
      <c r="G273" s="82" t="s">
        <v>209</v>
      </c>
      <c r="H273" s="82"/>
      <c r="I273" s="409">
        <f>CHOOSE($B$3,ENWL!I273,NPgN!I273,NPgY!I273,WMID!I273,EMID!I273,SWALES!I273,SWEST!I273,LPN!I273,SPN!I273,EPN!I273,SPD!I273,SPMW!I273,SSEH!I273,SSES!I273)</f>
        <v>1.15E-2</v>
      </c>
      <c r="J273" s="82"/>
      <c r="K273" s="82"/>
      <c r="L273" s="82"/>
      <c r="M273" s="82"/>
      <c r="N273" s="82"/>
      <c r="O273" s="184"/>
      <c r="P273" s="184"/>
      <c r="Q273" s="184"/>
      <c r="R273" s="184"/>
      <c r="S273" s="184"/>
      <c r="T273" s="184"/>
      <c r="U273" s="184"/>
      <c r="V273" s="184"/>
      <c r="W273" s="184"/>
      <c r="X273" s="184"/>
      <c r="Y273" s="184"/>
      <c r="Z273" s="184"/>
      <c r="AA273" s="184"/>
      <c r="AB273" s="184"/>
      <c r="AC273" s="184"/>
      <c r="AD273" s="184"/>
      <c r="AE273" s="184"/>
      <c r="AF273" s="184"/>
      <c r="AG273" s="184"/>
      <c r="AH273" s="184"/>
      <c r="AI273" s="184"/>
      <c r="AJ273" s="184"/>
      <c r="AK273" s="184"/>
      <c r="AL273" s="184"/>
      <c r="AM273" s="184"/>
      <c r="AN273" s="184"/>
      <c r="AO273" s="184"/>
      <c r="AP273" s="184"/>
      <c r="AQ273" s="244"/>
      <c r="AR273" s="207"/>
      <c r="AS273" s="207"/>
      <c r="AT273" s="207"/>
      <c r="AU273" s="207"/>
      <c r="AV273" s="207"/>
      <c r="AW273" s="184"/>
    </row>
    <row r="274" spans="1:49" ht="16.8">
      <c r="A274" s="82"/>
      <c r="B274" s="82"/>
      <c r="C274" s="82"/>
      <c r="D274" s="82"/>
      <c r="E274" s="82" t="s">
        <v>321</v>
      </c>
      <c r="F274" s="82"/>
      <c r="G274" s="82" t="s">
        <v>209</v>
      </c>
      <c r="H274" s="82"/>
      <c r="I274" s="409">
        <f>CHOOSE($B$3,ENWL!I274,NPgN!I274,NPgY!I274,WMID!I274,EMID!I274,SWALES!I274,SWEST!I274,LPN!I274,SPN!I274,EPN!I274,SPD!I274,SPMW!I274,SSEH!I274,SSES!I274)</f>
        <v>1.15E-2</v>
      </c>
      <c r="J274" s="82"/>
      <c r="K274" s="82"/>
      <c r="L274" s="82"/>
      <c r="M274" s="82"/>
      <c r="N274" s="82"/>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44"/>
      <c r="AR274" s="207"/>
      <c r="AS274" s="207"/>
      <c r="AT274" s="207"/>
      <c r="AU274" s="207"/>
      <c r="AV274" s="207"/>
      <c r="AW274" s="184"/>
    </row>
    <row r="275" spans="1:49" ht="16.8">
      <c r="A275" s="82"/>
      <c r="B275" s="82"/>
      <c r="C275" s="82"/>
      <c r="D275" s="82"/>
      <c r="E275" s="82"/>
      <c r="F275" s="82"/>
      <c r="G275" s="82"/>
      <c r="H275" s="82"/>
      <c r="I275" s="82"/>
      <c r="J275" s="82"/>
      <c r="K275" s="82"/>
      <c r="L275" s="82"/>
      <c r="M275" s="82"/>
      <c r="N275" s="82"/>
      <c r="O275" s="184"/>
      <c r="P275" s="184"/>
      <c r="Q275" s="184"/>
      <c r="R275" s="184"/>
      <c r="S275" s="184"/>
      <c r="T275" s="184"/>
      <c r="U275" s="184"/>
      <c r="V275" s="184"/>
      <c r="W275" s="184"/>
      <c r="X275" s="184"/>
      <c r="Y275" s="184"/>
      <c r="Z275" s="184"/>
      <c r="AA275" s="184"/>
      <c r="AB275" s="184"/>
      <c r="AC275" s="184"/>
      <c r="AD275" s="184"/>
      <c r="AE275" s="184"/>
      <c r="AF275" s="184"/>
      <c r="AG275" s="184"/>
      <c r="AH275" s="184"/>
      <c r="AI275" s="184"/>
      <c r="AJ275" s="184"/>
      <c r="AK275" s="184"/>
      <c r="AL275" s="184"/>
      <c r="AM275" s="184"/>
      <c r="AN275" s="184"/>
      <c r="AO275" s="184"/>
      <c r="AP275" s="184"/>
      <c r="AQ275" s="243"/>
      <c r="AR275" s="145"/>
      <c r="AS275" s="184"/>
      <c r="AT275" s="184"/>
      <c r="AU275" s="184"/>
      <c r="AV275" s="184"/>
      <c r="AW275" s="184"/>
    </row>
    <row r="276" spans="1:49" ht="16.8">
      <c r="A276" s="82"/>
      <c r="B276" s="408" t="s">
        <v>322</v>
      </c>
      <c r="C276" s="408"/>
      <c r="D276" s="408"/>
      <c r="E276" s="408"/>
      <c r="F276" s="408"/>
      <c r="G276" s="408"/>
      <c r="H276" s="408"/>
      <c r="I276" s="408"/>
      <c r="J276" s="408"/>
      <c r="K276" s="408"/>
      <c r="L276" s="408"/>
      <c r="M276" s="408"/>
      <c r="N276" s="408"/>
      <c r="O276" s="405"/>
      <c r="P276" s="405"/>
      <c r="Q276" s="405"/>
      <c r="R276" s="405"/>
      <c r="S276" s="405"/>
      <c r="T276" s="405"/>
      <c r="U276" s="405"/>
      <c r="V276" s="405"/>
      <c r="W276" s="405"/>
      <c r="X276" s="405"/>
      <c r="Y276" s="405"/>
      <c r="Z276" s="405"/>
      <c r="AA276" s="405"/>
      <c r="AB276" s="405"/>
      <c r="AC276" s="405"/>
      <c r="AD276" s="405"/>
      <c r="AE276" s="405"/>
      <c r="AF276" s="405"/>
      <c r="AG276" s="405"/>
      <c r="AH276" s="405"/>
      <c r="AI276" s="405"/>
      <c r="AJ276" s="405"/>
      <c r="AK276" s="405"/>
      <c r="AL276" s="405"/>
      <c r="AM276" s="405"/>
      <c r="AN276" s="405"/>
      <c r="AO276" s="405"/>
      <c r="AP276" s="405"/>
      <c r="AQ276" s="407"/>
      <c r="AR276" s="406"/>
      <c r="AS276" s="405"/>
      <c r="AT276" s="405"/>
      <c r="AU276" s="405"/>
      <c r="AV276" s="405"/>
      <c r="AW276" s="184"/>
    </row>
    <row r="277" spans="1:49" ht="16.8">
      <c r="A277" s="82"/>
      <c r="B277" s="82"/>
      <c r="C277" s="82"/>
      <c r="D277" s="82"/>
      <c r="E277" s="82"/>
      <c r="F277" s="82"/>
      <c r="G277" s="82"/>
      <c r="H277" s="82"/>
      <c r="I277" s="82"/>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43"/>
      <c r="AR277" s="145"/>
      <c r="AS277" s="184"/>
      <c r="AT277" s="184"/>
      <c r="AU277" s="184"/>
      <c r="AV277" s="184"/>
      <c r="AW277" s="184"/>
    </row>
    <row r="278" spans="1:49" ht="16.8">
      <c r="A278" s="82"/>
      <c r="B278" s="82"/>
      <c r="C278" s="82"/>
      <c r="D278" s="82"/>
      <c r="E278" s="82" t="s">
        <v>323</v>
      </c>
      <c r="F278" s="82"/>
      <c r="G278" s="82" t="s">
        <v>105</v>
      </c>
      <c r="H278" s="82" t="s">
        <v>324</v>
      </c>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43"/>
      <c r="AR278" s="476">
        <f>CHOOSE($B$3,ENWL!AR278,NPgN!AR278,NPgY!AR278,WMID!AR278,EMID!AR278,SWALES!AR278,SWEST!AR278,LPN!AR278,SPN!AR278,EPN!AR278,SPD!AR278,SPMW!AR278,SSEH!AR278,SSES!AR278)</f>
        <v>-11.296491196435923</v>
      </c>
      <c r="AS278" s="476">
        <f>CHOOSE($B$3,ENWL!AS278,NPgN!AS278,NPgY!AS278,WMID!AS278,EMID!AS278,SWALES!AS278,SWEST!AS278,LPN!AS278,SPN!AS278,EPN!AS278,SPD!AS278,SPMW!AS278,SSEH!AS278,SSES!AS278)</f>
        <v>-13.067806276291375</v>
      </c>
      <c r="AT278" s="476">
        <f>CHOOSE($B$3,ENWL!AT278,NPgN!AT278,NPgY!AT278,WMID!AT278,EMID!AT278,SWALES!AT278,SWEST!AT278,LPN!AT278,SPN!AT278,EPN!AT278,SPD!AT278,SPMW!AT278,SSEH!AT278,SSES!AT278)</f>
        <v>-14.983896532222158</v>
      </c>
      <c r="AU278" s="476">
        <f>CHOOSE($B$3,ENWL!AU278,NPgN!AU278,NPgY!AU278,WMID!AU278,EMID!AU278,SWALES!AU278,SWEST!AU278,LPN!AU278,SPN!AU278,EPN!AU278,SPD!AU278,SPMW!AU278,SSEH!AU278,SSES!AU278)</f>
        <v>-14.073754024729663</v>
      </c>
      <c r="AV278" s="476">
        <f>CHOOSE($B$3,ENWL!AV278,NPgN!AV278,NPgY!AV278,WMID!AV278,EMID!AV278,SWALES!AV278,SWEST!AV278,LPN!AV278,SPN!AV278,EPN!AV278,SPD!AV278,SPMW!AV278,SSEH!AV278,SSES!AV278)</f>
        <v>-11.94613680382265</v>
      </c>
      <c r="AW278" s="184"/>
    </row>
    <row r="279" spans="1:49" ht="16.8">
      <c r="A279" s="82"/>
      <c r="B279" s="82"/>
      <c r="C279" s="82"/>
      <c r="D279" s="82"/>
      <c r="E279" s="82" t="s">
        <v>325</v>
      </c>
      <c r="F279" s="82"/>
      <c r="G279" s="21" t="s">
        <v>304</v>
      </c>
      <c r="H279" s="82" t="s">
        <v>326</v>
      </c>
      <c r="J279" s="82"/>
      <c r="K279" s="82"/>
      <c r="L279" s="82"/>
      <c r="M279" s="82"/>
      <c r="N279" s="82"/>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243"/>
      <c r="AR279" s="476">
        <f>CHOOSE($B$3,ENWL!AR279,NPgN!AR279,NPgY!AR279,WMID!AR279,EMID!AR279,SWALES!AR279,SWEST!AR279,LPN!AR279,SPN!AR279,EPN!AR279,SPD!AR279,SPMW!AR279,SSEH!AR279,SSES!AR279)</f>
        <v>0</v>
      </c>
      <c r="AS279" s="476">
        <f>CHOOSE($B$3,ENWL!AS279,NPgN!AS279,NPgY!AS279,WMID!AS279,EMID!AS279,SWALES!AS279,SWEST!AS279,LPN!AS279,SPN!AS279,EPN!AS279,SPD!AS279,SPMW!AS279,SSEH!AS279,SSES!AS279)</f>
        <v>0</v>
      </c>
      <c r="AT279" s="476">
        <f>CHOOSE($B$3,ENWL!AT279,NPgN!AT279,NPgY!AT279,WMID!AT279,EMID!AT279,SWALES!AT279,SWEST!AT279,LPN!AT279,SPN!AT279,EPN!AT279,SPD!AT279,SPMW!AT279,SSEH!AT279,SSES!AT279)</f>
        <v>0</v>
      </c>
      <c r="AU279" s="476">
        <f>CHOOSE($B$3,ENWL!AU279,NPgN!AU279,NPgY!AU279,WMID!AU279,EMID!AU279,SWALES!AU279,SWEST!AU279,LPN!AU279,SPN!AU279,EPN!AU279,SPD!AU279,SPMW!AU279,SSEH!AU279,SSES!AU279)</f>
        <v>0</v>
      </c>
      <c r="AV279" s="476">
        <f>CHOOSE($B$3,ENWL!AV279,NPgN!AV279,NPgY!AV279,WMID!AV279,EMID!AV279,SWALES!AV279,SWEST!AV279,LPN!AV279,SPN!AV279,EPN!AV279,SPD!AV279,SPMW!AV279,SSEH!AV279,SSES!AV279)</f>
        <v>0</v>
      </c>
      <c r="AW279" s="184"/>
    </row>
    <row r="280" spans="1:49" ht="16.8">
      <c r="A280" s="82"/>
      <c r="B280" s="82"/>
      <c r="C280" s="82"/>
      <c r="D280" s="82"/>
      <c r="E280" s="82" t="s">
        <v>327</v>
      </c>
      <c r="F280" s="82"/>
      <c r="G280" s="21" t="s">
        <v>304</v>
      </c>
      <c r="H280" s="82" t="s">
        <v>328</v>
      </c>
      <c r="J280" s="82"/>
      <c r="K280" s="82"/>
      <c r="L280" s="82"/>
      <c r="M280" s="82"/>
      <c r="N280" s="82"/>
      <c r="O280" s="184"/>
      <c r="P280" s="184"/>
      <c r="Q280" s="184"/>
      <c r="R280" s="184"/>
      <c r="S280" s="184"/>
      <c r="T280" s="184"/>
      <c r="U280" s="184"/>
      <c r="V280" s="184"/>
      <c r="W280" s="184"/>
      <c r="X280" s="184"/>
      <c r="Y280" s="184"/>
      <c r="Z280" s="184"/>
      <c r="AA280" s="184"/>
      <c r="AB280" s="184"/>
      <c r="AC280" s="184"/>
      <c r="AD280" s="184"/>
      <c r="AE280" s="184"/>
      <c r="AF280" s="184"/>
      <c r="AG280" s="184"/>
      <c r="AH280" s="184"/>
      <c r="AI280" s="184"/>
      <c r="AJ280" s="184"/>
      <c r="AK280" s="184"/>
      <c r="AL280" s="184"/>
      <c r="AM280" s="184"/>
      <c r="AN280" s="184"/>
      <c r="AO280" s="184"/>
      <c r="AP280" s="184"/>
      <c r="AQ280" s="243"/>
      <c r="AR280" s="476">
        <f>CHOOSE($B$3,ENWL!AR280,NPgN!AR280,NPgY!AR280,WMID!AR280,EMID!AR280,SWALES!AR280,SWEST!AR280,LPN!AR280,SPN!AR280,EPN!AR280,SPD!AR280,SPMW!AR280,SSEH!AR280,SSES!AR280)</f>
        <v>0</v>
      </c>
      <c r="AS280" s="476">
        <f>CHOOSE($B$3,ENWL!AS280,NPgN!AS280,NPgY!AS280,WMID!AS280,EMID!AS280,SWALES!AS280,SWEST!AS280,LPN!AS280,SPN!AS280,EPN!AS280,SPD!AS280,SPMW!AS280,SSEH!AS280,SSES!AS280)</f>
        <v>0</v>
      </c>
      <c r="AT280" s="476">
        <f>CHOOSE($B$3,ENWL!AT280,NPgN!AT280,NPgY!AT280,WMID!AT280,EMID!AT280,SWALES!AT280,SWEST!AT280,LPN!AT280,SPN!AT280,EPN!AT280,SPD!AT280,SPMW!AT280,SSEH!AT280,SSES!AT280)</f>
        <v>0</v>
      </c>
      <c r="AU280" s="476">
        <f>CHOOSE($B$3,ENWL!AU280,NPgN!AU280,NPgY!AU280,WMID!AU280,EMID!AU280,SWALES!AU280,SWEST!AU280,LPN!AU280,SPN!AU280,EPN!AU280,SPD!AU280,SPMW!AU280,SSEH!AU280,SSES!AU280)</f>
        <v>0</v>
      </c>
      <c r="AV280" s="476">
        <f>CHOOSE($B$3,ENWL!AV280,NPgN!AV280,NPgY!AV280,WMID!AV280,EMID!AV280,SWALES!AV280,SWEST!AV280,LPN!AV280,SPN!AV280,EPN!AV280,SPD!AV280,SPMW!AV280,SSEH!AV280,SSES!AV280)</f>
        <v>0</v>
      </c>
      <c r="AW280" s="184"/>
    </row>
    <row r="281" spans="1:49" ht="16.8">
      <c r="A281" s="82"/>
      <c r="B281" s="82"/>
      <c r="C281" s="82"/>
      <c r="D281" s="82"/>
      <c r="E281" s="82" t="s">
        <v>329</v>
      </c>
      <c r="F281" s="82"/>
      <c r="G281" s="21" t="s">
        <v>304</v>
      </c>
      <c r="H281" s="82" t="s">
        <v>330</v>
      </c>
      <c r="J281" s="82"/>
      <c r="K281" s="82"/>
      <c r="L281" s="82"/>
      <c r="M281" s="82"/>
      <c r="N281" s="82"/>
      <c r="O281" s="184"/>
      <c r="P281" s="184"/>
      <c r="Q281" s="184"/>
      <c r="R281" s="184"/>
      <c r="S281" s="184"/>
      <c r="T281" s="184"/>
      <c r="U281" s="184"/>
      <c r="V281" s="184"/>
      <c r="W281" s="184"/>
      <c r="X281" s="184"/>
      <c r="Y281" s="184"/>
      <c r="Z281" s="184"/>
      <c r="AA281" s="184"/>
      <c r="AB281" s="184"/>
      <c r="AC281" s="184"/>
      <c r="AD281" s="184"/>
      <c r="AE281" s="184"/>
      <c r="AF281" s="184"/>
      <c r="AG281" s="184"/>
      <c r="AH281" s="184"/>
      <c r="AI281" s="184"/>
      <c r="AJ281" s="184"/>
      <c r="AK281" s="184"/>
      <c r="AL281" s="184"/>
      <c r="AM281" s="184"/>
      <c r="AN281" s="184"/>
      <c r="AO281" s="184"/>
      <c r="AP281" s="184"/>
      <c r="AQ281" s="243"/>
      <c r="AR281" s="476">
        <f>CHOOSE($B$3,ENWL!AR281,NPgN!AR281,NPgY!AR281,WMID!AR281,EMID!AR281,SWALES!AR281,SWEST!AR281,LPN!AR281,SPN!AR281,EPN!AR281,SPD!AR281,SPMW!AR281,SSEH!AR281,SSES!AR281)</f>
        <v>0</v>
      </c>
      <c r="AS281" s="476">
        <f>CHOOSE($B$3,ENWL!AS281,NPgN!AS281,NPgY!AS281,WMID!AS281,EMID!AS281,SWALES!AS281,SWEST!AS281,LPN!AS281,SPN!AS281,EPN!AS281,SPD!AS281,SPMW!AS281,SSEH!AS281,SSES!AS281)</f>
        <v>0</v>
      </c>
      <c r="AT281" s="476">
        <f>CHOOSE($B$3,ENWL!AT281,NPgN!AT281,NPgY!AT281,WMID!AT281,EMID!AT281,SWALES!AT281,SWEST!AT281,LPN!AT281,SPN!AT281,EPN!AT281,SPD!AT281,SPMW!AT281,SSEH!AT281,SSES!AT281)</f>
        <v>0</v>
      </c>
      <c r="AU281" s="476">
        <f>CHOOSE($B$3,ENWL!AU281,NPgN!AU281,NPgY!AU281,WMID!AU281,EMID!AU281,SWALES!AU281,SWEST!AU281,LPN!AU281,SPN!AU281,EPN!AU281,SPD!AU281,SPMW!AU281,SSEH!AU281,SSES!AU281)</f>
        <v>0</v>
      </c>
      <c r="AV281" s="476">
        <f>CHOOSE($B$3,ENWL!AV281,NPgN!AV281,NPgY!AV281,WMID!AV281,EMID!AV281,SWALES!AV281,SWEST!AV281,LPN!AV281,SPN!AV281,EPN!AV281,SPD!AV281,SPMW!AV281,SSEH!AV281,SSES!AV281)</f>
        <v>0</v>
      </c>
      <c r="AW281" s="184"/>
    </row>
    <row r="282" spans="1:49" ht="16.8">
      <c r="A282" s="82"/>
      <c r="B282" s="82"/>
      <c r="C282" s="82"/>
      <c r="D282" s="82"/>
      <c r="E282" s="82"/>
      <c r="F282" s="82"/>
      <c r="G282" s="21"/>
      <c r="H282" s="82"/>
      <c r="J282" s="82"/>
      <c r="K282" s="82"/>
      <c r="L282" s="82"/>
      <c r="M282" s="82"/>
      <c r="N282" s="82"/>
      <c r="O282" s="184"/>
      <c r="P282" s="184"/>
      <c r="Q282" s="184"/>
      <c r="R282" s="184"/>
      <c r="S282" s="184"/>
      <c r="T282" s="184"/>
      <c r="U282" s="184"/>
      <c r="V282" s="184"/>
      <c r="W282" s="184"/>
      <c r="X282" s="184"/>
      <c r="Y282" s="184"/>
      <c r="Z282" s="184"/>
      <c r="AA282" s="184"/>
      <c r="AB282" s="184"/>
      <c r="AC282" s="184"/>
      <c r="AD282" s="184"/>
      <c r="AE282" s="184"/>
      <c r="AF282" s="184"/>
      <c r="AG282" s="184"/>
      <c r="AH282" s="184"/>
      <c r="AI282" s="184"/>
      <c r="AJ282" s="184"/>
      <c r="AK282" s="184"/>
      <c r="AL282" s="184"/>
      <c r="AM282" s="184"/>
      <c r="AN282" s="184"/>
      <c r="AO282" s="184"/>
      <c r="AP282" s="184"/>
      <c r="AQ282" s="243"/>
      <c r="AR282" s="207"/>
      <c r="AS282" s="207"/>
      <c r="AT282" s="207"/>
      <c r="AU282" s="207"/>
      <c r="AV282" s="207"/>
      <c r="AW282" s="184"/>
    </row>
    <row r="283" spans="1:49" ht="16.8">
      <c r="A283" s="82"/>
      <c r="B283" s="82"/>
      <c r="C283" s="82"/>
      <c r="D283" s="82"/>
      <c r="E283" s="82" t="s">
        <v>331</v>
      </c>
      <c r="F283" s="82"/>
      <c r="G283" s="21" t="s">
        <v>304</v>
      </c>
      <c r="H283" s="82" t="s">
        <v>332</v>
      </c>
      <c r="J283" s="82"/>
      <c r="K283" s="82"/>
      <c r="L283" s="82"/>
      <c r="M283" s="82"/>
      <c r="N283" s="82"/>
      <c r="O283" s="184"/>
      <c r="P283" s="184"/>
      <c r="Q283" s="184"/>
      <c r="R283" s="184"/>
      <c r="S283" s="184"/>
      <c r="T283" s="184"/>
      <c r="U283" s="184"/>
      <c r="V283" s="184"/>
      <c r="W283" s="184"/>
      <c r="X283" s="184"/>
      <c r="Y283" s="184"/>
      <c r="Z283" s="184"/>
      <c r="AA283" s="184"/>
      <c r="AB283" s="184"/>
      <c r="AC283" s="184"/>
      <c r="AD283" s="184"/>
      <c r="AE283" s="184"/>
      <c r="AF283" s="184"/>
      <c r="AG283" s="184"/>
      <c r="AH283" s="184"/>
      <c r="AI283" s="184"/>
      <c r="AJ283" s="184"/>
      <c r="AK283" s="184"/>
      <c r="AL283" s="184"/>
      <c r="AM283" s="184"/>
      <c r="AN283" s="184"/>
      <c r="AO283" s="184"/>
      <c r="AP283" s="184"/>
      <c r="AQ283" s="243"/>
      <c r="AR283" s="476">
        <f>CHOOSE($B$3,ENWL!AR283,NPgN!AR283,NPgY!AR283,WMID!AR283,EMID!AR283,SWALES!AR283,SWEST!AR283,LPN!AR283,SPN!AR283,EPN!AR283,SPD!AR283,SPMW!AR283,SSEH!AR283,SSES!AR283)</f>
        <v>0</v>
      </c>
      <c r="AS283" s="476">
        <f>CHOOSE($B$3,ENWL!AS283,NPgN!AS283,NPgY!AS283,WMID!AS283,EMID!AS283,SWALES!AS283,SWEST!AS283,LPN!AS283,SPN!AS283,EPN!AS283,SPD!AS283,SPMW!AS283,SSEH!AS283,SSES!AS283)</f>
        <v>-16.211456074340923</v>
      </c>
      <c r="AT283" s="476">
        <f>CHOOSE($B$3,ENWL!AT283,NPgN!AT283,NPgY!AT283,WMID!AT283,EMID!AT283,SWALES!AT283,SWEST!AT283,LPN!AT283,SPN!AT283,EPN!AT283,SPD!AT283,SPMW!AT283,SSEH!AT283,SSES!AT283)</f>
        <v>-20.362728989815963</v>
      </c>
      <c r="AU283" s="476">
        <f>CHOOSE($B$3,ENWL!AU283,NPgN!AU283,NPgY!AU283,WMID!AU283,EMID!AU283,SWALES!AU283,SWEST!AU283,LPN!AU283,SPN!AU283,EPN!AU283,SPD!AU283,SPMW!AU283,SSEH!AU283,SSES!AU283)</f>
        <v>-19.633567974775403</v>
      </c>
      <c r="AV283" s="476">
        <f>CHOOSE($B$3,ENWL!AV283,NPgN!AV283,NPgY!AV283,WMID!AV283,EMID!AV283,SWALES!AV283,SWEST!AV283,LPN!AV283,SPN!AV283,EPN!AV283,SPD!AV283,SPMW!AV283,SSEH!AV283,SSES!AV283)</f>
        <v>-15.715014997793201</v>
      </c>
      <c r="AW283" s="184"/>
    </row>
    <row r="284" spans="1:49" ht="16.8">
      <c r="A284" s="82"/>
      <c r="B284" s="82"/>
      <c r="C284" s="82"/>
      <c r="D284" s="82"/>
      <c r="E284" s="82" t="s">
        <v>333</v>
      </c>
      <c r="F284" s="82"/>
      <c r="G284" s="21" t="s">
        <v>304</v>
      </c>
      <c r="H284" s="82" t="s">
        <v>334</v>
      </c>
      <c r="J284" s="82"/>
      <c r="K284" s="82"/>
      <c r="L284" s="82"/>
      <c r="M284" s="82"/>
      <c r="N284" s="82"/>
      <c r="O284" s="184"/>
      <c r="P284" s="184"/>
      <c r="Q284" s="184"/>
      <c r="R284" s="184"/>
      <c r="S284" s="184"/>
      <c r="T284" s="184"/>
      <c r="U284" s="184"/>
      <c r="V284" s="184"/>
      <c r="W284" s="184"/>
      <c r="X284" s="184"/>
      <c r="Y284" s="184"/>
      <c r="Z284" s="184"/>
      <c r="AA284" s="184"/>
      <c r="AB284" s="184"/>
      <c r="AC284" s="184"/>
      <c r="AD284" s="184"/>
      <c r="AE284" s="184"/>
      <c r="AF284" s="184"/>
      <c r="AG284" s="184"/>
      <c r="AH284" s="184"/>
      <c r="AI284" s="184"/>
      <c r="AJ284" s="184"/>
      <c r="AK284" s="184"/>
      <c r="AL284" s="184"/>
      <c r="AM284" s="184"/>
      <c r="AN284" s="184"/>
      <c r="AO284" s="184"/>
      <c r="AP284" s="184"/>
      <c r="AQ284" s="243"/>
      <c r="AR284" s="476">
        <f>CHOOSE($B$3,ENWL!AR284,NPgN!AR284,NPgY!AR284,WMID!AR284,EMID!AR284,SWALES!AR284,SWEST!AR284,LPN!AR284,SPN!AR284,EPN!AR284,SPD!AR284,SPMW!AR284,SSEH!AR284,SSES!AR284)</f>
        <v>0</v>
      </c>
      <c r="AS284" s="476">
        <f>CHOOSE($B$3,ENWL!AS284,NPgN!AS284,NPgY!AS284,WMID!AS284,EMID!AS284,SWALES!AS284,SWEST!AS284,LPN!AS284,SPN!AS284,EPN!AS284,SPD!AS284,SPMW!AS284,SSEH!AS284,SSES!AS284)</f>
        <v>-27.477179617444126</v>
      </c>
      <c r="AT284" s="476">
        <f>CHOOSE($B$3,ENWL!AT284,NPgN!AT284,NPgY!AT284,WMID!AT284,EMID!AT284,SWALES!AT284,SWEST!AT284,LPN!AT284,SPN!AT284,EPN!AT284,SPD!AT284,SPMW!AT284,SSEH!AT284,SSES!AT284)</f>
        <v>-31.71650934762269</v>
      </c>
      <c r="AU284" s="476">
        <f>CHOOSE($B$3,ENWL!AU284,NPgN!AU284,NPgY!AU284,WMID!AU284,EMID!AU284,SWALES!AU284,SWEST!AU284,LPN!AU284,SPN!AU284,EPN!AU284,SPD!AU284,SPMW!AU284,SSEH!AU284,SSES!AU284)</f>
        <v>-41.103119680967247</v>
      </c>
      <c r="AV284" s="476">
        <f>CHOOSE($B$3,ENWL!AV284,NPgN!AV284,NPgY!AV284,WMID!AV284,EMID!AV284,SWALES!AV284,SWEST!AV284,LPN!AV284,SPN!AV284,EPN!AV284,SPD!AV284,SPMW!AV284,SSEH!AV284,SSES!AV284)</f>
        <v>-42.212204626863567</v>
      </c>
      <c r="AW284" s="184"/>
    </row>
    <row r="285" spans="1:49" ht="16.8">
      <c r="A285" s="82"/>
      <c r="B285" s="82"/>
      <c r="C285" s="82"/>
      <c r="D285" s="82"/>
      <c r="E285" s="82"/>
      <c r="F285" s="82"/>
      <c r="G285" s="82"/>
      <c r="H285" s="82"/>
      <c r="J285" s="82"/>
      <c r="K285" s="82"/>
      <c r="L285" s="82"/>
      <c r="M285" s="82"/>
      <c r="N285" s="82"/>
      <c r="O285" s="184"/>
      <c r="P285" s="184"/>
      <c r="Q285" s="184"/>
      <c r="R285" s="184"/>
      <c r="S285" s="184"/>
      <c r="T285" s="184"/>
      <c r="U285" s="184"/>
      <c r="V285" s="184"/>
      <c r="W285" s="184"/>
      <c r="X285" s="184"/>
      <c r="Y285" s="184"/>
      <c r="Z285" s="184"/>
      <c r="AA285" s="184"/>
      <c r="AB285" s="184"/>
      <c r="AC285" s="184"/>
      <c r="AD285" s="184"/>
      <c r="AE285" s="184"/>
      <c r="AF285" s="184"/>
      <c r="AG285" s="184"/>
      <c r="AH285" s="184"/>
      <c r="AI285" s="184"/>
      <c r="AJ285" s="184"/>
      <c r="AK285" s="184"/>
      <c r="AL285" s="184"/>
      <c r="AM285" s="184"/>
      <c r="AN285" s="184"/>
      <c r="AO285" s="184"/>
      <c r="AP285" s="184"/>
      <c r="AQ285" s="243"/>
      <c r="AR285" s="145"/>
      <c r="AS285" s="184"/>
      <c r="AT285" s="184"/>
      <c r="AU285" s="184"/>
      <c r="AV285" s="184"/>
      <c r="AW285" s="184"/>
    </row>
    <row r="286" spans="1:49" ht="16.8">
      <c r="A286" s="82"/>
      <c r="B286" s="82"/>
      <c r="C286" s="82"/>
      <c r="D286" s="82"/>
      <c r="E286" s="7" t="s">
        <v>335</v>
      </c>
      <c r="F286" s="86"/>
      <c r="G286" s="82" t="s">
        <v>209</v>
      </c>
      <c r="H286" s="2" t="s">
        <v>336</v>
      </c>
      <c r="J286" s="82"/>
      <c r="K286" s="82"/>
      <c r="L286" s="82"/>
      <c r="M286" s="82"/>
      <c r="N286" s="82"/>
      <c r="O286" s="184"/>
      <c r="P286" s="184"/>
      <c r="Q286" s="184"/>
      <c r="R286" s="184"/>
      <c r="S286" s="184"/>
      <c r="T286" s="184"/>
      <c r="U286" s="184"/>
      <c r="V286" s="184"/>
      <c r="W286" s="184"/>
      <c r="X286" s="184"/>
      <c r="Y286" s="184"/>
      <c r="Z286" s="184"/>
      <c r="AA286" s="184"/>
      <c r="AB286" s="184"/>
      <c r="AC286" s="184"/>
      <c r="AD286" s="184"/>
      <c r="AE286" s="184"/>
      <c r="AF286" s="184"/>
      <c r="AG286" s="184"/>
      <c r="AH286" s="184"/>
      <c r="AI286" s="184"/>
      <c r="AJ286" s="184"/>
      <c r="AK286" s="184"/>
      <c r="AL286" s="184"/>
      <c r="AM286" s="184"/>
      <c r="AN286" s="184"/>
      <c r="AO286" s="184"/>
      <c r="AP286" s="184"/>
      <c r="AQ286" s="243"/>
      <c r="AR286" s="420">
        <f>CHOOSE($B$3,ENWL!AR286,NPgN!AR286,NPgY!AR286,WMID!AR286,EMID!AR286,SWALES!AR286,SWEST!AR286,LPN!AR286,SPN!AR286,EPN!AR286,SPD!AR286,SPMW!AR286,SSEH!AR286,SSES!AR286)</f>
        <v>0.25</v>
      </c>
      <c r="AS286" s="420">
        <f>CHOOSE($B$3,ENWL!AS286,NPgN!AS286,NPgY!AS286,WMID!AS286,EMID!AS286,SWALES!AS286,SWEST!AS286,LPN!AS286,SPN!AS286,EPN!AS286,SPD!AS286,SPMW!AS286,SSEH!AS286,SSES!AS286)</f>
        <v>0.25</v>
      </c>
      <c r="AT286" s="420">
        <f>CHOOSE($B$3,ENWL!AT286,NPgN!AT286,NPgY!AT286,WMID!AT286,EMID!AT286,SWALES!AT286,SWEST!AT286,LPN!AT286,SPN!AT286,EPN!AT286,SPD!AT286,SPMW!AT286,SSEH!AT286,SSES!AT286)</f>
        <v>0.25</v>
      </c>
      <c r="AU286" s="420">
        <f>CHOOSE($B$3,ENWL!AU286,NPgN!AU286,NPgY!AU286,WMID!AU286,EMID!AU286,SWALES!AU286,SWEST!AU286,LPN!AU286,SPN!AU286,EPN!AU286,SPD!AU286,SPMW!AU286,SSEH!AU286,SSES!AU286)</f>
        <v>0.25</v>
      </c>
      <c r="AV286" s="420">
        <f>CHOOSE($B$3,ENWL!AV286,NPgN!AV286,NPgY!AV286,WMID!AV286,EMID!AV286,SWALES!AV286,SWEST!AV286,LPN!AV286,SPN!AV286,EPN!AV286,SPD!AV286,SPMW!AV286,SSEH!AV286,SSES!AV286)</f>
        <v>0.25</v>
      </c>
      <c r="AW286" s="184"/>
    </row>
    <row r="287" spans="1:49" ht="16.8">
      <c r="A287" s="82"/>
      <c r="B287" s="82"/>
      <c r="C287" s="82"/>
      <c r="D287" s="82"/>
      <c r="E287" s="7" t="s">
        <v>337</v>
      </c>
      <c r="F287" s="86"/>
      <c r="G287" s="82" t="s">
        <v>209</v>
      </c>
      <c r="H287" s="7" t="s">
        <v>338</v>
      </c>
      <c r="J287" s="82"/>
      <c r="K287" s="82"/>
      <c r="L287" s="82"/>
      <c r="M287" s="82"/>
      <c r="N287" s="82"/>
      <c r="O287" s="184"/>
      <c r="P287" s="184"/>
      <c r="Q287" s="184"/>
      <c r="R287" s="184"/>
      <c r="S287" s="184"/>
      <c r="T287" s="184"/>
      <c r="U287" s="184"/>
      <c r="V287" s="184"/>
      <c r="W287" s="184"/>
      <c r="X287" s="184"/>
      <c r="Y287" s="184"/>
      <c r="Z287" s="184"/>
      <c r="AA287" s="184"/>
      <c r="AB287" s="184"/>
      <c r="AC287" s="184"/>
      <c r="AD287" s="184"/>
      <c r="AE287" s="184"/>
      <c r="AF287" s="184"/>
      <c r="AG287" s="184"/>
      <c r="AH287" s="184"/>
      <c r="AI287" s="184"/>
      <c r="AJ287" s="184"/>
      <c r="AK287" s="184"/>
      <c r="AL287" s="184"/>
      <c r="AM287" s="184"/>
      <c r="AN287" s="184"/>
      <c r="AO287" s="184"/>
      <c r="AP287" s="184"/>
      <c r="AQ287" s="243"/>
      <c r="AR287" s="420">
        <f>CHOOSE($B$3,ENWL!AR287,NPgN!AR287,NPgY!AR287,WMID!AR287,EMID!AR287,SWALES!AR287,SWEST!AR287,LPN!AR287,SPN!AR287,EPN!AR287,SPD!AR287,SPMW!AR287,SSEH!AR287,SSES!AR287)</f>
        <v>0.18</v>
      </c>
      <c r="AS287" s="420">
        <f>CHOOSE($B$3,ENWL!AS287,NPgN!AS287,NPgY!AS287,WMID!AS287,EMID!AS287,SWALES!AS287,SWEST!AS287,LPN!AS287,SPN!AS287,EPN!AS287,SPD!AS287,SPMW!AS287,SSEH!AS287,SSES!AS287)</f>
        <v>0.18</v>
      </c>
      <c r="AT287" s="420">
        <f>CHOOSE($B$3,ENWL!AT287,NPgN!AT287,NPgY!AT287,WMID!AT287,EMID!AT287,SWALES!AT287,SWEST!AT287,LPN!AT287,SPN!AT287,EPN!AT287,SPD!AT287,SPMW!AT287,SSEH!AT287,SSES!AT287)</f>
        <v>0.18</v>
      </c>
      <c r="AU287" s="420">
        <f>CHOOSE($B$3,ENWL!AU287,NPgN!AU287,NPgY!AU287,WMID!AU287,EMID!AU287,SWALES!AU287,SWEST!AU287,LPN!AU287,SPN!AU287,EPN!AU287,SPD!AU287,SPMW!AU287,SSEH!AU287,SSES!AU287)</f>
        <v>0.18</v>
      </c>
      <c r="AV287" s="420">
        <f>CHOOSE($B$3,ENWL!AV287,NPgN!AV287,NPgY!AV287,WMID!AV287,EMID!AV287,SWALES!AV287,SWEST!AV287,LPN!AV287,SPN!AV287,EPN!AV287,SPD!AV287,SPMW!AV287,SSEH!AV287,SSES!AV287)</f>
        <v>0.18</v>
      </c>
      <c r="AW287" s="184"/>
    </row>
    <row r="288" spans="1:49" ht="16.8">
      <c r="A288" s="82"/>
      <c r="B288" s="82"/>
      <c r="C288" s="82"/>
      <c r="D288" s="82"/>
      <c r="E288" s="7" t="s">
        <v>339</v>
      </c>
      <c r="F288" s="86"/>
      <c r="G288" s="82" t="s">
        <v>209</v>
      </c>
      <c r="H288" s="7" t="s">
        <v>340</v>
      </c>
      <c r="J288" s="82"/>
      <c r="K288" s="82"/>
      <c r="L288" s="82"/>
      <c r="M288" s="82"/>
      <c r="N288" s="82"/>
      <c r="O288" s="184"/>
      <c r="P288" s="184"/>
      <c r="Q288" s="184"/>
      <c r="R288" s="184"/>
      <c r="S288" s="184"/>
      <c r="T288" s="184"/>
      <c r="U288" s="184"/>
      <c r="V288" s="184"/>
      <c r="W288" s="184"/>
      <c r="X288" s="184"/>
      <c r="Y288" s="184"/>
      <c r="Z288" s="184"/>
      <c r="AA288" s="184"/>
      <c r="AB288" s="184"/>
      <c r="AC288" s="184"/>
      <c r="AD288" s="184"/>
      <c r="AE288" s="184"/>
      <c r="AF288" s="184"/>
      <c r="AG288" s="184"/>
      <c r="AH288" s="184"/>
      <c r="AI288" s="184"/>
      <c r="AJ288" s="184"/>
      <c r="AK288" s="184"/>
      <c r="AL288" s="184"/>
      <c r="AM288" s="184"/>
      <c r="AN288" s="184"/>
      <c r="AO288" s="184"/>
      <c r="AP288" s="184"/>
      <c r="AQ288" s="243"/>
      <c r="AR288" s="420">
        <f>CHOOSE($B$3,ENWL!AR288,NPgN!AR288,NPgY!AR288,WMID!AR288,EMID!AR288,SWALES!AR288,SWEST!AR288,LPN!AR288,SPN!AR288,EPN!AR288,SPD!AR288,SPMW!AR288,SSEH!AR288,SSES!AR288)</f>
        <v>0.06</v>
      </c>
      <c r="AS288" s="420">
        <f>CHOOSE($B$3,ENWL!AS288,NPgN!AS288,NPgY!AS288,WMID!AS288,EMID!AS288,SWALES!AS288,SWEST!AS288,LPN!AS288,SPN!AS288,EPN!AS288,SPD!AS288,SPMW!AS288,SSEH!AS288,SSES!AS288)</f>
        <v>0.06</v>
      </c>
      <c r="AT288" s="420">
        <f>CHOOSE($B$3,ENWL!AT288,NPgN!AT288,NPgY!AT288,WMID!AT288,EMID!AT288,SWALES!AT288,SWEST!AT288,LPN!AT288,SPN!AT288,EPN!AT288,SPD!AT288,SPMW!AT288,SSEH!AT288,SSES!AT288)</f>
        <v>0.06</v>
      </c>
      <c r="AU288" s="420">
        <f>CHOOSE($B$3,ENWL!AU288,NPgN!AU288,NPgY!AU288,WMID!AU288,EMID!AU288,SWALES!AU288,SWEST!AU288,LPN!AU288,SPN!AU288,EPN!AU288,SPD!AU288,SPMW!AU288,SSEH!AU288,SSES!AU288)</f>
        <v>0.06</v>
      </c>
      <c r="AV288" s="420">
        <f>CHOOSE($B$3,ENWL!AV288,NPgN!AV288,NPgY!AV288,WMID!AV288,EMID!AV288,SWALES!AV288,SWEST!AV288,LPN!AV288,SPN!AV288,EPN!AV288,SPD!AV288,SPMW!AV288,SSEH!AV288,SSES!AV288)</f>
        <v>0.06</v>
      </c>
      <c r="AW288" s="184"/>
    </row>
    <row r="289" spans="1:49" ht="16.8">
      <c r="A289" s="82"/>
      <c r="B289" s="82"/>
      <c r="C289" s="82"/>
      <c r="D289" s="82"/>
      <c r="E289" s="7" t="s">
        <v>341</v>
      </c>
      <c r="F289" s="86"/>
      <c r="G289" s="82" t="s">
        <v>209</v>
      </c>
      <c r="H289" s="7" t="s">
        <v>342</v>
      </c>
      <c r="J289" s="82"/>
      <c r="K289" s="82"/>
      <c r="L289" s="82"/>
      <c r="M289" s="82"/>
      <c r="N289" s="82"/>
      <c r="O289" s="184"/>
      <c r="P289" s="184"/>
      <c r="Q289" s="184"/>
      <c r="R289" s="184"/>
      <c r="S289" s="184"/>
      <c r="T289" s="184"/>
      <c r="U289" s="184"/>
      <c r="V289" s="184"/>
      <c r="W289" s="184"/>
      <c r="X289" s="184"/>
      <c r="Y289" s="184"/>
      <c r="Z289" s="184"/>
      <c r="AA289" s="184"/>
      <c r="AB289" s="184"/>
      <c r="AC289" s="184"/>
      <c r="AD289" s="184"/>
      <c r="AE289" s="184"/>
      <c r="AF289" s="184"/>
      <c r="AG289" s="184"/>
      <c r="AH289" s="184"/>
      <c r="AI289" s="184"/>
      <c r="AJ289" s="184"/>
      <c r="AK289" s="184"/>
      <c r="AL289" s="184"/>
      <c r="AM289" s="184"/>
      <c r="AN289" s="184"/>
      <c r="AO289" s="184"/>
      <c r="AP289" s="184"/>
      <c r="AQ289" s="243"/>
      <c r="AR289" s="420">
        <f>CHOOSE($B$3,ENWL!AR289,NPgN!AR289,NPgY!AR289,WMID!AR289,EMID!AR289,SWALES!AR289,SWEST!AR289,LPN!AR289,SPN!AR289,EPN!AR289,SPD!AR289,SPMW!AR289,SSEH!AR289,SSES!AR289)</f>
        <v>0.03</v>
      </c>
      <c r="AS289" s="420">
        <f>CHOOSE($B$3,ENWL!AS289,NPgN!AS289,NPgY!AS289,WMID!AS289,EMID!AS289,SWALES!AS289,SWEST!AS289,LPN!AS289,SPN!AS289,EPN!AS289,SPD!AS289,SPMW!AS289,SSEH!AS289,SSES!AS289)</f>
        <v>0.03</v>
      </c>
      <c r="AT289" s="420">
        <f>CHOOSE($B$3,ENWL!AT289,NPgN!AT289,NPgY!AT289,WMID!AT289,EMID!AT289,SWALES!AT289,SWEST!AT289,LPN!AT289,SPN!AT289,EPN!AT289,SPD!AT289,SPMW!AT289,SSEH!AT289,SSES!AT289)</f>
        <v>0.03</v>
      </c>
      <c r="AU289" s="420">
        <f>CHOOSE($B$3,ENWL!AU289,NPgN!AU289,NPgY!AU289,WMID!AU289,EMID!AU289,SWALES!AU289,SWEST!AU289,LPN!AU289,SPN!AU289,EPN!AU289,SPD!AU289,SPMW!AU289,SSEH!AU289,SSES!AU289)</f>
        <v>0.03</v>
      </c>
      <c r="AV289" s="420">
        <f>CHOOSE($B$3,ENWL!AV289,NPgN!AV289,NPgY!AV289,WMID!AV289,EMID!AV289,SWALES!AV289,SWEST!AV289,LPN!AV289,SPN!AV289,EPN!AV289,SPD!AV289,SPMW!AV289,SSEH!AV289,SSES!AV289)</f>
        <v>0.03</v>
      </c>
      <c r="AW289" s="184"/>
    </row>
    <row r="290" spans="1:49" ht="16.8">
      <c r="A290" s="82"/>
      <c r="B290" s="82"/>
      <c r="C290" s="82"/>
      <c r="D290" s="82"/>
      <c r="E290" s="7" t="s">
        <v>343</v>
      </c>
      <c r="F290" s="86"/>
      <c r="G290" s="82" t="s">
        <v>209</v>
      </c>
      <c r="H290" s="7" t="s">
        <v>344</v>
      </c>
      <c r="J290" s="82"/>
      <c r="K290" s="82"/>
      <c r="L290" s="82"/>
      <c r="M290" s="82"/>
      <c r="N290" s="82"/>
      <c r="O290" s="184"/>
      <c r="P290" s="184"/>
      <c r="Q290" s="184"/>
      <c r="R290" s="184"/>
      <c r="S290" s="184"/>
      <c r="T290" s="184"/>
      <c r="U290" s="184"/>
      <c r="V290" s="184"/>
      <c r="W290" s="184"/>
      <c r="X290" s="184"/>
      <c r="Y290" s="184"/>
      <c r="Z290" s="184"/>
      <c r="AA290" s="184"/>
      <c r="AB290" s="184"/>
      <c r="AC290" s="184"/>
      <c r="AD290" s="184"/>
      <c r="AE290" s="184"/>
      <c r="AF290" s="184"/>
      <c r="AG290" s="184"/>
      <c r="AH290" s="184"/>
      <c r="AI290" s="184"/>
      <c r="AJ290" s="184"/>
      <c r="AK290" s="184"/>
      <c r="AL290" s="184"/>
      <c r="AM290" s="184"/>
      <c r="AN290" s="184"/>
      <c r="AO290" s="184"/>
      <c r="AP290" s="184"/>
      <c r="AQ290" s="243"/>
      <c r="AR290" s="420">
        <f>CHOOSE($B$3,ENWL!AR290,NPgN!AR290,NPgY!AR290,WMID!AR290,EMID!AR290,SWALES!AR290,SWEST!AR290,LPN!AR290,SPN!AR290,EPN!AR290,SPD!AR290,SPMW!AR290,SSEH!AR290,SSES!AR290)</f>
        <v>1.4492753623188406E-2</v>
      </c>
      <c r="AS290" s="420">
        <f>CHOOSE($B$3,ENWL!AS290,NPgN!AS290,NPgY!AS290,WMID!AS290,EMID!AS290,SWALES!AS290,SWEST!AS290,LPN!AS290,SPN!AS290,EPN!AS290,SPD!AS290,SPMW!AS290,SSEH!AS290,SSES!AS290)</f>
        <v>1.4492753623188406E-2</v>
      </c>
      <c r="AT290" s="420">
        <f>CHOOSE($B$3,ENWL!AT290,NPgN!AT290,NPgY!AT290,WMID!AT290,EMID!AT290,SWALES!AT290,SWEST!AT290,LPN!AT290,SPN!AT290,EPN!AT290,SPD!AT290,SPMW!AT290,SSEH!AT290,SSES!AT290)</f>
        <v>1.4492753623188406E-2</v>
      </c>
      <c r="AU290" s="420">
        <f>CHOOSE($B$3,ENWL!AU290,NPgN!AU290,NPgY!AU290,WMID!AU290,EMID!AU290,SWALES!AU290,SWEST!AU290,LPN!AU290,SPN!AU290,EPN!AU290,SPD!AU290,SPMW!AU290,SSEH!AU290,SSES!AU290)</f>
        <v>1.4492753623188406E-2</v>
      </c>
      <c r="AV290" s="420">
        <f>CHOOSE($B$3,ENWL!AV290,NPgN!AV290,NPgY!AV290,WMID!AV290,EMID!AV290,SWALES!AV290,SWEST!AV290,LPN!AV290,SPN!AV290,EPN!AV290,SPD!AV290,SPMW!AV290,SSEH!AV290,SSES!AV290)</f>
        <v>1.4492753623188406E-2</v>
      </c>
      <c r="AW290" s="184"/>
    </row>
    <row r="291" spans="1:49" ht="16.8">
      <c r="A291" s="82"/>
      <c r="B291" s="82"/>
      <c r="C291" s="82"/>
      <c r="D291" s="82"/>
      <c r="E291" s="82"/>
      <c r="F291" s="82"/>
      <c r="G291" s="82"/>
      <c r="H291" s="82"/>
      <c r="I291" s="82"/>
      <c r="J291" s="82"/>
      <c r="K291" s="82"/>
      <c r="L291" s="82"/>
      <c r="M291" s="82"/>
      <c r="N291" s="82"/>
      <c r="O291" s="184"/>
      <c r="P291" s="184"/>
      <c r="Q291" s="184"/>
      <c r="R291" s="184"/>
      <c r="S291" s="184"/>
      <c r="T291" s="184"/>
      <c r="U291" s="184"/>
      <c r="V291" s="184"/>
      <c r="W291" s="184"/>
      <c r="X291" s="184"/>
      <c r="Y291" s="184"/>
      <c r="Z291" s="184"/>
      <c r="AA291" s="184"/>
      <c r="AB291" s="184"/>
      <c r="AC291" s="184"/>
      <c r="AD291" s="184"/>
      <c r="AE291" s="184"/>
      <c r="AF291" s="184"/>
      <c r="AG291" s="184"/>
      <c r="AH291" s="184"/>
      <c r="AI291" s="184"/>
      <c r="AJ291" s="184"/>
      <c r="AK291" s="184"/>
      <c r="AL291" s="184"/>
      <c r="AM291" s="184"/>
      <c r="AN291" s="184"/>
      <c r="AO291" s="184"/>
      <c r="AP291" s="184"/>
      <c r="AQ291" s="243"/>
      <c r="AR291" s="145"/>
      <c r="AS291" s="184"/>
      <c r="AT291" s="184"/>
      <c r="AU291" s="184"/>
      <c r="AV291" s="184"/>
      <c r="AW291" s="184"/>
    </row>
    <row r="292" spans="1:49" ht="16.8">
      <c r="A292" s="82"/>
      <c r="B292" s="82"/>
      <c r="C292" s="82"/>
      <c r="D292" s="82"/>
      <c r="E292" s="82" t="s">
        <v>345</v>
      </c>
      <c r="F292" s="82"/>
      <c r="G292" s="82" t="s">
        <v>105</v>
      </c>
      <c r="H292" s="82"/>
      <c r="I292" s="82"/>
      <c r="J292" s="82"/>
      <c r="K292" s="82"/>
      <c r="L292" s="82"/>
      <c r="M292" s="82"/>
      <c r="N292" s="82"/>
      <c r="O292" s="184"/>
      <c r="P292" s="184"/>
      <c r="Q292" s="184"/>
      <c r="R292" s="184"/>
      <c r="S292" s="184"/>
      <c r="T292" s="184"/>
      <c r="U292" s="184"/>
      <c r="V292" s="184"/>
      <c r="W292" s="184"/>
      <c r="X292" s="184"/>
      <c r="Y292" s="184"/>
      <c r="Z292" s="184"/>
      <c r="AA292" s="184"/>
      <c r="AB292" s="184"/>
      <c r="AC292" s="184"/>
      <c r="AD292" s="184"/>
      <c r="AE292" s="184"/>
      <c r="AF292" s="184"/>
      <c r="AG292" s="184"/>
      <c r="AH292" s="184"/>
      <c r="AI292" s="184"/>
      <c r="AJ292" s="184"/>
      <c r="AK292" s="184"/>
      <c r="AL292" s="184"/>
      <c r="AM292" s="184"/>
      <c r="AN292" s="184"/>
      <c r="AO292" s="184"/>
      <c r="AP292" s="184"/>
      <c r="AQ292" s="243"/>
      <c r="AR292" s="528">
        <f>CHOOSE($B$3,ENWL!AR292,NPgN!AR292,NPgY!AR292,WMID!AR292,EMID!AR292,SWALES!AR292,SWEST!AR292,LPN!AR292,SPN!AR292,EPN!AR292,SPD!AR292,SPMW!AR292,SSEH!AR292,SSES!AR292)</f>
        <v>0.94083766340920505</v>
      </c>
      <c r="AS292" s="528">
        <f>CHOOSE($B$3,ENWL!AS292,NPgN!AS292,NPgY!AS292,WMID!AS292,EMID!AS292,SWALES!AS292,SWEST!AS292,LPN!AS292,SPN!AS292,EPN!AS292,SPD!AS292,SPMW!AS292,SSEH!AS292,SSES!AS292)</f>
        <v>0.89327362005723643</v>
      </c>
      <c r="AT292" s="528">
        <f>CHOOSE($B$3,ENWL!AT292,NPgN!AT292,NPgY!AT292,WMID!AT292,EMID!AT292,SWALES!AT292,SWEST!AT292,LPN!AT292,SPN!AT292,EPN!AT292,SPD!AT292,SPMW!AT292,SSEH!AT292,SSES!AT292)</f>
        <v>0.85016201774887534</v>
      </c>
      <c r="AU292" s="528">
        <f>CHOOSE($B$3,ENWL!AU292,NPgN!AU292,NPgY!AU292,WMID!AU292,EMID!AU292,SWALES!AU292,SWEST!AU292,LPN!AU292,SPN!AU292,EPN!AU292,SPD!AU292,SPMW!AU292,SSEH!AU292,SSES!AU292)</f>
        <v>0.70172058348408528</v>
      </c>
      <c r="AV292" s="528">
        <f>CHOOSE($B$3,ENWL!AV292,NPgN!AV292,NPgY!AV292,WMID!AV292,EMID!AV292,SWALES!AV292,SWEST!AV292,LPN!AV292,SPN!AV292,EPN!AV292,SPD!AV292,SPMW!AV292,SSEH!AV292,SSES!AV292)</f>
        <v>0.70273163357435342</v>
      </c>
      <c r="AW292" s="184"/>
    </row>
    <row r="293" spans="1:49" ht="16.8">
      <c r="A293" s="82"/>
      <c r="B293" s="82"/>
      <c r="C293" s="82"/>
      <c r="D293" s="82"/>
      <c r="E293" s="82" t="s">
        <v>346</v>
      </c>
      <c r="F293" s="82"/>
      <c r="G293" s="82" t="s">
        <v>209</v>
      </c>
      <c r="H293" s="82"/>
      <c r="I293" s="82"/>
      <c r="J293" s="82"/>
      <c r="K293" s="82"/>
      <c r="L293" s="82"/>
      <c r="M293" s="82"/>
      <c r="N293" s="82"/>
      <c r="O293" s="184"/>
      <c r="P293" s="184"/>
      <c r="Q293" s="184"/>
      <c r="R293" s="184"/>
      <c r="S293" s="184"/>
      <c r="T293" s="184"/>
      <c r="U293" s="184"/>
      <c r="V293" s="184"/>
      <c r="W293" s="184"/>
      <c r="X293" s="184"/>
      <c r="Y293" s="184"/>
      <c r="Z293" s="184"/>
      <c r="AA293" s="184"/>
      <c r="AB293" s="184"/>
      <c r="AC293" s="184"/>
      <c r="AD293" s="184"/>
      <c r="AE293" s="184"/>
      <c r="AF293" s="184"/>
      <c r="AG293" s="184"/>
      <c r="AH293" s="184"/>
      <c r="AI293" s="184"/>
      <c r="AJ293" s="184"/>
      <c r="AK293" s="184"/>
      <c r="AL293" s="184"/>
      <c r="AM293" s="184"/>
      <c r="AN293" s="184"/>
      <c r="AO293" s="184"/>
      <c r="AP293" s="184"/>
      <c r="AQ293" s="243"/>
      <c r="AR293" s="410">
        <f>CHOOSE($B$3,ENWL!AR293,NPgN!AR293,NPgY!AR293,WMID!AR293,EMID!AR293,SWALES!AR293,SWEST!AR293,LPN!AR293,SPN!AR293,EPN!AR293,SPD!AR293,SPMW!AR293,SSEH!AR293,SSES!AR293)</f>
        <v>0.65</v>
      </c>
      <c r="AS293" s="410">
        <f>CHOOSE($B$3,ENWL!AS293,NPgN!AS293,NPgY!AS293,WMID!AS293,EMID!AS293,SWALES!AS293,SWEST!AS293,LPN!AS293,SPN!AS293,EPN!AS293,SPD!AS293,SPMW!AS293,SSEH!AS293,SSES!AS293)</f>
        <v>0.64</v>
      </c>
      <c r="AT293" s="410">
        <f>CHOOSE($B$3,ENWL!AT293,NPgN!AT293,NPgY!AT293,WMID!AT293,EMID!AT293,SWALES!AT293,SWEST!AT293,LPN!AT293,SPN!AT293,EPN!AT293,SPD!AT293,SPMW!AT293,SSEH!AT293,SSES!AT293)</f>
        <v>0.63</v>
      </c>
      <c r="AU293" s="410">
        <f>CHOOSE($B$3,ENWL!AU293,NPgN!AU293,NPgY!AU293,WMID!AU293,EMID!AU293,SWALES!AU293,SWEST!AU293,LPN!AU293,SPN!AU293,EPN!AU293,SPD!AU293,SPMW!AU293,SSEH!AU293,SSES!AU293)</f>
        <v>0.61</v>
      </c>
      <c r="AV293" s="410">
        <f>CHOOSE($B$3,ENWL!AV293,NPgN!AV293,NPgY!AV293,WMID!AV293,EMID!AV293,SWALES!AV293,SWEST!AV293,LPN!AV293,SPN!AV293,EPN!AV293,SPD!AV293,SPMW!AV293,SSEH!AV293,SSES!AV293)</f>
        <v>0.6</v>
      </c>
      <c r="AW293" s="184"/>
    </row>
    <row r="294" spans="1:49" ht="16.8">
      <c r="A294" s="82"/>
      <c r="B294" s="82"/>
      <c r="C294" s="82"/>
      <c r="D294" s="82"/>
      <c r="E294" s="82"/>
      <c r="F294" s="82"/>
      <c r="G294" s="82"/>
      <c r="H294" s="82"/>
      <c r="I294" s="82"/>
      <c r="J294" s="82"/>
      <c r="K294" s="82"/>
      <c r="L294" s="82"/>
      <c r="M294" s="82"/>
      <c r="N294" s="82"/>
      <c r="O294" s="184"/>
      <c r="P294" s="184"/>
      <c r="Q294" s="184"/>
      <c r="R294" s="184"/>
      <c r="S294" s="184"/>
      <c r="T294" s="184"/>
      <c r="U294" s="184"/>
      <c r="V294" s="184"/>
      <c r="W294" s="184"/>
      <c r="X294" s="184"/>
      <c r="Y294" s="184"/>
      <c r="Z294" s="184"/>
      <c r="AA294" s="184"/>
      <c r="AB294" s="184"/>
      <c r="AC294" s="184"/>
      <c r="AD294" s="184"/>
      <c r="AE294" s="184"/>
      <c r="AF294" s="184"/>
      <c r="AG294" s="184"/>
      <c r="AH294" s="184"/>
      <c r="AI294" s="184"/>
      <c r="AJ294" s="184"/>
      <c r="AK294" s="184"/>
      <c r="AL294" s="184"/>
      <c r="AM294" s="184"/>
      <c r="AN294" s="184"/>
      <c r="AO294" s="184"/>
      <c r="AP294" s="184"/>
      <c r="AQ294" s="243"/>
      <c r="AR294" s="145"/>
      <c r="AS294" s="184"/>
      <c r="AT294" s="184"/>
      <c r="AU294" s="184"/>
      <c r="AV294" s="184"/>
      <c r="AW294" s="184"/>
    </row>
    <row r="295" spans="1:49" ht="16.8">
      <c r="A295" s="82"/>
      <c r="B295" s="82"/>
      <c r="C295" s="82"/>
      <c r="D295" s="351" t="s">
        <v>347</v>
      </c>
      <c r="E295" s="351"/>
      <c r="F295" s="82"/>
      <c r="G295" s="82"/>
      <c r="H295" s="82"/>
      <c r="I295" s="82"/>
      <c r="J295" s="82"/>
      <c r="K295" s="82"/>
      <c r="L295" s="82"/>
      <c r="M295" s="82"/>
      <c r="N295" s="82"/>
      <c r="O295" s="184"/>
      <c r="P295" s="184"/>
      <c r="Q295" s="184"/>
      <c r="R295" s="184"/>
      <c r="S295" s="184"/>
      <c r="T295" s="184"/>
      <c r="U295" s="184"/>
      <c r="V295" s="184"/>
      <c r="W295" s="184"/>
      <c r="X295" s="184"/>
      <c r="Y295" s="184"/>
      <c r="Z295" s="184"/>
      <c r="AA295" s="184"/>
      <c r="AB295" s="184"/>
      <c r="AC295" s="184"/>
      <c r="AD295" s="184"/>
      <c r="AE295" s="184"/>
      <c r="AF295" s="184"/>
      <c r="AG295" s="184"/>
      <c r="AH295" s="184"/>
      <c r="AI295" s="184"/>
      <c r="AJ295" s="184"/>
      <c r="AK295" s="184"/>
      <c r="AL295" s="184"/>
      <c r="AM295" s="184"/>
      <c r="AN295" s="184"/>
      <c r="AO295" s="184"/>
      <c r="AP295" s="184"/>
      <c r="AQ295" s="243"/>
      <c r="AR295" s="364"/>
      <c r="AS295" s="184"/>
      <c r="AT295" s="184"/>
      <c r="AU295" s="184"/>
      <c r="AV295" s="184"/>
      <c r="AW295" s="184"/>
    </row>
    <row r="296" spans="1:49" ht="16.8">
      <c r="A296" s="82"/>
      <c r="B296" s="82"/>
      <c r="C296" s="82"/>
      <c r="D296" s="82"/>
      <c r="E296" s="82" t="s">
        <v>348</v>
      </c>
      <c r="F296" s="82"/>
      <c r="G296" s="82" t="s">
        <v>209</v>
      </c>
      <c r="H296" s="82" t="s">
        <v>349</v>
      </c>
      <c r="I296" s="82"/>
      <c r="J296" s="82"/>
      <c r="K296" s="82"/>
      <c r="L296" s="82"/>
      <c r="M296" s="82"/>
      <c r="N296" s="82"/>
      <c r="O296" s="184"/>
      <c r="P296" s="184"/>
      <c r="Q296" s="184"/>
      <c r="R296" s="184"/>
      <c r="S296" s="184"/>
      <c r="T296" s="184"/>
      <c r="U296" s="184"/>
      <c r="V296" s="184"/>
      <c r="W296" s="184"/>
      <c r="X296" s="184"/>
      <c r="Y296" s="184"/>
      <c r="Z296" s="184"/>
      <c r="AA296" s="184"/>
      <c r="AB296" s="184"/>
      <c r="AC296" s="184"/>
      <c r="AD296" s="184"/>
      <c r="AE296" s="184"/>
      <c r="AF296" s="184"/>
      <c r="AG296" s="184"/>
      <c r="AH296" s="184"/>
      <c r="AI296" s="184"/>
      <c r="AJ296" s="184"/>
      <c r="AK296" s="184"/>
      <c r="AL296" s="184"/>
      <c r="AM296" s="184"/>
      <c r="AN296" s="184"/>
      <c r="AO296" s="184"/>
      <c r="AP296" s="184"/>
      <c r="AQ296" s="243"/>
      <c r="AR296" s="508">
        <f>CHOOSE($B$3,ENWL!AR296,NPgN!AR296,NPgY!AR296,WMID!AR296,EMID!AR296,SWALES!AR296,SWEST!AR296,LPN!AR296,SPN!AR296,EPN!AR296,SPD!AR296,SPMW!AR296,SSEH!AR296,SSES!AR296)</f>
        <v>1.7879189880563019E-2</v>
      </c>
      <c r="AS296" s="508">
        <f>CHOOSE($B$3,ENWL!AS296,NPgN!AS296,NPgY!AS296,WMID!AS296,EMID!AS296,SWALES!AS296,SWEST!AS296,LPN!AS296,SPN!AS296,EPN!AS296,SPD!AS296,SPMW!AS296,SSEH!AS296,SSES!AS296)</f>
        <v>2.0825059484744435E-2</v>
      </c>
      <c r="AT296" s="508">
        <f>CHOOSE($B$3,ENWL!AT296,NPgN!AT296,NPgY!AT296,WMID!AT296,EMID!AT296,SWALES!AT296,SWEST!AT296,LPN!AT296,SPN!AT296,EPN!AT296,SPD!AT296,SPMW!AT296,SSEH!AT296,SSES!AT296)</f>
        <v>1.9022633074950564E-2</v>
      </c>
      <c r="AU296" s="508">
        <f>CHOOSE($B$3,ENWL!AU296,NPgN!AU296,NPgY!AU296,WMID!AU296,EMID!AU296,SWALES!AU296,SWEST!AU296,LPN!AU296,SPN!AU296,EPN!AU296,SPD!AU296,SPMW!AU296,SSEH!AU296,SSES!AU296)</f>
        <v>1.8916943285740843E-2</v>
      </c>
      <c r="AV296" s="508">
        <f>CHOOSE($B$3,ENWL!AV296,NPgN!AV296,NPgY!AV296,WMID!AV296,EMID!AV296,SWALES!AV296,SWEST!AV296,LPN!AV296,SPN!AV296,EPN!AV296,SPD!AV296,SPMW!AV296,SSEH!AV296,SSES!AV296)</f>
        <v>2.024201539338838E-2</v>
      </c>
      <c r="AW296" s="184"/>
    </row>
    <row r="297" spans="1:49" ht="16.8">
      <c r="A297" s="82"/>
      <c r="B297" s="82"/>
      <c r="C297" s="82"/>
      <c r="D297" s="82"/>
      <c r="E297" s="82" t="s">
        <v>350</v>
      </c>
      <c r="F297" s="82"/>
      <c r="G297" s="82" t="s">
        <v>209</v>
      </c>
      <c r="H297" s="82" t="s">
        <v>349</v>
      </c>
      <c r="I297" s="82"/>
      <c r="J297" s="82"/>
      <c r="K297" s="82"/>
      <c r="L297" s="82"/>
      <c r="M297" s="82"/>
      <c r="N297" s="82"/>
      <c r="O297" s="184"/>
      <c r="P297" s="184"/>
      <c r="Q297" s="184"/>
      <c r="R297" s="184"/>
      <c r="S297" s="184"/>
      <c r="T297" s="184"/>
      <c r="U297" s="184"/>
      <c r="V297" s="184"/>
      <c r="W297" s="184"/>
      <c r="X297" s="184"/>
      <c r="Y297" s="184"/>
      <c r="Z297" s="184"/>
      <c r="AA297" s="184"/>
      <c r="AB297" s="184"/>
      <c r="AC297" s="184"/>
      <c r="AD297" s="184"/>
      <c r="AE297" s="184"/>
      <c r="AF297" s="184"/>
      <c r="AG297" s="184"/>
      <c r="AH297" s="184"/>
      <c r="AI297" s="184"/>
      <c r="AJ297" s="184"/>
      <c r="AK297" s="184"/>
      <c r="AL297" s="184"/>
      <c r="AM297" s="184"/>
      <c r="AN297" s="184"/>
      <c r="AO297" s="184"/>
      <c r="AP297" s="184"/>
      <c r="AQ297" s="243"/>
      <c r="AR297" s="508">
        <f>CHOOSE($B$3,ENWL!AR297,NPgN!AR297,NPgY!AR297,WMID!AR297,EMID!AR297,SWALES!AR297,SWEST!AR297,LPN!AR297,SPN!AR297,EPN!AR297,SPD!AR297,SPMW!AR297,SSEH!AR297,SSES!AR297)</f>
        <v>2.1130458424358689E-3</v>
      </c>
      <c r="AS297" s="508">
        <f>CHOOSE($B$3,ENWL!AS297,NPgN!AS297,NPgY!AS297,WMID!AS297,EMID!AS297,SWALES!AS297,SWEST!AS297,LPN!AS297,SPN!AS297,EPN!AS297,SPD!AS297,SPMW!AS297,SSEH!AS297,SSES!AS297)</f>
        <v>7.5913997506278641E-4</v>
      </c>
      <c r="AT297" s="508">
        <f>CHOOSE($B$3,ENWL!AT297,NPgN!AT297,NPgY!AT297,WMID!AT297,EMID!AT297,SWALES!AT297,SWEST!AT297,LPN!AT297,SPN!AT297,EPN!AT297,SPD!AT297,SPMW!AT297,SSEH!AT297,SSES!AT297)</f>
        <v>1.3764383798412685E-3</v>
      </c>
      <c r="AU297" s="508">
        <f>CHOOSE($B$3,ENWL!AU297,NPgN!AU297,NPgY!AU297,WMID!AU297,EMID!AU297,SWALES!AU297,SWEST!AU297,LPN!AU297,SPN!AU297,EPN!AU297,SPD!AU297,SPMW!AU297,SSEH!AU297,SSES!AU297)</f>
        <v>1.4782459933121916E-3</v>
      </c>
      <c r="AV297" s="508">
        <f>CHOOSE($B$3,ENWL!AV297,NPgN!AV297,NPgY!AV297,WMID!AV297,EMID!AV297,SWALES!AV297,SWEST!AV297,LPN!AV297,SPN!AV297,EPN!AV297,SPD!AV297,SPMW!AV297,SSEH!AV297,SSES!AV297)</f>
        <v>1.6208564732515638E-3</v>
      </c>
      <c r="AW297" s="184"/>
    </row>
    <row r="298" spans="1:49" ht="16.8">
      <c r="A298" s="82"/>
      <c r="B298" s="82"/>
      <c r="C298" s="82"/>
      <c r="D298" s="82"/>
      <c r="E298" s="82" t="s">
        <v>351</v>
      </c>
      <c r="F298" s="82"/>
      <c r="G298" s="82" t="s">
        <v>209</v>
      </c>
      <c r="H298" s="82" t="s">
        <v>349</v>
      </c>
      <c r="I298" s="82"/>
      <c r="J298" s="82"/>
      <c r="K298" s="82"/>
      <c r="L298" s="82"/>
      <c r="M298" s="82"/>
      <c r="N298" s="82"/>
      <c r="O298" s="184"/>
      <c r="P298" s="184"/>
      <c r="Q298" s="184"/>
      <c r="R298" s="184"/>
      <c r="S298" s="184"/>
      <c r="T298" s="184"/>
      <c r="U298" s="184"/>
      <c r="V298" s="184"/>
      <c r="W298" s="184"/>
      <c r="X298" s="184"/>
      <c r="Y298" s="184"/>
      <c r="Z298" s="184"/>
      <c r="AA298" s="184"/>
      <c r="AB298" s="184"/>
      <c r="AC298" s="184"/>
      <c r="AD298" s="184"/>
      <c r="AE298" s="184"/>
      <c r="AF298" s="184"/>
      <c r="AG298" s="184"/>
      <c r="AH298" s="184"/>
      <c r="AI298" s="184"/>
      <c r="AJ298" s="184"/>
      <c r="AK298" s="184"/>
      <c r="AL298" s="184"/>
      <c r="AM298" s="184"/>
      <c r="AN298" s="184"/>
      <c r="AO298" s="184"/>
      <c r="AP298" s="184"/>
      <c r="AQ298" s="243"/>
      <c r="AR298" s="508">
        <f>CHOOSE($B$3,ENWL!AR298,NPgN!AR298,NPgY!AR298,WMID!AR298,EMID!AR298,SWALES!AR298,SWEST!AR298,LPN!AR298,SPN!AR298,EPN!AR298,SPD!AR298,SPMW!AR298,SSEH!AR298,SSES!AR298)</f>
        <v>0.84049893250493979</v>
      </c>
      <c r="AS298" s="508">
        <f>CHOOSE($B$3,ENWL!AS298,NPgN!AS298,NPgY!AS298,WMID!AS298,EMID!AS298,SWALES!AS298,SWEST!AS298,LPN!AS298,SPN!AS298,EPN!AS298,SPD!AS298,SPMW!AS298,SSEH!AS298,SSES!AS298)</f>
        <v>0.8643720114246447</v>
      </c>
      <c r="AT298" s="508">
        <f>CHOOSE($B$3,ENWL!AT298,NPgN!AT298,NPgY!AT298,WMID!AT298,EMID!AT298,SWALES!AT298,SWEST!AT298,LPN!AT298,SPN!AT298,EPN!AT298,SPD!AT298,SPMW!AT298,SSEH!AT298,SSES!AT298)</f>
        <v>0.85050905525478826</v>
      </c>
      <c r="AU298" s="508">
        <f>CHOOSE($B$3,ENWL!AU298,NPgN!AU298,NPgY!AU298,WMID!AU298,EMID!AU298,SWALES!AU298,SWEST!AU298,LPN!AU298,SPN!AU298,EPN!AU298,SPD!AU298,SPMW!AU298,SSEH!AU298,SSES!AU298)</f>
        <v>0.86780961567151715</v>
      </c>
      <c r="AV298" s="508">
        <f>CHOOSE($B$3,ENWL!AV298,NPgN!AV298,NPgY!AV298,WMID!AV298,EMID!AV298,SWALES!AV298,SWEST!AV298,LPN!AV298,SPN!AV298,EPN!AV298,SPD!AV298,SPMW!AV298,SSEH!AV298,SSES!AV298)</f>
        <v>0.858643225750223</v>
      </c>
      <c r="AW298" s="184"/>
    </row>
    <row r="299" spans="1:49" ht="16.8">
      <c r="A299" s="82"/>
      <c r="B299" s="82"/>
      <c r="C299" s="82"/>
      <c r="D299" s="82"/>
      <c r="E299" s="82" t="s">
        <v>352</v>
      </c>
      <c r="F299" s="82"/>
      <c r="G299" s="82" t="s">
        <v>209</v>
      </c>
      <c r="H299" s="82" t="s">
        <v>349</v>
      </c>
      <c r="I299" s="82"/>
      <c r="J299" s="82"/>
      <c r="K299" s="82"/>
      <c r="L299" s="82"/>
      <c r="M299" s="82"/>
      <c r="N299" s="82"/>
      <c r="O299" s="184"/>
      <c r="P299" s="184"/>
      <c r="Q299" s="184"/>
      <c r="R299" s="184"/>
      <c r="S299" s="184"/>
      <c r="T299" s="184"/>
      <c r="U299" s="184"/>
      <c r="V299" s="184"/>
      <c r="W299" s="184"/>
      <c r="X299" s="184"/>
      <c r="Y299" s="184"/>
      <c r="Z299" s="184"/>
      <c r="AA299" s="184"/>
      <c r="AB299" s="184"/>
      <c r="AC299" s="184"/>
      <c r="AD299" s="184"/>
      <c r="AE299" s="184"/>
      <c r="AF299" s="184"/>
      <c r="AG299" s="184"/>
      <c r="AH299" s="184"/>
      <c r="AI299" s="184"/>
      <c r="AJ299" s="184"/>
      <c r="AK299" s="184"/>
      <c r="AL299" s="184"/>
      <c r="AM299" s="184"/>
      <c r="AN299" s="184"/>
      <c r="AO299" s="184"/>
      <c r="AP299" s="184"/>
      <c r="AQ299" s="243"/>
      <c r="AR299" s="508">
        <f>CHOOSE($B$3,ENWL!AR299,NPgN!AR299,NPgY!AR299,WMID!AR299,EMID!AR299,SWALES!AR299,SWEST!AR299,LPN!AR299,SPN!AR299,EPN!AR299,SPD!AR299,SPMW!AR299,SSEH!AR299,SSES!AR299)</f>
        <v>0</v>
      </c>
      <c r="AS299" s="508">
        <f>CHOOSE($B$3,ENWL!AS299,NPgN!AS299,NPgY!AS299,WMID!AS299,EMID!AS299,SWALES!AS299,SWEST!AS299,LPN!AS299,SPN!AS299,EPN!AS299,SPD!AS299,SPMW!AS299,SSEH!AS299,SSES!AS299)</f>
        <v>0</v>
      </c>
      <c r="AT299" s="508">
        <f>CHOOSE($B$3,ENWL!AT299,NPgN!AT299,NPgY!AT299,WMID!AT299,EMID!AT299,SWALES!AT299,SWEST!AT299,LPN!AT299,SPN!AT299,EPN!AT299,SPD!AT299,SPMW!AT299,SSEH!AT299,SSES!AT299)</f>
        <v>0</v>
      </c>
      <c r="AU299" s="508">
        <f>CHOOSE($B$3,ENWL!AU299,NPgN!AU299,NPgY!AU299,WMID!AU299,EMID!AU299,SWALES!AU299,SWEST!AU299,LPN!AU299,SPN!AU299,EPN!AU299,SPD!AU299,SPMW!AU299,SSEH!AU299,SSES!AU299)</f>
        <v>0</v>
      </c>
      <c r="AV299" s="508">
        <f>CHOOSE($B$3,ENWL!AV299,NPgN!AV299,NPgY!AV299,WMID!AV299,EMID!AV299,SWALES!AV299,SWEST!AV299,LPN!AV299,SPN!AV299,EPN!AV299,SPD!AV299,SPMW!AV299,SSEH!AV299,SSES!AV299)</f>
        <v>0</v>
      </c>
      <c r="AW299" s="184"/>
    </row>
    <row r="300" spans="1:49" ht="16.8">
      <c r="A300" s="82"/>
      <c r="B300" s="82"/>
      <c r="C300" s="82"/>
      <c r="D300" s="82"/>
      <c r="E300" s="82" t="s">
        <v>353</v>
      </c>
      <c r="F300" s="82"/>
      <c r="G300" s="82" t="s">
        <v>209</v>
      </c>
      <c r="H300" s="82" t="s">
        <v>349</v>
      </c>
      <c r="I300" s="82"/>
      <c r="J300" s="82"/>
      <c r="K300" s="82"/>
      <c r="L300" s="82"/>
      <c r="M300" s="82"/>
      <c r="N300" s="82"/>
      <c r="O300" s="184"/>
      <c r="P300" s="184"/>
      <c r="Q300" s="184"/>
      <c r="R300" s="184"/>
      <c r="S300" s="184"/>
      <c r="T300" s="184"/>
      <c r="U300" s="184"/>
      <c r="V300" s="184"/>
      <c r="W300" s="184"/>
      <c r="X300" s="184"/>
      <c r="Y300" s="184"/>
      <c r="Z300" s="184"/>
      <c r="AA300" s="184"/>
      <c r="AB300" s="184"/>
      <c r="AC300" s="184"/>
      <c r="AD300" s="184"/>
      <c r="AE300" s="184"/>
      <c r="AF300" s="184"/>
      <c r="AG300" s="184"/>
      <c r="AH300" s="184"/>
      <c r="AI300" s="184"/>
      <c r="AJ300" s="184"/>
      <c r="AK300" s="184"/>
      <c r="AL300" s="184"/>
      <c r="AM300" s="184"/>
      <c r="AN300" s="184"/>
      <c r="AO300" s="184"/>
      <c r="AP300" s="184"/>
      <c r="AQ300" s="243"/>
      <c r="AR300" s="508">
        <f>CHOOSE($B$3,ENWL!AR300,NPgN!AR300,NPgY!AR300,WMID!AR300,EMID!AR300,SWALES!AR300,SWEST!AR300,LPN!AR300,SPN!AR300,EPN!AR300,SPD!AR300,SPMW!AR300,SSEH!AR300,SSES!AR300)</f>
        <v>0</v>
      </c>
      <c r="AS300" s="508">
        <f>CHOOSE($B$3,ENWL!AS300,NPgN!AS300,NPgY!AS300,WMID!AS300,EMID!AS300,SWALES!AS300,SWEST!AS300,LPN!AS300,SPN!AS300,EPN!AS300,SPD!AS300,SPMW!AS300,SSEH!AS300,SSES!AS300)</f>
        <v>0</v>
      </c>
      <c r="AT300" s="508">
        <f>CHOOSE($B$3,ENWL!AT300,NPgN!AT300,NPgY!AT300,WMID!AT300,EMID!AT300,SWALES!AT300,SWEST!AT300,LPN!AT300,SPN!AT300,EPN!AT300,SPD!AT300,SPMW!AT300,SSEH!AT300,SSES!AT300)</f>
        <v>0</v>
      </c>
      <c r="AU300" s="508">
        <f>CHOOSE($B$3,ENWL!AU300,NPgN!AU300,NPgY!AU300,WMID!AU300,EMID!AU300,SWALES!AU300,SWEST!AU300,LPN!AU300,SPN!AU300,EPN!AU300,SPD!AU300,SPMW!AU300,SSEH!AU300,SSES!AU300)</f>
        <v>0</v>
      </c>
      <c r="AV300" s="508">
        <f>CHOOSE($B$3,ENWL!AV300,NPgN!AV300,NPgY!AV300,WMID!AV300,EMID!AV300,SWALES!AV300,SWEST!AV300,LPN!AV300,SPN!AV300,EPN!AV300,SPD!AV300,SPMW!AV300,SSEH!AV300,SSES!AV300)</f>
        <v>0</v>
      </c>
      <c r="AW300" s="184"/>
    </row>
    <row r="301" spans="1:49" ht="16.8">
      <c r="A301" s="82"/>
      <c r="B301" s="82"/>
      <c r="C301" s="82"/>
      <c r="D301" s="82"/>
      <c r="E301" s="82" t="s">
        <v>354</v>
      </c>
      <c r="F301" s="82"/>
      <c r="G301" s="82" t="s">
        <v>209</v>
      </c>
      <c r="H301" s="82" t="s">
        <v>349</v>
      </c>
      <c r="I301" s="82"/>
      <c r="J301" s="82"/>
      <c r="K301" s="82"/>
      <c r="L301" s="82"/>
      <c r="M301" s="82"/>
      <c r="N301" s="82"/>
      <c r="O301" s="184"/>
      <c r="P301" s="184"/>
      <c r="Q301" s="184"/>
      <c r="R301" s="184"/>
      <c r="S301" s="184"/>
      <c r="T301" s="184"/>
      <c r="U301" s="184"/>
      <c r="V301" s="184"/>
      <c r="W301" s="184"/>
      <c r="X301" s="184"/>
      <c r="Y301" s="184"/>
      <c r="Z301" s="184"/>
      <c r="AA301" s="184"/>
      <c r="AB301" s="184"/>
      <c r="AC301" s="184"/>
      <c r="AD301" s="184"/>
      <c r="AE301" s="184"/>
      <c r="AF301" s="184"/>
      <c r="AG301" s="184"/>
      <c r="AH301" s="184"/>
      <c r="AI301" s="184"/>
      <c r="AJ301" s="184"/>
      <c r="AK301" s="184"/>
      <c r="AL301" s="184"/>
      <c r="AM301" s="184"/>
      <c r="AN301" s="184"/>
      <c r="AO301" s="184"/>
      <c r="AP301" s="184"/>
      <c r="AQ301" s="243"/>
      <c r="AR301" s="508">
        <f>CHOOSE($B$3,ENWL!AR301,NPgN!AR301,NPgY!AR301,WMID!AR301,EMID!AR301,SWALES!AR301,SWEST!AR301,LPN!AR301,SPN!AR301,EPN!AR301,SPD!AR301,SPMW!AR301,SSEH!AR301,SSES!AR301)</f>
        <v>0</v>
      </c>
      <c r="AS301" s="508">
        <f>CHOOSE($B$3,ENWL!AS301,NPgN!AS301,NPgY!AS301,WMID!AS301,EMID!AS301,SWALES!AS301,SWEST!AS301,LPN!AS301,SPN!AS301,EPN!AS301,SPD!AS301,SPMW!AS301,SSEH!AS301,SSES!AS301)</f>
        <v>0</v>
      </c>
      <c r="AT301" s="508">
        <f>CHOOSE($B$3,ENWL!AT301,NPgN!AT301,NPgY!AT301,WMID!AT301,EMID!AT301,SWALES!AT301,SWEST!AT301,LPN!AT301,SPN!AT301,EPN!AT301,SPD!AT301,SPMW!AT301,SSEH!AT301,SSES!AT301)</f>
        <v>0</v>
      </c>
      <c r="AU301" s="508">
        <f>CHOOSE($B$3,ENWL!AU301,NPgN!AU301,NPgY!AU301,WMID!AU301,EMID!AU301,SWALES!AU301,SWEST!AU301,LPN!AU301,SPN!AU301,EPN!AU301,SPD!AU301,SPMW!AU301,SSEH!AU301,SSES!AU301)</f>
        <v>0</v>
      </c>
      <c r="AV301" s="508">
        <f>CHOOSE($B$3,ENWL!AV301,NPgN!AV301,NPgY!AV301,WMID!AV301,EMID!AV301,SWALES!AV301,SWEST!AV301,LPN!AV301,SPN!AV301,EPN!AV301,SPD!AV301,SPMW!AV301,SSEH!AV301,SSES!AV301)</f>
        <v>0</v>
      </c>
      <c r="AW301" s="184"/>
    </row>
    <row r="302" spans="1:49" ht="16.8">
      <c r="A302" s="82"/>
      <c r="B302" s="82"/>
      <c r="C302" s="82"/>
      <c r="D302" s="82"/>
      <c r="E302" s="82" t="s">
        <v>355</v>
      </c>
      <c r="F302" s="82"/>
      <c r="G302" s="82" t="s">
        <v>209</v>
      </c>
      <c r="H302" s="82" t="s">
        <v>349</v>
      </c>
      <c r="I302" s="82"/>
      <c r="J302" s="82"/>
      <c r="K302" s="82"/>
      <c r="L302" s="82"/>
      <c r="M302" s="82"/>
      <c r="N302" s="82"/>
      <c r="O302" s="184"/>
      <c r="P302" s="184"/>
      <c r="Q302" s="184"/>
      <c r="R302" s="184"/>
      <c r="S302" s="184"/>
      <c r="T302" s="184"/>
      <c r="U302" s="184"/>
      <c r="V302" s="184"/>
      <c r="W302" s="184"/>
      <c r="X302" s="184"/>
      <c r="Y302" s="184"/>
      <c r="Z302" s="184"/>
      <c r="AA302" s="184"/>
      <c r="AB302" s="184"/>
      <c r="AC302" s="184"/>
      <c r="AD302" s="184"/>
      <c r="AE302" s="184"/>
      <c r="AF302" s="184"/>
      <c r="AG302" s="184"/>
      <c r="AH302" s="184"/>
      <c r="AI302" s="184"/>
      <c r="AJ302" s="184"/>
      <c r="AK302" s="184"/>
      <c r="AL302" s="184"/>
      <c r="AM302" s="184"/>
      <c r="AN302" s="184"/>
      <c r="AO302" s="184"/>
      <c r="AP302" s="184"/>
      <c r="AQ302" s="243"/>
      <c r="AR302" s="508">
        <f>CHOOSE($B$3,ENWL!AR302,NPgN!AR302,NPgY!AR302,WMID!AR302,EMID!AR302,SWALES!AR302,SWEST!AR302,LPN!AR302,SPN!AR302,EPN!AR302,SPD!AR302,SPMW!AR302,SSEH!AR302,SSES!AR302)</f>
        <v>4.4166626131673097E-2</v>
      </c>
      <c r="AS302" s="508">
        <f>CHOOSE($B$3,ENWL!AS302,NPgN!AS302,NPgY!AS302,WMID!AS302,EMID!AS302,SWALES!AS302,SWEST!AS302,LPN!AS302,SPN!AS302,EPN!AS302,SPD!AS302,SPMW!AS302,SSEH!AS302,SSES!AS302)</f>
        <v>3.8815826847212236E-2</v>
      </c>
      <c r="AT302" s="508">
        <f>CHOOSE($B$3,ENWL!AT302,NPgN!AT302,NPgY!AT302,WMID!AT302,EMID!AT302,SWALES!AT302,SWEST!AT302,LPN!AT302,SPN!AT302,EPN!AT302,SPD!AT302,SPMW!AT302,SSEH!AT302,SSES!AT302)</f>
        <v>2.1687560930492868E-2</v>
      </c>
      <c r="AU302" s="508">
        <f>CHOOSE($B$3,ENWL!AU302,NPgN!AU302,NPgY!AU302,WMID!AU302,EMID!AU302,SWALES!AU302,SWEST!AU302,LPN!AU302,SPN!AU302,EPN!AU302,SPD!AU302,SPMW!AU302,SSEH!AU302,SSES!AU302)</f>
        <v>2.1782190428347732E-2</v>
      </c>
      <c r="AV302" s="508">
        <f>CHOOSE($B$3,ENWL!AV302,NPgN!AV302,NPgY!AV302,WMID!AV302,EMID!AV302,SWALES!AV302,SWEST!AV302,LPN!AV302,SPN!AV302,EPN!AV302,SPD!AV302,SPMW!AV302,SSEH!AV302,SSES!AV302)</f>
        <v>2.1802608148680857E-2</v>
      </c>
      <c r="AW302" s="184"/>
    </row>
    <row r="303" spans="1:49" ht="16.8">
      <c r="A303" s="82"/>
      <c r="B303" s="82"/>
      <c r="C303" s="82"/>
      <c r="D303" s="82"/>
      <c r="E303" s="82" t="s">
        <v>356</v>
      </c>
      <c r="F303" s="82"/>
      <c r="G303" s="82" t="s">
        <v>209</v>
      </c>
      <c r="H303" s="82" t="s">
        <v>357</v>
      </c>
      <c r="I303" s="82"/>
      <c r="J303" s="82"/>
      <c r="K303" s="82"/>
      <c r="L303" s="82"/>
      <c r="M303" s="82"/>
      <c r="N303" s="82"/>
      <c r="O303" s="184"/>
      <c r="P303" s="184"/>
      <c r="Q303" s="184"/>
      <c r="R303" s="184"/>
      <c r="S303" s="184"/>
      <c r="T303" s="184"/>
      <c r="U303" s="184"/>
      <c r="V303" s="184"/>
      <c r="W303" s="184"/>
      <c r="X303" s="184"/>
      <c r="Y303" s="184"/>
      <c r="Z303" s="184"/>
      <c r="AA303" s="184"/>
      <c r="AB303" s="184"/>
      <c r="AC303" s="184"/>
      <c r="AD303" s="184"/>
      <c r="AE303" s="184"/>
      <c r="AF303" s="184"/>
      <c r="AG303" s="184"/>
      <c r="AH303" s="184"/>
      <c r="AI303" s="184"/>
      <c r="AJ303" s="184"/>
      <c r="AK303" s="184"/>
      <c r="AL303" s="184"/>
      <c r="AM303" s="184"/>
      <c r="AN303" s="184"/>
      <c r="AO303" s="184"/>
      <c r="AP303" s="184"/>
      <c r="AQ303" s="243"/>
      <c r="AR303" s="508">
        <f>CHOOSE($B$3,ENWL!AR303,NPgN!AR303,NPgY!AR303,WMID!AR303,EMID!AR303,SWALES!AR303,SWEST!AR303,LPN!AR303,SPN!AR303,EPN!AR303,SPD!AR303,SPMW!AR303,SSEH!AR303,SSES!AR303)</f>
        <v>0.98129986770153188</v>
      </c>
      <c r="AS303" s="508">
        <f>CHOOSE($B$3,ENWL!AS303,NPgN!AS303,NPgY!AS303,WMID!AS303,EMID!AS303,SWALES!AS303,SWEST!AS303,LPN!AS303,SPN!AS303,EPN!AS303,SPD!AS303,SPMW!AS303,SSEH!AS303,SSES!AS303)</f>
        <v>0.9784390415316454</v>
      </c>
      <c r="AT303" s="508">
        <f>CHOOSE($B$3,ENWL!AT303,NPgN!AT303,NPgY!AT303,WMID!AT303,EMID!AT303,SWALES!AT303,SWEST!AT303,LPN!AT303,SPN!AT303,EPN!AT303,SPD!AT303,SPMW!AT303,SSEH!AT303,SSES!AT303)</f>
        <v>0.97996500789141383</v>
      </c>
      <c r="AU303" s="508">
        <f>CHOOSE($B$3,ENWL!AU303,NPgN!AU303,NPgY!AU303,WMID!AU303,EMID!AU303,SWALES!AU303,SWEST!AU303,LPN!AU303,SPN!AU303,EPN!AU303,SPD!AU303,SPMW!AU303,SSEH!AU303,SSES!AU303)</f>
        <v>0.98009796780692104</v>
      </c>
      <c r="AV303" s="508">
        <f>CHOOSE($B$3,ENWL!AV303,NPgN!AV303,NPgY!AV303,WMID!AV303,EMID!AV303,SWALES!AV303,SWEST!AV303,LPN!AV303,SPN!AV303,EPN!AV303,SPD!AV303,SPMW!AV303,SSEH!AV303,SSES!AV303)</f>
        <v>0.97910738495404326</v>
      </c>
      <c r="AW303" s="184"/>
    </row>
    <row r="304" spans="1:49" ht="16.8">
      <c r="A304" s="82"/>
      <c r="B304" s="82"/>
      <c r="C304" s="82"/>
      <c r="D304" s="82"/>
      <c r="E304" s="82" t="s">
        <v>358</v>
      </c>
      <c r="F304" s="82"/>
      <c r="G304" s="82" t="s">
        <v>209</v>
      </c>
      <c r="H304" s="82" t="s">
        <v>357</v>
      </c>
      <c r="I304" s="82"/>
      <c r="J304" s="82"/>
      <c r="K304" s="82"/>
      <c r="L304" s="82"/>
      <c r="M304" s="82"/>
      <c r="N304" s="82"/>
      <c r="O304" s="184"/>
      <c r="P304" s="184"/>
      <c r="Q304" s="184"/>
      <c r="R304" s="184"/>
      <c r="S304" s="184"/>
      <c r="T304" s="184"/>
      <c r="U304" s="184"/>
      <c r="V304" s="184"/>
      <c r="W304" s="184"/>
      <c r="X304" s="184"/>
      <c r="Y304" s="184"/>
      <c r="Z304" s="184"/>
      <c r="AA304" s="184"/>
      <c r="AB304" s="184"/>
      <c r="AC304" s="184"/>
      <c r="AD304" s="184"/>
      <c r="AE304" s="184"/>
      <c r="AF304" s="184"/>
      <c r="AG304" s="184"/>
      <c r="AH304" s="184"/>
      <c r="AI304" s="184"/>
      <c r="AJ304" s="184"/>
      <c r="AK304" s="184"/>
      <c r="AL304" s="184"/>
      <c r="AM304" s="184"/>
      <c r="AN304" s="184"/>
      <c r="AO304" s="184"/>
      <c r="AP304" s="184"/>
      <c r="AQ304" s="243"/>
      <c r="AR304" s="508">
        <f>CHOOSE($B$3,ENWL!AR304,NPgN!AR304,NPgY!AR304,WMID!AR304,EMID!AR304,SWALES!AR304,SWEST!AR304,LPN!AR304,SPN!AR304,EPN!AR304,SPD!AR304,SPMW!AR304,SSEH!AR304,SSES!AR304)</f>
        <v>0.25087223349299392</v>
      </c>
      <c r="AS304" s="508">
        <f>CHOOSE($B$3,ENWL!AS304,NPgN!AS304,NPgY!AS304,WMID!AS304,EMID!AS304,SWALES!AS304,SWEST!AS304,LPN!AS304,SPN!AS304,EPN!AS304,SPD!AS304,SPMW!AS304,SSEH!AS304,SSES!AS304)</f>
        <v>0.27888881326229181</v>
      </c>
      <c r="AT304" s="508">
        <f>CHOOSE($B$3,ENWL!AT304,NPgN!AT304,NPgY!AT304,WMID!AT304,EMID!AT304,SWALES!AT304,SWEST!AT304,LPN!AT304,SPN!AT304,EPN!AT304,SPD!AT304,SPMW!AT304,SSEH!AT304,SSES!AT304)</f>
        <v>0.27347991735616106</v>
      </c>
      <c r="AU304" s="508">
        <f>CHOOSE($B$3,ENWL!AU304,NPgN!AU304,NPgY!AU304,WMID!AU304,EMID!AU304,SWALES!AU304,SWEST!AU304,LPN!AU304,SPN!AU304,EPN!AU304,SPD!AU304,SPMW!AU304,SSEH!AU304,SSES!AU304)</f>
        <v>0.27465699633822216</v>
      </c>
      <c r="AV304" s="508">
        <f>CHOOSE($B$3,ENWL!AV304,NPgN!AV304,NPgY!AV304,WMID!AV304,EMID!AV304,SWALES!AV304,SWEST!AV304,LPN!AV304,SPN!AV304,EPN!AV304,SPD!AV304,SPMW!AV304,SSEH!AV304,SSES!AV304)</f>
        <v>0.28534085009537852</v>
      </c>
      <c r="AW304" s="184"/>
    </row>
    <row r="305" spans="1:49" ht="16.8">
      <c r="A305" s="82"/>
      <c r="B305" s="82"/>
      <c r="C305" s="82"/>
      <c r="D305" s="82"/>
      <c r="E305" s="82" t="s">
        <v>359</v>
      </c>
      <c r="F305" s="82"/>
      <c r="G305" s="82" t="s">
        <v>209</v>
      </c>
      <c r="H305" s="82" t="s">
        <v>357</v>
      </c>
      <c r="I305" s="82"/>
      <c r="J305" s="82"/>
      <c r="K305" s="82"/>
      <c r="L305" s="82"/>
      <c r="M305" s="82"/>
      <c r="N305" s="82"/>
      <c r="O305" s="184"/>
      <c r="P305" s="184"/>
      <c r="Q305" s="184"/>
      <c r="R305" s="184"/>
      <c r="S305" s="184"/>
      <c r="T305" s="184"/>
      <c r="U305" s="184"/>
      <c r="V305" s="184"/>
      <c r="W305" s="184"/>
      <c r="X305" s="184"/>
      <c r="Y305" s="184"/>
      <c r="Z305" s="184"/>
      <c r="AA305" s="184"/>
      <c r="AB305" s="184"/>
      <c r="AC305" s="184"/>
      <c r="AD305" s="184"/>
      <c r="AE305" s="184"/>
      <c r="AF305" s="184"/>
      <c r="AG305" s="184"/>
      <c r="AH305" s="184"/>
      <c r="AI305" s="184"/>
      <c r="AJ305" s="184"/>
      <c r="AK305" s="184"/>
      <c r="AL305" s="184"/>
      <c r="AM305" s="184"/>
      <c r="AN305" s="184"/>
      <c r="AO305" s="184"/>
      <c r="AP305" s="184"/>
      <c r="AQ305" s="243"/>
      <c r="AR305" s="508">
        <f>CHOOSE($B$3,ENWL!AR305,NPgN!AR305,NPgY!AR305,WMID!AR305,EMID!AR305,SWALES!AR305,SWEST!AR305,LPN!AR305,SPN!AR305,EPN!AR305,SPD!AR305,SPMW!AR305,SSEH!AR305,SSES!AR305)</f>
        <v>8.6629871584735479E-2</v>
      </c>
      <c r="AS305" s="508">
        <f>CHOOSE($B$3,ENWL!AS305,NPgN!AS305,NPgY!AS305,WMID!AS305,EMID!AS305,SWALES!AS305,SWEST!AS305,LPN!AS305,SPN!AS305,EPN!AS305,SPD!AS305,SPMW!AS305,SSEH!AS305,SSES!AS305)</f>
        <v>7.2347023919833414E-2</v>
      </c>
      <c r="AT305" s="508">
        <f>CHOOSE($B$3,ENWL!AT305,NPgN!AT305,NPgY!AT305,WMID!AT305,EMID!AT305,SWALES!AT305,SWEST!AT305,LPN!AT305,SPN!AT305,EPN!AT305,SPD!AT305,SPMW!AT305,SSEH!AT305,SSES!AT305)</f>
        <v>7.6904263934756731E-2</v>
      </c>
      <c r="AU305" s="508">
        <f>CHOOSE($B$3,ENWL!AU305,NPgN!AU305,NPgY!AU305,WMID!AU305,EMID!AU305,SWALES!AU305,SWEST!AU305,LPN!AU305,SPN!AU305,EPN!AU305,SPD!AU305,SPMW!AU305,SSEH!AU305,SSES!AU305)</f>
        <v>8.0466410409808245E-2</v>
      </c>
      <c r="AV305" s="508">
        <f>CHOOSE($B$3,ENWL!AV305,NPgN!AV305,NPgY!AV305,WMID!AV305,EMID!AV305,SWALES!AV305,SWEST!AV305,LPN!AV305,SPN!AV305,EPN!AV305,SPD!AV305,SPMW!AV305,SSEH!AV305,SSES!AV305)</f>
        <v>9.0069080374469063E-2</v>
      </c>
      <c r="AW305" s="184"/>
    </row>
    <row r="306" spans="1:49" ht="16.8">
      <c r="A306" s="82"/>
      <c r="B306" s="82"/>
      <c r="C306" s="82"/>
      <c r="D306" s="82"/>
      <c r="E306" s="82" t="s">
        <v>360</v>
      </c>
      <c r="F306" s="82"/>
      <c r="G306" s="82" t="s">
        <v>209</v>
      </c>
      <c r="H306" s="82" t="s">
        <v>357</v>
      </c>
      <c r="I306" s="82"/>
      <c r="J306" s="82"/>
      <c r="K306" s="82"/>
      <c r="L306" s="82"/>
      <c r="M306" s="82"/>
      <c r="N306" s="82"/>
      <c r="O306" s="184"/>
      <c r="P306" s="184"/>
      <c r="Q306" s="184"/>
      <c r="R306" s="184"/>
      <c r="S306" s="184"/>
      <c r="T306" s="184"/>
      <c r="U306" s="184"/>
      <c r="V306" s="184"/>
      <c r="W306" s="184"/>
      <c r="X306" s="184"/>
      <c r="Y306" s="184"/>
      <c r="Z306" s="184"/>
      <c r="AA306" s="184"/>
      <c r="AB306" s="184"/>
      <c r="AC306" s="184"/>
      <c r="AD306" s="184"/>
      <c r="AE306" s="184"/>
      <c r="AF306" s="184"/>
      <c r="AG306" s="184"/>
      <c r="AH306" s="184"/>
      <c r="AI306" s="184"/>
      <c r="AJ306" s="184"/>
      <c r="AK306" s="184"/>
      <c r="AL306" s="184"/>
      <c r="AM306" s="184"/>
      <c r="AN306" s="184"/>
      <c r="AO306" s="184"/>
      <c r="AP306" s="184"/>
      <c r="AQ306" s="243"/>
      <c r="AR306" s="508">
        <f>CHOOSE($B$3,ENWL!AR306,NPgN!AR306,NPgY!AR306,WMID!AR306,EMID!AR306,SWALES!AR306,SWEST!AR306,LPN!AR306,SPN!AR306,EPN!AR306,SPD!AR306,SPMW!AR306,SSEH!AR306,SSES!AR306)</f>
        <v>0</v>
      </c>
      <c r="AS306" s="508">
        <f>CHOOSE($B$3,ENWL!AS306,NPgN!AS306,NPgY!AS306,WMID!AS306,EMID!AS306,SWALES!AS306,SWEST!AS306,LPN!AS306,SPN!AS306,EPN!AS306,SPD!AS306,SPMW!AS306,SSEH!AS306,SSES!AS306)</f>
        <v>0</v>
      </c>
      <c r="AT306" s="508">
        <f>CHOOSE($B$3,ENWL!AT306,NPgN!AT306,NPgY!AT306,WMID!AT306,EMID!AT306,SWALES!AT306,SWEST!AT306,LPN!AT306,SPN!AT306,EPN!AT306,SPD!AT306,SPMW!AT306,SSEH!AT306,SSES!AT306)</f>
        <v>0</v>
      </c>
      <c r="AU306" s="508">
        <f>CHOOSE($B$3,ENWL!AU306,NPgN!AU306,NPgY!AU306,WMID!AU306,EMID!AU306,SWALES!AU306,SWEST!AU306,LPN!AU306,SPN!AU306,EPN!AU306,SPD!AU306,SPMW!AU306,SSEH!AU306,SSES!AU306)</f>
        <v>0</v>
      </c>
      <c r="AV306" s="508">
        <f>CHOOSE($B$3,ENWL!AV306,NPgN!AV306,NPgY!AV306,WMID!AV306,EMID!AV306,SWALES!AV306,SWEST!AV306,LPN!AV306,SPN!AV306,EPN!AV306,SPD!AV306,SPMW!AV306,SSEH!AV306,SSES!AV306)</f>
        <v>0</v>
      </c>
      <c r="AW306" s="184"/>
    </row>
    <row r="307" spans="1:49" ht="16.8">
      <c r="A307" s="82"/>
      <c r="B307" s="82"/>
      <c r="C307" s="82"/>
      <c r="D307" s="82"/>
      <c r="E307" s="82" t="s">
        <v>361</v>
      </c>
      <c r="F307" s="82"/>
      <c r="G307" s="82" t="s">
        <v>209</v>
      </c>
      <c r="H307" s="82" t="s">
        <v>357</v>
      </c>
      <c r="I307" s="82"/>
      <c r="J307" s="82"/>
      <c r="K307" s="82"/>
      <c r="L307" s="82"/>
      <c r="M307" s="82"/>
      <c r="N307" s="82"/>
      <c r="O307" s="184"/>
      <c r="P307" s="184"/>
      <c r="Q307" s="184"/>
      <c r="R307" s="184"/>
      <c r="S307" s="184"/>
      <c r="T307" s="184"/>
      <c r="U307" s="184"/>
      <c r="V307" s="184"/>
      <c r="W307" s="184"/>
      <c r="X307" s="184"/>
      <c r="Y307" s="184"/>
      <c r="Z307" s="184"/>
      <c r="AA307" s="184"/>
      <c r="AB307" s="184"/>
      <c r="AC307" s="184"/>
      <c r="AD307" s="184"/>
      <c r="AE307" s="184"/>
      <c r="AF307" s="184"/>
      <c r="AG307" s="184"/>
      <c r="AH307" s="184"/>
      <c r="AI307" s="184"/>
      <c r="AJ307" s="184"/>
      <c r="AK307" s="184"/>
      <c r="AL307" s="184"/>
      <c r="AM307" s="184"/>
      <c r="AN307" s="184"/>
      <c r="AO307" s="184"/>
      <c r="AP307" s="184"/>
      <c r="AQ307" s="243"/>
      <c r="AR307" s="508">
        <f>CHOOSE($B$3,ENWL!AR307,NPgN!AR307,NPgY!AR307,WMID!AR307,EMID!AR307,SWALES!AR307,SWEST!AR307,LPN!AR307,SPN!AR307,EPN!AR307,SPD!AR307,SPMW!AR307,SSEH!AR307,SSES!AR307)</f>
        <v>0</v>
      </c>
      <c r="AS307" s="508">
        <f>CHOOSE($B$3,ENWL!AS307,NPgN!AS307,NPgY!AS307,WMID!AS307,EMID!AS307,SWALES!AS307,SWEST!AS307,LPN!AS307,SPN!AS307,EPN!AS307,SPD!AS307,SPMW!AS307,SSEH!AS307,SSES!AS307)</f>
        <v>0</v>
      </c>
      <c r="AT307" s="508">
        <f>CHOOSE($B$3,ENWL!AT307,NPgN!AT307,NPgY!AT307,WMID!AT307,EMID!AT307,SWALES!AT307,SWEST!AT307,LPN!AT307,SPN!AT307,EPN!AT307,SPD!AT307,SPMW!AT307,SSEH!AT307,SSES!AT307)</f>
        <v>0</v>
      </c>
      <c r="AU307" s="508">
        <f>CHOOSE($B$3,ENWL!AU307,NPgN!AU307,NPgY!AU307,WMID!AU307,EMID!AU307,SWALES!AU307,SWEST!AU307,LPN!AU307,SPN!AU307,EPN!AU307,SPD!AU307,SPMW!AU307,SSEH!AU307,SSES!AU307)</f>
        <v>0</v>
      </c>
      <c r="AV307" s="508">
        <f>CHOOSE($B$3,ENWL!AV307,NPgN!AV307,NPgY!AV307,WMID!AV307,EMID!AV307,SWALES!AV307,SWEST!AV307,LPN!AV307,SPN!AV307,EPN!AV307,SPD!AV307,SPMW!AV307,SSEH!AV307,SSES!AV307)</f>
        <v>0</v>
      </c>
      <c r="AW307" s="184"/>
    </row>
    <row r="308" spans="1:49" ht="16.8">
      <c r="A308" s="82"/>
      <c r="B308" s="82"/>
      <c r="C308" s="82"/>
      <c r="D308" s="82"/>
      <c r="E308" s="82" t="s">
        <v>362</v>
      </c>
      <c r="F308" s="82"/>
      <c r="G308" s="82" t="s">
        <v>209</v>
      </c>
      <c r="H308" s="82" t="s">
        <v>357</v>
      </c>
      <c r="I308" s="82"/>
      <c r="J308" s="82"/>
      <c r="K308" s="82"/>
      <c r="L308" s="82"/>
      <c r="M308" s="82"/>
      <c r="N308" s="82"/>
      <c r="O308" s="184"/>
      <c r="P308" s="184"/>
      <c r="Q308" s="184"/>
      <c r="R308" s="184"/>
      <c r="S308" s="184"/>
      <c r="T308" s="184"/>
      <c r="U308" s="184"/>
      <c r="V308" s="184"/>
      <c r="W308" s="184"/>
      <c r="X308" s="184"/>
      <c r="Y308" s="184"/>
      <c r="Z308" s="184"/>
      <c r="AA308" s="184"/>
      <c r="AB308" s="184"/>
      <c r="AC308" s="184"/>
      <c r="AD308" s="184"/>
      <c r="AE308" s="184"/>
      <c r="AF308" s="184"/>
      <c r="AG308" s="184"/>
      <c r="AH308" s="184"/>
      <c r="AI308" s="184"/>
      <c r="AJ308" s="184"/>
      <c r="AK308" s="184"/>
      <c r="AL308" s="184"/>
      <c r="AM308" s="184"/>
      <c r="AN308" s="184"/>
      <c r="AO308" s="184"/>
      <c r="AP308" s="184"/>
      <c r="AQ308" s="243"/>
      <c r="AR308" s="508">
        <f>CHOOSE($B$3,ENWL!AR308,NPgN!AR308,NPgY!AR308,WMID!AR308,EMID!AR308,SWALES!AR308,SWEST!AR308,LPN!AR308,SPN!AR308,EPN!AR308,SPD!AR308,SPMW!AR308,SSEH!AR308,SSES!AR308)</f>
        <v>0</v>
      </c>
      <c r="AS308" s="508">
        <f>CHOOSE($B$3,ENWL!AS308,NPgN!AS308,NPgY!AS308,WMID!AS308,EMID!AS308,SWALES!AS308,SWEST!AS308,LPN!AS308,SPN!AS308,EPN!AS308,SPD!AS308,SPMW!AS308,SSEH!AS308,SSES!AS308)</f>
        <v>0</v>
      </c>
      <c r="AT308" s="508">
        <f>CHOOSE($B$3,ENWL!AT308,NPgN!AT308,NPgY!AT308,WMID!AT308,EMID!AT308,SWALES!AT308,SWEST!AT308,LPN!AT308,SPN!AT308,EPN!AT308,SPD!AT308,SPMW!AT308,SSEH!AT308,SSES!AT308)</f>
        <v>0</v>
      </c>
      <c r="AU308" s="508">
        <f>CHOOSE($B$3,ENWL!AU308,NPgN!AU308,NPgY!AU308,WMID!AU308,EMID!AU308,SWALES!AU308,SWEST!AU308,LPN!AU308,SPN!AU308,EPN!AU308,SPD!AU308,SPMW!AU308,SSEH!AU308,SSES!AU308)</f>
        <v>0</v>
      </c>
      <c r="AV308" s="508">
        <f>CHOOSE($B$3,ENWL!AV308,NPgN!AV308,NPgY!AV308,WMID!AV308,EMID!AV308,SWALES!AV308,SWEST!AV308,LPN!AV308,SPN!AV308,EPN!AV308,SPD!AV308,SPMW!AV308,SSEH!AV308,SSES!AV308)</f>
        <v>0</v>
      </c>
      <c r="AW308" s="184"/>
    </row>
    <row r="309" spans="1:49" ht="16.8">
      <c r="A309" s="82"/>
      <c r="B309" s="82"/>
      <c r="C309" s="82"/>
      <c r="D309" s="82"/>
      <c r="E309" s="82" t="s">
        <v>363</v>
      </c>
      <c r="F309" s="82"/>
      <c r="G309" s="82" t="s">
        <v>209</v>
      </c>
      <c r="H309" s="82" t="s">
        <v>357</v>
      </c>
      <c r="I309" s="82"/>
      <c r="J309" s="82"/>
      <c r="K309" s="82"/>
      <c r="L309" s="82"/>
      <c r="M309" s="82"/>
      <c r="N309" s="82"/>
      <c r="O309" s="184"/>
      <c r="P309" s="184"/>
      <c r="Q309" s="184"/>
      <c r="R309" s="184"/>
      <c r="S309" s="184"/>
      <c r="T309" s="184"/>
      <c r="U309" s="184"/>
      <c r="V309" s="184"/>
      <c r="W309" s="184"/>
      <c r="X309" s="184"/>
      <c r="Y309" s="184"/>
      <c r="Z309" s="184"/>
      <c r="AA309" s="184"/>
      <c r="AB309" s="184"/>
      <c r="AC309" s="184"/>
      <c r="AD309" s="184"/>
      <c r="AE309" s="184"/>
      <c r="AF309" s="184"/>
      <c r="AG309" s="184"/>
      <c r="AH309" s="184"/>
      <c r="AI309" s="184"/>
      <c r="AJ309" s="184"/>
      <c r="AK309" s="184"/>
      <c r="AL309" s="184"/>
      <c r="AM309" s="184"/>
      <c r="AN309" s="184"/>
      <c r="AO309" s="184"/>
      <c r="AP309" s="184"/>
      <c r="AQ309" s="243"/>
      <c r="AR309" s="508">
        <f>CHOOSE($B$3,ENWL!AR309,NPgN!AR309,NPgY!AR309,WMID!AR309,EMID!AR309,SWALES!AR309,SWEST!AR309,LPN!AR309,SPN!AR309,EPN!AR309,SPD!AR309,SPMW!AR309,SSEH!AR309,SSES!AR309)</f>
        <v>0.21592621389188066</v>
      </c>
      <c r="AS309" s="508">
        <f>CHOOSE($B$3,ENWL!AS309,NPgN!AS309,NPgY!AS309,WMID!AS309,EMID!AS309,SWALES!AS309,SWEST!AS309,LPN!AS309,SPN!AS309,EPN!AS309,SPD!AS309,SPMW!AS309,SSEH!AS309,SSES!AS309)</f>
        <v>0.22232685158930041</v>
      </c>
      <c r="AT309" s="508">
        <f>CHOOSE($B$3,ENWL!AT309,NPgN!AT309,NPgY!AT309,WMID!AT309,EMID!AT309,SWALES!AT309,SWEST!AT309,LPN!AT309,SPN!AT309,EPN!AT309,SPD!AT309,SPMW!AT309,SSEH!AT309,SSES!AT309)</f>
        <v>0.22739303838298297</v>
      </c>
      <c r="AU309" s="508">
        <f>CHOOSE($B$3,ENWL!AU309,NPgN!AU309,NPgY!AU309,WMID!AU309,EMID!AU309,SWALES!AU309,SWEST!AU309,LPN!AU309,SPN!AU309,EPN!AU309,SPD!AU309,SPMW!AU309,SSEH!AU309,SSES!AU309)</f>
        <v>0.22786749605979095</v>
      </c>
      <c r="AV309" s="508">
        <f>CHOOSE($B$3,ENWL!AV309,NPgN!AV309,NPgY!AV309,WMID!AV309,EMID!AV309,SWALES!AV309,SWEST!AV309,LPN!AV309,SPN!AV309,EPN!AV309,SPD!AV309,SPMW!AV309,SSEH!AV309,SSES!AV309)</f>
        <v>0.2279182651350834</v>
      </c>
      <c r="AW309" s="184"/>
    </row>
    <row r="310" spans="1:49" ht="16.8">
      <c r="A310" s="82"/>
      <c r="B310" s="82"/>
      <c r="C310" s="82"/>
      <c r="D310" s="82"/>
      <c r="E310" s="82" t="s">
        <v>364</v>
      </c>
      <c r="F310" s="82"/>
      <c r="G310" s="82" t="s">
        <v>209</v>
      </c>
      <c r="H310" s="82" t="s">
        <v>365</v>
      </c>
      <c r="I310" s="82"/>
      <c r="J310" s="82"/>
      <c r="K310" s="82"/>
      <c r="L310" s="82"/>
      <c r="M310" s="82"/>
      <c r="N310" s="82"/>
      <c r="O310" s="184"/>
      <c r="P310" s="184"/>
      <c r="Q310" s="184"/>
      <c r="R310" s="184"/>
      <c r="S310" s="184"/>
      <c r="T310" s="184"/>
      <c r="U310" s="184"/>
      <c r="V310" s="184"/>
      <c r="W310" s="184"/>
      <c r="X310" s="184"/>
      <c r="Y310" s="184"/>
      <c r="Z310" s="184"/>
      <c r="AA310" s="184"/>
      <c r="AB310" s="184"/>
      <c r="AC310" s="184"/>
      <c r="AD310" s="184"/>
      <c r="AE310" s="184"/>
      <c r="AF310" s="184"/>
      <c r="AG310" s="184"/>
      <c r="AH310" s="184"/>
      <c r="AI310" s="184"/>
      <c r="AJ310" s="184"/>
      <c r="AK310" s="184"/>
      <c r="AL310" s="184"/>
      <c r="AM310" s="184"/>
      <c r="AN310" s="184"/>
      <c r="AO310" s="184"/>
      <c r="AP310" s="184"/>
      <c r="AQ310" s="243"/>
      <c r="AR310" s="508">
        <f>CHOOSE($B$3,ENWL!AR310,NPgN!AR310,NPgY!AR310,WMID!AR310,EMID!AR310,SWALES!AR310,SWEST!AR310,LPN!AR310,SPN!AR310,EPN!AR310,SPD!AR310,SPMW!AR310,SSEH!AR310,SSES!AR310)</f>
        <v>0</v>
      </c>
      <c r="AS310" s="508">
        <f>CHOOSE($B$3,ENWL!AS310,NPgN!AS310,NPgY!AS310,WMID!AS310,EMID!AS310,SWALES!AS310,SWEST!AS310,LPN!AS310,SPN!AS310,EPN!AS310,SPD!AS310,SPMW!AS310,SSEH!AS310,SSES!AS310)</f>
        <v>0</v>
      </c>
      <c r="AT310" s="508">
        <f>CHOOSE($B$3,ENWL!AT310,NPgN!AT310,NPgY!AT310,WMID!AT310,EMID!AT310,SWALES!AT310,SWEST!AT310,LPN!AT310,SPN!AT310,EPN!AT310,SPD!AT310,SPMW!AT310,SSEH!AT310,SSES!AT310)</f>
        <v>0</v>
      </c>
      <c r="AU310" s="508">
        <f>CHOOSE($B$3,ENWL!AU310,NPgN!AU310,NPgY!AU310,WMID!AU310,EMID!AU310,SWALES!AU310,SWEST!AU310,LPN!AU310,SPN!AU310,EPN!AU310,SPD!AU310,SPMW!AU310,SSEH!AU310,SSES!AU310)</f>
        <v>0</v>
      </c>
      <c r="AV310" s="508">
        <f>CHOOSE($B$3,ENWL!AV310,NPgN!AV310,NPgY!AV310,WMID!AV310,EMID!AV310,SWALES!AV310,SWEST!AV310,LPN!AV310,SPN!AV310,EPN!AV310,SPD!AV310,SPMW!AV310,SSEH!AV310,SSES!AV310)</f>
        <v>0</v>
      </c>
      <c r="AW310" s="184"/>
    </row>
    <row r="311" spans="1:49" ht="16.8">
      <c r="A311" s="82"/>
      <c r="B311" s="82"/>
      <c r="C311" s="82"/>
      <c r="D311" s="82"/>
      <c r="E311" s="82" t="s">
        <v>366</v>
      </c>
      <c r="F311" s="82"/>
      <c r="G311" s="82" t="s">
        <v>209</v>
      </c>
      <c r="H311" s="82" t="s">
        <v>365</v>
      </c>
      <c r="I311" s="82"/>
      <c r="J311" s="82"/>
      <c r="K311" s="82"/>
      <c r="L311" s="82"/>
      <c r="M311" s="82"/>
      <c r="N311" s="82"/>
      <c r="O311" s="184"/>
      <c r="P311" s="184"/>
      <c r="Q311" s="184"/>
      <c r="R311" s="184"/>
      <c r="S311" s="184"/>
      <c r="T311" s="184"/>
      <c r="U311" s="184"/>
      <c r="V311" s="184"/>
      <c r="W311" s="184"/>
      <c r="X311" s="184"/>
      <c r="Y311" s="184"/>
      <c r="Z311" s="184"/>
      <c r="AA311" s="184"/>
      <c r="AB311" s="184"/>
      <c r="AC311" s="184"/>
      <c r="AD311" s="184"/>
      <c r="AE311" s="184"/>
      <c r="AF311" s="184"/>
      <c r="AG311" s="184"/>
      <c r="AH311" s="184"/>
      <c r="AI311" s="184"/>
      <c r="AJ311" s="184"/>
      <c r="AK311" s="184"/>
      <c r="AL311" s="184"/>
      <c r="AM311" s="184"/>
      <c r="AN311" s="184"/>
      <c r="AO311" s="184"/>
      <c r="AP311" s="184"/>
      <c r="AQ311" s="243"/>
      <c r="AR311" s="508">
        <f>CHOOSE($B$3,ENWL!AR311,NPgN!AR311,NPgY!AR311,WMID!AR311,EMID!AR311,SWALES!AR311,SWEST!AR311,LPN!AR311,SPN!AR311,EPN!AR311,SPD!AR311,SPMW!AR311,SSEH!AR311,SSES!AR311)</f>
        <v>0.71925473471169155</v>
      </c>
      <c r="AS311" s="508">
        <f>CHOOSE($B$3,ENWL!AS311,NPgN!AS311,NPgY!AS311,WMID!AS311,EMID!AS311,SWALES!AS311,SWEST!AS311,LPN!AS311,SPN!AS311,EPN!AS311,SPD!AS311,SPMW!AS311,SSEH!AS311,SSES!AS311)</f>
        <v>0.692056109087132</v>
      </c>
      <c r="AT311" s="508">
        <f>CHOOSE($B$3,ENWL!AT311,NPgN!AT311,NPgY!AT311,WMID!AT311,EMID!AT311,SWALES!AT311,SWEST!AT311,LPN!AT311,SPN!AT311,EPN!AT311,SPD!AT311,SPMW!AT311,SSEH!AT311,SSES!AT311)</f>
        <v>0.69649072280492152</v>
      </c>
      <c r="AU311" s="508">
        <f>CHOOSE($B$3,ENWL!AU311,NPgN!AU311,NPgY!AU311,WMID!AU311,EMID!AU311,SWALES!AU311,SWEST!AU311,LPN!AU311,SPN!AU311,EPN!AU311,SPD!AU311,SPMW!AU311,SSEH!AU311,SSES!AU311)</f>
        <v>0.69347249342614703</v>
      </c>
      <c r="AV311" s="508">
        <f>CHOOSE($B$3,ENWL!AV311,NPgN!AV311,NPgY!AV311,WMID!AV311,EMID!AV311,SWALES!AV311,SWEST!AV311,LPN!AV311,SPN!AV311,EPN!AV311,SPD!AV311,SPMW!AV311,SSEH!AV311,SSES!AV311)</f>
        <v>0.68072547587111054</v>
      </c>
      <c r="AW311" s="184"/>
    </row>
    <row r="312" spans="1:49" ht="16.8">
      <c r="A312" s="82"/>
      <c r="B312" s="82"/>
      <c r="C312" s="82"/>
      <c r="D312" s="82"/>
      <c r="E312" s="82" t="s">
        <v>367</v>
      </c>
      <c r="F312" s="82"/>
      <c r="G312" s="82" t="s">
        <v>209</v>
      </c>
      <c r="H312" s="82" t="s">
        <v>365</v>
      </c>
      <c r="I312" s="82"/>
      <c r="J312" s="82"/>
      <c r="K312" s="82"/>
      <c r="L312" s="82"/>
      <c r="M312" s="82"/>
      <c r="N312" s="82"/>
      <c r="O312" s="184"/>
      <c r="P312" s="184"/>
      <c r="Q312" s="184"/>
      <c r="R312" s="184"/>
      <c r="S312" s="184"/>
      <c r="T312" s="184"/>
      <c r="U312" s="184"/>
      <c r="V312" s="184"/>
      <c r="W312" s="184"/>
      <c r="X312" s="184"/>
      <c r="Y312" s="184"/>
      <c r="Z312" s="184"/>
      <c r="AA312" s="184"/>
      <c r="AB312" s="184"/>
      <c r="AC312" s="184"/>
      <c r="AD312" s="184"/>
      <c r="AE312" s="184"/>
      <c r="AF312" s="184"/>
      <c r="AG312" s="184"/>
      <c r="AH312" s="184"/>
      <c r="AI312" s="184"/>
      <c r="AJ312" s="184"/>
      <c r="AK312" s="184"/>
      <c r="AL312" s="184"/>
      <c r="AM312" s="184"/>
      <c r="AN312" s="184"/>
      <c r="AO312" s="184"/>
      <c r="AP312" s="184"/>
      <c r="AQ312" s="243"/>
      <c r="AR312" s="508">
        <f>CHOOSE($B$3,ENWL!AR312,NPgN!AR312,NPgY!AR312,WMID!AR312,EMID!AR312,SWALES!AR312,SWEST!AR312,LPN!AR312,SPN!AR312,EPN!AR312,SPD!AR312,SPMW!AR312,SSEH!AR312,SSES!AR312)</f>
        <v>2.0246731828151596E-2</v>
      </c>
      <c r="AS312" s="508">
        <f>CHOOSE($B$3,ENWL!AS312,NPgN!AS312,NPgY!AS312,WMID!AS312,EMID!AS312,SWALES!AS312,SWEST!AS312,LPN!AS312,SPN!AS312,EPN!AS312,SPD!AS312,SPMW!AS312,SSEH!AS312,SSES!AS312)</f>
        <v>1.6944906895172751E-2</v>
      </c>
      <c r="AT312" s="508">
        <f>CHOOSE($B$3,ENWL!AT312,NPgN!AT312,NPgY!AT312,WMID!AT312,EMID!AT312,SWALES!AT312,SWEST!AT312,LPN!AT312,SPN!AT312,EPN!AT312,SPD!AT312,SPMW!AT312,SSEH!AT312,SSES!AT312)</f>
        <v>1.8871667467305023E-2</v>
      </c>
      <c r="AU312" s="508">
        <f>CHOOSE($B$3,ENWL!AU312,NPgN!AU312,NPgY!AU312,WMID!AU312,EMID!AU312,SWALES!AU312,SWEST!AU312,LPN!AU312,SPN!AU312,EPN!AU312,SPD!AU312,SPMW!AU312,SSEH!AU312,SSES!AU312)</f>
        <v>1.4543630903524566E-2</v>
      </c>
      <c r="AV312" s="508">
        <f>CHOOSE($B$3,ENWL!AV312,NPgN!AV312,NPgY!AV312,WMID!AV312,EMID!AV312,SWALES!AV312,SWEST!AV312,LPN!AV312,SPN!AV312,EPN!AV312,SPD!AV312,SPMW!AV312,SSEH!AV312,SSES!AV312)</f>
        <v>1.4935316132389031E-2</v>
      </c>
      <c r="AW312" s="184"/>
    </row>
    <row r="313" spans="1:49" ht="16.8">
      <c r="A313" s="82"/>
      <c r="B313" s="82"/>
      <c r="C313" s="82"/>
      <c r="D313" s="82"/>
      <c r="E313" s="82" t="s">
        <v>368</v>
      </c>
      <c r="F313" s="82"/>
      <c r="G313" s="82" t="s">
        <v>209</v>
      </c>
      <c r="H313" s="82" t="s">
        <v>365</v>
      </c>
      <c r="I313" s="82"/>
      <c r="J313" s="82"/>
      <c r="K313" s="82"/>
      <c r="L313" s="82"/>
      <c r="M313" s="82"/>
      <c r="N313" s="82"/>
      <c r="O313" s="184"/>
      <c r="P313" s="184"/>
      <c r="Q313" s="184"/>
      <c r="R313" s="184"/>
      <c r="S313" s="184"/>
      <c r="T313" s="184"/>
      <c r="U313" s="184"/>
      <c r="V313" s="184"/>
      <c r="W313" s="184"/>
      <c r="X313" s="184"/>
      <c r="Y313" s="184"/>
      <c r="Z313" s="184"/>
      <c r="AA313" s="184"/>
      <c r="AB313" s="184"/>
      <c r="AC313" s="184"/>
      <c r="AD313" s="184"/>
      <c r="AE313" s="184"/>
      <c r="AF313" s="184"/>
      <c r="AG313" s="184"/>
      <c r="AH313" s="184"/>
      <c r="AI313" s="184"/>
      <c r="AJ313" s="184"/>
      <c r="AK313" s="184"/>
      <c r="AL313" s="184"/>
      <c r="AM313" s="184"/>
      <c r="AN313" s="184"/>
      <c r="AO313" s="184"/>
      <c r="AP313" s="184"/>
      <c r="AQ313" s="243"/>
      <c r="AR313" s="508">
        <f>CHOOSE($B$3,ENWL!AR313,NPgN!AR313,NPgY!AR313,WMID!AR313,EMID!AR313,SWALES!AR313,SWEST!AR313,LPN!AR313,SPN!AR313,EPN!AR313,SPD!AR313,SPMW!AR313,SSEH!AR313,SSES!AR313)</f>
        <v>0.8</v>
      </c>
      <c r="AS313" s="508">
        <f>CHOOSE($B$3,ENWL!AS313,NPgN!AS313,NPgY!AS313,WMID!AS313,EMID!AS313,SWALES!AS313,SWEST!AS313,LPN!AS313,SPN!AS313,EPN!AS313,SPD!AS313,SPMW!AS313,SSEH!AS313,SSES!AS313)</f>
        <v>0.8</v>
      </c>
      <c r="AT313" s="508">
        <f>CHOOSE($B$3,ENWL!AT313,NPgN!AT313,NPgY!AT313,WMID!AT313,EMID!AT313,SWALES!AT313,SWEST!AT313,LPN!AT313,SPN!AT313,EPN!AT313,SPD!AT313,SPMW!AT313,SSEH!AT313,SSES!AT313)</f>
        <v>0.8</v>
      </c>
      <c r="AU313" s="508">
        <f>CHOOSE($B$3,ENWL!AU313,NPgN!AU313,NPgY!AU313,WMID!AU313,EMID!AU313,SWALES!AU313,SWEST!AU313,LPN!AU313,SPN!AU313,EPN!AU313,SPD!AU313,SPMW!AU313,SSEH!AU313,SSES!AU313)</f>
        <v>0.8</v>
      </c>
      <c r="AV313" s="508">
        <f>CHOOSE($B$3,ENWL!AV313,NPgN!AV313,NPgY!AV313,WMID!AV313,EMID!AV313,SWALES!AV313,SWEST!AV313,LPN!AV313,SPN!AV313,EPN!AV313,SPD!AV313,SPMW!AV313,SSEH!AV313,SSES!AV313)</f>
        <v>0.8</v>
      </c>
      <c r="AW313" s="184"/>
    </row>
    <row r="314" spans="1:49" ht="16.8">
      <c r="A314" s="82"/>
      <c r="B314" s="82"/>
      <c r="C314" s="82"/>
      <c r="D314" s="82"/>
      <c r="E314" s="82" t="s">
        <v>369</v>
      </c>
      <c r="F314" s="82"/>
      <c r="G314" s="82" t="s">
        <v>209</v>
      </c>
      <c r="H314" s="82" t="s">
        <v>365</v>
      </c>
      <c r="I314" s="82"/>
      <c r="J314" s="82"/>
      <c r="K314" s="82"/>
      <c r="L314" s="82"/>
      <c r="M314" s="82"/>
      <c r="N314" s="82"/>
      <c r="O314" s="184"/>
      <c r="P314" s="184"/>
      <c r="Q314" s="184"/>
      <c r="R314" s="184"/>
      <c r="S314" s="184"/>
      <c r="T314" s="184"/>
      <c r="U314" s="184"/>
      <c r="V314" s="184"/>
      <c r="W314" s="184"/>
      <c r="X314" s="184"/>
      <c r="Y314" s="184"/>
      <c r="Z314" s="184"/>
      <c r="AA314" s="184"/>
      <c r="AB314" s="184"/>
      <c r="AC314" s="184"/>
      <c r="AD314" s="184"/>
      <c r="AE314" s="184"/>
      <c r="AF314" s="184"/>
      <c r="AG314" s="184"/>
      <c r="AH314" s="184"/>
      <c r="AI314" s="184"/>
      <c r="AJ314" s="184"/>
      <c r="AK314" s="184"/>
      <c r="AL314" s="184"/>
      <c r="AM314" s="184"/>
      <c r="AN314" s="184"/>
      <c r="AO314" s="184"/>
      <c r="AP314" s="184"/>
      <c r="AQ314" s="243"/>
      <c r="AR314" s="508">
        <f>CHOOSE($B$3,ENWL!AR314,NPgN!AR314,NPgY!AR314,WMID!AR314,EMID!AR314,SWALES!AR314,SWEST!AR314,LPN!AR314,SPN!AR314,EPN!AR314,SPD!AR314,SPMW!AR314,SSEH!AR314,SSES!AR314)</f>
        <v>0</v>
      </c>
      <c r="AS314" s="508">
        <f>CHOOSE($B$3,ENWL!AS314,NPgN!AS314,NPgY!AS314,WMID!AS314,EMID!AS314,SWALES!AS314,SWEST!AS314,LPN!AS314,SPN!AS314,EPN!AS314,SPD!AS314,SPMW!AS314,SSEH!AS314,SSES!AS314)</f>
        <v>0</v>
      </c>
      <c r="AT314" s="508">
        <f>CHOOSE($B$3,ENWL!AT314,NPgN!AT314,NPgY!AT314,WMID!AT314,EMID!AT314,SWALES!AT314,SWEST!AT314,LPN!AT314,SPN!AT314,EPN!AT314,SPD!AT314,SPMW!AT314,SSEH!AT314,SSES!AT314)</f>
        <v>0</v>
      </c>
      <c r="AU314" s="508">
        <f>CHOOSE($B$3,ENWL!AU314,NPgN!AU314,NPgY!AU314,WMID!AU314,EMID!AU314,SWALES!AU314,SWEST!AU314,LPN!AU314,SPN!AU314,EPN!AU314,SPD!AU314,SPMW!AU314,SSEH!AU314,SSES!AU314)</f>
        <v>0</v>
      </c>
      <c r="AV314" s="508">
        <f>CHOOSE($B$3,ENWL!AV314,NPgN!AV314,NPgY!AV314,WMID!AV314,EMID!AV314,SWALES!AV314,SWEST!AV314,LPN!AV314,SPN!AV314,EPN!AV314,SPD!AV314,SPMW!AV314,SSEH!AV314,SSES!AV314)</f>
        <v>0</v>
      </c>
      <c r="AW314" s="184"/>
    </row>
    <row r="315" spans="1:49" ht="16.8">
      <c r="A315" s="82"/>
      <c r="B315" s="82"/>
      <c r="C315" s="82"/>
      <c r="D315" s="82"/>
      <c r="E315" s="82" t="s">
        <v>370</v>
      </c>
      <c r="F315" s="82"/>
      <c r="G315" s="82" t="s">
        <v>209</v>
      </c>
      <c r="H315" s="82" t="s">
        <v>365</v>
      </c>
      <c r="I315" s="82"/>
      <c r="J315" s="82"/>
      <c r="K315" s="82"/>
      <c r="L315" s="82"/>
      <c r="M315" s="82"/>
      <c r="N315" s="82"/>
      <c r="O315" s="184"/>
      <c r="P315" s="184"/>
      <c r="Q315" s="184"/>
      <c r="R315" s="184"/>
      <c r="S315" s="184"/>
      <c r="T315" s="184"/>
      <c r="U315" s="184"/>
      <c r="V315" s="184"/>
      <c r="W315" s="184"/>
      <c r="X315" s="184"/>
      <c r="Y315" s="184"/>
      <c r="Z315" s="184"/>
      <c r="AA315" s="184"/>
      <c r="AB315" s="184"/>
      <c r="AC315" s="184"/>
      <c r="AD315" s="184"/>
      <c r="AE315" s="184"/>
      <c r="AF315" s="184"/>
      <c r="AG315" s="184"/>
      <c r="AH315" s="184"/>
      <c r="AI315" s="184"/>
      <c r="AJ315" s="184"/>
      <c r="AK315" s="184"/>
      <c r="AL315" s="184"/>
      <c r="AM315" s="184"/>
      <c r="AN315" s="184"/>
      <c r="AO315" s="184"/>
      <c r="AP315" s="184"/>
      <c r="AQ315" s="243"/>
      <c r="AR315" s="508">
        <f>CHOOSE($B$3,ENWL!AR315,NPgN!AR315,NPgY!AR315,WMID!AR315,EMID!AR315,SWALES!AR315,SWEST!AR315,LPN!AR315,SPN!AR315,EPN!AR315,SPD!AR315,SPMW!AR315,SSEH!AR315,SSES!AR315)</f>
        <v>0</v>
      </c>
      <c r="AS315" s="508">
        <f>CHOOSE($B$3,ENWL!AS315,NPgN!AS315,NPgY!AS315,WMID!AS315,EMID!AS315,SWALES!AS315,SWEST!AS315,LPN!AS315,SPN!AS315,EPN!AS315,SPD!AS315,SPMW!AS315,SSEH!AS315,SSES!AS315)</f>
        <v>0</v>
      </c>
      <c r="AT315" s="508">
        <f>CHOOSE($B$3,ENWL!AT315,NPgN!AT315,NPgY!AT315,WMID!AT315,EMID!AT315,SWALES!AT315,SWEST!AT315,LPN!AT315,SPN!AT315,EPN!AT315,SPD!AT315,SPMW!AT315,SSEH!AT315,SSES!AT315)</f>
        <v>0</v>
      </c>
      <c r="AU315" s="508">
        <f>CHOOSE($B$3,ENWL!AU315,NPgN!AU315,NPgY!AU315,WMID!AU315,EMID!AU315,SWALES!AU315,SWEST!AU315,LPN!AU315,SPN!AU315,EPN!AU315,SPD!AU315,SPMW!AU315,SSEH!AU315,SSES!AU315)</f>
        <v>0</v>
      </c>
      <c r="AV315" s="508">
        <f>CHOOSE($B$3,ENWL!AV315,NPgN!AV315,NPgY!AV315,WMID!AV315,EMID!AV315,SWALES!AV315,SWEST!AV315,LPN!AV315,SPN!AV315,EPN!AV315,SPD!AV315,SPMW!AV315,SSEH!AV315,SSES!AV315)</f>
        <v>0</v>
      </c>
      <c r="AW315" s="184"/>
    </row>
    <row r="316" spans="1:49" ht="16.8">
      <c r="A316" s="82"/>
      <c r="B316" s="82"/>
      <c r="C316" s="82"/>
      <c r="D316" s="82"/>
      <c r="E316" s="82" t="s">
        <v>371</v>
      </c>
      <c r="F316" s="82"/>
      <c r="G316" s="82" t="s">
        <v>209</v>
      </c>
      <c r="H316" s="82" t="s">
        <v>365</v>
      </c>
      <c r="I316" s="82"/>
      <c r="J316" s="82"/>
      <c r="K316" s="82"/>
      <c r="L316" s="82"/>
      <c r="M316" s="82"/>
      <c r="N316" s="82"/>
      <c r="O316" s="184"/>
      <c r="P316" s="184"/>
      <c r="Q316" s="184"/>
      <c r="R316" s="184"/>
      <c r="S316" s="184"/>
      <c r="T316" s="184"/>
      <c r="U316" s="184"/>
      <c r="V316" s="184"/>
      <c r="W316" s="184"/>
      <c r="X316" s="184"/>
      <c r="Y316" s="184"/>
      <c r="Z316" s="184"/>
      <c r="AA316" s="184"/>
      <c r="AB316" s="184"/>
      <c r="AC316" s="184"/>
      <c r="AD316" s="184"/>
      <c r="AE316" s="184"/>
      <c r="AF316" s="184"/>
      <c r="AG316" s="184"/>
      <c r="AH316" s="184"/>
      <c r="AI316" s="184"/>
      <c r="AJ316" s="184"/>
      <c r="AK316" s="184"/>
      <c r="AL316" s="184"/>
      <c r="AM316" s="184"/>
      <c r="AN316" s="184"/>
      <c r="AO316" s="184"/>
      <c r="AP316" s="184"/>
      <c r="AQ316" s="243"/>
      <c r="AR316" s="508">
        <f>CHOOSE($B$3,ENWL!AR316,NPgN!AR316,NPgY!AR316,WMID!AR316,EMID!AR316,SWALES!AR316,SWEST!AR316,LPN!AR316,SPN!AR316,EPN!AR316,SPD!AR316,SPMW!AR316,SSEH!AR316,SSES!AR316)</f>
        <v>0.25831167667903504</v>
      </c>
      <c r="AS316" s="508">
        <f>CHOOSE($B$3,ENWL!AS316,NPgN!AS316,NPgY!AS316,WMID!AS316,EMID!AS316,SWALES!AS316,SWEST!AS316,LPN!AS316,SPN!AS316,EPN!AS316,SPD!AS316,SPMW!AS316,SSEH!AS316,SSES!AS316)</f>
        <v>0.26600390120154771</v>
      </c>
      <c r="AT316" s="508">
        <f>CHOOSE($B$3,ENWL!AT316,NPgN!AT316,NPgY!AT316,WMID!AT316,EMID!AT316,SWALES!AT316,SWEST!AT316,LPN!AT316,SPN!AT316,EPN!AT316,SPD!AT316,SPMW!AT316,SSEH!AT316,SSES!AT316)</f>
        <v>0.27208489217218812</v>
      </c>
      <c r="AU316" s="508">
        <f>CHOOSE($B$3,ENWL!AU316,NPgN!AU316,NPgY!AU316,WMID!AU316,EMID!AU316,SWALES!AU316,SWEST!AU316,LPN!AU316,SPN!AU316,EPN!AU316,SPD!AU316,SPMW!AU316,SSEH!AU316,SSES!AU316)</f>
        <v>0.2726440693333308</v>
      </c>
      <c r="AV316" s="508">
        <f>CHOOSE($B$3,ENWL!AV316,NPgN!AV316,NPgY!AV316,WMID!AV316,EMID!AV316,SWALES!AV316,SWEST!AV316,LPN!AV316,SPN!AV316,EPN!AV316,SPD!AV316,SPMW!AV316,SSEH!AV316,SSES!AV316)</f>
        <v>0.27270212575286912</v>
      </c>
      <c r="AW316" s="184"/>
    </row>
    <row r="317" spans="1:49" ht="16.8">
      <c r="A317" s="82"/>
      <c r="B317" s="82"/>
      <c r="C317" s="82"/>
      <c r="D317" s="82"/>
      <c r="E317" s="82" t="s">
        <v>372</v>
      </c>
      <c r="F317" s="82"/>
      <c r="G317" s="82" t="s">
        <v>209</v>
      </c>
      <c r="H317" s="82" t="s">
        <v>373</v>
      </c>
      <c r="I317" s="82"/>
      <c r="J317" s="82"/>
      <c r="K317" s="82"/>
      <c r="L317" s="82"/>
      <c r="M317" s="82"/>
      <c r="N317" s="82"/>
      <c r="O317" s="184"/>
      <c r="P317" s="184"/>
      <c r="Q317" s="184"/>
      <c r="R317" s="184"/>
      <c r="S317" s="184"/>
      <c r="T317" s="184"/>
      <c r="U317" s="184"/>
      <c r="V317" s="184"/>
      <c r="W317" s="184"/>
      <c r="X317" s="184"/>
      <c r="Y317" s="184"/>
      <c r="Z317" s="184"/>
      <c r="AA317" s="184"/>
      <c r="AB317" s="184"/>
      <c r="AC317" s="184"/>
      <c r="AD317" s="184"/>
      <c r="AE317" s="184"/>
      <c r="AF317" s="184"/>
      <c r="AG317" s="184"/>
      <c r="AH317" s="184"/>
      <c r="AI317" s="184"/>
      <c r="AJ317" s="184"/>
      <c r="AK317" s="184"/>
      <c r="AL317" s="184"/>
      <c r="AM317" s="184"/>
      <c r="AN317" s="184"/>
      <c r="AO317" s="184"/>
      <c r="AP317" s="184"/>
      <c r="AQ317" s="243"/>
      <c r="AR317" s="508">
        <f>CHOOSE($B$3,ENWL!AR317,NPgN!AR317,NPgY!AR317,WMID!AR317,EMID!AR317,SWALES!AR317,SWEST!AR317,LPN!AR317,SPN!AR317,EPN!AR317,SPD!AR317,SPMW!AR317,SSEH!AR317,SSES!AR317)</f>
        <v>0</v>
      </c>
      <c r="AS317" s="508">
        <f>CHOOSE($B$3,ENWL!AS317,NPgN!AS317,NPgY!AS317,WMID!AS317,EMID!AS317,SWALES!AS317,SWEST!AS317,LPN!AS317,SPN!AS317,EPN!AS317,SPD!AS317,SPMW!AS317,SSEH!AS317,SSES!AS317)</f>
        <v>0</v>
      </c>
      <c r="AT317" s="508">
        <f>CHOOSE($B$3,ENWL!AT317,NPgN!AT317,NPgY!AT317,WMID!AT317,EMID!AT317,SWALES!AT317,SWEST!AT317,LPN!AT317,SPN!AT317,EPN!AT317,SPD!AT317,SPMW!AT317,SSEH!AT317,SSES!AT317)</f>
        <v>0</v>
      </c>
      <c r="AU317" s="508">
        <f>CHOOSE($B$3,ENWL!AU317,NPgN!AU317,NPgY!AU317,WMID!AU317,EMID!AU317,SWALES!AU317,SWEST!AU317,LPN!AU317,SPN!AU317,EPN!AU317,SPD!AU317,SPMW!AU317,SSEH!AU317,SSES!AU317)</f>
        <v>0</v>
      </c>
      <c r="AV317" s="508">
        <f>CHOOSE($B$3,ENWL!AV317,NPgN!AV317,NPgY!AV317,WMID!AV317,EMID!AV317,SWALES!AV317,SWEST!AV317,LPN!AV317,SPN!AV317,EPN!AV317,SPD!AV317,SPMW!AV317,SSEH!AV317,SSES!AV317)</f>
        <v>0</v>
      </c>
      <c r="AW317" s="184"/>
    </row>
    <row r="318" spans="1:49" ht="16.8">
      <c r="A318" s="82"/>
      <c r="B318" s="82"/>
      <c r="C318" s="82"/>
      <c r="D318" s="82"/>
      <c r="E318" s="82" t="s">
        <v>374</v>
      </c>
      <c r="F318" s="82"/>
      <c r="G318" s="82" t="s">
        <v>209</v>
      </c>
      <c r="H318" s="82" t="s">
        <v>373</v>
      </c>
      <c r="I318" s="82"/>
      <c r="J318" s="82"/>
      <c r="K318" s="82"/>
      <c r="L318" s="82"/>
      <c r="M318" s="82"/>
      <c r="N318" s="82"/>
      <c r="O318" s="184"/>
      <c r="P318" s="184"/>
      <c r="Q318" s="184"/>
      <c r="R318" s="184"/>
      <c r="S318" s="184"/>
      <c r="T318" s="184"/>
      <c r="U318" s="184"/>
      <c r="V318" s="184"/>
      <c r="W318" s="184"/>
      <c r="X318" s="184"/>
      <c r="Y318" s="184"/>
      <c r="Z318" s="184"/>
      <c r="AA318" s="184"/>
      <c r="AB318" s="184"/>
      <c r="AC318" s="184"/>
      <c r="AD318" s="184"/>
      <c r="AE318" s="184"/>
      <c r="AF318" s="184"/>
      <c r="AG318" s="184"/>
      <c r="AH318" s="184"/>
      <c r="AI318" s="184"/>
      <c r="AJ318" s="184"/>
      <c r="AK318" s="184"/>
      <c r="AL318" s="184"/>
      <c r="AM318" s="184"/>
      <c r="AN318" s="184"/>
      <c r="AO318" s="184"/>
      <c r="AP318" s="184"/>
      <c r="AQ318" s="243"/>
      <c r="AR318" s="508">
        <f>CHOOSE($B$3,ENWL!AR318,NPgN!AR318,NPgY!AR318,WMID!AR318,EMID!AR318,SWALES!AR318,SWEST!AR318,LPN!AR318,SPN!AR318,EPN!AR318,SPD!AR318,SPMW!AR318,SSEH!AR318,SSES!AR318)</f>
        <v>7.8485685698662516E-3</v>
      </c>
      <c r="AS318" s="508">
        <f>CHOOSE($B$3,ENWL!AS318,NPgN!AS318,NPgY!AS318,WMID!AS318,EMID!AS318,SWALES!AS318,SWEST!AS318,LPN!AS318,SPN!AS318,EPN!AS318,SPD!AS318,SPMW!AS318,SSEH!AS318,SSES!AS318)</f>
        <v>7.7143568260598433E-3</v>
      </c>
      <c r="AT318" s="508">
        <f>CHOOSE($B$3,ENWL!AT318,NPgN!AT318,NPgY!AT318,WMID!AT318,EMID!AT318,SWALES!AT318,SWEST!AT318,LPN!AT318,SPN!AT318,EPN!AT318,SPD!AT318,SPMW!AT318,SSEH!AT318,SSES!AT318)</f>
        <v>7.8359884291501827E-3</v>
      </c>
      <c r="AU318" s="508">
        <f>CHOOSE($B$3,ENWL!AU318,NPgN!AU318,NPgY!AU318,WMID!AU318,EMID!AU318,SWALES!AU318,SWEST!AU318,LPN!AU318,SPN!AU318,EPN!AU318,SPD!AU318,SPMW!AU318,SSEH!AU318,SSES!AU318)</f>
        <v>8.1721337483031554E-3</v>
      </c>
      <c r="AV318" s="508">
        <f>CHOOSE($B$3,ENWL!AV318,NPgN!AV318,NPgY!AV318,WMID!AV318,EMID!AV318,SWALES!AV318,SWEST!AV318,LPN!AV318,SPN!AV318,EPN!AV318,SPD!AV318,SPMW!AV318,SSEH!AV318,SSES!AV318)</f>
        <v>8.4729117258917769E-3</v>
      </c>
      <c r="AW318" s="184"/>
    </row>
    <row r="319" spans="1:49" ht="16.8">
      <c r="A319" s="82"/>
      <c r="B319" s="82"/>
      <c r="C319" s="82"/>
      <c r="D319" s="82"/>
      <c r="E319" s="82" t="s">
        <v>375</v>
      </c>
      <c r="F319" s="82"/>
      <c r="G319" s="82" t="s">
        <v>209</v>
      </c>
      <c r="H319" s="82" t="s">
        <v>373</v>
      </c>
      <c r="I319" s="82"/>
      <c r="J319" s="82"/>
      <c r="K319" s="82"/>
      <c r="L319" s="82"/>
      <c r="M319" s="82"/>
      <c r="N319" s="82"/>
      <c r="O319" s="184"/>
      <c r="P319" s="184"/>
      <c r="Q319" s="184"/>
      <c r="R319" s="184"/>
      <c r="S319" s="184"/>
      <c r="T319" s="184"/>
      <c r="U319" s="184"/>
      <c r="V319" s="184"/>
      <c r="W319" s="184"/>
      <c r="X319" s="184"/>
      <c r="Y319" s="184"/>
      <c r="Z319" s="184"/>
      <c r="AA319" s="184"/>
      <c r="AB319" s="184"/>
      <c r="AC319" s="184"/>
      <c r="AD319" s="184"/>
      <c r="AE319" s="184"/>
      <c r="AF319" s="184"/>
      <c r="AG319" s="184"/>
      <c r="AH319" s="184"/>
      <c r="AI319" s="184"/>
      <c r="AJ319" s="184"/>
      <c r="AK319" s="184"/>
      <c r="AL319" s="184"/>
      <c r="AM319" s="184"/>
      <c r="AN319" s="184"/>
      <c r="AO319" s="184"/>
      <c r="AP319" s="184"/>
      <c r="AQ319" s="243"/>
      <c r="AR319" s="508">
        <f>CHOOSE($B$3,ENWL!AR319,NPgN!AR319,NPgY!AR319,WMID!AR319,EMID!AR319,SWALES!AR319,SWEST!AR319,LPN!AR319,SPN!AR319,EPN!AR319,SPD!AR319,SPMW!AR319,SSEH!AR319,SSES!AR319)</f>
        <v>5.0989176612207057E-4</v>
      </c>
      <c r="AS319" s="508">
        <f>CHOOSE($B$3,ENWL!AS319,NPgN!AS319,NPgY!AS319,WMID!AS319,EMID!AS319,SWALES!AS319,SWEST!AS319,LPN!AS319,SPN!AS319,EPN!AS319,SPD!AS319,SPMW!AS319,SSEH!AS319,SSES!AS319)</f>
        <v>5.5067704909322543E-4</v>
      </c>
      <c r="AT319" s="508">
        <f>CHOOSE($B$3,ENWL!AT319,NPgN!AT319,NPgY!AT319,WMID!AT319,EMID!AT319,SWALES!AT319,SWEST!AT319,LPN!AT319,SPN!AT319,EPN!AT319,SPD!AT319,SPMW!AT319,SSEH!AT319,SSES!AT319)</f>
        <v>7.1942110852907584E-4</v>
      </c>
      <c r="AU319" s="508">
        <f>CHOOSE($B$3,ENWL!AU319,NPgN!AU319,NPgY!AU319,WMID!AU319,EMID!AU319,SWALES!AU319,SWEST!AU319,LPN!AU319,SPN!AU319,EPN!AU319,SPD!AU319,SPMW!AU319,SSEH!AU319,SSES!AU319)</f>
        <v>3.7743070553968613E-4</v>
      </c>
      <c r="AV319" s="508">
        <f>CHOOSE($B$3,ENWL!AV319,NPgN!AV319,NPgY!AV319,WMID!AV319,EMID!AV319,SWALES!AV319,SWEST!AV319,LPN!AV319,SPN!AV319,EPN!AV319,SPD!AV319,SPMW!AV319,SSEH!AV319,SSES!AV319)</f>
        <v>3.0592815510847122E-4</v>
      </c>
      <c r="AW319" s="184"/>
    </row>
    <row r="320" spans="1:49" ht="16.8">
      <c r="A320" s="82"/>
      <c r="B320" s="82"/>
      <c r="C320" s="82"/>
      <c r="D320" s="82"/>
      <c r="E320" s="82" t="s">
        <v>376</v>
      </c>
      <c r="F320" s="82"/>
      <c r="G320" s="82" t="s">
        <v>209</v>
      </c>
      <c r="H320" s="82" t="s">
        <v>373</v>
      </c>
      <c r="I320" s="82"/>
      <c r="J320" s="82"/>
      <c r="K320" s="82"/>
      <c r="L320" s="82"/>
      <c r="M320" s="82"/>
      <c r="N320" s="82"/>
      <c r="O320" s="184"/>
      <c r="P320" s="184"/>
      <c r="Q320" s="184"/>
      <c r="R320" s="184"/>
      <c r="S320" s="184"/>
      <c r="T320" s="184"/>
      <c r="U320" s="184"/>
      <c r="V320" s="184"/>
      <c r="W320" s="184"/>
      <c r="X320" s="184"/>
      <c r="Y320" s="184"/>
      <c r="Z320" s="184"/>
      <c r="AA320" s="184"/>
      <c r="AB320" s="184"/>
      <c r="AC320" s="184"/>
      <c r="AD320" s="184"/>
      <c r="AE320" s="184"/>
      <c r="AF320" s="184"/>
      <c r="AG320" s="184"/>
      <c r="AH320" s="184"/>
      <c r="AI320" s="184"/>
      <c r="AJ320" s="184"/>
      <c r="AK320" s="184"/>
      <c r="AL320" s="184"/>
      <c r="AM320" s="184"/>
      <c r="AN320" s="184"/>
      <c r="AO320" s="184"/>
      <c r="AP320" s="184"/>
      <c r="AQ320" s="243"/>
      <c r="AR320" s="508">
        <f>CHOOSE($B$3,ENWL!AR320,NPgN!AR320,NPgY!AR320,WMID!AR320,EMID!AR320,SWALES!AR320,SWEST!AR320,LPN!AR320,SPN!AR320,EPN!AR320,SPD!AR320,SPMW!AR320,SSEH!AR320,SSES!AR320)</f>
        <v>0</v>
      </c>
      <c r="AS320" s="508">
        <f>CHOOSE($B$3,ENWL!AS320,NPgN!AS320,NPgY!AS320,WMID!AS320,EMID!AS320,SWALES!AS320,SWEST!AS320,LPN!AS320,SPN!AS320,EPN!AS320,SPD!AS320,SPMW!AS320,SSEH!AS320,SSES!AS320)</f>
        <v>0</v>
      </c>
      <c r="AT320" s="508">
        <f>CHOOSE($B$3,ENWL!AT320,NPgN!AT320,NPgY!AT320,WMID!AT320,EMID!AT320,SWALES!AT320,SWEST!AT320,LPN!AT320,SPN!AT320,EPN!AT320,SPD!AT320,SPMW!AT320,SSEH!AT320,SSES!AT320)</f>
        <v>0</v>
      </c>
      <c r="AU320" s="508">
        <f>CHOOSE($B$3,ENWL!AU320,NPgN!AU320,NPgY!AU320,WMID!AU320,EMID!AU320,SWALES!AU320,SWEST!AU320,LPN!AU320,SPN!AU320,EPN!AU320,SPD!AU320,SPMW!AU320,SSEH!AU320,SSES!AU320)</f>
        <v>0</v>
      </c>
      <c r="AV320" s="508">
        <f>CHOOSE($B$3,ENWL!AV320,NPgN!AV320,NPgY!AV320,WMID!AV320,EMID!AV320,SWALES!AV320,SWEST!AV320,LPN!AV320,SPN!AV320,EPN!AV320,SPD!AV320,SPMW!AV320,SSEH!AV320,SSES!AV320)</f>
        <v>0</v>
      </c>
      <c r="AW320" s="184"/>
    </row>
    <row r="321" spans="1:49" ht="16.8">
      <c r="A321" s="82"/>
      <c r="B321" s="82"/>
      <c r="C321" s="82"/>
      <c r="D321" s="82"/>
      <c r="E321" s="82" t="s">
        <v>377</v>
      </c>
      <c r="F321" s="82"/>
      <c r="G321" s="82" t="s">
        <v>209</v>
      </c>
      <c r="H321" s="82" t="s">
        <v>373</v>
      </c>
      <c r="I321" s="82"/>
      <c r="J321" s="82"/>
      <c r="K321" s="82"/>
      <c r="L321" s="82"/>
      <c r="M321" s="82"/>
      <c r="N321" s="82"/>
      <c r="O321" s="184"/>
      <c r="P321" s="184"/>
      <c r="Q321" s="184"/>
      <c r="R321" s="184"/>
      <c r="S321" s="184"/>
      <c r="T321" s="184"/>
      <c r="U321" s="184"/>
      <c r="V321" s="184"/>
      <c r="W321" s="184"/>
      <c r="X321" s="184"/>
      <c r="Y321" s="184"/>
      <c r="Z321" s="184"/>
      <c r="AA321" s="184"/>
      <c r="AB321" s="184"/>
      <c r="AC321" s="184"/>
      <c r="AD321" s="184"/>
      <c r="AE321" s="184"/>
      <c r="AF321" s="184"/>
      <c r="AG321" s="184"/>
      <c r="AH321" s="184"/>
      <c r="AI321" s="184"/>
      <c r="AJ321" s="184"/>
      <c r="AK321" s="184"/>
      <c r="AL321" s="184"/>
      <c r="AM321" s="184"/>
      <c r="AN321" s="184"/>
      <c r="AO321" s="184"/>
      <c r="AP321" s="184"/>
      <c r="AQ321" s="243"/>
      <c r="AR321" s="508">
        <f>CHOOSE($B$3,ENWL!AR321,NPgN!AR321,NPgY!AR321,WMID!AR321,EMID!AR321,SWALES!AR321,SWEST!AR321,LPN!AR321,SPN!AR321,EPN!AR321,SPD!AR321,SPMW!AR321,SSEH!AR321,SSES!AR321)</f>
        <v>0</v>
      </c>
      <c r="AS321" s="508">
        <f>CHOOSE($B$3,ENWL!AS321,NPgN!AS321,NPgY!AS321,WMID!AS321,EMID!AS321,SWALES!AS321,SWEST!AS321,LPN!AS321,SPN!AS321,EPN!AS321,SPD!AS321,SPMW!AS321,SSEH!AS321,SSES!AS321)</f>
        <v>0</v>
      </c>
      <c r="AT321" s="508">
        <f>CHOOSE($B$3,ENWL!AT321,NPgN!AT321,NPgY!AT321,WMID!AT321,EMID!AT321,SWALES!AT321,SWEST!AT321,LPN!AT321,SPN!AT321,EPN!AT321,SPD!AT321,SPMW!AT321,SSEH!AT321,SSES!AT321)</f>
        <v>0</v>
      </c>
      <c r="AU321" s="508">
        <f>CHOOSE($B$3,ENWL!AU321,NPgN!AU321,NPgY!AU321,WMID!AU321,EMID!AU321,SWALES!AU321,SWEST!AU321,LPN!AU321,SPN!AU321,EPN!AU321,SPD!AU321,SPMW!AU321,SSEH!AU321,SSES!AU321)</f>
        <v>0</v>
      </c>
      <c r="AV321" s="508">
        <f>CHOOSE($B$3,ENWL!AV321,NPgN!AV321,NPgY!AV321,WMID!AV321,EMID!AV321,SWALES!AV321,SWEST!AV321,LPN!AV321,SPN!AV321,EPN!AV321,SPD!AV321,SPMW!AV321,SSEH!AV321,SSES!AV321)</f>
        <v>0</v>
      </c>
      <c r="AW321" s="184"/>
    </row>
    <row r="322" spans="1:49" ht="16.8">
      <c r="A322" s="82"/>
      <c r="B322" s="82"/>
      <c r="C322" s="82"/>
      <c r="D322" s="82"/>
      <c r="E322" s="82" t="s">
        <v>378</v>
      </c>
      <c r="F322" s="82"/>
      <c r="G322" s="82" t="s">
        <v>209</v>
      </c>
      <c r="H322" s="82" t="s">
        <v>373</v>
      </c>
      <c r="I322" s="82"/>
      <c r="J322" s="82"/>
      <c r="K322" s="82"/>
      <c r="L322" s="82"/>
      <c r="M322" s="82"/>
      <c r="N322" s="82"/>
      <c r="O322" s="184"/>
      <c r="P322" s="184"/>
      <c r="Q322" s="184"/>
      <c r="R322" s="184"/>
      <c r="S322" s="184"/>
      <c r="T322" s="184"/>
      <c r="U322" s="184"/>
      <c r="V322" s="184"/>
      <c r="W322" s="184"/>
      <c r="X322" s="184"/>
      <c r="Y322" s="184"/>
      <c r="Z322" s="184"/>
      <c r="AA322" s="184"/>
      <c r="AB322" s="184"/>
      <c r="AC322" s="184"/>
      <c r="AD322" s="184"/>
      <c r="AE322" s="184"/>
      <c r="AF322" s="184"/>
      <c r="AG322" s="184"/>
      <c r="AH322" s="184"/>
      <c r="AI322" s="184"/>
      <c r="AJ322" s="184"/>
      <c r="AK322" s="184"/>
      <c r="AL322" s="184"/>
      <c r="AM322" s="184"/>
      <c r="AN322" s="184"/>
      <c r="AO322" s="184"/>
      <c r="AP322" s="184"/>
      <c r="AQ322" s="243"/>
      <c r="AR322" s="508">
        <f>CHOOSE($B$3,ENWL!AR322,NPgN!AR322,NPgY!AR322,WMID!AR322,EMID!AR322,SWALES!AR322,SWEST!AR322,LPN!AR322,SPN!AR322,EPN!AR322,SPD!AR322,SPMW!AR322,SSEH!AR322,SSES!AR322)</f>
        <v>0</v>
      </c>
      <c r="AS322" s="508">
        <f>CHOOSE($B$3,ENWL!AS322,NPgN!AS322,NPgY!AS322,WMID!AS322,EMID!AS322,SWALES!AS322,SWEST!AS322,LPN!AS322,SPN!AS322,EPN!AS322,SPD!AS322,SPMW!AS322,SSEH!AS322,SSES!AS322)</f>
        <v>0</v>
      </c>
      <c r="AT322" s="508">
        <f>CHOOSE($B$3,ENWL!AT322,NPgN!AT322,NPgY!AT322,WMID!AT322,EMID!AT322,SWALES!AT322,SWEST!AT322,LPN!AT322,SPN!AT322,EPN!AT322,SPD!AT322,SPMW!AT322,SSEH!AT322,SSES!AT322)</f>
        <v>0</v>
      </c>
      <c r="AU322" s="508">
        <f>CHOOSE($B$3,ENWL!AU322,NPgN!AU322,NPgY!AU322,WMID!AU322,EMID!AU322,SWALES!AU322,SWEST!AU322,LPN!AU322,SPN!AU322,EPN!AU322,SPD!AU322,SPMW!AU322,SSEH!AU322,SSES!AU322)</f>
        <v>0</v>
      </c>
      <c r="AV322" s="508">
        <f>CHOOSE($B$3,ENWL!AV322,NPgN!AV322,NPgY!AV322,WMID!AV322,EMID!AV322,SWALES!AV322,SWEST!AV322,LPN!AV322,SPN!AV322,EPN!AV322,SPD!AV322,SPMW!AV322,SSEH!AV322,SSES!AV322)</f>
        <v>0</v>
      </c>
      <c r="AW322" s="184"/>
    </row>
    <row r="323" spans="1:49" ht="16.8">
      <c r="A323" s="82"/>
      <c r="B323" s="82"/>
      <c r="C323" s="82"/>
      <c r="D323" s="82"/>
      <c r="E323" s="82" t="s">
        <v>379</v>
      </c>
      <c r="F323" s="82"/>
      <c r="G323" s="82" t="s">
        <v>209</v>
      </c>
      <c r="H323" s="82" t="s">
        <v>373</v>
      </c>
      <c r="I323" s="82"/>
      <c r="J323" s="82"/>
      <c r="K323" s="82"/>
      <c r="L323" s="82"/>
      <c r="M323" s="82"/>
      <c r="N323" s="82"/>
      <c r="O323" s="184"/>
      <c r="P323" s="184"/>
      <c r="Q323" s="184"/>
      <c r="R323" s="184"/>
      <c r="S323" s="184"/>
      <c r="T323" s="184"/>
      <c r="U323" s="184"/>
      <c r="V323" s="184"/>
      <c r="W323" s="184"/>
      <c r="X323" s="184"/>
      <c r="Y323" s="184"/>
      <c r="Z323" s="184"/>
      <c r="AA323" s="184"/>
      <c r="AB323" s="184"/>
      <c r="AC323" s="184"/>
      <c r="AD323" s="184"/>
      <c r="AE323" s="184"/>
      <c r="AF323" s="184"/>
      <c r="AG323" s="184"/>
      <c r="AH323" s="184"/>
      <c r="AI323" s="184"/>
      <c r="AJ323" s="184"/>
      <c r="AK323" s="184"/>
      <c r="AL323" s="184"/>
      <c r="AM323" s="184"/>
      <c r="AN323" s="184"/>
      <c r="AO323" s="184"/>
      <c r="AP323" s="184"/>
      <c r="AQ323" s="243"/>
      <c r="AR323" s="508">
        <f>CHOOSE($B$3,ENWL!AR323,NPgN!AR323,NPgY!AR323,WMID!AR323,EMID!AR323,SWALES!AR323,SWEST!AR323,LPN!AR323,SPN!AR323,EPN!AR323,SPD!AR323,SPMW!AR323,SSEH!AR323,SSES!AR323)</f>
        <v>8.537328292728655E-4</v>
      </c>
      <c r="AS323" s="508">
        <f>CHOOSE($B$3,ENWL!AS323,NPgN!AS323,NPgY!AS323,WMID!AS323,EMID!AS323,SWALES!AS323,SWEST!AS323,LPN!AS323,SPN!AS323,EPN!AS323,SPD!AS323,SPMW!AS323,SSEH!AS323,SSES!AS323)</f>
        <v>8.6891555125451333E-4</v>
      </c>
      <c r="AT323" s="508">
        <f>CHOOSE($B$3,ENWL!AT323,NPgN!AT323,NPgY!AT323,WMID!AT323,EMID!AT323,SWALES!AT323,SWEST!AT323,LPN!AT323,SPN!AT323,EPN!AT323,SPD!AT323,SPMW!AT323,SSEH!AT323,SSES!AT323)</f>
        <v>8.830930156993015E-4</v>
      </c>
      <c r="AU323" s="508">
        <f>CHOOSE($B$3,ENWL!AU323,NPgN!AU323,NPgY!AU323,WMID!AU323,EMID!AU323,SWALES!AU323,SWEST!AU323,LPN!AU323,SPN!AU323,EPN!AU323,SPD!AU323,SPMW!AU323,SSEH!AU323,SSES!AU323)</f>
        <v>8.873914435071729E-4</v>
      </c>
      <c r="AV323" s="508">
        <f>CHOOSE($B$3,ENWL!AV323,NPgN!AV323,NPgY!AV323,WMID!AV323,EMID!AV323,SWALES!AV323,SWEST!AV323,LPN!AV323,SPN!AV323,EPN!AV323,SPD!AV323,SPMW!AV323,SSEH!AV323,SSES!AV323)</f>
        <v>8.8836326862233095E-4</v>
      </c>
      <c r="AW323" s="184"/>
    </row>
    <row r="324" spans="1:49" ht="16.8">
      <c r="A324" s="82"/>
      <c r="B324" s="82"/>
      <c r="C324" s="82"/>
      <c r="D324" s="82"/>
      <c r="E324" s="82" t="s">
        <v>380</v>
      </c>
      <c r="F324" s="82"/>
      <c r="G324" s="82" t="s">
        <v>209</v>
      </c>
      <c r="H324" s="82" t="s">
        <v>381</v>
      </c>
      <c r="I324" s="82"/>
      <c r="J324" s="82"/>
      <c r="K324" s="82"/>
      <c r="L324" s="82"/>
      <c r="M324" s="82"/>
      <c r="N324" s="82"/>
      <c r="O324" s="184"/>
      <c r="P324" s="184"/>
      <c r="Q324" s="184"/>
      <c r="R324" s="184"/>
      <c r="S324" s="184"/>
      <c r="T324" s="184"/>
      <c r="U324" s="184"/>
      <c r="V324" s="184"/>
      <c r="W324" s="184"/>
      <c r="X324" s="184"/>
      <c r="Y324" s="184"/>
      <c r="Z324" s="184"/>
      <c r="AA324" s="184"/>
      <c r="AB324" s="184"/>
      <c r="AC324" s="184"/>
      <c r="AD324" s="184"/>
      <c r="AE324" s="184"/>
      <c r="AF324" s="184"/>
      <c r="AG324" s="184"/>
      <c r="AH324" s="184"/>
      <c r="AI324" s="184"/>
      <c r="AJ324" s="184"/>
      <c r="AK324" s="184"/>
      <c r="AL324" s="184"/>
      <c r="AM324" s="184"/>
      <c r="AN324" s="184"/>
      <c r="AO324" s="184"/>
      <c r="AP324" s="184"/>
      <c r="AQ324" s="243"/>
      <c r="AR324" s="508">
        <f>CHOOSE($B$3,ENWL!AR324,NPgN!AR324,NPgY!AR324,WMID!AR324,EMID!AR324,SWALES!AR324,SWEST!AR324,LPN!AR324,SPN!AR324,EPN!AR324,SPD!AR324,SPMW!AR324,SSEH!AR324,SSES!AR324)</f>
        <v>0</v>
      </c>
      <c r="AS324" s="508">
        <f>CHOOSE($B$3,ENWL!AS324,NPgN!AS324,NPgY!AS324,WMID!AS324,EMID!AS324,SWALES!AS324,SWEST!AS324,LPN!AS324,SPN!AS324,EPN!AS324,SPD!AS324,SPMW!AS324,SSEH!AS324,SSES!AS324)</f>
        <v>0</v>
      </c>
      <c r="AT324" s="508">
        <f>CHOOSE($B$3,ENWL!AT324,NPgN!AT324,NPgY!AT324,WMID!AT324,EMID!AT324,SWALES!AT324,SWEST!AT324,LPN!AT324,SPN!AT324,EPN!AT324,SPD!AT324,SPMW!AT324,SSEH!AT324,SSES!AT324)</f>
        <v>0</v>
      </c>
      <c r="AU324" s="508">
        <f>CHOOSE($B$3,ENWL!AU324,NPgN!AU324,NPgY!AU324,WMID!AU324,EMID!AU324,SWALES!AU324,SWEST!AU324,LPN!AU324,SPN!AU324,EPN!AU324,SPD!AU324,SPMW!AU324,SSEH!AU324,SSES!AU324)</f>
        <v>0</v>
      </c>
      <c r="AV324" s="508">
        <f>CHOOSE($B$3,ENWL!AV324,NPgN!AV324,NPgY!AV324,WMID!AV324,EMID!AV324,SWALES!AV324,SWEST!AV324,LPN!AV324,SPN!AV324,EPN!AV324,SPD!AV324,SPMW!AV324,SSEH!AV324,SSES!AV324)</f>
        <v>0</v>
      </c>
      <c r="AW324" s="184"/>
    </row>
    <row r="325" spans="1:49" ht="16.8">
      <c r="A325" s="82"/>
      <c r="B325" s="82"/>
      <c r="C325" s="82"/>
      <c r="D325" s="82"/>
      <c r="E325" s="82" t="s">
        <v>382</v>
      </c>
      <c r="F325" s="82"/>
      <c r="G325" s="82" t="s">
        <v>209</v>
      </c>
      <c r="H325" s="82" t="s">
        <v>381</v>
      </c>
      <c r="I325" s="82"/>
      <c r="J325" s="82"/>
      <c r="K325" s="82"/>
      <c r="L325" s="82"/>
      <c r="M325" s="82"/>
      <c r="N325" s="82"/>
      <c r="O325" s="184"/>
      <c r="P325" s="184"/>
      <c r="Q325" s="184"/>
      <c r="R325" s="184"/>
      <c r="S325" s="184"/>
      <c r="T325" s="184"/>
      <c r="U325" s="184"/>
      <c r="V325" s="184"/>
      <c r="W325" s="184"/>
      <c r="X325" s="184"/>
      <c r="Y325" s="184"/>
      <c r="Z325" s="184"/>
      <c r="AA325" s="184"/>
      <c r="AB325" s="184"/>
      <c r="AC325" s="184"/>
      <c r="AD325" s="184"/>
      <c r="AE325" s="184"/>
      <c r="AF325" s="184"/>
      <c r="AG325" s="184"/>
      <c r="AH325" s="184"/>
      <c r="AI325" s="184"/>
      <c r="AJ325" s="184"/>
      <c r="AK325" s="184"/>
      <c r="AL325" s="184"/>
      <c r="AM325" s="184"/>
      <c r="AN325" s="184"/>
      <c r="AO325" s="184"/>
      <c r="AP325" s="184"/>
      <c r="AQ325" s="243"/>
      <c r="AR325" s="508">
        <f>CHOOSE($B$3,ENWL!AR325,NPgN!AR325,NPgY!AR325,WMID!AR325,EMID!AR325,SWALES!AR325,SWEST!AR325,LPN!AR325,SPN!AR325,EPN!AR325,SPD!AR325,SPMW!AR325,SSEH!AR325,SSES!AR325)</f>
        <v>0</v>
      </c>
      <c r="AS325" s="508">
        <f>CHOOSE($B$3,ENWL!AS325,NPgN!AS325,NPgY!AS325,WMID!AS325,EMID!AS325,SWALES!AS325,SWEST!AS325,LPN!AS325,SPN!AS325,EPN!AS325,SPD!AS325,SPMW!AS325,SSEH!AS325,SSES!AS325)</f>
        <v>0</v>
      </c>
      <c r="AT325" s="508">
        <f>CHOOSE($B$3,ENWL!AT325,NPgN!AT325,NPgY!AT325,WMID!AT325,EMID!AT325,SWALES!AT325,SWEST!AT325,LPN!AT325,SPN!AT325,EPN!AT325,SPD!AT325,SPMW!AT325,SSEH!AT325,SSES!AT325)</f>
        <v>0</v>
      </c>
      <c r="AU325" s="508">
        <f>CHOOSE($B$3,ENWL!AU325,NPgN!AU325,NPgY!AU325,WMID!AU325,EMID!AU325,SWALES!AU325,SWEST!AU325,LPN!AU325,SPN!AU325,EPN!AU325,SPD!AU325,SPMW!AU325,SSEH!AU325,SSES!AU325)</f>
        <v>0</v>
      </c>
      <c r="AV325" s="508">
        <f>CHOOSE($B$3,ENWL!AV325,NPgN!AV325,NPgY!AV325,WMID!AV325,EMID!AV325,SWALES!AV325,SWEST!AV325,LPN!AV325,SPN!AV325,EPN!AV325,SPD!AV325,SPMW!AV325,SSEH!AV325,SSES!AV325)</f>
        <v>0</v>
      </c>
      <c r="AW325" s="184"/>
    </row>
    <row r="326" spans="1:49" ht="16.8">
      <c r="A326" s="82"/>
      <c r="B326" s="82"/>
      <c r="C326" s="82"/>
      <c r="D326" s="82"/>
      <c r="E326" s="82" t="s">
        <v>383</v>
      </c>
      <c r="F326" s="82"/>
      <c r="G326" s="82" t="s">
        <v>209</v>
      </c>
      <c r="H326" s="82" t="s">
        <v>381</v>
      </c>
      <c r="I326" s="82"/>
      <c r="J326" s="82"/>
      <c r="K326" s="82"/>
      <c r="L326" s="82"/>
      <c r="M326" s="82"/>
      <c r="N326" s="82"/>
      <c r="O326" s="184"/>
      <c r="P326" s="184"/>
      <c r="Q326" s="184"/>
      <c r="R326" s="184"/>
      <c r="S326" s="184"/>
      <c r="T326" s="184"/>
      <c r="U326" s="184"/>
      <c r="V326" s="184"/>
      <c r="W326" s="184"/>
      <c r="X326" s="184"/>
      <c r="Y326" s="184"/>
      <c r="Z326" s="184"/>
      <c r="AA326" s="184"/>
      <c r="AB326" s="184"/>
      <c r="AC326" s="184"/>
      <c r="AD326" s="184"/>
      <c r="AE326" s="184"/>
      <c r="AF326" s="184"/>
      <c r="AG326" s="184"/>
      <c r="AH326" s="184"/>
      <c r="AI326" s="184"/>
      <c r="AJ326" s="184"/>
      <c r="AK326" s="184"/>
      <c r="AL326" s="184"/>
      <c r="AM326" s="184"/>
      <c r="AN326" s="184"/>
      <c r="AO326" s="184"/>
      <c r="AP326" s="184"/>
      <c r="AQ326" s="243"/>
      <c r="AR326" s="508">
        <f>CHOOSE($B$3,ENWL!AR326,NPgN!AR326,NPgY!AR326,WMID!AR326,EMID!AR326,SWALES!AR326,SWEST!AR326,LPN!AR326,SPN!AR326,EPN!AR326,SPD!AR326,SPMW!AR326,SSEH!AR326,SSES!AR326)</f>
        <v>0</v>
      </c>
      <c r="AS326" s="508">
        <f>CHOOSE($B$3,ENWL!AS326,NPgN!AS326,NPgY!AS326,WMID!AS326,EMID!AS326,SWALES!AS326,SWEST!AS326,LPN!AS326,SPN!AS326,EPN!AS326,SPD!AS326,SPMW!AS326,SSEH!AS326,SSES!AS326)</f>
        <v>0</v>
      </c>
      <c r="AT326" s="508">
        <f>CHOOSE($B$3,ENWL!AT326,NPgN!AT326,NPgY!AT326,WMID!AT326,EMID!AT326,SWALES!AT326,SWEST!AT326,LPN!AT326,SPN!AT326,EPN!AT326,SPD!AT326,SPMW!AT326,SSEH!AT326,SSES!AT326)</f>
        <v>0</v>
      </c>
      <c r="AU326" s="508">
        <f>CHOOSE($B$3,ENWL!AU326,NPgN!AU326,NPgY!AU326,WMID!AU326,EMID!AU326,SWALES!AU326,SWEST!AU326,LPN!AU326,SPN!AU326,EPN!AU326,SPD!AU326,SPMW!AU326,SSEH!AU326,SSES!AU326)</f>
        <v>0</v>
      </c>
      <c r="AV326" s="508">
        <f>CHOOSE($B$3,ENWL!AV326,NPgN!AV326,NPgY!AV326,WMID!AV326,EMID!AV326,SWALES!AV326,SWEST!AV326,LPN!AV326,SPN!AV326,EPN!AV326,SPD!AV326,SPMW!AV326,SSEH!AV326,SSES!AV326)</f>
        <v>0</v>
      </c>
      <c r="AW326" s="184"/>
    </row>
    <row r="327" spans="1:49" ht="16.8">
      <c r="A327" s="82"/>
      <c r="B327" s="82"/>
      <c r="C327" s="82"/>
      <c r="D327" s="82"/>
      <c r="E327" s="82" t="s">
        <v>384</v>
      </c>
      <c r="F327" s="82"/>
      <c r="G327" s="82" t="s">
        <v>209</v>
      </c>
      <c r="H327" s="82" t="s">
        <v>381</v>
      </c>
      <c r="I327" s="82"/>
      <c r="J327" s="82"/>
      <c r="K327" s="82"/>
      <c r="L327" s="82"/>
      <c r="M327" s="82"/>
      <c r="N327" s="82"/>
      <c r="O327" s="184"/>
      <c r="P327" s="184"/>
      <c r="Q327" s="184"/>
      <c r="R327" s="184"/>
      <c r="S327" s="184"/>
      <c r="T327" s="184"/>
      <c r="U327" s="184"/>
      <c r="V327" s="184"/>
      <c r="W327" s="184"/>
      <c r="X327" s="184"/>
      <c r="Y327" s="184"/>
      <c r="Z327" s="184"/>
      <c r="AA327" s="184"/>
      <c r="AB327" s="184"/>
      <c r="AC327" s="184"/>
      <c r="AD327" s="184"/>
      <c r="AE327" s="184"/>
      <c r="AF327" s="184"/>
      <c r="AG327" s="184"/>
      <c r="AH327" s="184"/>
      <c r="AI327" s="184"/>
      <c r="AJ327" s="184"/>
      <c r="AK327" s="184"/>
      <c r="AL327" s="184"/>
      <c r="AM327" s="184"/>
      <c r="AN327" s="184"/>
      <c r="AO327" s="184"/>
      <c r="AP327" s="184"/>
      <c r="AQ327" s="243"/>
      <c r="AR327" s="508">
        <f>CHOOSE($B$3,ENWL!AR327,NPgN!AR327,NPgY!AR327,WMID!AR327,EMID!AR327,SWALES!AR327,SWEST!AR327,LPN!AR327,SPN!AR327,EPN!AR327,SPD!AR327,SPMW!AR327,SSEH!AR327,SSES!AR327)</f>
        <v>0.19999999999999993</v>
      </c>
      <c r="AS327" s="508">
        <f>CHOOSE($B$3,ENWL!AS327,NPgN!AS327,NPgY!AS327,WMID!AS327,EMID!AS327,SWALES!AS327,SWEST!AS327,LPN!AS327,SPN!AS327,EPN!AS327,SPD!AS327,SPMW!AS327,SSEH!AS327,SSES!AS327)</f>
        <v>0.19999999999999996</v>
      </c>
      <c r="AT327" s="508">
        <f>CHOOSE($B$3,ENWL!AT327,NPgN!AT327,NPgY!AT327,WMID!AT327,EMID!AT327,SWALES!AT327,SWEST!AT327,LPN!AT327,SPN!AT327,EPN!AT327,SPD!AT327,SPMW!AT327,SSEH!AT327,SSES!AT327)</f>
        <v>0.19999999999999996</v>
      </c>
      <c r="AU327" s="508">
        <f>CHOOSE($B$3,ENWL!AU327,NPgN!AU327,NPgY!AU327,WMID!AU327,EMID!AU327,SWALES!AU327,SWEST!AU327,LPN!AU327,SPN!AU327,EPN!AU327,SPD!AU327,SPMW!AU327,SSEH!AU327,SSES!AU327)</f>
        <v>0.19999999999999993</v>
      </c>
      <c r="AV327" s="508">
        <f>CHOOSE($B$3,ENWL!AV327,NPgN!AV327,NPgY!AV327,WMID!AV327,EMID!AV327,SWALES!AV327,SWEST!AV327,LPN!AV327,SPN!AV327,EPN!AV327,SPD!AV327,SPMW!AV327,SSEH!AV327,SSES!AV327)</f>
        <v>0.19999999999999993</v>
      </c>
      <c r="AW327" s="184"/>
    </row>
    <row r="328" spans="1:49" ht="16.8">
      <c r="A328" s="82"/>
      <c r="B328" s="82"/>
      <c r="C328" s="82"/>
      <c r="D328" s="82"/>
      <c r="E328" s="82" t="s">
        <v>385</v>
      </c>
      <c r="F328" s="82"/>
      <c r="G328" s="82" t="s">
        <v>209</v>
      </c>
      <c r="H328" s="82" t="s">
        <v>381</v>
      </c>
      <c r="I328" s="82"/>
      <c r="J328" s="82"/>
      <c r="K328" s="82"/>
      <c r="L328" s="82"/>
      <c r="M328" s="82"/>
      <c r="N328" s="82"/>
      <c r="O328" s="184"/>
      <c r="P328" s="184"/>
      <c r="Q328" s="184"/>
      <c r="R328" s="184"/>
      <c r="S328" s="184"/>
      <c r="T328" s="184"/>
      <c r="U328" s="184"/>
      <c r="V328" s="184"/>
      <c r="W328" s="184"/>
      <c r="X328" s="184"/>
      <c r="Y328" s="184"/>
      <c r="Z328" s="184"/>
      <c r="AA328" s="184"/>
      <c r="AB328" s="184"/>
      <c r="AC328" s="184"/>
      <c r="AD328" s="184"/>
      <c r="AE328" s="184"/>
      <c r="AF328" s="184"/>
      <c r="AG328" s="184"/>
      <c r="AH328" s="184"/>
      <c r="AI328" s="184"/>
      <c r="AJ328" s="184"/>
      <c r="AK328" s="184"/>
      <c r="AL328" s="184"/>
      <c r="AM328" s="184"/>
      <c r="AN328" s="184"/>
      <c r="AO328" s="184"/>
      <c r="AP328" s="184"/>
      <c r="AQ328" s="243"/>
      <c r="AR328" s="508">
        <f>CHOOSE($B$3,ENWL!AR328,NPgN!AR328,NPgY!AR328,WMID!AR328,EMID!AR328,SWALES!AR328,SWEST!AR328,LPN!AR328,SPN!AR328,EPN!AR328,SPD!AR328,SPMW!AR328,SSEH!AR328,SSES!AR328)</f>
        <v>1</v>
      </c>
      <c r="AS328" s="508">
        <f>CHOOSE($B$3,ENWL!AS328,NPgN!AS328,NPgY!AS328,WMID!AS328,EMID!AS328,SWALES!AS328,SWEST!AS328,LPN!AS328,SPN!AS328,EPN!AS328,SPD!AS328,SPMW!AS328,SSEH!AS328,SSES!AS328)</f>
        <v>1</v>
      </c>
      <c r="AT328" s="508">
        <f>CHOOSE($B$3,ENWL!AT328,NPgN!AT328,NPgY!AT328,WMID!AT328,EMID!AT328,SWALES!AT328,SWEST!AT328,LPN!AT328,SPN!AT328,EPN!AT328,SPD!AT328,SPMW!AT328,SSEH!AT328,SSES!AT328)</f>
        <v>1</v>
      </c>
      <c r="AU328" s="508">
        <f>CHOOSE($B$3,ENWL!AU328,NPgN!AU328,NPgY!AU328,WMID!AU328,EMID!AU328,SWALES!AU328,SWEST!AU328,LPN!AU328,SPN!AU328,EPN!AU328,SPD!AU328,SPMW!AU328,SSEH!AU328,SSES!AU328)</f>
        <v>1</v>
      </c>
      <c r="AV328" s="508">
        <f>CHOOSE($B$3,ENWL!AV328,NPgN!AV328,NPgY!AV328,WMID!AV328,EMID!AV328,SWALES!AV328,SWEST!AV328,LPN!AV328,SPN!AV328,EPN!AV328,SPD!AV328,SPMW!AV328,SSEH!AV328,SSES!AV328)</f>
        <v>1</v>
      </c>
      <c r="AW328" s="184"/>
    </row>
    <row r="329" spans="1:49" ht="16.8">
      <c r="A329" s="82"/>
      <c r="B329" s="82"/>
      <c r="C329" s="82"/>
      <c r="D329" s="82"/>
      <c r="E329" s="82" t="s">
        <v>386</v>
      </c>
      <c r="F329" s="82"/>
      <c r="G329" s="82" t="s">
        <v>209</v>
      </c>
      <c r="H329" s="82" t="s">
        <v>381</v>
      </c>
      <c r="I329" s="82"/>
      <c r="J329" s="82"/>
      <c r="K329" s="82"/>
      <c r="L329" s="82"/>
      <c r="M329" s="82"/>
      <c r="N329" s="82"/>
      <c r="O329" s="184"/>
      <c r="P329" s="184"/>
      <c r="Q329" s="184"/>
      <c r="R329" s="184"/>
      <c r="S329" s="184"/>
      <c r="T329" s="184"/>
      <c r="U329" s="184"/>
      <c r="V329" s="184"/>
      <c r="W329" s="184"/>
      <c r="X329" s="184"/>
      <c r="Y329" s="184"/>
      <c r="Z329" s="184"/>
      <c r="AA329" s="184"/>
      <c r="AB329" s="184"/>
      <c r="AC329" s="184"/>
      <c r="AD329" s="184"/>
      <c r="AE329" s="184"/>
      <c r="AF329" s="184"/>
      <c r="AG329" s="184"/>
      <c r="AH329" s="184"/>
      <c r="AI329" s="184"/>
      <c r="AJ329" s="184"/>
      <c r="AK329" s="184"/>
      <c r="AL329" s="184"/>
      <c r="AM329" s="184"/>
      <c r="AN329" s="184"/>
      <c r="AO329" s="184"/>
      <c r="AP329" s="184"/>
      <c r="AQ329" s="243"/>
      <c r="AR329" s="508">
        <f>CHOOSE($B$3,ENWL!AR329,NPgN!AR329,NPgY!AR329,WMID!AR329,EMID!AR329,SWALES!AR329,SWEST!AR329,LPN!AR329,SPN!AR329,EPN!AR329,SPD!AR329,SPMW!AR329,SSEH!AR329,SSES!AR329)</f>
        <v>1</v>
      </c>
      <c r="AS329" s="508">
        <f>CHOOSE($B$3,ENWL!AS329,NPgN!AS329,NPgY!AS329,WMID!AS329,EMID!AS329,SWALES!AS329,SWEST!AS329,LPN!AS329,SPN!AS329,EPN!AS329,SPD!AS329,SPMW!AS329,SSEH!AS329,SSES!AS329)</f>
        <v>1</v>
      </c>
      <c r="AT329" s="508">
        <f>CHOOSE($B$3,ENWL!AT329,NPgN!AT329,NPgY!AT329,WMID!AT329,EMID!AT329,SWALES!AT329,SWEST!AT329,LPN!AT329,SPN!AT329,EPN!AT329,SPD!AT329,SPMW!AT329,SSEH!AT329,SSES!AT329)</f>
        <v>1</v>
      </c>
      <c r="AU329" s="508">
        <f>CHOOSE($B$3,ENWL!AU329,NPgN!AU329,NPgY!AU329,WMID!AU329,EMID!AU329,SWALES!AU329,SWEST!AU329,LPN!AU329,SPN!AU329,EPN!AU329,SPD!AU329,SPMW!AU329,SSEH!AU329,SSES!AU329)</f>
        <v>1</v>
      </c>
      <c r="AV329" s="508">
        <f>CHOOSE($B$3,ENWL!AV329,NPgN!AV329,NPgY!AV329,WMID!AV329,EMID!AV329,SWALES!AV329,SWEST!AV329,LPN!AV329,SPN!AV329,EPN!AV329,SPD!AV329,SPMW!AV329,SSEH!AV329,SSES!AV329)</f>
        <v>1</v>
      </c>
      <c r="AW329" s="184"/>
    </row>
    <row r="330" spans="1:49" ht="16.8">
      <c r="A330" s="82"/>
      <c r="B330" s="82"/>
      <c r="C330" s="82"/>
      <c r="D330" s="82"/>
      <c r="E330" s="82" t="s">
        <v>387</v>
      </c>
      <c r="F330" s="82"/>
      <c r="G330" s="82" t="s">
        <v>209</v>
      </c>
      <c r="H330" s="82" t="s">
        <v>381</v>
      </c>
      <c r="I330" s="82"/>
      <c r="J330" s="82"/>
      <c r="K330" s="82"/>
      <c r="L330" s="82"/>
      <c r="M330" s="82"/>
      <c r="N330" s="82"/>
      <c r="O330" s="184"/>
      <c r="P330" s="184"/>
      <c r="Q330" s="184"/>
      <c r="R330" s="184"/>
      <c r="S330" s="184"/>
      <c r="T330" s="184"/>
      <c r="U330" s="184"/>
      <c r="V330" s="184"/>
      <c r="W330" s="184"/>
      <c r="X330" s="184"/>
      <c r="Y330" s="184"/>
      <c r="Z330" s="184"/>
      <c r="AA330" s="184"/>
      <c r="AB330" s="184"/>
      <c r="AC330" s="184"/>
      <c r="AD330" s="184"/>
      <c r="AE330" s="184"/>
      <c r="AF330" s="184"/>
      <c r="AG330" s="184"/>
      <c r="AH330" s="184"/>
      <c r="AI330" s="184"/>
      <c r="AJ330" s="184"/>
      <c r="AK330" s="184"/>
      <c r="AL330" s="184"/>
      <c r="AM330" s="184"/>
      <c r="AN330" s="184"/>
      <c r="AO330" s="184"/>
      <c r="AP330" s="184"/>
      <c r="AQ330" s="243"/>
      <c r="AR330" s="508">
        <f>CHOOSE($B$3,ENWL!AR330,NPgN!AR330,NPgY!AR330,WMID!AR330,EMID!AR330,SWALES!AR330,SWEST!AR330,LPN!AR330,SPN!AR330,EPN!AR330,SPD!AR330,SPMW!AR330,SSEH!AR330,SSES!AR330)</f>
        <v>0.47350679079679753</v>
      </c>
      <c r="AS330" s="508">
        <f>CHOOSE($B$3,ENWL!AS330,NPgN!AS330,NPgY!AS330,WMID!AS330,EMID!AS330,SWALES!AS330,SWEST!AS330,LPN!AS330,SPN!AS330,EPN!AS330,SPD!AS330,SPMW!AS330,SSEH!AS330,SSES!AS330)</f>
        <v>0.46462087914751171</v>
      </c>
      <c r="AT330" s="508">
        <f>CHOOSE($B$3,ENWL!AT330,NPgN!AT330,NPgY!AT330,WMID!AT330,EMID!AT330,SWALES!AT330,SWEST!AT330,LPN!AT330,SPN!AT330,EPN!AT330,SPD!AT330,SPMW!AT330,SSEH!AT330,SSES!AT330)</f>
        <v>0.47046764289958021</v>
      </c>
      <c r="AU330" s="508">
        <f>CHOOSE($B$3,ENWL!AU330,NPgN!AU330,NPgY!AU330,WMID!AU330,EMID!AU330,SWALES!AU330,SWEST!AU330,LPN!AU330,SPN!AU330,EPN!AU330,SPD!AU330,SPMW!AU330,SSEH!AU330,SSES!AU330)</f>
        <v>0.46929865310543245</v>
      </c>
      <c r="AV330" s="508">
        <f>CHOOSE($B$3,ENWL!AV330,NPgN!AV330,NPgY!AV330,WMID!AV330,EMID!AV330,SWALES!AV330,SWEST!AV330,LPN!AV330,SPN!AV330,EPN!AV330,SPD!AV330,SPMW!AV330,SSEH!AV330,SSES!AV330)</f>
        <v>0.4691602023322935</v>
      </c>
      <c r="AW330" s="184"/>
    </row>
    <row r="331" spans="1:49" ht="16.8">
      <c r="A331" s="82"/>
      <c r="B331" s="82"/>
      <c r="C331" s="82"/>
      <c r="D331" s="82"/>
      <c r="E331" s="82" t="s">
        <v>388</v>
      </c>
      <c r="F331" s="82"/>
      <c r="G331" s="82" t="s">
        <v>209</v>
      </c>
      <c r="H331" s="82" t="s">
        <v>389</v>
      </c>
      <c r="I331" s="82"/>
      <c r="J331" s="82"/>
      <c r="K331" s="82"/>
      <c r="L331" s="82"/>
      <c r="M331" s="82"/>
      <c r="N331" s="82"/>
      <c r="O331" s="184"/>
      <c r="P331" s="184"/>
      <c r="Q331" s="184"/>
      <c r="R331" s="184"/>
      <c r="S331" s="184"/>
      <c r="T331" s="184"/>
      <c r="U331" s="184"/>
      <c r="V331" s="184"/>
      <c r="W331" s="184"/>
      <c r="X331" s="184"/>
      <c r="Y331" s="184"/>
      <c r="Z331" s="184"/>
      <c r="AA331" s="184"/>
      <c r="AB331" s="184"/>
      <c r="AC331" s="184"/>
      <c r="AD331" s="184"/>
      <c r="AE331" s="184"/>
      <c r="AF331" s="184"/>
      <c r="AG331" s="184"/>
      <c r="AH331" s="184"/>
      <c r="AI331" s="184"/>
      <c r="AJ331" s="184"/>
      <c r="AK331" s="184"/>
      <c r="AL331" s="184"/>
      <c r="AM331" s="184"/>
      <c r="AN331" s="184"/>
      <c r="AO331" s="184"/>
      <c r="AP331" s="184"/>
      <c r="AQ331" s="243"/>
      <c r="AR331" s="508">
        <f>CHOOSE($B$3,ENWL!AR331,NPgN!AR331,NPgY!AR331,WMID!AR331,EMID!AR331,SWALES!AR331,SWEST!AR331,LPN!AR331,SPN!AR331,EPN!AR331,SPD!AR331,SPMW!AR331,SSEH!AR331,SSES!AR331)</f>
        <v>8.2094241790519793E-4</v>
      </c>
      <c r="AS331" s="508">
        <f>CHOOSE($B$3,ENWL!AS331,NPgN!AS331,NPgY!AS331,WMID!AS331,EMID!AS331,SWALES!AS331,SWEST!AS331,LPN!AS331,SPN!AS331,EPN!AS331,SPD!AS331,SPMW!AS331,SSEH!AS331,SSES!AS331)</f>
        <v>7.3589898361012935E-4</v>
      </c>
      <c r="AT331" s="508">
        <f>CHOOSE($B$3,ENWL!AT331,NPgN!AT331,NPgY!AT331,WMID!AT331,EMID!AT331,SWALES!AT331,SWEST!AT331,LPN!AT331,SPN!AT331,EPN!AT331,SPD!AT331,SPMW!AT331,SSEH!AT331,SSES!AT331)</f>
        <v>1.0123590336356342E-3</v>
      </c>
      <c r="AU331" s="508">
        <f>CHOOSE($B$3,ENWL!AU331,NPgN!AU331,NPgY!AU331,WMID!AU331,EMID!AU331,SWALES!AU331,SWEST!AU331,LPN!AU331,SPN!AU331,EPN!AU331,SPD!AU331,SPMW!AU331,SSEH!AU331,SSES!AU331)</f>
        <v>9.8508890733808971E-4</v>
      </c>
      <c r="AV331" s="508">
        <f>CHOOSE($B$3,ENWL!AV331,NPgN!AV331,NPgY!AV331,WMID!AV331,EMID!AV331,SWALES!AV331,SWEST!AV331,LPN!AV331,SPN!AV331,EPN!AV331,SPD!AV331,SPMW!AV331,SSEH!AV331,SSES!AV331)</f>
        <v>6.5059965256847199E-4</v>
      </c>
      <c r="AW331" s="184"/>
    </row>
    <row r="332" spans="1:49" ht="16.8">
      <c r="A332" s="82"/>
      <c r="B332" s="82"/>
      <c r="C332" s="82"/>
      <c r="D332" s="82"/>
      <c r="E332" s="82" t="s">
        <v>390</v>
      </c>
      <c r="F332" s="82"/>
      <c r="G332" s="82" t="s">
        <v>209</v>
      </c>
      <c r="H332" s="82" t="s">
        <v>389</v>
      </c>
      <c r="I332" s="82"/>
      <c r="J332" s="82"/>
      <c r="K332" s="82"/>
      <c r="L332" s="82"/>
      <c r="M332" s="82"/>
      <c r="N332" s="82"/>
      <c r="O332" s="184"/>
      <c r="P332" s="184"/>
      <c r="Q332" s="184"/>
      <c r="R332" s="184"/>
      <c r="S332" s="184"/>
      <c r="T332" s="184"/>
      <c r="U332" s="184"/>
      <c r="V332" s="184"/>
      <c r="W332" s="184"/>
      <c r="X332" s="184"/>
      <c r="Y332" s="184"/>
      <c r="Z332" s="184"/>
      <c r="AA332" s="184"/>
      <c r="AB332" s="184"/>
      <c r="AC332" s="184"/>
      <c r="AD332" s="184"/>
      <c r="AE332" s="184"/>
      <c r="AF332" s="184"/>
      <c r="AG332" s="184"/>
      <c r="AH332" s="184"/>
      <c r="AI332" s="184"/>
      <c r="AJ332" s="184"/>
      <c r="AK332" s="184"/>
      <c r="AL332" s="184"/>
      <c r="AM332" s="184"/>
      <c r="AN332" s="184"/>
      <c r="AO332" s="184"/>
      <c r="AP332" s="184"/>
      <c r="AQ332" s="243"/>
      <c r="AR332" s="508">
        <f>CHOOSE($B$3,ENWL!AR332,NPgN!AR332,NPgY!AR332,WMID!AR332,EMID!AR332,SWALES!AR332,SWEST!AR332,LPN!AR332,SPN!AR332,EPN!AR332,SPD!AR332,SPMW!AR332,SSEH!AR332,SSES!AR332)</f>
        <v>1.9911417383012296E-2</v>
      </c>
      <c r="AS332" s="508">
        <f>CHOOSE($B$3,ENWL!AS332,NPgN!AS332,NPgY!AS332,WMID!AS332,EMID!AS332,SWALES!AS332,SWEST!AS332,LPN!AS332,SPN!AS332,EPN!AS332,SPD!AS332,SPMW!AS332,SSEH!AS332,SSES!AS332)</f>
        <v>2.0581580849453503E-2</v>
      </c>
      <c r="AT332" s="508">
        <f>CHOOSE($B$3,ENWL!AT332,NPgN!AT332,NPgY!AT332,WMID!AT332,EMID!AT332,SWALES!AT332,SWEST!AT332,LPN!AT332,SPN!AT332,EPN!AT332,SPD!AT332,SPMW!AT332,SSEH!AT332,SSES!AT332)</f>
        <v>2.0816933029925842E-2</v>
      </c>
      <c r="AU332" s="508">
        <f>CHOOSE($B$3,ENWL!AU332,NPgN!AU332,NPgY!AU332,WMID!AU332,EMID!AU332,SWALES!AU332,SWEST!AU332,LPN!AU332,SPN!AU332,EPN!AU332,SPD!AU332,SPMW!AU332,SSEH!AU332,SSES!AU332)</f>
        <v>2.2220130494015427E-2</v>
      </c>
      <c r="AV332" s="508">
        <f>CHOOSE($B$3,ENWL!AV332,NPgN!AV332,NPgY!AV332,WMID!AV332,EMID!AV332,SWALES!AV332,SWEST!AV332,LPN!AV332,SPN!AV332,EPN!AV332,SPD!AV332,SPMW!AV332,SSEH!AV332,SSES!AV332)</f>
        <v>2.383990583436776E-2</v>
      </c>
      <c r="AW332" s="184"/>
    </row>
    <row r="333" spans="1:49" ht="16.8">
      <c r="A333" s="82"/>
      <c r="B333" s="82"/>
      <c r="C333" s="82"/>
      <c r="D333" s="82"/>
      <c r="E333" s="82" t="s">
        <v>391</v>
      </c>
      <c r="F333" s="82"/>
      <c r="G333" s="82" t="s">
        <v>209</v>
      </c>
      <c r="H333" s="82" t="s">
        <v>389</v>
      </c>
      <c r="I333" s="82"/>
      <c r="J333" s="82"/>
      <c r="K333" s="82"/>
      <c r="L333" s="82"/>
      <c r="M333" s="82"/>
      <c r="N333" s="82"/>
      <c r="O333" s="184"/>
      <c r="P333" s="184"/>
      <c r="Q333" s="184"/>
      <c r="R333" s="184"/>
      <c r="S333" s="184"/>
      <c r="T333" s="184"/>
      <c r="U333" s="184"/>
      <c r="V333" s="184"/>
      <c r="W333" s="184"/>
      <c r="X333" s="184"/>
      <c r="Y333" s="184"/>
      <c r="Z333" s="184"/>
      <c r="AA333" s="184"/>
      <c r="AB333" s="184"/>
      <c r="AC333" s="184"/>
      <c r="AD333" s="184"/>
      <c r="AE333" s="184"/>
      <c r="AF333" s="184"/>
      <c r="AG333" s="184"/>
      <c r="AH333" s="184"/>
      <c r="AI333" s="184"/>
      <c r="AJ333" s="184"/>
      <c r="AK333" s="184"/>
      <c r="AL333" s="184"/>
      <c r="AM333" s="184"/>
      <c r="AN333" s="184"/>
      <c r="AO333" s="184"/>
      <c r="AP333" s="184"/>
      <c r="AQ333" s="243"/>
      <c r="AR333" s="508">
        <f>CHOOSE($B$3,ENWL!AR333,NPgN!AR333,NPgY!AR333,WMID!AR333,EMID!AR333,SWALES!AR333,SWEST!AR333,LPN!AR333,SPN!AR333,EPN!AR333,SPD!AR333,SPMW!AR333,SSEH!AR333,SSES!AR333)</f>
        <v>5.2114572316051204E-2</v>
      </c>
      <c r="AS333" s="508">
        <f>CHOOSE($B$3,ENWL!AS333,NPgN!AS333,NPgY!AS333,WMID!AS333,EMID!AS333,SWALES!AS333,SWEST!AS333,LPN!AS333,SPN!AS333,EPN!AS333,SPD!AS333,SPMW!AS333,SSEH!AS333,SSES!AS333)</f>
        <v>4.5785380711255867E-2</v>
      </c>
      <c r="AT333" s="508">
        <f>CHOOSE($B$3,ENWL!AT333,NPgN!AT333,NPgY!AT333,WMID!AT333,EMID!AT333,SWALES!AT333,SWEST!AT333,LPN!AT333,SPN!AT333,EPN!AT333,SPD!AT333,SPMW!AT333,SSEH!AT333,SSES!AT333)</f>
        <v>5.299559223462081E-2</v>
      </c>
      <c r="AU333" s="508">
        <f>CHOOSE($B$3,ENWL!AU333,NPgN!AU333,NPgY!AU333,WMID!AU333,EMID!AU333,SWALES!AU333,SWEST!AU333,LPN!AU333,SPN!AU333,EPN!AU333,SPD!AU333,SPMW!AU333,SSEH!AU333,SSES!AU333)</f>
        <v>3.6802912309610407E-2</v>
      </c>
      <c r="AV333" s="508">
        <f>CHOOSE($B$3,ENWL!AV333,NPgN!AV333,NPgY!AV333,WMID!AV333,EMID!AV333,SWALES!AV333,SWEST!AV333,LPN!AV333,SPN!AV333,EPN!AV333,SPD!AV333,SPMW!AV333,SSEH!AV333,SSES!AV333)</f>
        <v>3.6046449587810357E-2</v>
      </c>
      <c r="AW333" s="184"/>
    </row>
    <row r="334" spans="1:49" ht="16.8">
      <c r="A334" s="82"/>
      <c r="B334" s="82"/>
      <c r="C334" s="82"/>
      <c r="D334" s="82"/>
      <c r="E334" s="82" t="s">
        <v>392</v>
      </c>
      <c r="F334" s="82"/>
      <c r="G334" s="82" t="s">
        <v>209</v>
      </c>
      <c r="H334" s="82" t="s">
        <v>389</v>
      </c>
      <c r="I334" s="82"/>
      <c r="J334" s="82"/>
      <c r="K334" s="82"/>
      <c r="L334" s="82"/>
      <c r="M334" s="82"/>
      <c r="N334" s="82"/>
      <c r="O334" s="184"/>
      <c r="P334" s="184"/>
      <c r="Q334" s="184"/>
      <c r="R334" s="184"/>
      <c r="S334" s="184"/>
      <c r="T334" s="184"/>
      <c r="U334" s="184"/>
      <c r="V334" s="184"/>
      <c r="W334" s="184"/>
      <c r="X334" s="184"/>
      <c r="Y334" s="184"/>
      <c r="Z334" s="184"/>
      <c r="AA334" s="184"/>
      <c r="AB334" s="184"/>
      <c r="AC334" s="184"/>
      <c r="AD334" s="184"/>
      <c r="AE334" s="184"/>
      <c r="AF334" s="184"/>
      <c r="AG334" s="184"/>
      <c r="AH334" s="184"/>
      <c r="AI334" s="184"/>
      <c r="AJ334" s="184"/>
      <c r="AK334" s="184"/>
      <c r="AL334" s="184"/>
      <c r="AM334" s="184"/>
      <c r="AN334" s="184"/>
      <c r="AO334" s="184"/>
      <c r="AP334" s="184"/>
      <c r="AQ334" s="243"/>
      <c r="AR334" s="508">
        <f>CHOOSE($B$3,ENWL!AR334,NPgN!AR334,NPgY!AR334,WMID!AR334,EMID!AR334,SWALES!AR334,SWEST!AR334,LPN!AR334,SPN!AR334,EPN!AR334,SPD!AR334,SPMW!AR334,SSEH!AR334,SSES!AR334)</f>
        <v>0</v>
      </c>
      <c r="AS334" s="508">
        <f>CHOOSE($B$3,ENWL!AS334,NPgN!AS334,NPgY!AS334,WMID!AS334,EMID!AS334,SWALES!AS334,SWEST!AS334,LPN!AS334,SPN!AS334,EPN!AS334,SPD!AS334,SPMW!AS334,SSEH!AS334,SSES!AS334)</f>
        <v>0</v>
      </c>
      <c r="AT334" s="508">
        <f>CHOOSE($B$3,ENWL!AT334,NPgN!AT334,NPgY!AT334,WMID!AT334,EMID!AT334,SWALES!AT334,SWEST!AT334,LPN!AT334,SPN!AT334,EPN!AT334,SPD!AT334,SPMW!AT334,SSEH!AT334,SSES!AT334)</f>
        <v>0</v>
      </c>
      <c r="AU334" s="508">
        <f>CHOOSE($B$3,ENWL!AU334,NPgN!AU334,NPgY!AU334,WMID!AU334,EMID!AU334,SWALES!AU334,SWEST!AU334,LPN!AU334,SPN!AU334,EPN!AU334,SPD!AU334,SPMW!AU334,SSEH!AU334,SSES!AU334)</f>
        <v>0</v>
      </c>
      <c r="AV334" s="508">
        <f>CHOOSE($B$3,ENWL!AV334,NPgN!AV334,NPgY!AV334,WMID!AV334,EMID!AV334,SWALES!AV334,SWEST!AV334,LPN!AV334,SPN!AV334,EPN!AV334,SPD!AV334,SPMW!AV334,SSEH!AV334,SSES!AV334)</f>
        <v>0</v>
      </c>
      <c r="AW334" s="184"/>
    </row>
    <row r="335" spans="1:49" ht="16.8">
      <c r="A335" s="82"/>
      <c r="B335" s="82"/>
      <c r="C335" s="82"/>
      <c r="D335" s="82"/>
      <c r="E335" s="82" t="s">
        <v>393</v>
      </c>
      <c r="F335" s="82"/>
      <c r="G335" s="82" t="s">
        <v>209</v>
      </c>
      <c r="H335" s="82" t="s">
        <v>389</v>
      </c>
      <c r="I335" s="82"/>
      <c r="J335" s="82"/>
      <c r="K335" s="82"/>
      <c r="L335" s="82"/>
      <c r="M335" s="82"/>
      <c r="N335" s="82"/>
      <c r="O335" s="184"/>
      <c r="P335" s="184"/>
      <c r="Q335" s="184"/>
      <c r="R335" s="184"/>
      <c r="S335" s="184"/>
      <c r="T335" s="184"/>
      <c r="U335" s="184"/>
      <c r="V335" s="184"/>
      <c r="W335" s="184"/>
      <c r="X335" s="184"/>
      <c r="Y335" s="184"/>
      <c r="Z335" s="184"/>
      <c r="AA335" s="184"/>
      <c r="AB335" s="184"/>
      <c r="AC335" s="184"/>
      <c r="AD335" s="184"/>
      <c r="AE335" s="184"/>
      <c r="AF335" s="184"/>
      <c r="AG335" s="184"/>
      <c r="AH335" s="184"/>
      <c r="AI335" s="184"/>
      <c r="AJ335" s="184"/>
      <c r="AK335" s="184"/>
      <c r="AL335" s="184"/>
      <c r="AM335" s="184"/>
      <c r="AN335" s="184"/>
      <c r="AO335" s="184"/>
      <c r="AP335" s="184"/>
      <c r="AQ335" s="243"/>
      <c r="AR335" s="508">
        <f>CHOOSE($B$3,ENWL!AR335,NPgN!AR335,NPgY!AR335,WMID!AR335,EMID!AR335,SWALES!AR335,SWEST!AR335,LPN!AR335,SPN!AR335,EPN!AR335,SPD!AR335,SPMW!AR335,SSEH!AR335,SSES!AR335)</f>
        <v>0</v>
      </c>
      <c r="AS335" s="508">
        <f>CHOOSE($B$3,ENWL!AS335,NPgN!AS335,NPgY!AS335,WMID!AS335,EMID!AS335,SWALES!AS335,SWEST!AS335,LPN!AS335,SPN!AS335,EPN!AS335,SPD!AS335,SPMW!AS335,SSEH!AS335,SSES!AS335)</f>
        <v>0</v>
      </c>
      <c r="AT335" s="508">
        <f>CHOOSE($B$3,ENWL!AT335,NPgN!AT335,NPgY!AT335,WMID!AT335,EMID!AT335,SWALES!AT335,SWEST!AT335,LPN!AT335,SPN!AT335,EPN!AT335,SPD!AT335,SPMW!AT335,SSEH!AT335,SSES!AT335)</f>
        <v>0</v>
      </c>
      <c r="AU335" s="508">
        <f>CHOOSE($B$3,ENWL!AU335,NPgN!AU335,NPgY!AU335,WMID!AU335,EMID!AU335,SWALES!AU335,SWEST!AU335,LPN!AU335,SPN!AU335,EPN!AU335,SPD!AU335,SPMW!AU335,SSEH!AU335,SSES!AU335)</f>
        <v>0</v>
      </c>
      <c r="AV335" s="508">
        <f>CHOOSE($B$3,ENWL!AV335,NPgN!AV335,NPgY!AV335,WMID!AV335,EMID!AV335,SWALES!AV335,SWEST!AV335,LPN!AV335,SPN!AV335,EPN!AV335,SPD!AV335,SPMW!AV335,SSEH!AV335,SSES!AV335)</f>
        <v>0</v>
      </c>
      <c r="AW335" s="184"/>
    </row>
    <row r="336" spans="1:49" ht="16.8">
      <c r="A336" s="82"/>
      <c r="B336" s="82"/>
      <c r="C336" s="82"/>
      <c r="D336" s="82"/>
      <c r="E336" s="82" t="s">
        <v>394</v>
      </c>
      <c r="F336" s="82"/>
      <c r="G336" s="82" t="s">
        <v>209</v>
      </c>
      <c r="H336" s="82" t="s">
        <v>389</v>
      </c>
      <c r="I336" s="82"/>
      <c r="J336" s="82"/>
      <c r="K336" s="82"/>
      <c r="L336" s="82"/>
      <c r="M336" s="82"/>
      <c r="N336" s="82"/>
      <c r="O336" s="184"/>
      <c r="P336" s="184"/>
      <c r="Q336" s="184"/>
      <c r="R336" s="184"/>
      <c r="S336" s="184"/>
      <c r="T336" s="184"/>
      <c r="U336" s="184"/>
      <c r="V336" s="184"/>
      <c r="W336" s="184"/>
      <c r="X336" s="184"/>
      <c r="Y336" s="184"/>
      <c r="Z336" s="184"/>
      <c r="AA336" s="184"/>
      <c r="AB336" s="184"/>
      <c r="AC336" s="184"/>
      <c r="AD336" s="184"/>
      <c r="AE336" s="184"/>
      <c r="AF336" s="184"/>
      <c r="AG336" s="184"/>
      <c r="AH336" s="184"/>
      <c r="AI336" s="184"/>
      <c r="AJ336" s="184"/>
      <c r="AK336" s="184"/>
      <c r="AL336" s="184"/>
      <c r="AM336" s="184"/>
      <c r="AN336" s="184"/>
      <c r="AO336" s="184"/>
      <c r="AP336" s="184"/>
      <c r="AQ336" s="243"/>
      <c r="AR336" s="508">
        <f>CHOOSE($B$3,ENWL!AR336,NPgN!AR336,NPgY!AR336,WMID!AR336,EMID!AR336,SWALES!AR336,SWEST!AR336,LPN!AR336,SPN!AR336,EPN!AR336,SPD!AR336,SPMW!AR336,SSEH!AR336,SSES!AR336)</f>
        <v>0</v>
      </c>
      <c r="AS336" s="508">
        <f>CHOOSE($B$3,ENWL!AS336,NPgN!AS336,NPgY!AS336,WMID!AS336,EMID!AS336,SWALES!AS336,SWEST!AS336,LPN!AS336,SPN!AS336,EPN!AS336,SPD!AS336,SPMW!AS336,SSEH!AS336,SSES!AS336)</f>
        <v>0</v>
      </c>
      <c r="AT336" s="508">
        <f>CHOOSE($B$3,ENWL!AT336,NPgN!AT336,NPgY!AT336,WMID!AT336,EMID!AT336,SWALES!AT336,SWEST!AT336,LPN!AT336,SPN!AT336,EPN!AT336,SPD!AT336,SPMW!AT336,SSEH!AT336,SSES!AT336)</f>
        <v>0</v>
      </c>
      <c r="AU336" s="508">
        <f>CHOOSE($B$3,ENWL!AU336,NPgN!AU336,NPgY!AU336,WMID!AU336,EMID!AU336,SWALES!AU336,SWEST!AU336,LPN!AU336,SPN!AU336,EPN!AU336,SPD!AU336,SPMW!AU336,SSEH!AU336,SSES!AU336)</f>
        <v>0</v>
      </c>
      <c r="AV336" s="508">
        <f>CHOOSE($B$3,ENWL!AV336,NPgN!AV336,NPgY!AV336,WMID!AV336,EMID!AV336,SWALES!AV336,SWEST!AV336,LPN!AV336,SPN!AV336,EPN!AV336,SPD!AV336,SPMW!AV336,SSEH!AV336,SSES!AV336)</f>
        <v>0</v>
      </c>
      <c r="AW336" s="184"/>
    </row>
    <row r="337" spans="1:49" ht="16.8">
      <c r="A337" s="82"/>
      <c r="B337" s="82"/>
      <c r="C337" s="82"/>
      <c r="D337" s="82"/>
      <c r="E337" s="82" t="s">
        <v>395</v>
      </c>
      <c r="F337" s="82"/>
      <c r="G337" s="82" t="s">
        <v>209</v>
      </c>
      <c r="H337" s="82" t="s">
        <v>389</v>
      </c>
      <c r="I337" s="82"/>
      <c r="J337" s="82"/>
      <c r="K337" s="82"/>
      <c r="L337" s="82"/>
      <c r="M337" s="82"/>
      <c r="N337" s="82"/>
      <c r="O337" s="184"/>
      <c r="P337" s="184"/>
      <c r="Q337" s="184"/>
      <c r="R337" s="184"/>
      <c r="S337" s="184"/>
      <c r="T337" s="184"/>
      <c r="U337" s="184"/>
      <c r="V337" s="184"/>
      <c r="W337" s="184"/>
      <c r="X337" s="184"/>
      <c r="Y337" s="184"/>
      <c r="Z337" s="184"/>
      <c r="AA337" s="184"/>
      <c r="AB337" s="184"/>
      <c r="AC337" s="184"/>
      <c r="AD337" s="184"/>
      <c r="AE337" s="184"/>
      <c r="AF337" s="184"/>
      <c r="AG337" s="184"/>
      <c r="AH337" s="184"/>
      <c r="AI337" s="184"/>
      <c r="AJ337" s="184"/>
      <c r="AK337" s="184"/>
      <c r="AL337" s="184"/>
      <c r="AM337" s="184"/>
      <c r="AN337" s="184"/>
      <c r="AO337" s="184"/>
      <c r="AP337" s="184"/>
      <c r="AQ337" s="243"/>
      <c r="AR337" s="508">
        <f>CHOOSE($B$3,ENWL!AR337,NPgN!AR337,NPgY!AR337,WMID!AR337,EMID!AR337,SWALES!AR337,SWEST!AR337,LPN!AR337,SPN!AR337,EPN!AR337,SPD!AR337,SPMW!AR337,SSEH!AR337,SSES!AR337)</f>
        <v>7.234959671340838E-3</v>
      </c>
      <c r="AS337" s="508">
        <f>CHOOSE($B$3,ENWL!AS337,NPgN!AS337,NPgY!AS337,WMID!AS337,EMID!AS337,SWALES!AS337,SWEST!AS337,LPN!AS337,SPN!AS337,EPN!AS337,SPD!AS337,SPMW!AS337,SSEH!AS337,SSES!AS337)</f>
        <v>7.3636256631733872E-3</v>
      </c>
      <c r="AT337" s="508">
        <f>CHOOSE($B$3,ENWL!AT337,NPgN!AT337,NPgY!AT337,WMID!AT337,EMID!AT337,SWALES!AT337,SWEST!AT337,LPN!AT337,SPN!AT337,EPN!AT337,SPD!AT337,SPMW!AT337,SSEH!AT337,SSES!AT337)</f>
        <v>7.4837725990564482E-3</v>
      </c>
      <c r="AU337" s="508">
        <f>CHOOSE($B$3,ENWL!AU337,NPgN!AU337,NPgY!AU337,WMID!AU337,EMID!AU337,SWALES!AU337,SWEST!AU337,LPN!AU337,SPN!AU337,EPN!AU337,SPD!AU337,SPMW!AU337,SSEH!AU337,SSES!AU337)</f>
        <v>7.5201996295908213E-3</v>
      </c>
      <c r="AV337" s="508">
        <f>CHOOSE($B$3,ENWL!AV337,NPgN!AV337,NPgY!AV337,WMID!AV337,EMID!AV337,SWALES!AV337,SWEST!AV337,LPN!AV337,SPN!AV337,EPN!AV337,SPD!AV337,SPMW!AV337,SSEH!AV337,SSES!AV337)</f>
        <v>7.5284353624508931E-3</v>
      </c>
      <c r="AW337" s="184"/>
    </row>
    <row r="338" spans="1:49" ht="16.8">
      <c r="A338" s="82"/>
      <c r="B338" s="82"/>
      <c r="C338" s="82"/>
      <c r="D338" s="82"/>
      <c r="E338" s="82"/>
      <c r="F338" s="82"/>
      <c r="G338" s="82"/>
      <c r="H338" s="82"/>
      <c r="I338" s="82"/>
      <c r="J338" s="82"/>
      <c r="K338" s="82"/>
      <c r="L338" s="82"/>
      <c r="M338" s="82"/>
      <c r="N338" s="82"/>
      <c r="O338" s="184"/>
      <c r="P338" s="184"/>
      <c r="Q338" s="184"/>
      <c r="R338" s="184"/>
      <c r="S338" s="184"/>
      <c r="T338" s="184"/>
      <c r="U338" s="184"/>
      <c r="V338" s="184"/>
      <c r="W338" s="184"/>
      <c r="X338" s="184"/>
      <c r="Y338" s="184"/>
      <c r="Z338" s="184"/>
      <c r="AA338" s="184"/>
      <c r="AB338" s="184"/>
      <c r="AC338" s="184"/>
      <c r="AD338" s="184"/>
      <c r="AE338" s="184"/>
      <c r="AF338" s="184"/>
      <c r="AG338" s="184"/>
      <c r="AH338" s="184"/>
      <c r="AI338" s="184"/>
      <c r="AJ338" s="184"/>
      <c r="AK338" s="184"/>
      <c r="AL338" s="184"/>
      <c r="AM338" s="184"/>
      <c r="AN338" s="184"/>
      <c r="AO338" s="184"/>
      <c r="AP338" s="184"/>
      <c r="AQ338" s="243"/>
      <c r="AR338" s="145"/>
      <c r="AS338" s="184"/>
      <c r="AT338" s="184"/>
      <c r="AU338" s="184"/>
      <c r="AV338" s="184"/>
      <c r="AW338" s="184"/>
    </row>
    <row r="339" spans="1:49" ht="16.8">
      <c r="A339" s="82"/>
      <c r="B339" s="408" t="s">
        <v>396</v>
      </c>
      <c r="C339" s="408"/>
      <c r="D339" s="408"/>
      <c r="E339" s="408"/>
      <c r="F339" s="408"/>
      <c r="G339" s="408"/>
      <c r="H339" s="408"/>
      <c r="I339" s="408"/>
      <c r="J339" s="408"/>
      <c r="K339" s="408"/>
      <c r="L339" s="408"/>
      <c r="M339" s="408"/>
      <c r="N339" s="408"/>
      <c r="O339" s="405"/>
      <c r="P339" s="405"/>
      <c r="Q339" s="405"/>
      <c r="R339" s="405"/>
      <c r="S339" s="405"/>
      <c r="T339" s="405"/>
      <c r="U339" s="405"/>
      <c r="V339" s="405"/>
      <c r="W339" s="405"/>
      <c r="X339" s="405"/>
      <c r="Y339" s="405"/>
      <c r="Z339" s="405"/>
      <c r="AA339" s="405"/>
      <c r="AB339" s="405"/>
      <c r="AC339" s="405"/>
      <c r="AD339" s="405"/>
      <c r="AE339" s="405"/>
      <c r="AF339" s="405"/>
      <c r="AG339" s="405"/>
      <c r="AH339" s="405"/>
      <c r="AI339" s="405"/>
      <c r="AJ339" s="405"/>
      <c r="AK339" s="405"/>
      <c r="AL339" s="405"/>
      <c r="AM339" s="405"/>
      <c r="AN339" s="405"/>
      <c r="AO339" s="405"/>
      <c r="AP339" s="405"/>
      <c r="AQ339" s="407"/>
      <c r="AR339" s="406"/>
      <c r="AS339" s="405"/>
      <c r="AT339" s="405"/>
      <c r="AU339" s="405"/>
      <c r="AV339" s="405"/>
      <c r="AW339" s="184"/>
    </row>
    <row r="340" spans="1:49" ht="16.8">
      <c r="A340" s="82"/>
      <c r="B340" s="82"/>
      <c r="C340" s="82"/>
      <c r="D340" s="82"/>
      <c r="E340" s="82"/>
      <c r="F340" s="82"/>
      <c r="G340" s="82"/>
      <c r="H340" s="82"/>
      <c r="I340" s="82"/>
      <c r="J340" s="82"/>
      <c r="K340" s="82"/>
      <c r="L340" s="82"/>
      <c r="M340" s="82"/>
      <c r="N340" s="82"/>
      <c r="O340" s="184"/>
      <c r="P340" s="184"/>
      <c r="Q340" s="184"/>
      <c r="R340" s="184"/>
      <c r="S340" s="184"/>
      <c r="T340" s="184"/>
      <c r="U340" s="184"/>
      <c r="V340" s="184"/>
      <c r="W340" s="184"/>
      <c r="X340" s="184"/>
      <c r="Y340" s="184"/>
      <c r="Z340" s="184"/>
      <c r="AA340" s="184"/>
      <c r="AB340" s="184"/>
      <c r="AC340" s="184"/>
      <c r="AD340" s="184"/>
      <c r="AE340" s="184"/>
      <c r="AF340" s="184"/>
      <c r="AG340" s="184"/>
      <c r="AH340" s="184"/>
      <c r="AI340" s="184"/>
      <c r="AJ340" s="184"/>
      <c r="AK340" s="184"/>
      <c r="AL340" s="184"/>
      <c r="AM340" s="184"/>
      <c r="AN340" s="184"/>
      <c r="AO340" s="184"/>
      <c r="AP340" s="184"/>
      <c r="AQ340" s="243"/>
      <c r="AR340" s="364"/>
      <c r="AS340" s="184"/>
      <c r="AT340" s="184"/>
      <c r="AU340" s="184"/>
      <c r="AV340" s="184"/>
      <c r="AW340" s="184"/>
    </row>
    <row r="341" spans="1:49" ht="16.8">
      <c r="A341" s="82"/>
      <c r="B341" s="82"/>
      <c r="C341" s="82"/>
      <c r="D341" s="10" t="s">
        <v>397</v>
      </c>
      <c r="E341" s="351"/>
      <c r="F341" s="82"/>
      <c r="G341" s="82"/>
      <c r="H341" s="82"/>
      <c r="I341" s="82"/>
      <c r="J341" s="82"/>
      <c r="K341" s="82"/>
      <c r="L341" s="82"/>
      <c r="M341" s="82"/>
      <c r="N341" s="82"/>
      <c r="O341" s="184"/>
      <c r="P341" s="184"/>
      <c r="Q341" s="184"/>
      <c r="R341" s="184"/>
      <c r="S341" s="184"/>
      <c r="T341" s="184"/>
      <c r="U341" s="184"/>
      <c r="V341" s="184"/>
      <c r="W341" s="184"/>
      <c r="X341" s="184"/>
      <c r="Y341" s="184"/>
      <c r="Z341" s="184"/>
      <c r="AA341" s="184"/>
      <c r="AB341" s="184"/>
      <c r="AC341" s="184"/>
      <c r="AD341" s="184"/>
      <c r="AE341" s="184"/>
      <c r="AF341" s="184"/>
      <c r="AG341" s="184"/>
      <c r="AH341" s="184"/>
      <c r="AI341" s="184"/>
      <c r="AJ341" s="184"/>
      <c r="AK341" s="184"/>
      <c r="AL341" s="184"/>
      <c r="AM341" s="184"/>
      <c r="AN341" s="184"/>
      <c r="AO341" s="184"/>
      <c r="AP341" s="184"/>
      <c r="AQ341" s="243"/>
      <c r="AR341" s="364"/>
      <c r="AS341" s="184"/>
      <c r="AT341" s="184"/>
      <c r="AU341" s="184"/>
      <c r="AV341" s="184"/>
      <c r="AW341" s="184"/>
    </row>
    <row r="342" spans="1:49" ht="16.8">
      <c r="A342" s="82"/>
      <c r="B342" s="82"/>
      <c r="C342" s="82"/>
      <c r="D342" s="82"/>
      <c r="E342" s="346" t="s">
        <v>398</v>
      </c>
      <c r="F342" s="82"/>
      <c r="G342" s="82" t="s">
        <v>399</v>
      </c>
      <c r="H342" s="82" t="s">
        <v>400</v>
      </c>
      <c r="J342" s="82"/>
      <c r="K342" s="82"/>
      <c r="L342" s="82"/>
      <c r="M342" s="82"/>
      <c r="N342" s="82"/>
      <c r="O342" s="184"/>
      <c r="P342" s="184"/>
      <c r="Q342" s="184"/>
      <c r="R342" s="184"/>
      <c r="S342" s="184"/>
      <c r="T342" s="184"/>
      <c r="U342" s="184"/>
      <c r="V342" s="184"/>
      <c r="W342" s="184"/>
      <c r="X342" s="184"/>
      <c r="Y342" s="184"/>
      <c r="Z342" s="184"/>
      <c r="AA342" s="184"/>
      <c r="AB342" s="184"/>
      <c r="AC342" s="184"/>
      <c r="AD342" s="184"/>
      <c r="AE342" s="184"/>
      <c r="AF342" s="184"/>
      <c r="AG342" s="184"/>
      <c r="AH342" s="184"/>
      <c r="AI342" s="184"/>
      <c r="AJ342" s="184"/>
      <c r="AK342" s="184"/>
      <c r="AL342" s="184"/>
      <c r="AM342" s="184"/>
      <c r="AN342" s="184"/>
      <c r="AO342" s="184"/>
      <c r="AP342" s="184"/>
      <c r="AQ342" s="243"/>
      <c r="AR342" s="476">
        <f>CHOOSE($B$3,ENWL!AR342,NPgN!AR342,NPgY!AR342,WMID!AR342,EMID!AR342,SWALES!AR342,SWEST!AR342,LPN!AR342,SPN!AR342,EPN!AR342,SPD!AR342,SPMW!AR342,SSEH!AR342,SSES!AR342)</f>
        <v>2.0582106585739379</v>
      </c>
      <c r="AS342" s="184"/>
      <c r="AT342" s="184"/>
      <c r="AU342" s="184"/>
      <c r="AV342" s="184"/>
      <c r="AW342" s="184"/>
    </row>
    <row r="343" spans="1:49" ht="16.8">
      <c r="A343" s="82"/>
      <c r="B343" s="82"/>
      <c r="C343" s="82"/>
      <c r="D343" s="82"/>
      <c r="E343" s="346" t="s">
        <v>401</v>
      </c>
      <c r="F343" s="82"/>
      <c r="G343" s="82" t="s">
        <v>399</v>
      </c>
      <c r="H343" s="82" t="s">
        <v>402</v>
      </c>
      <c r="J343" s="82"/>
      <c r="K343" s="82"/>
      <c r="L343" s="82"/>
      <c r="M343" s="82"/>
      <c r="N343" s="82"/>
      <c r="O343" s="184"/>
      <c r="P343" s="184"/>
      <c r="Q343" s="184"/>
      <c r="R343" s="184"/>
      <c r="S343" s="184"/>
      <c r="T343" s="184"/>
      <c r="U343" s="184"/>
      <c r="V343" s="184"/>
      <c r="W343" s="184"/>
      <c r="X343" s="184"/>
      <c r="Y343" s="184"/>
      <c r="Z343" s="184"/>
      <c r="AA343" s="184"/>
      <c r="AB343" s="184"/>
      <c r="AC343" s="184"/>
      <c r="AD343" s="184"/>
      <c r="AE343" s="184"/>
      <c r="AF343" s="184"/>
      <c r="AG343" s="184"/>
      <c r="AH343" s="184"/>
      <c r="AI343" s="184"/>
      <c r="AJ343" s="476">
        <f>CHOOSE($B$3,ENWL!AJ343,NPgN!AJ343,NPgY!AJ343,WMID!AJ343,EMID!AJ343,SWALES!AJ343,SWEST!AJ343,LPN!AJ343,SPN!AJ343,EPN!AJ343,SPD!AJ343,SPMW!AJ343,SSEH!AJ343,SSES!AJ343)</f>
        <v>114.41728908039759</v>
      </c>
      <c r="AK343" s="476">
        <f>CHOOSE($B$3,ENWL!AK343,NPgN!AK343,NPgY!AK343,WMID!AK343,EMID!AK343,SWALES!AK343,SWEST!AK343,LPN!AK343,SPN!AK343,EPN!AK343,SPD!AK343,SPMW!AK343,SSEH!AK343,SSES!AK343)</f>
        <v>116.43023922351342</v>
      </c>
      <c r="AL343" s="476">
        <f>CHOOSE($B$3,ENWL!AL343,NPgN!AL343,NPgY!AL343,WMID!AL343,EMID!AL343,SWALES!AL343,SWEST!AL343,LPN!AL343,SPN!AL343,EPN!AL343,SPD!AL343,SPMW!AL343,SSEH!AL343,SSES!AL343)</f>
        <v>107.96253856503061</v>
      </c>
      <c r="AM343" s="476">
        <f>CHOOSE($B$3,ENWL!AM343,NPgN!AM343,NPgY!AM343,WMID!AM343,EMID!AM343,SWALES!AM343,SWEST!AM343,LPN!AM343,SPN!AM343,EPN!AM343,SPD!AM343,SPMW!AM343,SSEH!AM343,SSES!AM343)</f>
        <v>114.3038000133794</v>
      </c>
      <c r="AN343" s="476">
        <f>CHOOSE($B$3,ENWL!AN343,NPgN!AN343,NPgY!AN343,WMID!AN343,EMID!AN343,SWALES!AN343,SWEST!AN343,LPN!AN343,SPN!AN343,EPN!AN343,SPD!AN343,SPMW!AN343,SSEH!AN343,SSES!AN343)</f>
        <v>105.35300553473601</v>
      </c>
      <c r="AO343" s="476">
        <f>CHOOSE($B$3,ENWL!AO343,NPgN!AO343,NPgY!AO343,WMID!AO343,EMID!AO343,SWALES!AO343,SWEST!AO343,LPN!AO343,SPN!AO343,EPN!AO343,SPD!AO343,SPMW!AO343,SSEH!AO343,SSES!AO343)</f>
        <v>102.93282532091858</v>
      </c>
      <c r="AP343" s="476">
        <f>CHOOSE($B$3,ENWL!AP343,NPgN!AP343,NPgY!AP343,WMID!AP343,EMID!AP343,SWALES!AP343,SWEST!AP343,LPN!AP343,SPN!AP343,EPN!AP343,SPD!AP343,SPMW!AP343,SSEH!AP343,SSES!AP343)</f>
        <v>99.038793042786821</v>
      </c>
      <c r="AQ343" s="477">
        <f>CHOOSE($B$3,ENWL!AQ343,NPgN!AQ343,NPgY!AQ343,WMID!AQ343,EMID!AQ343,SWALES!AQ343,SWEST!AQ343,LPN!AQ343,SPN!AQ343,EPN!AQ343,SPD!AQ343,SPMW!AQ343,SSEH!AQ343,SSES!AQ343)</f>
        <v>100.60788322938575</v>
      </c>
      <c r="AR343" s="184"/>
      <c r="AS343" s="184"/>
      <c r="AT343" s="184"/>
      <c r="AU343" s="184"/>
      <c r="AV343" s="184"/>
      <c r="AW343" s="184"/>
    </row>
    <row r="344" spans="1:49" ht="16.8">
      <c r="A344" s="82"/>
      <c r="B344" s="82"/>
      <c r="C344" s="82"/>
      <c r="D344" s="82"/>
      <c r="E344" s="293" t="s">
        <v>403</v>
      </c>
      <c r="F344" s="82"/>
      <c r="G344" s="82"/>
      <c r="H344" s="82"/>
      <c r="J344" s="82"/>
      <c r="K344" s="82"/>
      <c r="L344" s="82"/>
      <c r="M344" s="82"/>
      <c r="N344" s="82"/>
      <c r="O344" s="184"/>
      <c r="P344" s="184"/>
      <c r="Q344" s="184"/>
      <c r="R344" s="184"/>
      <c r="S344" s="184"/>
      <c r="T344" s="184"/>
      <c r="U344" s="184"/>
      <c r="V344" s="184"/>
      <c r="W344" s="184"/>
      <c r="X344" s="184"/>
      <c r="Y344" s="184"/>
      <c r="Z344" s="184"/>
      <c r="AA344" s="184"/>
      <c r="AB344" s="184"/>
      <c r="AC344" s="184"/>
      <c r="AD344" s="184"/>
      <c r="AE344" s="184"/>
      <c r="AF344" s="184"/>
      <c r="AG344" s="184"/>
      <c r="AH344" s="184"/>
      <c r="AI344" s="184"/>
      <c r="AJ344" s="184"/>
      <c r="AK344" s="184"/>
      <c r="AL344" s="184"/>
      <c r="AM344" s="184"/>
      <c r="AN344" s="184"/>
      <c r="AO344" s="184"/>
      <c r="AP344" s="184"/>
      <c r="AQ344" s="243"/>
      <c r="AR344" s="364"/>
      <c r="AS344" s="184"/>
      <c r="AT344" s="184"/>
      <c r="AU344" s="184"/>
      <c r="AV344" s="184"/>
      <c r="AW344" s="184"/>
    </row>
    <row r="345" spans="1:49" ht="16.8">
      <c r="A345" s="82"/>
      <c r="B345" s="82"/>
      <c r="C345" s="82"/>
      <c r="D345" s="82"/>
      <c r="E345" s="346" t="s">
        <v>404</v>
      </c>
      <c r="F345" s="82"/>
      <c r="G345" s="82" t="s">
        <v>304</v>
      </c>
      <c r="H345" s="82" t="s">
        <v>405</v>
      </c>
      <c r="J345" s="82"/>
      <c r="K345" s="82"/>
      <c r="L345" s="82"/>
      <c r="M345" s="82"/>
      <c r="N345" s="82"/>
      <c r="O345" s="184"/>
      <c r="P345" s="184"/>
      <c r="Q345" s="184"/>
      <c r="R345" s="184"/>
      <c r="S345" s="184"/>
      <c r="T345" s="184"/>
      <c r="U345" s="184"/>
      <c r="V345" s="184"/>
      <c r="W345" s="184"/>
      <c r="X345" s="184"/>
      <c r="Y345" s="184"/>
      <c r="Z345" s="184"/>
      <c r="AA345" s="184"/>
      <c r="AB345" s="184"/>
      <c r="AC345" s="184"/>
      <c r="AD345" s="184"/>
      <c r="AE345" s="184"/>
      <c r="AF345" s="184"/>
      <c r="AG345" s="184"/>
      <c r="AH345" s="184"/>
      <c r="AI345" s="184"/>
      <c r="AJ345" s="184"/>
      <c r="AK345" s="184"/>
      <c r="AL345" s="184"/>
      <c r="AM345" s="184"/>
      <c r="AN345" s="184"/>
      <c r="AO345" s="184"/>
      <c r="AP345" s="184"/>
      <c r="AQ345" s="243"/>
      <c r="AR345" s="476">
        <f>CHOOSE($B$3,ENWL!AR345,NPgN!AR345,NPgY!AR345,WMID!AR345,EMID!AR345,SWALES!AR345,SWEST!AR345,LPN!AR345,SPN!AR345,EPN!AR345,SPD!AR345,SPMW!AR345,SSEH!AR345,SSES!AR345)</f>
        <v>55.321625369826343</v>
      </c>
      <c r="AS345" s="184"/>
      <c r="AT345" s="184"/>
      <c r="AU345" s="184"/>
      <c r="AV345" s="184"/>
      <c r="AW345" s="184"/>
    </row>
    <row r="346" spans="1:49" ht="16.8">
      <c r="A346" s="82"/>
      <c r="B346" s="82"/>
      <c r="C346" s="82"/>
      <c r="D346" s="82"/>
      <c r="E346" s="346" t="s">
        <v>406</v>
      </c>
      <c r="F346" s="82"/>
      <c r="G346" s="82" t="s">
        <v>304</v>
      </c>
      <c r="H346" s="82" t="s">
        <v>407</v>
      </c>
      <c r="J346" s="82"/>
      <c r="K346" s="82"/>
      <c r="L346" s="82"/>
      <c r="M346" s="82"/>
      <c r="N346" s="82"/>
      <c r="O346" s="184"/>
      <c r="P346" s="184"/>
      <c r="Q346" s="184"/>
      <c r="R346" s="184"/>
      <c r="S346" s="184"/>
      <c r="T346" s="184"/>
      <c r="U346" s="184"/>
      <c r="V346" s="184"/>
      <c r="W346" s="184"/>
      <c r="X346" s="184"/>
      <c r="Y346" s="184"/>
      <c r="Z346" s="184"/>
      <c r="AA346" s="184"/>
      <c r="AB346" s="184"/>
      <c r="AC346" s="184"/>
      <c r="AD346" s="184"/>
      <c r="AE346" s="184"/>
      <c r="AF346" s="184"/>
      <c r="AG346" s="184"/>
      <c r="AH346" s="184"/>
      <c r="AI346" s="184"/>
      <c r="AJ346" s="184"/>
      <c r="AK346" s="184"/>
      <c r="AL346" s="184"/>
      <c r="AM346" s="184"/>
      <c r="AN346" s="184"/>
      <c r="AO346" s="184"/>
      <c r="AP346" s="184"/>
      <c r="AQ346" s="243"/>
      <c r="AR346" s="476">
        <f>CHOOSE($B$3,ENWL!AR346,NPgN!AR346,NPgY!AR346,WMID!AR346,EMID!AR346,SWALES!AR346,SWEST!AR346,LPN!AR346,SPN!AR346,EPN!AR346,SPD!AR346,SPMW!AR346,SSEH!AR346,SSES!AR346)</f>
        <v>298.92782826091013</v>
      </c>
      <c r="AS346" s="184"/>
      <c r="AT346" s="184"/>
      <c r="AU346" s="184"/>
      <c r="AV346" s="184"/>
      <c r="AW346" s="184"/>
    </row>
    <row r="347" spans="1:49" ht="16.8">
      <c r="A347" s="82"/>
      <c r="B347" s="82"/>
      <c r="C347" s="82"/>
      <c r="D347" s="82"/>
      <c r="E347" s="346" t="s">
        <v>408</v>
      </c>
      <c r="F347" s="82"/>
      <c r="G347" s="82" t="s">
        <v>304</v>
      </c>
      <c r="H347" s="82" t="s">
        <v>409</v>
      </c>
      <c r="J347" s="82"/>
      <c r="K347" s="82"/>
      <c r="L347" s="82"/>
      <c r="M347" s="82"/>
      <c r="N347" s="82"/>
      <c r="O347" s="184"/>
      <c r="P347" s="184"/>
      <c r="Q347" s="184"/>
      <c r="R347" s="184"/>
      <c r="S347" s="184"/>
      <c r="T347" s="184"/>
      <c r="U347" s="184"/>
      <c r="V347" s="184"/>
      <c r="W347" s="184"/>
      <c r="X347" s="184"/>
      <c r="Y347" s="184"/>
      <c r="Z347" s="184"/>
      <c r="AA347" s="184"/>
      <c r="AB347" s="184"/>
      <c r="AC347" s="184"/>
      <c r="AD347" s="184"/>
      <c r="AE347" s="184"/>
      <c r="AF347" s="184"/>
      <c r="AG347" s="184"/>
      <c r="AH347" s="184"/>
      <c r="AI347" s="184"/>
      <c r="AJ347" s="184"/>
      <c r="AK347" s="184"/>
      <c r="AL347" s="184"/>
      <c r="AM347" s="184"/>
      <c r="AN347" s="184"/>
      <c r="AO347" s="184"/>
      <c r="AP347" s="184"/>
      <c r="AQ347" s="243"/>
      <c r="AR347" s="476">
        <f>CHOOSE($B$3,ENWL!AR347,NPgN!AR347,NPgY!AR347,WMID!AR347,EMID!AR347,SWALES!AR347,SWEST!AR347,LPN!AR347,SPN!AR347,EPN!AR347,SPD!AR347,SPMW!AR347,SSEH!AR347,SSES!AR347)</f>
        <v>715.37181727126813</v>
      </c>
      <c r="AS347" s="184"/>
      <c r="AT347" s="184"/>
      <c r="AU347" s="184"/>
      <c r="AV347" s="184"/>
      <c r="AW347" s="184"/>
    </row>
    <row r="348" spans="1:49" ht="16.8">
      <c r="A348" s="82"/>
      <c r="B348" s="82"/>
      <c r="C348" s="82"/>
      <c r="D348" s="82"/>
      <c r="E348" s="346" t="s">
        <v>410</v>
      </c>
      <c r="F348" s="82"/>
      <c r="G348" s="82" t="s">
        <v>304</v>
      </c>
      <c r="H348" s="82" t="s">
        <v>411</v>
      </c>
      <c r="I348" s="82"/>
      <c r="J348" s="82"/>
      <c r="K348" s="82"/>
      <c r="L348" s="82"/>
      <c r="M348" s="82"/>
      <c r="N348" s="82"/>
      <c r="O348" s="184"/>
      <c r="P348" s="184"/>
      <c r="Q348" s="184"/>
      <c r="R348" s="184"/>
      <c r="S348" s="184"/>
      <c r="T348" s="184"/>
      <c r="U348" s="184"/>
      <c r="V348" s="184"/>
      <c r="W348" s="184"/>
      <c r="X348" s="184"/>
      <c r="Y348" s="184"/>
      <c r="Z348" s="184"/>
      <c r="AA348" s="184"/>
      <c r="AB348" s="184"/>
      <c r="AC348" s="184"/>
      <c r="AD348" s="184"/>
      <c r="AE348" s="184"/>
      <c r="AF348" s="184"/>
      <c r="AG348" s="184"/>
      <c r="AH348" s="184"/>
      <c r="AI348" s="184"/>
      <c r="AJ348" s="184"/>
      <c r="AK348" s="184"/>
      <c r="AL348" s="184"/>
      <c r="AM348" s="184"/>
      <c r="AN348" s="184"/>
      <c r="AO348" s="184"/>
      <c r="AP348" s="184"/>
      <c r="AQ348" s="477">
        <f>CHOOSE($B$3,ENWL!AQ348,NPgN!AQ348,NPgY!AQ348,WMID!AQ348,EMID!AQ348,SWALES!AQ348,SWEST!AQ348,LPN!AQ348,SPN!AQ348,EPN!AQ348,SPD!AQ348,SPMW!AQ348,SSEH!AQ348,SSES!AQ348)</f>
        <v>875.55911436715246</v>
      </c>
      <c r="AR348" s="455"/>
      <c r="AS348" s="184"/>
      <c r="AT348" s="184"/>
      <c r="AU348" s="184"/>
      <c r="AV348" s="184"/>
      <c r="AW348" s="184"/>
    </row>
    <row r="349" spans="1:49" ht="16.8">
      <c r="A349" s="82"/>
      <c r="B349" s="82"/>
      <c r="C349" s="82"/>
      <c r="D349" s="82"/>
      <c r="E349" s="346" t="s">
        <v>412</v>
      </c>
      <c r="F349" s="82"/>
      <c r="G349" s="82" t="s">
        <v>304</v>
      </c>
      <c r="H349" s="82" t="s">
        <v>413</v>
      </c>
      <c r="J349" s="82"/>
      <c r="K349" s="82"/>
      <c r="L349" s="82"/>
      <c r="M349" s="82"/>
      <c r="N349" s="82"/>
      <c r="O349" s="184"/>
      <c r="P349" s="184"/>
      <c r="Q349" s="184"/>
      <c r="R349" s="184"/>
      <c r="S349" s="184"/>
      <c r="T349" s="184"/>
      <c r="U349" s="184"/>
      <c r="V349" s="184"/>
      <c r="W349" s="184"/>
      <c r="X349" s="184"/>
      <c r="Y349" s="184"/>
      <c r="Z349" s="184"/>
      <c r="AA349" s="184"/>
      <c r="AB349" s="184"/>
      <c r="AC349" s="184"/>
      <c r="AD349" s="184"/>
      <c r="AE349" s="184"/>
      <c r="AF349" s="184"/>
      <c r="AG349" s="184"/>
      <c r="AH349" s="184"/>
      <c r="AI349" s="184"/>
      <c r="AJ349" s="184"/>
      <c r="AK349" s="184"/>
      <c r="AL349" s="184"/>
      <c r="AM349" s="184"/>
      <c r="AN349" s="184"/>
      <c r="AO349" s="184"/>
      <c r="AP349" s="184"/>
      <c r="AQ349" s="243"/>
      <c r="AR349" s="476">
        <f>CHOOSE($B$3,ENWL!AR349,NPgN!AR349,NPgY!AR349,WMID!AR349,EMID!AR349,SWALES!AR349,SWEST!AR349,LPN!AR349,SPN!AR349,EPN!AR349,SPD!AR349,SPMW!AR349,SSEH!AR349,SSES!AR349)</f>
        <v>0</v>
      </c>
      <c r="AS349" s="184"/>
      <c r="AT349" s="184"/>
      <c r="AU349" s="184"/>
      <c r="AV349" s="184"/>
      <c r="AW349" s="184"/>
    </row>
    <row r="350" spans="1:49" ht="16.8">
      <c r="A350" s="82"/>
      <c r="B350" s="82"/>
      <c r="C350" s="82"/>
      <c r="D350" s="82"/>
      <c r="E350" s="293" t="s">
        <v>414</v>
      </c>
      <c r="F350" s="82"/>
      <c r="G350" s="82" t="s">
        <v>304</v>
      </c>
      <c r="H350" s="82" t="s">
        <v>415</v>
      </c>
      <c r="J350" s="82"/>
      <c r="K350" s="82"/>
      <c r="L350" s="82"/>
      <c r="M350" s="82"/>
      <c r="N350" s="82"/>
      <c r="O350" s="184"/>
      <c r="P350" s="184"/>
      <c r="Q350" s="184"/>
      <c r="R350" s="184"/>
      <c r="S350" s="184"/>
      <c r="T350" s="184"/>
      <c r="U350" s="184"/>
      <c r="V350" s="184"/>
      <c r="W350" s="184"/>
      <c r="X350" s="184"/>
      <c r="Y350" s="184"/>
      <c r="Z350" s="184"/>
      <c r="AA350" s="184"/>
      <c r="AB350" s="184"/>
      <c r="AC350" s="184"/>
      <c r="AD350" s="184"/>
      <c r="AE350" s="184"/>
      <c r="AF350" s="184"/>
      <c r="AG350" s="184"/>
      <c r="AH350" s="184"/>
      <c r="AI350" s="184"/>
      <c r="AJ350" s="184"/>
      <c r="AK350" s="184"/>
      <c r="AL350" s="184"/>
      <c r="AM350" s="184"/>
      <c r="AN350" s="184"/>
      <c r="AO350" s="184"/>
      <c r="AP350" s="184"/>
      <c r="AQ350" s="243"/>
      <c r="AR350" s="476">
        <f>CHOOSE($B$3,ENWL!AR350,NPgN!AR350,NPgY!AR350,WMID!AR350,EMID!AR350,SWALES!AR350,SWEST!AR350,LPN!AR350,SPN!AR350,EPN!AR350,SPD!AR350,SPMW!AR350,SSEH!AR350,SSES!AR350)</f>
        <v>0</v>
      </c>
      <c r="AS350" s="184"/>
      <c r="AT350" s="184"/>
      <c r="AU350" s="184"/>
      <c r="AV350" s="184"/>
      <c r="AW350" s="184"/>
    </row>
    <row r="351" spans="1:49" ht="16.8">
      <c r="A351" s="82"/>
      <c r="B351" s="82"/>
      <c r="C351" s="82"/>
      <c r="D351" s="82"/>
      <c r="E351" s="293" t="s">
        <v>416</v>
      </c>
      <c r="F351" s="82"/>
      <c r="G351" s="82"/>
      <c r="H351" s="82"/>
      <c r="J351" s="82"/>
      <c r="K351" s="82"/>
      <c r="L351" s="82"/>
      <c r="M351" s="82"/>
      <c r="N351" s="82"/>
      <c r="O351" s="184"/>
      <c r="P351" s="184"/>
      <c r="Q351" s="184"/>
      <c r="R351" s="184"/>
      <c r="S351" s="184"/>
      <c r="T351" s="184"/>
      <c r="U351" s="184"/>
      <c r="V351" s="184"/>
      <c r="W351" s="184"/>
      <c r="X351" s="184"/>
      <c r="Y351" s="184"/>
      <c r="Z351" s="184"/>
      <c r="AA351" s="184"/>
      <c r="AB351" s="184"/>
      <c r="AC351" s="184"/>
      <c r="AD351" s="184"/>
      <c r="AE351" s="184"/>
      <c r="AF351" s="184"/>
      <c r="AG351" s="184"/>
      <c r="AH351" s="184"/>
      <c r="AI351" s="184"/>
      <c r="AJ351" s="184"/>
      <c r="AK351" s="184"/>
      <c r="AL351" s="184"/>
      <c r="AM351" s="184"/>
      <c r="AN351" s="184"/>
      <c r="AO351" s="184"/>
      <c r="AP351" s="184"/>
      <c r="AQ351" s="243"/>
      <c r="AR351" s="364"/>
      <c r="AS351" s="184"/>
      <c r="AT351" s="184"/>
      <c r="AU351" s="184"/>
      <c r="AV351" s="184"/>
      <c r="AW351" s="184"/>
    </row>
    <row r="352" spans="1:49" ht="16.8">
      <c r="A352" s="82"/>
      <c r="B352" s="82"/>
      <c r="C352" s="82"/>
      <c r="D352" s="82"/>
      <c r="E352" s="363" t="s">
        <v>417</v>
      </c>
      <c r="F352" s="82"/>
      <c r="G352" s="82" t="s">
        <v>399</v>
      </c>
      <c r="H352" s="82" t="s">
        <v>418</v>
      </c>
      <c r="J352" s="82"/>
      <c r="K352" s="82"/>
      <c r="L352" s="82"/>
      <c r="M352" s="82"/>
      <c r="N352" s="82"/>
      <c r="O352" s="184"/>
      <c r="P352" s="184"/>
      <c r="Q352" s="184"/>
      <c r="R352" s="184"/>
      <c r="S352" s="184"/>
      <c r="T352" s="184"/>
      <c r="U352" s="184"/>
      <c r="V352" s="184"/>
      <c r="W352" s="184"/>
      <c r="X352" s="184"/>
      <c r="Y352" s="184"/>
      <c r="Z352" s="184"/>
      <c r="AA352" s="184"/>
      <c r="AB352" s="184"/>
      <c r="AC352" s="184"/>
      <c r="AD352" s="184"/>
      <c r="AE352" s="184"/>
      <c r="AF352" s="184"/>
      <c r="AG352" s="184"/>
      <c r="AH352" s="184"/>
      <c r="AI352" s="184"/>
      <c r="AJ352" s="184"/>
      <c r="AK352" s="184"/>
      <c r="AL352" s="184"/>
      <c r="AM352" s="184"/>
      <c r="AN352" s="184"/>
      <c r="AO352" s="184"/>
      <c r="AP352" s="476">
        <f>CHOOSE($B$3,ENWL!AP352,NPgN!AP352,NPgY!AP352,WMID!AP352,EMID!AP352,SWALES!AP352,SWEST!AP352,LPN!AP352,SPN!AP352,EPN!AP352,SPD!AP352,SPMW!AP352,SSEH!AP352,SSES!AP352)</f>
        <v>186.68782233997828</v>
      </c>
      <c r="AQ352" s="477">
        <f>CHOOSE($B$3,ENWL!AQ352,NPgN!AQ352,NPgY!AQ352,WMID!AQ352,EMID!AQ352,SWALES!AQ352,SWEST!AQ352,LPN!AQ352,SPN!AQ352,EPN!AQ352,SPD!AQ352,SPMW!AQ352,SSEH!AQ352,SSES!AQ352)</f>
        <v>181.64893179603348</v>
      </c>
      <c r="AR352" s="364"/>
      <c r="AS352" s="184"/>
      <c r="AT352" s="184"/>
      <c r="AU352" s="184"/>
      <c r="AV352" s="184"/>
      <c r="AW352" s="184"/>
    </row>
    <row r="353" spans="1:49" ht="16.8">
      <c r="A353" s="82"/>
      <c r="B353" s="82"/>
      <c r="C353" s="82"/>
      <c r="D353" s="82"/>
      <c r="E353" s="363" t="s">
        <v>419</v>
      </c>
      <c r="F353" s="82"/>
      <c r="G353" s="82" t="s">
        <v>420</v>
      </c>
      <c r="H353" s="82" t="s">
        <v>421</v>
      </c>
      <c r="J353" s="82"/>
      <c r="K353" s="82"/>
      <c r="L353" s="82"/>
      <c r="M353" s="82"/>
      <c r="N353" s="82"/>
      <c r="O353" s="184"/>
      <c r="P353" s="184"/>
      <c r="Q353" s="184"/>
      <c r="R353" s="184"/>
      <c r="S353" s="184"/>
      <c r="T353" s="184"/>
      <c r="U353" s="184"/>
      <c r="V353" s="184"/>
      <c r="W353" s="184"/>
      <c r="X353" s="184"/>
      <c r="Y353" s="184"/>
      <c r="Z353" s="184"/>
      <c r="AA353" s="184"/>
      <c r="AB353" s="184"/>
      <c r="AC353" s="184"/>
      <c r="AD353" s="184"/>
      <c r="AE353" s="184"/>
      <c r="AF353" s="184"/>
      <c r="AG353" s="184"/>
      <c r="AH353" s="184"/>
      <c r="AI353" s="184"/>
      <c r="AJ353" s="476">
        <f>CHOOSE($B$3,ENWL!AJ353,NPgN!AJ353,NPgY!AJ353,WMID!AJ353,EMID!AJ353,SWALES!AJ353,SWEST!AJ353,LPN!AJ353,SPN!AJ353,EPN!AJ353,SPD!AJ353,SPMW!AJ353,SSEH!AJ353,SSES!AJ353)</f>
        <v>0</v>
      </c>
      <c r="AK353" s="476">
        <f>CHOOSE($B$3,ENWL!AK353,NPgN!AK353,NPgY!AK353,WMID!AK353,EMID!AK353,SWALES!AK353,SWEST!AK353,LPN!AK353,SPN!AK353,EPN!AK353,SPD!AK353,SPMW!AK353,SSEH!AK353,SSES!AK353)</f>
        <v>0</v>
      </c>
      <c r="AL353" s="476">
        <f>CHOOSE($B$3,ENWL!AL353,NPgN!AL353,NPgY!AL353,WMID!AL353,EMID!AL353,SWALES!AL353,SWEST!AL353,LPN!AL353,SPN!AL353,EPN!AL353,SPD!AL353,SPMW!AL353,SSEH!AL353,SSES!AL353)</f>
        <v>0</v>
      </c>
      <c r="AM353" s="476">
        <f>CHOOSE($B$3,ENWL!AM353,NPgN!AM353,NPgY!AM353,WMID!AM353,EMID!AM353,SWALES!AM353,SWEST!AM353,LPN!AM353,SPN!AM353,EPN!AM353,SPD!AM353,SPMW!AM353,SSEH!AM353,SSES!AM353)</f>
        <v>0</v>
      </c>
      <c r="AN353" s="476">
        <f>CHOOSE($B$3,ENWL!AN353,NPgN!AN353,NPgY!AN353,WMID!AN353,EMID!AN353,SWALES!AN353,SWEST!AN353,LPN!AN353,SPN!AN353,EPN!AN353,SPD!AN353,SPMW!AN353,SSEH!AN353,SSES!AN353)</f>
        <v>0</v>
      </c>
      <c r="AO353" s="476">
        <f>CHOOSE($B$3,ENWL!AO353,NPgN!AO353,NPgY!AO353,WMID!AO353,EMID!AO353,SWALES!AO353,SWEST!AO353,LPN!AO353,SPN!AO353,EPN!AO353,SPD!AO353,SPMW!AO353,SSEH!AO353,SSES!AO353)</f>
        <v>0</v>
      </c>
      <c r="AP353" s="476">
        <f>CHOOSE($B$3,ENWL!AP353,NPgN!AP353,NPgY!AP353,WMID!AP353,EMID!AP353,SWALES!AP353,SWEST!AP353,LPN!AP353,SPN!AP353,EPN!AP353,SPD!AP353,SPMW!AP353,SSEH!AP353,SSES!AP353)</f>
        <v>1.238</v>
      </c>
      <c r="AQ353" s="477">
        <f>CHOOSE($B$3,ENWL!AQ353,NPgN!AQ353,NPgY!AQ353,WMID!AQ353,EMID!AQ353,SWALES!AQ353,SWEST!AQ353,LPN!AQ353,SPN!AQ353,EPN!AQ353,SPD!AQ353,SPMW!AQ353,SSEH!AQ353,SSES!AQ353)</f>
        <v>1.321</v>
      </c>
      <c r="AR353" s="364"/>
      <c r="AS353" s="184"/>
      <c r="AT353" s="184"/>
      <c r="AU353" s="184"/>
      <c r="AV353" s="184"/>
      <c r="AW353" s="184"/>
    </row>
    <row r="354" spans="1:49" ht="16.8">
      <c r="A354" s="82"/>
      <c r="B354" s="82"/>
      <c r="C354" s="82"/>
      <c r="D354" s="82"/>
      <c r="E354" s="346" t="s">
        <v>422</v>
      </c>
      <c r="F354" s="82"/>
      <c r="G354" s="82" t="s">
        <v>304</v>
      </c>
      <c r="H354" s="82"/>
      <c r="J354" s="82"/>
      <c r="K354" s="82"/>
      <c r="L354" s="82"/>
      <c r="M354" s="82"/>
      <c r="N354" s="82"/>
      <c r="O354" s="184"/>
      <c r="P354" s="184"/>
      <c r="Q354" s="184"/>
      <c r="R354" s="184"/>
      <c r="S354" s="184"/>
      <c r="T354" s="184"/>
      <c r="U354" s="184"/>
      <c r="V354" s="184"/>
      <c r="W354" s="184"/>
      <c r="X354" s="184"/>
      <c r="Y354" s="184"/>
      <c r="Z354" s="184"/>
      <c r="AA354" s="184"/>
      <c r="AB354" s="184"/>
      <c r="AC354" s="184"/>
      <c r="AD354" s="184"/>
      <c r="AE354" s="184"/>
      <c r="AF354" s="184"/>
      <c r="AG354" s="184"/>
      <c r="AH354" s="184"/>
      <c r="AI354" s="184"/>
      <c r="AJ354" s="184"/>
      <c r="AK354" s="184"/>
      <c r="AL354" s="184"/>
      <c r="AM354" s="184"/>
      <c r="AN354" s="184"/>
      <c r="AO354" s="184"/>
      <c r="AP354" s="184"/>
      <c r="AQ354" s="243"/>
      <c r="AR354" s="184"/>
      <c r="AS354" s="184"/>
      <c r="AT354" s="184"/>
      <c r="AU354" s="184"/>
      <c r="AV354" s="184"/>
      <c r="AW354" s="184"/>
    </row>
    <row r="355" spans="1:49" ht="16.8">
      <c r="A355" s="82"/>
      <c r="B355" s="82"/>
      <c r="C355" s="82"/>
      <c r="D355" s="82"/>
      <c r="E355" s="363" t="s">
        <v>423</v>
      </c>
      <c r="F355" s="82"/>
      <c r="G355" s="82" t="s">
        <v>304</v>
      </c>
      <c r="H355" s="82" t="s">
        <v>424</v>
      </c>
      <c r="J355" s="82"/>
      <c r="K355" s="82"/>
      <c r="L355" s="82"/>
      <c r="M355" s="82"/>
      <c r="N355" s="82"/>
      <c r="O355" s="184"/>
      <c r="P355" s="184"/>
      <c r="Q355" s="184"/>
      <c r="R355" s="184"/>
      <c r="S355" s="184"/>
      <c r="T355" s="184"/>
      <c r="U355" s="184"/>
      <c r="V355" s="184"/>
      <c r="W355" s="184"/>
      <c r="X355" s="184"/>
      <c r="Y355" s="184"/>
      <c r="Z355" s="184"/>
      <c r="AA355" s="184"/>
      <c r="AB355" s="184"/>
      <c r="AC355" s="184"/>
      <c r="AD355" s="184"/>
      <c r="AE355" s="184"/>
      <c r="AF355" s="184"/>
      <c r="AG355" s="184"/>
      <c r="AH355" s="184"/>
      <c r="AI355" s="184"/>
      <c r="AJ355" s="476">
        <f>CHOOSE($B$3,ENWL!AJ355,NPgN!AJ355,NPgY!AJ355,WMID!AJ355,EMID!AJ355,SWALES!AJ355,SWEST!AJ355,LPN!AJ355,SPN!AJ355,EPN!AJ355,SPD!AJ355,SPMW!AJ355,SSEH!AJ355,SSES!AJ355)</f>
        <v>212.72767379000004</v>
      </c>
      <c r="AK355" s="476">
        <f>CHOOSE($B$3,ENWL!AK355,NPgN!AK355,NPgY!AK355,WMID!AK355,EMID!AK355,SWALES!AK355,SWEST!AK355,LPN!AK355,SPN!AK355,EPN!AK355,SPD!AK355,SPMW!AK355,SSEH!AK355,SSES!AK355)</f>
        <v>239.91912123</v>
      </c>
      <c r="AL355" s="476">
        <f>CHOOSE($B$3,ENWL!AL355,NPgN!AL355,NPgY!AL355,WMID!AL355,EMID!AL355,SWALES!AL355,SWEST!AL355,LPN!AL355,SPN!AL355,EPN!AL355,SPD!AL355,SPMW!AL355,SSEH!AL355,SSES!AL355)</f>
        <v>236.52108398999999</v>
      </c>
      <c r="AM355" s="476">
        <f>CHOOSE($B$3,ENWL!AM355,NPgN!AM355,NPgY!AM355,WMID!AM355,EMID!AM355,SWALES!AM355,SWEST!AM355,LPN!AM355,SPN!AM355,EPN!AM355,SPD!AM355,SPMW!AM355,SSEH!AM355,SSES!AM355)</f>
        <v>248.93482041000004</v>
      </c>
      <c r="AN355" s="476">
        <f>CHOOSE($B$3,ENWL!AN355,NPgN!AN355,NPgY!AN355,WMID!AN355,EMID!AN355,SWALES!AN355,SWEST!AN355,LPN!AN355,SPN!AN355,EPN!AN355,SPD!AN355,SPMW!AN355,SSEH!AN355,SSES!AN355)</f>
        <v>253.91776670000002</v>
      </c>
      <c r="AO355" s="476">
        <f>CHOOSE($B$3,ENWL!AO355,NPgN!AO355,NPgY!AO355,WMID!AO355,EMID!AO355,SWALES!AO355,SWEST!AO355,LPN!AO355,SPN!AO355,EPN!AO355,SPD!AO355,SPMW!AO355,SSEH!AO355,SSES!AO355)</f>
        <v>240.57798622702518</v>
      </c>
      <c r="AP355" s="476">
        <f>CHOOSE($B$3,ENWL!AP355,NPgN!AP355,NPgY!AP355,WMID!AP355,EMID!AP355,SWALES!AP355,SWEST!AP355,LPN!AP355,SPN!AP355,EPN!AP355,SPD!AP355,SPMW!AP355,SSEH!AP355,SSES!AP355)</f>
        <v>253.86677667000001</v>
      </c>
      <c r="AQ355" s="477">
        <f>CHOOSE($B$3,ENWL!AQ355,NPgN!AQ355,NPgY!AQ355,WMID!AQ355,EMID!AQ355,SWALES!AQ355,SWEST!AQ355,LPN!AQ355,SPN!AQ355,EPN!AQ355,SPD!AQ355,SPMW!AQ355,SSEH!AQ355,SSES!AQ355)</f>
        <v>287.32564700999995</v>
      </c>
      <c r="AR355" s="184"/>
      <c r="AS355" s="184"/>
      <c r="AT355" s="184"/>
      <c r="AU355" s="184"/>
      <c r="AV355" s="184"/>
      <c r="AW355" s="184"/>
    </row>
    <row r="356" spans="1:49" ht="16.8">
      <c r="A356" s="82"/>
      <c r="B356" s="82"/>
      <c r="C356" s="82"/>
      <c r="D356" s="82"/>
      <c r="E356" s="363" t="s">
        <v>425</v>
      </c>
      <c r="F356" s="82"/>
      <c r="G356" s="82" t="s">
        <v>304</v>
      </c>
      <c r="H356" s="82" t="s">
        <v>69</v>
      </c>
      <c r="J356" s="82"/>
      <c r="K356" s="82"/>
      <c r="L356" s="82"/>
      <c r="M356" s="82"/>
      <c r="N356" s="82"/>
      <c r="O356" s="184"/>
      <c r="P356" s="184"/>
      <c r="Q356" s="184"/>
      <c r="R356" s="184"/>
      <c r="S356" s="184"/>
      <c r="T356" s="184"/>
      <c r="U356" s="184"/>
      <c r="V356" s="184"/>
      <c r="W356" s="184"/>
      <c r="X356" s="184"/>
      <c r="Y356" s="184"/>
      <c r="Z356" s="184"/>
      <c r="AA356" s="184"/>
      <c r="AB356" s="184"/>
      <c r="AC356" s="184"/>
      <c r="AD356" s="184"/>
      <c r="AE356" s="184"/>
      <c r="AF356" s="184"/>
      <c r="AG356" s="184"/>
      <c r="AH356" s="184"/>
      <c r="AI356" s="184"/>
      <c r="AJ356" s="476">
        <f>CHOOSE($B$3,ENWL!AJ356,NPgN!AJ356,NPgY!AJ356,WMID!AJ356,EMID!AJ356,SWALES!AJ356,SWEST!AJ356,LPN!AJ356,SPN!AJ356,EPN!AJ356,SPD!AJ356,SPMW!AJ356,SSEH!AJ356,SSES!AJ356)</f>
        <v>215.842185427282</v>
      </c>
      <c r="AK356" s="476">
        <f>CHOOSE($B$3,ENWL!AK356,NPgN!AK356,NPgY!AK356,WMID!AK356,EMID!AK356,SWALES!AK356,SWEST!AK356,LPN!AK356,SPN!AK356,EPN!AK356,SPD!AK356,SPMW!AK356,SSEH!AK356,SSES!AK356)</f>
        <v>238.37501705097552</v>
      </c>
      <c r="AL356" s="476">
        <f>CHOOSE($B$3,ENWL!AL356,NPgN!AL356,NPgY!AL356,WMID!AL356,EMID!AL356,SWALES!AL356,SWEST!AL356,LPN!AL356,SPN!AL356,EPN!AL356,SPD!AL356,SPMW!AL356,SSEH!AL356,SSES!AL356)</f>
        <v>241.87980215255234</v>
      </c>
      <c r="AM356" s="476">
        <f>CHOOSE($B$3,ENWL!AM356,NPgN!AM356,NPgY!AM356,WMID!AM356,EMID!AM356,SWALES!AM356,SWEST!AM356,LPN!AM356,SPN!AM356,EPN!AM356,SPD!AM356,SPMW!AM356,SSEH!AM356,SSES!AM356)</f>
        <v>247.46776992084204</v>
      </c>
      <c r="AN356" s="476">
        <f>CHOOSE($B$3,ENWL!AN356,NPgN!AN356,NPgY!AN356,WMID!AN356,EMID!AN356,SWALES!AN356,SWEST!AN356,LPN!AN356,SPN!AN356,EPN!AN356,SPD!AN356,SPMW!AN356,SSEH!AN356,SSES!AN356)</f>
        <v>254.95715497776706</v>
      </c>
      <c r="AO356" s="476">
        <f>CHOOSE($B$3,ENWL!AO356,NPgN!AO356,NPgY!AO356,WMID!AO356,EMID!AO356,SWALES!AO356,SWEST!AO356,LPN!AO356,SPN!AO356,EPN!AO356,SPD!AO356,SPMW!AO356,SSEH!AO356,SSES!AO356)</f>
        <v>246.84672360821145</v>
      </c>
      <c r="AP356" s="476">
        <f>CHOOSE($B$3,ENWL!AP356,NPgN!AP356,NPgY!AP356,WMID!AP356,EMID!AP356,SWALES!AP356,SWEST!AP356,LPN!AP356,SPN!AP356,EPN!AP356,SPD!AP356,SPMW!AP356,SSEH!AP356,SSES!AP356)</f>
        <v>236.62257571412823</v>
      </c>
      <c r="AQ356" s="477">
        <f>CHOOSE($B$3,ENWL!AQ356,NPgN!AQ356,NPgY!AQ356,WMID!AQ356,EMID!AQ356,SWALES!AQ356,SWEST!AQ356,LPN!AQ356,SPN!AQ356,EPN!AQ356,SPD!AQ356,SPMW!AQ356,SSEH!AQ356,SSES!AQ356)</f>
        <v>288.03800504903649</v>
      </c>
      <c r="AR356" s="184"/>
      <c r="AS356" s="184"/>
      <c r="AT356" s="184"/>
      <c r="AU356" s="184"/>
      <c r="AV356" s="184"/>
      <c r="AW356" s="184"/>
    </row>
    <row r="357" spans="1:49" ht="16.8">
      <c r="A357" s="82"/>
      <c r="B357" s="82"/>
      <c r="C357" s="82"/>
      <c r="D357" s="82"/>
      <c r="E357" s="363" t="s">
        <v>426</v>
      </c>
      <c r="F357" s="82"/>
      <c r="G357" s="82" t="s">
        <v>100</v>
      </c>
      <c r="H357" s="82" t="s">
        <v>427</v>
      </c>
      <c r="J357" s="82"/>
      <c r="K357" s="82"/>
      <c r="L357" s="82"/>
      <c r="M357" s="82"/>
      <c r="N357" s="82"/>
      <c r="O357" s="184"/>
      <c r="P357" s="184"/>
      <c r="Q357" s="184"/>
      <c r="R357" s="184"/>
      <c r="S357" s="184"/>
      <c r="T357" s="184"/>
      <c r="U357" s="184"/>
      <c r="V357" s="184"/>
      <c r="W357" s="184"/>
      <c r="X357" s="184"/>
      <c r="Y357" s="184"/>
      <c r="Z357" s="184"/>
      <c r="AA357" s="184"/>
      <c r="AB357" s="184"/>
      <c r="AC357" s="184"/>
      <c r="AD357" s="184"/>
      <c r="AE357" s="184"/>
      <c r="AF357" s="184"/>
      <c r="AG357" s="184"/>
      <c r="AH357" s="184"/>
      <c r="AI357" s="184"/>
      <c r="AJ357" s="476">
        <f>CHOOSE($B$3,ENWL!AJ357,NPgN!AJ357,NPgY!AJ357,WMID!AJ357,EMID!AJ357,SWALES!AJ357,SWEST!AJ357,LPN!AJ357,SPN!AJ357,EPN!AJ357,SPD!AJ357,SPMW!AJ357,SSEH!AJ357,SSES!AJ357)</f>
        <v>0.5</v>
      </c>
      <c r="AK357" s="476">
        <f>CHOOSE($B$3,ENWL!AK357,NPgN!AK357,NPgY!AK357,WMID!AK357,EMID!AK357,SWALES!AK357,SWEST!AK357,LPN!AK357,SPN!AK357,EPN!AK357,SPD!AK357,SPMW!AK357,SSEH!AK357,SSES!AK357)</f>
        <v>0.33561643835616445</v>
      </c>
      <c r="AL357" s="476">
        <f>CHOOSE($B$3,ENWL!AL357,NPgN!AL357,NPgY!AL357,WMID!AL357,EMID!AL357,SWALES!AL357,SWEST!AL357,LPN!AL357,SPN!AL357,EPN!AL357,SPD!AL357,SPMW!AL357,SSEH!AL357,SSES!AL357)</f>
        <v>0.35273972602739728</v>
      </c>
      <c r="AM357" s="476">
        <f>CHOOSE($B$3,ENWL!AM357,NPgN!AM357,NPgY!AM357,WMID!AM357,EMID!AM357,SWALES!AM357,SWEST!AM357,LPN!AM357,SPN!AM357,EPN!AM357,SPD!AM357,SPMW!AM357,SSEH!AM357,SSES!AM357)</f>
        <v>0.66575342465753418</v>
      </c>
      <c r="AN357" s="476">
        <f>CHOOSE($B$3,ENWL!AN357,NPgN!AN357,NPgY!AN357,WMID!AN357,EMID!AN357,SWALES!AN357,SWEST!AN357,LPN!AN357,SPN!AN357,EPN!AN357,SPD!AN357,SPMW!AN357,SSEH!AN357,SSES!AN357)</f>
        <v>0.71598360655737692</v>
      </c>
      <c r="AO357" s="476">
        <f>CHOOSE($B$3,ENWL!AO357,NPgN!AO357,NPgY!AO357,WMID!AO357,EMID!AO357,SWALES!AO357,SWEST!AO357,LPN!AO357,SPN!AO357,EPN!AO357,SPD!AO357,SPMW!AO357,SSEH!AO357,SSES!AO357)</f>
        <v>0.1</v>
      </c>
      <c r="AP357" s="476">
        <f>CHOOSE($B$3,ENWL!AP357,NPgN!AP357,NPgY!AP357,WMID!AP357,EMID!AP357,SWALES!AP357,SWEST!AP357,LPN!AP357,SPN!AP357,EPN!AP357,SPD!AP357,SPMW!AP357,SSEH!AP357,SSES!AP357)</f>
        <v>0.1928767123287671</v>
      </c>
      <c r="AQ357" s="477">
        <f>CHOOSE($B$3,ENWL!AQ357,NPgN!AQ357,NPgY!AQ357,WMID!AQ357,EMID!AQ357,SWALES!AQ357,SWEST!AQ357,LPN!AQ357,SPN!AQ357,EPN!AQ357,SPD!AQ357,SPMW!AQ357,SSEH!AQ357,SSES!AQ357)</f>
        <v>2.3034246575342467</v>
      </c>
      <c r="AR357" s="419">
        <f>CHOOSE($B$3,ENWL!AR357,NPgN!AR357,NPgY!AR357,WMID!AR357,EMID!AR357,SWALES!AR357,SWEST!AR357,LPN!AR357,SPN!AR357,EPN!AR357,SPD!AR357,SPMW!AR357,SSEH!AR357,SSES!AR357)</f>
        <v>0</v>
      </c>
      <c r="AS357" s="184"/>
      <c r="AT357" s="184"/>
      <c r="AU357" s="184"/>
      <c r="AV357" s="184"/>
      <c r="AW357" s="184"/>
    </row>
    <row r="358" spans="1:49" ht="16.8">
      <c r="A358" s="82"/>
      <c r="B358" s="82"/>
      <c r="C358" s="82"/>
      <c r="D358" s="82"/>
      <c r="E358" s="363" t="s">
        <v>428</v>
      </c>
      <c r="F358" s="82"/>
      <c r="G358" s="82" t="s">
        <v>100</v>
      </c>
      <c r="H358" s="82" t="s">
        <v>429</v>
      </c>
      <c r="J358" s="82"/>
      <c r="K358" s="82"/>
      <c r="L358" s="82"/>
      <c r="M358" s="82"/>
      <c r="N358" s="82"/>
      <c r="O358" s="184"/>
      <c r="P358" s="184"/>
      <c r="Q358" s="184"/>
      <c r="R358" s="184"/>
      <c r="S358" s="184"/>
      <c r="T358" s="184"/>
      <c r="U358" s="184"/>
      <c r="V358" s="184"/>
      <c r="W358" s="184"/>
      <c r="X358" s="184"/>
      <c r="Y358" s="184"/>
      <c r="Z358" s="184"/>
      <c r="AA358" s="184"/>
      <c r="AB358" s="184"/>
      <c r="AC358" s="184"/>
      <c r="AD358" s="184"/>
      <c r="AE358" s="184"/>
      <c r="AF358" s="184"/>
      <c r="AG358" s="184"/>
      <c r="AH358" s="184"/>
      <c r="AI358" s="184"/>
      <c r="AJ358" s="476">
        <f>CHOOSE($B$3,ENWL!AJ358,NPgN!AJ358,NPgY!AJ358,WMID!AJ358,EMID!AJ358,SWALES!AJ358,SWEST!AJ358,LPN!AJ358,SPN!AJ358,EPN!AJ358,SPD!AJ358,SPMW!AJ358,SSEH!AJ358,SSES!AJ358)</f>
        <v>0</v>
      </c>
      <c r="AK358" s="476">
        <f>CHOOSE($B$3,ENWL!AK358,NPgN!AK358,NPgY!AK358,WMID!AK358,EMID!AK358,SWALES!AK358,SWEST!AK358,LPN!AK358,SPN!AK358,EPN!AK358,SPD!AK358,SPMW!AK358,SSEH!AK358,SSES!AK358)</f>
        <v>0</v>
      </c>
      <c r="AL358" s="476">
        <f>CHOOSE($B$3,ENWL!AL358,NPgN!AL358,NPgY!AL358,WMID!AL358,EMID!AL358,SWALES!AL358,SWEST!AL358,LPN!AL358,SPN!AL358,EPN!AL358,SPD!AL358,SPMW!AL358,SSEH!AL358,SSES!AL358)</f>
        <v>0</v>
      </c>
      <c r="AM358" s="476">
        <f>CHOOSE($B$3,ENWL!AM358,NPgN!AM358,NPgY!AM358,WMID!AM358,EMID!AM358,SWALES!AM358,SWEST!AM358,LPN!AM358,SPN!AM358,EPN!AM358,SPD!AM358,SPMW!AM358,SSEH!AM358,SSES!AM358)</f>
        <v>0</v>
      </c>
      <c r="AN358" s="476">
        <f>CHOOSE($B$3,ENWL!AN358,NPgN!AN358,NPgY!AN358,WMID!AN358,EMID!AN358,SWALES!AN358,SWEST!AN358,LPN!AN358,SPN!AN358,EPN!AN358,SPD!AN358,SPMW!AN358,SSEH!AN358,SSES!AN358)</f>
        <v>0</v>
      </c>
      <c r="AO358" s="476">
        <f>CHOOSE($B$3,ENWL!AO358,NPgN!AO358,NPgY!AO358,WMID!AO358,EMID!AO358,SWALES!AO358,SWEST!AO358,LPN!AO358,SPN!AO358,EPN!AO358,SPD!AO358,SPMW!AO358,SSEH!AO358,SSES!AO358)</f>
        <v>0</v>
      </c>
      <c r="AP358" s="476">
        <f>CHOOSE($B$3,ENWL!AP358,NPgN!AP358,NPgY!AP358,WMID!AP358,EMID!AP358,SWALES!AP358,SWEST!AP358,LPN!AP358,SPN!AP358,EPN!AP358,SPD!AP358,SPMW!AP358,SSEH!AP358,SSES!AP358)</f>
        <v>1.5</v>
      </c>
      <c r="AQ358" s="477">
        <f>CHOOSE($B$3,ENWL!AQ358,NPgN!AQ358,NPgY!AQ358,WMID!AQ358,EMID!AQ358,SWALES!AQ358,SWEST!AQ358,LPN!AQ358,SPN!AQ358,EPN!AQ358,SPD!AQ358,SPMW!AQ358,SSEH!AQ358,SSES!AQ358)</f>
        <v>0</v>
      </c>
      <c r="AR358" s="184"/>
      <c r="AS358" s="184"/>
      <c r="AT358" s="184"/>
      <c r="AU358" s="184"/>
      <c r="AV358" s="184"/>
      <c r="AW358" s="184"/>
    </row>
    <row r="359" spans="1:49" ht="16.8">
      <c r="A359" s="82"/>
      <c r="B359" s="82"/>
      <c r="C359" s="82"/>
      <c r="D359" s="82"/>
      <c r="E359" s="346" t="s">
        <v>430</v>
      </c>
      <c r="F359" s="82"/>
      <c r="G359" s="82"/>
      <c r="H359" s="82"/>
      <c r="J359" s="82"/>
      <c r="K359" s="82"/>
      <c r="L359" s="82"/>
      <c r="M359" s="82"/>
      <c r="N359" s="82"/>
      <c r="O359" s="184"/>
      <c r="P359" s="184"/>
      <c r="Q359" s="184"/>
      <c r="R359" s="184"/>
      <c r="S359" s="184"/>
      <c r="T359" s="184"/>
      <c r="U359" s="184"/>
      <c r="V359" s="184"/>
      <c r="W359" s="184"/>
      <c r="X359" s="184"/>
      <c r="Y359" s="184"/>
      <c r="Z359" s="184"/>
      <c r="AA359" s="184"/>
      <c r="AB359" s="184"/>
      <c r="AC359" s="184"/>
      <c r="AD359" s="184"/>
      <c r="AE359" s="184"/>
      <c r="AF359" s="184"/>
      <c r="AG359" s="184"/>
      <c r="AH359" s="184"/>
      <c r="AI359" s="184"/>
      <c r="AJ359" s="184"/>
      <c r="AK359" s="184"/>
      <c r="AL359" s="184"/>
      <c r="AM359" s="184"/>
      <c r="AN359" s="184"/>
      <c r="AO359" s="184"/>
      <c r="AP359" s="184"/>
      <c r="AQ359" s="243"/>
      <c r="AR359" s="184"/>
      <c r="AS359" s="184"/>
      <c r="AT359" s="184"/>
      <c r="AU359" s="184"/>
      <c r="AV359" s="184"/>
      <c r="AW359" s="184"/>
    </row>
    <row r="360" spans="1:49" ht="16.8">
      <c r="A360" s="82"/>
      <c r="B360" s="82"/>
      <c r="C360" s="82"/>
      <c r="D360" s="82"/>
      <c r="E360" s="363" t="s">
        <v>431</v>
      </c>
      <c r="F360" s="82"/>
      <c r="G360" s="82" t="s">
        <v>304</v>
      </c>
      <c r="H360" s="510" t="s">
        <v>432</v>
      </c>
      <c r="J360" s="82"/>
      <c r="K360" s="82"/>
      <c r="L360" s="82"/>
      <c r="M360" s="82"/>
      <c r="N360" s="82"/>
      <c r="O360" s="184"/>
      <c r="P360" s="184"/>
      <c r="Q360" s="184"/>
      <c r="R360" s="184"/>
      <c r="S360" s="184"/>
      <c r="T360" s="184"/>
      <c r="U360" s="184"/>
      <c r="V360" s="184"/>
      <c r="W360" s="184"/>
      <c r="X360" s="184"/>
      <c r="Y360" s="184"/>
      <c r="Z360" s="184"/>
      <c r="AA360" s="184"/>
      <c r="AB360" s="184"/>
      <c r="AC360" s="184"/>
      <c r="AD360" s="184"/>
      <c r="AE360" s="184"/>
      <c r="AF360" s="184"/>
      <c r="AG360" s="184"/>
      <c r="AH360" s="184"/>
      <c r="AI360" s="184"/>
      <c r="AJ360" s="184"/>
      <c r="AK360" s="184"/>
      <c r="AL360" s="184"/>
      <c r="AM360" s="184"/>
      <c r="AN360" s="184"/>
      <c r="AO360" s="184"/>
      <c r="AP360" s="184"/>
      <c r="AQ360" s="243"/>
      <c r="AR360" s="419">
        <f>CHOOSE($B$3,ENWL!AR360,NPgN!AR360,NPgY!AR360,WMID!AR360,EMID!AR360,SWALES!AR360,SWEST!AR360,LPN!AR360,SPN!AR360,EPN!AR360,SPD!AR360,SPMW!AR360,SSEH!AR360,SSES!AR360)</f>
        <v>0</v>
      </c>
      <c r="AS360" s="419">
        <f>CHOOSE($B$3,ENWL!AS360,NPgN!AS360,NPgY!AS360,WMID!AS360,EMID!AS360,SWALES!AS360,SWEST!AS360,LPN!AS360,SPN!AS360,EPN!AS360,SPD!AS360,SPMW!AS360,SSEH!AS360,SSES!AS360)</f>
        <v>0</v>
      </c>
      <c r="AT360" s="419">
        <f>CHOOSE($B$3,ENWL!AT360,NPgN!AT360,NPgY!AT360,WMID!AT360,EMID!AT360,SWALES!AT360,SWEST!AT360,LPN!AT360,SPN!AT360,EPN!AT360,SPD!AT360,SPMW!AT360,SSEH!AT360,SSES!AT360)</f>
        <v>0</v>
      </c>
      <c r="AU360" s="419">
        <f>CHOOSE($B$3,ENWL!AU360,NPgN!AU360,NPgY!AU360,WMID!AU360,EMID!AU360,SWALES!AU360,SWEST!AU360,LPN!AU360,SPN!AU360,EPN!AU360,SPD!AU360,SPMW!AU360,SSEH!AU360,SSES!AU360)</f>
        <v>0</v>
      </c>
      <c r="AV360" s="419">
        <f>CHOOSE($B$3,ENWL!AV360,NPgN!AV360,NPgY!AV360,WMID!AV360,EMID!AV360,SWALES!AV360,SWEST!AV360,LPN!AV360,SPN!AV360,EPN!AV360,SPD!AV360,SPMW!AV360,SSEH!AV360,SSES!AV360)</f>
        <v>0</v>
      </c>
      <c r="AW360" s="184"/>
    </row>
    <row r="361" spans="1:49" ht="16.8">
      <c r="A361" s="82"/>
      <c r="B361" s="82"/>
      <c r="C361" s="82"/>
      <c r="D361" s="82"/>
      <c r="E361" s="363" t="s">
        <v>433</v>
      </c>
      <c r="F361" s="82"/>
      <c r="G361" s="82" t="s">
        <v>304</v>
      </c>
      <c r="H361" s="510" t="s">
        <v>434</v>
      </c>
      <c r="J361" s="82"/>
      <c r="K361" s="82"/>
      <c r="L361" s="82"/>
      <c r="M361" s="82"/>
      <c r="N361" s="82"/>
      <c r="O361" s="184"/>
      <c r="P361" s="184"/>
      <c r="Q361" s="184"/>
      <c r="R361" s="184"/>
      <c r="S361" s="184"/>
      <c r="T361" s="184"/>
      <c r="U361" s="184"/>
      <c r="V361" s="184"/>
      <c r="W361" s="184"/>
      <c r="X361" s="184"/>
      <c r="Y361" s="184"/>
      <c r="Z361" s="184"/>
      <c r="AA361" s="184"/>
      <c r="AB361" s="184"/>
      <c r="AC361" s="184"/>
      <c r="AD361" s="184"/>
      <c r="AE361" s="184"/>
      <c r="AF361" s="184"/>
      <c r="AG361" s="184"/>
      <c r="AH361" s="184"/>
      <c r="AI361" s="184"/>
      <c r="AJ361" s="184"/>
      <c r="AK361" s="184"/>
      <c r="AL361" s="184"/>
      <c r="AM361" s="184"/>
      <c r="AN361" s="184"/>
      <c r="AO361" s="184"/>
      <c r="AP361" s="184"/>
      <c r="AQ361" s="243"/>
      <c r="AR361" s="419">
        <f>CHOOSE($B$3,ENWL!AR361,NPgN!AR361,NPgY!AR361,WMID!AR361,EMID!AR361,SWALES!AR361,SWEST!AR361,LPN!AR361,SPN!AR361,EPN!AR361,SPD!AR361,SPMW!AR361,SSEH!AR361,SSES!AR361)</f>
        <v>0</v>
      </c>
      <c r="AS361" s="419">
        <f>CHOOSE($B$3,ENWL!AS361,NPgN!AS361,NPgY!AS361,WMID!AS361,EMID!AS361,SWALES!AS361,SWEST!AS361,LPN!AS361,SPN!AS361,EPN!AS361,SPD!AS361,SPMW!AS361,SSEH!AS361,SSES!AS361)</f>
        <v>0</v>
      </c>
      <c r="AT361" s="419">
        <f>CHOOSE($B$3,ENWL!AT361,NPgN!AT361,NPgY!AT361,WMID!AT361,EMID!AT361,SWALES!AT361,SWEST!AT361,LPN!AT361,SPN!AT361,EPN!AT361,SPD!AT361,SPMW!AT361,SSEH!AT361,SSES!AT361)</f>
        <v>0</v>
      </c>
      <c r="AU361" s="419">
        <f>CHOOSE($B$3,ENWL!AU361,NPgN!AU361,NPgY!AU361,WMID!AU361,EMID!AU361,SWALES!AU361,SWEST!AU361,LPN!AU361,SPN!AU361,EPN!AU361,SPD!AU361,SPMW!AU361,SSEH!AU361,SSES!AU361)</f>
        <v>0</v>
      </c>
      <c r="AV361" s="419">
        <f>CHOOSE($B$3,ENWL!AV361,NPgN!AV361,NPgY!AV361,WMID!AV361,EMID!AV361,SWALES!AV361,SWEST!AV361,LPN!AV361,SPN!AV361,EPN!AV361,SPD!AV361,SPMW!AV361,SSEH!AV361,SSES!AV361)</f>
        <v>0</v>
      </c>
      <c r="AW361" s="184"/>
    </row>
    <row r="362" spans="1:49" ht="16.8">
      <c r="A362" s="82"/>
      <c r="B362" s="82"/>
      <c r="C362" s="82"/>
      <c r="D362" s="82"/>
      <c r="E362" s="346" t="s">
        <v>435</v>
      </c>
      <c r="F362" s="82"/>
      <c r="G362" s="82" t="s">
        <v>304</v>
      </c>
      <c r="H362" s="82"/>
      <c r="J362" s="82"/>
      <c r="K362" s="82"/>
      <c r="L362" s="82"/>
      <c r="M362" s="82"/>
      <c r="N362" s="82"/>
      <c r="O362" s="184"/>
      <c r="P362" s="184"/>
      <c r="Q362" s="184"/>
      <c r="R362" s="184"/>
      <c r="S362" s="184"/>
      <c r="T362" s="184"/>
      <c r="U362" s="184"/>
      <c r="V362" s="184"/>
      <c r="W362" s="184"/>
      <c r="X362" s="184"/>
      <c r="Y362" s="184"/>
      <c r="Z362" s="184"/>
      <c r="AA362" s="184"/>
      <c r="AB362" s="184"/>
      <c r="AC362" s="184"/>
      <c r="AD362" s="184"/>
      <c r="AE362" s="184"/>
      <c r="AF362" s="184"/>
      <c r="AG362" s="184"/>
      <c r="AH362" s="184"/>
      <c r="AI362" s="184"/>
      <c r="AJ362" s="184"/>
      <c r="AK362" s="184"/>
      <c r="AL362" s="184"/>
      <c r="AM362" s="184"/>
      <c r="AN362" s="184"/>
      <c r="AO362" s="184"/>
      <c r="AP362" s="184"/>
      <c r="AQ362" s="243"/>
      <c r="AR362" s="184"/>
      <c r="AS362" s="184"/>
      <c r="AT362" s="184"/>
      <c r="AU362" s="184"/>
      <c r="AV362" s="184"/>
      <c r="AW362" s="184"/>
    </row>
    <row r="363" spans="1:49" ht="16.8">
      <c r="A363" s="82"/>
      <c r="B363" s="82"/>
      <c r="C363" s="82"/>
      <c r="D363" s="82"/>
      <c r="E363" s="363" t="s">
        <v>436</v>
      </c>
      <c r="F363" s="82"/>
      <c r="G363" s="82" t="s">
        <v>304</v>
      </c>
      <c r="H363" s="82" t="s">
        <v>437</v>
      </c>
      <c r="J363" s="82"/>
      <c r="K363" s="82"/>
      <c r="L363" s="82"/>
      <c r="M363" s="82"/>
      <c r="N363" s="82"/>
      <c r="O363" s="184"/>
      <c r="P363" s="184"/>
      <c r="Q363" s="184"/>
      <c r="R363" s="184"/>
      <c r="S363" s="184"/>
      <c r="T363" s="184"/>
      <c r="U363" s="184"/>
      <c r="V363" s="184"/>
      <c r="W363" s="184"/>
      <c r="X363" s="184"/>
      <c r="Y363" s="184"/>
      <c r="Z363" s="184"/>
      <c r="AA363" s="184"/>
      <c r="AB363" s="184"/>
      <c r="AC363" s="184"/>
      <c r="AD363" s="184"/>
      <c r="AE363" s="184"/>
      <c r="AF363" s="184"/>
      <c r="AG363" s="184"/>
      <c r="AH363" s="184"/>
      <c r="AI363" s="184"/>
      <c r="AJ363" s="476">
        <f>CHOOSE($B$3,ENWL!AJ363,NPgN!AJ363,NPgY!AJ363,WMID!AJ363,EMID!AJ363,SWALES!AJ363,SWEST!AJ363,LPN!AJ363,SPN!AJ363,EPN!AJ363,SPD!AJ363,SPMW!AJ363,SSEH!AJ363,SSES!AJ363)</f>
        <v>0</v>
      </c>
      <c r="AK363" s="476">
        <f>CHOOSE($B$3,ENWL!AK363,NPgN!AK363,NPgY!AK363,WMID!AK363,EMID!AK363,SWALES!AK363,SWEST!AK363,LPN!AK363,SPN!AK363,EPN!AK363,SPD!AK363,SPMW!AK363,SSEH!AK363,SSES!AK363)</f>
        <v>0</v>
      </c>
      <c r="AL363" s="476">
        <f>CHOOSE($B$3,ENWL!AL363,NPgN!AL363,NPgY!AL363,WMID!AL363,EMID!AL363,SWALES!AL363,SWEST!AL363,LPN!AL363,SPN!AL363,EPN!AL363,SPD!AL363,SPMW!AL363,SSEH!AL363,SSES!AL363)</f>
        <v>0</v>
      </c>
      <c r="AM363" s="476">
        <f>CHOOSE($B$3,ENWL!AM363,NPgN!AM363,NPgY!AM363,WMID!AM363,EMID!AM363,SWALES!AM363,SWEST!AM363,LPN!AM363,SPN!AM363,EPN!AM363,SPD!AM363,SPMW!AM363,SSEH!AM363,SSES!AM363)</f>
        <v>0</v>
      </c>
      <c r="AN363" s="476">
        <f>CHOOSE($B$3,ENWL!AN363,NPgN!AN363,NPgY!AN363,WMID!AN363,EMID!AN363,SWALES!AN363,SWEST!AN363,LPN!AN363,SPN!AN363,EPN!AN363,SPD!AN363,SPMW!AN363,SSEH!AN363,SSES!AN363)</f>
        <v>0</v>
      </c>
      <c r="AO363" s="476">
        <f>CHOOSE($B$3,ENWL!AO363,NPgN!AO363,NPgY!AO363,WMID!AO363,EMID!AO363,SWALES!AO363,SWEST!AO363,LPN!AO363,SPN!AO363,EPN!AO363,SPD!AO363,SPMW!AO363,SSEH!AO363,SSES!AO363)</f>
        <v>0</v>
      </c>
      <c r="AP363" s="476">
        <f>CHOOSE($B$3,ENWL!AP363,NPgN!AP363,NPgY!AP363,WMID!AP363,EMID!AP363,SWALES!AP363,SWEST!AP363,LPN!AP363,SPN!AP363,EPN!AP363,SPD!AP363,SPMW!AP363,SSEH!AP363,SSES!AP363)</f>
        <v>0</v>
      </c>
      <c r="AQ363" s="477">
        <f>CHOOSE($B$3,ENWL!AQ363,NPgN!AQ363,NPgY!AQ363,WMID!AQ363,EMID!AQ363,SWALES!AQ363,SWEST!AQ363,LPN!AQ363,SPN!AQ363,EPN!AQ363,SPD!AQ363,SPMW!AQ363,SSEH!AQ363,SSES!AQ363)</f>
        <v>0</v>
      </c>
      <c r="AR363" s="184"/>
      <c r="AS363" s="184"/>
      <c r="AT363" s="184"/>
      <c r="AU363" s="184"/>
      <c r="AV363" s="184"/>
      <c r="AW363" s="184"/>
    </row>
    <row r="364" spans="1:49" ht="16.8">
      <c r="A364" s="82"/>
      <c r="B364" s="82"/>
      <c r="C364" s="82"/>
      <c r="D364" s="82"/>
      <c r="E364" s="363" t="s">
        <v>438</v>
      </c>
      <c r="F364" s="82"/>
      <c r="G364" s="82" t="s">
        <v>399</v>
      </c>
      <c r="H364" s="82" t="s">
        <v>439</v>
      </c>
      <c r="I364" s="476">
        <f>CHOOSE($B$3,ENWL!I364,NPgN!I364,NPgY!I364,WMID!I364,EMID!I364,SWALES!I364,SWEST!I364,LPN!I364,SPN!I364,EPN!I364,SPD!I364,SPMW!I364,SSEH!I364,SSES!I364)</f>
        <v>26.2</v>
      </c>
      <c r="J364" s="82"/>
      <c r="K364" s="82"/>
      <c r="L364" s="82"/>
      <c r="M364" s="82"/>
      <c r="N364" s="82"/>
      <c r="O364" s="184"/>
      <c r="P364" s="184"/>
      <c r="Q364" s="184"/>
      <c r="R364" s="184"/>
      <c r="S364" s="184"/>
      <c r="T364" s="184"/>
      <c r="U364" s="184"/>
      <c r="V364" s="184"/>
      <c r="W364" s="184"/>
      <c r="X364" s="184"/>
      <c r="Y364" s="184"/>
      <c r="Z364" s="184"/>
      <c r="AA364" s="184"/>
      <c r="AB364" s="184"/>
      <c r="AC364" s="184"/>
      <c r="AD364" s="184"/>
      <c r="AE364" s="184"/>
      <c r="AF364" s="184"/>
      <c r="AG364" s="184"/>
      <c r="AH364" s="184"/>
      <c r="AI364" s="184"/>
      <c r="AJ364" s="184"/>
      <c r="AK364" s="184"/>
      <c r="AL364" s="184"/>
      <c r="AM364" s="184"/>
      <c r="AN364" s="184"/>
      <c r="AO364" s="184"/>
      <c r="AP364" s="184"/>
      <c r="AQ364" s="243"/>
      <c r="AR364" s="184"/>
      <c r="AS364" s="184"/>
      <c r="AT364" s="184"/>
      <c r="AU364" s="184"/>
      <c r="AV364" s="184"/>
      <c r="AW364" s="184"/>
    </row>
    <row r="365" spans="1:49" ht="16.8">
      <c r="A365" s="82"/>
      <c r="B365" s="82"/>
      <c r="C365" s="82"/>
      <c r="D365" s="82"/>
      <c r="E365" s="346"/>
      <c r="F365" s="82"/>
      <c r="G365" s="82"/>
      <c r="H365" s="82"/>
      <c r="J365" s="82"/>
      <c r="K365" s="82"/>
      <c r="L365" s="82"/>
      <c r="M365" s="82"/>
      <c r="N365" s="82"/>
      <c r="O365" s="184"/>
      <c r="P365" s="184"/>
      <c r="Q365" s="184"/>
      <c r="R365" s="184"/>
      <c r="S365" s="184"/>
      <c r="T365" s="184"/>
      <c r="U365" s="184"/>
      <c r="V365" s="184"/>
      <c r="W365" s="184"/>
      <c r="X365" s="184"/>
      <c r="Y365" s="184"/>
      <c r="Z365" s="184"/>
      <c r="AA365" s="184"/>
      <c r="AB365" s="184"/>
      <c r="AC365" s="184"/>
      <c r="AD365" s="184"/>
      <c r="AE365" s="184"/>
      <c r="AF365" s="184"/>
      <c r="AG365" s="184"/>
      <c r="AH365" s="184"/>
      <c r="AI365" s="184"/>
      <c r="AJ365" s="184"/>
      <c r="AK365" s="184"/>
      <c r="AL365" s="184"/>
      <c r="AM365" s="184"/>
      <c r="AN365" s="184"/>
      <c r="AO365" s="184"/>
      <c r="AP365" s="184"/>
      <c r="AQ365" s="243"/>
      <c r="AR365" s="364"/>
      <c r="AS365" s="184"/>
      <c r="AT365" s="184"/>
      <c r="AU365" s="184"/>
      <c r="AV365" s="184"/>
      <c r="AW365" s="184"/>
    </row>
    <row r="366" spans="1:49" ht="16.8">
      <c r="A366" s="82"/>
      <c r="B366" s="82"/>
      <c r="C366" s="82"/>
      <c r="D366" s="10" t="s">
        <v>440</v>
      </c>
      <c r="E366" s="351"/>
      <c r="F366" s="82"/>
      <c r="G366" s="82"/>
      <c r="H366" s="82"/>
      <c r="J366" s="82"/>
      <c r="K366" s="82"/>
      <c r="L366" s="82"/>
      <c r="M366" s="82"/>
      <c r="N366" s="82"/>
      <c r="O366" s="184"/>
      <c r="P366" s="184"/>
      <c r="Q366" s="184"/>
      <c r="R366" s="184"/>
      <c r="S366" s="184"/>
      <c r="T366" s="184"/>
      <c r="U366" s="184"/>
      <c r="V366" s="184"/>
      <c r="W366" s="184"/>
      <c r="X366" s="184"/>
      <c r="Y366" s="184"/>
      <c r="Z366" s="184"/>
      <c r="AA366" s="184"/>
      <c r="AB366" s="184"/>
      <c r="AC366" s="184"/>
      <c r="AD366" s="184"/>
      <c r="AE366" s="184"/>
      <c r="AF366" s="184"/>
      <c r="AG366" s="184"/>
      <c r="AH366" s="184"/>
      <c r="AI366" s="184"/>
      <c r="AJ366" s="184"/>
      <c r="AK366" s="184"/>
      <c r="AL366" s="184"/>
      <c r="AM366" s="184"/>
      <c r="AN366" s="184"/>
      <c r="AO366" s="184"/>
      <c r="AP366" s="184"/>
      <c r="AQ366" s="243"/>
      <c r="AR366" s="364"/>
      <c r="AS366" s="184"/>
      <c r="AT366" s="184"/>
      <c r="AU366" s="184"/>
      <c r="AV366" s="184"/>
      <c r="AW366" s="184"/>
    </row>
    <row r="367" spans="1:49" ht="16.8">
      <c r="A367" s="82"/>
      <c r="B367" s="82"/>
      <c r="C367" s="82"/>
      <c r="D367" s="82"/>
      <c r="E367" s="293" t="s">
        <v>441</v>
      </c>
      <c r="F367" s="82"/>
      <c r="G367" s="82"/>
      <c r="H367" s="82"/>
      <c r="J367" s="82"/>
      <c r="K367" s="82"/>
      <c r="L367" s="82"/>
      <c r="M367" s="82"/>
      <c r="N367" s="82"/>
      <c r="O367" s="184"/>
      <c r="P367" s="184"/>
      <c r="Q367" s="184"/>
      <c r="R367" s="184"/>
      <c r="S367" s="184"/>
      <c r="T367" s="184"/>
      <c r="U367" s="184"/>
      <c r="V367" s="184"/>
      <c r="W367" s="184"/>
      <c r="X367" s="184"/>
      <c r="Y367" s="184"/>
      <c r="Z367" s="184"/>
      <c r="AA367" s="184"/>
      <c r="AB367" s="184"/>
      <c r="AC367" s="184"/>
      <c r="AD367" s="184"/>
      <c r="AE367" s="184"/>
      <c r="AF367" s="184"/>
      <c r="AG367" s="184"/>
      <c r="AH367" s="184"/>
      <c r="AI367" s="184"/>
      <c r="AJ367" s="184"/>
      <c r="AK367" s="184"/>
      <c r="AL367" s="184"/>
      <c r="AM367" s="184"/>
      <c r="AN367" s="184"/>
      <c r="AO367" s="184"/>
      <c r="AP367" s="184"/>
      <c r="AQ367" s="243"/>
      <c r="AR367" s="364"/>
      <c r="AS367" s="184"/>
      <c r="AT367" s="184"/>
      <c r="AU367" s="184"/>
      <c r="AV367" s="184"/>
      <c r="AW367" s="184"/>
    </row>
    <row r="368" spans="1:49" ht="16.8">
      <c r="A368" s="82"/>
      <c r="B368" s="82"/>
      <c r="C368" s="82"/>
      <c r="D368" s="82"/>
      <c r="E368" s="363" t="s">
        <v>442</v>
      </c>
      <c r="F368" s="82"/>
      <c r="G368" s="82" t="s">
        <v>399</v>
      </c>
      <c r="H368" s="82" t="s">
        <v>443</v>
      </c>
      <c r="J368" s="82"/>
      <c r="K368" s="82"/>
      <c r="L368" s="82"/>
      <c r="M368" s="82"/>
      <c r="N368" s="82"/>
      <c r="O368" s="184"/>
      <c r="P368" s="184"/>
      <c r="Q368" s="184"/>
      <c r="R368" s="184"/>
      <c r="S368" s="184"/>
      <c r="T368" s="184"/>
      <c r="U368" s="184"/>
      <c r="V368" s="184"/>
      <c r="W368" s="184"/>
      <c r="X368" s="184"/>
      <c r="Y368" s="184"/>
      <c r="Z368" s="184"/>
      <c r="AA368" s="184"/>
      <c r="AB368" s="184"/>
      <c r="AC368" s="184"/>
      <c r="AD368" s="184"/>
      <c r="AE368" s="184"/>
      <c r="AF368" s="184"/>
      <c r="AG368" s="184"/>
      <c r="AH368" s="184"/>
      <c r="AI368" s="184"/>
      <c r="AJ368" s="184"/>
      <c r="AK368" s="184"/>
      <c r="AL368" s="184"/>
      <c r="AM368" s="184"/>
      <c r="AN368" s="184"/>
      <c r="AO368" s="184"/>
      <c r="AP368" s="476">
        <f>CHOOSE($B$3,ENWL!AP368,NPgN!AP368,NPgY!AP368,WMID!AP368,EMID!AP368,SWALES!AP368,SWEST!AP368,LPN!AP368,SPN!AP368,EPN!AP368,SPD!AP368,SPMW!AP368,SSEH!AP368,SSES!AP368)</f>
        <v>1.8036948146088898</v>
      </c>
      <c r="AQ368" s="477">
        <f>CHOOSE($B$3,ENWL!AQ368,NPgN!AQ368,NPgY!AQ368,WMID!AQ368,EMID!AQ368,SWALES!AQ368,SWEST!AQ368,LPN!AQ368,SPN!AQ368,EPN!AQ368,SPD!AQ368,SPMW!AQ368,SSEH!AQ368,SSES!AQ368)</f>
        <v>1.9</v>
      </c>
      <c r="AR368" s="364"/>
      <c r="AS368" s="184"/>
      <c r="AT368" s="184"/>
      <c r="AU368" s="184"/>
      <c r="AV368" s="184"/>
      <c r="AW368" s="184"/>
    </row>
    <row r="369" spans="1:49" ht="16.8">
      <c r="A369" s="82"/>
      <c r="B369" s="82"/>
      <c r="C369" s="82"/>
      <c r="D369" s="82"/>
      <c r="E369" s="363" t="s">
        <v>444</v>
      </c>
      <c r="F369" s="82"/>
      <c r="G369" s="82" t="s">
        <v>399</v>
      </c>
      <c r="H369" s="82" t="s">
        <v>445</v>
      </c>
      <c r="J369" s="82"/>
      <c r="K369" s="82"/>
      <c r="L369" s="82"/>
      <c r="M369" s="82"/>
      <c r="N369" s="82"/>
      <c r="O369" s="184"/>
      <c r="P369" s="184"/>
      <c r="Q369" s="184"/>
      <c r="R369" s="184"/>
      <c r="S369" s="184"/>
      <c r="T369" s="184"/>
      <c r="U369" s="184"/>
      <c r="V369" s="184"/>
      <c r="W369" s="184"/>
      <c r="X369" s="184"/>
      <c r="Y369" s="184"/>
      <c r="Z369" s="184"/>
      <c r="AA369" s="184"/>
      <c r="AB369" s="184"/>
      <c r="AC369" s="184"/>
      <c r="AD369" s="184"/>
      <c r="AE369" s="184"/>
      <c r="AF369" s="184"/>
      <c r="AG369" s="184"/>
      <c r="AH369" s="184"/>
      <c r="AI369" s="184"/>
      <c r="AJ369" s="184"/>
      <c r="AK369" s="184"/>
      <c r="AL369" s="184"/>
      <c r="AM369" s="184"/>
      <c r="AN369" s="184"/>
      <c r="AO369" s="184"/>
      <c r="AP369" s="476">
        <f>CHOOSE($B$3,ENWL!AP369,NPgN!AP369,NPgY!AP369,WMID!AP369,EMID!AP369,SWALES!AP369,SWEST!AP369,LPN!AP369,SPN!AP369,EPN!AP369,SPD!AP369,SPMW!AP369,SSEH!AP369,SSES!AP369)</f>
        <v>0</v>
      </c>
      <c r="AQ369" s="477">
        <f>CHOOSE($B$3,ENWL!AQ369,NPgN!AQ369,NPgY!AQ369,WMID!AQ369,EMID!AQ369,SWALES!AQ369,SWEST!AQ369,LPN!AQ369,SPN!AQ369,EPN!AQ369,SPD!AQ369,SPMW!AQ369,SSEH!AQ369,SSES!AQ369)</f>
        <v>0</v>
      </c>
      <c r="AR369" s="364"/>
      <c r="AS369" s="184"/>
      <c r="AT369" s="184"/>
      <c r="AU369" s="184"/>
      <c r="AV369" s="184"/>
      <c r="AW369" s="184"/>
    </row>
    <row r="370" spans="1:49" ht="16.8">
      <c r="A370" s="82"/>
      <c r="B370" s="82"/>
      <c r="C370" s="82"/>
      <c r="D370" s="82"/>
      <c r="E370" s="363" t="s">
        <v>446</v>
      </c>
      <c r="F370" s="82"/>
      <c r="G370" s="82" t="s">
        <v>399</v>
      </c>
      <c r="H370" s="82" t="s">
        <v>447</v>
      </c>
      <c r="J370" s="82"/>
      <c r="K370" s="82"/>
      <c r="L370" s="82"/>
      <c r="M370" s="82"/>
      <c r="N370" s="82"/>
      <c r="O370" s="184"/>
      <c r="P370" s="184"/>
      <c r="Q370" s="184"/>
      <c r="R370" s="184"/>
      <c r="S370" s="184"/>
      <c r="T370" s="184"/>
      <c r="U370" s="184"/>
      <c r="V370" s="184"/>
      <c r="W370" s="184"/>
      <c r="X370" s="184"/>
      <c r="Y370" s="184"/>
      <c r="Z370" s="184"/>
      <c r="AA370" s="184"/>
      <c r="AB370" s="184"/>
      <c r="AC370" s="184"/>
      <c r="AD370" s="184"/>
      <c r="AE370" s="184"/>
      <c r="AF370" s="184"/>
      <c r="AG370" s="184"/>
      <c r="AH370" s="184"/>
      <c r="AI370" s="184"/>
      <c r="AJ370" s="184"/>
      <c r="AK370" s="184"/>
      <c r="AL370" s="184"/>
      <c r="AM370" s="184"/>
      <c r="AN370" s="184"/>
      <c r="AO370" s="184"/>
      <c r="AP370" s="476">
        <f>CHOOSE($B$3,ENWL!AP370,NPgN!AP370,NPgY!AP370,WMID!AP370,EMID!AP370,SWALES!AP370,SWEST!AP370,LPN!AP370,SPN!AP370,EPN!AP370,SPD!AP370,SPMW!AP370,SSEH!AP370,SSES!AP370)</f>
        <v>0.24299999999999994</v>
      </c>
      <c r="AQ370" s="477">
        <f>CHOOSE($B$3,ENWL!AQ370,NPgN!AQ370,NPgY!AQ370,WMID!AQ370,EMID!AQ370,SWALES!AQ370,SWEST!AQ370,LPN!AQ370,SPN!AQ370,EPN!AQ370,SPD!AQ370,SPMW!AQ370,SSEH!AQ370,SSES!AQ370)</f>
        <v>0.44820000000000004</v>
      </c>
      <c r="AR370" s="364"/>
      <c r="AS370" s="184"/>
      <c r="AT370" s="184"/>
      <c r="AU370" s="184"/>
      <c r="AV370" s="184"/>
      <c r="AW370" s="184"/>
    </row>
    <row r="371" spans="1:49" ht="16.8">
      <c r="A371" s="82"/>
      <c r="B371" s="82"/>
      <c r="C371" s="82"/>
      <c r="D371" s="82"/>
      <c r="E371" s="293" t="s">
        <v>448</v>
      </c>
      <c r="F371" s="82"/>
      <c r="G371" s="82"/>
      <c r="H371" s="82"/>
      <c r="J371" s="82"/>
      <c r="K371" s="82"/>
      <c r="L371" s="82"/>
      <c r="M371" s="82"/>
      <c r="N371" s="82"/>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4"/>
      <c r="AJ371" s="184"/>
      <c r="AK371" s="184"/>
      <c r="AL371" s="184"/>
      <c r="AM371" s="184"/>
      <c r="AN371" s="184"/>
      <c r="AO371" s="184"/>
      <c r="AP371" s="184"/>
      <c r="AQ371" s="243"/>
      <c r="AR371" s="364"/>
      <c r="AS371" s="184"/>
      <c r="AT371" s="184"/>
      <c r="AU371" s="184"/>
      <c r="AV371" s="184"/>
      <c r="AW371" s="184"/>
    </row>
    <row r="372" spans="1:49" ht="16.8">
      <c r="A372" s="82"/>
      <c r="B372" s="82"/>
      <c r="C372" s="82"/>
      <c r="D372" s="82"/>
      <c r="E372" s="363" t="s">
        <v>449</v>
      </c>
      <c r="F372" s="82"/>
      <c r="G372" s="82" t="s">
        <v>399</v>
      </c>
      <c r="H372" s="82" t="s">
        <v>450</v>
      </c>
      <c r="J372" s="82"/>
      <c r="K372" s="82"/>
      <c r="L372" s="82"/>
      <c r="M372" s="82"/>
      <c r="N372" s="82"/>
      <c r="O372" s="184"/>
      <c r="P372" s="184"/>
      <c r="Q372" s="184"/>
      <c r="R372" s="184"/>
      <c r="S372" s="184"/>
      <c r="T372" s="184"/>
      <c r="U372" s="184"/>
      <c r="V372" s="184"/>
      <c r="W372" s="184"/>
      <c r="X372" s="184"/>
      <c r="Y372" s="184"/>
      <c r="Z372" s="184"/>
      <c r="AA372" s="184"/>
      <c r="AB372" s="184"/>
      <c r="AC372" s="184"/>
      <c r="AD372" s="184"/>
      <c r="AE372" s="184"/>
      <c r="AF372" s="184"/>
      <c r="AG372" s="184"/>
      <c r="AH372" s="184"/>
      <c r="AI372" s="184"/>
      <c r="AJ372" s="184"/>
      <c r="AK372" s="184"/>
      <c r="AL372" s="184"/>
      <c r="AM372" s="184"/>
      <c r="AN372" s="184"/>
      <c r="AO372" s="184"/>
      <c r="AP372" s="476">
        <f>CHOOSE($B$3,ENWL!AP372,NPgN!AP372,NPgY!AP372,WMID!AP372,EMID!AP372,SWALES!AP372,SWEST!AP372,LPN!AP372,SPN!AP372,EPN!AP372,SPD!AP372,SPMW!AP372,SSEH!AP372,SSES!AP372)</f>
        <v>4.7433210985036283</v>
      </c>
      <c r="AQ372" s="477">
        <f>CHOOSE($B$3,ENWL!AQ372,NPgN!AQ372,NPgY!AQ372,WMID!AQ372,EMID!AQ372,SWALES!AQ372,SWEST!AQ372,LPN!AQ372,SPN!AQ372,EPN!AQ372,SPD!AQ372,SPMW!AQ372,SSEH!AQ372,SSES!AQ372)</f>
        <v>3.3859982940442754</v>
      </c>
      <c r="AR372" s="364"/>
      <c r="AS372" s="184"/>
      <c r="AT372" s="184"/>
      <c r="AU372" s="184"/>
      <c r="AV372" s="184"/>
      <c r="AW372" s="184"/>
    </row>
    <row r="373" spans="1:49" ht="16.8">
      <c r="A373" s="82"/>
      <c r="B373" s="82"/>
      <c r="C373" s="82"/>
      <c r="D373" s="82"/>
      <c r="E373" s="363" t="s">
        <v>451</v>
      </c>
      <c r="F373" s="82"/>
      <c r="G373" s="82" t="s">
        <v>399</v>
      </c>
      <c r="H373" s="82" t="s">
        <v>452</v>
      </c>
      <c r="J373" s="82"/>
      <c r="K373" s="82"/>
      <c r="L373" s="82"/>
      <c r="M373" s="82"/>
      <c r="N373" s="82"/>
      <c r="O373" s="184"/>
      <c r="P373" s="184"/>
      <c r="Q373" s="184"/>
      <c r="R373" s="184"/>
      <c r="S373" s="184"/>
      <c r="T373" s="184"/>
      <c r="U373" s="184"/>
      <c r="V373" s="184"/>
      <c r="W373" s="184"/>
      <c r="X373" s="184"/>
      <c r="Y373" s="184"/>
      <c r="Z373" s="184"/>
      <c r="AA373" s="184"/>
      <c r="AB373" s="184"/>
      <c r="AC373" s="184"/>
      <c r="AD373" s="184"/>
      <c r="AE373" s="184"/>
      <c r="AF373" s="184"/>
      <c r="AG373" s="184"/>
      <c r="AH373" s="184"/>
      <c r="AI373" s="184"/>
      <c r="AJ373" s="184"/>
      <c r="AK373" s="184"/>
      <c r="AL373" s="184"/>
      <c r="AM373" s="184"/>
      <c r="AN373" s="184"/>
      <c r="AO373" s="184"/>
      <c r="AP373" s="476">
        <f>CHOOSE($B$3,ENWL!AP373,NPgN!AP373,NPgY!AP373,WMID!AP373,EMID!AP373,SWALES!AP373,SWEST!AP373,LPN!AP373,SPN!AP373,EPN!AP373,SPD!AP373,SPMW!AP373,SSEH!AP373,SSES!AP373)</f>
        <v>0</v>
      </c>
      <c r="AQ373" s="477">
        <f>CHOOSE($B$3,ENWL!AQ373,NPgN!AQ373,NPgY!AQ373,WMID!AQ373,EMID!AQ373,SWALES!AQ373,SWEST!AQ373,LPN!AQ373,SPN!AQ373,EPN!AQ373,SPD!AQ373,SPMW!AQ373,SSEH!AQ373,SSES!AQ373)</f>
        <v>0</v>
      </c>
      <c r="AR373" s="364"/>
      <c r="AS373" s="184"/>
      <c r="AT373" s="184"/>
      <c r="AU373" s="184"/>
      <c r="AV373" s="184"/>
      <c r="AW373" s="184"/>
    </row>
    <row r="374" spans="1:49" ht="16.8">
      <c r="A374" s="82"/>
      <c r="B374" s="82"/>
      <c r="C374" s="82"/>
      <c r="D374" s="82"/>
      <c r="E374" s="363" t="s">
        <v>453</v>
      </c>
      <c r="F374" s="82"/>
      <c r="G374" s="82" t="s">
        <v>399</v>
      </c>
      <c r="H374" s="82" t="s">
        <v>454</v>
      </c>
      <c r="J374" s="82"/>
      <c r="K374" s="82"/>
      <c r="L374" s="82"/>
      <c r="M374" s="82"/>
      <c r="N374" s="82"/>
      <c r="O374" s="184"/>
      <c r="P374" s="184"/>
      <c r="Q374" s="184"/>
      <c r="R374" s="184"/>
      <c r="S374" s="184"/>
      <c r="T374" s="184"/>
      <c r="U374" s="184"/>
      <c r="V374" s="184"/>
      <c r="W374" s="184"/>
      <c r="X374" s="184"/>
      <c r="Y374" s="184"/>
      <c r="Z374" s="184"/>
      <c r="AA374" s="184"/>
      <c r="AB374" s="184"/>
      <c r="AC374" s="184"/>
      <c r="AD374" s="184"/>
      <c r="AE374" s="184"/>
      <c r="AF374" s="184"/>
      <c r="AG374" s="184"/>
      <c r="AH374" s="184"/>
      <c r="AI374" s="184"/>
      <c r="AJ374" s="184"/>
      <c r="AK374" s="184"/>
      <c r="AL374" s="184"/>
      <c r="AM374" s="184"/>
      <c r="AN374" s="184"/>
      <c r="AO374" s="184"/>
      <c r="AP374" s="476">
        <f>CHOOSE($B$3,ENWL!AP374,NPgN!AP374,NPgY!AP374,WMID!AP374,EMID!AP374,SWALES!AP374,SWEST!AP374,LPN!AP374,SPN!AP374,EPN!AP374,SPD!AP374,SPMW!AP374,SSEH!AP374,SSES!AP374)</f>
        <v>0</v>
      </c>
      <c r="AQ374" s="477">
        <f>CHOOSE($B$3,ENWL!AQ374,NPgN!AQ374,NPgY!AQ374,WMID!AQ374,EMID!AQ374,SWALES!AQ374,SWEST!AQ374,LPN!AQ374,SPN!AQ374,EPN!AQ374,SPD!AQ374,SPMW!AQ374,SSEH!AQ374,SSES!AQ374)</f>
        <v>0</v>
      </c>
      <c r="AR374" s="364"/>
      <c r="AS374" s="184"/>
      <c r="AT374" s="184"/>
      <c r="AU374" s="184"/>
      <c r="AV374" s="184"/>
      <c r="AW374" s="184"/>
    </row>
    <row r="375" spans="1:49" ht="16.8">
      <c r="A375" s="82"/>
      <c r="B375" s="82"/>
      <c r="C375" s="82"/>
      <c r="D375" s="82"/>
      <c r="E375" s="293" t="s">
        <v>455</v>
      </c>
      <c r="F375" s="82"/>
      <c r="G375" s="82"/>
      <c r="H375" s="82"/>
      <c r="J375" s="82"/>
      <c r="K375" s="82"/>
      <c r="L375" s="82"/>
      <c r="M375" s="82"/>
      <c r="N375" s="82"/>
      <c r="O375" s="184"/>
      <c r="P375" s="184"/>
      <c r="Q375" s="184"/>
      <c r="R375" s="184"/>
      <c r="S375" s="184"/>
      <c r="T375" s="184"/>
      <c r="U375" s="184"/>
      <c r="V375" s="184"/>
      <c r="W375" s="184"/>
      <c r="X375" s="184"/>
      <c r="Y375" s="184"/>
      <c r="Z375" s="184"/>
      <c r="AA375" s="184"/>
      <c r="AB375" s="184"/>
      <c r="AC375" s="184"/>
      <c r="AD375" s="184"/>
      <c r="AE375" s="184"/>
      <c r="AF375" s="184"/>
      <c r="AG375" s="184"/>
      <c r="AH375" s="184"/>
      <c r="AI375" s="184"/>
      <c r="AJ375" s="184"/>
      <c r="AK375" s="184"/>
      <c r="AL375" s="184"/>
      <c r="AM375" s="184"/>
      <c r="AN375" s="184"/>
      <c r="AO375" s="184"/>
      <c r="AP375" s="184"/>
      <c r="AQ375" s="243"/>
      <c r="AR375" s="364"/>
      <c r="AS375" s="184"/>
      <c r="AT375" s="184"/>
      <c r="AU375" s="184"/>
      <c r="AV375" s="184"/>
      <c r="AW375" s="184"/>
    </row>
    <row r="376" spans="1:49" ht="16.8">
      <c r="A376" s="82"/>
      <c r="B376" s="82"/>
      <c r="C376" s="82"/>
      <c r="D376" s="82"/>
      <c r="E376" s="363" t="s">
        <v>456</v>
      </c>
      <c r="F376" s="82"/>
      <c r="G376" s="82" t="s">
        <v>399</v>
      </c>
      <c r="H376" s="82" t="s">
        <v>457</v>
      </c>
      <c r="J376" s="82"/>
      <c r="K376" s="82"/>
      <c r="L376" s="82"/>
      <c r="M376" s="82"/>
      <c r="N376" s="82"/>
      <c r="O376" s="184"/>
      <c r="P376" s="184"/>
      <c r="Q376" s="184"/>
      <c r="R376" s="184"/>
      <c r="S376" s="184"/>
      <c r="T376" s="184"/>
      <c r="U376" s="184"/>
      <c r="V376" s="184"/>
      <c r="W376" s="184"/>
      <c r="X376" s="184"/>
      <c r="Y376" s="184"/>
      <c r="Z376" s="184"/>
      <c r="AA376" s="184"/>
      <c r="AB376" s="184"/>
      <c r="AC376" s="184"/>
      <c r="AD376" s="184"/>
      <c r="AE376" s="184"/>
      <c r="AF376" s="184"/>
      <c r="AG376" s="184"/>
      <c r="AH376" s="184"/>
      <c r="AI376" s="184"/>
      <c r="AJ376" s="184"/>
      <c r="AK376" s="184"/>
      <c r="AL376" s="184"/>
      <c r="AM376" s="184"/>
      <c r="AN376" s="184"/>
      <c r="AO376" s="419">
        <f>CHOOSE($B$3,ENWL!AO376,NPgN!AO376,NPgY!AO376,WMID!AO376,EMID!AO376,SWALES!AO376,SWEST!AO376,LPN!AO376,SPN!AO376,EPN!AO376,SPD!AO376,SPMW!AO376,SSEH!AO376,SSES!AO376)</f>
        <v>0</v>
      </c>
      <c r="AP376" s="419">
        <f>CHOOSE($B$3,ENWL!AP376,NPgN!AP376,NPgY!AP376,WMID!AP376,EMID!AP376,SWALES!AP376,SWEST!AP376,LPN!AP376,SPN!AP376,EPN!AP376,SPD!AP376,SPMW!AP376,SSEH!AP376,SSES!AP376)</f>
        <v>0</v>
      </c>
      <c r="AQ376" s="418">
        <f>CHOOSE($B$3,ENWL!AQ376,NPgN!AQ376,NPgY!AQ376,WMID!AQ376,EMID!AQ376,SWALES!AQ376,SWEST!AQ376,LPN!AQ376,SPN!AQ376,EPN!AQ376,SPD!AQ376,SPMW!AQ376,SSEH!AQ376,SSES!AQ376)</f>
        <v>0</v>
      </c>
      <c r="AR376" s="364"/>
      <c r="AS376" s="184"/>
      <c r="AT376" s="184"/>
      <c r="AU376" s="184"/>
      <c r="AV376" s="184"/>
      <c r="AW376" s="184"/>
    </row>
    <row r="377" spans="1:49" ht="16.8">
      <c r="A377" s="82"/>
      <c r="B377" s="82"/>
      <c r="C377" s="82"/>
      <c r="D377" s="82"/>
      <c r="E377" s="293" t="s">
        <v>458</v>
      </c>
      <c r="F377" s="82"/>
      <c r="G377" s="82"/>
      <c r="H377" s="82"/>
      <c r="J377" s="82"/>
      <c r="K377" s="82"/>
      <c r="L377" s="82"/>
      <c r="M377" s="82"/>
      <c r="N377" s="82"/>
      <c r="O377" s="184"/>
      <c r="P377" s="184"/>
      <c r="Q377" s="184"/>
      <c r="R377" s="184"/>
      <c r="S377" s="184"/>
      <c r="T377" s="184"/>
      <c r="U377" s="184"/>
      <c r="V377" s="184"/>
      <c r="W377" s="184"/>
      <c r="X377" s="184"/>
      <c r="Y377" s="184"/>
      <c r="Z377" s="184"/>
      <c r="AA377" s="184"/>
      <c r="AB377" s="184"/>
      <c r="AC377" s="184"/>
      <c r="AD377" s="184"/>
      <c r="AE377" s="184"/>
      <c r="AF377" s="184"/>
      <c r="AG377" s="184"/>
      <c r="AH377" s="184"/>
      <c r="AI377" s="184"/>
      <c r="AJ377" s="184"/>
      <c r="AK377" s="184"/>
      <c r="AL377" s="184"/>
      <c r="AM377" s="184"/>
      <c r="AN377" s="184"/>
      <c r="AO377" s="184"/>
      <c r="AP377" s="184"/>
      <c r="AQ377" s="243"/>
      <c r="AR377" s="364"/>
      <c r="AS377" s="184"/>
      <c r="AT377" s="184"/>
      <c r="AU377" s="184"/>
      <c r="AV377" s="184"/>
      <c r="AW377" s="184"/>
    </row>
    <row r="378" spans="1:49" ht="16.8">
      <c r="A378" s="82"/>
      <c r="B378" s="82"/>
      <c r="C378" s="82"/>
      <c r="D378" s="82"/>
      <c r="E378" s="363" t="s">
        <v>459</v>
      </c>
      <c r="F378" s="82"/>
      <c r="G378" s="82" t="s">
        <v>399</v>
      </c>
      <c r="H378" s="82" t="s">
        <v>460</v>
      </c>
      <c r="J378" s="82"/>
      <c r="K378" s="82"/>
      <c r="L378" s="82"/>
      <c r="M378" s="82"/>
      <c r="N378" s="82"/>
      <c r="O378" s="184"/>
      <c r="P378" s="184"/>
      <c r="Q378" s="184"/>
      <c r="R378" s="184"/>
      <c r="S378" s="184"/>
      <c r="T378" s="184"/>
      <c r="U378" s="184"/>
      <c r="V378" s="184"/>
      <c r="W378" s="184"/>
      <c r="X378" s="184"/>
      <c r="Y378" s="184"/>
      <c r="Z378" s="184"/>
      <c r="AA378" s="184"/>
      <c r="AB378" s="184"/>
      <c r="AC378" s="184"/>
      <c r="AD378" s="184"/>
      <c r="AE378" s="184"/>
      <c r="AF378" s="184"/>
      <c r="AG378" s="184"/>
      <c r="AH378" s="184"/>
      <c r="AI378" s="184"/>
      <c r="AJ378" s="184"/>
      <c r="AK378" s="184"/>
      <c r="AL378" s="184"/>
      <c r="AM378" s="184"/>
      <c r="AN378" s="184"/>
      <c r="AO378" s="184"/>
      <c r="AP378" s="476">
        <f>CHOOSE($B$3,ENWL!AP378,NPgN!AP378,NPgY!AP378,WMID!AP378,EMID!AP378,SWALES!AP378,SWEST!AP378,LPN!AP378,SPN!AP378,EPN!AP378,SPD!AP378,SPMW!AP378,SSEH!AP378,SSES!AP378)</f>
        <v>0.2</v>
      </c>
      <c r="AQ378" s="477">
        <f>CHOOSE($B$3,ENWL!AQ378,NPgN!AQ378,NPgY!AQ378,WMID!AQ378,EMID!AQ378,SWALES!AQ378,SWEST!AQ378,LPN!AQ378,SPN!AQ378,EPN!AQ378,SPD!AQ378,SPMW!AQ378,SSEH!AQ378,SSES!AQ378)</f>
        <v>0.2</v>
      </c>
      <c r="AR378" s="364"/>
      <c r="AS378" s="184"/>
      <c r="AT378" s="184"/>
      <c r="AU378" s="184"/>
      <c r="AV378" s="184"/>
      <c r="AW378" s="184"/>
    </row>
    <row r="379" spans="1:49" ht="16.8">
      <c r="A379" s="82"/>
      <c r="B379" s="82"/>
      <c r="C379" s="82"/>
      <c r="D379" s="82"/>
      <c r="E379" s="363" t="s">
        <v>461</v>
      </c>
      <c r="F379" s="82"/>
      <c r="G379" s="82" t="s">
        <v>399</v>
      </c>
      <c r="H379" s="82" t="s">
        <v>462</v>
      </c>
      <c r="J379" s="82"/>
      <c r="K379" s="82"/>
      <c r="L379" s="82"/>
      <c r="M379" s="82"/>
      <c r="N379" s="82"/>
      <c r="O379" s="184"/>
      <c r="P379" s="184"/>
      <c r="Q379" s="184"/>
      <c r="R379" s="184"/>
      <c r="S379" s="184"/>
      <c r="T379" s="184"/>
      <c r="U379" s="184"/>
      <c r="V379" s="184"/>
      <c r="W379" s="184"/>
      <c r="X379" s="184"/>
      <c r="Y379" s="184"/>
      <c r="Z379" s="184"/>
      <c r="AA379" s="184"/>
      <c r="AB379" s="184"/>
      <c r="AC379" s="184"/>
      <c r="AD379" s="184"/>
      <c r="AE379" s="184"/>
      <c r="AF379" s="184"/>
      <c r="AG379" s="184"/>
      <c r="AH379" s="184"/>
      <c r="AI379" s="184"/>
      <c r="AJ379" s="184"/>
      <c r="AK379" s="184"/>
      <c r="AL379" s="184"/>
      <c r="AM379" s="184"/>
      <c r="AN379" s="184"/>
      <c r="AO379" s="184"/>
      <c r="AP379" s="476">
        <f>CHOOSE($B$3,ENWL!AP379,NPgN!AP379,NPgY!AP379,WMID!AP379,EMID!AP379,SWALES!AP379,SWEST!AP379,LPN!AP379,SPN!AP379,EPN!AP379,SPD!AP379,SPMW!AP379,SSEH!AP379,SSES!AP379)</f>
        <v>0.2</v>
      </c>
      <c r="AQ379" s="477">
        <f>CHOOSE($B$3,ENWL!AQ379,NPgN!AQ379,NPgY!AQ379,WMID!AQ379,EMID!AQ379,SWALES!AQ379,SWEST!AQ379,LPN!AQ379,SPN!AQ379,EPN!AQ379,SPD!AQ379,SPMW!AQ379,SSEH!AQ379,SSES!AQ379)</f>
        <v>0.2</v>
      </c>
      <c r="AR379" s="364"/>
      <c r="AS379" s="184"/>
      <c r="AT379" s="184"/>
      <c r="AU379" s="184"/>
      <c r="AV379" s="184"/>
      <c r="AW379" s="184"/>
    </row>
    <row r="380" spans="1:49" ht="16.8">
      <c r="A380" s="82"/>
      <c r="B380" s="82"/>
      <c r="C380" s="82"/>
      <c r="D380" s="82"/>
      <c r="E380" s="363" t="s">
        <v>463</v>
      </c>
      <c r="F380" s="82"/>
      <c r="G380" s="82" t="s">
        <v>399</v>
      </c>
      <c r="H380" s="82" t="s">
        <v>464</v>
      </c>
      <c r="J380" s="82"/>
      <c r="K380" s="82"/>
      <c r="L380" s="82"/>
      <c r="M380" s="82"/>
      <c r="N380" s="82"/>
      <c r="O380" s="184"/>
      <c r="P380" s="184"/>
      <c r="Q380" s="184"/>
      <c r="R380" s="184"/>
      <c r="S380" s="184"/>
      <c r="T380" s="184"/>
      <c r="U380" s="184"/>
      <c r="V380" s="184"/>
      <c r="W380" s="184"/>
      <c r="X380" s="184"/>
      <c r="Y380" s="184"/>
      <c r="Z380" s="184"/>
      <c r="AA380" s="184"/>
      <c r="AB380" s="184"/>
      <c r="AC380" s="184"/>
      <c r="AD380" s="184"/>
      <c r="AE380" s="184"/>
      <c r="AF380" s="184"/>
      <c r="AG380" s="184"/>
      <c r="AH380" s="184"/>
      <c r="AI380" s="184"/>
      <c r="AJ380" s="184"/>
      <c r="AK380" s="184"/>
      <c r="AL380" s="184"/>
      <c r="AM380" s="184"/>
      <c r="AN380" s="184"/>
      <c r="AO380" s="184"/>
      <c r="AP380" s="476">
        <f>CHOOSE($B$3,ENWL!AP380,NPgN!AP380,NPgY!AP380,WMID!AP380,EMID!AP380,SWALES!AP380,SWEST!AP380,LPN!AP380,SPN!AP380,EPN!AP380,SPD!AP380,SPMW!AP380,SSEH!AP380,SSES!AP380)</f>
        <v>0.11215887212219251</v>
      </c>
      <c r="AQ380" s="477">
        <f>CHOOSE($B$3,ENWL!AQ380,NPgN!AQ380,NPgY!AQ380,WMID!AQ380,EMID!AQ380,SWALES!AQ380,SWEST!AQ380,LPN!AQ380,SPN!AQ380,EPN!AQ380,SPD!AQ380,SPMW!AQ380,SSEH!AQ380,SSES!AQ380)</f>
        <v>9.1758569082641128E-2</v>
      </c>
      <c r="AR380" s="364"/>
      <c r="AS380" s="184"/>
      <c r="AT380" s="184"/>
      <c r="AU380" s="184"/>
      <c r="AV380" s="184"/>
      <c r="AW380" s="184"/>
    </row>
    <row r="381" spans="1:49" ht="16.8">
      <c r="A381" s="82"/>
      <c r="B381" s="82"/>
      <c r="C381" s="82"/>
      <c r="D381" s="82"/>
      <c r="E381" s="363" t="s">
        <v>465</v>
      </c>
      <c r="F381" s="82"/>
      <c r="G381" s="82" t="s">
        <v>399</v>
      </c>
      <c r="H381" s="82" t="s">
        <v>466</v>
      </c>
      <c r="J381" s="82"/>
      <c r="K381" s="82"/>
      <c r="L381" s="82"/>
      <c r="M381" s="82"/>
      <c r="N381" s="82"/>
      <c r="O381" s="184"/>
      <c r="P381" s="184"/>
      <c r="Q381" s="184"/>
      <c r="R381" s="184"/>
      <c r="S381" s="184"/>
      <c r="T381" s="184"/>
      <c r="U381" s="184"/>
      <c r="V381" s="184"/>
      <c r="W381" s="184"/>
      <c r="X381" s="184"/>
      <c r="Y381" s="184"/>
      <c r="Z381" s="184"/>
      <c r="AA381" s="184"/>
      <c r="AB381" s="184"/>
      <c r="AC381" s="184"/>
      <c r="AD381" s="184"/>
      <c r="AE381" s="184"/>
      <c r="AF381" s="184"/>
      <c r="AG381" s="184"/>
      <c r="AH381" s="184"/>
      <c r="AI381" s="184"/>
      <c r="AJ381" s="184"/>
      <c r="AK381" s="184"/>
      <c r="AL381" s="184"/>
      <c r="AM381" s="184"/>
      <c r="AN381" s="184"/>
      <c r="AO381" s="184"/>
      <c r="AP381" s="476">
        <f>CHOOSE($B$3,ENWL!AP381,NPgN!AP381,NPgY!AP381,WMID!AP381,EMID!AP381,SWALES!AP381,SWEST!AP381,LPN!AP381,SPN!AP381,EPN!AP381,SPD!AP381,SPMW!AP381,SSEH!AP381,SSES!AP381)</f>
        <v>0.10942622973480162</v>
      </c>
      <c r="AQ381" s="477">
        <f>CHOOSE($B$3,ENWL!AQ381,NPgN!AQ381,NPgY!AQ381,WMID!AQ381,EMID!AQ381,SWALES!AQ381,SWEST!AQ381,LPN!AQ381,SPN!AQ381,EPN!AQ381,SPD!AQ381,SPMW!AQ381,SSEH!AQ381,SSES!AQ381)</f>
        <v>0</v>
      </c>
      <c r="AR381" s="364"/>
      <c r="AS381" s="184"/>
      <c r="AT381" s="184"/>
      <c r="AU381" s="184"/>
      <c r="AV381" s="184"/>
      <c r="AW381" s="184"/>
    </row>
    <row r="382" spans="1:49" ht="16.8">
      <c r="A382" s="82"/>
      <c r="B382" s="82"/>
      <c r="C382" s="82"/>
      <c r="D382" s="82"/>
      <c r="E382" s="363"/>
      <c r="F382" s="82"/>
      <c r="G382" s="82"/>
      <c r="H382" s="82"/>
      <c r="J382" s="82"/>
      <c r="K382" s="82"/>
      <c r="L382" s="82"/>
      <c r="M382" s="82"/>
      <c r="N382" s="82"/>
      <c r="O382" s="184"/>
      <c r="P382" s="184"/>
      <c r="Q382" s="184"/>
      <c r="R382" s="184"/>
      <c r="S382" s="184"/>
      <c r="T382" s="184"/>
      <c r="U382" s="184"/>
      <c r="V382" s="184"/>
      <c r="W382" s="184"/>
      <c r="X382" s="184"/>
      <c r="Y382" s="184"/>
      <c r="Z382" s="184"/>
      <c r="AA382" s="184"/>
      <c r="AB382" s="184"/>
      <c r="AC382" s="184"/>
      <c r="AD382" s="184"/>
      <c r="AE382" s="184"/>
      <c r="AF382" s="184"/>
      <c r="AG382" s="184"/>
      <c r="AH382" s="184"/>
      <c r="AI382" s="184"/>
      <c r="AJ382" s="184"/>
      <c r="AK382" s="184"/>
      <c r="AL382" s="184"/>
      <c r="AM382" s="184"/>
      <c r="AN382" s="184"/>
      <c r="AO382" s="184"/>
      <c r="AP382" s="184"/>
      <c r="AQ382" s="243"/>
      <c r="AR382" s="364"/>
      <c r="AS382" s="184"/>
      <c r="AT382" s="184"/>
      <c r="AU382" s="184"/>
      <c r="AV382" s="184"/>
      <c r="AW382" s="184"/>
    </row>
    <row r="383" spans="1:49" ht="16.8">
      <c r="A383" s="82"/>
      <c r="B383" s="82"/>
      <c r="C383" s="82"/>
      <c r="D383" s="10" t="s">
        <v>467</v>
      </c>
      <c r="E383" s="351"/>
      <c r="F383" s="82"/>
      <c r="G383" s="82"/>
      <c r="H383" s="82"/>
      <c r="J383" s="82"/>
      <c r="K383" s="82"/>
      <c r="L383" s="82"/>
      <c r="M383" s="82"/>
      <c r="N383" s="82"/>
      <c r="O383" s="184"/>
      <c r="P383" s="184"/>
      <c r="Q383" s="184"/>
      <c r="R383" s="184"/>
      <c r="S383" s="184"/>
      <c r="T383" s="184"/>
      <c r="U383" s="184"/>
      <c r="V383" s="184"/>
      <c r="W383" s="184"/>
      <c r="X383" s="184"/>
      <c r="Y383" s="184"/>
      <c r="Z383" s="184"/>
      <c r="AA383" s="184"/>
      <c r="AB383" s="184"/>
      <c r="AC383" s="184"/>
      <c r="AD383" s="184"/>
      <c r="AE383" s="184"/>
      <c r="AF383" s="184"/>
      <c r="AG383" s="184"/>
      <c r="AH383" s="184"/>
      <c r="AI383" s="184"/>
      <c r="AJ383" s="184"/>
      <c r="AK383" s="184"/>
      <c r="AL383" s="184"/>
      <c r="AM383" s="184"/>
      <c r="AN383" s="184"/>
      <c r="AO383" s="184"/>
      <c r="AP383" s="184"/>
      <c r="AQ383" s="243"/>
      <c r="AR383" s="364"/>
      <c r="AS383" s="184"/>
      <c r="AT383" s="184"/>
      <c r="AU383" s="184"/>
      <c r="AV383" s="184"/>
      <c r="AW383" s="184"/>
    </row>
    <row r="384" spans="1:49" ht="16.8">
      <c r="A384" s="82"/>
      <c r="B384" s="82"/>
      <c r="C384" s="82"/>
      <c r="D384" s="82"/>
      <c r="E384" s="293" t="s">
        <v>468</v>
      </c>
      <c r="F384" s="82"/>
      <c r="G384" s="82"/>
      <c r="H384" s="82"/>
      <c r="J384" s="82"/>
      <c r="K384" s="82"/>
      <c r="L384" s="82"/>
      <c r="M384" s="82"/>
      <c r="N384" s="82"/>
      <c r="O384" s="184"/>
      <c r="P384" s="184"/>
      <c r="Q384" s="184"/>
      <c r="R384" s="184"/>
      <c r="S384" s="184"/>
      <c r="T384" s="184"/>
      <c r="U384" s="184"/>
      <c r="V384" s="184"/>
      <c r="W384" s="184"/>
      <c r="X384" s="184"/>
      <c r="Y384" s="184"/>
      <c r="Z384" s="184"/>
      <c r="AA384" s="184"/>
      <c r="AB384" s="184"/>
      <c r="AC384" s="184"/>
      <c r="AD384" s="184"/>
      <c r="AE384" s="184"/>
      <c r="AF384" s="184"/>
      <c r="AG384" s="184"/>
      <c r="AH384" s="184"/>
      <c r="AI384" s="184"/>
      <c r="AJ384" s="184"/>
      <c r="AK384" s="184"/>
      <c r="AL384" s="184"/>
      <c r="AM384" s="184"/>
      <c r="AN384" s="184"/>
      <c r="AO384" s="184"/>
      <c r="AP384" s="184"/>
      <c r="AQ384" s="243"/>
      <c r="AR384" s="364"/>
      <c r="AS384" s="184"/>
      <c r="AT384" s="184"/>
      <c r="AU384" s="184"/>
      <c r="AV384" s="184"/>
      <c r="AW384" s="184"/>
    </row>
    <row r="385" spans="1:49" ht="16.8">
      <c r="A385" s="82"/>
      <c r="B385" s="82"/>
      <c r="C385" s="82"/>
      <c r="D385" s="82"/>
      <c r="E385" s="363" t="s">
        <v>469</v>
      </c>
      <c r="F385" s="82"/>
      <c r="G385" s="82" t="s">
        <v>304</v>
      </c>
      <c r="H385" s="82" t="s">
        <v>470</v>
      </c>
      <c r="J385" s="82"/>
      <c r="K385" s="82"/>
      <c r="L385" s="82"/>
      <c r="M385" s="82"/>
      <c r="N385" s="82"/>
      <c r="O385" s="184"/>
      <c r="P385" s="184"/>
      <c r="Q385" s="184"/>
      <c r="R385" s="184"/>
      <c r="S385" s="184"/>
      <c r="T385" s="184"/>
      <c r="U385" s="184"/>
      <c r="V385" s="184"/>
      <c r="W385" s="184"/>
      <c r="X385" s="184"/>
      <c r="Y385" s="184"/>
      <c r="Z385" s="184"/>
      <c r="AA385" s="184"/>
      <c r="AB385" s="184"/>
      <c r="AC385" s="184"/>
      <c r="AD385" s="184"/>
      <c r="AE385" s="184"/>
      <c r="AF385" s="184"/>
      <c r="AG385" s="184"/>
      <c r="AH385" s="184"/>
      <c r="AI385" s="184"/>
      <c r="AJ385" s="184"/>
      <c r="AK385" s="184"/>
      <c r="AL385" s="184"/>
      <c r="AM385" s="184"/>
      <c r="AN385" s="184"/>
      <c r="AO385" s="184"/>
      <c r="AP385" s="476">
        <f>CHOOSE($B$3,ENWL!AP385,NPgN!AP385,NPgY!AP385,WMID!AP385,EMID!AP385,SWALES!AP385,SWEST!AP385,LPN!AP385,SPN!AP385,EPN!AP385,SPD!AP385,SPMW!AP385,SSEH!AP385,SSES!AP385)</f>
        <v>1.1359999999999999</v>
      </c>
      <c r="AQ385" s="477">
        <f>CHOOSE($B$3,ENWL!AQ385,NPgN!AQ385,NPgY!AQ385,WMID!AQ385,EMID!AQ385,SWALES!AQ385,SWEST!AQ385,LPN!AQ385,SPN!AQ385,EPN!AQ385,SPD!AQ385,SPMW!AQ385,SSEH!AQ385,SSES!AQ385)</f>
        <v>1.1786000000000001</v>
      </c>
      <c r="AR385" s="364"/>
      <c r="AS385" s="184"/>
      <c r="AT385" s="184"/>
      <c r="AU385" s="184"/>
      <c r="AV385" s="184"/>
      <c r="AW385" s="184"/>
    </row>
    <row r="386" spans="1:49" ht="16.8">
      <c r="A386" s="82"/>
      <c r="B386" s="82"/>
      <c r="C386" s="82"/>
      <c r="D386" s="82"/>
      <c r="E386" s="363" t="s">
        <v>471</v>
      </c>
      <c r="F386" s="82"/>
      <c r="G386" s="82" t="s">
        <v>399</v>
      </c>
      <c r="H386" s="82" t="s">
        <v>472</v>
      </c>
      <c r="J386" s="82"/>
      <c r="K386" s="82"/>
      <c r="L386" s="82"/>
      <c r="M386" s="82"/>
      <c r="N386" s="82"/>
      <c r="O386" s="184"/>
      <c r="P386" s="184"/>
      <c r="Q386" s="184"/>
      <c r="R386" s="184"/>
      <c r="S386" s="184"/>
      <c r="T386" s="184"/>
      <c r="U386" s="184"/>
      <c r="V386" s="184"/>
      <c r="W386" s="184"/>
      <c r="X386" s="184"/>
      <c r="Y386" s="184"/>
      <c r="Z386" s="184"/>
      <c r="AA386" s="184"/>
      <c r="AB386" s="184"/>
      <c r="AC386" s="184"/>
      <c r="AD386" s="184"/>
      <c r="AE386" s="184"/>
      <c r="AF386" s="184"/>
      <c r="AG386" s="184"/>
      <c r="AH386" s="184"/>
      <c r="AI386" s="184"/>
      <c r="AJ386" s="184"/>
      <c r="AK386" s="184"/>
      <c r="AL386" s="184"/>
      <c r="AM386" s="184"/>
      <c r="AN386" s="184"/>
      <c r="AO386" s="184"/>
      <c r="AP386" s="476">
        <f>CHOOSE($B$3,ENWL!AP386,NPgN!AP386,NPgY!AP386,WMID!AP386,EMID!AP386,SWALES!AP386,SWEST!AP386,LPN!AP386,SPN!AP386,EPN!AP386,SPD!AP386,SPMW!AP386,SSEH!AP386,SSES!AP386)</f>
        <v>0.5</v>
      </c>
      <c r="AQ386" s="477">
        <f>CHOOSE($B$3,ENWL!AQ386,NPgN!AQ386,NPgY!AQ386,WMID!AQ386,EMID!AQ386,SWALES!AQ386,SWEST!AQ386,LPN!AQ386,SPN!AQ386,EPN!AQ386,SPD!AQ386,SPMW!AQ386,SSEH!AQ386,SSES!AQ386)</f>
        <v>0.5</v>
      </c>
      <c r="AR386" s="364"/>
      <c r="AS386" s="184"/>
      <c r="AT386" s="184"/>
      <c r="AU386" s="184"/>
      <c r="AV386" s="184"/>
      <c r="AW386" s="184"/>
    </row>
    <row r="387" spans="1:49" ht="16.8">
      <c r="A387" s="82"/>
      <c r="B387" s="82"/>
      <c r="C387" s="82"/>
      <c r="D387" s="82"/>
      <c r="E387" s="293" t="s">
        <v>473</v>
      </c>
      <c r="F387" s="82"/>
      <c r="G387" s="82"/>
      <c r="H387" s="82"/>
      <c r="J387" s="82"/>
      <c r="K387" s="82"/>
      <c r="L387" s="82"/>
      <c r="M387" s="82"/>
      <c r="N387" s="82"/>
      <c r="O387" s="184"/>
      <c r="P387" s="184"/>
      <c r="Q387" s="184"/>
      <c r="R387" s="184"/>
      <c r="S387" s="184"/>
      <c r="T387" s="184"/>
      <c r="U387" s="184"/>
      <c r="V387" s="184"/>
      <c r="W387" s="184"/>
      <c r="X387" s="184"/>
      <c r="Y387" s="184"/>
      <c r="Z387" s="184"/>
      <c r="AA387" s="184"/>
      <c r="AB387" s="184"/>
      <c r="AC387" s="184"/>
      <c r="AD387" s="184"/>
      <c r="AE387" s="184"/>
      <c r="AF387" s="184"/>
      <c r="AG387" s="184"/>
      <c r="AH387" s="184"/>
      <c r="AI387" s="184"/>
      <c r="AJ387" s="184"/>
      <c r="AK387" s="184"/>
      <c r="AL387" s="184"/>
      <c r="AM387" s="184"/>
      <c r="AN387" s="184"/>
      <c r="AO387" s="184"/>
      <c r="AP387" s="184"/>
      <c r="AQ387" s="243"/>
      <c r="AR387" s="364"/>
      <c r="AS387" s="184"/>
      <c r="AT387" s="184"/>
      <c r="AU387" s="184"/>
      <c r="AV387" s="184"/>
      <c r="AW387" s="184"/>
    </row>
    <row r="388" spans="1:49" ht="16.8">
      <c r="A388" s="82"/>
      <c r="B388" s="82"/>
      <c r="C388" s="82"/>
      <c r="D388" s="82"/>
      <c r="E388" s="363" t="s">
        <v>474</v>
      </c>
      <c r="F388" s="82"/>
      <c r="G388" s="82" t="s">
        <v>304</v>
      </c>
      <c r="H388" s="82" t="s">
        <v>475</v>
      </c>
      <c r="J388" s="82"/>
      <c r="K388" s="82"/>
      <c r="L388" s="82"/>
      <c r="M388" s="82"/>
      <c r="N388" s="82"/>
      <c r="O388" s="184"/>
      <c r="P388" s="184"/>
      <c r="Q388" s="184"/>
      <c r="R388" s="184"/>
      <c r="S388" s="184"/>
      <c r="T388" s="184"/>
      <c r="U388" s="184"/>
      <c r="V388" s="184"/>
      <c r="W388" s="184"/>
      <c r="X388" s="184"/>
      <c r="Y388" s="184"/>
      <c r="Z388" s="184"/>
      <c r="AA388" s="184"/>
      <c r="AB388" s="184"/>
      <c r="AC388" s="184"/>
      <c r="AD388" s="184"/>
      <c r="AE388" s="184"/>
      <c r="AF388" s="184"/>
      <c r="AG388" s="184"/>
      <c r="AH388" s="184"/>
      <c r="AI388" s="184"/>
      <c r="AJ388" s="184"/>
      <c r="AK388" s="184"/>
      <c r="AL388" s="184"/>
      <c r="AM388" s="184"/>
      <c r="AN388" s="184"/>
      <c r="AO388" s="184"/>
      <c r="AP388" s="476">
        <f>CHOOSE($B$3,ENWL!AP388,NPgN!AP388,NPgY!AP388,WMID!AP388,EMID!AP388,SWALES!AP388,SWEST!AP388,LPN!AP388,SPN!AP388,EPN!AP388,SPD!AP388,SPMW!AP388,SSEH!AP388,SSES!AP388)</f>
        <v>14.1518</v>
      </c>
      <c r="AQ388" s="477">
        <f>CHOOSE($B$3,ENWL!AQ388,NPgN!AQ388,NPgY!AQ388,WMID!AQ388,EMID!AQ388,SWALES!AQ388,SWEST!AQ388,LPN!AQ388,SPN!AQ388,EPN!AQ388,SPD!AQ388,SPMW!AQ388,SSEH!AQ388,SSES!AQ388)</f>
        <v>14.1518</v>
      </c>
      <c r="AR388" s="364"/>
      <c r="AS388" s="184"/>
      <c r="AT388" s="184"/>
      <c r="AU388" s="184"/>
      <c r="AV388" s="184"/>
      <c r="AW388" s="184"/>
    </row>
    <row r="389" spans="1:49" ht="16.8">
      <c r="A389" s="82"/>
      <c r="B389" s="82"/>
      <c r="C389" s="82"/>
      <c r="D389" s="82"/>
      <c r="E389" s="363" t="s">
        <v>476</v>
      </c>
      <c r="F389" s="82"/>
      <c r="G389" s="82" t="s">
        <v>399</v>
      </c>
      <c r="H389" s="82" t="s">
        <v>477</v>
      </c>
      <c r="J389" s="82"/>
      <c r="K389" s="82"/>
      <c r="L389" s="82"/>
      <c r="M389" s="82"/>
      <c r="N389" s="82"/>
      <c r="O389" s="184"/>
      <c r="P389" s="184"/>
      <c r="Q389" s="184"/>
      <c r="R389" s="184"/>
      <c r="S389" s="184"/>
      <c r="T389" s="184"/>
      <c r="U389" s="184"/>
      <c r="V389" s="184"/>
      <c r="W389" s="184"/>
      <c r="X389" s="184"/>
      <c r="Y389" s="184"/>
      <c r="Z389" s="184"/>
      <c r="AA389" s="184"/>
      <c r="AB389" s="184"/>
      <c r="AC389" s="184"/>
      <c r="AD389" s="184"/>
      <c r="AE389" s="184"/>
      <c r="AF389" s="184"/>
      <c r="AG389" s="184"/>
      <c r="AH389" s="184"/>
      <c r="AI389" s="184"/>
      <c r="AJ389" s="184"/>
      <c r="AK389" s="184"/>
      <c r="AL389" s="184"/>
      <c r="AM389" s="184"/>
      <c r="AN389" s="184"/>
      <c r="AO389" s="184"/>
      <c r="AP389" s="476">
        <f>CHOOSE($B$3,ENWL!AP389,NPgN!AP389,NPgY!AP389,WMID!AP389,EMID!AP389,SWALES!AP389,SWEST!AP389,LPN!AP389,SPN!AP389,EPN!AP389,SPD!AP389,SPMW!AP389,SSEH!AP389,SSES!AP389)</f>
        <v>19.100000000000001</v>
      </c>
      <c r="AQ389" s="477">
        <f>CHOOSE($B$3,ENWL!AQ389,NPgN!AQ389,NPgY!AQ389,WMID!AQ389,EMID!AQ389,SWALES!AQ389,SWEST!AQ389,LPN!AQ389,SPN!AQ389,EPN!AQ389,SPD!AQ389,SPMW!AQ389,SSEH!AQ389,SSES!AQ389)</f>
        <v>19.100000000000001</v>
      </c>
      <c r="AR389" s="364"/>
      <c r="AS389" s="184"/>
      <c r="AT389" s="184"/>
      <c r="AU389" s="184"/>
      <c r="AV389" s="184"/>
      <c r="AW389" s="184"/>
    </row>
    <row r="390" spans="1:49" ht="16.8">
      <c r="A390" s="82"/>
      <c r="B390" s="82"/>
      <c r="C390" s="82"/>
      <c r="D390" s="82"/>
      <c r="E390" s="293" t="s">
        <v>478</v>
      </c>
      <c r="F390" s="82"/>
      <c r="G390" s="82"/>
      <c r="H390" s="82"/>
      <c r="J390" s="82"/>
      <c r="K390" s="82"/>
      <c r="L390" s="82"/>
      <c r="M390" s="82"/>
      <c r="N390" s="82"/>
      <c r="O390" s="184"/>
      <c r="P390" s="184"/>
      <c r="Q390" s="184"/>
      <c r="R390" s="184"/>
      <c r="S390" s="184"/>
      <c r="T390" s="184"/>
      <c r="U390" s="184"/>
      <c r="V390" s="184"/>
      <c r="W390" s="184"/>
      <c r="X390" s="184"/>
      <c r="Y390" s="184"/>
      <c r="Z390" s="184"/>
      <c r="AA390" s="184"/>
      <c r="AB390" s="184"/>
      <c r="AC390" s="184"/>
      <c r="AD390" s="184"/>
      <c r="AE390" s="184"/>
      <c r="AF390" s="184"/>
      <c r="AG390" s="184"/>
      <c r="AH390" s="184"/>
      <c r="AI390" s="184"/>
      <c r="AJ390" s="184"/>
      <c r="AK390" s="184"/>
      <c r="AL390" s="184"/>
      <c r="AM390" s="184"/>
      <c r="AN390" s="184"/>
      <c r="AO390" s="184"/>
      <c r="AP390" s="184"/>
      <c r="AQ390" s="243"/>
      <c r="AR390" s="364"/>
      <c r="AS390" s="184"/>
      <c r="AT390" s="184"/>
      <c r="AU390" s="184"/>
      <c r="AV390" s="184"/>
      <c r="AW390" s="184"/>
    </row>
    <row r="391" spans="1:49" ht="16.8">
      <c r="A391" s="82"/>
      <c r="B391" s="82"/>
      <c r="C391" s="82"/>
      <c r="D391" s="82"/>
      <c r="E391" s="363" t="s">
        <v>479</v>
      </c>
      <c r="F391" s="82"/>
      <c r="G391" s="82" t="s">
        <v>304</v>
      </c>
      <c r="H391" s="82" t="s">
        <v>480</v>
      </c>
      <c r="J391" s="82"/>
      <c r="K391" s="82"/>
      <c r="L391" s="82"/>
      <c r="M391" s="82"/>
      <c r="N391" s="82"/>
      <c r="O391" s="184"/>
      <c r="P391" s="184"/>
      <c r="Q391" s="184"/>
      <c r="R391" s="184"/>
      <c r="S391" s="184"/>
      <c r="T391" s="184"/>
      <c r="U391" s="184"/>
      <c r="V391" s="184"/>
      <c r="W391" s="184"/>
      <c r="X391" s="184"/>
      <c r="Y391" s="184"/>
      <c r="Z391" s="184"/>
      <c r="AA391" s="184"/>
      <c r="AB391" s="184"/>
      <c r="AC391" s="184"/>
      <c r="AD391" s="184"/>
      <c r="AE391" s="184"/>
      <c r="AF391" s="184"/>
      <c r="AG391" s="184"/>
      <c r="AH391" s="184"/>
      <c r="AI391" s="184"/>
      <c r="AJ391" s="184"/>
      <c r="AK391" s="184"/>
      <c r="AL391" s="184"/>
      <c r="AM391" s="184"/>
      <c r="AN391" s="184"/>
      <c r="AO391" s="184"/>
      <c r="AP391" s="476">
        <f>CHOOSE($B$3,ENWL!AP391,NPgN!AP391,NPgY!AP391,WMID!AP391,EMID!AP391,SWALES!AP391,SWEST!AP391,LPN!AP391,SPN!AP391,EPN!AP391,SPD!AP391,SPMW!AP391,SSEH!AP391,SSES!AP391)</f>
        <v>4.9061000000000003</v>
      </c>
      <c r="AQ391" s="477">
        <f>CHOOSE($B$3,ENWL!AQ391,NPgN!AQ391,NPgY!AQ391,WMID!AQ391,EMID!AQ391,SWALES!AQ391,SWEST!AQ391,LPN!AQ391,SPN!AQ391,EPN!AQ391,SPD!AQ391,SPMW!AQ391,SSEH!AQ391,SSES!AQ391)</f>
        <v>7.58</v>
      </c>
      <c r="AR391" s="364"/>
      <c r="AS391" s="184"/>
      <c r="AT391" s="184"/>
      <c r="AU391" s="184"/>
      <c r="AV391" s="184"/>
      <c r="AW391" s="184"/>
    </row>
    <row r="392" spans="1:49" ht="16.8">
      <c r="A392" s="82"/>
      <c r="B392" s="82"/>
      <c r="C392" s="82"/>
      <c r="D392" s="82"/>
      <c r="E392" s="363" t="s">
        <v>481</v>
      </c>
      <c r="F392" s="82"/>
      <c r="G392" s="82" t="s">
        <v>399</v>
      </c>
      <c r="H392" s="82" t="s">
        <v>482</v>
      </c>
      <c r="J392" s="82"/>
      <c r="K392" s="82"/>
      <c r="L392" s="82"/>
      <c r="M392" s="82"/>
      <c r="N392" s="82"/>
      <c r="O392" s="184"/>
      <c r="P392" s="184"/>
      <c r="Q392" s="184"/>
      <c r="R392" s="184"/>
      <c r="S392" s="184"/>
      <c r="T392" s="184"/>
      <c r="U392" s="184"/>
      <c r="V392" s="184"/>
      <c r="W392" s="184"/>
      <c r="X392" s="184"/>
      <c r="Y392" s="184"/>
      <c r="Z392" s="184"/>
      <c r="AA392" s="184"/>
      <c r="AB392" s="184"/>
      <c r="AC392" s="184"/>
      <c r="AD392" s="184"/>
      <c r="AE392" s="184"/>
      <c r="AF392" s="184"/>
      <c r="AG392" s="184"/>
      <c r="AH392" s="184"/>
      <c r="AI392" s="184"/>
      <c r="AJ392" s="184"/>
      <c r="AK392" s="184"/>
      <c r="AL392" s="184"/>
      <c r="AM392" s="184"/>
      <c r="AN392" s="184"/>
      <c r="AO392" s="184"/>
      <c r="AP392" s="476">
        <f>CHOOSE($B$3,ENWL!AP392,NPgN!AP392,NPgY!AP392,WMID!AP392,EMID!AP392,SWALES!AP392,SWEST!AP392,LPN!AP392,SPN!AP392,EPN!AP392,SPD!AP392,SPMW!AP392,SSEH!AP392,SSES!AP392)</f>
        <v>8.6</v>
      </c>
      <c r="AQ392" s="477">
        <f>CHOOSE($B$3,ENWL!AQ392,NPgN!AQ392,NPgY!AQ392,WMID!AQ392,EMID!AQ392,SWALES!AQ392,SWEST!AQ392,LPN!AQ392,SPN!AQ392,EPN!AQ392,SPD!AQ392,SPMW!AQ392,SSEH!AQ392,SSES!AQ392)</f>
        <v>8.8000000000000007</v>
      </c>
      <c r="AR392" s="364"/>
      <c r="AS392" s="184"/>
      <c r="AT392" s="184"/>
      <c r="AU392" s="184"/>
      <c r="AV392" s="184"/>
      <c r="AW392" s="184"/>
    </row>
    <row r="393" spans="1:49" ht="16.8">
      <c r="A393" s="82"/>
      <c r="B393" s="82"/>
      <c r="C393" s="82"/>
      <c r="D393" s="82"/>
      <c r="E393" s="293" t="s">
        <v>483</v>
      </c>
      <c r="F393" s="82"/>
      <c r="G393" s="82"/>
      <c r="H393" s="82"/>
      <c r="J393" s="82"/>
      <c r="K393" s="82"/>
      <c r="L393" s="82"/>
      <c r="M393" s="82"/>
      <c r="N393" s="82"/>
      <c r="O393" s="184"/>
      <c r="P393" s="184"/>
      <c r="Q393" s="184"/>
      <c r="R393" s="184"/>
      <c r="S393" s="184"/>
      <c r="T393" s="184"/>
      <c r="U393" s="184"/>
      <c r="V393" s="184"/>
      <c r="W393" s="184"/>
      <c r="X393" s="184"/>
      <c r="Y393" s="184"/>
      <c r="Z393" s="184"/>
      <c r="AA393" s="184"/>
      <c r="AB393" s="184"/>
      <c r="AC393" s="184"/>
      <c r="AD393" s="184"/>
      <c r="AE393" s="184"/>
      <c r="AF393" s="184"/>
      <c r="AG393" s="184"/>
      <c r="AH393" s="184"/>
      <c r="AI393" s="184"/>
      <c r="AJ393" s="184"/>
      <c r="AK393" s="184"/>
      <c r="AL393" s="184"/>
      <c r="AM393" s="184"/>
      <c r="AN393" s="184"/>
      <c r="AO393" s="184"/>
      <c r="AP393" s="184"/>
      <c r="AQ393" s="243"/>
      <c r="AR393" s="364"/>
      <c r="AS393" s="184"/>
      <c r="AT393" s="184"/>
      <c r="AU393" s="184"/>
      <c r="AV393" s="184"/>
      <c r="AW393" s="184"/>
    </row>
    <row r="394" spans="1:49" ht="16.8">
      <c r="A394" s="82"/>
      <c r="B394" s="82"/>
      <c r="C394" s="82"/>
      <c r="D394" s="82"/>
      <c r="E394" s="363" t="s">
        <v>484</v>
      </c>
      <c r="F394" s="82"/>
      <c r="G394" s="82" t="s">
        <v>304</v>
      </c>
      <c r="H394" s="82" t="s">
        <v>485</v>
      </c>
      <c r="J394" s="82"/>
      <c r="K394" s="82"/>
      <c r="L394" s="82"/>
      <c r="M394" s="82"/>
      <c r="N394" s="82"/>
      <c r="O394" s="184"/>
      <c r="P394" s="184"/>
      <c r="Q394" s="184"/>
      <c r="R394" s="184"/>
      <c r="S394" s="184"/>
      <c r="T394" s="184"/>
      <c r="U394" s="184"/>
      <c r="V394" s="184"/>
      <c r="W394" s="184"/>
      <c r="X394" s="184"/>
      <c r="Y394" s="184"/>
      <c r="Z394" s="184"/>
      <c r="AA394" s="184"/>
      <c r="AB394" s="184"/>
      <c r="AC394" s="184"/>
      <c r="AD394" s="184"/>
      <c r="AE394" s="184"/>
      <c r="AF394" s="184"/>
      <c r="AG394" s="184"/>
      <c r="AH394" s="184"/>
      <c r="AI394" s="184"/>
      <c r="AJ394" s="184"/>
      <c r="AK394" s="184"/>
      <c r="AL394" s="184"/>
      <c r="AM394" s="184"/>
      <c r="AN394" s="184"/>
      <c r="AO394" s="184"/>
      <c r="AP394" s="476">
        <f>CHOOSE($B$3,ENWL!AP394,NPgN!AP394,NPgY!AP394,WMID!AP394,EMID!AP394,SWALES!AP394,SWEST!AP394,LPN!AP394,SPN!AP394,EPN!AP394,SPD!AP394,SPMW!AP394,SSEH!AP394,SSES!AP394)</f>
        <v>1.2325999999999999</v>
      </c>
      <c r="AQ394" s="477">
        <f>CHOOSE($B$3,ENWL!AQ394,NPgN!AQ394,NPgY!AQ394,WMID!AQ394,EMID!AQ394,SWALES!AQ394,SWEST!AQ394,LPN!AQ394,SPN!AQ394,EPN!AQ394,SPD!AQ394,SPMW!AQ394,SSEH!AQ394,SSES!AQ394)</f>
        <v>1.3756999999999999</v>
      </c>
      <c r="AR394" s="364"/>
      <c r="AS394" s="184"/>
      <c r="AT394" s="184"/>
      <c r="AU394" s="184"/>
      <c r="AV394" s="184"/>
      <c r="AW394" s="184"/>
    </row>
    <row r="395" spans="1:49" ht="16.8">
      <c r="A395" s="82"/>
      <c r="B395" s="82"/>
      <c r="C395" s="82"/>
      <c r="D395" s="82"/>
      <c r="E395" s="363" t="s">
        <v>486</v>
      </c>
      <c r="F395" s="82"/>
      <c r="G395" s="82" t="s">
        <v>399</v>
      </c>
      <c r="H395" s="82" t="s">
        <v>487</v>
      </c>
      <c r="J395" s="82"/>
      <c r="K395" s="82"/>
      <c r="L395" s="82"/>
      <c r="M395" s="82"/>
      <c r="N395" s="82"/>
      <c r="O395" s="184"/>
      <c r="P395" s="184"/>
      <c r="Q395" s="184"/>
      <c r="R395" s="184"/>
      <c r="S395" s="184"/>
      <c r="T395" s="184"/>
      <c r="U395" s="184"/>
      <c r="V395" s="184"/>
      <c r="W395" s="184"/>
      <c r="X395" s="184"/>
      <c r="Y395" s="184"/>
      <c r="Z395" s="184"/>
      <c r="AA395" s="184"/>
      <c r="AB395" s="184"/>
      <c r="AC395" s="184"/>
      <c r="AD395" s="184"/>
      <c r="AE395" s="184"/>
      <c r="AF395" s="184"/>
      <c r="AG395" s="184"/>
      <c r="AH395" s="184"/>
      <c r="AI395" s="184"/>
      <c r="AJ395" s="184"/>
      <c r="AK395" s="184"/>
      <c r="AL395" s="184"/>
      <c r="AM395" s="184"/>
      <c r="AN395" s="184"/>
      <c r="AO395" s="184"/>
      <c r="AP395" s="476">
        <f>CHOOSE($B$3,ENWL!AP395,NPgN!AP395,NPgY!AP395,WMID!AP395,EMID!AP395,SWALES!AP395,SWEST!AP395,LPN!AP395,SPN!AP395,EPN!AP395,SPD!AP395,SPMW!AP395,SSEH!AP395,SSES!AP395)</f>
        <v>0</v>
      </c>
      <c r="AQ395" s="477">
        <f>CHOOSE($B$3,ENWL!AQ395,NPgN!AQ395,NPgY!AQ395,WMID!AQ395,EMID!AQ395,SWALES!AQ395,SWEST!AQ395,LPN!AQ395,SPN!AQ395,EPN!AQ395,SPD!AQ395,SPMW!AQ395,SSEH!AQ395,SSES!AQ395)</f>
        <v>0</v>
      </c>
      <c r="AR395" s="364"/>
      <c r="AS395" s="184"/>
      <c r="AT395" s="184"/>
      <c r="AU395" s="184"/>
      <c r="AV395" s="184"/>
      <c r="AW395" s="184"/>
    </row>
    <row r="396" spans="1:49" ht="16.8">
      <c r="A396" s="82"/>
      <c r="B396" s="82"/>
      <c r="C396" s="82"/>
      <c r="D396" s="82"/>
      <c r="E396" s="293" t="s">
        <v>488</v>
      </c>
      <c r="F396" s="82"/>
      <c r="G396" s="82"/>
      <c r="H396" s="82"/>
      <c r="J396" s="82"/>
      <c r="K396" s="82"/>
      <c r="L396" s="82"/>
      <c r="M396" s="82"/>
      <c r="N396" s="82"/>
      <c r="O396" s="184"/>
      <c r="P396" s="184"/>
      <c r="Q396" s="184"/>
      <c r="R396" s="184"/>
      <c r="S396" s="184"/>
      <c r="T396" s="184"/>
      <c r="U396" s="184"/>
      <c r="V396" s="184"/>
      <c r="W396" s="184"/>
      <c r="X396" s="184"/>
      <c r="Y396" s="184"/>
      <c r="Z396" s="184"/>
      <c r="AA396" s="184"/>
      <c r="AB396" s="184"/>
      <c r="AC396" s="184"/>
      <c r="AD396" s="184"/>
      <c r="AE396" s="184"/>
      <c r="AF396" s="184"/>
      <c r="AG396" s="184"/>
      <c r="AH396" s="184"/>
      <c r="AI396" s="184"/>
      <c r="AJ396" s="184"/>
      <c r="AK396" s="184"/>
      <c r="AL396" s="184"/>
      <c r="AM396" s="184"/>
      <c r="AN396" s="184"/>
      <c r="AO396" s="184"/>
      <c r="AP396" s="184"/>
      <c r="AQ396" s="243"/>
      <c r="AR396" s="364"/>
      <c r="AS396" s="184"/>
      <c r="AT396" s="184"/>
      <c r="AU396" s="184"/>
      <c r="AV396" s="184"/>
      <c r="AW396" s="184"/>
    </row>
    <row r="397" spans="1:49" ht="16.8">
      <c r="A397" s="82"/>
      <c r="B397" s="82"/>
      <c r="C397" s="82"/>
      <c r="D397" s="82"/>
      <c r="E397" s="363" t="s">
        <v>489</v>
      </c>
      <c r="F397" s="82"/>
      <c r="G397" s="82" t="s">
        <v>304</v>
      </c>
      <c r="H397" s="82" t="s">
        <v>490</v>
      </c>
      <c r="J397" s="82"/>
      <c r="K397" s="82"/>
      <c r="L397" s="82"/>
      <c r="M397" s="82"/>
      <c r="N397" s="82"/>
      <c r="O397" s="184"/>
      <c r="P397" s="184"/>
      <c r="Q397" s="184"/>
      <c r="R397" s="184"/>
      <c r="S397" s="184"/>
      <c r="T397" s="184"/>
      <c r="U397" s="184"/>
      <c r="V397" s="184"/>
      <c r="W397" s="184"/>
      <c r="X397" s="184"/>
      <c r="Y397" s="184"/>
      <c r="Z397" s="184"/>
      <c r="AA397" s="184"/>
      <c r="AB397" s="184"/>
      <c r="AC397" s="184"/>
      <c r="AD397" s="184"/>
      <c r="AE397" s="184"/>
      <c r="AF397" s="184"/>
      <c r="AG397" s="184"/>
      <c r="AH397" s="184"/>
      <c r="AI397" s="184"/>
      <c r="AJ397" s="184"/>
      <c r="AK397" s="184"/>
      <c r="AL397" s="184"/>
      <c r="AM397" s="184"/>
      <c r="AN397" s="184"/>
      <c r="AO397" s="184"/>
      <c r="AP397" s="476">
        <f>CHOOSE($B$3,ENWL!AP397,NPgN!AP397,NPgY!AP397,WMID!AP397,EMID!AP397,SWALES!AP397,SWEST!AP397,LPN!AP397,SPN!AP397,EPN!AP397,SPD!AP397,SPMW!AP397,SSEH!AP397,SSES!AP397)</f>
        <v>0.17180000000000001</v>
      </c>
      <c r="AQ397" s="477">
        <f>CHOOSE($B$3,ENWL!AQ397,NPgN!AQ397,NPgY!AQ397,WMID!AQ397,EMID!AQ397,SWALES!AQ397,SWEST!AQ397,LPN!AQ397,SPN!AQ397,EPN!AQ397,SPD!AQ397,SPMW!AQ397,SSEH!AQ397,SSES!AQ397)</f>
        <v>0.158</v>
      </c>
      <c r="AR397" s="364"/>
      <c r="AS397" s="184"/>
      <c r="AT397" s="184"/>
      <c r="AU397" s="184"/>
      <c r="AV397" s="184"/>
      <c r="AW397" s="184"/>
    </row>
    <row r="398" spans="1:49" ht="16.8">
      <c r="A398" s="82"/>
      <c r="B398" s="82"/>
      <c r="C398" s="82"/>
      <c r="D398" s="82"/>
      <c r="E398" s="363" t="s">
        <v>491</v>
      </c>
      <c r="F398" s="82"/>
      <c r="G398" s="82" t="s">
        <v>399</v>
      </c>
      <c r="H398" s="82" t="s">
        <v>492</v>
      </c>
      <c r="J398" s="82"/>
      <c r="K398" s="82"/>
      <c r="L398" s="82"/>
      <c r="M398" s="82"/>
      <c r="N398" s="82"/>
      <c r="O398" s="184"/>
      <c r="P398" s="184"/>
      <c r="Q398" s="184"/>
      <c r="R398" s="184"/>
      <c r="S398" s="184"/>
      <c r="T398" s="184"/>
      <c r="U398" s="184"/>
      <c r="V398" s="184"/>
      <c r="W398" s="184"/>
      <c r="X398" s="184"/>
      <c r="Y398" s="184"/>
      <c r="Z398" s="184"/>
      <c r="AA398" s="184"/>
      <c r="AB398" s="184"/>
      <c r="AC398" s="184"/>
      <c r="AD398" s="184"/>
      <c r="AE398" s="184"/>
      <c r="AF398" s="184"/>
      <c r="AG398" s="184"/>
      <c r="AH398" s="184"/>
      <c r="AI398" s="184"/>
      <c r="AJ398" s="184"/>
      <c r="AK398" s="184"/>
      <c r="AL398" s="184"/>
      <c r="AM398" s="184"/>
      <c r="AN398" s="184"/>
      <c r="AO398" s="184"/>
      <c r="AP398" s="476">
        <f>CHOOSE($B$3,ENWL!AP398,NPgN!AP398,NPgY!AP398,WMID!AP398,EMID!AP398,SWALES!AP398,SWEST!AP398,LPN!AP398,SPN!AP398,EPN!AP398,SPD!AP398,SPMW!AP398,SSEH!AP398,SSES!AP398)</f>
        <v>0</v>
      </c>
      <c r="AQ398" s="477">
        <f>CHOOSE($B$3,ENWL!AQ398,NPgN!AQ398,NPgY!AQ398,WMID!AQ398,EMID!AQ398,SWALES!AQ398,SWEST!AQ398,LPN!AQ398,SPN!AQ398,EPN!AQ398,SPD!AQ398,SPMW!AQ398,SSEH!AQ398,SSES!AQ398)</f>
        <v>0</v>
      </c>
      <c r="AR398" s="364"/>
      <c r="AS398" s="184"/>
      <c r="AT398" s="184"/>
      <c r="AU398" s="184"/>
      <c r="AV398" s="184"/>
      <c r="AW398" s="184"/>
    </row>
    <row r="399" spans="1:49" ht="16.8">
      <c r="A399" s="82"/>
      <c r="B399" s="82"/>
      <c r="C399" s="82"/>
      <c r="D399" s="82"/>
      <c r="E399" s="293" t="s">
        <v>493</v>
      </c>
      <c r="F399" s="82"/>
      <c r="G399" s="82"/>
      <c r="H399" s="82"/>
      <c r="J399" s="82"/>
      <c r="K399" s="82"/>
      <c r="L399" s="82"/>
      <c r="M399" s="82"/>
      <c r="N399" s="82"/>
      <c r="O399" s="184"/>
      <c r="P399" s="184"/>
      <c r="Q399" s="184"/>
      <c r="R399" s="184"/>
      <c r="S399" s="184"/>
      <c r="T399" s="184"/>
      <c r="U399" s="184"/>
      <c r="V399" s="184"/>
      <c r="W399" s="184"/>
      <c r="X399" s="184"/>
      <c r="Y399" s="184"/>
      <c r="Z399" s="184"/>
      <c r="AA399" s="184"/>
      <c r="AB399" s="184"/>
      <c r="AC399" s="184"/>
      <c r="AD399" s="184"/>
      <c r="AE399" s="184"/>
      <c r="AF399" s="184"/>
      <c r="AG399" s="184"/>
      <c r="AH399" s="184"/>
      <c r="AI399" s="184"/>
      <c r="AJ399" s="184"/>
      <c r="AK399" s="184"/>
      <c r="AL399" s="184"/>
      <c r="AM399" s="184"/>
      <c r="AN399" s="184"/>
      <c r="AO399" s="184"/>
      <c r="AP399" s="184"/>
      <c r="AQ399" s="243"/>
      <c r="AR399" s="364"/>
      <c r="AS399" s="184"/>
      <c r="AT399" s="184"/>
      <c r="AU399" s="184"/>
      <c r="AV399" s="184"/>
      <c r="AW399" s="184"/>
    </row>
    <row r="400" spans="1:49" ht="16.8">
      <c r="A400" s="82"/>
      <c r="B400" s="82"/>
      <c r="C400" s="82"/>
      <c r="D400" s="82"/>
      <c r="E400" s="363" t="s">
        <v>494</v>
      </c>
      <c r="F400" s="82"/>
      <c r="G400" s="82" t="s">
        <v>304</v>
      </c>
      <c r="H400" s="82" t="s">
        <v>495</v>
      </c>
      <c r="J400" s="82"/>
      <c r="K400" s="82"/>
      <c r="L400" s="82"/>
      <c r="M400" s="82"/>
      <c r="N400" s="82"/>
      <c r="O400" s="184"/>
      <c r="P400" s="184"/>
      <c r="Q400" s="184"/>
      <c r="R400" s="184"/>
      <c r="S400" s="184"/>
      <c r="T400" s="184"/>
      <c r="U400" s="184"/>
      <c r="V400" s="184"/>
      <c r="W400" s="184"/>
      <c r="X400" s="184"/>
      <c r="Y400" s="184"/>
      <c r="Z400" s="184"/>
      <c r="AA400" s="184"/>
      <c r="AB400" s="184"/>
      <c r="AC400" s="184"/>
      <c r="AD400" s="184"/>
      <c r="AE400" s="184"/>
      <c r="AF400" s="184"/>
      <c r="AG400" s="184"/>
      <c r="AH400" s="184"/>
      <c r="AI400" s="184"/>
      <c r="AJ400" s="184"/>
      <c r="AK400" s="184"/>
      <c r="AL400" s="184"/>
      <c r="AM400" s="184"/>
      <c r="AN400" s="184"/>
      <c r="AO400" s="184"/>
      <c r="AP400" s="476">
        <f>CHOOSE($B$3,ENWL!AP400,NPgN!AP400,NPgY!AP400,WMID!AP400,EMID!AP400,SWALES!AP400,SWEST!AP400,LPN!AP400,SPN!AP400,EPN!AP400,SPD!AP400,SPMW!AP400,SSEH!AP400,SSES!AP400)</f>
        <v>2.24E-2</v>
      </c>
      <c r="AQ400" s="477">
        <f>CHOOSE($B$3,ENWL!AQ400,NPgN!AQ400,NPgY!AQ400,WMID!AQ400,EMID!AQ400,SWALES!AQ400,SWEST!AQ400,LPN!AQ400,SPN!AQ400,EPN!AQ400,SPD!AQ400,SPMW!AQ400,SSEH!AQ400,SSES!AQ400)</f>
        <v>2.1999999999999999E-2</v>
      </c>
      <c r="AR400" s="364"/>
      <c r="AS400" s="184"/>
      <c r="AT400" s="184"/>
      <c r="AU400" s="184"/>
      <c r="AV400" s="184"/>
      <c r="AW400" s="184"/>
    </row>
    <row r="401" spans="1:49" ht="16.8">
      <c r="A401" s="82"/>
      <c r="B401" s="82"/>
      <c r="C401" s="82"/>
      <c r="D401" s="82"/>
      <c r="E401" s="363" t="s">
        <v>496</v>
      </c>
      <c r="F401" s="82"/>
      <c r="G401" s="82" t="s">
        <v>399</v>
      </c>
      <c r="H401" s="82" t="s">
        <v>497</v>
      </c>
      <c r="J401" s="82"/>
      <c r="K401" s="82"/>
      <c r="L401" s="82"/>
      <c r="M401" s="82"/>
      <c r="N401" s="82"/>
      <c r="O401" s="184"/>
      <c r="P401" s="184"/>
      <c r="Q401" s="184"/>
      <c r="R401" s="184"/>
      <c r="S401" s="184"/>
      <c r="T401" s="184"/>
      <c r="U401" s="184"/>
      <c r="V401" s="184"/>
      <c r="W401" s="184"/>
      <c r="X401" s="184"/>
      <c r="Y401" s="184"/>
      <c r="Z401" s="184"/>
      <c r="AA401" s="184"/>
      <c r="AB401" s="184"/>
      <c r="AC401" s="184"/>
      <c r="AD401" s="184"/>
      <c r="AE401" s="184"/>
      <c r="AF401" s="184"/>
      <c r="AG401" s="184"/>
      <c r="AH401" s="184"/>
      <c r="AI401" s="184"/>
      <c r="AJ401" s="184"/>
      <c r="AK401" s="184"/>
      <c r="AL401" s="184"/>
      <c r="AM401" s="184"/>
      <c r="AN401" s="184"/>
      <c r="AO401" s="184"/>
      <c r="AP401" s="476">
        <f>CHOOSE($B$3,ENWL!AP401,NPgN!AP401,NPgY!AP401,WMID!AP401,EMID!AP401,SWALES!AP401,SWEST!AP401,LPN!AP401,SPN!AP401,EPN!AP401,SPD!AP401,SPMW!AP401,SSEH!AP401,SSES!AP401)</f>
        <v>0</v>
      </c>
      <c r="AQ401" s="477">
        <f>CHOOSE($B$3,ENWL!AQ401,NPgN!AQ401,NPgY!AQ401,WMID!AQ401,EMID!AQ401,SWALES!AQ401,SWEST!AQ401,LPN!AQ401,SPN!AQ401,EPN!AQ401,SPD!AQ401,SPMW!AQ401,SSEH!AQ401,SSES!AQ401)</f>
        <v>0</v>
      </c>
      <c r="AR401" s="364"/>
      <c r="AS401" s="184"/>
      <c r="AT401" s="184"/>
      <c r="AU401" s="184"/>
      <c r="AV401" s="184"/>
      <c r="AW401" s="184"/>
    </row>
    <row r="402" spans="1:49" ht="16.8">
      <c r="A402" s="82"/>
      <c r="B402" s="82"/>
      <c r="C402" s="82"/>
      <c r="D402" s="82"/>
      <c r="E402" s="293" t="s">
        <v>498</v>
      </c>
      <c r="F402" s="82"/>
      <c r="G402" s="82"/>
      <c r="H402" s="82"/>
      <c r="J402" s="82"/>
      <c r="K402" s="82"/>
      <c r="L402" s="82"/>
      <c r="M402" s="82"/>
      <c r="N402" s="82"/>
      <c r="O402" s="184"/>
      <c r="P402" s="184"/>
      <c r="Q402" s="184"/>
      <c r="R402" s="184"/>
      <c r="S402" s="184"/>
      <c r="T402" s="184"/>
      <c r="U402" s="184"/>
      <c r="V402" s="184"/>
      <c r="W402" s="184"/>
      <c r="X402" s="184"/>
      <c r="Y402" s="184"/>
      <c r="Z402" s="184"/>
      <c r="AA402" s="184"/>
      <c r="AB402" s="184"/>
      <c r="AC402" s="184"/>
      <c r="AD402" s="184"/>
      <c r="AE402" s="184"/>
      <c r="AF402" s="184"/>
      <c r="AG402" s="184"/>
      <c r="AH402" s="184"/>
      <c r="AI402" s="184"/>
      <c r="AJ402" s="184"/>
      <c r="AK402" s="184"/>
      <c r="AL402" s="184"/>
      <c r="AM402" s="184"/>
      <c r="AN402" s="184"/>
      <c r="AO402" s="184"/>
      <c r="AP402" s="184"/>
      <c r="AQ402" s="243"/>
      <c r="AR402" s="364"/>
      <c r="AS402" s="184"/>
      <c r="AT402" s="184"/>
      <c r="AU402" s="184"/>
      <c r="AV402" s="184"/>
      <c r="AW402" s="184"/>
    </row>
    <row r="403" spans="1:49" ht="16.8">
      <c r="A403" s="82"/>
      <c r="B403" s="82"/>
      <c r="C403" s="82"/>
      <c r="D403" s="82"/>
      <c r="E403" s="363" t="s">
        <v>499</v>
      </c>
      <c r="F403" s="82"/>
      <c r="G403" s="82" t="s">
        <v>304</v>
      </c>
      <c r="H403" s="82" t="s">
        <v>500</v>
      </c>
      <c r="J403" s="82"/>
      <c r="K403" s="82"/>
      <c r="L403" s="82"/>
      <c r="M403" s="82"/>
      <c r="N403" s="82"/>
      <c r="O403" s="184"/>
      <c r="P403" s="184"/>
      <c r="Q403" s="184"/>
      <c r="R403" s="184"/>
      <c r="S403" s="184"/>
      <c r="T403" s="184"/>
      <c r="U403" s="184"/>
      <c r="V403" s="184"/>
      <c r="W403" s="184"/>
      <c r="X403" s="184"/>
      <c r="Y403" s="184"/>
      <c r="Z403" s="184"/>
      <c r="AA403" s="184"/>
      <c r="AB403" s="184"/>
      <c r="AC403" s="184"/>
      <c r="AD403" s="184"/>
      <c r="AE403" s="184"/>
      <c r="AF403" s="184"/>
      <c r="AG403" s="184"/>
      <c r="AH403" s="184"/>
      <c r="AI403" s="184"/>
      <c r="AJ403" s="184"/>
      <c r="AK403" s="184"/>
      <c r="AL403" s="184"/>
      <c r="AM403" s="184"/>
      <c r="AN403" s="184"/>
      <c r="AO403" s="184"/>
      <c r="AP403" s="476">
        <f>CHOOSE($B$3,ENWL!AP403,NPgN!AP403,NPgY!AP403,WMID!AP403,EMID!AP403,SWALES!AP403,SWEST!AP403,LPN!AP403,SPN!AP403,EPN!AP403,SPD!AP403,SPMW!AP403,SSEH!AP403,SSES!AP403)</f>
        <v>0</v>
      </c>
      <c r="AQ403" s="477">
        <f>CHOOSE($B$3,ENWL!AQ403,NPgN!AQ403,NPgY!AQ403,WMID!AQ403,EMID!AQ403,SWALES!AQ403,SWEST!AQ403,LPN!AQ403,SPN!AQ403,EPN!AQ403,SPD!AQ403,SPMW!AQ403,SSEH!AQ403,SSES!AQ403)</f>
        <v>0</v>
      </c>
      <c r="AR403" s="364"/>
      <c r="AS403" s="184"/>
      <c r="AT403" s="184"/>
      <c r="AU403" s="184"/>
      <c r="AV403" s="184"/>
      <c r="AW403" s="184"/>
    </row>
    <row r="404" spans="1:49" ht="16.8">
      <c r="A404" s="82"/>
      <c r="B404" s="82"/>
      <c r="C404" s="82"/>
      <c r="D404" s="82"/>
      <c r="E404" s="363" t="s">
        <v>501</v>
      </c>
      <c r="F404" s="82"/>
      <c r="G404" s="82" t="s">
        <v>399</v>
      </c>
      <c r="H404" s="82" t="s">
        <v>502</v>
      </c>
      <c r="J404" s="82"/>
      <c r="K404" s="82"/>
      <c r="L404" s="82"/>
      <c r="M404" s="82"/>
      <c r="N404" s="82"/>
      <c r="O404" s="184"/>
      <c r="P404" s="184"/>
      <c r="Q404" s="184"/>
      <c r="R404" s="184"/>
      <c r="S404" s="184"/>
      <c r="T404" s="184"/>
      <c r="U404" s="184"/>
      <c r="V404" s="184"/>
      <c r="W404" s="184"/>
      <c r="X404" s="184"/>
      <c r="Y404" s="184"/>
      <c r="Z404" s="184"/>
      <c r="AA404" s="184"/>
      <c r="AB404" s="184"/>
      <c r="AC404" s="184"/>
      <c r="AD404" s="184"/>
      <c r="AE404" s="184"/>
      <c r="AF404" s="184"/>
      <c r="AG404" s="184"/>
      <c r="AH404" s="184"/>
      <c r="AI404" s="184"/>
      <c r="AJ404" s="184"/>
      <c r="AK404" s="184"/>
      <c r="AL404" s="184"/>
      <c r="AM404" s="184"/>
      <c r="AN404" s="184"/>
      <c r="AO404" s="184"/>
      <c r="AP404" s="476">
        <f>CHOOSE($B$3,ENWL!AP404,NPgN!AP404,NPgY!AP404,WMID!AP404,EMID!AP404,SWALES!AP404,SWEST!AP404,LPN!AP404,SPN!AP404,EPN!AP404,SPD!AP404,SPMW!AP404,SSEH!AP404,SSES!AP404)</f>
        <v>0</v>
      </c>
      <c r="AQ404" s="477">
        <f>CHOOSE($B$3,ENWL!AQ404,NPgN!AQ404,NPgY!AQ404,WMID!AQ404,EMID!AQ404,SWALES!AQ404,SWEST!AQ404,LPN!AQ404,SPN!AQ404,EPN!AQ404,SPD!AQ404,SPMW!AQ404,SSEH!AQ404,SSES!AQ404)</f>
        <v>0</v>
      </c>
      <c r="AR404" s="364"/>
      <c r="AS404" s="184"/>
      <c r="AT404" s="184"/>
      <c r="AU404" s="184"/>
      <c r="AV404" s="184"/>
      <c r="AW404" s="184"/>
    </row>
    <row r="405" spans="1:49" ht="16.8">
      <c r="A405" s="82"/>
      <c r="B405" s="82"/>
      <c r="C405" s="82"/>
      <c r="D405" s="82"/>
      <c r="E405" s="293" t="s">
        <v>503</v>
      </c>
      <c r="F405" s="82"/>
      <c r="G405" s="82"/>
      <c r="H405" s="82"/>
      <c r="J405" s="82"/>
      <c r="K405" s="82"/>
      <c r="L405" s="82"/>
      <c r="M405" s="82"/>
      <c r="N405" s="82"/>
      <c r="O405" s="184"/>
      <c r="P405" s="184"/>
      <c r="Q405" s="184"/>
      <c r="R405" s="184"/>
      <c r="S405" s="184"/>
      <c r="T405" s="184"/>
      <c r="U405" s="184"/>
      <c r="V405" s="184"/>
      <c r="W405" s="184"/>
      <c r="X405" s="184"/>
      <c r="Y405" s="184"/>
      <c r="Z405" s="184"/>
      <c r="AA405" s="184"/>
      <c r="AB405" s="184"/>
      <c r="AC405" s="184"/>
      <c r="AD405" s="184"/>
      <c r="AE405" s="184"/>
      <c r="AF405" s="184"/>
      <c r="AG405" s="184"/>
      <c r="AH405" s="184"/>
      <c r="AI405" s="184"/>
      <c r="AJ405" s="184"/>
      <c r="AK405" s="184"/>
      <c r="AL405" s="184"/>
      <c r="AM405" s="184"/>
      <c r="AN405" s="184"/>
      <c r="AO405" s="184"/>
      <c r="AP405" s="184"/>
      <c r="AQ405" s="243"/>
      <c r="AR405" s="364"/>
      <c r="AS405" s="184"/>
      <c r="AT405" s="184"/>
      <c r="AU405" s="184"/>
      <c r="AV405" s="184"/>
      <c r="AW405" s="184"/>
    </row>
    <row r="406" spans="1:49" ht="16.8">
      <c r="A406" s="82"/>
      <c r="B406" s="82"/>
      <c r="C406" s="82"/>
      <c r="D406" s="82"/>
      <c r="E406" s="363" t="s">
        <v>504</v>
      </c>
      <c r="F406" s="82"/>
      <c r="G406" s="82" t="s">
        <v>304</v>
      </c>
      <c r="H406" s="82" t="s">
        <v>505</v>
      </c>
      <c r="J406" s="82"/>
      <c r="K406" s="82"/>
      <c r="L406" s="82"/>
      <c r="M406" s="82"/>
      <c r="N406" s="82"/>
      <c r="O406" s="184"/>
      <c r="P406" s="184"/>
      <c r="Q406" s="184"/>
      <c r="R406" s="184"/>
      <c r="S406" s="184"/>
      <c r="T406" s="184"/>
      <c r="U406" s="184"/>
      <c r="V406" s="184"/>
      <c r="W406" s="184"/>
      <c r="X406" s="184"/>
      <c r="Y406" s="184"/>
      <c r="Z406" s="184"/>
      <c r="AA406" s="184"/>
      <c r="AB406" s="184"/>
      <c r="AC406" s="184"/>
      <c r="AD406" s="184"/>
      <c r="AE406" s="184"/>
      <c r="AF406" s="184"/>
      <c r="AG406" s="184"/>
      <c r="AH406" s="184"/>
      <c r="AI406" s="184"/>
      <c r="AJ406" s="184"/>
      <c r="AK406" s="184"/>
      <c r="AL406" s="184"/>
      <c r="AM406" s="184"/>
      <c r="AN406" s="184"/>
      <c r="AO406" s="184"/>
      <c r="AP406" s="476">
        <f>CHOOSE($B$3,ENWL!AP406,NPgN!AP406,NPgY!AP406,WMID!AP406,EMID!AP406,SWALES!AP406,SWEST!AP406,LPN!AP406,SPN!AP406,EPN!AP406,SPD!AP406,SPMW!AP406,SSEH!AP406,SSES!AP406)</f>
        <v>0</v>
      </c>
      <c r="AQ406" s="477">
        <f>CHOOSE($B$3,ENWL!AQ406,NPgN!AQ406,NPgY!AQ406,WMID!AQ406,EMID!AQ406,SWALES!AQ406,SWEST!AQ406,LPN!AQ406,SPN!AQ406,EPN!AQ406,SPD!AQ406,SPMW!AQ406,SSEH!AQ406,SSES!AQ406)</f>
        <v>0</v>
      </c>
      <c r="AR406" s="364"/>
      <c r="AS406" s="184"/>
      <c r="AT406" s="184"/>
      <c r="AU406" s="184"/>
      <c r="AV406" s="184"/>
      <c r="AW406" s="184"/>
    </row>
    <row r="407" spans="1:49" ht="16.8">
      <c r="A407" s="82"/>
      <c r="B407" s="82"/>
      <c r="C407" s="82"/>
      <c r="D407" s="82"/>
      <c r="E407" s="363" t="s">
        <v>506</v>
      </c>
      <c r="F407" s="82"/>
      <c r="G407" s="82" t="s">
        <v>399</v>
      </c>
      <c r="H407" s="82" t="s">
        <v>507</v>
      </c>
      <c r="J407" s="82"/>
      <c r="K407" s="82"/>
      <c r="L407" s="82"/>
      <c r="M407" s="82"/>
      <c r="N407" s="82"/>
      <c r="O407" s="184"/>
      <c r="P407" s="184"/>
      <c r="Q407" s="184"/>
      <c r="R407" s="184"/>
      <c r="S407" s="184"/>
      <c r="T407" s="184"/>
      <c r="U407" s="184"/>
      <c r="V407" s="184"/>
      <c r="W407" s="184"/>
      <c r="X407" s="184"/>
      <c r="Y407" s="184"/>
      <c r="Z407" s="184"/>
      <c r="AA407" s="184"/>
      <c r="AB407" s="184"/>
      <c r="AC407" s="184"/>
      <c r="AD407" s="184"/>
      <c r="AE407" s="184"/>
      <c r="AF407" s="184"/>
      <c r="AG407" s="184"/>
      <c r="AH407" s="184"/>
      <c r="AI407" s="184"/>
      <c r="AJ407" s="184"/>
      <c r="AK407" s="184"/>
      <c r="AL407" s="184"/>
      <c r="AM407" s="184"/>
      <c r="AN407" s="184"/>
      <c r="AO407" s="184"/>
      <c r="AP407" s="476">
        <f>CHOOSE($B$3,ENWL!AP407,NPgN!AP407,NPgY!AP407,WMID!AP407,EMID!AP407,SWALES!AP407,SWEST!AP407,LPN!AP407,SPN!AP407,EPN!AP407,SPD!AP407,SPMW!AP407,SSEH!AP407,SSES!AP407)</f>
        <v>0</v>
      </c>
      <c r="AQ407" s="477">
        <f>CHOOSE($B$3,ENWL!AQ407,NPgN!AQ407,NPgY!AQ407,WMID!AQ407,EMID!AQ407,SWALES!AQ407,SWEST!AQ407,LPN!AQ407,SPN!AQ407,EPN!AQ407,SPD!AQ407,SPMW!AQ407,SSEH!AQ407,SSES!AQ407)</f>
        <v>0</v>
      </c>
      <c r="AR407" s="364"/>
      <c r="AS407" s="184"/>
      <c r="AT407" s="184"/>
      <c r="AU407" s="184"/>
      <c r="AV407" s="184"/>
      <c r="AW407" s="184"/>
    </row>
    <row r="408" spans="1:49" ht="16.8">
      <c r="A408" s="82"/>
      <c r="B408" s="82"/>
      <c r="C408" s="82"/>
      <c r="D408" s="82"/>
      <c r="E408" s="293" t="s">
        <v>508</v>
      </c>
      <c r="F408" s="82"/>
      <c r="G408" s="82"/>
      <c r="H408" s="82"/>
      <c r="J408" s="82"/>
      <c r="K408" s="82"/>
      <c r="L408" s="82"/>
      <c r="M408" s="82"/>
      <c r="N408" s="82"/>
      <c r="O408" s="184"/>
      <c r="P408" s="184"/>
      <c r="Q408" s="184"/>
      <c r="R408" s="184"/>
      <c r="S408" s="184"/>
      <c r="T408" s="184"/>
      <c r="U408" s="184"/>
      <c r="V408" s="184"/>
      <c r="W408" s="184"/>
      <c r="X408" s="184"/>
      <c r="Y408" s="184"/>
      <c r="Z408" s="184"/>
      <c r="AA408" s="184"/>
      <c r="AB408" s="184"/>
      <c r="AC408" s="184"/>
      <c r="AD408" s="184"/>
      <c r="AE408" s="184"/>
      <c r="AF408" s="184"/>
      <c r="AG408" s="184"/>
      <c r="AH408" s="184"/>
      <c r="AI408" s="184"/>
      <c r="AJ408" s="184"/>
      <c r="AK408" s="184"/>
      <c r="AL408" s="184"/>
      <c r="AM408" s="184"/>
      <c r="AN408" s="184"/>
      <c r="AO408" s="184"/>
      <c r="AP408" s="184"/>
      <c r="AQ408" s="243"/>
      <c r="AR408" s="364"/>
      <c r="AS408" s="184"/>
      <c r="AT408" s="184"/>
      <c r="AU408" s="184"/>
      <c r="AV408" s="184"/>
      <c r="AW408" s="184"/>
    </row>
    <row r="409" spans="1:49" ht="16.8">
      <c r="A409" s="82"/>
      <c r="B409" s="82"/>
      <c r="C409" s="82"/>
      <c r="D409" s="82"/>
      <c r="E409" s="363" t="s">
        <v>509</v>
      </c>
      <c r="F409" s="82"/>
      <c r="G409" s="82" t="s">
        <v>304</v>
      </c>
      <c r="H409" s="82" t="s">
        <v>510</v>
      </c>
      <c r="J409" s="82"/>
      <c r="K409" s="82"/>
      <c r="L409" s="82"/>
      <c r="M409" s="82"/>
      <c r="N409" s="82"/>
      <c r="O409" s="184"/>
      <c r="P409" s="184"/>
      <c r="Q409" s="184"/>
      <c r="R409" s="184"/>
      <c r="S409" s="184"/>
      <c r="T409" s="184"/>
      <c r="U409" s="184"/>
      <c r="V409" s="184"/>
      <c r="W409" s="184"/>
      <c r="X409" s="184"/>
      <c r="Y409" s="184"/>
      <c r="Z409" s="184"/>
      <c r="AA409" s="184"/>
      <c r="AB409" s="184"/>
      <c r="AC409" s="184"/>
      <c r="AD409" s="184"/>
      <c r="AE409" s="184"/>
      <c r="AF409" s="184"/>
      <c r="AG409" s="184"/>
      <c r="AH409" s="184"/>
      <c r="AI409" s="184"/>
      <c r="AJ409" s="184"/>
      <c r="AK409" s="184"/>
      <c r="AL409" s="184"/>
      <c r="AM409" s="184"/>
      <c r="AN409" s="184"/>
      <c r="AO409" s="184"/>
      <c r="AP409" s="476">
        <f>CHOOSE($B$3,ENWL!AP409,NPgN!AP409,NPgY!AP409,WMID!AP409,EMID!AP409,SWALES!AP409,SWEST!AP409,LPN!AP409,SPN!AP409,EPN!AP409,SPD!AP409,SPMW!AP409,SSEH!AP409,SSES!AP409)</f>
        <v>0</v>
      </c>
      <c r="AQ409" s="477">
        <f>CHOOSE($B$3,ENWL!AQ409,NPgN!AQ409,NPgY!AQ409,WMID!AQ409,EMID!AQ409,SWALES!AQ409,SWEST!AQ409,LPN!AQ409,SPN!AQ409,EPN!AQ409,SPD!AQ409,SPMW!AQ409,SSEH!AQ409,SSES!AQ409)</f>
        <v>0</v>
      </c>
      <c r="AR409" s="364"/>
      <c r="AS409" s="184"/>
      <c r="AT409" s="184"/>
      <c r="AU409" s="184"/>
      <c r="AV409" s="184"/>
      <c r="AW409" s="184"/>
    </row>
    <row r="410" spans="1:49" ht="16.8">
      <c r="A410" s="82"/>
      <c r="B410" s="82"/>
      <c r="C410" s="82"/>
      <c r="D410" s="82"/>
      <c r="E410" s="363" t="s">
        <v>511</v>
      </c>
      <c r="F410" s="82"/>
      <c r="G410" s="82" t="s">
        <v>399</v>
      </c>
      <c r="H410" s="82" t="s">
        <v>512</v>
      </c>
      <c r="J410" s="82"/>
      <c r="K410" s="82"/>
      <c r="L410" s="82"/>
      <c r="M410" s="82"/>
      <c r="N410" s="82"/>
      <c r="O410" s="184"/>
      <c r="P410" s="184"/>
      <c r="Q410" s="184"/>
      <c r="R410" s="184"/>
      <c r="S410" s="184"/>
      <c r="T410" s="184"/>
      <c r="U410" s="184"/>
      <c r="V410" s="184"/>
      <c r="W410" s="184"/>
      <c r="X410" s="184"/>
      <c r="Y410" s="184"/>
      <c r="Z410" s="184"/>
      <c r="AA410" s="184"/>
      <c r="AB410" s="184"/>
      <c r="AC410" s="184"/>
      <c r="AD410" s="184"/>
      <c r="AE410" s="184"/>
      <c r="AF410" s="184"/>
      <c r="AG410" s="184"/>
      <c r="AH410" s="184"/>
      <c r="AI410" s="184"/>
      <c r="AJ410" s="184"/>
      <c r="AK410" s="184"/>
      <c r="AL410" s="184"/>
      <c r="AM410" s="184"/>
      <c r="AN410" s="184"/>
      <c r="AO410" s="184"/>
      <c r="AP410" s="476">
        <f>CHOOSE($B$3,ENWL!AP410,NPgN!AP410,NPgY!AP410,WMID!AP410,EMID!AP410,SWALES!AP410,SWEST!AP410,LPN!AP410,SPN!AP410,EPN!AP410,SPD!AP410,SPMW!AP410,SSEH!AP410,SSES!AP410)</f>
        <v>0</v>
      </c>
      <c r="AQ410" s="477">
        <f>CHOOSE($B$3,ENWL!AQ410,NPgN!AQ410,NPgY!AQ410,WMID!AQ410,EMID!AQ410,SWALES!AQ410,SWEST!AQ410,LPN!AQ410,SPN!AQ410,EPN!AQ410,SPD!AQ410,SPMW!AQ410,SSEH!AQ410,SSES!AQ410)</f>
        <v>0</v>
      </c>
      <c r="AR410" s="364"/>
      <c r="AS410" s="184"/>
      <c r="AT410" s="184"/>
      <c r="AU410" s="184"/>
      <c r="AV410" s="184"/>
      <c r="AW410" s="184"/>
    </row>
    <row r="411" spans="1:49" ht="16.8">
      <c r="A411" s="82"/>
      <c r="B411" s="82"/>
      <c r="C411" s="82"/>
      <c r="D411" s="82"/>
      <c r="E411" s="293" t="s">
        <v>513</v>
      </c>
      <c r="F411" s="82"/>
      <c r="G411" s="82"/>
      <c r="H411" s="82"/>
      <c r="J411" s="82"/>
      <c r="K411" s="82"/>
      <c r="L411" s="82"/>
      <c r="M411" s="82"/>
      <c r="N411" s="82"/>
      <c r="O411" s="184"/>
      <c r="P411" s="184"/>
      <c r="Q411" s="184"/>
      <c r="R411" s="184"/>
      <c r="S411" s="184"/>
      <c r="T411" s="184"/>
      <c r="U411" s="184"/>
      <c r="V411" s="184"/>
      <c r="W411" s="184"/>
      <c r="X411" s="184"/>
      <c r="Y411" s="184"/>
      <c r="Z411" s="184"/>
      <c r="AA411" s="184"/>
      <c r="AB411" s="184"/>
      <c r="AC411" s="184"/>
      <c r="AD411" s="184"/>
      <c r="AE411" s="184"/>
      <c r="AF411" s="184"/>
      <c r="AG411" s="184"/>
      <c r="AH411" s="184"/>
      <c r="AI411" s="184"/>
      <c r="AJ411" s="184"/>
      <c r="AK411" s="184"/>
      <c r="AL411" s="184"/>
      <c r="AM411" s="184"/>
      <c r="AN411" s="184"/>
      <c r="AO411" s="184"/>
      <c r="AP411" s="184"/>
      <c r="AQ411" s="243"/>
      <c r="AR411" s="364"/>
      <c r="AS411" s="184"/>
      <c r="AT411" s="184"/>
      <c r="AU411" s="184"/>
      <c r="AV411" s="184"/>
      <c r="AW411" s="184"/>
    </row>
    <row r="412" spans="1:49" ht="16.8">
      <c r="A412" s="82"/>
      <c r="B412" s="82"/>
      <c r="C412" s="82"/>
      <c r="D412" s="82"/>
      <c r="E412" s="363" t="s">
        <v>514</v>
      </c>
      <c r="F412" s="82"/>
      <c r="G412" s="82" t="s">
        <v>304</v>
      </c>
      <c r="H412" s="82" t="s">
        <v>515</v>
      </c>
      <c r="J412" s="82"/>
      <c r="K412" s="82"/>
      <c r="L412" s="82"/>
      <c r="M412" s="82"/>
      <c r="N412" s="82"/>
      <c r="O412" s="184"/>
      <c r="P412" s="184"/>
      <c r="Q412" s="184"/>
      <c r="R412" s="184"/>
      <c r="S412" s="184"/>
      <c r="T412" s="184"/>
      <c r="U412" s="184"/>
      <c r="V412" s="184"/>
      <c r="W412" s="184"/>
      <c r="X412" s="184"/>
      <c r="Y412" s="184"/>
      <c r="Z412" s="184"/>
      <c r="AA412" s="184"/>
      <c r="AB412" s="184"/>
      <c r="AC412" s="184"/>
      <c r="AD412" s="184"/>
      <c r="AE412" s="184"/>
      <c r="AF412" s="184"/>
      <c r="AG412" s="184"/>
      <c r="AH412" s="184"/>
      <c r="AI412" s="184"/>
      <c r="AJ412" s="184"/>
      <c r="AK412" s="184"/>
      <c r="AL412" s="184"/>
      <c r="AM412" s="184"/>
      <c r="AN412" s="184"/>
      <c r="AO412" s="184"/>
      <c r="AP412" s="476">
        <f>CHOOSE($B$3,ENWL!AP412,NPgN!AP412,NPgY!AP412,WMID!AP412,EMID!AP412,SWALES!AP412,SWEST!AP412,LPN!AP412,SPN!AP412,EPN!AP412,SPD!AP412,SPMW!AP412,SSEH!AP412,SSES!AP412)</f>
        <v>0.42749999999999999</v>
      </c>
      <c r="AQ412" s="477">
        <f>CHOOSE($B$3,ENWL!AQ412,NPgN!AQ412,NPgY!AQ412,WMID!AQ412,EMID!AQ412,SWALES!AQ412,SWEST!AQ412,LPN!AQ412,SPN!AQ412,EPN!AQ412,SPD!AQ412,SPMW!AQ412,SSEH!AQ412,SSES!AQ412)</f>
        <v>0.81380055666666651</v>
      </c>
      <c r="AR412" s="364"/>
      <c r="AS412" s="184"/>
      <c r="AT412" s="184"/>
      <c r="AU412" s="184"/>
      <c r="AV412" s="184"/>
      <c r="AW412" s="184"/>
    </row>
    <row r="413" spans="1:49" ht="16.8">
      <c r="A413" s="82"/>
      <c r="B413" s="82"/>
      <c r="C413" s="82"/>
      <c r="D413" s="82"/>
      <c r="E413" s="293" t="s">
        <v>516</v>
      </c>
      <c r="F413" s="82"/>
      <c r="G413" s="82"/>
      <c r="H413" s="82"/>
      <c r="J413" s="82"/>
      <c r="K413" s="82"/>
      <c r="L413" s="82"/>
      <c r="M413" s="82"/>
      <c r="N413" s="82"/>
      <c r="O413" s="184"/>
      <c r="P413" s="184"/>
      <c r="Q413" s="184"/>
      <c r="R413" s="184"/>
      <c r="S413" s="184"/>
      <c r="T413" s="184"/>
      <c r="U413" s="184"/>
      <c r="V413" s="184"/>
      <c r="W413" s="184"/>
      <c r="X413" s="184"/>
      <c r="Y413" s="184"/>
      <c r="Z413" s="184"/>
      <c r="AA413" s="184"/>
      <c r="AB413" s="184"/>
      <c r="AC413" s="184"/>
      <c r="AD413" s="184"/>
      <c r="AE413" s="184"/>
      <c r="AF413" s="184"/>
      <c r="AG413" s="184"/>
      <c r="AH413" s="184"/>
      <c r="AI413" s="184"/>
      <c r="AJ413" s="184"/>
      <c r="AK413" s="184"/>
      <c r="AL413" s="184"/>
      <c r="AM413" s="184"/>
      <c r="AN413" s="184"/>
      <c r="AO413" s="184"/>
      <c r="AP413" s="184"/>
      <c r="AQ413" s="243"/>
      <c r="AR413" s="364"/>
      <c r="AS413" s="184"/>
      <c r="AT413" s="184"/>
      <c r="AU413" s="184"/>
      <c r="AV413" s="184"/>
      <c r="AW413" s="184"/>
    </row>
    <row r="414" spans="1:49" ht="16.8">
      <c r="A414" s="82"/>
      <c r="B414" s="82"/>
      <c r="C414" s="82"/>
      <c r="D414" s="82"/>
      <c r="E414" s="363" t="s">
        <v>517</v>
      </c>
      <c r="F414" s="82"/>
      <c r="G414" s="82" t="s">
        <v>304</v>
      </c>
      <c r="H414" s="82" t="s">
        <v>518</v>
      </c>
      <c r="J414" s="82"/>
      <c r="K414" s="82"/>
      <c r="L414" s="82"/>
      <c r="M414" s="82"/>
      <c r="N414" s="82"/>
      <c r="O414" s="184"/>
      <c r="P414" s="184"/>
      <c r="Q414" s="184"/>
      <c r="R414" s="184"/>
      <c r="S414" s="184"/>
      <c r="T414" s="184"/>
      <c r="U414" s="184"/>
      <c r="V414" s="184"/>
      <c r="W414" s="184"/>
      <c r="X414" s="184"/>
      <c r="Y414" s="184"/>
      <c r="Z414" s="184"/>
      <c r="AA414" s="184"/>
      <c r="AB414" s="184"/>
      <c r="AC414" s="184"/>
      <c r="AD414" s="184"/>
      <c r="AE414" s="184"/>
      <c r="AF414" s="184"/>
      <c r="AG414" s="184"/>
      <c r="AH414" s="184"/>
      <c r="AI414" s="184"/>
      <c r="AJ414" s="184"/>
      <c r="AK414" s="184"/>
      <c r="AL414" s="184"/>
      <c r="AM414" s="184"/>
      <c r="AN414" s="184"/>
      <c r="AO414" s="476">
        <f>CHOOSE($B$3,ENWL!AO414,NPgN!AO414,NPgY!AO414,WMID!AO414,EMID!AO414,SWALES!AO414,SWEST!AO414,LPN!AO414,SPN!AO414,EPN!AO414,SPD!AO414,SPMW!AO414,SSEH!AO414,SSES!AO414)</f>
        <v>0.63948183999999997</v>
      </c>
      <c r="AP414" s="476">
        <f>CHOOSE($B$3,ENWL!AP414,NPgN!AP414,NPgY!AP414,WMID!AP414,EMID!AP414,SWALES!AP414,SWEST!AP414,LPN!AP414,SPN!AP414,EPN!AP414,SPD!AP414,SPMW!AP414,SSEH!AP414,SSES!AP414)</f>
        <v>1.6778999999999999</v>
      </c>
      <c r="AQ414" s="477">
        <f>CHOOSE($B$3,ENWL!AQ414,NPgN!AQ414,NPgY!AQ414,WMID!AQ414,EMID!AQ414,SWALES!AQ414,SWEST!AQ414,LPN!AQ414,SPN!AQ414,EPN!AQ414,SPD!AQ414,SPMW!AQ414,SSEH!AQ414,SSES!AQ414)</f>
        <v>-1.3253610000000001E-2</v>
      </c>
      <c r="AR414" s="145"/>
      <c r="AS414" s="184"/>
      <c r="AT414" s="184"/>
      <c r="AU414" s="184"/>
      <c r="AV414" s="184"/>
      <c r="AW414" s="184"/>
    </row>
    <row r="415" spans="1:49" ht="16.8">
      <c r="A415" s="82"/>
      <c r="B415" s="82"/>
      <c r="C415" s="82"/>
      <c r="D415" s="82"/>
      <c r="E415" s="363" t="s">
        <v>519</v>
      </c>
      <c r="F415" s="82"/>
      <c r="G415" s="82" t="s">
        <v>304</v>
      </c>
      <c r="H415" s="82" t="s">
        <v>520</v>
      </c>
      <c r="J415" s="82"/>
      <c r="K415" s="82"/>
      <c r="L415" s="82"/>
      <c r="M415" s="82"/>
      <c r="N415" s="82"/>
      <c r="O415" s="184"/>
      <c r="P415" s="184"/>
      <c r="Q415" s="184"/>
      <c r="R415" s="184"/>
      <c r="S415" s="184"/>
      <c r="T415" s="184"/>
      <c r="U415" s="184"/>
      <c r="V415" s="184"/>
      <c r="W415" s="184"/>
      <c r="X415" s="184"/>
      <c r="Y415" s="184"/>
      <c r="Z415" s="184"/>
      <c r="AA415" s="184"/>
      <c r="AB415" s="184"/>
      <c r="AC415" s="184"/>
      <c r="AD415" s="184"/>
      <c r="AE415" s="184"/>
      <c r="AF415" s="184"/>
      <c r="AG415" s="184"/>
      <c r="AH415" s="184"/>
      <c r="AI415" s="184"/>
      <c r="AJ415" s="184"/>
      <c r="AK415" s="184"/>
      <c r="AL415" s="184"/>
      <c r="AM415" s="184"/>
      <c r="AN415" s="184"/>
      <c r="AO415" s="476">
        <f>CHOOSE($B$3,ENWL!AO415,NPgN!AO415,NPgY!AO415,WMID!AO415,EMID!AO415,SWALES!AO415,SWEST!AO415,LPN!AO415,SPN!AO415,EPN!AO415,SPD!AO415,SPMW!AO415,SSEH!AO415,SSES!AO415)</f>
        <v>0</v>
      </c>
      <c r="AP415" s="476">
        <f>CHOOSE($B$3,ENWL!AP415,NPgN!AP415,NPgY!AP415,WMID!AP415,EMID!AP415,SWALES!AP415,SWEST!AP415,LPN!AP415,SPN!AP415,EPN!AP415,SPD!AP415,SPMW!AP415,SSEH!AP415,SSES!AP415)</f>
        <v>0</v>
      </c>
      <c r="AQ415" s="477">
        <f>CHOOSE($B$3,ENWL!AQ415,NPgN!AQ415,NPgY!AQ415,WMID!AQ415,EMID!AQ415,SWALES!AQ415,SWEST!AQ415,LPN!AQ415,SPN!AQ415,EPN!AQ415,SPD!AQ415,SPMW!AQ415,SSEH!AQ415,SSES!AQ415)</f>
        <v>0</v>
      </c>
      <c r="AR415" s="145"/>
      <c r="AS415" s="184"/>
      <c r="AT415" s="184"/>
      <c r="AU415" s="184"/>
      <c r="AV415" s="184"/>
      <c r="AW415" s="184"/>
    </row>
    <row r="416" spans="1:49" ht="16.8">
      <c r="A416" s="82"/>
      <c r="B416" s="82"/>
      <c r="C416" s="82"/>
      <c r="D416" s="82"/>
      <c r="E416" s="293" t="s">
        <v>521</v>
      </c>
      <c r="F416" s="82"/>
      <c r="G416" s="82"/>
      <c r="H416" s="82"/>
      <c r="J416" s="82"/>
      <c r="K416" s="82"/>
      <c r="L416" s="82"/>
      <c r="M416" s="82"/>
      <c r="N416" s="82"/>
      <c r="O416" s="184"/>
      <c r="P416" s="184"/>
      <c r="Q416" s="184"/>
      <c r="R416" s="184"/>
      <c r="S416" s="184"/>
      <c r="T416" s="184"/>
      <c r="U416" s="184"/>
      <c r="V416" s="184"/>
      <c r="W416" s="184"/>
      <c r="X416" s="184"/>
      <c r="Y416" s="184"/>
      <c r="Z416" s="184"/>
      <c r="AA416" s="184"/>
      <c r="AB416" s="184"/>
      <c r="AC416" s="184"/>
      <c r="AD416" s="184"/>
      <c r="AE416" s="184"/>
      <c r="AF416" s="184"/>
      <c r="AG416" s="184"/>
      <c r="AH416" s="184"/>
      <c r="AI416" s="184"/>
      <c r="AJ416" s="184"/>
      <c r="AK416" s="184"/>
      <c r="AL416" s="184"/>
      <c r="AM416" s="184"/>
      <c r="AN416" s="184"/>
      <c r="AO416" s="184"/>
      <c r="AP416" s="184"/>
      <c r="AQ416" s="243"/>
      <c r="AR416" s="145"/>
      <c r="AS416" s="184"/>
      <c r="AT416" s="184"/>
      <c r="AU416" s="184"/>
      <c r="AV416" s="184"/>
      <c r="AW416" s="184"/>
    </row>
    <row r="417" spans="1:49" ht="16.8">
      <c r="A417" s="82"/>
      <c r="B417" s="82"/>
      <c r="C417" s="82"/>
      <c r="D417" s="82"/>
      <c r="E417" s="363" t="s">
        <v>522</v>
      </c>
      <c r="F417" s="82"/>
      <c r="G417" s="82" t="s">
        <v>304</v>
      </c>
      <c r="H417" s="82" t="s">
        <v>523</v>
      </c>
      <c r="J417" s="82"/>
      <c r="K417" s="82"/>
      <c r="L417" s="82"/>
      <c r="M417" s="82"/>
      <c r="N417" s="82"/>
      <c r="O417" s="184"/>
      <c r="P417" s="184"/>
      <c r="Q417" s="184"/>
      <c r="R417" s="184"/>
      <c r="S417" s="184"/>
      <c r="T417" s="184"/>
      <c r="U417" s="184"/>
      <c r="V417" s="184"/>
      <c r="W417" s="184"/>
      <c r="X417" s="184"/>
      <c r="Y417" s="184"/>
      <c r="Z417" s="184"/>
      <c r="AA417" s="184"/>
      <c r="AB417" s="184"/>
      <c r="AC417" s="184"/>
      <c r="AD417" s="184"/>
      <c r="AE417" s="184"/>
      <c r="AF417" s="184"/>
      <c r="AG417" s="184"/>
      <c r="AH417" s="184"/>
      <c r="AI417" s="184"/>
      <c r="AJ417" s="184"/>
      <c r="AK417" s="184"/>
      <c r="AL417" s="184"/>
      <c r="AM417" s="184"/>
      <c r="AN417" s="184"/>
      <c r="AO417" s="184"/>
      <c r="AP417" s="476">
        <f>CHOOSE($B$3,ENWL!AP417,NPgN!AP417,NPgY!AP417,WMID!AP417,EMID!AP417,SWALES!AP417,SWEST!AP417,LPN!AP417,SPN!AP417,EPN!AP417,SPD!AP417,SPMW!AP417,SSEH!AP417,SSES!AP417)</f>
        <v>0</v>
      </c>
      <c r="AQ417" s="477">
        <f>CHOOSE($B$3,ENWL!AQ417,NPgN!AQ417,NPgY!AQ417,WMID!AQ417,EMID!AQ417,SWALES!AQ417,SWEST!AQ417,LPN!AQ417,SPN!AQ417,EPN!AQ417,SPD!AQ417,SPMW!AQ417,SSEH!AQ417,SSES!AQ417)</f>
        <v>0</v>
      </c>
      <c r="AR417" s="145"/>
      <c r="AS417" s="184"/>
      <c r="AT417" s="184"/>
      <c r="AU417" s="184"/>
      <c r="AV417" s="184"/>
      <c r="AW417" s="184"/>
    </row>
    <row r="418" spans="1:49" ht="16.8">
      <c r="A418" s="82"/>
      <c r="B418" s="82"/>
      <c r="C418" s="82"/>
      <c r="D418" s="82"/>
      <c r="E418" s="363" t="s">
        <v>524</v>
      </c>
      <c r="F418" s="82"/>
      <c r="G418" s="82" t="s">
        <v>304</v>
      </c>
      <c r="H418" s="82" t="s">
        <v>525</v>
      </c>
      <c r="J418" s="82"/>
      <c r="K418" s="82"/>
      <c r="L418" s="82"/>
      <c r="M418" s="82"/>
      <c r="N418" s="82"/>
      <c r="O418" s="184"/>
      <c r="P418" s="184"/>
      <c r="Q418" s="184"/>
      <c r="R418" s="184"/>
      <c r="S418" s="184"/>
      <c r="T418" s="184"/>
      <c r="U418" s="184"/>
      <c r="V418" s="184"/>
      <c r="W418" s="184"/>
      <c r="X418" s="184"/>
      <c r="Y418" s="184"/>
      <c r="Z418" s="184"/>
      <c r="AA418" s="184"/>
      <c r="AB418" s="184"/>
      <c r="AC418" s="184"/>
      <c r="AD418" s="184"/>
      <c r="AE418" s="184"/>
      <c r="AF418" s="184"/>
      <c r="AG418" s="184"/>
      <c r="AH418" s="184"/>
      <c r="AI418" s="184"/>
      <c r="AJ418" s="184"/>
      <c r="AK418" s="184"/>
      <c r="AL418" s="184"/>
      <c r="AM418" s="184"/>
      <c r="AN418" s="184"/>
      <c r="AO418" s="184"/>
      <c r="AP418" s="476">
        <f>CHOOSE($B$3,ENWL!AP418,NPgN!AP418,NPgY!AP418,WMID!AP418,EMID!AP418,SWALES!AP418,SWEST!AP418,LPN!AP418,SPN!AP418,EPN!AP418,SPD!AP418,SPMW!AP418,SSEH!AP418,SSES!AP418)</f>
        <v>0</v>
      </c>
      <c r="AQ418" s="477">
        <f>CHOOSE($B$3,ENWL!AQ418,NPgN!AQ418,NPgY!AQ418,WMID!AQ418,EMID!AQ418,SWALES!AQ418,SWEST!AQ418,LPN!AQ418,SPN!AQ418,EPN!AQ418,SPD!AQ418,SPMW!AQ418,SSEH!AQ418,SSES!AQ418)</f>
        <v>0</v>
      </c>
      <c r="AR418" s="145"/>
      <c r="AS418" s="184"/>
      <c r="AT418" s="184"/>
      <c r="AU418" s="184"/>
      <c r="AV418" s="184"/>
      <c r="AW418" s="184"/>
    </row>
    <row r="419" spans="1:49" ht="16.8">
      <c r="A419" s="82"/>
      <c r="B419" s="82"/>
      <c r="C419" s="82"/>
      <c r="D419" s="82"/>
      <c r="E419" s="363" t="s">
        <v>526</v>
      </c>
      <c r="F419" s="82"/>
      <c r="G419" s="82" t="s">
        <v>304</v>
      </c>
      <c r="H419" s="82" t="s">
        <v>527</v>
      </c>
      <c r="J419" s="82"/>
      <c r="K419" s="82"/>
      <c r="L419" s="82"/>
      <c r="M419" s="82"/>
      <c r="N419" s="82"/>
      <c r="O419" s="184"/>
      <c r="P419" s="184"/>
      <c r="Q419" s="184"/>
      <c r="R419" s="184"/>
      <c r="S419" s="184"/>
      <c r="T419" s="184"/>
      <c r="U419" s="184"/>
      <c r="V419" s="184"/>
      <c r="W419" s="184"/>
      <c r="X419" s="184"/>
      <c r="Y419" s="184"/>
      <c r="Z419" s="184"/>
      <c r="AA419" s="184"/>
      <c r="AB419" s="184"/>
      <c r="AC419" s="184"/>
      <c r="AD419" s="184"/>
      <c r="AE419" s="184"/>
      <c r="AF419" s="184"/>
      <c r="AG419" s="184"/>
      <c r="AH419" s="184"/>
      <c r="AI419" s="184"/>
      <c r="AJ419" s="184"/>
      <c r="AK419" s="184"/>
      <c r="AL419" s="184"/>
      <c r="AM419" s="184"/>
      <c r="AN419" s="184"/>
      <c r="AO419" s="184"/>
      <c r="AP419" s="476">
        <f>CHOOSE($B$3,ENWL!AP419,NPgN!AP419,NPgY!AP419,WMID!AP419,EMID!AP419,SWALES!AP419,SWEST!AP419,LPN!AP419,SPN!AP419,EPN!AP419,SPD!AP419,SPMW!AP419,SSEH!AP419,SSES!AP419)</f>
        <v>0</v>
      </c>
      <c r="AQ419" s="477">
        <f>CHOOSE($B$3,ENWL!AQ419,NPgN!AQ419,NPgY!AQ419,WMID!AQ419,EMID!AQ419,SWALES!AQ419,SWEST!AQ419,LPN!AQ419,SPN!AQ419,EPN!AQ419,SPD!AQ419,SPMW!AQ419,SSEH!AQ419,SSES!AQ419)</f>
        <v>0</v>
      </c>
      <c r="AR419" s="145"/>
      <c r="AS419" s="184"/>
      <c r="AT419" s="184"/>
      <c r="AU419" s="184"/>
      <c r="AV419" s="184"/>
      <c r="AW419" s="184"/>
    </row>
    <row r="420" spans="1:49" ht="16.8">
      <c r="A420" s="82"/>
      <c r="B420" s="82"/>
      <c r="C420" s="82"/>
      <c r="D420" s="82"/>
      <c r="E420" s="82"/>
      <c r="F420" s="82"/>
      <c r="G420" s="82"/>
      <c r="H420" s="82"/>
      <c r="J420" s="82"/>
      <c r="K420" s="82"/>
      <c r="L420" s="82"/>
      <c r="M420" s="82"/>
      <c r="N420" s="82"/>
      <c r="O420" s="184"/>
      <c r="P420" s="184"/>
      <c r="Q420" s="184"/>
      <c r="R420" s="184"/>
      <c r="S420" s="184"/>
      <c r="T420" s="184"/>
      <c r="U420" s="184"/>
      <c r="V420" s="184"/>
      <c r="W420" s="184"/>
      <c r="X420" s="184"/>
      <c r="Y420" s="184"/>
      <c r="Z420" s="184"/>
      <c r="AA420" s="184"/>
      <c r="AB420" s="184"/>
      <c r="AC420" s="184"/>
      <c r="AD420" s="184"/>
      <c r="AE420" s="184"/>
      <c r="AF420" s="184"/>
      <c r="AG420" s="184"/>
      <c r="AH420" s="184"/>
      <c r="AI420" s="184"/>
      <c r="AJ420" s="184"/>
      <c r="AK420" s="184"/>
      <c r="AL420" s="184"/>
      <c r="AM420" s="184"/>
      <c r="AN420" s="184"/>
      <c r="AO420" s="184"/>
      <c r="AP420" s="184"/>
      <c r="AQ420" s="243"/>
      <c r="AR420" s="145"/>
      <c r="AS420" s="184"/>
      <c r="AT420" s="184"/>
      <c r="AU420" s="184"/>
      <c r="AV420" s="184"/>
      <c r="AW420" s="184"/>
    </row>
    <row r="421" spans="1:49" ht="16.8">
      <c r="B421" s="37" t="s">
        <v>79</v>
      </c>
      <c r="C421" s="37"/>
      <c r="D421" s="37"/>
      <c r="E421" s="37"/>
      <c r="F421" s="37"/>
      <c r="G421" s="37"/>
      <c r="H421" s="37"/>
      <c r="I421" s="37"/>
      <c r="J421" s="37"/>
      <c r="K421" s="37"/>
      <c r="L421" s="37"/>
      <c r="M421" s="37"/>
      <c r="N421" s="37"/>
      <c r="O421" s="37"/>
      <c r="P421" s="37"/>
      <c r="Q421" s="37"/>
      <c r="R421" s="37"/>
      <c r="S421" s="37"/>
      <c r="T421" s="37"/>
      <c r="U421" s="37"/>
      <c r="V421" s="37"/>
      <c r="W421" s="37"/>
      <c r="X421" s="37"/>
      <c r="Y421" s="37"/>
      <c r="Z421" s="37"/>
      <c r="AA421" s="37"/>
      <c r="AB421" s="37"/>
      <c r="AC421" s="37"/>
      <c r="AD421" s="37"/>
      <c r="AE421" s="37"/>
      <c r="AF421" s="37"/>
      <c r="AG421" s="37"/>
      <c r="AH421" s="37"/>
      <c r="AI421" s="37"/>
      <c r="AJ421" s="37"/>
      <c r="AK421" s="37"/>
      <c r="AL421" s="37"/>
      <c r="AM421" s="37"/>
      <c r="AN421" s="37"/>
      <c r="AO421" s="37"/>
      <c r="AP421" s="37"/>
      <c r="AQ421" s="38"/>
      <c r="AR421" s="37"/>
      <c r="AS421" s="37"/>
      <c r="AT421" s="37"/>
      <c r="AU421" s="37"/>
      <c r="AV421" s="37"/>
    </row>
    <row r="422" spans="1:49" ht="16.8">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3"/>
      <c r="AI422" s="83"/>
      <c r="AJ422" s="83"/>
      <c r="AK422" s="83"/>
      <c r="AL422" s="83"/>
      <c r="AM422" s="83"/>
      <c r="AN422" s="83"/>
      <c r="AO422" s="83"/>
      <c r="AP422" s="83"/>
      <c r="AQ422" s="83"/>
      <c r="AR422" s="83"/>
      <c r="AS422" s="83"/>
      <c r="AT422" s="83"/>
      <c r="AU422" s="83"/>
      <c r="AV422" s="83"/>
    </row>
    <row r="423" spans="1:49" ht="16.8">
      <c r="B423" s="83"/>
      <c r="C423" s="83"/>
      <c r="D423" s="83"/>
      <c r="E423" s="83"/>
      <c r="F423" s="83"/>
      <c r="G423" s="83"/>
      <c r="H423" s="83"/>
      <c r="I423" s="83"/>
      <c r="J423" s="83"/>
      <c r="K423" s="83"/>
      <c r="L423" s="83"/>
      <c r="M423" s="83"/>
      <c r="N423" s="83"/>
      <c r="O423" s="83"/>
      <c r="P423" s="83"/>
      <c r="Q423" s="83"/>
      <c r="R423" s="83"/>
      <c r="S423" s="83"/>
      <c r="T423" s="83"/>
      <c r="U423" s="83"/>
      <c r="V423" s="83"/>
      <c r="W423" s="83"/>
      <c r="X423" s="83"/>
      <c r="Y423" s="83"/>
      <c r="Z423" s="83"/>
      <c r="AA423" s="83"/>
      <c r="AB423" s="83"/>
      <c r="AC423" s="83"/>
      <c r="AD423" s="83"/>
      <c r="AE423" s="83"/>
      <c r="AF423" s="83"/>
      <c r="AG423" s="83"/>
      <c r="AH423" s="83"/>
      <c r="AI423" s="83"/>
      <c r="AJ423" s="83"/>
      <c r="AK423" s="83"/>
      <c r="AL423" s="83"/>
      <c r="AM423" s="83"/>
      <c r="AN423" s="83"/>
      <c r="AO423" s="83"/>
      <c r="AP423" s="83"/>
      <c r="AQ423" s="83"/>
      <c r="AR423" s="83"/>
      <c r="AS423" s="83"/>
      <c r="AT423" s="83"/>
      <c r="AU423" s="83"/>
      <c r="AV423" s="83"/>
    </row>
  </sheetData>
  <conditionalFormatting sqref="I234:I237">
    <cfRule type="cellIs" dxfId="171" priority="46" operator="equal">
      <formula>FALSE()</formula>
    </cfRule>
  </conditionalFormatting>
  <conditionalFormatting sqref="I364">
    <cfRule type="cellIs" dxfId="170" priority="18" operator="equal">
      <formula>FALSE()</formula>
    </cfRule>
  </conditionalFormatting>
  <conditionalFormatting sqref="K211:AQ217 AW211:AW217">
    <cfRule type="cellIs" dxfId="169" priority="43" operator="equal">
      <formula>FALSE()</formula>
    </cfRule>
  </conditionalFormatting>
  <conditionalFormatting sqref="K8:AW210">
    <cfRule type="cellIs" dxfId="168" priority="33" operator="equal">
      <formula>FALSE()</formula>
    </cfRule>
  </conditionalFormatting>
  <conditionalFormatting sqref="K218:AW420">
    <cfRule type="cellIs" dxfId="167" priority="1" operator="equal">
      <formula>FALSE()</formula>
    </cfRule>
  </conditionalFormatting>
  <conditionalFormatting sqref="AQ352:AQ353">
    <cfRule type="cellIs" dxfId="166" priority="21" operator="equal">
      <formula>FALSE()</formula>
    </cfRule>
  </conditionalFormatting>
  <conditionalFormatting sqref="AQ355:AQ358">
    <cfRule type="cellIs" dxfId="165" priority="20" operator="equal">
      <formula>FALSE()</formula>
    </cfRule>
  </conditionalFormatting>
  <conditionalFormatting sqref="AQ363">
    <cfRule type="cellIs" dxfId="164" priority="19" operator="equal">
      <formula>FALSE()</formula>
    </cfRule>
  </conditionalFormatting>
  <conditionalFormatting sqref="AQ368:AQ370">
    <cfRule type="cellIs" dxfId="163" priority="17" operator="equal">
      <formula>FALSE()</formula>
    </cfRule>
  </conditionalFormatting>
  <conditionalFormatting sqref="AQ372:AQ374">
    <cfRule type="cellIs" dxfId="162" priority="16" operator="equal">
      <formula>FALSE()</formula>
    </cfRule>
  </conditionalFormatting>
  <conditionalFormatting sqref="AQ378:AQ381">
    <cfRule type="cellIs" dxfId="161" priority="14" operator="equal">
      <formula>FALSE()</formula>
    </cfRule>
  </conditionalFormatting>
  <conditionalFormatting sqref="AQ385:AQ386">
    <cfRule type="cellIs" dxfId="160" priority="13" operator="equal">
      <formula>FALSE()</formula>
    </cfRule>
  </conditionalFormatting>
  <conditionalFormatting sqref="AQ388:AQ389">
    <cfRule type="cellIs" dxfId="159" priority="12" operator="equal">
      <formula>FALSE()</formula>
    </cfRule>
  </conditionalFormatting>
  <conditionalFormatting sqref="AQ391:AQ392">
    <cfRule type="cellIs" dxfId="158" priority="11" operator="equal">
      <formula>FALSE()</formula>
    </cfRule>
  </conditionalFormatting>
  <conditionalFormatting sqref="AQ394:AQ395">
    <cfRule type="cellIs" dxfId="157" priority="10" operator="equal">
      <formula>FALSE()</formula>
    </cfRule>
  </conditionalFormatting>
  <conditionalFormatting sqref="AQ397:AQ398">
    <cfRule type="cellIs" dxfId="156" priority="9" operator="equal">
      <formula>FALSE()</formula>
    </cfRule>
  </conditionalFormatting>
  <conditionalFormatting sqref="AQ400:AQ401">
    <cfRule type="cellIs" dxfId="155" priority="8" operator="equal">
      <formula>FALSE()</formula>
    </cfRule>
  </conditionalFormatting>
  <conditionalFormatting sqref="AQ403:AQ404">
    <cfRule type="cellIs" dxfId="154" priority="7" operator="equal">
      <formula>FALSE()</formula>
    </cfRule>
  </conditionalFormatting>
  <conditionalFormatting sqref="AQ406:AQ407">
    <cfRule type="cellIs" dxfId="153" priority="6" operator="equal">
      <formula>FALSE()</formula>
    </cfRule>
  </conditionalFormatting>
  <conditionalFormatting sqref="AQ409:AQ410">
    <cfRule type="cellIs" dxfId="152" priority="5" operator="equal">
      <formula>FALSE()</formula>
    </cfRule>
  </conditionalFormatting>
  <conditionalFormatting sqref="AQ412">
    <cfRule type="cellIs" dxfId="151" priority="4" operator="equal">
      <formula>FALSE()</formula>
    </cfRule>
  </conditionalFormatting>
  <conditionalFormatting sqref="AQ414:AQ415">
    <cfRule type="cellIs" dxfId="150" priority="3" operator="equal">
      <formula>FALSE()</formula>
    </cfRule>
  </conditionalFormatting>
  <conditionalFormatting sqref="AQ417:AQ419">
    <cfRule type="cellIs" dxfId="149" priority="2" operator="equal">
      <formula>FALSE()</formula>
    </cfRule>
  </conditionalFormatting>
  <conditionalFormatting sqref="AR211:AV211">
    <cfRule type="cellIs" dxfId="148" priority="42" operator="equal">
      <formula>FALSE()</formula>
    </cfRule>
  </conditionalFormatting>
  <conditionalFormatting sqref="AR213:AV217">
    <cfRule type="cellIs" dxfId="147" priority="40"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21921" r:id="rId4" name="Drop Down 1">
              <controlPr defaultSize="0" autoLine="0" autoPict="0" altText="Select appropriate network">
                <anchor moveWithCells="1">
                  <from>
                    <xdr:col>6</xdr:col>
                    <xdr:colOff>144780</xdr:colOff>
                    <xdr:row>0</xdr:row>
                    <xdr:rowOff>30480</xdr:rowOff>
                  </from>
                  <to>
                    <xdr:col>7</xdr:col>
                    <xdr:colOff>152400</xdr:colOff>
                    <xdr:row>0</xdr:row>
                    <xdr:rowOff>182880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7">
    <tabColor rgb="FFFFFFCC"/>
    <outlinePr summaryBelow="0" summaryRight="0"/>
    <pageSetUpPr autoPageBreaks="0"/>
  </sheetPr>
  <dimension ref="A1:AX22180"/>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row r="674" ht="12.6" hidden="1"/>
    <row r="675" ht="12.6" hidden="1"/>
    <row r="676" ht="12.6" hidden="1"/>
    <row r="1812" ht="12.6" hidden="1"/>
    <row r="1825" ht="12.6" hidden="1"/>
    <row r="1826" ht="12.6" hidden="1"/>
    <row r="1827" ht="12.6" hidden="1"/>
    <row r="1828" ht="12.6" hidden="1"/>
    <row r="1840" ht="12.6" hidden="1"/>
    <row r="1841" ht="12.6" hidden="1"/>
    <row r="1842" ht="12.6" hidden="1"/>
    <row r="1843" ht="12.6" hidden="1"/>
    <row r="1844" ht="12.6" hidden="1"/>
    <row r="1848" ht="12.6" hidden="1"/>
    <row r="1849" ht="12.6" hidden="1"/>
    <row r="1850" ht="12.6" hidden="1"/>
    <row r="1851" ht="12.6" hidden="1"/>
    <row r="1852" ht="12.6" hidden="1"/>
    <row r="1853" ht="12.6" hidden="1"/>
    <row r="1854" ht="12.6" hidden="1"/>
    <row r="1855" ht="12.6" hidden="1"/>
    <row r="1856" ht="12.6" hidden="1"/>
    <row r="1857" ht="12.6" hidden="1"/>
    <row r="1858" ht="12.6" hidden="1"/>
    <row r="1859" ht="12.6" hidden="1"/>
    <row r="1860" ht="12.6" hidden="1"/>
    <row r="1861" ht="12.6" hidden="1"/>
    <row r="1862" ht="12.6" hidden="1"/>
    <row r="1863" ht="12.6" hidden="1"/>
    <row r="1864" ht="12.6" hidden="1"/>
    <row r="1865" ht="12.6" hidden="1"/>
    <row r="1866" ht="12.6" hidden="1"/>
    <row r="1867" ht="12.6" hidden="1"/>
    <row r="1868" ht="12.6" hidden="1"/>
    <row r="1869" ht="12.6" hidden="1"/>
    <row r="1870" ht="12.6" hidden="1"/>
    <row r="1871" ht="12.6" hidden="1"/>
    <row r="1872" ht="12.6" hidden="1"/>
    <row r="1873" ht="12.6" hidden="1"/>
    <row r="1874" ht="12.6" hidden="1"/>
    <row r="1875" ht="12.6" hidden="1"/>
    <row r="1876" ht="12.6" hidden="1"/>
    <row r="1877" ht="12.6" hidden="1"/>
    <row r="1878" ht="12.6" hidden="1"/>
    <row r="1879" ht="12.6" hidden="1"/>
    <row r="1880" ht="12.6" hidden="1"/>
    <row r="1881" ht="12.6" hidden="1"/>
    <row r="1882" ht="12.6" hidden="1"/>
    <row r="1883" ht="12.6" hidden="1"/>
    <row r="1884" ht="12.6" hidden="1"/>
    <row r="1885" ht="12.6" hidden="1"/>
    <row r="1886" ht="12.6" hidden="1"/>
    <row r="1887" ht="12.6" hidden="1"/>
    <row r="1888" ht="12.6" hidden="1"/>
    <row r="1889" ht="12.6" hidden="1"/>
    <row r="1890" ht="12.6" hidden="1"/>
    <row r="1891" ht="12.6" hidden="1"/>
    <row r="1892" ht="12.6" hidden="1"/>
    <row r="1893" ht="12.6" hidden="1"/>
    <row r="1894" ht="12.6" hidden="1"/>
    <row r="1895" ht="12.6" hidden="1"/>
    <row r="1896" ht="12.6" hidden="1"/>
    <row r="1897" ht="12.6" hidden="1"/>
    <row r="1898" ht="12.6" hidden="1"/>
    <row r="1899" ht="12.6" hidden="1"/>
    <row r="1900" ht="12.6" hidden="1"/>
    <row r="1901" ht="12.6" hidden="1"/>
    <row r="1902" ht="12.6" hidden="1"/>
    <row r="1903" ht="12.6" hidden="1"/>
    <row r="1904" ht="12.6" hidden="1"/>
    <row r="1905" ht="12.6" hidden="1"/>
    <row r="1906" ht="12.6" hidden="1"/>
    <row r="1907" ht="12.6" hidden="1"/>
    <row r="1908" ht="12.6" hidden="1"/>
    <row r="1909" ht="12.6" hidden="1"/>
    <row r="1910" ht="12.6" hidden="1"/>
    <row r="1911" ht="12.6" hidden="1"/>
    <row r="1912" ht="12.6" hidden="1"/>
    <row r="1913" ht="12.6" hidden="1"/>
    <row r="1914" ht="12.6" hidden="1"/>
    <row r="1915" ht="12.6" hidden="1"/>
    <row r="1916" ht="12.6" hidden="1"/>
    <row r="1917" ht="12.6" hidden="1"/>
    <row r="1918" ht="12.6" hidden="1"/>
    <row r="1919" ht="12.6" hidden="1"/>
    <row r="1920" ht="12.6" hidden="1"/>
    <row r="1921" ht="12.6" hidden="1"/>
    <row r="1922" ht="12.6" hidden="1"/>
    <row r="1923" ht="12.6" hidden="1"/>
    <row r="1924" ht="12.6" hidden="1"/>
    <row r="1925" ht="12.6" hidden="1"/>
    <row r="1926" ht="12.6" hidden="1"/>
    <row r="1927" ht="12.6" hidden="1"/>
    <row r="1928" ht="12.6" hidden="1"/>
    <row r="1929" ht="12.6" hidden="1"/>
    <row r="1930" ht="12.6" hidden="1"/>
    <row r="1931" ht="12.6" hidden="1"/>
    <row r="1932" ht="12.6" hidden="1"/>
    <row r="1933" ht="12.6" hidden="1"/>
    <row r="1934" ht="12.6" hidden="1"/>
    <row r="1935" ht="12.6" hidden="1"/>
    <row r="1936" ht="12.6" hidden="1"/>
    <row r="1937" ht="12.6" hidden="1"/>
    <row r="1938" ht="12.6" hidden="1"/>
    <row r="1939" ht="12.6" hidden="1"/>
    <row r="1940" ht="12.6" hidden="1"/>
    <row r="1941" ht="12.6" hidden="1"/>
    <row r="1942" ht="12.6" hidden="1"/>
    <row r="1943" ht="12.6" hidden="1"/>
    <row r="1944" ht="12.6" hidden="1"/>
    <row r="1945" ht="12.6" hidden="1"/>
    <row r="1946" ht="12.6" hidden="1"/>
    <row r="1947" ht="12.6" hidden="1"/>
    <row r="1948" ht="12.6" hidden="1"/>
    <row r="1949" ht="12.6" hidden="1"/>
    <row r="1950" ht="12.6" hidden="1"/>
    <row r="1951" ht="12.6" hidden="1"/>
    <row r="1952" ht="12.6" hidden="1"/>
    <row r="1953" ht="12.6" hidden="1"/>
    <row r="1954" ht="12.6" hidden="1"/>
    <row r="1955" ht="12.6" hidden="1"/>
    <row r="1956" ht="12.6" hidden="1"/>
    <row r="1957" ht="12.6" hidden="1"/>
    <row r="1958" ht="12.6" hidden="1"/>
    <row r="1959" ht="12.6" hidden="1"/>
    <row r="1960" ht="12.6" hidden="1"/>
    <row r="1961" ht="12.6" hidden="1"/>
    <row r="1962" ht="12.6" hidden="1"/>
    <row r="1963" ht="12.6" hidden="1"/>
    <row r="1964" ht="12.6" hidden="1"/>
    <row r="1965" ht="12.6" hidden="1"/>
    <row r="1966" ht="12.6" hidden="1"/>
    <row r="1967" ht="12.6" hidden="1"/>
    <row r="1968" ht="12.6" hidden="1"/>
    <row r="1969" ht="12.6" hidden="1"/>
    <row r="1970" ht="12.6" hidden="1"/>
    <row r="1971" ht="12.6" hidden="1"/>
    <row r="1972" ht="12.6" hidden="1"/>
    <row r="1973" ht="12.6" hidden="1"/>
    <row r="1974" ht="12.6" hidden="1"/>
    <row r="1975" ht="12.6" hidden="1"/>
    <row r="1976" ht="12.6" hidden="1"/>
    <row r="1977" ht="12.6" hidden="1"/>
    <row r="1978" ht="12.6" hidden="1"/>
    <row r="1979" ht="12.6" hidden="1"/>
    <row r="1980" ht="12.6" hidden="1"/>
    <row r="1981" ht="12.6" hidden="1"/>
    <row r="1982" ht="12.6" hidden="1"/>
    <row r="1983" ht="12.6" hidden="1"/>
    <row r="1984" ht="12.6" hidden="1"/>
    <row r="1985" ht="12.6" hidden="1"/>
    <row r="1986" ht="12.6" hidden="1"/>
    <row r="1987" ht="12.6" hidden="1"/>
    <row r="1988" ht="12.6" hidden="1"/>
    <row r="1989" ht="12.6" hidden="1"/>
    <row r="1990" ht="12.6" hidden="1"/>
    <row r="1991" ht="12.6" hidden="1"/>
    <row r="1992" ht="12.6" hidden="1"/>
    <row r="1993" ht="12.6" hidden="1"/>
    <row r="1994" ht="12.6" hidden="1"/>
    <row r="1995" ht="12.6" hidden="1"/>
    <row r="1996" ht="12.6" hidden="1"/>
    <row r="1997" ht="12.6" hidden="1"/>
    <row r="1998" ht="12.6" hidden="1"/>
    <row r="1999" ht="12.6" hidden="1"/>
    <row r="2000" ht="12.6" hidden="1"/>
    <row r="2001" ht="12.6" hidden="1"/>
    <row r="2002" ht="12.6" hidden="1"/>
    <row r="2003" ht="12.6" hidden="1"/>
    <row r="2004" ht="12.6" hidden="1"/>
    <row r="2005" ht="12.6" hidden="1"/>
    <row r="2006" ht="12.6" hidden="1"/>
    <row r="2007" ht="12.6" hidden="1"/>
    <row r="2008" ht="12.6" hidden="1"/>
    <row r="2009" ht="12.6" hidden="1"/>
    <row r="2010" ht="12.6" hidden="1"/>
    <row r="2011" ht="12.6" hidden="1"/>
    <row r="2012" ht="12.6" hidden="1"/>
    <row r="2013" ht="12.6" hidden="1"/>
    <row r="2014" ht="12.6" hidden="1"/>
    <row r="2015" ht="12.6" hidden="1"/>
    <row r="2016" ht="12.6" hidden="1"/>
    <row r="2017" ht="12.6" hidden="1"/>
    <row r="2018" ht="12.6" hidden="1"/>
    <row r="2019" ht="12.6" hidden="1"/>
    <row r="2020" ht="12.6" hidden="1"/>
    <row r="2021" ht="12.6" hidden="1"/>
    <row r="2022" ht="12.6" hidden="1"/>
    <row r="2023" ht="12.6" hidden="1"/>
    <row r="2024" ht="12.6" hidden="1"/>
    <row r="2025" ht="12.6" hidden="1"/>
    <row r="2026" ht="12.6" hidden="1"/>
    <row r="2027" ht="12.6" hidden="1"/>
    <row r="2028" ht="12.6" hidden="1"/>
    <row r="2029" ht="12.6" hidden="1"/>
    <row r="2030" ht="12.6" hidden="1"/>
    <row r="2031" ht="12.6" hidden="1"/>
    <row r="2032" ht="12.6" hidden="1"/>
    <row r="2033" ht="12.6" hidden="1"/>
    <row r="2034" ht="12.6" hidden="1"/>
    <row r="2035" ht="12.6" hidden="1"/>
    <row r="2036" ht="12.6" hidden="1"/>
    <row r="2037" ht="12.6" hidden="1"/>
    <row r="2038" ht="12.6" hidden="1"/>
    <row r="2039" ht="12.6" hidden="1"/>
    <row r="2040" ht="12.6" hidden="1"/>
    <row r="2041" ht="12.6" hidden="1"/>
    <row r="2042" ht="12.6" hidden="1"/>
    <row r="2043" ht="12.6" hidden="1"/>
    <row r="2044" ht="12.6" hidden="1"/>
    <row r="2045" ht="12.6" hidden="1"/>
    <row r="2046" ht="12.6" hidden="1"/>
    <row r="2047" ht="12.6" hidden="1"/>
    <row r="2048" ht="12.6" hidden="1"/>
    <row r="2049" ht="12.6" hidden="1"/>
    <row r="2050" ht="12.6" hidden="1"/>
    <row r="2051" ht="12.6" hidden="1"/>
    <row r="2052" ht="12.6" hidden="1"/>
    <row r="2053" ht="12.6" hidden="1"/>
    <row r="2054" ht="12.6" hidden="1"/>
    <row r="2055" ht="12.6" hidden="1"/>
    <row r="2056" ht="12.6" hidden="1"/>
    <row r="2057" ht="12.6" hidden="1"/>
    <row r="2058" ht="12.6" hidden="1"/>
    <row r="2059" ht="12.6" hidden="1"/>
    <row r="2060" ht="12.6" hidden="1"/>
    <row r="2061" ht="12.6" hidden="1"/>
    <row r="2062" ht="12.6" hidden="1"/>
    <row r="2063" ht="12.6" hidden="1"/>
    <row r="2064" ht="12.6" hidden="1"/>
    <row r="2065" ht="12.6" hidden="1"/>
    <row r="2066" ht="12.6" hidden="1"/>
    <row r="2067" ht="12.6" hidden="1"/>
    <row r="2068" ht="12.6" hidden="1"/>
    <row r="2069" ht="12.6" hidden="1"/>
    <row r="2070" ht="12.6" hidden="1"/>
    <row r="2071" ht="12.6" hidden="1"/>
    <row r="2072" ht="12.6" hidden="1"/>
    <row r="2073" ht="12.6" hidden="1"/>
    <row r="2074" ht="12.6" hidden="1"/>
    <row r="2075" ht="12.6" hidden="1"/>
    <row r="2076" ht="12.6" hidden="1"/>
    <row r="2077" ht="12.6" hidden="1"/>
    <row r="2078" ht="12.6" hidden="1"/>
    <row r="2079" ht="12.6" hidden="1"/>
    <row r="2080" ht="12.6" hidden="1"/>
    <row r="2081" ht="12.6" hidden="1"/>
    <row r="2082" ht="12.6" hidden="1"/>
    <row r="2083" ht="12.6" hidden="1"/>
    <row r="2084" ht="12.6" hidden="1"/>
    <row r="2085" ht="12.6" hidden="1"/>
    <row r="2086" ht="12.6" hidden="1"/>
    <row r="2087" ht="12.6" hidden="1"/>
    <row r="2088" ht="12.6" hidden="1"/>
    <row r="2089" ht="12.6" hidden="1"/>
    <row r="2090" ht="12.6" hidden="1"/>
    <row r="2091" ht="12.6" hidden="1"/>
    <row r="2092" ht="12.6" hidden="1"/>
    <row r="2093" ht="12.6" hidden="1"/>
    <row r="2094" ht="12.6" hidden="1"/>
    <row r="2095" ht="12.6" hidden="1"/>
    <row r="2096" ht="12.6" hidden="1"/>
    <row r="2097" ht="12.6" hidden="1"/>
    <row r="2098" ht="12.6" hidden="1"/>
    <row r="2099" ht="12.6" hidden="1"/>
    <row r="2100" ht="12.6" hidden="1"/>
    <row r="2101" ht="12.6" hidden="1"/>
    <row r="2102" ht="12.6" hidden="1"/>
    <row r="2103" ht="12.6" hidden="1"/>
    <row r="2104" ht="12.6" hidden="1"/>
    <row r="2105" ht="12.6" hidden="1"/>
    <row r="2106" ht="12.6" hidden="1"/>
    <row r="2107" ht="12.6" hidden="1"/>
    <row r="2108" ht="12.6" hidden="1"/>
    <row r="2109" ht="12.6" hidden="1"/>
    <row r="2110" ht="12.6" hidden="1"/>
    <row r="2111" ht="12.6" hidden="1"/>
    <row r="2112" ht="12.6" hidden="1"/>
    <row r="2113" ht="12.6" hidden="1"/>
    <row r="2114" ht="12.6" hidden="1"/>
    <row r="2115" ht="12.6" hidden="1"/>
    <row r="2116" ht="12.6" hidden="1"/>
    <row r="2117" ht="12.6" hidden="1"/>
    <row r="2118" ht="12.6" hidden="1"/>
    <row r="2119" ht="12.6" hidden="1"/>
    <row r="2120" ht="12.6" hidden="1"/>
    <row r="2121" ht="12.6" hidden="1"/>
    <row r="2122" ht="12.6" hidden="1"/>
    <row r="2123" ht="12.6" hidden="1"/>
    <row r="2124" ht="12.6" hidden="1"/>
    <row r="2125" ht="12.6" hidden="1"/>
    <row r="2126" ht="12.6" hidden="1"/>
    <row r="2127" ht="12.6" hidden="1"/>
    <row r="2128" ht="12.6" hidden="1"/>
    <row r="2129" ht="12.6" hidden="1"/>
    <row r="2130" ht="12.6" hidden="1"/>
    <row r="2131" ht="12.6" hidden="1"/>
    <row r="2132" ht="12.6" hidden="1"/>
    <row r="2133" ht="12.6" hidden="1"/>
    <row r="2134" ht="12.6" hidden="1"/>
    <row r="2135" ht="12.6" hidden="1"/>
    <row r="2136" ht="12.6" hidden="1"/>
    <row r="2137" ht="12.6" hidden="1"/>
    <row r="2138" ht="12.6" hidden="1"/>
    <row r="2139" ht="12.6" hidden="1"/>
    <row r="2140" ht="12.6" hidden="1"/>
    <row r="2141" ht="12.6" hidden="1"/>
    <row r="2142" ht="12.6" hidden="1"/>
    <row r="2143" ht="12.6" hidden="1"/>
    <row r="2144" ht="12.6" hidden="1"/>
    <row r="2145" ht="12.6" hidden="1"/>
    <row r="2146" ht="12.6" hidden="1"/>
    <row r="2147" ht="12.6" hidden="1"/>
    <row r="2148" ht="12.6" hidden="1"/>
    <row r="2149" ht="12.6" hidden="1"/>
    <row r="2150" ht="12.6" hidden="1"/>
    <row r="2151" ht="12.6" hidden="1"/>
    <row r="2152" ht="12.6" hidden="1"/>
    <row r="2153" ht="12.6" hidden="1"/>
    <row r="2154" ht="12.6" hidden="1"/>
    <row r="2155" ht="12.6" hidden="1"/>
    <row r="2156" ht="12.6" hidden="1"/>
    <row r="2157" ht="12.6" hidden="1"/>
    <row r="2158" ht="12.6" hidden="1"/>
    <row r="2159" ht="12.6" hidden="1"/>
    <row r="2160" ht="12.6" hidden="1"/>
    <row r="2161" ht="12.6" hidden="1"/>
    <row r="2162" ht="12.6" hidden="1"/>
    <row r="2163" ht="12.6" hidden="1"/>
    <row r="2164" ht="12.6" hidden="1"/>
    <row r="2165" ht="12.6" hidden="1"/>
    <row r="2166" ht="12.6" hidden="1"/>
    <row r="2167" ht="12.6" hidden="1"/>
    <row r="2168" ht="12.6" hidden="1"/>
    <row r="2169" ht="12.6" hidden="1"/>
    <row r="2170" ht="12.6" hidden="1"/>
    <row r="2171" ht="12.6" hidden="1"/>
    <row r="2172" ht="12.6" hidden="1"/>
    <row r="2173" ht="12.6" hidden="1"/>
    <row r="2174" ht="12.6" hidden="1"/>
    <row r="2175" ht="12.6" hidden="1"/>
    <row r="2176" ht="12.6" hidden="1"/>
    <row r="2177" ht="12.6" hidden="1"/>
    <row r="2178" ht="12.6" hidden="1"/>
    <row r="2179" ht="12.6" hidden="1"/>
    <row r="2180" ht="12.6" hidden="1"/>
    <row r="2181" ht="12.6" hidden="1"/>
    <row r="2182" ht="12.6" hidden="1"/>
    <row r="2183" ht="12.6" hidden="1"/>
    <row r="2184" ht="12.6" hidden="1"/>
    <row r="2185" ht="12.6" hidden="1"/>
    <row r="2186" ht="12.6" hidden="1"/>
    <row r="2187" ht="12.6" hidden="1"/>
    <row r="2188" ht="12.6" hidden="1"/>
    <row r="2189" ht="12.6" hidden="1"/>
    <row r="2190" ht="12.6" hidden="1"/>
    <row r="2191" ht="12.6" hidden="1"/>
    <row r="2192" ht="12.6" hidden="1"/>
    <row r="2193" ht="12.6" hidden="1"/>
    <row r="2194" ht="12.6" hidden="1"/>
    <row r="2195" ht="12.6" hidden="1"/>
    <row r="2196" ht="12.6" hidden="1"/>
    <row r="2197" ht="12.6" hidden="1"/>
    <row r="2198" ht="12.6" hidden="1"/>
    <row r="2199" ht="12.6" hidden="1"/>
    <row r="2200" ht="12.6" hidden="1"/>
    <row r="2201" ht="12.6" hidden="1"/>
    <row r="2202" ht="12.6" hidden="1"/>
    <row r="2203" ht="12.6" hidden="1"/>
    <row r="2204" ht="12.6" hidden="1"/>
    <row r="2205" ht="12.6" hidden="1"/>
    <row r="2206" ht="12.6" hidden="1"/>
    <row r="2207" ht="12.6" hidden="1"/>
    <row r="2208" ht="12.6" hidden="1"/>
    <row r="2209" ht="12.6" hidden="1"/>
    <row r="2210" ht="12.6" hidden="1"/>
    <row r="2211" ht="12.6" hidden="1"/>
    <row r="2212" ht="12.6" hidden="1"/>
    <row r="2213" ht="12.6" hidden="1"/>
    <row r="2214" ht="12.6" hidden="1"/>
    <row r="2215" ht="12.6" hidden="1"/>
    <row r="2216" ht="12.6" hidden="1"/>
    <row r="2217" ht="12.6" hidden="1"/>
    <row r="2218" ht="12.6" hidden="1"/>
    <row r="2219" ht="12.6" hidden="1"/>
    <row r="2220" ht="12.6" hidden="1"/>
    <row r="2221" ht="12.6" hidden="1"/>
    <row r="2222" ht="12.6" hidden="1"/>
    <row r="2223" ht="12.6" hidden="1"/>
    <row r="2224" ht="12.6" hidden="1"/>
    <row r="2225" ht="12.6" hidden="1"/>
    <row r="2226" ht="12.6" hidden="1"/>
    <row r="2227" ht="12.6" hidden="1"/>
    <row r="2228" ht="12.6" hidden="1"/>
    <row r="2229" ht="12.6" hidden="1"/>
    <row r="2230" ht="12.6" hidden="1"/>
    <row r="2231" ht="12.6" hidden="1"/>
    <row r="2232" ht="12.6" hidden="1"/>
    <row r="2233" ht="12.6" hidden="1"/>
    <row r="2234" ht="12.6" hidden="1"/>
    <row r="2235" ht="12.6" hidden="1"/>
    <row r="2236" ht="12.6" hidden="1"/>
    <row r="2237" ht="12.6" hidden="1"/>
    <row r="2238" ht="12.6" hidden="1"/>
    <row r="2239" ht="12.6" hidden="1"/>
    <row r="2240" ht="12.6" hidden="1"/>
    <row r="2241" ht="12.6" hidden="1"/>
    <row r="2242" ht="12.6" hidden="1"/>
    <row r="2243" ht="12.6" hidden="1"/>
    <row r="2244" ht="12.6" hidden="1"/>
    <row r="2245" ht="12.6" hidden="1"/>
    <row r="2246" ht="12.6" hidden="1"/>
    <row r="2247" ht="12.6" hidden="1"/>
    <row r="2248" ht="12.6" hidden="1"/>
    <row r="2249" ht="12.6" hidden="1"/>
    <row r="2250" ht="12.6" hidden="1"/>
    <row r="2251" ht="12.6" hidden="1"/>
    <row r="2252" ht="12.6" hidden="1"/>
    <row r="2253" ht="12.6" hidden="1"/>
    <row r="2254" ht="12.6" hidden="1"/>
    <row r="2255" ht="12.6" hidden="1"/>
    <row r="2256" ht="12.6" hidden="1"/>
    <row r="2257" ht="12.6" hidden="1"/>
    <row r="2258" ht="12.6" hidden="1"/>
    <row r="2259" ht="12.6" hidden="1"/>
    <row r="2260" ht="12.6" hidden="1"/>
    <row r="2261" ht="12.6" hidden="1"/>
    <row r="2262" ht="12.6" hidden="1"/>
    <row r="2263" ht="12.6" hidden="1"/>
    <row r="2264" ht="12.6" hidden="1"/>
    <row r="2265" ht="12.6" hidden="1"/>
    <row r="2266" ht="12.6" hidden="1"/>
    <row r="2267" ht="12.6" hidden="1"/>
    <row r="2268" ht="12.6" hidden="1"/>
    <row r="2269" ht="12.6" hidden="1"/>
    <row r="2270" ht="12.6" hidden="1"/>
    <row r="2271" ht="12.6" hidden="1"/>
    <row r="2272" ht="12.6" hidden="1"/>
    <row r="2273" ht="12.6" hidden="1"/>
    <row r="2274" ht="12.6" hidden="1"/>
    <row r="2275" ht="12.6" hidden="1"/>
    <row r="2276" ht="12.6" hidden="1"/>
    <row r="2277" ht="12.6" hidden="1"/>
    <row r="2278" ht="12.6" hidden="1"/>
    <row r="2279" ht="12.6" hidden="1"/>
    <row r="2280" ht="12.6" hidden="1"/>
    <row r="2281" ht="12.6" hidden="1"/>
    <row r="2282" ht="12.6" hidden="1"/>
    <row r="2283" ht="12.6" hidden="1"/>
    <row r="2284" ht="12.6" hidden="1"/>
    <row r="2285" ht="12.6" hidden="1"/>
    <row r="2286" ht="12.6" hidden="1"/>
    <row r="2287" ht="12.6" hidden="1"/>
    <row r="2288" ht="12.6" hidden="1"/>
    <row r="2289" ht="12.6" hidden="1"/>
    <row r="2290" ht="12.6" hidden="1"/>
    <row r="2291" ht="12.6" hidden="1"/>
    <row r="2292" ht="12.6" hidden="1"/>
    <row r="2293" ht="12.6" hidden="1"/>
    <row r="2294" ht="12.6" hidden="1"/>
    <row r="2295" ht="12.6" hidden="1"/>
    <row r="2296" ht="12.6" hidden="1"/>
    <row r="2297" ht="12.6" hidden="1"/>
    <row r="2298" ht="12.6" hidden="1"/>
    <row r="2299" ht="12.6" hidden="1"/>
    <row r="2300" ht="12.6" hidden="1"/>
    <row r="2301" ht="12.6" hidden="1"/>
    <row r="2302" ht="12.6" hidden="1"/>
    <row r="2303" ht="12.6" hidden="1"/>
    <row r="2304" ht="12.6" hidden="1"/>
    <row r="2305" ht="12.6" hidden="1"/>
    <row r="2306" ht="12.6" hidden="1"/>
    <row r="2307" ht="12.6" hidden="1"/>
    <row r="2308" ht="12.6" hidden="1"/>
    <row r="2309" ht="12.6" hidden="1"/>
    <row r="2310" ht="12.6" hidden="1"/>
    <row r="2311" ht="12.6" hidden="1"/>
    <row r="2312" ht="12.6" hidden="1"/>
    <row r="2313" ht="12.6" hidden="1"/>
    <row r="2314" ht="12.6" hidden="1"/>
    <row r="2315" ht="12.6" hidden="1"/>
    <row r="2316" ht="12.6" hidden="1"/>
    <row r="2317" ht="12.6" hidden="1"/>
    <row r="2318" ht="12.6" hidden="1"/>
    <row r="2319" ht="12.6" hidden="1"/>
    <row r="2320" ht="12.6" hidden="1"/>
    <row r="2321" ht="12.6" hidden="1"/>
    <row r="2322" ht="12.6" hidden="1"/>
    <row r="2323" ht="12.6" hidden="1"/>
    <row r="2324" ht="12.6" hidden="1"/>
    <row r="2325" ht="12.6" hidden="1"/>
    <row r="2326" ht="12.6" hidden="1"/>
    <row r="2327" ht="12.6" hidden="1"/>
    <row r="2328" ht="12.6" hidden="1"/>
    <row r="2329" ht="12.6" hidden="1"/>
    <row r="2330" ht="12.6" hidden="1"/>
    <row r="2331" ht="12.6" hidden="1"/>
    <row r="2332" ht="12.6" hidden="1"/>
    <row r="2333" ht="12.6" hidden="1"/>
    <row r="2334" ht="12.6" hidden="1"/>
    <row r="2335" ht="12.6" hidden="1"/>
    <row r="2336" ht="12.6" hidden="1"/>
    <row r="2337" ht="12.6" hidden="1"/>
    <row r="2338" ht="12.6" hidden="1"/>
    <row r="2339" ht="12.6" hidden="1"/>
    <row r="2340" ht="12.6" hidden="1"/>
    <row r="2341" ht="12.6" hidden="1"/>
    <row r="2342" ht="12.6" hidden="1"/>
    <row r="2343" ht="12.6" hidden="1"/>
    <row r="2344" ht="12.6" hidden="1"/>
    <row r="2345" ht="12.6" hidden="1"/>
    <row r="2346" ht="12.6" hidden="1"/>
    <row r="2347" ht="12.6" hidden="1"/>
    <row r="2348" ht="12.6" hidden="1"/>
    <row r="2349" ht="12.6" hidden="1"/>
    <row r="2350" ht="12.6" hidden="1"/>
    <row r="2351" ht="12.6" hidden="1"/>
    <row r="2352" ht="12.6" hidden="1"/>
    <row r="2353" ht="12.6" hidden="1"/>
    <row r="2354" ht="12.6" hidden="1"/>
    <row r="2355" ht="12.6" hidden="1"/>
    <row r="2356" ht="12.6" hidden="1"/>
    <row r="2357" ht="12.6" hidden="1"/>
    <row r="2358" ht="12.6" hidden="1"/>
    <row r="2359" ht="12.6" hidden="1"/>
    <row r="2360" ht="12.6" hidden="1"/>
    <row r="2361" ht="12.6" hidden="1"/>
    <row r="2362" ht="12.6" hidden="1"/>
    <row r="2363" ht="12.6" hidden="1"/>
    <row r="2364" ht="12.6" hidden="1"/>
    <row r="2365" ht="12.6" hidden="1"/>
    <row r="2366" ht="12.6" hidden="1"/>
    <row r="2367" ht="12.6" hidden="1"/>
    <row r="2368" ht="12.6" hidden="1"/>
    <row r="2369" ht="12.6" hidden="1"/>
    <row r="2370" ht="12.6" hidden="1"/>
    <row r="2371" ht="12.6" hidden="1"/>
    <row r="2372" ht="12.6" hidden="1"/>
    <row r="2373" ht="12.6" hidden="1"/>
    <row r="2374" ht="12.6" hidden="1"/>
    <row r="2375" ht="12.6" hidden="1"/>
    <row r="2376" ht="12.6" hidden="1"/>
    <row r="2377" ht="12.6" hidden="1"/>
    <row r="2378" ht="12.6" hidden="1"/>
    <row r="2379" ht="12.6" hidden="1"/>
    <row r="2380" ht="12.6" hidden="1"/>
    <row r="2381" ht="12.6" hidden="1"/>
    <row r="2382" ht="12.6" hidden="1"/>
    <row r="2383" ht="12.6" hidden="1"/>
    <row r="2384" ht="12.6" hidden="1"/>
    <row r="2385" ht="12.6" hidden="1"/>
    <row r="2386" ht="12.6" hidden="1"/>
    <row r="2387" ht="12.6" hidden="1"/>
    <row r="2388" ht="12.6" hidden="1"/>
    <row r="2389" ht="12.6" hidden="1"/>
    <row r="2390" ht="12.6" hidden="1"/>
    <row r="2391" ht="12.6" hidden="1"/>
    <row r="2392" ht="12.6" hidden="1"/>
    <row r="2393" ht="12.6" hidden="1"/>
    <row r="2394" ht="12.6" hidden="1"/>
    <row r="2395" ht="12.6" hidden="1"/>
    <row r="2396" ht="12.6" hidden="1"/>
    <row r="2397" ht="12.6" hidden="1"/>
    <row r="2398" ht="12.6" hidden="1"/>
    <row r="2399" ht="12.6" hidden="1"/>
    <row r="2400" ht="12.6" hidden="1"/>
    <row r="2401" ht="12.6" hidden="1"/>
    <row r="2402" ht="12.6" hidden="1"/>
    <row r="2403" ht="12.6" hidden="1"/>
    <row r="2404" ht="12.6" hidden="1"/>
    <row r="2405" ht="12.6" hidden="1"/>
    <row r="2406" ht="12.6" hidden="1"/>
    <row r="2407" ht="12.6" hidden="1"/>
    <row r="2408" ht="12.6" hidden="1"/>
    <row r="2409" ht="12.6" hidden="1"/>
    <row r="2410" ht="12.6" hidden="1"/>
    <row r="2411" ht="12.6" hidden="1"/>
    <row r="2412" ht="12.6" hidden="1"/>
    <row r="2413" ht="12.6" hidden="1"/>
    <row r="2414" ht="12.6" hidden="1"/>
    <row r="2415" ht="12.6" hidden="1"/>
    <row r="2416" ht="12.6" hidden="1"/>
    <row r="2417" ht="12.6" hidden="1"/>
    <row r="2418" ht="12.6" hidden="1"/>
    <row r="2419" ht="12.6" hidden="1"/>
    <row r="2420" ht="12.6" hidden="1"/>
    <row r="2421" ht="12.6" hidden="1"/>
    <row r="2422" ht="12.6" hidden="1"/>
    <row r="2423" ht="12.6" hidden="1"/>
    <row r="2424" ht="12.6" hidden="1"/>
    <row r="2425" ht="12.6" hidden="1"/>
    <row r="2426" ht="12.6" hidden="1"/>
    <row r="2427" ht="12.6" hidden="1"/>
    <row r="2428" ht="12.6" hidden="1"/>
    <row r="2429" ht="12.6" hidden="1"/>
    <row r="2430" ht="12.6" hidden="1"/>
    <row r="2431" ht="12.6" hidden="1"/>
    <row r="2432" ht="12.6" hidden="1"/>
    <row r="2433" ht="12.6" hidden="1"/>
    <row r="2434" ht="12.6" hidden="1"/>
    <row r="2435" ht="12.6" hidden="1"/>
    <row r="2436" ht="12.6" hidden="1"/>
    <row r="2437" ht="12.6" hidden="1"/>
    <row r="2438" ht="12.6" hidden="1"/>
    <row r="2439" ht="12.6" hidden="1"/>
    <row r="2440" ht="12.6" hidden="1"/>
    <row r="2441" ht="12.6" hidden="1"/>
    <row r="2442" ht="12.6" hidden="1"/>
    <row r="2443" ht="12.6" hidden="1"/>
    <row r="2444" ht="12.6" hidden="1"/>
    <row r="2445" ht="12.6" hidden="1"/>
    <row r="2446" ht="12.6" hidden="1"/>
    <row r="2447" ht="12.6" hidden="1"/>
    <row r="2448" ht="12.6" hidden="1"/>
    <row r="2449" ht="12.6" hidden="1"/>
    <row r="2450" ht="12.6" hidden="1"/>
    <row r="2451" ht="12.6" hidden="1"/>
    <row r="2452" ht="12.6" hidden="1"/>
    <row r="2453" ht="12.6" hidden="1"/>
    <row r="2454" ht="12.6" hidden="1"/>
    <row r="2455" ht="12.6" hidden="1"/>
    <row r="2456" ht="12.6" hidden="1"/>
    <row r="2457" ht="12.6" hidden="1"/>
    <row r="2458" ht="12.6" hidden="1"/>
    <row r="2459" ht="12.6" hidden="1"/>
    <row r="2460" ht="12.6" hidden="1"/>
    <row r="2461" ht="12.6" hidden="1"/>
    <row r="2462" ht="12.6" hidden="1"/>
    <row r="2463" ht="12.6" hidden="1"/>
    <row r="2464" ht="12.6" hidden="1"/>
    <row r="2465" ht="12.6" hidden="1"/>
    <row r="2466" ht="12.6" hidden="1"/>
    <row r="2467" ht="12.6" hidden="1"/>
    <row r="2468" ht="12.6" hidden="1"/>
    <row r="2469" ht="12.6" hidden="1"/>
    <row r="2470" ht="12.6" hidden="1"/>
    <row r="2471" ht="12.6" hidden="1"/>
    <row r="2472" ht="12.6" hidden="1"/>
    <row r="2473" ht="12.6" hidden="1"/>
    <row r="2474" ht="12.6" hidden="1"/>
    <row r="2475" ht="12.6" hidden="1"/>
    <row r="2476" ht="12.6" hidden="1"/>
    <row r="2477" ht="12.6" hidden="1"/>
    <row r="2478" ht="12.6" hidden="1"/>
    <row r="2479" ht="12.6" hidden="1"/>
    <row r="2480" ht="12.6" hidden="1"/>
    <row r="2481" ht="12.6" hidden="1"/>
    <row r="2482" ht="12.6" hidden="1"/>
    <row r="2483" ht="12.6" hidden="1"/>
    <row r="2484" ht="12.6" hidden="1"/>
    <row r="2485" ht="12.6" hidden="1"/>
    <row r="2486" ht="12.6" hidden="1"/>
    <row r="2487" ht="12.6" hidden="1"/>
    <row r="2488" ht="12.6" hidden="1"/>
    <row r="2489" ht="12.6" hidden="1"/>
    <row r="2490" ht="12.6" hidden="1"/>
    <row r="2491" ht="12.6" hidden="1"/>
    <row r="2492" ht="12.6" hidden="1"/>
    <row r="2493" ht="12.6" hidden="1"/>
    <row r="2494" ht="12.6" hidden="1"/>
    <row r="2495" ht="12.6" hidden="1"/>
    <row r="2496" ht="12.6" hidden="1"/>
    <row r="2497" ht="12.6" hidden="1"/>
    <row r="2498" ht="12.6" hidden="1"/>
    <row r="2499" ht="12.6" hidden="1"/>
    <row r="2500" ht="12.6" hidden="1"/>
    <row r="2501" ht="12.6" hidden="1"/>
    <row r="2502" ht="12.6" hidden="1"/>
    <row r="2503" ht="12.6" hidden="1"/>
    <row r="2504" ht="12.6" hidden="1"/>
    <row r="2505" ht="12.6" hidden="1"/>
    <row r="2506" ht="12.6" hidden="1"/>
    <row r="2507" ht="12.6" hidden="1"/>
    <row r="2508" ht="12.6" hidden="1"/>
    <row r="2509" ht="12.6" hidden="1"/>
    <row r="2510" ht="12.6" hidden="1"/>
    <row r="2511" ht="12.6" hidden="1"/>
    <row r="2512" ht="12.6" hidden="1"/>
    <row r="2513" ht="12.6" hidden="1"/>
    <row r="2514" ht="12.6" hidden="1"/>
    <row r="2515" ht="12.6" hidden="1"/>
    <row r="2516" ht="12.6" hidden="1"/>
    <row r="2517" ht="12.6" hidden="1"/>
    <row r="2518" ht="12.6" hidden="1"/>
    <row r="2519" ht="12.6" hidden="1"/>
    <row r="2520" ht="12.6" hidden="1"/>
    <row r="2521" ht="12.6" hidden="1"/>
    <row r="2522" ht="12.6" hidden="1"/>
    <row r="2523" ht="12.6" hidden="1"/>
    <row r="2524" ht="12.6" hidden="1"/>
    <row r="2525" ht="12.6" hidden="1"/>
    <row r="2526" ht="12.6" hidden="1"/>
    <row r="2527" ht="12.6" hidden="1"/>
    <row r="2528" ht="12.6" hidden="1"/>
    <row r="2529" ht="12.6" hidden="1"/>
    <row r="2530" ht="12.6" hidden="1"/>
    <row r="2531" ht="12.6" hidden="1"/>
    <row r="2532" ht="12.6" hidden="1"/>
    <row r="2533" ht="12.6" hidden="1"/>
    <row r="2534" ht="12.6" hidden="1"/>
    <row r="2535" ht="12.6" hidden="1"/>
    <row r="2536" ht="12.6" hidden="1"/>
    <row r="2537" ht="12.6" hidden="1"/>
    <row r="2538" ht="12.6" hidden="1"/>
    <row r="2539" ht="12.6" hidden="1"/>
    <row r="2540" ht="12.6" hidden="1"/>
    <row r="2541" ht="12.6" hidden="1"/>
    <row r="2542" ht="12.6" hidden="1"/>
    <row r="2543" ht="12.6" hidden="1"/>
    <row r="2544" ht="12.6" hidden="1"/>
    <row r="2545" ht="12.6" hidden="1"/>
    <row r="2546" ht="12.6" hidden="1"/>
    <row r="2547" ht="12.6" hidden="1"/>
    <row r="2548" ht="12.6" hidden="1"/>
    <row r="2549" ht="12.6" hidden="1"/>
    <row r="2550" ht="12.6" hidden="1"/>
    <row r="2551" ht="12.6" hidden="1"/>
    <row r="2552" ht="12.6" hidden="1"/>
    <row r="2553" ht="12.6" hidden="1"/>
    <row r="2554" ht="12.6" hidden="1"/>
    <row r="2555" ht="12.6" hidden="1"/>
    <row r="2556" ht="12.6" hidden="1"/>
    <row r="2557" ht="12.6" hidden="1"/>
    <row r="2558" ht="12.6" hidden="1"/>
    <row r="2559" ht="12.6" hidden="1"/>
    <row r="2560" ht="12.6" hidden="1"/>
    <row r="2561" ht="12.6" hidden="1"/>
    <row r="2562" ht="12.6" hidden="1"/>
    <row r="2563" ht="12.6" hidden="1"/>
    <row r="2564" ht="12.6" hidden="1"/>
    <row r="2565" ht="12.6" hidden="1"/>
    <row r="2566" ht="12.6" hidden="1"/>
    <row r="2567" ht="12.6" hidden="1"/>
    <row r="2568" ht="12.6" hidden="1"/>
    <row r="2569" ht="12.6" hidden="1"/>
    <row r="2570" ht="12.6" hidden="1"/>
    <row r="2571" ht="12.6" hidden="1"/>
    <row r="2572" ht="12.6" hidden="1"/>
    <row r="2573" ht="12.6" hidden="1"/>
    <row r="2574" ht="12.6" hidden="1"/>
    <row r="2575" ht="12.6" hidden="1"/>
    <row r="2576" ht="12.6" hidden="1"/>
    <row r="2577" ht="12.6" hidden="1"/>
    <row r="2578" ht="12.6" hidden="1"/>
    <row r="2579" ht="12.6" hidden="1"/>
    <row r="2580" ht="12.6" hidden="1"/>
    <row r="2581" ht="12.6" hidden="1"/>
    <row r="2582" ht="12.6" hidden="1"/>
    <row r="2583" ht="12.6" hidden="1"/>
    <row r="2584" ht="12.6" hidden="1"/>
    <row r="2585" ht="12.6" hidden="1"/>
    <row r="2586" ht="12.6" hidden="1"/>
    <row r="2587" ht="12.6" hidden="1"/>
    <row r="2588" ht="12.6" hidden="1"/>
    <row r="2589" ht="12.6" hidden="1"/>
    <row r="2590" ht="12.6" hidden="1"/>
    <row r="2591" ht="12.6" hidden="1"/>
    <row r="2592" ht="12.6" hidden="1"/>
    <row r="2593" ht="12.6" hidden="1"/>
    <row r="2594" ht="12.6" hidden="1"/>
    <row r="2595" ht="12.6" hidden="1"/>
    <row r="2596" ht="12.6" hidden="1"/>
    <row r="2597" ht="12.6" hidden="1"/>
    <row r="2598" ht="12.6" hidden="1"/>
    <row r="2599" ht="12.6" hidden="1"/>
    <row r="2600" ht="12.6" hidden="1"/>
    <row r="2601" ht="12.6" hidden="1"/>
    <row r="2602" ht="12.6" hidden="1"/>
    <row r="2603" ht="12.6" hidden="1"/>
    <row r="2604" ht="12.6" hidden="1"/>
    <row r="2605" ht="12.6" hidden="1"/>
    <row r="2606" ht="12.6" hidden="1"/>
    <row r="2607" ht="12.6" hidden="1"/>
    <row r="2608" ht="12.6" hidden="1"/>
    <row r="2609" ht="12.6" hidden="1"/>
    <row r="2610" ht="12.6" hidden="1"/>
    <row r="2611" ht="12.6" hidden="1"/>
    <row r="2612" ht="12.6" hidden="1"/>
    <row r="2613" ht="12.6" hidden="1"/>
    <row r="2614" ht="12.6" hidden="1"/>
    <row r="2615" ht="12.6" hidden="1"/>
    <row r="2616" ht="12.6" hidden="1"/>
    <row r="2617" ht="12.6" hidden="1"/>
    <row r="2618" ht="12.6" hidden="1"/>
    <row r="2619" ht="12.6" hidden="1"/>
    <row r="2620" ht="12.6" hidden="1"/>
    <row r="2621" ht="12.6" hidden="1"/>
    <row r="2622" ht="12.6" hidden="1"/>
    <row r="2623" ht="12.6" hidden="1"/>
    <row r="2624" ht="12.6" hidden="1"/>
    <row r="2625" ht="12.6" hidden="1"/>
    <row r="2626" ht="12.6" hidden="1"/>
    <row r="2627" ht="12.6" hidden="1"/>
    <row r="2628" ht="12.6" hidden="1"/>
    <row r="2629" ht="12.6" hidden="1"/>
    <row r="2630" ht="12.6" hidden="1"/>
    <row r="2631" ht="12.6" hidden="1"/>
    <row r="2632" ht="12.6" hidden="1"/>
    <row r="2633" ht="12.6" hidden="1"/>
    <row r="2634" ht="12.6" hidden="1"/>
    <row r="2635" ht="12.6" hidden="1"/>
    <row r="2636" ht="12.6" hidden="1"/>
    <row r="2637" ht="12.6" hidden="1"/>
    <row r="2638" ht="12.6" hidden="1"/>
    <row r="2639" ht="12.6" hidden="1"/>
    <row r="2640" ht="12.6" hidden="1"/>
    <row r="2641" ht="12.6" hidden="1"/>
    <row r="2642" ht="12.6" hidden="1"/>
    <row r="2643" ht="12.6" hidden="1"/>
    <row r="2644" ht="12.6" hidden="1"/>
    <row r="2645" ht="12.6" hidden="1"/>
    <row r="2646" ht="12.6" hidden="1"/>
    <row r="2647" ht="12.6" hidden="1"/>
    <row r="2648" ht="12.6" hidden="1"/>
    <row r="2649" ht="12.6" hidden="1"/>
    <row r="2650" ht="12.6" hidden="1"/>
    <row r="2651" ht="12.6" hidden="1"/>
    <row r="2652" ht="12.6" hidden="1"/>
    <row r="2653" ht="12.6" hidden="1"/>
    <row r="2654" ht="12.6" hidden="1"/>
    <row r="2655" ht="12.6" hidden="1"/>
    <row r="2656" ht="12.6" hidden="1"/>
    <row r="2657" ht="12.6" hidden="1"/>
    <row r="2658" ht="12.6" hidden="1"/>
    <row r="2659" ht="12.6" hidden="1"/>
    <row r="2660" ht="12.6" hidden="1"/>
    <row r="2661" ht="12.6" hidden="1"/>
    <row r="2662" ht="12.6" hidden="1"/>
    <row r="2663" ht="12.6" hidden="1"/>
    <row r="2664" ht="12.6" hidden="1"/>
    <row r="2665" ht="12.6" hidden="1"/>
    <row r="2666" ht="12.6" hidden="1"/>
    <row r="2667" ht="12.6" hidden="1"/>
    <row r="2668" ht="12.6" hidden="1"/>
    <row r="2669" ht="12.6" hidden="1"/>
    <row r="2670" ht="12.6" hidden="1"/>
    <row r="2671" ht="12.6" hidden="1"/>
    <row r="2672" ht="12.6" hidden="1"/>
    <row r="2673" ht="12.6" hidden="1"/>
    <row r="2674" ht="12.6" hidden="1"/>
    <row r="2675" ht="12.6" hidden="1"/>
    <row r="2676" ht="12.6" hidden="1"/>
    <row r="2677" ht="12.6" hidden="1"/>
    <row r="2678" ht="12.6" hidden="1"/>
    <row r="2679" ht="12.6" hidden="1"/>
    <row r="2680" ht="12.6" hidden="1"/>
    <row r="2681" ht="12.6" hidden="1"/>
    <row r="2682" ht="12.6" hidden="1"/>
    <row r="2683" ht="12.6" hidden="1"/>
    <row r="2684" ht="12.6" hidden="1"/>
    <row r="2685" ht="12.6" hidden="1"/>
    <row r="2686" ht="12.6" hidden="1"/>
    <row r="2687" ht="12.6" hidden="1"/>
    <row r="2688" ht="12.6" hidden="1"/>
    <row r="2689" ht="12.6" hidden="1"/>
    <row r="2690" ht="12.6" hidden="1"/>
    <row r="2691" ht="12.6" hidden="1"/>
    <row r="2692" ht="12.6" hidden="1"/>
    <row r="2693" ht="12.6" hidden="1"/>
    <row r="2694" ht="12.6" hidden="1"/>
    <row r="2695" ht="12.6" hidden="1"/>
    <row r="2696" ht="12.6" hidden="1"/>
    <row r="2697" ht="12.6" hidden="1"/>
    <row r="2698" ht="12.6" hidden="1"/>
    <row r="2699" ht="12.6" hidden="1"/>
    <row r="2700" ht="12.6" hidden="1"/>
    <row r="2701" ht="12.6" hidden="1"/>
    <row r="2702" ht="12.6" hidden="1"/>
    <row r="2703" ht="12.6" hidden="1"/>
    <row r="2704" ht="12.6" hidden="1"/>
    <row r="2705" ht="12.6" hidden="1"/>
    <row r="2706" ht="12.6" hidden="1"/>
    <row r="2707" ht="12.6" hidden="1"/>
    <row r="2708" ht="12.6" hidden="1"/>
    <row r="2709" ht="12.6" hidden="1"/>
    <row r="2710" ht="12.6" hidden="1"/>
    <row r="2711" ht="12.6" hidden="1"/>
    <row r="2712" ht="12.6" hidden="1"/>
    <row r="2713" ht="12.6" hidden="1"/>
    <row r="2714" ht="12.6" hidden="1"/>
    <row r="2715" ht="12.6" hidden="1"/>
    <row r="2716" ht="12.6" hidden="1"/>
    <row r="2717" ht="12.6" hidden="1"/>
    <row r="2718" ht="12.6" hidden="1"/>
    <row r="2719" ht="12.6" hidden="1"/>
    <row r="2720" ht="12.6" hidden="1"/>
    <row r="2721" ht="12.6" hidden="1"/>
    <row r="2722" ht="12.6" hidden="1"/>
    <row r="2723" ht="12.6" hidden="1"/>
    <row r="2724" ht="12.6" hidden="1"/>
    <row r="2725" ht="12.6" hidden="1"/>
    <row r="2726" ht="12.6" hidden="1"/>
    <row r="2727" ht="12.6" hidden="1"/>
    <row r="2728" ht="12.6" hidden="1"/>
    <row r="2729" ht="12.6" hidden="1"/>
    <row r="2730" ht="12.6" hidden="1"/>
    <row r="2731" ht="12.6" hidden="1"/>
    <row r="2732" ht="12.6" hidden="1"/>
    <row r="2733" ht="12.6" hidden="1"/>
    <row r="2734" ht="12.6" hidden="1"/>
    <row r="2735" ht="12.6" hidden="1"/>
    <row r="2736" ht="12.6" hidden="1"/>
    <row r="2737" ht="12.6" hidden="1"/>
    <row r="2738" ht="12.6" hidden="1"/>
    <row r="2739" ht="12.6" hidden="1"/>
    <row r="2740" ht="12.6" hidden="1"/>
    <row r="2741" ht="12.6" hidden="1"/>
    <row r="2742" ht="12.6" hidden="1"/>
    <row r="2743" ht="12.6" hidden="1"/>
    <row r="2744" ht="12.6" hidden="1"/>
    <row r="2745" ht="12.6" hidden="1"/>
    <row r="2746" ht="12.6" hidden="1"/>
    <row r="2747" ht="12.6" hidden="1"/>
    <row r="2748" ht="12.6" hidden="1"/>
    <row r="2749" ht="12.6" hidden="1"/>
    <row r="2750" ht="12.6" hidden="1"/>
    <row r="2751" ht="12.6" hidden="1"/>
    <row r="2752" ht="12.6" hidden="1"/>
    <row r="2753" ht="12.6" hidden="1"/>
    <row r="2754" ht="12.6" hidden="1"/>
    <row r="2755" ht="12.6" hidden="1"/>
    <row r="2756" ht="12.6" hidden="1"/>
    <row r="2757" ht="12.6" hidden="1"/>
    <row r="2758" ht="12.6" hidden="1"/>
    <row r="2759" ht="12.6" hidden="1"/>
    <row r="2760" ht="12.6" hidden="1"/>
    <row r="2761" ht="12.6" hidden="1"/>
    <row r="2762" ht="12.6" hidden="1"/>
    <row r="2763" ht="12.6" hidden="1"/>
    <row r="2764" ht="12.6" hidden="1"/>
    <row r="2765" ht="12.6" hidden="1"/>
    <row r="2766" ht="12.6" hidden="1"/>
    <row r="2767" ht="12.6" hidden="1"/>
    <row r="2768" ht="12.6" hidden="1"/>
    <row r="2769" ht="12.6" hidden="1"/>
    <row r="2770" ht="12.6" hidden="1"/>
    <row r="2771" ht="12.6" hidden="1"/>
    <row r="2772" ht="12.6" hidden="1"/>
    <row r="2773" ht="12.6" hidden="1"/>
    <row r="2774" ht="12.6" hidden="1"/>
    <row r="2775" ht="12.6" hidden="1"/>
    <row r="2776" ht="12.6" hidden="1"/>
    <row r="2777" ht="12.6" hidden="1"/>
    <row r="2778" ht="12.6" hidden="1"/>
    <row r="2779" ht="12.6" hidden="1"/>
    <row r="2780" ht="12.6" hidden="1"/>
    <row r="2781" ht="12.6" hidden="1"/>
    <row r="2782" ht="12.6" hidden="1"/>
    <row r="2783" ht="12.6" hidden="1"/>
    <row r="2784" ht="12.6" hidden="1"/>
    <row r="2785" ht="12.6" hidden="1"/>
    <row r="2786" ht="12.6" hidden="1"/>
    <row r="2787" ht="12.6" hidden="1"/>
    <row r="2788" ht="12.6" hidden="1"/>
    <row r="2789" ht="12.6" hidden="1"/>
    <row r="2790" ht="12.6" hidden="1"/>
    <row r="2791" ht="12.6" hidden="1"/>
    <row r="2792" ht="12.6" hidden="1"/>
    <row r="2793" ht="12.6" hidden="1"/>
    <row r="2794" ht="12.6" hidden="1"/>
    <row r="2795" ht="12.6" hidden="1"/>
    <row r="2796" ht="12.6" hidden="1"/>
    <row r="2797" ht="12.6" hidden="1"/>
    <row r="2798" ht="12.6" hidden="1"/>
    <row r="2799" ht="12.6" hidden="1"/>
    <row r="2800" ht="12.6" hidden="1"/>
    <row r="2801" ht="12.6" hidden="1"/>
    <row r="2802" ht="12.6" hidden="1"/>
    <row r="2803" ht="12.6" hidden="1"/>
    <row r="2804" ht="12.6" hidden="1"/>
    <row r="2805" ht="12.6" hidden="1"/>
    <row r="2806" ht="12.6" hidden="1"/>
    <row r="2807" ht="12.6" hidden="1"/>
    <row r="2808" ht="12.6" hidden="1"/>
    <row r="2809" ht="12.6" hidden="1"/>
    <row r="2810" ht="12.6" hidden="1"/>
    <row r="2811" ht="12.6" hidden="1"/>
    <row r="2812" ht="12.6" hidden="1"/>
    <row r="2813" ht="12.6" hidden="1"/>
    <row r="2814" ht="12.6" hidden="1"/>
    <row r="2815" ht="12.6" hidden="1"/>
    <row r="2816" ht="12.6" hidden="1"/>
    <row r="2817" ht="12.6" hidden="1"/>
    <row r="2818" ht="12.6" hidden="1"/>
    <row r="2819" ht="12.6" hidden="1"/>
    <row r="2820" ht="12.6" hidden="1"/>
    <row r="2821" ht="12.6" hidden="1"/>
    <row r="2822" ht="12.6" hidden="1"/>
    <row r="2823" ht="12.6" hidden="1"/>
    <row r="2824" ht="12.6" hidden="1"/>
    <row r="2825" ht="12.6" hidden="1"/>
    <row r="2826" ht="12.6" hidden="1"/>
    <row r="2827" ht="12.6" hidden="1"/>
    <row r="2828" ht="12.6" hidden="1"/>
    <row r="2829" ht="12.6" hidden="1"/>
    <row r="2830" ht="12.6" hidden="1"/>
    <row r="2831" ht="12.6" hidden="1"/>
    <row r="2832" ht="12.6" hidden="1"/>
    <row r="2833" ht="12.6" hidden="1"/>
    <row r="2834" ht="12.6" hidden="1"/>
    <row r="2835" ht="12.6" hidden="1"/>
    <row r="2836" ht="12.6" hidden="1"/>
    <row r="2837" ht="12.6" hidden="1"/>
    <row r="2838" ht="12.6" hidden="1"/>
    <row r="2839" ht="12.6" hidden="1"/>
    <row r="2840" ht="12.6" hidden="1"/>
    <row r="2841" ht="12.6" hidden="1"/>
    <row r="2842" ht="12.6" hidden="1"/>
    <row r="2843" ht="12.6" hidden="1"/>
    <row r="2844" ht="12.6" hidden="1"/>
    <row r="2845" ht="12.6" hidden="1"/>
    <row r="2846" ht="12.6" hidden="1"/>
    <row r="2847" ht="12.6" hidden="1"/>
    <row r="2848" ht="12.6" hidden="1"/>
    <row r="2849" ht="12.6" hidden="1"/>
    <row r="2850" ht="12.6" hidden="1"/>
    <row r="2851" ht="12.6" hidden="1"/>
    <row r="2852" ht="12.6" hidden="1"/>
    <row r="2853" ht="12.6" hidden="1"/>
    <row r="2854" ht="12.6" hidden="1"/>
    <row r="2855" ht="12.6" hidden="1"/>
    <row r="2856" ht="12.6" hidden="1"/>
    <row r="2857" ht="12.6" hidden="1"/>
    <row r="2858" ht="12.6" hidden="1"/>
    <row r="2859" ht="12.6" hidden="1"/>
    <row r="2860" ht="12.6" hidden="1"/>
    <row r="2861" ht="12.6" hidden="1"/>
    <row r="2862" ht="12.6" hidden="1"/>
    <row r="2863" ht="12.6" hidden="1"/>
    <row r="2864" ht="12.6" hidden="1"/>
    <row r="2865" ht="12.6" hidden="1"/>
    <row r="2866" ht="12.6" hidden="1"/>
    <row r="2867" ht="12.6" hidden="1"/>
    <row r="2868" ht="12.6" hidden="1"/>
    <row r="2869" ht="12.6" hidden="1"/>
    <row r="2870" ht="12.6" hidden="1"/>
    <row r="2871" ht="12.6" hidden="1"/>
    <row r="2872" ht="12.6" hidden="1"/>
    <row r="2873" ht="12.6" hidden="1"/>
    <row r="2874" ht="12.6" hidden="1"/>
    <row r="2875" ht="12.6" hidden="1"/>
    <row r="2876" ht="12.6" hidden="1"/>
    <row r="2877" ht="12.6" hidden="1"/>
    <row r="2878" ht="12.6" hidden="1"/>
    <row r="2879" ht="12.6" hidden="1"/>
    <row r="2880" ht="12.6" hidden="1"/>
    <row r="2881" ht="12.6" hidden="1"/>
    <row r="2882" ht="12.6" hidden="1"/>
    <row r="2883" ht="12.6" hidden="1"/>
    <row r="2884" ht="12.6" hidden="1"/>
    <row r="2885" ht="12.6" hidden="1"/>
    <row r="2886" ht="12.6" hidden="1"/>
    <row r="2887" ht="12.6" hidden="1"/>
    <row r="2888" ht="12.6" hidden="1"/>
    <row r="2889" ht="12.6" hidden="1"/>
    <row r="2890" ht="12.6" hidden="1"/>
    <row r="2891" ht="12.6" hidden="1"/>
    <row r="2892" ht="12.6" hidden="1"/>
    <row r="2893" ht="12.6" hidden="1"/>
    <row r="2894" ht="12.6" hidden="1"/>
    <row r="2895" ht="12.6" hidden="1"/>
    <row r="2896" ht="12.6" hidden="1"/>
    <row r="2897" ht="12.6" hidden="1"/>
    <row r="2898" ht="12.6" hidden="1"/>
    <row r="2899" ht="12.6" hidden="1"/>
    <row r="2900" ht="12.6" hidden="1"/>
    <row r="2901" ht="12.6" hidden="1"/>
    <row r="2902" ht="12.6" hidden="1"/>
    <row r="2903" ht="12.6" hidden="1"/>
    <row r="2904" ht="12.6" hidden="1"/>
    <row r="2905" ht="12.6" hidden="1"/>
    <row r="2906" ht="12.6" hidden="1"/>
    <row r="2907" ht="12.6" hidden="1"/>
    <row r="2908" ht="12.6" hidden="1"/>
    <row r="2909" ht="12.6" hidden="1"/>
    <row r="2910" ht="12.6" hidden="1"/>
    <row r="2911" ht="12.6" hidden="1"/>
    <row r="2912" ht="12.6" hidden="1"/>
    <row r="2913" ht="12.6" hidden="1"/>
    <row r="2914" ht="12.6" hidden="1"/>
    <row r="2915" ht="12.6" hidden="1"/>
    <row r="2916" ht="12.6" hidden="1"/>
    <row r="2917" ht="12.6" hidden="1"/>
    <row r="2918" ht="12.6" hidden="1"/>
    <row r="2919" ht="12.6" hidden="1"/>
    <row r="2920" ht="12.6" hidden="1"/>
    <row r="2921" ht="12.6" hidden="1"/>
    <row r="2922" ht="12.6" hidden="1"/>
    <row r="2923" ht="12.6" hidden="1"/>
    <row r="2924" ht="12.6" hidden="1"/>
    <row r="2925" ht="12.6" hidden="1"/>
    <row r="2926" ht="12.6" hidden="1"/>
    <row r="2927" ht="12.6" hidden="1"/>
    <row r="2928" ht="12.6" hidden="1"/>
    <row r="2929" ht="12.6" hidden="1"/>
    <row r="2930" ht="12.6" hidden="1"/>
    <row r="2931" ht="12.6" hidden="1"/>
    <row r="2932" ht="12.6" hidden="1"/>
    <row r="2933" ht="12.6" hidden="1"/>
    <row r="2934" ht="12.6" hidden="1"/>
    <row r="2935" ht="12.6" hidden="1"/>
    <row r="2936" ht="12.6" hidden="1"/>
    <row r="2937" ht="12.6" hidden="1"/>
    <row r="2938" ht="12.6" hidden="1"/>
    <row r="2939" ht="12.6" hidden="1"/>
    <row r="2940" ht="12.6" hidden="1"/>
    <row r="2941" ht="12.6" hidden="1"/>
    <row r="2942" ht="12.6" hidden="1"/>
    <row r="2943" ht="12.6" hidden="1"/>
    <row r="2944" ht="12.6" hidden="1"/>
    <row r="2945" ht="12.6" hidden="1"/>
    <row r="2946" ht="12.6" hidden="1"/>
    <row r="2947" ht="12.6" hidden="1"/>
    <row r="2948" ht="12.6" hidden="1"/>
    <row r="2949" ht="12.6" hidden="1"/>
    <row r="2950" ht="12.6" hidden="1"/>
    <row r="2951" ht="12.6" hidden="1"/>
    <row r="2952" ht="12.6" hidden="1"/>
    <row r="2953" ht="12.6" hidden="1"/>
    <row r="2954" ht="12.6" hidden="1"/>
    <row r="2955" ht="12.6" hidden="1"/>
    <row r="2956" ht="12.6" hidden="1"/>
    <row r="2957" ht="12.6" hidden="1"/>
    <row r="2958" ht="12.6" hidden="1"/>
    <row r="2959" ht="12.6" hidden="1"/>
    <row r="2960" ht="12.6" hidden="1"/>
    <row r="2961" ht="12.6" hidden="1"/>
    <row r="2962" ht="12.6" hidden="1"/>
    <row r="2963" ht="12.6" hidden="1"/>
    <row r="2964" ht="12.6" hidden="1"/>
    <row r="2965" ht="12.6" hidden="1"/>
    <row r="2966" ht="12.6" hidden="1"/>
    <row r="2967" ht="12.6" hidden="1"/>
    <row r="2968" ht="12.6" hidden="1"/>
    <row r="2969" ht="12.6" hidden="1"/>
    <row r="2970" ht="12.6" hidden="1"/>
    <row r="2971" ht="12.6" hidden="1"/>
    <row r="2972" ht="12.6" hidden="1"/>
    <row r="2973" ht="12.6" hidden="1"/>
    <row r="2974" ht="12.6" hidden="1"/>
    <row r="2975" ht="12.6" hidden="1"/>
    <row r="2976" ht="12.6" hidden="1"/>
    <row r="2977" ht="12.6" hidden="1"/>
    <row r="2978" ht="12.6" hidden="1"/>
    <row r="2979" ht="12.6" hidden="1"/>
    <row r="2980" ht="12.6" hidden="1"/>
    <row r="2981" ht="12.6" hidden="1"/>
    <row r="2982" ht="12.6" hidden="1"/>
    <row r="2983" ht="12.6" hidden="1"/>
    <row r="2984" ht="12.6" hidden="1"/>
    <row r="2985" ht="12.6" hidden="1"/>
    <row r="2986" ht="12.6" hidden="1"/>
    <row r="2987" ht="12.6" hidden="1"/>
    <row r="2988" ht="12.6" hidden="1"/>
    <row r="2989" ht="12.6" hidden="1"/>
    <row r="2990" ht="12.6" hidden="1"/>
    <row r="2991" ht="12.6" hidden="1"/>
    <row r="2992" ht="12.6" hidden="1"/>
    <row r="2993" ht="12.6" hidden="1"/>
    <row r="2994" ht="12.6" hidden="1"/>
    <row r="2995" ht="12.6" hidden="1"/>
    <row r="2996" ht="12.6" hidden="1"/>
    <row r="2997" ht="12.6" hidden="1"/>
    <row r="2998" ht="12.6" hidden="1"/>
    <row r="2999" ht="12.6" hidden="1"/>
    <row r="3000" ht="12.6" hidden="1"/>
    <row r="3001" ht="12.6" hidden="1"/>
    <row r="3002" ht="12.6" hidden="1"/>
    <row r="3003" ht="12.6" hidden="1"/>
    <row r="3004" ht="12.6" hidden="1"/>
    <row r="3005" ht="12.6" hidden="1"/>
    <row r="3006" ht="12.6" hidden="1"/>
    <row r="3007" ht="12.6" hidden="1"/>
    <row r="3008" ht="12.6" hidden="1"/>
    <row r="3009" ht="12.6" hidden="1"/>
    <row r="3010" ht="12.6" hidden="1"/>
    <row r="3011" ht="12.6" hidden="1"/>
    <row r="3012" ht="12.6" hidden="1"/>
    <row r="3013" ht="12.6" hidden="1"/>
    <row r="3014" ht="12.6" hidden="1"/>
    <row r="3015" ht="12.6" hidden="1"/>
    <row r="3016" ht="12.6" hidden="1"/>
    <row r="3017" ht="12.6" hidden="1"/>
    <row r="3018" ht="12.6" hidden="1"/>
    <row r="3019" ht="12.6" hidden="1"/>
    <row r="3020" ht="12.6" hidden="1"/>
    <row r="3021" ht="12.6" hidden="1"/>
    <row r="3022" ht="12.6" hidden="1"/>
    <row r="3023" ht="12.6" hidden="1"/>
    <row r="3024" ht="12.6" hidden="1"/>
    <row r="3025" ht="12.6" hidden="1"/>
    <row r="3026" ht="12.6" hidden="1"/>
    <row r="3027" ht="12.6" hidden="1"/>
    <row r="3028" ht="12.6" hidden="1"/>
    <row r="3029" ht="12.6" hidden="1"/>
    <row r="3030" ht="12.6" hidden="1"/>
    <row r="3031" ht="12.6" hidden="1"/>
    <row r="3032" ht="12.6" hidden="1"/>
    <row r="3033" ht="12.6" hidden="1"/>
    <row r="3034" ht="12.6" hidden="1"/>
    <row r="3035" ht="12.6" hidden="1"/>
    <row r="3036" ht="12.6" hidden="1"/>
    <row r="3037" ht="12.6" hidden="1"/>
    <row r="3038" ht="12.6" hidden="1"/>
    <row r="3039" ht="12.6" hidden="1"/>
    <row r="3040" ht="12.6" hidden="1"/>
    <row r="3041" ht="12.6" hidden="1"/>
    <row r="3042" ht="12.6" hidden="1"/>
    <row r="3043" ht="12.6" hidden="1"/>
    <row r="3044" ht="12.6" hidden="1"/>
    <row r="3045" ht="12.6" hidden="1"/>
    <row r="3046" ht="12.6" hidden="1"/>
    <row r="3047" ht="12.6" hidden="1"/>
    <row r="3048" ht="12.6" hidden="1"/>
    <row r="3049" ht="12.6" hidden="1"/>
    <row r="3050" ht="12.6" hidden="1"/>
    <row r="3051" ht="12.6" hidden="1"/>
    <row r="3052" ht="12.6" hidden="1"/>
    <row r="3053" ht="12.6" hidden="1"/>
    <row r="3054" ht="12.6" hidden="1"/>
    <row r="3055" ht="12.6" hidden="1"/>
    <row r="3056" ht="12.6" hidden="1"/>
    <row r="3057" ht="12.6" hidden="1"/>
    <row r="3058" ht="12.6" hidden="1"/>
    <row r="3059" ht="12.6" hidden="1"/>
    <row r="3060" ht="12.6" hidden="1"/>
    <row r="3061" ht="12.6" hidden="1"/>
    <row r="3062" ht="12.6" hidden="1"/>
    <row r="3063" ht="12.6" hidden="1"/>
    <row r="3064" ht="12.6" hidden="1"/>
    <row r="3065" ht="12.6" hidden="1"/>
    <row r="3066" ht="12.6" hidden="1"/>
    <row r="3067" ht="12.6" hidden="1"/>
    <row r="3068" ht="12.6" hidden="1"/>
    <row r="3069" ht="12.6" hidden="1"/>
    <row r="3070" ht="12.6" hidden="1"/>
    <row r="3071" ht="12.6" hidden="1"/>
    <row r="3072" ht="12.6" hidden="1"/>
    <row r="3073" ht="12.6" hidden="1"/>
    <row r="3074" ht="12.6" hidden="1"/>
    <row r="3075" ht="12.6" hidden="1"/>
    <row r="3076" ht="12.6" hidden="1"/>
    <row r="3077" ht="12.6" hidden="1"/>
    <row r="3078" ht="12.6" hidden="1"/>
    <row r="3079" ht="12.6" hidden="1"/>
    <row r="3080" ht="12.6" hidden="1"/>
    <row r="3081" ht="12.6" hidden="1"/>
    <row r="3082" ht="12.6" hidden="1"/>
    <row r="3083" ht="12.6" hidden="1"/>
    <row r="3084" ht="12.6" hidden="1"/>
    <row r="3085" ht="12.6" hidden="1"/>
    <row r="3086" ht="12.6" hidden="1"/>
    <row r="3087" ht="12.6" hidden="1"/>
    <row r="3088" ht="12.6" hidden="1"/>
    <row r="3089" ht="12.6" hidden="1"/>
    <row r="3090" ht="12.6" hidden="1"/>
    <row r="3091" ht="12.6" hidden="1"/>
    <row r="3092" ht="12.6" hidden="1"/>
    <row r="3093" ht="12.6" hidden="1"/>
    <row r="3094" ht="12.6" hidden="1"/>
    <row r="3095" ht="12.6" hidden="1"/>
    <row r="3096" ht="12.6" hidden="1"/>
    <row r="3097" ht="12.6" hidden="1"/>
    <row r="3098" ht="12.6" hidden="1"/>
    <row r="3099" ht="12.6" hidden="1"/>
    <row r="3100" ht="12.6" hidden="1"/>
    <row r="3101" ht="12.6" hidden="1"/>
    <row r="3102" ht="12.6" hidden="1"/>
    <row r="3103" ht="12.6" hidden="1"/>
    <row r="3104" ht="12.6" hidden="1"/>
    <row r="3105" ht="12.6" hidden="1"/>
    <row r="3106" ht="12.6" hidden="1"/>
    <row r="3107" ht="12.6" hidden="1"/>
    <row r="3108" ht="12.6" hidden="1"/>
    <row r="3109" ht="12.6" hidden="1"/>
    <row r="3110" ht="12.6" hidden="1"/>
    <row r="3111" ht="12.6" hidden="1"/>
    <row r="3112" ht="12.6" hidden="1"/>
    <row r="3113" ht="12.6" hidden="1"/>
    <row r="3114" ht="12.6" hidden="1"/>
    <row r="3115" ht="12.6" hidden="1"/>
    <row r="3116" ht="12.6" hidden="1"/>
    <row r="3117" ht="12.6" hidden="1"/>
    <row r="3118" ht="12.6" hidden="1"/>
    <row r="3119" ht="12.6" hidden="1"/>
    <row r="3120" ht="12.6" hidden="1"/>
    <row r="3121" ht="12.6" hidden="1"/>
    <row r="3122" ht="12.6" hidden="1"/>
    <row r="3123" ht="12.6" hidden="1"/>
    <row r="3124" ht="12.6" hidden="1"/>
    <row r="3125" ht="12.6" hidden="1"/>
    <row r="3126" ht="12.6" hidden="1"/>
    <row r="3127" ht="12.6" hidden="1"/>
    <row r="3128" ht="12.6" hidden="1"/>
    <row r="3129" ht="12.6" hidden="1"/>
    <row r="3130" ht="12.6" hidden="1"/>
    <row r="3131" ht="12.6" hidden="1"/>
    <row r="3132" ht="12.6" hidden="1"/>
    <row r="3133" ht="12.6" hidden="1"/>
    <row r="3134" ht="12.6" hidden="1"/>
    <row r="3135" ht="12.6" hidden="1"/>
    <row r="3136" ht="12.6" hidden="1"/>
    <row r="3137" ht="12.6" hidden="1"/>
    <row r="3138" ht="12.6" hidden="1"/>
    <row r="3139" ht="12.6" hidden="1"/>
    <row r="3140" ht="12.6" hidden="1"/>
    <row r="3141" ht="12.6" hidden="1"/>
    <row r="3142" ht="12.6" hidden="1"/>
    <row r="3143" ht="12.6" hidden="1"/>
    <row r="3144" ht="12.6" hidden="1"/>
    <row r="3145" ht="12.6" hidden="1"/>
    <row r="3146" ht="12.6" hidden="1"/>
    <row r="3147" ht="12.6" hidden="1"/>
    <row r="3148" ht="12.6" hidden="1"/>
    <row r="3149" ht="12.6" hidden="1"/>
    <row r="3150" ht="12.6" hidden="1"/>
    <row r="3151" ht="12.6" hidden="1"/>
    <row r="3152" ht="12.6" hidden="1"/>
    <row r="3153" ht="12.6" hidden="1"/>
    <row r="3154" ht="12.6" hidden="1"/>
    <row r="3155" ht="12.6" hidden="1"/>
    <row r="3156" ht="12.6" hidden="1"/>
    <row r="3157" ht="12.6" hidden="1"/>
    <row r="3158" ht="12.6" hidden="1"/>
    <row r="3159" ht="12.6" hidden="1"/>
    <row r="3160" ht="12.6" hidden="1"/>
    <row r="3161" ht="12.6" hidden="1"/>
    <row r="3162" ht="12.6" hidden="1"/>
    <row r="3163" ht="12.6" hidden="1"/>
    <row r="3164" ht="12.6" hidden="1"/>
    <row r="3165" ht="12.6" hidden="1"/>
    <row r="3166" ht="12.6" hidden="1"/>
    <row r="3167" ht="12.6" hidden="1"/>
    <row r="3168" ht="12.6" hidden="1"/>
    <row r="3169" ht="12.6" hidden="1"/>
    <row r="3170" ht="12.6" hidden="1"/>
    <row r="3171" ht="12.6" hidden="1"/>
    <row r="3172" ht="12.6" hidden="1"/>
    <row r="3173" ht="12.6" hidden="1"/>
    <row r="3174" ht="12.6" hidden="1"/>
    <row r="3175" ht="12.6" hidden="1"/>
    <row r="3176" ht="12.6" hidden="1"/>
    <row r="3177" ht="12.6" hidden="1"/>
    <row r="3178" ht="12.6" hidden="1"/>
    <row r="3179" ht="12.6" hidden="1"/>
    <row r="3180" ht="12.6" hidden="1"/>
    <row r="3181" ht="12.6" hidden="1"/>
    <row r="3182" ht="12.6" hidden="1"/>
    <row r="3183" ht="12.6" hidden="1"/>
    <row r="3184" ht="12.6" hidden="1"/>
    <row r="3185" ht="12.6" hidden="1"/>
    <row r="3186" ht="12.6" hidden="1"/>
    <row r="3187" ht="12.6" hidden="1"/>
    <row r="3188" ht="12.6" hidden="1"/>
    <row r="3189" ht="12.6" hidden="1"/>
    <row r="3190" ht="12.6" hidden="1"/>
    <row r="3191" ht="12.6" hidden="1"/>
    <row r="3192" ht="12.6" hidden="1"/>
    <row r="3193" ht="12.6" hidden="1"/>
    <row r="3194" ht="12.6" hidden="1"/>
    <row r="3195" ht="12.6" hidden="1"/>
    <row r="3196" ht="12.6" hidden="1"/>
    <row r="3197" ht="12.6" hidden="1"/>
    <row r="3198" ht="12.6" hidden="1"/>
    <row r="3199" ht="12.6" hidden="1"/>
    <row r="3200" ht="12.6" hidden="1"/>
    <row r="3201" ht="12.6" hidden="1"/>
    <row r="3202" ht="12.6" hidden="1"/>
    <row r="3203" ht="12.6" hidden="1"/>
    <row r="3204" ht="12.6" hidden="1"/>
    <row r="3205" ht="12.6" hidden="1"/>
    <row r="3206" ht="12.6" hidden="1"/>
    <row r="3207" ht="12.6" hidden="1"/>
    <row r="3208" ht="12.6" hidden="1"/>
    <row r="3209" ht="12.6" hidden="1"/>
    <row r="3210" ht="12.6" hidden="1"/>
    <row r="3211" ht="12.6" hidden="1"/>
    <row r="3212" ht="12.6" hidden="1"/>
    <row r="3213" ht="12.6" hidden="1"/>
    <row r="3214" ht="12.6" hidden="1"/>
    <row r="3215" ht="12.6" hidden="1"/>
    <row r="3216" ht="12.6" hidden="1"/>
    <row r="3217" ht="12.6" hidden="1"/>
    <row r="3218" ht="12.6" hidden="1"/>
    <row r="3219" ht="12.6" hidden="1"/>
    <row r="3220" ht="12.6" hidden="1"/>
    <row r="3221" ht="12.6" hidden="1"/>
    <row r="3222" ht="12.6" hidden="1"/>
    <row r="3223" ht="12.6" hidden="1"/>
    <row r="3224" ht="12.6" hidden="1"/>
    <row r="3225" ht="12.6" hidden="1"/>
    <row r="3226" ht="12.6" hidden="1"/>
    <row r="3227" ht="12.6" hidden="1"/>
    <row r="3228" ht="12.6" hidden="1"/>
    <row r="3229" ht="12.6" hidden="1"/>
    <row r="3230" ht="12.6" hidden="1"/>
    <row r="3231" ht="12.6" hidden="1"/>
    <row r="3232" ht="12.6" hidden="1"/>
    <row r="3233" ht="12.6" hidden="1"/>
    <row r="3234" ht="12.6" hidden="1"/>
    <row r="3235" ht="12.6" hidden="1"/>
    <row r="3236" ht="12.6" hidden="1"/>
    <row r="3237" ht="12.6" hidden="1"/>
    <row r="3238" ht="12.6" hidden="1"/>
    <row r="3239" ht="12.6" hidden="1"/>
    <row r="3240" ht="12.6" hidden="1"/>
    <row r="3241" ht="12.6" hidden="1"/>
    <row r="3242" ht="12.6" hidden="1"/>
    <row r="3243" ht="12.6" hidden="1"/>
    <row r="3244" ht="12.6" hidden="1"/>
    <row r="3245" ht="12.6" hidden="1"/>
    <row r="3246" ht="12.6" hidden="1"/>
    <row r="3247" ht="12.6" hidden="1"/>
    <row r="3248" ht="12.6" hidden="1"/>
    <row r="3249" ht="12.6" hidden="1"/>
    <row r="3250" ht="12.6" hidden="1"/>
    <row r="3251" ht="12.6" hidden="1"/>
    <row r="3252" ht="12.6" hidden="1"/>
    <row r="3253" ht="12.6" hidden="1"/>
    <row r="3254" ht="12.6" hidden="1"/>
    <row r="3255" ht="12.6" hidden="1"/>
    <row r="3256" ht="12.6" hidden="1"/>
    <row r="3257" ht="12.6" hidden="1"/>
    <row r="3258" ht="12.6" hidden="1"/>
    <row r="3259" ht="12.6" hidden="1"/>
    <row r="3260" ht="12.6" hidden="1"/>
    <row r="3261" ht="12.6" hidden="1"/>
    <row r="3262" ht="12.6" hidden="1"/>
    <row r="3263" ht="12.6" hidden="1"/>
    <row r="3264" ht="12.6" hidden="1"/>
    <row r="3265" ht="12.6" hidden="1"/>
    <row r="3266" ht="12.6" hidden="1"/>
    <row r="3267" ht="12.6" hidden="1"/>
    <row r="3268" ht="12.6" hidden="1"/>
    <row r="3269" ht="12.6" hidden="1"/>
    <row r="3270" ht="12.6" hidden="1"/>
    <row r="3271" ht="12.6" hidden="1"/>
    <row r="3272" ht="12.6" hidden="1"/>
    <row r="3273" ht="12.6" hidden="1"/>
    <row r="3274" ht="12.6" hidden="1"/>
    <row r="3275" ht="12.6" hidden="1"/>
    <row r="3276" ht="12.6" hidden="1"/>
    <row r="3277" ht="12.6" hidden="1"/>
    <row r="3278" ht="12.6" hidden="1"/>
    <row r="3279" ht="12.6" hidden="1"/>
    <row r="3280" ht="12.6" hidden="1"/>
    <row r="3281" ht="12.6" hidden="1"/>
    <row r="3282" ht="12.6" hidden="1"/>
    <row r="3283" ht="12.6" hidden="1"/>
    <row r="3284" ht="12.6" hidden="1"/>
    <row r="3285" ht="12.6" hidden="1"/>
    <row r="3286" ht="12.6" hidden="1"/>
    <row r="3287" ht="12.6" hidden="1"/>
    <row r="3288" ht="12.6" hidden="1"/>
    <row r="3289" ht="12.6" hidden="1"/>
    <row r="3290" ht="12.6" hidden="1"/>
    <row r="3291" ht="12.6" hidden="1"/>
    <row r="3292" ht="12.6" hidden="1"/>
    <row r="3293" ht="12.6" hidden="1"/>
    <row r="3294" ht="12.6" hidden="1"/>
    <row r="3295" ht="12.6" hidden="1"/>
    <row r="3296" ht="12.6" hidden="1"/>
    <row r="3297" ht="12.6" hidden="1"/>
    <row r="3298" ht="12.6" hidden="1"/>
    <row r="3299" ht="12.6" hidden="1"/>
    <row r="3300" ht="12.6" hidden="1"/>
    <row r="3301" ht="12.6" hidden="1"/>
    <row r="3302" ht="12.6" hidden="1"/>
    <row r="3303" ht="12.6" hidden="1"/>
    <row r="3304" ht="12.6" hidden="1"/>
    <row r="3305" ht="12.6" hidden="1"/>
    <row r="3306" ht="12.6" hidden="1"/>
    <row r="3307" ht="12.6" hidden="1"/>
    <row r="3308" ht="12.6" hidden="1"/>
    <row r="3309" ht="12.6" hidden="1"/>
    <row r="3310" ht="12.6" hidden="1"/>
    <row r="3311" ht="12.6" hidden="1"/>
    <row r="3312" ht="12.6" hidden="1"/>
    <row r="3313" ht="12.6" hidden="1"/>
    <row r="3314" ht="12.6" hidden="1"/>
    <row r="3315" ht="12.6" hidden="1"/>
    <row r="3316" ht="12.6" hidden="1"/>
    <row r="3317" ht="12.6" hidden="1"/>
    <row r="3318" ht="12.6" hidden="1"/>
    <row r="3319" ht="12.6" hidden="1"/>
    <row r="3320" ht="12.6" hidden="1"/>
    <row r="3321" ht="12.6" hidden="1"/>
    <row r="3322" ht="12.6" hidden="1"/>
    <row r="3323" ht="12.6" hidden="1"/>
    <row r="3324" ht="12.6" hidden="1"/>
    <row r="3325" ht="12.6" hidden="1"/>
    <row r="3326" ht="12.6" hidden="1"/>
    <row r="3327" ht="12.6" hidden="1"/>
    <row r="3328" ht="12.6" hidden="1"/>
    <row r="3329" ht="12.6" hidden="1"/>
    <row r="3330" ht="12.6" hidden="1"/>
    <row r="3331" ht="12.6" hidden="1"/>
    <row r="3332" ht="12.6" hidden="1"/>
    <row r="3333" ht="12.6" hidden="1"/>
    <row r="3334" ht="12.6" hidden="1"/>
    <row r="3335" ht="12.6" hidden="1"/>
    <row r="3336" ht="12.6" hidden="1"/>
    <row r="3337" ht="12.6" hidden="1"/>
    <row r="3338" ht="12.6" hidden="1"/>
    <row r="3339" ht="12.6" hidden="1"/>
    <row r="3340" ht="12.6" hidden="1"/>
    <row r="3341" ht="12.6" hidden="1"/>
    <row r="3342" ht="12.6" hidden="1"/>
    <row r="3343" ht="12.6" hidden="1"/>
    <row r="3344" ht="12.6" hidden="1"/>
    <row r="3345" ht="12.6" hidden="1"/>
    <row r="3346" ht="12.6" hidden="1"/>
    <row r="3347" ht="12.6" hidden="1"/>
    <row r="3348" ht="12.6" hidden="1"/>
    <row r="3349" ht="12.6" hidden="1"/>
    <row r="3350" ht="12.6" hidden="1"/>
    <row r="3351" ht="12.6" hidden="1"/>
    <row r="3352" ht="12.6" hidden="1"/>
    <row r="3353" ht="12.6" hidden="1"/>
    <row r="3354" ht="12.6" hidden="1"/>
    <row r="3355" ht="12.6" hidden="1"/>
    <row r="3356" ht="12.6" hidden="1"/>
    <row r="3357" ht="12.6" hidden="1"/>
    <row r="3358" ht="12.6" hidden="1"/>
    <row r="3359" ht="12.6" hidden="1"/>
    <row r="3360" ht="12.6" hidden="1"/>
    <row r="3361" ht="12.6" hidden="1"/>
    <row r="3362" ht="12.6" hidden="1"/>
    <row r="3363" ht="12.6" hidden="1"/>
    <row r="3364" ht="12.6" hidden="1"/>
    <row r="3365" ht="12.6" hidden="1"/>
    <row r="3366" ht="12.6" hidden="1"/>
    <row r="3367" ht="12.6" hidden="1"/>
    <row r="3368" ht="12.6" hidden="1"/>
    <row r="3369" ht="12.6" hidden="1"/>
    <row r="3370" ht="12.6" hidden="1"/>
    <row r="3371" ht="12.6" hidden="1"/>
    <row r="3372" ht="12.6" hidden="1"/>
    <row r="3373" ht="12.6" hidden="1"/>
    <row r="3374" ht="12.6" hidden="1"/>
    <row r="3375" ht="12.6" hidden="1"/>
    <row r="3376" ht="12.6" hidden="1"/>
    <row r="3377" ht="12.6" hidden="1"/>
    <row r="3378" ht="12.6" hidden="1"/>
    <row r="3379" ht="12.6" hidden="1"/>
    <row r="3380" ht="12.6" hidden="1"/>
    <row r="3381" ht="12.6" hidden="1"/>
    <row r="3382" ht="12.6" hidden="1"/>
    <row r="3383" ht="12.6" hidden="1"/>
    <row r="3384" ht="12.6" hidden="1"/>
    <row r="3385" ht="12.6" hidden="1"/>
    <row r="3386" ht="12.6" hidden="1"/>
    <row r="3387" ht="12.6" hidden="1"/>
    <row r="3388" ht="12.6" hidden="1"/>
    <row r="3389" ht="12.6" hidden="1"/>
    <row r="3390" ht="12.6" hidden="1"/>
    <row r="3391" ht="12.6" hidden="1"/>
    <row r="3392" ht="12.6" hidden="1"/>
    <row r="3393" ht="12.6" hidden="1"/>
    <row r="3394" ht="12.6" hidden="1"/>
    <row r="3395" ht="12.6" hidden="1"/>
    <row r="3396" ht="12.6" hidden="1"/>
    <row r="3397" ht="12.6" hidden="1"/>
    <row r="3398" ht="12.6" hidden="1"/>
    <row r="3399" ht="12.6" hidden="1"/>
    <row r="3400" ht="12.6" hidden="1"/>
    <row r="3401" ht="12.6" hidden="1"/>
    <row r="3402" ht="12.6" hidden="1"/>
    <row r="3403" ht="12.6" hidden="1"/>
    <row r="3404" ht="12.6" hidden="1"/>
    <row r="3405" ht="12.6" hidden="1"/>
    <row r="3406" ht="12.6" hidden="1"/>
    <row r="3407" ht="12.6" hidden="1"/>
    <row r="3408" ht="12.6" hidden="1"/>
    <row r="3409" ht="12.6" hidden="1"/>
    <row r="3410" ht="12.6" hidden="1"/>
    <row r="3411" ht="12.6" hidden="1"/>
    <row r="3412" ht="12.6" hidden="1"/>
    <row r="3413" ht="12.6" hidden="1"/>
    <row r="3414" ht="12.6" hidden="1"/>
    <row r="3415" ht="12.6" hidden="1"/>
    <row r="3416" ht="12.6" hidden="1"/>
    <row r="3417" ht="12.6" hidden="1"/>
    <row r="3418" ht="12.6" hidden="1"/>
    <row r="3419" ht="12.6" hidden="1"/>
    <row r="3420" ht="12.6" hidden="1"/>
    <row r="3421" ht="12.6" hidden="1"/>
    <row r="3422" ht="12.6" hidden="1"/>
    <row r="3423" ht="12.6" hidden="1"/>
    <row r="3424" ht="12.6" hidden="1"/>
    <row r="3425" ht="12.6" hidden="1"/>
    <row r="3426" ht="12.6" hidden="1"/>
    <row r="3427" ht="12.6" hidden="1"/>
    <row r="3428" ht="12.6" hidden="1"/>
    <row r="3429" ht="12.6" hidden="1"/>
    <row r="3430" ht="12.6" hidden="1"/>
    <row r="3431" ht="12.6" hidden="1"/>
    <row r="3432" ht="12.6" hidden="1"/>
    <row r="3433" ht="12.6" hidden="1"/>
    <row r="3434" ht="12.6" hidden="1"/>
    <row r="3435" ht="12.6" hidden="1"/>
    <row r="3436" ht="12.6" hidden="1"/>
    <row r="3437" ht="12.6" hidden="1"/>
    <row r="3438" ht="12.6" hidden="1"/>
    <row r="3439" ht="12.6" hidden="1"/>
    <row r="3440" ht="12.6" hidden="1"/>
    <row r="3441" ht="12.6" hidden="1"/>
    <row r="3442" ht="12.6" hidden="1"/>
    <row r="3443" ht="12.6" hidden="1"/>
    <row r="3444" ht="12.6" hidden="1"/>
    <row r="3445" ht="12.6" hidden="1"/>
    <row r="3446" ht="12.6" hidden="1"/>
    <row r="3447" ht="12.6" hidden="1"/>
    <row r="3448" ht="12.6" hidden="1"/>
    <row r="3449" ht="12.6" hidden="1"/>
    <row r="3450" ht="12.6" hidden="1"/>
    <row r="3451" ht="12.6" hidden="1"/>
    <row r="3452" ht="12.6" hidden="1"/>
    <row r="3453" ht="12.6" hidden="1"/>
    <row r="3454" ht="12.6" hidden="1"/>
    <row r="3455" ht="12.6" hidden="1"/>
    <row r="3456" ht="12.6" hidden="1"/>
    <row r="3457" ht="12.6" hidden="1"/>
    <row r="3458" ht="12.6" hidden="1"/>
    <row r="3459" ht="12.6" hidden="1"/>
    <row r="3460" ht="12.6" hidden="1"/>
    <row r="3461" ht="12.6" hidden="1"/>
    <row r="3462" ht="12.6" hidden="1"/>
    <row r="3463" ht="12.6" hidden="1"/>
    <row r="3464" ht="12.6" hidden="1"/>
    <row r="3465" ht="12.6" hidden="1"/>
    <row r="3466" ht="12.6" hidden="1"/>
    <row r="3467" ht="12.6" hidden="1"/>
    <row r="3468" ht="12.6" hidden="1"/>
    <row r="3469" ht="12.6" hidden="1"/>
    <row r="3470" ht="12.6" hidden="1"/>
    <row r="3471" ht="12.6" hidden="1"/>
    <row r="3472" ht="12.6" hidden="1"/>
    <row r="3473" ht="12.6" hidden="1"/>
    <row r="3474" ht="12.6" hidden="1"/>
    <row r="3475" ht="12.6" hidden="1"/>
    <row r="3476" ht="12.6" hidden="1"/>
    <row r="3477" ht="12.6" hidden="1"/>
    <row r="3478" ht="12.6" hidden="1"/>
    <row r="3479" ht="12.6" hidden="1"/>
    <row r="3480" ht="12.6" hidden="1"/>
    <row r="3481" ht="12.6" hidden="1"/>
    <row r="3482" ht="12.6" hidden="1"/>
    <row r="3483" ht="12.6" hidden="1"/>
    <row r="3484" ht="12.6" hidden="1"/>
    <row r="3485" ht="12.6" hidden="1"/>
    <row r="3486" ht="12.6" hidden="1"/>
    <row r="3487" ht="12.6" hidden="1"/>
    <row r="3488" ht="12.6" hidden="1"/>
    <row r="3489" ht="12.6" hidden="1"/>
    <row r="3490" ht="12.6" hidden="1"/>
    <row r="3491" ht="12.6" hidden="1"/>
    <row r="3492" ht="12.6" hidden="1"/>
    <row r="3493" ht="12.6" hidden="1"/>
    <row r="3494" ht="12.6" hidden="1"/>
    <row r="3495" ht="12.6" hidden="1"/>
    <row r="3496" ht="12.6" hidden="1"/>
    <row r="3497" ht="12.6" hidden="1"/>
    <row r="3498" ht="12.6" hidden="1"/>
    <row r="3499" ht="12.6" hidden="1"/>
    <row r="3500" ht="12.6" hidden="1"/>
    <row r="3501" ht="12.6" hidden="1"/>
    <row r="3502" ht="12.6" hidden="1"/>
    <row r="3503" ht="12.6" hidden="1"/>
    <row r="3504" ht="12.6" hidden="1"/>
    <row r="3505" ht="12.6" hidden="1"/>
    <row r="3506" ht="12.6" hidden="1"/>
    <row r="3507" ht="12.6" hidden="1"/>
    <row r="3508" ht="12.6" hidden="1"/>
    <row r="3509" ht="12.6" hidden="1"/>
    <row r="3510" ht="12.6" hidden="1"/>
    <row r="3511" ht="12.6" hidden="1"/>
    <row r="3512" ht="12.6" hidden="1"/>
    <row r="3513" ht="12.6" hidden="1"/>
    <row r="3514" ht="12.6" hidden="1"/>
    <row r="3515" ht="12.6" hidden="1"/>
    <row r="3516" ht="12.6" hidden="1"/>
    <row r="3517" ht="12.6" hidden="1"/>
    <row r="3518" ht="12.6" hidden="1"/>
    <row r="3519" ht="12.6" hidden="1"/>
    <row r="3520" ht="12.6" hidden="1"/>
    <row r="3521" ht="12.6" hidden="1"/>
    <row r="3522" ht="12.6" hidden="1"/>
    <row r="3523" ht="12.6" hidden="1"/>
    <row r="3524" ht="12.6" hidden="1"/>
    <row r="3525" ht="12.6" hidden="1"/>
    <row r="3526" ht="12.6" hidden="1"/>
    <row r="3527" ht="12.6" hidden="1"/>
    <row r="3528" ht="12.6" hidden="1"/>
    <row r="3529" ht="12.6" hidden="1"/>
    <row r="3530" ht="12.6" hidden="1"/>
    <row r="3531" ht="12.6" hidden="1"/>
    <row r="3532" ht="12.6" hidden="1"/>
    <row r="3533" ht="12.6" hidden="1"/>
    <row r="3534" ht="12.6" hidden="1"/>
    <row r="3535" ht="12.6" hidden="1"/>
    <row r="3536" ht="12.6" hidden="1"/>
    <row r="3537" ht="12.6" hidden="1"/>
    <row r="3538" ht="12.6" hidden="1"/>
    <row r="3539" ht="12.6" hidden="1"/>
    <row r="3540" ht="12.6" hidden="1"/>
    <row r="3541" ht="12.6" hidden="1"/>
    <row r="3542" ht="12.6" hidden="1"/>
    <row r="3543" ht="12.6" hidden="1"/>
    <row r="3544" ht="12.6" hidden="1"/>
    <row r="3545" ht="12.6" hidden="1"/>
    <row r="3546" ht="12.6" hidden="1"/>
    <row r="3547" ht="12.6" hidden="1"/>
    <row r="3548" ht="12.6" hidden="1"/>
    <row r="3549" ht="12.6" hidden="1"/>
    <row r="3550" ht="12.6" hidden="1"/>
    <row r="3551" ht="12.6" hidden="1"/>
    <row r="3552" ht="12.6" hidden="1"/>
    <row r="3553" ht="12.6" hidden="1"/>
    <row r="3554" ht="12.6" hidden="1"/>
    <row r="3555" ht="12.6" hidden="1"/>
    <row r="3556" ht="12.6" hidden="1"/>
    <row r="3557" ht="12.6" hidden="1"/>
    <row r="3558" ht="12.6" hidden="1"/>
    <row r="3559" ht="12.6" hidden="1"/>
    <row r="3560" ht="12.6" hidden="1"/>
    <row r="3561" ht="12.6" hidden="1"/>
    <row r="3562" ht="12.6" hidden="1"/>
    <row r="3563" ht="12.6" hidden="1"/>
    <row r="3564" ht="12.6" hidden="1"/>
    <row r="3565" ht="12.6" hidden="1"/>
    <row r="3566" ht="12.6" hidden="1"/>
    <row r="3567" ht="12.6" hidden="1"/>
    <row r="3568" ht="12.6" hidden="1"/>
    <row r="3569" ht="12.6" hidden="1"/>
    <row r="3570" ht="12.6" hidden="1"/>
    <row r="3571" ht="12.6" hidden="1"/>
    <row r="3572" ht="12.6" hidden="1"/>
    <row r="3573" ht="12.6" hidden="1"/>
    <row r="3574" ht="12.6" hidden="1"/>
    <row r="3575" ht="12.6" hidden="1"/>
    <row r="3576" ht="12.6" hidden="1"/>
    <row r="3577" ht="12.6" hidden="1"/>
    <row r="3578" ht="12.6" hidden="1"/>
    <row r="3579" ht="12.6" hidden="1"/>
    <row r="3580" ht="12.6" hidden="1"/>
    <row r="3581" ht="12.6" hidden="1"/>
    <row r="3582" ht="12.6" hidden="1"/>
    <row r="3583" ht="12.6" hidden="1"/>
    <row r="3584" ht="12.6" hidden="1"/>
    <row r="3585" ht="12.6" hidden="1"/>
    <row r="3586" ht="12.6" hidden="1"/>
    <row r="3587" ht="12.6" hidden="1"/>
    <row r="3588" ht="12.6" hidden="1"/>
    <row r="3589" ht="12.6" hidden="1"/>
    <row r="3590" ht="12.6" hidden="1"/>
    <row r="3591" ht="12.6" hidden="1"/>
    <row r="3592" ht="12.6" hidden="1"/>
    <row r="3593" ht="12.6" hidden="1"/>
    <row r="3594" ht="12.6" hidden="1"/>
    <row r="3595" ht="12.6" hidden="1"/>
    <row r="3596" ht="12.6" hidden="1"/>
    <row r="3597" ht="12.6" hidden="1"/>
    <row r="3598" ht="12.6" hidden="1"/>
    <row r="3599" ht="12.6" hidden="1"/>
    <row r="3600" ht="12.6" hidden="1"/>
    <row r="3601" ht="12.6" hidden="1"/>
    <row r="3602" ht="12.6" hidden="1"/>
    <row r="3603" ht="12.6" hidden="1"/>
    <row r="3604" ht="12.6" hidden="1"/>
    <row r="3605" ht="12.6" hidden="1"/>
    <row r="3606" ht="12.6" hidden="1"/>
    <row r="3607" ht="12.6" hidden="1"/>
    <row r="3608" ht="12.6" hidden="1"/>
    <row r="3609" ht="12.6" hidden="1"/>
    <row r="3610" ht="12.6" hidden="1"/>
    <row r="3611" ht="12.6" hidden="1"/>
    <row r="3612" ht="12.6" hidden="1"/>
    <row r="3613" ht="12.6" hidden="1"/>
    <row r="3614" ht="12.6" hidden="1"/>
    <row r="3615" ht="12.6" hidden="1"/>
    <row r="3616" ht="12.6" hidden="1"/>
    <row r="3617" ht="12.6" hidden="1"/>
    <row r="3618" ht="12.6" hidden="1"/>
    <row r="3619" ht="12.6" hidden="1"/>
    <row r="3620" ht="12.6" hidden="1"/>
    <row r="3621" ht="12.6" hidden="1"/>
    <row r="3622" ht="12.6" hidden="1"/>
    <row r="3623" ht="12.6" hidden="1"/>
    <row r="3624" ht="12.6" hidden="1"/>
    <row r="3625" ht="12.6" hidden="1"/>
    <row r="3626" ht="12.6" hidden="1"/>
    <row r="3627" ht="12.6" hidden="1"/>
    <row r="3628" ht="12.6" hidden="1"/>
    <row r="3629" ht="12.6" hidden="1"/>
    <row r="3630" ht="12.6" hidden="1"/>
    <row r="3631" ht="12.6" hidden="1"/>
    <row r="3632" ht="12.6" hidden="1"/>
    <row r="3633" ht="12.6" hidden="1"/>
    <row r="3634" ht="12.6" hidden="1"/>
    <row r="3635" ht="12.6" hidden="1"/>
    <row r="3636" ht="12.6" hidden="1"/>
    <row r="3637" ht="12.6" hidden="1"/>
    <row r="3638" ht="12.6" hidden="1"/>
    <row r="3639" ht="12.6" hidden="1"/>
    <row r="3640" ht="12.6" hidden="1"/>
    <row r="3641" ht="12.6" hidden="1"/>
    <row r="3642" ht="12.6" hidden="1"/>
    <row r="3643" ht="12.6" hidden="1"/>
    <row r="3644" ht="12.6" hidden="1"/>
    <row r="3645" ht="12.6" hidden="1"/>
    <row r="3646" ht="12.6" hidden="1"/>
    <row r="3647" ht="12.6" hidden="1"/>
    <row r="3648" ht="12.6" hidden="1"/>
    <row r="3649" ht="12.6" hidden="1"/>
    <row r="3650" ht="12.6" hidden="1"/>
    <row r="3651" ht="12.6" hidden="1"/>
    <row r="3652" ht="12.6" hidden="1"/>
    <row r="3653" ht="12.6" hidden="1"/>
    <row r="3654" ht="12.6" hidden="1"/>
    <row r="3655" ht="12.6" hidden="1"/>
    <row r="3656" ht="12.6" hidden="1"/>
    <row r="3657" ht="12.6" hidden="1"/>
    <row r="3658" ht="12.6" hidden="1"/>
    <row r="3659" ht="12.6" hidden="1"/>
    <row r="3660" ht="12.6" hidden="1"/>
    <row r="3661" ht="12.6" hidden="1"/>
    <row r="3662" ht="12.6" hidden="1"/>
    <row r="3663" ht="12.6" hidden="1"/>
    <row r="3664" ht="12.6" hidden="1"/>
    <row r="3665" ht="12.6" hidden="1"/>
    <row r="3666" ht="12.6" hidden="1"/>
    <row r="3667" ht="12.6" hidden="1"/>
    <row r="3668" ht="12.6" hidden="1"/>
    <row r="3669" ht="12.6" hidden="1"/>
    <row r="3670" ht="12.6" hidden="1"/>
    <row r="3671" ht="12.6" hidden="1"/>
    <row r="3672" ht="12.6" hidden="1"/>
    <row r="3673" ht="12.6" hidden="1"/>
    <row r="3674" ht="12.6" hidden="1"/>
    <row r="3675" ht="12.6" hidden="1"/>
    <row r="3676" ht="12.6" hidden="1"/>
    <row r="3677" ht="12.6" hidden="1"/>
    <row r="3678" ht="12.6" hidden="1"/>
    <row r="3679" ht="12.6" hidden="1"/>
    <row r="3680" ht="12.6" hidden="1"/>
    <row r="3681" ht="12.6" hidden="1"/>
    <row r="3682" ht="12.6" hidden="1"/>
    <row r="3683" ht="12.6" hidden="1"/>
    <row r="3684" ht="12.6" hidden="1"/>
    <row r="3685" ht="12.6" hidden="1"/>
    <row r="3686" ht="12.6" hidden="1"/>
    <row r="3687" ht="12.6" hidden="1"/>
    <row r="3688" ht="12.6" hidden="1"/>
    <row r="3689" ht="12.6" hidden="1"/>
    <row r="3690" ht="12.6" hidden="1"/>
    <row r="3691" ht="12.6" hidden="1"/>
    <row r="3692" ht="12.6" hidden="1"/>
    <row r="3693" ht="12.6" hidden="1"/>
    <row r="3694" ht="12.6" hidden="1"/>
    <row r="3695" ht="12.6" hidden="1"/>
    <row r="3696" ht="12.6" hidden="1"/>
    <row r="3697" ht="12.6" hidden="1"/>
    <row r="3698" ht="12.6" hidden="1"/>
    <row r="3699" ht="12.6" hidden="1"/>
    <row r="3700" ht="12.6" hidden="1"/>
    <row r="3701" ht="12.6" hidden="1"/>
    <row r="3702" ht="12.6" hidden="1"/>
    <row r="3703" ht="12.6" hidden="1"/>
    <row r="3704" ht="12.6" hidden="1"/>
    <row r="3705" ht="12.6" hidden="1"/>
    <row r="3706" ht="12.6" hidden="1"/>
    <row r="3707" ht="12.6" hidden="1"/>
    <row r="3708" ht="12.6" hidden="1"/>
    <row r="3709" ht="12.6" hidden="1"/>
    <row r="3710" ht="12.6" hidden="1"/>
    <row r="3711" ht="12.6" hidden="1"/>
    <row r="3712" ht="12.6" hidden="1"/>
    <row r="3713" ht="12.6" hidden="1"/>
    <row r="3714" ht="12.6" hidden="1"/>
    <row r="3715" ht="12.6" hidden="1"/>
    <row r="3716" ht="12.6" hidden="1"/>
    <row r="3717" ht="12.6" hidden="1"/>
    <row r="3718" ht="12.6" hidden="1"/>
    <row r="3719" ht="12.6" hidden="1"/>
    <row r="3720" ht="12.6" hidden="1"/>
    <row r="3721" ht="12.6" hidden="1"/>
    <row r="3722" ht="12.6" hidden="1"/>
    <row r="3723" ht="12.6" hidden="1"/>
    <row r="3724" ht="12.6" hidden="1"/>
    <row r="3725" ht="12.6" hidden="1"/>
    <row r="3726" ht="12.6" hidden="1"/>
    <row r="3727" ht="12.6" hidden="1"/>
    <row r="3728" ht="12.6" hidden="1"/>
    <row r="3729" ht="12.6" hidden="1"/>
    <row r="3730" ht="12.6" hidden="1"/>
    <row r="3731" ht="12.6" hidden="1"/>
    <row r="3732" ht="12.6" hidden="1"/>
    <row r="3733" ht="12.6" hidden="1"/>
    <row r="3734" ht="12.6" hidden="1"/>
    <row r="3735" ht="12.6" hidden="1"/>
    <row r="3736" ht="12.6" hidden="1"/>
    <row r="3737" ht="12.6" hidden="1"/>
    <row r="3738" ht="12.6" hidden="1"/>
    <row r="3739" ht="12.6" hidden="1"/>
    <row r="3740" ht="12.6" hidden="1"/>
    <row r="3741" ht="12.6" hidden="1"/>
    <row r="3742" ht="12.6" hidden="1"/>
    <row r="3743" ht="12.6" hidden="1"/>
    <row r="3744" ht="12.6" hidden="1"/>
    <row r="3745" ht="12.6" hidden="1"/>
    <row r="3746" ht="12.6" hidden="1"/>
    <row r="3747" ht="12.6" hidden="1"/>
    <row r="3748" ht="12.6" hidden="1"/>
    <row r="3749" ht="12.6" hidden="1"/>
    <row r="3750" ht="12.6" hidden="1"/>
    <row r="3751" ht="12.6" hidden="1"/>
    <row r="3752" ht="12.6" hidden="1"/>
    <row r="3753" ht="12.6" hidden="1"/>
    <row r="3754" ht="12.6" hidden="1"/>
    <row r="3755" ht="12.6" hidden="1"/>
    <row r="3756" ht="12.6" hidden="1"/>
    <row r="3757" ht="12.6" hidden="1"/>
    <row r="3758" ht="12.6" hidden="1"/>
    <row r="3759" ht="12.6" hidden="1"/>
    <row r="3760" ht="12.6" hidden="1"/>
    <row r="3761" ht="12.6" hidden="1"/>
    <row r="3762" ht="12.6" hidden="1"/>
    <row r="3763" ht="12.6" hidden="1"/>
    <row r="3764" ht="12.6" hidden="1"/>
    <row r="3765" ht="12.6" hidden="1"/>
    <row r="3766" ht="12.6" hidden="1"/>
    <row r="3767" ht="12.6" hidden="1"/>
    <row r="3768" ht="12.6" hidden="1"/>
    <row r="3769" ht="12.6" hidden="1"/>
    <row r="3770" ht="12.6" hidden="1"/>
    <row r="3771" ht="12.6" hidden="1"/>
    <row r="3772" ht="12.6" hidden="1"/>
    <row r="3773" ht="12.6" hidden="1"/>
    <row r="3774" ht="12.6" hidden="1"/>
    <row r="3775" ht="12.6" hidden="1"/>
    <row r="3776" ht="12.6" hidden="1"/>
    <row r="3777" ht="12.6" hidden="1"/>
    <row r="3778" ht="12.6" hidden="1"/>
    <row r="3779" ht="12.6" hidden="1"/>
    <row r="3780" ht="12.6" hidden="1"/>
    <row r="3781" ht="12.6" hidden="1"/>
    <row r="3782" ht="12.6" hidden="1"/>
    <row r="3783" ht="12.6" hidden="1"/>
    <row r="3784" ht="12.6" hidden="1"/>
    <row r="3785" ht="12.6" hidden="1"/>
    <row r="3786" ht="12.6" hidden="1"/>
    <row r="3787" ht="12.6" hidden="1"/>
    <row r="3788" ht="12.6" hidden="1"/>
    <row r="3789" ht="12.6" hidden="1"/>
    <row r="3790" ht="12.6" hidden="1"/>
    <row r="3791" ht="12.6" hidden="1"/>
    <row r="3792" ht="12.6" hidden="1"/>
    <row r="3793" ht="12.6" hidden="1"/>
    <row r="3794" ht="12.6" hidden="1"/>
    <row r="3795" ht="12.6" hidden="1"/>
    <row r="3796" ht="12.6" hidden="1"/>
    <row r="3797" ht="12.6" hidden="1"/>
    <row r="3798" ht="12.6" hidden="1"/>
    <row r="3799" ht="12.6" hidden="1"/>
    <row r="3800" ht="12.6" hidden="1"/>
    <row r="3801" ht="12.6" hidden="1"/>
    <row r="3802" ht="12.6" hidden="1"/>
    <row r="3803" ht="12.6" hidden="1"/>
    <row r="3804" ht="12.6" hidden="1"/>
    <row r="3805" ht="12.6" hidden="1"/>
    <row r="3806" ht="12.6" hidden="1"/>
    <row r="3807" ht="12.6" hidden="1"/>
    <row r="3808" ht="12.6" hidden="1"/>
    <row r="3809" ht="12.6" hidden="1"/>
    <row r="3810" ht="12.6" hidden="1"/>
    <row r="3811" ht="12.6" hidden="1"/>
    <row r="3812" ht="12.6" hidden="1"/>
    <row r="3813" ht="12.6" hidden="1"/>
    <row r="3814" ht="12.6" hidden="1"/>
    <row r="3815" ht="12.6" hidden="1"/>
    <row r="3816" ht="12.6" hidden="1"/>
    <row r="3817" ht="12.6" hidden="1"/>
    <row r="3818" ht="12.6" hidden="1"/>
    <row r="3819" ht="12.6" hidden="1"/>
    <row r="3820" ht="12.6" hidden="1"/>
    <row r="3821" ht="12.6" hidden="1"/>
    <row r="3822" ht="12.6" hidden="1"/>
    <row r="3823" ht="12.6" hidden="1"/>
    <row r="3824" ht="12.6" hidden="1"/>
    <row r="3825" ht="12.6" hidden="1"/>
    <row r="3826" ht="12.6" hidden="1"/>
    <row r="3827" ht="12.6" hidden="1"/>
    <row r="3828" ht="12.6" hidden="1"/>
    <row r="3829" ht="12.6" hidden="1"/>
    <row r="3830" ht="12.6" hidden="1"/>
    <row r="3831" ht="12.6" hidden="1"/>
    <row r="3832" ht="12.6" hidden="1"/>
    <row r="3833" ht="12.6" hidden="1"/>
    <row r="3834" ht="12.6" hidden="1"/>
    <row r="3835" ht="12.6" hidden="1"/>
    <row r="3836" ht="12.6" hidden="1"/>
    <row r="3837" ht="12.6" hidden="1"/>
    <row r="3838" ht="12.6" hidden="1"/>
    <row r="3839" ht="12.6" hidden="1"/>
    <row r="3840" ht="12.6" hidden="1"/>
    <row r="3841" ht="12.6" hidden="1"/>
    <row r="3842" ht="12.6" hidden="1"/>
    <row r="3843" ht="12.6" hidden="1"/>
    <row r="3844" ht="12.6" hidden="1"/>
    <row r="3845" ht="12.6" hidden="1"/>
    <row r="3846" ht="12.6" hidden="1"/>
    <row r="3847" ht="12.6" hidden="1"/>
    <row r="3848" ht="12.6" hidden="1"/>
    <row r="3849" ht="12.6" hidden="1"/>
    <row r="3850" ht="12.6" hidden="1"/>
    <row r="3851" ht="12.6" hidden="1"/>
    <row r="3852" ht="12.6" hidden="1"/>
    <row r="3853" ht="12.6" hidden="1"/>
    <row r="3854" ht="12.6" hidden="1"/>
    <row r="3855" ht="12.6" hidden="1"/>
    <row r="3856" ht="12.6" hidden="1"/>
    <row r="3857" ht="12.6" hidden="1"/>
    <row r="3858" ht="12.6" hidden="1"/>
    <row r="3859" ht="12.6" hidden="1"/>
    <row r="3860" ht="12.6" hidden="1"/>
    <row r="3861" ht="12.6" hidden="1"/>
    <row r="3862" ht="12.6" hidden="1"/>
    <row r="3863" ht="12.6" hidden="1"/>
    <row r="3864" ht="12.6" hidden="1"/>
    <row r="3865" ht="12.6" hidden="1"/>
    <row r="3866" ht="12.6" hidden="1"/>
    <row r="3867" ht="12.6" hidden="1"/>
    <row r="3868" ht="12.6" hidden="1"/>
    <row r="3869" ht="12.6" hidden="1"/>
    <row r="3870" ht="12.6" hidden="1"/>
    <row r="3871" ht="12.6" hidden="1"/>
    <row r="3872" ht="12.6" hidden="1"/>
    <row r="3873" ht="12.6" hidden="1"/>
    <row r="3874" ht="12.6" hidden="1"/>
    <row r="3875" ht="12.6" hidden="1"/>
    <row r="3876" ht="12.6" hidden="1"/>
    <row r="3877" ht="12.6" hidden="1"/>
    <row r="3878" ht="12.6" hidden="1"/>
    <row r="3879" ht="12.6" hidden="1"/>
    <row r="3880" ht="12.6" hidden="1"/>
    <row r="3881" ht="12.6" hidden="1"/>
    <row r="3882" ht="12.6" hidden="1"/>
    <row r="3883" ht="12.6" hidden="1"/>
    <row r="3884" ht="12.6" hidden="1"/>
    <row r="3885" ht="12.6" hidden="1"/>
    <row r="3886" ht="12.6" hidden="1"/>
    <row r="3887" ht="12.6" hidden="1"/>
    <row r="3888" ht="12.6" hidden="1"/>
    <row r="3889" ht="12.6" hidden="1"/>
    <row r="3890" ht="12.6" hidden="1"/>
    <row r="3891" ht="12.6" hidden="1"/>
    <row r="3892" ht="12.6" hidden="1"/>
    <row r="3893" ht="12.6" hidden="1"/>
    <row r="3894" ht="12.6" hidden="1"/>
    <row r="3895" ht="12.6" hidden="1"/>
    <row r="3896" ht="12.6" hidden="1"/>
    <row r="3897" ht="12.6" hidden="1"/>
    <row r="3898" ht="12.6" hidden="1"/>
    <row r="3899" ht="12.6" hidden="1"/>
    <row r="3900" ht="12.6" hidden="1"/>
    <row r="3901" ht="12.6" hidden="1"/>
    <row r="3902" ht="12.6" hidden="1"/>
    <row r="3903" ht="12.6" hidden="1"/>
    <row r="3904" ht="12.6" hidden="1"/>
    <row r="3905" ht="12.6" hidden="1"/>
    <row r="3906" ht="12.6" hidden="1"/>
    <row r="3907" ht="12.6" hidden="1"/>
    <row r="3908" ht="12.6" hidden="1"/>
    <row r="3909" ht="12.6" hidden="1"/>
    <row r="3910" ht="12.6" hidden="1"/>
    <row r="3911" ht="12.6" hidden="1"/>
    <row r="3912" ht="12.6" hidden="1"/>
    <row r="3913" ht="12.6" hidden="1"/>
    <row r="3914" ht="12.6" hidden="1"/>
    <row r="3915" ht="12.6" hidden="1"/>
    <row r="3916" ht="12.6" hidden="1"/>
    <row r="3917" ht="12.6" hidden="1"/>
    <row r="3918" ht="12.6" hidden="1"/>
    <row r="3919" ht="12.6" hidden="1"/>
    <row r="3920" ht="12.6" hidden="1"/>
    <row r="3921" ht="12.6" hidden="1"/>
    <row r="3922" ht="12.6" hidden="1"/>
    <row r="3923" ht="12.6" hidden="1"/>
    <row r="3924" ht="12.6" hidden="1"/>
    <row r="3925" ht="12.6" hidden="1"/>
    <row r="3926" ht="12.6" hidden="1"/>
    <row r="3927" ht="12.6" hidden="1"/>
    <row r="3928" ht="12.6" hidden="1"/>
    <row r="3929" ht="12.6" hidden="1"/>
    <row r="3930" ht="12.6" hidden="1"/>
    <row r="3931" ht="12.6" hidden="1"/>
    <row r="3932" ht="12.6" hidden="1"/>
    <row r="3933" ht="12.6" hidden="1"/>
    <row r="3934" ht="12.6" hidden="1"/>
    <row r="3935" ht="12.6" hidden="1"/>
    <row r="3936" ht="12.6" hidden="1"/>
    <row r="3937" ht="12.6" hidden="1"/>
    <row r="3938" ht="12.6" hidden="1"/>
    <row r="3939" ht="12.6" hidden="1"/>
    <row r="3940" ht="12.6" hidden="1"/>
    <row r="3941" ht="12.6" hidden="1"/>
    <row r="3942" ht="12.6" hidden="1"/>
    <row r="3943" ht="12.6" hidden="1"/>
    <row r="3944" ht="12.6" hidden="1"/>
    <row r="3945" ht="12.6" hidden="1"/>
    <row r="3946" ht="12.6" hidden="1"/>
    <row r="3947" ht="12.6" hidden="1"/>
    <row r="3948" ht="12.6" hidden="1"/>
    <row r="3949" ht="12.6" hidden="1"/>
    <row r="3950" ht="12.6" hidden="1"/>
    <row r="3951" ht="12.6" hidden="1"/>
    <row r="3952" ht="12.6" hidden="1"/>
    <row r="3953" ht="12.6" hidden="1"/>
    <row r="3954" ht="12.6" hidden="1"/>
    <row r="3955" ht="12.6" hidden="1"/>
    <row r="3956" ht="12.6" hidden="1"/>
    <row r="3957" ht="12.6" hidden="1"/>
    <row r="3958" ht="12.6" hidden="1"/>
    <row r="3959" ht="12.6" hidden="1"/>
    <row r="3960" ht="12.6" hidden="1"/>
    <row r="3961" ht="12.6" hidden="1"/>
    <row r="3962" ht="12.6" hidden="1"/>
    <row r="3963" ht="12.6" hidden="1"/>
    <row r="3964" ht="12.6" hidden="1"/>
    <row r="3965" ht="12.6" hidden="1"/>
    <row r="3966" ht="12.6" hidden="1"/>
    <row r="3967" ht="12.6" hidden="1"/>
    <row r="3968" ht="12.6" hidden="1"/>
    <row r="3969" ht="12.6" hidden="1"/>
    <row r="3970" ht="12.6" hidden="1"/>
    <row r="3971" ht="12.6" hidden="1"/>
    <row r="3972" ht="12.6" hidden="1"/>
    <row r="3973" ht="12.6" hidden="1"/>
    <row r="3974" ht="12.6" hidden="1"/>
    <row r="3975" ht="12.6" hidden="1"/>
    <row r="3976" ht="12.6" hidden="1"/>
    <row r="3977" ht="12.6" hidden="1"/>
    <row r="3978" ht="12.6" hidden="1"/>
    <row r="3979" ht="12.6" hidden="1"/>
    <row r="3980" ht="12.6" hidden="1"/>
    <row r="3981" ht="12.6" hidden="1"/>
    <row r="3982" ht="12.6" hidden="1"/>
    <row r="3983" ht="12.6" hidden="1"/>
    <row r="3984" ht="12.6" hidden="1"/>
    <row r="3985" ht="12.6" hidden="1"/>
    <row r="3986" ht="12.6" hidden="1"/>
    <row r="3987" ht="12.6" hidden="1"/>
    <row r="3988" ht="12.6" hidden="1"/>
    <row r="3989" ht="12.6" hidden="1"/>
    <row r="3990" ht="12.6" hidden="1"/>
    <row r="3991" ht="12.6" hidden="1"/>
    <row r="3992" ht="12.6" hidden="1"/>
    <row r="3993" ht="12.6" hidden="1"/>
    <row r="3994" ht="12.6" hidden="1"/>
    <row r="3995" ht="12.6" hidden="1"/>
    <row r="3996" ht="12.6" hidden="1"/>
    <row r="3997" ht="12.6" hidden="1"/>
    <row r="3998" ht="12.6" hidden="1"/>
    <row r="3999" ht="12.6" hidden="1"/>
    <row r="4000" ht="12.6" hidden="1"/>
    <row r="4001" ht="12.6" hidden="1"/>
    <row r="4002" ht="12.6" hidden="1"/>
    <row r="4003" ht="12.6" hidden="1"/>
    <row r="4004" ht="12.6" hidden="1"/>
    <row r="4005" ht="12.6" hidden="1"/>
    <row r="4006" ht="12.6" hidden="1"/>
    <row r="4007" ht="12.6" hidden="1"/>
    <row r="4008" ht="12.6" hidden="1"/>
    <row r="4009" ht="12.6" hidden="1"/>
    <row r="4010" ht="12.6" hidden="1"/>
    <row r="4011" ht="12.6" hidden="1"/>
    <row r="4012" ht="12.6" hidden="1"/>
    <row r="4013" ht="12.6" hidden="1"/>
    <row r="4014" ht="12.6" hidden="1"/>
    <row r="4015" ht="12.6" hidden="1"/>
    <row r="4016" ht="12.6" hidden="1"/>
    <row r="4017" ht="12.6" hidden="1"/>
    <row r="4018" ht="12.6" hidden="1"/>
    <row r="4019" ht="12.6" hidden="1"/>
    <row r="4020" ht="12.6" hidden="1"/>
    <row r="4021" ht="12.6" hidden="1"/>
    <row r="4022" ht="12.6" hidden="1"/>
    <row r="4023" ht="12.6" hidden="1"/>
    <row r="4024" ht="12.6" hidden="1"/>
    <row r="4025" ht="12.6" hidden="1"/>
    <row r="4026" ht="12.6" hidden="1"/>
    <row r="4027" ht="12.6" hidden="1"/>
    <row r="4028" ht="12.6" hidden="1"/>
    <row r="4029" ht="12.6" hidden="1"/>
    <row r="4030" ht="12.6" hidden="1"/>
    <row r="4031" ht="12.6" hidden="1"/>
    <row r="4032" ht="12.6" hidden="1"/>
    <row r="4033" ht="12.6" hidden="1"/>
    <row r="4034" ht="12.6" hidden="1"/>
    <row r="4035" ht="12.6" hidden="1"/>
    <row r="4036" ht="12.6" hidden="1"/>
    <row r="4037" ht="12.6" hidden="1"/>
    <row r="4038" ht="12.6" hidden="1"/>
    <row r="4039" ht="12.6" hidden="1"/>
    <row r="4040" ht="12.6" hidden="1"/>
    <row r="4041" ht="12.6" hidden="1"/>
    <row r="4042" ht="12.6" hidden="1"/>
    <row r="4043" ht="12.6" hidden="1"/>
    <row r="4044" ht="12.6" hidden="1"/>
    <row r="4045" ht="12.6" hidden="1"/>
    <row r="4046" ht="12.6" hidden="1"/>
    <row r="4047" ht="12.6" hidden="1"/>
    <row r="4048" ht="12.6" hidden="1"/>
    <row r="4049" ht="12.6" hidden="1"/>
    <row r="4050" ht="12.6" hidden="1"/>
    <row r="4051" ht="12.6" hidden="1"/>
    <row r="4052" ht="12.6" hidden="1"/>
    <row r="4053" ht="12.6" hidden="1"/>
    <row r="4054" ht="12.6" hidden="1"/>
    <row r="4055" ht="12.6" hidden="1"/>
    <row r="4056" ht="12.6" hidden="1"/>
    <row r="4057" ht="12.6" hidden="1"/>
    <row r="4058" ht="12.6" hidden="1"/>
    <row r="4059" ht="12.6" hidden="1"/>
    <row r="4060" ht="12.6" hidden="1"/>
    <row r="4061" ht="12.6" hidden="1"/>
    <row r="4062" ht="12.6" hidden="1"/>
    <row r="4063" ht="12.6" hidden="1"/>
    <row r="4064" ht="12.6" hidden="1"/>
    <row r="4065" ht="12.6" hidden="1"/>
    <row r="4066" ht="12.6" hidden="1"/>
    <row r="4067" ht="12.6" hidden="1"/>
    <row r="4068" ht="12.6" hidden="1"/>
    <row r="4069" ht="12.6" hidden="1"/>
    <row r="4070" ht="12.6" hidden="1"/>
    <row r="4071" ht="12.6" hidden="1"/>
    <row r="4072" ht="12.6" hidden="1"/>
    <row r="4073" ht="12.6" hidden="1"/>
    <row r="4074" ht="12.6" hidden="1"/>
    <row r="4075" ht="12.6" hidden="1"/>
    <row r="4076" ht="12.6" hidden="1"/>
    <row r="4077" ht="12.6" hidden="1"/>
    <row r="4078" ht="12.6" hidden="1"/>
    <row r="4079" ht="12.6" hidden="1"/>
    <row r="4080" ht="12.6" hidden="1"/>
    <row r="4081" ht="12.6" hidden="1"/>
    <row r="4082" ht="12.6" hidden="1"/>
    <row r="4083" ht="12.6" hidden="1"/>
    <row r="4084" ht="12.6" hidden="1"/>
    <row r="4085" ht="12.6" hidden="1"/>
    <row r="4086" ht="12.6" hidden="1"/>
    <row r="4087" ht="12.6" hidden="1"/>
    <row r="4088" ht="12.6" hidden="1"/>
    <row r="4089" ht="12.6" hidden="1"/>
    <row r="4090" ht="12.6" hidden="1"/>
    <row r="4091" ht="12.6" hidden="1"/>
    <row r="4092" ht="12.6" hidden="1"/>
    <row r="4093" ht="12.6" hidden="1"/>
    <row r="4094" ht="12.6" hidden="1"/>
    <row r="4095" ht="12.6" hidden="1"/>
    <row r="4096" ht="12.6" hidden="1"/>
    <row r="4097" ht="12.6" hidden="1"/>
    <row r="4098" ht="12.6" hidden="1"/>
    <row r="4099" ht="12.6" hidden="1"/>
    <row r="4100" ht="12.6" hidden="1"/>
    <row r="4101" ht="12.6" hidden="1"/>
    <row r="4102" ht="12.6" hidden="1"/>
    <row r="4103" ht="12.6" hidden="1"/>
    <row r="4104" ht="12.6" hidden="1"/>
    <row r="4105" ht="12.6" hidden="1"/>
    <row r="4106" ht="12.6" hidden="1"/>
    <row r="4107" ht="12.6" hidden="1"/>
    <row r="4108" ht="12.6" hidden="1"/>
    <row r="4109" ht="12.6" hidden="1"/>
    <row r="4110" ht="12.6" hidden="1"/>
    <row r="4111" ht="12.6" hidden="1"/>
    <row r="4112" ht="12.6" hidden="1"/>
    <row r="4113" ht="12.6" hidden="1"/>
    <row r="4114" ht="12.6" hidden="1"/>
    <row r="4115" ht="12.6" hidden="1"/>
    <row r="4116" ht="12.6" hidden="1"/>
    <row r="4117" ht="12.6" hidden="1"/>
    <row r="4118" ht="12.6" hidden="1"/>
    <row r="4119" ht="12.6" hidden="1"/>
    <row r="4120" ht="12.6" hidden="1"/>
    <row r="4121" ht="12.6" hidden="1"/>
    <row r="4122" ht="12.6" hidden="1"/>
    <row r="4123" ht="12.6" hidden="1"/>
    <row r="4124" ht="12.6" hidden="1"/>
    <row r="4125" ht="12.6" hidden="1"/>
    <row r="4126" ht="12.6" hidden="1"/>
    <row r="4127" ht="12.6" hidden="1"/>
    <row r="4128" ht="12.6" hidden="1"/>
    <row r="4129" ht="12.6" hidden="1"/>
    <row r="4130" ht="12.6" hidden="1"/>
    <row r="4131" ht="12.6" hidden="1"/>
    <row r="4132" ht="12.6" hidden="1"/>
    <row r="4133" ht="12.6" hidden="1"/>
    <row r="4134" ht="12.6" hidden="1"/>
    <row r="4135" ht="12.6" hidden="1"/>
    <row r="4136" ht="12.6" hidden="1"/>
    <row r="4137" ht="12.6" hidden="1"/>
    <row r="4138" ht="12.6" hidden="1"/>
    <row r="4139" ht="12.6" hidden="1"/>
    <row r="4140" ht="12.6" hidden="1"/>
    <row r="4141" ht="12.6" hidden="1"/>
    <row r="4142" ht="12.6" hidden="1"/>
    <row r="4143" ht="12.6" hidden="1"/>
    <row r="4144" ht="12.6" hidden="1"/>
    <row r="4145" ht="12.6" hidden="1"/>
    <row r="4146" ht="12.6" hidden="1"/>
    <row r="4147" ht="12.6" hidden="1"/>
    <row r="4148" ht="12.6" hidden="1"/>
    <row r="4149" ht="12.6" hidden="1"/>
    <row r="4150" ht="12.6" hidden="1"/>
    <row r="4151" ht="12.6" hidden="1"/>
    <row r="4152" ht="12.6" hidden="1"/>
    <row r="4153" ht="12.6" hidden="1"/>
    <row r="4154" ht="12.6" hidden="1"/>
    <row r="4155" ht="12.6" hidden="1"/>
    <row r="4156" ht="12.6" hidden="1"/>
    <row r="4157" ht="12.6" hidden="1"/>
    <row r="4158" ht="12.6" hidden="1"/>
    <row r="4159" ht="12.6" hidden="1"/>
    <row r="4160" ht="12.6" hidden="1"/>
    <row r="4161" ht="12.6" hidden="1"/>
    <row r="4162" ht="12.6" hidden="1"/>
    <row r="4163" ht="12.6" hidden="1"/>
    <row r="4164" ht="12.6" hidden="1"/>
    <row r="4165" ht="12.6" hidden="1"/>
    <row r="4166" ht="12.6" hidden="1"/>
    <row r="4167" ht="12.6" hidden="1"/>
    <row r="4168" ht="12.6" hidden="1"/>
    <row r="4169" ht="12.6" hidden="1"/>
    <row r="4170" ht="12.6" hidden="1"/>
    <row r="4171" ht="12.6" hidden="1"/>
    <row r="4172" ht="12.6" hidden="1"/>
    <row r="4173" ht="12.6" hidden="1"/>
    <row r="4174" ht="12.6" hidden="1"/>
    <row r="4175" ht="12.6" hidden="1"/>
    <row r="4176" ht="12.6" hidden="1"/>
    <row r="4177" ht="12.6" hidden="1"/>
    <row r="4178" ht="12.6" hidden="1"/>
    <row r="4179" ht="12.6" hidden="1"/>
    <row r="4180" ht="12.6" hidden="1"/>
    <row r="4181" ht="12.6" hidden="1"/>
    <row r="4182" ht="12.6" hidden="1"/>
    <row r="4183" ht="12.6" hidden="1"/>
    <row r="4184" ht="12.6" hidden="1"/>
    <row r="4185" ht="12.6" hidden="1"/>
    <row r="4186" ht="12.6" hidden="1"/>
    <row r="4187" ht="12.6" hidden="1"/>
    <row r="4188" ht="12.6" hidden="1"/>
    <row r="4189" ht="12.6" hidden="1"/>
    <row r="4190" ht="12.6" hidden="1"/>
    <row r="4191" ht="12.6" hidden="1"/>
    <row r="4192" ht="12.6" hidden="1"/>
    <row r="4193" ht="12.6" hidden="1"/>
    <row r="4194" ht="12.6" hidden="1"/>
    <row r="4195" ht="12.6" hidden="1"/>
    <row r="4196" ht="12.6" hidden="1"/>
    <row r="4197" ht="12.6" hidden="1"/>
    <row r="4198" ht="12.6" hidden="1"/>
    <row r="4199" ht="12.6" hidden="1"/>
    <row r="4200" ht="12.6" hidden="1"/>
    <row r="4201" ht="12.6" hidden="1"/>
    <row r="4202" ht="12.6" hidden="1"/>
    <row r="4203" ht="12.6" hidden="1"/>
    <row r="4204" ht="12.6" hidden="1"/>
    <row r="4205" ht="12.6" hidden="1"/>
    <row r="4206" ht="12.6" hidden="1"/>
    <row r="4207" ht="12.6" hidden="1"/>
    <row r="4208" ht="12.6" hidden="1"/>
    <row r="4209" ht="12.6" hidden="1"/>
    <row r="4210" ht="12.6" hidden="1"/>
    <row r="4211" ht="12.6" hidden="1"/>
    <row r="4212" ht="12.6" hidden="1"/>
    <row r="4213" ht="12.6" hidden="1"/>
    <row r="4214" ht="12.6" hidden="1"/>
    <row r="4215" ht="12.6" hidden="1"/>
    <row r="4216" ht="12.6" hidden="1"/>
    <row r="4217" ht="12.6" hidden="1"/>
    <row r="4218" ht="12.6" hidden="1"/>
    <row r="4219" ht="12.6" hidden="1"/>
    <row r="4220" ht="12.6" hidden="1"/>
    <row r="4221" ht="12.6" hidden="1"/>
    <row r="4222" ht="12.6" hidden="1"/>
    <row r="4223" ht="12.6" hidden="1"/>
    <row r="4224" ht="12.6" hidden="1"/>
    <row r="4225" ht="12.6" hidden="1"/>
    <row r="4226" ht="12.6" hidden="1"/>
    <row r="4227" ht="12.6" hidden="1"/>
    <row r="4228" ht="12.6" hidden="1"/>
    <row r="4229" ht="12.6" hidden="1"/>
    <row r="4230" ht="12.6" hidden="1"/>
    <row r="4231" ht="12.6" hidden="1"/>
    <row r="4232" ht="12.6" hidden="1"/>
    <row r="4233" ht="12.6" hidden="1"/>
    <row r="4234" ht="12.6" hidden="1"/>
    <row r="4235" ht="12.6" hidden="1"/>
    <row r="4236" ht="12.6" hidden="1"/>
    <row r="4237" ht="12.6" hidden="1"/>
    <row r="4238" ht="12.6" hidden="1"/>
    <row r="4239" ht="12.6" hidden="1"/>
    <row r="4240" ht="12.6" hidden="1"/>
    <row r="4241" ht="12.6" hidden="1"/>
    <row r="4242" ht="12.6" hidden="1"/>
    <row r="4243" ht="12.6" hidden="1"/>
    <row r="4244" ht="12.6" hidden="1"/>
    <row r="4245" ht="12.6" hidden="1"/>
    <row r="4246" ht="12.6" hidden="1"/>
    <row r="4247" ht="12.6" hidden="1"/>
    <row r="4248" ht="12.6" hidden="1"/>
    <row r="4249" ht="12.6" hidden="1"/>
    <row r="4250" ht="12.6" hidden="1"/>
    <row r="4251" ht="12.6" hidden="1"/>
    <row r="4252" ht="12.6" hidden="1"/>
    <row r="4253" ht="12.6" hidden="1"/>
    <row r="4254" ht="12.6" hidden="1"/>
    <row r="4255" ht="12.6" hidden="1"/>
    <row r="4256" ht="12.6" hidden="1"/>
    <row r="4257" ht="12.6" hidden="1"/>
    <row r="4258" ht="12.6" hidden="1"/>
    <row r="4259" ht="12.6" hidden="1"/>
    <row r="4260" ht="12.6" hidden="1"/>
    <row r="4261" ht="12.6" hidden="1"/>
    <row r="4262" ht="12.6" hidden="1"/>
    <row r="4263" ht="12.6" hidden="1"/>
    <row r="4264" ht="12.6" hidden="1"/>
    <row r="4265" ht="12.6" hidden="1"/>
    <row r="4266" ht="12.6" hidden="1"/>
    <row r="4267" ht="12.6" hidden="1"/>
    <row r="4268" ht="12.6" hidden="1"/>
    <row r="4269" ht="12.6" hidden="1"/>
    <row r="4270" ht="12.6" hidden="1"/>
    <row r="4271" ht="12.6" hidden="1"/>
    <row r="4272" ht="12.6" hidden="1"/>
    <row r="4273" ht="12.6" hidden="1"/>
    <row r="4274" ht="12.6" hidden="1"/>
    <row r="4275" ht="12.6" hidden="1"/>
    <row r="4276" ht="12.6" hidden="1"/>
    <row r="4277" ht="12.6" hidden="1"/>
    <row r="4278" ht="12.6" hidden="1"/>
    <row r="4279" ht="12.6" hidden="1"/>
    <row r="4280" ht="12.6" hidden="1"/>
    <row r="4281" ht="12.6" hidden="1"/>
    <row r="4282" ht="12.6" hidden="1"/>
    <row r="4283" ht="12.6" hidden="1"/>
    <row r="4284" ht="12.6" hidden="1"/>
    <row r="4285" ht="12.6" hidden="1"/>
    <row r="4286" ht="12.6" hidden="1"/>
    <row r="4287" ht="12.6" hidden="1"/>
    <row r="4288" ht="12.6" hidden="1"/>
    <row r="4289" ht="12.6" hidden="1"/>
    <row r="4290" ht="12.6" hidden="1"/>
    <row r="4291" ht="12.6" hidden="1"/>
    <row r="4292" ht="12.6" hidden="1"/>
    <row r="4293" ht="12.6" hidden="1"/>
    <row r="4294" ht="12.6" hidden="1"/>
    <row r="4295" ht="12.6" hidden="1"/>
    <row r="4296" ht="12.6" hidden="1"/>
    <row r="4297" ht="12.6" hidden="1"/>
    <row r="4298" ht="12.6" hidden="1"/>
    <row r="4299" ht="12.6" hidden="1"/>
    <row r="4300" ht="12.6" hidden="1"/>
    <row r="4301" ht="12.6" hidden="1"/>
    <row r="4302" ht="12.6" hidden="1"/>
    <row r="4303" ht="12.6" hidden="1"/>
    <row r="4304" ht="12.6" hidden="1"/>
    <row r="4305" ht="12.6" hidden="1"/>
    <row r="4306" ht="12.6" hidden="1"/>
    <row r="4307" ht="12.6" hidden="1"/>
    <row r="4308" ht="12.6" hidden="1"/>
    <row r="4309" ht="12.6" hidden="1"/>
    <row r="4310" ht="12.6" hidden="1"/>
    <row r="4311" ht="12.6" hidden="1"/>
    <row r="4312" ht="12.6" hidden="1"/>
    <row r="4313" ht="12.6" hidden="1"/>
    <row r="4314" ht="12.6" hidden="1"/>
    <row r="4315" ht="12.6" hidden="1"/>
    <row r="4316" ht="12.6" hidden="1"/>
    <row r="4317" ht="12.6" hidden="1"/>
    <row r="4318" ht="12.6" hidden="1"/>
    <row r="4319" ht="12.6" hidden="1"/>
    <row r="4320" ht="12.6" hidden="1"/>
    <row r="4321" ht="12.6" hidden="1"/>
    <row r="4322" ht="12.6" hidden="1"/>
    <row r="4323" ht="12.6" hidden="1"/>
    <row r="4324" ht="12.6" hidden="1"/>
    <row r="4325" ht="12.6" hidden="1"/>
    <row r="4326" ht="12.6" hidden="1"/>
    <row r="4327" ht="12.6" hidden="1"/>
    <row r="4328" ht="12.6" hidden="1"/>
    <row r="4329" ht="12.6" hidden="1"/>
    <row r="4330" ht="12.6" hidden="1"/>
    <row r="4331" ht="12.6" hidden="1"/>
    <row r="4332" ht="12.6" hidden="1"/>
    <row r="4333" ht="12.6" hidden="1"/>
    <row r="4334" ht="12.6" hidden="1"/>
    <row r="4335" ht="12.6" hidden="1"/>
    <row r="4336" ht="12.6" hidden="1"/>
    <row r="4337" ht="12.6" hidden="1"/>
    <row r="4338" ht="12.6" hidden="1"/>
    <row r="4339" ht="12.6" hidden="1"/>
    <row r="4340" ht="12.6" hidden="1"/>
    <row r="4341" ht="12.6" hidden="1"/>
    <row r="4342" ht="12.6" hidden="1"/>
    <row r="4343" ht="12.6" hidden="1"/>
    <row r="4344" ht="12.6" hidden="1"/>
    <row r="4345" ht="12.6" hidden="1"/>
    <row r="4346" ht="12.6" hidden="1"/>
    <row r="4347" ht="12.6" hidden="1"/>
    <row r="4348" ht="12.6" hidden="1"/>
    <row r="4349" ht="12.6" hidden="1"/>
    <row r="4350" ht="12.6" hidden="1"/>
    <row r="4351" ht="12.6" hidden="1"/>
    <row r="4352" ht="12.6" hidden="1"/>
    <row r="4353" ht="12.6" hidden="1"/>
    <row r="4354" ht="12.6" hidden="1"/>
    <row r="4355" ht="12.6" hidden="1"/>
    <row r="4356" ht="12.6" hidden="1"/>
    <row r="4357" ht="12.6" hidden="1"/>
    <row r="4358" ht="12.6" hidden="1"/>
    <row r="4359" ht="12.6" hidden="1"/>
    <row r="4360" ht="12.6" hidden="1"/>
    <row r="4361" ht="12.6" hidden="1"/>
    <row r="4362" ht="12.6" hidden="1"/>
    <row r="4363" ht="12.6" hidden="1"/>
    <row r="4364" ht="12.6" hidden="1"/>
    <row r="4365" ht="12.6" hidden="1"/>
    <row r="4366" ht="12.6" hidden="1"/>
    <row r="4367" ht="12.6" hidden="1"/>
    <row r="4368" ht="12.6" hidden="1"/>
    <row r="4369" ht="12.6" hidden="1"/>
    <row r="4370" ht="12.6" hidden="1"/>
    <row r="4371" ht="12.6" hidden="1"/>
    <row r="4372" ht="12.6" hidden="1"/>
    <row r="4373" ht="12.6" hidden="1"/>
    <row r="4374" ht="12.6" hidden="1"/>
    <row r="4375" ht="12.6" hidden="1"/>
    <row r="4376" ht="12.6" hidden="1"/>
    <row r="4377" ht="12.6" hidden="1"/>
    <row r="4378" ht="12.6" hidden="1"/>
    <row r="4379" ht="12.6" hidden="1"/>
    <row r="4380" ht="12.6" hidden="1"/>
    <row r="4381" ht="12.6" hidden="1"/>
    <row r="4382" ht="12.6" hidden="1"/>
    <row r="4383" ht="12.6" hidden="1"/>
    <row r="4384" ht="12.6" hidden="1"/>
    <row r="4385" ht="12.6" hidden="1"/>
    <row r="4386" ht="12.6" hidden="1"/>
    <row r="4387" ht="12.6" hidden="1"/>
    <row r="4388" ht="12.6" hidden="1"/>
    <row r="4389" ht="12.6" hidden="1"/>
    <row r="4390" ht="12.6" hidden="1"/>
    <row r="4391" ht="12.6" hidden="1"/>
    <row r="4392" ht="12.6" hidden="1"/>
    <row r="4393" ht="12.6" hidden="1"/>
    <row r="4394" ht="12.6" hidden="1"/>
    <row r="4395" ht="12.6" hidden="1"/>
    <row r="4396" ht="12.6" hidden="1"/>
    <row r="4397" ht="12.6" hidden="1"/>
    <row r="4398" ht="12.6" hidden="1"/>
    <row r="4399" ht="12.6" hidden="1"/>
    <row r="4400" ht="12.6" hidden="1"/>
    <row r="4401" ht="12.6" hidden="1"/>
    <row r="4402" ht="12.6" hidden="1"/>
    <row r="4403" ht="12.6" hidden="1"/>
    <row r="4404" ht="12.6" hidden="1"/>
    <row r="4405" ht="12.6" hidden="1"/>
    <row r="4406" ht="12.6" hidden="1"/>
    <row r="4407" ht="12.6" hidden="1"/>
    <row r="4408" ht="12.6" hidden="1"/>
    <row r="4409" ht="12.6" hidden="1"/>
    <row r="4410" ht="12.6" hidden="1"/>
    <row r="4411" ht="12.6" hidden="1"/>
    <row r="4412" ht="12.6" hidden="1"/>
    <row r="4413" ht="12.6" hidden="1"/>
    <row r="4414" ht="12.6" hidden="1"/>
    <row r="4415" ht="12.6" hidden="1"/>
    <row r="4416" ht="12.6" hidden="1"/>
    <row r="4417" ht="12.6" hidden="1"/>
    <row r="4418" ht="12.6" hidden="1"/>
    <row r="4419" ht="12.6" hidden="1"/>
    <row r="4420" ht="12.6" hidden="1"/>
    <row r="4421" ht="12.6" hidden="1"/>
    <row r="4422" ht="12.6" hidden="1"/>
    <row r="4423" ht="12.6" hidden="1"/>
    <row r="4424" ht="12.6" hidden="1"/>
    <row r="4425" ht="12.6" hidden="1"/>
    <row r="4426" ht="12.6" hidden="1"/>
    <row r="4427" ht="12.6" hidden="1"/>
    <row r="4428" ht="12.6" hidden="1"/>
    <row r="4429" ht="12.6" hidden="1"/>
    <row r="4430" ht="12.6" hidden="1"/>
    <row r="4431" ht="12.6" hidden="1"/>
    <row r="4432" ht="12.6" hidden="1"/>
    <row r="4433" ht="12.6" hidden="1"/>
    <row r="4434" ht="12.6" hidden="1"/>
    <row r="4435" ht="12.6" hidden="1"/>
    <row r="4436" ht="12.6" hidden="1"/>
    <row r="4437" ht="12.6" hidden="1"/>
    <row r="4438" ht="12.6" hidden="1"/>
    <row r="4439" ht="12.6" hidden="1"/>
    <row r="4440" ht="12.6" hidden="1"/>
    <row r="4441" ht="12.6" hidden="1"/>
    <row r="4442" ht="12.6" hidden="1"/>
    <row r="4443" ht="12.6" hidden="1"/>
    <row r="4444" ht="12.6" hidden="1"/>
    <row r="4445" ht="12.6" hidden="1"/>
    <row r="4446" ht="12.6" hidden="1"/>
    <row r="4447" ht="12.6" hidden="1"/>
    <row r="4448" ht="12.6" hidden="1"/>
    <row r="4449" ht="12.6" hidden="1"/>
    <row r="4450" ht="12.6" hidden="1"/>
    <row r="4451" ht="12.6" hidden="1"/>
    <row r="4452" ht="12.6" hidden="1"/>
    <row r="4453" ht="12.6" hidden="1"/>
    <row r="4454" ht="12.6" hidden="1"/>
    <row r="4455" ht="12.6" hidden="1"/>
    <row r="4456" ht="12.6" hidden="1"/>
    <row r="4457" ht="12.6" hidden="1"/>
    <row r="4458" ht="12.6" hidden="1"/>
    <row r="4459" ht="12.6" hidden="1"/>
    <row r="4460" ht="12.6" hidden="1"/>
    <row r="4461" ht="12.6" hidden="1"/>
    <row r="4462" ht="12.6" hidden="1"/>
    <row r="4463" ht="12.6" hidden="1"/>
    <row r="4464" ht="12.6" hidden="1"/>
    <row r="4465" ht="12.6" hidden="1"/>
    <row r="4466" ht="12.6" hidden="1"/>
    <row r="4467" ht="12.6" hidden="1"/>
    <row r="4468" ht="12.6" hidden="1"/>
    <row r="4469" ht="12.6" hidden="1"/>
    <row r="4470" ht="12.6" hidden="1"/>
    <row r="4471" ht="12.6" hidden="1"/>
    <row r="4472" ht="12.6" hidden="1"/>
    <row r="4473" ht="12.6" hidden="1"/>
    <row r="4474" ht="12.6" hidden="1"/>
    <row r="4475" ht="12.6" hidden="1"/>
    <row r="4476" ht="12.6" hidden="1"/>
    <row r="4477" ht="12.6" hidden="1"/>
    <row r="4478" ht="12.6" hidden="1"/>
    <row r="4479" ht="12.6" hidden="1"/>
    <row r="4480" ht="12.6" hidden="1"/>
    <row r="4481" ht="12.6" hidden="1"/>
    <row r="4482" ht="12.6" hidden="1"/>
    <row r="4483" ht="12.6" hidden="1"/>
    <row r="4484" ht="12.6" hidden="1"/>
    <row r="4485" ht="12.6" hidden="1"/>
    <row r="4486" ht="12.6" hidden="1"/>
    <row r="4487" ht="12.6" hidden="1"/>
    <row r="4488" ht="12.6" hidden="1"/>
    <row r="4489" ht="12.6" hidden="1"/>
    <row r="4490" ht="12.6" hidden="1"/>
    <row r="4491" ht="12.6" hidden="1"/>
    <row r="4492" ht="12.6" hidden="1"/>
    <row r="4493" ht="12.6" hidden="1"/>
    <row r="4494" ht="12.6" hidden="1"/>
    <row r="4495" ht="12.6" hidden="1"/>
    <row r="4496" ht="12.6" hidden="1"/>
    <row r="4497" ht="12.6" hidden="1"/>
    <row r="4498" ht="12.6" hidden="1"/>
    <row r="4499" ht="12.6" hidden="1"/>
    <row r="4500" ht="12.6" hidden="1"/>
    <row r="4501" ht="12.6" hidden="1"/>
    <row r="4502" ht="12.6" hidden="1"/>
    <row r="4503" ht="12.6" hidden="1"/>
    <row r="4504" ht="12.6" hidden="1"/>
    <row r="4505" ht="12.6" hidden="1"/>
    <row r="4506" ht="12.6" hidden="1"/>
    <row r="4507" ht="12.6" hidden="1"/>
    <row r="4508" ht="12.6" hidden="1"/>
    <row r="4509" ht="12.6" hidden="1"/>
    <row r="4510" ht="12.6" hidden="1"/>
    <row r="4511" ht="12.6" hidden="1"/>
    <row r="4512" ht="12.6" hidden="1"/>
    <row r="4513" ht="12.6" hidden="1"/>
    <row r="4514" ht="12.6" hidden="1"/>
    <row r="4515" ht="12.6" hidden="1"/>
    <row r="4516" ht="12.6" hidden="1"/>
    <row r="4517" ht="12.6" hidden="1"/>
    <row r="4518" ht="12.6" hidden="1"/>
    <row r="4519" ht="12.6" hidden="1"/>
    <row r="4520" ht="12.6" hidden="1"/>
    <row r="4521" ht="12.6" hidden="1"/>
    <row r="4522" ht="12.6" hidden="1"/>
    <row r="4523" ht="12.6" hidden="1"/>
    <row r="4524" ht="12.6" hidden="1"/>
    <row r="4525" ht="12.6" hidden="1"/>
    <row r="4526" ht="12.6" hidden="1"/>
    <row r="4527" ht="12.6" hidden="1"/>
    <row r="4528" ht="12.6" hidden="1"/>
    <row r="4529" ht="12.6" hidden="1"/>
    <row r="4530" ht="12.6" hidden="1"/>
    <row r="4531" ht="12.6" hidden="1"/>
    <row r="4532" ht="12.6" hidden="1"/>
    <row r="4533" ht="12.6" hidden="1"/>
    <row r="4534" ht="12.6" hidden="1"/>
    <row r="4535" ht="12.6" hidden="1"/>
    <row r="4536" ht="12.6" hidden="1"/>
    <row r="4537" ht="12.6" hidden="1"/>
    <row r="4538" ht="12.6" hidden="1"/>
    <row r="4539" ht="12.6" hidden="1"/>
    <row r="4540" ht="12.6" hidden="1"/>
    <row r="4541" ht="12.6" hidden="1"/>
    <row r="4542" ht="12.6" hidden="1"/>
    <row r="4543" ht="12.6" hidden="1"/>
    <row r="4544" ht="12.6" hidden="1"/>
    <row r="4545" ht="12.6" hidden="1"/>
    <row r="4546" ht="12.6" hidden="1"/>
    <row r="4547" ht="12.6" hidden="1"/>
    <row r="4548" ht="12.6" hidden="1"/>
    <row r="4549" ht="12.6" hidden="1"/>
    <row r="4550" ht="12.6" hidden="1"/>
    <row r="4551" ht="12.6" hidden="1"/>
    <row r="4552" ht="12.6" hidden="1"/>
    <row r="4553" ht="12.6" hidden="1"/>
    <row r="4554" ht="12.6" hidden="1"/>
    <row r="4555" ht="12.6" hidden="1"/>
    <row r="4556" ht="12.6" hidden="1"/>
    <row r="4557" ht="12.6" hidden="1"/>
    <row r="4558" ht="12.6" hidden="1"/>
    <row r="4559" ht="12.6" hidden="1"/>
    <row r="4560" ht="12.6" hidden="1"/>
    <row r="4561" ht="12.6" hidden="1"/>
    <row r="4562" ht="12.6" hidden="1"/>
    <row r="4563" ht="12.6" hidden="1"/>
    <row r="4564" ht="12.6" hidden="1"/>
    <row r="4565" ht="12.6" hidden="1"/>
    <row r="4566" ht="12.6" hidden="1"/>
    <row r="4567" ht="12.6" hidden="1"/>
    <row r="4568" ht="12.6" hidden="1"/>
    <row r="4569" ht="12.6" hidden="1"/>
    <row r="4570" ht="12.6" hidden="1"/>
    <row r="4571" ht="12.6" hidden="1"/>
    <row r="4572" ht="12.6" hidden="1"/>
    <row r="4573" ht="12.6" hidden="1"/>
    <row r="4574" ht="12.6" hidden="1"/>
    <row r="4575" ht="12.6" hidden="1"/>
    <row r="4576" ht="12.6" hidden="1"/>
    <row r="4577" ht="12.6" hidden="1"/>
    <row r="4578" ht="12.6" hidden="1"/>
    <row r="4579" ht="12.6" hidden="1"/>
    <row r="4580" ht="12.6" hidden="1"/>
    <row r="4581" ht="12.6" hidden="1"/>
    <row r="4582" ht="12.6" hidden="1"/>
    <row r="4583" ht="12.6" hidden="1"/>
    <row r="4584" ht="12.6" hidden="1"/>
    <row r="4585" ht="12.6" hidden="1"/>
    <row r="4586" ht="12.6" hidden="1"/>
    <row r="4587" ht="12.6" hidden="1"/>
    <row r="4588" ht="12.6" hidden="1"/>
    <row r="4589" ht="12.6" hidden="1"/>
    <row r="4590" ht="12.6" hidden="1"/>
    <row r="4591" ht="12.6" hidden="1"/>
    <row r="4592" ht="12.6" hidden="1"/>
    <row r="4593" ht="12.6" hidden="1"/>
    <row r="4594" ht="12.6" hidden="1"/>
    <row r="4595" ht="12.6" hidden="1"/>
    <row r="4596" ht="12.6" hidden="1"/>
    <row r="4597" ht="12.6" hidden="1"/>
    <row r="4598" ht="12.6" hidden="1"/>
    <row r="4599" ht="12.6" hidden="1"/>
    <row r="4600" ht="12.6" hidden="1"/>
    <row r="4601" ht="12.6" hidden="1"/>
    <row r="4602" ht="12.6" hidden="1"/>
    <row r="4603" ht="12.6" hidden="1"/>
    <row r="4604" ht="12.6" hidden="1"/>
    <row r="4605" ht="12.6" hidden="1"/>
    <row r="4606" ht="12.6" hidden="1"/>
    <row r="4607" ht="12.6" hidden="1"/>
    <row r="4608" ht="12.6" hidden="1"/>
    <row r="4609" ht="12.6" hidden="1"/>
    <row r="4610" ht="12.6" hidden="1"/>
    <row r="4611" ht="12.6" hidden="1"/>
    <row r="4612" ht="12.6" hidden="1"/>
    <row r="4613" ht="12.6" hidden="1"/>
    <row r="4614" ht="12.6" hidden="1"/>
    <row r="4615" ht="12.6" hidden="1"/>
    <row r="4616" ht="12.6" hidden="1"/>
    <row r="4617" ht="12.6" hidden="1"/>
    <row r="4618" ht="12.6" hidden="1"/>
    <row r="4619" ht="12.6" hidden="1"/>
    <row r="4620" ht="12.6" hidden="1"/>
    <row r="4621" ht="12.6" hidden="1"/>
    <row r="4622" ht="12.6" hidden="1"/>
    <row r="4623" ht="12.6" hidden="1"/>
    <row r="4624" ht="12.6" hidden="1"/>
    <row r="4625" ht="12.6" hidden="1"/>
    <row r="4626" ht="12.6" hidden="1"/>
    <row r="4627" ht="12.6" hidden="1"/>
    <row r="4628" ht="12.6" hidden="1"/>
    <row r="4629" ht="12.6" hidden="1"/>
    <row r="4630" ht="12.6" hidden="1"/>
    <row r="4631" ht="12.6" hidden="1"/>
    <row r="4632" ht="12.6" hidden="1"/>
    <row r="4633" ht="12.6" hidden="1"/>
    <row r="4634" ht="12.6" hidden="1"/>
    <row r="4635" ht="12.6" hidden="1"/>
    <row r="4636" ht="12.6" hidden="1"/>
    <row r="4637" ht="12.6" hidden="1"/>
    <row r="4638" ht="12.6" hidden="1"/>
    <row r="4639" ht="12.6" hidden="1"/>
    <row r="4640" ht="12.6" hidden="1"/>
    <row r="4641" ht="12.6" hidden="1"/>
    <row r="4642" ht="12.6" hidden="1"/>
    <row r="4643" ht="12.6" hidden="1"/>
    <row r="4644" ht="12.6" hidden="1"/>
    <row r="4645" ht="12.6" hidden="1"/>
    <row r="4646" ht="12.6" hidden="1"/>
    <row r="4647" ht="12.6" hidden="1"/>
    <row r="4648" ht="12.6" hidden="1"/>
    <row r="4649" ht="12.6" hidden="1"/>
    <row r="4650" ht="12.6" hidden="1"/>
    <row r="4651" ht="12.6" hidden="1"/>
    <row r="4652" ht="12.6" hidden="1"/>
    <row r="4653" ht="12.6" hidden="1"/>
    <row r="4654" ht="12.6" hidden="1"/>
    <row r="4655" ht="12.6" hidden="1"/>
    <row r="4656" ht="12.6" hidden="1"/>
    <row r="4657" ht="12.6" hidden="1"/>
    <row r="4658" ht="12.6" hidden="1"/>
    <row r="4659" ht="12.6" hidden="1"/>
    <row r="4660" ht="12.6" hidden="1"/>
    <row r="4661" ht="12.6" hidden="1"/>
    <row r="4662" ht="12.6" hidden="1"/>
    <row r="4663" ht="12.6" hidden="1"/>
    <row r="4664" ht="12.6" hidden="1"/>
    <row r="4665" ht="12.6" hidden="1"/>
    <row r="4666" ht="12.6" hidden="1"/>
    <row r="4667" ht="12.6" hidden="1"/>
    <row r="4668" ht="12.6" hidden="1"/>
    <row r="4669" ht="12.6" hidden="1"/>
    <row r="4670" ht="12.6" hidden="1"/>
    <row r="4671" ht="12.6" hidden="1"/>
    <row r="4672" ht="12.6" hidden="1"/>
    <row r="4673" ht="12.6" hidden="1"/>
    <row r="4674" ht="12.6" hidden="1"/>
    <row r="4675" ht="12.6" hidden="1"/>
    <row r="4676" ht="12.6" hidden="1"/>
    <row r="4677" ht="12.6" hidden="1"/>
    <row r="4678" ht="12.6" hidden="1"/>
    <row r="4679" ht="12.6" hidden="1"/>
    <row r="4680" ht="12.6" hidden="1"/>
    <row r="4681" ht="12.6" hidden="1"/>
    <row r="4682" ht="12.6" hidden="1"/>
    <row r="4683" ht="12.6" hidden="1"/>
    <row r="4684" ht="12.6" hidden="1"/>
    <row r="4685" ht="12.6" hidden="1"/>
    <row r="4686" ht="12.6" hidden="1"/>
    <row r="4687" ht="12.6" hidden="1"/>
    <row r="4688" ht="12.6" hidden="1"/>
    <row r="4689" ht="12.6" hidden="1"/>
    <row r="4690" ht="12.6" hidden="1"/>
    <row r="4691" ht="12.6" hidden="1"/>
    <row r="4692" ht="12.6" hidden="1"/>
    <row r="4693" ht="12.6" hidden="1"/>
    <row r="4694" ht="12.6" hidden="1"/>
    <row r="4695" ht="12.6" hidden="1"/>
    <row r="4696" ht="12.6" hidden="1"/>
    <row r="4697" ht="12.6" hidden="1"/>
    <row r="4698" ht="12.6" hidden="1"/>
    <row r="4699" ht="12.6" hidden="1"/>
    <row r="4700" ht="12.6" hidden="1"/>
    <row r="4701" ht="12.6" hidden="1"/>
    <row r="4702" ht="12.6" hidden="1"/>
    <row r="4703" ht="12.6" hidden="1"/>
    <row r="4704" ht="12.6" hidden="1"/>
    <row r="4705" ht="12.6" hidden="1"/>
    <row r="4706" ht="12.6" hidden="1"/>
    <row r="4707" ht="12.6" hidden="1"/>
    <row r="4708" ht="12.6" hidden="1"/>
    <row r="4709" ht="12.6" hidden="1"/>
    <row r="4710" ht="12.6" hidden="1"/>
    <row r="4711" ht="12.6" hidden="1"/>
    <row r="4712" ht="12.6" hidden="1"/>
    <row r="4713" ht="12.6" hidden="1"/>
    <row r="4714" ht="12.6" hidden="1"/>
    <row r="4715" ht="12.6" hidden="1"/>
    <row r="4716" ht="12.6" hidden="1"/>
    <row r="4717" ht="12.6" hidden="1"/>
    <row r="4718" ht="12.6" hidden="1"/>
    <row r="4719" ht="12.6" hidden="1"/>
    <row r="4720" ht="12.6" hidden="1"/>
    <row r="4721" ht="12.6" hidden="1"/>
    <row r="4722" ht="12.6" hidden="1"/>
    <row r="4723" ht="12.6" hidden="1"/>
    <row r="4724" ht="12.6" hidden="1"/>
    <row r="4725" ht="12.6" hidden="1"/>
    <row r="4726" ht="12.6" hidden="1"/>
    <row r="4727" ht="12.6" hidden="1"/>
    <row r="4728" ht="12.6" hidden="1"/>
    <row r="4729" ht="12.6" hidden="1"/>
    <row r="4730" ht="12.6" hidden="1"/>
    <row r="4731" ht="12.6" hidden="1"/>
    <row r="4732" ht="12.6" hidden="1"/>
    <row r="4733" ht="12.6" hidden="1"/>
    <row r="4734" ht="12.6" hidden="1"/>
    <row r="4735" ht="12.6" hidden="1"/>
    <row r="4736" ht="12.6" hidden="1"/>
    <row r="4737" ht="12.6" hidden="1"/>
    <row r="4738" ht="12.6" hidden="1"/>
    <row r="4739" ht="12.6" hidden="1"/>
    <row r="4740" ht="12.6" hidden="1"/>
    <row r="4741" ht="12.6" hidden="1"/>
    <row r="4742" ht="12.6" hidden="1"/>
    <row r="4743" ht="12.6" hidden="1"/>
    <row r="4744" ht="12.6" hidden="1"/>
    <row r="4745" ht="12.6" hidden="1"/>
    <row r="4746" ht="12.6" hidden="1"/>
    <row r="4747" ht="12.6" hidden="1"/>
    <row r="4748" ht="12.6" hidden="1"/>
    <row r="4749" ht="12.6" hidden="1"/>
    <row r="4750" ht="12.6" hidden="1"/>
    <row r="4751" ht="12.6" hidden="1"/>
    <row r="4752" ht="12.6" hidden="1"/>
    <row r="4753" ht="12.6" hidden="1"/>
    <row r="4754" ht="12.6" hidden="1"/>
    <row r="4755" ht="12.6" hidden="1"/>
    <row r="4756" ht="12.6" hidden="1"/>
    <row r="4757" ht="12.6" hidden="1"/>
    <row r="4758" ht="12.6" hidden="1"/>
    <row r="4759" ht="12.6" hidden="1"/>
    <row r="4760" ht="12.6" hidden="1"/>
    <row r="4761" ht="12.6" hidden="1"/>
    <row r="4762" ht="12.6" hidden="1"/>
    <row r="4763" ht="12.6" hidden="1"/>
    <row r="4764" ht="12.6" hidden="1"/>
    <row r="4765" ht="12.6" hidden="1"/>
    <row r="4766" ht="12.6" hidden="1"/>
    <row r="4767" ht="12.6" hidden="1"/>
    <row r="4768" ht="12.6" hidden="1"/>
    <row r="4769" ht="12.6" hidden="1"/>
    <row r="4770" ht="12.6" hidden="1"/>
    <row r="4771" ht="12.6" hidden="1"/>
    <row r="4772" ht="12.6" hidden="1"/>
    <row r="4773" ht="12.6" hidden="1"/>
    <row r="4774" ht="12.6" hidden="1"/>
    <row r="4775" ht="12.6" hidden="1"/>
    <row r="4776" ht="12.6" hidden="1"/>
    <row r="4777" ht="12.6" hidden="1"/>
    <row r="4778" ht="12.6" hidden="1"/>
    <row r="4779" ht="12.6" hidden="1"/>
    <row r="4780" ht="12.6" hidden="1"/>
    <row r="4781" ht="12.6" hidden="1"/>
    <row r="4782" ht="12.6" hidden="1"/>
    <row r="4783" ht="12.6" hidden="1"/>
    <row r="4784" ht="12.6" hidden="1"/>
    <row r="4785" ht="12.6" hidden="1"/>
    <row r="4786" ht="12.6" hidden="1"/>
    <row r="4787" ht="12.6" hidden="1"/>
    <row r="4788" ht="12.6" hidden="1"/>
    <row r="4789" ht="12.6" hidden="1"/>
    <row r="4790" ht="12.6" hidden="1"/>
    <row r="4791" ht="12.6" hidden="1"/>
    <row r="4792" ht="12.6" hidden="1"/>
    <row r="4793" ht="12.6" hidden="1"/>
    <row r="4794" ht="12.6" hidden="1"/>
    <row r="4795" ht="12.6" hidden="1"/>
    <row r="4796" ht="12.6" hidden="1"/>
    <row r="4797" ht="12.6" hidden="1"/>
    <row r="4798" ht="12.6" hidden="1"/>
    <row r="4799" ht="12.6" hidden="1"/>
    <row r="4800" ht="12.6" hidden="1"/>
    <row r="4801" ht="12.6" hidden="1"/>
    <row r="4802" ht="12.6" hidden="1"/>
    <row r="4803" ht="12.6" hidden="1"/>
    <row r="4804" ht="12.6" hidden="1"/>
    <row r="4805" ht="12.6" hidden="1"/>
    <row r="4806" ht="12.6" hidden="1"/>
    <row r="4807" ht="12.6" hidden="1"/>
    <row r="4808" ht="12.6" hidden="1"/>
    <row r="4809" ht="12.6" hidden="1"/>
    <row r="4810" ht="12.6" hidden="1"/>
    <row r="4811" ht="12.6" hidden="1"/>
    <row r="4812" ht="12.6" hidden="1"/>
    <row r="4813" ht="12.6" hidden="1"/>
    <row r="4814" ht="12.6" hidden="1"/>
    <row r="4815" ht="12.6" hidden="1"/>
    <row r="4816" ht="12.6" hidden="1"/>
    <row r="4817" ht="12.6" hidden="1"/>
    <row r="4818" ht="12.6" hidden="1"/>
    <row r="4819" ht="12.6" hidden="1"/>
    <row r="4820" ht="12.6" hidden="1"/>
    <row r="4821" ht="12.6" hidden="1"/>
    <row r="4822" ht="12.6" hidden="1"/>
    <row r="4823" ht="12.6" hidden="1"/>
    <row r="4824" ht="12.6" hidden="1"/>
    <row r="4825" ht="12.6" hidden="1"/>
    <row r="4826" ht="12.6" hidden="1"/>
    <row r="4827" ht="12.6" hidden="1"/>
    <row r="4828" ht="12.6" hidden="1"/>
    <row r="4829" ht="12.6" hidden="1"/>
    <row r="4830" ht="12.6" hidden="1"/>
    <row r="4831" ht="12.6" hidden="1"/>
    <row r="4832" ht="12.6" hidden="1"/>
    <row r="4833" ht="12.6" hidden="1"/>
    <row r="4834" ht="12.6" hidden="1"/>
    <row r="4835" ht="12.6" hidden="1"/>
    <row r="4836" ht="12.6" hidden="1"/>
    <row r="4837" ht="12.6" hidden="1"/>
    <row r="4838" ht="12.6" hidden="1"/>
    <row r="4839" ht="12.6" hidden="1"/>
    <row r="4840" ht="12.6" hidden="1"/>
    <row r="4841" ht="12.6" hidden="1"/>
    <row r="4842" ht="12.6" hidden="1"/>
    <row r="4843" ht="12.6" hidden="1"/>
    <row r="4844" ht="12.6" hidden="1"/>
    <row r="4845" ht="12.6" hidden="1"/>
    <row r="4846" ht="12.6" hidden="1"/>
    <row r="4847" ht="12.6" hidden="1"/>
    <row r="4848" ht="12.6" hidden="1"/>
    <row r="4849" ht="12.6" hidden="1"/>
    <row r="4850" ht="12.6" hidden="1"/>
    <row r="4851" ht="12.6" hidden="1"/>
    <row r="4852" ht="12.6" hidden="1"/>
    <row r="4853" ht="12.6" hidden="1"/>
    <row r="4854" ht="12.6" hidden="1"/>
    <row r="4855" ht="12.6" hidden="1"/>
    <row r="4856" ht="12.6" hidden="1"/>
    <row r="4857" ht="12.6" hidden="1"/>
    <row r="4858" ht="12.6" hidden="1"/>
    <row r="4859" ht="12.6" hidden="1"/>
    <row r="4860" ht="12.6" hidden="1"/>
    <row r="4861" ht="12.6" hidden="1"/>
    <row r="4862" ht="12.6" hidden="1"/>
    <row r="4863" ht="12.6" hidden="1"/>
    <row r="4864" ht="12.6" hidden="1"/>
    <row r="4865" ht="12.6" hidden="1"/>
    <row r="4866" ht="12.6" hidden="1"/>
    <row r="4867" ht="12.6" hidden="1"/>
    <row r="4868" ht="12.6" hidden="1"/>
    <row r="4869" ht="12.6" hidden="1"/>
    <row r="4870" ht="12.6" hidden="1"/>
    <row r="4871" ht="12.6" hidden="1"/>
    <row r="4872" ht="12.6" hidden="1"/>
    <row r="4873" ht="12.6" hidden="1"/>
    <row r="4874" ht="12.6" hidden="1"/>
    <row r="4875" ht="12.6" hidden="1"/>
    <row r="4876" ht="12.6" hidden="1"/>
    <row r="4877" ht="12.6" hidden="1"/>
    <row r="4878" ht="12.6" hidden="1"/>
    <row r="4879" ht="12.6" hidden="1"/>
    <row r="4880" ht="12.6" hidden="1"/>
    <row r="4881" ht="12.6" hidden="1"/>
    <row r="4882" ht="12.6" hidden="1"/>
    <row r="4883" ht="12.6" hidden="1"/>
    <row r="4884" ht="12.6" hidden="1"/>
    <row r="4885" ht="12.6" hidden="1"/>
    <row r="4886" ht="12.6" hidden="1"/>
    <row r="4887" ht="12.6" hidden="1"/>
    <row r="4888" ht="12.6" hidden="1"/>
    <row r="4889" ht="12.6" hidden="1"/>
    <row r="4890" ht="12.6" hidden="1"/>
    <row r="4891" ht="12.6" hidden="1"/>
    <row r="4892" ht="12.6" hidden="1"/>
    <row r="4893" ht="12.6" hidden="1"/>
    <row r="4894" ht="12.6" hidden="1"/>
    <row r="4895" ht="12.6" hidden="1"/>
    <row r="4896" ht="12.6" hidden="1"/>
    <row r="4897" ht="12.6" hidden="1"/>
    <row r="4898" ht="12.6" hidden="1"/>
    <row r="4899" ht="12.6" hidden="1"/>
    <row r="4900" ht="12.6" hidden="1"/>
    <row r="4901" ht="12.6" hidden="1"/>
    <row r="4902" ht="12.6" hidden="1"/>
    <row r="4903" ht="12.6" hidden="1"/>
    <row r="4904" ht="12.6" hidden="1"/>
    <row r="4905" ht="12.6" hidden="1"/>
    <row r="4906" ht="12.6" hidden="1"/>
    <row r="4907" ht="12.6" hidden="1"/>
    <row r="4908" ht="12.6" hidden="1"/>
    <row r="4909" ht="12.6" hidden="1"/>
    <row r="4910" ht="12.6" hidden="1"/>
    <row r="4911" ht="12.6" hidden="1"/>
    <row r="4912" ht="12.6" hidden="1"/>
    <row r="4913" ht="12.6" hidden="1"/>
    <row r="4914" ht="12.6" hidden="1"/>
    <row r="4915" ht="12.6" hidden="1"/>
    <row r="4916" ht="12.6" hidden="1"/>
    <row r="4917" ht="12.6" hidden="1"/>
    <row r="4918" ht="12.6" hidden="1"/>
    <row r="4919" ht="12.6" hidden="1"/>
    <row r="4920" ht="12.6" hidden="1"/>
    <row r="4921" ht="12.6" hidden="1"/>
    <row r="4922" ht="12.6" hidden="1"/>
    <row r="4923" ht="12.6" hidden="1"/>
    <row r="4924" ht="12.6" hidden="1"/>
    <row r="4925" ht="12.6" hidden="1"/>
    <row r="4926" ht="12.6" hidden="1"/>
    <row r="4927" ht="12.6" hidden="1"/>
    <row r="4928" ht="12.6" hidden="1"/>
    <row r="4929" ht="12.6" hidden="1"/>
    <row r="4930" ht="12.6" hidden="1"/>
    <row r="4931" ht="12.6" hidden="1"/>
    <row r="4932" ht="12.6" hidden="1"/>
    <row r="4933" ht="12.6" hidden="1"/>
    <row r="4934" ht="12.6" hidden="1"/>
    <row r="4935" ht="12.6" hidden="1"/>
    <row r="4936" ht="12.6" hidden="1"/>
    <row r="4937" ht="12.6" hidden="1"/>
    <row r="4938" ht="12.6" hidden="1"/>
    <row r="4939" ht="12.6" hidden="1"/>
    <row r="4940" ht="12.6" hidden="1"/>
    <row r="4941" ht="12.6" hidden="1"/>
    <row r="4942" ht="12.6" hidden="1"/>
    <row r="4943" ht="12.6" hidden="1"/>
    <row r="4944" ht="12.6" hidden="1"/>
    <row r="4945" ht="12.6" hidden="1"/>
    <row r="4946" ht="12.6" hidden="1"/>
    <row r="4947" ht="12.6" hidden="1"/>
    <row r="4948" ht="12.6" hidden="1"/>
    <row r="4949" ht="12.6" hidden="1"/>
    <row r="4950" ht="12.6" hidden="1"/>
    <row r="4951" ht="12.6" hidden="1"/>
    <row r="4952" ht="12.6" hidden="1"/>
    <row r="4953" ht="12.6" hidden="1"/>
    <row r="4954" ht="12.6" hidden="1"/>
    <row r="4955" ht="12.6" hidden="1"/>
    <row r="4956" ht="12.6" hidden="1"/>
    <row r="4957" ht="12.6" hidden="1"/>
    <row r="4958" ht="12.6" hidden="1"/>
    <row r="4959" ht="12.6" hidden="1"/>
    <row r="4960" ht="12.6" hidden="1"/>
    <row r="4961" ht="12.6" hidden="1"/>
    <row r="4962" ht="12.6" hidden="1"/>
    <row r="4963" ht="12.6" hidden="1"/>
    <row r="4964" ht="12.6" hidden="1"/>
    <row r="4965" ht="12.6" hidden="1"/>
    <row r="4966" ht="12.6" hidden="1"/>
    <row r="4967" ht="12.6" hidden="1"/>
    <row r="4968" ht="12.6" hidden="1"/>
    <row r="4969" ht="12.6" hidden="1"/>
    <row r="4970" ht="12.6" hidden="1"/>
    <row r="4971" ht="12.6" hidden="1"/>
    <row r="4972" ht="12.6" hidden="1"/>
    <row r="4973" ht="12.6" hidden="1"/>
    <row r="4974" ht="12.6" hidden="1"/>
    <row r="4975" ht="12.6" hidden="1"/>
    <row r="4976" ht="12.6" hidden="1"/>
    <row r="4977" ht="12.6" hidden="1"/>
    <row r="4978" ht="12.6" hidden="1"/>
    <row r="4979" ht="12.6" hidden="1"/>
    <row r="4980" ht="12.6" hidden="1"/>
    <row r="4981" ht="12.6" hidden="1"/>
    <row r="4982" ht="12.6" hidden="1"/>
    <row r="4983" ht="12.6" hidden="1"/>
    <row r="4984" ht="12.6" hidden="1"/>
    <row r="4985" ht="12.6" hidden="1"/>
    <row r="4986" ht="12.6" hidden="1"/>
    <row r="4987" ht="12.6" hidden="1"/>
    <row r="4988" ht="12.6" hidden="1"/>
    <row r="4989" ht="12.6" hidden="1"/>
    <row r="4990" ht="12.6" hidden="1"/>
    <row r="4991" ht="12.6" hidden="1"/>
    <row r="4992" ht="12.6" hidden="1"/>
    <row r="4993" ht="12.6" hidden="1"/>
    <row r="4994" ht="12.6" hidden="1"/>
    <row r="4995" ht="12.6" hidden="1"/>
    <row r="4996" ht="12.6" hidden="1"/>
    <row r="4997" ht="12.6" hidden="1"/>
    <row r="4998" ht="12.6" hidden="1"/>
    <row r="4999" ht="12.6" hidden="1"/>
    <row r="5000" ht="12.6" hidden="1"/>
    <row r="5001" ht="12.6" hidden="1"/>
    <row r="5002" ht="12.6" hidden="1"/>
    <row r="5003" ht="12.6" hidden="1"/>
    <row r="5004" ht="12.6" hidden="1"/>
    <row r="5005" ht="12.6" hidden="1"/>
    <row r="5006" ht="12.6" hidden="1"/>
    <row r="5007" ht="12.6" hidden="1"/>
    <row r="5008" ht="12.6" hidden="1"/>
    <row r="5009" ht="12.6" hidden="1"/>
    <row r="5010" ht="12.6" hidden="1"/>
    <row r="5011" ht="12.6" hidden="1"/>
    <row r="5012" ht="12.6" hidden="1"/>
    <row r="5013" ht="12.6" hidden="1"/>
    <row r="5014" ht="12.6" hidden="1"/>
    <row r="5015" ht="12.6" hidden="1"/>
    <row r="5016" ht="12.6" hidden="1"/>
    <row r="5017" ht="12.6" hidden="1"/>
    <row r="5018" ht="12.6" hidden="1"/>
    <row r="5019" ht="12.6" hidden="1"/>
    <row r="5020" ht="12.6" hidden="1"/>
    <row r="5021" ht="12.6" hidden="1"/>
    <row r="5022" ht="12.6" hidden="1"/>
    <row r="5023" ht="12.6" hidden="1"/>
    <row r="5024" ht="12.6" hidden="1"/>
    <row r="5025" ht="12.6" hidden="1"/>
    <row r="5026" ht="12.6" hidden="1"/>
    <row r="5027" ht="12.6" hidden="1"/>
    <row r="5028" ht="12.6" hidden="1"/>
    <row r="5029" ht="12.6" hidden="1"/>
    <row r="5030" ht="12.6" hidden="1"/>
    <row r="5031" ht="12.6" hidden="1"/>
    <row r="5032" ht="12.6" hidden="1"/>
    <row r="5033" ht="12.6" hidden="1"/>
    <row r="5034" ht="12.6" hidden="1"/>
    <row r="5035" ht="12.6" hidden="1"/>
    <row r="5036" ht="12.6" hidden="1"/>
    <row r="5037" ht="12.6" hidden="1"/>
    <row r="5038" ht="12.6" hidden="1"/>
    <row r="5039" ht="12.6" hidden="1"/>
    <row r="5040" ht="12.6" hidden="1"/>
    <row r="5041" ht="12.6" hidden="1"/>
    <row r="5042" ht="12.6" hidden="1"/>
    <row r="5043" ht="12.6" hidden="1"/>
    <row r="5044" ht="12.6" hidden="1"/>
    <row r="5045" ht="12.6" hidden="1"/>
    <row r="5046" ht="12.6" hidden="1"/>
    <row r="5047" ht="12.6" hidden="1"/>
    <row r="5048" ht="12.6" hidden="1"/>
    <row r="5049" ht="12.6" hidden="1"/>
    <row r="5050" ht="12.6" hidden="1"/>
    <row r="5051" ht="12.6" hidden="1"/>
    <row r="5052" ht="12.6" hidden="1"/>
    <row r="5053" ht="12.6" hidden="1"/>
    <row r="5054" ht="12.6" hidden="1"/>
    <row r="5055" ht="12.6" hidden="1"/>
    <row r="5056" ht="12.6" hidden="1"/>
    <row r="5057" ht="12.6" hidden="1"/>
    <row r="5058" ht="12.6" hidden="1"/>
    <row r="5059" ht="12.6" hidden="1"/>
    <row r="5060" ht="12.6" hidden="1"/>
    <row r="5061" ht="12.6" hidden="1"/>
    <row r="5062" ht="12.6" hidden="1"/>
    <row r="5063" ht="12.6" hidden="1"/>
    <row r="5064" ht="12.6" hidden="1"/>
    <row r="5065" ht="12.6" hidden="1"/>
    <row r="5066" ht="12.6" hidden="1"/>
    <row r="5067" ht="12.6" hidden="1"/>
    <row r="5068" ht="12.6" hidden="1"/>
    <row r="5069" ht="12.6" hidden="1"/>
    <row r="5070" ht="12.6" hidden="1"/>
    <row r="5071" ht="12.6" hidden="1"/>
    <row r="5072" ht="12.6" hidden="1"/>
    <row r="5073" ht="12.6" hidden="1"/>
    <row r="5074" ht="12.6" hidden="1"/>
    <row r="5075" ht="12.6" hidden="1"/>
    <row r="5076" ht="12.6" hidden="1"/>
    <row r="5077" ht="12.6" hidden="1"/>
    <row r="5078" ht="12.6" hidden="1"/>
    <row r="5079" ht="12.6" hidden="1"/>
    <row r="5080" ht="12.6" hidden="1"/>
    <row r="5081" ht="12.6" hidden="1"/>
    <row r="5082" ht="12.6" hidden="1"/>
    <row r="5083" ht="12.6" hidden="1"/>
    <row r="5084" ht="12.6" hidden="1"/>
    <row r="5085" ht="12.6" hidden="1"/>
    <row r="5086" ht="12.6" hidden="1"/>
    <row r="5087" ht="12.6" hidden="1"/>
    <row r="5088" ht="12.6" hidden="1"/>
    <row r="5089" ht="12.6" hidden="1"/>
    <row r="5090" ht="12.6" hidden="1"/>
    <row r="5091" ht="12.6" hidden="1"/>
    <row r="5092" ht="12.6" hidden="1"/>
    <row r="5093" ht="12.6" hidden="1"/>
    <row r="5094" ht="12.6" hidden="1"/>
    <row r="5095" ht="12.6" hidden="1"/>
    <row r="5096" ht="12.6" hidden="1"/>
    <row r="5097" ht="12.6" hidden="1"/>
    <row r="5098" ht="12.6" hidden="1"/>
    <row r="5099" ht="12.6" hidden="1"/>
    <row r="5100" ht="12.6" hidden="1"/>
    <row r="5101" ht="12.6" hidden="1"/>
    <row r="5102" ht="12.6" hidden="1"/>
    <row r="5103" ht="12.6" hidden="1"/>
    <row r="5104" ht="12.6" hidden="1"/>
    <row r="5105" ht="12.6" hidden="1"/>
    <row r="5106" ht="12.6" hidden="1"/>
    <row r="5107" ht="12.6" hidden="1"/>
    <row r="5108" ht="12.6" hidden="1"/>
    <row r="5109" ht="12.6" hidden="1"/>
    <row r="5110" ht="12.6" hidden="1"/>
    <row r="5111" ht="12.6" hidden="1"/>
    <row r="5112" ht="12.6" hidden="1"/>
    <row r="5113" ht="12.6" hidden="1"/>
    <row r="5114" ht="12.6" hidden="1"/>
    <row r="5115" ht="12.6" hidden="1"/>
    <row r="5116" ht="12.6" hidden="1"/>
    <row r="5117" ht="12.6" hidden="1"/>
    <row r="5118" ht="12.6" hidden="1"/>
    <row r="5119" ht="12.6" hidden="1"/>
    <row r="5120" ht="12.6" hidden="1"/>
    <row r="5121" ht="12.6" hidden="1"/>
    <row r="5122" ht="12.6" hidden="1"/>
    <row r="5123" ht="12.6" hidden="1"/>
    <row r="5124" ht="12.6" hidden="1"/>
    <row r="5125" ht="12.6" hidden="1"/>
    <row r="5126" ht="12.6" hidden="1"/>
    <row r="5127" ht="12.6" hidden="1"/>
    <row r="5128" ht="12.6" hidden="1"/>
    <row r="5129" ht="12.6" hidden="1"/>
    <row r="5130" ht="12.6" hidden="1"/>
    <row r="5131" ht="12.6" hidden="1"/>
    <row r="5132" ht="12.6" hidden="1"/>
    <row r="5133" ht="12.6" hidden="1"/>
    <row r="5134" ht="12.6" hidden="1"/>
    <row r="5135" ht="12.6" hidden="1"/>
    <row r="5136" ht="12.6" hidden="1"/>
    <row r="5137" ht="12.6" hidden="1"/>
    <row r="5138" ht="12.6" hidden="1"/>
    <row r="5139" ht="12.6" hidden="1"/>
    <row r="5140" ht="12.6" hidden="1"/>
    <row r="5141" ht="12.6" hidden="1"/>
    <row r="5142" ht="12.6" hidden="1"/>
    <row r="5143" ht="12.6" hidden="1"/>
    <row r="5144" ht="12.6" hidden="1"/>
    <row r="5145" ht="12.6" hidden="1"/>
    <row r="5146" ht="12.6" hidden="1"/>
    <row r="5147" ht="12.6" hidden="1"/>
    <row r="5148" ht="12.6" hidden="1"/>
    <row r="5149" ht="12.6" hidden="1"/>
    <row r="5150" ht="12.6" hidden="1"/>
    <row r="5151" ht="12.6" hidden="1"/>
    <row r="5152" ht="12.6" hidden="1"/>
    <row r="5153" ht="12.6" hidden="1"/>
    <row r="5154" ht="12.6" hidden="1"/>
    <row r="5155" ht="12.6" hidden="1"/>
    <row r="5156" ht="12.6" hidden="1"/>
    <row r="5157" ht="12.6" hidden="1"/>
    <row r="5158" ht="12.6" hidden="1"/>
    <row r="5159" ht="12.6" hidden="1"/>
    <row r="5160" ht="12.6" hidden="1"/>
    <row r="5161" ht="12.6" hidden="1"/>
    <row r="5162" ht="12.6" hidden="1"/>
    <row r="5163" ht="12.6" hidden="1"/>
    <row r="5164" ht="12.6" hidden="1"/>
    <row r="5165" ht="12.6" hidden="1"/>
    <row r="5166" ht="12.6" hidden="1"/>
    <row r="5167" ht="12.6" hidden="1"/>
    <row r="5168" ht="12.6" hidden="1"/>
    <row r="5169" ht="12.6" hidden="1"/>
    <row r="5170" ht="12.6" hidden="1"/>
    <row r="5171" ht="12.6" hidden="1"/>
    <row r="5172" ht="12.6" hidden="1"/>
    <row r="5173" ht="12.6" hidden="1"/>
    <row r="5174" ht="12.6" hidden="1"/>
    <row r="5175" ht="12.6" hidden="1"/>
    <row r="5176" ht="12.6" hidden="1"/>
    <row r="5177" ht="12.6" hidden="1"/>
    <row r="5178" ht="12.6" hidden="1"/>
    <row r="5179" ht="12.6" hidden="1"/>
    <row r="5180" ht="12.6" hidden="1"/>
    <row r="5181" ht="12.6" hidden="1"/>
    <row r="5182" ht="12.6" hidden="1"/>
    <row r="5183" ht="12.6" hidden="1"/>
    <row r="5184" ht="12.6" hidden="1"/>
    <row r="5185" ht="12.6" hidden="1"/>
    <row r="5186" ht="12.6" hidden="1"/>
    <row r="5187" ht="12.6" hidden="1"/>
    <row r="5188" ht="12.6" hidden="1"/>
    <row r="5189" ht="12.6" hidden="1"/>
    <row r="5190" ht="12.6" hidden="1"/>
    <row r="5191" ht="12.6" hidden="1"/>
    <row r="5192" ht="12.6" hidden="1"/>
    <row r="5193" ht="12.6" hidden="1"/>
    <row r="5194" ht="12.6" hidden="1"/>
    <row r="5195" ht="12.6" hidden="1"/>
    <row r="5196" ht="12.6" hidden="1"/>
    <row r="5197" ht="12.6" hidden="1"/>
    <row r="5198" ht="12.6" hidden="1"/>
    <row r="5199" ht="12.6" hidden="1"/>
    <row r="5200" ht="12.6" hidden="1"/>
    <row r="5201" ht="12.6" hidden="1"/>
    <row r="5202" ht="12.6" hidden="1"/>
    <row r="5203" ht="12.6" hidden="1"/>
    <row r="5204" ht="12.6" hidden="1"/>
    <row r="5205" ht="12.6" hidden="1"/>
    <row r="5206" ht="12.6" hidden="1"/>
    <row r="5207" ht="12.6" hidden="1"/>
    <row r="5208" ht="12.6" hidden="1"/>
    <row r="5209" ht="12.6" hidden="1"/>
    <row r="5210" ht="12.6" hidden="1"/>
    <row r="5211" ht="12.6" hidden="1"/>
    <row r="5212" ht="12.6" hidden="1"/>
    <row r="5213" ht="12.6" hidden="1"/>
    <row r="5214" ht="12.6" hidden="1"/>
    <row r="5215" ht="12.6" hidden="1"/>
    <row r="5216" ht="12.6" hidden="1"/>
    <row r="5217" ht="12.6" hidden="1"/>
    <row r="5218" ht="12.6" hidden="1"/>
    <row r="5219" ht="12.6" hidden="1"/>
    <row r="5220" ht="12.6" hidden="1"/>
    <row r="5221" ht="12.6" hidden="1"/>
    <row r="5222" ht="12.6" hidden="1"/>
    <row r="5223" ht="12.6" hidden="1"/>
    <row r="5224" ht="12.6" hidden="1"/>
    <row r="5225" ht="12.6" hidden="1"/>
    <row r="5226" ht="12.6" hidden="1"/>
    <row r="5227" ht="12.6" hidden="1"/>
    <row r="5228" ht="12.6" hidden="1"/>
    <row r="5229" ht="12.6" hidden="1"/>
    <row r="5230" ht="12.6" hidden="1"/>
    <row r="5231" ht="12.6" hidden="1"/>
    <row r="5232" ht="12.6" hidden="1"/>
    <row r="5233" ht="12.6" hidden="1"/>
    <row r="5234" ht="12.6" hidden="1"/>
    <row r="5235" ht="12.6" hidden="1"/>
    <row r="5236" ht="12.6" hidden="1"/>
    <row r="5237" ht="12.6" hidden="1"/>
    <row r="5238" ht="12.6" hidden="1"/>
    <row r="5239" ht="12.6" hidden="1"/>
    <row r="5240" ht="12.6" hidden="1"/>
    <row r="5241" ht="12.6" hidden="1"/>
    <row r="5242" ht="12.6" hidden="1"/>
    <row r="5243" ht="12.6" hidden="1"/>
    <row r="5244" ht="12.6" hidden="1"/>
    <row r="5245" ht="12.6" hidden="1"/>
    <row r="5246" ht="12.6" hidden="1"/>
    <row r="5247" ht="12.6" hidden="1"/>
    <row r="5248" ht="12.6" hidden="1"/>
    <row r="5249" ht="12.6" hidden="1"/>
    <row r="5250" ht="12.6" hidden="1"/>
    <row r="5251" ht="12.6" hidden="1"/>
    <row r="5252" ht="12.6" hidden="1"/>
    <row r="5253" ht="12.6" hidden="1"/>
    <row r="5254" ht="12.6" hidden="1"/>
    <row r="5255" ht="12.6" hidden="1"/>
    <row r="5256" ht="12.6" hidden="1"/>
    <row r="5257" ht="12.6" hidden="1"/>
    <row r="5258" ht="12.6" hidden="1"/>
    <row r="5259" ht="12.6" hidden="1"/>
    <row r="5260" ht="12.6" hidden="1"/>
    <row r="5261" ht="12.6" hidden="1"/>
    <row r="5262" ht="12.6" hidden="1"/>
    <row r="5263" ht="12.6" hidden="1"/>
    <row r="5264" ht="12.6" hidden="1"/>
    <row r="5265" ht="12.6" hidden="1"/>
    <row r="5266" ht="12.6" hidden="1"/>
    <row r="5267" ht="12.6" hidden="1"/>
    <row r="5268" ht="12.6" hidden="1"/>
    <row r="5269" ht="12.6" hidden="1"/>
    <row r="5270" ht="12.6" hidden="1"/>
    <row r="5271" ht="12.6" hidden="1"/>
    <row r="5272" ht="12.6" hidden="1"/>
    <row r="5273" ht="12.6" hidden="1"/>
    <row r="5274" ht="12.6" hidden="1"/>
    <row r="5275" ht="12.6" hidden="1"/>
    <row r="5276" ht="12.6" hidden="1"/>
    <row r="5277" ht="12.6" hidden="1"/>
    <row r="5278" ht="12.6" hidden="1"/>
    <row r="5279" ht="12.6" hidden="1"/>
    <row r="5280" ht="12.6" hidden="1"/>
    <row r="5281" ht="12.6" hidden="1"/>
    <row r="5282" ht="12.6" hidden="1"/>
    <row r="5283" ht="12.6" hidden="1"/>
    <row r="5284" ht="12.6" hidden="1"/>
    <row r="5285" ht="12.6" hidden="1"/>
    <row r="5286" ht="12.6" hidden="1"/>
    <row r="5287" ht="12.6" hidden="1"/>
    <row r="5288" ht="12.6" hidden="1"/>
    <row r="5289" ht="12.6" hidden="1"/>
    <row r="5290" ht="12.6" hidden="1"/>
    <row r="5291" ht="12.6" hidden="1"/>
    <row r="5292" ht="12.6" hidden="1"/>
    <row r="5293" ht="12.6" hidden="1"/>
    <row r="5294" ht="12.6" hidden="1"/>
    <row r="5295" ht="12.6" hidden="1"/>
    <row r="5296" ht="12.6" hidden="1"/>
    <row r="5297" ht="12.6" hidden="1"/>
    <row r="5298" ht="12.6" hidden="1"/>
    <row r="5299" ht="12.6" hidden="1"/>
    <row r="5300" ht="12.6" hidden="1"/>
    <row r="5301" ht="12.6" hidden="1"/>
    <row r="5302" ht="12.6" hidden="1"/>
    <row r="5303" ht="12.6" hidden="1"/>
    <row r="5304" ht="12.6" hidden="1"/>
    <row r="5305" ht="12.6" hidden="1"/>
    <row r="5306" ht="12.6" hidden="1"/>
    <row r="5307" ht="12.6" hidden="1"/>
    <row r="5308" ht="12.6" hidden="1"/>
    <row r="5309" ht="12.6" hidden="1"/>
    <row r="5310" ht="12.6" hidden="1"/>
    <row r="5311" ht="12.6" hidden="1"/>
    <row r="5312" ht="12.6" hidden="1"/>
    <row r="5313" ht="12.6" hidden="1"/>
    <row r="5314" ht="12.6" hidden="1"/>
    <row r="5315" ht="12.6" hidden="1"/>
    <row r="5316" ht="12.6" hidden="1"/>
    <row r="5317" ht="12.6" hidden="1"/>
    <row r="5318" ht="12.6" hidden="1"/>
    <row r="5319" ht="12.6" hidden="1"/>
    <row r="5320" ht="12.6" hidden="1"/>
    <row r="5321" ht="12.6" hidden="1"/>
    <row r="5322" ht="12.6" hidden="1"/>
    <row r="5323" ht="12.6" hidden="1"/>
    <row r="5324" ht="12.6" hidden="1"/>
    <row r="5325" ht="12.6" hidden="1"/>
    <row r="5326" ht="12.6" hidden="1"/>
    <row r="5327" ht="12.6" hidden="1"/>
    <row r="5328" ht="12.6" hidden="1"/>
    <row r="5329" ht="12.6" hidden="1"/>
    <row r="5330" ht="12.6" hidden="1"/>
    <row r="5331" ht="12.6" hidden="1"/>
    <row r="5332" ht="12.6" hidden="1"/>
    <row r="5333" ht="12.6" hidden="1"/>
    <row r="5334" ht="12.6" hidden="1"/>
    <row r="5335" ht="12.6" hidden="1"/>
    <row r="5336" ht="12.6" hidden="1"/>
    <row r="5337" ht="12.6" hidden="1"/>
    <row r="5338" ht="12.6" hidden="1"/>
    <row r="5339" ht="12.6" hidden="1"/>
    <row r="5340" ht="12.6" hidden="1"/>
    <row r="5341" ht="12.6" hidden="1"/>
    <row r="5342" ht="12.6" hidden="1"/>
    <row r="5343" ht="12.6" hidden="1"/>
    <row r="5344" ht="12.6" hidden="1"/>
    <row r="5345" ht="12.6" hidden="1"/>
    <row r="5346" ht="12.6" hidden="1"/>
    <row r="5347" ht="12.6" hidden="1"/>
    <row r="5348" ht="12.6" hidden="1"/>
    <row r="5349" ht="12.6" hidden="1"/>
    <row r="5350" ht="12.6" hidden="1"/>
    <row r="5351" ht="12.6" hidden="1"/>
    <row r="5352" ht="12.6" hidden="1"/>
    <row r="5353" ht="12.6" hidden="1"/>
    <row r="5354" ht="12.6" hidden="1"/>
    <row r="5355" ht="12.6" hidden="1"/>
    <row r="5356" ht="12.6" hidden="1"/>
    <row r="5357" ht="12.6" hidden="1"/>
    <row r="5358" ht="12.6" hidden="1"/>
    <row r="5359" ht="12.6" hidden="1"/>
    <row r="5360" ht="12.6" hidden="1"/>
    <row r="5361" ht="12.6" hidden="1"/>
    <row r="5362" ht="12.6" hidden="1"/>
    <row r="5363" ht="12.6" hidden="1"/>
    <row r="5364" ht="12.6" hidden="1"/>
    <row r="5365" ht="12.6" hidden="1"/>
    <row r="5366" ht="12.6" hidden="1"/>
    <row r="5367" ht="12.6" hidden="1"/>
    <row r="5368" ht="12.6" hidden="1"/>
    <row r="5369" ht="12.6" hidden="1"/>
    <row r="5370" ht="12.6" hidden="1"/>
    <row r="5371" ht="12.6" hidden="1"/>
    <row r="5372" ht="12.6" hidden="1"/>
    <row r="5373" ht="12.6" hidden="1"/>
    <row r="5374" ht="12.6" hidden="1"/>
    <row r="5375" ht="12.6" hidden="1"/>
    <row r="5376" ht="12.6" hidden="1"/>
    <row r="5377" ht="12.6" hidden="1"/>
    <row r="5378" ht="12.6" hidden="1"/>
    <row r="5379" ht="12.6" hidden="1"/>
    <row r="5380" ht="12.6" hidden="1"/>
    <row r="5381" ht="12.6" hidden="1"/>
    <row r="5382" ht="12.6" hidden="1"/>
    <row r="5383" ht="12.6" hidden="1"/>
    <row r="5384" ht="12.6" hidden="1"/>
    <row r="5385" ht="12.6" hidden="1"/>
    <row r="5386" ht="12.6" hidden="1"/>
    <row r="5387" ht="12.6" hidden="1"/>
    <row r="5388" ht="12.6" hidden="1"/>
    <row r="5389" ht="12.6" hidden="1"/>
    <row r="5390" ht="12.6" hidden="1"/>
    <row r="5391" ht="12.6" hidden="1"/>
    <row r="5392" ht="12.6" hidden="1"/>
    <row r="5393" ht="12.6" hidden="1"/>
    <row r="5394" ht="12.6" hidden="1"/>
    <row r="5395" ht="12.6" hidden="1"/>
    <row r="5396" ht="12.6" hidden="1"/>
    <row r="5397" ht="12.6" hidden="1"/>
    <row r="5398" ht="12.6" hidden="1"/>
    <row r="5399" ht="12.6" hidden="1"/>
    <row r="5400" ht="12.6" hidden="1"/>
    <row r="5401" ht="12.6" hidden="1"/>
    <row r="5402" ht="12.6" hidden="1"/>
    <row r="5403" ht="12.6" hidden="1"/>
    <row r="5404" ht="12.6" hidden="1"/>
    <row r="5405" ht="12.6" hidden="1"/>
    <row r="5406" ht="12.6" hidden="1"/>
    <row r="5407" ht="12.6" hidden="1"/>
    <row r="5408" ht="12.6" hidden="1"/>
    <row r="5409" ht="12.6" hidden="1"/>
    <row r="5410" ht="12.6" hidden="1"/>
    <row r="5411" ht="12.6" hidden="1"/>
    <row r="5412" ht="12.6" hidden="1"/>
    <row r="5413" ht="12.6" hidden="1"/>
    <row r="5414" ht="12.6" hidden="1"/>
    <row r="5415" ht="12.6" hidden="1"/>
    <row r="5416" ht="12.6" hidden="1"/>
    <row r="5417" ht="12.6" hidden="1"/>
    <row r="5418" ht="12.6" hidden="1"/>
    <row r="5419" ht="12.6" hidden="1"/>
    <row r="5420" ht="12.6" hidden="1"/>
    <row r="5421" ht="12.6" hidden="1"/>
    <row r="5422" ht="12.6" hidden="1"/>
    <row r="5423" ht="12.6" hidden="1"/>
    <row r="5424" ht="12.6" hidden="1"/>
    <row r="5425" ht="12.6" hidden="1"/>
    <row r="5426" ht="12.6" hidden="1"/>
    <row r="5427" ht="12.6" hidden="1"/>
    <row r="5428" ht="12.6" hidden="1"/>
    <row r="5429" ht="12.6" hidden="1"/>
    <row r="5430" ht="12.6" hidden="1"/>
    <row r="5431" ht="12.6" hidden="1"/>
    <row r="5432" ht="12.6" hidden="1"/>
    <row r="5433" ht="12.6" hidden="1"/>
    <row r="5434" ht="12.6" hidden="1"/>
    <row r="5435" ht="12.6" hidden="1"/>
    <row r="5436" ht="12.6" hidden="1"/>
    <row r="5437" ht="12.6" hidden="1"/>
    <row r="5438" ht="12.6" hidden="1"/>
    <row r="5439" ht="12.6" hidden="1"/>
    <row r="5440" ht="12.6" hidden="1"/>
    <row r="5441" ht="12.6" hidden="1"/>
    <row r="5442" ht="12.6" hidden="1"/>
    <row r="5443" ht="12.6" hidden="1"/>
    <row r="5444" ht="12.6" hidden="1"/>
    <row r="5445" ht="12.6" hidden="1"/>
    <row r="5446" ht="12.6" hidden="1"/>
    <row r="5447" ht="12.6" hidden="1"/>
    <row r="5448" ht="12.6" hidden="1"/>
    <row r="5449" ht="12.6" hidden="1"/>
    <row r="5450" ht="12.6" hidden="1"/>
    <row r="5451" ht="12.6" hidden="1"/>
    <row r="5452" ht="12.6" hidden="1"/>
    <row r="5453" ht="12.6" hidden="1"/>
    <row r="5454" ht="12.6" hidden="1"/>
    <row r="5455" ht="12.6" hidden="1"/>
    <row r="5456" ht="12.6" hidden="1"/>
    <row r="5457" ht="12.6" hidden="1"/>
    <row r="5458" ht="12.6" hidden="1"/>
    <row r="5459" ht="12.6" hidden="1"/>
    <row r="5460" ht="12.6" hidden="1"/>
    <row r="5461" ht="12.6" hidden="1"/>
    <row r="5462" ht="12.6" hidden="1"/>
    <row r="5463" ht="12.6" hidden="1"/>
    <row r="5464" ht="12.6" hidden="1"/>
    <row r="5465" ht="12.6" hidden="1"/>
    <row r="5466" ht="12.6" hidden="1"/>
    <row r="5467" ht="12.6" hidden="1"/>
    <row r="5468" ht="12.6" hidden="1"/>
    <row r="5469" ht="12.6" hidden="1"/>
    <row r="5470" ht="12.6" hidden="1"/>
    <row r="5471" ht="12.6" hidden="1"/>
    <row r="5472" ht="12.6" hidden="1"/>
    <row r="5473" ht="12.6" hidden="1"/>
    <row r="5474" ht="12.6" hidden="1"/>
    <row r="5475" ht="12.6" hidden="1"/>
    <row r="5476" ht="12.6" hidden="1"/>
    <row r="5477" ht="12.6" hidden="1"/>
    <row r="5478" ht="12.6" hidden="1"/>
    <row r="5479" ht="12.6" hidden="1"/>
    <row r="5480" ht="12.6" hidden="1"/>
    <row r="5481" ht="12.6" hidden="1"/>
    <row r="5482" ht="12.6" hidden="1"/>
    <row r="5483" ht="12.6" hidden="1"/>
    <row r="5484" ht="12.6" hidden="1"/>
    <row r="5485" ht="12.6" hidden="1"/>
    <row r="5486" ht="12.6" hidden="1"/>
    <row r="5487" ht="12.6" hidden="1"/>
    <row r="5488" ht="12.6" hidden="1"/>
    <row r="5489" ht="12.6" hidden="1"/>
    <row r="5490" ht="12.6" hidden="1"/>
    <row r="5491" ht="12.6" hidden="1"/>
    <row r="5492" ht="12.6" hidden="1"/>
    <row r="5493" ht="12.6" hidden="1"/>
    <row r="5494" ht="12.6" hidden="1"/>
    <row r="5495" ht="12.6" hidden="1"/>
    <row r="5496" ht="12.6" hidden="1"/>
    <row r="5497" ht="12.6" hidden="1"/>
    <row r="5498" ht="12.6" hidden="1"/>
    <row r="5499" ht="12.6" hidden="1"/>
    <row r="5500" ht="12.6" hidden="1"/>
    <row r="5501" ht="12.6" hidden="1"/>
    <row r="5502" ht="12.6" hidden="1"/>
    <row r="5503" ht="12.6" hidden="1"/>
    <row r="5504" ht="12.6" hidden="1"/>
    <row r="5505" ht="12.6" hidden="1"/>
    <row r="5506" ht="12.6" hidden="1"/>
    <row r="5507" ht="12.6" hidden="1"/>
    <row r="5508" ht="12.6" hidden="1"/>
    <row r="5509" ht="12.6" hidden="1"/>
    <row r="5510" ht="12.6" hidden="1"/>
    <row r="5511" ht="12.6" hidden="1"/>
    <row r="5512" ht="12.6" hidden="1"/>
    <row r="5513" ht="12.6" hidden="1"/>
    <row r="5514" ht="12.6" hidden="1"/>
    <row r="5515" ht="12.6" hidden="1"/>
    <row r="5516" ht="12.6" hidden="1"/>
    <row r="5517" ht="12.6" hidden="1"/>
    <row r="5518" ht="12.6" hidden="1"/>
    <row r="5519" ht="12.6" hidden="1"/>
    <row r="5520" ht="12.6" hidden="1"/>
    <row r="5521" ht="12.6" hidden="1"/>
    <row r="5522" ht="12.6" hidden="1"/>
    <row r="5523" ht="12.6" hidden="1"/>
    <row r="5524" ht="12.6" hidden="1"/>
    <row r="5525" ht="12.6" hidden="1"/>
    <row r="5526" ht="12.6" hidden="1"/>
    <row r="5527" ht="12.6" hidden="1"/>
    <row r="5528" ht="12.6" hidden="1"/>
    <row r="5529" ht="12.6" hidden="1"/>
    <row r="5530" ht="12.6" hidden="1"/>
    <row r="5531" ht="12.6" hidden="1"/>
    <row r="5532" ht="12.6" hidden="1"/>
    <row r="5533" ht="12.6" hidden="1"/>
    <row r="5534" ht="12.6" hidden="1"/>
    <row r="5535" ht="12.6" hidden="1"/>
    <row r="5536" ht="12.6" hidden="1"/>
    <row r="5537" ht="12.6" hidden="1"/>
    <row r="5538" ht="12.6" hidden="1"/>
    <row r="5539" ht="12.6" hidden="1"/>
    <row r="5540" ht="12.6" hidden="1"/>
    <row r="5541" ht="12.6" hidden="1"/>
    <row r="5542" ht="12.6" hidden="1"/>
    <row r="5543" ht="12.6" hidden="1"/>
    <row r="5544" ht="12.6" hidden="1"/>
    <row r="5545" ht="12.6" hidden="1"/>
    <row r="5546" ht="12.6" hidden="1"/>
    <row r="5547" ht="12.6" hidden="1"/>
    <row r="5548" ht="12.6" hidden="1"/>
    <row r="5549" ht="12.6" hidden="1"/>
    <row r="5550" ht="12.6" hidden="1"/>
    <row r="5551" ht="12.6" hidden="1"/>
    <row r="5552" ht="12.6" hidden="1"/>
    <row r="5553" ht="12.6" hidden="1"/>
    <row r="5554" ht="12.6" hidden="1"/>
    <row r="5555" ht="12.6" hidden="1"/>
    <row r="5556" ht="12.6" hidden="1"/>
    <row r="5557" ht="12.6" hidden="1"/>
    <row r="5558" ht="12.6" hidden="1"/>
    <row r="5559" ht="12.6" hidden="1"/>
    <row r="5560" ht="12.6" hidden="1"/>
    <row r="5561" ht="12.6" hidden="1"/>
    <row r="5562" ht="12.6" hidden="1"/>
    <row r="5563" ht="12.6" hidden="1"/>
    <row r="5564" ht="12.6" hidden="1"/>
    <row r="5565" ht="12.6" hidden="1"/>
    <row r="5566" ht="12.6" hidden="1"/>
    <row r="5567" ht="12.6" hidden="1"/>
    <row r="5568" ht="12.6" hidden="1"/>
    <row r="5569" ht="12.6" hidden="1"/>
    <row r="5570" ht="12.6" hidden="1"/>
    <row r="5571" ht="12.6" hidden="1"/>
    <row r="5572" ht="12.6" hidden="1"/>
    <row r="5573" ht="12.6" hidden="1"/>
    <row r="5574" ht="12.6" hidden="1"/>
    <row r="5575" ht="12.6" hidden="1"/>
    <row r="5576" ht="12.6" hidden="1"/>
    <row r="5577" ht="12.6" hidden="1"/>
    <row r="5578" ht="12.6" hidden="1"/>
    <row r="5579" ht="12.6" hidden="1"/>
    <row r="5580" ht="12.6" hidden="1"/>
    <row r="5581" ht="12.6" hidden="1"/>
    <row r="5582" ht="12.6" hidden="1"/>
    <row r="5583" ht="12.6" hidden="1"/>
    <row r="5584" ht="12.6" hidden="1"/>
    <row r="5585" ht="12.6" hidden="1"/>
    <row r="5586" ht="12.6" hidden="1"/>
    <row r="5587" ht="12.6" hidden="1"/>
    <row r="5588" ht="12.6" hidden="1"/>
    <row r="5589" ht="12.6" hidden="1"/>
    <row r="5590" ht="12.6" hidden="1"/>
    <row r="5591" ht="12.6" hidden="1"/>
    <row r="5592" ht="12.6" hidden="1"/>
    <row r="5593" ht="12.6" hidden="1"/>
    <row r="5594" ht="12.6" hidden="1"/>
    <row r="5595" ht="12.6" hidden="1"/>
    <row r="5596" ht="12.6" hidden="1"/>
    <row r="5597" ht="12.6" hidden="1"/>
    <row r="5598" ht="12.6" hidden="1"/>
    <row r="5599" ht="12.6" hidden="1"/>
    <row r="5600" ht="12.6" hidden="1"/>
    <row r="5601" ht="12.6" hidden="1"/>
    <row r="5602" ht="12.6" hidden="1"/>
    <row r="5603" ht="12.6" hidden="1"/>
    <row r="5604" ht="12.6" hidden="1"/>
    <row r="5605" ht="12.6" hidden="1"/>
    <row r="5606" ht="12.6" hidden="1"/>
    <row r="5607" ht="12.6" hidden="1"/>
    <row r="5608" ht="12.6" hidden="1"/>
    <row r="5609" ht="12.6" hidden="1"/>
    <row r="5610" ht="12.6" hidden="1"/>
    <row r="5611" ht="12.6" hidden="1"/>
    <row r="5612" ht="12.6" hidden="1"/>
    <row r="5613" ht="12.6" hidden="1"/>
    <row r="5614" ht="12.6" hidden="1"/>
    <row r="5615" ht="12.6" hidden="1"/>
    <row r="5616" ht="12.6" hidden="1"/>
    <row r="5617" ht="12.6" hidden="1"/>
    <row r="5618" ht="12.6" hidden="1"/>
    <row r="5619" ht="12.6" hidden="1"/>
    <row r="5620" ht="12.6" hidden="1"/>
    <row r="5621" ht="12.6" hidden="1"/>
    <row r="5622" ht="12.6" hidden="1"/>
    <row r="5623" ht="12.6" hidden="1"/>
    <row r="5624" ht="12.6" hidden="1"/>
    <row r="5625" ht="12.6" hidden="1"/>
    <row r="5626" ht="12.6" hidden="1"/>
    <row r="5627" ht="12.6" hidden="1"/>
    <row r="5628" ht="12.6" hidden="1"/>
    <row r="5629" ht="12.6" hidden="1"/>
    <row r="5630" ht="12.6" hidden="1"/>
    <row r="5631" ht="12.6" hidden="1"/>
    <row r="5632" ht="12.6" hidden="1"/>
    <row r="5633" ht="12.6" hidden="1"/>
    <row r="5634" ht="12.6" hidden="1"/>
    <row r="5635" ht="12.6" hidden="1"/>
    <row r="5636" ht="12.6" hidden="1"/>
    <row r="5637" ht="12.6" hidden="1"/>
    <row r="5638" ht="12.6" hidden="1"/>
    <row r="5639" ht="12.6" hidden="1"/>
    <row r="5640" ht="12.6" hidden="1"/>
    <row r="5641" ht="12.6" hidden="1"/>
    <row r="5642" ht="12.6" hidden="1"/>
    <row r="5643" ht="12.6" hidden="1"/>
    <row r="5644" ht="12.6" hidden="1"/>
    <row r="5645" ht="12.6" hidden="1"/>
    <row r="5646" ht="12.6" hidden="1"/>
    <row r="5647" ht="12.6" hidden="1"/>
    <row r="5648" ht="12.6" hidden="1"/>
    <row r="5649" ht="12.6" hidden="1"/>
    <row r="5650" ht="12.6" hidden="1"/>
    <row r="5651" ht="12.6" hidden="1"/>
    <row r="5652" ht="12.6" hidden="1"/>
    <row r="5653" ht="12.6" hidden="1"/>
    <row r="5654" ht="12.6" hidden="1"/>
    <row r="5655" ht="12.6" hidden="1"/>
    <row r="5656" ht="12.6" hidden="1"/>
    <row r="5657" ht="12.6" hidden="1"/>
    <row r="5658" ht="12.6" hidden="1"/>
    <row r="5659" ht="12.6" hidden="1"/>
    <row r="5660" ht="12.6" hidden="1"/>
    <row r="5661" ht="12.6" hidden="1"/>
    <row r="5662" ht="12.6" hidden="1"/>
    <row r="5663" ht="12.6" hidden="1"/>
    <row r="5664" ht="12.6" hidden="1"/>
    <row r="5665" ht="12.6" hidden="1"/>
    <row r="5666" ht="12.6" hidden="1"/>
    <row r="5667" ht="12.6" hidden="1"/>
    <row r="5668" ht="12.6" hidden="1"/>
    <row r="5669" ht="12.6" hidden="1"/>
    <row r="5670" ht="12.6" hidden="1"/>
    <row r="5671" ht="12.6" hidden="1"/>
    <row r="5672" ht="12.6" hidden="1"/>
    <row r="5673" ht="12.6" hidden="1"/>
    <row r="5674" ht="12.6" hidden="1"/>
    <row r="5675" ht="12.6" hidden="1"/>
    <row r="5676" ht="12.6" hidden="1"/>
    <row r="5677" ht="12.6" hidden="1"/>
    <row r="5678" ht="12.6" hidden="1"/>
    <row r="5679" ht="12.6" hidden="1"/>
    <row r="5680" ht="12.6" hidden="1"/>
    <row r="5681" ht="12.6" hidden="1"/>
    <row r="5682" ht="12.6" hidden="1"/>
    <row r="5683" ht="12.6" hidden="1"/>
    <row r="5684" ht="12.6" hidden="1"/>
    <row r="5685" ht="12.6" hidden="1"/>
    <row r="5686" ht="12.6" hidden="1"/>
    <row r="5687" ht="12.6" hidden="1"/>
    <row r="5688" ht="12.6" hidden="1"/>
    <row r="5689" ht="12.6" hidden="1"/>
    <row r="5690" ht="12.6" hidden="1"/>
    <row r="5691" ht="12.6" hidden="1"/>
    <row r="5692" ht="12.6" hidden="1"/>
    <row r="5693" ht="12.6" hidden="1"/>
    <row r="5694" ht="12.6" hidden="1"/>
    <row r="5695" ht="12.6" hidden="1"/>
    <row r="5696" ht="12.6" hidden="1"/>
    <row r="5697" ht="12.6" hidden="1"/>
    <row r="5698" ht="12.6" hidden="1"/>
    <row r="5699" ht="12.6" hidden="1"/>
    <row r="5700" ht="12.6" hidden="1"/>
    <row r="5701" ht="12.6" hidden="1"/>
    <row r="5702" ht="12.6" hidden="1"/>
    <row r="5703" ht="12.6" hidden="1"/>
    <row r="5704" ht="12.6" hidden="1"/>
    <row r="5705" ht="12.6" hidden="1"/>
    <row r="5706" ht="12.6" hidden="1"/>
    <row r="5707" ht="12.6" hidden="1"/>
    <row r="5708" ht="12.6" hidden="1"/>
    <row r="5709" ht="12.6" hidden="1"/>
    <row r="5710" ht="12.6" hidden="1"/>
    <row r="5711" ht="12.6" hidden="1"/>
    <row r="5712" ht="12.6" hidden="1"/>
    <row r="5713" ht="12.6" hidden="1"/>
    <row r="5714" ht="12.6" hidden="1"/>
    <row r="5715" ht="12.6" hidden="1"/>
    <row r="5716" ht="12.6" hidden="1"/>
    <row r="5717" ht="12.6" hidden="1"/>
    <row r="5718" ht="12.6" hidden="1"/>
    <row r="5719" ht="12.6" hidden="1"/>
    <row r="5720" ht="12.6" hidden="1"/>
    <row r="5721" ht="12.6" hidden="1"/>
    <row r="5722" ht="12.6" hidden="1"/>
    <row r="5723" ht="12.6" hidden="1"/>
    <row r="5724" ht="12.6" hidden="1"/>
    <row r="5725" ht="12.6" hidden="1"/>
    <row r="5726" ht="12.6" hidden="1"/>
    <row r="5727" ht="12.6" hidden="1"/>
    <row r="5728" ht="12.6" hidden="1"/>
    <row r="5729" ht="12.6" hidden="1"/>
    <row r="5730" ht="12.6" hidden="1"/>
    <row r="5731" ht="12.6" hidden="1"/>
    <row r="5732" ht="12.6" hidden="1"/>
    <row r="5733" ht="12.6" hidden="1"/>
    <row r="5734" ht="12.6" hidden="1"/>
    <row r="5735" ht="12.6" hidden="1"/>
    <row r="5736" ht="12.6" hidden="1"/>
    <row r="5737" ht="12.6" hidden="1"/>
    <row r="5738" ht="12.6" hidden="1"/>
    <row r="5739" ht="12.6" hidden="1"/>
    <row r="5740" ht="12.6" hidden="1"/>
    <row r="5741" ht="12.6" hidden="1"/>
    <row r="5742" ht="12.6" hidden="1"/>
    <row r="5743" ht="12.6" hidden="1"/>
    <row r="5744" ht="12.6" hidden="1"/>
    <row r="5745" ht="12.6" hidden="1"/>
    <row r="5746" ht="12.6" hidden="1"/>
    <row r="5747" ht="12.6" hidden="1"/>
    <row r="5748" ht="12.6" hidden="1"/>
    <row r="5749" ht="12.6" hidden="1"/>
    <row r="5750" ht="12.6" hidden="1"/>
    <row r="5751" ht="12.6" hidden="1"/>
    <row r="5752" ht="12.6" hidden="1"/>
    <row r="5753" ht="12.6" hidden="1"/>
    <row r="5754" ht="12.6" hidden="1"/>
    <row r="5755" ht="12.6" hidden="1"/>
    <row r="5756" ht="12.6" hidden="1"/>
    <row r="5757" ht="12.6" hidden="1"/>
    <row r="5758" ht="12.6" hidden="1"/>
    <row r="5759" ht="12.6" hidden="1"/>
    <row r="5760" ht="12.6" hidden="1"/>
    <row r="5761" ht="12.6" hidden="1"/>
    <row r="5762" ht="12.6" hidden="1"/>
    <row r="5763" ht="12.6" hidden="1"/>
    <row r="5764" ht="12.6" hidden="1"/>
    <row r="5765" ht="12.6" hidden="1"/>
    <row r="5766" ht="12.6" hidden="1"/>
    <row r="5767" ht="12.6" hidden="1"/>
    <row r="5768" ht="12.6" hidden="1"/>
    <row r="5769" ht="12.6" hidden="1"/>
    <row r="5770" ht="12.6" hidden="1"/>
    <row r="5771" ht="12.6" hidden="1"/>
    <row r="5772" ht="12.6" hidden="1"/>
    <row r="5773" ht="12.6" hidden="1"/>
    <row r="5774" ht="12.6" hidden="1"/>
    <row r="5775" ht="12.6" hidden="1"/>
    <row r="5776" ht="12.6" hidden="1"/>
    <row r="5777" ht="12.6" hidden="1"/>
    <row r="5778" ht="12.6" hidden="1"/>
    <row r="5779" ht="12.6" hidden="1"/>
    <row r="5780" ht="12.6" hidden="1"/>
    <row r="5781" ht="12.6" hidden="1"/>
    <row r="5782" ht="12.6" hidden="1"/>
    <row r="5783" ht="12.6" hidden="1"/>
    <row r="5784" ht="12.6" hidden="1"/>
    <row r="5785" ht="12.6" hidden="1"/>
    <row r="5786" ht="12.6" hidden="1"/>
    <row r="5787" ht="12.6" hidden="1"/>
    <row r="5788" ht="12.6" hidden="1"/>
    <row r="5789" ht="12.6" hidden="1"/>
    <row r="5790" ht="12.6" hidden="1"/>
    <row r="5791" ht="12.6" hidden="1"/>
    <row r="5792" ht="12.6" hidden="1"/>
    <row r="5793" ht="12.6" hidden="1"/>
    <row r="5794" ht="12.6" hidden="1"/>
    <row r="5795" ht="12.6" hidden="1"/>
    <row r="5796" ht="12.6" hidden="1"/>
    <row r="5797" ht="12.6" hidden="1"/>
    <row r="5798" ht="12.6" hidden="1"/>
    <row r="5799" ht="12.6" hidden="1"/>
    <row r="5800" ht="12.6" hidden="1"/>
    <row r="5801" ht="12.6" hidden="1"/>
    <row r="5802" ht="12.6" hidden="1"/>
    <row r="5803" ht="12.6" hidden="1"/>
    <row r="5804" ht="12.6" hidden="1"/>
    <row r="5805" ht="12.6" hidden="1"/>
    <row r="5806" ht="12.6" hidden="1"/>
    <row r="5807" ht="12.6" hidden="1"/>
    <row r="5808" ht="12.6" hidden="1"/>
    <row r="5809" ht="12.6" hidden="1"/>
    <row r="5810" ht="12.6" hidden="1"/>
    <row r="5811" ht="12.6" hidden="1"/>
    <row r="5812" ht="12.6" hidden="1"/>
    <row r="5813" ht="12.6" hidden="1"/>
    <row r="5814" ht="12.6" hidden="1"/>
    <row r="5815" ht="12.6" hidden="1"/>
    <row r="5816" ht="12.6" hidden="1"/>
    <row r="5817" ht="12.6" hidden="1"/>
    <row r="5818" ht="12.6" hidden="1"/>
    <row r="5819" ht="12.6" hidden="1"/>
    <row r="5820" ht="12.6" hidden="1"/>
    <row r="5821" ht="12.6" hidden="1"/>
    <row r="5822" ht="12.6" hidden="1"/>
    <row r="5823" ht="12.6" hidden="1"/>
    <row r="5824" ht="12.6" hidden="1"/>
    <row r="5825" ht="12.6" hidden="1"/>
    <row r="5826" ht="12.6" hidden="1"/>
    <row r="5827" ht="12.6" hidden="1"/>
    <row r="5828" ht="12.6" hidden="1"/>
    <row r="5829" ht="12.6" hidden="1"/>
    <row r="5830" ht="12.6" hidden="1"/>
    <row r="5831" ht="12.6" hidden="1"/>
    <row r="5832" ht="12.6" hidden="1"/>
    <row r="5833" ht="12.6" hidden="1"/>
    <row r="5834" ht="12.6" hidden="1"/>
    <row r="5835" ht="12.6" hidden="1"/>
    <row r="5836" ht="12.6" hidden="1"/>
    <row r="5837" ht="12.6" hidden="1"/>
    <row r="5838" ht="12.6" hidden="1"/>
    <row r="5839" ht="12.6" hidden="1"/>
    <row r="5840" ht="12.6" hidden="1"/>
    <row r="5841" ht="12.6" hidden="1"/>
    <row r="5842" ht="12.6" hidden="1"/>
    <row r="5843" ht="12.6" hidden="1"/>
    <row r="5844" ht="12.6" hidden="1"/>
    <row r="5845" ht="12.6" hidden="1"/>
    <row r="5846" ht="12.6" hidden="1"/>
    <row r="5847" ht="12.6" hidden="1"/>
    <row r="5848" ht="12.6" hidden="1"/>
    <row r="5849" ht="12.6" hidden="1"/>
    <row r="5850" ht="12.6" hidden="1"/>
    <row r="5851" ht="12.6" hidden="1"/>
    <row r="5852" ht="12.6" hidden="1"/>
    <row r="5853" ht="12.6" hidden="1"/>
    <row r="5854" ht="12.6" hidden="1"/>
    <row r="5855" ht="12.6" hidden="1"/>
    <row r="5856" ht="12.6" hidden="1"/>
    <row r="5857" ht="12.6" hidden="1"/>
    <row r="5858" ht="12.6" hidden="1"/>
    <row r="5859" ht="12.6" hidden="1"/>
    <row r="5860" ht="12.6" hidden="1"/>
    <row r="5861" ht="12.6" hidden="1"/>
    <row r="5862" ht="12.6" hidden="1"/>
    <row r="5863" ht="12.6" hidden="1"/>
    <row r="5864" ht="12.6" hidden="1"/>
    <row r="5865" ht="12.6" hidden="1"/>
    <row r="5866" ht="12.6" hidden="1"/>
    <row r="5867" ht="12.6" hidden="1"/>
    <row r="5868" ht="12.6" hidden="1"/>
    <row r="5869" ht="12.6" hidden="1"/>
    <row r="5870" ht="12.6" hidden="1"/>
    <row r="5871" ht="12.6" hidden="1"/>
    <row r="5872" ht="12.6" hidden="1"/>
    <row r="5873" ht="12.6" hidden="1"/>
    <row r="5874" ht="12.6" hidden="1"/>
    <row r="5875" ht="12.6" hidden="1"/>
    <row r="5876" ht="12.6" hidden="1"/>
    <row r="5877" ht="12.6" hidden="1"/>
    <row r="5878" ht="12.6" hidden="1"/>
    <row r="5879" ht="12.6" hidden="1"/>
    <row r="5880" ht="12.6" hidden="1"/>
    <row r="5881" ht="12.6" hidden="1"/>
    <row r="5882" ht="12.6" hidden="1"/>
    <row r="5883" ht="12.6" hidden="1"/>
    <row r="5884" ht="12.6" hidden="1"/>
    <row r="5885" ht="12.6" hidden="1"/>
    <row r="5886" ht="12.6" hidden="1"/>
    <row r="5887" ht="12.6" hidden="1"/>
    <row r="5888" ht="12.6" hidden="1"/>
    <row r="5889" ht="12.6" hidden="1"/>
    <row r="5890" ht="12.6" hidden="1"/>
    <row r="5891" ht="12.6" hidden="1"/>
    <row r="5892" ht="12.6" hidden="1"/>
    <row r="5893" ht="12.6" hidden="1"/>
    <row r="5894" ht="12.6" hidden="1"/>
    <row r="5895" ht="12.6" hidden="1"/>
    <row r="5896" ht="12.6" hidden="1"/>
    <row r="5897" ht="12.6" hidden="1"/>
    <row r="5898" ht="12.6" hidden="1"/>
    <row r="5899" ht="12.6" hidden="1"/>
    <row r="5900" ht="12.6" hidden="1"/>
    <row r="5901" ht="12.6" hidden="1"/>
    <row r="5902" ht="12.6" hidden="1"/>
    <row r="5903" ht="12.6" hidden="1"/>
    <row r="5904" ht="12.6" hidden="1"/>
    <row r="5905" ht="12.6" hidden="1"/>
    <row r="5906" ht="12.6" hidden="1"/>
    <row r="5907" ht="12.6" hidden="1"/>
    <row r="5908" ht="12.6" hidden="1"/>
    <row r="5909" ht="12.6" hidden="1"/>
    <row r="5910" ht="12.6" hidden="1"/>
    <row r="5911" ht="12.6" hidden="1"/>
    <row r="5912" ht="12.6" hidden="1"/>
    <row r="5913" ht="12.6" hidden="1"/>
    <row r="5914" ht="12.6" hidden="1"/>
    <row r="5915" ht="12.6" hidden="1"/>
    <row r="5916" ht="12.6" hidden="1"/>
    <row r="5917" ht="12.6" hidden="1"/>
    <row r="5918" ht="12.6" hidden="1"/>
    <row r="5919" ht="12.6" hidden="1"/>
    <row r="5920" ht="12.6" hidden="1"/>
    <row r="5921" ht="12.6" hidden="1"/>
    <row r="5922" ht="12.6" hidden="1"/>
    <row r="5923" ht="12.6" hidden="1"/>
    <row r="5924" ht="12.6" hidden="1"/>
    <row r="5925" ht="12.6" hidden="1"/>
    <row r="5926" ht="12.6" hidden="1"/>
    <row r="5927" ht="12.6" hidden="1"/>
    <row r="5928" ht="12.6" hidden="1"/>
    <row r="5929" ht="12.6" hidden="1"/>
    <row r="5930" ht="12.6" hidden="1"/>
    <row r="5931" ht="12.6" hidden="1"/>
    <row r="5932" ht="12.6" hidden="1"/>
    <row r="5933" ht="12.6" hidden="1"/>
    <row r="5934" ht="12.6" hidden="1"/>
    <row r="5935" ht="12.6" hidden="1"/>
    <row r="5936" ht="12.6" hidden="1"/>
    <row r="5937" ht="12.6" hidden="1"/>
    <row r="5938" ht="12.6" hidden="1"/>
    <row r="5939" ht="12.6" hidden="1"/>
    <row r="5940" ht="12.6" hidden="1"/>
    <row r="5941" ht="12.6" hidden="1"/>
    <row r="5942" ht="12.6" hidden="1"/>
    <row r="5943" ht="12.6" hidden="1"/>
    <row r="5944" ht="12.6" hidden="1"/>
    <row r="5945" ht="12.6" hidden="1"/>
    <row r="5946" ht="12.6" hidden="1"/>
    <row r="5947" ht="12.6" hidden="1"/>
    <row r="5948" ht="12.6" hidden="1"/>
    <row r="5949" ht="12.6" hidden="1"/>
    <row r="5950" ht="12.6" hidden="1"/>
    <row r="5951" ht="12.6" hidden="1"/>
    <row r="5952" ht="12.6" hidden="1"/>
    <row r="5953" ht="12.6" hidden="1"/>
    <row r="5954" ht="12.6" hidden="1"/>
    <row r="5955" ht="12.6" hidden="1"/>
    <row r="5956" ht="12.6" hidden="1"/>
    <row r="5957" ht="12.6" hidden="1"/>
    <row r="5958" ht="12.6" hidden="1"/>
    <row r="5959" ht="12.6" hidden="1"/>
    <row r="5960" ht="12.6" hidden="1"/>
    <row r="5961" ht="12.6" hidden="1"/>
    <row r="5962" ht="12.6" hidden="1"/>
    <row r="5963" ht="12.6" hidden="1"/>
    <row r="5964" ht="12.6" hidden="1"/>
    <row r="5965" ht="12.6" hidden="1"/>
    <row r="5966" ht="12.6" hidden="1"/>
    <row r="5967" ht="12.6" hidden="1"/>
    <row r="5968" ht="12.6" hidden="1"/>
    <row r="5969" ht="12.6" hidden="1"/>
    <row r="5970" ht="12.6" hidden="1"/>
    <row r="5971" ht="12.6" hidden="1"/>
    <row r="5972" ht="12.6" hidden="1"/>
    <row r="5973" ht="12.6" hidden="1"/>
    <row r="5974" ht="12.6" hidden="1"/>
    <row r="5975" ht="12.6" hidden="1"/>
    <row r="5976" ht="12.6" hidden="1"/>
    <row r="5977" ht="12.6" hidden="1"/>
    <row r="5978" ht="12.6" hidden="1"/>
    <row r="5979" ht="12.6" hidden="1"/>
    <row r="5980" ht="12.6" hidden="1"/>
    <row r="5981" ht="12.6" hidden="1"/>
    <row r="5982" ht="12.6" hidden="1"/>
    <row r="5983" ht="12.6" hidden="1"/>
    <row r="5984" ht="12.6" hidden="1"/>
    <row r="5985" ht="12.6" hidden="1"/>
    <row r="5986" ht="12.6" hidden="1"/>
    <row r="5987" ht="12.6" hidden="1"/>
    <row r="5988" ht="12.6" hidden="1"/>
    <row r="5989" ht="12.6" hidden="1"/>
    <row r="5990" ht="12.6" hidden="1"/>
    <row r="5991" ht="12.6" hidden="1"/>
    <row r="5992" ht="12.6" hidden="1"/>
    <row r="5993" ht="12.6" hidden="1"/>
    <row r="5994" ht="12.6" hidden="1"/>
    <row r="5995" ht="12.6" hidden="1"/>
    <row r="5996" ht="12.6" hidden="1"/>
    <row r="5997" ht="12.6" hidden="1"/>
    <row r="5998" ht="12.6" hidden="1"/>
    <row r="5999" ht="12.6" hidden="1"/>
    <row r="6000" ht="12.6" hidden="1"/>
    <row r="6001" ht="12.6" hidden="1"/>
    <row r="6002" ht="12.6" hidden="1"/>
    <row r="6003" ht="12.6" hidden="1"/>
    <row r="6004" ht="12.6" hidden="1"/>
    <row r="6005" ht="12.6" hidden="1"/>
    <row r="6006" ht="12.6" hidden="1"/>
    <row r="6007" ht="12.6" hidden="1"/>
    <row r="6008" ht="12.6" hidden="1"/>
    <row r="6009" ht="12.6" hidden="1"/>
    <row r="6010" ht="12.6" hidden="1"/>
    <row r="6011" ht="12.6" hidden="1"/>
    <row r="6012" ht="12.6" hidden="1"/>
    <row r="6013" ht="12.6" hidden="1"/>
    <row r="6014" ht="12.6" hidden="1"/>
    <row r="6015" ht="12.6" hidden="1"/>
    <row r="6016" ht="12.6" hidden="1"/>
    <row r="6017" ht="12.6" hidden="1"/>
    <row r="6018" ht="12.6" hidden="1"/>
    <row r="6019" ht="12.6" hidden="1"/>
    <row r="6020" ht="12.6" hidden="1"/>
    <row r="6021" ht="12.6" hidden="1"/>
    <row r="6022" ht="12.6" hidden="1"/>
    <row r="6023" ht="12.6" hidden="1"/>
    <row r="6024" ht="12.6" hidden="1"/>
    <row r="6025" ht="12.6" hidden="1"/>
    <row r="6026" ht="12.6" hidden="1"/>
    <row r="6027" ht="12.6" hidden="1"/>
    <row r="6028" ht="12.6" hidden="1"/>
    <row r="6029" ht="12.6" hidden="1"/>
    <row r="6030" ht="12.6" hidden="1"/>
    <row r="6031" ht="12.6" hidden="1"/>
    <row r="6032" ht="12.6" hidden="1"/>
    <row r="6033" ht="12.6" hidden="1"/>
    <row r="6034" ht="12.6" hidden="1"/>
    <row r="6035" ht="12.6" hidden="1"/>
    <row r="6036" ht="12.6" hidden="1"/>
    <row r="6037" ht="12.6" hidden="1"/>
    <row r="6038" ht="12.6" hidden="1"/>
    <row r="6039" ht="12.6" hidden="1"/>
    <row r="6040" ht="12.6" hidden="1"/>
    <row r="6041" ht="12.6" hidden="1"/>
    <row r="6042" ht="12.6" hidden="1"/>
    <row r="6043" ht="12.6" hidden="1"/>
    <row r="6044" ht="12.6" hidden="1"/>
    <row r="6045" ht="12.6" hidden="1"/>
    <row r="6046" ht="12.6" hidden="1"/>
    <row r="6047" ht="12.6" hidden="1"/>
    <row r="6048" ht="12.6" hidden="1"/>
    <row r="6049" ht="12.6" hidden="1"/>
    <row r="6050" ht="12.6" hidden="1"/>
    <row r="6051" ht="12.6" hidden="1"/>
    <row r="6052" ht="12.6" hidden="1"/>
    <row r="6053" ht="12.6" hidden="1"/>
    <row r="6054" ht="12.6" hidden="1"/>
    <row r="6055" ht="12.6" hidden="1"/>
    <row r="6056" ht="12.6" hidden="1"/>
    <row r="6057" ht="12.6" hidden="1"/>
    <row r="6058" ht="12.6" hidden="1"/>
    <row r="6059" ht="12.6" hidden="1"/>
    <row r="6060" ht="12.6" hidden="1"/>
    <row r="6061" ht="12.6" hidden="1"/>
    <row r="6062" ht="12.6" hidden="1"/>
    <row r="6063" ht="12.6" hidden="1"/>
    <row r="6064" ht="12.6" hidden="1"/>
    <row r="6065" ht="12.6" hidden="1"/>
    <row r="6066" ht="12.6" hidden="1"/>
    <row r="6067" ht="12.6" hidden="1"/>
    <row r="6068" ht="12.6" hidden="1"/>
    <row r="6069" ht="12.6" hidden="1"/>
    <row r="6070" ht="12.6" hidden="1"/>
    <row r="6071" ht="12.6" hidden="1"/>
    <row r="6072" ht="12.6" hidden="1"/>
    <row r="6073" ht="12.6" hidden="1"/>
    <row r="6074" ht="12.6" hidden="1"/>
    <row r="6075" ht="12.6" hidden="1"/>
    <row r="6076" ht="12.6" hidden="1"/>
    <row r="6077" ht="12.6" hidden="1"/>
    <row r="6078" ht="12.6" hidden="1"/>
    <row r="6079" ht="12.6" hidden="1"/>
    <row r="6080" ht="12.6" hidden="1"/>
    <row r="6081" ht="12.6" hidden="1"/>
    <row r="6082" ht="12.6" hidden="1"/>
    <row r="6083" ht="12.6" hidden="1"/>
    <row r="6084" ht="12.6" hidden="1"/>
    <row r="6085" ht="12.6" hidden="1"/>
    <row r="6086" ht="12.6" hidden="1"/>
    <row r="6087" ht="12.6" hidden="1"/>
    <row r="6088" ht="12.6" hidden="1"/>
    <row r="6089" ht="12.6" hidden="1"/>
    <row r="6090" ht="12.6" hidden="1"/>
    <row r="6091" ht="12.6" hidden="1"/>
    <row r="6092" ht="12.6" hidden="1"/>
    <row r="6093" ht="12.6" hidden="1"/>
    <row r="6094" ht="12.6" hidden="1"/>
    <row r="6095" ht="12.6" hidden="1"/>
    <row r="6096" ht="12.6" hidden="1"/>
    <row r="6097" ht="12.6" hidden="1"/>
    <row r="6098" ht="12.6" hidden="1"/>
    <row r="6099" ht="12.6" hidden="1"/>
    <row r="6100" ht="12.6" hidden="1"/>
    <row r="6101" ht="12.6" hidden="1"/>
    <row r="6102" ht="12.6" hidden="1"/>
    <row r="6103" ht="12.6" hidden="1"/>
    <row r="6104" ht="12.6" hidden="1"/>
    <row r="6105" ht="12.6" hidden="1"/>
    <row r="6106" ht="12.6" hidden="1"/>
    <row r="6107" ht="12.6" hidden="1"/>
    <row r="6108" ht="12.6" hidden="1"/>
    <row r="6109" ht="12.6" hidden="1"/>
    <row r="6110" ht="12.6" hidden="1"/>
    <row r="6111" ht="12.6" hidden="1"/>
    <row r="6112" ht="12.6" hidden="1"/>
    <row r="6113" ht="12.6" hidden="1"/>
    <row r="6114" ht="12.6" hidden="1"/>
    <row r="6115" ht="12.6" hidden="1"/>
    <row r="6116" ht="12.6" hidden="1"/>
    <row r="6117" ht="12.6" hidden="1"/>
    <row r="6118" ht="12.6" hidden="1"/>
    <row r="6119" ht="12.6" hidden="1"/>
    <row r="6120" ht="12.6" hidden="1"/>
    <row r="6121" ht="12.6" hidden="1"/>
    <row r="6122" ht="12.6" hidden="1"/>
    <row r="6123" ht="12.6" hidden="1"/>
    <row r="6124" ht="12.6" hidden="1"/>
    <row r="6125" ht="12.6" hidden="1"/>
    <row r="6126" ht="12.6" hidden="1"/>
    <row r="6127" ht="12.6" hidden="1"/>
    <row r="6128" ht="12.6" hidden="1"/>
    <row r="6129" ht="12.6" hidden="1"/>
    <row r="6130" ht="12.6" hidden="1"/>
    <row r="6131" ht="12.6" hidden="1"/>
    <row r="6132" ht="12.6" hidden="1"/>
    <row r="6133" ht="12.6" hidden="1"/>
    <row r="6134" ht="12.6" hidden="1"/>
    <row r="6135" ht="12.6" hidden="1"/>
    <row r="6136" ht="12.6" hidden="1"/>
    <row r="6137" ht="12.6" hidden="1"/>
    <row r="6138" ht="12.6" hidden="1"/>
    <row r="6139" ht="12.6" hidden="1"/>
    <row r="6140" ht="12.6" hidden="1"/>
    <row r="6141" ht="12.6" hidden="1"/>
    <row r="6142" ht="12.6" hidden="1"/>
    <row r="6143" ht="12.6" hidden="1"/>
    <row r="6144" ht="12.6" hidden="1"/>
    <row r="6145" ht="12.6" hidden="1"/>
    <row r="6146" ht="12.6" hidden="1"/>
    <row r="6147" ht="12.6" hidden="1"/>
    <row r="6148" ht="12.6" hidden="1"/>
    <row r="6149" ht="12.6" hidden="1"/>
    <row r="6150" ht="12.6" hidden="1"/>
    <row r="6151" ht="12.6" hidden="1"/>
    <row r="6152" ht="12.6" hidden="1"/>
    <row r="6153" ht="12.6" hidden="1"/>
    <row r="6154" ht="12.6" hidden="1"/>
    <row r="6155" ht="12.6" hidden="1"/>
    <row r="6156" ht="12.6" hidden="1"/>
    <row r="6157" ht="12.6" hidden="1"/>
    <row r="6158" ht="12.6" hidden="1"/>
    <row r="6159" ht="12.6" hidden="1"/>
    <row r="6160" ht="12.6" hidden="1"/>
    <row r="6161" ht="12.6" hidden="1"/>
    <row r="6162" ht="12.6" hidden="1"/>
    <row r="6163" ht="12.6" hidden="1"/>
    <row r="6164" ht="12.6" hidden="1"/>
    <row r="6165" ht="12.6" hidden="1"/>
    <row r="6166" ht="12.6" hidden="1"/>
    <row r="6167" ht="12.6" hidden="1"/>
    <row r="6168" ht="12.6" hidden="1"/>
    <row r="6169" ht="12.6" hidden="1"/>
    <row r="6170" ht="12.6" hidden="1"/>
    <row r="6171" ht="12.6" hidden="1"/>
    <row r="6172" ht="12.6" hidden="1"/>
    <row r="6173" ht="12.6" hidden="1"/>
    <row r="6174" ht="12.6" hidden="1"/>
    <row r="6175" ht="12.6" hidden="1"/>
    <row r="6176" ht="12.6" hidden="1"/>
    <row r="6177" ht="12.6" hidden="1"/>
    <row r="6178" ht="12.6" hidden="1"/>
    <row r="6179" ht="12.6" hidden="1"/>
    <row r="6180" ht="12.6" hidden="1"/>
    <row r="6181" ht="12.6" hidden="1"/>
    <row r="6182" ht="12.6" hidden="1"/>
    <row r="6183" ht="12.6" hidden="1"/>
    <row r="6184" ht="12.6" hidden="1"/>
    <row r="6185" ht="12.6" hidden="1"/>
    <row r="6186" ht="12.6" hidden="1"/>
    <row r="6187" ht="12.6" hidden="1"/>
    <row r="6188" ht="12.6" hidden="1"/>
    <row r="6189" ht="12.6" hidden="1"/>
    <row r="6190" ht="12.6" hidden="1"/>
    <row r="6191" ht="12.6" hidden="1"/>
    <row r="6192" ht="12.6" hidden="1"/>
    <row r="6193" ht="12.6" hidden="1"/>
    <row r="6194" ht="12.6" hidden="1"/>
    <row r="6195" ht="12.6" hidden="1"/>
    <row r="6196" ht="12.6" hidden="1"/>
    <row r="6197" ht="12.6" hidden="1"/>
    <row r="6198" ht="12.6" hidden="1"/>
    <row r="6199" ht="12.6" hidden="1"/>
    <row r="6200" ht="12.6" hidden="1"/>
    <row r="6201" ht="12.6" hidden="1"/>
    <row r="6202" ht="12.6" hidden="1"/>
    <row r="6203" ht="12.6" hidden="1"/>
    <row r="6204" ht="12.6" hidden="1"/>
    <row r="6205" ht="12.6" hidden="1"/>
    <row r="6206" ht="12.6" hidden="1"/>
    <row r="6207" ht="12.6" hidden="1"/>
    <row r="6208" ht="12.6" hidden="1"/>
    <row r="6209" ht="12.6" hidden="1"/>
    <row r="6210" ht="12.6" hidden="1"/>
    <row r="6211" ht="12.6" hidden="1"/>
    <row r="6212" ht="12.6" hidden="1"/>
    <row r="6213" ht="12.6" hidden="1"/>
    <row r="6214" ht="12.6" hidden="1"/>
    <row r="6215" ht="12.6" hidden="1"/>
    <row r="6216" ht="12.6" hidden="1"/>
    <row r="6217" ht="12.6" hidden="1"/>
    <row r="6218" ht="12.6" hidden="1"/>
    <row r="6219" ht="12.6" hidden="1"/>
    <row r="6220" ht="12.6" hidden="1"/>
    <row r="6221" ht="12.6" hidden="1"/>
    <row r="6222" ht="12.6" hidden="1"/>
    <row r="6223" ht="12.6" hidden="1"/>
    <row r="6224" ht="12.6" hidden="1"/>
    <row r="6225" ht="12.6" hidden="1"/>
    <row r="6226" ht="12.6" hidden="1"/>
    <row r="6227" ht="12.6" hidden="1"/>
    <row r="6228" ht="12.6" hidden="1"/>
    <row r="6229" ht="12.6" hidden="1"/>
    <row r="6230" ht="12.6" hidden="1"/>
    <row r="6231" ht="12.6" hidden="1"/>
    <row r="6232" ht="12.6" hidden="1"/>
    <row r="6233" ht="12.6" hidden="1"/>
    <row r="6234" ht="12.6" hidden="1"/>
    <row r="6235" ht="12.6" hidden="1"/>
    <row r="6236" ht="12.6" hidden="1"/>
    <row r="6237" ht="12.6" hidden="1"/>
    <row r="6238" ht="12.6" hidden="1"/>
    <row r="6239" ht="12.6" hidden="1"/>
    <row r="6240" ht="12.6" hidden="1"/>
    <row r="6241" ht="12.6" hidden="1"/>
    <row r="6242" ht="12.6" hidden="1"/>
    <row r="6243" ht="12.6" hidden="1"/>
    <row r="6244" ht="12.6" hidden="1"/>
    <row r="6245" ht="12.6" hidden="1"/>
    <row r="6246" ht="12.6" hidden="1"/>
    <row r="6247" ht="12.6" hidden="1"/>
    <row r="6248" ht="12.6" hidden="1"/>
    <row r="6249" ht="12.6" hidden="1"/>
    <row r="6250" ht="12.6" hidden="1"/>
    <row r="6251" ht="12.6" hidden="1"/>
    <row r="6252" ht="12.6" hidden="1"/>
    <row r="6253" ht="12.6" hidden="1"/>
    <row r="6254" ht="12.6" hidden="1"/>
    <row r="6255" ht="12.6" hidden="1"/>
    <row r="6256" ht="12.6" hidden="1"/>
    <row r="6257" ht="12.6" hidden="1"/>
    <row r="6258" ht="12.6" hidden="1"/>
    <row r="6259" ht="12.6" hidden="1"/>
    <row r="6260" ht="12.6" hidden="1"/>
    <row r="6261" ht="12.6" hidden="1"/>
    <row r="6262" ht="12.6" hidden="1"/>
    <row r="6263" ht="12.6" hidden="1"/>
    <row r="6264" ht="12.6" hidden="1"/>
    <row r="6265" ht="12.6" hidden="1"/>
    <row r="6266" ht="12.6" hidden="1"/>
    <row r="6267" ht="12.6" hidden="1"/>
    <row r="6268" ht="12.6" hidden="1"/>
    <row r="6269" ht="12.6" hidden="1"/>
    <row r="6270" ht="12.6" hidden="1"/>
    <row r="6271" ht="12.6" hidden="1"/>
    <row r="6272" ht="12.6" hidden="1"/>
    <row r="6273" ht="12.6" hidden="1"/>
    <row r="6274" ht="12.6" hidden="1"/>
    <row r="6275" ht="12.6" hidden="1"/>
    <row r="6276" ht="12.6" hidden="1"/>
    <row r="6277" ht="12.6" hidden="1"/>
    <row r="6278" ht="12.6" hidden="1"/>
    <row r="6279" ht="12.6" hidden="1"/>
    <row r="6280" ht="12.6" hidden="1"/>
    <row r="6281" ht="12.6" hidden="1"/>
    <row r="6282" ht="12.6" hidden="1"/>
    <row r="6283" ht="12.6" hidden="1"/>
    <row r="6284" ht="12.6" hidden="1"/>
    <row r="6285" ht="12.6" hidden="1"/>
    <row r="6286" ht="12.6" hidden="1"/>
    <row r="6287" ht="12.6" hidden="1"/>
    <row r="6288" ht="12.6" hidden="1"/>
    <row r="6289" ht="12.6" hidden="1"/>
    <row r="6290" ht="12.6" hidden="1"/>
    <row r="6291" ht="12.6" hidden="1"/>
    <row r="6292" ht="12.6" hidden="1"/>
    <row r="6293" ht="12.6" hidden="1"/>
    <row r="6294" ht="12.6" hidden="1"/>
    <row r="6295" ht="12.6" hidden="1"/>
    <row r="6296" ht="12.6" hidden="1"/>
    <row r="6297" ht="12.6" hidden="1"/>
    <row r="6298" ht="12.6" hidden="1"/>
    <row r="6299" ht="12.6" hidden="1"/>
    <row r="6300" ht="12.6" hidden="1"/>
    <row r="6301" ht="12.6" hidden="1"/>
    <row r="6302" ht="12.6" hidden="1"/>
    <row r="6303" ht="12.6" hidden="1"/>
    <row r="6304" ht="12.6" hidden="1"/>
    <row r="6305" ht="12.6" hidden="1"/>
    <row r="6306" ht="12.6" hidden="1"/>
    <row r="6307" ht="12.6" hidden="1"/>
    <row r="6308" ht="12.6" hidden="1"/>
    <row r="6309" ht="12.6" hidden="1"/>
    <row r="6310" ht="12.6" hidden="1"/>
    <row r="6311" ht="12.6" hidden="1"/>
    <row r="6312" ht="12.6" hidden="1"/>
    <row r="6313" ht="12.6" hidden="1"/>
    <row r="6314" ht="12.6" hidden="1"/>
    <row r="6315" ht="12.6" hidden="1"/>
    <row r="6316" ht="12.6" hidden="1"/>
    <row r="6317" ht="12.6" hidden="1"/>
    <row r="6318" ht="12.6" hidden="1"/>
    <row r="6319" ht="12.6" hidden="1"/>
    <row r="6320" ht="12.6" hidden="1"/>
    <row r="6321" ht="12.6" hidden="1"/>
    <row r="6322" ht="12.6" hidden="1"/>
    <row r="6323" ht="12.6" hidden="1"/>
    <row r="6324" ht="12.6" hidden="1"/>
    <row r="6325" ht="12.6" hidden="1"/>
    <row r="6326" ht="12.6" hidden="1"/>
    <row r="6327" ht="12.6" hidden="1"/>
    <row r="6328" ht="12.6" hidden="1"/>
    <row r="6329" ht="12.6" hidden="1"/>
    <row r="6330" ht="12.6" hidden="1"/>
    <row r="6331" ht="12.6" hidden="1"/>
    <row r="6332" ht="12.6" hidden="1"/>
    <row r="6333" ht="12.6" hidden="1"/>
    <row r="6334" ht="12.6" hidden="1"/>
    <row r="6335" ht="12.6" hidden="1"/>
    <row r="6336" ht="12.6" hidden="1"/>
    <row r="6337" ht="12.6" hidden="1"/>
    <row r="6338" ht="12.6" hidden="1"/>
    <row r="6339" ht="12.6" hidden="1"/>
    <row r="6340" ht="12.6" hidden="1"/>
    <row r="6341" ht="12.6" hidden="1"/>
    <row r="6342" ht="12.6" hidden="1"/>
    <row r="6343" ht="12.6" hidden="1"/>
    <row r="6344" ht="12.6" hidden="1"/>
    <row r="6345" ht="12.6" hidden="1"/>
    <row r="6346" ht="12.6" hidden="1"/>
    <row r="6347" ht="12.6" hidden="1"/>
    <row r="6348" ht="12.6" hidden="1"/>
    <row r="6349" ht="12.6" hidden="1"/>
    <row r="6350" ht="12.6" hidden="1"/>
    <row r="6351" ht="12.6" hidden="1"/>
    <row r="6352" ht="12.6" hidden="1"/>
    <row r="6353" ht="12.6" hidden="1"/>
    <row r="6354" ht="12.6" hidden="1"/>
    <row r="6355" ht="12.6" hidden="1"/>
    <row r="6356" ht="12.6" hidden="1"/>
    <row r="6357" ht="12.6" hidden="1"/>
    <row r="6358" ht="12.6" hidden="1"/>
    <row r="6359" ht="12.6" hidden="1"/>
    <row r="6360" ht="12.6" hidden="1"/>
    <row r="6361" ht="12.6" hidden="1"/>
    <row r="6362" ht="12.6" hidden="1"/>
    <row r="6363" ht="12.6" hidden="1"/>
    <row r="6364" ht="12.6" hidden="1"/>
    <row r="6365" ht="12.6" hidden="1"/>
    <row r="6366" ht="12.6" hidden="1"/>
    <row r="6367" ht="12.6" hidden="1"/>
    <row r="6368" ht="12.6" hidden="1"/>
    <row r="6369" ht="12.6" hidden="1"/>
    <row r="6370" ht="12.6" hidden="1"/>
    <row r="6371" ht="12.6" hidden="1"/>
    <row r="6372" ht="12.6" hidden="1"/>
    <row r="6373" ht="12.6" hidden="1"/>
    <row r="6374" ht="12.6" hidden="1"/>
    <row r="6375" ht="12.6" hidden="1"/>
    <row r="6376" ht="12.6" hidden="1"/>
    <row r="6377" ht="12.6" hidden="1"/>
    <row r="6378" ht="12.6" hidden="1"/>
    <row r="6379" ht="12.6" hidden="1"/>
    <row r="6380" ht="12.6" hidden="1"/>
    <row r="6381" ht="12.6" hidden="1"/>
    <row r="6382" ht="12.6" hidden="1"/>
    <row r="6383" ht="12.6" hidden="1"/>
    <row r="6384" ht="12.6" hidden="1"/>
    <row r="6385" ht="12.6" hidden="1"/>
    <row r="6386" ht="12.6" hidden="1"/>
    <row r="6387" ht="12.6" hidden="1"/>
    <row r="6388" ht="12.6" hidden="1"/>
    <row r="6389" ht="12.6" hidden="1"/>
    <row r="6390" ht="12.6" hidden="1"/>
    <row r="6391" ht="12.6" hidden="1"/>
    <row r="6392" ht="12.6" hidden="1"/>
    <row r="6393" ht="12.6" hidden="1"/>
    <row r="6394" ht="12.6" hidden="1"/>
    <row r="6395" ht="12.6" hidden="1"/>
    <row r="6396" ht="12.6" hidden="1"/>
    <row r="6397" ht="12.6" hidden="1"/>
    <row r="6398" ht="12.6" hidden="1"/>
    <row r="6399" ht="12.6" hidden="1"/>
    <row r="6400" ht="12.6" hidden="1"/>
    <row r="6401" ht="12.6" hidden="1"/>
    <row r="6402" ht="12.6" hidden="1"/>
    <row r="6403" ht="12.6" hidden="1"/>
    <row r="6404" ht="12.6" hidden="1"/>
    <row r="6405" ht="12.6" hidden="1"/>
    <row r="6406" ht="12.6" hidden="1"/>
    <row r="6407" ht="12.6" hidden="1"/>
    <row r="6408" ht="12.6" hidden="1"/>
    <row r="6409" ht="12.6" hidden="1"/>
    <row r="6410" ht="12.6" hidden="1"/>
    <row r="6411" ht="12.6" hidden="1"/>
    <row r="6412" ht="12.6" hidden="1"/>
    <row r="6413" ht="12.6" hidden="1"/>
    <row r="6414" ht="12.6" hidden="1"/>
    <row r="6415" ht="12.6" hidden="1"/>
    <row r="6416" ht="12.6" hidden="1"/>
    <row r="6417" ht="12.6" hidden="1"/>
    <row r="6418" ht="12.6" hidden="1"/>
    <row r="6419" ht="12.6" hidden="1"/>
    <row r="6420" ht="12.6" hidden="1"/>
    <row r="6421" ht="12.6" hidden="1"/>
    <row r="6422" ht="12.6" hidden="1"/>
    <row r="6423" ht="12.6" hidden="1"/>
    <row r="6424" ht="12.6" hidden="1"/>
    <row r="6425" ht="12.6" hidden="1"/>
    <row r="6426" ht="12.6" hidden="1"/>
    <row r="6427" ht="12.6" hidden="1"/>
    <row r="6428" ht="12.6" hidden="1"/>
    <row r="6429" ht="12.6" hidden="1"/>
    <row r="6430" ht="12.6" hidden="1"/>
    <row r="6431" ht="12.6" hidden="1"/>
    <row r="6432" ht="12.6" hidden="1"/>
    <row r="6433" ht="12.6" hidden="1"/>
    <row r="6434" ht="12.6" hidden="1"/>
    <row r="6435" ht="12.6" hidden="1"/>
    <row r="6436" ht="12.6" hidden="1"/>
    <row r="6437" ht="12.6" hidden="1"/>
    <row r="6438" ht="12.6" hidden="1"/>
    <row r="6439" ht="12.6" hidden="1"/>
    <row r="6440" ht="12.6" hidden="1"/>
    <row r="6441" ht="12.6" hidden="1"/>
    <row r="6442" ht="12.6" hidden="1"/>
    <row r="6443" ht="12.6" hidden="1"/>
    <row r="6444" ht="12.6" hidden="1"/>
    <row r="6445" ht="12.6" hidden="1"/>
    <row r="6446" ht="12.6" hidden="1"/>
    <row r="6447" ht="12.6" hidden="1"/>
    <row r="6448" ht="12.6" hidden="1"/>
    <row r="6449" ht="12.6" hidden="1"/>
    <row r="6450" ht="12.6" hidden="1"/>
    <row r="6451" ht="12.6" hidden="1"/>
    <row r="6452" ht="12.6" hidden="1"/>
    <row r="6453" ht="12.6" hidden="1"/>
    <row r="6454" ht="12.6" hidden="1"/>
    <row r="6455" ht="12.6" hidden="1"/>
    <row r="6456" ht="12.6" hidden="1"/>
    <row r="6457" ht="12.6" hidden="1"/>
    <row r="6458" ht="12.6" hidden="1"/>
    <row r="6459" ht="12.6" hidden="1"/>
    <row r="6460" ht="12.6" hidden="1"/>
    <row r="6461" ht="12.6" hidden="1"/>
    <row r="6462" ht="12.6" hidden="1"/>
    <row r="6463" ht="12.6" hidden="1"/>
    <row r="6464" ht="12.6" hidden="1"/>
    <row r="6465" ht="12.6" hidden="1"/>
    <row r="6466" ht="12.6" hidden="1"/>
    <row r="6467" ht="12.6" hidden="1"/>
    <row r="6468" ht="12.6" hidden="1"/>
    <row r="6469" ht="12.6" hidden="1"/>
    <row r="6470" ht="12.6" hidden="1"/>
    <row r="6471" ht="12.6" hidden="1"/>
    <row r="6472" ht="12.6" hidden="1"/>
    <row r="6473" ht="12.6" hidden="1"/>
    <row r="6474" ht="12.6" hidden="1"/>
    <row r="6475" ht="12.6" hidden="1"/>
    <row r="6476" ht="12.6" hidden="1"/>
    <row r="6477" ht="12.6" hidden="1"/>
    <row r="6478" ht="12.6" hidden="1"/>
    <row r="6479" ht="12.6" hidden="1"/>
    <row r="6480" ht="12.6" hidden="1"/>
    <row r="6481" ht="12.6" hidden="1"/>
    <row r="6482" ht="12.6" hidden="1"/>
    <row r="6483" ht="12.6" hidden="1"/>
    <row r="6484" ht="12.6" hidden="1"/>
    <row r="6485" ht="12.6" hidden="1"/>
    <row r="6486" ht="12.6" hidden="1"/>
    <row r="6487" ht="12.6" hidden="1"/>
    <row r="6488" ht="12.6" hidden="1"/>
    <row r="6489" ht="12.6" hidden="1"/>
    <row r="6490" ht="12.6" hidden="1"/>
    <row r="6491" ht="12.6" hidden="1"/>
    <row r="6492" ht="12.6" hidden="1"/>
    <row r="6493" ht="12.6" hidden="1"/>
    <row r="6494" ht="12.6" hidden="1"/>
    <row r="6495" ht="12.6" hidden="1"/>
    <row r="6496" ht="12.6" hidden="1"/>
    <row r="6497" ht="12.6" hidden="1"/>
    <row r="6498" ht="12.6" hidden="1"/>
    <row r="6499" ht="12.6" hidden="1"/>
    <row r="6500" ht="12.6" hidden="1"/>
    <row r="6501" ht="12.6" hidden="1"/>
    <row r="6502" ht="12.6" hidden="1"/>
    <row r="6503" ht="12.6" hidden="1"/>
    <row r="6504" ht="12.6" hidden="1"/>
    <row r="6505" ht="12.6" hidden="1"/>
    <row r="6506" ht="12.6" hidden="1"/>
    <row r="6507" ht="12.6" hidden="1"/>
    <row r="6508" ht="12.6" hidden="1"/>
    <row r="6509" ht="12.6" hidden="1"/>
    <row r="6510" ht="12.6" hidden="1"/>
    <row r="6511" ht="12.6" hidden="1"/>
    <row r="6512" ht="12.6" hidden="1"/>
    <row r="6513" ht="12.6" hidden="1"/>
    <row r="6514" ht="12.6" hidden="1"/>
    <row r="6515" ht="12.6" hidden="1"/>
    <row r="6516" ht="12.6" hidden="1"/>
    <row r="6517" ht="12.6" hidden="1"/>
    <row r="6518" ht="12.6" hidden="1"/>
    <row r="6519" ht="12.6" hidden="1"/>
    <row r="6520" ht="12.6" hidden="1"/>
    <row r="6521" ht="12.6" hidden="1"/>
    <row r="6522" ht="12.6" hidden="1"/>
    <row r="6523" ht="12.6" hidden="1"/>
    <row r="6524" ht="12.6" hidden="1"/>
    <row r="6525" ht="12.6" hidden="1"/>
    <row r="6526" ht="12.6" hidden="1"/>
    <row r="6527" ht="12.6" hidden="1"/>
    <row r="6528" ht="12.6" hidden="1"/>
    <row r="6529" ht="12.6" hidden="1"/>
    <row r="6530" ht="12.6" hidden="1"/>
    <row r="6531" ht="12.6" hidden="1"/>
    <row r="6532" ht="12.6" hidden="1"/>
    <row r="6533" ht="12.6" hidden="1"/>
    <row r="6534" ht="12.6" hidden="1"/>
    <row r="6535" ht="12.6" hidden="1"/>
    <row r="6536" ht="12.6" hidden="1"/>
    <row r="6537" ht="12.6" hidden="1"/>
    <row r="6538" ht="12.6" hidden="1"/>
    <row r="6539" ht="12.6" hidden="1"/>
    <row r="6540" ht="12.6" hidden="1"/>
    <row r="6541" ht="12.6" hidden="1"/>
    <row r="6542" ht="12.6" hidden="1"/>
    <row r="6543" ht="12.6" hidden="1"/>
    <row r="6544" ht="12.6" hidden="1"/>
    <row r="6545" ht="12.6" hidden="1"/>
    <row r="6546" ht="12.6" hidden="1"/>
    <row r="6547" ht="12.6" hidden="1"/>
    <row r="6548" ht="12.6" hidden="1"/>
    <row r="6549" ht="12.6" hidden="1"/>
    <row r="6550" ht="12.6" hidden="1"/>
    <row r="6551" ht="12.6" hidden="1"/>
    <row r="6552" ht="12.6" hidden="1"/>
    <row r="6553" ht="12.6" hidden="1"/>
    <row r="6554" ht="12.6" hidden="1"/>
    <row r="6555" ht="12.6" hidden="1"/>
    <row r="6556" ht="12.6" hidden="1"/>
    <row r="6557" ht="12.6" hidden="1"/>
    <row r="6558" ht="12.6" hidden="1"/>
    <row r="6559" ht="12.6" hidden="1"/>
    <row r="6560" ht="12.6" hidden="1"/>
    <row r="6561" ht="12.6" hidden="1"/>
    <row r="6562" ht="12.6" hidden="1"/>
    <row r="6563" ht="12.6" hidden="1"/>
    <row r="6564" ht="12.6" hidden="1"/>
    <row r="6565" ht="12.6" hidden="1"/>
    <row r="6566" ht="12.6" hidden="1"/>
    <row r="6567" ht="12.6" hidden="1"/>
    <row r="6568" ht="12.6" hidden="1"/>
    <row r="6569" ht="12.6" hidden="1"/>
    <row r="6570" ht="12.6" hidden="1"/>
    <row r="6571" ht="12.6" hidden="1"/>
    <row r="6572" ht="12.6" hidden="1"/>
    <row r="6573" ht="12.6" hidden="1"/>
    <row r="6574" ht="12.6" hidden="1"/>
    <row r="6575" ht="12.6" hidden="1"/>
    <row r="6576" ht="12.6" hidden="1"/>
    <row r="6577" ht="12.6" hidden="1"/>
    <row r="6578" ht="12.6" hidden="1"/>
    <row r="6579" ht="12.6" hidden="1"/>
    <row r="6580" ht="12.6" hidden="1"/>
    <row r="6581" ht="12.6" hidden="1"/>
    <row r="6582" ht="12.6" hidden="1"/>
    <row r="6583" ht="12.6" hidden="1"/>
    <row r="6584" ht="12.6" hidden="1"/>
    <row r="6585" ht="12.6" hidden="1"/>
    <row r="6586" ht="12.6" hidden="1"/>
    <row r="6587" ht="12.6" hidden="1"/>
    <row r="6588" ht="12.6" hidden="1"/>
    <row r="6589" ht="12.6" hidden="1"/>
    <row r="6590" ht="12.6" hidden="1"/>
    <row r="6591" ht="12.6" hidden="1"/>
    <row r="6592" ht="12.6" hidden="1"/>
    <row r="6593" ht="12.6" hidden="1"/>
    <row r="6594" ht="12.6" hidden="1"/>
    <row r="6595" ht="12.6" hidden="1"/>
    <row r="6596" ht="12.6" hidden="1"/>
    <row r="6597" ht="12.6" hidden="1"/>
    <row r="6598" ht="12.6" hidden="1"/>
    <row r="6599" ht="12.6" hidden="1"/>
    <row r="6600" ht="12.6" hidden="1"/>
    <row r="6601" ht="12.6" hidden="1"/>
    <row r="6602" ht="12.6" hidden="1"/>
    <row r="6603" ht="12.6" hidden="1"/>
    <row r="6604" ht="12.6" hidden="1"/>
    <row r="6605" ht="12.6" hidden="1"/>
    <row r="6606" ht="12.6" hidden="1"/>
    <row r="6607" ht="12.6" hidden="1"/>
    <row r="6608" ht="12.6" hidden="1"/>
    <row r="6609" ht="12.6" hidden="1"/>
    <row r="6610" ht="12.6" hidden="1"/>
    <row r="6611" ht="12.6" hidden="1"/>
    <row r="6612" ht="12.6" hidden="1"/>
    <row r="6613" ht="12.6" hidden="1"/>
    <row r="6614" ht="12.6" hidden="1"/>
    <row r="6615" ht="12.6" hidden="1"/>
    <row r="6616" ht="12.6" hidden="1"/>
    <row r="6617" ht="12.6" hidden="1"/>
    <row r="6618" ht="12.6" hidden="1"/>
    <row r="6619" ht="12.6" hidden="1"/>
    <row r="6620" ht="12.6" hidden="1"/>
    <row r="6621" ht="12.6" hidden="1"/>
    <row r="6622" ht="12.6" hidden="1"/>
    <row r="6623" ht="12.6" hidden="1"/>
    <row r="6624" ht="12.6" hidden="1"/>
    <row r="6625" ht="12.6" hidden="1"/>
    <row r="6626" ht="12.6" hidden="1"/>
    <row r="6627" ht="12.6" hidden="1"/>
    <row r="6628" ht="12.6" hidden="1"/>
    <row r="6629" ht="12.6" hidden="1"/>
    <row r="6630" ht="12.6" hidden="1"/>
    <row r="6631" ht="12.6" hidden="1"/>
    <row r="6632" ht="12.6" hidden="1"/>
    <row r="6633" ht="12.6" hidden="1"/>
    <row r="6634" ht="12.6" hidden="1"/>
    <row r="6635" ht="12.6" hidden="1"/>
    <row r="6636" ht="12.6" hidden="1"/>
    <row r="6637" ht="12.6" hidden="1"/>
    <row r="6638" ht="12.6" hidden="1"/>
    <row r="6639" ht="12.6" hidden="1"/>
    <row r="6640" ht="12.6" hidden="1"/>
    <row r="6641" ht="12.6" hidden="1"/>
    <row r="6642" ht="12.6" hidden="1"/>
    <row r="6643" ht="12.6" hidden="1"/>
    <row r="6644" ht="12.6" hidden="1"/>
    <row r="6645" ht="12.6" hidden="1"/>
    <row r="6646" ht="12.6" hidden="1"/>
    <row r="6647" ht="12.6" hidden="1"/>
    <row r="6648" ht="12.6" hidden="1"/>
    <row r="6649" ht="12.6" hidden="1"/>
    <row r="6650" ht="12.6" hidden="1"/>
    <row r="6651" ht="12.6" hidden="1"/>
    <row r="6652" ht="12.6" hidden="1"/>
    <row r="6653" ht="12.6" hidden="1"/>
    <row r="6654" ht="12.6" hidden="1"/>
    <row r="6655" ht="12.6" hidden="1"/>
    <row r="6656" ht="12.6" hidden="1"/>
    <row r="6657" ht="12.6" hidden="1"/>
    <row r="6658" ht="12.6" hidden="1"/>
    <row r="6659" ht="12.6" hidden="1"/>
    <row r="6660" ht="12.6" hidden="1"/>
    <row r="6661" ht="12.6" hidden="1"/>
    <row r="6662" ht="12.6" hidden="1"/>
    <row r="6663" ht="12.6" hidden="1"/>
    <row r="6664" ht="12.6" hidden="1"/>
    <row r="6665" ht="12.6" hidden="1"/>
    <row r="6666" ht="12.6" hidden="1"/>
    <row r="6667" ht="12.6" hidden="1"/>
    <row r="6668" ht="12.6" hidden="1"/>
    <row r="6669" ht="12.6" hidden="1"/>
    <row r="6670" ht="12.6" hidden="1"/>
    <row r="6671" ht="12.6" hidden="1"/>
    <row r="6672" ht="12.6" hidden="1"/>
    <row r="6673" ht="12.6" hidden="1"/>
    <row r="6674" ht="12.6" hidden="1"/>
    <row r="6675" ht="12.6" hidden="1"/>
    <row r="6676" ht="12.6" hidden="1"/>
    <row r="6677" ht="12.6" hidden="1"/>
    <row r="6678" ht="12.6" hidden="1"/>
    <row r="6679" ht="12.6" hidden="1"/>
    <row r="6680" ht="12.6" hidden="1"/>
    <row r="6681" ht="12.6" hidden="1"/>
    <row r="6682" ht="12.6" hidden="1"/>
    <row r="6683" ht="12.6" hidden="1"/>
    <row r="6684" ht="12.6" hidden="1"/>
    <row r="6685" ht="12.6" hidden="1"/>
    <row r="6686" ht="12.6" hidden="1"/>
    <row r="6687" ht="12.6" hidden="1"/>
    <row r="6688" ht="12.6" hidden="1"/>
    <row r="6689" ht="12.6" hidden="1"/>
    <row r="6690" ht="12.6" hidden="1"/>
    <row r="6691" ht="12.6" hidden="1"/>
    <row r="6692" ht="12.6" hidden="1"/>
    <row r="6693" ht="12.6" hidden="1"/>
    <row r="6694" ht="12.6" hidden="1"/>
    <row r="6695" ht="12.6" hidden="1"/>
    <row r="6696" ht="12.6" hidden="1"/>
    <row r="6697" ht="12.6" hidden="1"/>
    <row r="6698" ht="12.6" hidden="1"/>
    <row r="6699" ht="12.6" hidden="1"/>
    <row r="6700" ht="12.6" hidden="1"/>
    <row r="6701" ht="12.6" hidden="1"/>
    <row r="6702" ht="12.6" hidden="1"/>
    <row r="6703" ht="12.6" hidden="1"/>
    <row r="6704" ht="12.6" hidden="1"/>
    <row r="6705" ht="12.6" hidden="1"/>
    <row r="6706" ht="12.6" hidden="1"/>
    <row r="6707" ht="12.6" hidden="1"/>
    <row r="6708" ht="12.6" hidden="1"/>
    <row r="6709" ht="12.6" hidden="1"/>
    <row r="6710" ht="12.6" hidden="1"/>
    <row r="6711" ht="12.6" hidden="1"/>
    <row r="6712" ht="12.6" hidden="1"/>
    <row r="6713" ht="12.6" hidden="1"/>
    <row r="6714" ht="12.6" hidden="1"/>
    <row r="6715" ht="12.6" hidden="1"/>
    <row r="6716" ht="12.6" hidden="1"/>
    <row r="6717" ht="12.6" hidden="1"/>
    <row r="6718" ht="12.6" hidden="1"/>
    <row r="6719" ht="12.6" hidden="1"/>
    <row r="6720" ht="12.6" hidden="1"/>
    <row r="6721" ht="12.6" hidden="1"/>
    <row r="6722" ht="12.6" hidden="1"/>
    <row r="6723" ht="12.6" hidden="1"/>
    <row r="6724" ht="12.6" hidden="1"/>
    <row r="6725" ht="12.6" hidden="1"/>
    <row r="6726" ht="12.6" hidden="1"/>
    <row r="6727" ht="12.6" hidden="1"/>
    <row r="6728" ht="12.6" hidden="1"/>
    <row r="6729" ht="12.6" hidden="1"/>
    <row r="6730" ht="12.6" hidden="1"/>
    <row r="6731" ht="12.6" hidden="1"/>
    <row r="6732" ht="12.6" hidden="1"/>
    <row r="6733" ht="12.6" hidden="1"/>
    <row r="6734" ht="12.6" hidden="1"/>
    <row r="6735" ht="12.6" hidden="1"/>
    <row r="6736" ht="12.6" hidden="1"/>
    <row r="6737" ht="12.6" hidden="1"/>
    <row r="6738" ht="12.6" hidden="1"/>
    <row r="6739" ht="12.6" hidden="1"/>
    <row r="6740" ht="12.6" hidden="1"/>
    <row r="6741" ht="12.6" hidden="1"/>
    <row r="6742" ht="12.6" hidden="1"/>
    <row r="6743" ht="12.6" hidden="1"/>
    <row r="6744" ht="12.6" hidden="1"/>
    <row r="6745" ht="12.6" hidden="1"/>
    <row r="6746" ht="12.6" hidden="1"/>
    <row r="6747" ht="12.6" hidden="1"/>
    <row r="6748" ht="12.6" hidden="1"/>
    <row r="6749" ht="12.6" hidden="1"/>
    <row r="6750" ht="12.6" hidden="1"/>
    <row r="6751" ht="12.6" hidden="1"/>
    <row r="6752" ht="12.6" hidden="1"/>
    <row r="6753" ht="12.6" hidden="1"/>
    <row r="6754" ht="12.6" hidden="1"/>
    <row r="6755" ht="12.6" hidden="1"/>
    <row r="6756" ht="12.6" hidden="1"/>
    <row r="6757" ht="12.6" hidden="1"/>
    <row r="6758" ht="12.6" hidden="1"/>
    <row r="6759" ht="12.6" hidden="1"/>
    <row r="6760" ht="12.6" hidden="1"/>
    <row r="6761" ht="12.6" hidden="1"/>
    <row r="6762" ht="12.6" hidden="1"/>
    <row r="6763" ht="12.6" hidden="1"/>
    <row r="6764" ht="12.6" hidden="1"/>
    <row r="6765" ht="12.6" hidden="1"/>
    <row r="6766" ht="12.6" hidden="1"/>
    <row r="6767" ht="12.6" hidden="1"/>
    <row r="6768" ht="12.6" hidden="1"/>
    <row r="6769" ht="12.6" hidden="1"/>
    <row r="6770" ht="12.6" hidden="1"/>
    <row r="6771" ht="12.6" hidden="1"/>
    <row r="6772" ht="12.6" hidden="1"/>
    <row r="6773" ht="12.6" hidden="1"/>
    <row r="6774" ht="12.6" hidden="1"/>
    <row r="6775" ht="12.6" hidden="1"/>
    <row r="6776" ht="12.6" hidden="1"/>
    <row r="6777" ht="12.6" hidden="1"/>
    <row r="6778" ht="12.6" hidden="1"/>
    <row r="6779" ht="12.6" hidden="1"/>
    <row r="6780" ht="12.6" hidden="1"/>
    <row r="6781" ht="12.6" hidden="1"/>
    <row r="6782" ht="12.6" hidden="1"/>
    <row r="6783" ht="12.6" hidden="1"/>
    <row r="6784" ht="12.6" hidden="1"/>
    <row r="6785" ht="12.6" hidden="1"/>
    <row r="6786" ht="12.6" hidden="1"/>
    <row r="6787" ht="12.6" hidden="1"/>
    <row r="6788" ht="12.6" hidden="1"/>
    <row r="6789" ht="12.6" hidden="1"/>
    <row r="6790" ht="12.6" hidden="1"/>
    <row r="6791" ht="12.6" hidden="1"/>
    <row r="6792" ht="12.6" hidden="1"/>
    <row r="6793" ht="12.6" hidden="1"/>
    <row r="6794" ht="12.6" hidden="1"/>
    <row r="6795" ht="12.6" hidden="1"/>
    <row r="6796" ht="12.6" hidden="1"/>
    <row r="6797" ht="12.6" hidden="1"/>
    <row r="6798" ht="12.6" hidden="1"/>
    <row r="6799" ht="12.6" hidden="1"/>
    <row r="6800" ht="12.6" hidden="1"/>
    <row r="6801" ht="12.6" hidden="1"/>
    <row r="6802" ht="12.6" hidden="1"/>
    <row r="6803" ht="12.6" hidden="1"/>
    <row r="6804" ht="12.6" hidden="1"/>
    <row r="6805" ht="12.6" hidden="1"/>
    <row r="6806" ht="12.6" hidden="1"/>
    <row r="6807" ht="12.6" hidden="1"/>
    <row r="6808" ht="12.6" hidden="1"/>
    <row r="6809" ht="12.6" hidden="1"/>
    <row r="6810" ht="12.6" hidden="1"/>
    <row r="6811" ht="12.6" hidden="1"/>
    <row r="6812" ht="12.6" hidden="1"/>
    <row r="6813" ht="12.6" hidden="1"/>
    <row r="6814" ht="12.6" hidden="1"/>
    <row r="6815" ht="12.6" hidden="1"/>
    <row r="6816" ht="12.6" hidden="1"/>
    <row r="6817" ht="12.6" hidden="1"/>
    <row r="6818" ht="12.6" hidden="1"/>
    <row r="6819" ht="12.6" hidden="1"/>
    <row r="6820" ht="12.6" hidden="1"/>
    <row r="6821" ht="12.6" hidden="1"/>
    <row r="6822" ht="12.6" hidden="1"/>
    <row r="6823" ht="12.6" hidden="1"/>
    <row r="6824" ht="12.6" hidden="1"/>
    <row r="6825" ht="12.6" hidden="1"/>
    <row r="6826" ht="12.6" hidden="1"/>
    <row r="6827" ht="12.6" hidden="1"/>
    <row r="6828" ht="12.6" hidden="1"/>
    <row r="6829" ht="12.6" hidden="1"/>
    <row r="6830" ht="12.6" hidden="1"/>
    <row r="6831" ht="12.6" hidden="1"/>
    <row r="6832" ht="12.6" hidden="1"/>
    <row r="6833" ht="12.6" hidden="1"/>
    <row r="6834" ht="12.6" hidden="1"/>
    <row r="6835" ht="12.6" hidden="1"/>
    <row r="6836" ht="12.6" hidden="1"/>
    <row r="6837" ht="12.6" hidden="1"/>
    <row r="6838" ht="12.6" hidden="1"/>
    <row r="6839" ht="12.6" hidden="1"/>
    <row r="6840" ht="12.6" hidden="1"/>
    <row r="6841" ht="12.6" hidden="1"/>
    <row r="6842" ht="12.6" hidden="1"/>
    <row r="6843" ht="12.6" hidden="1"/>
    <row r="6844" ht="12.6" hidden="1"/>
    <row r="6845" ht="12.6" hidden="1"/>
    <row r="6846" ht="12.6" hidden="1"/>
    <row r="6847" ht="12.6" hidden="1"/>
    <row r="6848" ht="12.6" hidden="1"/>
    <row r="6849" ht="12.6" hidden="1"/>
    <row r="6850" ht="12.6" hidden="1"/>
    <row r="6851" ht="12.6" hidden="1"/>
    <row r="6852" ht="12.6" hidden="1"/>
    <row r="6853" ht="12.6" hidden="1"/>
    <row r="6854" ht="12.6" hidden="1"/>
    <row r="6855" ht="12.6" hidden="1"/>
    <row r="6856" ht="12.6" hidden="1"/>
    <row r="6857" ht="12.6" hidden="1"/>
    <row r="6858" ht="12.6" hidden="1"/>
    <row r="6859" ht="12.6" hidden="1"/>
    <row r="6860" ht="12.6" hidden="1"/>
    <row r="6861" ht="12.6" hidden="1"/>
    <row r="6862" ht="12.6" hidden="1"/>
    <row r="6863" ht="12.6" hidden="1"/>
    <row r="6864" ht="12.6" hidden="1"/>
    <row r="6865" ht="12.6" hidden="1"/>
    <row r="6866" ht="12.6" hidden="1"/>
    <row r="6867" ht="12.6" hidden="1"/>
    <row r="6868" ht="12.6" hidden="1"/>
    <row r="6869" ht="12.6" hidden="1"/>
    <row r="6870" ht="12.6" hidden="1"/>
    <row r="6871" ht="12.6" hidden="1"/>
    <row r="6872" ht="12.6" hidden="1"/>
    <row r="6873" ht="12.6" hidden="1"/>
    <row r="6874" ht="12.6" hidden="1"/>
    <row r="6875" ht="12.6" hidden="1"/>
    <row r="6876" ht="12.6" hidden="1"/>
    <row r="6877" ht="12.6" hidden="1"/>
    <row r="6878" ht="12.6" hidden="1"/>
    <row r="6879" ht="12.6" hidden="1"/>
    <row r="6880" ht="12.6" hidden="1"/>
    <row r="6881" ht="12.6" hidden="1"/>
    <row r="6882" ht="12.6" hidden="1"/>
    <row r="6883" ht="12.6" hidden="1"/>
    <row r="6884" ht="12.6" hidden="1"/>
    <row r="6885" ht="12.6" hidden="1"/>
    <row r="6886" ht="12.6" hidden="1"/>
    <row r="6887" ht="12.6" hidden="1"/>
    <row r="6888" ht="12.6" hidden="1"/>
    <row r="6889" ht="12.6" hidden="1"/>
    <row r="6890" ht="12.6" hidden="1"/>
    <row r="6891" ht="12.6" hidden="1"/>
    <row r="6892" ht="12.6" hidden="1"/>
    <row r="6893" ht="12.6" hidden="1"/>
    <row r="6894" ht="12.6" hidden="1"/>
    <row r="6895" ht="12.6" hidden="1"/>
    <row r="6896" ht="12.6" hidden="1"/>
    <row r="6897" ht="12.6" hidden="1"/>
    <row r="6898" ht="12.6" hidden="1"/>
    <row r="6899" ht="12.6" hidden="1"/>
    <row r="6900" ht="12.6" hidden="1"/>
    <row r="6901" ht="12.6" hidden="1"/>
    <row r="6902" ht="12.6" hidden="1"/>
    <row r="6903" ht="12.6" hidden="1"/>
    <row r="6904" ht="12.6" hidden="1"/>
    <row r="6905" ht="12.6" hidden="1"/>
    <row r="6906" ht="12.6" hidden="1"/>
    <row r="6907" ht="12.6" hidden="1"/>
    <row r="6908" ht="12.6" hidden="1"/>
    <row r="6909" ht="12.6" hidden="1"/>
    <row r="6910" ht="12.6" hidden="1"/>
    <row r="6911" ht="12.6" hidden="1"/>
    <row r="6912" ht="12.6" hidden="1"/>
    <row r="6913" ht="12.6" hidden="1"/>
    <row r="6914" ht="12.6" hidden="1"/>
    <row r="6915" ht="12.6" hidden="1"/>
    <row r="6916" ht="12.6" hidden="1"/>
    <row r="6917" ht="12.6" hidden="1"/>
    <row r="6918" ht="12.6" hidden="1"/>
    <row r="6919" ht="12.6" hidden="1"/>
    <row r="6920" ht="12.6" hidden="1"/>
    <row r="6921" ht="12.6" hidden="1"/>
    <row r="6922" ht="12.6" hidden="1"/>
    <row r="6923" ht="12.6" hidden="1"/>
    <row r="6924" ht="12.6" hidden="1"/>
    <row r="6925" ht="12.6" hidden="1"/>
    <row r="6926" ht="12.6" hidden="1"/>
    <row r="6927" ht="12.6" hidden="1"/>
    <row r="6928" ht="12.6" hidden="1"/>
    <row r="6929" ht="12.6" hidden="1"/>
    <row r="6930" ht="12.6" hidden="1"/>
    <row r="6931" ht="12.6" hidden="1"/>
    <row r="6932" ht="12.6" hidden="1"/>
    <row r="6933" ht="12.6" hidden="1"/>
    <row r="6934" ht="12.6" hidden="1"/>
    <row r="6935" ht="12.6" hidden="1"/>
    <row r="6936" ht="12.6" hidden="1"/>
    <row r="6937" ht="12.6" hidden="1"/>
    <row r="6938" ht="12.6" hidden="1"/>
    <row r="6939" ht="12.6" hidden="1"/>
    <row r="6940" ht="12.6" hidden="1"/>
    <row r="6941" ht="12.6" hidden="1"/>
    <row r="6942" ht="12.6" hidden="1"/>
    <row r="6943" ht="12.6" hidden="1"/>
    <row r="6944" ht="12.6" hidden="1"/>
    <row r="6945" ht="12.6" hidden="1"/>
    <row r="6946" ht="12.6" hidden="1"/>
    <row r="6947" ht="12.6" hidden="1"/>
    <row r="6948" ht="12.6" hidden="1"/>
    <row r="6949" ht="12.6" hidden="1"/>
    <row r="6950" ht="12.6" hidden="1"/>
    <row r="6951" ht="12.6" hidden="1"/>
    <row r="6952" ht="12.6" hidden="1"/>
    <row r="6953" ht="12.6" hidden="1"/>
    <row r="6954" ht="12.6" hidden="1"/>
    <row r="6955" ht="12.6" hidden="1"/>
    <row r="6956" ht="12.6" hidden="1"/>
    <row r="6957" ht="12.6" hidden="1"/>
    <row r="6958" ht="12.6" hidden="1"/>
    <row r="6959" ht="12.6" hidden="1"/>
    <row r="6960" ht="12.6" hidden="1"/>
    <row r="6961" ht="12.6" hidden="1"/>
    <row r="6962" ht="12.6" hidden="1"/>
    <row r="6963" ht="12.6" hidden="1"/>
    <row r="6964" ht="12.6" hidden="1"/>
    <row r="6965" ht="12.6" hidden="1"/>
    <row r="6966" ht="12.6" hidden="1"/>
    <row r="6967" ht="12.6" hidden="1"/>
    <row r="6968" ht="12.6" hidden="1"/>
    <row r="6969" ht="12.6" hidden="1"/>
    <row r="6970" ht="12.6" hidden="1"/>
    <row r="6971" ht="12.6" hidden="1"/>
    <row r="6972" ht="12.6" hidden="1"/>
    <row r="6973" ht="12.6" hidden="1"/>
    <row r="6974" ht="12.6" hidden="1"/>
    <row r="6975" ht="12.6" hidden="1"/>
    <row r="6976" ht="12.6" hidden="1"/>
    <row r="6977" ht="12.6" hidden="1"/>
    <row r="6978" ht="12.6" hidden="1"/>
    <row r="6979" ht="12.6" hidden="1"/>
    <row r="6980" ht="12.6" hidden="1"/>
    <row r="6981" ht="12.6" hidden="1"/>
    <row r="6982" ht="12.6" hidden="1"/>
    <row r="6983" ht="12.6" hidden="1"/>
    <row r="6984" ht="12.6" hidden="1"/>
    <row r="6985" ht="12.6" hidden="1"/>
    <row r="6986" ht="12.6" hidden="1"/>
    <row r="6987" ht="12.6" hidden="1"/>
    <row r="6988" ht="12.6" hidden="1"/>
    <row r="6989" ht="12.6" hidden="1"/>
    <row r="6990" ht="12.6" hidden="1"/>
    <row r="6991" ht="12.6" hidden="1"/>
    <row r="6992" ht="12.6" hidden="1"/>
    <row r="6993" ht="12.6" hidden="1"/>
    <row r="6994" ht="12.6" hidden="1"/>
    <row r="6995" ht="12.6" hidden="1"/>
    <row r="6996" ht="12.6" hidden="1"/>
    <row r="6997" ht="12.6" hidden="1"/>
    <row r="6998" ht="12.6" hidden="1"/>
    <row r="6999" ht="12.6" hidden="1"/>
    <row r="7000" ht="12.6" hidden="1"/>
    <row r="7001" ht="12.6" hidden="1"/>
    <row r="7002" ht="12.6" hidden="1"/>
    <row r="7003" ht="12.6" hidden="1"/>
    <row r="7004" ht="12.6" hidden="1"/>
    <row r="7005" ht="12.6" hidden="1"/>
    <row r="7006" ht="12.6" hidden="1"/>
    <row r="7007" ht="12.6" hidden="1"/>
    <row r="7008" ht="12.6" hidden="1"/>
    <row r="7009" ht="12.6" hidden="1"/>
    <row r="7010" ht="12.6" hidden="1"/>
    <row r="7011" ht="12.6" hidden="1"/>
    <row r="7012" ht="12.6" hidden="1"/>
    <row r="7013" ht="12.6" hidden="1"/>
    <row r="7014" ht="12.6" hidden="1"/>
    <row r="7015" ht="12.6" hidden="1"/>
    <row r="7016" ht="12.6" hidden="1"/>
    <row r="7017" ht="12.6" hidden="1"/>
    <row r="7018" ht="12.6" hidden="1"/>
    <row r="7019" ht="12.6" hidden="1"/>
    <row r="7020" ht="12.6" hidden="1"/>
    <row r="7021" ht="12.6" hidden="1"/>
    <row r="7022" ht="12.6" hidden="1"/>
    <row r="7023" ht="12.6" hidden="1"/>
    <row r="7024" ht="12.6" hidden="1"/>
    <row r="7025" ht="12.6" hidden="1"/>
    <row r="7026" ht="12.6" hidden="1"/>
    <row r="7027" ht="12.6" hidden="1"/>
    <row r="7028" ht="12.6" hidden="1"/>
    <row r="7029" ht="12.6" hidden="1"/>
    <row r="7030" ht="12.6" hidden="1"/>
    <row r="7031" ht="12.6" hidden="1"/>
    <row r="7032" ht="12.6" hidden="1"/>
    <row r="7033" ht="12.6" hidden="1"/>
    <row r="7034" ht="12.6" hidden="1"/>
    <row r="7035" ht="12.6" hidden="1"/>
    <row r="7036" ht="12.6" hidden="1"/>
    <row r="7037" ht="12.6" hidden="1"/>
    <row r="7038" ht="12.6" hidden="1"/>
    <row r="7039" ht="12.6" hidden="1"/>
    <row r="7040" ht="12.6" hidden="1"/>
    <row r="7041" ht="12.6" hidden="1"/>
    <row r="7042" ht="12.6" hidden="1"/>
    <row r="7043" ht="12.6" hidden="1"/>
    <row r="7044" ht="12.6" hidden="1"/>
    <row r="7045" ht="12.6" hidden="1"/>
    <row r="7046" ht="12.6" hidden="1"/>
    <row r="7047" ht="12.6" hidden="1"/>
    <row r="7048" ht="12.6" hidden="1"/>
    <row r="7049" ht="12.6" hidden="1"/>
    <row r="7050" ht="12.6" hidden="1"/>
    <row r="7051" ht="12.6" hidden="1"/>
    <row r="7052" ht="12.6" hidden="1"/>
    <row r="7053" ht="12.6" hidden="1"/>
    <row r="7054" ht="12.6" hidden="1"/>
    <row r="7055" ht="12.6" hidden="1"/>
    <row r="7056" ht="12.6" hidden="1"/>
    <row r="7057" ht="12.6" hidden="1"/>
    <row r="7058" ht="12.6" hidden="1"/>
    <row r="7059" ht="12.6" hidden="1"/>
    <row r="7060" ht="12.6" hidden="1"/>
    <row r="7061" ht="12.6" hidden="1"/>
    <row r="7062" ht="12.6" hidden="1"/>
    <row r="7063" ht="12.6" hidden="1"/>
    <row r="7064" ht="12.6" hidden="1"/>
    <row r="7065" ht="12.6" hidden="1"/>
    <row r="7066" ht="12.6" hidden="1"/>
    <row r="7067" ht="12.6" hidden="1"/>
    <row r="7068" ht="12.6" hidden="1"/>
    <row r="7069" ht="12.6" hidden="1"/>
    <row r="7070" ht="12.6" hidden="1"/>
    <row r="7071" ht="12.6" hidden="1"/>
    <row r="7072" ht="12.6" hidden="1"/>
    <row r="7073" ht="12.6" hidden="1"/>
    <row r="7074" ht="12.6" hidden="1"/>
    <row r="7075" ht="12.6" hidden="1"/>
    <row r="7076" ht="12.6" hidden="1"/>
    <row r="7077" ht="12.6" hidden="1"/>
    <row r="7078" ht="12.6" hidden="1"/>
    <row r="7079" ht="12.6" hidden="1"/>
    <row r="7080" ht="12.6" hidden="1"/>
    <row r="7081" ht="12.6" hidden="1"/>
    <row r="7082" ht="12.6" hidden="1"/>
    <row r="7083" ht="12.6" hidden="1"/>
    <row r="7084" ht="12.6" hidden="1"/>
    <row r="7085" ht="12.6" hidden="1"/>
    <row r="7086" ht="12.6" hidden="1"/>
    <row r="7087" ht="12.6" hidden="1"/>
    <row r="7088" ht="12.6" hidden="1"/>
    <row r="7089" ht="12.6" hidden="1"/>
    <row r="7090" ht="12.6" hidden="1"/>
    <row r="7091" ht="12.6" hidden="1"/>
    <row r="7092" ht="12.6" hidden="1"/>
    <row r="7093" ht="12.6" hidden="1"/>
    <row r="7094" ht="12.6" hidden="1"/>
    <row r="7095" ht="12.6" hidden="1"/>
    <row r="7096" ht="12.6" hidden="1"/>
    <row r="7097" ht="12.6" hidden="1"/>
    <row r="7098" ht="12.6" hidden="1"/>
    <row r="7099" ht="12.6" hidden="1"/>
    <row r="7100" ht="12.6" hidden="1"/>
    <row r="7101" ht="12.6" hidden="1"/>
    <row r="7102" ht="12.6" hidden="1"/>
    <row r="7103" ht="12.6" hidden="1"/>
    <row r="7104" ht="12.6" hidden="1"/>
    <row r="7105" ht="12.6" hidden="1"/>
    <row r="7106" ht="12.6" hidden="1"/>
    <row r="7107" ht="12.6" hidden="1"/>
    <row r="7108" ht="12.6" hidden="1"/>
    <row r="7109" ht="12.6" hidden="1"/>
    <row r="7110" ht="12.6" hidden="1"/>
    <row r="7111" ht="12.6" hidden="1"/>
    <row r="7112" ht="12.6" hidden="1"/>
    <row r="7113" ht="12.6" hidden="1"/>
    <row r="7114" ht="12.6" hidden="1"/>
    <row r="7115" ht="12.6" hidden="1"/>
    <row r="7116" ht="12.6" hidden="1"/>
    <row r="7117" ht="12.6" hidden="1"/>
    <row r="7118" ht="12.6" hidden="1"/>
    <row r="7119" ht="12.6" hidden="1"/>
    <row r="7120" ht="12.6" hidden="1"/>
    <row r="7121" ht="12.6" hidden="1"/>
    <row r="7122" ht="12.6" hidden="1"/>
    <row r="7123" ht="12.6" hidden="1"/>
    <row r="7124" ht="12.6" hidden="1"/>
    <row r="7125" ht="12.6" hidden="1"/>
    <row r="7126" ht="12.6" hidden="1"/>
    <row r="7127" ht="12.6" hidden="1"/>
    <row r="7128" ht="12.6" hidden="1"/>
    <row r="7129" ht="12.6" hidden="1"/>
    <row r="7130" ht="12.6" hidden="1"/>
    <row r="7131" ht="12.6" hidden="1"/>
    <row r="7132" ht="12.6" hidden="1"/>
    <row r="7133" ht="12.6" hidden="1"/>
    <row r="7134" ht="12.6" hidden="1"/>
    <row r="7135" ht="12.6" hidden="1"/>
    <row r="7136" ht="12.6" hidden="1"/>
    <row r="7137" ht="12.6" hidden="1"/>
    <row r="7138" ht="12.6" hidden="1"/>
    <row r="7139" ht="12.6" hidden="1"/>
    <row r="7140" ht="12.6" hidden="1"/>
    <row r="7141" ht="12.6" hidden="1"/>
    <row r="7142" ht="12.6" hidden="1"/>
    <row r="7143" ht="12.6" hidden="1"/>
    <row r="7144" ht="12.6" hidden="1"/>
    <row r="7145" ht="12.6" hidden="1"/>
    <row r="7146" ht="12.6" hidden="1"/>
    <row r="7147" ht="12.6" hidden="1"/>
    <row r="7148" ht="12.6" hidden="1"/>
    <row r="7149" ht="12.6" hidden="1"/>
    <row r="7150" ht="12.6" hidden="1"/>
    <row r="7151" ht="12.6" hidden="1"/>
    <row r="7152" ht="12.6" hidden="1"/>
    <row r="7153" ht="12.6" hidden="1"/>
    <row r="7154" ht="12.6" hidden="1"/>
    <row r="7155" ht="12.6" hidden="1"/>
    <row r="7156" ht="12.6" hidden="1"/>
    <row r="7157" ht="12.6" hidden="1"/>
    <row r="7158" ht="12.6" hidden="1"/>
    <row r="7159" ht="12.6" hidden="1"/>
    <row r="7160" ht="12.6" hidden="1"/>
    <row r="7161" ht="12.6" hidden="1"/>
    <row r="7162" ht="12.6" hidden="1"/>
    <row r="7163" ht="12.6" hidden="1"/>
    <row r="7164" ht="12.6" hidden="1"/>
    <row r="7165" ht="12.6" hidden="1"/>
    <row r="7166" ht="12.6" hidden="1"/>
    <row r="7167" ht="12.6" hidden="1"/>
    <row r="7168" ht="12.6" hidden="1"/>
    <row r="7169" ht="12.6" hidden="1"/>
    <row r="7170" ht="12.6" hidden="1"/>
    <row r="7171" ht="12.6" hidden="1"/>
    <row r="7172" ht="12.6" hidden="1"/>
    <row r="7173" ht="12.6" hidden="1"/>
    <row r="7174" ht="12.6" hidden="1"/>
    <row r="7175" ht="12.6" hidden="1"/>
    <row r="7176" ht="12.6" hidden="1"/>
    <row r="7177" ht="12.6" hidden="1"/>
    <row r="7178" ht="12.6" hidden="1"/>
    <row r="7179" ht="12.6" hidden="1"/>
    <row r="7180" ht="12.6" hidden="1"/>
    <row r="7181" ht="12.6" hidden="1"/>
    <row r="7182" ht="12.6" hidden="1"/>
    <row r="7183" ht="12.6" hidden="1"/>
    <row r="7184" ht="12.6" hidden="1"/>
    <row r="7185" ht="12.6" hidden="1"/>
    <row r="7186" ht="12.6" hidden="1"/>
    <row r="7187" ht="12.6" hidden="1"/>
    <row r="7188" ht="12.6" hidden="1"/>
    <row r="7189" ht="12.6" hidden="1"/>
    <row r="7190" ht="12.6" hidden="1"/>
    <row r="7191" ht="12.6" hidden="1"/>
    <row r="7192" ht="12.6" hidden="1"/>
    <row r="7193" ht="12.6" hidden="1"/>
    <row r="7194" ht="12.6" hidden="1"/>
    <row r="7195" ht="12.6" hidden="1"/>
    <row r="7196" ht="12.6" hidden="1"/>
    <row r="7197" ht="12.6" hidden="1"/>
    <row r="7198" ht="12.6" hidden="1"/>
    <row r="7199" ht="12.6" hidden="1"/>
    <row r="7200" ht="12.6" hidden="1"/>
    <row r="7201" ht="12.6" hidden="1"/>
    <row r="7202" ht="12.6" hidden="1"/>
    <row r="7203" ht="12.6" hidden="1"/>
    <row r="7204" ht="12.6" hidden="1"/>
    <row r="7205" ht="12.6" hidden="1"/>
    <row r="7206" ht="12.6" hidden="1"/>
    <row r="7207" ht="12.6" hidden="1"/>
    <row r="7208" ht="12.6" hidden="1"/>
    <row r="7209" ht="12.6" hidden="1"/>
    <row r="7210" ht="12.6" hidden="1"/>
    <row r="7211" ht="12.6" hidden="1"/>
    <row r="7212" ht="12.6" hidden="1"/>
    <row r="7213" ht="12.6" hidden="1"/>
    <row r="7214" ht="12.6" hidden="1"/>
    <row r="7215" ht="12.6" hidden="1"/>
    <row r="7216" ht="12.6" hidden="1"/>
    <row r="7217" ht="12.6" hidden="1"/>
    <row r="7218" ht="12.6" hidden="1"/>
    <row r="7219" ht="12.6" hidden="1"/>
    <row r="7220" ht="12.6" hidden="1"/>
    <row r="7221" ht="12.6" hidden="1"/>
    <row r="7222" ht="12.6" hidden="1"/>
    <row r="7223" ht="12.6" hidden="1"/>
    <row r="7224" ht="12.6" hidden="1"/>
    <row r="7225" ht="12.6" hidden="1"/>
    <row r="7226" ht="12.6" hidden="1"/>
    <row r="7227" ht="12.6" hidden="1"/>
    <row r="7228" ht="12.6" hidden="1"/>
    <row r="7229" ht="12.6" hidden="1"/>
    <row r="7230" ht="12.6" hidden="1"/>
    <row r="7231" ht="12.6" hidden="1"/>
    <row r="7232" ht="12.6" hidden="1"/>
    <row r="7233" ht="12.6" hidden="1"/>
    <row r="7234" ht="12.6" hidden="1"/>
    <row r="7235" ht="12.6" hidden="1"/>
    <row r="7236" ht="12.6" hidden="1"/>
    <row r="7237" ht="12.6" hidden="1"/>
    <row r="7238" ht="12.6" hidden="1"/>
    <row r="7239" ht="12.6" hidden="1"/>
    <row r="7240" ht="12.6" hidden="1"/>
    <row r="7241" ht="12.6" hidden="1"/>
    <row r="7242" ht="12.6" hidden="1"/>
    <row r="7243" ht="12.6" hidden="1"/>
    <row r="7244" ht="12.6" hidden="1"/>
    <row r="7245" ht="12.6" hidden="1"/>
    <row r="7246" ht="12.6" hidden="1"/>
    <row r="7247" ht="12.6" hidden="1"/>
    <row r="7248" ht="12.6" hidden="1"/>
    <row r="7249" ht="12.6" hidden="1"/>
    <row r="7250" ht="12.6" hidden="1"/>
    <row r="7251" ht="12.6" hidden="1"/>
    <row r="7252" ht="12.6" hidden="1"/>
    <row r="7253" ht="12.6" hidden="1"/>
    <row r="7254" ht="12.6" hidden="1"/>
    <row r="7255" ht="12.6" hidden="1"/>
    <row r="7256" ht="12.6" hidden="1"/>
    <row r="7257" ht="12.6" hidden="1"/>
    <row r="7258" ht="12.6" hidden="1"/>
    <row r="7259" ht="12.6" hidden="1"/>
    <row r="7260" ht="12.6" hidden="1"/>
    <row r="7261" ht="12.6" hidden="1"/>
    <row r="7262" ht="12.6" hidden="1"/>
    <row r="7263" ht="12.6" hidden="1"/>
    <row r="7264" ht="12.6" hidden="1"/>
    <row r="7265" ht="12.6" hidden="1"/>
    <row r="7266" ht="12.6" hidden="1"/>
    <row r="7267" ht="12.6" hidden="1"/>
    <row r="7268" ht="12.6" hidden="1"/>
    <row r="7269" ht="12.6" hidden="1"/>
    <row r="7270" ht="12.6" hidden="1"/>
    <row r="7271" ht="12.6" hidden="1"/>
    <row r="7272" ht="12.6" hidden="1"/>
    <row r="7273" ht="12.6" hidden="1"/>
    <row r="7274" ht="12.6" hidden="1"/>
    <row r="7275" ht="12.6" hidden="1"/>
    <row r="7276" ht="12.6" hidden="1"/>
    <row r="7277" ht="12.6" hidden="1"/>
    <row r="7278" ht="12.6" hidden="1"/>
    <row r="7279" ht="12.6" hidden="1"/>
    <row r="7280" ht="12.6" hidden="1"/>
    <row r="7281" ht="12.6" hidden="1"/>
    <row r="7282" ht="12.6" hidden="1"/>
    <row r="7283" ht="12.6" hidden="1"/>
    <row r="7284" ht="12.6" hidden="1"/>
    <row r="7285" ht="12.6" hidden="1"/>
    <row r="7286" ht="12.6" hidden="1"/>
    <row r="7287" ht="12.6" hidden="1"/>
    <row r="7288" ht="12.6" hidden="1"/>
    <row r="7289" ht="12.6" hidden="1"/>
    <row r="7290" ht="12.6" hidden="1"/>
    <row r="7291" ht="12.6" hidden="1"/>
    <row r="7292" ht="12.6" hidden="1"/>
    <row r="7293" ht="12.6" hidden="1"/>
    <row r="7294" ht="12.6" hidden="1"/>
    <row r="7295" ht="12.6" hidden="1"/>
    <row r="7296" ht="12.6" hidden="1"/>
    <row r="7297" ht="12.6" hidden="1"/>
    <row r="7298" ht="12.6" hidden="1"/>
    <row r="7299" ht="12.6" hidden="1"/>
    <row r="7300" ht="12.6" hidden="1"/>
    <row r="7301" ht="12.6" hidden="1"/>
    <row r="7302" ht="12.6" hidden="1"/>
    <row r="7303" ht="12.6" hidden="1"/>
    <row r="7304" ht="12.6" hidden="1"/>
    <row r="7305" ht="12.6" hidden="1"/>
    <row r="7306" ht="12.6" hidden="1"/>
    <row r="7307" ht="12.6" hidden="1"/>
    <row r="7308" ht="12.6" hidden="1"/>
    <row r="7309" ht="12.6" hidden="1"/>
    <row r="7310" ht="12.6" hidden="1"/>
    <row r="7311" ht="12.6" hidden="1"/>
    <row r="7312" ht="12.6" hidden="1"/>
    <row r="7313" ht="12.6" hidden="1"/>
    <row r="7314" ht="12.6" hidden="1"/>
    <row r="7315" ht="12.6" hidden="1"/>
    <row r="7316" ht="12.6" hidden="1"/>
    <row r="7317" ht="12.6" hidden="1"/>
    <row r="7318" ht="12.6" hidden="1"/>
    <row r="7319" ht="12.6" hidden="1"/>
    <row r="7320" ht="12.6" hidden="1"/>
    <row r="7321" ht="12.6" hidden="1"/>
    <row r="7322" ht="12.6" hidden="1"/>
    <row r="7323" ht="12.6" hidden="1"/>
    <row r="7324" ht="12.6" hidden="1"/>
    <row r="7325" ht="12.6" hidden="1"/>
    <row r="7326" ht="12.6" hidden="1"/>
    <row r="7327" ht="12.6" hidden="1"/>
    <row r="7328" ht="12.6" hidden="1"/>
    <row r="7329" ht="12.6" hidden="1"/>
    <row r="7330" ht="12.6" hidden="1"/>
    <row r="7331" ht="12.6" hidden="1"/>
    <row r="7332" ht="12.6" hidden="1"/>
    <row r="7333" ht="12.6" hidden="1"/>
    <row r="7334" ht="12.6" hidden="1"/>
    <row r="7335" ht="12.6" hidden="1"/>
    <row r="7336" ht="12.6" hidden="1"/>
    <row r="7337" ht="12.6" hidden="1"/>
    <row r="7338" ht="12.6" hidden="1"/>
    <row r="7339" ht="12.6" hidden="1"/>
    <row r="7340" ht="12.6" hidden="1"/>
    <row r="7341" ht="12.6" hidden="1"/>
    <row r="7342" ht="12.6" hidden="1"/>
    <row r="7343" ht="12.6" hidden="1"/>
    <row r="7344" ht="12.6" hidden="1"/>
    <row r="7345" ht="12.6" hidden="1"/>
    <row r="7346" ht="12.6" hidden="1"/>
    <row r="7347" ht="12.6" hidden="1"/>
    <row r="7348" ht="12.6" hidden="1"/>
    <row r="7349" ht="12.6" hidden="1"/>
    <row r="7350" ht="12.6" hidden="1"/>
    <row r="7351" ht="12.6" hidden="1"/>
    <row r="7352" ht="12.6" hidden="1"/>
    <row r="7353" ht="12.6" hidden="1"/>
    <row r="7354" ht="12.6" hidden="1"/>
    <row r="7355" ht="12.6" hidden="1"/>
    <row r="7356" ht="12.6" hidden="1"/>
    <row r="7357" ht="12.6" hidden="1"/>
    <row r="7358" ht="12.6" hidden="1"/>
    <row r="7359" ht="12.6" hidden="1"/>
    <row r="7360" ht="12.6" hidden="1"/>
    <row r="7361" ht="12.6" hidden="1"/>
    <row r="7362" ht="12.6" hidden="1"/>
    <row r="7363" ht="12.6" hidden="1"/>
    <row r="7364" ht="12.6" hidden="1"/>
    <row r="7365" ht="12.6" hidden="1"/>
    <row r="7366" ht="12.6" hidden="1"/>
    <row r="7367" ht="12.6" hidden="1"/>
    <row r="7368" ht="12.6" hidden="1"/>
    <row r="7369" ht="12.6" hidden="1"/>
    <row r="7370" ht="12.6" hidden="1"/>
    <row r="7371" ht="12.6" hidden="1"/>
    <row r="7372" ht="12.6" hidden="1"/>
    <row r="7373" ht="12.6" hidden="1"/>
    <row r="7374" ht="12.6" hidden="1"/>
    <row r="7375" ht="12.6" hidden="1"/>
    <row r="7376" ht="12.6" hidden="1"/>
    <row r="7377" ht="12.6" hidden="1"/>
    <row r="7378" ht="12.6" hidden="1"/>
    <row r="7379" ht="12.6" hidden="1"/>
    <row r="7380" ht="12.6" hidden="1"/>
    <row r="7381" ht="12.6" hidden="1"/>
    <row r="7382" ht="12.6" hidden="1"/>
    <row r="7383" ht="12.6" hidden="1"/>
    <row r="7384" ht="12.6" hidden="1"/>
    <row r="7385" ht="12.6" hidden="1"/>
    <row r="7386" ht="12.6" hidden="1"/>
    <row r="7387" ht="12.6" hidden="1"/>
    <row r="7388" ht="12.6" hidden="1"/>
    <row r="7389" ht="12.6" hidden="1"/>
    <row r="7390" ht="12.6" hidden="1"/>
    <row r="7391" ht="12.6" hidden="1"/>
    <row r="7392" ht="12.6" hidden="1"/>
    <row r="7393" ht="12.6" hidden="1"/>
    <row r="7394" ht="12.6" hidden="1"/>
    <row r="7395" ht="12.6" hidden="1"/>
    <row r="7396" ht="12.6" hidden="1"/>
    <row r="7397" ht="12.6" hidden="1"/>
    <row r="7398" ht="12.6" hidden="1"/>
    <row r="7399" ht="12.6" hidden="1"/>
    <row r="7400" ht="12.6" hidden="1"/>
    <row r="7401" ht="12.6" hidden="1"/>
    <row r="7402" ht="12.6" hidden="1"/>
    <row r="7403" ht="12.6" hidden="1"/>
    <row r="7404" ht="12.6" hidden="1"/>
    <row r="7405" ht="12.6" hidden="1"/>
    <row r="7406" ht="12.6" hidden="1"/>
    <row r="7407" ht="12.6" hidden="1"/>
    <row r="7408" ht="12.6" hidden="1"/>
    <row r="7409" ht="12.6" hidden="1"/>
    <row r="7410" ht="12.6" hidden="1"/>
    <row r="7411" ht="12.6" hidden="1"/>
    <row r="7412" ht="12.6" hidden="1"/>
    <row r="7413" ht="12.6" hidden="1"/>
    <row r="7414" ht="12.6" hidden="1"/>
    <row r="7415" ht="12.6" hidden="1"/>
    <row r="7416" ht="12.6" hidden="1"/>
    <row r="7417" ht="12.6" hidden="1"/>
    <row r="7418" ht="12.6" hidden="1"/>
    <row r="7419" ht="12.6" hidden="1"/>
    <row r="7420" ht="12.6" hidden="1"/>
    <row r="7421" ht="12.6" hidden="1"/>
    <row r="7422" ht="12.6" hidden="1"/>
    <row r="7423" ht="12.6" hidden="1"/>
    <row r="7424" ht="12.6" hidden="1"/>
    <row r="7425" ht="12.6" hidden="1"/>
    <row r="7426" ht="12.6" hidden="1"/>
    <row r="7427" ht="12.6" hidden="1"/>
    <row r="7428" ht="12.6" hidden="1"/>
    <row r="7429" ht="12.6" hidden="1"/>
    <row r="7430" ht="12.6" hidden="1"/>
    <row r="7431" ht="12.6" hidden="1"/>
    <row r="7432" ht="12.6" hidden="1"/>
    <row r="7433" ht="12.6" hidden="1"/>
    <row r="7434" ht="12.6" hidden="1"/>
    <row r="7435" ht="12.6" hidden="1"/>
    <row r="7436" ht="12.6" hidden="1"/>
    <row r="7437" ht="12.6" hidden="1"/>
    <row r="7438" ht="12.6" hidden="1"/>
    <row r="7439" ht="12.6" hidden="1"/>
    <row r="7440" ht="12.6" hidden="1"/>
    <row r="7441" ht="12.6" hidden="1"/>
    <row r="7442" ht="12.6" hidden="1"/>
    <row r="7443" ht="12.6" hidden="1"/>
    <row r="7444" ht="12.6" hidden="1"/>
    <row r="7445" ht="12.6" hidden="1"/>
    <row r="7446" ht="12.6" hidden="1"/>
    <row r="7447" ht="12.6" hidden="1"/>
    <row r="7448" ht="12.6" hidden="1"/>
    <row r="7449" ht="12.6" hidden="1"/>
    <row r="7450" ht="12.6" hidden="1"/>
    <row r="7451" ht="12.6" hidden="1"/>
    <row r="7452" ht="12.6" hidden="1"/>
    <row r="7453" ht="12.6" hidden="1"/>
    <row r="7454" ht="12.6" hidden="1"/>
    <row r="7455" ht="12.6" hidden="1"/>
    <row r="7456" ht="12.6" hidden="1"/>
    <row r="7457" ht="12.6" hidden="1"/>
    <row r="7458" ht="12.6" hidden="1"/>
    <row r="7459" ht="12.6" hidden="1"/>
    <row r="7460" ht="12.6" hidden="1"/>
    <row r="7461" ht="12.6" hidden="1"/>
    <row r="7462" ht="12.6" hidden="1"/>
    <row r="7463" ht="12.6" hidden="1"/>
    <row r="7464" ht="12.6" hidden="1"/>
    <row r="7465" ht="12.6" hidden="1"/>
    <row r="7466" ht="12.6" hidden="1"/>
    <row r="7467" ht="12.6" hidden="1"/>
    <row r="7468" ht="12.6" hidden="1"/>
    <row r="7469" ht="12.6" hidden="1"/>
    <row r="7470" ht="12.6" hidden="1"/>
    <row r="7471" ht="12.6" hidden="1"/>
    <row r="7472" ht="12.6" hidden="1"/>
    <row r="7473" ht="12.6" hidden="1"/>
    <row r="7474" ht="12.6" hidden="1"/>
    <row r="7475" ht="12.6" hidden="1"/>
    <row r="7476" ht="12.6" hidden="1"/>
    <row r="7477" ht="12.6" hidden="1"/>
    <row r="7478" ht="12.6" hidden="1"/>
    <row r="7479" ht="12.6" hidden="1"/>
    <row r="7480" ht="12.6" hidden="1"/>
    <row r="7481" ht="12.6" hidden="1"/>
    <row r="7482" ht="12.6" hidden="1"/>
    <row r="7483" ht="12.6" hidden="1"/>
    <row r="7484" ht="12.6" hidden="1"/>
    <row r="7485" ht="12.6" hidden="1"/>
    <row r="7486" ht="12.6" hidden="1"/>
    <row r="7487" ht="12.6" hidden="1"/>
    <row r="7488" ht="12.6" hidden="1"/>
    <row r="7489" ht="12.6" hidden="1"/>
    <row r="7490" ht="12.6" hidden="1"/>
    <row r="7491" ht="12.6" hidden="1"/>
    <row r="7492" ht="12.6" hidden="1"/>
    <row r="7493" ht="12.6" hidden="1"/>
    <row r="7494" ht="12.6" hidden="1"/>
    <row r="7495" ht="12.6" hidden="1"/>
    <row r="7496" ht="12.6" hidden="1"/>
    <row r="7497" ht="12.6" hidden="1"/>
    <row r="7498" ht="12.6" hidden="1"/>
    <row r="7499" ht="12.6" hidden="1"/>
    <row r="7500" ht="12.6" hidden="1"/>
    <row r="7501" ht="12.6" hidden="1"/>
    <row r="7502" ht="12.6" hidden="1"/>
    <row r="7503" ht="12.6" hidden="1"/>
    <row r="7504" ht="12.6" hidden="1"/>
    <row r="7505" ht="12.6" hidden="1"/>
    <row r="7506" ht="12.6" hidden="1"/>
    <row r="7507" ht="12.6" hidden="1"/>
    <row r="7508" ht="12.6" hidden="1"/>
    <row r="7509" ht="12.6" hidden="1"/>
    <row r="7510" ht="12.6" hidden="1"/>
    <row r="7511" ht="12.6" hidden="1"/>
    <row r="7512" ht="12.6" hidden="1"/>
    <row r="7513" ht="12.6" hidden="1"/>
    <row r="7514" ht="12.6" hidden="1"/>
    <row r="7515" ht="12.6" hidden="1"/>
    <row r="7516" ht="12.6" hidden="1"/>
    <row r="7517" ht="12.6" hidden="1"/>
    <row r="7518" ht="12.6" hidden="1"/>
    <row r="7519" ht="12.6" hidden="1"/>
    <row r="7520" ht="12.6" hidden="1"/>
    <row r="7521" ht="12.6" hidden="1"/>
    <row r="7522" ht="12.6" hidden="1"/>
    <row r="7523" ht="12.6" hidden="1"/>
    <row r="7524" ht="12.6" hidden="1"/>
    <row r="7525" ht="12.6" hidden="1"/>
    <row r="7526" ht="12.6" hidden="1"/>
    <row r="7527" ht="12.6" hidden="1"/>
    <row r="7528" ht="12.6" hidden="1"/>
    <row r="7529" ht="12.6" hidden="1"/>
    <row r="7530" ht="12.6" hidden="1"/>
    <row r="7531" ht="12.6" hidden="1"/>
    <row r="7532" ht="12.6" hidden="1"/>
    <row r="7533" ht="12.6" hidden="1"/>
    <row r="7534" ht="12.6" hidden="1"/>
    <row r="7535" ht="12.6" hidden="1"/>
    <row r="7536" ht="12.6" hidden="1"/>
    <row r="7537" ht="12.6" hidden="1"/>
    <row r="7538" ht="12.6" hidden="1"/>
    <row r="7539" ht="12.6" hidden="1"/>
    <row r="7540" ht="12.6" hidden="1"/>
    <row r="7541" ht="12.6" hidden="1"/>
    <row r="7542" ht="12.6" hidden="1"/>
    <row r="7543" ht="12.6" hidden="1"/>
    <row r="7544" ht="12.6" hidden="1"/>
    <row r="7545" ht="12.6" hidden="1"/>
    <row r="7546" ht="12.6" hidden="1"/>
    <row r="7547" ht="12.6" hidden="1"/>
    <row r="7548" ht="12.6" hidden="1"/>
    <row r="7549" ht="12.6" hidden="1"/>
    <row r="7550" ht="12.6" hidden="1"/>
    <row r="7551" ht="12.6" hidden="1"/>
    <row r="7552" ht="12.6" hidden="1"/>
    <row r="7553" ht="12.6" hidden="1"/>
    <row r="7554" ht="12.6" hidden="1"/>
    <row r="7555" ht="12.6" hidden="1"/>
    <row r="7556" ht="12.6" hidden="1"/>
    <row r="7557" ht="12.6" hidden="1"/>
    <row r="7558" ht="12.6" hidden="1"/>
    <row r="7559" ht="12.6" hidden="1"/>
    <row r="7560" ht="12.6" hidden="1"/>
    <row r="7561" ht="12.6" hidden="1"/>
    <row r="7562" ht="12.6" hidden="1"/>
    <row r="7563" ht="12.6" hidden="1"/>
    <row r="7564" ht="12.6" hidden="1"/>
    <row r="7565" ht="12.6" hidden="1"/>
    <row r="7566" ht="12.6" hidden="1"/>
    <row r="7567" ht="12.6" hidden="1"/>
    <row r="7568" ht="12.6" hidden="1"/>
    <row r="7569" ht="12.6" hidden="1"/>
    <row r="7570" ht="12.6" hidden="1"/>
    <row r="7571" ht="12.6" hidden="1"/>
    <row r="7572" ht="12.6" hidden="1"/>
    <row r="7573" ht="12.6" hidden="1"/>
    <row r="7574" ht="12.6" hidden="1"/>
    <row r="7575" ht="12.6" hidden="1"/>
    <row r="7576" ht="12.6" hidden="1"/>
    <row r="7577" ht="12.6" hidden="1"/>
    <row r="7578" ht="12.6" hidden="1"/>
    <row r="7579" ht="12.6" hidden="1"/>
    <row r="7580" ht="12.6" hidden="1"/>
    <row r="7581" ht="12.6" hidden="1"/>
    <row r="7582" ht="12.6" hidden="1"/>
    <row r="7583" ht="12.6" hidden="1"/>
    <row r="7584" ht="12.6" hidden="1"/>
    <row r="7585" ht="12.6" hidden="1"/>
    <row r="7586" ht="12.6" hidden="1"/>
    <row r="7587" ht="12.6" hidden="1"/>
    <row r="7588" ht="12.6" hidden="1"/>
    <row r="7589" ht="12.6" hidden="1"/>
    <row r="7590" ht="12.6" hidden="1"/>
    <row r="7591" ht="12.6" hidden="1"/>
    <row r="7592" ht="12.6" hidden="1"/>
    <row r="7593" ht="12.6" hidden="1"/>
    <row r="7594" ht="12.6" hidden="1"/>
    <row r="7595" ht="12.6" hidden="1"/>
    <row r="7596" ht="12.6" hidden="1"/>
    <row r="7597" ht="12.6" hidden="1"/>
    <row r="7598" ht="12.6" hidden="1"/>
    <row r="7599" ht="12.6" hidden="1"/>
    <row r="7600" ht="12.6" hidden="1"/>
    <row r="7601" ht="12.6" hidden="1"/>
    <row r="7602" ht="12.6" hidden="1"/>
    <row r="7603" ht="12.6" hidden="1"/>
    <row r="7604" ht="12.6" hidden="1"/>
    <row r="7605" ht="12.6" hidden="1"/>
    <row r="7606" ht="12.6" hidden="1"/>
    <row r="7607" ht="12.6" hidden="1"/>
    <row r="7608" ht="12.6" hidden="1"/>
    <row r="7609" ht="12.6" hidden="1"/>
    <row r="7610" ht="12.6" hidden="1"/>
    <row r="7611" ht="12.6" hidden="1"/>
    <row r="7612" ht="12.6" hidden="1"/>
    <row r="7613" ht="12.6" hidden="1"/>
    <row r="7614" ht="12.6" hidden="1"/>
    <row r="7615" ht="12.6" hidden="1"/>
    <row r="7616" ht="12.6" hidden="1"/>
    <row r="7617" ht="12.6" hidden="1"/>
    <row r="7618" ht="12.6" hidden="1"/>
    <row r="7619" ht="12.6" hidden="1"/>
    <row r="7620" ht="12.6" hidden="1"/>
    <row r="7621" ht="12.6" hidden="1"/>
    <row r="7622" ht="12.6" hidden="1"/>
    <row r="7623" ht="12.6" hidden="1"/>
    <row r="7624" ht="12.6" hidden="1"/>
    <row r="7625" ht="12.6" hidden="1"/>
    <row r="7626" ht="12.6" hidden="1"/>
    <row r="7627" ht="12.6" hidden="1"/>
    <row r="7628" ht="12.6" hidden="1"/>
    <row r="7629" ht="12.6" hidden="1"/>
    <row r="7630" ht="12.6" hidden="1"/>
    <row r="7631" ht="12.6" hidden="1"/>
    <row r="7632" ht="12.6" hidden="1"/>
    <row r="7633" ht="12.6" hidden="1"/>
    <row r="7634" ht="12.6" hidden="1"/>
    <row r="7635" ht="12.6" hidden="1"/>
    <row r="7636" ht="12.6" hidden="1"/>
    <row r="7637" ht="12.6" hidden="1"/>
    <row r="7638" ht="12.6" hidden="1"/>
    <row r="7639" ht="12.6" hidden="1"/>
    <row r="7640" ht="12.6" hidden="1"/>
    <row r="7641" ht="12.6" hidden="1"/>
    <row r="7642" ht="12.6" hidden="1"/>
    <row r="7643" ht="12.6" hidden="1"/>
    <row r="7644" ht="12.6" hidden="1"/>
    <row r="7645" ht="12.6" hidden="1"/>
    <row r="7646" ht="12.6" hidden="1"/>
    <row r="7647" ht="12.6" hidden="1"/>
    <row r="7648" ht="12.6" hidden="1"/>
    <row r="7649" ht="12.6" hidden="1"/>
    <row r="7650" ht="12.6" hidden="1"/>
    <row r="7651" ht="12.6" hidden="1"/>
    <row r="7652" ht="12.6" hidden="1"/>
    <row r="7653" ht="12.6" hidden="1"/>
    <row r="7654" ht="12.6" hidden="1"/>
    <row r="7655" ht="12.6" hidden="1"/>
    <row r="7656" ht="12.6" hidden="1"/>
    <row r="7657" ht="12.6" hidden="1"/>
    <row r="7658" ht="12.6" hidden="1"/>
    <row r="7659" ht="12.6" hidden="1"/>
    <row r="7660" ht="12.6" hidden="1"/>
    <row r="7661" ht="12.6" hidden="1"/>
    <row r="7662" ht="12.6" hidden="1"/>
    <row r="7663" ht="12.6" hidden="1"/>
    <row r="7664" ht="12.6" hidden="1"/>
    <row r="7665" ht="12.6" hidden="1"/>
    <row r="7666" ht="12.6" hidden="1"/>
    <row r="7667" ht="12.6" hidden="1"/>
    <row r="7668" ht="12.6" hidden="1"/>
    <row r="7669" ht="12.6" hidden="1"/>
    <row r="7670" ht="12.6" hidden="1"/>
    <row r="7671" ht="12.6" hidden="1"/>
    <row r="7672" ht="12.6" hidden="1"/>
    <row r="7673" ht="12.6" hidden="1"/>
    <row r="7674" ht="12.6" hidden="1"/>
    <row r="7675" ht="12.6" hidden="1"/>
    <row r="7676" ht="12.6" hidden="1"/>
    <row r="7677" ht="12.6" hidden="1"/>
    <row r="7678" ht="12.6" hidden="1"/>
    <row r="7679" ht="12.6" hidden="1"/>
    <row r="7680" ht="12.6" hidden="1"/>
    <row r="7681" ht="12.6" hidden="1"/>
    <row r="7682" ht="12.6" hidden="1"/>
    <row r="7683" ht="12.6" hidden="1"/>
    <row r="7684" ht="12.6" hidden="1"/>
    <row r="7685" ht="12.6" hidden="1"/>
    <row r="7686" ht="12.6" hidden="1"/>
    <row r="7687" ht="12.6" hidden="1"/>
    <row r="7688" ht="12.6" hidden="1"/>
    <row r="7689" ht="12.6" hidden="1"/>
    <row r="7690" ht="12.6" hidden="1"/>
    <row r="7691" ht="12.6" hidden="1"/>
    <row r="7692" ht="12.6" hidden="1"/>
    <row r="7693" ht="12.6" hidden="1"/>
    <row r="7694" ht="12.6" hidden="1"/>
    <row r="7695" ht="12.6" hidden="1"/>
    <row r="7696" ht="12.6" hidden="1"/>
    <row r="7697" ht="12.6" hidden="1"/>
    <row r="7698" ht="12.6" hidden="1"/>
    <row r="7699" ht="12.6" hidden="1"/>
    <row r="7700" ht="12.6" hidden="1"/>
    <row r="7701" ht="12.6" hidden="1"/>
    <row r="7702" ht="12.6" hidden="1"/>
    <row r="7703" ht="12.6" hidden="1"/>
    <row r="7704" ht="12.6" hidden="1"/>
    <row r="7705" ht="12.6" hidden="1"/>
    <row r="7706" ht="12.6" hidden="1"/>
    <row r="7707" ht="12.6" hidden="1"/>
    <row r="7708" ht="12.6" hidden="1"/>
    <row r="7709" ht="12.6" hidden="1"/>
    <row r="7710" ht="12.6" hidden="1"/>
    <row r="7711" ht="12.6" hidden="1"/>
    <row r="7712" ht="12.6" hidden="1"/>
    <row r="7713" ht="12.6" hidden="1"/>
    <row r="7714" ht="12.6" hidden="1"/>
    <row r="7715" ht="12.6" hidden="1"/>
    <row r="7716" ht="12.6" hidden="1"/>
    <row r="7717" ht="12.6" hidden="1"/>
    <row r="7718" ht="12.6" hidden="1"/>
    <row r="7719" ht="12.6" hidden="1"/>
    <row r="7720" ht="12.6" hidden="1"/>
    <row r="7721" ht="12.6" hidden="1"/>
    <row r="7722" ht="12.6" hidden="1"/>
    <row r="7723" ht="12.6" hidden="1"/>
    <row r="7724" ht="12.6" hidden="1"/>
    <row r="7725" ht="12.6" hidden="1"/>
    <row r="7726" ht="12.6" hidden="1"/>
    <row r="7727" ht="12.6" hidden="1"/>
    <row r="7728" ht="12.6" hidden="1"/>
    <row r="7729" ht="12.6" hidden="1"/>
    <row r="7730" ht="12.6" hidden="1"/>
    <row r="7731" ht="12.6" hidden="1"/>
    <row r="7732" ht="12.6" hidden="1"/>
    <row r="7733" ht="12.6" hidden="1"/>
    <row r="7734" ht="12.6" hidden="1"/>
    <row r="7735" ht="12.6" hidden="1"/>
    <row r="7736" ht="12.6" hidden="1"/>
    <row r="7737" ht="12.6" hidden="1"/>
    <row r="7738" ht="12.6" hidden="1"/>
    <row r="7739" ht="12.6" hidden="1"/>
    <row r="7740" ht="12.6" hidden="1"/>
    <row r="7741" ht="12.6" hidden="1"/>
    <row r="7742" ht="12.6" hidden="1"/>
    <row r="7743" ht="12.6" hidden="1"/>
    <row r="7744" ht="12.6" hidden="1"/>
    <row r="7745" ht="12.6" hidden="1"/>
    <row r="7746" ht="12.6" hidden="1"/>
    <row r="7747" ht="12.6" hidden="1"/>
    <row r="7748" ht="12.6" hidden="1"/>
    <row r="7749" ht="12.6" hidden="1"/>
    <row r="7750" ht="12.6" hidden="1"/>
    <row r="7751" ht="12.6" hidden="1"/>
    <row r="7752" ht="12.6" hidden="1"/>
    <row r="7753" ht="12.6" hidden="1"/>
    <row r="7754" ht="12.6" hidden="1"/>
    <row r="7755" ht="12.6" hidden="1"/>
    <row r="7756" ht="12.6" hidden="1"/>
    <row r="7757" ht="12.6" hidden="1"/>
    <row r="7758" ht="12.6" hidden="1"/>
    <row r="7759" ht="12.6" hidden="1"/>
    <row r="7760" ht="12.6" hidden="1"/>
    <row r="7761" ht="12.6" hidden="1"/>
    <row r="7762" ht="12.6" hidden="1"/>
    <row r="7763" ht="12.6" hidden="1"/>
    <row r="7764" ht="12.6" hidden="1"/>
    <row r="7765" ht="12.6" hidden="1"/>
    <row r="7766" ht="12.6" hidden="1"/>
    <row r="7767" ht="12.6" hidden="1"/>
    <row r="7768" ht="12.6" hidden="1"/>
    <row r="7769" ht="12.6" hidden="1"/>
    <row r="7770" ht="12.6" hidden="1"/>
    <row r="7771" ht="12.6" hidden="1"/>
    <row r="7772" ht="12.6" hidden="1"/>
    <row r="7773" ht="12.6" hidden="1"/>
    <row r="7774" ht="12.6" hidden="1"/>
    <row r="7775" ht="12.6" hidden="1"/>
    <row r="7776" ht="12.6" hidden="1"/>
    <row r="7777" ht="12.6" hidden="1"/>
    <row r="7778" ht="12.6" hidden="1"/>
    <row r="7779" ht="12.6" hidden="1"/>
    <row r="7780" ht="12.6" hidden="1"/>
    <row r="7781" ht="12.6" hidden="1"/>
    <row r="7782" ht="12.6" hidden="1"/>
    <row r="7783" ht="12.6" hidden="1"/>
    <row r="7784" ht="12.6" hidden="1"/>
    <row r="7785" ht="12.6" hidden="1"/>
    <row r="7786" ht="12.6" hidden="1"/>
    <row r="7787" ht="12.6" hidden="1"/>
    <row r="7788" ht="12.6" hidden="1"/>
    <row r="7789" ht="12.6" hidden="1"/>
    <row r="7790" ht="12.6" hidden="1"/>
    <row r="7791" ht="12.6" hidden="1"/>
    <row r="7792" ht="12.6" hidden="1"/>
    <row r="7793" ht="12.6" hidden="1"/>
    <row r="7794" ht="12.6" hidden="1"/>
    <row r="7795" ht="12.6" hidden="1"/>
    <row r="7796" ht="12.6" hidden="1"/>
    <row r="7797" ht="12.6" hidden="1"/>
    <row r="7798" ht="12.6" hidden="1"/>
    <row r="7799" ht="12.6" hidden="1"/>
    <row r="7800" ht="12.6" hidden="1"/>
    <row r="7801" ht="12.6" hidden="1"/>
    <row r="7802" ht="12.6" hidden="1"/>
    <row r="7803" ht="12.6" hidden="1"/>
    <row r="7804" ht="12.6" hidden="1"/>
    <row r="7805" ht="12.6" hidden="1"/>
    <row r="7806" ht="12.6" hidden="1"/>
    <row r="7807" ht="12.6" hidden="1"/>
    <row r="7808" ht="12.6" hidden="1"/>
    <row r="7809" ht="12.6" hidden="1"/>
    <row r="7810" ht="12.6" hidden="1"/>
    <row r="7811" ht="12.6" hidden="1"/>
    <row r="7812" ht="12.6" hidden="1"/>
    <row r="7813" ht="12.6" hidden="1"/>
    <row r="7814" ht="12.6" hidden="1"/>
    <row r="7815" ht="12.6" hidden="1"/>
    <row r="7816" ht="12.6" hidden="1"/>
    <row r="7817" ht="12.6" hidden="1"/>
    <row r="7818" ht="12.6" hidden="1"/>
    <row r="7819" ht="12.6" hidden="1"/>
    <row r="7820" ht="12.6" hidden="1"/>
    <row r="7821" ht="12.6" hidden="1"/>
    <row r="7822" ht="12.6" hidden="1"/>
    <row r="7823" ht="12.6" hidden="1"/>
    <row r="7824" ht="12.6" hidden="1"/>
    <row r="7825" ht="12.6" hidden="1"/>
    <row r="7826" ht="12.6" hidden="1"/>
    <row r="7827" ht="12.6" hidden="1"/>
    <row r="7828" ht="12.6" hidden="1"/>
    <row r="7829" ht="12.6" hidden="1"/>
    <row r="7830" ht="12.6" hidden="1"/>
    <row r="7831" ht="12.6" hidden="1"/>
    <row r="7832" ht="12.6" hidden="1"/>
    <row r="7833" ht="12.6" hidden="1"/>
    <row r="7834" ht="12.6" hidden="1"/>
    <row r="7835" ht="12.6" hidden="1"/>
    <row r="7836" ht="12.6" hidden="1"/>
    <row r="7837" ht="12.6" hidden="1"/>
    <row r="7838" ht="12.6" hidden="1"/>
    <row r="7839" ht="12.6" hidden="1"/>
    <row r="7840" ht="12.6" hidden="1"/>
    <row r="7841" ht="12.6" hidden="1"/>
    <row r="7842" ht="12.6" hidden="1"/>
    <row r="7843" ht="12.6" hidden="1"/>
    <row r="7844" ht="12.6" hidden="1"/>
    <row r="7845" ht="12.6" hidden="1"/>
    <row r="7846" ht="12.6" hidden="1"/>
    <row r="7847" ht="12.6" hidden="1"/>
    <row r="7848" ht="12.6" hidden="1"/>
    <row r="7849" ht="12.6" hidden="1"/>
    <row r="7850" ht="12.6" hidden="1"/>
    <row r="7851" ht="12.6" hidden="1"/>
    <row r="7852" ht="12.6" hidden="1"/>
    <row r="7853" ht="12.6" hidden="1"/>
    <row r="7854" ht="12.6" hidden="1"/>
    <row r="7855" ht="12.6" hidden="1"/>
    <row r="7856" ht="12.6" hidden="1"/>
    <row r="7857" ht="12.6" hidden="1"/>
    <row r="7858" ht="12.6" hidden="1"/>
    <row r="7859" ht="12.6" hidden="1"/>
    <row r="7860" ht="12.6" hidden="1"/>
    <row r="7861" ht="12.6" hidden="1"/>
    <row r="7862" ht="12.6" hidden="1"/>
    <row r="7863" ht="12.6" hidden="1"/>
    <row r="7864" ht="12.6" hidden="1"/>
    <row r="7865" ht="12.6" hidden="1"/>
    <row r="7866" ht="12.6" hidden="1"/>
    <row r="7867" ht="12.6" hidden="1"/>
    <row r="7868" ht="12.6" hidden="1"/>
    <row r="7869" ht="12.6" hidden="1"/>
    <row r="7870" ht="12.6" hidden="1"/>
    <row r="7871" ht="12.6" hidden="1"/>
    <row r="7872" ht="12.6" hidden="1"/>
    <row r="7873" ht="12.6" hidden="1"/>
    <row r="7874" ht="12.6" hidden="1"/>
    <row r="7875" ht="12.6" hidden="1"/>
    <row r="7876" ht="12.6" hidden="1"/>
    <row r="7877" ht="12.6" hidden="1"/>
    <row r="7878" ht="12.6" hidden="1"/>
    <row r="7879" ht="12.6" hidden="1"/>
    <row r="7880" ht="12.6" hidden="1"/>
    <row r="7881" ht="12.6" hidden="1"/>
    <row r="7882" ht="12.6" hidden="1"/>
    <row r="7883" ht="12.6" hidden="1"/>
    <row r="7884" ht="12.6" hidden="1"/>
    <row r="7885" ht="12.6" hidden="1"/>
    <row r="7886" ht="12.6" hidden="1"/>
    <row r="7887" ht="12.6" hidden="1"/>
    <row r="7888" ht="12.6" hidden="1"/>
    <row r="7889" ht="12.6" hidden="1"/>
    <row r="7890" ht="12.6" hidden="1"/>
    <row r="7891" ht="12.6" hidden="1"/>
    <row r="7892" ht="12.6" hidden="1"/>
    <row r="7893" ht="12.6" hidden="1"/>
    <row r="7894" ht="12.6" hidden="1"/>
    <row r="7895" ht="12.6" hidden="1"/>
    <row r="7896" ht="12.6" hidden="1"/>
    <row r="7897" ht="12.6" hidden="1"/>
    <row r="7898" ht="12.6" hidden="1"/>
    <row r="7899" ht="12.6" hidden="1"/>
    <row r="7900" ht="12.6" hidden="1"/>
    <row r="7901" ht="12.6" hidden="1"/>
    <row r="7902" ht="12.6" hidden="1"/>
    <row r="7903" ht="12.6" hidden="1"/>
    <row r="7904" ht="12.6" hidden="1"/>
    <row r="7905" ht="12.6" hidden="1"/>
    <row r="7906" ht="12.6" hidden="1"/>
    <row r="7907" ht="12.6" hidden="1"/>
    <row r="7908" ht="12.6" hidden="1"/>
    <row r="7909" ht="12.6" hidden="1"/>
    <row r="7910" ht="12.6" hidden="1"/>
    <row r="7911" ht="12.6" hidden="1"/>
    <row r="7912" ht="12.6" hidden="1"/>
    <row r="7913" ht="12.6" hidden="1"/>
    <row r="7914" ht="12.6" hidden="1"/>
    <row r="7915" ht="12.6" hidden="1"/>
    <row r="7916" ht="12.6" hidden="1"/>
    <row r="7917" ht="12.6" hidden="1"/>
    <row r="7918" ht="12.6" hidden="1"/>
    <row r="7919" ht="12.6" hidden="1"/>
    <row r="7920" ht="12.6" hidden="1"/>
    <row r="7921" ht="12.6" hidden="1"/>
    <row r="7922" ht="12.6" hidden="1"/>
    <row r="7923" ht="12.6" hidden="1"/>
    <row r="7924" ht="12.6" hidden="1"/>
    <row r="7925" ht="12.6" hidden="1"/>
    <row r="7926" ht="12.6" hidden="1"/>
    <row r="7927" ht="12.6" hidden="1"/>
    <row r="7928" ht="12.6" hidden="1"/>
    <row r="7929" ht="12.6" hidden="1"/>
    <row r="7930" ht="12.6" hidden="1"/>
    <row r="7931" ht="12.6" hidden="1"/>
    <row r="7932" ht="12.6" hidden="1"/>
    <row r="7933" ht="12.6" hidden="1"/>
    <row r="7934" ht="12.6" hidden="1"/>
    <row r="7935" ht="12.6" hidden="1"/>
    <row r="7936" ht="12.6" hidden="1"/>
    <row r="7937" ht="12.6" hidden="1"/>
    <row r="7938" ht="12.6" hidden="1"/>
    <row r="7939" ht="12.6" hidden="1"/>
    <row r="7940" ht="12.6" hidden="1"/>
    <row r="7941" ht="12.6" hidden="1"/>
    <row r="7942" ht="12.6" hidden="1"/>
    <row r="7943" ht="12.6" hidden="1"/>
    <row r="7944" ht="12.6" hidden="1"/>
    <row r="7945" ht="12.6" hidden="1"/>
    <row r="7946" ht="12.6" hidden="1"/>
    <row r="7947" ht="12.6" hidden="1"/>
    <row r="7948" ht="12.6" hidden="1"/>
    <row r="7949" ht="12.6" hidden="1"/>
    <row r="7950" ht="12.6" hidden="1"/>
    <row r="7951" ht="12.6" hidden="1"/>
    <row r="7952" ht="12.6" hidden="1"/>
    <row r="7953" ht="12.6" hidden="1"/>
    <row r="7954" ht="12.6" hidden="1"/>
    <row r="7955" ht="12.6" hidden="1"/>
    <row r="7956" ht="12.6" hidden="1"/>
    <row r="7957" ht="12.6" hidden="1"/>
    <row r="7958" ht="12.6" hidden="1"/>
    <row r="7959" ht="12.6" hidden="1"/>
    <row r="7960" ht="12.6" hidden="1"/>
    <row r="7961" ht="12.6" hidden="1"/>
    <row r="7962" ht="12.6" hidden="1"/>
    <row r="7963" ht="12.6" hidden="1"/>
    <row r="7964" ht="12.6" hidden="1"/>
    <row r="7965" ht="12.6" hidden="1"/>
    <row r="7966" ht="12.6" hidden="1"/>
    <row r="7967" ht="12.6" hidden="1"/>
    <row r="7968" ht="12.6" hidden="1"/>
    <row r="7969" ht="12.6" hidden="1"/>
    <row r="7970" ht="12.6" hidden="1"/>
    <row r="7971" ht="12.6" hidden="1"/>
    <row r="7972" ht="12.6" hidden="1"/>
    <row r="7973" ht="12.6" hidden="1"/>
    <row r="7974" ht="12.6" hidden="1"/>
    <row r="7975" ht="12.6" hidden="1"/>
    <row r="7976" ht="12.6" hidden="1"/>
    <row r="7977" ht="12.6" hidden="1"/>
    <row r="7978" ht="12.6" hidden="1"/>
    <row r="7979" ht="12.6" hidden="1"/>
    <row r="7980" ht="12.6" hidden="1"/>
    <row r="7981" ht="12.6" hidden="1"/>
    <row r="7982" ht="12.6" hidden="1"/>
    <row r="7983" ht="12.6" hidden="1"/>
    <row r="7984" ht="12.6" hidden="1"/>
    <row r="7985" ht="12.6" hidden="1"/>
    <row r="7986" ht="12.6" hidden="1"/>
    <row r="7987" ht="12.6" hidden="1"/>
    <row r="7988" ht="12.6" hidden="1"/>
    <row r="7989" ht="12.6" hidden="1"/>
    <row r="7990" ht="12.6" hidden="1"/>
    <row r="7991" ht="12.6" hidden="1"/>
    <row r="7992" ht="12.6" hidden="1"/>
    <row r="7993" ht="12.6" hidden="1"/>
    <row r="7994" ht="12.6" hidden="1"/>
    <row r="7995" ht="12.6" hidden="1"/>
    <row r="7996" ht="12.6" hidden="1"/>
    <row r="7997" ht="12.6" hidden="1"/>
    <row r="7998" ht="12.6" hidden="1"/>
    <row r="7999" ht="12.6" hidden="1"/>
    <row r="8000" ht="12.6" hidden="1"/>
    <row r="8001" ht="12.6" hidden="1"/>
    <row r="8002" ht="12.6" hidden="1"/>
    <row r="8003" ht="12.6" hidden="1"/>
    <row r="8004" ht="12.6" hidden="1"/>
    <row r="8005" ht="12.6" hidden="1"/>
    <row r="8006" ht="12.6" hidden="1"/>
    <row r="8007" ht="12.6" hidden="1"/>
    <row r="8008" ht="12.6" hidden="1"/>
    <row r="8009" ht="12.6" hidden="1"/>
    <row r="8010" ht="12.6" hidden="1"/>
    <row r="8011" ht="12.6" hidden="1"/>
    <row r="8012" ht="12.6" hidden="1"/>
    <row r="8013" ht="12.6" hidden="1"/>
    <row r="8014" ht="12.6" hidden="1"/>
    <row r="8015" ht="12.6" hidden="1"/>
    <row r="8016" ht="12.6" hidden="1"/>
    <row r="8017" ht="12.6" hidden="1"/>
    <row r="8018" ht="12.6" hidden="1"/>
    <row r="8019" ht="12.6" hidden="1"/>
    <row r="8020" ht="12.6" hidden="1"/>
    <row r="8021" ht="12.6" hidden="1"/>
    <row r="8022" ht="12.6" hidden="1"/>
    <row r="8023" ht="12.6" hidden="1"/>
    <row r="8024" ht="12.6" hidden="1"/>
    <row r="8025" ht="12.6" hidden="1"/>
    <row r="8026" ht="12.6" hidden="1"/>
    <row r="8027" ht="12.6" hidden="1"/>
    <row r="8028" ht="12.6" hidden="1"/>
    <row r="8029" ht="12.6" hidden="1"/>
    <row r="8030" ht="12.6" hidden="1"/>
    <row r="8031" ht="12.6" hidden="1"/>
    <row r="8032" ht="12.6" hidden="1"/>
    <row r="8033" ht="12.6" hidden="1"/>
    <row r="8034" ht="12.6" hidden="1"/>
    <row r="8035" ht="12.6" hidden="1"/>
    <row r="8036" ht="12.6" hidden="1"/>
    <row r="8037" ht="12.6" hidden="1"/>
    <row r="8038" ht="12.6" hidden="1"/>
    <row r="8039" ht="12.6" hidden="1"/>
    <row r="8040" ht="12.6" hidden="1"/>
    <row r="8041" ht="12.6" hidden="1"/>
    <row r="8042" ht="12.6" hidden="1"/>
    <row r="8043" ht="12.6" hidden="1"/>
    <row r="8044" ht="12.6" hidden="1"/>
    <row r="8045" ht="12.6" hidden="1"/>
    <row r="8046" ht="12.6" hidden="1"/>
    <row r="8047" ht="12.6" hidden="1"/>
    <row r="8048" ht="12.6" hidden="1"/>
    <row r="8049" ht="12.6" hidden="1"/>
    <row r="8050" ht="12.6" hidden="1"/>
    <row r="8051" ht="12.6" hidden="1"/>
    <row r="8052" ht="12.6" hidden="1"/>
    <row r="8053" ht="12.6" hidden="1"/>
    <row r="8054" ht="12.6" hidden="1"/>
    <row r="8055" ht="12.6" hidden="1"/>
    <row r="8056" ht="12.6" hidden="1"/>
    <row r="8057" ht="12.6" hidden="1"/>
    <row r="8058" ht="12.6" hidden="1"/>
    <row r="8059" ht="12.6" hidden="1"/>
    <row r="8060" ht="12.6" hidden="1"/>
    <row r="8061" ht="12.6" hidden="1"/>
    <row r="8062" ht="12.6" hidden="1"/>
    <row r="8063" ht="12.6" hidden="1"/>
    <row r="8064" ht="12.6" hidden="1"/>
    <row r="8065" ht="12.6" hidden="1"/>
    <row r="8066" ht="12.6" hidden="1"/>
    <row r="8067" ht="12.6" hidden="1"/>
    <row r="8068" ht="12.6" hidden="1"/>
    <row r="8069" ht="12.6" hidden="1"/>
    <row r="8070" ht="12.6" hidden="1"/>
    <row r="8071" ht="12.6" hidden="1"/>
    <row r="8072" ht="12.6" hidden="1"/>
    <row r="8073" ht="12.6" hidden="1"/>
    <row r="8074" ht="12.6" hidden="1"/>
    <row r="8075" ht="12.6" hidden="1"/>
    <row r="8076" ht="12.6" hidden="1"/>
    <row r="8077" ht="12.6" hidden="1"/>
    <row r="8078" ht="12.6" hidden="1"/>
    <row r="8079" ht="12.6" hidden="1"/>
    <row r="8080" ht="12.6" hidden="1"/>
    <row r="8081" ht="12.6" hidden="1"/>
    <row r="8082" ht="12.6" hidden="1"/>
    <row r="8083" ht="12.6" hidden="1"/>
    <row r="8084" ht="12.6" hidden="1"/>
    <row r="8085" ht="12.6" hidden="1"/>
    <row r="8086" ht="12.6" hidden="1"/>
    <row r="8087" ht="12.6" hidden="1"/>
    <row r="8088" ht="12.6" hidden="1"/>
    <row r="8089" ht="12.6" hidden="1"/>
    <row r="8090" ht="12.6" hidden="1"/>
    <row r="8091" ht="12.6" hidden="1"/>
    <row r="8092" ht="12.6" hidden="1"/>
    <row r="8093" ht="12.6" hidden="1"/>
    <row r="8094" ht="12.6" hidden="1"/>
    <row r="8095" ht="12.6" hidden="1"/>
    <row r="8096" ht="12.6" hidden="1"/>
    <row r="8097" ht="12.6" hidden="1"/>
    <row r="8098" ht="12.6" hidden="1"/>
    <row r="8099" ht="12.6" hidden="1"/>
    <row r="8100" ht="12.6" hidden="1"/>
    <row r="8101" ht="12.6" hidden="1"/>
    <row r="8102" ht="12.6" hidden="1"/>
    <row r="8103" ht="12.6" hidden="1"/>
    <row r="8104" ht="12.6" hidden="1"/>
    <row r="8105" ht="12.6" hidden="1"/>
    <row r="8106" ht="12.6" hidden="1"/>
    <row r="8107" ht="12.6" hidden="1"/>
    <row r="8108" ht="12.6" hidden="1"/>
    <row r="8109" ht="12.6" hidden="1"/>
    <row r="8110" ht="12.6" hidden="1"/>
    <row r="8111" ht="12.6" hidden="1"/>
    <row r="8112" ht="12.6" hidden="1"/>
    <row r="8113" ht="12.6" hidden="1"/>
    <row r="8114" ht="12.6" hidden="1"/>
    <row r="8115" ht="12.6" hidden="1"/>
    <row r="8116" ht="12.6" hidden="1"/>
    <row r="8117" ht="12.6" hidden="1"/>
    <row r="8118" ht="12.6" hidden="1"/>
    <row r="8119" ht="12.6" hidden="1"/>
    <row r="8120" ht="12.6" hidden="1"/>
    <row r="8121" ht="12.6" hidden="1"/>
    <row r="8122" ht="12.6" hidden="1"/>
    <row r="8123" ht="12.6" hidden="1"/>
    <row r="8124" ht="12.6" hidden="1"/>
    <row r="8125" ht="12.6" hidden="1"/>
    <row r="8126" ht="12.6" hidden="1"/>
    <row r="8127" ht="12.6" hidden="1"/>
    <row r="8128" ht="12.6" hidden="1"/>
    <row r="8129" ht="12.6" hidden="1"/>
    <row r="8130" ht="12.6" hidden="1"/>
    <row r="8131" ht="12.6" hidden="1"/>
    <row r="8132" ht="12.6" hidden="1"/>
    <row r="8133" ht="12.6" hidden="1"/>
    <row r="8134" ht="12.6" hidden="1"/>
    <row r="8135" ht="12.6" hidden="1"/>
    <row r="8136" ht="12.6" hidden="1"/>
    <row r="8137" ht="12.6" hidden="1"/>
    <row r="8138" ht="12.6" hidden="1"/>
    <row r="8139" ht="12.6" hidden="1"/>
    <row r="8140" ht="12.6" hidden="1"/>
    <row r="8141" ht="12.6" hidden="1"/>
    <row r="8142" ht="12.6" hidden="1"/>
    <row r="8143" ht="12.6" hidden="1"/>
    <row r="8144" ht="12.6" hidden="1"/>
    <row r="8145" ht="12.6" hidden="1"/>
    <row r="8146" ht="12.6" hidden="1"/>
    <row r="8147" ht="12.6" hidden="1"/>
    <row r="8148" ht="12.6" hidden="1"/>
    <row r="8149" ht="12.6" hidden="1"/>
    <row r="8150" ht="12.6" hidden="1"/>
    <row r="8151" ht="12.6" hidden="1"/>
    <row r="8152" ht="12.6" hidden="1"/>
    <row r="8153" ht="12.6" hidden="1"/>
    <row r="8154" ht="12.6" hidden="1"/>
    <row r="8155" ht="12.6" hidden="1"/>
    <row r="8156" ht="12.6" hidden="1"/>
    <row r="8157" ht="12.6" hidden="1"/>
    <row r="8158" ht="12.6" hidden="1"/>
    <row r="8159" ht="12.6" hidden="1"/>
    <row r="8160" ht="12.6" hidden="1"/>
    <row r="8161" ht="12.6" hidden="1"/>
    <row r="8162" ht="12.6" hidden="1"/>
    <row r="8163" ht="12.6" hidden="1"/>
    <row r="8164" ht="12.6" hidden="1"/>
    <row r="8165" ht="12.6" hidden="1"/>
    <row r="8166" ht="12.6" hidden="1"/>
    <row r="8167" ht="12.6" hidden="1"/>
    <row r="8168" ht="12.6" hidden="1"/>
    <row r="8169" ht="12.6" hidden="1"/>
    <row r="8170" ht="12.6" hidden="1"/>
    <row r="8171" ht="12.6" hidden="1"/>
    <row r="8172" ht="12.6" hidden="1"/>
    <row r="8173" ht="12.6" hidden="1"/>
    <row r="8174" ht="12.6" hidden="1"/>
    <row r="8175" ht="12.6" hidden="1"/>
    <row r="8176" ht="12.6" hidden="1"/>
    <row r="8177" ht="12.6" hidden="1"/>
    <row r="8178" ht="12.6" hidden="1"/>
    <row r="8179" ht="12.6" hidden="1"/>
    <row r="8180" ht="12.6" hidden="1"/>
    <row r="8181" ht="12.6" hidden="1"/>
    <row r="8182" ht="12.6" hidden="1"/>
    <row r="8183" ht="12.6" hidden="1"/>
    <row r="8184" ht="12.6" hidden="1"/>
    <row r="8185" ht="12.6" hidden="1"/>
    <row r="8186" ht="12.6" hidden="1"/>
    <row r="8187" ht="12.6" hidden="1"/>
    <row r="8188" ht="12.6" hidden="1"/>
    <row r="8189" ht="12.6" hidden="1"/>
    <row r="8190" ht="12.6" hidden="1"/>
    <row r="8191" ht="12.6" hidden="1"/>
    <row r="8192" ht="12.6" hidden="1"/>
    <row r="8193" ht="12.6" hidden="1"/>
    <row r="8194" ht="12.6" hidden="1"/>
    <row r="8195" ht="12.6" hidden="1"/>
    <row r="8196" ht="12.6" hidden="1"/>
    <row r="8197" ht="12.6" hidden="1"/>
    <row r="8198" ht="12.6" hidden="1"/>
    <row r="8199" ht="12.6" hidden="1"/>
    <row r="8200" ht="12.6" hidden="1"/>
    <row r="8201" ht="12.6" hidden="1"/>
    <row r="8202" ht="12.6" hidden="1"/>
    <row r="8203" ht="12.6" hidden="1"/>
    <row r="8204" ht="12.6" hidden="1"/>
    <row r="8205" ht="12.6" hidden="1"/>
    <row r="8206" ht="12.6" hidden="1"/>
    <row r="8207" ht="12.6" hidden="1"/>
    <row r="8208" ht="12.6" hidden="1"/>
    <row r="8209" ht="12.6" hidden="1"/>
    <row r="8210" ht="12.6" hidden="1"/>
    <row r="8211" ht="12.6" hidden="1"/>
    <row r="8212" ht="12.6" hidden="1"/>
    <row r="8213" ht="12.6" hidden="1"/>
    <row r="8214" ht="12.6" hidden="1"/>
    <row r="8215" ht="12.6" hidden="1"/>
    <row r="8216" ht="12.6" hidden="1"/>
    <row r="8217" ht="12.6" hidden="1"/>
    <row r="8218" ht="12.6" hidden="1"/>
    <row r="8219" ht="12.6" hidden="1"/>
    <row r="8220" ht="12.6" hidden="1"/>
    <row r="8221" ht="12.6" hidden="1"/>
    <row r="8222" ht="12.6" hidden="1"/>
    <row r="8223" ht="12.6" hidden="1"/>
    <row r="8224" ht="12.6" hidden="1"/>
    <row r="8225" ht="12.6" hidden="1"/>
    <row r="8226" ht="12.6" hidden="1"/>
    <row r="8227" ht="12.6" hidden="1"/>
    <row r="8228" ht="12.6" hidden="1"/>
    <row r="8229" ht="12.6" hidden="1"/>
    <row r="8230" ht="12.6" hidden="1"/>
    <row r="8231" ht="12.6" hidden="1"/>
    <row r="8232" ht="12.6" hidden="1"/>
    <row r="8233" ht="12.6" hidden="1"/>
    <row r="8234" ht="12.6" hidden="1"/>
    <row r="8235" ht="12.6" hidden="1"/>
    <row r="8236" ht="12.6" hidden="1"/>
    <row r="8237" ht="12.6" hidden="1"/>
    <row r="8238" ht="12.6" hidden="1"/>
    <row r="8239" ht="12.6" hidden="1"/>
    <row r="8240" ht="12.6" hidden="1"/>
    <row r="8241" ht="12.6" hidden="1"/>
    <row r="8242" ht="12.6" hidden="1"/>
    <row r="8243" ht="12.6" hidden="1"/>
    <row r="8244" ht="12.6" hidden="1"/>
    <row r="8245" ht="12.6" hidden="1"/>
    <row r="8246" ht="12.6" hidden="1"/>
    <row r="8247" ht="12.6" hidden="1"/>
    <row r="8248" ht="12.6" hidden="1"/>
    <row r="8249" ht="12.6" hidden="1"/>
    <row r="8250" ht="12.6" hidden="1"/>
    <row r="8251" ht="12.6" hidden="1"/>
    <row r="8252" ht="12.6" hidden="1"/>
    <row r="8253" ht="12.6" hidden="1"/>
    <row r="8254" ht="12.6" hidden="1"/>
    <row r="8255" ht="12.6" hidden="1"/>
    <row r="8256" ht="12.6" hidden="1"/>
    <row r="8257" ht="12.6" hidden="1"/>
    <row r="8258" ht="12.6" hidden="1"/>
    <row r="8259" ht="12.6" hidden="1"/>
    <row r="8260" ht="12.6" hidden="1"/>
    <row r="8261" ht="12.6" hidden="1"/>
    <row r="8262" ht="12.6" hidden="1"/>
    <row r="8263" ht="12.6" hidden="1"/>
    <row r="8264" ht="12.6" hidden="1"/>
    <row r="8265" ht="12.6" hidden="1"/>
    <row r="8266" ht="12.6" hidden="1"/>
    <row r="8267" ht="12.6" hidden="1"/>
    <row r="8268" ht="12.6" hidden="1"/>
    <row r="8269" ht="12.6" hidden="1"/>
    <row r="8270" ht="12.6" hidden="1"/>
    <row r="8271" ht="12.6" hidden="1"/>
    <row r="8272" ht="12.6" hidden="1"/>
    <row r="8273" ht="12.6" hidden="1"/>
    <row r="8274" ht="12.6" hidden="1"/>
    <row r="8275" ht="12.6" hidden="1"/>
    <row r="8276" ht="12.6" hidden="1"/>
    <row r="8277" ht="12.6" hidden="1"/>
    <row r="8278" ht="12.6" hidden="1"/>
    <row r="8279" ht="12.6" hidden="1"/>
    <row r="8280" ht="12.6" hidden="1"/>
    <row r="8281" ht="12.6" hidden="1"/>
    <row r="8282" ht="12.6" hidden="1"/>
    <row r="8283" ht="12.6" hidden="1"/>
    <row r="8284" ht="12.6" hidden="1"/>
    <row r="8285" ht="12.6" hidden="1"/>
    <row r="8286" ht="12.6" hidden="1"/>
    <row r="8287" ht="12.6" hidden="1"/>
    <row r="8288" ht="12.6" hidden="1"/>
    <row r="8289" ht="12.6" hidden="1"/>
    <row r="8290" ht="12.6" hidden="1"/>
    <row r="8291" ht="12.6" hidden="1"/>
    <row r="8292" ht="12.6" hidden="1"/>
    <row r="8293" ht="12.6" hidden="1"/>
    <row r="8294" ht="12.6" hidden="1"/>
    <row r="8295" ht="12.6" hidden="1"/>
    <row r="8296" ht="12.6" hidden="1"/>
    <row r="8297" ht="12.6" hidden="1"/>
    <row r="8298" ht="12.6" hidden="1"/>
    <row r="8299" ht="12.6" hidden="1"/>
    <row r="8300" ht="12.6" hidden="1"/>
    <row r="8301" ht="12.6" hidden="1"/>
    <row r="8302" ht="12.6" hidden="1"/>
    <row r="8303" ht="12.6" hidden="1"/>
    <row r="8304" ht="12.6" hidden="1"/>
    <row r="8305" ht="12.6" hidden="1"/>
    <row r="8306" ht="12.6" hidden="1"/>
    <row r="8307" ht="12.6" hidden="1"/>
    <row r="8308" ht="12.6" hidden="1"/>
    <row r="8309" ht="12.6" hidden="1"/>
    <row r="8310" ht="12.6" hidden="1"/>
    <row r="8311" ht="12.6" hidden="1"/>
    <row r="8312" ht="12.6" hidden="1"/>
    <row r="8313" ht="12.6" hidden="1"/>
    <row r="8314" ht="12.6" hidden="1"/>
    <row r="8315" ht="12.6" hidden="1"/>
    <row r="8316" ht="12.6" hidden="1"/>
    <row r="8317" ht="12.6" hidden="1"/>
    <row r="8318" ht="12.6" hidden="1"/>
    <row r="8319" ht="12.6" hidden="1"/>
    <row r="8320" ht="12.6" hidden="1"/>
    <row r="8321" ht="12.6" hidden="1"/>
    <row r="8322" ht="12.6" hidden="1"/>
    <row r="8323" ht="12.6" hidden="1"/>
    <row r="8324" ht="12.6" hidden="1"/>
    <row r="8325" ht="12.6" hidden="1"/>
    <row r="8326" ht="12.6" hidden="1"/>
    <row r="8327" ht="12.6" hidden="1"/>
    <row r="8328" ht="12.6" hidden="1"/>
    <row r="8329" ht="12.6" hidden="1"/>
    <row r="8330" ht="12.6" hidden="1"/>
    <row r="8331" ht="12.6" hidden="1"/>
    <row r="8332" ht="12.6" hidden="1"/>
    <row r="8333" ht="12.6" hidden="1"/>
    <row r="8334" ht="12.6" hidden="1"/>
    <row r="8335" ht="12.6" hidden="1"/>
    <row r="8336" ht="12.6" hidden="1"/>
    <row r="8337" ht="12.6" hidden="1"/>
    <row r="8338" ht="12.6" hidden="1"/>
    <row r="8339" ht="12.6" hidden="1"/>
    <row r="8340" ht="12.6" hidden="1"/>
    <row r="8341" ht="12.6" hidden="1"/>
    <row r="8342" ht="12.6" hidden="1"/>
    <row r="8343" ht="12.6" hidden="1"/>
    <row r="8344" ht="12.6" hidden="1"/>
    <row r="8345" ht="12.6" hidden="1"/>
    <row r="8346" ht="12.6" hidden="1"/>
    <row r="8347" ht="12.6" hidden="1"/>
    <row r="8348" ht="12.6" hidden="1"/>
    <row r="8349" ht="12.6" hidden="1"/>
    <row r="8350" ht="12.6" hidden="1"/>
    <row r="8351" ht="12.6" hidden="1"/>
    <row r="8352" ht="12.6" hidden="1"/>
    <row r="8353" ht="12.6" hidden="1"/>
    <row r="8354" ht="12.6" hidden="1"/>
    <row r="8355" ht="12.6" hidden="1"/>
    <row r="8356" ht="12.6" hidden="1"/>
    <row r="8357" ht="12.6" hidden="1"/>
    <row r="8358" ht="12.6" hidden="1"/>
    <row r="8359" ht="12.6" hidden="1"/>
    <row r="8360" ht="12.6" hidden="1"/>
    <row r="8361" ht="12.6" hidden="1"/>
    <row r="8362" ht="12.6" hidden="1"/>
    <row r="8363" ht="12.6" hidden="1"/>
    <row r="8364" ht="12.6" hidden="1"/>
    <row r="8365" ht="12.6" hidden="1"/>
    <row r="8366" ht="12.6" hidden="1"/>
    <row r="8367" ht="12.6" hidden="1"/>
    <row r="8368" ht="12.6" hidden="1"/>
    <row r="8369" ht="12.6" hidden="1"/>
    <row r="8370" ht="12.6" hidden="1"/>
    <row r="8371" ht="12.6" hidden="1"/>
    <row r="8372" ht="12.6" hidden="1"/>
    <row r="8373" ht="12.6" hidden="1"/>
    <row r="8374" ht="12.6" hidden="1"/>
    <row r="8375" ht="12.6" hidden="1"/>
    <row r="8376" ht="12.6" hidden="1"/>
    <row r="8377" ht="12.6" hidden="1"/>
    <row r="8378" ht="12.6" hidden="1"/>
    <row r="8379" ht="12.6" hidden="1"/>
    <row r="8380" ht="12.6" hidden="1"/>
    <row r="8381" ht="12.6" hidden="1"/>
    <row r="8382" ht="12.6" hidden="1"/>
    <row r="8383" ht="12.6" hidden="1"/>
    <row r="8384" ht="12.6" hidden="1"/>
    <row r="8385" ht="12.6" hidden="1"/>
    <row r="8386" ht="12.6" hidden="1"/>
    <row r="8387" ht="12.6" hidden="1"/>
    <row r="8388" ht="12.6" hidden="1"/>
    <row r="8389" ht="12.6" hidden="1"/>
    <row r="8390" ht="12.6" hidden="1"/>
    <row r="8391" ht="12.6" hidden="1"/>
    <row r="8392" ht="12.6" hidden="1"/>
    <row r="8393" ht="12.6" hidden="1"/>
    <row r="8394" ht="12.6" hidden="1"/>
    <row r="8395" ht="12.6" hidden="1"/>
    <row r="8396" ht="12.6" hidden="1"/>
    <row r="8397" ht="12.6" hidden="1"/>
    <row r="8398" ht="12.6" hidden="1"/>
    <row r="8399" ht="12.6" hidden="1"/>
    <row r="8400" ht="12.6" hidden="1"/>
    <row r="8401" ht="12.6" hidden="1"/>
    <row r="8402" ht="12.6" hidden="1"/>
    <row r="8403" ht="12.6" hidden="1"/>
    <row r="8404" ht="12.6" hidden="1"/>
    <row r="8405" ht="12.6" hidden="1"/>
    <row r="8406" ht="12.6" hidden="1"/>
    <row r="8407" ht="12.6" hidden="1"/>
    <row r="8408" ht="12.6" hidden="1"/>
    <row r="8409" ht="12.6" hidden="1"/>
    <row r="8410" ht="12.6" hidden="1"/>
    <row r="8411" ht="12.6" hidden="1"/>
    <row r="8412" ht="12.6" hidden="1"/>
    <row r="8413" ht="12.6" hidden="1"/>
    <row r="8414" ht="12.6" hidden="1"/>
    <row r="8415" ht="12.6" hidden="1"/>
    <row r="8416" ht="12.6" hidden="1"/>
    <row r="8417" ht="12.6" hidden="1"/>
    <row r="8418" ht="12.6" hidden="1"/>
    <row r="8419" ht="12.6" hidden="1"/>
    <row r="8420" ht="12.6" hidden="1"/>
    <row r="8421" ht="12.6" hidden="1"/>
    <row r="8422" ht="12.6" hidden="1"/>
    <row r="8423" ht="12.6" hidden="1"/>
    <row r="8424" ht="12.6" hidden="1"/>
    <row r="8425" ht="12.6" hidden="1"/>
    <row r="8426" ht="12.6" hidden="1"/>
    <row r="8427" ht="12.6" hidden="1"/>
    <row r="8428" ht="12.6" hidden="1"/>
    <row r="8429" ht="12.6" hidden="1"/>
    <row r="8430" ht="12.6" hidden="1"/>
    <row r="8431" ht="12.6" hidden="1"/>
    <row r="8432" ht="12.6" hidden="1"/>
    <row r="8433" ht="12.6" hidden="1"/>
    <row r="8434" ht="12.6" hidden="1"/>
    <row r="8435" ht="12.6" hidden="1"/>
    <row r="8436" ht="12.6" hidden="1"/>
    <row r="8437" ht="12.6" hidden="1"/>
    <row r="8438" ht="12.6" hidden="1"/>
    <row r="8439" ht="12.6" hidden="1"/>
    <row r="8440" ht="12.6" hidden="1"/>
    <row r="8441" ht="12.6" hidden="1"/>
    <row r="8442" ht="12.6" hidden="1"/>
    <row r="8443" ht="12.6" hidden="1"/>
    <row r="8444" ht="12.6" hidden="1"/>
    <row r="8445" ht="12.6" hidden="1"/>
    <row r="8446" ht="12.6" hidden="1"/>
    <row r="8447" ht="12.6" hidden="1"/>
    <row r="8448" ht="12.6" hidden="1"/>
    <row r="8449" ht="12.6" hidden="1"/>
    <row r="8450" ht="12.6" hidden="1"/>
    <row r="8451" ht="12.6" hidden="1"/>
    <row r="8452" ht="12.6" hidden="1"/>
    <row r="8453" ht="12.6" hidden="1"/>
    <row r="8454" ht="12.6" hidden="1"/>
    <row r="8455" ht="12.6" hidden="1"/>
    <row r="8456" ht="12.6" hidden="1"/>
    <row r="8457" ht="12.6" hidden="1"/>
    <row r="8458" ht="12.6" hidden="1"/>
    <row r="8459" ht="12.6" hidden="1"/>
    <row r="8460" ht="12.6" hidden="1"/>
    <row r="8461" ht="12.6" hidden="1"/>
    <row r="8462" ht="12.6" hidden="1"/>
    <row r="8463" ht="12.6" hidden="1"/>
    <row r="8464" ht="12.6" hidden="1"/>
    <row r="8465" ht="12.6" hidden="1"/>
    <row r="8466" ht="12.6" hidden="1"/>
    <row r="8467" ht="12.6" hidden="1"/>
    <row r="8468" ht="12.6" hidden="1"/>
    <row r="8469" ht="12.6" hidden="1"/>
    <row r="8470" ht="12.6" hidden="1"/>
    <row r="8471" ht="12.6" hidden="1"/>
    <row r="8472" ht="12.6" hidden="1"/>
    <row r="8473" ht="12.6" hidden="1"/>
    <row r="8474" ht="12.6" hidden="1"/>
    <row r="8475" ht="12.6" hidden="1"/>
    <row r="8476" ht="12.6" hidden="1"/>
    <row r="8477" ht="12.6" hidden="1"/>
    <row r="8478" ht="12.6" hidden="1"/>
    <row r="8479" ht="12.6" hidden="1"/>
    <row r="8480" ht="12.6" hidden="1"/>
    <row r="8481" ht="12.6" hidden="1"/>
    <row r="8482" ht="12.6" hidden="1"/>
    <row r="8483" ht="12.6" hidden="1"/>
    <row r="8484" ht="12.6" hidden="1"/>
    <row r="8485" ht="12.6" hidden="1"/>
    <row r="8486" ht="12.6" hidden="1"/>
    <row r="8487" ht="12.6" hidden="1"/>
    <row r="8488" ht="12.6" hidden="1"/>
    <row r="8489" ht="12.6" hidden="1"/>
    <row r="8490" ht="12.6" hidden="1"/>
    <row r="8491" ht="12.6" hidden="1"/>
    <row r="8492" ht="12.6" hidden="1"/>
    <row r="8493" ht="12.6" hidden="1"/>
    <row r="8494" ht="12.6" hidden="1"/>
    <row r="8495" ht="12.6" hidden="1"/>
    <row r="8496" ht="12.6" hidden="1"/>
    <row r="8497" ht="12.6" hidden="1"/>
    <row r="8498" ht="12.6" hidden="1"/>
    <row r="8499" ht="12.6" hidden="1"/>
    <row r="8500" ht="12.6" hidden="1"/>
    <row r="8501" ht="12.6" hidden="1"/>
    <row r="8502" ht="12.6" hidden="1"/>
    <row r="8503" ht="12.6" hidden="1"/>
    <row r="8504" ht="12.6" hidden="1"/>
    <row r="8505" ht="12.6" hidden="1"/>
    <row r="8506" ht="12.6" hidden="1"/>
    <row r="8507" ht="12.6" hidden="1"/>
    <row r="8508" ht="12.6" hidden="1"/>
    <row r="8509" ht="12.6" hidden="1"/>
    <row r="8510" ht="12.6" hidden="1"/>
    <row r="8511" ht="12.6" hidden="1"/>
    <row r="8512" ht="12.6" hidden="1"/>
    <row r="8513" ht="12.6" hidden="1"/>
    <row r="8514" ht="12.6" hidden="1"/>
    <row r="8515" ht="12.6" hidden="1"/>
    <row r="8516" ht="12.6" hidden="1"/>
    <row r="8517" ht="12.6" hidden="1"/>
    <row r="8518" ht="12.6" hidden="1"/>
    <row r="8519" ht="12.6" hidden="1"/>
    <row r="8520" ht="12.6" hidden="1"/>
    <row r="8521" ht="12.6" hidden="1"/>
    <row r="8522" ht="12.6" hidden="1"/>
    <row r="8523" ht="12.6" hidden="1"/>
    <row r="8524" ht="12.6" hidden="1"/>
    <row r="8525" ht="12.6" hidden="1"/>
    <row r="8526" ht="12.6" hidden="1"/>
    <row r="8527" ht="12.6" hidden="1"/>
    <row r="8528" ht="12.6" hidden="1"/>
    <row r="8529" ht="12.6" hidden="1"/>
    <row r="8530" ht="12.6" hidden="1"/>
    <row r="8531" ht="12.6" hidden="1"/>
    <row r="8532" ht="12.6" hidden="1"/>
    <row r="8533" ht="12.6" hidden="1"/>
    <row r="8534" ht="12.6" hidden="1"/>
    <row r="8535" ht="12.6" hidden="1"/>
    <row r="8536" ht="12.6" hidden="1"/>
    <row r="8537" ht="12.6" hidden="1"/>
    <row r="8538" ht="12.6" hidden="1"/>
    <row r="8539" ht="12.6" hidden="1"/>
    <row r="8540" ht="12.6" hidden="1"/>
    <row r="8541" ht="12.6" hidden="1"/>
    <row r="8542" ht="12.6" hidden="1"/>
    <row r="8543" ht="12.6" hidden="1"/>
    <row r="8544" ht="12.6" hidden="1"/>
    <row r="8545" ht="12.6" hidden="1"/>
    <row r="8546" ht="12.6" hidden="1"/>
    <row r="8547" ht="12.6" hidden="1"/>
    <row r="8548" ht="12.6" hidden="1"/>
    <row r="8549" ht="12.6" hidden="1"/>
    <row r="8550" ht="12.6" hidden="1"/>
    <row r="8551" ht="12.6" hidden="1"/>
    <row r="8552" ht="12.6" hidden="1"/>
    <row r="8553" ht="12.6" hidden="1"/>
    <row r="8554" ht="12.6" hidden="1"/>
    <row r="8555" ht="12.6" hidden="1"/>
    <row r="8556" ht="12.6" hidden="1"/>
    <row r="8557" ht="12.6" hidden="1"/>
    <row r="8558" ht="12.6" hidden="1"/>
    <row r="8559" ht="12.6" hidden="1"/>
    <row r="8560" ht="12.6" hidden="1"/>
    <row r="8561" ht="12.6" hidden="1"/>
    <row r="8562" ht="12.6" hidden="1"/>
    <row r="8563" ht="12.6" hidden="1"/>
    <row r="8564" ht="12.6" hidden="1"/>
    <row r="8565" ht="12.6" hidden="1"/>
    <row r="8566" ht="12.6" hidden="1"/>
    <row r="8567" ht="12.6" hidden="1"/>
    <row r="8568" ht="12.6" hidden="1"/>
    <row r="8569" ht="12.6" hidden="1"/>
    <row r="8570" ht="12.6" hidden="1"/>
    <row r="8571" ht="12.6" hidden="1"/>
    <row r="8572" ht="12.6" hidden="1"/>
    <row r="8573" ht="12.6" hidden="1"/>
    <row r="8574" ht="12.6" hidden="1"/>
    <row r="8575" ht="12.6" hidden="1"/>
    <row r="8576" ht="12.6" hidden="1"/>
    <row r="8577" ht="12.6" hidden="1"/>
    <row r="8578" ht="12.6" hidden="1"/>
    <row r="8579" ht="12.6" hidden="1"/>
    <row r="8580" ht="12.6" hidden="1"/>
    <row r="8581" ht="12.6" hidden="1"/>
    <row r="8582" ht="12.6" hidden="1"/>
    <row r="8583" ht="12.6" hidden="1"/>
    <row r="8584" ht="12.6" hidden="1"/>
    <row r="8585" ht="12.6" hidden="1"/>
    <row r="8586" ht="12.6" hidden="1"/>
    <row r="8587" ht="12.6" hidden="1"/>
    <row r="8588" ht="12.6" hidden="1"/>
    <row r="8589" ht="12.6" hidden="1"/>
    <row r="8590" ht="12.6" hidden="1"/>
    <row r="8591" ht="12.6" hidden="1"/>
    <row r="8592" ht="12.6" hidden="1"/>
    <row r="8593" ht="12.6" hidden="1"/>
    <row r="8594" ht="12.6" hidden="1"/>
    <row r="8595" ht="12.6" hidden="1"/>
    <row r="8596" ht="12.6" hidden="1"/>
    <row r="8597" ht="12.6" hidden="1"/>
    <row r="8598" ht="12.6" hidden="1"/>
    <row r="8599" ht="12.6" hidden="1"/>
    <row r="8600" ht="12.6" hidden="1"/>
    <row r="8601" ht="12.6" hidden="1"/>
    <row r="8602" ht="12.6" hidden="1"/>
    <row r="8603" ht="12.6" hidden="1"/>
    <row r="8604" ht="12.6" hidden="1"/>
    <row r="8605" ht="12.6" hidden="1"/>
    <row r="8606" ht="12.6" hidden="1"/>
    <row r="8607" ht="12.6" hidden="1"/>
    <row r="8608" ht="12.6" hidden="1"/>
    <row r="8609" ht="12.6" hidden="1"/>
    <row r="8610" ht="12.6" hidden="1"/>
    <row r="8611" ht="12.6" hidden="1"/>
    <row r="8612" ht="12.6" hidden="1"/>
    <row r="8613" ht="12.6" hidden="1"/>
    <row r="8614" ht="12.6" hidden="1"/>
    <row r="8615" ht="12.6" hidden="1"/>
    <row r="8616" ht="12.6" hidden="1"/>
    <row r="8617" ht="12.6" hidden="1"/>
    <row r="8618" ht="12.6" hidden="1"/>
    <row r="8619" ht="12.6" hidden="1"/>
    <row r="8620" ht="12.6" hidden="1"/>
    <row r="8621" ht="12.6" hidden="1"/>
    <row r="8622" ht="12.6" hidden="1"/>
    <row r="8623" ht="12.6" hidden="1"/>
    <row r="8624" ht="12.6" hidden="1"/>
    <row r="8625" ht="12.6" hidden="1"/>
    <row r="8626" ht="12.6" hidden="1"/>
    <row r="8627" ht="12.6" hidden="1"/>
    <row r="8628" ht="12.6" hidden="1"/>
    <row r="8629" ht="12.6" hidden="1"/>
    <row r="8630" ht="12.6" hidden="1"/>
    <row r="8631" ht="12.6" hidden="1"/>
    <row r="8632" ht="12.6" hidden="1"/>
    <row r="8633" ht="12.6" hidden="1"/>
    <row r="8634" ht="12.6" hidden="1"/>
    <row r="8635" ht="12.6" hidden="1"/>
    <row r="8636" ht="12.6" hidden="1"/>
    <row r="8637" ht="12.6" hidden="1"/>
    <row r="8638" ht="12.6" hidden="1"/>
    <row r="8639" ht="12.6" hidden="1"/>
    <row r="8640" ht="12.6" hidden="1"/>
    <row r="8641" ht="12.6" hidden="1"/>
    <row r="8642" ht="12.6" hidden="1"/>
    <row r="8643" ht="12.6" hidden="1"/>
    <row r="8644" ht="12.6" hidden="1"/>
    <row r="8645" ht="12.6" hidden="1"/>
    <row r="8646" ht="12.6" hidden="1"/>
    <row r="8647" ht="12.6" hidden="1"/>
    <row r="8648" ht="12.6" hidden="1"/>
    <row r="8649" ht="12.6" hidden="1"/>
    <row r="8650" ht="12.6" hidden="1"/>
    <row r="8651" ht="12.6" hidden="1"/>
    <row r="8652" ht="12.6" hidden="1"/>
    <row r="8653" ht="12.6" hidden="1"/>
    <row r="8654" ht="12.6" hidden="1"/>
    <row r="8655" ht="12.6" hidden="1"/>
    <row r="8656" ht="12.6" hidden="1"/>
    <row r="8657" ht="12.6" hidden="1"/>
    <row r="8658" ht="12.6" hidden="1"/>
    <row r="8659" ht="12.6" hidden="1"/>
    <row r="8660" ht="12.6" hidden="1"/>
    <row r="8661" ht="12.6" hidden="1"/>
    <row r="8662" ht="12.6" hidden="1"/>
    <row r="8663" ht="12.6" hidden="1"/>
    <row r="8664" ht="12.6" hidden="1"/>
    <row r="8665" ht="12.6" hidden="1"/>
    <row r="8666" ht="12.6" hidden="1"/>
    <row r="8667" ht="12.6" hidden="1"/>
    <row r="8668" ht="12.6" hidden="1"/>
    <row r="8669" ht="12.6" hidden="1"/>
    <row r="8670" ht="12.6" hidden="1"/>
    <row r="8671" ht="12.6" hidden="1"/>
    <row r="8672" ht="12.6" hidden="1"/>
    <row r="8673" ht="12.6" hidden="1"/>
    <row r="8674" ht="12.6" hidden="1"/>
    <row r="8675" ht="12.6" hidden="1"/>
    <row r="8676" ht="12.6" hidden="1"/>
    <row r="8677" ht="12.6" hidden="1"/>
    <row r="8678" ht="12.6" hidden="1"/>
    <row r="8679" ht="12.6" hidden="1"/>
    <row r="8680" ht="12.6" hidden="1"/>
    <row r="8681" ht="12.6" hidden="1"/>
    <row r="8682" ht="12.6" hidden="1"/>
    <row r="8683" ht="12.6" hidden="1"/>
    <row r="8684" ht="12.6" hidden="1"/>
    <row r="8685" ht="12.6" hidden="1"/>
    <row r="8686" ht="12.6" hidden="1"/>
    <row r="8687" ht="12.6" hidden="1"/>
    <row r="8688" ht="12.6" hidden="1"/>
    <row r="8689" ht="12.6" hidden="1"/>
    <row r="8690" ht="12.6" hidden="1"/>
    <row r="8691" ht="12.6" hidden="1"/>
    <row r="8692" ht="12.6" hidden="1"/>
    <row r="8693" ht="12.6" hidden="1"/>
    <row r="8694" ht="12.6" hidden="1"/>
    <row r="8695" ht="12.6" hidden="1"/>
    <row r="8696" ht="12.6" hidden="1"/>
    <row r="8697" ht="12.6" hidden="1"/>
    <row r="8698" ht="12.6" hidden="1"/>
    <row r="8699" ht="12.6" hidden="1"/>
    <row r="8700" ht="12.6" hidden="1"/>
    <row r="8701" ht="12.6" hidden="1"/>
    <row r="8702" ht="12.6" hidden="1"/>
    <row r="8703" ht="12.6" hidden="1"/>
    <row r="8704" ht="12.6" hidden="1"/>
    <row r="8705" ht="12.6" hidden="1"/>
    <row r="8706" ht="12.6" hidden="1"/>
    <row r="8707" ht="12.6" hidden="1"/>
    <row r="8708" ht="12.6" hidden="1"/>
    <row r="8709" ht="12.6" hidden="1"/>
    <row r="8710" ht="12.6" hidden="1"/>
    <row r="8711" ht="12.6" hidden="1"/>
    <row r="8712" ht="12.6" hidden="1"/>
    <row r="8713" ht="12.6" hidden="1"/>
    <row r="8714" ht="12.6" hidden="1"/>
    <row r="8715" ht="12.6" hidden="1"/>
    <row r="8716" ht="12.6" hidden="1"/>
    <row r="8717" ht="12.6" hidden="1"/>
    <row r="8718" ht="12.6" hidden="1"/>
    <row r="8719" ht="12.6" hidden="1"/>
    <row r="8720" ht="12.6" hidden="1"/>
    <row r="8721" ht="12.6" hidden="1"/>
    <row r="8722" ht="12.6" hidden="1"/>
    <row r="8723" ht="12.6" hidden="1"/>
    <row r="8724" ht="12.6" hidden="1"/>
    <row r="8725" ht="12.6" hidden="1"/>
    <row r="8726" ht="12.6" hidden="1"/>
    <row r="8727" ht="12.6" hidden="1"/>
    <row r="8728" ht="12.6" hidden="1"/>
    <row r="8729" ht="12.6" hidden="1"/>
    <row r="8730" ht="12.6" hidden="1"/>
    <row r="8731" ht="12.6" hidden="1"/>
    <row r="8732" ht="12.6" hidden="1"/>
    <row r="8733" ht="12.6" hidden="1"/>
    <row r="8734" ht="12.6" hidden="1"/>
    <row r="8735" ht="12.6" hidden="1"/>
    <row r="8736" ht="12.6" hidden="1"/>
    <row r="8737" ht="12.6" hidden="1"/>
    <row r="8738" ht="12.6" hidden="1"/>
    <row r="8739" ht="12.6" hidden="1"/>
    <row r="8740" ht="12.6" hidden="1"/>
    <row r="8741" ht="12.6" hidden="1"/>
    <row r="8742" ht="12.6" hidden="1"/>
    <row r="8743" ht="12.6" hidden="1"/>
    <row r="8744" ht="12.6" hidden="1"/>
    <row r="8745" ht="12.6" hidden="1"/>
    <row r="8746" ht="12.6" hidden="1"/>
    <row r="8747" ht="12.6" hidden="1"/>
    <row r="8748" ht="12.6" hidden="1"/>
    <row r="8749" ht="12.6" hidden="1"/>
    <row r="8750" ht="12.6" hidden="1"/>
    <row r="8751" ht="12.6" hidden="1"/>
    <row r="8752" ht="12.6" hidden="1"/>
    <row r="8753" ht="12.6" hidden="1"/>
    <row r="8754" ht="12.6" hidden="1"/>
    <row r="8755" ht="12.6" hidden="1"/>
    <row r="8756" ht="12.6" hidden="1"/>
    <row r="8757" ht="12.6" hidden="1"/>
    <row r="8758" ht="12.6" hidden="1"/>
    <row r="8759" ht="12.6" hidden="1"/>
    <row r="8760" ht="12.6" hidden="1"/>
    <row r="8761" ht="12.6" hidden="1"/>
    <row r="8762" ht="12.6" hidden="1"/>
    <row r="8763" ht="12.6" hidden="1"/>
    <row r="8764" ht="12.6" hidden="1"/>
    <row r="8765" ht="12.6" hidden="1"/>
    <row r="8766" ht="12.6" hidden="1"/>
    <row r="8767" ht="12.6" hidden="1"/>
    <row r="8768" ht="12.6" hidden="1"/>
    <row r="8769" ht="12.6" hidden="1"/>
    <row r="8770" ht="12.6" hidden="1"/>
    <row r="8771" ht="12.6" hidden="1"/>
    <row r="8772" ht="12.6" hidden="1"/>
    <row r="8773" ht="12.6" hidden="1"/>
    <row r="8774" ht="12.6" hidden="1"/>
    <row r="8775" ht="12.6" hidden="1"/>
    <row r="8776" ht="12.6" hidden="1"/>
    <row r="8777" ht="12.6" hidden="1"/>
    <row r="8778" ht="12.6" hidden="1"/>
    <row r="8779" ht="12.6" hidden="1"/>
    <row r="8780" ht="12.6" hidden="1"/>
    <row r="8781" ht="12.6" hidden="1"/>
    <row r="8782" ht="12.6" hidden="1"/>
    <row r="8783" ht="12.6" hidden="1"/>
    <row r="8784" ht="12.6" hidden="1"/>
    <row r="8785" ht="12.6" hidden="1"/>
    <row r="8786" ht="12.6" hidden="1"/>
    <row r="8787" ht="12.6" hidden="1"/>
    <row r="8788" ht="12.6" hidden="1"/>
    <row r="8789" ht="12.6" hidden="1"/>
    <row r="8790" ht="12.6" hidden="1"/>
    <row r="8791" ht="12.6" hidden="1"/>
    <row r="8792" ht="12.6" hidden="1"/>
    <row r="8793" ht="12.6" hidden="1"/>
    <row r="8794" ht="12.6" hidden="1"/>
    <row r="8795" ht="12.6" hidden="1"/>
    <row r="8796" ht="12.6" hidden="1"/>
    <row r="8797" ht="12.6" hidden="1"/>
    <row r="8798" ht="12.6" hidden="1"/>
    <row r="8799" ht="12.6" hidden="1"/>
    <row r="8800" ht="12.6" hidden="1"/>
    <row r="8801" ht="12.6" hidden="1"/>
    <row r="8802" ht="12.6" hidden="1"/>
    <row r="8803" ht="12.6" hidden="1"/>
    <row r="8804" ht="12.6" hidden="1"/>
    <row r="8805" ht="12.6" hidden="1"/>
    <row r="8806" ht="12.6" hidden="1"/>
    <row r="8807" ht="12.6" hidden="1"/>
    <row r="8808" ht="12.6" hidden="1"/>
    <row r="8809" ht="12.6" hidden="1"/>
    <row r="8810" ht="12.6" hidden="1"/>
    <row r="8811" ht="12.6" hidden="1"/>
    <row r="8812" ht="12.6" hidden="1"/>
    <row r="8813" ht="12.6" hidden="1"/>
    <row r="8814" ht="12.6" hidden="1"/>
    <row r="8815" ht="12.6" hidden="1"/>
    <row r="8816" ht="12.6" hidden="1"/>
    <row r="8817" ht="12.6" hidden="1"/>
    <row r="8818" ht="12.6" hidden="1"/>
    <row r="8819" ht="12.6" hidden="1"/>
    <row r="8820" ht="12.6" hidden="1"/>
    <row r="8821" ht="12.6" hidden="1"/>
    <row r="8822" ht="12.6" hidden="1"/>
    <row r="8823" ht="12.6" hidden="1"/>
    <row r="8824" ht="12.6" hidden="1"/>
    <row r="8825" ht="12.6" hidden="1"/>
    <row r="8826" ht="12.6" hidden="1"/>
    <row r="8827" ht="12.6" hidden="1"/>
    <row r="8828" ht="12.6" hidden="1"/>
    <row r="8829" ht="12.6" hidden="1"/>
    <row r="8830" ht="12.6" hidden="1"/>
    <row r="8831" ht="12.6" hidden="1"/>
    <row r="8832" ht="12.6" hidden="1"/>
    <row r="8833" ht="12.6" hidden="1"/>
    <row r="8834" ht="12.6" hidden="1"/>
    <row r="8835" ht="12.6" hidden="1"/>
    <row r="8836" ht="12.6" hidden="1"/>
    <row r="8837" ht="12.6" hidden="1"/>
    <row r="8838" ht="12.6" hidden="1"/>
    <row r="8839" ht="12.6" hidden="1"/>
    <row r="8840" ht="12.6" hidden="1"/>
    <row r="8841" ht="12.6" hidden="1"/>
    <row r="8842" ht="12.6" hidden="1"/>
    <row r="8843" ht="12.6" hidden="1"/>
    <row r="8844" ht="12.6" hidden="1"/>
    <row r="8845" ht="12.6" hidden="1"/>
    <row r="8846" ht="12.6" hidden="1"/>
    <row r="8847" ht="12.6" hidden="1"/>
    <row r="8848" ht="12.6" hidden="1"/>
    <row r="8849" ht="12.6" hidden="1"/>
    <row r="8850" ht="12.6" hidden="1"/>
    <row r="8851" ht="12.6" hidden="1"/>
    <row r="8852" ht="12.6" hidden="1"/>
    <row r="8853" ht="12.6" hidden="1"/>
    <row r="8854" ht="12.6" hidden="1"/>
    <row r="8855" ht="12.6" hidden="1"/>
    <row r="8856" ht="12.6" hidden="1"/>
    <row r="8857" ht="12.6" hidden="1"/>
    <row r="8858" ht="12.6" hidden="1"/>
    <row r="8859" ht="12.6" hidden="1"/>
    <row r="8860" ht="12.6" hidden="1"/>
    <row r="8861" ht="12.6" hidden="1"/>
    <row r="8862" ht="12.6" hidden="1"/>
    <row r="8863" ht="12.6" hidden="1"/>
    <row r="8864" ht="12.6" hidden="1"/>
    <row r="8865" ht="12.6" hidden="1"/>
    <row r="8866" ht="12.6" hidden="1"/>
    <row r="8867" ht="12.6" hidden="1"/>
    <row r="8868" ht="12.6" hidden="1"/>
    <row r="8869" ht="12.6" hidden="1"/>
    <row r="8870" ht="12.6" hidden="1"/>
    <row r="8871" ht="12.6" hidden="1"/>
    <row r="8872" ht="12.6" hidden="1"/>
    <row r="8873" ht="12.6" hidden="1"/>
    <row r="8874" ht="12.6" hidden="1"/>
    <row r="8875" ht="12.6" hidden="1"/>
    <row r="8876" ht="12.6" hidden="1"/>
    <row r="8877" ht="12.6" hidden="1"/>
    <row r="8878" ht="12.6" hidden="1"/>
    <row r="8879" ht="12.6" hidden="1"/>
    <row r="8880" ht="12.6" hidden="1"/>
    <row r="8881" ht="12.6" hidden="1"/>
    <row r="8882" ht="12.6" hidden="1"/>
    <row r="8883" ht="12.6" hidden="1"/>
    <row r="8884" ht="12.6" hidden="1"/>
    <row r="8885" ht="12.6" hidden="1"/>
    <row r="8886" ht="12.6" hidden="1"/>
    <row r="8887" ht="12.6" hidden="1"/>
    <row r="8888" ht="12.6" hidden="1"/>
    <row r="8889" ht="12.6" hidden="1"/>
    <row r="8890" ht="12.6" hidden="1"/>
    <row r="8891" ht="12.6" hidden="1"/>
    <row r="8892" ht="12.6" hidden="1"/>
    <row r="8893" ht="12.6" hidden="1"/>
    <row r="8894" ht="12.6" hidden="1"/>
    <row r="8895" ht="12.6" hidden="1"/>
    <row r="8896" ht="12.6" hidden="1"/>
    <row r="8897" ht="12.6" hidden="1"/>
    <row r="8898" ht="12.6" hidden="1"/>
    <row r="8899" ht="12.6" hidden="1"/>
    <row r="8900" ht="12.6" hidden="1"/>
    <row r="8901" ht="12.6" hidden="1"/>
    <row r="8902" ht="12.6" hidden="1"/>
    <row r="8903" ht="12.6" hidden="1"/>
    <row r="8904" ht="12.6" hidden="1"/>
    <row r="8905" ht="12.6" hidden="1"/>
    <row r="8906" ht="12.6" hidden="1"/>
    <row r="8907" ht="12.6" hidden="1"/>
    <row r="8908" ht="12.6" hidden="1"/>
    <row r="8909" ht="12.6" hidden="1"/>
    <row r="8910" ht="12.6" hidden="1"/>
    <row r="8911" ht="12.6" hidden="1"/>
    <row r="8912" ht="12.6" hidden="1"/>
    <row r="8913" ht="12.6" hidden="1"/>
    <row r="8914" ht="12.6" hidden="1"/>
    <row r="8915" ht="12.6" hidden="1"/>
    <row r="8916" ht="12.6" hidden="1"/>
    <row r="8917" ht="12.6" hidden="1"/>
    <row r="8918" ht="12.6" hidden="1"/>
    <row r="8919" ht="12.6" hidden="1"/>
    <row r="8920" ht="12.6" hidden="1"/>
    <row r="8921" ht="12.6" hidden="1"/>
    <row r="8922" ht="12.6" hidden="1"/>
    <row r="8923" ht="12.6" hidden="1"/>
    <row r="8924" ht="12.6" hidden="1"/>
    <row r="8925" ht="12.6" hidden="1"/>
    <row r="8926" ht="12.6" hidden="1"/>
    <row r="8927" ht="12.6" hidden="1"/>
    <row r="8928" ht="12.6" hidden="1"/>
    <row r="8929" ht="12.6" hidden="1"/>
    <row r="8930" ht="12.6" hidden="1"/>
    <row r="8931" ht="12.6" hidden="1"/>
    <row r="8932" ht="12.6" hidden="1"/>
    <row r="8933" ht="12.6" hidden="1"/>
    <row r="8934" ht="12.6" hidden="1"/>
    <row r="8935" ht="12.6" hidden="1"/>
    <row r="8936" ht="12.6" hidden="1"/>
    <row r="8937" ht="12.6" hidden="1"/>
    <row r="8938" ht="12.6" hidden="1"/>
    <row r="8939" ht="12.6" hidden="1"/>
    <row r="8940" ht="12.6" hidden="1"/>
    <row r="8941" ht="12.6" hidden="1"/>
    <row r="8942" ht="12.6" hidden="1"/>
    <row r="8943" ht="12.6" hidden="1"/>
    <row r="8944" ht="12.6" hidden="1"/>
    <row r="8945" ht="12.6" hidden="1"/>
    <row r="8946" ht="12.6" hidden="1"/>
    <row r="8947" ht="12.6" hidden="1"/>
    <row r="8948" ht="12.6" hidden="1"/>
    <row r="8949" ht="12.6" hidden="1"/>
    <row r="8950" ht="12.6" hidden="1"/>
    <row r="8951" ht="12.6" hidden="1"/>
    <row r="8952" ht="12.6" hidden="1"/>
    <row r="8953" ht="12.6" hidden="1"/>
    <row r="8954" ht="12.6" hidden="1"/>
    <row r="8955" ht="12.6" hidden="1"/>
    <row r="8956" ht="12.6" hidden="1"/>
    <row r="8957" ht="12.6" hidden="1"/>
    <row r="8958" ht="12.6" hidden="1"/>
    <row r="8959" ht="12.6" hidden="1"/>
    <row r="8960" ht="12.6" hidden="1"/>
    <row r="8961" ht="12.6" hidden="1"/>
    <row r="8962" ht="12.6" hidden="1"/>
    <row r="8963" ht="12.6" hidden="1"/>
    <row r="8964" ht="12.6" hidden="1"/>
    <row r="8965" ht="12.6" hidden="1"/>
    <row r="8966" ht="12.6" hidden="1"/>
    <row r="8967" ht="12.6" hidden="1"/>
    <row r="8968" ht="12.6" hidden="1"/>
    <row r="8969" ht="12.6" hidden="1"/>
    <row r="8970" ht="12.6" hidden="1"/>
    <row r="8971" ht="12.6" hidden="1"/>
    <row r="8972" ht="12.6" hidden="1"/>
    <row r="8973" ht="12.6" hidden="1"/>
    <row r="8974" ht="12.6" hidden="1"/>
    <row r="8975" ht="12.6" hidden="1"/>
    <row r="8976" ht="12.6" hidden="1"/>
    <row r="8977" ht="12.6" hidden="1"/>
    <row r="8978" ht="12.6" hidden="1"/>
    <row r="8979" ht="12.6" hidden="1"/>
    <row r="8980" ht="12.6" hidden="1"/>
    <row r="8981" ht="12.6" hidden="1"/>
    <row r="8982" ht="12.6" hidden="1"/>
    <row r="8983" ht="12.6" hidden="1"/>
    <row r="8984" ht="12.6" hidden="1"/>
    <row r="8985" ht="12.6" hidden="1"/>
    <row r="8986" ht="12.6" hidden="1"/>
    <row r="8987" ht="12.6" hidden="1"/>
    <row r="8988" ht="12.6" hidden="1"/>
    <row r="8989" ht="12.6" hidden="1"/>
    <row r="8990" ht="12.6" hidden="1"/>
    <row r="8991" ht="12.6" hidden="1"/>
    <row r="8992" ht="12.6" hidden="1"/>
    <row r="8993" ht="12.6" hidden="1"/>
    <row r="8994" ht="12.6" hidden="1"/>
    <row r="8995" ht="12.6" hidden="1"/>
    <row r="8996" ht="12.6" hidden="1"/>
    <row r="8997" ht="12.6" hidden="1"/>
    <row r="8998" ht="12.6" hidden="1"/>
    <row r="8999" ht="12.6" hidden="1"/>
    <row r="9000" ht="12.6" hidden="1"/>
    <row r="9001" ht="12.6" hidden="1"/>
    <row r="9002" ht="12.6" hidden="1"/>
    <row r="9003" ht="12.6" hidden="1"/>
    <row r="9004" ht="12.6" hidden="1"/>
    <row r="9005" ht="12.6" hidden="1"/>
    <row r="9006" ht="12.6" hidden="1"/>
    <row r="9007" ht="12.6" hidden="1"/>
    <row r="9008" ht="12.6" hidden="1"/>
    <row r="9009" ht="12.6" hidden="1"/>
    <row r="9010" ht="12.6" hidden="1"/>
    <row r="9011" ht="12.6" hidden="1"/>
    <row r="9012" ht="12.6" hidden="1"/>
    <row r="9013" ht="12.6" hidden="1"/>
    <row r="9014" ht="12.6" hidden="1"/>
    <row r="9015" ht="12.6" hidden="1"/>
    <row r="9016" ht="12.6" hidden="1"/>
    <row r="9017" ht="12.6" hidden="1"/>
    <row r="9018" ht="12.6" hidden="1"/>
    <row r="9019" ht="12.6" hidden="1"/>
    <row r="9020" ht="12.6" hidden="1"/>
    <row r="9021" ht="12.6" hidden="1"/>
    <row r="9022" ht="12.6" hidden="1"/>
    <row r="9023" ht="12.6" hidden="1"/>
    <row r="9024" ht="12.6" hidden="1"/>
    <row r="9025" ht="12.6" hidden="1"/>
    <row r="9026" ht="12.6" hidden="1"/>
    <row r="9027" ht="12.6" hidden="1"/>
    <row r="9028" ht="12.6" hidden="1"/>
    <row r="9029" ht="12.6" hidden="1"/>
    <row r="9030" ht="12.6" hidden="1"/>
    <row r="9031" ht="12.6" hidden="1"/>
    <row r="9032" ht="12.6" hidden="1"/>
    <row r="9033" ht="12.6" hidden="1"/>
    <row r="9034" ht="12.6" hidden="1"/>
    <row r="9035" ht="12.6" hidden="1"/>
    <row r="9036" ht="12.6" hidden="1"/>
    <row r="9037" ht="12.6" hidden="1"/>
    <row r="9038" ht="12.6" hidden="1"/>
    <row r="9039" ht="12.6" hidden="1"/>
    <row r="9040" ht="12.6" hidden="1"/>
    <row r="9041" ht="12.6" hidden="1"/>
    <row r="9042" ht="12.6" hidden="1"/>
    <row r="9043" ht="12.6" hidden="1"/>
    <row r="9044" ht="12.6" hidden="1"/>
    <row r="9045" ht="12.6" hidden="1"/>
    <row r="9046" ht="12.6" hidden="1"/>
    <row r="9047" ht="12.6" hidden="1"/>
    <row r="9048" ht="12.6" hidden="1"/>
    <row r="9049" ht="12.6" hidden="1"/>
    <row r="9050" ht="12.6" hidden="1"/>
    <row r="9051" ht="12.6" hidden="1"/>
    <row r="9052" ht="12.6" hidden="1"/>
    <row r="9053" ht="12.6" hidden="1"/>
    <row r="9054" ht="12.6" hidden="1"/>
    <row r="9055" ht="12.6" hidden="1"/>
    <row r="9056" ht="12.6" hidden="1"/>
    <row r="9057" ht="12.6" hidden="1"/>
    <row r="9058" ht="12.6" hidden="1"/>
    <row r="9059" ht="12.6" hidden="1"/>
    <row r="9060" ht="12.6" hidden="1"/>
    <row r="9061" ht="12.6" hidden="1"/>
    <row r="9062" ht="12.6" hidden="1"/>
    <row r="9063" ht="12.6" hidden="1"/>
    <row r="9064" ht="12.6" hidden="1"/>
    <row r="9065" ht="12.6" hidden="1"/>
    <row r="9066" ht="12.6" hidden="1"/>
    <row r="9067" ht="12.6" hidden="1"/>
    <row r="9068" ht="12.6" hidden="1"/>
    <row r="9069" ht="12.6" hidden="1"/>
    <row r="9070" ht="12.6" hidden="1"/>
    <row r="9071" ht="12.6" hidden="1"/>
    <row r="9072" ht="12.6" hidden="1"/>
    <row r="9073" ht="12.6" hidden="1"/>
    <row r="9074" ht="12.6" hidden="1"/>
    <row r="9075" ht="12.6" hidden="1"/>
    <row r="9076" ht="12.6" hidden="1"/>
    <row r="9077" ht="12.6" hidden="1"/>
    <row r="9078" ht="12.6" hidden="1"/>
    <row r="9079" ht="12.6" hidden="1"/>
    <row r="9080" ht="12.6" hidden="1"/>
    <row r="9081" ht="12.6" hidden="1"/>
    <row r="9082" ht="12.6" hidden="1"/>
    <row r="9083" ht="12.6" hidden="1"/>
    <row r="9084" ht="12.6" hidden="1"/>
    <row r="9085" ht="12.6" hidden="1"/>
    <row r="9086" ht="12.6" hidden="1"/>
    <row r="9087" ht="12.6" hidden="1"/>
    <row r="9088" ht="12.6" hidden="1"/>
    <row r="9089" ht="12.6" hidden="1"/>
    <row r="9090" ht="12.6" hidden="1"/>
    <row r="9091" ht="12.6" hidden="1"/>
    <row r="9092" ht="12.6" hidden="1"/>
    <row r="9093" ht="12.6" hidden="1"/>
    <row r="9094" ht="12.6" hidden="1"/>
    <row r="9095" ht="12.6" hidden="1"/>
    <row r="9096" ht="12.6" hidden="1"/>
    <row r="9097" ht="12.6" hidden="1"/>
    <row r="9098" ht="12.6" hidden="1"/>
    <row r="9099" ht="12.6" hidden="1"/>
    <row r="9100" ht="12.6" hidden="1"/>
    <row r="9101" ht="12.6" hidden="1"/>
    <row r="9102" ht="12.6" hidden="1"/>
    <row r="9103" ht="12.6" hidden="1"/>
    <row r="9104" ht="12.6" hidden="1"/>
    <row r="9105" ht="12.6" hidden="1"/>
    <row r="9106" ht="12.6" hidden="1"/>
    <row r="9107" ht="12.6" hidden="1"/>
    <row r="9108" ht="12.6" hidden="1"/>
    <row r="9109" ht="12.6" hidden="1"/>
    <row r="9110" ht="12.6" hidden="1"/>
    <row r="9111" ht="12.6" hidden="1"/>
    <row r="9112" ht="12.6" hidden="1"/>
    <row r="9113" ht="12.6" hidden="1"/>
    <row r="9114" ht="12.6" hidden="1"/>
    <row r="9115" ht="12.6" hidden="1"/>
    <row r="9116" ht="12.6" hidden="1"/>
    <row r="9117" ht="12.6" hidden="1"/>
    <row r="9118" ht="12.6" hidden="1"/>
    <row r="9119" ht="12.6" hidden="1"/>
    <row r="9120" ht="12.6" hidden="1"/>
    <row r="9121" ht="12.6" hidden="1"/>
    <row r="9122" ht="12.6" hidden="1"/>
    <row r="9123" ht="12.6" hidden="1"/>
    <row r="9124" ht="12.6" hidden="1"/>
    <row r="9125" ht="12.6" hidden="1"/>
    <row r="9126" ht="12.6" hidden="1"/>
    <row r="9127" ht="12.6" hidden="1"/>
    <row r="9128" ht="12.6" hidden="1"/>
    <row r="9129" ht="12.6" hidden="1"/>
    <row r="9130" ht="12.6" hidden="1"/>
    <row r="9131" ht="12.6" hidden="1"/>
    <row r="9132" ht="12.6" hidden="1"/>
    <row r="9133" ht="12.6" hidden="1"/>
    <row r="9134" ht="12.6" hidden="1"/>
    <row r="9135" ht="12.6" hidden="1"/>
    <row r="9136" ht="12.6" hidden="1"/>
    <row r="9137" ht="12.6" hidden="1"/>
    <row r="9138" ht="12.6" hidden="1"/>
    <row r="9139" ht="12.6" hidden="1"/>
    <row r="9140" ht="12.6" hidden="1"/>
    <row r="9141" ht="12.6" hidden="1"/>
    <row r="9142" ht="12.6" hidden="1"/>
    <row r="9143" ht="12.6" hidden="1"/>
    <row r="9144" ht="12.6" hidden="1"/>
    <row r="9145" ht="12.6" hidden="1"/>
    <row r="9146" ht="12.6" hidden="1"/>
    <row r="9147" ht="12.6" hidden="1"/>
    <row r="9148" ht="12.6" hidden="1"/>
    <row r="9149" ht="12.6" hidden="1"/>
    <row r="9150" ht="12.6" hidden="1"/>
    <row r="9151" ht="12.6" hidden="1"/>
    <row r="9152" ht="12.6" hidden="1"/>
    <row r="9153" ht="12.6" hidden="1"/>
    <row r="9154" ht="12.6" hidden="1"/>
    <row r="9155" ht="12.6" hidden="1"/>
    <row r="9156" ht="12.6" hidden="1"/>
    <row r="9157" ht="12.6" hidden="1"/>
    <row r="9158" ht="12.6" hidden="1"/>
    <row r="9159" ht="12.6" hidden="1"/>
    <row r="9160" ht="12.6" hidden="1"/>
    <row r="9161" ht="12.6" hidden="1"/>
    <row r="9162" ht="12.6" hidden="1"/>
    <row r="9163" ht="12.6" hidden="1"/>
    <row r="9164" ht="12.6" hidden="1"/>
    <row r="9165" ht="12.6" hidden="1"/>
    <row r="9166" ht="12.6" hidden="1"/>
    <row r="9167" ht="12.6" hidden="1"/>
    <row r="9168" ht="12.6" hidden="1"/>
    <row r="9169" ht="12.6" hidden="1"/>
    <row r="9170" ht="12.6" hidden="1"/>
    <row r="9171" ht="12.6" hidden="1"/>
    <row r="9172" ht="12.6" hidden="1"/>
    <row r="9173" ht="12.6" hidden="1"/>
    <row r="9174" ht="12.6" hidden="1"/>
    <row r="9175" ht="12.6" hidden="1"/>
    <row r="9176" ht="12.6" hidden="1"/>
    <row r="9177" ht="12.6" hidden="1"/>
    <row r="9178" ht="12.6" hidden="1"/>
    <row r="9179" ht="12.6" hidden="1"/>
    <row r="9180" ht="12.6" hidden="1"/>
    <row r="9181" ht="12.6" hidden="1"/>
    <row r="9182" ht="12.6" hidden="1"/>
    <row r="9183" ht="12.6" hidden="1"/>
    <row r="9184" ht="12.6" hidden="1"/>
    <row r="9185" ht="12.6" hidden="1"/>
    <row r="9186" ht="12.6" hidden="1"/>
    <row r="9187" ht="12.6" hidden="1"/>
    <row r="9188" ht="12.6" hidden="1"/>
    <row r="9189" ht="12.6" hidden="1"/>
    <row r="9190" ht="12.6" hidden="1"/>
    <row r="9191" ht="12.6" hidden="1"/>
    <row r="9192" ht="12.6" hidden="1"/>
    <row r="9193" ht="12.6" hidden="1"/>
    <row r="9194" ht="12.6" hidden="1"/>
    <row r="9195" ht="12.6" hidden="1"/>
    <row r="9196" ht="12.6" hidden="1"/>
    <row r="9197" ht="12.6" hidden="1"/>
    <row r="9198" ht="12.6" hidden="1"/>
    <row r="9199" ht="12.6" hidden="1"/>
    <row r="9200" ht="12.6" hidden="1"/>
    <row r="9201" ht="12.6" hidden="1"/>
    <row r="9202" ht="12.6" hidden="1"/>
    <row r="9203" ht="12.6" hidden="1"/>
    <row r="9204" ht="12.6" hidden="1"/>
    <row r="9205" ht="12.6" hidden="1"/>
    <row r="9206" ht="12.6" hidden="1"/>
    <row r="9207" ht="12.6" hidden="1"/>
    <row r="9208" ht="12.6" hidden="1"/>
    <row r="9209" ht="12.6" hidden="1"/>
    <row r="9210" ht="12.6" hidden="1"/>
    <row r="9211" ht="12.6" hidden="1"/>
    <row r="9212" ht="12.6" hidden="1"/>
    <row r="9213" ht="12.6" hidden="1"/>
    <row r="9214" ht="12.6" hidden="1"/>
    <row r="9215" ht="12.6" hidden="1"/>
    <row r="9216" ht="12.6" hidden="1"/>
    <row r="9217" ht="12.6" hidden="1"/>
    <row r="9218" ht="12.6" hidden="1"/>
    <row r="9219" ht="12.6" hidden="1"/>
    <row r="9220" ht="12.6" hidden="1"/>
    <row r="9221" ht="12.6" hidden="1"/>
    <row r="9222" ht="12.6" hidden="1"/>
    <row r="9223" ht="12.6" hidden="1"/>
    <row r="9224" ht="12.6" hidden="1"/>
    <row r="9225" ht="12.6" hidden="1"/>
    <row r="9226" ht="12.6" hidden="1"/>
    <row r="9227" ht="12.6" hidden="1"/>
    <row r="9228" ht="12.6" hidden="1"/>
    <row r="9229" ht="12.6" hidden="1"/>
    <row r="9230" ht="12.6" hidden="1"/>
    <row r="9231" ht="12.6" hidden="1"/>
    <row r="9232" ht="12.6" hidden="1"/>
    <row r="9233" ht="12.6" hidden="1"/>
    <row r="9234" ht="12.6" hidden="1"/>
    <row r="9235" ht="12.6" hidden="1"/>
    <row r="9236" ht="12.6" hidden="1"/>
    <row r="9237" ht="12.6" hidden="1"/>
    <row r="9238" ht="12.6" hidden="1"/>
    <row r="9239" ht="12.6" hidden="1"/>
    <row r="9240" ht="12.6" hidden="1"/>
    <row r="9241" ht="12.6" hidden="1"/>
    <row r="9242" ht="12.6" hidden="1"/>
    <row r="9243" ht="12.6" hidden="1"/>
    <row r="9244" ht="12.6" hidden="1"/>
    <row r="9245" ht="12.6" hidden="1"/>
    <row r="9246" ht="12.6" hidden="1"/>
    <row r="9247" ht="12.6" hidden="1"/>
    <row r="9248" ht="12.6" hidden="1"/>
    <row r="9249" ht="12.6" hidden="1"/>
    <row r="9250" ht="12.6" hidden="1"/>
    <row r="9251" ht="12.6" hidden="1"/>
    <row r="9252" ht="12.6" hidden="1"/>
    <row r="9253" ht="12.6" hidden="1"/>
    <row r="9254" ht="12.6" hidden="1"/>
    <row r="9255" ht="12.6" hidden="1"/>
    <row r="9256" ht="12.6" hidden="1"/>
    <row r="9257" ht="12.6" hidden="1"/>
    <row r="9258" ht="12.6" hidden="1"/>
    <row r="9259" ht="12.6" hidden="1"/>
    <row r="9260" ht="12.6" hidden="1"/>
    <row r="9261" ht="12.6" hidden="1"/>
    <row r="9262" ht="12.6" hidden="1"/>
    <row r="9263" ht="12.6" hidden="1"/>
    <row r="9264" ht="12.6" hidden="1"/>
    <row r="9265" ht="12.6" hidden="1"/>
    <row r="9266" ht="12.6" hidden="1"/>
    <row r="9267" ht="12.6" hidden="1"/>
    <row r="9268" ht="12.6" hidden="1"/>
    <row r="9269" ht="12.6" hidden="1"/>
    <row r="9270" ht="12.6" hidden="1"/>
    <row r="9271" ht="12.6" hidden="1"/>
    <row r="9272" ht="12.6" hidden="1"/>
    <row r="9273" ht="12.6" hidden="1"/>
    <row r="9274" ht="12.6" hidden="1"/>
    <row r="9275" ht="12.6" hidden="1"/>
    <row r="9276" ht="12.6" hidden="1"/>
    <row r="9277" ht="12.6" hidden="1"/>
    <row r="9278" ht="12.6" hidden="1"/>
    <row r="9279" ht="12.6" hidden="1"/>
    <row r="9280" ht="12.6" hidden="1"/>
    <row r="9281" ht="12.6" hidden="1"/>
    <row r="9282" ht="12.6" hidden="1"/>
    <row r="9283" ht="12.6" hidden="1"/>
    <row r="9284" ht="12.6" hidden="1"/>
    <row r="9285" ht="12.6" hidden="1"/>
    <row r="9286" ht="12.6" hidden="1"/>
    <row r="9287" ht="12.6" hidden="1"/>
    <row r="9288" ht="12.6" hidden="1"/>
    <row r="9289" ht="12.6" hidden="1"/>
    <row r="9290" ht="12.6" hidden="1"/>
    <row r="9291" ht="12.6" hidden="1"/>
    <row r="9292" ht="12.6" hidden="1"/>
    <row r="9293" ht="12.6" hidden="1"/>
    <row r="9294" ht="12.6" hidden="1"/>
    <row r="9295" ht="12.6" hidden="1"/>
    <row r="9296" ht="12.6" hidden="1"/>
    <row r="9297" ht="12.6" hidden="1"/>
    <row r="9298" ht="12.6" hidden="1"/>
    <row r="9299" ht="12.6" hidden="1"/>
    <row r="9300" ht="12.6" hidden="1"/>
    <row r="9301" ht="12.6" hidden="1"/>
    <row r="9302" ht="12.6" hidden="1"/>
    <row r="9303" ht="12.6" hidden="1"/>
    <row r="9304" ht="12.6" hidden="1"/>
    <row r="9305" ht="12.6" hidden="1"/>
    <row r="9306" ht="12.6" hidden="1"/>
    <row r="9307" ht="12.6" hidden="1"/>
    <row r="9308" ht="12.6" hidden="1"/>
    <row r="9309" ht="12.6" hidden="1"/>
    <row r="9310" ht="12.6" hidden="1"/>
    <row r="9311" ht="12.6" hidden="1"/>
    <row r="9312" ht="12.6" hidden="1"/>
    <row r="9313" ht="12.6" hidden="1"/>
    <row r="9314" ht="12.6" hidden="1"/>
    <row r="9315" ht="12.6" hidden="1"/>
    <row r="9316" ht="12.6" hidden="1"/>
    <row r="9317" ht="12.6" hidden="1"/>
    <row r="9318" ht="12.6" hidden="1"/>
    <row r="9319" ht="12.6" hidden="1"/>
    <row r="9320" ht="12.6" hidden="1"/>
    <row r="9321" ht="12.6" hidden="1"/>
    <row r="9322" ht="12.6" hidden="1"/>
    <row r="9323" ht="12.6" hidden="1"/>
    <row r="9324" ht="12.6" hidden="1"/>
    <row r="9325" ht="12.6" hidden="1"/>
    <row r="9326" ht="12.6" hidden="1"/>
    <row r="9327" ht="12.6" hidden="1"/>
    <row r="9328" ht="12.6" hidden="1"/>
    <row r="9329" ht="12.6" hidden="1"/>
    <row r="9330" ht="12.6" hidden="1"/>
    <row r="9331" ht="12.6" hidden="1"/>
    <row r="9332" ht="12.6" hidden="1"/>
    <row r="9333" ht="12.6" hidden="1"/>
    <row r="9334" ht="12.6" hidden="1"/>
    <row r="9335" ht="12.6" hidden="1"/>
    <row r="9336" ht="12.6" hidden="1"/>
    <row r="9337" ht="12.6" hidden="1"/>
    <row r="9338" ht="12.6" hidden="1"/>
    <row r="9339" ht="12.6" hidden="1"/>
    <row r="9340" ht="12.6" hidden="1"/>
    <row r="9341" ht="12.6" hidden="1"/>
    <row r="9342" ht="12.6" hidden="1"/>
    <row r="9343" ht="12.6" hidden="1"/>
    <row r="9344" ht="12.6" hidden="1"/>
    <row r="9345" ht="12.6" hidden="1"/>
    <row r="9346" ht="12.6" hidden="1"/>
    <row r="9347" ht="12.6" hidden="1"/>
    <row r="9348" ht="12.6" hidden="1"/>
    <row r="9349" ht="12.6" hidden="1"/>
    <row r="9350" ht="12.6" hidden="1"/>
    <row r="9351" ht="12.6" hidden="1"/>
    <row r="9352" ht="12.6" hidden="1"/>
    <row r="9353" ht="12.6" hidden="1"/>
    <row r="9354" ht="12.6" hidden="1"/>
    <row r="9355" ht="12.6" hidden="1"/>
    <row r="9356" ht="12.6" hidden="1"/>
    <row r="9357" ht="12.6" hidden="1"/>
    <row r="9358" ht="12.6" hidden="1"/>
    <row r="9359" ht="12.6" hidden="1"/>
    <row r="9360" ht="12.6" hidden="1"/>
    <row r="9361" ht="12.6" hidden="1"/>
    <row r="9362" ht="12.6" hidden="1"/>
    <row r="9363" ht="12.6" hidden="1"/>
    <row r="9364" ht="12.6" hidden="1"/>
    <row r="9365" ht="12.6" hidden="1"/>
    <row r="9366" ht="12.6" hidden="1"/>
    <row r="9367" ht="12.6" hidden="1"/>
    <row r="9368" ht="12.6" hidden="1"/>
    <row r="9369" ht="12.6" hidden="1"/>
    <row r="9370" ht="12.6" hidden="1"/>
    <row r="9371" ht="12.6" hidden="1"/>
    <row r="9372" ht="12.6" hidden="1"/>
    <row r="9373" ht="12.6" hidden="1"/>
    <row r="9374" ht="12.6" hidden="1"/>
    <row r="9375" ht="12.6" hidden="1"/>
    <row r="9376" ht="12.6" hidden="1"/>
    <row r="9377" ht="12.6" hidden="1"/>
    <row r="9378" ht="12.6" hidden="1"/>
    <row r="9379" ht="12.6" hidden="1"/>
    <row r="9380" ht="12.6" hidden="1"/>
    <row r="9381" ht="12.6" hidden="1"/>
    <row r="9382" ht="12.6" hidden="1"/>
    <row r="9383" ht="12.6" hidden="1"/>
    <row r="9384" ht="12.6" hidden="1"/>
    <row r="9385" ht="12.6" hidden="1"/>
    <row r="9386" ht="12.6" hidden="1"/>
    <row r="9387" ht="12.6" hidden="1"/>
    <row r="9388" ht="12.6" hidden="1"/>
    <row r="9389" ht="12.6" hidden="1"/>
    <row r="9390" ht="12.6" hidden="1"/>
    <row r="9391" ht="12.6" hidden="1"/>
    <row r="9392" ht="12.6" hidden="1"/>
    <row r="9393" ht="12.6" hidden="1"/>
    <row r="9394" ht="12.6" hidden="1"/>
    <row r="9395" ht="12.6" hidden="1"/>
    <row r="9396" ht="12.6" hidden="1"/>
    <row r="9397" ht="12.6" hidden="1"/>
    <row r="9398" ht="12.6" hidden="1"/>
    <row r="9399" ht="12.6" hidden="1"/>
    <row r="9400" ht="12.6" hidden="1"/>
    <row r="9401" ht="12.6" hidden="1"/>
    <row r="9402" ht="12.6" hidden="1"/>
    <row r="9403" ht="12.6" hidden="1"/>
    <row r="9404" ht="12.6" hidden="1"/>
    <row r="9405" ht="12.6" hidden="1"/>
    <row r="9406" ht="12.6" hidden="1"/>
    <row r="9407" ht="12.6" hidden="1"/>
    <row r="9408" ht="12.6" hidden="1"/>
    <row r="9409" ht="12.6" hidden="1"/>
    <row r="9410" ht="12.6" hidden="1"/>
    <row r="9411" ht="12.6" hidden="1"/>
    <row r="9412" ht="12.6" hidden="1"/>
    <row r="9413" ht="12.6" hidden="1"/>
    <row r="9414" ht="12.6" hidden="1"/>
    <row r="9415" ht="12.6" hidden="1"/>
    <row r="9416" ht="12.6" hidden="1"/>
    <row r="9417" ht="12.6" hidden="1"/>
    <row r="9418" ht="12.6" hidden="1"/>
    <row r="9419" ht="12.6" hidden="1"/>
    <row r="9420" ht="12.6" hidden="1"/>
    <row r="9421" ht="12.6" hidden="1"/>
    <row r="9422" ht="12.6" hidden="1"/>
    <row r="9423" ht="12.6" hidden="1"/>
    <row r="9424" ht="12.6" hidden="1"/>
    <row r="9425" ht="12.6" hidden="1"/>
    <row r="9426" ht="12.6" hidden="1"/>
    <row r="9427" ht="12.6" hidden="1"/>
    <row r="9428" ht="12.6" hidden="1"/>
    <row r="9429" ht="12.6" hidden="1"/>
    <row r="9430" ht="12.6" hidden="1"/>
    <row r="9431" ht="12.6" hidden="1"/>
    <row r="9432" ht="12.6" hidden="1"/>
    <row r="9433" ht="12.6" hidden="1"/>
    <row r="9434" ht="12.6" hidden="1"/>
    <row r="9435" ht="12.6" hidden="1"/>
    <row r="9436" ht="12.6" hidden="1"/>
    <row r="9437" ht="12.6" hidden="1"/>
    <row r="9438" ht="12.6" hidden="1"/>
    <row r="9439" ht="12.6" hidden="1"/>
    <row r="9440" ht="12.6" hidden="1"/>
    <row r="9441" ht="12.6" hidden="1"/>
    <row r="9442" ht="12.6" hidden="1"/>
    <row r="9443" ht="12.6" hidden="1"/>
    <row r="9444" ht="12.6" hidden="1"/>
    <row r="9445" ht="12.6" hidden="1"/>
    <row r="9446" ht="12.6" hidden="1"/>
    <row r="9447" ht="12.6" hidden="1"/>
    <row r="9448" ht="12.6" hidden="1"/>
    <row r="9449" ht="12.6" hidden="1"/>
    <row r="9450" ht="12.6" hidden="1"/>
    <row r="9451" ht="12.6" hidden="1"/>
    <row r="9452" ht="12.6" hidden="1"/>
    <row r="9453" ht="12.6" hidden="1"/>
    <row r="9454" ht="12.6" hidden="1"/>
    <row r="9455" ht="12.6" hidden="1"/>
    <row r="9456" ht="12.6" hidden="1"/>
    <row r="9457" ht="12.6" hidden="1"/>
    <row r="9458" ht="12.6" hidden="1"/>
    <row r="9459" ht="12.6" hidden="1"/>
    <row r="9460" ht="12.6" hidden="1"/>
    <row r="9461" ht="12.6" hidden="1"/>
    <row r="9462" ht="12.6" hidden="1"/>
    <row r="9463" ht="12.6" hidden="1"/>
    <row r="9464" ht="12.6" hidden="1"/>
    <row r="9465" ht="12.6" hidden="1"/>
    <row r="9466" ht="12.6" hidden="1"/>
    <row r="9467" ht="12.6" hidden="1"/>
    <row r="9468" ht="12.6" hidden="1"/>
    <row r="9469" ht="12.6" hidden="1"/>
    <row r="9470" ht="12.6" hidden="1"/>
    <row r="9471" ht="12.6" hidden="1"/>
    <row r="9472" ht="12.6" hidden="1"/>
    <row r="9473" ht="12.6" hidden="1"/>
    <row r="9474" ht="12.6" hidden="1"/>
    <row r="9475" ht="12.6" hidden="1"/>
    <row r="9476" ht="12.6" hidden="1"/>
    <row r="9477" ht="12.6" hidden="1"/>
    <row r="9478" ht="12.6" hidden="1"/>
    <row r="9479" ht="12.6" hidden="1"/>
    <row r="9480" ht="12.6" hidden="1"/>
    <row r="9481" ht="12.6" hidden="1"/>
    <row r="9482" ht="12.6" hidden="1"/>
    <row r="9483" ht="12.6" hidden="1"/>
    <row r="9484" ht="12.6" hidden="1"/>
    <row r="9485" ht="12.6" hidden="1"/>
    <row r="9486" ht="12.6" hidden="1"/>
    <row r="9487" ht="12.6" hidden="1"/>
    <row r="9488" ht="12.6" hidden="1"/>
    <row r="9489" ht="12.6" hidden="1"/>
    <row r="9490" ht="12.6" hidden="1"/>
    <row r="9491" ht="12.6" hidden="1"/>
    <row r="9492" ht="12.6" hidden="1"/>
    <row r="9493" ht="12.6" hidden="1"/>
    <row r="9494" ht="12.6" hidden="1"/>
    <row r="9495" ht="12.6" hidden="1"/>
    <row r="9496" ht="12.6" hidden="1"/>
    <row r="9497" ht="12.6" hidden="1"/>
    <row r="9498" ht="12.6" hidden="1"/>
    <row r="9499" ht="12.6" hidden="1"/>
    <row r="9500" ht="12.6" hidden="1"/>
    <row r="9501" ht="12.6" hidden="1"/>
    <row r="9502" ht="12.6" hidden="1"/>
    <row r="9503" ht="12.6" hidden="1"/>
    <row r="9504" ht="12.6" hidden="1"/>
    <row r="9505" ht="12.6" hidden="1"/>
    <row r="9506" ht="12.6" hidden="1"/>
    <row r="9507" ht="12.6" hidden="1"/>
    <row r="9508" ht="12.6" hidden="1"/>
    <row r="9509" ht="12.6" hidden="1"/>
    <row r="9510" ht="12.6" hidden="1"/>
    <row r="9511" ht="12.6" hidden="1"/>
    <row r="9512" ht="12.6" hidden="1"/>
    <row r="9513" ht="12.6" hidden="1"/>
    <row r="9514" ht="12.6" hidden="1"/>
    <row r="9515" ht="12.6" hidden="1"/>
    <row r="9516" ht="12.6" hidden="1"/>
    <row r="9517" ht="12.6" hidden="1"/>
    <row r="9518" ht="12.6" hidden="1"/>
    <row r="9519" ht="12.6" hidden="1"/>
    <row r="9520" ht="12.6" hidden="1"/>
    <row r="9521" ht="12.6" hidden="1"/>
    <row r="9522" ht="12.6" hidden="1"/>
    <row r="9523" ht="12.6" hidden="1"/>
    <row r="9524" ht="12.6" hidden="1"/>
    <row r="9525" ht="12.6" hidden="1"/>
    <row r="9526" ht="12.6" hidden="1"/>
    <row r="9527" ht="12.6" hidden="1"/>
    <row r="9528" ht="12.6" hidden="1"/>
    <row r="9529" ht="12.6" hidden="1"/>
    <row r="9530" ht="12.6" hidden="1"/>
    <row r="9531" ht="12.6" hidden="1"/>
    <row r="9532" ht="12.6" hidden="1"/>
    <row r="9533" ht="12.6" hidden="1"/>
    <row r="9534" ht="12.6" hidden="1"/>
    <row r="9535" ht="12.6" hidden="1"/>
    <row r="9536" ht="12.6" hidden="1"/>
    <row r="9537" ht="12.6" hidden="1"/>
    <row r="9538" ht="12.6" hidden="1"/>
    <row r="9539" ht="12.6" hidden="1"/>
    <row r="9540" ht="12.6" hidden="1"/>
    <row r="9541" ht="12.6" hidden="1"/>
    <row r="9542" ht="12.6" hidden="1"/>
    <row r="9543" ht="12.6" hidden="1"/>
    <row r="9544" ht="12.6" hidden="1"/>
    <row r="9545" ht="12.6" hidden="1"/>
    <row r="9546" ht="12.6" hidden="1"/>
    <row r="9547" ht="12.6" hidden="1"/>
    <row r="9548" ht="12.6" hidden="1"/>
    <row r="9549" ht="12.6" hidden="1"/>
    <row r="9550" ht="12.6" hidden="1"/>
    <row r="9551" ht="12.6" hidden="1"/>
    <row r="9552" ht="12.6" hidden="1"/>
    <row r="9553" ht="12.6" hidden="1"/>
    <row r="9554" ht="12.6" hidden="1"/>
    <row r="9555" ht="12.6" hidden="1"/>
    <row r="9556" ht="12.6" hidden="1"/>
    <row r="9557" ht="12.6" hidden="1"/>
    <row r="9558" ht="12.6" hidden="1"/>
    <row r="9559" ht="12.6" hidden="1"/>
    <row r="9560" ht="12.6" hidden="1"/>
    <row r="9561" ht="12.6" hidden="1"/>
    <row r="9562" ht="12.6" hidden="1"/>
    <row r="9563" ht="12.6" hidden="1"/>
    <row r="9564" ht="12.6" hidden="1"/>
    <row r="9565" ht="12.6" hidden="1"/>
    <row r="9566" ht="12.6" hidden="1"/>
    <row r="9567" ht="12.6" hidden="1"/>
    <row r="9568" ht="12.6" hidden="1"/>
    <row r="9569" ht="12.6" hidden="1"/>
    <row r="9570" ht="12.6" hidden="1"/>
    <row r="9571" ht="12.6" hidden="1"/>
    <row r="9572" ht="12.6" hidden="1"/>
    <row r="9573" ht="12.6" hidden="1"/>
    <row r="9574" ht="12.6" hidden="1"/>
    <row r="9575" ht="12.6" hidden="1"/>
    <row r="9576" ht="12.6" hidden="1"/>
    <row r="9577" ht="12.6" hidden="1"/>
    <row r="9578" ht="12.6" hidden="1"/>
    <row r="9579" ht="12.6" hidden="1"/>
    <row r="9580" ht="12.6" hidden="1"/>
    <row r="9581" ht="12.6" hidden="1"/>
    <row r="9582" ht="12.6" hidden="1"/>
    <row r="9583" ht="12.6" hidden="1"/>
    <row r="9584" ht="12.6" hidden="1"/>
    <row r="9585" ht="12.6" hidden="1"/>
    <row r="9586" ht="12.6" hidden="1"/>
    <row r="9587" ht="12.6" hidden="1"/>
    <row r="9588" ht="12.6" hidden="1"/>
    <row r="9589" ht="12.6" hidden="1"/>
    <row r="9590" ht="12.6" hidden="1"/>
    <row r="9591" ht="12.6" hidden="1"/>
    <row r="9592" ht="12.6" hidden="1"/>
    <row r="9593" ht="12.6" hidden="1"/>
    <row r="9594" ht="12.6" hidden="1"/>
    <row r="9595" ht="12.6" hidden="1"/>
    <row r="9596" ht="12.6" hidden="1"/>
    <row r="9597" ht="12.6" hidden="1"/>
    <row r="9598" ht="12.6" hidden="1"/>
    <row r="9599" ht="12.6" hidden="1"/>
    <row r="9600" ht="12.6" hidden="1"/>
    <row r="9601" ht="12.6" hidden="1"/>
    <row r="9602" ht="12.6" hidden="1"/>
    <row r="9603" ht="12.6" hidden="1"/>
    <row r="9604" ht="12.6" hidden="1"/>
    <row r="9605" ht="12.6" hidden="1"/>
    <row r="9606" ht="12.6" hidden="1"/>
    <row r="9607" ht="12.6" hidden="1"/>
    <row r="9608" ht="12.6" hidden="1"/>
    <row r="9609" ht="12.6" hidden="1"/>
    <row r="9610" ht="12.6" hidden="1"/>
    <row r="9611" ht="12.6" hidden="1"/>
    <row r="9612" ht="12.6" hidden="1"/>
    <row r="9613" ht="12.6" hidden="1"/>
    <row r="9614" ht="12.6" hidden="1"/>
    <row r="9615" ht="12.6" hidden="1"/>
    <row r="9616" ht="12.6" hidden="1"/>
    <row r="9617" ht="12.6" hidden="1"/>
    <row r="9618" ht="12.6" hidden="1"/>
    <row r="9619" ht="12.6" hidden="1"/>
    <row r="9620" ht="12.6" hidden="1"/>
    <row r="9621" ht="12.6" hidden="1"/>
    <row r="9622" ht="12.6" hidden="1"/>
    <row r="9623" ht="12.6" hidden="1"/>
    <row r="9624" ht="12.6" hidden="1"/>
    <row r="9625" ht="12.6" hidden="1"/>
    <row r="9626" ht="12.6" hidden="1"/>
    <row r="9627" ht="12.6" hidden="1"/>
    <row r="9628" ht="12.6" hidden="1"/>
    <row r="9629" ht="12.6" hidden="1"/>
    <row r="9630" ht="12.6" hidden="1"/>
    <row r="9631" ht="12.6" hidden="1"/>
    <row r="9632" ht="12.6" hidden="1"/>
    <row r="9633" ht="12.6" hidden="1"/>
    <row r="9634" ht="12.6" hidden="1"/>
    <row r="9635" ht="12.6" hidden="1"/>
    <row r="9636" ht="12.6" hidden="1"/>
    <row r="9637" ht="12.6" hidden="1"/>
    <row r="9638" ht="12.6" hidden="1"/>
    <row r="9639" ht="12.6" hidden="1"/>
    <row r="9640" ht="12.6" hidden="1"/>
    <row r="9641" ht="12.6" hidden="1"/>
    <row r="9642" ht="12.6" hidden="1"/>
    <row r="9643" ht="12.6" hidden="1"/>
    <row r="9644" ht="12.6" hidden="1"/>
    <row r="9645" ht="12.6" hidden="1"/>
    <row r="9646" ht="12.6" hidden="1"/>
    <row r="9647" ht="12.6" hidden="1"/>
    <row r="9648" ht="12.6" hidden="1"/>
    <row r="9649" ht="12.6" hidden="1"/>
    <row r="9650" ht="12.6" hidden="1"/>
    <row r="9651" ht="12.6" hidden="1"/>
    <row r="9652" ht="12.6" hidden="1"/>
    <row r="9653" ht="12.6" hidden="1"/>
    <row r="9654" ht="12.6" hidden="1"/>
    <row r="9655" ht="12.6" hidden="1"/>
    <row r="9656" ht="12.6" hidden="1"/>
    <row r="9657" ht="12.6" hidden="1"/>
    <row r="9658" ht="12.6" hidden="1"/>
    <row r="9659" ht="12.6" hidden="1"/>
    <row r="9660" ht="12.6" hidden="1"/>
    <row r="9661" ht="12.6" hidden="1"/>
    <row r="9662" ht="12.6" hidden="1"/>
    <row r="9663" ht="12.6" hidden="1"/>
    <row r="9664" ht="12.6" hidden="1"/>
    <row r="9665" ht="12.6" hidden="1"/>
    <row r="9666" ht="12.6" hidden="1"/>
    <row r="9667" ht="12.6" hidden="1"/>
    <row r="9668" ht="12.6" hidden="1"/>
    <row r="9669" ht="12.6" hidden="1"/>
    <row r="9670" ht="12.6" hidden="1"/>
    <row r="9671" ht="12.6" hidden="1"/>
    <row r="9672" ht="12.6" hidden="1"/>
    <row r="9673" ht="12.6" hidden="1"/>
    <row r="9674" ht="12.6" hidden="1"/>
    <row r="9675" ht="12.6" hidden="1"/>
    <row r="9676" ht="12.6" hidden="1"/>
    <row r="9677" ht="12.6" hidden="1"/>
    <row r="9678" ht="12.6" hidden="1"/>
    <row r="9679" ht="12.6" hidden="1"/>
    <row r="9680" ht="12.6" hidden="1"/>
    <row r="9681" ht="12.6" hidden="1"/>
    <row r="9682" ht="12.6" hidden="1"/>
    <row r="9683" ht="12.6" hidden="1"/>
    <row r="9684" ht="12.6" hidden="1"/>
    <row r="9685" ht="12.6" hidden="1"/>
    <row r="9686" ht="12.6" hidden="1"/>
    <row r="9687" ht="12.6" hidden="1"/>
    <row r="9688" ht="12.6" hidden="1"/>
    <row r="9689" ht="12.6" hidden="1"/>
    <row r="9690" ht="12.6" hidden="1"/>
    <row r="9691" ht="12.6" hidden="1"/>
    <row r="9692" ht="12.6" hidden="1"/>
    <row r="9693" ht="12.6" hidden="1"/>
    <row r="9694" ht="12.6" hidden="1"/>
    <row r="9695" ht="12.6" hidden="1"/>
    <row r="9696" ht="12.6" hidden="1"/>
    <row r="9697" ht="12.6" hidden="1"/>
    <row r="9698" ht="12.6" hidden="1"/>
    <row r="9699" ht="12.6" hidden="1"/>
    <row r="9700" ht="12.6" hidden="1"/>
    <row r="9701" ht="12.6" hidden="1"/>
    <row r="9702" ht="12.6" hidden="1"/>
    <row r="9703" ht="12.6" hidden="1"/>
    <row r="9704" ht="12.6" hidden="1"/>
    <row r="9705" ht="12.6" hidden="1"/>
    <row r="9706" ht="12.6" hidden="1"/>
    <row r="9707" ht="12.6" hidden="1"/>
    <row r="9708" ht="12.6" hidden="1"/>
    <row r="9709" ht="12.6" hidden="1"/>
    <row r="9710" ht="12.6" hidden="1"/>
    <row r="9711" ht="12.6" hidden="1"/>
    <row r="9712" ht="12.6" hidden="1"/>
    <row r="9713" ht="12.6" hidden="1"/>
    <row r="9714" ht="12.6" hidden="1"/>
    <row r="9715" ht="12.6" hidden="1"/>
    <row r="9716" ht="12.6" hidden="1"/>
    <row r="9717" ht="12.6" hidden="1"/>
    <row r="9718" ht="12.6" hidden="1"/>
    <row r="9719" ht="12.6" hidden="1"/>
    <row r="9720" ht="12.6" hidden="1"/>
    <row r="9721" ht="12.6" hidden="1"/>
    <row r="9722" ht="12.6" hidden="1"/>
    <row r="9723" ht="12.6" hidden="1"/>
    <row r="9724" ht="12.6" hidden="1"/>
    <row r="9725" ht="12.6" hidden="1"/>
    <row r="9726" ht="12.6" hidden="1"/>
    <row r="9727" ht="12.6" hidden="1"/>
    <row r="9728" ht="12.6" hidden="1"/>
    <row r="9729" ht="12.6" hidden="1"/>
    <row r="9730" ht="12.6" hidden="1"/>
    <row r="9731" ht="12.6" hidden="1"/>
    <row r="9732" ht="12.6" hidden="1"/>
    <row r="9733" ht="12.6" hidden="1"/>
    <row r="9734" ht="12.6" hidden="1"/>
    <row r="9735" ht="12.6" hidden="1"/>
    <row r="9736" ht="12.6" hidden="1"/>
    <row r="9737" ht="12.6" hidden="1"/>
    <row r="9738" ht="12.6" hidden="1"/>
    <row r="9739" ht="12.6" hidden="1"/>
    <row r="9740" ht="12.6" hidden="1"/>
    <row r="9741" ht="12.6" hidden="1"/>
    <row r="9742" ht="12.6" hidden="1"/>
    <row r="9743" ht="12.6" hidden="1"/>
    <row r="9744" ht="12.6" hidden="1"/>
    <row r="9745" ht="12.6" hidden="1"/>
    <row r="9746" ht="12.6" hidden="1"/>
    <row r="9747" ht="12.6" hidden="1"/>
    <row r="9748" ht="12.6" hidden="1"/>
    <row r="9749" ht="12.6" hidden="1"/>
    <row r="9750" ht="12.6" hidden="1"/>
    <row r="9751" ht="12.6" hidden="1"/>
    <row r="9752" ht="12.6" hidden="1"/>
    <row r="9753" ht="12.6" hidden="1"/>
    <row r="9754" ht="12.6" hidden="1"/>
    <row r="9755" ht="12.6" hidden="1"/>
    <row r="9756" ht="12.6" hidden="1"/>
    <row r="9757" ht="12.6" hidden="1"/>
    <row r="9758" ht="12.6" hidden="1"/>
    <row r="9759" ht="12.6" hidden="1"/>
    <row r="9760" ht="12.6" hidden="1"/>
    <row r="9761" ht="12.6" hidden="1"/>
    <row r="9762" ht="12.6" hidden="1"/>
    <row r="9763" ht="12.6" hidden="1"/>
    <row r="9764" ht="12.6" hidden="1"/>
    <row r="9765" ht="12.6" hidden="1"/>
    <row r="9766" ht="12.6" hidden="1"/>
    <row r="9767" ht="12.6" hidden="1"/>
    <row r="9768" ht="12.6" hidden="1"/>
    <row r="9769" ht="12.6" hidden="1"/>
    <row r="9770" ht="12.6" hidden="1"/>
    <row r="9771" ht="12.6" hidden="1"/>
    <row r="9772" ht="12.6" hidden="1"/>
    <row r="9773" ht="12.6" hidden="1"/>
    <row r="9774" ht="12.6" hidden="1"/>
    <row r="9775" ht="12.6" hidden="1"/>
    <row r="9776" ht="12.6" hidden="1"/>
    <row r="9777" ht="12.6" hidden="1"/>
    <row r="9778" ht="12.6" hidden="1"/>
    <row r="9779" ht="12.6" hidden="1"/>
    <row r="9780" ht="12.6" hidden="1"/>
    <row r="9781" ht="12.6" hidden="1"/>
    <row r="9782" ht="12.6" hidden="1"/>
    <row r="9783" ht="12.6" hidden="1"/>
    <row r="9784" ht="12.6" hidden="1"/>
    <row r="9785" ht="12.6" hidden="1"/>
    <row r="9786" ht="12.6" hidden="1"/>
    <row r="9787" ht="12.6" hidden="1"/>
    <row r="9788" ht="12.6" hidden="1"/>
    <row r="9789" ht="12.6" hidden="1"/>
    <row r="9790" ht="12.6" hidden="1"/>
    <row r="9791" ht="12.6" hidden="1"/>
    <row r="9792" ht="12.6" hidden="1"/>
    <row r="9793" ht="12.6" hidden="1"/>
    <row r="9794" ht="12.6" hidden="1"/>
    <row r="9795" ht="12.6" hidden="1"/>
    <row r="9796" ht="12.6" hidden="1"/>
    <row r="9797" ht="12.6" hidden="1"/>
    <row r="9798" ht="12.6" hidden="1"/>
    <row r="9799" ht="12.6" hidden="1"/>
    <row r="9800" ht="12.6" hidden="1"/>
    <row r="9801" ht="12.6" hidden="1"/>
    <row r="9802" ht="12.6" hidden="1"/>
    <row r="9803" ht="12.6" hidden="1"/>
    <row r="9804" ht="12.6" hidden="1"/>
    <row r="9805" ht="12.6" hidden="1"/>
    <row r="9806" ht="12.6" hidden="1"/>
    <row r="9807" ht="12.6" hidden="1"/>
    <row r="9808" ht="12.6" hidden="1"/>
    <row r="9809" ht="12.6" hidden="1"/>
    <row r="9810" ht="12.6" hidden="1"/>
    <row r="9811" ht="12.6" hidden="1"/>
    <row r="9812" ht="12.6" hidden="1"/>
    <row r="9813" ht="12.6" hidden="1"/>
    <row r="9814" ht="12.6" hidden="1"/>
    <row r="9815" ht="12.6" hidden="1"/>
    <row r="9816" ht="12.6" hidden="1"/>
    <row r="9817" ht="12.6" hidden="1"/>
    <row r="9818" ht="12.6" hidden="1"/>
    <row r="9819" ht="12.6" hidden="1"/>
    <row r="9820" ht="12.6" hidden="1"/>
    <row r="9821" ht="12.6" hidden="1"/>
    <row r="9822" ht="12.6" hidden="1"/>
    <row r="9823" ht="12.6" hidden="1"/>
    <row r="9824" ht="12.6" hidden="1"/>
    <row r="9825" ht="12.6" hidden="1"/>
    <row r="9826" ht="12.6" hidden="1"/>
    <row r="9827" ht="12.6" hidden="1"/>
    <row r="9828" ht="12.6" hidden="1"/>
    <row r="9829" ht="12.6" hidden="1"/>
    <row r="9830" ht="12.6" hidden="1"/>
    <row r="9831" ht="12.6" hidden="1"/>
    <row r="9832" ht="12.6" hidden="1"/>
    <row r="9833" ht="12.6" hidden="1"/>
    <row r="9834" ht="12.6" hidden="1"/>
    <row r="9835" ht="12.6" hidden="1"/>
    <row r="9836" ht="12.6" hidden="1"/>
    <row r="9837" ht="12.6" hidden="1"/>
    <row r="9838" ht="12.6" hidden="1"/>
    <row r="9839" ht="12.6" hidden="1"/>
    <row r="9840" ht="12.6" hidden="1"/>
    <row r="9841" ht="12.6" hidden="1"/>
    <row r="9842" ht="12.6" hidden="1"/>
    <row r="9843" ht="12.6" hidden="1"/>
    <row r="9844" ht="12.6" hidden="1"/>
    <row r="9845" ht="12.6" hidden="1"/>
    <row r="9846" ht="12.6" hidden="1"/>
    <row r="9847" ht="12.6" hidden="1"/>
    <row r="9848" ht="12.6" hidden="1"/>
    <row r="9849" ht="12.6" hidden="1"/>
    <row r="9850" ht="12.6" hidden="1"/>
    <row r="9851" ht="12.6" hidden="1"/>
    <row r="9852" ht="12.6" hidden="1"/>
    <row r="9853" ht="12.6" hidden="1"/>
    <row r="9854" ht="12.6" hidden="1"/>
    <row r="9855" ht="12.6" hidden="1"/>
    <row r="9856" ht="12.6" hidden="1"/>
    <row r="9857" ht="12.6" hidden="1"/>
    <row r="9858" ht="12.6" hidden="1"/>
    <row r="9859" ht="12.6" hidden="1"/>
    <row r="9860" ht="12.6" hidden="1"/>
    <row r="9861" ht="12.6" hidden="1"/>
    <row r="9862" ht="12.6" hidden="1"/>
    <row r="9863" ht="12.6" hidden="1"/>
    <row r="9864" ht="12.6" hidden="1"/>
    <row r="9865" ht="12.6" hidden="1"/>
    <row r="9866" ht="12.6" hidden="1"/>
    <row r="9867" ht="12.6" hidden="1"/>
    <row r="9868" ht="12.6" hidden="1"/>
    <row r="9869" ht="12.6" hidden="1"/>
    <row r="9870" ht="12.6" hidden="1"/>
    <row r="9871" ht="12.6" hidden="1"/>
    <row r="9872" ht="12.6" hidden="1"/>
    <row r="9873" ht="12.6" hidden="1"/>
    <row r="9874" ht="12.6" hidden="1"/>
    <row r="9875" ht="12.6" hidden="1"/>
    <row r="9876" ht="12.6" hidden="1"/>
    <row r="9877" ht="12.6" hidden="1"/>
    <row r="9878" ht="12.6" hidden="1"/>
    <row r="9879" ht="12.6" hidden="1"/>
    <row r="9880" ht="12.6" hidden="1"/>
    <row r="9881" ht="12.6" hidden="1"/>
    <row r="9882" ht="12.6" hidden="1"/>
    <row r="9883" ht="12.6" hidden="1"/>
    <row r="9884" ht="12.6" hidden="1"/>
    <row r="9885" ht="12.6" hidden="1"/>
    <row r="9886" ht="12.6" hidden="1"/>
    <row r="9887" ht="12.6" hidden="1"/>
    <row r="9888" ht="12.6" hidden="1"/>
    <row r="9889" ht="12.6" hidden="1"/>
    <row r="9890" ht="12.6" hidden="1"/>
    <row r="9891" ht="12.6" hidden="1"/>
    <row r="9892" ht="12.6" hidden="1"/>
    <row r="9893" ht="12.6" hidden="1"/>
    <row r="9894" ht="12.6" hidden="1"/>
    <row r="9895" ht="12.6" hidden="1"/>
    <row r="9896" ht="12.6" hidden="1"/>
    <row r="9897" ht="12.6" hidden="1"/>
    <row r="9898" ht="12.6" hidden="1"/>
    <row r="9899" ht="12.6" hidden="1"/>
    <row r="9900" ht="12.6" hidden="1"/>
    <row r="9901" ht="12.6" hidden="1"/>
    <row r="9902" ht="12.6" hidden="1"/>
    <row r="9903" ht="12.6" hidden="1"/>
    <row r="9904" ht="12.6" hidden="1"/>
    <row r="9905" ht="12.6" hidden="1"/>
    <row r="9906" ht="12.6" hidden="1"/>
    <row r="9907" ht="12.6" hidden="1"/>
    <row r="9908" ht="12.6" hidden="1"/>
    <row r="9909" ht="12.6" hidden="1"/>
    <row r="9910" ht="12.6" hidden="1"/>
    <row r="9911" ht="12.6" hidden="1"/>
    <row r="9912" ht="12.6" hidden="1"/>
    <row r="9913" ht="12.6" hidden="1"/>
    <row r="9914" ht="12.6" hidden="1"/>
    <row r="9915" ht="12.6" hidden="1"/>
    <row r="9916" ht="12.6" hidden="1"/>
    <row r="9917" ht="12.6" hidden="1"/>
    <row r="9918" ht="12.6" hidden="1"/>
    <row r="9919" ht="12.6" hidden="1"/>
    <row r="9920" ht="12.6" hidden="1"/>
    <row r="9921" ht="12.6" hidden="1"/>
    <row r="9922" ht="12.6" hidden="1"/>
    <row r="9923" ht="12.6" hidden="1"/>
    <row r="9924" ht="12.6" hidden="1"/>
    <row r="9925" ht="12.6" hidden="1"/>
    <row r="9926" ht="12.6" hidden="1"/>
    <row r="9927" ht="12.6" hidden="1"/>
    <row r="9928" ht="12.6" hidden="1"/>
    <row r="9929" ht="12.6" hidden="1"/>
    <row r="9930" ht="12.6" hidden="1"/>
    <row r="9931" ht="12.6" hidden="1"/>
    <row r="9932" ht="12.6" hidden="1"/>
    <row r="9933" ht="12.6" hidden="1"/>
    <row r="9934" ht="12.6" hidden="1"/>
    <row r="9935" ht="12.6" hidden="1"/>
    <row r="9936" ht="12.6" hidden="1"/>
    <row r="9937" ht="12.6" hidden="1"/>
    <row r="9938" ht="12.6" hidden="1"/>
    <row r="9939" ht="12.6" hidden="1"/>
    <row r="9940" ht="12.6" hidden="1"/>
    <row r="9941" ht="12.6" hidden="1"/>
    <row r="9942" ht="12.6" hidden="1"/>
    <row r="9943" ht="12.6" hidden="1"/>
    <row r="9944" ht="12.6" hidden="1"/>
    <row r="9945" ht="12.6" hidden="1"/>
    <row r="9946" ht="12.6" hidden="1"/>
    <row r="9947" ht="12.6" hidden="1"/>
    <row r="9948" ht="12.6" hidden="1"/>
    <row r="9949" ht="12.6" hidden="1"/>
    <row r="9950" ht="12.6" hidden="1"/>
    <row r="9951" ht="12.6" hidden="1"/>
    <row r="9952" ht="12.6" hidden="1"/>
    <row r="9953" ht="12.6" hidden="1"/>
    <row r="9954" ht="12.6" hidden="1"/>
    <row r="9955" ht="12.6" hidden="1"/>
    <row r="9956" ht="12.6" hidden="1"/>
    <row r="9957" ht="12.6" hidden="1"/>
    <row r="9958" ht="12.6" hidden="1"/>
    <row r="9959" ht="12.6" hidden="1"/>
    <row r="9960" ht="12.6" hidden="1"/>
    <row r="9961" ht="12.6" hidden="1"/>
    <row r="9962" ht="12.6" hidden="1"/>
    <row r="9963" ht="12.6" hidden="1"/>
    <row r="9964" ht="12.6" hidden="1"/>
    <row r="9965" ht="12.6" hidden="1"/>
    <row r="9966" ht="12.6" hidden="1"/>
    <row r="9967" ht="12.6" hidden="1"/>
    <row r="9968" ht="12.6" hidden="1"/>
    <row r="9969" ht="12.6" hidden="1"/>
    <row r="9970" ht="12.6" hidden="1"/>
    <row r="9971" ht="12.6" hidden="1"/>
    <row r="9972" ht="12.6" hidden="1"/>
    <row r="9973" ht="12.6" hidden="1"/>
    <row r="9974" ht="12.6" hidden="1"/>
    <row r="9975" ht="12.6" hidden="1"/>
    <row r="9976" ht="12.6" hidden="1"/>
    <row r="9977" ht="12.6" hidden="1"/>
    <row r="9978" ht="12.6" hidden="1"/>
    <row r="9979" ht="12.6" hidden="1"/>
    <row r="9980" ht="12.6" hidden="1"/>
    <row r="9981" ht="12.6" hidden="1"/>
    <row r="9982" ht="12.6" hidden="1"/>
    <row r="9983" ht="12.6" hidden="1"/>
    <row r="9984" ht="12.6" hidden="1"/>
    <row r="9985" ht="12.6" hidden="1"/>
    <row r="9986" ht="12.6" hidden="1"/>
    <row r="9987" ht="12.6" hidden="1"/>
    <row r="9988" ht="12.6" hidden="1"/>
    <row r="9989" ht="12.6" hidden="1"/>
    <row r="9990" ht="12.6" hidden="1"/>
    <row r="9991" ht="12.6" hidden="1"/>
    <row r="9992" ht="12.6" hidden="1"/>
    <row r="9993" ht="12.6" hidden="1"/>
    <row r="9994" ht="12.6" hidden="1"/>
    <row r="9995" ht="12.6" hidden="1"/>
    <row r="9996" ht="12.6" hidden="1"/>
    <row r="9997" ht="12.6" hidden="1"/>
    <row r="9998" ht="12.6" hidden="1"/>
    <row r="9999" ht="12.6" hidden="1"/>
    <row r="10000" ht="12.6" hidden="1"/>
    <row r="10001" ht="12.6" hidden="1"/>
    <row r="10002" ht="12.6" hidden="1"/>
    <row r="10003" ht="12.6" hidden="1"/>
    <row r="10004" ht="12.6" hidden="1"/>
    <row r="10005" ht="12.6" hidden="1"/>
    <row r="10006" ht="12.6" hidden="1"/>
    <row r="10007" ht="12.6" hidden="1"/>
    <row r="10008" ht="12.6" hidden="1"/>
    <row r="10009" ht="12.6" hidden="1"/>
    <row r="10010" ht="12.6" hidden="1"/>
    <row r="10011" ht="12.6" hidden="1"/>
    <row r="10012" ht="12.6" hidden="1"/>
    <row r="10013" ht="12.6" hidden="1"/>
    <row r="10014" ht="12.6" hidden="1"/>
    <row r="10015" ht="12.6" hidden="1"/>
    <row r="10016" ht="12.6" hidden="1"/>
    <row r="10017" ht="12.6" hidden="1"/>
    <row r="10018" ht="12.6" hidden="1"/>
    <row r="10019" ht="12.6" hidden="1"/>
    <row r="10020" ht="12.6" hidden="1"/>
    <row r="10021" ht="12.6" hidden="1"/>
    <row r="10022" ht="12.6" hidden="1"/>
    <row r="10023" ht="12.6" hidden="1"/>
    <row r="10024" ht="12.6" hidden="1"/>
    <row r="10025" ht="12.6" hidden="1"/>
    <row r="10026" ht="12.6" hidden="1"/>
    <row r="10027" ht="12.6" hidden="1"/>
    <row r="10028" ht="12.6" hidden="1"/>
    <row r="10029" ht="12.6" hidden="1"/>
    <row r="10030" ht="12.6" hidden="1"/>
    <row r="10031" ht="12.6" hidden="1"/>
    <row r="10032" ht="12.6" hidden="1"/>
    <row r="10033" ht="12.6" hidden="1"/>
    <row r="10034" ht="12.6" hidden="1"/>
    <row r="10035" ht="12.6" hidden="1"/>
    <row r="10036" ht="12.6" hidden="1"/>
    <row r="10037" ht="12.6" hidden="1"/>
    <row r="10038" ht="12.6" hidden="1"/>
    <row r="10039" ht="12.6" hidden="1"/>
    <row r="10040" ht="12.6" hidden="1"/>
    <row r="10041" ht="12.6" hidden="1"/>
    <row r="10042" ht="12.6" hidden="1"/>
    <row r="10043" ht="12.6" hidden="1"/>
    <row r="10044" ht="12.6" hidden="1"/>
    <row r="10045" ht="12.6" hidden="1"/>
    <row r="10046" ht="12.6" hidden="1"/>
    <row r="10047" ht="12.6" hidden="1"/>
    <row r="10048" ht="12.6" hidden="1"/>
    <row r="10049" ht="12.6" hidden="1"/>
    <row r="10050" ht="12.6" hidden="1"/>
    <row r="10051" ht="12.6" hidden="1"/>
    <row r="10052" ht="12.6" hidden="1"/>
    <row r="10053" ht="12.6" hidden="1"/>
    <row r="10054" ht="12.6" hidden="1"/>
    <row r="10055" ht="12.6" hidden="1"/>
    <row r="10056" ht="12.6" hidden="1"/>
    <row r="10057" ht="12.6" hidden="1"/>
    <row r="10058" ht="12.6" hidden="1"/>
    <row r="10059" ht="12.6" hidden="1"/>
    <row r="10060" ht="12.6" hidden="1"/>
    <row r="10061" ht="12.6" hidden="1"/>
    <row r="10062" ht="12.6" hidden="1"/>
    <row r="10063" ht="12.6" hidden="1"/>
    <row r="10064" ht="12.6" hidden="1"/>
    <row r="10065" ht="12.6" hidden="1"/>
    <row r="10066" ht="12.6" hidden="1"/>
    <row r="10067" ht="12.6" hidden="1"/>
    <row r="10068" ht="12.6" hidden="1"/>
    <row r="10069" ht="12.6" hidden="1"/>
    <row r="10070" ht="12.6" hidden="1"/>
    <row r="10071" ht="12.6" hidden="1"/>
    <row r="10072" ht="12.6" hidden="1"/>
    <row r="10073" ht="12.6" hidden="1"/>
    <row r="10074" ht="12.6" hidden="1"/>
    <row r="10075" ht="12.6" hidden="1"/>
    <row r="10076" ht="12.6" hidden="1"/>
    <row r="10077" ht="12.6" hidden="1"/>
    <row r="10078" ht="12.6" hidden="1"/>
    <row r="10079" ht="12.6" hidden="1"/>
    <row r="10080" ht="12.6" hidden="1"/>
    <row r="10081" ht="12.6" hidden="1"/>
    <row r="10082" ht="12.6" hidden="1"/>
    <row r="10083" ht="12.6" hidden="1"/>
    <row r="10084" ht="12.6" hidden="1"/>
    <row r="10085" ht="12.6" hidden="1"/>
    <row r="10086" ht="12.6" hidden="1"/>
    <row r="10087" ht="12.6" hidden="1"/>
    <row r="10088" ht="12.6" hidden="1"/>
    <row r="10089" ht="12.6" hidden="1"/>
    <row r="10090" ht="12.6" hidden="1"/>
    <row r="10091" ht="12.6" hidden="1"/>
    <row r="10092" ht="12.6" hidden="1"/>
    <row r="10093" ht="12.6" hidden="1"/>
    <row r="10094" ht="12.6" hidden="1"/>
    <row r="10095" ht="12.6" hidden="1"/>
    <row r="10096" ht="12.6" hidden="1"/>
    <row r="10097" ht="12.6" hidden="1"/>
    <row r="10098" ht="12.6" hidden="1"/>
    <row r="10099" ht="12.6" hidden="1"/>
    <row r="10100" ht="12.6" hidden="1"/>
    <row r="10101" ht="12.6" hidden="1"/>
    <row r="10102" ht="12.6" hidden="1"/>
    <row r="10103" ht="12.6" hidden="1"/>
    <row r="10104" ht="12.6" hidden="1"/>
    <row r="10105" ht="12.6" hidden="1"/>
    <row r="10106" ht="12.6" hidden="1"/>
    <row r="10107" ht="12.6" hidden="1"/>
    <row r="10108" ht="12.6" hidden="1"/>
    <row r="10109" ht="12.6" hidden="1"/>
    <row r="10110" ht="12.6" hidden="1"/>
    <row r="10111" ht="12.6" hidden="1"/>
    <row r="10112" ht="12.6" hidden="1"/>
    <row r="10113" ht="12.6" hidden="1"/>
    <row r="10114" ht="12.6" hidden="1"/>
    <row r="10115" ht="12.6" hidden="1"/>
    <row r="10116" ht="12.6" hidden="1"/>
    <row r="10117" ht="12.6" hidden="1"/>
    <row r="10118" ht="12.6" hidden="1"/>
    <row r="10119" ht="12.6" hidden="1"/>
    <row r="10120" ht="12.6" hidden="1"/>
    <row r="10121" ht="12.6" hidden="1"/>
    <row r="10122" ht="12.6" hidden="1"/>
    <row r="10123" ht="12.6" hidden="1"/>
    <row r="10124" ht="12.6" hidden="1"/>
    <row r="10125" ht="12.6" hidden="1"/>
    <row r="10126" ht="12.6" hidden="1"/>
    <row r="10127" ht="12.6" hidden="1"/>
    <row r="10128" ht="12.6" hidden="1"/>
    <row r="10129" ht="12.6" hidden="1"/>
    <row r="10130" ht="12.6" hidden="1"/>
    <row r="10131" ht="12.6" hidden="1"/>
    <row r="10132" ht="12.6" hidden="1"/>
    <row r="10133" ht="12.6" hidden="1"/>
    <row r="10134" ht="12.6" hidden="1"/>
    <row r="10135" ht="12.6" hidden="1"/>
    <row r="10136" ht="12.6" hidden="1"/>
    <row r="10137" ht="12.6" hidden="1"/>
    <row r="10138" ht="12.6" hidden="1"/>
    <row r="10139" ht="12.6" hidden="1"/>
    <row r="10140" ht="12.6" hidden="1"/>
    <row r="10141" ht="12.6" hidden="1"/>
    <row r="10142" ht="12.6" hidden="1"/>
    <row r="10143" ht="12.6" hidden="1"/>
    <row r="10144" ht="12.6" hidden="1"/>
    <row r="10145" ht="12.6" hidden="1"/>
    <row r="10146" ht="12.6" hidden="1"/>
    <row r="10147" ht="12.6" hidden="1"/>
    <row r="10148" ht="12.6" hidden="1"/>
    <row r="10149" ht="12.6" hidden="1"/>
    <row r="10150" ht="12.6" hidden="1"/>
    <row r="10151" ht="12.6" hidden="1"/>
    <row r="10152" ht="12.6" hidden="1"/>
    <row r="10153" ht="12.6" hidden="1"/>
    <row r="10154" ht="12.6" hidden="1"/>
    <row r="10155" ht="12.6" hidden="1"/>
    <row r="10156" ht="12.6" hidden="1"/>
    <row r="10157" ht="12.6" hidden="1"/>
    <row r="10158" ht="12.6" hidden="1"/>
    <row r="10159" ht="12.6" hidden="1"/>
    <row r="10160" ht="12.6" hidden="1"/>
    <row r="10161" ht="12.6" hidden="1"/>
    <row r="10162" ht="12.6" hidden="1"/>
    <row r="10163" ht="12.6" hidden="1"/>
    <row r="10164" ht="12.6" hidden="1"/>
    <row r="10165" ht="12.6" hidden="1"/>
    <row r="10166" ht="12.6" hidden="1"/>
    <row r="10167" ht="12.6" hidden="1"/>
    <row r="10168" ht="12.6" hidden="1"/>
    <row r="10169" ht="12.6" hidden="1"/>
    <row r="10170" ht="12.6" hidden="1"/>
    <row r="10171" ht="12.6" hidden="1"/>
    <row r="10172" ht="12.6" hidden="1"/>
    <row r="10173" ht="12.6" hidden="1"/>
    <row r="10174" ht="12.6" hidden="1"/>
    <row r="10175" ht="12.6" hidden="1"/>
    <row r="10176" ht="12.6" hidden="1"/>
    <row r="10177" ht="12.6" hidden="1"/>
    <row r="10178" ht="12.6" hidden="1"/>
    <row r="10179" ht="12.6" hidden="1"/>
    <row r="10180" ht="12.6" hidden="1"/>
    <row r="10181" ht="12.6" hidden="1"/>
    <row r="10182" ht="12.6" hidden="1"/>
    <row r="10183" ht="12.6" hidden="1"/>
    <row r="10184" ht="12.6" hidden="1"/>
    <row r="10185" ht="12.6" hidden="1"/>
    <row r="10186" ht="12.6" hidden="1"/>
    <row r="10187" ht="12.6" hidden="1"/>
    <row r="10188" ht="12.6" hidden="1"/>
    <row r="10189" ht="12.6" hidden="1"/>
    <row r="10190" ht="12.6" hidden="1"/>
    <row r="10191" ht="12.6" hidden="1"/>
    <row r="10192" ht="12.6" hidden="1"/>
    <row r="10193" ht="12.6" hidden="1"/>
    <row r="10194" ht="12.6" hidden="1"/>
    <row r="10195" ht="12.6" hidden="1"/>
    <row r="10196" ht="12.6" hidden="1"/>
    <row r="10197" ht="12.6" hidden="1"/>
    <row r="10198" ht="12.6" hidden="1"/>
    <row r="10199" ht="12.6" hidden="1"/>
    <row r="10200" ht="12.6" hidden="1"/>
    <row r="10201" ht="12.6" hidden="1"/>
    <row r="10202" ht="12.6" hidden="1"/>
    <row r="10203" ht="12.6" hidden="1"/>
    <row r="10204" ht="12.6" hidden="1"/>
    <row r="10205" ht="12.6" hidden="1"/>
    <row r="10206" ht="12.6" hidden="1"/>
    <row r="10207" ht="12.6" hidden="1"/>
    <row r="10208" ht="12.6" hidden="1"/>
    <row r="10209" ht="12.6" hidden="1"/>
    <row r="10210" ht="12.6" hidden="1"/>
    <row r="10211" ht="12.6" hidden="1"/>
    <row r="10212" ht="12.6" hidden="1"/>
    <row r="10213" ht="12.6" hidden="1"/>
    <row r="10214" ht="12.6" hidden="1"/>
    <row r="10215" ht="12.6" hidden="1"/>
    <row r="10216" ht="12.6" hidden="1"/>
    <row r="10217" ht="12.6" hidden="1"/>
    <row r="10218" ht="12.6" hidden="1"/>
    <row r="10219" ht="12.6" hidden="1"/>
    <row r="10220" ht="12.6" hidden="1"/>
    <row r="10221" ht="12.6" hidden="1"/>
    <row r="10222" ht="12.6" hidden="1"/>
    <row r="10223" ht="12.6" hidden="1"/>
    <row r="10224" ht="12.6" hidden="1"/>
    <row r="10225" ht="12.6" hidden="1"/>
    <row r="10226" ht="12.6" hidden="1"/>
    <row r="10227" ht="12.6" hidden="1"/>
    <row r="10228" ht="12.6" hidden="1"/>
    <row r="10229" ht="12.6" hidden="1"/>
    <row r="10230" ht="12.6" hidden="1"/>
    <row r="10231" ht="12.6" hidden="1"/>
    <row r="10232" ht="12.6" hidden="1"/>
    <row r="10233" ht="12.6" hidden="1"/>
    <row r="10234" ht="12.6" hidden="1"/>
    <row r="10235" ht="12.6" hidden="1"/>
    <row r="10236" ht="12.6" hidden="1"/>
    <row r="10237" ht="12.6" hidden="1"/>
    <row r="10238" ht="12.6" hidden="1"/>
    <row r="10239" ht="12.6" hidden="1"/>
    <row r="10240" ht="12.6" hidden="1"/>
    <row r="10241" ht="12.6" hidden="1"/>
    <row r="10242" ht="12.6" hidden="1"/>
    <row r="10243" ht="12.6" hidden="1"/>
    <row r="10244" ht="12.6" hidden="1"/>
    <row r="10245" ht="12.6" hidden="1"/>
    <row r="10246" ht="12.6" hidden="1"/>
    <row r="10247" ht="12.6" hidden="1"/>
    <row r="10248" ht="12.6" hidden="1"/>
    <row r="10249" ht="12.6" hidden="1"/>
    <row r="10250" ht="12.6" hidden="1"/>
    <row r="10251" ht="12.6" hidden="1"/>
    <row r="10252" ht="12.6" hidden="1"/>
    <row r="10253" ht="12.6" hidden="1"/>
    <row r="10254" ht="12.6" hidden="1"/>
    <row r="10255" ht="12.6" hidden="1"/>
    <row r="10256" ht="12.6" hidden="1"/>
    <row r="10257" ht="12.6" hidden="1"/>
    <row r="10258" ht="12.6" hidden="1"/>
    <row r="10259" ht="12.6" hidden="1"/>
    <row r="10260" ht="12.6" hidden="1"/>
    <row r="10261" ht="12.6" hidden="1"/>
    <row r="10262" ht="12.6" hidden="1"/>
    <row r="10263" ht="12.6" hidden="1"/>
    <row r="10264" ht="12.6" hidden="1"/>
    <row r="10265" ht="12.6" hidden="1"/>
    <row r="10266" ht="12.6" hidden="1"/>
    <row r="10267" ht="12.6" hidden="1"/>
    <row r="10268" ht="12.6" hidden="1"/>
    <row r="10269" ht="12.6" hidden="1"/>
    <row r="10270" ht="12.6" hidden="1"/>
    <row r="10271" ht="12.6" hidden="1"/>
    <row r="10272" ht="12.6" hidden="1"/>
    <row r="10273" ht="12.6" hidden="1"/>
    <row r="10274" ht="12.6" hidden="1"/>
    <row r="10275" ht="12.6" hidden="1"/>
    <row r="10276" ht="12.6" hidden="1"/>
    <row r="10277" ht="12.6" hidden="1"/>
    <row r="10278" ht="12.6" hidden="1"/>
    <row r="10279" ht="12.6" hidden="1"/>
    <row r="10280" ht="12.6" hidden="1"/>
    <row r="10281" ht="12.6" hidden="1"/>
    <row r="10282" ht="12.6" hidden="1"/>
    <row r="10283" ht="12.6" hidden="1"/>
    <row r="10284" ht="12.6" hidden="1"/>
    <row r="10285" ht="12.6" hidden="1"/>
    <row r="10286" ht="12.6" hidden="1"/>
    <row r="10287" ht="12.6" hidden="1"/>
    <row r="10288" ht="12.6" hidden="1"/>
    <row r="10289" ht="12.6" hidden="1"/>
    <row r="10290" ht="12.6" hidden="1"/>
    <row r="10291" ht="12.6" hidden="1"/>
    <row r="10292" ht="12.6" hidden="1"/>
    <row r="10293" ht="12.6" hidden="1"/>
    <row r="10294" ht="12.6" hidden="1"/>
    <row r="10295" ht="12.6" hidden="1"/>
    <row r="10296" ht="12.6" hidden="1"/>
    <row r="10297" ht="12.6" hidden="1"/>
    <row r="10298" ht="12.6" hidden="1"/>
    <row r="10299" ht="12.6" hidden="1"/>
    <row r="10300" ht="12.6" hidden="1"/>
    <row r="10301" ht="12.6" hidden="1"/>
    <row r="10302" ht="12.6" hidden="1"/>
    <row r="10303" ht="12.6" hidden="1"/>
    <row r="10304" ht="12.6" hidden="1"/>
    <row r="10305" ht="12.6" hidden="1"/>
    <row r="10306" ht="12.6" hidden="1"/>
    <row r="10307" ht="12.6" hidden="1"/>
    <row r="10308" ht="12.6" hidden="1"/>
    <row r="10309" ht="12.6" hidden="1"/>
    <row r="10310" ht="12.6" hidden="1"/>
    <row r="10311" ht="12.6" hidden="1"/>
    <row r="10312" ht="12.6" hidden="1"/>
    <row r="10313" ht="12.6" hidden="1"/>
    <row r="10314" ht="12.6" hidden="1"/>
    <row r="10315" ht="12.6" hidden="1"/>
    <row r="10316" ht="12.6" hidden="1"/>
    <row r="10317" ht="12.6" hidden="1"/>
    <row r="10318" ht="12.6" hidden="1"/>
    <row r="10319" ht="12.6" hidden="1"/>
    <row r="10320" ht="12.6" hidden="1"/>
    <row r="10321" ht="12.6" hidden="1"/>
    <row r="10322" ht="12.6" hidden="1"/>
    <row r="10323" ht="12.6" hidden="1"/>
    <row r="10324" ht="12.6" hidden="1"/>
    <row r="10325" ht="12.6" hidden="1"/>
    <row r="10326" ht="12.6" hidden="1"/>
    <row r="10327" ht="12.6" hidden="1"/>
    <row r="10328" ht="12.6" hidden="1"/>
    <row r="10329" ht="12.6" hidden="1"/>
    <row r="10330" ht="12.6" hidden="1"/>
    <row r="10331" ht="12.6" hidden="1"/>
    <row r="10332" ht="12.6" hidden="1"/>
    <row r="10333" ht="12.6" hidden="1"/>
    <row r="10334" ht="12.6" hidden="1"/>
    <row r="10335" ht="12.6" hidden="1"/>
    <row r="10336" ht="12.6" hidden="1"/>
    <row r="10337" ht="12.6" hidden="1"/>
    <row r="10338" ht="12.6" hidden="1"/>
    <row r="10339" ht="12.6" hidden="1"/>
    <row r="10340" ht="12.6" hidden="1"/>
    <row r="10341" ht="12.6" hidden="1"/>
    <row r="10342" ht="12.6" hidden="1"/>
    <row r="10343" ht="12.6" hidden="1"/>
    <row r="10344" ht="12.6" hidden="1"/>
    <row r="10345" ht="12.6" hidden="1"/>
    <row r="10346" ht="12.6" hidden="1"/>
    <row r="10347" ht="12.6" hidden="1"/>
    <row r="10348" ht="12.6" hidden="1"/>
    <row r="10349" ht="12.6" hidden="1"/>
    <row r="10350" ht="12.6" hidden="1"/>
    <row r="10351" ht="12.6" hidden="1"/>
    <row r="10352" ht="12.6" hidden="1"/>
    <row r="10353" ht="12.6" hidden="1"/>
    <row r="10354" ht="12.6" hidden="1"/>
    <row r="10355" ht="12.6" hidden="1"/>
    <row r="10356" ht="12.6" hidden="1"/>
    <row r="10357" ht="12.6" hidden="1"/>
    <row r="10358" ht="12.6" hidden="1"/>
    <row r="10359" ht="12.6" hidden="1"/>
    <row r="10360" ht="12.6" hidden="1"/>
    <row r="10361" ht="12.6" hidden="1"/>
    <row r="10362" ht="12.6" hidden="1"/>
    <row r="10363" ht="12.6" hidden="1"/>
    <row r="10364" ht="12.6" hidden="1"/>
    <row r="10365" ht="12.6" hidden="1"/>
    <row r="10366" ht="12.6" hidden="1"/>
    <row r="10367" ht="12.6" hidden="1"/>
    <row r="10368" ht="12.6" hidden="1"/>
    <row r="10369" ht="12.6" hidden="1"/>
    <row r="10370" ht="12.6" hidden="1"/>
    <row r="10371" ht="12.6" hidden="1"/>
    <row r="10372" ht="12.6" hidden="1"/>
    <row r="10373" ht="12.6" hidden="1"/>
    <row r="10374" ht="12.6" hidden="1"/>
    <row r="10375" ht="12.6" hidden="1"/>
    <row r="10376" ht="12.6" hidden="1"/>
    <row r="10377" ht="12.6" hidden="1"/>
    <row r="10378" ht="12.6" hidden="1"/>
    <row r="10379" ht="12.6" hidden="1"/>
    <row r="10380" ht="12.6" hidden="1"/>
    <row r="10381" ht="12.6" hidden="1"/>
    <row r="10382" ht="12.6" hidden="1"/>
    <row r="10383" ht="12.6" hidden="1"/>
    <row r="10384" ht="12.6" hidden="1"/>
    <row r="10385" ht="12.6" hidden="1"/>
    <row r="10386" ht="12.6" hidden="1"/>
    <row r="10387" ht="12.6" hidden="1"/>
    <row r="10388" ht="12.6" hidden="1"/>
    <row r="10389" ht="12.6" hidden="1"/>
    <row r="10390" ht="12.6" hidden="1"/>
    <row r="10391" ht="12.6" hidden="1"/>
    <row r="10392" ht="12.6" hidden="1"/>
    <row r="10393" ht="12.6" hidden="1"/>
    <row r="10394" ht="12.6" hidden="1"/>
    <row r="10395" ht="12.6" hidden="1"/>
    <row r="10396" ht="12.6" hidden="1"/>
    <row r="10397" ht="12.6" hidden="1"/>
    <row r="10398" ht="12.6" hidden="1"/>
    <row r="10399" ht="12.6" hidden="1"/>
    <row r="10400" ht="12.6" hidden="1"/>
    <row r="10401" ht="12.6" hidden="1"/>
    <row r="10402" ht="12.6" hidden="1"/>
    <row r="10403" ht="12.6" hidden="1"/>
    <row r="10404" ht="12.6" hidden="1"/>
    <row r="10405" ht="12.6" hidden="1"/>
    <row r="10406" ht="12.6" hidden="1"/>
    <row r="10407" ht="12.6" hidden="1"/>
    <row r="10408" ht="12.6" hidden="1"/>
    <row r="10409" ht="12.6" hidden="1"/>
    <row r="10410" ht="12.6" hidden="1"/>
    <row r="10411" ht="12.6" hidden="1"/>
    <row r="10412" ht="12.6" hidden="1"/>
    <row r="10413" ht="12.6" hidden="1"/>
    <row r="10414" ht="12.6" hidden="1"/>
    <row r="10415" ht="12.6" hidden="1"/>
    <row r="10416" ht="12.6" hidden="1"/>
    <row r="10417" ht="12.6" hidden="1"/>
    <row r="10418" ht="12.6" hidden="1"/>
    <row r="10419" ht="12.6" hidden="1"/>
    <row r="10420" ht="12.6" hidden="1"/>
    <row r="10421" ht="12.6" hidden="1"/>
    <row r="10422" ht="12.6" hidden="1"/>
    <row r="10423" ht="12.6" hidden="1"/>
    <row r="10424" ht="12.6" hidden="1"/>
    <row r="10425" ht="12.6" hidden="1"/>
    <row r="10426" ht="12.6" hidden="1"/>
    <row r="10427" ht="12.6" hidden="1"/>
    <row r="10428" ht="12.6" hidden="1"/>
    <row r="10429" ht="12.6" hidden="1"/>
    <row r="10430" ht="12.6" hidden="1"/>
    <row r="10431" ht="12.6" hidden="1"/>
    <row r="10432" ht="12.6" hidden="1"/>
    <row r="10433" ht="12.6" hidden="1"/>
    <row r="10434" ht="12.6" hidden="1"/>
    <row r="10435" ht="12.6" hidden="1"/>
    <row r="10436" ht="12.6" hidden="1"/>
    <row r="10437" ht="12.6" hidden="1"/>
    <row r="10438" ht="12.6" hidden="1"/>
    <row r="10439" ht="12.6" hidden="1"/>
    <row r="10440" ht="12.6" hidden="1"/>
    <row r="10441" ht="12.6" hidden="1"/>
    <row r="10442" ht="12.6" hidden="1"/>
    <row r="10443" ht="12.6" hidden="1"/>
    <row r="10444" ht="12.6" hidden="1"/>
    <row r="10445" ht="12.6" hidden="1"/>
    <row r="10446" ht="12.6" hidden="1"/>
    <row r="10447" ht="12.6" hidden="1"/>
    <row r="10448" ht="12.6" hidden="1"/>
    <row r="10449" ht="12.6" hidden="1"/>
    <row r="10450" ht="12.6" hidden="1"/>
    <row r="10451" ht="12.6" hidden="1"/>
    <row r="10452" ht="12.6" hidden="1"/>
    <row r="10453" ht="12.6" hidden="1"/>
    <row r="10454" ht="12.6" hidden="1"/>
    <row r="10455" ht="12.6" hidden="1"/>
    <row r="10456" ht="12.6" hidden="1"/>
    <row r="10457" ht="12.6" hidden="1"/>
    <row r="10458" ht="12.6" hidden="1"/>
    <row r="10459" ht="12.6" hidden="1"/>
    <row r="10460" ht="12.6" hidden="1"/>
    <row r="10461" ht="12.6" hidden="1"/>
    <row r="10462" ht="12.6" hidden="1"/>
    <row r="10463" ht="12.6" hidden="1"/>
    <row r="10464" ht="12.6" hidden="1"/>
    <row r="10465" ht="12.6" hidden="1"/>
    <row r="10466" ht="12.6" hidden="1"/>
    <row r="10467" ht="12.6" hidden="1"/>
    <row r="10468" ht="12.6" hidden="1"/>
    <row r="10469" ht="12.6" hidden="1"/>
    <row r="10470" ht="12.6" hidden="1"/>
    <row r="10471" ht="12.6" hidden="1"/>
    <row r="10472" ht="12.6" hidden="1"/>
    <row r="10473" ht="12.6" hidden="1"/>
    <row r="10474" ht="12.6" hidden="1"/>
    <row r="10475" ht="12.6" hidden="1"/>
    <row r="10476" ht="12.6" hidden="1"/>
    <row r="10477" ht="12.6" hidden="1"/>
    <row r="10478" ht="12.6" hidden="1"/>
    <row r="10479" ht="12.6" hidden="1"/>
    <row r="10480" ht="12.6" hidden="1"/>
    <row r="10481" ht="12.6" hidden="1"/>
    <row r="10482" ht="12.6" hidden="1"/>
    <row r="10483" ht="12.6" hidden="1"/>
    <row r="10484" ht="12.6" hidden="1"/>
    <row r="10485" ht="12.6" hidden="1"/>
    <row r="10486" ht="12.6" hidden="1"/>
    <row r="10487" ht="12.6" hidden="1"/>
    <row r="10488" ht="12.6" hidden="1"/>
    <row r="10489" ht="12.6" hidden="1"/>
    <row r="10490" ht="12.6" hidden="1"/>
    <row r="10491" ht="12.6" hidden="1"/>
    <row r="10492" ht="12.6" hidden="1"/>
    <row r="10493" ht="12.6" hidden="1"/>
    <row r="10494" ht="12.6" hidden="1"/>
    <row r="10495" ht="12.6" hidden="1"/>
    <row r="10496" ht="12.6" hidden="1"/>
    <row r="10497" ht="12.6" hidden="1"/>
    <row r="10498" ht="12.6" hidden="1"/>
    <row r="10499" ht="12.6" hidden="1"/>
    <row r="10500" ht="12.6" hidden="1"/>
    <row r="10501" ht="12.6" hidden="1"/>
    <row r="10502" ht="12.6" hidden="1"/>
    <row r="10503" ht="12.6" hidden="1"/>
    <row r="10504" ht="12.6" hidden="1"/>
    <row r="10505" ht="12.6" hidden="1"/>
    <row r="10506" ht="12.6" hidden="1"/>
    <row r="10507" ht="12.6" hidden="1"/>
    <row r="10508" ht="12.6" hidden="1"/>
    <row r="10509" ht="12.6" hidden="1"/>
    <row r="10510" ht="12.6" hidden="1"/>
    <row r="10511" ht="12.6" hidden="1"/>
    <row r="10512" ht="12.6" hidden="1"/>
    <row r="10513" ht="12.6" hidden="1"/>
    <row r="10514" ht="12.6" hidden="1"/>
    <row r="10515" ht="12.6" hidden="1"/>
    <row r="10516" ht="12.6" hidden="1"/>
    <row r="10517" ht="12.6" hidden="1"/>
    <row r="10518" ht="12.6" hidden="1"/>
    <row r="10519" ht="12.6" hidden="1"/>
    <row r="10520" ht="12.6" hidden="1"/>
    <row r="10521" ht="12.6" hidden="1"/>
    <row r="10522" ht="12.6" hidden="1"/>
    <row r="10523" ht="12.6" hidden="1"/>
    <row r="10524" ht="12.6" hidden="1"/>
    <row r="10525" ht="12.6" hidden="1"/>
    <row r="10526" ht="12.6" hidden="1"/>
    <row r="10527" ht="12.6" hidden="1"/>
    <row r="10528" ht="12.6" hidden="1"/>
    <row r="10529" ht="12.6" hidden="1"/>
    <row r="10530" ht="12.6" hidden="1"/>
    <row r="10531" ht="12.6" hidden="1"/>
    <row r="10532" ht="12.6" hidden="1"/>
    <row r="10533" ht="12.6" hidden="1"/>
    <row r="10534" ht="12.6" hidden="1"/>
    <row r="10535" ht="12.6" hidden="1"/>
    <row r="10536" ht="12.6" hidden="1"/>
    <row r="10537" ht="12.6" hidden="1"/>
    <row r="10538" ht="12.6" hidden="1"/>
    <row r="10539" ht="12.6" hidden="1"/>
    <row r="10540" ht="12.6" hidden="1"/>
    <row r="10541" ht="12.6" hidden="1"/>
    <row r="10542" ht="12.6" hidden="1"/>
    <row r="10543" ht="12.6" hidden="1"/>
    <row r="10544" ht="12.6" hidden="1"/>
    <row r="10545" ht="12.6" hidden="1"/>
    <row r="10546" ht="12.6" hidden="1"/>
    <row r="10547" ht="12.6" hidden="1"/>
    <row r="10548" ht="12.6" hidden="1"/>
    <row r="10549" ht="12.6" hidden="1"/>
    <row r="10550" ht="12.6" hidden="1"/>
    <row r="10551" ht="12.6" hidden="1"/>
    <row r="10552" ht="12.6" hidden="1"/>
    <row r="10553" ht="12.6" hidden="1"/>
    <row r="10554" ht="12.6" hidden="1"/>
    <row r="10555" ht="12.6" hidden="1"/>
    <row r="10556" ht="12.6" hidden="1"/>
    <row r="10557" ht="12.6" hidden="1"/>
    <row r="10558" ht="12.6" hidden="1"/>
    <row r="10559" ht="12.6" hidden="1"/>
    <row r="10560" ht="12.6" hidden="1"/>
    <row r="10561" ht="12.6" hidden="1"/>
    <row r="10562" ht="12.6" hidden="1"/>
    <row r="10563" ht="12.6" hidden="1"/>
    <row r="10564" ht="12.6" hidden="1"/>
    <row r="10565" ht="12.6" hidden="1"/>
    <row r="10566" ht="12.6" hidden="1"/>
    <row r="10567" ht="12.6" hidden="1"/>
    <row r="10568" ht="12.6" hidden="1"/>
    <row r="10569" ht="12.6" hidden="1"/>
    <row r="10570" ht="12.6" hidden="1"/>
    <row r="10571" ht="12.6" hidden="1"/>
    <row r="10572" ht="12.6" hidden="1"/>
    <row r="10573" ht="12.6" hidden="1"/>
    <row r="10574" ht="12.6" hidden="1"/>
    <row r="10575" ht="12.6" hidden="1"/>
    <row r="10576" ht="12.6" hidden="1"/>
    <row r="10577" ht="12.6" hidden="1"/>
    <row r="10578" ht="12.6" hidden="1"/>
    <row r="10579" ht="12.6" hidden="1"/>
    <row r="10580" ht="12.6" hidden="1"/>
    <row r="10581" ht="12.6" hidden="1"/>
    <row r="10582" ht="12.6" hidden="1"/>
    <row r="10583" ht="12.6" hidden="1"/>
    <row r="10584" ht="12.6" hidden="1"/>
    <row r="10585" ht="12.6" hidden="1"/>
    <row r="10586" ht="12.6" hidden="1"/>
    <row r="10587" ht="12.6" hidden="1"/>
    <row r="10588" ht="12.6" hidden="1"/>
    <row r="10589" ht="12.6" hidden="1"/>
    <row r="10590" ht="12.6" hidden="1"/>
    <row r="10591" ht="12.6" hidden="1"/>
    <row r="10592" ht="12.6" hidden="1"/>
    <row r="10593" ht="12.6" hidden="1"/>
    <row r="10594" ht="12.6" hidden="1"/>
    <row r="10595" ht="12.6" hidden="1"/>
    <row r="10596" ht="12.6" hidden="1"/>
    <row r="10597" ht="12.6" hidden="1"/>
    <row r="10598" ht="12.6" hidden="1"/>
    <row r="10599" ht="12.6" hidden="1"/>
    <row r="10600" ht="12.6" hidden="1"/>
    <row r="10601" ht="12.6" hidden="1"/>
    <row r="10602" ht="12.6" hidden="1"/>
    <row r="10603" ht="12.6" hidden="1"/>
    <row r="10604" ht="12.6" hidden="1"/>
    <row r="10605" ht="12.6" hidden="1"/>
    <row r="10606" ht="12.6" hidden="1"/>
    <row r="10607" ht="12.6" hidden="1"/>
    <row r="10608" ht="12.6" hidden="1"/>
    <row r="10609" ht="12.6" hidden="1"/>
    <row r="10610" ht="12.6" hidden="1"/>
    <row r="10611" ht="12.6" hidden="1"/>
    <row r="10612" ht="12.6" hidden="1"/>
    <row r="10613" ht="12.6" hidden="1"/>
    <row r="10614" ht="12.6" hidden="1"/>
    <row r="10615" ht="12.6" hidden="1"/>
    <row r="10616" ht="12.6" hidden="1"/>
    <row r="10617" ht="12.6" hidden="1"/>
    <row r="10618" ht="12.6" hidden="1"/>
    <row r="10619" ht="12.6" hidden="1"/>
    <row r="10620" ht="12.6" hidden="1"/>
    <row r="10621" ht="12.6" hidden="1"/>
    <row r="10622" ht="12.6" hidden="1"/>
    <row r="10623" ht="12.6" hidden="1"/>
    <row r="10624" ht="12.6" hidden="1"/>
    <row r="10625" ht="12.6" hidden="1"/>
    <row r="10626" ht="12.6" hidden="1"/>
    <row r="10627" ht="12.6" hidden="1"/>
    <row r="10628" ht="12.6" hidden="1"/>
    <row r="10629" ht="12.6" hidden="1"/>
    <row r="10630" ht="12.6" hidden="1"/>
    <row r="10631" ht="12.6" hidden="1"/>
    <row r="10632" ht="12.6" hidden="1"/>
    <row r="10633" ht="12.6" hidden="1"/>
    <row r="10634" ht="12.6" hidden="1"/>
    <row r="10635" ht="12.6" hidden="1"/>
    <row r="10636" ht="12.6" hidden="1"/>
    <row r="10637" ht="12.6" hidden="1"/>
    <row r="10638" ht="12.6" hidden="1"/>
    <row r="10639" ht="12.6" hidden="1"/>
    <row r="10640" ht="12.6" hidden="1"/>
    <row r="10641" ht="12.6" hidden="1"/>
    <row r="10642" ht="12.6" hidden="1"/>
    <row r="10643" ht="12.6" hidden="1"/>
    <row r="10644" ht="12.6" hidden="1"/>
    <row r="10645" ht="12.6" hidden="1"/>
    <row r="10646" ht="12.6" hidden="1"/>
    <row r="10647" ht="12.6" hidden="1"/>
    <row r="10648" ht="12.6" hidden="1"/>
    <row r="10649" ht="12.6" hidden="1"/>
    <row r="10650" ht="12.6" hidden="1"/>
    <row r="10651" ht="12.6" hidden="1"/>
    <row r="10652" ht="12.6" hidden="1"/>
    <row r="10653" ht="12.6" hidden="1"/>
    <row r="10654" ht="12.6" hidden="1"/>
    <row r="10655" ht="12.6" hidden="1"/>
    <row r="10656" ht="12.6" hidden="1"/>
    <row r="10657" ht="12.6" hidden="1"/>
    <row r="10658" ht="12.6" hidden="1"/>
    <row r="10659" ht="12.6" hidden="1"/>
    <row r="10660" ht="12.6" hidden="1"/>
    <row r="10661" ht="12.6" hidden="1"/>
    <row r="10662" ht="12.6" hidden="1"/>
    <row r="10663" ht="12.6" hidden="1"/>
    <row r="10664" ht="12.6" hidden="1"/>
    <row r="10665" ht="12.6" hidden="1"/>
    <row r="10666" ht="12.6" hidden="1"/>
    <row r="10667" ht="12.6" hidden="1"/>
    <row r="10668" ht="12.6" hidden="1"/>
    <row r="10669" ht="12.6" hidden="1"/>
    <row r="10670" ht="12.6" hidden="1"/>
    <row r="10671" ht="12.6" hidden="1"/>
    <row r="10672" ht="12.6" hidden="1"/>
    <row r="10673" ht="12.6" hidden="1"/>
    <row r="10674" ht="12.6" hidden="1"/>
    <row r="10675" ht="12.6" hidden="1"/>
    <row r="10676" ht="12.6" hidden="1"/>
    <row r="10677" ht="12.6" hidden="1"/>
    <row r="10678" ht="12.6" hidden="1"/>
    <row r="10679" ht="12.6" hidden="1"/>
    <row r="10680" ht="12.6" hidden="1"/>
    <row r="10681" ht="12.6" hidden="1"/>
    <row r="10682" ht="12.6" hidden="1"/>
    <row r="10683" ht="12.6" hidden="1"/>
    <row r="10684" ht="12.6" hidden="1"/>
    <row r="10685" ht="12.6" hidden="1"/>
    <row r="10686" ht="12.6" hidden="1"/>
    <row r="10687" ht="12.6" hidden="1"/>
    <row r="10688" ht="12.6" hidden="1"/>
    <row r="10689" ht="12.6" hidden="1"/>
    <row r="10690" ht="12.6" hidden="1"/>
    <row r="10691" ht="12.6" hidden="1"/>
    <row r="10692" ht="12.6" hidden="1"/>
    <row r="10693" ht="12.6" hidden="1"/>
    <row r="10694" ht="12.6" hidden="1"/>
    <row r="10695" ht="12.6" hidden="1"/>
    <row r="10696" ht="12.6" hidden="1"/>
    <row r="10697" ht="12.6" hidden="1"/>
    <row r="10698" ht="12.6" hidden="1"/>
    <row r="10699" ht="12.6" hidden="1"/>
    <row r="10700" ht="12.6" hidden="1"/>
    <row r="10701" ht="12.6" hidden="1"/>
    <row r="10702" ht="12.6" hidden="1"/>
    <row r="10703" ht="12.6" hidden="1"/>
    <row r="10704" ht="12.6" hidden="1"/>
    <row r="10705" ht="12.6" hidden="1"/>
    <row r="10706" ht="12.6" hidden="1"/>
    <row r="10707" ht="12.6" hidden="1"/>
    <row r="10708" ht="12.6" hidden="1"/>
    <row r="10709" ht="12.6" hidden="1"/>
    <row r="10710" ht="12.6" hidden="1"/>
    <row r="10711" ht="12.6" hidden="1"/>
    <row r="10712" ht="12.6" hidden="1"/>
    <row r="10713" ht="12.6" hidden="1"/>
    <row r="10714" ht="12.6" hidden="1"/>
    <row r="10715" ht="12.6" hidden="1"/>
    <row r="10716" ht="12.6" hidden="1"/>
    <row r="10717" ht="12.6" hidden="1"/>
    <row r="10718" ht="12.6" hidden="1"/>
    <row r="10719" ht="12.6" hidden="1"/>
    <row r="10720" ht="12.6" hidden="1"/>
    <row r="10721" ht="12.6" hidden="1"/>
    <row r="10722" ht="12.6" hidden="1"/>
    <row r="10723" ht="12.6" hidden="1"/>
    <row r="10724" ht="12.6" hidden="1"/>
    <row r="10725" ht="12.6" hidden="1"/>
    <row r="10726" ht="12.6" hidden="1"/>
    <row r="10727" ht="12.6" hidden="1"/>
    <row r="10728" ht="12.6" hidden="1"/>
    <row r="10729" ht="12.6" hidden="1"/>
    <row r="10730" ht="12.6" hidden="1"/>
    <row r="10731" ht="12.6" hidden="1"/>
    <row r="10732" ht="12.6" hidden="1"/>
    <row r="10733" ht="12.6" hidden="1"/>
    <row r="10734" ht="12.6" hidden="1"/>
    <row r="10735" ht="12.6" hidden="1"/>
    <row r="10736" ht="12.6" hidden="1"/>
    <row r="10737" ht="12.6" hidden="1"/>
    <row r="10738" ht="12.6" hidden="1"/>
    <row r="10739" ht="12.6" hidden="1"/>
    <row r="10740" ht="12.6" hidden="1"/>
    <row r="10741" ht="12.6" hidden="1"/>
    <row r="10742" ht="12.6" hidden="1"/>
    <row r="10743" ht="12.6" hidden="1"/>
    <row r="10744" ht="12.6" hidden="1"/>
    <row r="10745" ht="12.6" hidden="1"/>
    <row r="10746" ht="12.6" hidden="1"/>
    <row r="10747" ht="12.6" hidden="1"/>
    <row r="10748" ht="12.6" hidden="1"/>
    <row r="10749" ht="12.6" hidden="1"/>
    <row r="10750" ht="12.6" hidden="1"/>
    <row r="10751" ht="12.6" hidden="1"/>
    <row r="10752" ht="12.6" hidden="1"/>
    <row r="10753" ht="12.6" hidden="1"/>
    <row r="10754" ht="12.6" hidden="1"/>
    <row r="10755" ht="12.6" hidden="1"/>
    <row r="10756" ht="12.6" hidden="1"/>
    <row r="10757" ht="12.6" hidden="1"/>
    <row r="10758" ht="12.6" hidden="1"/>
    <row r="10759" ht="12.6" hidden="1"/>
    <row r="10760" ht="12.6" hidden="1"/>
    <row r="10761" ht="12.6" hidden="1"/>
    <row r="10762" ht="12.6" hidden="1"/>
    <row r="10763" ht="12.6" hidden="1"/>
    <row r="10764" ht="12.6" hidden="1"/>
    <row r="10765" ht="12.6" hidden="1"/>
    <row r="10766" ht="12.6" hidden="1"/>
    <row r="10767" ht="12.6" hidden="1"/>
    <row r="10768" ht="12.6" hidden="1"/>
    <row r="10769" ht="12.6" hidden="1"/>
    <row r="10770" ht="12.6" hidden="1"/>
    <row r="10771" ht="12.6" hidden="1"/>
    <row r="10772" ht="12.6" hidden="1"/>
    <row r="10773" ht="12.6" hidden="1"/>
    <row r="10774" ht="12.6" hidden="1"/>
    <row r="10775" ht="12.6" hidden="1"/>
    <row r="10776" ht="12.6" hidden="1"/>
    <row r="10777" ht="12.6" hidden="1"/>
    <row r="10778" ht="12.6" hidden="1"/>
    <row r="10779" ht="12.6" hidden="1"/>
    <row r="10780" ht="12.6" hidden="1"/>
    <row r="10781" ht="12.6" hidden="1"/>
    <row r="10782" ht="12.6" hidden="1"/>
    <row r="10783" ht="12.6" hidden="1"/>
    <row r="10784" ht="12.6" hidden="1"/>
    <row r="10785" ht="12.6" hidden="1"/>
    <row r="10786" ht="12.6" hidden="1"/>
    <row r="10787" ht="12.6" hidden="1"/>
    <row r="10788" ht="12.6" hidden="1"/>
    <row r="10789" ht="12.6" hidden="1"/>
    <row r="10790" ht="12.6" hidden="1"/>
    <row r="10791" ht="12.6" hidden="1"/>
    <row r="10792" ht="12.6" hidden="1"/>
    <row r="10793" ht="12.6" hidden="1"/>
    <row r="10794" ht="12.6" hidden="1"/>
    <row r="10795" ht="12.6" hidden="1"/>
    <row r="10796" ht="12.6" hidden="1"/>
    <row r="10797" ht="12.6" hidden="1"/>
    <row r="10798" ht="12.6" hidden="1"/>
    <row r="10799" ht="12.6" hidden="1"/>
    <row r="10800" ht="12.6" hidden="1"/>
    <row r="10801" ht="12.6" hidden="1"/>
    <row r="10802" ht="12.6" hidden="1"/>
    <row r="10803" ht="12.6" hidden="1"/>
    <row r="10804" ht="12.6" hidden="1"/>
    <row r="10805" ht="12.6" hidden="1"/>
    <row r="10806" ht="12.6" hidden="1"/>
    <row r="10807" ht="12.6" hidden="1"/>
    <row r="10808" ht="12.6" hidden="1"/>
    <row r="10809" ht="12.6" hidden="1"/>
    <row r="10810" ht="12.6" hidden="1"/>
    <row r="10811" ht="12.6" hidden="1"/>
    <row r="10812" ht="12.6" hidden="1"/>
    <row r="10813" ht="12.6" hidden="1"/>
    <row r="10814" ht="12.6" hidden="1"/>
    <row r="10815" ht="12.6" hidden="1"/>
    <row r="10816" ht="12.6" hidden="1"/>
    <row r="10817" ht="12.6" hidden="1"/>
    <row r="10818" ht="12.6" hidden="1"/>
    <row r="10819" ht="12.6" hidden="1"/>
    <row r="10820" ht="12.6" hidden="1"/>
    <row r="10821" ht="12.6" hidden="1"/>
    <row r="10822" ht="12.6" hidden="1"/>
    <row r="10823" ht="12.6" hidden="1"/>
    <row r="10824" ht="12.6" hidden="1"/>
    <row r="10825" ht="12.6" hidden="1"/>
    <row r="10826" ht="12.6" hidden="1"/>
    <row r="10827" ht="12.6" hidden="1"/>
    <row r="10828" ht="12.6" hidden="1"/>
    <row r="10829" ht="12.6" hidden="1"/>
    <row r="10830" ht="12.6" hidden="1"/>
    <row r="10831" ht="12.6" hidden="1"/>
    <row r="10832" ht="12.6" hidden="1"/>
    <row r="10833" ht="12.6" hidden="1"/>
    <row r="10834" ht="12.6" hidden="1"/>
    <row r="10835" ht="12.6" hidden="1"/>
    <row r="10836" ht="12.6" hidden="1"/>
    <row r="10837" ht="12.6" hidden="1"/>
    <row r="10838" ht="12.6" hidden="1"/>
    <row r="10839" ht="12.6" hidden="1"/>
    <row r="10840" ht="12.6" hidden="1"/>
    <row r="10841" ht="12.6" hidden="1"/>
    <row r="10842" ht="12.6" hidden="1"/>
    <row r="10843" ht="12.6" hidden="1"/>
    <row r="10844" ht="12.6" hidden="1"/>
    <row r="10845" ht="12.6" hidden="1"/>
    <row r="10846" ht="12.6" hidden="1"/>
    <row r="10847" ht="12.6" hidden="1"/>
    <row r="10848" ht="12.6" hidden="1"/>
    <row r="10849" ht="12.6" hidden="1"/>
    <row r="10850" ht="12.6" hidden="1"/>
    <row r="10851" ht="12.6" hidden="1"/>
    <row r="10852" ht="12.6" hidden="1"/>
    <row r="10853" ht="12.6" hidden="1"/>
    <row r="10854" ht="12.6" hidden="1"/>
    <row r="10855" ht="12.6" hidden="1"/>
    <row r="10856" ht="12.6" hidden="1"/>
    <row r="10857" ht="12.6" hidden="1"/>
    <row r="10858" ht="12.6" hidden="1"/>
    <row r="10859" ht="12.6" hidden="1"/>
    <row r="10860" ht="12.6" hidden="1"/>
    <row r="10861" ht="12.6" hidden="1"/>
    <row r="10862" ht="12.6" hidden="1"/>
    <row r="10863" ht="12.6" hidden="1"/>
    <row r="10864" ht="12.6" hidden="1"/>
    <row r="10865" ht="12.6" hidden="1"/>
    <row r="10866" ht="12.6" hidden="1"/>
    <row r="10867" ht="12.6" hidden="1"/>
    <row r="10868" ht="12.6" hidden="1"/>
    <row r="10869" ht="12.6" hidden="1"/>
    <row r="10870" ht="12.6" hidden="1"/>
    <row r="10871" ht="12.6" hidden="1"/>
    <row r="10872" ht="12.6" hidden="1"/>
    <row r="10873" ht="12.6" hidden="1"/>
    <row r="10874" ht="12.6" hidden="1"/>
    <row r="10875" ht="12.6" hidden="1"/>
    <row r="10876" ht="12.6" hidden="1"/>
    <row r="10877" ht="12.6" hidden="1"/>
    <row r="10878" ht="12.6" hidden="1"/>
    <row r="10879" ht="12.6" hidden="1"/>
    <row r="10880" ht="12.6" hidden="1"/>
    <row r="10881" ht="12.6" hidden="1"/>
    <row r="10882" ht="12.6" hidden="1"/>
    <row r="10883" ht="12.6" hidden="1"/>
    <row r="10884" ht="12.6" hidden="1"/>
    <row r="10885" ht="12.6" hidden="1"/>
    <row r="10886" ht="12.6" hidden="1"/>
    <row r="10887" ht="12.6" hidden="1"/>
    <row r="10888" ht="12.6" hidden="1"/>
    <row r="10889" ht="12.6" hidden="1"/>
    <row r="10890" ht="12.6" hidden="1"/>
    <row r="10891" ht="12.6" hidden="1"/>
    <row r="10892" ht="12.6" hidden="1"/>
    <row r="10893" ht="12.6" hidden="1"/>
    <row r="10894" ht="12.6" hidden="1"/>
    <row r="10895" ht="12.6" hidden="1"/>
    <row r="10896" ht="12.6" hidden="1"/>
    <row r="10897" ht="12.6" hidden="1"/>
    <row r="10898" ht="12.6" hidden="1"/>
    <row r="10899" ht="12.6" hidden="1"/>
    <row r="10900" ht="12.6" hidden="1"/>
    <row r="10901" ht="12.6" hidden="1"/>
    <row r="10902" ht="12.6" hidden="1"/>
    <row r="10903" ht="12.6" hidden="1"/>
    <row r="10904" ht="12.6" hidden="1"/>
    <row r="10905" ht="12.6" hidden="1"/>
    <row r="10906" ht="12.6" hidden="1"/>
    <row r="10907" ht="12.6" hidden="1"/>
    <row r="10908" ht="12.6" hidden="1"/>
    <row r="10909" ht="12.6" hidden="1"/>
    <row r="10910" ht="12.6" hidden="1"/>
    <row r="10911" ht="12.6" hidden="1"/>
    <row r="10912" ht="12.6" hidden="1"/>
    <row r="10913" ht="12.6" hidden="1"/>
    <row r="10914" ht="12.6" hidden="1"/>
    <row r="10915" ht="12.6" hidden="1"/>
    <row r="10916" ht="12.6" hidden="1"/>
    <row r="10917" ht="12.6" hidden="1"/>
    <row r="10918" ht="12.6" hidden="1"/>
    <row r="10919" ht="12.6" hidden="1"/>
    <row r="10920" ht="12.6" hidden="1"/>
    <row r="10921" ht="12.6" hidden="1"/>
    <row r="10922" ht="12.6" hidden="1"/>
    <row r="10923" ht="12.6" hidden="1"/>
    <row r="10924" ht="12.6" hidden="1"/>
    <row r="10925" ht="12.6" hidden="1"/>
    <row r="10926" ht="12.6" hidden="1"/>
    <row r="10927" ht="12.6" hidden="1"/>
    <row r="10928" ht="12.6" hidden="1"/>
    <row r="10929" ht="12.6" hidden="1"/>
    <row r="10930" ht="12.6" hidden="1"/>
    <row r="10931" ht="12.6" hidden="1"/>
    <row r="10932" ht="12.6" hidden="1"/>
    <row r="10933" ht="12.6" hidden="1"/>
    <row r="10934" ht="12.6" hidden="1"/>
    <row r="10935" ht="12.6" hidden="1"/>
    <row r="10936" ht="12.6" hidden="1"/>
    <row r="10937" ht="12.6" hidden="1"/>
    <row r="10938" ht="12.6" hidden="1"/>
    <row r="10939" ht="12.6" hidden="1"/>
    <row r="10940" ht="12.6" hidden="1"/>
    <row r="10941" ht="12.6" hidden="1"/>
    <row r="10942" ht="12.6" hidden="1"/>
    <row r="10943" ht="12.6" hidden="1"/>
    <row r="10944" ht="12.6" hidden="1"/>
    <row r="10945" ht="12.6" hidden="1"/>
    <row r="10946" ht="12.6" hidden="1"/>
    <row r="10947" ht="12.6" hidden="1"/>
    <row r="10948" ht="12.6" hidden="1"/>
    <row r="10949" ht="12.6" hidden="1"/>
    <row r="10950" ht="12.6" hidden="1"/>
    <row r="10951" ht="12.6" hidden="1"/>
    <row r="10952" ht="12.6" hidden="1"/>
    <row r="10953" ht="12.6" hidden="1"/>
    <row r="10954" ht="12.6" hidden="1"/>
    <row r="10955" ht="12.6" hidden="1"/>
    <row r="10956" ht="12.6" hidden="1"/>
    <row r="10957" ht="12.6" hidden="1"/>
    <row r="10958" ht="12.6" hidden="1"/>
    <row r="10959" ht="12.6" hidden="1"/>
    <row r="10960" ht="12.6" hidden="1"/>
    <row r="10961" ht="12.6" hidden="1"/>
    <row r="10962" ht="12.6" hidden="1"/>
    <row r="10963" ht="12.6" hidden="1"/>
    <row r="10964" ht="12.6" hidden="1"/>
    <row r="10965" ht="12.6" hidden="1"/>
    <row r="10966" ht="12.6" hidden="1"/>
    <row r="10967" ht="12.6" hidden="1"/>
    <row r="10968" ht="12.6" hidden="1"/>
    <row r="10969" ht="12.6" hidden="1"/>
    <row r="10970" ht="12.6" hidden="1"/>
    <row r="10971" ht="12.6" hidden="1"/>
    <row r="10972" ht="12.6" hidden="1"/>
    <row r="10973" ht="12.6" hidden="1"/>
    <row r="10974" ht="12.6" hidden="1"/>
    <row r="10975" ht="12.6" hidden="1"/>
    <row r="10976" ht="12.6" hidden="1"/>
    <row r="10977" ht="12.6" hidden="1"/>
    <row r="10978" ht="12.6" hidden="1"/>
    <row r="10979" ht="12.6" hidden="1"/>
    <row r="10980" ht="12.6" hidden="1"/>
    <row r="10981" ht="12.6" hidden="1"/>
    <row r="10982" ht="12.6" hidden="1"/>
    <row r="10983" ht="12.6" hidden="1"/>
    <row r="10984" ht="12.6" hidden="1"/>
    <row r="10985" ht="12.6" hidden="1"/>
    <row r="10986" ht="12.6" hidden="1"/>
    <row r="10987" ht="12.6" hidden="1"/>
    <row r="10988" ht="12.6" hidden="1"/>
    <row r="10989" ht="12.6" hidden="1"/>
    <row r="10990" ht="12.6" hidden="1"/>
    <row r="10991" ht="12.6" hidden="1"/>
    <row r="10992" ht="12.6" hidden="1"/>
    <row r="10993" ht="12.6" hidden="1"/>
    <row r="10994" ht="12.6" hidden="1"/>
    <row r="10995" ht="12.6" hidden="1"/>
    <row r="10996" ht="12.6" hidden="1"/>
    <row r="10997" ht="12.6" hidden="1"/>
    <row r="10998" ht="12.6" hidden="1"/>
    <row r="10999" ht="12.6" hidden="1"/>
    <row r="11000" ht="12.6" hidden="1"/>
    <row r="11001" ht="12.6" hidden="1"/>
    <row r="11002" ht="12.6" hidden="1"/>
    <row r="11003" ht="12.6" hidden="1"/>
    <row r="11004" ht="12.6" hidden="1"/>
    <row r="11005" ht="12.6" hidden="1"/>
    <row r="11006" ht="12.6" hidden="1"/>
    <row r="11007" ht="12.6" hidden="1"/>
    <row r="11008" ht="12.6" hidden="1"/>
    <row r="11009" ht="12.6" hidden="1"/>
    <row r="11010" ht="12.6" hidden="1"/>
    <row r="11011" ht="12.6" hidden="1"/>
    <row r="11012" ht="12.6" hidden="1"/>
    <row r="11013" ht="12.6" hidden="1"/>
    <row r="11014" ht="12.6" hidden="1"/>
    <row r="11015" ht="12.6" hidden="1"/>
    <row r="11016" ht="12.6" hidden="1"/>
    <row r="11017" ht="12.6" hidden="1"/>
    <row r="11018" ht="12.6" hidden="1"/>
    <row r="11019" ht="12.6" hidden="1"/>
    <row r="11020" ht="12.6" hidden="1"/>
    <row r="11021" ht="12.6" hidden="1"/>
    <row r="11022" ht="12.6" hidden="1"/>
    <row r="11023" ht="12.6" hidden="1"/>
    <row r="11024" ht="12.6" hidden="1"/>
    <row r="11025" ht="12.6" hidden="1"/>
    <row r="11026" ht="12.6" hidden="1"/>
    <row r="11027" ht="12.6" hidden="1"/>
    <row r="11028" ht="12.6" hidden="1"/>
    <row r="11029" ht="12.6" hidden="1"/>
    <row r="11030" ht="12.6" hidden="1"/>
    <row r="11031" ht="12.6" hidden="1"/>
    <row r="11032" ht="12.6" hidden="1"/>
    <row r="11033" ht="12.6" hidden="1"/>
    <row r="11034" ht="12.6" hidden="1"/>
    <row r="11035" ht="12.6" hidden="1"/>
    <row r="11036" ht="12.6" hidden="1"/>
    <row r="11037" ht="12.6" hidden="1"/>
    <row r="11038" ht="12.6" hidden="1"/>
    <row r="11039" ht="12.6" hidden="1"/>
    <row r="11040" ht="12.6" hidden="1"/>
    <row r="11041" ht="12.6" hidden="1"/>
    <row r="11042" ht="12.6" hidden="1"/>
    <row r="11043" ht="12.6" hidden="1"/>
    <row r="11044" ht="12.6" hidden="1"/>
    <row r="11045" ht="12.6" hidden="1"/>
    <row r="11046" ht="12.6" hidden="1"/>
    <row r="11047" ht="12.6" hidden="1"/>
    <row r="11048" ht="12.6" hidden="1"/>
    <row r="11049" ht="12.6" hidden="1"/>
    <row r="11050" ht="12.6" hidden="1"/>
    <row r="11051" ht="12.6" hidden="1"/>
    <row r="11052" ht="12.6" hidden="1"/>
    <row r="11053" ht="12.6" hidden="1"/>
    <row r="11054" ht="12.6" hidden="1"/>
    <row r="11055" ht="12.6" hidden="1"/>
    <row r="11056" ht="12.6" hidden="1"/>
    <row r="11057" ht="12.6" hidden="1"/>
    <row r="11058" ht="12.6" hidden="1"/>
    <row r="11059" ht="12.6" hidden="1"/>
    <row r="11060" ht="12.6" hidden="1"/>
    <row r="11061" ht="12.6" hidden="1"/>
    <row r="11062" ht="12.6" hidden="1"/>
    <row r="11063" ht="12.6" hidden="1"/>
    <row r="11064" ht="12.6" hidden="1"/>
    <row r="11065" ht="12.6" hidden="1"/>
    <row r="11066" ht="12.6" hidden="1"/>
    <row r="11067" ht="12.6" hidden="1"/>
    <row r="11068" ht="12.6" hidden="1"/>
    <row r="11069" ht="12.6" hidden="1"/>
    <row r="11070" ht="12.6" hidden="1"/>
    <row r="11071" ht="12.6" hidden="1"/>
    <row r="11072" ht="12.6" hidden="1"/>
    <row r="11073" ht="12.6" hidden="1"/>
    <row r="11074" ht="12.6" hidden="1"/>
    <row r="11075" ht="12.6" hidden="1"/>
    <row r="11076" ht="12.6" hidden="1"/>
    <row r="11077" ht="12.6" hidden="1"/>
    <row r="11078" ht="12.6" hidden="1"/>
    <row r="11079" ht="12.6" hidden="1"/>
    <row r="11080" ht="12.6" hidden="1"/>
    <row r="11081" ht="12.6" hidden="1"/>
    <row r="11082" ht="12.6" hidden="1"/>
    <row r="11083" ht="12.6" hidden="1"/>
    <row r="11084" ht="12.6" hidden="1"/>
    <row r="11085" ht="12.6" hidden="1"/>
    <row r="11086" ht="12.6" hidden="1"/>
    <row r="11087" ht="12.6" hidden="1"/>
    <row r="11088" ht="12.6" hidden="1"/>
    <row r="11089" ht="12.6" hidden="1"/>
    <row r="11090" ht="12.6" hidden="1"/>
    <row r="11091" ht="12.6" hidden="1"/>
    <row r="11092" ht="12.6" hidden="1"/>
    <row r="11093" ht="12.6" hidden="1"/>
    <row r="11094" ht="12.6" hidden="1"/>
    <row r="11095" ht="12.6" hidden="1"/>
    <row r="11096" ht="12.6" hidden="1"/>
    <row r="11097" ht="12.6" hidden="1"/>
    <row r="11098" ht="12.6" hidden="1"/>
    <row r="11099" ht="12.6" hidden="1"/>
    <row r="11100" ht="12.6" hidden="1"/>
    <row r="11101" ht="12.6" hidden="1"/>
    <row r="11102" ht="12.6" hidden="1"/>
    <row r="11103" ht="12.6" hidden="1"/>
    <row r="11104" ht="12.6" hidden="1"/>
    <row r="11105" ht="12.6" hidden="1"/>
    <row r="11106" ht="12.6" hidden="1"/>
    <row r="11107" ht="12.6" hidden="1"/>
    <row r="11108" ht="12.6" hidden="1"/>
    <row r="11109" ht="12.6" hidden="1"/>
    <row r="11110" ht="12.6" hidden="1"/>
    <row r="11111" ht="12.6" hidden="1"/>
    <row r="11112" ht="12.6" hidden="1"/>
    <row r="11113" ht="12.6" hidden="1"/>
    <row r="11114" ht="12.6" hidden="1"/>
    <row r="11115" ht="12.6" hidden="1"/>
    <row r="11116" ht="12.6" hidden="1"/>
    <row r="11117" ht="12.6" hidden="1"/>
    <row r="11118" ht="12.6" hidden="1"/>
    <row r="11119" ht="12.6" hidden="1"/>
    <row r="11120" ht="12.6" hidden="1"/>
    <row r="11121" ht="12.6" hidden="1"/>
    <row r="11122" ht="12.6" hidden="1"/>
    <row r="11123" ht="12.6" hidden="1"/>
    <row r="11124" ht="12.6" hidden="1"/>
    <row r="11125" ht="12.6" hidden="1"/>
    <row r="11126" ht="12.6" hidden="1"/>
    <row r="11127" ht="12.6" hidden="1"/>
    <row r="11128" ht="12.6" hidden="1"/>
    <row r="11129" ht="12.6" hidden="1"/>
    <row r="11130" ht="12.6" hidden="1"/>
    <row r="11131" ht="12.6" hidden="1"/>
    <row r="11132" ht="12.6" hidden="1"/>
    <row r="11133" ht="12.6" hidden="1"/>
    <row r="11134" ht="12.6" hidden="1"/>
    <row r="11135" ht="12.6" hidden="1"/>
    <row r="11136" ht="12.6" hidden="1"/>
    <row r="11137" ht="12.6" hidden="1"/>
    <row r="11138" ht="12.6" hidden="1"/>
    <row r="11139" ht="12.6" hidden="1"/>
    <row r="11140" ht="12.6" hidden="1"/>
    <row r="11141" ht="12.6" hidden="1"/>
    <row r="11142" ht="12.6" hidden="1"/>
    <row r="11143" ht="12.6" hidden="1"/>
    <row r="11144" ht="12.6" hidden="1"/>
    <row r="11145" ht="12.6" hidden="1"/>
    <row r="11146" ht="12.6" hidden="1"/>
    <row r="11147" ht="12.6" hidden="1"/>
    <row r="11148" ht="12.6" hidden="1"/>
    <row r="11149" ht="12.6" hidden="1"/>
    <row r="11150" ht="12.6" hidden="1"/>
    <row r="11151" ht="12.6" hidden="1"/>
    <row r="11152" ht="12.6" hidden="1"/>
    <row r="11153" ht="12.6" hidden="1"/>
    <row r="11154" ht="12.6" hidden="1"/>
    <row r="11155" ht="12.6" hidden="1"/>
    <row r="11156" ht="12.6" hidden="1"/>
    <row r="11157" ht="12.6" hidden="1"/>
    <row r="11158" ht="12.6" hidden="1"/>
    <row r="11159" ht="12.6" hidden="1"/>
    <row r="11160" ht="12.6" hidden="1"/>
    <row r="11161" ht="12.6" hidden="1"/>
    <row r="11162" ht="12.6" hidden="1"/>
    <row r="11163" ht="12.6" hidden="1"/>
    <row r="11164" ht="12.6" hidden="1"/>
    <row r="11165" ht="12.6" hidden="1"/>
    <row r="11166" ht="12.6" hidden="1"/>
    <row r="11167" ht="12.6" hidden="1"/>
    <row r="11168" ht="12.6" hidden="1"/>
    <row r="11169" ht="12.6" hidden="1"/>
    <row r="11170" ht="12.6" hidden="1"/>
    <row r="11171" ht="12.6" hidden="1"/>
    <row r="11172" ht="12.6" hidden="1"/>
    <row r="11173" ht="12.6" hidden="1"/>
    <row r="11174" ht="12.6" hidden="1"/>
    <row r="11175" ht="12.6" hidden="1"/>
    <row r="11176" ht="12.6" hidden="1"/>
    <row r="11177" ht="12.6" hidden="1"/>
    <row r="11178" ht="12.6" hidden="1"/>
    <row r="11179" ht="12.6" hidden="1"/>
    <row r="11180" ht="12.6" hidden="1"/>
    <row r="11181" ht="12.6" hidden="1"/>
    <row r="11182" ht="12.6" hidden="1"/>
    <row r="11183" ht="12.6" hidden="1"/>
    <row r="11184" ht="12.6" hidden="1"/>
    <row r="11185" ht="12.6" hidden="1"/>
    <row r="11186" ht="12.6" hidden="1"/>
    <row r="11187" ht="12.6" hidden="1"/>
    <row r="11188" ht="12.6" hidden="1"/>
    <row r="11189" ht="12.6" hidden="1"/>
    <row r="11190" ht="12.6" hidden="1"/>
    <row r="11191" ht="12.6" hidden="1"/>
    <row r="11192" ht="12.6" hidden="1"/>
    <row r="11193" ht="12.6" hidden="1"/>
    <row r="11194" ht="12.6" hidden="1"/>
    <row r="11195" ht="12.6" hidden="1"/>
    <row r="11196" ht="12.6" hidden="1"/>
    <row r="11197" ht="12.6" hidden="1"/>
    <row r="11198" ht="12.6" hidden="1"/>
    <row r="11199" ht="12.6" hidden="1"/>
    <row r="11200" ht="12.6" hidden="1"/>
    <row r="11201" ht="12.6" hidden="1"/>
    <row r="11202" ht="12.6" hidden="1"/>
    <row r="11203" ht="12.6" hidden="1"/>
    <row r="11204" ht="12.6" hidden="1"/>
    <row r="11205" ht="12.6" hidden="1"/>
    <row r="11206" ht="12.6" hidden="1"/>
    <row r="11207" ht="12.6" hidden="1"/>
    <row r="11208" ht="12.6" hidden="1"/>
    <row r="11209" ht="12.6" hidden="1"/>
    <row r="11210" ht="12.6" hidden="1"/>
    <row r="11211" ht="12.6" hidden="1"/>
    <row r="11212" ht="12.6" hidden="1"/>
    <row r="11213" ht="12.6" hidden="1"/>
    <row r="11214" ht="12.6" hidden="1"/>
    <row r="11215" ht="12.6" hidden="1"/>
    <row r="11216" ht="12.6" hidden="1"/>
    <row r="11217" ht="12.6" hidden="1"/>
    <row r="11218" ht="12.6" hidden="1"/>
    <row r="11219" ht="12.6" hidden="1"/>
    <row r="11220" ht="12.6" hidden="1"/>
    <row r="11221" ht="12.6" hidden="1"/>
    <row r="11222" ht="12.6" hidden="1"/>
    <row r="11223" ht="12.6" hidden="1"/>
    <row r="11224" ht="12.6" hidden="1"/>
    <row r="11225" ht="12.6" hidden="1"/>
    <row r="11226" ht="12.6" hidden="1"/>
    <row r="11227" ht="12.6" hidden="1"/>
    <row r="11228" ht="12.6" hidden="1"/>
    <row r="11229" ht="12.6" hidden="1"/>
    <row r="11230" ht="12.6" hidden="1"/>
    <row r="11231" ht="12.6" hidden="1"/>
    <row r="11232" ht="12.6" hidden="1"/>
    <row r="11233" ht="12.6" hidden="1"/>
    <row r="11234" ht="12.6" hidden="1"/>
    <row r="11235" ht="12.6" hidden="1"/>
    <row r="11236" ht="12.6" hidden="1"/>
    <row r="11237" ht="12.6" hidden="1"/>
    <row r="11238" ht="12.6" hidden="1"/>
    <row r="11239" ht="12.6" hidden="1"/>
    <row r="11240" ht="12.6" hidden="1"/>
    <row r="11241" ht="12.6" hidden="1"/>
    <row r="11242" ht="12.6" hidden="1"/>
    <row r="11243" ht="12.6" hidden="1"/>
    <row r="11244" ht="12.6" hidden="1"/>
    <row r="11245" ht="12.6" hidden="1"/>
    <row r="11246" ht="12.6" hidden="1"/>
    <row r="11247" ht="12.6" hidden="1"/>
    <row r="11248" ht="12.6" hidden="1"/>
    <row r="11249" ht="12.6" hidden="1"/>
    <row r="11250" ht="12.6" hidden="1"/>
    <row r="11251" ht="12.6" hidden="1"/>
    <row r="11252" ht="12.6" hidden="1"/>
    <row r="11253" ht="12.6" hidden="1"/>
    <row r="11254" ht="12.6" hidden="1"/>
    <row r="11255" ht="12.6" hidden="1"/>
    <row r="11256" ht="12.6" hidden="1"/>
    <row r="11257" ht="12.6" hidden="1"/>
    <row r="11258" ht="12.6" hidden="1"/>
    <row r="11259" ht="12.6" hidden="1"/>
    <row r="11260" ht="12.6" hidden="1"/>
    <row r="11261" ht="12.6" hidden="1"/>
    <row r="11262" ht="12.6" hidden="1"/>
    <row r="11263" ht="12.6" hidden="1"/>
    <row r="11264" ht="12.6" hidden="1"/>
    <row r="11265" ht="12.6" hidden="1"/>
    <row r="11266" ht="12.6" hidden="1"/>
    <row r="11267" ht="12.6" hidden="1"/>
    <row r="11268" ht="12.6" hidden="1"/>
    <row r="11269" ht="12.6" hidden="1"/>
    <row r="11270" ht="12.6" hidden="1"/>
    <row r="11271" ht="12.6" hidden="1"/>
    <row r="11272" ht="12.6" hidden="1"/>
    <row r="11273" ht="12.6" hidden="1"/>
    <row r="11274" ht="12.6" hidden="1"/>
    <row r="11275" ht="12.6" hidden="1"/>
    <row r="11276" ht="12.6" hidden="1"/>
    <row r="11277" ht="12.6" hidden="1"/>
    <row r="11278" ht="12.6" hidden="1"/>
    <row r="11279" ht="12.6" hidden="1"/>
    <row r="11280" ht="12.6" hidden="1"/>
    <row r="11281" ht="12.6" hidden="1"/>
    <row r="11282" ht="12.6" hidden="1"/>
    <row r="11283" ht="12.6" hidden="1"/>
    <row r="11284" ht="12.6" hidden="1"/>
    <row r="11285" ht="12.6" hidden="1"/>
    <row r="11286" ht="12.6" hidden="1"/>
    <row r="11287" ht="12.6" hidden="1"/>
    <row r="11288" ht="12.6" hidden="1"/>
    <row r="11289" ht="12.6" hidden="1"/>
    <row r="11290" ht="12.6" hidden="1"/>
    <row r="11291" ht="12.6" hidden="1"/>
    <row r="11292" ht="12.6" hidden="1"/>
    <row r="11293" ht="12.6" hidden="1"/>
    <row r="11294" ht="12.6" hidden="1"/>
    <row r="11295" ht="12.6" hidden="1"/>
    <row r="11296" ht="12.6" hidden="1"/>
    <row r="11297" ht="12.6" hidden="1"/>
    <row r="11298" ht="12.6" hidden="1"/>
    <row r="11299" ht="12.6" hidden="1"/>
    <row r="11300" ht="12.6" hidden="1"/>
    <row r="11301" ht="12.6" hidden="1"/>
    <row r="11302" ht="12.6" hidden="1"/>
    <row r="11303" ht="12.6" hidden="1"/>
    <row r="11304" ht="12.6" hidden="1"/>
    <row r="11305" ht="12.6" hidden="1"/>
    <row r="11306" ht="12.6" hidden="1"/>
    <row r="11307" ht="12.6" hidden="1"/>
    <row r="11308" ht="12.6" hidden="1"/>
    <row r="11309" ht="12.6" hidden="1"/>
    <row r="11310" ht="12.6" hidden="1"/>
    <row r="11311" ht="12.6" hidden="1"/>
    <row r="11312" ht="12.6" hidden="1"/>
    <row r="11313" ht="12.6" hidden="1"/>
    <row r="11314" ht="12.6" hidden="1"/>
    <row r="11315" ht="12.6" hidden="1"/>
    <row r="11316" ht="12.6" hidden="1"/>
    <row r="11317" ht="12.6" hidden="1"/>
    <row r="11318" ht="12.6" hidden="1"/>
    <row r="11319" ht="12.6" hidden="1"/>
    <row r="11320" ht="12.6" hidden="1"/>
    <row r="11321" ht="12.6" hidden="1"/>
    <row r="11322" ht="12.6" hidden="1"/>
    <row r="11323" ht="12.6" hidden="1"/>
    <row r="11324" ht="12.6" hidden="1"/>
    <row r="11325" ht="12.6" hidden="1"/>
    <row r="11326" ht="12.6" hidden="1"/>
    <row r="11327" ht="12.6" hidden="1"/>
    <row r="11328" ht="12.6" hidden="1"/>
    <row r="11329" ht="12.6" hidden="1"/>
    <row r="11330" ht="12.6" hidden="1"/>
    <row r="11331" ht="12.6" hidden="1"/>
    <row r="11332" ht="12.6" hidden="1"/>
    <row r="11333" ht="12.6" hidden="1"/>
    <row r="11334" ht="12.6" hidden="1"/>
    <row r="11335" ht="12.6" hidden="1"/>
    <row r="11336" ht="12.6" hidden="1"/>
    <row r="11337" ht="12.6" hidden="1"/>
    <row r="11338" ht="12.6" hidden="1"/>
    <row r="11339" ht="12.6" hidden="1"/>
    <row r="11340" ht="12.6" hidden="1"/>
    <row r="11341" ht="12.6" hidden="1"/>
    <row r="11342" ht="12.6" hidden="1"/>
    <row r="11343" ht="12.6" hidden="1"/>
    <row r="11344" ht="12.6" hidden="1"/>
    <row r="11345" ht="12.6" hidden="1"/>
    <row r="11346" ht="12.6" hidden="1"/>
    <row r="11347" ht="12.6" hidden="1"/>
    <row r="11348" ht="12.6" hidden="1"/>
    <row r="11349" ht="12.6" hidden="1"/>
    <row r="11350" ht="12.6" hidden="1"/>
    <row r="11351" ht="12.6" hidden="1"/>
    <row r="11352" ht="12.6" hidden="1"/>
    <row r="11353" ht="12.6" hidden="1"/>
    <row r="11354" ht="12.6" hidden="1"/>
    <row r="11355" ht="12.6" hidden="1"/>
    <row r="11356" ht="12.6" hidden="1"/>
    <row r="11357" ht="12.6" hidden="1"/>
    <row r="11358" ht="12.6" hidden="1"/>
    <row r="11359" ht="12.6" hidden="1"/>
    <row r="11360" ht="12.6" hidden="1"/>
    <row r="11361" ht="12.6" hidden="1"/>
    <row r="11362" ht="12.6" hidden="1"/>
    <row r="11363" ht="12.6" hidden="1"/>
    <row r="11364" ht="12.6" hidden="1"/>
    <row r="11365" ht="12.6" hidden="1"/>
    <row r="11366" ht="12.6" hidden="1"/>
    <row r="11367" ht="12.6" hidden="1"/>
    <row r="11368" ht="12.6" hidden="1"/>
    <row r="11369" ht="12.6" hidden="1"/>
    <row r="11370" ht="12.6" hidden="1"/>
    <row r="11371" ht="12.6" hidden="1"/>
    <row r="11372" ht="12.6" hidden="1"/>
    <row r="11373" ht="12.6" hidden="1"/>
    <row r="11374" ht="12.6" hidden="1"/>
    <row r="11375" ht="12.6" hidden="1"/>
    <row r="11376" ht="12.6" hidden="1"/>
    <row r="11377" ht="12.6" hidden="1"/>
    <row r="11378" ht="12.6" hidden="1"/>
    <row r="11379" ht="12.6" hidden="1"/>
    <row r="11380" ht="12.6" hidden="1"/>
    <row r="11381" ht="12.6" hidden="1"/>
    <row r="11382" ht="12.6" hidden="1"/>
    <row r="11383" ht="12.6" hidden="1"/>
    <row r="11384" ht="12.6" hidden="1"/>
    <row r="11385" ht="12.6" hidden="1"/>
    <row r="11386" ht="12.6" hidden="1"/>
    <row r="11387" ht="12.6" hidden="1"/>
    <row r="11388" ht="12.6" hidden="1"/>
    <row r="11389" ht="12.6" hidden="1"/>
    <row r="11390" ht="12.6" hidden="1"/>
    <row r="11391" ht="12.6" hidden="1"/>
    <row r="11392" ht="12.6" hidden="1"/>
    <row r="11393" ht="12.6" hidden="1"/>
    <row r="11394" ht="12.6" hidden="1"/>
    <row r="11395" ht="12.6" hidden="1"/>
    <row r="11396" ht="12.6" hidden="1"/>
    <row r="11397" ht="12.6" hidden="1"/>
    <row r="11398" ht="12.6" hidden="1"/>
    <row r="11399" ht="12.6" hidden="1"/>
    <row r="11400" ht="12.6" hidden="1"/>
    <row r="11401" ht="12.6" hidden="1"/>
    <row r="11402" ht="12.6" hidden="1"/>
    <row r="11403" ht="12.6" hidden="1"/>
    <row r="11404" ht="12.6" hidden="1"/>
    <row r="11405" ht="12.6" hidden="1"/>
    <row r="11406" ht="12.6" hidden="1"/>
    <row r="11407" ht="12.6" hidden="1"/>
    <row r="11408" ht="12.6" hidden="1"/>
    <row r="11409" ht="12.6" hidden="1"/>
    <row r="11410" ht="12.6" hidden="1"/>
    <row r="11411" ht="12.6" hidden="1"/>
    <row r="11412" ht="12.6" hidden="1"/>
    <row r="11413" ht="12.6" hidden="1"/>
    <row r="11414" ht="12.6" hidden="1"/>
    <row r="11415" ht="12.6" hidden="1"/>
    <row r="11416" ht="12.6" hidden="1"/>
    <row r="11417" ht="12.6" hidden="1"/>
    <row r="11418" ht="12.6" hidden="1"/>
    <row r="11419" ht="12.6" hidden="1"/>
    <row r="11420" ht="12.6" hidden="1"/>
    <row r="11421" ht="12.6" hidden="1"/>
    <row r="11422" ht="12.6" hidden="1"/>
    <row r="11423" ht="12.6" hidden="1"/>
    <row r="11424" ht="12.6" hidden="1"/>
    <row r="11425" ht="12.6" hidden="1"/>
    <row r="11426" ht="12.6" hidden="1"/>
    <row r="11427" ht="12.6" hidden="1"/>
    <row r="11428" ht="12.6" hidden="1"/>
    <row r="11429" ht="12.6" hidden="1"/>
    <row r="11430" ht="12.6" hidden="1"/>
    <row r="11431" ht="12.6" hidden="1"/>
    <row r="11432" ht="12.6" hidden="1"/>
    <row r="11433" ht="12.6" hidden="1"/>
    <row r="11434" ht="12.6" hidden="1"/>
    <row r="11435" ht="12.6" hidden="1"/>
    <row r="11436" ht="12.6" hidden="1"/>
    <row r="11437" ht="12.6" hidden="1"/>
    <row r="11438" ht="12.6" hidden="1"/>
    <row r="11439" ht="12.6" hidden="1"/>
    <row r="11440" ht="12.6" hidden="1"/>
    <row r="11441" ht="12.6" hidden="1"/>
    <row r="11442" ht="12.6" hidden="1"/>
    <row r="11443" ht="12.6" hidden="1"/>
    <row r="11444" ht="12.6" hidden="1"/>
    <row r="11445" ht="12.6" hidden="1"/>
    <row r="11446" ht="12.6" hidden="1"/>
    <row r="11447" ht="12.6" hidden="1"/>
    <row r="11448" ht="12.6" hidden="1"/>
    <row r="11449" ht="12.6" hidden="1"/>
    <row r="11450" ht="12.6" hidden="1"/>
    <row r="11451" ht="12.6" hidden="1"/>
    <row r="11452" ht="12.6" hidden="1"/>
    <row r="11453" ht="12.6" hidden="1"/>
    <row r="11454" ht="12.6" hidden="1"/>
    <row r="11455" ht="12.6" hidden="1"/>
    <row r="11456" ht="12.6" hidden="1"/>
    <row r="11457" ht="12.6" hidden="1"/>
    <row r="11458" ht="12.6" hidden="1"/>
    <row r="11459" ht="12.6" hidden="1"/>
    <row r="11460" ht="12.6" hidden="1"/>
    <row r="11461" ht="12.6" hidden="1"/>
    <row r="11462" ht="12.6" hidden="1"/>
    <row r="11463" ht="12.6" hidden="1"/>
    <row r="11464" ht="12.6" hidden="1"/>
    <row r="11465" ht="12.6" hidden="1"/>
    <row r="11466" ht="12.6" hidden="1"/>
    <row r="11467" ht="12.6" hidden="1"/>
    <row r="11468" ht="12.6" hidden="1"/>
    <row r="11469" ht="12.6" hidden="1"/>
    <row r="11470" ht="12.6" hidden="1"/>
    <row r="11471" ht="12.6" hidden="1"/>
    <row r="11472" ht="12.6" hidden="1"/>
    <row r="11473" ht="12.6" hidden="1"/>
    <row r="11474" ht="12.6" hidden="1"/>
    <row r="11475" ht="12.6" hidden="1"/>
    <row r="11476" ht="12.6" hidden="1"/>
    <row r="11477" ht="12.6" hidden="1"/>
    <row r="11478" ht="12.6" hidden="1"/>
    <row r="11479" ht="12.6" hidden="1"/>
    <row r="11480" ht="12.6" hidden="1"/>
    <row r="11481" ht="12.6" hidden="1"/>
    <row r="11482" ht="12.6" hidden="1"/>
    <row r="11483" ht="12.6" hidden="1"/>
    <row r="11484" ht="12.6" hidden="1"/>
    <row r="11485" ht="12.6" hidden="1"/>
    <row r="11486" ht="12.6" hidden="1"/>
    <row r="11487" ht="12.6" hidden="1"/>
    <row r="11488" ht="12.6" hidden="1"/>
    <row r="11489" ht="12.6" hidden="1"/>
    <row r="11490" ht="12.6" hidden="1"/>
    <row r="11491" ht="12.6" hidden="1"/>
    <row r="11492" ht="12.6" hidden="1"/>
    <row r="11493" ht="12.6" hidden="1"/>
    <row r="11494" ht="12.6" hidden="1"/>
    <row r="11495" ht="12.6" hidden="1"/>
    <row r="11496" ht="12.6" hidden="1"/>
    <row r="11497" ht="12.6" hidden="1"/>
    <row r="11498" ht="12.6" hidden="1"/>
    <row r="11499" ht="12.6" hidden="1"/>
    <row r="11500" ht="12.6" hidden="1"/>
    <row r="11501" ht="12.6" hidden="1"/>
    <row r="11502" ht="12.6" hidden="1"/>
    <row r="11503" ht="12.6" hidden="1"/>
    <row r="11504" ht="12.6" hidden="1"/>
    <row r="11505" ht="12.6" hidden="1"/>
    <row r="11506" ht="12.6" hidden="1"/>
    <row r="11507" ht="12.6" hidden="1"/>
    <row r="11508" ht="12.6" hidden="1"/>
    <row r="11509" ht="12.6" hidden="1"/>
    <row r="11510" ht="12.6" hidden="1"/>
    <row r="11511" ht="12.6" hidden="1"/>
    <row r="11512" ht="12.6" hidden="1"/>
    <row r="11513" ht="12.6" hidden="1"/>
    <row r="11514" ht="12.6" hidden="1"/>
    <row r="11515" ht="12.6" hidden="1"/>
    <row r="11516" ht="12.6" hidden="1"/>
    <row r="11517" ht="12.6" hidden="1"/>
    <row r="11518" ht="12.6" hidden="1"/>
    <row r="11519" ht="12.6" hidden="1"/>
    <row r="11520" ht="12.6" hidden="1"/>
    <row r="11521" ht="12.6" hidden="1"/>
    <row r="11522" ht="12.6" hidden="1"/>
    <row r="11523" ht="12.6" hidden="1"/>
    <row r="11524" ht="12.6" hidden="1"/>
    <row r="11525" ht="12.6" hidden="1"/>
    <row r="11526" ht="12.6" hidden="1"/>
    <row r="11527" ht="12.6" hidden="1"/>
    <row r="11528" ht="12.6" hidden="1"/>
    <row r="11529" ht="12.6" hidden="1"/>
    <row r="11530" ht="12.6" hidden="1"/>
    <row r="11531" ht="12.6" hidden="1"/>
    <row r="11532" ht="12.6" hidden="1"/>
    <row r="11533" ht="12.6" hidden="1"/>
    <row r="11534" ht="12.6" hidden="1"/>
    <row r="11535" ht="12.6" hidden="1"/>
    <row r="11536" ht="12.6" hidden="1"/>
    <row r="11537" ht="12.6" hidden="1"/>
    <row r="11538" ht="12.6" hidden="1"/>
    <row r="11539" ht="12.6" hidden="1"/>
    <row r="11540" ht="12.6" hidden="1"/>
    <row r="11541" ht="12.6" hidden="1"/>
    <row r="11542" ht="12.6" hidden="1"/>
    <row r="11543" ht="12.6" hidden="1"/>
    <row r="11544" ht="12.6" hidden="1"/>
    <row r="11545" ht="12.6" hidden="1"/>
    <row r="11546" ht="12.6" hidden="1"/>
    <row r="11547" ht="12.6" hidden="1"/>
    <row r="11548" ht="12.6" hidden="1"/>
    <row r="11549" ht="12.6" hidden="1"/>
    <row r="11550" ht="12.6" hidden="1"/>
    <row r="11551" ht="12.6" hidden="1"/>
    <row r="11552" ht="12.6" hidden="1"/>
    <row r="11553" ht="12.6" hidden="1"/>
    <row r="11554" ht="12.6" hidden="1"/>
    <row r="11555" ht="12.6" hidden="1"/>
    <row r="11556" ht="12.6" hidden="1"/>
    <row r="11557" ht="12.6" hidden="1"/>
    <row r="11558" ht="12.6" hidden="1"/>
    <row r="11559" ht="12.6" hidden="1"/>
    <row r="11560" ht="12.6" hidden="1"/>
    <row r="11561" ht="12.6" hidden="1"/>
    <row r="11562" ht="12.6" hidden="1"/>
    <row r="11563" ht="12.6" hidden="1"/>
    <row r="11564" ht="12.6" hidden="1"/>
    <row r="11565" ht="12.6" hidden="1"/>
    <row r="11566" ht="12.6" hidden="1"/>
    <row r="11567" ht="12.6" hidden="1"/>
    <row r="11568" ht="12.6" hidden="1"/>
    <row r="11569" ht="12.6" hidden="1"/>
    <row r="11570" ht="12.6" hidden="1"/>
    <row r="11571" ht="12.6" hidden="1"/>
    <row r="11572" ht="12.6" hidden="1"/>
    <row r="11573" ht="12.6" hidden="1"/>
    <row r="11574" ht="12.6" hidden="1"/>
    <row r="11575" ht="12.6" hidden="1"/>
    <row r="11576" ht="12.6" hidden="1"/>
    <row r="11577" ht="12.6" hidden="1"/>
    <row r="11578" ht="12.6" hidden="1"/>
    <row r="11579" ht="12.6" hidden="1"/>
    <row r="11580" ht="12.6" hidden="1"/>
    <row r="11581" ht="12.6" hidden="1"/>
    <row r="11582" ht="12.6" hidden="1"/>
    <row r="11583" ht="12.6" hidden="1"/>
    <row r="11584" ht="12.6" hidden="1"/>
    <row r="11585" ht="12.6" hidden="1"/>
    <row r="11586" ht="12.6" hidden="1"/>
    <row r="11587" ht="12.6" hidden="1"/>
    <row r="11588" ht="12.6" hidden="1"/>
    <row r="11589" ht="12.6" hidden="1"/>
    <row r="11590" ht="12.6" hidden="1"/>
    <row r="11591" ht="12.6" hidden="1"/>
    <row r="11592" ht="12.6" hidden="1"/>
    <row r="11593" ht="12.6" hidden="1"/>
    <row r="11594" ht="12.6" hidden="1"/>
    <row r="11595" ht="12.6" hidden="1"/>
    <row r="11596" ht="12.6" hidden="1"/>
    <row r="11597" ht="12.6" hidden="1"/>
    <row r="11598" ht="12.6" hidden="1"/>
    <row r="11599" ht="12.6" hidden="1"/>
    <row r="11600" ht="12.6" hidden="1"/>
    <row r="11601" ht="12.6" hidden="1"/>
    <row r="11602" ht="12.6" hidden="1"/>
    <row r="11603" ht="12.6" hidden="1"/>
    <row r="11604" ht="12.6" hidden="1"/>
    <row r="11605" ht="12.6" hidden="1"/>
    <row r="11606" ht="12.6" hidden="1"/>
    <row r="11607" ht="12.6" hidden="1"/>
    <row r="11608" ht="12.6" hidden="1"/>
    <row r="11609" ht="12.6" hidden="1"/>
    <row r="11610" ht="12.6" hidden="1"/>
    <row r="11611" ht="12.6" hidden="1"/>
    <row r="11612" ht="12.6" hidden="1"/>
    <row r="11613" ht="12.6" hidden="1"/>
    <row r="11614" ht="12.6" hidden="1"/>
    <row r="11615" ht="12.6" hidden="1"/>
    <row r="11616" ht="12.6" hidden="1"/>
    <row r="11617" ht="12.6" hidden="1"/>
    <row r="11618" ht="12.6" hidden="1"/>
    <row r="11619" ht="12.6" hidden="1"/>
    <row r="11620" ht="12.6" hidden="1"/>
    <row r="11621" ht="12.6" hidden="1"/>
    <row r="11622" ht="12.6" hidden="1"/>
    <row r="11623" ht="12.6" hidden="1"/>
    <row r="11624" ht="12.6" hidden="1"/>
    <row r="11625" ht="12.6" hidden="1"/>
    <row r="11626" ht="12.6" hidden="1"/>
    <row r="11627" ht="12.6" hidden="1"/>
    <row r="11628" ht="12.6" hidden="1"/>
    <row r="11629" ht="12.6" hidden="1"/>
    <row r="11630" ht="12.6" hidden="1"/>
    <row r="11631" ht="12.6" hidden="1"/>
    <row r="11632" ht="12.6" hidden="1"/>
    <row r="11633" ht="12.6" hidden="1"/>
    <row r="11634" ht="12.6" hidden="1"/>
    <row r="11635" ht="12.6" hidden="1"/>
    <row r="11636" ht="12.6" hidden="1"/>
    <row r="11637" ht="12.6" hidden="1"/>
    <row r="11638" ht="12.6" hidden="1"/>
    <row r="11639" ht="12.6" hidden="1"/>
    <row r="11640" ht="12.6" hidden="1"/>
    <row r="11641" ht="12.6" hidden="1"/>
    <row r="11642" ht="12.6" hidden="1"/>
    <row r="11643" ht="12.6" hidden="1"/>
    <row r="11644" ht="12.6" hidden="1"/>
    <row r="11645" ht="12.6" hidden="1"/>
    <row r="11646" ht="12.6" hidden="1"/>
    <row r="11647" ht="12.6" hidden="1"/>
    <row r="11648" ht="12.6" hidden="1"/>
    <row r="11649" ht="12.6" hidden="1"/>
    <row r="11650" ht="12.6" hidden="1"/>
    <row r="11651" ht="12.6" hidden="1"/>
    <row r="11652" ht="12.6" hidden="1"/>
    <row r="11653" ht="12.6" hidden="1"/>
    <row r="11654" ht="12.6" hidden="1"/>
    <row r="11655" ht="12.6" hidden="1"/>
    <row r="11656" ht="12.6" hidden="1"/>
    <row r="11657" ht="12.6" hidden="1"/>
    <row r="11658" ht="12.6" hidden="1"/>
    <row r="11659" ht="12.6" hidden="1"/>
    <row r="11660" ht="12.6" hidden="1"/>
    <row r="11661" ht="12.6" hidden="1"/>
    <row r="11662" ht="12.6" hidden="1"/>
    <row r="11663" ht="12.6" hidden="1"/>
    <row r="11664" ht="12.6" hidden="1"/>
    <row r="11665" ht="12.6" hidden="1"/>
    <row r="11666" ht="12.6" hidden="1"/>
    <row r="11667" ht="12.6" hidden="1"/>
    <row r="11668" ht="12.6" hidden="1"/>
    <row r="11669" ht="12.6" hidden="1"/>
    <row r="11670" ht="12.6" hidden="1"/>
    <row r="11671" ht="12.6" hidden="1"/>
    <row r="11672" ht="12.6" hidden="1"/>
    <row r="11673" ht="12.6" hidden="1"/>
    <row r="11674" ht="12.6" hidden="1"/>
    <row r="11675" ht="12.6" hidden="1"/>
    <row r="11676" ht="12.6" hidden="1"/>
    <row r="11677" ht="12.6" hidden="1"/>
    <row r="11678" ht="12.6" hidden="1"/>
    <row r="11679" ht="12.6" hidden="1"/>
    <row r="11680" ht="12.6" hidden="1"/>
    <row r="11681" ht="12.6" hidden="1"/>
    <row r="11682" ht="12.6" hidden="1"/>
    <row r="11683" ht="12.6" hidden="1"/>
    <row r="11684" ht="12.6" hidden="1"/>
    <row r="11685" ht="12.6" hidden="1"/>
    <row r="11686" ht="12.6" hidden="1"/>
    <row r="11687" ht="12.6" hidden="1"/>
    <row r="11688" ht="12.6" hidden="1"/>
    <row r="11689" ht="12.6" hidden="1"/>
    <row r="11690" ht="12.6" hidden="1"/>
    <row r="11691" ht="12.6" hidden="1"/>
    <row r="11692" ht="12.6" hidden="1"/>
    <row r="11693" ht="12.6" hidden="1"/>
    <row r="11694" ht="12.6" hidden="1"/>
    <row r="11695" ht="12.6" hidden="1"/>
    <row r="11696" ht="12.6" hidden="1"/>
    <row r="11697" ht="12.6" hidden="1"/>
    <row r="11698" ht="12.6" hidden="1"/>
    <row r="11699" ht="12.6" hidden="1"/>
    <row r="11700" ht="12.6" hidden="1"/>
    <row r="11701" ht="12.6" hidden="1"/>
    <row r="11702" ht="12.6" hidden="1"/>
    <row r="11703" ht="12.6" hidden="1"/>
    <row r="11704" ht="12.6" hidden="1"/>
    <row r="11705" ht="12.6" hidden="1"/>
    <row r="11706" ht="12.6" hidden="1"/>
    <row r="11707" ht="12.6" hidden="1"/>
    <row r="11708" ht="12.6" hidden="1"/>
    <row r="11709" ht="12.6" hidden="1"/>
    <row r="11710" ht="12.6" hidden="1"/>
    <row r="11711" ht="12.6" hidden="1"/>
    <row r="11712" ht="12.6" hidden="1"/>
    <row r="11713" ht="12.6" hidden="1"/>
    <row r="11714" ht="12.6" hidden="1"/>
    <row r="11715" ht="12.6" hidden="1"/>
    <row r="11716" ht="12.6" hidden="1"/>
    <row r="11717" ht="12.6" hidden="1"/>
    <row r="11718" ht="12.6" hidden="1"/>
    <row r="11719" ht="12.6" hidden="1"/>
    <row r="11720" ht="12.6" hidden="1"/>
    <row r="11721" ht="12.6" hidden="1"/>
    <row r="11722" ht="12.6" hidden="1"/>
    <row r="11723" ht="12.6" hidden="1"/>
    <row r="11724" ht="12.6" hidden="1"/>
    <row r="11725" ht="12.6" hidden="1"/>
    <row r="11726" ht="12.6" hidden="1"/>
    <row r="11727" ht="12.6" hidden="1"/>
    <row r="11728" ht="12.6" hidden="1"/>
    <row r="11729" ht="12.6" hidden="1"/>
    <row r="11730" ht="12.6" hidden="1"/>
    <row r="11731" ht="12.6" hidden="1"/>
    <row r="11732" ht="12.6" hidden="1"/>
    <row r="11733" ht="12.6" hidden="1"/>
    <row r="11734" ht="12.6" hidden="1"/>
    <row r="11735" ht="12.6" hidden="1"/>
    <row r="11736" ht="12.6" hidden="1"/>
    <row r="11737" ht="12.6" hidden="1"/>
    <row r="11738" ht="12.6" hidden="1"/>
    <row r="11739" ht="12.6" hidden="1"/>
    <row r="11740" ht="12.6" hidden="1"/>
    <row r="11741" ht="12.6" hidden="1"/>
    <row r="11742" ht="12.6" hidden="1"/>
    <row r="11743" ht="12.6" hidden="1"/>
    <row r="11744" ht="12.6" hidden="1"/>
    <row r="11745" ht="12.6" hidden="1"/>
    <row r="11746" ht="12.6" hidden="1"/>
    <row r="11747" ht="12.6" hidden="1"/>
    <row r="11748" ht="12.6" hidden="1"/>
    <row r="11749" ht="12.6" hidden="1"/>
    <row r="11750" ht="12.6" hidden="1"/>
    <row r="11751" ht="12.6" hidden="1"/>
    <row r="11752" ht="12.6" hidden="1"/>
    <row r="11753" ht="12.6" hidden="1"/>
    <row r="11754" ht="12.6" hidden="1"/>
    <row r="11755" ht="12.6" hidden="1"/>
    <row r="11756" ht="12.6" hidden="1"/>
    <row r="11757" ht="12.6" hidden="1"/>
    <row r="11758" ht="12.6" hidden="1"/>
    <row r="11759" ht="12.6" hidden="1"/>
    <row r="11760" ht="12.6" hidden="1"/>
    <row r="11761" ht="12.6" hidden="1"/>
    <row r="11762" ht="12.6" hidden="1"/>
    <row r="11763" ht="12.6" hidden="1"/>
    <row r="11764" ht="12.6" hidden="1"/>
    <row r="11765" ht="12.6" hidden="1"/>
    <row r="11766" ht="12.6" hidden="1"/>
    <row r="11767" ht="12.6" hidden="1"/>
    <row r="11768" ht="12.6" hidden="1"/>
    <row r="11769" ht="12.6" hidden="1"/>
    <row r="11770" ht="12.6" hidden="1"/>
    <row r="11771" ht="12.6" hidden="1"/>
    <row r="11772" ht="12.6" hidden="1"/>
    <row r="11773" ht="12.6" hidden="1"/>
    <row r="11774" ht="12.6" hidden="1"/>
    <row r="11775" ht="12.6" hidden="1"/>
    <row r="11776" ht="12.6" hidden="1"/>
    <row r="11777" ht="12.6" hidden="1"/>
    <row r="11778" ht="12.6" hidden="1"/>
    <row r="11779" ht="12.6" hidden="1"/>
    <row r="11780" ht="12.6" hidden="1"/>
    <row r="11781" ht="12.6" hidden="1"/>
    <row r="11782" ht="12.6" hidden="1"/>
    <row r="11783" ht="12.6" hidden="1"/>
    <row r="11784" ht="12.6" hidden="1"/>
    <row r="11785" ht="12.6" hidden="1"/>
    <row r="11786" ht="12.6" hidden="1"/>
    <row r="11787" ht="12.6" hidden="1"/>
    <row r="11788" ht="12.6" hidden="1"/>
    <row r="11789" ht="12.6" hidden="1"/>
    <row r="11790" ht="12.6" hidden="1"/>
    <row r="11791" ht="12.6" hidden="1"/>
    <row r="11792" ht="12.6" hidden="1"/>
    <row r="11793" ht="12.6" hidden="1"/>
    <row r="11794" ht="12.6" hidden="1"/>
    <row r="11795" ht="12.6" hidden="1"/>
    <row r="11796" ht="12.6" hidden="1"/>
    <row r="11797" ht="12.6" hidden="1"/>
    <row r="11798" ht="12.6" hidden="1"/>
    <row r="11799" ht="12.6" hidden="1"/>
    <row r="11800" ht="12.6" hidden="1"/>
    <row r="11801" ht="12.6" hidden="1"/>
    <row r="11802" ht="12.6" hidden="1"/>
    <row r="11803" ht="12.6" hidden="1"/>
    <row r="11804" ht="12.6" hidden="1"/>
    <row r="11805" ht="12.6" hidden="1"/>
    <row r="11806" ht="12.6" hidden="1"/>
    <row r="11807" ht="12.6" hidden="1"/>
    <row r="11808" ht="12.6" hidden="1"/>
    <row r="11809" ht="12.6" hidden="1"/>
    <row r="11810" ht="12.6" hidden="1"/>
    <row r="11811" ht="12.6" hidden="1"/>
    <row r="11812" ht="12.6" hidden="1"/>
    <row r="11813" ht="12.6" hidden="1"/>
    <row r="11814" ht="12.6" hidden="1"/>
    <row r="11815" ht="12.6" hidden="1"/>
    <row r="11816" ht="12.6" hidden="1"/>
    <row r="11817" ht="12.6" hidden="1"/>
    <row r="11818" ht="12.6" hidden="1"/>
    <row r="11819" ht="12.6" hidden="1"/>
    <row r="11820" ht="12.6" hidden="1"/>
    <row r="11821" ht="12.6" hidden="1"/>
    <row r="11822" ht="12.6" hidden="1"/>
    <row r="11823" ht="12.6" hidden="1"/>
    <row r="11824" ht="12.6" hidden="1"/>
    <row r="11825" ht="12.6" hidden="1"/>
    <row r="11826" ht="12.6" hidden="1"/>
    <row r="11827" ht="12.6" hidden="1"/>
    <row r="11828" ht="12.6" hidden="1"/>
    <row r="11829" ht="12.6" hidden="1"/>
    <row r="11830" ht="12.6" hidden="1"/>
    <row r="11831" ht="12.6" hidden="1"/>
    <row r="11832" ht="12.6" hidden="1"/>
    <row r="11833" ht="12.6" hidden="1"/>
    <row r="11834" ht="12.6" hidden="1"/>
    <row r="11835" ht="12.6" hidden="1"/>
    <row r="11836" ht="12.6" hidden="1"/>
    <row r="11837" ht="12.6" hidden="1"/>
    <row r="11838" ht="12.6" hidden="1"/>
    <row r="11839" ht="12.6" hidden="1"/>
    <row r="11840" ht="12.6" hidden="1"/>
    <row r="11841" ht="12.6" hidden="1"/>
    <row r="11842" ht="12.6" hidden="1"/>
    <row r="11843" ht="12.6" hidden="1"/>
    <row r="11844" ht="12.6" hidden="1"/>
    <row r="11845" ht="12.6" hidden="1"/>
    <row r="11846" ht="12.6" hidden="1"/>
    <row r="11847" ht="12.6" hidden="1"/>
    <row r="11848" ht="12.6" hidden="1"/>
    <row r="11849" ht="12.6" hidden="1"/>
    <row r="11850" ht="12.6" hidden="1"/>
    <row r="11851" ht="12.6" hidden="1"/>
    <row r="11852" ht="12.6" hidden="1"/>
    <row r="11853" ht="12.6" hidden="1"/>
    <row r="11854" ht="12.6" hidden="1"/>
    <row r="11855" ht="12.6" hidden="1"/>
    <row r="11856" ht="12.6" hidden="1"/>
    <row r="11857" ht="12.6" hidden="1"/>
    <row r="11858" ht="12.6" hidden="1"/>
    <row r="11859" ht="12.6" hidden="1"/>
    <row r="11860" ht="12.6" hidden="1"/>
    <row r="11861" ht="12.6" hidden="1"/>
    <row r="11862" ht="12.6" hidden="1"/>
    <row r="11863" ht="12.6" hidden="1"/>
    <row r="11864" ht="12.6" hidden="1"/>
    <row r="11865" ht="12.6" hidden="1"/>
    <row r="11866" ht="12.6" hidden="1"/>
    <row r="11867" ht="12.6" hidden="1"/>
    <row r="11868" ht="12.6" hidden="1"/>
    <row r="11869" ht="12.6" hidden="1"/>
    <row r="11870" ht="12.6" hidden="1"/>
    <row r="11871" ht="12.6" hidden="1"/>
    <row r="11872" ht="12.6" hidden="1"/>
    <row r="11873" ht="12.6" hidden="1"/>
    <row r="11874" ht="12.6" hidden="1"/>
    <row r="11875" ht="12.6" hidden="1"/>
    <row r="11876" ht="12.6" hidden="1"/>
    <row r="11877" ht="12.6" hidden="1"/>
    <row r="11878" ht="12.6" hidden="1"/>
    <row r="11879" ht="12.6" hidden="1"/>
    <row r="11880" ht="12.6" hidden="1"/>
    <row r="11881" ht="12.6" hidden="1"/>
    <row r="11882" ht="12.6" hidden="1"/>
    <row r="11883" ht="12.6" hidden="1"/>
    <row r="11884" ht="12.6" hidden="1"/>
    <row r="11885" ht="12.6" hidden="1"/>
    <row r="11886" ht="12.6" hidden="1"/>
    <row r="11887" ht="12.6" hidden="1"/>
    <row r="11888" ht="12.6" hidden="1"/>
    <row r="11889" ht="12.6" hidden="1"/>
    <row r="11890" ht="12.6" hidden="1"/>
    <row r="11891" ht="12.6" hidden="1"/>
    <row r="11892" ht="12.6" hidden="1"/>
    <row r="11893" ht="12.6" hidden="1"/>
    <row r="11894" ht="12.6" hidden="1"/>
    <row r="11895" ht="12.6" hidden="1"/>
    <row r="11896" ht="12.6" hidden="1"/>
    <row r="11897" ht="12.6" hidden="1"/>
    <row r="11898" ht="12.6" hidden="1"/>
    <row r="11899" ht="12.6" hidden="1"/>
    <row r="11900" ht="12.6" hidden="1"/>
    <row r="11901" ht="12.6" hidden="1"/>
    <row r="11902" ht="12.6" hidden="1"/>
    <row r="11903" ht="12.6" hidden="1"/>
    <row r="11904" ht="12.6" hidden="1"/>
    <row r="11905" ht="12.6" hidden="1"/>
    <row r="11906" ht="12.6" hidden="1"/>
    <row r="11907" ht="12.6" hidden="1"/>
    <row r="11908" ht="12.6" hidden="1"/>
    <row r="11909" ht="12.6" hidden="1"/>
    <row r="11910" ht="12.6" hidden="1"/>
    <row r="11911" ht="12.6" hidden="1"/>
    <row r="11912" ht="12.6" hidden="1"/>
    <row r="11913" ht="12.6" hidden="1"/>
    <row r="11914" ht="12.6" hidden="1"/>
    <row r="11915" ht="12.6" hidden="1"/>
    <row r="11916" ht="12.6" hidden="1"/>
    <row r="11917" ht="12.6" hidden="1"/>
    <row r="11918" ht="12.6" hidden="1"/>
    <row r="11919" ht="12.6" hidden="1"/>
    <row r="11920" ht="12.6" hidden="1"/>
    <row r="11921" ht="12.6" hidden="1"/>
    <row r="11922" ht="12.6" hidden="1"/>
    <row r="11923" ht="12.6" hidden="1"/>
    <row r="11924" ht="12.6" hidden="1"/>
    <row r="11925" ht="12.6" hidden="1"/>
    <row r="11926" ht="12.6" hidden="1"/>
    <row r="11927" ht="12.6" hidden="1"/>
    <row r="11928" ht="12.6" hidden="1"/>
    <row r="11929" ht="12.6" hidden="1"/>
    <row r="11930" ht="12.6" hidden="1"/>
    <row r="11931" ht="12.6" hidden="1"/>
    <row r="11932" ht="12.6" hidden="1"/>
    <row r="11933" ht="12.6" hidden="1"/>
    <row r="11934" ht="12.6" hidden="1"/>
    <row r="11935" ht="12.6" hidden="1"/>
    <row r="11936" ht="12.6" hidden="1"/>
    <row r="11937" ht="12.6" hidden="1"/>
    <row r="11938" ht="12.6" hidden="1"/>
    <row r="11939" ht="12.6" hidden="1"/>
    <row r="11940" ht="12.6" hidden="1"/>
    <row r="11941" ht="12.6" hidden="1"/>
    <row r="11942" ht="12.6" hidden="1"/>
    <row r="11943" ht="12.6" hidden="1"/>
    <row r="11944" ht="12.6" hidden="1"/>
    <row r="11945" ht="12.6" hidden="1"/>
    <row r="11946" ht="12.6" hidden="1"/>
    <row r="11947" ht="12.6" hidden="1"/>
    <row r="11948" ht="12.6" hidden="1"/>
    <row r="11949" ht="12.6" hidden="1"/>
    <row r="11950" ht="12.6" hidden="1"/>
    <row r="11951" ht="12.6" hidden="1"/>
    <row r="11952" ht="12.6" hidden="1"/>
    <row r="11953" ht="12.6" hidden="1"/>
    <row r="11954" ht="12.6" hidden="1"/>
    <row r="11955" ht="12.6" hidden="1"/>
    <row r="11956" ht="12.6" hidden="1"/>
    <row r="11957" ht="12.6" hidden="1"/>
    <row r="11958" ht="12.6" hidden="1"/>
    <row r="11959" ht="12.6" hidden="1"/>
    <row r="11960" ht="12.6" hidden="1"/>
    <row r="11961" ht="12.6" hidden="1"/>
    <row r="11962" ht="12.6" hidden="1"/>
    <row r="11963" ht="12.6" hidden="1"/>
    <row r="11964" ht="12.6" hidden="1"/>
    <row r="11965" ht="12.6" hidden="1"/>
    <row r="11966" ht="12.6" hidden="1"/>
    <row r="11967" ht="12.6" hidden="1"/>
    <row r="11968" ht="12.6" hidden="1"/>
    <row r="11969" ht="12.6" hidden="1"/>
    <row r="11970" ht="12.6" hidden="1"/>
    <row r="11971" ht="12.6" hidden="1"/>
    <row r="11972" ht="12.6" hidden="1"/>
    <row r="11973" ht="12.6" hidden="1"/>
    <row r="11974" ht="12.6" hidden="1"/>
    <row r="11975" ht="12.6" hidden="1"/>
    <row r="11976" ht="12.6" hidden="1"/>
    <row r="11977" ht="12.6" hidden="1"/>
    <row r="11978" ht="12.6" hidden="1"/>
    <row r="11979" ht="12.6" hidden="1"/>
    <row r="11980" ht="12.6" hidden="1"/>
    <row r="11981" ht="12.6" hidden="1"/>
    <row r="11982" ht="12.6" hidden="1"/>
    <row r="11983" ht="12.6" hidden="1"/>
    <row r="11984" ht="12.6" hidden="1"/>
    <row r="11985" ht="12.6" hidden="1"/>
    <row r="11986" ht="12.6" hidden="1"/>
    <row r="11987" ht="12.6" hidden="1"/>
    <row r="11988" ht="12.6" hidden="1"/>
    <row r="11989" ht="12.6" hidden="1"/>
    <row r="11990" ht="12.6" hidden="1"/>
    <row r="11991" ht="12.6" hidden="1"/>
    <row r="11992" ht="12.6" hidden="1"/>
    <row r="11993" ht="12.6" hidden="1"/>
    <row r="11994" ht="12.6" hidden="1"/>
    <row r="11995" ht="12.6" hidden="1"/>
    <row r="11996" ht="12.6" hidden="1"/>
    <row r="11997" ht="12.6" hidden="1"/>
    <row r="11998" ht="12.6" hidden="1"/>
    <row r="11999" ht="12.6" hidden="1"/>
    <row r="12000" ht="12.6" hidden="1"/>
    <row r="12001" ht="12.6" hidden="1"/>
    <row r="12002" ht="12.6" hidden="1"/>
    <row r="12003" ht="12.6" hidden="1"/>
    <row r="12004" ht="12.6" hidden="1"/>
    <row r="12005" ht="12.6" hidden="1"/>
    <row r="12006" ht="12.6" hidden="1"/>
    <row r="12007" ht="12.6" hidden="1"/>
    <row r="12008" ht="12.6" hidden="1"/>
    <row r="12009" ht="12.6" hidden="1"/>
    <row r="12010" ht="12.6" hidden="1"/>
    <row r="12011" ht="12.6" hidden="1"/>
    <row r="12012" ht="12.6" hidden="1"/>
    <row r="12013" ht="12.6" hidden="1"/>
    <row r="12014" ht="12.6" hidden="1"/>
    <row r="12015" ht="12.6" hidden="1"/>
    <row r="12016" ht="12.6" hidden="1"/>
    <row r="12017" ht="12.6" hidden="1"/>
    <row r="12018" ht="12.6" hidden="1"/>
    <row r="12019" ht="12.6" hidden="1"/>
    <row r="12020" ht="12.6" hidden="1"/>
    <row r="12021" ht="12.6" hidden="1"/>
    <row r="12022" ht="12.6" hidden="1"/>
    <row r="12023" ht="12.6" hidden="1"/>
    <row r="12024" ht="12.6" hidden="1"/>
    <row r="12025" ht="12.6" hidden="1"/>
    <row r="12026" ht="12.6" hidden="1"/>
    <row r="12027" ht="12.6" hidden="1"/>
    <row r="12028" ht="12.6" hidden="1"/>
    <row r="12029" ht="12.6" hidden="1"/>
    <row r="12030" ht="12.6" hidden="1"/>
    <row r="12031" ht="12.6" hidden="1"/>
    <row r="12032" ht="12.6" hidden="1"/>
    <row r="12033" ht="12.6" hidden="1"/>
    <row r="12034" ht="12.6" hidden="1"/>
    <row r="12035" ht="12.6" hidden="1"/>
    <row r="12036" ht="12.6" hidden="1"/>
    <row r="12037" ht="12.6" hidden="1"/>
    <row r="12038" ht="12.6" hidden="1"/>
    <row r="12039" ht="12.6" hidden="1"/>
    <row r="12040" ht="12.6" hidden="1"/>
    <row r="12041" ht="12.6" hidden="1"/>
    <row r="12042" ht="12.6" hidden="1"/>
    <row r="12043" ht="12.6" hidden="1"/>
    <row r="12044" ht="12.6" hidden="1"/>
    <row r="12045" ht="12.6" hidden="1"/>
    <row r="12046" ht="12.6" hidden="1"/>
    <row r="12047" ht="12.6" hidden="1"/>
    <row r="12048" ht="12.6" hidden="1"/>
    <row r="12049" ht="12.6" hidden="1"/>
    <row r="12050" ht="12.6" hidden="1"/>
    <row r="12051" ht="12.6" hidden="1"/>
    <row r="12052" ht="12.6" hidden="1"/>
    <row r="12053" ht="12.6" hidden="1"/>
    <row r="12054" ht="12.6" hidden="1"/>
    <row r="12055" ht="12.6" hidden="1"/>
    <row r="12056" ht="12.6" hidden="1"/>
    <row r="12057" ht="12.6" hidden="1"/>
    <row r="12058" ht="12.6" hidden="1"/>
    <row r="12059" ht="12.6" hidden="1"/>
    <row r="12060" ht="12.6" hidden="1"/>
    <row r="12061" ht="12.6" hidden="1"/>
    <row r="12062" ht="12.6" hidden="1"/>
    <row r="12063" ht="12.6" hidden="1"/>
    <row r="12064" ht="12.6" hidden="1"/>
    <row r="12065" ht="12.6" hidden="1"/>
    <row r="12066" ht="12.6" hidden="1"/>
    <row r="12067" ht="12.6" hidden="1"/>
    <row r="12068" ht="12.6" hidden="1"/>
    <row r="12069" ht="12.6" hidden="1"/>
    <row r="12070" ht="12.6" hidden="1"/>
    <row r="12071" ht="12.6" hidden="1"/>
    <row r="12072" ht="12.6" hidden="1"/>
    <row r="12073" ht="12.6" hidden="1"/>
    <row r="12074" ht="12.6" hidden="1"/>
    <row r="12075" ht="12.6" hidden="1"/>
    <row r="12076" ht="12.6" hidden="1"/>
    <row r="12077" ht="12.6" hidden="1"/>
    <row r="12078" ht="12.6" hidden="1"/>
    <row r="12079" ht="12.6" hidden="1"/>
    <row r="12080" ht="12.6" hidden="1"/>
    <row r="12081" ht="12.6" hidden="1"/>
    <row r="12082" ht="12.6" hidden="1"/>
    <row r="12083" ht="12.6" hidden="1"/>
    <row r="12084" ht="12.6" hidden="1"/>
    <row r="12085" ht="12.6" hidden="1"/>
    <row r="12086" ht="12.6" hidden="1"/>
    <row r="12087" ht="12.6" hidden="1"/>
    <row r="12088" ht="12.6" hidden="1"/>
    <row r="12089" ht="12.6" hidden="1"/>
    <row r="12090" ht="12.6" hidden="1"/>
    <row r="12091" ht="12.6" hidden="1"/>
    <row r="12092" ht="12.6" hidden="1"/>
    <row r="12093" ht="12.6" hidden="1"/>
    <row r="12094" ht="12.6" hidden="1"/>
    <row r="12095" ht="12.6" hidden="1"/>
    <row r="12096" ht="12.6" hidden="1"/>
    <row r="12097" ht="12.6" hidden="1"/>
    <row r="12098" ht="12.6" hidden="1"/>
    <row r="12099" ht="12.6" hidden="1"/>
    <row r="12100" ht="12.6" hidden="1"/>
    <row r="12101" ht="12.6" hidden="1"/>
    <row r="12102" ht="12.6" hidden="1"/>
    <row r="12103" ht="12.6" hidden="1"/>
    <row r="12104" ht="12.6" hidden="1"/>
    <row r="12105" ht="12.6" hidden="1"/>
    <row r="12106" ht="12.6" hidden="1"/>
    <row r="12107" ht="12.6" hidden="1"/>
    <row r="12108" ht="12.6" hidden="1"/>
    <row r="12109" ht="12.6" hidden="1"/>
    <row r="12110" ht="12.6" hidden="1"/>
    <row r="12111" ht="12.6" hidden="1"/>
    <row r="12112" ht="12.6" hidden="1"/>
    <row r="12113" ht="12.6" hidden="1"/>
    <row r="12114" ht="12.6" hidden="1"/>
    <row r="12115" ht="12.6" hidden="1"/>
    <row r="12116" ht="12.6" hidden="1"/>
    <row r="12117" ht="12.6" hidden="1"/>
    <row r="12118" ht="12.6" hidden="1"/>
    <row r="12119" ht="12.6" hidden="1"/>
    <row r="12120" ht="12.6" hidden="1"/>
    <row r="12121" ht="12.6" hidden="1"/>
    <row r="12122" ht="12.6" hidden="1"/>
    <row r="12123" ht="12.6" hidden="1"/>
    <row r="12124" ht="12.6" hidden="1"/>
    <row r="12125" ht="12.6" hidden="1"/>
    <row r="12126" ht="12.6" hidden="1"/>
    <row r="12127" ht="12.6" hidden="1"/>
    <row r="12128" ht="12.6" hidden="1"/>
    <row r="12129" ht="12.6" hidden="1"/>
    <row r="12130" ht="12.6" hidden="1"/>
    <row r="12131" ht="12.6" hidden="1"/>
    <row r="12132" ht="12.6" hidden="1"/>
    <row r="12133" ht="12.6" hidden="1"/>
    <row r="12134" ht="12.6" hidden="1"/>
    <row r="12135" ht="12.6" hidden="1"/>
    <row r="12136" ht="12.6" hidden="1"/>
    <row r="12137" ht="12.6" hidden="1"/>
    <row r="12138" ht="12.6" hidden="1"/>
    <row r="12139" ht="12.6" hidden="1"/>
    <row r="12140" ht="12.6" hidden="1"/>
    <row r="12141" ht="12.6" hidden="1"/>
    <row r="12142" ht="12.6" hidden="1"/>
    <row r="12143" ht="12.6" hidden="1"/>
    <row r="12144" ht="12.6" hidden="1"/>
    <row r="12145" ht="12.6" hidden="1"/>
    <row r="12146" ht="12.6" hidden="1"/>
    <row r="12147" ht="12.6" hidden="1"/>
    <row r="12148" ht="12.6" hidden="1"/>
    <row r="12149" ht="12.6" hidden="1"/>
    <row r="12150" ht="12.6" hidden="1"/>
    <row r="12151" ht="12.6" hidden="1"/>
    <row r="12152" ht="12.6" hidden="1"/>
    <row r="12153" ht="12.6" hidden="1"/>
    <row r="12154" ht="12.6" hidden="1"/>
    <row r="12155" ht="12.6" hidden="1"/>
    <row r="12156" ht="12.6" hidden="1"/>
    <row r="12157" ht="12.6" hidden="1"/>
    <row r="12158" ht="12.6" hidden="1"/>
    <row r="12159" ht="12.6" hidden="1"/>
    <row r="12160" ht="12.6" hidden="1"/>
    <row r="12161" ht="12.6" hidden="1"/>
    <row r="12162" ht="12.6" hidden="1"/>
    <row r="12163" ht="12.6" hidden="1"/>
    <row r="12164" ht="12.6" hidden="1"/>
    <row r="12165" ht="12.6" hidden="1"/>
    <row r="12166" ht="12.6" hidden="1"/>
    <row r="12167" ht="12.6" hidden="1"/>
    <row r="12168" ht="12.6" hidden="1"/>
    <row r="12169" ht="12.6" hidden="1"/>
    <row r="12170" ht="12.6" hidden="1"/>
    <row r="12171" ht="12.6" hidden="1"/>
    <row r="12172" ht="12.6" hidden="1"/>
    <row r="12173" ht="12.6" hidden="1"/>
    <row r="12174" ht="12.6" hidden="1"/>
    <row r="12175" ht="12.6" hidden="1"/>
    <row r="12176" ht="12.6" hidden="1"/>
    <row r="12177" ht="12.6" hidden="1"/>
    <row r="12178" ht="12.6" hidden="1"/>
    <row r="12179" ht="12.6" hidden="1"/>
    <row r="12180" ht="12.6" hidden="1"/>
    <row r="12181" ht="12.6" hidden="1"/>
    <row r="12182" ht="12.6" hidden="1"/>
    <row r="12183" ht="12.6" hidden="1"/>
    <row r="12184" ht="12.6" hidden="1"/>
    <row r="12185" ht="12.6" hidden="1"/>
    <row r="12186" ht="12.6" hidden="1"/>
    <row r="12187" ht="12.6" hidden="1"/>
    <row r="12188" ht="12.6" hidden="1"/>
    <row r="12189" ht="12.6" hidden="1"/>
    <row r="12190" ht="12.6" hidden="1"/>
    <row r="12191" ht="12.6" hidden="1"/>
    <row r="12192" ht="12.6" hidden="1"/>
    <row r="12193" ht="12.6" hidden="1"/>
    <row r="12194" ht="12.6" hidden="1"/>
    <row r="12195" ht="12.6" hidden="1"/>
    <row r="12196" ht="12.6" hidden="1"/>
    <row r="12197" ht="12.6" hidden="1"/>
    <row r="12198" ht="12.6" hidden="1"/>
    <row r="12199" ht="12.6" hidden="1"/>
    <row r="12200" ht="12.6" hidden="1"/>
    <row r="12201" ht="12.6" hidden="1"/>
    <row r="12202" ht="12.6" hidden="1"/>
    <row r="12203" ht="12.6" hidden="1"/>
    <row r="12204" ht="12.6" hidden="1"/>
    <row r="12205" ht="12.6" hidden="1"/>
    <row r="12206" ht="12.6" hidden="1"/>
    <row r="12207" ht="12.6" hidden="1"/>
    <row r="12208" ht="12.6" hidden="1"/>
    <row r="12209" ht="12.6" hidden="1"/>
    <row r="12210" ht="12.6" hidden="1"/>
    <row r="12211" ht="12.6" hidden="1"/>
    <row r="12212" ht="12.6" hidden="1"/>
    <row r="12213" ht="12.6" hidden="1"/>
    <row r="12214" ht="12.6" hidden="1"/>
    <row r="12215" ht="12.6" hidden="1"/>
    <row r="12216" ht="12.6" hidden="1"/>
    <row r="12217" ht="12.6" hidden="1"/>
    <row r="12218" ht="12.6" hidden="1"/>
    <row r="12219" ht="12.6" hidden="1"/>
    <row r="12220" ht="12.6" hidden="1"/>
    <row r="12221" ht="12.6" hidden="1"/>
    <row r="12222" ht="12.6" hidden="1"/>
    <row r="12223" ht="12.6" hidden="1"/>
    <row r="12224" ht="12.6" hidden="1"/>
    <row r="12225" ht="12.6" hidden="1"/>
    <row r="12226" ht="12.6" hidden="1"/>
    <row r="12227" ht="12.6" hidden="1"/>
    <row r="12228" ht="12.6" hidden="1"/>
    <row r="12229" ht="12.6" hidden="1"/>
    <row r="12230" ht="12.6" hidden="1"/>
    <row r="12231" ht="12.6" hidden="1"/>
    <row r="12232" ht="12.6" hidden="1"/>
    <row r="12233" ht="12.6" hidden="1"/>
    <row r="12234" ht="12.6" hidden="1"/>
    <row r="12235" ht="12.6" hidden="1"/>
    <row r="12236" ht="12.6" hidden="1"/>
    <row r="12237" ht="12.6" hidden="1"/>
    <row r="12238" ht="12.6" hidden="1"/>
    <row r="12239" ht="12.6" hidden="1"/>
    <row r="12240" ht="12.6" hidden="1"/>
    <row r="12241" ht="12.6" hidden="1"/>
    <row r="12242" ht="12.6" hidden="1"/>
    <row r="12243" ht="12.6" hidden="1"/>
    <row r="12244" ht="12.6" hidden="1"/>
    <row r="12245" ht="12.6" hidden="1"/>
    <row r="12246" ht="12.6" hidden="1"/>
    <row r="12247" ht="12.6" hidden="1"/>
    <row r="12248" ht="12.6" hidden="1"/>
    <row r="12249" ht="12.6" hidden="1"/>
    <row r="12250" ht="12.6" hidden="1"/>
    <row r="12251" ht="12.6" hidden="1"/>
    <row r="12252" ht="12.6" hidden="1"/>
    <row r="12253" ht="12.6" hidden="1"/>
    <row r="12254" ht="12.6" hidden="1"/>
    <row r="12255" ht="12.6" hidden="1"/>
    <row r="12256" ht="12.6" hidden="1"/>
    <row r="12257" ht="12.6" hidden="1"/>
    <row r="12258" ht="12.6" hidden="1"/>
    <row r="12259" ht="12.6" hidden="1"/>
    <row r="12260" ht="12.6" hidden="1"/>
    <row r="12261" ht="12.6" hidden="1"/>
    <row r="12262" ht="12.6" hidden="1"/>
    <row r="12263" ht="12.6" hidden="1"/>
    <row r="12264" ht="12.6" hidden="1"/>
    <row r="12265" ht="12.6" hidden="1"/>
    <row r="12266" ht="12.6" hidden="1"/>
    <row r="12267" ht="12.6" hidden="1"/>
    <row r="12268" ht="12.6" hidden="1"/>
    <row r="12269" ht="12.6" hidden="1"/>
    <row r="12270" ht="12.6" hidden="1"/>
    <row r="12271" ht="12.6" hidden="1"/>
    <row r="12272" ht="12.6" hidden="1"/>
    <row r="12273" ht="12.6" hidden="1"/>
    <row r="12274" ht="12.6" hidden="1"/>
    <row r="12275" ht="12.6" hidden="1"/>
    <row r="12276" ht="12.6" hidden="1"/>
    <row r="12277" ht="12.6" hidden="1"/>
    <row r="12278" ht="12.6" hidden="1"/>
    <row r="12279" ht="12.6" hidden="1"/>
    <row r="12280" ht="12.6" hidden="1"/>
    <row r="12281" ht="12.6" hidden="1"/>
    <row r="12282" ht="12.6" hidden="1"/>
    <row r="12283" ht="12.6" hidden="1"/>
    <row r="12284" ht="12.6" hidden="1"/>
    <row r="12285" ht="12.6" hidden="1"/>
    <row r="12286" ht="12.6" hidden="1"/>
    <row r="12287" ht="12.6" hidden="1"/>
    <row r="12288" ht="12.6" hidden="1"/>
    <row r="12289" ht="12.6" hidden="1"/>
    <row r="12290" ht="12.6" hidden="1"/>
    <row r="12291" ht="12.6" hidden="1"/>
    <row r="12292" ht="12.6" hidden="1"/>
    <row r="12293" ht="12.6" hidden="1"/>
    <row r="12294" ht="12.6" hidden="1"/>
    <row r="12295" ht="12.6" hidden="1"/>
    <row r="12296" ht="12.6" hidden="1"/>
    <row r="12297" ht="12.6" hidden="1"/>
    <row r="12298" ht="12.6" hidden="1"/>
    <row r="12299" ht="12.6" hidden="1"/>
    <row r="12300" ht="12.6" hidden="1"/>
    <row r="12301" ht="12.6" hidden="1"/>
    <row r="12302" ht="12.6" hidden="1"/>
    <row r="12303" ht="12.6" hidden="1"/>
    <row r="12304" ht="12.6" hidden="1"/>
    <row r="12305" ht="12.6" hidden="1"/>
    <row r="12306" ht="12.6" hidden="1"/>
    <row r="12307" ht="12.6" hidden="1"/>
    <row r="12308" ht="12.6" hidden="1"/>
    <row r="12309" ht="12.6" hidden="1"/>
    <row r="12310" ht="12.6" hidden="1"/>
    <row r="12311" ht="12.6" hidden="1"/>
    <row r="12312" ht="12.6" hidden="1"/>
    <row r="12313" ht="12.6" hidden="1"/>
    <row r="12314" ht="12.6" hidden="1"/>
    <row r="12315" ht="12.6" hidden="1"/>
    <row r="12316" ht="12.6" hidden="1"/>
    <row r="12317" ht="12.6" hidden="1"/>
    <row r="12318" ht="12.6" hidden="1"/>
    <row r="12319" ht="12.6" hidden="1"/>
    <row r="12320" ht="12.6" hidden="1"/>
    <row r="12321" ht="12.6" hidden="1"/>
    <row r="12322" ht="12.6" hidden="1"/>
    <row r="12323" ht="12.6" hidden="1"/>
    <row r="12324" ht="12.6" hidden="1"/>
    <row r="12325" ht="12.6" hidden="1"/>
    <row r="12326" ht="12.6" hidden="1"/>
    <row r="12327" ht="12.6" hidden="1"/>
    <row r="12328" ht="12.6" hidden="1"/>
    <row r="12329" ht="12.6" hidden="1"/>
    <row r="12330" ht="12.6" hidden="1"/>
    <row r="12331" ht="12.6" hidden="1"/>
    <row r="12332" ht="12.6" hidden="1"/>
    <row r="12333" ht="12.6" hidden="1"/>
    <row r="12334" ht="12.6" hidden="1"/>
    <row r="12335" ht="12.6" hidden="1"/>
    <row r="12336" ht="12.6" hidden="1"/>
    <row r="12337" ht="12.6" hidden="1"/>
    <row r="12338" ht="12.6" hidden="1"/>
    <row r="12339" ht="12.6" hidden="1"/>
    <row r="12340" ht="12.6" hidden="1"/>
    <row r="12341" ht="12.6" hidden="1"/>
    <row r="12342" ht="12.6" hidden="1"/>
    <row r="12343" ht="12.6" hidden="1"/>
    <row r="12344" ht="12.6" hidden="1"/>
    <row r="12345" ht="12.6" hidden="1"/>
    <row r="12346" ht="12.6" hidden="1"/>
    <row r="12347" ht="12.6" hidden="1"/>
    <row r="12348" ht="12.6" hidden="1"/>
    <row r="12349" ht="12.6" hidden="1"/>
    <row r="12350" ht="12.6" hidden="1"/>
    <row r="12351" ht="12.6" hidden="1"/>
    <row r="12352" ht="12.6" hidden="1"/>
    <row r="12353" ht="12.6" hidden="1"/>
    <row r="12354" ht="12.6" hidden="1"/>
    <row r="12355" ht="12.6" hidden="1"/>
    <row r="12356" ht="12.6" hidden="1"/>
    <row r="12357" ht="12.6" hidden="1"/>
    <row r="12358" ht="12.6" hidden="1"/>
    <row r="12359" ht="12.6" hidden="1"/>
    <row r="12360" ht="12.6" hidden="1"/>
    <row r="12361" ht="12.6" hidden="1"/>
    <row r="12362" ht="12.6" hidden="1"/>
    <row r="12363" ht="12.6" hidden="1"/>
    <row r="12364" ht="12.6" hidden="1"/>
    <row r="12365" ht="12.6" hidden="1"/>
    <row r="12366" ht="12.6" hidden="1"/>
    <row r="12367" ht="12.6" hidden="1"/>
    <row r="12368" ht="12.6" hidden="1"/>
    <row r="12369" ht="12.6" hidden="1"/>
    <row r="12370" ht="12.6" hidden="1"/>
    <row r="12371" ht="12.6" hidden="1"/>
    <row r="12372" ht="12.6" hidden="1"/>
    <row r="12373" ht="12.6" hidden="1"/>
    <row r="12374" ht="12.6" hidden="1"/>
    <row r="12375" ht="12.6" hidden="1"/>
    <row r="12376" ht="12.6" hidden="1"/>
    <row r="12377" ht="12.6" hidden="1"/>
    <row r="12378" ht="12.6" hidden="1"/>
    <row r="12379" ht="12.6" hidden="1"/>
    <row r="12380" ht="12.6" hidden="1"/>
    <row r="12381" ht="12.6" hidden="1"/>
    <row r="12382" ht="12.6" hidden="1"/>
    <row r="12383" ht="12.6" hidden="1"/>
    <row r="12384" ht="12.6" hidden="1"/>
    <row r="12385" ht="12.6" hidden="1"/>
    <row r="12386" ht="12.6" hidden="1"/>
    <row r="12387" ht="12.6" hidden="1"/>
    <row r="12388" ht="12.6" hidden="1"/>
    <row r="12389" ht="12.6" hidden="1"/>
    <row r="12390" ht="12.6" hidden="1"/>
    <row r="12391" ht="12.6" hidden="1"/>
    <row r="12392" ht="12.6" hidden="1"/>
    <row r="12393" ht="12.6" hidden="1"/>
    <row r="12394" ht="12.6" hidden="1"/>
    <row r="12395" ht="12.6" hidden="1"/>
    <row r="12396" ht="12.6" hidden="1"/>
    <row r="12397" ht="12.6" hidden="1"/>
    <row r="12398" ht="12.6" hidden="1"/>
    <row r="12399" ht="12.6" hidden="1"/>
    <row r="12400" ht="12.6" hidden="1"/>
    <row r="12401" ht="12.6" hidden="1"/>
    <row r="12402" ht="12.6" hidden="1"/>
    <row r="12403" ht="12.6" hidden="1"/>
    <row r="12404" ht="12.6" hidden="1"/>
    <row r="12405" ht="12.6" hidden="1"/>
    <row r="12406" ht="12.6" hidden="1"/>
    <row r="12407" ht="12.6" hidden="1"/>
    <row r="12408" ht="12.6" hidden="1"/>
    <row r="12409" ht="12.6" hidden="1"/>
    <row r="12410" ht="12.6" hidden="1"/>
    <row r="12411" ht="12.6" hidden="1"/>
    <row r="12412" ht="12.6" hidden="1"/>
    <row r="12413" ht="12.6" hidden="1"/>
    <row r="12414" ht="12.6" hidden="1"/>
    <row r="12415" ht="12.6" hidden="1"/>
    <row r="12416" ht="12.6" hidden="1"/>
    <row r="12417" ht="12.6" hidden="1"/>
    <row r="12418" ht="12.6" hidden="1"/>
    <row r="12419" ht="12.6" hidden="1"/>
    <row r="12420" ht="12.6" hidden="1"/>
    <row r="12421" ht="12.6" hidden="1"/>
    <row r="12422" ht="12.6" hidden="1"/>
    <row r="12423" ht="12.6" hidden="1"/>
    <row r="12424" ht="12.6" hidden="1"/>
    <row r="12425" ht="12.6" hidden="1"/>
    <row r="12426" ht="12.6" hidden="1"/>
    <row r="12427" ht="12.6" hidden="1"/>
    <row r="12428" ht="12.6" hidden="1"/>
    <row r="12429" ht="12.6" hidden="1"/>
    <row r="12430" ht="12.6" hidden="1"/>
    <row r="12431" ht="12.6" hidden="1"/>
    <row r="12432" ht="12.6" hidden="1"/>
    <row r="12433" ht="12.6" hidden="1"/>
    <row r="12434" ht="12.6" hidden="1"/>
    <row r="12435" ht="12.6" hidden="1"/>
    <row r="12436" ht="12.6" hidden="1"/>
    <row r="12437" ht="12.6" hidden="1"/>
    <row r="12438" ht="12.6" hidden="1"/>
    <row r="12439" ht="12.6" hidden="1"/>
    <row r="12440" ht="12.6" hidden="1"/>
    <row r="12441" ht="12.6" hidden="1"/>
    <row r="12442" ht="12.6" hidden="1"/>
    <row r="12443" ht="12.6" hidden="1"/>
    <row r="12444" ht="12.6" hidden="1"/>
    <row r="12445" ht="12.6" hidden="1"/>
    <row r="12446" ht="12.6" hidden="1"/>
    <row r="12447" ht="12.6" hidden="1"/>
    <row r="12448" ht="12.6" hidden="1"/>
    <row r="12449" ht="12.6" hidden="1"/>
    <row r="12450" ht="12.6" hidden="1"/>
    <row r="12451" ht="12.6" hidden="1"/>
    <row r="12452" ht="12.6" hidden="1"/>
    <row r="12453" ht="12.6" hidden="1"/>
    <row r="12454" ht="12.6" hidden="1"/>
    <row r="12455" ht="12.6" hidden="1"/>
    <row r="12456" ht="12.6" hidden="1"/>
    <row r="12457" ht="12.6" hidden="1"/>
    <row r="12458" ht="12.6" hidden="1"/>
    <row r="12459" ht="12.6" hidden="1"/>
    <row r="12460" ht="12.6" hidden="1"/>
    <row r="12461" ht="12.6" hidden="1"/>
    <row r="12462" ht="12.6" hidden="1"/>
    <row r="12463" ht="12.6" hidden="1"/>
    <row r="12464" ht="12.6" hidden="1"/>
    <row r="12465" ht="12.6" hidden="1"/>
    <row r="12466" ht="12.6" hidden="1"/>
    <row r="12467" ht="12.6" hidden="1"/>
    <row r="12468" ht="12.6" hidden="1"/>
    <row r="12469" ht="12.6" hidden="1"/>
    <row r="12470" ht="12.6" hidden="1"/>
    <row r="12471" ht="12.6" hidden="1"/>
    <row r="12472" ht="12.6" hidden="1"/>
    <row r="12473" ht="12.6" hidden="1"/>
    <row r="12474" ht="12.6" hidden="1"/>
    <row r="12475" ht="12.6" hidden="1"/>
    <row r="12476" ht="12.6" hidden="1"/>
    <row r="12477" ht="12.6" hidden="1"/>
    <row r="12478" ht="12.6" hidden="1"/>
    <row r="12479" ht="12.6" hidden="1"/>
    <row r="12480" ht="12.6" hidden="1"/>
    <row r="12481" ht="12.6" hidden="1"/>
    <row r="12482" ht="12.6" hidden="1"/>
    <row r="12483" ht="12.6" hidden="1"/>
    <row r="12484" ht="12.6" hidden="1"/>
    <row r="12485" ht="12.6" hidden="1"/>
    <row r="12486" ht="12.6" hidden="1"/>
    <row r="12487" ht="12.6" hidden="1"/>
    <row r="12488" ht="12.6" hidden="1"/>
    <row r="12489" ht="12.6" hidden="1"/>
    <row r="12490" ht="12.6" hidden="1"/>
    <row r="12491" ht="12.6" hidden="1"/>
    <row r="12492" ht="12.6" hidden="1"/>
    <row r="12493" ht="12.6" hidden="1"/>
    <row r="12494" ht="12.6" hidden="1"/>
    <row r="12495" ht="12.6" hidden="1"/>
    <row r="12496" ht="12.6" hidden="1"/>
    <row r="12497" ht="12.6" hidden="1"/>
    <row r="12498" ht="12.6" hidden="1"/>
    <row r="12499" ht="12.6" hidden="1"/>
    <row r="12500" ht="12.6" hidden="1"/>
    <row r="12501" ht="12.6" hidden="1"/>
    <row r="12502" ht="12.6" hidden="1"/>
    <row r="12503" ht="12.6" hidden="1"/>
    <row r="12504" ht="12.6" hidden="1"/>
    <row r="12505" ht="12.6" hidden="1"/>
    <row r="12506" ht="12.6" hidden="1"/>
    <row r="12507" ht="12.6" hidden="1"/>
    <row r="12508" ht="12.6" hidden="1"/>
    <row r="12509" ht="12.6" hidden="1"/>
    <row r="12510" ht="12.6" hidden="1"/>
    <row r="12511" ht="12.6" hidden="1"/>
    <row r="12512" ht="12.6" hidden="1"/>
    <row r="12513" ht="12.6" hidden="1"/>
    <row r="12514" ht="12.6" hidden="1"/>
    <row r="12515" ht="12.6" hidden="1"/>
    <row r="12516" ht="12.6" hidden="1"/>
    <row r="12517" ht="12.6" hidden="1"/>
    <row r="12518" ht="12.6" hidden="1"/>
    <row r="12519" ht="12.6" hidden="1"/>
    <row r="12520" ht="12.6" hidden="1"/>
    <row r="12521" ht="12.6" hidden="1"/>
    <row r="12522" ht="12.6" hidden="1"/>
    <row r="12523" ht="12.6" hidden="1"/>
    <row r="12524" ht="12.6" hidden="1"/>
    <row r="12525" ht="12.6" hidden="1"/>
    <row r="12526" ht="12.6" hidden="1"/>
    <row r="12527" ht="12.6" hidden="1"/>
    <row r="12528" ht="12.6" hidden="1"/>
    <row r="12529" ht="12.6" hidden="1"/>
    <row r="12530" ht="12.6" hidden="1"/>
    <row r="12531" ht="12.6" hidden="1"/>
    <row r="12532" ht="12.6" hidden="1"/>
    <row r="12533" ht="12.6" hidden="1"/>
    <row r="12534" ht="12.6" hidden="1"/>
    <row r="12535" ht="12.6" hidden="1"/>
    <row r="12536" ht="12.6" hidden="1"/>
    <row r="12537" ht="12.6" hidden="1"/>
    <row r="12538" ht="12.6" hidden="1"/>
    <row r="12539" ht="12.6" hidden="1"/>
    <row r="12540" ht="12.6" hidden="1"/>
    <row r="12541" ht="12.6" hidden="1"/>
    <row r="12542" ht="12.6" hidden="1"/>
    <row r="12543" ht="12.6" hidden="1"/>
    <row r="12544" ht="12.6" hidden="1"/>
    <row r="12545" ht="12.6" hidden="1"/>
    <row r="12546" ht="12.6" hidden="1"/>
    <row r="12547" ht="12.6" hidden="1"/>
    <row r="12548" ht="12.6" hidden="1"/>
    <row r="12549" ht="12.6" hidden="1"/>
    <row r="12550" ht="12.6" hidden="1"/>
    <row r="12551" ht="12.6" hidden="1"/>
    <row r="12552" ht="12.6" hidden="1"/>
    <row r="12553" ht="12.6" hidden="1"/>
    <row r="12554" ht="12.6" hidden="1"/>
    <row r="12555" ht="12.6" hidden="1"/>
    <row r="12556" ht="12.6" hidden="1"/>
    <row r="12557" ht="12.6" hidden="1"/>
    <row r="12558" ht="12.6" hidden="1"/>
    <row r="12559" ht="12.6" hidden="1"/>
    <row r="12560" ht="12.6" hidden="1"/>
    <row r="12561" ht="12.6" hidden="1"/>
    <row r="12562" ht="12.6" hidden="1"/>
    <row r="12563" ht="12.6" hidden="1"/>
    <row r="12564" ht="12.6" hidden="1"/>
    <row r="12565" ht="12.6" hidden="1"/>
    <row r="12566" ht="12.6" hidden="1"/>
    <row r="12567" ht="12.6" hidden="1"/>
    <row r="12568" ht="12.6" hidden="1"/>
    <row r="12569" ht="12.6" hidden="1"/>
    <row r="12570" ht="12.6" hidden="1"/>
    <row r="12571" ht="12.6" hidden="1"/>
    <row r="12572" ht="12.6" hidden="1"/>
    <row r="12573" ht="12.6" hidden="1"/>
    <row r="12574" ht="12.6" hidden="1"/>
    <row r="12575" ht="12.6" hidden="1"/>
    <row r="12576" ht="12.6" hidden="1"/>
    <row r="12577" ht="12.6" hidden="1"/>
    <row r="12578" ht="12.6" hidden="1"/>
    <row r="12579" ht="12.6" hidden="1"/>
    <row r="12580" ht="12.6" hidden="1"/>
    <row r="12581" ht="12.6" hidden="1"/>
    <row r="12582" ht="12.6" hidden="1"/>
    <row r="12583" ht="12.6" hidden="1"/>
    <row r="12584" ht="12.6" hidden="1"/>
    <row r="12585" ht="12.6" hidden="1"/>
    <row r="12586" ht="12.6" hidden="1"/>
    <row r="12587" ht="12.6" hidden="1"/>
    <row r="12588" ht="12.6" hidden="1"/>
    <row r="12589" ht="12.6" hidden="1"/>
    <row r="12590" ht="12.6" hidden="1"/>
    <row r="12591" ht="12.6" hidden="1"/>
    <row r="12592" ht="12.6" hidden="1"/>
    <row r="12593" ht="12.6" hidden="1"/>
    <row r="12594" ht="12.6" hidden="1"/>
    <row r="12595" ht="12.6" hidden="1"/>
    <row r="12596" ht="12.6" hidden="1"/>
    <row r="12597" ht="12.6" hidden="1"/>
    <row r="12598" ht="12.6" hidden="1"/>
    <row r="12599" ht="12.6" hidden="1"/>
    <row r="12600" ht="12.6" hidden="1"/>
    <row r="12601" ht="12.6" hidden="1"/>
    <row r="12602" ht="12.6" hidden="1"/>
    <row r="12603" ht="12.6" hidden="1"/>
    <row r="12604" ht="12.6" hidden="1"/>
    <row r="12605" ht="12.6" hidden="1"/>
    <row r="12606" ht="12.6" hidden="1"/>
    <row r="12607" ht="12.6" hidden="1"/>
    <row r="12608" ht="12.6" hidden="1"/>
    <row r="12609" ht="12.6" hidden="1"/>
    <row r="12610" ht="12.6" hidden="1"/>
    <row r="12611" ht="12.6" hidden="1"/>
    <row r="12612" ht="12.6" hidden="1"/>
    <row r="12613" ht="12.6" hidden="1"/>
    <row r="12614" ht="12.6" hidden="1"/>
    <row r="12615" ht="12.6" hidden="1"/>
    <row r="12616" ht="12.6" hidden="1"/>
    <row r="12617" ht="12.6" hidden="1"/>
    <row r="12618" ht="12.6" hidden="1"/>
    <row r="12619" ht="12.6" hidden="1"/>
    <row r="12620" ht="12.6" hidden="1"/>
    <row r="12621" ht="12.6" hidden="1"/>
    <row r="12622" ht="12.6" hidden="1"/>
    <row r="12623" ht="12.6" hidden="1"/>
    <row r="12624" ht="12.6" hidden="1"/>
    <row r="12625" ht="12.6" hidden="1"/>
    <row r="12626" ht="12.6" hidden="1"/>
    <row r="12627" ht="12.6" hidden="1"/>
    <row r="12628" ht="12.6" hidden="1"/>
    <row r="12629" ht="12.6" hidden="1"/>
    <row r="12630" ht="12.6" hidden="1"/>
    <row r="12631" ht="12.6" hidden="1"/>
    <row r="12632" ht="12.6" hidden="1"/>
    <row r="12633" ht="12.6" hidden="1"/>
    <row r="12634" ht="12.6" hidden="1"/>
    <row r="12635" ht="12.6" hidden="1"/>
    <row r="12636" ht="12.6" hidden="1"/>
    <row r="12637" ht="12.6" hidden="1"/>
    <row r="12638" ht="12.6" hidden="1"/>
    <row r="12639" ht="12.6" hidden="1"/>
    <row r="12640" ht="12.6" hidden="1"/>
    <row r="12641" ht="12.6" hidden="1"/>
    <row r="12642" ht="12.6" hidden="1"/>
    <row r="12643" ht="12.6" hidden="1"/>
    <row r="12644" ht="12.6" hidden="1"/>
    <row r="12645" ht="12.6" hidden="1"/>
    <row r="12646" ht="12.6" hidden="1"/>
    <row r="12647" ht="12.6" hidden="1"/>
    <row r="12648" ht="12.6" hidden="1"/>
    <row r="12649" ht="12.6" hidden="1"/>
    <row r="12650" ht="12.6" hidden="1"/>
    <row r="12651" ht="12.6" hidden="1"/>
    <row r="12652" ht="12.6" hidden="1"/>
    <row r="12653" ht="12.6" hidden="1"/>
    <row r="12654" ht="12.6" hidden="1"/>
    <row r="12655" ht="12.6" hidden="1"/>
    <row r="12656" ht="12.6" hidden="1"/>
    <row r="12657" ht="12.6" hidden="1"/>
    <row r="12658" ht="12.6" hidden="1"/>
    <row r="12659" ht="12.6" hidden="1"/>
    <row r="12660" ht="12.6" hidden="1"/>
    <row r="12661" ht="12.6" hidden="1"/>
    <row r="12662" ht="12.6" hidden="1"/>
    <row r="12663" ht="12.6" hidden="1"/>
    <row r="12664" ht="12.6" hidden="1"/>
    <row r="12665" ht="12.6" hidden="1"/>
    <row r="12666" ht="12.6" hidden="1"/>
    <row r="12667" ht="12.6" hidden="1"/>
    <row r="12668" ht="12.6" hidden="1"/>
    <row r="12669" ht="12.6" hidden="1"/>
    <row r="12670" ht="12.6" hidden="1"/>
    <row r="12671" ht="12.6" hidden="1"/>
    <row r="12672" ht="12.6" hidden="1"/>
    <row r="12673" ht="12.6" hidden="1"/>
    <row r="12674" ht="12.6" hidden="1"/>
    <row r="12675" ht="12.6" hidden="1"/>
    <row r="12676" ht="12.6" hidden="1"/>
    <row r="12677" ht="12.6" hidden="1"/>
    <row r="12678" ht="12.6" hidden="1"/>
    <row r="12679" ht="12.6" hidden="1"/>
    <row r="12680" ht="12.6" hidden="1"/>
    <row r="12681" ht="12.6" hidden="1"/>
    <row r="12682" ht="12.6" hidden="1"/>
    <row r="12683" ht="12.6" hidden="1"/>
    <row r="12684" ht="12.6" hidden="1"/>
    <row r="12685" ht="12.6" hidden="1"/>
    <row r="12686" ht="12.6" hidden="1"/>
    <row r="12687" ht="12.6" hidden="1"/>
    <row r="12688" ht="12.6" hidden="1"/>
    <row r="12689" ht="12.6" hidden="1"/>
    <row r="12690" ht="12.6" hidden="1"/>
    <row r="12691" ht="12.6" hidden="1"/>
    <row r="12692" ht="12.6" hidden="1"/>
    <row r="12693" ht="12.6" hidden="1"/>
    <row r="12694" ht="12.6" hidden="1"/>
    <row r="12695" ht="12.6" hidden="1"/>
    <row r="12696" ht="12.6" hidden="1"/>
    <row r="12697" ht="12.6" hidden="1"/>
    <row r="12698" ht="12.6" hidden="1"/>
    <row r="12699" ht="12.6" hidden="1"/>
    <row r="12700" ht="12.6" hidden="1"/>
    <row r="12701" ht="12.6" hidden="1"/>
    <row r="12702" ht="12.6" hidden="1"/>
    <row r="12703" ht="12.6" hidden="1"/>
    <row r="12704" ht="12.6" hidden="1"/>
    <row r="12705" ht="12.6" hidden="1"/>
    <row r="12706" ht="12.6" hidden="1"/>
    <row r="12707" ht="12.6" hidden="1"/>
    <row r="12708" ht="12.6" hidden="1"/>
    <row r="12709" ht="12.6" hidden="1"/>
    <row r="12710" ht="12.6" hidden="1"/>
    <row r="12711" ht="12.6" hidden="1"/>
    <row r="12712" ht="12.6" hidden="1"/>
    <row r="12713" ht="12.6" hidden="1"/>
    <row r="12714" ht="12.6" hidden="1"/>
    <row r="12715" ht="12.6" hidden="1"/>
    <row r="12716" ht="12.6" hidden="1"/>
    <row r="12717" ht="12.6" hidden="1"/>
    <row r="12718" ht="12.6" hidden="1"/>
    <row r="12719" ht="12.6" hidden="1"/>
    <row r="12720" ht="12.6" hidden="1"/>
    <row r="12721" ht="12.6" hidden="1"/>
    <row r="12722" ht="12.6" hidden="1"/>
    <row r="12723" ht="12.6" hidden="1"/>
    <row r="12724" ht="12.6" hidden="1"/>
    <row r="12725" ht="12.6" hidden="1"/>
    <row r="12726" ht="12.6" hidden="1"/>
    <row r="12727" ht="12.6" hidden="1"/>
    <row r="12728" ht="12.6" hidden="1"/>
    <row r="12729" ht="12.6" hidden="1"/>
    <row r="12730" ht="12.6" hidden="1"/>
    <row r="12731" ht="12.6" hidden="1"/>
    <row r="12732" ht="12.6" hidden="1"/>
    <row r="12733" ht="12.6" hidden="1"/>
    <row r="12734" ht="12.6" hidden="1"/>
    <row r="12735" ht="12.6" hidden="1"/>
    <row r="12736" ht="12.6" hidden="1"/>
    <row r="12737" ht="12.6" hidden="1"/>
    <row r="12738" ht="12.6" hidden="1"/>
    <row r="12739" ht="12.6" hidden="1"/>
    <row r="12740" ht="12.6" hidden="1"/>
    <row r="12741" ht="12.6" hidden="1"/>
    <row r="12742" ht="12.6" hidden="1"/>
    <row r="12743" ht="12.6" hidden="1"/>
    <row r="12744" ht="12.6" hidden="1"/>
    <row r="12745" ht="12.6" hidden="1"/>
    <row r="12746" ht="12.6" hidden="1"/>
    <row r="12747" ht="12.6" hidden="1"/>
    <row r="12748" ht="12.6" hidden="1"/>
    <row r="12749" ht="12.6" hidden="1"/>
    <row r="12750" ht="12.6" hidden="1"/>
    <row r="12751" ht="12.6" hidden="1"/>
    <row r="12752" ht="12.6" hidden="1"/>
    <row r="12753" ht="12.6" hidden="1"/>
    <row r="12754" ht="12.6" hidden="1"/>
    <row r="12755" ht="12.6" hidden="1"/>
    <row r="12756" ht="12.6" hidden="1"/>
    <row r="12757" ht="12.6" hidden="1"/>
    <row r="12758" ht="12.6" hidden="1"/>
    <row r="12759" ht="12.6" hidden="1"/>
    <row r="12760" ht="12.6" hidden="1"/>
    <row r="12761" ht="12.6" hidden="1"/>
    <row r="12762" ht="12.6" hidden="1"/>
    <row r="12763" ht="12.6" hidden="1"/>
    <row r="12764" ht="12.6" hidden="1"/>
    <row r="12765" ht="12.6" hidden="1"/>
    <row r="12766" ht="12.6" hidden="1"/>
    <row r="12767" ht="12.6" hidden="1"/>
    <row r="12768" ht="12.6" hidden="1"/>
    <row r="12769" ht="12.6" hidden="1"/>
    <row r="12770" ht="12.6" hidden="1"/>
    <row r="12771" ht="12.6" hidden="1"/>
    <row r="12772" ht="12.6" hidden="1"/>
    <row r="12773" ht="12.6" hidden="1"/>
    <row r="12774" ht="12.6" hidden="1"/>
    <row r="12775" ht="12.6" hidden="1"/>
    <row r="12776" ht="12.6" hidden="1"/>
    <row r="12777" ht="12.6" hidden="1"/>
    <row r="12778" ht="12.6" hidden="1"/>
    <row r="12779" ht="12.6" hidden="1"/>
    <row r="12780" ht="12.6" hidden="1"/>
    <row r="12781" ht="12.6" hidden="1"/>
    <row r="12782" ht="12.6" hidden="1"/>
    <row r="12783" ht="12.6" hidden="1"/>
    <row r="12784" ht="12.6" hidden="1"/>
    <row r="12785" ht="12.6" hidden="1"/>
    <row r="12786" ht="12.6" hidden="1"/>
    <row r="12787" ht="12.6" hidden="1"/>
    <row r="12788" ht="12.6" hidden="1"/>
    <row r="12789" ht="12.6" hidden="1"/>
    <row r="12790" ht="12.6" hidden="1"/>
    <row r="12791" ht="12.6" hidden="1"/>
    <row r="12792" ht="12.6" hidden="1"/>
    <row r="12793" ht="12.6" hidden="1"/>
    <row r="12794" ht="12.6" hidden="1"/>
    <row r="12795" ht="12.6" hidden="1"/>
    <row r="12796" ht="12.6" hidden="1"/>
    <row r="12797" ht="12.6" hidden="1"/>
    <row r="12798" ht="12.6" hidden="1"/>
    <row r="12799" ht="12.6" hidden="1"/>
    <row r="12800" ht="12.6" hidden="1"/>
    <row r="12801" ht="12.6" hidden="1"/>
    <row r="12802" ht="12.6" hidden="1"/>
    <row r="12803" ht="12.6" hidden="1"/>
    <row r="12804" ht="12.6" hidden="1"/>
    <row r="12805" ht="12.6" hidden="1"/>
    <row r="12806" ht="12.6" hidden="1"/>
    <row r="12807" ht="12.6" hidden="1"/>
    <row r="12808" ht="12.6" hidden="1"/>
    <row r="12809" ht="12.6" hidden="1"/>
    <row r="12810" ht="12.6" hidden="1"/>
    <row r="12811" ht="12.6" hidden="1"/>
    <row r="12812" ht="12.6" hidden="1"/>
    <row r="12813" ht="12.6" hidden="1"/>
    <row r="12814" ht="12.6" hidden="1"/>
    <row r="12815" ht="12.6" hidden="1"/>
    <row r="12816" ht="12.6" hidden="1"/>
    <row r="12817" ht="12.6" hidden="1"/>
    <row r="12818" ht="12.6" hidden="1"/>
    <row r="12819" ht="12.6" hidden="1"/>
    <row r="12820" ht="12.6" hidden="1"/>
    <row r="12821" ht="12.6" hidden="1"/>
    <row r="12822" ht="12.6" hidden="1"/>
    <row r="12823" ht="12.6" hidden="1"/>
    <row r="12824" ht="12.6" hidden="1"/>
    <row r="12825" ht="12.6" hidden="1"/>
    <row r="12826" ht="12.6" hidden="1"/>
    <row r="12827" ht="12.6" hidden="1"/>
    <row r="12828" ht="12.6" hidden="1"/>
    <row r="12829" ht="12.6" hidden="1"/>
    <row r="12830" ht="12.6" hidden="1"/>
    <row r="12831" ht="12.6" hidden="1"/>
    <row r="12832" ht="12.6" hidden="1"/>
    <row r="12833" ht="12.6" hidden="1"/>
    <row r="12834" ht="12.6" hidden="1"/>
    <row r="12835" ht="12.6" hidden="1"/>
    <row r="12836" ht="12.6" hidden="1"/>
    <row r="12837" ht="12.6" hidden="1"/>
    <row r="12838" ht="12.6" hidden="1"/>
    <row r="12839" ht="12.6" hidden="1"/>
    <row r="12840" ht="12.6" hidden="1"/>
    <row r="12841" ht="12.6" hidden="1"/>
    <row r="12842" ht="12.6" hidden="1"/>
    <row r="12843" ht="12.6" hidden="1"/>
    <row r="12844" ht="12.6" hidden="1"/>
    <row r="12845" ht="12.6" hidden="1"/>
    <row r="12846" ht="12.6" hidden="1"/>
    <row r="12847" ht="12.6" hidden="1"/>
    <row r="12848" ht="12.6" hidden="1"/>
    <row r="12849" ht="12.6" hidden="1"/>
    <row r="12850" ht="12.6" hidden="1"/>
    <row r="12851" ht="12.6" hidden="1"/>
    <row r="12852" ht="12.6" hidden="1"/>
    <row r="12853" ht="12.6" hidden="1"/>
    <row r="12854" ht="12.6" hidden="1"/>
    <row r="12855" ht="12.6" hidden="1"/>
    <row r="12856" ht="12.6" hidden="1"/>
    <row r="12857" ht="12.6" hidden="1"/>
    <row r="12858" ht="12.6" hidden="1"/>
    <row r="12859" ht="12.6" hidden="1"/>
    <row r="12860" ht="12.6" hidden="1"/>
    <row r="12861" ht="12.6" hidden="1"/>
    <row r="12862" ht="12.6" hidden="1"/>
    <row r="12863" ht="12.6" hidden="1"/>
    <row r="12864" ht="12.6" hidden="1"/>
    <row r="12865" ht="12.6" hidden="1"/>
    <row r="12866" ht="12.6" hidden="1"/>
    <row r="12867" ht="12.6" hidden="1"/>
    <row r="12868" ht="12.6" hidden="1"/>
    <row r="12869" ht="12.6" hidden="1"/>
    <row r="12870" ht="12.6" hidden="1"/>
    <row r="12871" ht="12.6" hidden="1"/>
    <row r="12872" ht="12.6" hidden="1"/>
    <row r="12873" ht="12.6" hidden="1"/>
    <row r="12874" ht="12.6" hidden="1"/>
    <row r="12875" ht="12.6" hidden="1"/>
    <row r="12876" ht="12.6" hidden="1"/>
    <row r="12877" ht="12.6" hidden="1"/>
    <row r="12878" ht="12.6" hidden="1"/>
    <row r="12879" ht="12.6" hidden="1"/>
    <row r="12880" ht="12.6" hidden="1"/>
    <row r="12881" ht="12.6" hidden="1"/>
    <row r="12882" ht="12.6" hidden="1"/>
    <row r="12883" ht="12.6" hidden="1"/>
    <row r="12884" ht="12.6" hidden="1"/>
    <row r="12885" ht="12.6" hidden="1"/>
    <row r="12886" ht="12.6" hidden="1"/>
    <row r="12887" ht="12.6" hidden="1"/>
    <row r="12888" ht="12.6" hidden="1"/>
    <row r="12889" ht="12.6" hidden="1"/>
    <row r="12890" ht="12.6" hidden="1"/>
    <row r="12891" ht="12.6" hidden="1"/>
    <row r="12892" ht="12.6" hidden="1"/>
    <row r="12893" ht="12.6" hidden="1"/>
    <row r="12894" ht="12.6" hidden="1"/>
    <row r="12895" ht="12.6" hidden="1"/>
    <row r="12896" ht="12.6" hidden="1"/>
    <row r="12897" ht="12.6" hidden="1"/>
    <row r="12898" ht="12.6" hidden="1"/>
    <row r="12899" ht="12.6" hidden="1"/>
    <row r="12900" ht="12.6" hidden="1"/>
    <row r="12901" ht="12.6" hidden="1"/>
    <row r="12902" ht="12.6" hidden="1"/>
    <row r="12903" ht="12.6" hidden="1"/>
    <row r="12904" ht="12.6" hidden="1"/>
    <row r="12905" ht="12.6" hidden="1"/>
    <row r="12906" ht="12.6" hidden="1"/>
    <row r="12907" ht="12.6" hidden="1"/>
    <row r="12908" ht="12.6" hidden="1"/>
    <row r="12909" ht="12.6" hidden="1"/>
    <row r="12910" ht="12.6" hidden="1"/>
    <row r="12911" ht="12.6" hidden="1"/>
    <row r="12912" ht="12.6" hidden="1"/>
    <row r="12913" ht="12.6" hidden="1"/>
    <row r="12914" ht="12.6" hidden="1"/>
    <row r="12915" ht="12.6" hidden="1"/>
    <row r="12916" ht="12.6" hidden="1"/>
    <row r="12917" ht="12.6" hidden="1"/>
    <row r="12918" ht="12.6" hidden="1"/>
    <row r="12919" ht="12.6" hidden="1"/>
    <row r="12920" ht="12.6" hidden="1"/>
    <row r="12921" ht="12.6" hidden="1"/>
    <row r="12922" ht="12.6" hidden="1"/>
    <row r="12923" ht="12.6" hidden="1"/>
    <row r="12924" ht="12.6" hidden="1"/>
    <row r="12925" ht="12.6" hidden="1"/>
    <row r="12926" ht="12.6" hidden="1"/>
    <row r="12927" ht="12.6" hidden="1"/>
    <row r="12928" ht="12.6" hidden="1"/>
    <row r="12929" ht="12.6" hidden="1"/>
    <row r="12930" ht="12.6" hidden="1"/>
    <row r="12931" ht="12.6" hidden="1"/>
    <row r="12932" ht="12.6" hidden="1"/>
    <row r="12933" ht="12.6" hidden="1"/>
    <row r="12934" ht="12.6" hidden="1"/>
    <row r="12935" ht="12.6" hidden="1"/>
    <row r="12936" ht="12.6" hidden="1"/>
    <row r="12937" ht="12.6" hidden="1"/>
    <row r="12938" ht="12.6" hidden="1"/>
    <row r="12939" ht="12.6" hidden="1"/>
    <row r="12940" ht="12.6" hidden="1"/>
    <row r="12941" ht="12.6" hidden="1"/>
    <row r="12942" ht="12.6" hidden="1"/>
    <row r="12943" ht="12.6" hidden="1"/>
    <row r="12944" ht="12.6" hidden="1"/>
    <row r="12945" ht="12.6" hidden="1"/>
    <row r="12946" ht="12.6" hidden="1"/>
    <row r="12947" ht="12.6" hidden="1"/>
    <row r="12948" ht="12.6" hidden="1"/>
    <row r="12949" ht="12.6" hidden="1"/>
    <row r="12950" ht="12.6" hidden="1"/>
    <row r="12951" ht="12.6" hidden="1"/>
    <row r="12952" ht="12.6" hidden="1"/>
    <row r="12953" ht="12.6" hidden="1"/>
    <row r="12954" ht="12.6" hidden="1"/>
    <row r="12955" ht="12.6" hidden="1"/>
    <row r="12956" ht="12.6" hidden="1"/>
    <row r="12957" ht="12.6" hidden="1"/>
    <row r="12958" ht="12.6" hidden="1"/>
    <row r="12959" ht="12.6" hidden="1"/>
    <row r="12960" ht="12.6" hidden="1"/>
    <row r="12961" ht="12.6" hidden="1"/>
    <row r="12962" ht="12.6" hidden="1"/>
    <row r="12963" ht="12.6" hidden="1"/>
    <row r="12964" ht="12.6" hidden="1"/>
    <row r="12965" ht="12.6" hidden="1"/>
    <row r="12966" ht="12.6" hidden="1"/>
    <row r="12967" ht="12.6" hidden="1"/>
    <row r="12968" ht="12.6" hidden="1"/>
    <row r="12969" ht="12.6" hidden="1"/>
    <row r="12970" ht="12.6" hidden="1"/>
    <row r="12971" ht="12.6" hidden="1"/>
    <row r="12972" ht="12.6" hidden="1"/>
    <row r="12973" ht="12.6" hidden="1"/>
    <row r="12974" ht="12.6" hidden="1"/>
    <row r="12975" ht="12.6" hidden="1"/>
    <row r="12976" ht="12.6" hidden="1"/>
    <row r="12977" ht="12.6" hidden="1"/>
    <row r="12978" ht="12.6" hidden="1"/>
    <row r="12979" ht="12.6" hidden="1"/>
    <row r="12980" ht="12.6" hidden="1"/>
    <row r="12981" ht="12.6" hidden="1"/>
    <row r="12982" ht="12.6" hidden="1"/>
    <row r="12983" ht="12.6" hidden="1"/>
    <row r="12984" ht="12.6" hidden="1"/>
    <row r="12985" ht="12.6" hidden="1"/>
    <row r="12986" ht="12.6" hidden="1"/>
    <row r="12987" ht="12.6" hidden="1"/>
    <row r="12988" ht="12.6" hidden="1"/>
    <row r="12989" ht="12.6" hidden="1"/>
    <row r="12990" ht="12.6" hidden="1"/>
    <row r="12991" ht="12.6" hidden="1"/>
    <row r="12992" ht="12.6" hidden="1"/>
    <row r="12993" ht="12.6" hidden="1"/>
    <row r="12994" ht="12.6" hidden="1"/>
    <row r="12995" ht="12.6" hidden="1"/>
    <row r="12996" ht="12.6" hidden="1"/>
    <row r="12997" ht="12.6" hidden="1"/>
    <row r="12998" ht="12.6" hidden="1"/>
    <row r="12999" ht="12.6" hidden="1"/>
    <row r="13000" ht="12.6" hidden="1"/>
    <row r="13001" ht="12.6" hidden="1"/>
    <row r="13002" ht="12.6" hidden="1"/>
    <row r="13003" ht="12.6" hidden="1"/>
    <row r="13004" ht="12.6" hidden="1"/>
    <row r="13005" ht="12.6" hidden="1"/>
    <row r="13006" ht="12.6" hidden="1"/>
    <row r="13007" ht="12.6" hidden="1"/>
    <row r="13008" ht="12.6" hidden="1"/>
    <row r="13009" ht="12.6" hidden="1"/>
    <row r="13010" ht="12.6" hidden="1"/>
    <row r="13011" ht="12.6" hidden="1"/>
    <row r="13012" ht="12.6" hidden="1"/>
    <row r="13013" ht="12.6" hidden="1"/>
    <row r="13014" ht="12.6" hidden="1"/>
    <row r="13015" ht="12.6" hidden="1"/>
    <row r="13016" ht="12.6" hidden="1"/>
    <row r="13017" ht="12.6" hidden="1"/>
    <row r="13018" ht="12.6" hidden="1"/>
    <row r="13019" ht="12.6" hidden="1"/>
    <row r="13020" ht="12.6" hidden="1"/>
    <row r="13021" ht="12.6" hidden="1"/>
    <row r="13022" ht="12.6" hidden="1"/>
    <row r="13023" ht="12.6" hidden="1"/>
    <row r="13024" ht="12.6" hidden="1"/>
    <row r="13025" ht="12.6" hidden="1"/>
    <row r="13026" ht="12.6" hidden="1"/>
    <row r="13027" ht="12.6" hidden="1"/>
    <row r="13028" ht="12.6" hidden="1"/>
    <row r="13029" ht="12.6" hidden="1"/>
    <row r="13030" ht="12.6" hidden="1"/>
    <row r="13031" ht="12.6" hidden="1"/>
    <row r="13032" ht="12.6" hidden="1"/>
    <row r="13033" ht="12.6" hidden="1"/>
    <row r="13034" ht="12.6" hidden="1"/>
    <row r="13035" ht="12.6" hidden="1"/>
    <row r="13036" ht="12.6" hidden="1"/>
    <row r="13037" ht="12.6" hidden="1"/>
    <row r="13038" ht="12.6" hidden="1"/>
    <row r="13039" ht="12.6" hidden="1"/>
    <row r="13040" ht="12.6" hidden="1"/>
    <row r="13041" ht="12.6" hidden="1"/>
    <row r="13042" ht="12.6" hidden="1"/>
    <row r="13043" ht="12.6" hidden="1"/>
    <row r="13044" ht="12.6" hidden="1"/>
    <row r="13045" ht="12.6" hidden="1"/>
    <row r="13046" ht="12.6" hidden="1"/>
    <row r="13047" ht="12.6" hidden="1"/>
    <row r="13048" ht="12.6" hidden="1"/>
    <row r="13049" ht="12.6" hidden="1"/>
    <row r="13050" ht="12.6" hidden="1"/>
    <row r="13051" ht="12.6" hidden="1"/>
    <row r="13052" ht="12.6" hidden="1"/>
    <row r="13053" ht="12.6" hidden="1"/>
    <row r="13054" ht="12.6" hidden="1"/>
    <row r="13055" ht="12.6" hidden="1"/>
    <row r="13056" ht="12.6" hidden="1"/>
    <row r="13057" ht="12.6" hidden="1"/>
    <row r="13058" ht="12.6" hidden="1"/>
    <row r="13059" ht="12.6" hidden="1"/>
    <row r="13060" ht="12.6" hidden="1"/>
    <row r="13061" ht="12.6" hidden="1"/>
    <row r="13062" ht="12.6" hidden="1"/>
    <row r="13063" ht="12.6" hidden="1"/>
    <row r="13064" ht="12.6" hidden="1"/>
    <row r="13065" ht="12.6" hidden="1"/>
    <row r="13066" ht="12.6" hidden="1"/>
    <row r="13067" ht="12.6" hidden="1"/>
    <row r="13068" ht="12.6" hidden="1"/>
    <row r="13069" ht="12.6" hidden="1"/>
    <row r="13070" ht="12.6" hidden="1"/>
    <row r="13071" ht="12.6" hidden="1"/>
    <row r="13072" ht="12.6" hidden="1"/>
    <row r="13073" ht="12.6" hidden="1"/>
    <row r="13074" ht="12.6" hidden="1"/>
    <row r="13075" ht="12.6" hidden="1"/>
    <row r="13076" ht="12.6" hidden="1"/>
    <row r="13077" ht="12.6" hidden="1"/>
    <row r="13078" ht="12.6" hidden="1"/>
    <row r="13079" ht="12.6" hidden="1"/>
    <row r="13080" ht="12.6" hidden="1"/>
    <row r="13081" ht="12.6" hidden="1"/>
    <row r="13082" ht="12.6" hidden="1"/>
    <row r="13083" ht="12.6" hidden="1"/>
    <row r="13084" ht="12.6" hidden="1"/>
    <row r="13085" ht="12.6" hidden="1"/>
    <row r="13086" ht="12.6" hidden="1"/>
    <row r="13087" ht="12.6" hidden="1"/>
    <row r="13088" ht="12.6" hidden="1"/>
    <row r="13089" ht="12.6" hidden="1"/>
    <row r="13090" ht="12.6" hidden="1"/>
    <row r="13091" ht="12.6" hidden="1"/>
    <row r="13092" ht="12.6" hidden="1"/>
    <row r="13093" ht="12.6" hidden="1"/>
    <row r="13094" ht="12.6" hidden="1"/>
    <row r="13095" ht="12.6" hidden="1"/>
    <row r="13096" ht="12.6" hidden="1"/>
    <row r="13097" ht="12.6" hidden="1"/>
    <row r="13098" ht="12.6" hidden="1"/>
    <row r="13099" ht="12.6" hidden="1"/>
    <row r="13100" ht="12.6" hidden="1"/>
    <row r="13101" ht="12.6" hidden="1"/>
    <row r="13102" ht="12.6" hidden="1"/>
    <row r="13103" ht="12.6" hidden="1"/>
    <row r="13104" ht="12.6" hidden="1"/>
    <row r="13105" ht="12.6" hidden="1"/>
    <row r="13106" ht="12.6" hidden="1"/>
    <row r="13107" ht="12.6" hidden="1"/>
    <row r="13108" ht="12.6" hidden="1"/>
    <row r="13109" ht="12.6" hidden="1"/>
    <row r="13110" ht="12.6" hidden="1"/>
    <row r="13111" ht="12.6" hidden="1"/>
    <row r="13112" ht="12.6" hidden="1"/>
    <row r="13113" ht="12.6" hidden="1"/>
    <row r="13114" ht="12.6" hidden="1"/>
    <row r="13115" ht="12.6" hidden="1"/>
    <row r="13116" ht="12.6" hidden="1"/>
    <row r="13117" ht="12.6" hidden="1"/>
    <row r="13118" ht="12.6" hidden="1"/>
    <row r="13119" ht="12.6" hidden="1"/>
    <row r="13120" ht="12.6" hidden="1"/>
    <row r="13121" ht="12.6" hidden="1"/>
    <row r="13122" ht="12.6" hidden="1"/>
    <row r="13123" ht="12.6" hidden="1"/>
    <row r="13124" ht="12.6" hidden="1"/>
    <row r="13125" ht="12.6" hidden="1"/>
    <row r="13126" ht="12.6" hidden="1"/>
    <row r="13127" ht="12.6" hidden="1"/>
    <row r="13128" ht="12.6" hidden="1"/>
    <row r="13129" ht="12.6" hidden="1"/>
    <row r="13130" ht="12.6" hidden="1"/>
    <row r="13131" ht="12.6" hidden="1"/>
    <row r="13132" ht="12.6" hidden="1"/>
    <row r="13133" ht="12.6" hidden="1"/>
    <row r="13134" ht="12.6" hidden="1"/>
    <row r="13135" ht="12.6" hidden="1"/>
    <row r="13136" ht="12.6" hidden="1"/>
    <row r="13137" ht="12.6" hidden="1"/>
    <row r="13138" ht="12.6" hidden="1"/>
    <row r="13139" ht="12.6" hidden="1"/>
    <row r="13140" ht="12.6" hidden="1"/>
    <row r="13141" ht="12.6" hidden="1"/>
    <row r="13142" ht="12.6" hidden="1"/>
    <row r="13143" ht="12.6" hidden="1"/>
    <row r="13144" ht="12.6" hidden="1"/>
    <row r="13145" ht="12.6" hidden="1"/>
    <row r="13146" ht="12.6" hidden="1"/>
    <row r="13147" ht="12.6" hidden="1"/>
    <row r="13148" ht="12.6" hidden="1"/>
    <row r="13149" ht="12.6" hidden="1"/>
    <row r="13150" ht="12.6" hidden="1"/>
    <row r="13151" ht="12.6" hidden="1"/>
    <row r="13152" ht="12.6" hidden="1"/>
    <row r="13153" ht="12.6" hidden="1"/>
    <row r="13154" ht="12.6" hidden="1"/>
    <row r="13155" ht="12.6" hidden="1"/>
    <row r="13156" ht="12.6" hidden="1"/>
    <row r="13157" ht="12.6" hidden="1"/>
    <row r="13158" ht="12.6" hidden="1"/>
    <row r="13159" ht="12.6" hidden="1"/>
    <row r="13160" ht="12.6" hidden="1"/>
    <row r="13161" ht="12.6" hidden="1"/>
    <row r="13162" ht="12.6" hidden="1"/>
    <row r="13163" ht="12.6" hidden="1"/>
    <row r="13164" ht="12.6" hidden="1"/>
    <row r="13165" ht="12.6" hidden="1"/>
    <row r="13166" ht="12.6" hidden="1"/>
    <row r="13167" ht="12.6" hidden="1"/>
    <row r="13168" ht="12.6" hidden="1"/>
    <row r="13169" ht="12.6" hidden="1"/>
    <row r="13170" ht="12.6" hidden="1"/>
    <row r="13171" ht="12.6" hidden="1"/>
    <row r="13172" ht="12.6" hidden="1"/>
    <row r="13173" ht="12.6" hidden="1"/>
    <row r="13174" ht="12.6" hidden="1"/>
    <row r="13175" ht="12.6" hidden="1"/>
    <row r="13176" ht="12.6" hidden="1"/>
    <row r="13177" ht="12.6" hidden="1"/>
    <row r="13178" ht="12.6" hidden="1"/>
    <row r="13179" ht="12.6" hidden="1"/>
    <row r="13180" ht="12.6" hidden="1"/>
    <row r="13181" ht="12.6" hidden="1"/>
    <row r="13182" ht="12.6" hidden="1"/>
    <row r="13183" ht="12.6" hidden="1"/>
    <row r="13184" ht="12.6" hidden="1"/>
    <row r="13185" ht="12.6" hidden="1"/>
    <row r="13186" ht="12.6" hidden="1"/>
    <row r="13187" ht="12.6" hidden="1"/>
    <row r="13188" ht="12.6" hidden="1"/>
    <row r="13189" ht="12.6" hidden="1"/>
    <row r="13190" ht="12.6" hidden="1"/>
    <row r="13191" ht="12.6" hidden="1"/>
    <row r="13192" ht="12.6" hidden="1"/>
    <row r="13193" ht="12.6" hidden="1"/>
    <row r="13194" ht="12.6" hidden="1"/>
    <row r="13195" ht="12.6" hidden="1"/>
    <row r="13196" ht="12.6" hidden="1"/>
    <row r="13197" ht="12.6" hidden="1"/>
    <row r="13198" ht="12.6" hidden="1"/>
    <row r="13199" ht="12.6" hidden="1"/>
    <row r="13200" ht="12.6" hidden="1"/>
    <row r="13201" ht="12.6" hidden="1"/>
    <row r="13202" ht="12.6" hidden="1"/>
    <row r="13203" ht="12.6" hidden="1"/>
    <row r="13204" ht="12.6" hidden="1"/>
    <row r="13205" ht="12.6" hidden="1"/>
    <row r="13206" ht="12.6" hidden="1"/>
    <row r="13207" ht="12.6" hidden="1"/>
    <row r="13208" ht="12.6" hidden="1"/>
    <row r="13209" ht="12.6" hidden="1"/>
    <row r="13210" ht="12.6" hidden="1"/>
    <row r="13211" ht="12.6" hidden="1"/>
    <row r="13212" ht="12.6" hidden="1"/>
    <row r="13213" ht="12.6" hidden="1"/>
    <row r="13214" ht="12.6" hidden="1"/>
    <row r="13215" ht="12.6" hidden="1"/>
    <row r="13216" ht="12.6" hidden="1"/>
    <row r="13217" ht="12.6" hidden="1"/>
    <row r="13218" ht="12.6" hidden="1"/>
    <row r="13219" ht="12.6" hidden="1"/>
    <row r="13220" ht="12.6" hidden="1"/>
    <row r="13221" ht="12.6" hidden="1"/>
    <row r="13222" ht="12.6" hidden="1"/>
    <row r="13223" ht="12.6" hidden="1"/>
    <row r="13224" ht="12.6" hidden="1"/>
    <row r="13225" ht="12.6" hidden="1"/>
    <row r="13226" ht="12.6" hidden="1"/>
    <row r="13227" ht="12.6" hidden="1"/>
    <row r="13228" ht="12.6" hidden="1"/>
    <row r="13229" ht="12.6" hidden="1"/>
    <row r="13230" ht="12.6" hidden="1"/>
    <row r="13231" ht="12.6" hidden="1"/>
    <row r="13232" ht="12.6" hidden="1"/>
    <row r="13233" ht="12.6" hidden="1"/>
    <row r="13234" ht="12.6" hidden="1"/>
    <row r="13235" ht="12.6" hidden="1"/>
    <row r="13236" ht="12.6" hidden="1"/>
    <row r="13237" ht="12.6" hidden="1"/>
    <row r="13238" ht="12.6" hidden="1"/>
    <row r="13239" ht="12.6" hidden="1"/>
    <row r="13240" ht="12.6" hidden="1"/>
    <row r="13241" ht="12.6" hidden="1"/>
    <row r="13242" ht="12.6" hidden="1"/>
    <row r="13243" ht="12.6" hidden="1"/>
    <row r="13244" ht="12.6" hidden="1"/>
    <row r="13245" ht="12.6" hidden="1"/>
    <row r="13246" ht="12.6" hidden="1"/>
    <row r="13247" ht="12.6" hidden="1"/>
    <row r="13248" ht="12.6" hidden="1"/>
    <row r="13249" ht="12.6" hidden="1"/>
    <row r="13250" ht="12.6" hidden="1"/>
    <row r="13251" ht="12.6" hidden="1"/>
    <row r="13252" ht="12.6" hidden="1"/>
    <row r="13253" ht="12.6" hidden="1"/>
    <row r="13254" ht="12.6" hidden="1"/>
    <row r="13255" ht="12.6" hidden="1"/>
    <row r="13256" ht="12.6" hidden="1"/>
    <row r="13257" ht="12.6" hidden="1"/>
    <row r="13258" ht="12.6" hidden="1"/>
    <row r="13259" ht="12.6" hidden="1"/>
    <row r="13260" ht="12.6" hidden="1"/>
    <row r="13261" ht="12.6" hidden="1"/>
    <row r="13262" ht="12.6" hidden="1"/>
    <row r="13263" ht="12.6" hidden="1"/>
    <row r="13264" ht="12.6" hidden="1"/>
    <row r="13265" ht="12.6" hidden="1"/>
    <row r="13266" ht="12.6" hidden="1"/>
    <row r="13267" ht="12.6" hidden="1"/>
    <row r="13268" ht="12.6" hidden="1"/>
    <row r="13269" ht="12.6" hidden="1"/>
    <row r="13270" ht="12.6" hidden="1"/>
    <row r="13271" ht="12.6" hidden="1"/>
    <row r="13272" ht="12.6" hidden="1"/>
    <row r="13273" ht="12.6" hidden="1"/>
    <row r="13274" ht="12.6" hidden="1"/>
    <row r="13275" ht="12.6" hidden="1"/>
    <row r="13276" ht="12.6" hidden="1"/>
    <row r="13277" ht="12.6" hidden="1"/>
    <row r="13278" ht="12.6" hidden="1"/>
    <row r="13279" ht="12.6" hidden="1"/>
    <row r="13280" ht="12.6" hidden="1"/>
    <row r="13281" ht="12.6" hidden="1"/>
    <row r="13282" ht="12.6" hidden="1"/>
    <row r="13283" ht="12.6" hidden="1"/>
    <row r="13284" ht="12.6" hidden="1"/>
    <row r="13285" ht="12.6" hidden="1"/>
    <row r="13286" ht="12.6" hidden="1"/>
    <row r="13287" ht="12.6" hidden="1"/>
    <row r="13288" ht="12.6" hidden="1"/>
    <row r="13289" ht="12.6" hidden="1"/>
    <row r="13290" ht="12.6" hidden="1"/>
    <row r="13291" ht="12.6" hidden="1"/>
    <row r="13292" ht="12.6" hidden="1"/>
    <row r="13293" ht="12.6" hidden="1"/>
    <row r="13294" ht="12.6" hidden="1"/>
    <row r="13295" ht="12.6" hidden="1"/>
    <row r="13296" ht="12.6" hidden="1"/>
    <row r="13297" ht="12.6" hidden="1"/>
    <row r="13298" ht="12.6" hidden="1"/>
    <row r="13299" ht="12.6" hidden="1"/>
    <row r="13300" ht="12.6" hidden="1"/>
    <row r="13301" ht="12.6" hidden="1"/>
    <row r="13302" ht="12.6" hidden="1"/>
    <row r="13303" ht="12.6" hidden="1"/>
    <row r="13304" ht="12.6" hidden="1"/>
    <row r="13305" ht="12.6" hidden="1"/>
    <row r="13306" ht="12.6" hidden="1"/>
    <row r="13307" ht="12.6" hidden="1"/>
    <row r="13308" ht="12.6" hidden="1"/>
    <row r="13309" ht="12.6" hidden="1"/>
    <row r="13310" ht="12.6" hidden="1"/>
    <row r="13311" ht="12.6" hidden="1"/>
    <row r="13312" ht="12.6" hidden="1"/>
    <row r="13313" ht="12.6" hidden="1"/>
    <row r="13314" ht="12.6" hidden="1"/>
    <row r="13315" ht="12.6" hidden="1"/>
    <row r="13316" ht="12.6" hidden="1"/>
    <row r="13317" ht="12.6" hidden="1"/>
    <row r="13318" ht="12.6" hidden="1"/>
    <row r="13319" ht="12.6" hidden="1"/>
    <row r="13320" ht="12.6" hidden="1"/>
    <row r="13321" ht="12.6" hidden="1"/>
    <row r="13322" ht="12.6" hidden="1"/>
    <row r="13323" ht="12.6" hidden="1"/>
    <row r="13324" ht="12.6" hidden="1"/>
    <row r="13325" ht="12.6" hidden="1"/>
    <row r="13326" ht="12.6" hidden="1"/>
    <row r="13327" ht="12.6" hidden="1"/>
    <row r="13328" ht="12.6" hidden="1"/>
    <row r="13329" ht="12.6" hidden="1"/>
    <row r="13330" ht="12.6" hidden="1"/>
    <row r="13331" ht="12.6" hidden="1"/>
    <row r="13332" ht="12.6" hidden="1"/>
    <row r="13333" ht="12.6" hidden="1"/>
    <row r="13334" ht="12.6" hidden="1"/>
    <row r="13335" ht="12.6" hidden="1"/>
    <row r="13336" ht="12.6" hidden="1"/>
    <row r="13337" ht="12.6" hidden="1"/>
    <row r="13338" ht="12.6" hidden="1"/>
    <row r="13339" ht="12.6" hidden="1"/>
    <row r="13340" ht="12.6" hidden="1"/>
    <row r="13341" ht="12.6" hidden="1"/>
    <row r="13342" ht="12.6" hidden="1"/>
    <row r="13343" ht="12.6" hidden="1"/>
    <row r="13344" ht="12.6" hidden="1"/>
    <row r="13345" ht="12.6" hidden="1"/>
    <row r="13346" ht="12.6" hidden="1"/>
    <row r="13347" ht="12.6" hidden="1"/>
    <row r="13348" ht="12.6" hidden="1"/>
    <row r="13349" ht="12.6" hidden="1"/>
    <row r="13350" ht="12.6" hidden="1"/>
    <row r="13351" ht="12.6" hidden="1"/>
    <row r="13352" ht="12.6" hidden="1"/>
    <row r="13353" ht="12.6" hidden="1"/>
    <row r="13354" ht="12.6" hidden="1"/>
    <row r="13355" ht="12.6" hidden="1"/>
    <row r="13356" ht="12.6" hidden="1"/>
    <row r="13357" ht="12.6" hidden="1"/>
    <row r="13358" ht="12.6" hidden="1"/>
    <row r="13359" ht="12.6" hidden="1"/>
    <row r="13360" ht="12.6" hidden="1"/>
    <row r="13361" ht="12.6" hidden="1"/>
    <row r="13362" ht="12.6" hidden="1"/>
    <row r="13363" ht="12.6" hidden="1"/>
    <row r="13364" ht="12.6" hidden="1"/>
    <row r="13365" ht="12.6" hidden="1"/>
    <row r="13366" ht="12.6" hidden="1"/>
    <row r="13367" ht="12.6" hidden="1"/>
    <row r="13368" ht="12.6" hidden="1"/>
    <row r="13369" ht="12.6" hidden="1"/>
    <row r="13370" ht="12.6" hidden="1"/>
    <row r="13371" ht="12.6" hidden="1"/>
    <row r="13372" ht="12.6" hidden="1"/>
    <row r="13373" ht="12.6" hidden="1"/>
    <row r="13374" ht="12.6" hidden="1"/>
    <row r="13375" ht="12.6" hidden="1"/>
    <row r="13376" ht="12.6" hidden="1"/>
    <row r="13377" ht="12.6" hidden="1"/>
    <row r="13378" ht="12.6" hidden="1"/>
    <row r="13379" ht="12.6" hidden="1"/>
    <row r="13380" ht="12.6" hidden="1"/>
    <row r="13381" ht="12.6" hidden="1"/>
    <row r="13382" ht="12.6" hidden="1"/>
    <row r="13383" ht="12.6" hidden="1"/>
    <row r="13384" ht="12.6" hidden="1"/>
    <row r="13385" ht="12.6" hidden="1"/>
    <row r="13386" ht="12.6" hidden="1"/>
    <row r="13387" ht="12.6" hidden="1"/>
    <row r="13388" ht="12.6" hidden="1"/>
    <row r="13389" ht="12.6" hidden="1"/>
    <row r="13390" ht="12.6" hidden="1"/>
    <row r="13391" ht="12.6" hidden="1"/>
    <row r="13392" ht="12.6" hidden="1"/>
    <row r="13393" ht="12.6" hidden="1"/>
    <row r="13394" ht="12.6" hidden="1"/>
    <row r="13395" ht="12.6" hidden="1"/>
    <row r="13396" ht="12.6" hidden="1"/>
    <row r="13397" ht="12.6" hidden="1"/>
    <row r="13398" ht="12.6" hidden="1"/>
    <row r="13399" ht="12.6" hidden="1"/>
    <row r="13400" ht="12.6" hidden="1"/>
    <row r="13401" ht="12.6" hidden="1"/>
    <row r="13402" ht="12.6" hidden="1"/>
    <row r="13403" ht="12.6" hidden="1"/>
    <row r="13404" ht="12.6" hidden="1"/>
    <row r="13405" ht="12.6" hidden="1"/>
    <row r="13406" ht="12.6" hidden="1"/>
    <row r="13407" ht="12.6" hidden="1"/>
    <row r="13408" ht="12.6" hidden="1"/>
    <row r="13409" ht="12.6" hidden="1"/>
    <row r="13410" ht="12.6" hidden="1"/>
    <row r="13411" ht="12.6" hidden="1"/>
    <row r="13412" ht="12.6" hidden="1"/>
    <row r="13413" ht="12.6" hidden="1"/>
    <row r="13414" ht="12.6" hidden="1"/>
    <row r="13415" ht="12.6" hidden="1"/>
    <row r="13416" ht="12.6" hidden="1"/>
    <row r="13417" ht="12.6" hidden="1"/>
    <row r="13418" ht="12.6" hidden="1"/>
    <row r="13419" ht="12.6" hidden="1"/>
    <row r="13420" ht="12.6" hidden="1"/>
    <row r="13421" ht="12.6" hidden="1"/>
    <row r="13422" ht="12.6" hidden="1"/>
    <row r="13423" ht="12.6" hidden="1"/>
    <row r="13424" ht="12.6" hidden="1"/>
    <row r="13425" ht="12.6" hidden="1"/>
    <row r="13426" ht="12.6" hidden="1"/>
    <row r="13427" ht="12.6" hidden="1"/>
    <row r="13428" ht="12.6" hidden="1"/>
    <row r="13429" ht="12.6" hidden="1"/>
    <row r="13430" ht="12.6" hidden="1"/>
    <row r="13431" ht="12.6" hidden="1"/>
    <row r="13432" ht="12.6" hidden="1"/>
    <row r="13433" ht="12.6" hidden="1"/>
    <row r="13434" ht="12.6" hidden="1"/>
    <row r="13435" ht="12.6" hidden="1"/>
    <row r="13436" ht="12.6" hidden="1"/>
    <row r="13437" ht="12.6" hidden="1"/>
    <row r="13438" ht="12.6" hidden="1"/>
    <row r="13439" ht="12.6" hidden="1"/>
    <row r="13440" ht="12.6" hidden="1"/>
    <row r="13441" ht="12.6" hidden="1"/>
    <row r="13442" ht="12.6" hidden="1"/>
    <row r="13443" ht="12.6" hidden="1"/>
    <row r="13444" ht="12.6" hidden="1"/>
    <row r="13445" ht="12.6" hidden="1"/>
    <row r="13446" ht="12.6" hidden="1"/>
    <row r="13447" ht="12.6" hidden="1"/>
    <row r="13448" ht="12.6" hidden="1"/>
    <row r="13449" ht="12.6" hidden="1"/>
    <row r="13450" ht="12.6" hidden="1"/>
    <row r="13451" ht="12.6" hidden="1"/>
    <row r="13452" ht="12.6" hidden="1"/>
    <row r="13453" ht="12.6" hidden="1"/>
    <row r="13454" ht="12.6" hidden="1"/>
    <row r="13455" ht="12.6" hidden="1"/>
    <row r="13456" ht="12.6" hidden="1"/>
    <row r="13457" ht="12.6" hidden="1"/>
    <row r="13458" ht="12.6" hidden="1"/>
    <row r="13459" ht="12.6" hidden="1"/>
    <row r="13460" ht="12.6" hidden="1"/>
    <row r="13461" ht="12.6" hidden="1"/>
    <row r="13462" ht="12.6" hidden="1"/>
    <row r="13463" ht="12.6" hidden="1"/>
    <row r="13464" ht="12.6" hidden="1"/>
    <row r="13465" ht="12.6" hidden="1"/>
    <row r="13466" ht="12.6" hidden="1"/>
    <row r="13467" ht="12.6" hidden="1"/>
    <row r="13468" ht="12.6" hidden="1"/>
    <row r="13469" ht="12.6" hidden="1"/>
    <row r="13470" ht="12.6" hidden="1"/>
    <row r="13471" ht="12.6" hidden="1"/>
    <row r="13472" ht="12.6" hidden="1"/>
    <row r="13473" ht="12.6" hidden="1"/>
    <row r="13474" ht="12.6" hidden="1"/>
    <row r="13475" ht="12.6" hidden="1"/>
    <row r="13476" ht="12.6" hidden="1"/>
    <row r="13477" ht="12.6" hidden="1"/>
    <row r="13478" ht="12.6" hidden="1"/>
    <row r="13479" ht="12.6" hidden="1"/>
    <row r="13480" ht="12.6" hidden="1"/>
    <row r="13481" ht="12.6" hidden="1"/>
    <row r="13482" ht="12.6" hidden="1"/>
    <row r="13483" ht="12.6" hidden="1"/>
    <row r="13484" ht="12.6" hidden="1"/>
    <row r="13485" ht="12.6" hidden="1"/>
    <row r="13486" ht="12.6" hidden="1"/>
    <row r="13487" ht="12.6" hidden="1"/>
    <row r="13488" ht="12.6" hidden="1"/>
    <row r="13489" ht="12.6" hidden="1"/>
    <row r="13490" ht="12.6" hidden="1"/>
    <row r="13491" ht="12.6" hidden="1"/>
    <row r="13492" ht="12.6" hidden="1"/>
    <row r="13493" ht="12.6" hidden="1"/>
    <row r="13494" ht="12.6" hidden="1"/>
    <row r="13495" ht="12.6" hidden="1"/>
    <row r="13496" ht="12.6" hidden="1"/>
    <row r="13497" ht="12.6" hidden="1"/>
    <row r="13498" ht="12.6" hidden="1"/>
    <row r="13499" ht="12.6" hidden="1"/>
    <row r="13500" ht="12.6" hidden="1"/>
    <row r="13501" ht="12.6" hidden="1"/>
    <row r="13502" ht="12.6" hidden="1"/>
    <row r="13503" ht="12.6" hidden="1"/>
    <row r="13504" ht="12.6" hidden="1"/>
    <row r="13505" ht="12.6" hidden="1"/>
    <row r="13506" ht="12.6" hidden="1"/>
    <row r="13507" ht="12.6" hidden="1"/>
    <row r="13508" ht="12.6" hidden="1"/>
    <row r="13509" ht="12.6" hidden="1"/>
    <row r="13510" ht="12.6" hidden="1"/>
    <row r="13511" ht="12.6" hidden="1"/>
    <row r="13512" ht="12.6" hidden="1"/>
    <row r="13513" ht="12.6" hidden="1"/>
    <row r="13514" ht="12.6" hidden="1"/>
    <row r="13515" ht="12.6" hidden="1"/>
    <row r="13516" ht="12.6" hidden="1"/>
    <row r="13517" ht="12.6" hidden="1"/>
    <row r="13518" ht="12.6" hidden="1"/>
    <row r="13519" ht="12.6" hidden="1"/>
    <row r="13520" ht="12.6" hidden="1"/>
    <row r="13521" ht="12.6" hidden="1"/>
    <row r="13522" ht="12.6" hidden="1"/>
    <row r="13523" ht="12.6" hidden="1"/>
    <row r="13524" ht="12.6" hidden="1"/>
    <row r="13525" ht="12.6" hidden="1"/>
    <row r="13526" ht="12.6" hidden="1"/>
    <row r="13527" ht="12.6" hidden="1"/>
    <row r="13528" ht="12.6" hidden="1"/>
    <row r="13529" ht="12.6" hidden="1"/>
    <row r="13530" ht="12.6" hidden="1"/>
    <row r="13531" ht="12.6" hidden="1"/>
    <row r="13532" ht="12.6" hidden="1"/>
    <row r="13533" ht="12.6" hidden="1"/>
    <row r="13534" ht="12.6" hidden="1"/>
    <row r="13535" ht="12.6" hidden="1"/>
    <row r="13536" ht="12.6" hidden="1"/>
    <row r="13537" ht="12.6" hidden="1"/>
    <row r="13538" ht="12.6" hidden="1"/>
    <row r="13539" ht="12.6" hidden="1"/>
    <row r="13540" ht="12.6" hidden="1"/>
    <row r="13541" ht="12.6" hidden="1"/>
    <row r="13542" ht="12.6" hidden="1"/>
    <row r="13543" ht="12.6" hidden="1"/>
    <row r="13544" ht="12.6" hidden="1"/>
    <row r="13545" ht="12.6" hidden="1"/>
    <row r="13546" ht="12.6" hidden="1"/>
    <row r="13547" ht="12.6" hidden="1"/>
    <row r="13548" ht="12.6" hidden="1"/>
    <row r="13549" ht="12.6" hidden="1"/>
    <row r="13550" ht="12.6" hidden="1"/>
    <row r="13551" ht="12.6" hidden="1"/>
    <row r="13552" ht="12.6" hidden="1"/>
    <row r="13553" ht="12.6" hidden="1"/>
    <row r="13554" ht="12.6" hidden="1"/>
    <row r="13555" ht="12.6" hidden="1"/>
    <row r="13556" ht="12.6" hidden="1"/>
    <row r="13557" ht="12.6" hidden="1"/>
    <row r="13558" ht="12.6" hidden="1"/>
    <row r="13559" ht="12.6" hidden="1"/>
    <row r="13560" ht="12.6" hidden="1"/>
    <row r="13561" ht="12.6" hidden="1"/>
    <row r="13562" ht="12.6" hidden="1"/>
    <row r="13563" ht="12.6" hidden="1"/>
    <row r="13564" ht="12.6" hidden="1"/>
    <row r="13565" ht="12.6" hidden="1"/>
    <row r="13566" ht="12.6" hidden="1"/>
    <row r="13567" ht="12.6" hidden="1"/>
    <row r="13568" ht="12.6" hidden="1"/>
    <row r="13569" ht="12.6" hidden="1"/>
    <row r="13570" ht="12.6" hidden="1"/>
    <row r="13571" ht="12.6" hidden="1"/>
    <row r="13572" ht="12.6" hidden="1"/>
    <row r="13573" ht="12.6" hidden="1"/>
    <row r="13574" ht="12.6" hidden="1"/>
    <row r="13575" ht="12.6" hidden="1"/>
    <row r="13576" ht="12.6" hidden="1"/>
    <row r="13577" ht="12.6" hidden="1"/>
    <row r="13578" ht="12.6" hidden="1"/>
    <row r="13579" ht="12.6" hidden="1"/>
    <row r="13580" ht="12.6" hidden="1"/>
    <row r="13581" ht="12.6" hidden="1"/>
    <row r="13582" ht="12.6" hidden="1"/>
    <row r="13583" ht="12.6" hidden="1"/>
    <row r="13584" ht="12.6" hidden="1"/>
    <row r="13585" ht="12.6" hidden="1"/>
    <row r="13586" ht="12.6" hidden="1"/>
    <row r="13587" ht="12.6" hidden="1"/>
    <row r="13588" ht="12.6" hidden="1"/>
    <row r="13589" ht="12.6" hidden="1"/>
    <row r="13590" ht="12.6" hidden="1"/>
    <row r="13591" ht="12.6" hidden="1"/>
    <row r="13592" ht="12.6" hidden="1"/>
    <row r="13593" ht="12.6" hidden="1"/>
    <row r="13594" ht="12.6" hidden="1"/>
    <row r="13595" ht="12.6" hidden="1"/>
    <row r="13596" ht="12.6" hidden="1"/>
    <row r="13597" ht="12.6" hidden="1"/>
    <row r="13598" ht="12.6" hidden="1"/>
    <row r="13599" ht="12.6" hidden="1"/>
    <row r="13600" ht="12.6" hidden="1"/>
    <row r="13601" ht="12.6" hidden="1"/>
    <row r="13602" ht="12.6" hidden="1"/>
    <row r="13603" ht="12.6" hidden="1"/>
    <row r="13604" ht="12.6" hidden="1"/>
    <row r="13605" ht="12.6" hidden="1"/>
    <row r="13606" ht="12.6" hidden="1"/>
    <row r="13607" ht="12.6" hidden="1"/>
    <row r="13608" ht="12.6" hidden="1"/>
    <row r="13609" ht="12.6" hidden="1"/>
    <row r="13610" ht="12.6" hidden="1"/>
    <row r="13611" ht="12.6" hidden="1"/>
    <row r="13612" ht="12.6" hidden="1"/>
    <row r="13613" ht="12.6" hidden="1"/>
    <row r="13614" ht="12.6" hidden="1"/>
    <row r="13615" ht="12.6" hidden="1"/>
    <row r="13616" ht="12.6" hidden="1"/>
    <row r="13617" ht="12.6" hidden="1"/>
    <row r="13618" ht="12.6" hidden="1"/>
    <row r="13619" ht="12.6" hidden="1"/>
    <row r="13620" ht="12.6" hidden="1"/>
    <row r="13621" ht="12.6" hidden="1"/>
    <row r="13622" ht="12.6" hidden="1"/>
    <row r="13623" ht="12.6" hidden="1"/>
    <row r="13624" ht="12.6" hidden="1"/>
    <row r="13625" ht="12.6" hidden="1"/>
    <row r="13626" ht="12.6" hidden="1"/>
    <row r="13627" ht="12.6" hidden="1"/>
    <row r="13628" ht="12.6" hidden="1"/>
    <row r="13629" ht="12.6" hidden="1"/>
    <row r="13630" ht="12.6" hidden="1"/>
    <row r="13631" ht="12.6" hidden="1"/>
    <row r="13632" ht="12.6" hidden="1"/>
    <row r="13633" ht="12.6" hidden="1"/>
    <row r="13634" ht="12.6" hidden="1"/>
    <row r="13635" ht="12.6" hidden="1"/>
    <row r="13636" ht="12.6" hidden="1"/>
    <row r="13637" ht="12.6" hidden="1"/>
    <row r="13638" ht="12.6" hidden="1"/>
    <row r="13639" ht="12.6" hidden="1"/>
    <row r="13640" ht="12.6" hidden="1"/>
    <row r="13641" ht="12.6" hidden="1"/>
    <row r="13642" ht="12.6" hidden="1"/>
    <row r="13643" ht="12.6" hidden="1"/>
    <row r="13644" ht="12.6" hidden="1"/>
    <row r="13645" ht="12.6" hidden="1"/>
    <row r="13646" ht="12.6" hidden="1"/>
    <row r="13647" ht="12.6" hidden="1"/>
    <row r="13648" ht="12.6" hidden="1"/>
    <row r="13649" ht="12.6" hidden="1"/>
    <row r="13650" ht="12.6" hidden="1"/>
    <row r="13651" ht="12.6" hidden="1"/>
    <row r="13652" ht="12.6" hidden="1"/>
    <row r="13653" ht="12.6" hidden="1"/>
    <row r="13654" ht="12.6" hidden="1"/>
    <row r="13655" ht="12.6" hidden="1"/>
    <row r="13656" ht="12.6" hidden="1"/>
    <row r="13657" ht="12.6" hidden="1"/>
    <row r="13658" ht="12.6" hidden="1"/>
    <row r="13659" ht="12.6" hidden="1"/>
    <row r="13660" ht="12.6" hidden="1"/>
    <row r="13661" ht="12.6" hidden="1"/>
    <row r="13662" ht="12.6" hidden="1"/>
    <row r="13663" ht="12.6" hidden="1"/>
    <row r="13664" ht="12.6" hidden="1"/>
    <row r="13665" ht="12.6" hidden="1"/>
    <row r="13666" ht="12.6" hidden="1"/>
    <row r="13667" ht="12.6" hidden="1"/>
    <row r="13668" ht="12.6" hidden="1"/>
    <row r="13669" ht="12.6" hidden="1"/>
    <row r="13670" ht="12.6" hidden="1"/>
    <row r="13671" ht="12.6" hidden="1"/>
    <row r="13672" ht="12.6" hidden="1"/>
    <row r="13673" ht="12.6" hidden="1"/>
    <row r="13674" ht="12.6" hidden="1"/>
    <row r="13675" ht="12.6" hidden="1"/>
    <row r="13676" ht="12.6" hidden="1"/>
    <row r="13677" ht="12.6" hidden="1"/>
    <row r="13678" ht="12.6" hidden="1"/>
    <row r="13679" ht="12.6" hidden="1"/>
    <row r="13680" ht="12.6" hidden="1"/>
    <row r="13681" ht="12.6" hidden="1"/>
    <row r="13682" ht="12.6" hidden="1"/>
    <row r="13683" ht="12.6" hidden="1"/>
    <row r="13684" ht="12.6" hidden="1"/>
    <row r="13685" ht="12.6" hidden="1"/>
    <row r="13686" ht="12.6" hidden="1"/>
    <row r="13687" ht="12.6" hidden="1"/>
    <row r="13688" ht="12.6" hidden="1"/>
    <row r="13689" ht="12.6" hidden="1"/>
    <row r="13690" ht="12.6" hidden="1"/>
    <row r="13691" ht="12.6" hidden="1"/>
    <row r="13692" ht="12.6" hidden="1"/>
    <row r="13693" ht="12.6" hidden="1"/>
    <row r="13694" ht="12.6" hidden="1"/>
    <row r="13695" ht="12.6" hidden="1"/>
    <row r="13696" ht="12.6" hidden="1"/>
    <row r="13697" ht="12.6" hidden="1"/>
    <row r="13698" ht="12.6" hidden="1"/>
    <row r="13699" ht="12.6" hidden="1"/>
    <row r="13700" ht="12.6" hidden="1"/>
    <row r="13701" ht="12.6" hidden="1"/>
    <row r="13702" ht="12.6" hidden="1"/>
    <row r="13703" ht="12.6" hidden="1"/>
    <row r="13704" ht="12.6" hidden="1"/>
    <row r="13705" ht="12.6" hidden="1"/>
    <row r="13706" ht="12.6" hidden="1"/>
    <row r="13707" ht="12.6" hidden="1"/>
    <row r="13708" ht="12.6" hidden="1"/>
    <row r="13709" ht="12.6" hidden="1"/>
    <row r="13710" ht="12.6" hidden="1"/>
    <row r="13711" ht="12.6" hidden="1"/>
    <row r="13712" ht="12.6" hidden="1"/>
    <row r="13713" ht="12.6" hidden="1"/>
    <row r="13714" ht="12.6" hidden="1"/>
    <row r="13715" ht="12.6" hidden="1"/>
    <row r="13716" ht="12.6" hidden="1"/>
    <row r="13717" ht="12.6" hidden="1"/>
    <row r="13718" ht="12.6" hidden="1"/>
    <row r="13719" ht="12.6" hidden="1"/>
    <row r="13720" ht="12.6" hidden="1"/>
    <row r="13721" ht="12.6" hidden="1"/>
    <row r="13722" ht="12.6" hidden="1"/>
    <row r="13723" ht="12.6" hidden="1"/>
    <row r="13724" ht="12.6" hidden="1"/>
    <row r="13725" ht="12.6" hidden="1"/>
    <row r="13726" ht="12.6" hidden="1"/>
    <row r="13727" ht="12.6" hidden="1"/>
    <row r="13728" ht="12.6" hidden="1"/>
    <row r="13729" ht="12.6" hidden="1"/>
    <row r="13730" ht="12.6" hidden="1"/>
    <row r="13731" ht="12.6" hidden="1"/>
    <row r="13732" ht="12.6" hidden="1"/>
    <row r="13733" ht="12.6" hidden="1"/>
    <row r="13734" ht="12.6" hidden="1"/>
    <row r="13735" ht="12.6" hidden="1"/>
    <row r="13736" ht="12.6" hidden="1"/>
    <row r="13737" ht="12.6" hidden="1"/>
    <row r="13738" ht="12.6" hidden="1"/>
    <row r="13739" ht="12.6" hidden="1"/>
    <row r="13740" ht="12.6" hidden="1"/>
    <row r="13741" ht="12.6" hidden="1"/>
    <row r="13742" ht="12.6" hidden="1"/>
    <row r="13743" ht="12.6" hidden="1"/>
    <row r="13744" ht="12.6" hidden="1"/>
    <row r="13745" ht="12.6" hidden="1"/>
    <row r="13746" ht="12.6" hidden="1"/>
    <row r="13747" ht="12.6" hidden="1"/>
    <row r="13748" ht="12.6" hidden="1"/>
    <row r="13749" ht="12.6" hidden="1"/>
    <row r="13750" ht="12.6" hidden="1"/>
    <row r="13751" ht="12.6" hidden="1"/>
    <row r="13752" ht="12.6" hidden="1"/>
    <row r="13753" ht="12.6" hidden="1"/>
    <row r="13754" ht="12.6" hidden="1"/>
    <row r="13755" ht="12.6" hidden="1"/>
    <row r="13756" ht="12.6" hidden="1"/>
    <row r="13757" ht="12.6" hidden="1"/>
    <row r="13758" ht="12.6" hidden="1"/>
    <row r="13759" ht="12.6" hidden="1"/>
    <row r="13760" ht="12.6" hidden="1"/>
    <row r="13761" ht="12.6" hidden="1"/>
    <row r="13762" ht="12.6" hidden="1"/>
    <row r="13763" ht="12.6" hidden="1"/>
    <row r="13764" ht="12.6" hidden="1"/>
    <row r="13765" ht="12.6" hidden="1"/>
    <row r="13766" ht="12.6" hidden="1"/>
    <row r="13767" ht="12.6" hidden="1"/>
    <row r="13768" ht="12.6" hidden="1"/>
    <row r="13769" ht="12.6" hidden="1"/>
    <row r="13770" ht="12.6" hidden="1"/>
    <row r="13771" ht="12.6" hidden="1"/>
    <row r="13772" ht="12.6" hidden="1"/>
    <row r="13773" ht="12.6" hidden="1"/>
    <row r="13774" ht="12.6" hidden="1"/>
    <row r="13775" ht="12.6" hidden="1"/>
    <row r="13776" ht="12.6" hidden="1"/>
    <row r="13777" ht="12.6" hidden="1"/>
    <row r="13778" ht="12.6" hidden="1"/>
    <row r="13779" ht="12.6" hidden="1"/>
    <row r="13780" ht="12.6" hidden="1"/>
    <row r="13781" ht="12.6" hidden="1"/>
    <row r="13782" ht="12.6" hidden="1"/>
    <row r="13783" ht="12.6" hidden="1"/>
    <row r="13784" ht="12.6" hidden="1"/>
    <row r="13785" ht="12.6" hidden="1"/>
    <row r="13786" ht="12.6" hidden="1"/>
    <row r="13787" ht="12.6" hidden="1"/>
    <row r="13788" ht="12.6" hidden="1"/>
    <row r="13789" ht="12.6" hidden="1"/>
    <row r="13790" ht="12.6" hidden="1"/>
    <row r="13791" ht="12.6" hidden="1"/>
    <row r="13792" ht="12.6" hidden="1"/>
    <row r="13793" ht="12.6" hidden="1"/>
    <row r="13794" ht="12.6" hidden="1"/>
    <row r="13795" ht="12.6" hidden="1"/>
    <row r="13796" ht="12.6" hidden="1"/>
    <row r="13797" ht="12.6" hidden="1"/>
    <row r="13798" ht="12.6" hidden="1"/>
    <row r="13799" ht="12.6" hidden="1"/>
    <row r="13800" ht="12.6" hidden="1"/>
    <row r="13801" ht="12.6" hidden="1"/>
    <row r="13802" ht="12.6" hidden="1"/>
    <row r="13803" ht="12.6" hidden="1"/>
    <row r="13804" ht="12.6" hidden="1"/>
    <row r="13805" ht="12.6" hidden="1"/>
    <row r="13806" ht="12.6" hidden="1"/>
    <row r="13807" ht="12.6" hidden="1"/>
    <row r="13808" ht="12.6" hidden="1"/>
    <row r="13809" ht="12.6" hidden="1"/>
    <row r="13810" ht="12.6" hidden="1"/>
    <row r="13811" ht="12.6" hidden="1"/>
    <row r="13812" ht="12.6" hidden="1"/>
    <row r="13813" ht="12.6" hidden="1"/>
    <row r="13814" ht="12.6" hidden="1"/>
    <row r="13815" ht="12.6" hidden="1"/>
    <row r="13816" ht="12.6" hidden="1"/>
    <row r="13817" ht="12.6" hidden="1"/>
    <row r="13818" ht="12.6" hidden="1"/>
    <row r="13819" ht="12.6" hidden="1"/>
    <row r="13820" ht="12.6" hidden="1"/>
    <row r="13821" ht="12.6" hidden="1"/>
    <row r="13822" ht="12.6" hidden="1"/>
    <row r="13823" ht="12.6" hidden="1"/>
    <row r="13824" ht="12.6" hidden="1"/>
    <row r="13825" ht="12.6" hidden="1"/>
    <row r="13826" ht="12.6" hidden="1"/>
    <row r="13827" ht="12.6" hidden="1"/>
    <row r="13828" ht="12.6" hidden="1"/>
    <row r="13829" ht="12.6" hidden="1"/>
    <row r="13830" ht="12.6" hidden="1"/>
    <row r="13831" ht="12.6" hidden="1"/>
    <row r="13832" ht="12.6" hidden="1"/>
    <row r="13833" ht="12.6" hidden="1"/>
    <row r="13834" ht="12.6" hidden="1"/>
    <row r="13835" ht="12.6" hidden="1"/>
    <row r="13836" ht="12.6" hidden="1"/>
    <row r="13837" ht="12.6" hidden="1"/>
    <row r="13838" ht="12.6" hidden="1"/>
    <row r="13839" ht="12.6" hidden="1"/>
    <row r="13840" ht="12.6" hidden="1"/>
    <row r="13841" ht="12.6" hidden="1"/>
    <row r="13842" ht="12.6" hidden="1"/>
    <row r="13843" ht="12.6" hidden="1"/>
    <row r="13844" ht="12.6" hidden="1"/>
    <row r="13845" ht="12.6" hidden="1"/>
    <row r="13846" ht="12.6" hidden="1"/>
    <row r="13847" ht="12.6" hidden="1"/>
    <row r="13848" ht="12.6" hidden="1"/>
    <row r="13849" ht="12.6" hidden="1"/>
    <row r="13850" ht="12.6" hidden="1"/>
    <row r="13851" ht="12.6" hidden="1"/>
    <row r="13852" ht="12.6" hidden="1"/>
    <row r="13853" ht="12.6" hidden="1"/>
    <row r="13854" ht="12.6" hidden="1"/>
    <row r="13855" ht="12.6" hidden="1"/>
    <row r="13856" ht="12.6" hidden="1"/>
    <row r="13857" ht="12.6" hidden="1"/>
    <row r="13858" ht="12.6" hidden="1"/>
    <row r="13859" ht="12.6" hidden="1"/>
    <row r="13860" ht="12.6" hidden="1"/>
    <row r="13861" ht="12.6" hidden="1"/>
    <row r="13862" ht="12.6" hidden="1"/>
    <row r="13863" ht="12.6" hidden="1"/>
    <row r="13864" ht="12.6" hidden="1"/>
    <row r="13865" ht="12.6" hidden="1"/>
    <row r="13866" ht="12.6" hidden="1"/>
    <row r="13867" ht="12.6" hidden="1"/>
    <row r="13868" ht="12.6" hidden="1"/>
    <row r="13869" ht="12.6" hidden="1"/>
    <row r="13870" ht="12.6" hidden="1"/>
    <row r="13871" ht="12.6" hidden="1"/>
    <row r="13872" ht="12.6" hidden="1"/>
    <row r="13873" ht="12.6" hidden="1"/>
    <row r="13874" ht="12.6" hidden="1"/>
    <row r="13875" ht="12.6" hidden="1"/>
    <row r="13876" ht="12.6" hidden="1"/>
    <row r="13877" ht="12.6" hidden="1"/>
    <row r="13878" ht="12.6" hidden="1"/>
    <row r="13879" ht="12.6" hidden="1"/>
    <row r="13880" ht="12.6" hidden="1"/>
    <row r="13881" ht="12.6" hidden="1"/>
    <row r="13882" ht="12.6" hidden="1"/>
    <row r="13883" ht="12.6" hidden="1"/>
    <row r="13884" ht="12.6" hidden="1"/>
    <row r="13885" ht="12.6" hidden="1"/>
    <row r="13886" ht="12.6" hidden="1"/>
    <row r="13887" ht="12.6" hidden="1"/>
    <row r="13888" ht="12.6" hidden="1"/>
    <row r="13889" ht="12.6" hidden="1"/>
    <row r="13890" ht="12.6" hidden="1"/>
    <row r="13891" ht="12.6" hidden="1"/>
    <row r="13892" ht="12.6" hidden="1"/>
    <row r="13893" ht="12.6" hidden="1"/>
    <row r="13894" ht="12.6" hidden="1"/>
    <row r="13895" ht="12.6" hidden="1"/>
    <row r="13896" ht="12.6" hidden="1"/>
    <row r="13897" ht="12.6" hidden="1"/>
    <row r="13898" ht="12.6" hidden="1"/>
    <row r="13899" ht="12.6" hidden="1"/>
    <row r="13900" ht="12.6" hidden="1"/>
    <row r="13901" ht="12.6" hidden="1"/>
    <row r="13902" ht="12.6" hidden="1"/>
    <row r="13903" ht="12.6" hidden="1"/>
    <row r="13904" ht="12.6" hidden="1"/>
    <row r="13905" ht="12.6" hidden="1"/>
    <row r="13906" ht="12.6" hidden="1"/>
    <row r="13907" ht="12.6" hidden="1"/>
    <row r="13908" ht="12.6" hidden="1"/>
    <row r="13909" ht="12.6" hidden="1"/>
    <row r="13910" ht="12.6" hidden="1"/>
    <row r="13911" ht="12.6" hidden="1"/>
    <row r="13912" ht="12.6" hidden="1"/>
    <row r="13913" ht="12.6" hidden="1"/>
    <row r="13914" ht="12.6" hidden="1"/>
    <row r="13915" ht="12.6" hidden="1"/>
    <row r="13916" ht="12.6" hidden="1"/>
    <row r="13917" ht="12.6" hidden="1"/>
    <row r="13918" ht="12.6" hidden="1"/>
    <row r="13919" ht="12.6" hidden="1"/>
    <row r="13920" ht="12.6" hidden="1"/>
    <row r="13921" ht="12.6" hidden="1"/>
    <row r="13922" ht="12.6" hidden="1"/>
    <row r="13923" ht="12.6" hidden="1"/>
    <row r="13924" ht="12.6" hidden="1"/>
    <row r="13925" ht="12.6" hidden="1"/>
    <row r="13926" ht="12.6" hidden="1"/>
    <row r="13927" ht="12.6" hidden="1"/>
    <row r="13928" ht="12.6" hidden="1"/>
    <row r="13929" ht="12.6" hidden="1"/>
    <row r="13930" ht="12.6" hidden="1"/>
    <row r="13931" ht="12.6" hidden="1"/>
    <row r="13932" ht="12.6" hidden="1"/>
    <row r="13933" ht="12.6" hidden="1"/>
    <row r="13934" ht="12.6" hidden="1"/>
    <row r="13935" ht="12.6" hidden="1"/>
    <row r="13936" ht="12.6" hidden="1"/>
    <row r="13937" ht="12.6" hidden="1"/>
    <row r="13938" ht="12.6" hidden="1"/>
    <row r="13939" ht="12.6" hidden="1"/>
    <row r="13940" ht="12.6" hidden="1"/>
    <row r="13941" ht="12.6" hidden="1"/>
    <row r="13942" ht="12.6" hidden="1"/>
    <row r="13943" ht="12.6" hidden="1"/>
    <row r="13944" ht="12.6" hidden="1"/>
    <row r="13945" ht="12.6" hidden="1"/>
    <row r="13946" ht="12.6" hidden="1"/>
    <row r="13947" ht="12.6" hidden="1"/>
    <row r="13948" ht="12.6" hidden="1"/>
    <row r="13949" ht="12.6" hidden="1"/>
    <row r="13950" ht="12.6" hidden="1"/>
    <row r="13951" ht="12.6" hidden="1"/>
    <row r="13952" ht="12.6" hidden="1"/>
    <row r="13953" ht="12.6" hidden="1"/>
    <row r="13954" ht="12.6" hidden="1"/>
    <row r="13955" ht="12.6" hidden="1"/>
    <row r="13956" ht="12.6" hidden="1"/>
    <row r="13957" ht="12.6" hidden="1"/>
    <row r="13958" ht="12.6" hidden="1"/>
    <row r="13959" ht="12.6" hidden="1"/>
    <row r="13960" ht="12.6" hidden="1"/>
    <row r="13961" ht="12.6" hidden="1"/>
    <row r="13962" ht="12.6" hidden="1"/>
    <row r="13963" ht="12.6" hidden="1"/>
    <row r="13964" ht="12.6" hidden="1"/>
    <row r="13965" ht="12.6" hidden="1"/>
    <row r="13966" ht="12.6" hidden="1"/>
    <row r="13967" ht="12.6" hidden="1"/>
    <row r="13968" ht="12.6" hidden="1"/>
    <row r="13969" ht="12.6" hidden="1"/>
    <row r="13970" ht="12.6" hidden="1"/>
    <row r="13971" ht="12.6" hidden="1"/>
    <row r="13972" ht="12.6" hidden="1"/>
    <row r="13973" ht="12.6" hidden="1"/>
    <row r="13974" ht="12.6" hidden="1"/>
    <row r="13975" ht="12.6" hidden="1"/>
    <row r="13976" ht="12.6" hidden="1"/>
    <row r="13977" ht="12.6" hidden="1"/>
    <row r="13978" ht="12.6" hidden="1"/>
    <row r="13979" ht="12.6" hidden="1"/>
    <row r="13980" ht="12.6" hidden="1"/>
    <row r="13981" ht="12.6" hidden="1"/>
    <row r="13982" ht="12.6" hidden="1"/>
    <row r="13983" ht="12.6" hidden="1"/>
    <row r="13984" ht="12.6" hidden="1"/>
    <row r="13985" ht="12.6" hidden="1"/>
    <row r="13986" ht="12.6" hidden="1"/>
    <row r="13987" ht="12.6" hidden="1"/>
    <row r="13988" ht="12.6" hidden="1"/>
    <row r="13989" ht="12.6" hidden="1"/>
    <row r="13990" ht="12.6" hidden="1"/>
    <row r="13991" ht="12.6" hidden="1"/>
    <row r="13992" ht="12.6" hidden="1"/>
    <row r="13993" ht="12.6" hidden="1"/>
    <row r="13994" ht="12.6" hidden="1"/>
    <row r="13995" ht="12.6" hidden="1"/>
    <row r="13996" ht="12.6" hidden="1"/>
    <row r="13997" ht="12.6" hidden="1"/>
    <row r="13998" ht="12.6" hidden="1"/>
    <row r="13999" ht="12.6" hidden="1"/>
    <row r="14000" ht="12.6" hidden="1"/>
    <row r="14001" ht="12.6" hidden="1"/>
    <row r="14002" ht="12.6" hidden="1"/>
    <row r="14003" ht="12.6" hidden="1"/>
    <row r="14004" ht="12.6" hidden="1"/>
    <row r="14005" ht="12.6" hidden="1"/>
    <row r="14006" ht="12.6" hidden="1"/>
    <row r="14007" ht="12.6" hidden="1"/>
    <row r="14008" ht="12.6" hidden="1"/>
    <row r="14009" ht="12.6" hidden="1"/>
    <row r="14010" ht="12.6" hidden="1"/>
    <row r="14011" ht="12.6" hidden="1"/>
    <row r="14012" ht="12.6" hidden="1"/>
    <row r="14013" ht="12.6" hidden="1"/>
    <row r="14014" ht="12.6" hidden="1"/>
    <row r="14015" ht="12.6" hidden="1"/>
    <row r="14016" ht="12.6" hidden="1"/>
    <row r="14017" ht="12.6" hidden="1"/>
    <row r="14018" ht="12.6" hidden="1"/>
    <row r="14019" ht="12.6" hidden="1"/>
    <row r="14020" ht="12.6" hidden="1"/>
    <row r="14021" ht="12.6" hidden="1"/>
    <row r="14022" ht="12.6" hidden="1"/>
    <row r="14023" ht="12.6" hidden="1"/>
    <row r="14024" ht="12.6" hidden="1"/>
    <row r="14025" ht="12.6" hidden="1"/>
    <row r="14026" ht="12.6" hidden="1"/>
    <row r="14027" ht="12.6" hidden="1"/>
    <row r="14028" ht="12.6" hidden="1"/>
    <row r="14029" ht="12.6" hidden="1"/>
    <row r="14030" ht="12.6" hidden="1"/>
    <row r="14031" ht="12.6" hidden="1"/>
    <row r="14032" ht="12.6" hidden="1"/>
    <row r="14033" ht="12.6" hidden="1"/>
    <row r="14034" ht="12.6" hidden="1"/>
    <row r="14035" ht="12.6" hidden="1"/>
    <row r="14036" ht="12.6" hidden="1"/>
    <row r="14037" ht="12.6" hidden="1"/>
    <row r="14038" ht="12.6" hidden="1"/>
    <row r="14039" ht="12.6" hidden="1"/>
    <row r="14040" ht="12.6" hidden="1"/>
    <row r="14041" ht="12.6" hidden="1"/>
    <row r="14042" ht="12.6" hidden="1"/>
    <row r="14043" ht="12.6" hidden="1"/>
    <row r="14044" ht="12.6" hidden="1"/>
    <row r="14045" ht="12.6" hidden="1"/>
    <row r="14046" ht="12.6" hidden="1"/>
    <row r="14047" ht="12.6" hidden="1"/>
    <row r="14048" ht="12.6" hidden="1"/>
    <row r="14049" ht="12.6" hidden="1"/>
    <row r="14050" ht="12.6" hidden="1"/>
    <row r="14051" ht="12.6" hidden="1"/>
    <row r="14052" ht="12.6" hidden="1"/>
    <row r="14053" ht="12.6" hidden="1"/>
    <row r="14054" ht="12.6" hidden="1"/>
    <row r="14055" ht="12.6" hidden="1"/>
    <row r="14056" ht="12.6" hidden="1"/>
    <row r="14057" ht="12.6" hidden="1"/>
    <row r="14058" ht="12.6" hidden="1"/>
    <row r="14059" ht="12.6" hidden="1"/>
    <row r="14060" ht="12.6" hidden="1"/>
    <row r="14061" ht="12.6" hidden="1"/>
    <row r="14062" ht="12.6" hidden="1"/>
    <row r="14063" ht="12.6" hidden="1"/>
    <row r="14064" ht="12.6" hidden="1"/>
    <row r="14065" ht="12.6" hidden="1"/>
    <row r="14066" ht="12.6" hidden="1"/>
    <row r="14067" ht="12.6" hidden="1"/>
    <row r="14068" ht="12.6" hidden="1"/>
    <row r="14069" ht="12.6" hidden="1"/>
    <row r="14070" ht="12.6" hidden="1"/>
    <row r="14071" ht="12.6" hidden="1"/>
    <row r="14072" ht="12.6" hidden="1"/>
    <row r="14073" ht="12.6" hidden="1"/>
    <row r="14074" ht="12.6" hidden="1"/>
    <row r="14075" ht="12.6" hidden="1"/>
    <row r="14076" ht="12.6" hidden="1"/>
    <row r="14077" ht="12.6" hidden="1"/>
    <row r="14078" ht="12.6" hidden="1"/>
    <row r="14079" ht="12.6" hidden="1"/>
    <row r="14080" ht="12.6" hidden="1"/>
    <row r="14081" ht="12.6" hidden="1"/>
    <row r="14082" ht="12.6" hidden="1"/>
    <row r="14083" ht="12.6" hidden="1"/>
    <row r="14084" ht="12.6" hidden="1"/>
    <row r="14085" ht="12.6" hidden="1"/>
    <row r="14086" ht="12.6" hidden="1"/>
    <row r="14087" ht="12.6" hidden="1"/>
    <row r="14088" ht="12.6" hidden="1"/>
    <row r="14089" ht="12.6" hidden="1"/>
    <row r="14090" ht="12.6" hidden="1"/>
    <row r="14091" ht="12.6" hidden="1"/>
    <row r="14092" ht="12.6" hidden="1"/>
    <row r="14093" ht="12.6" hidden="1"/>
    <row r="14094" ht="12.6" hidden="1"/>
    <row r="14095" ht="12.6" hidden="1"/>
    <row r="14096" ht="12.6" hidden="1"/>
    <row r="14097" ht="12.6" hidden="1"/>
    <row r="14098" ht="12.6" hidden="1"/>
    <row r="14099" ht="12.6" hidden="1"/>
    <row r="14100" ht="12.6" hidden="1"/>
    <row r="14101" ht="12.6" hidden="1"/>
    <row r="14102" ht="12.6" hidden="1"/>
    <row r="14103" ht="12.6" hidden="1"/>
    <row r="14104" ht="12.6" hidden="1"/>
    <row r="14105" ht="12.6" hidden="1"/>
    <row r="14106" ht="12.6" hidden="1"/>
    <row r="14107" ht="12.6" hidden="1"/>
    <row r="14108" ht="12.6" hidden="1"/>
    <row r="14109" ht="12.6" hidden="1"/>
    <row r="14110" ht="12.6" hidden="1"/>
    <row r="14111" ht="12.6" hidden="1"/>
    <row r="14112" ht="12.6" hidden="1"/>
    <row r="14113" ht="12.6" hidden="1"/>
    <row r="14114" ht="12.6" hidden="1"/>
    <row r="14115" ht="12.6" hidden="1"/>
    <row r="14116" ht="12.6" hidden="1"/>
    <row r="14117" ht="12.6" hidden="1"/>
    <row r="14118" ht="12.6" hidden="1"/>
    <row r="14119" ht="12.6" hidden="1"/>
    <row r="14120" ht="12.6" hidden="1"/>
    <row r="14121" ht="12.6" hidden="1"/>
    <row r="14122" ht="12.6" hidden="1"/>
    <row r="14123" ht="12.6" hidden="1"/>
    <row r="14124" ht="12.6" hidden="1"/>
    <row r="14125" ht="12.6" hidden="1"/>
    <row r="14126" ht="12.6" hidden="1"/>
    <row r="14127" ht="12.6" hidden="1"/>
    <row r="14128" ht="12.6" hidden="1"/>
    <row r="14129" ht="12.6" hidden="1"/>
    <row r="14130" ht="12.6" hidden="1"/>
    <row r="14131" ht="12.6" hidden="1"/>
    <row r="14132" ht="12.6" hidden="1"/>
    <row r="14133" ht="12.6" hidden="1"/>
    <row r="14134" ht="12.6" hidden="1"/>
    <row r="14135" ht="12.6" hidden="1"/>
    <row r="14136" ht="12.6" hidden="1"/>
    <row r="14137" ht="12.6" hidden="1"/>
    <row r="14138" ht="12.6" hidden="1"/>
    <row r="14139" ht="12.6" hidden="1"/>
    <row r="14140" ht="12.6" hidden="1"/>
    <row r="14141" ht="12.6" hidden="1"/>
    <row r="14142" ht="12.6" hidden="1"/>
    <row r="14143" ht="12.6" hidden="1"/>
    <row r="14144" ht="12.6" hidden="1"/>
    <row r="14145" ht="12.6" hidden="1"/>
    <row r="14146" ht="12.6" hidden="1"/>
    <row r="14147" ht="12.6" hidden="1"/>
    <row r="14148" ht="12.6" hidden="1"/>
    <row r="14149" ht="12.6" hidden="1"/>
    <row r="14150" ht="12.6" hidden="1"/>
    <row r="14151" ht="12.6" hidden="1"/>
    <row r="14152" ht="12.6" hidden="1"/>
    <row r="14153" ht="12.6" hidden="1"/>
    <row r="14154" ht="12.6" hidden="1"/>
    <row r="14155" ht="12.6" hidden="1"/>
    <row r="14156" ht="12.6" hidden="1"/>
    <row r="14157" ht="12.6" hidden="1"/>
    <row r="14158" ht="12.6" hidden="1"/>
    <row r="14159" ht="12.6" hidden="1"/>
    <row r="14160" ht="12.6" hidden="1"/>
    <row r="14161" ht="12.6" hidden="1"/>
    <row r="14162" ht="12.6" hidden="1"/>
    <row r="14163" ht="12.6" hidden="1"/>
    <row r="14164" ht="12.6" hidden="1"/>
    <row r="14165" ht="12.6" hidden="1"/>
    <row r="14166" ht="12.6" hidden="1"/>
    <row r="14167" ht="12.6" hidden="1"/>
    <row r="14168" ht="12.6" hidden="1"/>
    <row r="14169" ht="12.6" hidden="1"/>
    <row r="14170" ht="12.6" hidden="1"/>
    <row r="14171" ht="12.6" hidden="1"/>
    <row r="14172" ht="12.6" hidden="1"/>
    <row r="14173" ht="12.6" hidden="1"/>
    <row r="14174" ht="12.6" hidden="1"/>
    <row r="14175" ht="12.6" hidden="1"/>
    <row r="14176" ht="12.6" hidden="1"/>
    <row r="14177" ht="12.6" hidden="1"/>
    <row r="14178" ht="12.6" hidden="1"/>
    <row r="14179" ht="12.6" hidden="1"/>
    <row r="14180" ht="12.6" hidden="1"/>
    <row r="14181" ht="12.6" hidden="1"/>
    <row r="14182" ht="12.6" hidden="1"/>
    <row r="14183" ht="12.6" hidden="1"/>
    <row r="14184" ht="12.6" hidden="1"/>
    <row r="14185" ht="12.6" hidden="1"/>
    <row r="14186" ht="12.6" hidden="1"/>
    <row r="14187" ht="12.6" hidden="1"/>
    <row r="14188" ht="12.6" hidden="1"/>
    <row r="14189" ht="12.6" hidden="1"/>
    <row r="14190" ht="12.6" hidden="1"/>
    <row r="14191" ht="12.6" hidden="1"/>
    <row r="14192" ht="12.6" hidden="1"/>
    <row r="14193" ht="12.6" hidden="1"/>
    <row r="14194" ht="12.6" hidden="1"/>
    <row r="14195" ht="12.6" hidden="1"/>
    <row r="14196" ht="12.6" hidden="1"/>
    <row r="14197" ht="12.6" hidden="1"/>
    <row r="14198" ht="12.6" hidden="1"/>
    <row r="14199" ht="12.6" hidden="1"/>
    <row r="14200" ht="12.6" hidden="1"/>
    <row r="14201" ht="12.6" hidden="1"/>
    <row r="14202" ht="12.6" hidden="1"/>
    <row r="14203" ht="12.6" hidden="1"/>
    <row r="14204" ht="12.6" hidden="1"/>
    <row r="14205" ht="12.6" hidden="1"/>
    <row r="14206" ht="12.6" hidden="1"/>
    <row r="14207" ht="12.6" hidden="1"/>
    <row r="14208" ht="12.6" hidden="1"/>
    <row r="14209" ht="12.6" hidden="1"/>
    <row r="14210" ht="12.6" hidden="1"/>
    <row r="14211" ht="12.6" hidden="1"/>
    <row r="14212" ht="12.6" hidden="1"/>
    <row r="14213" ht="12.6" hidden="1"/>
    <row r="14214" ht="12.6" hidden="1"/>
    <row r="14215" ht="12.6" hidden="1"/>
    <row r="14216" ht="12.6" hidden="1"/>
    <row r="14217" ht="12.6" hidden="1"/>
    <row r="14218" ht="12.6" hidden="1"/>
    <row r="14219" ht="12.6" hidden="1"/>
    <row r="14220" ht="12.6" hidden="1"/>
    <row r="14221" ht="12.6" hidden="1"/>
    <row r="14222" ht="12.6" hidden="1"/>
    <row r="14223" ht="12.6" hidden="1"/>
    <row r="14224" ht="12.6" hidden="1"/>
    <row r="14225" ht="12.6" hidden="1"/>
    <row r="14226" ht="12.6" hidden="1"/>
    <row r="14227" ht="12.6" hidden="1"/>
    <row r="14228" ht="12.6" hidden="1"/>
    <row r="14229" ht="12.6" hidden="1"/>
    <row r="14230" ht="12.6" hidden="1"/>
    <row r="14231" ht="12.6" hidden="1"/>
    <row r="14232" ht="12.6" hidden="1"/>
    <row r="14233" ht="12.6" hidden="1"/>
    <row r="14234" ht="12.6" hidden="1"/>
    <row r="14235" ht="12.6" hidden="1"/>
    <row r="14236" ht="12.6" hidden="1"/>
    <row r="14237" ht="12.6" hidden="1"/>
    <row r="14238" ht="12.6" hidden="1"/>
    <row r="14239" ht="12.6" hidden="1"/>
    <row r="14240" ht="12.6" hidden="1"/>
    <row r="14241" ht="12.6" hidden="1"/>
    <row r="14242" ht="12.6" hidden="1"/>
    <row r="14243" ht="12.6" hidden="1"/>
    <row r="14244" ht="12.6" hidden="1"/>
    <row r="14245" ht="12.6" hidden="1"/>
    <row r="14246" ht="12.6" hidden="1"/>
    <row r="14247" ht="12.6" hidden="1"/>
    <row r="14248" ht="12.6" hidden="1"/>
    <row r="14249" ht="12.6" hidden="1"/>
    <row r="14250" ht="12.6" hidden="1"/>
    <row r="14251" ht="12.6" hidden="1"/>
    <row r="14252" ht="12.6" hidden="1"/>
    <row r="14253" ht="12.6" hidden="1"/>
    <row r="14254" ht="12.6" hidden="1"/>
    <row r="14255" ht="12.6" hidden="1"/>
    <row r="14256" ht="12.6" hidden="1"/>
    <row r="14257" ht="12.6" hidden="1"/>
    <row r="14258" ht="12.6" hidden="1"/>
    <row r="14259" ht="12.6" hidden="1"/>
    <row r="14260" ht="12.6" hidden="1"/>
    <row r="14261" ht="12.6" hidden="1"/>
    <row r="14262" ht="12.6" hidden="1"/>
    <row r="14263" ht="12.6" hidden="1"/>
    <row r="14264" ht="12.6" hidden="1"/>
    <row r="14265" ht="12.6" hidden="1"/>
    <row r="14266" ht="12.6" hidden="1"/>
    <row r="14267" ht="12.6" hidden="1"/>
    <row r="14268" ht="12.6" hidden="1"/>
    <row r="14269" ht="12.6" hidden="1"/>
    <row r="14270" ht="12.6" hidden="1"/>
    <row r="14271" ht="12.6" hidden="1"/>
    <row r="14272" ht="12.6" hidden="1"/>
    <row r="14273" ht="12.6" hidden="1"/>
    <row r="14274" ht="12.6" hidden="1"/>
    <row r="14275" ht="12.6" hidden="1"/>
    <row r="14276" ht="12.6" hidden="1"/>
    <row r="14277" ht="12.6" hidden="1"/>
    <row r="14278" ht="12.6" hidden="1"/>
    <row r="14279" ht="12.6" hidden="1"/>
    <row r="14280" ht="12.6" hidden="1"/>
    <row r="14281" ht="12.6" hidden="1"/>
    <row r="14282" ht="12.6" hidden="1"/>
    <row r="14283" ht="12.6" hidden="1"/>
    <row r="14284" ht="12.6" hidden="1"/>
    <row r="14285" ht="12.6" hidden="1"/>
    <row r="14286" ht="12.6" hidden="1"/>
    <row r="14287" ht="12.6" hidden="1"/>
    <row r="14288" ht="12.6" hidden="1"/>
    <row r="14289" ht="12.6" hidden="1"/>
    <row r="14290" ht="12.6" hidden="1"/>
    <row r="14291" ht="12.6" hidden="1"/>
    <row r="14292" ht="12.6" hidden="1"/>
    <row r="14293" ht="12.6" hidden="1"/>
    <row r="14294" ht="12.6" hidden="1"/>
    <row r="14295" ht="12.6" hidden="1"/>
    <row r="14296" ht="12.6" hidden="1"/>
    <row r="14297" ht="12.6" hidden="1"/>
    <row r="14298" ht="12.6" hidden="1"/>
    <row r="14299" ht="12.6" hidden="1"/>
    <row r="14300" ht="12.6" hidden="1"/>
    <row r="14301" ht="12.6" hidden="1"/>
    <row r="14302" ht="12.6" hidden="1"/>
    <row r="14303" ht="12.6" hidden="1"/>
    <row r="14304" ht="12.6" hidden="1"/>
    <row r="14305" ht="12.6" hidden="1"/>
    <row r="14306" ht="12.6" hidden="1"/>
    <row r="14307" ht="12.6" hidden="1"/>
    <row r="14308" ht="12.6" hidden="1"/>
    <row r="14309" ht="12.6" hidden="1"/>
    <row r="14310" ht="12.6" hidden="1"/>
    <row r="14311" ht="12.6" hidden="1"/>
    <row r="14312" ht="12.6" hidden="1"/>
    <row r="14313" ht="12.6" hidden="1"/>
    <row r="14314" ht="12.6" hidden="1"/>
    <row r="14315" ht="12.6" hidden="1"/>
    <row r="14316" ht="12.6" hidden="1"/>
    <row r="14317" ht="12.6" hidden="1"/>
    <row r="14318" ht="12.6" hidden="1"/>
    <row r="14319" ht="12.6" hidden="1"/>
    <row r="14320" ht="12.6" hidden="1"/>
    <row r="14321" ht="12.6" hidden="1"/>
    <row r="14322" ht="12.6" hidden="1"/>
    <row r="14323" ht="12.6" hidden="1"/>
    <row r="14324" ht="12.6" hidden="1"/>
    <row r="14325" ht="12.6" hidden="1"/>
    <row r="14326" ht="12.6" hidden="1"/>
    <row r="14327" ht="12.6" hidden="1"/>
    <row r="14328" ht="12.6" hidden="1"/>
    <row r="14329" ht="12.6" hidden="1"/>
    <row r="14330" ht="12.6" hidden="1"/>
    <row r="14331" ht="12.6" hidden="1"/>
    <row r="14332" ht="12.6" hidden="1"/>
    <row r="14333" ht="12.6" hidden="1"/>
    <row r="14334" ht="12.6" hidden="1"/>
    <row r="14335" ht="12.6" hidden="1"/>
    <row r="14336" ht="12.6" hidden="1"/>
    <row r="14337" ht="12.6" hidden="1"/>
    <row r="14338" ht="12.6" hidden="1"/>
    <row r="14339" ht="12.6" hidden="1"/>
    <row r="14340" ht="12.6" hidden="1"/>
    <row r="14341" ht="12.6" hidden="1"/>
    <row r="14342" ht="12.6" hidden="1"/>
    <row r="14343" ht="12.6" hidden="1"/>
    <row r="14344" ht="12.6" hidden="1"/>
    <row r="14345" ht="12.6" hidden="1"/>
    <row r="14346" ht="12.6" hidden="1"/>
    <row r="14347" ht="12.6" hidden="1"/>
    <row r="14348" ht="12.6" hidden="1"/>
    <row r="14349" ht="12.6" hidden="1"/>
    <row r="14350" ht="12.6" hidden="1"/>
    <row r="14351" ht="12.6" hidden="1"/>
    <row r="14352" ht="12.6" hidden="1"/>
    <row r="14353" ht="12.6" hidden="1"/>
    <row r="14354" ht="12.6" hidden="1"/>
    <row r="14355" ht="12.6" hidden="1"/>
    <row r="14356" ht="12.6" hidden="1"/>
    <row r="14357" ht="12.6" hidden="1"/>
    <row r="14358" ht="12.6" hidden="1"/>
    <row r="14359" ht="12.6" hidden="1"/>
    <row r="14360" ht="12.6" hidden="1"/>
    <row r="14361" ht="12.6" hidden="1"/>
    <row r="14362" ht="12.6" hidden="1"/>
    <row r="14363" ht="12.6" hidden="1"/>
    <row r="14364" ht="12.6" hidden="1"/>
    <row r="14365" ht="12.6" hidden="1"/>
    <row r="14366" ht="12.6" hidden="1"/>
    <row r="14367" ht="12.6" hidden="1"/>
    <row r="14368" ht="12.6" hidden="1"/>
    <row r="14369" ht="12.6" hidden="1"/>
    <row r="14370" ht="12.6" hidden="1"/>
    <row r="14371" ht="12.6" hidden="1"/>
    <row r="14372" ht="12.6" hidden="1"/>
    <row r="14373" ht="12.6" hidden="1"/>
    <row r="14374" ht="12.6" hidden="1"/>
    <row r="14375" ht="12.6" hidden="1"/>
    <row r="14376" ht="12.6" hidden="1"/>
    <row r="14377" ht="12.6" hidden="1"/>
    <row r="14378" ht="12.6" hidden="1"/>
    <row r="14379" ht="12.6" hidden="1"/>
    <row r="14380" ht="12.6" hidden="1"/>
    <row r="14381" ht="12.6" hidden="1"/>
    <row r="14382" ht="12.6" hidden="1"/>
    <row r="14383" ht="12.6" hidden="1"/>
    <row r="14384" ht="12.6" hidden="1"/>
    <row r="14385" ht="12.6" hidden="1"/>
    <row r="14386" ht="12.6" hidden="1"/>
    <row r="14387" ht="12.6" hidden="1"/>
    <row r="14388" ht="12.6" hidden="1"/>
    <row r="14389" ht="12.6" hidden="1"/>
    <row r="14390" ht="12.6" hidden="1"/>
    <row r="14391" ht="12.6" hidden="1"/>
    <row r="14392" ht="12.6" hidden="1"/>
    <row r="14393" ht="12.6" hidden="1"/>
    <row r="14394" ht="12.6" hidden="1"/>
    <row r="14395" ht="12.6" hidden="1"/>
    <row r="14396" ht="12.6" hidden="1"/>
    <row r="14397" ht="12.6" hidden="1"/>
    <row r="14398" ht="12.6" hidden="1"/>
    <row r="14399" ht="12.6" hidden="1"/>
    <row r="14400" ht="12.6" hidden="1"/>
    <row r="14401" ht="12.6" hidden="1"/>
    <row r="14402" ht="12.6" hidden="1"/>
    <row r="14403" ht="12.6" hidden="1"/>
    <row r="14404" ht="12.6" hidden="1"/>
    <row r="14405" ht="12.6" hidden="1"/>
    <row r="14406" ht="12.6" hidden="1"/>
    <row r="14407" ht="12.6" hidden="1"/>
    <row r="14408" ht="12.6" hidden="1"/>
    <row r="14409" ht="12.6" hidden="1"/>
    <row r="14410" ht="12.6" hidden="1"/>
    <row r="14411" ht="12.6" hidden="1"/>
    <row r="14412" ht="12.6" hidden="1"/>
    <row r="14413" ht="12.6" hidden="1"/>
    <row r="14414" ht="12.6" hidden="1"/>
    <row r="14415" ht="12.6" hidden="1"/>
    <row r="14416" ht="12.6" hidden="1"/>
    <row r="14417" ht="12.6" hidden="1"/>
    <row r="14418" ht="12.6" hidden="1"/>
    <row r="14419" ht="12.6" hidden="1"/>
    <row r="14420" ht="12.6" hidden="1"/>
    <row r="14421" ht="12.6" hidden="1"/>
    <row r="14422" ht="12.6" hidden="1"/>
    <row r="14423" ht="12.6" hidden="1"/>
    <row r="14424" ht="12.6" hidden="1"/>
    <row r="14425" ht="12.6" hidden="1"/>
    <row r="14426" ht="12.6" hidden="1"/>
    <row r="14427" ht="12.6" hidden="1"/>
    <row r="14428" ht="12.6" hidden="1"/>
    <row r="14429" ht="12.6" hidden="1"/>
    <row r="14430" ht="12.6" hidden="1"/>
    <row r="14431" ht="12.6" hidden="1"/>
    <row r="14432" ht="12.6" hidden="1"/>
    <row r="14433" ht="12.6" hidden="1"/>
    <row r="14434" ht="12.6" hidden="1"/>
    <row r="14435" ht="12.6" hidden="1"/>
    <row r="14436" ht="12.6" hidden="1"/>
    <row r="14437" ht="12.6" hidden="1"/>
    <row r="14438" ht="12.6" hidden="1"/>
    <row r="14439" ht="12.6" hidden="1"/>
    <row r="14440" ht="12.6" hidden="1"/>
    <row r="14441" ht="12.6" hidden="1"/>
    <row r="14442" ht="12.6" hidden="1"/>
    <row r="14443" ht="12.6" hidden="1"/>
    <row r="14444" ht="12.6" hidden="1"/>
    <row r="14445" ht="12.6" hidden="1"/>
    <row r="14446" ht="12.6" hidden="1"/>
    <row r="14447" ht="12.6" hidden="1"/>
    <row r="14448" ht="12.6" hidden="1"/>
    <row r="14449" ht="12.6" hidden="1"/>
    <row r="14450" ht="12.6" hidden="1"/>
    <row r="14451" ht="12.6" hidden="1"/>
    <row r="14452" ht="12.6" hidden="1"/>
    <row r="14453" ht="12.6" hidden="1"/>
    <row r="14454" ht="12.6" hidden="1"/>
    <row r="14455" ht="12.6" hidden="1"/>
    <row r="14456" ht="12.6" hidden="1"/>
    <row r="14457" ht="12.6" hidden="1"/>
    <row r="14458" ht="12.6" hidden="1"/>
    <row r="14459" ht="12.6" hidden="1"/>
    <row r="14460" ht="12.6" hidden="1"/>
    <row r="14461" ht="12.6" hidden="1"/>
    <row r="14462" ht="12.6" hidden="1"/>
    <row r="14463" ht="12.6" hidden="1"/>
    <row r="14464" ht="12.6" hidden="1"/>
    <row r="14465" ht="12.6" hidden="1"/>
    <row r="14466" ht="12.6" hidden="1"/>
    <row r="14467" ht="12.6" hidden="1"/>
    <row r="14468" ht="12.6" hidden="1"/>
    <row r="14469" ht="12.6" hidden="1"/>
    <row r="14470" ht="12.6" hidden="1"/>
    <row r="14471" ht="12.6" hidden="1"/>
    <row r="14472" ht="12.6" hidden="1"/>
    <row r="14473" ht="12.6" hidden="1"/>
    <row r="14474" ht="12.6" hidden="1"/>
    <row r="14475" ht="12.6" hidden="1"/>
    <row r="14476" ht="12.6" hidden="1"/>
    <row r="14477" ht="12.6" hidden="1"/>
    <row r="14478" ht="12.6" hidden="1"/>
    <row r="14479" ht="12.6" hidden="1"/>
    <row r="14480" ht="12.6" hidden="1"/>
    <row r="14481" ht="12.6" hidden="1"/>
    <row r="14482" ht="12.6" hidden="1"/>
    <row r="14483" ht="12.6" hidden="1"/>
    <row r="14484" ht="12.6" hidden="1"/>
    <row r="14485" ht="12.6" hidden="1"/>
    <row r="14486" ht="12.6" hidden="1"/>
    <row r="14487" ht="12.6" hidden="1"/>
    <row r="14488" ht="12.6" hidden="1"/>
    <row r="14489" ht="12.6" hidden="1"/>
    <row r="14490" ht="12.6" hidden="1"/>
    <row r="14491" ht="12.6" hidden="1"/>
    <row r="14492" ht="12.6" hidden="1"/>
    <row r="14493" ht="12.6" hidden="1"/>
    <row r="14494" ht="12.6" hidden="1"/>
    <row r="14495" ht="12.6" hidden="1"/>
    <row r="14496" ht="12.6" hidden="1"/>
    <row r="14497" ht="12.6" hidden="1"/>
    <row r="14498" ht="12.6" hidden="1"/>
    <row r="14499" ht="12.6" hidden="1"/>
    <row r="14500" ht="12.6" hidden="1"/>
    <row r="14501" ht="12.6" hidden="1"/>
    <row r="14502" ht="12.6" hidden="1"/>
    <row r="14503" ht="12.6" hidden="1"/>
    <row r="14504" ht="12.6" hidden="1"/>
    <row r="14505" ht="12.6" hidden="1"/>
    <row r="14506" ht="12.6" hidden="1"/>
    <row r="14507" ht="12.6" hidden="1"/>
    <row r="14508" ht="12.6" hidden="1"/>
    <row r="14509" ht="12.6" hidden="1"/>
    <row r="14510" ht="12.6" hidden="1"/>
    <row r="14511" ht="12.6" hidden="1"/>
    <row r="14512" ht="12.6" hidden="1"/>
    <row r="14513" ht="12.6" hidden="1"/>
    <row r="14514" ht="12.6" hidden="1"/>
    <row r="14515" ht="12.6" hidden="1"/>
    <row r="14516" ht="12.6" hidden="1"/>
    <row r="14517" ht="12.6" hidden="1"/>
    <row r="14518" ht="12.6" hidden="1"/>
    <row r="14519" ht="12.6" hidden="1"/>
    <row r="14520" ht="12.6" hidden="1"/>
    <row r="14521" ht="12.6" hidden="1"/>
    <row r="14522" ht="12.6" hidden="1"/>
    <row r="14523" ht="12.6" hidden="1"/>
    <row r="14524" ht="12.6" hidden="1"/>
    <row r="14525" ht="12.6" hidden="1"/>
    <row r="14526" ht="12.6" hidden="1"/>
    <row r="14527" ht="12.6" hidden="1"/>
    <row r="14528" ht="12.6" hidden="1"/>
    <row r="14529" ht="12.6" hidden="1"/>
    <row r="14530" ht="12.6" hidden="1"/>
    <row r="14531" ht="12.6" hidden="1"/>
    <row r="14532" ht="12.6" hidden="1"/>
    <row r="14533" ht="12.6" hidden="1"/>
    <row r="14534" ht="12.6" hidden="1"/>
    <row r="14535" ht="12.6" hidden="1"/>
    <row r="14536" ht="12.6" hidden="1"/>
    <row r="14537" ht="12.6" hidden="1"/>
    <row r="14538" ht="12.6" hidden="1"/>
    <row r="14539" ht="12.6" hidden="1"/>
    <row r="14540" ht="12.6" hidden="1"/>
    <row r="14541" ht="12.6" hidden="1"/>
    <row r="14542" ht="12.6" hidden="1"/>
    <row r="14543" ht="12.6" hidden="1"/>
    <row r="14544" ht="12.6" hidden="1"/>
    <row r="14545" ht="12.6" hidden="1"/>
    <row r="14546" ht="12.6" hidden="1"/>
    <row r="14547" ht="12.6" hidden="1"/>
    <row r="14548" ht="12.6" hidden="1"/>
    <row r="14549" ht="12.6" hidden="1"/>
    <row r="14550" ht="12.6" hidden="1"/>
    <row r="14551" ht="12.6" hidden="1"/>
    <row r="14552" ht="12.6" hidden="1"/>
    <row r="14553" ht="12.6" hidden="1"/>
    <row r="14554" ht="12.6" hidden="1"/>
    <row r="14555" ht="12.6" hidden="1"/>
    <row r="14556" ht="12.6" hidden="1"/>
    <row r="14557" ht="12.6" hidden="1"/>
    <row r="14558" ht="12.6" hidden="1"/>
    <row r="14559" ht="12.6" hidden="1"/>
    <row r="14560" ht="12.6" hidden="1"/>
    <row r="14561" ht="12.6" hidden="1"/>
    <row r="14562" ht="12.6" hidden="1"/>
    <row r="14563" ht="12.6" hidden="1"/>
    <row r="14564" ht="12.6" hidden="1"/>
    <row r="14565" ht="12.6" hidden="1"/>
    <row r="14566" ht="12.6" hidden="1"/>
    <row r="14567" ht="12.6" hidden="1"/>
    <row r="14568" ht="12.6" hidden="1"/>
    <row r="14569" ht="12.6" hidden="1"/>
    <row r="14570" ht="12.6" hidden="1"/>
    <row r="14571" ht="12.6" hidden="1"/>
    <row r="14572" ht="12.6" hidden="1"/>
    <row r="14573" ht="12.6" hidden="1"/>
    <row r="14574" ht="12.6" hidden="1"/>
    <row r="14575" ht="12.6" hidden="1"/>
    <row r="14576" ht="12.6" hidden="1"/>
    <row r="14577" ht="12.6" hidden="1"/>
    <row r="14578" ht="12.6" hidden="1"/>
    <row r="14579" ht="12.6" hidden="1"/>
    <row r="14580" ht="12.6" hidden="1"/>
    <row r="14581" ht="12.6" hidden="1"/>
    <row r="14582" ht="12.6" hidden="1"/>
    <row r="14583" ht="12.6" hidden="1"/>
    <row r="14584" ht="12.6" hidden="1"/>
    <row r="14585" ht="12.6" hidden="1"/>
    <row r="14586" ht="12.6" hidden="1"/>
    <row r="14587" ht="12.6" hidden="1"/>
    <row r="14588" ht="12.6" hidden="1"/>
    <row r="14589" ht="12.6" hidden="1"/>
    <row r="14590" ht="12.6" hidden="1"/>
    <row r="14591" ht="12.6" hidden="1"/>
    <row r="14592" ht="12.6" hidden="1"/>
    <row r="14593" ht="12.6" hidden="1"/>
    <row r="14594" ht="12.6" hidden="1"/>
    <row r="14595" ht="12.6" hidden="1"/>
    <row r="14596" ht="12.6" hidden="1"/>
    <row r="14597" ht="12.6" hidden="1"/>
    <row r="14598" ht="12.6" hidden="1"/>
    <row r="14599" ht="12.6" hidden="1"/>
    <row r="14600" ht="12.6" hidden="1"/>
    <row r="14601" ht="12.6" hidden="1"/>
    <row r="14602" ht="12.6" hidden="1"/>
    <row r="14603" ht="12.6" hidden="1"/>
    <row r="14604" ht="12.6" hidden="1"/>
    <row r="14605" ht="12.6" hidden="1"/>
    <row r="14606" ht="12.6" hidden="1"/>
    <row r="14607" ht="12.6" hidden="1"/>
    <row r="14608" ht="12.6" hidden="1"/>
    <row r="14609" ht="12.6" hidden="1"/>
    <row r="14610" ht="12.6" hidden="1"/>
    <row r="14611" ht="12.6" hidden="1"/>
    <row r="14612" ht="12.6" hidden="1"/>
    <row r="14613" ht="12.6" hidden="1"/>
    <row r="14614" ht="12.6" hidden="1"/>
    <row r="14615" ht="12.6" hidden="1"/>
    <row r="14616" ht="12.6" hidden="1"/>
    <row r="14617" ht="12.6" hidden="1"/>
    <row r="14618" ht="12.6" hidden="1"/>
    <row r="14619" ht="12.6" hidden="1"/>
    <row r="14620" ht="12.6" hidden="1"/>
    <row r="14621" ht="12.6" hidden="1"/>
    <row r="14622" ht="12.6" hidden="1"/>
    <row r="14623" ht="12.6" hidden="1"/>
    <row r="14624" ht="12.6" hidden="1"/>
    <row r="14625" ht="12.6" hidden="1"/>
    <row r="14626" ht="12.6" hidden="1"/>
    <row r="14627" ht="12.6" hidden="1"/>
    <row r="14628" ht="12.6" hidden="1"/>
    <row r="14629" ht="12.6" hidden="1"/>
    <row r="14630" ht="12.6" hidden="1"/>
    <row r="14631" ht="12.6" hidden="1"/>
    <row r="14632" ht="12.6" hidden="1"/>
    <row r="14633" ht="12.6" hidden="1"/>
    <row r="14634" ht="12.6" hidden="1"/>
    <row r="14635" ht="12.6" hidden="1"/>
    <row r="14636" ht="12.6" hidden="1"/>
    <row r="14637" ht="12.6" hidden="1"/>
    <row r="14638" ht="12.6" hidden="1"/>
    <row r="14639" ht="12.6" hidden="1"/>
    <row r="14640" ht="12.6" hidden="1"/>
    <row r="14641" ht="12.6" hidden="1"/>
    <row r="14642" ht="12.6" hidden="1"/>
    <row r="14643" ht="12.6" hidden="1"/>
    <row r="14644" ht="12.6" hidden="1"/>
    <row r="14645" ht="12.6" hidden="1"/>
    <row r="14646" ht="12.6" hidden="1"/>
    <row r="14647" ht="12.6" hidden="1"/>
    <row r="14648" ht="12.6" hidden="1"/>
    <row r="14649" ht="12.6" hidden="1"/>
    <row r="14650" ht="12.6" hidden="1"/>
    <row r="14651" ht="12.6" hidden="1"/>
    <row r="14652" ht="12.6" hidden="1"/>
    <row r="14653" ht="12.6" hidden="1"/>
    <row r="14654" ht="12.6" hidden="1"/>
    <row r="14655" ht="12.6" hidden="1"/>
    <row r="14656" ht="12.6" hidden="1"/>
    <row r="14657" ht="12.6" hidden="1"/>
    <row r="14658" ht="12.6" hidden="1"/>
    <row r="14659" ht="12.6" hidden="1"/>
    <row r="14660" ht="12.6" hidden="1"/>
    <row r="14661" ht="12.6" hidden="1"/>
    <row r="14662" ht="12.6" hidden="1"/>
    <row r="14663" ht="12.6" hidden="1"/>
    <row r="14664" ht="12.6" hidden="1"/>
    <row r="14665" ht="12.6" hidden="1"/>
    <row r="14666" ht="12.6" hidden="1"/>
    <row r="14667" ht="12.6" hidden="1"/>
    <row r="14668" ht="12.6" hidden="1"/>
    <row r="14669" ht="12.6" hidden="1"/>
    <row r="14670" ht="12.6" hidden="1"/>
    <row r="14671" ht="12.6" hidden="1"/>
    <row r="14672" ht="12.6" hidden="1"/>
    <row r="14673" ht="12.6" hidden="1"/>
    <row r="14674" ht="12.6" hidden="1"/>
    <row r="14675" ht="12.6" hidden="1"/>
    <row r="14676" ht="12.6" hidden="1"/>
    <row r="14677" ht="12.6" hidden="1"/>
    <row r="14678" ht="12.6" hidden="1"/>
    <row r="14679" ht="12.6" hidden="1"/>
    <row r="14680" ht="12.6" hidden="1"/>
    <row r="14681" ht="12.6" hidden="1"/>
    <row r="14682" ht="12.6" hidden="1"/>
    <row r="14683" ht="12.6" hidden="1"/>
    <row r="14684" ht="12.6" hidden="1"/>
    <row r="14685" ht="12.6" hidden="1"/>
    <row r="14686" ht="12.6" hidden="1"/>
    <row r="14687" ht="12.6" hidden="1"/>
    <row r="14688" ht="12.6" hidden="1"/>
    <row r="14689" ht="12.6" hidden="1"/>
    <row r="14690" ht="12.6" hidden="1"/>
    <row r="14691" ht="12.6" hidden="1"/>
    <row r="14692" ht="12.6" hidden="1"/>
    <row r="14693" ht="12.6" hidden="1"/>
    <row r="14694" ht="12.6" hidden="1"/>
    <row r="14695" ht="12.6" hidden="1"/>
    <row r="14696" ht="12.6" hidden="1"/>
    <row r="14697" ht="12.6" hidden="1"/>
    <row r="14698" ht="12.6" hidden="1"/>
    <row r="14699" ht="12.6" hidden="1"/>
    <row r="14700" ht="12.6" hidden="1"/>
    <row r="14701" ht="12.6" hidden="1"/>
    <row r="14702" ht="12.6" hidden="1"/>
    <row r="14703" ht="12.6" hidden="1"/>
    <row r="14704" ht="12.6" hidden="1"/>
    <row r="14705" ht="12.6" hidden="1"/>
    <row r="14706" ht="12.6" hidden="1"/>
    <row r="14707" ht="12.6" hidden="1"/>
    <row r="14708" ht="12.6" hidden="1"/>
    <row r="14709" ht="12.6" hidden="1"/>
    <row r="14710" ht="12.6" hidden="1"/>
    <row r="14711" ht="12.6" hidden="1"/>
    <row r="14712" ht="12.6" hidden="1"/>
    <row r="14713" ht="12.6" hidden="1"/>
    <row r="14714" ht="12.6" hidden="1"/>
    <row r="14715" ht="12.6" hidden="1"/>
    <row r="14716" ht="12.6" hidden="1"/>
    <row r="14717" ht="12.6" hidden="1"/>
    <row r="14718" ht="12.6" hidden="1"/>
    <row r="14719" ht="12.6" hidden="1"/>
    <row r="14720" ht="12.6" hidden="1"/>
    <row r="14721" ht="12.6" hidden="1"/>
    <row r="14722" ht="12.6" hidden="1"/>
    <row r="14723" ht="12.6" hidden="1"/>
    <row r="14724" ht="12.6" hidden="1"/>
    <row r="14725" ht="12.6" hidden="1"/>
    <row r="14726" ht="12.6" hidden="1"/>
    <row r="14727" ht="12.6" hidden="1"/>
    <row r="14728" ht="12.6" hidden="1"/>
    <row r="14729" ht="12.6" hidden="1"/>
    <row r="14730" ht="12.6" hidden="1"/>
    <row r="14731" ht="12.6" hidden="1"/>
    <row r="14732" ht="12.6" hidden="1"/>
    <row r="14733" ht="12.6" hidden="1"/>
    <row r="14734" ht="12.6" hidden="1"/>
    <row r="14735" ht="12.6" hidden="1"/>
    <row r="14736" ht="12.6" hidden="1"/>
    <row r="14737" ht="12.6" hidden="1"/>
    <row r="14738" ht="12.6" hidden="1"/>
    <row r="14739" ht="12.6" hidden="1"/>
    <row r="14740" ht="12.6" hidden="1"/>
    <row r="14741" ht="12.6" hidden="1"/>
    <row r="14742" ht="12.6" hidden="1"/>
    <row r="14743" ht="12.6" hidden="1"/>
    <row r="14744" ht="12.6" hidden="1"/>
    <row r="14745" ht="12.6" hidden="1"/>
    <row r="14746" ht="12.6" hidden="1"/>
    <row r="14747" ht="12.6" hidden="1"/>
    <row r="14748" ht="12.6" hidden="1"/>
    <row r="14749" ht="12.6" hidden="1"/>
    <row r="14750" ht="12.6" hidden="1"/>
    <row r="14751" ht="12.6" hidden="1"/>
    <row r="14752" ht="12.6" hidden="1"/>
    <row r="14753" ht="12.6" hidden="1"/>
    <row r="14754" ht="12.6" hidden="1"/>
    <row r="14755" ht="12.6" hidden="1"/>
    <row r="14756" ht="12.6" hidden="1"/>
    <row r="14757" ht="12.6" hidden="1"/>
    <row r="14758" ht="12.6" hidden="1"/>
    <row r="14759" ht="12.6" hidden="1"/>
    <row r="14760" ht="12.6" hidden="1"/>
    <row r="14761" ht="12.6" hidden="1"/>
    <row r="14762" ht="12.6" hidden="1"/>
    <row r="14763" ht="12.6" hidden="1"/>
    <row r="14764" ht="12.6" hidden="1"/>
    <row r="14765" ht="12.6" hidden="1"/>
    <row r="14766" ht="12.6" hidden="1"/>
    <row r="14767" ht="12.6" hidden="1"/>
    <row r="14768" ht="12.6" hidden="1"/>
    <row r="14769" ht="12.6" hidden="1"/>
    <row r="14770" ht="12.6" hidden="1"/>
    <row r="14771" ht="12.6" hidden="1"/>
    <row r="14772" ht="12.6" hidden="1"/>
    <row r="14773" ht="12.6" hidden="1"/>
    <row r="14774" ht="12.6" hidden="1"/>
    <row r="14775" ht="12.6" hidden="1"/>
    <row r="14776" ht="12.6" hidden="1"/>
    <row r="14777" ht="12.6" hidden="1"/>
    <row r="14778" ht="12.6" hidden="1"/>
    <row r="14779" ht="12.6" hidden="1"/>
    <row r="14780" ht="12.6" hidden="1"/>
    <row r="14781" ht="12.6" hidden="1"/>
    <row r="14782" ht="12.6" hidden="1"/>
    <row r="14783" ht="12.6" hidden="1"/>
    <row r="14784" ht="12.6" hidden="1"/>
    <row r="14785" ht="12.6" hidden="1"/>
    <row r="14786" ht="12.6" hidden="1"/>
    <row r="14787" ht="12.6" hidden="1"/>
    <row r="14788" ht="12.6" hidden="1"/>
    <row r="14789" ht="12.6" hidden="1"/>
    <row r="14790" ht="12.6" hidden="1"/>
    <row r="14791" ht="12.6" hidden="1"/>
    <row r="14792" ht="12.6" hidden="1"/>
    <row r="14793" ht="12.6" hidden="1"/>
    <row r="14794" ht="12.6" hidden="1"/>
    <row r="14795" ht="12.6" hidden="1"/>
    <row r="14796" ht="12.6" hidden="1"/>
    <row r="14797" ht="12.6" hidden="1"/>
    <row r="14798" ht="12.6" hidden="1"/>
    <row r="14799" ht="12.6" hidden="1"/>
    <row r="14800" ht="12.6" hidden="1"/>
    <row r="14801" ht="12.6" hidden="1"/>
    <row r="14802" ht="12.6" hidden="1"/>
    <row r="14803" ht="12.6" hidden="1"/>
    <row r="14804" ht="12.6" hidden="1"/>
    <row r="14805" ht="12.6" hidden="1"/>
    <row r="14806" ht="12.6" hidden="1"/>
    <row r="14807" ht="12.6" hidden="1"/>
    <row r="14808" ht="12.6" hidden="1"/>
    <row r="14809" ht="12.6" hidden="1"/>
    <row r="14810" ht="12.6" hidden="1"/>
    <row r="14811" ht="12.6" hidden="1"/>
    <row r="14812" ht="12.6" hidden="1"/>
    <row r="14813" ht="12.6" hidden="1"/>
    <row r="14814" ht="12.6" hidden="1"/>
    <row r="14815" ht="12.6" hidden="1"/>
    <row r="14816" ht="12.6" hidden="1"/>
    <row r="14817" ht="12.6" hidden="1"/>
    <row r="14818" ht="12.6" hidden="1"/>
    <row r="14819" ht="12.6" hidden="1"/>
    <row r="14820" ht="12.6" hidden="1"/>
    <row r="14821" ht="12.6" hidden="1"/>
    <row r="14822" ht="12.6" hidden="1"/>
    <row r="14823" ht="12.6" hidden="1"/>
    <row r="14824" ht="12.6" hidden="1"/>
    <row r="14825" ht="12.6" hidden="1"/>
    <row r="14826" ht="12.6" hidden="1"/>
    <row r="14827" ht="12.6" hidden="1"/>
    <row r="14828" ht="12.6" hidden="1"/>
    <row r="14829" ht="12.6" hidden="1"/>
    <row r="14830" ht="12.6" hidden="1"/>
    <row r="14831" ht="12.6" hidden="1"/>
    <row r="14832" ht="12.6" hidden="1"/>
    <row r="14833" ht="12.6" hidden="1"/>
    <row r="14834" ht="12.6" hidden="1"/>
    <row r="14835" ht="12.6" hidden="1"/>
    <row r="14836" ht="12.6" hidden="1"/>
    <row r="14837" ht="12.6" hidden="1"/>
    <row r="14838" ht="12.6" hidden="1"/>
    <row r="14839" ht="12.6" hidden="1"/>
    <row r="14840" ht="12.6" hidden="1"/>
    <row r="14841" ht="12.6" hidden="1"/>
    <row r="14842" ht="12.6" hidden="1"/>
    <row r="14843" ht="12.6" hidden="1"/>
    <row r="14844" ht="12.6" hidden="1"/>
    <row r="14845" ht="12.6" hidden="1"/>
    <row r="14846" ht="12.6" hidden="1"/>
    <row r="14847" ht="12.6" hidden="1"/>
    <row r="14848" ht="12.6" hidden="1"/>
    <row r="14849" ht="12.6" hidden="1"/>
    <row r="14850" ht="12.6" hidden="1"/>
    <row r="14851" ht="12.6" hidden="1"/>
    <row r="14852" ht="12.6" hidden="1"/>
    <row r="14853" ht="12.6" hidden="1"/>
    <row r="14854" ht="12.6" hidden="1"/>
    <row r="14855" ht="12.6" hidden="1"/>
    <row r="14856" ht="12.6" hidden="1"/>
    <row r="14857" ht="12.6" hidden="1"/>
    <row r="14858" ht="12.6" hidden="1"/>
    <row r="14859" ht="12.6" hidden="1"/>
    <row r="14860" ht="12.6" hidden="1"/>
    <row r="14861" ht="12.6" hidden="1"/>
    <row r="14862" ht="12.6" hidden="1"/>
    <row r="14863" ht="12.6" hidden="1"/>
    <row r="14864" ht="12.6" hidden="1"/>
    <row r="14865" ht="12.6" hidden="1"/>
    <row r="14866" ht="12.6" hidden="1"/>
    <row r="14867" ht="12.6" hidden="1"/>
    <row r="14868" ht="12.6" hidden="1"/>
    <row r="14869" ht="12.6" hidden="1"/>
    <row r="14870" ht="12.6" hidden="1"/>
    <row r="14871" ht="12.6" hidden="1"/>
    <row r="14872" ht="12.6" hidden="1"/>
    <row r="14873" ht="12.6" hidden="1"/>
    <row r="14874" ht="12.6" hidden="1"/>
    <row r="14875" ht="12.6" hidden="1"/>
    <row r="14876" ht="12.6" hidden="1"/>
    <row r="14877" ht="12.6" hidden="1"/>
    <row r="14878" ht="12.6" hidden="1"/>
    <row r="14879" ht="12.6" hidden="1"/>
    <row r="14880" ht="12.6" hidden="1"/>
    <row r="14881" ht="12.6" hidden="1"/>
    <row r="14882" ht="12.6" hidden="1"/>
    <row r="14883" ht="12.6" hidden="1"/>
    <row r="14884" ht="12.6" hidden="1"/>
    <row r="14885" ht="12.6" hidden="1"/>
    <row r="14886" ht="12.6" hidden="1"/>
    <row r="14887" ht="12.6" hidden="1"/>
    <row r="14888" ht="12.6" hidden="1"/>
    <row r="14889" ht="12.6" hidden="1"/>
    <row r="14890" ht="12.6" hidden="1"/>
    <row r="14891" ht="12.6" hidden="1"/>
    <row r="14892" ht="12.6" hidden="1"/>
    <row r="14893" ht="12.6" hidden="1"/>
    <row r="14894" ht="12.6" hidden="1"/>
    <row r="14895" ht="12.6" hidden="1"/>
    <row r="14896" ht="12.6" hidden="1"/>
    <row r="14897" ht="12.6" hidden="1"/>
    <row r="14898" ht="12.6" hidden="1"/>
    <row r="14899" ht="12.6" hidden="1"/>
    <row r="14900" ht="12.6" hidden="1"/>
    <row r="14901" ht="12.6" hidden="1"/>
    <row r="14902" ht="12.6" hidden="1"/>
    <row r="14903" ht="12.6" hidden="1"/>
    <row r="14904" ht="12.6" hidden="1"/>
    <row r="14905" ht="12.6" hidden="1"/>
    <row r="14906" ht="12.6" hidden="1"/>
    <row r="14907" ht="12.6" hidden="1"/>
    <row r="14908" ht="12.6" hidden="1"/>
    <row r="14909" ht="12.6" hidden="1"/>
    <row r="14910" ht="12.6" hidden="1"/>
    <row r="14911" ht="12.6" hidden="1"/>
    <row r="14912" ht="12.6" hidden="1"/>
    <row r="14913" ht="12.6" hidden="1"/>
    <row r="14914" ht="12.6" hidden="1"/>
    <row r="14915" ht="12.6" hidden="1"/>
    <row r="14916" ht="12.6" hidden="1"/>
    <row r="14917" ht="12.6" hidden="1"/>
    <row r="14918" ht="12.6" hidden="1"/>
    <row r="14919" ht="12.6" hidden="1"/>
    <row r="14920" ht="12.6" hidden="1"/>
    <row r="14921" ht="12.6" hidden="1"/>
    <row r="14922" ht="12.6" hidden="1"/>
    <row r="14923" ht="12.6" hidden="1"/>
    <row r="14924" ht="12.6" hidden="1"/>
    <row r="14925" ht="12.6" hidden="1"/>
    <row r="14926" ht="12.6" hidden="1"/>
    <row r="14927" ht="12.6" hidden="1"/>
    <row r="14928" ht="12.6" hidden="1"/>
    <row r="14929" ht="12.6" hidden="1"/>
    <row r="14930" ht="12.6" hidden="1"/>
    <row r="14931" ht="12.6" hidden="1"/>
    <row r="14932" ht="12.6" hidden="1"/>
    <row r="14933" ht="12.6" hidden="1"/>
    <row r="14934" ht="12.6" hidden="1"/>
    <row r="14935" ht="12.6" hidden="1"/>
    <row r="14936" ht="12.6" hidden="1"/>
    <row r="14937" ht="12.6" hidden="1"/>
    <row r="14938" ht="12.6" hidden="1"/>
    <row r="14939" ht="12.6" hidden="1"/>
    <row r="14940" ht="12.6" hidden="1"/>
    <row r="14941" ht="12.6" hidden="1"/>
    <row r="14942" ht="12.6" hidden="1"/>
    <row r="14943" ht="12.6" hidden="1"/>
    <row r="14944" ht="12.6" hidden="1"/>
    <row r="14945" ht="12.6" hidden="1"/>
    <row r="14946" ht="12.6" hidden="1"/>
    <row r="14947" ht="12.6" hidden="1"/>
    <row r="14948" ht="12.6" hidden="1"/>
    <row r="14949" ht="12.6" hidden="1"/>
    <row r="14950" ht="12.6" hidden="1"/>
    <row r="14951" ht="12.6" hidden="1"/>
    <row r="14952" ht="12.6" hidden="1"/>
    <row r="14953" ht="12.6" hidden="1"/>
    <row r="14954" ht="12.6" hidden="1"/>
    <row r="14955" ht="12.6" hidden="1"/>
    <row r="14956" ht="12.6" hidden="1"/>
    <row r="14957" ht="12.6" hidden="1"/>
    <row r="14958" ht="12.6" hidden="1"/>
    <row r="14959" ht="12.6" hidden="1"/>
    <row r="14960" ht="12.6" hidden="1"/>
    <row r="14961" ht="12.6" hidden="1"/>
    <row r="14962" ht="12.6" hidden="1"/>
    <row r="14963" ht="12.6" hidden="1"/>
    <row r="14964" ht="12.6" hidden="1"/>
    <row r="14965" ht="12.6" hidden="1"/>
    <row r="14966" ht="12.6" hidden="1"/>
    <row r="14967" ht="12.6" hidden="1"/>
    <row r="14968" ht="12.6" hidden="1"/>
    <row r="14969" ht="12.6" hidden="1"/>
    <row r="14970" ht="12.6" hidden="1"/>
    <row r="14971" ht="12.6" hidden="1"/>
    <row r="14972" ht="12.6" hidden="1"/>
    <row r="14973" ht="12.6" hidden="1"/>
    <row r="14974" ht="12.6" hidden="1"/>
    <row r="14975" ht="12.6" hidden="1"/>
    <row r="14976" ht="12.6" hidden="1"/>
    <row r="14977" ht="12.6" hidden="1"/>
    <row r="14978" ht="12.6" hidden="1"/>
    <row r="14979" ht="12.6" hidden="1"/>
    <row r="14980" ht="12.6" hidden="1"/>
    <row r="14981" ht="12.6" hidden="1"/>
    <row r="14982" ht="12.6" hidden="1"/>
    <row r="14983" ht="12.6" hidden="1"/>
    <row r="14984" ht="12.6" hidden="1"/>
    <row r="14985" ht="12.6" hidden="1"/>
    <row r="14986" ht="12.6" hidden="1"/>
    <row r="14987" ht="12.6" hidden="1"/>
    <row r="14988" ht="12.6" hidden="1"/>
    <row r="14989" ht="12.6" hidden="1"/>
    <row r="14990" ht="12.6" hidden="1"/>
    <row r="14991" ht="12.6" hidden="1"/>
    <row r="14992" ht="12.6" hidden="1"/>
    <row r="14993" ht="12.6" hidden="1"/>
    <row r="14994" ht="12.6" hidden="1"/>
    <row r="14995" ht="12.6" hidden="1"/>
    <row r="14996" ht="12.6" hidden="1"/>
    <row r="14997" ht="12.6" hidden="1"/>
    <row r="14998" ht="12.6" hidden="1"/>
    <row r="14999" ht="12.6" hidden="1"/>
    <row r="15000" ht="12.6" hidden="1"/>
    <row r="15001" ht="12.6" hidden="1"/>
    <row r="15002" ht="12.6" hidden="1"/>
    <row r="15003" ht="12.6" hidden="1"/>
    <row r="15004" ht="12.6" hidden="1"/>
    <row r="15005" ht="12.6" hidden="1"/>
    <row r="15006" ht="12.6" hidden="1"/>
    <row r="15007" ht="12.6" hidden="1"/>
    <row r="15008" ht="12.6" hidden="1"/>
    <row r="15009" ht="12.6" hidden="1"/>
    <row r="15010" ht="12.6" hidden="1"/>
    <row r="15011" ht="12.6" hidden="1"/>
    <row r="15012" ht="12.6" hidden="1"/>
    <row r="15013" ht="12.6" hidden="1"/>
    <row r="15014" ht="12.6" hidden="1"/>
    <row r="15015" ht="12.6" hidden="1"/>
    <row r="15016" ht="12.6" hidden="1"/>
    <row r="15017" ht="12.6" hidden="1"/>
    <row r="15018" ht="12.6" hidden="1"/>
    <row r="15019" ht="12.6" hidden="1"/>
    <row r="15020" ht="12.6" hidden="1"/>
    <row r="15021" ht="12.6" hidden="1"/>
    <row r="15022" ht="12.6" hidden="1"/>
    <row r="15023" ht="12.6" hidden="1"/>
    <row r="15024" ht="12.6" hidden="1"/>
    <row r="15025" ht="12.6" hidden="1"/>
    <row r="15026" ht="12.6" hidden="1"/>
    <row r="15027" ht="12.6" hidden="1"/>
    <row r="15028" ht="12.6" hidden="1"/>
    <row r="15029" ht="12.6" hidden="1"/>
    <row r="15030" ht="12.6" hidden="1"/>
    <row r="15031" ht="12.6" hidden="1"/>
    <row r="15032" ht="12.6" hidden="1"/>
    <row r="15033" ht="12.6" hidden="1"/>
    <row r="15034" ht="12.6" hidden="1"/>
    <row r="15035" ht="12.6" hidden="1"/>
    <row r="15036" ht="12.6" hidden="1"/>
    <row r="15037" ht="12.6" hidden="1"/>
    <row r="15038" ht="12.6" hidden="1"/>
    <row r="15039" ht="12.6" hidden="1"/>
    <row r="15040" ht="12.6" hidden="1"/>
    <row r="15041" ht="12.6" hidden="1"/>
    <row r="15042" ht="12.6" hidden="1"/>
    <row r="15043" ht="12.6" hidden="1"/>
    <row r="15044" ht="12.6" hidden="1"/>
    <row r="15045" ht="12.6" hidden="1"/>
    <row r="15046" ht="12.6" hidden="1"/>
    <row r="15047" ht="12.6" hidden="1"/>
    <row r="15048" ht="12.6" hidden="1"/>
    <row r="15049" ht="12.6" hidden="1"/>
    <row r="15050" ht="12.6" hidden="1"/>
    <row r="15051" ht="12.6" hidden="1"/>
    <row r="15052" ht="12.6" hidden="1"/>
    <row r="15053" ht="12.6" hidden="1"/>
    <row r="15054" ht="12.6" hidden="1"/>
    <row r="15055" ht="12.6" hidden="1"/>
    <row r="15056" ht="12.6" hidden="1"/>
    <row r="15057" ht="12.6" hidden="1"/>
    <row r="15058" ht="12.6" hidden="1"/>
    <row r="15059" ht="12.6" hidden="1"/>
    <row r="15060" ht="12.6" hidden="1"/>
    <row r="15061" ht="12.6" hidden="1"/>
    <row r="15062" ht="12.6" hidden="1"/>
    <row r="15063" ht="12.6" hidden="1"/>
    <row r="15064" ht="12.6" hidden="1"/>
    <row r="15065" ht="12.6" hidden="1"/>
    <row r="15066" ht="12.6" hidden="1"/>
    <row r="15067" ht="12.6" hidden="1"/>
    <row r="15068" ht="12.6" hidden="1"/>
    <row r="15069" ht="12.6" hidden="1"/>
    <row r="15070" ht="12.6" hidden="1"/>
    <row r="15071" ht="12.6" hidden="1"/>
    <row r="15072" ht="12.6" hidden="1"/>
    <row r="15073" ht="12.6" hidden="1"/>
    <row r="15074" ht="12.6" hidden="1"/>
    <row r="15075" ht="12.6" hidden="1"/>
    <row r="15076" ht="12.6" hidden="1"/>
    <row r="15077" ht="12.6" hidden="1"/>
    <row r="15078" ht="12.6" hidden="1"/>
    <row r="15079" ht="12.6" hidden="1"/>
    <row r="15080" ht="12.6" hidden="1"/>
    <row r="15081" ht="12.6" hidden="1"/>
    <row r="15082" ht="12.6" hidden="1"/>
    <row r="15083" ht="12.6" hidden="1"/>
    <row r="15084" ht="12.6" hidden="1"/>
    <row r="15085" ht="12.6" hidden="1"/>
    <row r="15086" ht="12.6" hidden="1"/>
    <row r="15087" ht="12.6" hidden="1"/>
    <row r="15088" ht="12.6" hidden="1"/>
    <row r="15089" ht="12.6" hidden="1"/>
    <row r="15090" ht="12.6" hidden="1"/>
    <row r="15091" ht="12.6" hidden="1"/>
    <row r="15092" ht="12.6" hidden="1"/>
    <row r="15093" ht="12.6" hidden="1"/>
    <row r="15094" ht="12.6" hidden="1"/>
    <row r="15095" ht="12.6" hidden="1"/>
    <row r="15096" ht="12.6" hidden="1"/>
    <row r="15097" ht="12.6" hidden="1"/>
    <row r="15098" ht="12.6" hidden="1"/>
    <row r="15099" ht="12.6" hidden="1"/>
    <row r="15100" ht="12.6" hidden="1"/>
    <row r="15101" ht="12.6" hidden="1"/>
    <row r="15102" ht="12.6" hidden="1"/>
    <row r="15103" ht="12.6" hidden="1"/>
    <row r="15104" ht="12.6" hidden="1"/>
    <row r="15105" ht="12.6" hidden="1"/>
    <row r="15106" ht="12.6" hidden="1"/>
    <row r="15107" ht="12.6" hidden="1"/>
    <row r="15108" ht="12.6" hidden="1"/>
    <row r="15109" ht="12.6" hidden="1"/>
    <row r="15110" ht="12.6" hidden="1"/>
    <row r="15111" ht="12.6" hidden="1"/>
    <row r="15112" ht="12.6" hidden="1"/>
    <row r="15113" ht="12.6" hidden="1"/>
    <row r="15114" ht="12.6" hidden="1"/>
    <row r="15115" ht="12.6" hidden="1"/>
    <row r="15116" ht="12.6" hidden="1"/>
    <row r="15117" ht="12.6" hidden="1"/>
    <row r="15118" ht="12.6" hidden="1"/>
    <row r="15119" ht="12.6" hidden="1"/>
    <row r="15120" ht="12.6" hidden="1"/>
    <row r="15121" ht="12.6" hidden="1"/>
    <row r="15122" ht="12.6" hidden="1"/>
    <row r="15123" ht="12.6" hidden="1"/>
    <row r="15124" ht="12.6" hidden="1"/>
    <row r="15125" ht="12.6" hidden="1"/>
    <row r="15126" ht="12.6" hidden="1"/>
    <row r="15127" ht="12.6" hidden="1"/>
    <row r="15128" ht="12.6" hidden="1"/>
    <row r="15129" ht="12.6" hidden="1"/>
    <row r="15130" ht="12.6" hidden="1"/>
    <row r="15131" ht="12.6" hidden="1"/>
    <row r="15132" ht="12.6" hidden="1"/>
    <row r="15133" ht="12.6" hidden="1"/>
    <row r="15134" ht="12.6" hidden="1"/>
    <row r="15135" ht="12.6" hidden="1"/>
    <row r="15136" ht="12.6" hidden="1"/>
    <row r="15137" ht="12.6" hidden="1"/>
    <row r="15138" ht="12.6" hidden="1"/>
    <row r="15139" ht="12.6" hidden="1"/>
    <row r="15140" ht="12.6" hidden="1"/>
    <row r="15141" ht="12.6" hidden="1"/>
    <row r="15142" ht="12.6" hidden="1"/>
    <row r="15143" ht="12.6" hidden="1"/>
    <row r="15144" ht="12.6" hidden="1"/>
    <row r="15145" ht="12.6" hidden="1"/>
    <row r="15146" ht="12.6" hidden="1"/>
    <row r="15147" ht="12.6" hidden="1"/>
    <row r="15148" ht="12.6" hidden="1"/>
    <row r="15149" ht="12.6" hidden="1"/>
    <row r="15150" ht="12.6" hidden="1"/>
    <row r="15151" ht="12.6" hidden="1"/>
    <row r="15152" ht="12.6" hidden="1"/>
    <row r="15153" ht="12.6" hidden="1"/>
    <row r="15154" ht="12.6" hidden="1"/>
    <row r="15155" ht="12.6" hidden="1"/>
    <row r="15156" ht="12.6" hidden="1"/>
    <row r="15157" ht="12.6" hidden="1"/>
    <row r="15158" ht="12.6" hidden="1"/>
    <row r="15159" ht="12.6" hidden="1"/>
    <row r="15160" ht="12.6" hidden="1"/>
    <row r="15161" ht="12.6" hidden="1"/>
    <row r="15162" ht="12.6" hidden="1"/>
    <row r="15163" ht="12.6" hidden="1"/>
    <row r="15164" ht="12.6" hidden="1"/>
    <row r="15165" ht="12.6" hidden="1"/>
    <row r="15166" ht="12.6" hidden="1"/>
    <row r="15167" ht="12.6" hidden="1"/>
    <row r="15168" ht="12.6" hidden="1"/>
    <row r="15169" ht="12.6" hidden="1"/>
    <row r="15170" ht="12.6" hidden="1"/>
    <row r="15171" ht="12.6" hidden="1"/>
    <row r="15172" ht="12.6" hidden="1"/>
    <row r="15173" ht="12.6" hidden="1"/>
    <row r="15174" ht="12.6" hidden="1"/>
    <row r="15175" ht="12.6" hidden="1"/>
    <row r="15176" ht="12.6" hidden="1"/>
    <row r="15177" ht="12.6" hidden="1"/>
    <row r="15178" ht="12.6" hidden="1"/>
    <row r="15179" ht="12.6" hidden="1"/>
    <row r="15180" ht="12.6" hidden="1"/>
    <row r="15181" ht="12.6" hidden="1"/>
    <row r="15182" ht="12.6" hidden="1"/>
    <row r="15183" ht="12.6" hidden="1"/>
    <row r="15184" ht="12.6" hidden="1"/>
    <row r="15185" ht="12.6" hidden="1"/>
    <row r="15186" ht="12.6" hidden="1"/>
    <row r="15187" ht="12.6" hidden="1"/>
    <row r="15188" ht="12.6" hidden="1"/>
    <row r="15189" ht="12.6" hidden="1"/>
    <row r="15190" ht="12.6" hidden="1"/>
    <row r="15191" ht="12.6" hidden="1"/>
    <row r="15192" ht="12.6" hidden="1"/>
    <row r="15193" ht="12.6" hidden="1"/>
    <row r="15194" ht="12.6" hidden="1"/>
    <row r="15195" ht="12.6" hidden="1"/>
    <row r="15196" ht="12.6" hidden="1"/>
    <row r="15197" ht="12.6" hidden="1"/>
    <row r="15198" ht="12.6" hidden="1"/>
    <row r="15199" ht="12.6" hidden="1"/>
    <row r="15200" ht="12.6" hidden="1"/>
    <row r="15201" ht="12.6" hidden="1"/>
    <row r="15202" ht="12.6" hidden="1"/>
    <row r="15203" ht="12.6" hidden="1"/>
    <row r="15204" ht="12.6" hidden="1"/>
    <row r="15205" ht="12.6" hidden="1"/>
    <row r="15206" ht="12.6" hidden="1"/>
    <row r="15207" ht="12.6" hidden="1"/>
    <row r="15208" ht="12.6" hidden="1"/>
    <row r="15209" ht="12.6" hidden="1"/>
    <row r="15210" ht="12.6" hidden="1"/>
    <row r="15211" ht="12.6" hidden="1"/>
    <row r="15212" ht="12.6" hidden="1"/>
    <row r="15213" ht="12.6" hidden="1"/>
    <row r="15214" ht="12.6" hidden="1"/>
    <row r="15215" ht="12.6" hidden="1"/>
    <row r="15216" ht="12.6" hidden="1"/>
    <row r="15217" ht="12.6" hidden="1"/>
    <row r="15218" ht="12.6" hidden="1"/>
    <row r="15219" ht="12.6" hidden="1"/>
    <row r="15220" ht="12.6" hidden="1"/>
    <row r="15221" ht="12.6" hidden="1"/>
    <row r="15222" ht="12.6" hidden="1"/>
    <row r="15223" ht="12.6" hidden="1"/>
    <row r="15224" ht="12.6" hidden="1"/>
    <row r="15225" ht="12.6" hidden="1"/>
    <row r="15226" ht="12.6" hidden="1"/>
    <row r="15227" ht="12.6" hidden="1"/>
    <row r="15228" ht="12.6" hidden="1"/>
    <row r="15229" ht="12.6" hidden="1"/>
    <row r="15230" ht="12.6" hidden="1"/>
    <row r="15231" ht="12.6" hidden="1"/>
    <row r="15232" ht="12.6" hidden="1"/>
    <row r="15233" ht="12.6" hidden="1"/>
    <row r="15234" ht="12.6" hidden="1"/>
    <row r="15235" ht="12.6" hidden="1"/>
    <row r="15236" ht="12.6" hidden="1"/>
    <row r="15237" ht="12.6" hidden="1"/>
    <row r="15238" ht="12.6" hidden="1"/>
    <row r="15239" ht="12.6" hidden="1"/>
    <row r="15240" ht="12.6" hidden="1"/>
    <row r="15241" ht="12.6" hidden="1"/>
    <row r="15242" ht="12.6" hidden="1"/>
    <row r="15243" ht="12.6" hidden="1"/>
    <row r="15244" ht="12.6" hidden="1"/>
    <row r="15245" ht="12.6" hidden="1"/>
    <row r="15246" ht="12.6" hidden="1"/>
    <row r="15247" ht="12.6" hidden="1"/>
    <row r="15248" ht="12.6" hidden="1"/>
    <row r="15249" ht="12.6" hidden="1"/>
    <row r="15250" ht="12.6" hidden="1"/>
    <row r="15251" ht="12.6" hidden="1"/>
    <row r="15252" ht="12.6" hidden="1"/>
    <row r="15253" ht="12.6" hidden="1"/>
    <row r="15254" ht="12.6" hidden="1"/>
    <row r="15255" ht="12.6" hidden="1"/>
    <row r="15256" ht="12.6" hidden="1"/>
    <row r="15257" ht="12.6" hidden="1"/>
    <row r="15258" ht="12.6" hidden="1"/>
    <row r="15259" ht="12.6" hidden="1"/>
    <row r="15260" ht="12.6" hidden="1"/>
    <row r="15261" ht="12.6" hidden="1"/>
    <row r="15262" ht="12.6" hidden="1"/>
    <row r="15263" ht="12.6" hidden="1"/>
    <row r="15264" ht="12.6" hidden="1"/>
    <row r="15265" ht="12.6" hidden="1"/>
    <row r="15266" ht="12.6" hidden="1"/>
    <row r="15267" ht="12.6" hidden="1"/>
    <row r="15268" ht="12.6" hidden="1"/>
    <row r="15269" ht="12.6" hidden="1"/>
    <row r="15270" ht="12.6" hidden="1"/>
    <row r="15271" ht="12.6" hidden="1"/>
    <row r="15272" ht="12.6" hidden="1"/>
    <row r="15273" ht="12.6" hidden="1"/>
    <row r="15274" ht="12.6" hidden="1"/>
    <row r="15275" ht="12.6" hidden="1"/>
    <row r="15276" ht="12.6" hidden="1"/>
    <row r="15277" ht="12.6" hidden="1"/>
    <row r="15278" ht="12.6" hidden="1"/>
    <row r="15279" ht="12.6" hidden="1"/>
    <row r="15280" ht="12.6" hidden="1"/>
    <row r="15281" ht="12.6" hidden="1"/>
    <row r="15282" ht="12.6" hidden="1"/>
    <row r="15283" ht="12.6" hidden="1"/>
    <row r="15284" ht="12.6" hidden="1"/>
    <row r="15285" ht="12.6" hidden="1"/>
    <row r="15286" ht="12.6" hidden="1"/>
    <row r="15287" ht="12.6" hidden="1"/>
    <row r="15288" ht="12.6" hidden="1"/>
    <row r="15289" ht="12.6" hidden="1"/>
    <row r="15290" ht="12.6" hidden="1"/>
    <row r="15291" ht="12.6" hidden="1"/>
    <row r="15292" ht="12.6" hidden="1"/>
    <row r="15293" ht="12.6" hidden="1"/>
    <row r="15294" ht="12.6" hidden="1"/>
    <row r="15295" ht="12.6" hidden="1"/>
    <row r="15296" ht="12.6" hidden="1"/>
    <row r="15297" ht="12.6" hidden="1"/>
    <row r="15298" ht="12.6" hidden="1"/>
    <row r="15299" ht="12.6" hidden="1"/>
    <row r="15300" ht="12.6" hidden="1"/>
    <row r="15301" ht="12.6" hidden="1"/>
    <row r="15302" ht="12.6" hidden="1"/>
    <row r="15303" ht="12.6" hidden="1"/>
    <row r="15304" ht="12.6" hidden="1"/>
    <row r="15305" ht="12.6" hidden="1"/>
    <row r="15306" ht="12.6" hidden="1"/>
    <row r="15307" ht="12.6" hidden="1"/>
    <row r="15308" ht="12.6" hidden="1"/>
    <row r="15309" ht="12.6" hidden="1"/>
    <row r="15310" ht="12.6" hidden="1"/>
    <row r="15311" ht="12.6" hidden="1"/>
    <row r="15312" ht="12.6" hidden="1"/>
    <row r="15313" ht="12.6" hidden="1"/>
    <row r="15314" ht="12.6" hidden="1"/>
    <row r="15315" ht="12.6" hidden="1"/>
    <row r="15316" ht="12.6" hidden="1"/>
    <row r="15317" ht="12.6" hidden="1"/>
    <row r="15318" ht="12.6" hidden="1"/>
    <row r="15319" ht="12.6" hidden="1"/>
    <row r="15320" ht="12.6" hidden="1"/>
    <row r="15321" ht="12.6" hidden="1"/>
    <row r="15322" ht="12.6" hidden="1"/>
    <row r="15323" ht="12.6" hidden="1"/>
    <row r="15324" ht="12.6" hidden="1"/>
    <row r="15325" ht="12.6" hidden="1"/>
    <row r="15326" ht="12.6" hidden="1"/>
    <row r="15327" ht="12.6" hidden="1"/>
    <row r="15328" ht="12.6" hidden="1"/>
    <row r="15329" ht="12.6" hidden="1"/>
    <row r="15330" ht="12.6" hidden="1"/>
    <row r="15331" ht="12.6" hidden="1"/>
    <row r="15332" ht="12.6" hidden="1"/>
    <row r="15333" ht="12.6" hidden="1"/>
    <row r="15334" ht="12.6" hidden="1"/>
    <row r="15335" ht="12.6" hidden="1"/>
    <row r="15336" ht="12.6" hidden="1"/>
    <row r="15337" ht="12.6" hidden="1"/>
    <row r="15338" ht="12.6" hidden="1"/>
    <row r="15339" ht="12.6" hidden="1"/>
    <row r="15340" ht="12.6" hidden="1"/>
    <row r="15341" ht="12.6" hidden="1"/>
    <row r="15342" ht="12.6" hidden="1"/>
    <row r="15343" ht="12.6" hidden="1"/>
    <row r="15344" ht="12.6" hidden="1"/>
    <row r="15345" ht="12.6" hidden="1"/>
    <row r="15346" ht="12.6" hidden="1"/>
    <row r="15347" ht="12.6" hidden="1"/>
    <row r="15348" ht="12.6" hidden="1"/>
    <row r="15349" ht="12.6" hidden="1"/>
    <row r="15350" ht="12.6" hidden="1"/>
    <row r="15351" ht="12.6" hidden="1"/>
    <row r="15352" ht="12.6" hidden="1"/>
    <row r="15353" ht="12.6" hidden="1"/>
    <row r="15354" ht="12.6" hidden="1"/>
    <row r="15355" ht="12.6" hidden="1"/>
    <row r="15356" ht="12.6" hidden="1"/>
    <row r="15357" ht="12.6" hidden="1"/>
    <row r="15358" ht="12.6" hidden="1"/>
    <row r="15359" ht="12.6" hidden="1"/>
    <row r="15360" ht="12.6" hidden="1"/>
    <row r="15361" ht="12.6" hidden="1"/>
    <row r="15362" ht="12.6" hidden="1"/>
    <row r="15363" ht="12.6" hidden="1"/>
    <row r="15364" ht="12.6" hidden="1"/>
    <row r="15365" ht="12.6" hidden="1"/>
    <row r="15366" ht="12.6" hidden="1"/>
    <row r="15367" ht="12.6" hidden="1"/>
    <row r="15368" ht="12.6" hidden="1"/>
    <row r="15369" ht="12.6" hidden="1"/>
    <row r="15370" ht="12.6" hidden="1"/>
    <row r="15371" ht="12.6" hidden="1"/>
    <row r="15372" ht="12.6" hidden="1"/>
    <row r="15373" ht="12.6" hidden="1"/>
    <row r="15374" ht="12.6" hidden="1"/>
    <row r="15375" ht="12.6" hidden="1"/>
    <row r="15376" ht="12.6" hidden="1"/>
    <row r="15377" ht="12.6" hidden="1"/>
    <row r="15378" ht="12.6" hidden="1"/>
    <row r="15379" ht="12.6" hidden="1"/>
    <row r="15380" ht="12.6" hidden="1"/>
    <row r="15381" ht="12.6" hidden="1"/>
    <row r="15382" ht="12.6" hidden="1"/>
    <row r="15383" ht="12.6" hidden="1"/>
    <row r="15384" ht="12.6" hidden="1"/>
    <row r="15385" ht="12.6" hidden="1"/>
    <row r="15386" ht="12.6" hidden="1"/>
    <row r="15387" ht="12.6" hidden="1"/>
    <row r="15388" ht="12.6" hidden="1"/>
    <row r="15389" ht="12.6" hidden="1"/>
    <row r="15390" ht="12.6" hidden="1"/>
    <row r="15391" ht="12.6" hidden="1"/>
    <row r="15392" ht="12.6" hidden="1"/>
    <row r="15393" ht="12.6" hidden="1"/>
    <row r="15394" ht="12.6" hidden="1"/>
    <row r="15395" ht="12.6" hidden="1"/>
    <row r="15396" ht="12.6" hidden="1"/>
    <row r="15397" ht="12.6" hidden="1"/>
    <row r="15398" ht="12.6" hidden="1"/>
    <row r="15399" ht="12.6" hidden="1"/>
    <row r="15400" ht="12.6" hidden="1"/>
    <row r="15401" ht="12.6" hidden="1"/>
    <row r="15402" ht="12.6" hidden="1"/>
    <row r="15403" ht="12.6" hidden="1"/>
    <row r="15404" ht="12.6" hidden="1"/>
    <row r="15405" ht="12.6" hidden="1"/>
    <row r="15406" ht="12.6" hidden="1"/>
    <row r="15407" ht="12.6" hidden="1"/>
    <row r="15408" ht="12.6" hidden="1"/>
    <row r="15409" ht="12.6" hidden="1"/>
    <row r="15410" ht="12.6" hidden="1"/>
    <row r="15411" ht="12.6" hidden="1"/>
    <row r="15412" ht="12.6" hidden="1"/>
    <row r="15413" ht="12.6" hidden="1"/>
    <row r="15414" ht="12.6" hidden="1"/>
    <row r="15415" ht="12.6" hidden="1"/>
    <row r="15416" ht="12.6" hidden="1"/>
    <row r="15417" ht="12.6" hidden="1"/>
    <row r="15418" ht="12.6" hidden="1"/>
    <row r="15419" ht="12.6" hidden="1"/>
    <row r="15420" ht="12.6" hidden="1"/>
    <row r="15421" ht="12.6" hidden="1"/>
    <row r="15422" ht="12.6" hidden="1"/>
    <row r="15423" ht="12.6" hidden="1"/>
    <row r="15424" ht="12.6" hidden="1"/>
    <row r="15425" ht="12.6" hidden="1"/>
    <row r="15426" ht="12.6" hidden="1"/>
    <row r="15427" ht="12.6" hidden="1"/>
    <row r="15428" ht="12.6" hidden="1"/>
    <row r="15429" ht="12.6" hidden="1"/>
    <row r="15430" ht="12.6" hidden="1"/>
    <row r="15431" ht="12.6" hidden="1"/>
    <row r="15432" ht="12.6" hidden="1"/>
    <row r="15433" ht="12.6" hidden="1"/>
    <row r="15434" ht="12.6" hidden="1"/>
    <row r="15435" ht="12.6" hidden="1"/>
    <row r="15436" ht="12.6" hidden="1"/>
    <row r="15437" ht="12.6" hidden="1"/>
    <row r="15438" ht="12.6" hidden="1"/>
    <row r="15439" ht="12.6" hidden="1"/>
    <row r="15440" ht="12.6" hidden="1"/>
    <row r="15441" ht="12.6" hidden="1"/>
    <row r="15442" ht="12.6" hidden="1"/>
    <row r="15443" ht="12.6" hidden="1"/>
    <row r="15444" ht="12.6" hidden="1"/>
    <row r="15445" ht="12.6" hidden="1"/>
    <row r="15446" ht="12.6" hidden="1"/>
    <row r="15447" ht="12.6" hidden="1"/>
    <row r="15448" ht="12.6" hidden="1"/>
    <row r="15449" ht="12.6" hidden="1"/>
    <row r="15450" ht="12.6" hidden="1"/>
    <row r="15451" ht="12.6" hidden="1"/>
    <row r="15452" ht="12.6" hidden="1"/>
    <row r="15453" ht="12.6" hidden="1"/>
    <row r="15454" ht="12.6" hidden="1"/>
    <row r="15455" ht="12.6" hidden="1"/>
    <row r="15456" ht="12.6" hidden="1"/>
    <row r="15457" ht="12.6" hidden="1"/>
    <row r="15458" ht="12.6" hidden="1"/>
    <row r="15459" ht="12.6" hidden="1"/>
    <row r="15460" ht="12.6" hidden="1"/>
    <row r="15461" ht="12.6" hidden="1"/>
    <row r="15462" ht="12.6" hidden="1"/>
    <row r="15463" ht="12.6" hidden="1"/>
    <row r="15464" ht="12.6" hidden="1"/>
    <row r="15465" ht="12.6" hidden="1"/>
    <row r="15466" ht="12.6" hidden="1"/>
    <row r="15467" ht="12.6" hidden="1"/>
    <row r="15468" ht="12.6" hidden="1"/>
    <row r="15469" ht="12.6" hidden="1"/>
    <row r="15470" ht="12.6" hidden="1"/>
    <row r="15471" ht="12.6" hidden="1"/>
    <row r="15472" ht="12.6" hidden="1"/>
    <row r="15473" ht="12.6" hidden="1"/>
    <row r="15474" ht="12.6" hidden="1"/>
    <row r="15475" ht="12.6" hidden="1"/>
    <row r="15476" ht="12.6" hidden="1"/>
    <row r="15477" ht="12.6" hidden="1"/>
    <row r="15478" ht="12.6" hidden="1"/>
    <row r="15479" ht="12.6" hidden="1"/>
    <row r="15480" ht="12.6" hidden="1"/>
    <row r="15481" ht="12.6" hidden="1"/>
    <row r="15482" ht="12.6" hidden="1"/>
    <row r="15483" ht="12.6" hidden="1"/>
    <row r="15484" ht="12.6" hidden="1"/>
    <row r="15485" ht="12.6" hidden="1"/>
    <row r="15486" ht="12.6" hidden="1"/>
    <row r="15487" ht="12.6" hidden="1"/>
    <row r="15488" ht="12.6" hidden="1"/>
    <row r="15489" ht="12.6" hidden="1"/>
    <row r="15490" ht="12.6" hidden="1"/>
    <row r="15491" ht="12.6" hidden="1"/>
    <row r="15492" ht="12.6" hidden="1"/>
    <row r="15493" ht="12.6" hidden="1"/>
    <row r="15494" ht="12.6" hidden="1"/>
    <row r="15495" ht="12.6" hidden="1"/>
    <row r="15496" ht="12.6" hidden="1"/>
    <row r="15497" ht="12.6" hidden="1"/>
    <row r="15498" ht="12.6" hidden="1"/>
    <row r="15499" ht="12.6" hidden="1"/>
    <row r="15500" ht="12.6" hidden="1"/>
    <row r="15501" ht="12.6" hidden="1"/>
    <row r="15502" ht="12.6" hidden="1"/>
    <row r="15503" ht="12.6" hidden="1"/>
    <row r="15504" ht="12.6" hidden="1"/>
    <row r="15505" ht="12.6" hidden="1"/>
    <row r="15506" ht="12.6" hidden="1"/>
    <row r="15507" ht="12.6" hidden="1"/>
    <row r="15508" ht="12.6" hidden="1"/>
    <row r="15509" ht="12.6" hidden="1"/>
    <row r="15510" ht="12.6" hidden="1"/>
    <row r="15511" ht="12.6" hidden="1"/>
    <row r="15512" ht="12.6" hidden="1"/>
    <row r="15513" ht="12.6" hidden="1"/>
    <row r="15514" ht="12.6" hidden="1"/>
    <row r="15515" ht="12.6" hidden="1"/>
    <row r="15516" ht="12.6" hidden="1"/>
    <row r="15517" ht="12.6" hidden="1"/>
    <row r="15518" ht="12.6" hidden="1"/>
    <row r="15519" ht="12.6" hidden="1"/>
    <row r="15520" ht="12.6" hidden="1"/>
    <row r="15521" ht="12.6" hidden="1"/>
    <row r="15522" ht="12.6" hidden="1"/>
    <row r="15523" ht="12.6" hidden="1"/>
    <row r="15524" ht="12.6" hidden="1"/>
    <row r="15525" ht="12.6" hidden="1"/>
    <row r="15526" ht="12.6" hidden="1"/>
    <row r="15527" ht="12.6" hidden="1"/>
    <row r="15528" ht="12.6" hidden="1"/>
    <row r="15529" ht="12.6" hidden="1"/>
    <row r="15530" ht="12.6" hidden="1"/>
    <row r="15531" ht="12.6" hidden="1"/>
    <row r="15532" ht="12.6" hidden="1"/>
    <row r="15533" ht="12.6" hidden="1"/>
    <row r="15534" ht="12.6" hidden="1"/>
    <row r="15535" ht="12.6" hidden="1"/>
    <row r="15536" ht="12.6" hidden="1"/>
    <row r="15537" ht="12.6" hidden="1"/>
    <row r="15538" ht="12.6" hidden="1"/>
    <row r="15539" ht="12.6" hidden="1"/>
    <row r="15540" ht="12.6" hidden="1"/>
    <row r="15541" ht="12.6" hidden="1"/>
    <row r="15542" ht="12.6" hidden="1"/>
    <row r="15543" ht="12.6" hidden="1"/>
    <row r="15544" ht="12.6" hidden="1"/>
    <row r="15545" ht="12.6" hidden="1"/>
    <row r="15546" ht="12.6" hidden="1"/>
    <row r="15547" ht="12.6" hidden="1"/>
    <row r="15548" ht="12.6" hidden="1"/>
    <row r="15549" ht="12.6" hidden="1"/>
    <row r="15550" ht="12.6" hidden="1"/>
    <row r="15551" ht="12.6" hidden="1"/>
    <row r="15552" ht="12.6" hidden="1"/>
    <row r="15553" ht="12.6" hidden="1"/>
    <row r="15554" ht="12.6" hidden="1"/>
    <row r="15555" ht="12.6" hidden="1"/>
    <row r="15556" ht="12.6" hidden="1"/>
    <row r="15557" ht="12.6" hidden="1"/>
    <row r="15558" ht="12.6" hidden="1"/>
    <row r="15559" ht="12.6" hidden="1"/>
    <row r="15560" ht="12.6" hidden="1"/>
    <row r="15561" ht="12.6" hidden="1"/>
    <row r="15562" ht="12.6" hidden="1"/>
    <row r="15563" ht="12.6" hidden="1"/>
    <row r="15564" ht="12.6" hidden="1"/>
    <row r="15565" ht="12.6" hidden="1"/>
    <row r="15566" ht="12.6" hidden="1"/>
    <row r="15567" ht="12.6" hidden="1"/>
    <row r="15568" ht="12.6" hidden="1"/>
    <row r="15569" ht="12.6" hidden="1"/>
    <row r="15570" ht="12.6" hidden="1"/>
    <row r="15571" ht="12.6" hidden="1"/>
    <row r="15572" ht="12.6" hidden="1"/>
    <row r="15573" ht="12.6" hidden="1"/>
    <row r="15574" ht="12.6" hidden="1"/>
    <row r="15575" ht="12.6" hidden="1"/>
    <row r="15576" ht="12.6" hidden="1"/>
    <row r="15577" ht="12.6" hidden="1"/>
    <row r="15578" ht="12.6" hidden="1"/>
    <row r="15579" ht="12.6" hidden="1"/>
    <row r="15580" ht="12.6" hidden="1"/>
    <row r="15581" ht="12.6" hidden="1"/>
    <row r="15582" ht="12.6" hidden="1"/>
    <row r="15583" ht="12.6" hidden="1"/>
    <row r="15584" ht="12.6" hidden="1"/>
    <row r="15585" ht="12.6" hidden="1"/>
    <row r="15586" ht="12.6" hidden="1"/>
    <row r="15587" ht="12.6" hidden="1"/>
    <row r="15588" ht="12.6" hidden="1"/>
    <row r="15589" ht="12.6" hidden="1"/>
    <row r="15590" ht="12.6" hidden="1"/>
    <row r="15591" ht="12.6" hidden="1"/>
    <row r="15592" ht="12.6" hidden="1"/>
    <row r="15593" ht="12.6" hidden="1"/>
    <row r="15594" ht="12.6" hidden="1"/>
    <row r="15595" ht="12.6" hidden="1"/>
    <row r="15596" ht="12.6" hidden="1"/>
    <row r="15597" ht="12.6" hidden="1"/>
    <row r="15598" ht="12.6" hidden="1"/>
    <row r="15599" ht="12.6" hidden="1"/>
    <row r="15600" ht="12.6" hidden="1"/>
    <row r="15601" ht="12.6" hidden="1"/>
    <row r="15602" ht="12.6" hidden="1"/>
    <row r="15603" ht="12.6" hidden="1"/>
    <row r="15604" ht="12.6" hidden="1"/>
    <row r="15605" ht="12.6" hidden="1"/>
    <row r="15606" ht="12.6" hidden="1"/>
    <row r="15607" ht="12.6" hidden="1"/>
    <row r="15608" ht="12.6" hidden="1"/>
    <row r="15609" ht="12.6" hidden="1"/>
    <row r="15610" ht="12.6" hidden="1"/>
    <row r="15611" ht="12.6" hidden="1"/>
    <row r="15612" ht="12.6" hidden="1"/>
    <row r="15613" ht="12.6" hidden="1"/>
    <row r="15614" ht="12.6" hidden="1"/>
    <row r="15615" ht="12.6" hidden="1"/>
    <row r="15616" ht="12.6" hidden="1"/>
    <row r="15617" ht="12.6" hidden="1"/>
    <row r="15618" ht="12.6" hidden="1"/>
    <row r="15619" ht="12.6" hidden="1"/>
    <row r="15620" ht="12.6" hidden="1"/>
    <row r="15621" ht="12.6" hidden="1"/>
    <row r="15622" ht="12.6" hidden="1"/>
    <row r="15623" ht="12.6" hidden="1"/>
    <row r="15624" ht="12.6" hidden="1"/>
    <row r="15625" ht="12.6" hidden="1"/>
    <row r="15626" ht="12.6" hidden="1"/>
    <row r="15627" ht="12.6" hidden="1"/>
    <row r="15628" ht="12.6" hidden="1"/>
    <row r="15629" ht="12.6" hidden="1"/>
    <row r="15630" ht="12.6" hidden="1"/>
    <row r="15631" ht="12.6" hidden="1"/>
    <row r="15632" ht="12.6" hidden="1"/>
    <row r="15633" ht="12.6" hidden="1"/>
    <row r="15634" ht="12.6" hidden="1"/>
    <row r="15635" ht="12.6" hidden="1"/>
    <row r="15636" ht="12.6" hidden="1"/>
    <row r="15637" ht="12.6" hidden="1"/>
    <row r="15638" ht="12.6" hidden="1"/>
    <row r="15639" ht="12.6" hidden="1"/>
    <row r="15640" ht="12.6" hidden="1"/>
    <row r="15641" ht="12.6" hidden="1"/>
    <row r="15642" ht="12.6" hidden="1"/>
    <row r="15643" ht="12.6" hidden="1"/>
    <row r="15644" ht="12.6" hidden="1"/>
    <row r="15645" ht="12.6" hidden="1"/>
    <row r="15646" ht="12.6" hidden="1"/>
    <row r="15647" ht="12.6" hidden="1"/>
    <row r="15648" ht="12.6" hidden="1"/>
    <row r="15649" ht="12.6" hidden="1"/>
    <row r="15650" ht="12.6" hidden="1"/>
    <row r="15651" ht="12.6" hidden="1"/>
    <row r="15652" ht="12.6" hidden="1"/>
    <row r="15653" ht="12.6" hidden="1"/>
    <row r="15654" ht="12.6" hidden="1"/>
    <row r="15655" ht="12.6" hidden="1"/>
    <row r="15656" ht="12.6" hidden="1"/>
    <row r="15657" ht="12.6" hidden="1"/>
    <row r="15658" ht="12.6" hidden="1"/>
    <row r="15659" ht="12.6" hidden="1"/>
    <row r="15660" ht="12.6" hidden="1"/>
    <row r="15661" ht="12.6" hidden="1"/>
    <row r="15662" ht="12.6" hidden="1"/>
    <row r="15663" ht="12.6" hidden="1"/>
    <row r="15664" ht="12.6" hidden="1"/>
    <row r="15665" ht="12.6" hidden="1"/>
    <row r="15666" ht="12.6" hidden="1"/>
    <row r="15667" ht="12.6" hidden="1"/>
    <row r="15668" ht="12.6" hidden="1"/>
    <row r="15669" ht="12.6" hidden="1"/>
    <row r="15670" ht="12.6" hidden="1"/>
    <row r="15671" ht="12.6" hidden="1"/>
    <row r="15672" ht="12.6" hidden="1"/>
    <row r="15673" ht="12.6" hidden="1"/>
    <row r="15674" ht="12.6" hidden="1"/>
    <row r="15675" ht="12.6" hidden="1"/>
    <row r="15676" ht="12.6" hidden="1"/>
    <row r="15677" ht="12.6" hidden="1"/>
    <row r="15678" ht="12.6" hidden="1"/>
    <row r="15679" ht="12.6" hidden="1"/>
    <row r="15680" ht="12.6" hidden="1"/>
    <row r="15681" ht="12.6" hidden="1"/>
    <row r="15682" ht="12.6" hidden="1"/>
    <row r="15683" ht="12.6" hidden="1"/>
    <row r="15684" ht="12.6" hidden="1"/>
    <row r="15685" ht="12.6" hidden="1"/>
    <row r="15686" ht="12.6" hidden="1"/>
    <row r="15687" ht="12.6" hidden="1"/>
    <row r="15688" ht="12.6" hidden="1"/>
    <row r="15689" ht="12.6" hidden="1"/>
    <row r="15690" ht="12.6" hidden="1"/>
    <row r="15691" ht="12.6" hidden="1"/>
    <row r="15692" ht="12.6" hidden="1"/>
    <row r="15693" ht="12.6" hidden="1"/>
    <row r="15694" ht="12.6" hidden="1"/>
    <row r="15695" ht="12.6" hidden="1"/>
    <row r="15696" ht="12.6" hidden="1"/>
    <row r="15697" ht="12.6" hidden="1"/>
    <row r="15698" ht="12.6" hidden="1"/>
    <row r="15699" ht="12.6" hidden="1"/>
    <row r="15700" ht="12.6" hidden="1"/>
    <row r="15701" ht="12.6" hidden="1"/>
    <row r="15702" ht="12.6" hidden="1"/>
    <row r="15703" ht="12.6" hidden="1"/>
    <row r="15704" ht="12.6" hidden="1"/>
    <row r="15705" ht="12.6" hidden="1"/>
    <row r="15706" ht="12.6" hidden="1"/>
    <row r="15707" ht="12.6" hidden="1"/>
    <row r="15708" ht="12.6" hidden="1"/>
    <row r="15709" ht="12.6" hidden="1"/>
    <row r="15710" ht="12.6" hidden="1"/>
    <row r="15711" ht="12.6" hidden="1"/>
    <row r="15712" ht="12.6" hidden="1"/>
    <row r="15713" ht="12.6" hidden="1"/>
    <row r="15714" ht="12.6" hidden="1"/>
    <row r="15715" ht="12.6" hidden="1"/>
    <row r="15716" ht="12.6" hidden="1"/>
    <row r="15717" ht="12.6" hidden="1"/>
    <row r="15718" ht="12.6" hidden="1"/>
    <row r="15719" ht="12.6" hidden="1"/>
    <row r="15720" ht="12.6" hidden="1"/>
    <row r="15721" ht="12.6" hidden="1"/>
    <row r="15722" ht="12.6" hidden="1"/>
    <row r="15723" ht="12.6" hidden="1"/>
    <row r="15724" ht="12.6" hidden="1"/>
    <row r="15725" ht="12.6" hidden="1"/>
    <row r="15726" ht="12.6" hidden="1"/>
    <row r="15727" ht="12.6" hidden="1"/>
    <row r="15728" ht="12.6" hidden="1"/>
    <row r="15729" ht="12.6" hidden="1"/>
    <row r="15730" ht="12.6" hidden="1"/>
    <row r="15731" ht="12.6" hidden="1"/>
    <row r="15732" ht="12.6" hidden="1"/>
    <row r="15733" ht="12.6" hidden="1"/>
    <row r="15734" ht="12.6" hidden="1"/>
    <row r="15735" ht="12.6" hidden="1"/>
    <row r="15736" ht="12.6" hidden="1"/>
    <row r="15737" ht="12.6" hidden="1"/>
    <row r="15738" ht="12.6" hidden="1"/>
    <row r="15739" ht="12.6" hidden="1"/>
    <row r="15740" ht="12.6" hidden="1"/>
    <row r="15741" ht="12.6" hidden="1"/>
    <row r="15742" ht="12.6" hidden="1"/>
    <row r="15743" ht="12.6" hidden="1"/>
    <row r="15744" ht="12.6" hidden="1"/>
    <row r="15745" ht="12.6" hidden="1"/>
    <row r="15746" ht="12.6" hidden="1"/>
    <row r="15747" ht="12.6" hidden="1"/>
    <row r="15748" ht="12.6" hidden="1"/>
    <row r="15749" ht="12.6" hidden="1"/>
    <row r="15750" ht="12.6" hidden="1"/>
    <row r="15751" ht="12.6" hidden="1"/>
    <row r="15752" ht="12.6" hidden="1"/>
    <row r="15753" ht="12.6" hidden="1"/>
    <row r="15754" ht="12.6" hidden="1"/>
    <row r="15755" ht="12.6" hidden="1"/>
    <row r="15756" ht="12.6" hidden="1"/>
    <row r="15757" ht="12.6" hidden="1"/>
    <row r="15758" ht="12.6" hidden="1"/>
    <row r="15759" ht="12.6" hidden="1"/>
    <row r="15760" ht="12.6" hidden="1"/>
    <row r="15761" ht="12.6" hidden="1"/>
    <row r="15762" ht="12.6" hidden="1"/>
    <row r="15763" ht="12.6" hidden="1"/>
    <row r="15764" ht="12.6" hidden="1"/>
    <row r="15765" ht="12.6" hidden="1"/>
    <row r="15766" ht="12.6" hidden="1"/>
    <row r="15767" ht="12.6" hidden="1"/>
    <row r="15768" ht="12.6" hidden="1"/>
    <row r="15769" ht="12.6" hidden="1"/>
    <row r="15770" ht="12.6" hidden="1"/>
    <row r="15771" ht="12.6" hidden="1"/>
    <row r="15772" ht="12.6" hidden="1"/>
    <row r="15773" ht="12.6" hidden="1"/>
    <row r="15774" ht="12.6" hidden="1"/>
    <row r="15775" ht="12.6" hidden="1"/>
    <row r="15776" ht="12.6" hidden="1"/>
    <row r="15777" ht="12.6" hidden="1"/>
    <row r="15778" ht="12.6" hidden="1"/>
    <row r="15779" ht="12.6" hidden="1"/>
    <row r="15780" ht="12.6" hidden="1"/>
    <row r="15781" ht="12.6" hidden="1"/>
    <row r="15782" ht="12.6" hidden="1"/>
    <row r="15783" ht="12.6" hidden="1"/>
    <row r="15784" ht="12.6" hidden="1"/>
    <row r="15785" ht="12.6" hidden="1"/>
    <row r="15786" ht="12.6" hidden="1"/>
    <row r="15787" ht="12.6" hidden="1"/>
    <row r="15788" ht="12.6" hidden="1"/>
    <row r="15789" ht="12.6" hidden="1"/>
    <row r="15790" ht="12.6" hidden="1"/>
    <row r="15791" ht="12.6" hidden="1"/>
    <row r="15792" ht="12.6" hidden="1"/>
    <row r="15793" ht="12.6" hidden="1"/>
    <row r="15794" ht="12.6" hidden="1"/>
    <row r="15795" ht="12.6" hidden="1"/>
    <row r="15796" ht="12.6" hidden="1"/>
    <row r="15797" ht="12.6" hidden="1"/>
    <row r="15798" ht="12.6" hidden="1"/>
    <row r="15799" ht="12.6" hidden="1"/>
    <row r="15800" ht="12.6" hidden="1"/>
    <row r="15801" ht="12.6" hidden="1"/>
    <row r="15802" ht="12.6" hidden="1"/>
    <row r="15803" ht="12.6" hidden="1"/>
    <row r="15804" ht="12.6" hidden="1"/>
    <row r="15805" ht="12.6" hidden="1"/>
    <row r="15806" ht="12.6" hidden="1"/>
    <row r="15807" ht="12.6" hidden="1"/>
    <row r="15808" ht="12.6" hidden="1"/>
    <row r="15809" ht="12.6" hidden="1"/>
    <row r="15810" ht="12.6" hidden="1"/>
    <row r="15811" ht="12.6" hidden="1"/>
    <row r="15812" ht="12.6" hidden="1"/>
    <row r="15813" ht="12.6" hidden="1"/>
    <row r="15814" ht="12.6" hidden="1"/>
    <row r="15815" ht="12.6" hidden="1"/>
    <row r="15816" ht="12.6" hidden="1"/>
    <row r="15817" ht="12.6" hidden="1"/>
    <row r="15818" ht="12.6" hidden="1"/>
    <row r="15819" ht="12.6" hidden="1"/>
    <row r="15820" ht="12.6" hidden="1"/>
    <row r="15821" ht="12.6" hidden="1"/>
    <row r="15822" ht="12.6" hidden="1"/>
    <row r="15823" ht="12.6" hidden="1"/>
    <row r="15824" ht="12.6" hidden="1"/>
    <row r="15825" ht="12.6" hidden="1"/>
    <row r="15826" ht="12.6" hidden="1"/>
    <row r="15827" ht="12.6" hidden="1"/>
    <row r="15828" ht="12.6" hidden="1"/>
    <row r="15829" ht="12.6" hidden="1"/>
    <row r="15830" ht="12.6" hidden="1"/>
    <row r="15831" ht="12.6" hidden="1"/>
    <row r="15832" ht="12.6" hidden="1"/>
    <row r="15833" ht="12.6" hidden="1"/>
    <row r="15834" ht="12.6" hidden="1"/>
    <row r="15835" ht="12.6" hidden="1"/>
    <row r="15836" ht="12.6" hidden="1"/>
    <row r="15837" ht="12.6" hidden="1"/>
    <row r="15838" ht="12.6" hidden="1"/>
    <row r="15839" ht="12.6" hidden="1"/>
    <row r="15840" ht="12.6" hidden="1"/>
    <row r="15841" ht="12.6" hidden="1"/>
    <row r="15842" ht="12.6" hidden="1"/>
    <row r="15843" ht="12.6" hidden="1"/>
    <row r="15844" ht="12.6" hidden="1"/>
    <row r="15845" ht="12.6" hidden="1"/>
    <row r="15846" ht="12.6" hidden="1"/>
    <row r="15847" ht="12.6" hidden="1"/>
    <row r="15848" ht="12.6" hidden="1"/>
    <row r="15849" ht="12.6" hidden="1"/>
    <row r="15850" ht="12.6" hidden="1"/>
    <row r="15851" ht="12.6" hidden="1"/>
    <row r="15852" ht="12.6" hidden="1"/>
    <row r="15853" ht="12.6" hidden="1"/>
    <row r="15854" ht="12.6" hidden="1"/>
    <row r="15855" ht="12.6" hidden="1"/>
    <row r="15856" ht="12.6" hidden="1"/>
    <row r="15857" ht="12.6" hidden="1"/>
    <row r="15858" ht="12.6" hidden="1"/>
    <row r="15859" ht="12.6" hidden="1"/>
    <row r="15860" ht="12.6" hidden="1"/>
    <row r="15861" ht="12.6" hidden="1"/>
    <row r="15862" ht="12.6" hidden="1"/>
    <row r="15863" ht="12.6" hidden="1"/>
    <row r="15864" ht="12.6" hidden="1"/>
    <row r="15865" ht="12.6" hidden="1"/>
    <row r="15866" ht="12.6" hidden="1"/>
    <row r="15867" ht="12.6" hidden="1"/>
    <row r="15868" ht="12.6" hidden="1"/>
    <row r="15869" ht="12.6" hidden="1"/>
    <row r="15870" ht="12.6" hidden="1"/>
    <row r="15871" ht="12.6" hidden="1"/>
    <row r="15872" ht="12.6" hidden="1"/>
    <row r="15873" ht="12.6" hidden="1"/>
    <row r="15874" ht="12.6" hidden="1"/>
    <row r="15875" ht="12.6" hidden="1"/>
    <row r="15876" ht="12.6" hidden="1"/>
    <row r="15877" ht="12.6" hidden="1"/>
    <row r="15878" ht="12.6" hidden="1"/>
    <row r="15879" ht="12.6" hidden="1"/>
    <row r="15880" ht="12.6" hidden="1"/>
    <row r="15881" ht="12.6" hidden="1"/>
    <row r="15882" ht="12.6" hidden="1"/>
    <row r="15883" ht="12.6" hidden="1"/>
    <row r="15884" ht="12.6" hidden="1"/>
    <row r="15885" ht="12.6" hidden="1"/>
    <row r="15886" ht="12.6" hidden="1"/>
    <row r="15887" ht="12.6" hidden="1"/>
    <row r="15888" ht="12.6" hidden="1"/>
    <row r="15889" ht="12.6" hidden="1"/>
    <row r="15890" ht="12.6" hidden="1"/>
    <row r="15891" ht="12.6" hidden="1"/>
    <row r="15892" ht="12.6" hidden="1"/>
    <row r="15893" ht="12.6" hidden="1"/>
    <row r="15894" ht="12.6" hidden="1"/>
    <row r="15895" ht="12.6" hidden="1"/>
    <row r="15896" ht="12.6" hidden="1"/>
    <row r="15897" ht="12.6" hidden="1"/>
    <row r="15898" ht="12.6" hidden="1"/>
    <row r="15899" ht="12.6" hidden="1"/>
    <row r="15900" ht="12.6" hidden="1"/>
    <row r="15901" ht="12.6" hidden="1"/>
    <row r="15902" ht="12.6" hidden="1"/>
    <row r="15903" ht="12.6" hidden="1"/>
    <row r="15904" ht="12.6" hidden="1"/>
    <row r="15905" ht="12.6" hidden="1"/>
    <row r="15906" ht="12.6" hidden="1"/>
    <row r="15907" ht="12.6" hidden="1"/>
    <row r="15908" ht="12.6" hidden="1"/>
    <row r="15909" ht="12.6" hidden="1"/>
    <row r="15910" ht="12.6" hidden="1"/>
    <row r="15911" ht="12.6" hidden="1"/>
    <row r="15912" ht="12.6" hidden="1"/>
    <row r="15913" ht="12.6" hidden="1"/>
    <row r="15914" ht="12.6" hidden="1"/>
    <row r="15915" ht="12.6" hidden="1"/>
    <row r="15916" ht="12.6" hidden="1"/>
    <row r="15917" ht="12.6" hidden="1"/>
    <row r="15918" ht="12.6" hidden="1"/>
    <row r="15919" ht="12.6" hidden="1"/>
    <row r="15920" ht="12.6" hidden="1"/>
    <row r="15921" ht="12.6" hidden="1"/>
    <row r="15922" ht="12.6" hidden="1"/>
    <row r="15923" ht="12.6" hidden="1"/>
    <row r="15924" ht="12.6" hidden="1"/>
    <row r="15925" ht="12.6" hidden="1"/>
    <row r="15926" ht="12.6" hidden="1"/>
    <row r="15927" ht="12.6" hidden="1"/>
    <row r="15928" ht="12.6" hidden="1"/>
    <row r="15929" ht="12.6" hidden="1"/>
    <row r="15930" ht="12.6" hidden="1"/>
    <row r="15931" ht="12.6" hidden="1"/>
    <row r="15932" ht="12.6" hidden="1"/>
    <row r="15933" ht="12.6" hidden="1"/>
    <row r="15934" ht="12.6" hidden="1"/>
    <row r="15935" ht="12.6" hidden="1"/>
    <row r="15936" ht="12.6" hidden="1"/>
    <row r="15937" ht="12.6" hidden="1"/>
    <row r="15938" ht="12.6" hidden="1"/>
    <row r="15939" ht="12.6" hidden="1"/>
    <row r="15940" ht="12.6" hidden="1"/>
    <row r="15941" ht="12.6" hidden="1"/>
    <row r="15942" ht="12.6" hidden="1"/>
    <row r="15943" ht="12.6" hidden="1"/>
    <row r="15944" ht="12.6" hidden="1"/>
    <row r="15945" ht="12.6" hidden="1"/>
    <row r="15946" ht="12.6" hidden="1"/>
    <row r="15947" ht="12.6" hidden="1"/>
    <row r="15948" ht="12.6" hidden="1"/>
    <row r="15949" ht="12.6" hidden="1"/>
    <row r="15950" ht="12.6" hidden="1"/>
    <row r="15951" ht="12.6" hidden="1"/>
    <row r="15952" ht="12.6" hidden="1"/>
    <row r="15953" ht="12.6" hidden="1"/>
    <row r="15954" ht="12.6" hidden="1"/>
    <row r="15955" ht="12.6" hidden="1"/>
    <row r="15956" ht="12.6" hidden="1"/>
    <row r="15957" ht="12.6" hidden="1"/>
    <row r="15958" ht="12.6" hidden="1"/>
    <row r="15959" ht="12.6" hidden="1"/>
    <row r="15960" ht="12.6" hidden="1"/>
    <row r="15961" ht="12.6" hidden="1"/>
    <row r="15962" ht="12.6" hidden="1"/>
    <row r="15963" ht="12.6" hidden="1"/>
    <row r="15964" ht="12.6" hidden="1"/>
    <row r="15965" ht="12.6" hidden="1"/>
    <row r="15966" ht="12.6" hidden="1"/>
    <row r="15967" ht="12.6" hidden="1"/>
    <row r="15968" ht="12.6" hidden="1"/>
    <row r="15969" ht="12.6" hidden="1"/>
    <row r="15970" ht="12.6" hidden="1"/>
    <row r="15971" ht="12.6" hidden="1"/>
    <row r="15972" ht="12.6" hidden="1"/>
    <row r="15973" ht="12.6" hidden="1"/>
    <row r="15974" ht="12.6" hidden="1"/>
    <row r="15975" ht="12.6" hidden="1"/>
    <row r="15976" ht="12.6" hidden="1"/>
    <row r="15977" ht="12.6" hidden="1"/>
    <row r="15978" ht="12.6" hidden="1"/>
    <row r="15979" ht="12.6" hidden="1"/>
    <row r="15980" ht="12.6" hidden="1"/>
    <row r="15981" ht="12.6" hidden="1"/>
    <row r="15982" ht="12.6" hidden="1"/>
    <row r="15983" ht="12.6" hidden="1"/>
    <row r="15984" ht="12.6" hidden="1"/>
    <row r="15985" ht="12.6" hidden="1"/>
    <row r="15986" ht="12.6" hidden="1"/>
    <row r="15987" ht="12.6" hidden="1"/>
    <row r="15988" ht="12.6" hidden="1"/>
    <row r="15989" ht="12.6" hidden="1"/>
    <row r="15990" ht="12.6" hidden="1"/>
    <row r="15991" ht="12.6" hidden="1"/>
    <row r="15992" ht="12.6" hidden="1"/>
    <row r="15993" ht="12.6" hidden="1"/>
    <row r="15994" ht="12.6" hidden="1"/>
    <row r="15995" ht="12.6" hidden="1"/>
    <row r="15996" ht="12.6" hidden="1"/>
    <row r="15997" ht="12.6" hidden="1"/>
    <row r="15998" ht="12.6" hidden="1"/>
    <row r="15999" ht="12.6" hidden="1"/>
    <row r="16000" ht="12.6" hidden="1"/>
    <row r="16001" ht="12.6" hidden="1"/>
    <row r="16002" ht="12.6" hidden="1"/>
    <row r="16003" ht="12.6" hidden="1"/>
    <row r="16004" ht="12.6" hidden="1"/>
    <row r="16005" ht="12.6" hidden="1"/>
    <row r="16006" ht="12.6" hidden="1"/>
    <row r="16007" ht="12.6" hidden="1"/>
    <row r="16008" ht="12.6" hidden="1"/>
    <row r="16009" ht="12.6" hidden="1"/>
    <row r="16010" ht="12.6" hidden="1"/>
    <row r="16011" ht="12.6" hidden="1"/>
    <row r="16012" ht="12.6" hidden="1"/>
    <row r="16013" ht="12.6" hidden="1"/>
    <row r="16014" ht="12.6" hidden="1"/>
    <row r="16015" ht="12.6" hidden="1"/>
    <row r="16016" ht="12.6" hidden="1"/>
    <row r="16017" ht="12.6" hidden="1"/>
    <row r="16018" ht="12.6" hidden="1"/>
    <row r="16019" ht="12.6" hidden="1"/>
    <row r="16020" ht="12.6" hidden="1"/>
    <row r="16021" ht="12.6" hidden="1"/>
    <row r="16022" ht="12.6" hidden="1"/>
    <row r="16023" ht="12.6" hidden="1"/>
    <row r="16024" ht="12.6" hidden="1"/>
    <row r="16025" ht="12.6" hidden="1"/>
    <row r="16026" ht="12.6" hidden="1"/>
    <row r="16027" ht="12.6" hidden="1"/>
    <row r="16028" ht="12.6" hidden="1"/>
    <row r="16029" ht="12.6" hidden="1"/>
    <row r="16030" ht="12.6" hidden="1"/>
    <row r="16031" ht="12.6" hidden="1"/>
    <row r="16032" ht="12.6" hidden="1"/>
    <row r="16033" ht="12.6" hidden="1"/>
    <row r="16034" ht="12.6" hidden="1"/>
    <row r="16035" ht="12.6" hidden="1"/>
    <row r="16036" ht="12.6" hidden="1"/>
    <row r="16037" ht="12.6" hidden="1"/>
    <row r="16038" ht="12.6" hidden="1"/>
    <row r="16039" ht="12.6" hidden="1"/>
    <row r="16040" ht="12.6" hidden="1"/>
    <row r="16041" ht="12.6" hidden="1"/>
    <row r="16042" ht="12.6" hidden="1"/>
    <row r="16043" ht="12.6" hidden="1"/>
    <row r="16044" ht="12.6" hidden="1"/>
    <row r="16045" ht="12.6" hidden="1"/>
    <row r="16046" ht="12.6" hidden="1"/>
    <row r="16047" ht="12.6" hidden="1"/>
    <row r="16048" ht="12.6" hidden="1"/>
    <row r="16049" ht="12.6" hidden="1"/>
    <row r="16050" ht="12.6" hidden="1"/>
    <row r="16051" ht="12.6" hidden="1"/>
    <row r="16052" ht="12.6" hidden="1"/>
    <row r="16053" ht="12.6" hidden="1"/>
    <row r="16054" ht="12.6" hidden="1"/>
    <row r="16055" ht="12.6" hidden="1"/>
    <row r="16056" ht="12.6" hidden="1"/>
    <row r="16057" ht="12.6" hidden="1"/>
    <row r="16058" ht="12.6" hidden="1"/>
    <row r="16059" ht="12.6" hidden="1"/>
    <row r="16060" ht="12.6" hidden="1"/>
    <row r="16061" ht="12.6" hidden="1"/>
    <row r="16062" ht="12.6" hidden="1"/>
    <row r="16063" ht="12.6" hidden="1"/>
    <row r="16064" ht="12.6" hidden="1"/>
    <row r="16065" ht="12.6" hidden="1"/>
    <row r="16066" ht="12.6" hidden="1"/>
    <row r="16067" ht="12.6" hidden="1"/>
    <row r="16068" ht="12.6" hidden="1"/>
    <row r="16069" ht="12.6" hidden="1"/>
    <row r="16070" ht="12.6" hidden="1"/>
    <row r="16071" ht="12.6" hidden="1"/>
    <row r="16072" ht="12.6" hidden="1"/>
    <row r="16073" ht="12.6" hidden="1"/>
    <row r="16074" ht="12.6" hidden="1"/>
    <row r="16075" ht="12.6" hidden="1"/>
    <row r="16076" ht="12.6" hidden="1"/>
    <row r="16077" ht="12.6" hidden="1"/>
    <row r="16078" ht="12.6" hidden="1"/>
    <row r="16079" ht="12.6" hidden="1"/>
    <row r="16080" ht="12.6" hidden="1"/>
    <row r="16081" ht="12.6" hidden="1"/>
    <row r="16082" ht="12.6" hidden="1"/>
    <row r="16083" ht="12.6" hidden="1"/>
    <row r="16084" ht="12.6" hidden="1"/>
    <row r="16085" ht="12.6" hidden="1"/>
    <row r="16086" ht="12.6" hidden="1"/>
    <row r="16087" ht="12.6" hidden="1"/>
    <row r="16088" ht="12.6" hidden="1"/>
    <row r="16089" ht="12.6" hidden="1"/>
    <row r="16090" ht="12.6" hidden="1"/>
    <row r="16091" ht="12.6" hidden="1"/>
    <row r="16092" ht="12.6" hidden="1"/>
    <row r="16093" ht="12.6" hidden="1"/>
    <row r="16094" ht="12.6" hidden="1"/>
    <row r="16095" ht="12.6" hidden="1"/>
    <row r="16096" ht="12.6" hidden="1"/>
    <row r="16097" ht="12.6" hidden="1"/>
    <row r="16098" ht="12.6" hidden="1"/>
    <row r="16099" ht="12.6" hidden="1"/>
    <row r="16100" ht="12.6" hidden="1"/>
    <row r="16101" ht="12.6" hidden="1"/>
    <row r="16102" ht="12.6" hidden="1"/>
    <row r="16103" ht="12.6" hidden="1"/>
    <row r="16104" ht="12.6" hidden="1"/>
    <row r="16105" ht="12.6" hidden="1"/>
    <row r="16106" ht="12.6" hidden="1"/>
    <row r="16107" ht="12.6" hidden="1"/>
    <row r="16108" ht="12.6" hidden="1"/>
    <row r="16109" ht="12.6" hidden="1"/>
    <row r="16110" ht="12.6" hidden="1"/>
    <row r="16111" ht="12.6" hidden="1"/>
    <row r="16112" ht="12.6" hidden="1"/>
    <row r="16113" ht="12.6" hidden="1"/>
    <row r="16114" ht="12.6" hidden="1"/>
    <row r="16115" ht="12.6" hidden="1"/>
    <row r="16116" ht="12.6" hidden="1"/>
    <row r="16117" ht="12.6" hidden="1"/>
    <row r="16118" ht="12.6" hidden="1"/>
    <row r="16119" ht="12.6" hidden="1"/>
    <row r="16120" ht="12.6" hidden="1"/>
    <row r="16121" ht="12.6" hidden="1"/>
    <row r="16122" ht="12.6" hidden="1"/>
    <row r="16123" ht="12.6" hidden="1"/>
    <row r="16124" ht="12.6" hidden="1"/>
    <row r="16125" ht="12.6" hidden="1"/>
    <row r="16126" ht="12.6" hidden="1"/>
    <row r="16127" ht="12.6" hidden="1"/>
    <row r="16128" ht="12.6" hidden="1"/>
    <row r="16129" ht="12.6" hidden="1"/>
    <row r="16130" ht="12.6" hidden="1"/>
    <row r="16131" ht="12.6" hidden="1"/>
    <row r="16132" ht="12.6" hidden="1"/>
    <row r="16133" ht="12.6" hidden="1"/>
    <row r="16134" ht="12.6" hidden="1"/>
    <row r="16135" ht="12.6" hidden="1"/>
    <row r="16136" ht="12.6" hidden="1"/>
    <row r="16137" ht="12.6" hidden="1"/>
    <row r="16138" ht="12.6" hidden="1"/>
    <row r="16139" ht="12.6" hidden="1"/>
    <row r="16140" ht="12.6" hidden="1"/>
    <row r="16141" ht="12.6" hidden="1"/>
    <row r="16142" ht="12.6" hidden="1"/>
    <row r="16143" ht="12.6" hidden="1"/>
    <row r="16144" ht="12.6" hidden="1"/>
    <row r="16145" ht="12.6" hidden="1"/>
    <row r="16146" ht="12.6" hidden="1"/>
    <row r="16147" ht="12.6" hidden="1"/>
    <row r="16148" ht="12.6" hidden="1"/>
    <row r="16149" ht="12.6" hidden="1"/>
    <row r="16150" ht="12.6" hidden="1"/>
    <row r="16151" ht="12.6" hidden="1"/>
    <row r="16152" ht="12.6" hidden="1"/>
    <row r="16153" ht="12.6" hidden="1"/>
    <row r="16154" ht="12.6" hidden="1"/>
    <row r="16155" ht="12.6" hidden="1"/>
    <row r="16156" ht="12.6" hidden="1"/>
    <row r="16157" ht="12.6" hidden="1"/>
    <row r="16158" ht="12.6" hidden="1"/>
    <row r="16159" ht="12.6" hidden="1"/>
    <row r="16160" ht="12.6" hidden="1"/>
    <row r="16161" ht="12.6" hidden="1"/>
    <row r="16162" ht="12.6" hidden="1"/>
    <row r="16163" ht="12.6" hidden="1"/>
    <row r="16164" ht="12.6" hidden="1"/>
    <row r="16165" ht="12.6" hidden="1"/>
    <row r="16166" ht="12.6" hidden="1"/>
    <row r="16167" ht="12.6" hidden="1"/>
    <row r="16168" ht="12.6" hidden="1"/>
    <row r="16169" ht="12.6" hidden="1"/>
    <row r="16170" ht="12.6" hidden="1"/>
    <row r="16171" ht="12.6" hidden="1"/>
    <row r="16172" ht="12.6" hidden="1"/>
    <row r="16173" ht="12.6" hidden="1"/>
    <row r="16174" ht="12.6" hidden="1"/>
    <row r="16175" ht="12.6" hidden="1"/>
    <row r="16176" ht="12.6" hidden="1"/>
    <row r="16177" ht="12.6" hidden="1"/>
    <row r="16178" ht="12.6" hidden="1"/>
    <row r="16179" ht="12.6" hidden="1"/>
    <row r="16180" ht="12.6" hidden="1"/>
    <row r="16181" ht="12.6" hidden="1"/>
    <row r="16182" ht="12.6" hidden="1"/>
    <row r="16183" ht="12.6" hidden="1"/>
    <row r="16184" ht="12.6" hidden="1"/>
    <row r="16185" ht="12.6" hidden="1"/>
    <row r="16186" ht="12.6" hidden="1"/>
    <row r="16187" ht="12.6" hidden="1"/>
    <row r="16188" ht="12.6" hidden="1"/>
    <row r="16189" ht="12.6" hidden="1"/>
    <row r="16190" ht="12.6" hidden="1"/>
    <row r="16191" ht="12.6" hidden="1"/>
    <row r="16192" ht="12.6" hidden="1"/>
    <row r="16193" ht="12.6" hidden="1"/>
    <row r="16194" ht="12.6" hidden="1"/>
    <row r="16195" ht="12.6" hidden="1"/>
    <row r="16196" ht="12.6" hidden="1"/>
    <row r="16197" ht="12.6" hidden="1"/>
    <row r="16198" ht="12.6" hidden="1"/>
    <row r="16199" ht="12.6" hidden="1"/>
    <row r="16200" ht="12.6" hidden="1"/>
    <row r="16201" ht="12.6" hidden="1"/>
    <row r="16202" ht="12.6" hidden="1"/>
    <row r="16203" ht="12.6" hidden="1"/>
    <row r="16204" ht="12.6" hidden="1"/>
    <row r="16205" ht="12.6" hidden="1"/>
    <row r="16206" ht="12.6" hidden="1"/>
    <row r="16207" ht="12.6" hidden="1"/>
    <row r="16208" ht="12.6" hidden="1"/>
    <row r="16209" ht="12.6" hidden="1"/>
    <row r="16210" ht="12.6" hidden="1"/>
    <row r="16211" ht="12.6" hidden="1"/>
    <row r="16212" ht="12.6" hidden="1"/>
    <row r="16213" ht="12.6" hidden="1"/>
    <row r="16214" ht="12.6" hidden="1"/>
    <row r="16215" ht="12.6" hidden="1"/>
    <row r="16216" ht="12.6" hidden="1"/>
    <row r="16217" ht="12.6" hidden="1"/>
    <row r="16218" ht="12.6" hidden="1"/>
    <row r="16219" ht="12.6" hidden="1"/>
    <row r="16220" ht="12.6" hidden="1"/>
    <row r="16221" ht="12.6" hidden="1"/>
    <row r="16222" ht="12.6" hidden="1"/>
    <row r="16223" ht="12.6" hidden="1"/>
    <row r="16224" ht="12.6" hidden="1"/>
    <row r="16225" ht="12.6" hidden="1"/>
    <row r="16226" ht="12.6" hidden="1"/>
    <row r="16227" ht="12.6" hidden="1"/>
    <row r="16228" ht="12.6" hidden="1"/>
    <row r="16229" ht="12.6" hidden="1"/>
    <row r="16230" ht="12.6" hidden="1"/>
    <row r="16231" ht="12.6" hidden="1"/>
    <row r="16232" ht="12.6" hidden="1"/>
    <row r="16233" ht="12.6" hidden="1"/>
    <row r="16234" ht="12.6" hidden="1"/>
    <row r="16235" ht="12.6" hidden="1"/>
    <row r="16236" ht="12.6" hidden="1"/>
    <row r="16237" ht="12.6" hidden="1"/>
    <row r="16238" ht="12.6" hidden="1"/>
    <row r="16239" ht="12.6" hidden="1"/>
    <row r="16240" ht="12.6" hidden="1"/>
    <row r="16241" ht="12.6" hidden="1"/>
    <row r="16242" ht="12.6" hidden="1"/>
    <row r="16243" ht="12.6" hidden="1"/>
    <row r="16244" ht="12.6" hidden="1"/>
    <row r="16245" ht="12.6" hidden="1"/>
    <row r="16246" ht="12.6" hidden="1"/>
    <row r="16247" ht="12.6" hidden="1"/>
    <row r="16248" ht="12.6" hidden="1"/>
    <row r="16249" ht="12.6" hidden="1"/>
    <row r="16250" ht="12.6" hidden="1"/>
    <row r="16251" ht="12.6" hidden="1"/>
    <row r="16252" ht="12.6" hidden="1"/>
    <row r="16253" ht="12.6" hidden="1"/>
    <row r="16254" ht="12.6" hidden="1"/>
    <row r="16255" ht="12.6" hidden="1"/>
    <row r="16256" ht="12.6" hidden="1"/>
    <row r="16257" ht="12.6" hidden="1"/>
    <row r="16258" ht="12.6" hidden="1"/>
    <row r="16259" ht="12.6" hidden="1"/>
    <row r="16260" ht="12.6" hidden="1"/>
    <row r="16261" ht="12.6" hidden="1"/>
    <row r="16262" ht="12.6" hidden="1"/>
    <row r="16263" ht="12.6" hidden="1"/>
    <row r="16264" ht="12.6" hidden="1"/>
    <row r="16265" ht="12.6" hidden="1"/>
    <row r="16266" ht="12.6" hidden="1"/>
    <row r="16267" ht="12.6" hidden="1"/>
    <row r="16268" ht="12.6" hidden="1"/>
    <row r="16269" ht="12.6" hidden="1"/>
    <row r="16270" ht="12.6" hidden="1"/>
    <row r="16271" ht="12.6" hidden="1"/>
    <row r="16272" ht="12.6" hidden="1"/>
    <row r="16273" ht="12.6" hidden="1"/>
    <row r="16274" ht="12.6" hidden="1"/>
    <row r="16275" ht="12.6" hidden="1"/>
    <row r="16276" ht="12.6" hidden="1"/>
    <row r="16277" ht="12.6" hidden="1"/>
    <row r="16278" ht="12.6" hidden="1"/>
    <row r="16279" ht="12.6" hidden="1"/>
    <row r="16280" ht="12.6" hidden="1"/>
    <row r="16281" ht="12.6" hidden="1"/>
    <row r="16282" ht="12.6" hidden="1"/>
    <row r="16283" ht="12.6" hidden="1"/>
    <row r="16284" ht="12.6" hidden="1"/>
    <row r="16285" ht="12.6" hidden="1"/>
    <row r="16286" ht="12.6" hidden="1"/>
    <row r="16287" ht="12.6" hidden="1"/>
    <row r="16288" ht="12.6" hidden="1"/>
    <row r="16289" ht="12.6" hidden="1"/>
    <row r="16290" ht="12.6" hidden="1"/>
    <row r="16291" ht="12.6" hidden="1"/>
    <row r="16292" ht="12.6" hidden="1"/>
    <row r="16293" ht="12.6" hidden="1"/>
    <row r="16294" ht="12.6" hidden="1"/>
    <row r="16295" ht="12.6" hidden="1"/>
    <row r="16296" ht="12.6" hidden="1"/>
    <row r="16297" ht="12.6" hidden="1"/>
    <row r="16298" ht="12.6" hidden="1"/>
    <row r="16299" ht="12.6" hidden="1"/>
    <row r="16300" ht="12.6" hidden="1"/>
    <row r="16301" ht="12.6" hidden="1"/>
    <row r="16302" ht="12.6" hidden="1"/>
    <row r="16303" ht="12.6" hidden="1"/>
    <row r="16304" ht="12.6" hidden="1"/>
    <row r="16305" ht="12.6" hidden="1"/>
    <row r="16306" ht="12.6" hidden="1"/>
    <row r="16307" ht="12.6" hidden="1"/>
    <row r="16308" ht="12.6" hidden="1"/>
    <row r="16309" ht="12.6" hidden="1"/>
    <row r="16310" ht="12.6" hidden="1"/>
    <row r="16311" ht="12.6" hidden="1"/>
    <row r="16312" ht="12.6" hidden="1"/>
    <row r="16313" ht="12.6" hidden="1"/>
    <row r="16314" ht="12.6" hidden="1"/>
    <row r="16315" ht="12.6" hidden="1"/>
    <row r="16316" ht="12.6" hidden="1"/>
    <row r="16317" ht="12.6" hidden="1"/>
    <row r="16318" ht="12.6" hidden="1"/>
    <row r="16319" ht="12.6" hidden="1"/>
    <row r="16320" ht="12.6" hidden="1"/>
    <row r="16321" ht="12.6" hidden="1"/>
    <row r="16322" ht="12.6" hidden="1"/>
    <row r="16323" ht="12.6" hidden="1"/>
    <row r="16324" ht="12.6" hidden="1"/>
    <row r="16325" ht="12.6" hidden="1"/>
    <row r="16326" ht="12.6" hidden="1"/>
    <row r="16327" ht="12.6" hidden="1"/>
    <row r="16328" ht="12.6" hidden="1"/>
    <row r="16329" ht="12.6" hidden="1"/>
    <row r="16330" ht="12.6" hidden="1"/>
    <row r="16331" ht="12.6" hidden="1"/>
    <row r="16332" ht="12.6" hidden="1"/>
    <row r="16333" ht="12.6" hidden="1"/>
    <row r="16334" ht="12.6" hidden="1"/>
    <row r="16335" ht="12.6" hidden="1"/>
    <row r="16336" ht="12.6" hidden="1"/>
    <row r="16337" ht="12.6" hidden="1"/>
    <row r="16338" ht="12.6" hidden="1"/>
    <row r="16339" ht="12.6" hidden="1"/>
    <row r="16340" ht="12.6" hidden="1"/>
    <row r="16341" ht="12.6" hidden="1"/>
    <row r="16342" ht="12.6" hidden="1"/>
    <row r="16343" ht="12.6" hidden="1"/>
    <row r="16344" ht="12.6" hidden="1"/>
    <row r="16345" ht="12.6" hidden="1"/>
    <row r="16346" ht="12.6" hidden="1"/>
    <row r="16347" ht="12.6" hidden="1"/>
    <row r="16348" ht="12.6" hidden="1"/>
    <row r="16349" ht="12.6" hidden="1"/>
    <row r="16350" ht="12.6" hidden="1"/>
    <row r="16351" ht="12.6" hidden="1"/>
    <row r="16352" ht="12.6" hidden="1"/>
    <row r="16353" ht="12.6" hidden="1"/>
    <row r="16354" ht="12.6" hidden="1"/>
    <row r="16355" ht="12.6" hidden="1"/>
    <row r="16356" ht="12.6" hidden="1"/>
    <row r="16357" ht="12.6" hidden="1"/>
    <row r="16358" ht="12.6" hidden="1"/>
    <row r="16359" ht="12.6" hidden="1"/>
    <row r="16360" ht="12.6" hidden="1"/>
    <row r="16361" ht="12.6" hidden="1"/>
    <row r="16362" ht="12.6" hidden="1"/>
    <row r="16363" ht="12.6" hidden="1"/>
    <row r="16364" ht="12.6" hidden="1"/>
    <row r="16365" ht="12.6" hidden="1"/>
    <row r="16366" ht="12.6" hidden="1"/>
    <row r="16367" ht="12.6" hidden="1"/>
    <row r="16368" ht="12.6" hidden="1"/>
    <row r="16369" ht="12.6" hidden="1"/>
    <row r="16370" ht="12.6" hidden="1"/>
    <row r="16371" ht="12.6" hidden="1"/>
    <row r="16372" ht="12.6" hidden="1"/>
    <row r="16373" ht="12.6" hidden="1"/>
    <row r="16374" ht="12.6" hidden="1"/>
    <row r="16375" ht="12.6" hidden="1"/>
    <row r="16376" ht="12.6" hidden="1"/>
    <row r="16377" ht="12.6" hidden="1"/>
    <row r="16378" ht="12.6" hidden="1"/>
    <row r="16379" ht="12.6" hidden="1"/>
    <row r="16380" ht="12.6" hidden="1"/>
    <row r="16381" ht="12.6" hidden="1"/>
    <row r="16382" ht="12.6" hidden="1"/>
    <row r="16383" ht="12.6" hidden="1"/>
    <row r="16384" ht="12.6" hidden="1"/>
    <row r="16385" ht="12.6" hidden="1"/>
    <row r="16386" ht="12.6" hidden="1"/>
    <row r="16387" ht="12.6" hidden="1"/>
    <row r="16388" ht="12.6" hidden="1"/>
    <row r="16389" ht="12.6" hidden="1"/>
    <row r="16390" ht="12.6" hidden="1"/>
    <row r="16391" ht="12.6" hidden="1"/>
    <row r="16392" ht="12.6" hidden="1"/>
    <row r="16393" ht="12.6" hidden="1"/>
    <row r="16394" ht="12.6" hidden="1"/>
    <row r="16395" ht="12.6" hidden="1"/>
    <row r="16396" ht="12.6" hidden="1"/>
    <row r="16397" ht="12.6" hidden="1"/>
    <row r="16398" ht="12.6" hidden="1"/>
    <row r="16399" ht="12.6" hidden="1"/>
    <row r="16400" ht="12.6" hidden="1"/>
    <row r="16401" ht="12.6" hidden="1"/>
    <row r="16402" ht="12.6" hidden="1"/>
    <row r="16403" ht="12.6" hidden="1"/>
    <row r="16404" ht="12.6" hidden="1"/>
    <row r="16405" ht="12.6" hidden="1"/>
    <row r="16406" ht="12.6" hidden="1"/>
    <row r="16407" ht="12.6" hidden="1"/>
    <row r="16408" ht="12.6" hidden="1"/>
    <row r="16409" ht="12.6" hidden="1"/>
    <row r="16410" ht="12.6" hidden="1"/>
    <row r="16411" ht="12.6" hidden="1"/>
    <row r="16412" ht="12.6" hidden="1"/>
    <row r="16413" ht="12.6" hidden="1"/>
    <row r="16414" ht="12.6" hidden="1"/>
    <row r="16415" ht="12.6" hidden="1"/>
    <row r="16416" ht="12.6" hidden="1"/>
    <row r="16417" ht="12.6" hidden="1"/>
    <row r="16418" ht="12.6" hidden="1"/>
    <row r="16419" ht="12.6" hidden="1"/>
    <row r="16420" ht="12.6" hidden="1"/>
    <row r="16421" ht="12.6" hidden="1"/>
    <row r="16422" ht="12.6" hidden="1"/>
    <row r="16423" ht="12.6" hidden="1"/>
    <row r="16424" ht="12.6" hidden="1"/>
    <row r="16425" ht="12.6" hidden="1"/>
    <row r="16426" ht="12.6" hidden="1"/>
    <row r="16427" ht="12.6" hidden="1"/>
    <row r="16428" ht="12.6" hidden="1"/>
    <row r="16429" ht="12.6" hidden="1"/>
    <row r="16430" ht="12.6" hidden="1"/>
    <row r="16431" ht="12.6" hidden="1"/>
    <row r="16432" ht="12.6" hidden="1"/>
    <row r="16433" ht="12.6" hidden="1"/>
    <row r="16434" ht="12.6" hidden="1"/>
    <row r="16435" ht="12.6" hidden="1"/>
    <row r="16436" ht="12.6" hidden="1"/>
    <row r="16437" ht="12.6" hidden="1"/>
    <row r="16438" ht="12.6" hidden="1"/>
    <row r="16439" ht="12.6" hidden="1"/>
    <row r="16440" ht="12.6" hidden="1"/>
    <row r="16441" ht="12.6" hidden="1"/>
    <row r="16442" ht="12.6" hidden="1"/>
    <row r="16443" ht="12.6" hidden="1"/>
    <row r="16444" ht="12.6" hidden="1"/>
    <row r="16445" ht="12.6" hidden="1"/>
    <row r="16446" ht="12.6" hidden="1"/>
    <row r="16447" ht="12.6" hidden="1"/>
    <row r="16448" ht="12.6" hidden="1"/>
    <row r="16449" ht="12.6" hidden="1"/>
    <row r="16450" ht="12.6" hidden="1"/>
    <row r="16451" ht="12.6" hidden="1"/>
    <row r="16452" ht="12.6" hidden="1"/>
    <row r="16453" ht="12.6" hidden="1"/>
    <row r="16454" ht="12.6" hidden="1"/>
    <row r="16455" ht="12.6" hidden="1"/>
    <row r="16456" ht="12.6" hidden="1"/>
    <row r="16457" ht="12.6" hidden="1"/>
    <row r="16458" ht="12.6" hidden="1"/>
    <row r="16459" ht="12.6" hidden="1"/>
    <row r="16460" ht="12.6" hidden="1"/>
    <row r="16461" ht="12.6" hidden="1"/>
    <row r="16462" ht="12.6" hidden="1"/>
    <row r="16463" ht="12.6" hidden="1"/>
    <row r="16464" ht="12.6" hidden="1"/>
    <row r="16465" ht="12.6" hidden="1"/>
    <row r="16466" ht="12.6" hidden="1"/>
    <row r="16467" ht="12.6" hidden="1"/>
    <row r="16468" ht="12.6" hidden="1"/>
    <row r="16469" ht="12.6" hidden="1"/>
    <row r="16470" ht="12.6" hidden="1"/>
    <row r="16471" ht="12.6" hidden="1"/>
    <row r="16472" ht="12.6" hidden="1"/>
    <row r="16473" ht="12.6" hidden="1"/>
    <row r="16474" ht="12.6" hidden="1"/>
    <row r="16475" ht="12.6" hidden="1"/>
    <row r="16476" ht="12.6" hidden="1"/>
    <row r="16477" ht="12.6" hidden="1"/>
    <row r="16478" ht="12.6" hidden="1"/>
    <row r="16479" ht="12.6" hidden="1"/>
    <row r="16480" ht="12.6" hidden="1"/>
    <row r="16481" ht="12.6" hidden="1"/>
    <row r="16482" ht="12.6" hidden="1"/>
    <row r="16483" ht="12.6" hidden="1"/>
    <row r="16484" ht="12.6" hidden="1"/>
    <row r="16485" ht="12.6" hidden="1"/>
    <row r="16486" ht="12.6" hidden="1"/>
    <row r="16487" ht="12.6" hidden="1"/>
    <row r="16488" ht="12.6" hidden="1"/>
    <row r="16489" ht="12.6" hidden="1"/>
    <row r="16490" ht="12.6" hidden="1"/>
    <row r="16491" ht="12.6" hidden="1"/>
    <row r="16492" ht="12.6" hidden="1"/>
    <row r="16493" ht="12.6" hidden="1"/>
    <row r="16494" ht="12.6" hidden="1"/>
    <row r="16495" ht="12.6" hidden="1"/>
    <row r="16496" ht="12.6" hidden="1"/>
    <row r="16497" ht="12.6" hidden="1"/>
    <row r="16498" ht="12.6" hidden="1"/>
    <row r="16499" ht="12.6" hidden="1"/>
    <row r="16500" ht="12.6" hidden="1"/>
    <row r="16501" ht="12.6" hidden="1"/>
    <row r="16502" ht="12.6" hidden="1"/>
    <row r="16503" ht="12.6" hidden="1"/>
    <row r="16504" ht="12.6" hidden="1"/>
    <row r="16505" ht="12.6" hidden="1"/>
    <row r="16506" ht="12.6" hidden="1"/>
    <row r="16507" ht="12.6" hidden="1"/>
    <row r="16508" ht="12.6" hidden="1"/>
    <row r="16509" ht="12.6" hidden="1"/>
    <row r="16510" ht="12.6" hidden="1"/>
    <row r="16511" ht="12.6" hidden="1"/>
    <row r="16512" ht="12.6" hidden="1"/>
    <row r="16513" ht="12.6" hidden="1"/>
    <row r="16514" ht="12.6" hidden="1"/>
    <row r="16515" ht="12.6" hidden="1"/>
    <row r="16516" ht="12.6" hidden="1"/>
    <row r="16517" ht="12.6" hidden="1"/>
    <row r="16518" ht="12.6" hidden="1"/>
    <row r="16519" ht="12.6" hidden="1"/>
    <row r="16520" ht="12.6" hidden="1"/>
    <row r="16521" ht="12.6" hidden="1"/>
    <row r="16522" ht="12.6" hidden="1"/>
    <row r="16523" ht="12.6" hidden="1"/>
    <row r="16524" ht="12.6" hidden="1"/>
    <row r="16525" ht="12.6" hidden="1"/>
    <row r="16526" ht="12.6" hidden="1"/>
    <row r="16527" ht="12.6" hidden="1"/>
    <row r="16528" ht="12.6" hidden="1"/>
    <row r="16529" ht="12.6" hidden="1"/>
    <row r="16530" ht="12.6" hidden="1"/>
    <row r="16531" ht="12.6" hidden="1"/>
    <row r="16532" ht="12.6" hidden="1"/>
    <row r="16533" ht="12.6" hidden="1"/>
    <row r="16534" ht="12.6" hidden="1"/>
    <row r="16535" ht="12.6" hidden="1"/>
    <row r="16536" ht="12.6" hidden="1"/>
    <row r="16537" ht="12.6" hidden="1"/>
    <row r="16538" ht="12.6" hidden="1"/>
    <row r="16539" ht="12.6" hidden="1"/>
    <row r="16540" ht="12.6" hidden="1"/>
    <row r="16541" ht="12.6" hidden="1"/>
    <row r="16542" ht="12.6" hidden="1"/>
    <row r="16543" ht="12.6" hidden="1"/>
    <row r="16544" ht="12.6" hidden="1"/>
    <row r="16545" ht="12.6" hidden="1"/>
    <row r="16546" ht="12.6" hidden="1"/>
    <row r="16547" ht="12.6" hidden="1"/>
    <row r="16548" ht="12.6" hidden="1"/>
    <row r="16549" ht="12.6" hidden="1"/>
    <row r="16550" ht="12.6" hidden="1"/>
    <row r="16551" ht="12.6" hidden="1"/>
    <row r="16552" ht="12.6" hidden="1"/>
    <row r="16553" ht="12.6" hidden="1"/>
    <row r="16554" ht="12.6" hidden="1"/>
    <row r="16555" ht="12.6" hidden="1"/>
    <row r="16556" ht="12.6" hidden="1"/>
    <row r="16557" ht="12.6" hidden="1"/>
    <row r="16558" ht="12.6" hidden="1"/>
    <row r="16559" ht="12.6" hidden="1"/>
    <row r="16560" ht="12.6" hidden="1"/>
    <row r="16561" ht="12.6" hidden="1"/>
    <row r="16562" ht="12.6" hidden="1"/>
    <row r="16563" ht="12.6" hidden="1"/>
    <row r="16564" ht="12.6" hidden="1"/>
    <row r="16565" ht="12.6" hidden="1"/>
    <row r="16566" ht="12.6" hidden="1"/>
    <row r="16567" ht="12.6" hidden="1"/>
    <row r="16568" ht="12.6" hidden="1"/>
    <row r="16569" ht="12.6" hidden="1"/>
    <row r="16570" ht="12.6" hidden="1"/>
    <row r="16571" ht="12.6" hidden="1"/>
    <row r="16572" ht="12.6" hidden="1"/>
    <row r="16573" ht="12.6" hidden="1"/>
    <row r="16574" ht="12.6" hidden="1"/>
    <row r="16575" ht="12.6" hidden="1"/>
    <row r="16576" ht="12.6" hidden="1"/>
    <row r="16577" ht="12.6" hidden="1"/>
    <row r="16578" ht="12.6" hidden="1"/>
    <row r="16579" ht="12.6" hidden="1"/>
    <row r="16580" ht="12.6" hidden="1"/>
    <row r="16581" ht="12.6" hidden="1"/>
    <row r="16582" ht="12.6" hidden="1"/>
    <row r="16583" ht="12.6" hidden="1"/>
    <row r="16584" ht="12.6" hidden="1"/>
    <row r="16585" ht="12.6" hidden="1"/>
    <row r="16586" ht="12.6" hidden="1"/>
    <row r="16587" ht="12.6" hidden="1"/>
    <row r="16588" ht="12.6" hidden="1"/>
    <row r="16589" ht="12.6" hidden="1"/>
    <row r="16590" ht="12.6" hidden="1"/>
    <row r="16591" ht="12.6" hidden="1"/>
    <row r="16592" ht="12.6" hidden="1"/>
    <row r="16593" ht="12.6" hidden="1"/>
    <row r="16594" ht="12.6" hidden="1"/>
    <row r="16595" ht="12.6" hidden="1"/>
    <row r="16596" ht="12.6" hidden="1"/>
    <row r="16597" ht="12.6" hidden="1"/>
    <row r="16598" ht="12.6" hidden="1"/>
    <row r="16599" ht="12.6" hidden="1"/>
    <row r="16600" ht="12.6" hidden="1"/>
    <row r="16601" ht="12.6" hidden="1"/>
    <row r="16602" ht="12.6" hidden="1"/>
    <row r="16603" ht="12.6" hidden="1"/>
    <row r="16604" ht="12.6" hidden="1"/>
    <row r="16605" ht="12.6" hidden="1"/>
    <row r="16606" ht="12.6" hidden="1"/>
    <row r="16607" ht="12.6" hidden="1"/>
    <row r="16608" ht="12.6" hidden="1"/>
    <row r="16609" ht="12.6" hidden="1"/>
    <row r="16610" ht="12.6" hidden="1"/>
    <row r="16611" ht="12.6" hidden="1"/>
    <row r="16612" ht="12.6" hidden="1"/>
    <row r="16613" ht="12.6" hidden="1"/>
    <row r="16614" ht="12.6" hidden="1"/>
    <row r="16615" ht="12.6" hidden="1"/>
    <row r="16616" ht="12.6" hidden="1"/>
    <row r="16617" ht="12.6" hidden="1"/>
    <row r="16618" ht="12.6" hidden="1"/>
    <row r="16619" ht="12.6" hidden="1"/>
    <row r="16620" ht="12.6" hidden="1"/>
    <row r="16621" ht="12.6" hidden="1"/>
    <row r="16622" ht="12.6" hidden="1"/>
    <row r="16623" ht="12.6" hidden="1"/>
    <row r="16624" ht="12.6" hidden="1"/>
    <row r="16625" ht="12.6" hidden="1"/>
    <row r="16626" ht="12.6" hidden="1"/>
    <row r="16627" ht="12.6" hidden="1"/>
    <row r="16628" ht="12.6" hidden="1"/>
    <row r="16629" ht="12.6" hidden="1"/>
    <row r="16630" ht="12.6" hidden="1"/>
    <row r="16631" ht="12.6" hidden="1"/>
    <row r="16632" ht="12.6" hidden="1"/>
    <row r="16633" ht="12.6" hidden="1"/>
    <row r="16634" ht="12.6" hidden="1"/>
    <row r="16635" ht="12.6" hidden="1"/>
    <row r="16636" ht="12.6" hidden="1"/>
    <row r="16637" ht="12.6" hidden="1"/>
    <row r="16638" ht="12.6" hidden="1"/>
    <row r="16639" ht="12.6" hidden="1"/>
    <row r="16640" ht="12.6" hidden="1"/>
    <row r="16641" ht="12.6" hidden="1"/>
    <row r="16642" ht="12.6" hidden="1"/>
    <row r="16643" ht="12.6" hidden="1"/>
    <row r="16644" ht="12.6" hidden="1"/>
    <row r="16645" ht="12.6" hidden="1"/>
    <row r="16646" ht="12.6" hidden="1"/>
    <row r="16647" ht="12.6" hidden="1"/>
    <row r="16648" ht="12.6" hidden="1"/>
    <row r="16649" ht="12.6" hidden="1"/>
    <row r="16650" ht="12.6" hidden="1"/>
    <row r="16651" ht="12.6" hidden="1"/>
    <row r="16652" ht="12.6" hidden="1"/>
    <row r="16653" ht="12.6" hidden="1"/>
    <row r="16654" ht="12.6" hidden="1"/>
    <row r="16655" ht="12.6" hidden="1"/>
    <row r="16656" ht="12.6" hidden="1"/>
    <row r="16657" ht="12.6" hidden="1"/>
    <row r="16658" ht="12.6" hidden="1"/>
    <row r="16659" ht="12.6" hidden="1"/>
    <row r="16660" ht="12.6" hidden="1"/>
    <row r="16661" ht="12.6" hidden="1"/>
    <row r="16662" ht="12.6" hidden="1"/>
    <row r="16663" ht="12.6" hidden="1"/>
    <row r="16664" ht="12.6" hidden="1"/>
    <row r="16665" ht="12.6" hidden="1"/>
    <row r="16666" ht="12.6" hidden="1"/>
    <row r="16667" ht="12.6" hidden="1"/>
    <row r="16668" ht="12.6" hidden="1"/>
    <row r="16669" ht="12.6" hidden="1"/>
    <row r="16670" ht="12.6" hidden="1"/>
    <row r="16671" ht="12.6" hidden="1"/>
    <row r="16672" ht="12.6" hidden="1"/>
    <row r="16673" ht="12.6" hidden="1"/>
    <row r="16674" ht="12.6" hidden="1"/>
    <row r="16675" ht="12.6" hidden="1"/>
    <row r="16676" ht="12.6" hidden="1"/>
    <row r="16677" ht="12.6" hidden="1"/>
    <row r="16678" ht="12.6" hidden="1"/>
    <row r="16679" ht="12.6" hidden="1"/>
    <row r="16680" ht="12.6" hidden="1"/>
    <row r="16681" ht="12.6" hidden="1"/>
    <row r="16682" ht="12.6" hidden="1"/>
    <row r="16683" ht="12.6" hidden="1"/>
    <row r="16684" ht="12.6" hidden="1"/>
    <row r="16685" ht="12.6" hidden="1"/>
    <row r="16686" ht="12.6" hidden="1"/>
    <row r="16687" ht="12.6" hidden="1"/>
    <row r="16688" ht="12.6" hidden="1"/>
    <row r="16689" ht="12.6" hidden="1"/>
    <row r="16690" ht="12.6" hidden="1"/>
    <row r="16691" ht="12.6" hidden="1"/>
    <row r="16692" ht="12.6" hidden="1"/>
    <row r="16693" ht="12.6" hidden="1"/>
    <row r="16694" ht="12.6" hidden="1"/>
    <row r="16695" ht="12.6" hidden="1"/>
    <row r="16696" ht="12.6" hidden="1"/>
    <row r="16697" ht="12.6" hidden="1"/>
    <row r="16698" ht="12.6" hidden="1"/>
    <row r="16699" ht="12.6" hidden="1"/>
    <row r="16700" ht="12.6" hidden="1"/>
    <row r="16701" ht="12.6" hidden="1"/>
    <row r="16702" ht="12.6" hidden="1"/>
    <row r="16703" ht="12.6" hidden="1"/>
    <row r="16704" ht="12.6" hidden="1"/>
    <row r="16705" ht="12.6" hidden="1"/>
    <row r="16706" ht="12.6" hidden="1"/>
    <row r="16707" ht="12.6" hidden="1"/>
    <row r="16708" ht="12.6" hidden="1"/>
    <row r="16709" ht="12.6" hidden="1"/>
    <row r="16710" ht="12.6" hidden="1"/>
    <row r="16711" ht="12.6" hidden="1"/>
    <row r="16712" ht="12.6" hidden="1"/>
    <row r="16713" ht="12.6" hidden="1"/>
    <row r="16714" ht="12.6" hidden="1"/>
    <row r="16715" ht="12.6" hidden="1"/>
    <row r="16716" ht="12.6" hidden="1"/>
    <row r="16717" ht="12.6" hidden="1"/>
    <row r="16718" ht="12.6" hidden="1"/>
    <row r="16719" ht="12.6" hidden="1"/>
    <row r="16720" ht="12.6" hidden="1"/>
    <row r="16721" ht="12.6" hidden="1"/>
    <row r="16722" ht="12.6" hidden="1"/>
    <row r="16723" ht="12.6" hidden="1"/>
    <row r="16724" ht="12.6" hidden="1"/>
    <row r="16725" ht="12.6" hidden="1"/>
    <row r="16726" ht="12.6" hidden="1"/>
    <row r="16727" ht="12.6" hidden="1"/>
    <row r="16728" ht="12.6" hidden="1"/>
    <row r="16729" ht="12.6" hidden="1"/>
    <row r="16730" ht="12.6" hidden="1"/>
    <row r="16731" ht="12.6" hidden="1"/>
    <row r="16732" ht="12.6" hidden="1"/>
    <row r="16733" ht="12.6" hidden="1"/>
    <row r="16734" ht="12.6" hidden="1"/>
    <row r="16735" ht="12.6" hidden="1"/>
    <row r="16736" ht="12.6" hidden="1"/>
    <row r="16737" ht="12.6" hidden="1"/>
    <row r="16738" ht="12.6" hidden="1"/>
    <row r="16739" ht="12.6" hidden="1"/>
    <row r="16740" ht="12.6" hidden="1"/>
    <row r="16741" ht="12.6" hidden="1"/>
    <row r="16742" ht="12.6" hidden="1"/>
    <row r="16743" ht="12.6" hidden="1"/>
    <row r="16744" ht="12.6" hidden="1"/>
    <row r="16745" ht="12.6" hidden="1"/>
    <row r="16746" ht="12.6" hidden="1"/>
    <row r="16747" ht="12.6" hidden="1"/>
    <row r="16748" ht="12.6" hidden="1"/>
    <row r="16749" ht="12.6" hidden="1"/>
    <row r="16750" ht="12.6" hidden="1"/>
    <row r="16751" ht="12.6" hidden="1"/>
    <row r="16752" ht="12.6" hidden="1"/>
    <row r="16753" ht="12.6" hidden="1"/>
    <row r="16754" ht="12.6" hidden="1"/>
    <row r="16755" ht="12.6" hidden="1"/>
    <row r="16756" ht="12.6" hidden="1"/>
    <row r="16757" ht="12.6" hidden="1"/>
    <row r="16758" ht="12.6" hidden="1"/>
    <row r="16759" ht="12.6" hidden="1"/>
    <row r="16760" ht="12.6" hidden="1"/>
    <row r="16761" ht="12.6" hidden="1"/>
    <row r="16762" ht="12.6" hidden="1"/>
    <row r="16763" ht="12.6" hidden="1"/>
    <row r="16764" ht="12.6" hidden="1"/>
    <row r="16765" ht="12.6" hidden="1"/>
    <row r="16766" ht="12.6" hidden="1"/>
    <row r="16767" ht="12.6" hidden="1"/>
    <row r="16768" ht="12.6" hidden="1"/>
    <row r="16769" ht="12.6" hidden="1"/>
    <row r="16770" ht="12.6" hidden="1"/>
    <row r="16771" ht="12.6" hidden="1"/>
    <row r="16772" ht="12.6" hidden="1"/>
    <row r="16773" ht="12.6" hidden="1"/>
    <row r="16774" ht="12.6" hidden="1"/>
    <row r="16775" ht="12.6" hidden="1"/>
    <row r="16776" ht="12.6" hidden="1"/>
    <row r="16777" ht="12.6" hidden="1"/>
    <row r="16778" ht="12.6" hidden="1"/>
    <row r="16779" ht="12.6" hidden="1"/>
    <row r="16780" ht="12.6" hidden="1"/>
    <row r="16781" ht="12.6" hidden="1"/>
    <row r="16782" ht="12.6" hidden="1"/>
    <row r="16783" ht="12.6" hidden="1"/>
    <row r="16784" ht="12.6" hidden="1"/>
    <row r="16785" ht="12.6" hidden="1"/>
    <row r="16786" ht="12.6" hidden="1"/>
    <row r="16787" ht="12.6" hidden="1"/>
    <row r="16788" ht="12.6" hidden="1"/>
    <row r="16789" ht="12.6" hidden="1"/>
    <row r="16790" ht="12.6" hidden="1"/>
    <row r="16791" ht="12.6" hidden="1"/>
    <row r="16792" ht="12.6" hidden="1"/>
    <row r="16793" ht="12.6" hidden="1"/>
    <row r="16794" ht="12.6" hidden="1"/>
    <row r="16795" ht="12.6" hidden="1"/>
    <row r="16796" ht="12.6" hidden="1"/>
    <row r="16797" ht="12.6" hidden="1"/>
    <row r="16798" ht="12.6" hidden="1"/>
    <row r="16799" ht="12.6" hidden="1"/>
    <row r="16800" ht="12.6" hidden="1"/>
    <row r="16801" ht="12.6" hidden="1"/>
    <row r="16802" ht="12.6" hidden="1"/>
    <row r="16803" ht="12.6" hidden="1"/>
    <row r="16804" ht="12.6" hidden="1"/>
    <row r="16805" ht="12.6" hidden="1"/>
    <row r="16806" ht="12.6" hidden="1"/>
    <row r="16807" ht="12.6" hidden="1"/>
    <row r="16808" ht="12.6" hidden="1"/>
    <row r="16809" ht="12.6" hidden="1"/>
    <row r="16810" ht="12.6" hidden="1"/>
    <row r="16811" ht="12.6" hidden="1"/>
    <row r="16812" ht="12.6" hidden="1"/>
    <row r="16813" ht="12.6" hidden="1"/>
    <row r="16814" ht="12.6" hidden="1"/>
    <row r="16815" ht="12.6" hidden="1"/>
    <row r="16816" ht="12.6" hidden="1"/>
    <row r="16817" ht="12.6" hidden="1"/>
    <row r="16818" ht="12.6" hidden="1"/>
    <row r="16819" ht="12.6" hidden="1"/>
    <row r="16820" ht="12.6" hidden="1"/>
    <row r="16821" ht="12.6" hidden="1"/>
    <row r="16822" ht="12.6" hidden="1"/>
    <row r="16823" ht="12.6" hidden="1"/>
    <row r="16824" ht="12.6" hidden="1"/>
    <row r="16825" ht="12.6" hidden="1"/>
    <row r="16826" ht="12.6" hidden="1"/>
    <row r="16827" ht="12.6" hidden="1"/>
    <row r="16828" ht="12.6" hidden="1"/>
    <row r="16829" ht="12.6" hidden="1"/>
    <row r="16830" ht="12.6" hidden="1"/>
    <row r="16831" ht="12.6" hidden="1"/>
    <row r="16832" ht="12.6" hidden="1"/>
    <row r="16833" ht="12.6" hidden="1"/>
    <row r="16834" ht="12.6" hidden="1"/>
    <row r="16835" ht="12.6" hidden="1"/>
    <row r="16836" ht="12.6" hidden="1"/>
    <row r="16837" ht="12.6" hidden="1"/>
    <row r="16838" ht="12.6" hidden="1"/>
    <row r="16839" ht="12.6" hidden="1"/>
    <row r="16840" ht="12.6" hidden="1"/>
    <row r="16841" ht="12.6" hidden="1"/>
    <row r="16842" ht="12.6" hidden="1"/>
    <row r="16843" ht="12.6" hidden="1"/>
    <row r="16844" ht="12.6" hidden="1"/>
    <row r="16845" ht="12.6" hidden="1"/>
    <row r="16846" ht="12.6" hidden="1"/>
    <row r="16847" ht="12.6" hidden="1"/>
    <row r="16848" ht="12.6" hidden="1"/>
    <row r="16849" ht="12.6" hidden="1"/>
    <row r="16850" ht="12.6" hidden="1"/>
    <row r="16851" ht="12.6" hidden="1"/>
    <row r="16852" ht="12.6" hidden="1"/>
    <row r="16853" ht="12.6" hidden="1"/>
    <row r="16854" ht="12.6" hidden="1"/>
    <row r="16855" ht="12.6" hidden="1"/>
    <row r="16856" ht="12.6" hidden="1"/>
    <row r="16857" ht="12.6" hidden="1"/>
    <row r="16858" ht="12.6" hidden="1"/>
    <row r="16859" ht="12.6" hidden="1"/>
    <row r="16860" ht="12.6" hidden="1"/>
    <row r="16861" ht="12.6" hidden="1"/>
    <row r="16862" ht="12.6" hidden="1"/>
    <row r="16863" ht="12.6" hidden="1"/>
    <row r="16864" ht="12.6" hidden="1"/>
    <row r="16865" ht="12.6" hidden="1"/>
    <row r="16866" ht="12.6" hidden="1"/>
    <row r="16867" ht="12.6" hidden="1"/>
    <row r="16868" ht="12.6" hidden="1"/>
    <row r="16869" ht="12.6" hidden="1"/>
    <row r="16870" ht="12.6" hidden="1"/>
    <row r="16871" ht="12.6" hidden="1"/>
    <row r="16872" ht="12.6" hidden="1"/>
    <row r="16873" ht="12.6" hidden="1"/>
    <row r="16874" ht="12.6" hidden="1"/>
    <row r="16875" ht="12.6" hidden="1"/>
    <row r="16876" ht="12.6" hidden="1"/>
    <row r="16877" ht="12.6" hidden="1"/>
    <row r="16878" ht="12.6" hidden="1"/>
    <row r="16879" ht="12.6" hidden="1"/>
    <row r="16880" ht="12.6" hidden="1"/>
    <row r="16881" ht="12.6" hidden="1"/>
    <row r="16882" ht="12.6" hidden="1"/>
    <row r="16883" ht="12.6" hidden="1"/>
    <row r="16884" ht="12.6" hidden="1"/>
    <row r="16885" ht="12.6" hidden="1"/>
    <row r="16886" ht="12.6" hidden="1"/>
    <row r="16887" ht="12.6" hidden="1"/>
    <row r="16888" ht="12.6" hidden="1"/>
    <row r="16889" ht="12.6" hidden="1"/>
    <row r="16890" ht="12.6" hidden="1"/>
    <row r="16891" ht="12.6" hidden="1"/>
    <row r="16892" ht="12.6" hidden="1"/>
    <row r="16893" ht="12.6" hidden="1"/>
    <row r="16894" ht="12.6" hidden="1"/>
    <row r="16895" ht="12.6" hidden="1"/>
    <row r="16896" ht="12.6" hidden="1"/>
    <row r="16897" ht="12.6" hidden="1"/>
    <row r="16898" ht="12.6" hidden="1"/>
    <row r="16899" ht="12.6" hidden="1"/>
    <row r="16900" ht="12.6" hidden="1"/>
    <row r="16901" ht="12.6" hidden="1"/>
    <row r="16902" ht="12.6" hidden="1"/>
    <row r="16903" ht="12.6" hidden="1"/>
    <row r="16904" ht="12.6" hidden="1"/>
    <row r="16905" ht="12.6" hidden="1"/>
    <row r="16906" ht="12.6" hidden="1"/>
    <row r="16907" ht="12.6" hidden="1"/>
    <row r="16908" ht="12.6" hidden="1"/>
    <row r="16909" ht="12.6" hidden="1"/>
    <row r="16910" ht="12.6" hidden="1"/>
    <row r="16911" ht="12.6" hidden="1"/>
    <row r="16912" ht="12.6" hidden="1"/>
    <row r="16913" ht="12.6" hidden="1"/>
    <row r="16914" ht="12.6" hidden="1"/>
    <row r="16915" ht="12.6" hidden="1"/>
    <row r="16916" ht="12.6" hidden="1"/>
    <row r="16917" ht="12.6" hidden="1"/>
    <row r="16918" ht="12.6" hidden="1"/>
    <row r="16919" ht="12.6" hidden="1"/>
    <row r="16920" ht="12.6" hidden="1"/>
    <row r="16921" ht="12.6" hidden="1"/>
    <row r="16922" ht="12.6" hidden="1"/>
    <row r="16923" ht="12.6" hidden="1"/>
    <row r="16924" ht="12.6" hidden="1"/>
    <row r="16925" ht="12.6" hidden="1"/>
    <row r="16926" ht="12.6" hidden="1"/>
    <row r="16927" ht="12.6" hidden="1"/>
    <row r="16928" ht="12.6" hidden="1"/>
    <row r="16929" ht="12.6" hidden="1"/>
    <row r="16930" ht="12.6" hidden="1"/>
    <row r="16931" ht="12.6" hidden="1"/>
    <row r="16932" ht="12.6" hidden="1"/>
    <row r="16933" ht="12.6" hidden="1"/>
    <row r="16934" ht="12.6" hidden="1"/>
    <row r="16935" ht="12.6" hidden="1"/>
    <row r="16936" ht="12.6" hidden="1"/>
    <row r="16937" ht="12.6" hidden="1"/>
    <row r="16938" ht="12.6" hidden="1"/>
    <row r="16939" ht="12.6" hidden="1"/>
    <row r="16940" ht="12.6" hidden="1"/>
    <row r="16941" ht="12.6" hidden="1"/>
    <row r="16942" ht="12.6" hidden="1"/>
    <row r="16943" ht="12.6" hidden="1"/>
    <row r="16944" ht="12.6" hidden="1"/>
    <row r="16945" ht="12.6" hidden="1"/>
    <row r="16946" ht="12.6" hidden="1"/>
    <row r="16947" ht="12.6" hidden="1"/>
    <row r="16948" ht="12.6" hidden="1"/>
    <row r="16949" ht="12.6" hidden="1"/>
    <row r="16950" ht="12.6" hidden="1"/>
    <row r="16951" ht="12.6" hidden="1"/>
    <row r="16952" ht="12.6" hidden="1"/>
    <row r="16953" ht="12.6" hidden="1"/>
    <row r="16954" ht="12.6" hidden="1"/>
    <row r="16955" ht="12.6" hidden="1"/>
    <row r="16956" ht="12.6" hidden="1"/>
    <row r="16957" ht="12.6" hidden="1"/>
    <row r="16958" ht="12.6" hidden="1"/>
    <row r="16959" ht="12.6" hidden="1"/>
    <row r="16960" ht="12.6" hidden="1"/>
    <row r="16961" ht="12.6" hidden="1"/>
    <row r="16962" ht="12.6" hidden="1"/>
    <row r="16963" ht="12.6" hidden="1"/>
    <row r="16964" ht="12.6" hidden="1"/>
    <row r="16965" ht="12.6" hidden="1"/>
    <row r="16966" ht="12.6" hidden="1"/>
    <row r="16967" ht="12.6" hidden="1"/>
    <row r="16968" ht="12.6" hidden="1"/>
    <row r="16969" ht="12.6" hidden="1"/>
    <row r="16970" ht="12.6" hidden="1"/>
    <row r="16971" ht="12.6" hidden="1"/>
    <row r="16972" ht="12.6" hidden="1"/>
    <row r="16973" ht="12.6" hidden="1"/>
    <row r="16974" ht="12.6" hidden="1"/>
    <row r="16975" ht="12.6" hidden="1"/>
    <row r="16976" ht="12.6" hidden="1"/>
    <row r="16977" ht="12.6" hidden="1"/>
    <row r="16978" ht="12.6" hidden="1"/>
    <row r="16979" ht="12.6" hidden="1"/>
    <row r="16980" ht="12.6" hidden="1"/>
    <row r="16981" ht="12.6" hidden="1"/>
    <row r="16982" ht="12.6" hidden="1"/>
    <row r="16983" ht="12.6" hidden="1"/>
    <row r="16984" ht="12.6" hidden="1"/>
    <row r="16985" ht="12.6" hidden="1"/>
    <row r="16986" ht="12.6" hidden="1"/>
    <row r="16987" ht="12.6" hidden="1"/>
    <row r="16988" ht="12.6" hidden="1"/>
    <row r="16989" ht="12.6" hidden="1"/>
    <row r="16990" ht="12.6" hidden="1"/>
    <row r="16991" ht="12.6" hidden="1"/>
    <row r="16992" ht="12.6" hidden="1"/>
    <row r="16993" ht="12.6" hidden="1"/>
    <row r="16994" ht="12.6" hidden="1"/>
    <row r="16995" ht="12.6" hidden="1"/>
    <row r="16996" ht="12.6" hidden="1"/>
    <row r="16997" ht="12.6" hidden="1"/>
    <row r="16998" ht="12.6" hidden="1"/>
    <row r="16999" ht="12.6" hidden="1"/>
    <row r="17000" ht="12.6" hidden="1"/>
    <row r="17001" ht="12.6" hidden="1"/>
    <row r="17002" ht="12.6" hidden="1"/>
    <row r="17003" ht="12.6" hidden="1"/>
    <row r="17004" ht="12.6" hidden="1"/>
    <row r="17005" ht="12.6" hidden="1"/>
    <row r="17006" ht="12.6" hidden="1"/>
    <row r="17007" ht="12.6" hidden="1"/>
    <row r="17008" ht="12.6" hidden="1"/>
    <row r="17009" ht="12.6" hidden="1"/>
    <row r="17010" ht="12.6" hidden="1"/>
    <row r="17011" ht="12.6" hidden="1"/>
    <row r="17012" ht="12.6" hidden="1"/>
    <row r="17013" ht="12.6" hidden="1"/>
    <row r="17014" ht="12.6" hidden="1"/>
    <row r="17015" ht="12.6" hidden="1"/>
    <row r="17016" ht="12.6" hidden="1"/>
    <row r="17017" ht="12.6" hidden="1"/>
    <row r="17018" ht="12.6" hidden="1"/>
    <row r="17019" ht="12.6" hidden="1"/>
    <row r="17020" ht="12.6" hidden="1"/>
    <row r="17021" ht="12.6" hidden="1"/>
    <row r="17022" ht="12.6" hidden="1"/>
    <row r="17023" ht="12.6" hidden="1"/>
    <row r="17024" ht="12.6" hidden="1"/>
    <row r="17025" ht="12.6" hidden="1"/>
    <row r="17026" ht="12.6" hidden="1"/>
    <row r="17027" ht="12.6" hidden="1"/>
    <row r="17028" ht="12.6" hidden="1"/>
    <row r="17029" ht="12.6" hidden="1"/>
    <row r="17030" ht="12.6" hidden="1"/>
    <row r="17031" ht="12.6" hidden="1"/>
    <row r="17032" ht="12.6" hidden="1"/>
    <row r="17033" ht="12.6" hidden="1"/>
    <row r="17034" ht="12.6" hidden="1"/>
    <row r="17035" ht="12.6" hidden="1"/>
    <row r="17036" ht="12.6" hidden="1"/>
    <row r="17037" ht="12.6" hidden="1"/>
    <row r="17038" ht="12.6" hidden="1"/>
    <row r="17039" ht="12.6" hidden="1"/>
    <row r="17040" ht="12.6" hidden="1"/>
    <row r="17041" ht="12.6" hidden="1"/>
    <row r="17042" ht="12.6" hidden="1"/>
    <row r="17043" ht="12.6" hidden="1"/>
    <row r="17044" ht="12.6" hidden="1"/>
    <row r="17045" ht="12.6" hidden="1"/>
    <row r="17046" ht="12.6" hidden="1"/>
    <row r="17047" ht="12.6" hidden="1"/>
    <row r="17048" ht="12.6" hidden="1"/>
    <row r="17049" ht="12.6" hidden="1"/>
    <row r="17050" ht="12.6" hidden="1"/>
    <row r="17051" ht="12.6" hidden="1"/>
    <row r="17052" ht="12.6" hidden="1"/>
    <row r="17053" ht="12.6" hidden="1"/>
    <row r="17054" ht="12.6" hidden="1"/>
    <row r="17055" ht="12.6" hidden="1"/>
    <row r="17056" ht="12.6" hidden="1"/>
    <row r="17057" ht="12.6" hidden="1"/>
    <row r="17058" ht="12.6" hidden="1"/>
    <row r="17059" ht="12.6" hidden="1"/>
    <row r="17060" ht="12.6" hidden="1"/>
    <row r="17061" ht="12.6" hidden="1"/>
    <row r="17062" ht="12.6" hidden="1"/>
    <row r="17063" ht="12.6" hidden="1"/>
    <row r="17064" ht="12.6" hidden="1"/>
    <row r="17065" ht="12.6" hidden="1"/>
    <row r="17066" ht="12.6" hidden="1"/>
    <row r="17067" ht="12.6" hidden="1"/>
    <row r="17068" ht="12.6" hidden="1"/>
    <row r="17069" ht="12.6" hidden="1"/>
    <row r="17070" ht="12.6" hidden="1"/>
    <row r="17071" ht="12.6" hidden="1"/>
    <row r="17072" ht="12.6" hidden="1"/>
    <row r="17073" ht="12.6" hidden="1"/>
    <row r="17074" ht="12.6" hidden="1"/>
    <row r="17075" ht="12.6" hidden="1"/>
    <row r="17076" ht="12.6" hidden="1"/>
    <row r="17077" ht="12.6" hidden="1"/>
    <row r="17078" ht="12.6" hidden="1"/>
    <row r="17079" ht="12.6" hidden="1"/>
    <row r="17080" ht="12.6" hidden="1"/>
    <row r="17081" ht="12.6" hidden="1"/>
    <row r="17082" ht="12.6" hidden="1"/>
    <row r="17083" ht="12.6" hidden="1"/>
    <row r="17084" ht="12.6" hidden="1"/>
    <row r="17085" ht="12.6" hidden="1"/>
    <row r="17086" ht="12.6" hidden="1"/>
    <row r="17087" ht="12.6" hidden="1"/>
    <row r="17088" ht="12.6" hidden="1"/>
    <row r="17089" ht="12.6" hidden="1"/>
    <row r="17090" ht="12.6" hidden="1"/>
    <row r="17091" ht="12.6" hidden="1"/>
    <row r="17092" ht="12.6" hidden="1"/>
    <row r="17093" ht="12.6" hidden="1"/>
    <row r="17094" ht="12.6" hidden="1"/>
    <row r="17095" ht="12.6" hidden="1"/>
    <row r="17096" ht="12.6" hidden="1"/>
    <row r="17097" ht="12.6" hidden="1"/>
    <row r="17098" ht="12.6" hidden="1"/>
    <row r="17099" ht="12.6" hidden="1"/>
    <row r="17100" ht="12.6" hidden="1"/>
    <row r="17101" ht="12.6" hidden="1"/>
    <row r="17102" ht="12.6" hidden="1"/>
    <row r="17103" ht="12.6" hidden="1"/>
    <row r="17104" ht="12.6" hidden="1"/>
    <row r="17105" ht="12.6" hidden="1"/>
    <row r="17106" ht="12.6" hidden="1"/>
    <row r="17107" ht="12.6" hidden="1"/>
    <row r="17108" ht="12.6" hidden="1"/>
    <row r="17109" ht="12.6" hidden="1"/>
    <row r="17110" ht="12.6" hidden="1"/>
    <row r="17111" ht="12.6" hidden="1"/>
    <row r="17112" ht="12.6" hidden="1"/>
    <row r="17113" ht="12.6" hidden="1"/>
    <row r="17114" ht="12.6" hidden="1"/>
    <row r="17115" ht="12.6" hidden="1"/>
    <row r="17116" ht="12.6" hidden="1"/>
    <row r="17117" ht="12.6" hidden="1"/>
    <row r="17118" ht="12.6" hidden="1"/>
    <row r="17119" ht="12.6" hidden="1"/>
    <row r="17120" ht="12.6" hidden="1"/>
    <row r="17121" ht="12.6" hidden="1"/>
    <row r="17122" ht="12.6" hidden="1"/>
    <row r="17123" ht="12.6" hidden="1"/>
    <row r="17124" ht="12.6" hidden="1"/>
    <row r="17125" ht="12.6" hidden="1"/>
    <row r="17126" ht="12.6" hidden="1"/>
    <row r="17127" ht="12.6" hidden="1"/>
    <row r="17128" ht="12.6" hidden="1"/>
    <row r="17129" ht="12.6" hidden="1"/>
    <row r="17130" ht="12.6" hidden="1"/>
    <row r="17131" ht="12.6" hidden="1"/>
    <row r="17132" ht="12.6" hidden="1"/>
    <row r="17133" ht="12.6" hidden="1"/>
    <row r="17134" ht="12.6" hidden="1"/>
    <row r="17135" ht="12.6" hidden="1"/>
    <row r="17136" ht="12.6" hidden="1"/>
    <row r="17137" ht="12.6" hidden="1"/>
    <row r="17138" ht="12.6" hidden="1"/>
    <row r="17139" ht="12.6" hidden="1"/>
    <row r="17140" ht="12.6" hidden="1"/>
    <row r="17141" ht="12.6" hidden="1"/>
    <row r="17142" ht="12.6" hidden="1"/>
    <row r="17143" ht="12.6" hidden="1"/>
    <row r="17144" ht="12.6" hidden="1"/>
    <row r="17145" ht="12.6" hidden="1"/>
    <row r="17146" ht="12.6" hidden="1"/>
    <row r="17147" ht="12.6" hidden="1"/>
    <row r="17148" ht="12.6" hidden="1"/>
    <row r="17149" ht="12.6" hidden="1"/>
    <row r="17150" ht="12.6" hidden="1"/>
    <row r="17151" ht="12.6" hidden="1"/>
    <row r="17152" ht="12.6" hidden="1"/>
    <row r="17153" ht="12.6" hidden="1"/>
    <row r="17154" ht="12.6" hidden="1"/>
    <row r="17155" ht="12.6" hidden="1"/>
    <row r="17156" ht="12.6" hidden="1"/>
    <row r="17157" ht="12.6" hidden="1"/>
    <row r="17158" ht="12.6" hidden="1"/>
    <row r="17159" ht="12.6" hidden="1"/>
    <row r="17160" ht="12.6" hidden="1"/>
    <row r="17161" ht="12.6" hidden="1"/>
    <row r="17162" ht="12.6" hidden="1"/>
    <row r="17163" ht="12.6" hidden="1"/>
    <row r="17164" ht="12.6" hidden="1"/>
    <row r="17165" ht="12.6" hidden="1"/>
    <row r="17166" ht="12.6" hidden="1"/>
    <row r="17167" ht="12.6" hidden="1"/>
    <row r="17168" ht="12.6" hidden="1"/>
    <row r="17169" ht="12.6" hidden="1"/>
    <row r="17170" ht="12.6" hidden="1"/>
    <row r="17171" ht="12.6" hidden="1"/>
    <row r="17172" ht="12.6" hidden="1"/>
    <row r="17173" ht="12.6" hidden="1"/>
    <row r="17174" ht="12.6" hidden="1"/>
    <row r="17175" ht="12.6" hidden="1"/>
    <row r="17176" ht="12.6" hidden="1"/>
    <row r="17177" ht="12.6" hidden="1"/>
    <row r="17178" ht="12.6" hidden="1"/>
    <row r="17179" ht="12.6" hidden="1"/>
    <row r="17180" ht="12.6" hidden="1"/>
    <row r="17181" ht="12.6" hidden="1"/>
    <row r="17182" ht="12.6" hidden="1"/>
    <row r="17183" ht="12.6" hidden="1"/>
    <row r="17184" ht="12.6" hidden="1"/>
    <row r="17185" ht="12.6" hidden="1"/>
    <row r="17186" ht="12.6" hidden="1"/>
    <row r="17187" ht="12.6" hidden="1"/>
    <row r="17188" ht="12.6" hidden="1"/>
    <row r="17189" ht="12.6" hidden="1"/>
    <row r="17190" ht="12.6" hidden="1"/>
    <row r="17191" ht="12.6" hidden="1"/>
    <row r="17192" ht="12.6" hidden="1"/>
    <row r="17193" ht="12.6" hidden="1"/>
    <row r="17194" ht="12.6" hidden="1"/>
    <row r="17195" ht="12.6" hidden="1"/>
    <row r="17196" ht="12.6" hidden="1"/>
    <row r="17197" ht="12.6" hidden="1"/>
    <row r="17198" ht="12.6" hidden="1"/>
    <row r="17199" ht="12.6" hidden="1"/>
    <row r="17200" ht="12.6" hidden="1"/>
    <row r="17201" ht="12.6" hidden="1"/>
    <row r="17202" ht="12.6" hidden="1"/>
    <row r="17203" ht="12.6" hidden="1"/>
    <row r="17204" ht="12.6" hidden="1"/>
    <row r="17205" ht="12.6" hidden="1"/>
    <row r="17206" ht="12.6" hidden="1"/>
    <row r="17207" ht="12.6" hidden="1"/>
    <row r="17208" ht="12.6" hidden="1"/>
    <row r="17209" ht="12.6" hidden="1"/>
    <row r="17210" ht="12.6" hidden="1"/>
    <row r="17211" ht="12.6" hidden="1"/>
    <row r="17212" ht="12.6" hidden="1"/>
    <row r="17213" ht="12.6" hidden="1"/>
    <row r="17214" ht="12.6" hidden="1"/>
    <row r="17215" ht="12.6" hidden="1"/>
    <row r="17216" ht="12.6" hidden="1"/>
    <row r="17217" ht="12.6" hidden="1"/>
    <row r="17218" ht="12.6" hidden="1"/>
    <row r="17219" ht="12.6" hidden="1"/>
    <row r="17220" ht="12.6" hidden="1"/>
    <row r="17221" ht="12.6" hidden="1"/>
    <row r="17222" ht="12.6" hidden="1"/>
    <row r="17223" ht="12.6" hidden="1"/>
    <row r="17224" ht="12.6" hidden="1"/>
    <row r="17225" ht="12.6" hidden="1"/>
    <row r="17226" ht="12.6" hidden="1"/>
    <row r="17227" ht="12.6" hidden="1"/>
    <row r="17228" ht="12.6" hidden="1"/>
    <row r="17229" ht="12.6" hidden="1"/>
    <row r="17230" ht="12.6" hidden="1"/>
    <row r="17231" ht="12.6" hidden="1"/>
    <row r="17232" ht="12.6" hidden="1"/>
    <row r="17233" ht="12.6" hidden="1"/>
    <row r="17234" ht="12.6" hidden="1"/>
    <row r="17235" ht="12.6" hidden="1"/>
    <row r="17236" ht="12.6" hidden="1"/>
    <row r="17237" ht="12.6" hidden="1"/>
    <row r="17238" ht="12.6" hidden="1"/>
    <row r="17239" ht="12.6" hidden="1"/>
    <row r="17240" ht="12.6" hidden="1"/>
    <row r="17241" ht="12.6" hidden="1"/>
    <row r="17242" ht="12.6" hidden="1"/>
    <row r="17243" ht="12.6" hidden="1"/>
    <row r="17244" ht="12.6" hidden="1"/>
    <row r="17245" ht="12.6" hidden="1"/>
    <row r="17246" ht="12.6" hidden="1"/>
    <row r="17247" ht="12.6" hidden="1"/>
    <row r="17248" ht="12.6" hidden="1"/>
    <row r="17249" ht="12.6" hidden="1"/>
    <row r="17250" ht="12.6" hidden="1"/>
    <row r="17251" ht="12.6" hidden="1"/>
    <row r="17252" ht="12.6" hidden="1"/>
    <row r="17253" ht="12.6" hidden="1"/>
    <row r="17254" ht="12.6" hidden="1"/>
    <row r="17255" ht="12.6" hidden="1"/>
    <row r="17256" ht="12.6" hidden="1"/>
    <row r="17257" ht="12.6" hidden="1"/>
    <row r="17258" ht="12.6" hidden="1"/>
    <row r="17259" ht="12.6" hidden="1"/>
    <row r="17260" ht="12.6" hidden="1"/>
    <row r="17261" ht="12.6" hidden="1"/>
    <row r="17262" ht="12.6" hidden="1"/>
    <row r="17263" ht="12.6" hidden="1"/>
    <row r="17264" ht="12.6" hidden="1"/>
    <row r="17265" ht="12.6" hidden="1"/>
    <row r="17266" ht="12.6" hidden="1"/>
    <row r="17267" ht="12.6" hidden="1"/>
    <row r="17268" ht="12.6" hidden="1"/>
    <row r="17269" ht="12.6" hidden="1"/>
    <row r="17270" ht="12.6" hidden="1"/>
    <row r="17271" ht="12.6" hidden="1"/>
    <row r="17272" ht="12.6" hidden="1"/>
    <row r="17273" ht="12.6" hidden="1"/>
    <row r="17274" ht="12.6" hidden="1"/>
    <row r="17275" ht="12.6" hidden="1"/>
    <row r="17276" ht="12.6" hidden="1"/>
    <row r="17277" ht="12.6" hidden="1"/>
    <row r="17278" ht="12.6" hidden="1"/>
    <row r="17279" ht="12.6" hidden="1"/>
    <row r="17280" ht="12.6" hidden="1"/>
    <row r="17281" ht="12.6" hidden="1"/>
    <row r="17282" ht="12.6" hidden="1"/>
    <row r="17283" ht="12.6" hidden="1"/>
    <row r="17284" ht="12.6" hidden="1"/>
    <row r="17285" ht="12.6" hidden="1"/>
    <row r="17286" ht="12.6" hidden="1"/>
    <row r="17287" ht="12.6" hidden="1"/>
    <row r="17288" ht="12.6" hidden="1"/>
    <row r="17289" ht="12.6" hidden="1"/>
    <row r="17290" ht="12.6" hidden="1"/>
    <row r="17291" ht="12.6" hidden="1"/>
    <row r="17292" ht="12.6" hidden="1"/>
    <row r="17293" ht="12.6" hidden="1"/>
    <row r="17294" ht="12.6" hidden="1"/>
    <row r="17295" ht="12.6" hidden="1"/>
    <row r="17296" ht="12.6" hidden="1"/>
    <row r="17297" ht="12.6" hidden="1"/>
    <row r="17298" ht="12.6" hidden="1"/>
    <row r="17299" ht="12.6" hidden="1"/>
    <row r="17300" ht="12.6" hidden="1"/>
    <row r="17301" ht="12.6" hidden="1"/>
    <row r="17302" ht="12.6" hidden="1"/>
    <row r="17303" ht="12.6" hidden="1"/>
    <row r="17304" ht="12.6" hidden="1"/>
    <row r="17305" ht="12.6" hidden="1"/>
    <row r="17306" ht="12.6" hidden="1"/>
    <row r="17307" ht="12.6" hidden="1"/>
    <row r="17308" ht="12.6" hidden="1"/>
    <row r="17309" ht="12.6" hidden="1"/>
    <row r="17310" ht="12.6" hidden="1"/>
    <row r="17311" ht="12.6" hidden="1"/>
    <row r="17312" ht="12.6" hidden="1"/>
    <row r="17313" ht="12.6" hidden="1"/>
    <row r="17314" ht="12.6" hidden="1"/>
    <row r="17315" ht="12.6" hidden="1"/>
    <row r="17316" ht="12.6" hidden="1"/>
    <row r="17317" ht="12.6" hidden="1"/>
    <row r="17318" ht="12.6" hidden="1"/>
    <row r="17319" ht="12.6" hidden="1"/>
    <row r="17320" ht="12.6" hidden="1"/>
    <row r="17321" ht="12.6" hidden="1"/>
    <row r="17322" ht="12.6" hidden="1"/>
    <row r="17323" ht="12.6" hidden="1"/>
    <row r="17324" ht="12.6" hidden="1"/>
    <row r="17325" ht="12.6" hidden="1"/>
    <row r="17326" ht="12.6" hidden="1"/>
    <row r="17327" ht="12.6" hidden="1"/>
    <row r="17328" ht="12.6" hidden="1"/>
    <row r="17329" ht="12.6" hidden="1"/>
    <row r="17330" ht="12.6" hidden="1"/>
    <row r="17331" ht="12.6" hidden="1"/>
    <row r="17332" ht="12.6" hidden="1"/>
    <row r="17333" ht="12.6" hidden="1"/>
    <row r="17334" ht="12.6" hidden="1"/>
    <row r="17335" ht="12.6" hidden="1"/>
    <row r="17336" ht="12.6" hidden="1"/>
    <row r="17337" ht="12.6" hidden="1"/>
    <row r="17338" ht="12.6" hidden="1"/>
    <row r="17339" ht="12.6" hidden="1"/>
    <row r="17340" ht="12.6" hidden="1"/>
    <row r="17341" ht="12.6" hidden="1"/>
    <row r="17342" ht="12.6" hidden="1"/>
    <row r="17343" ht="12.6" hidden="1"/>
    <row r="17344" ht="12.6" hidden="1"/>
    <row r="17345" ht="12.6" hidden="1"/>
    <row r="17346" ht="12.6" hidden="1"/>
    <row r="17347" ht="12.6" hidden="1"/>
    <row r="17348" ht="12.6" hidden="1"/>
    <row r="17349" ht="12.6" hidden="1"/>
    <row r="17350" ht="12.6" hidden="1"/>
    <row r="17351" ht="12.6" hidden="1"/>
    <row r="17352" ht="12.6" hidden="1"/>
    <row r="17353" ht="12.6" hidden="1"/>
    <row r="17354" ht="12.6" hidden="1"/>
    <row r="17355" ht="12.6" hidden="1"/>
    <row r="17356" ht="12.6" hidden="1"/>
    <row r="17357" ht="12.6" hidden="1"/>
    <row r="17358" ht="12.6" hidden="1"/>
    <row r="17359" ht="12.6" hidden="1"/>
    <row r="17360" ht="12.6" hidden="1"/>
    <row r="17361" ht="12.6" hidden="1"/>
    <row r="17362" ht="12.6" hidden="1"/>
    <row r="17363" ht="12.6" hidden="1"/>
    <row r="17364" ht="12.6" hidden="1"/>
    <row r="17365" ht="12.6" hidden="1"/>
    <row r="17366" ht="12.6" hidden="1"/>
    <row r="17367" ht="12.6" hidden="1"/>
    <row r="17368" ht="12.6" hidden="1"/>
    <row r="17369" ht="12.6" hidden="1"/>
    <row r="17370" ht="12.6" hidden="1"/>
    <row r="17371" ht="12.6" hidden="1"/>
    <row r="17372" ht="12.6" hidden="1"/>
    <row r="17373" ht="12.6" hidden="1"/>
    <row r="17374" ht="12.6" hidden="1"/>
    <row r="17375" ht="12.6" hidden="1"/>
    <row r="17376" ht="12.6" hidden="1"/>
    <row r="17377" ht="12.6" hidden="1"/>
    <row r="17378" ht="12.6" hidden="1"/>
    <row r="17379" ht="12.6" hidden="1"/>
    <row r="17380" ht="12.6" hidden="1"/>
    <row r="17381" ht="12.6" hidden="1"/>
    <row r="17382" ht="12.6" hidden="1"/>
    <row r="17383" ht="12.6" hidden="1"/>
    <row r="17384" ht="12.6" hidden="1"/>
    <row r="17385" ht="12.6" hidden="1"/>
    <row r="17386" ht="12.6" hidden="1"/>
    <row r="17387" ht="12.6" hidden="1"/>
    <row r="17388" ht="12.6" hidden="1"/>
    <row r="17389" ht="12.6" hidden="1"/>
    <row r="17390" ht="12.6" hidden="1"/>
    <row r="17391" ht="12.6" hidden="1"/>
    <row r="17392" ht="12.6" hidden="1"/>
    <row r="17393" ht="12.6" hidden="1"/>
    <row r="17394" ht="12.6" hidden="1"/>
    <row r="17395" ht="12.6" hidden="1"/>
    <row r="17396" ht="12.6" hidden="1"/>
    <row r="17397" ht="12.6" hidden="1"/>
    <row r="17398" ht="12.6" hidden="1"/>
    <row r="17399" ht="12.6" hidden="1"/>
    <row r="17400" ht="12.6" hidden="1"/>
    <row r="17401" ht="12.6" hidden="1"/>
    <row r="17402" ht="12.6" hidden="1"/>
    <row r="17403" ht="12.6" hidden="1"/>
    <row r="17404" ht="12.6" hidden="1"/>
    <row r="17405" ht="12.6" hidden="1"/>
    <row r="17406" ht="12.6" hidden="1"/>
    <row r="17407" ht="12.6" hidden="1"/>
    <row r="17408" ht="12.6" hidden="1"/>
    <row r="17409" ht="12.6" hidden="1"/>
    <row r="17410" ht="12.6" hidden="1"/>
    <row r="17411" ht="12.6" hidden="1"/>
    <row r="17412" ht="12.6" hidden="1"/>
    <row r="17413" ht="12.6" hidden="1"/>
    <row r="17414" ht="12.6" hidden="1"/>
    <row r="17415" ht="12.6" hidden="1"/>
    <row r="17416" ht="12.6" hidden="1"/>
    <row r="17417" ht="12.6" hidden="1"/>
    <row r="17418" ht="12.6" hidden="1"/>
    <row r="17419" ht="12.6" hidden="1"/>
    <row r="17420" ht="12.6" hidden="1"/>
    <row r="17421" ht="12.6" hidden="1"/>
    <row r="17422" ht="12.6" hidden="1"/>
    <row r="17423" ht="12.6" hidden="1"/>
    <row r="17424" ht="12.6" hidden="1"/>
    <row r="17425" ht="12.6" hidden="1"/>
    <row r="17426" ht="12.6" hidden="1"/>
    <row r="17427" ht="12.6" hidden="1"/>
    <row r="17428" ht="12.6" hidden="1"/>
    <row r="17429" ht="12.6" hidden="1"/>
    <row r="17430" ht="12.6" hidden="1"/>
    <row r="17431" ht="12.6" hidden="1"/>
    <row r="17432" ht="12.6" hidden="1"/>
    <row r="17433" ht="12.6" hidden="1"/>
    <row r="17434" ht="12.6" hidden="1"/>
    <row r="17435" ht="12.6" hidden="1"/>
    <row r="17436" ht="12.6" hidden="1"/>
    <row r="17437" ht="12.6" hidden="1"/>
    <row r="17438" ht="12.6" hidden="1"/>
    <row r="17439" ht="12.6" hidden="1"/>
    <row r="17440" ht="12.6" hidden="1"/>
    <row r="17441" ht="12.6" hidden="1"/>
    <row r="17442" ht="12.6" hidden="1"/>
    <row r="17443" ht="12.6" hidden="1"/>
    <row r="17444" ht="12.6" hidden="1"/>
    <row r="17445" ht="12.6" hidden="1"/>
    <row r="17446" ht="12.6" hidden="1"/>
    <row r="17447" ht="12.6" hidden="1"/>
    <row r="17448" ht="12.6" hidden="1"/>
    <row r="17449" ht="12.6" hidden="1"/>
    <row r="17450" ht="12.6" hidden="1"/>
    <row r="17451" ht="12.6" hidden="1"/>
    <row r="17452" ht="12.6" hidden="1"/>
    <row r="17453" ht="12.6" hidden="1"/>
    <row r="17454" ht="12.6" hidden="1"/>
    <row r="17455" ht="12.6" hidden="1"/>
    <row r="17456" ht="12.6" hidden="1"/>
    <row r="17457" ht="12.6" hidden="1"/>
    <row r="17458" ht="12.6" hidden="1"/>
    <row r="17459" ht="12.6" hidden="1"/>
    <row r="17460" ht="12.6" hidden="1"/>
    <row r="17461" ht="12.6" hidden="1"/>
    <row r="17462" ht="12.6" hidden="1"/>
    <row r="17463" ht="12.6" hidden="1"/>
    <row r="17464" ht="12.6" hidden="1"/>
    <row r="17465" ht="12.6" hidden="1"/>
    <row r="17466" ht="12.6" hidden="1"/>
    <row r="17467" ht="12.6" hidden="1"/>
    <row r="17468" ht="12.6" hidden="1"/>
    <row r="17469" ht="12.6" hidden="1"/>
    <row r="17470" ht="12.6" hidden="1"/>
    <row r="17471" ht="12.6" hidden="1"/>
    <row r="17472" ht="12.6" hidden="1"/>
    <row r="17473" ht="12.6" hidden="1"/>
    <row r="17474" ht="12.6" hidden="1"/>
    <row r="17475" ht="12.6" hidden="1"/>
    <row r="17476" ht="12.6" hidden="1"/>
    <row r="17477" ht="12.6" hidden="1"/>
    <row r="17478" ht="12.6" hidden="1"/>
    <row r="17479" ht="12.6" hidden="1"/>
    <row r="17480" ht="12.6" hidden="1"/>
    <row r="17481" ht="12.6" hidden="1"/>
    <row r="17482" ht="12.6" hidden="1"/>
    <row r="17483" ht="12.6" hidden="1"/>
    <row r="17484" ht="12.6" hidden="1"/>
    <row r="17485" ht="12.6" hidden="1"/>
    <row r="17486" ht="12.6" hidden="1"/>
    <row r="17487" ht="12.6" hidden="1"/>
    <row r="17488" ht="12.6" hidden="1"/>
    <row r="17489" ht="12.6" hidden="1"/>
    <row r="17490" ht="12.6" hidden="1"/>
    <row r="17491" ht="12.6" hidden="1"/>
    <row r="17492" ht="12.6" hidden="1"/>
    <row r="17493" ht="12.6" hidden="1"/>
    <row r="17494" ht="12.6" hidden="1"/>
    <row r="17495" ht="12.6" hidden="1"/>
    <row r="17496" ht="12.6" hidden="1"/>
    <row r="17497" ht="12.6" hidden="1"/>
    <row r="17498" ht="12.6" hidden="1"/>
    <row r="17499" ht="12.6" hidden="1"/>
    <row r="17500" ht="12.6" hidden="1"/>
    <row r="17501" ht="12.6" hidden="1"/>
    <row r="17502" ht="12.6" hidden="1"/>
    <row r="17503" ht="12.6" hidden="1"/>
    <row r="17504" ht="12.6" hidden="1"/>
    <row r="17505" ht="12.6" hidden="1"/>
    <row r="17506" ht="12.6" hidden="1"/>
    <row r="17507" ht="12.6" hidden="1"/>
    <row r="17508" ht="12.6" hidden="1"/>
    <row r="17509" ht="12.6" hidden="1"/>
    <row r="17510" ht="12.6" hidden="1"/>
    <row r="17511" ht="12.6" hidden="1"/>
    <row r="17512" ht="12.6" hidden="1"/>
    <row r="17513" ht="12.6" hidden="1"/>
    <row r="17514" ht="12.6" hidden="1"/>
    <row r="17515" ht="12.6" hidden="1"/>
    <row r="17516" ht="12.6" hidden="1"/>
    <row r="17517" ht="12.6" hidden="1"/>
    <row r="17518" ht="12.6" hidden="1"/>
    <row r="17519" ht="12.6" hidden="1"/>
    <row r="17520" ht="12.6" hidden="1"/>
    <row r="17521" ht="12.6" hidden="1"/>
    <row r="17522" ht="12.6" hidden="1"/>
    <row r="17523" ht="12.6" hidden="1"/>
    <row r="17524" ht="12.6" hidden="1"/>
    <row r="17525" ht="12.6" hidden="1"/>
    <row r="17526" ht="12.6" hidden="1"/>
    <row r="17527" ht="12.6" hidden="1"/>
    <row r="17528" ht="12.6" hidden="1"/>
    <row r="17529" ht="12.6" hidden="1"/>
    <row r="17530" ht="12.6" hidden="1"/>
    <row r="17531" ht="12.6" hidden="1"/>
    <row r="17532" ht="12.6" hidden="1"/>
    <row r="17533" ht="12.6" hidden="1"/>
    <row r="17534" ht="12.6" hidden="1"/>
    <row r="17535" ht="12.6" hidden="1"/>
    <row r="17536" ht="12.6" hidden="1"/>
    <row r="17537" ht="12.6" hidden="1"/>
    <row r="17538" ht="12.6" hidden="1"/>
    <row r="17539" ht="12.6" hidden="1"/>
    <row r="17540" ht="12.6" hidden="1"/>
    <row r="17541" ht="12.6" hidden="1"/>
    <row r="17542" ht="12.6" hidden="1"/>
    <row r="17543" ht="12.6" hidden="1"/>
    <row r="17544" ht="12.6" hidden="1"/>
    <row r="17545" ht="12.6" hidden="1"/>
    <row r="17546" ht="12.6" hidden="1"/>
    <row r="17547" ht="12.6" hidden="1"/>
    <row r="17548" ht="12.6" hidden="1"/>
    <row r="17549" ht="12.6" hidden="1"/>
    <row r="17550" ht="12.6" hidden="1"/>
    <row r="17551" ht="12.6" hidden="1"/>
    <row r="17552" ht="12.6" hidden="1"/>
    <row r="17553" ht="12.6" hidden="1"/>
    <row r="17554" ht="12.6" hidden="1"/>
    <row r="17555" ht="12.6" hidden="1"/>
    <row r="17556" ht="12.6" hidden="1"/>
    <row r="17557" ht="12.6" hidden="1"/>
    <row r="17558" ht="12.6" hidden="1"/>
    <row r="17559" ht="12.6" hidden="1"/>
    <row r="17560" ht="12.6" hidden="1"/>
    <row r="17561" ht="12.6" hidden="1"/>
    <row r="17562" ht="12.6" hidden="1"/>
    <row r="17563" ht="12.6" hidden="1"/>
    <row r="17564" ht="12.6" hidden="1"/>
    <row r="17565" ht="12.6" hidden="1"/>
    <row r="17566" ht="12.6" hidden="1"/>
    <row r="17567" ht="12.6" hidden="1"/>
    <row r="17568" ht="12.6" hidden="1"/>
    <row r="17569" ht="12.6" hidden="1"/>
    <row r="17570" ht="12.6" hidden="1"/>
    <row r="17571" ht="12.6" hidden="1"/>
    <row r="17572" ht="12.6" hidden="1"/>
    <row r="17573" ht="12.6" hidden="1"/>
    <row r="17574" ht="12.6" hidden="1"/>
    <row r="17575" ht="12.6" hidden="1"/>
    <row r="17576" ht="12.6" hidden="1"/>
    <row r="17577" ht="12.6" hidden="1"/>
    <row r="17578" ht="12.6" hidden="1"/>
    <row r="17579" ht="12.6" hidden="1"/>
    <row r="17580" ht="12.6" hidden="1"/>
    <row r="17581" ht="12.6" hidden="1"/>
    <row r="17582" ht="12.6" hidden="1"/>
    <row r="17583" ht="12.6" hidden="1"/>
    <row r="17584" ht="12.6" hidden="1"/>
    <row r="17585" ht="12.6" hidden="1"/>
    <row r="17586" ht="12.6" hidden="1"/>
    <row r="17587" ht="12.6" hidden="1"/>
    <row r="17588" ht="12.6" hidden="1"/>
    <row r="17589" ht="12.6" hidden="1"/>
    <row r="17590" ht="12.6" hidden="1"/>
    <row r="17591" ht="12.6" hidden="1"/>
    <row r="17592" ht="12.6" hidden="1"/>
    <row r="17593" ht="12.6" hidden="1"/>
    <row r="17594" ht="12.6" hidden="1"/>
    <row r="17595" ht="12.6" hidden="1"/>
    <row r="17596" ht="12.6" hidden="1"/>
    <row r="17597" ht="12.6" hidden="1"/>
    <row r="17598" ht="12.6" hidden="1"/>
    <row r="17599" ht="12.6" hidden="1"/>
    <row r="17600" ht="12.6" hidden="1"/>
    <row r="17601" ht="12.6" hidden="1"/>
    <row r="17602" ht="12.6" hidden="1"/>
    <row r="17603" ht="12.6" hidden="1"/>
    <row r="17604" ht="12.6" hidden="1"/>
    <row r="17605" ht="12.6" hidden="1"/>
    <row r="17606" ht="12.6" hidden="1"/>
    <row r="17607" ht="12.6" hidden="1"/>
    <row r="17608" ht="12.6" hidden="1"/>
    <row r="17609" ht="12.6" hidden="1"/>
    <row r="17610" ht="12.6" hidden="1"/>
    <row r="17611" ht="12.6" hidden="1"/>
    <row r="17612" ht="12.6" hidden="1"/>
    <row r="17613" ht="12.6" hidden="1"/>
    <row r="17614" ht="12.6" hidden="1"/>
    <row r="17615" ht="12.6" hidden="1"/>
    <row r="17616" ht="12.6" hidden="1"/>
    <row r="17617" ht="12.6" hidden="1"/>
    <row r="17618" ht="12.6" hidden="1"/>
    <row r="17619" ht="12.6" hidden="1"/>
    <row r="17620" ht="12.6" hidden="1"/>
    <row r="17621" ht="12.6" hidden="1"/>
    <row r="17622" ht="12.6" hidden="1"/>
    <row r="17623" ht="12.6" hidden="1"/>
    <row r="17624" ht="12.6" hidden="1"/>
    <row r="17625" ht="12.6" hidden="1"/>
    <row r="17626" ht="12.6" hidden="1"/>
    <row r="17627" ht="12.6" hidden="1"/>
    <row r="17628" ht="12.6" hidden="1"/>
    <row r="17629" ht="12.6" hidden="1"/>
    <row r="17630" ht="12.6" hidden="1"/>
    <row r="17631" ht="12.6" hidden="1"/>
    <row r="17632" ht="12.6" hidden="1"/>
    <row r="17633" ht="12.6" hidden="1"/>
    <row r="17634" ht="12.6" hidden="1"/>
    <row r="17635" ht="12.6" hidden="1"/>
    <row r="17636" ht="12.6" hidden="1"/>
    <row r="17637" ht="12.6" hidden="1"/>
    <row r="17638" ht="12.6" hidden="1"/>
    <row r="17639" ht="12.6" hidden="1"/>
    <row r="17640" ht="12.6" hidden="1"/>
    <row r="17641" ht="12.6" hidden="1"/>
    <row r="17642" ht="12.6" hidden="1"/>
    <row r="17643" ht="12.6" hidden="1"/>
    <row r="17644" ht="12.6" hidden="1"/>
    <row r="17645" ht="12.6" hidden="1"/>
    <row r="17646" ht="12.6" hidden="1"/>
    <row r="17647" ht="12.6" hidden="1"/>
    <row r="17648" ht="12.6" hidden="1"/>
    <row r="17649" ht="12.6" hidden="1"/>
    <row r="17650" ht="12.6" hidden="1"/>
    <row r="17651" ht="12.6" hidden="1"/>
    <row r="17652" ht="12.6" hidden="1"/>
    <row r="17653" ht="12.6" hidden="1"/>
    <row r="17654" ht="12.6" hidden="1"/>
    <row r="17655" ht="12.6" hidden="1"/>
    <row r="17656" ht="12.6" hidden="1"/>
    <row r="17657" ht="12.6" hidden="1"/>
    <row r="17658" ht="12.6" hidden="1"/>
    <row r="17659" ht="12.6" hidden="1"/>
    <row r="17660" ht="12.6" hidden="1"/>
    <row r="17661" ht="12.6" hidden="1"/>
    <row r="17662" ht="12.6" hidden="1"/>
    <row r="17663" ht="12.6" hidden="1"/>
    <row r="17664" ht="12.6" hidden="1"/>
    <row r="17665" ht="12.6" hidden="1"/>
    <row r="17666" ht="12.6" hidden="1"/>
    <row r="17667" ht="12.6" hidden="1"/>
    <row r="17668" ht="12.6" hidden="1"/>
    <row r="17669" ht="12.6" hidden="1"/>
    <row r="17670" ht="12.6" hidden="1"/>
    <row r="17671" ht="12.6" hidden="1"/>
    <row r="17672" ht="12.6" hidden="1"/>
    <row r="17673" ht="12.6" hidden="1"/>
    <row r="17674" ht="12.6" hidden="1"/>
    <row r="17675" ht="12.6" hidden="1"/>
    <row r="17676" ht="12.6" hidden="1"/>
    <row r="17677" ht="12.6" hidden="1"/>
    <row r="17678" ht="12.6" hidden="1"/>
    <row r="17679" ht="12.6" hidden="1"/>
    <row r="17680" ht="12.6" hidden="1"/>
    <row r="17681" ht="12.6" hidden="1"/>
    <row r="17682" ht="12.6" hidden="1"/>
    <row r="17683" ht="12.6" hidden="1"/>
    <row r="17684" ht="12.6" hidden="1"/>
    <row r="17685" ht="12.6" hidden="1"/>
    <row r="17686" ht="12.6" hidden="1"/>
    <row r="17687" ht="12.6" hidden="1"/>
    <row r="17688" ht="12.6" hidden="1"/>
    <row r="17689" ht="12.6" hidden="1"/>
    <row r="17690" ht="12.6" hidden="1"/>
    <row r="17691" ht="12.6" hidden="1"/>
    <row r="17692" ht="12.6" hidden="1"/>
    <row r="17693" ht="12.6" hidden="1"/>
    <row r="17694" ht="12.6" hidden="1"/>
    <row r="17695" ht="12.6" hidden="1"/>
    <row r="17696" ht="12.6" hidden="1"/>
    <row r="17697" ht="12.6" hidden="1"/>
    <row r="17698" ht="12.6" hidden="1"/>
    <row r="17699" ht="12.6" hidden="1"/>
    <row r="17700" ht="12.6" hidden="1"/>
    <row r="17701" ht="12.6" hidden="1"/>
    <row r="17702" ht="12.6" hidden="1"/>
    <row r="17703" ht="12.6" hidden="1"/>
    <row r="17704" ht="12.6" hidden="1"/>
    <row r="17705" ht="12.6" hidden="1"/>
    <row r="17706" ht="12.6" hidden="1"/>
    <row r="17707" ht="12.6" hidden="1"/>
    <row r="17708" ht="12.6" hidden="1"/>
    <row r="17709" ht="12.6" hidden="1"/>
    <row r="17710" ht="12.6" hidden="1"/>
    <row r="17711" ht="12.6" hidden="1"/>
    <row r="17712" ht="12.6" hidden="1"/>
    <row r="17713" ht="12.6" hidden="1"/>
    <row r="17714" ht="12.6" hidden="1"/>
    <row r="17715" ht="12.6" hidden="1"/>
    <row r="17716" ht="12.6" hidden="1"/>
    <row r="17717" ht="12.6" hidden="1"/>
    <row r="17718" ht="12.6" hidden="1"/>
    <row r="17719" ht="12.6" hidden="1"/>
    <row r="17720" ht="12.6" hidden="1"/>
    <row r="17721" ht="12.6" hidden="1"/>
    <row r="17722" ht="12.6" hidden="1"/>
    <row r="17723" ht="12.6" hidden="1"/>
    <row r="17724" ht="12.6" hidden="1"/>
    <row r="17725" ht="12.6" hidden="1"/>
    <row r="17726" ht="12.6" hidden="1"/>
    <row r="17727" ht="12.6" hidden="1"/>
    <row r="17728" ht="12.6" hidden="1"/>
    <row r="17729" ht="12.6" hidden="1"/>
    <row r="17730" ht="12.6" hidden="1"/>
    <row r="17731" ht="12.6" hidden="1"/>
    <row r="17732" ht="12.6" hidden="1"/>
    <row r="17733" ht="12.6" hidden="1"/>
    <row r="17734" ht="12.6" hidden="1"/>
    <row r="17735" ht="12.6" hidden="1"/>
    <row r="17736" ht="12.6" hidden="1"/>
    <row r="17737" ht="12.6" hidden="1"/>
    <row r="17738" ht="12.6" hidden="1"/>
    <row r="17739" ht="12.6" hidden="1"/>
    <row r="17740" ht="12.6" hidden="1"/>
    <row r="17741" ht="12.6" hidden="1"/>
    <row r="17742" ht="12.6" hidden="1"/>
    <row r="17743" ht="12.6" hidden="1"/>
    <row r="17744" ht="12.6" hidden="1"/>
    <row r="17745" ht="12.6" hidden="1"/>
    <row r="17746" ht="12.6" hidden="1"/>
    <row r="17747" ht="12.6" hidden="1"/>
    <row r="17748" ht="12.6" hidden="1"/>
    <row r="17749" ht="12.6" hidden="1"/>
    <row r="17750" ht="12.6" hidden="1"/>
    <row r="17751" ht="12.6" hidden="1"/>
    <row r="17752" ht="12.6" hidden="1"/>
    <row r="17753" ht="12.6" hidden="1"/>
    <row r="17754" ht="12.6" hidden="1"/>
    <row r="17755" ht="12.6" hidden="1"/>
    <row r="17756" ht="12.6" hidden="1"/>
    <row r="17757" ht="12.6" hidden="1"/>
    <row r="17758" ht="12.6" hidden="1"/>
    <row r="17759" ht="12.6" hidden="1"/>
    <row r="17760" ht="12.6" hidden="1"/>
    <row r="17761" ht="12.6" hidden="1"/>
    <row r="17762" ht="12.6" hidden="1"/>
    <row r="17763" ht="12.6" hidden="1"/>
    <row r="17764" ht="12.6" hidden="1"/>
    <row r="17765" ht="12.6" hidden="1"/>
    <row r="17766" ht="12.6" hidden="1"/>
    <row r="17767" ht="12.6" hidden="1"/>
    <row r="17768" ht="12.6" hidden="1"/>
    <row r="17769" ht="12.6" hidden="1"/>
    <row r="17770" ht="12.6" hidden="1"/>
    <row r="17771" ht="12.6" hidden="1"/>
    <row r="17772" ht="12.6" hidden="1"/>
    <row r="17773" ht="12.6" hidden="1"/>
    <row r="17774" ht="12.6" hidden="1"/>
    <row r="17775" ht="12.6" hidden="1"/>
    <row r="17776" ht="12.6" hidden="1"/>
    <row r="17777" ht="12.6" hidden="1"/>
    <row r="17778" ht="12.6" hidden="1"/>
    <row r="17779" ht="12.6" hidden="1"/>
    <row r="17780" ht="12.6" hidden="1"/>
    <row r="17781" ht="12.6" hidden="1"/>
    <row r="17782" ht="12.6" hidden="1"/>
    <row r="17783" ht="12.6" hidden="1"/>
    <row r="17784" ht="12.6" hidden="1"/>
    <row r="17785" ht="12.6" hidden="1"/>
    <row r="17786" ht="12.6" hidden="1"/>
    <row r="17787" ht="12.6" hidden="1"/>
    <row r="17788" ht="12.6" hidden="1"/>
    <row r="17789" ht="12.6" hidden="1"/>
    <row r="17790" ht="12.6" hidden="1"/>
    <row r="17791" ht="12.6" hidden="1"/>
    <row r="17792" ht="12.6" hidden="1"/>
    <row r="17793" ht="12.6" hidden="1"/>
    <row r="17794" ht="12.6" hidden="1"/>
    <row r="17795" ht="12.6" hidden="1"/>
    <row r="17796" ht="12.6" hidden="1"/>
    <row r="17797" ht="12.6" hidden="1"/>
    <row r="17798" ht="12.6" hidden="1"/>
    <row r="17799" ht="12.6" hidden="1"/>
    <row r="17800" ht="12.6" hidden="1"/>
    <row r="17801" ht="12.6" hidden="1"/>
    <row r="17802" ht="12.6" hidden="1"/>
    <row r="17803" ht="12.6" hidden="1"/>
    <row r="17804" ht="12.6" hidden="1"/>
    <row r="17805" ht="12.6" hidden="1"/>
    <row r="17806" ht="12.6" hidden="1"/>
    <row r="17807" ht="12.6" hidden="1"/>
    <row r="17808" ht="12.6" hidden="1"/>
    <row r="17809" ht="12.6" hidden="1"/>
    <row r="17810" ht="12.6" hidden="1"/>
    <row r="17811" ht="12.6" hidden="1"/>
    <row r="17812" ht="12.6" hidden="1"/>
    <row r="17813" ht="12.6" hidden="1"/>
    <row r="17814" ht="12.6" hidden="1"/>
    <row r="17815" ht="12.6" hidden="1"/>
    <row r="17816" ht="12.6" hidden="1"/>
    <row r="17817" ht="12.6" hidden="1"/>
    <row r="17818" ht="12.6" hidden="1"/>
    <row r="17819" ht="12.6" hidden="1"/>
    <row r="17820" ht="12.6" hidden="1"/>
    <row r="17821" ht="12.6" hidden="1"/>
    <row r="17822" ht="12.6" hidden="1"/>
    <row r="17823" ht="12.6" hidden="1"/>
    <row r="17824" ht="12.6" hidden="1"/>
    <row r="17825" ht="12.6" hidden="1"/>
    <row r="17826" ht="12.6" hidden="1"/>
    <row r="17827" ht="12.6" hidden="1"/>
    <row r="17828" ht="12.6" hidden="1"/>
    <row r="17829" ht="12.6" hidden="1"/>
    <row r="17830" ht="12.6" hidden="1"/>
    <row r="17831" ht="12.6" hidden="1"/>
    <row r="17832" ht="12.6" hidden="1"/>
    <row r="17833" ht="12.6" hidden="1"/>
    <row r="17834" ht="12.6" hidden="1"/>
    <row r="17835" ht="12.6" hidden="1"/>
    <row r="17836" ht="12.6" hidden="1"/>
    <row r="17837" ht="12.6" hidden="1"/>
    <row r="17838" ht="12.6" hidden="1"/>
    <row r="17839" ht="12.6" hidden="1"/>
    <row r="17840" ht="12.6" hidden="1"/>
    <row r="17841" ht="12.6" hidden="1"/>
    <row r="17842" ht="12.6" hidden="1"/>
    <row r="17843" ht="12.6" hidden="1"/>
    <row r="17844" ht="12.6" hidden="1"/>
    <row r="17845" ht="12.6" hidden="1"/>
    <row r="17846" ht="12.6" hidden="1"/>
    <row r="17847" ht="12.6" hidden="1"/>
    <row r="17848" ht="12.6" hidden="1"/>
    <row r="17849" ht="12.6" hidden="1"/>
    <row r="17850" ht="12.6" hidden="1"/>
    <row r="17851" ht="12.6" hidden="1"/>
    <row r="17852" ht="12.6" hidden="1"/>
    <row r="17853" ht="12.6" hidden="1"/>
    <row r="17854" ht="12.6" hidden="1"/>
    <row r="17855" ht="12.6" hidden="1"/>
    <row r="17856" ht="12.6" hidden="1"/>
    <row r="17857" ht="12.6" hidden="1"/>
    <row r="17858" ht="12.6" hidden="1"/>
    <row r="17859" ht="12.6" hidden="1"/>
    <row r="17860" ht="12.6" hidden="1"/>
    <row r="17861" ht="12.6" hidden="1"/>
    <row r="17862" ht="12.6" hidden="1"/>
    <row r="17863" ht="12.6" hidden="1"/>
    <row r="17864" ht="12.6" hidden="1"/>
    <row r="17865" ht="12.6" hidden="1"/>
    <row r="17866" ht="12.6" hidden="1"/>
    <row r="17867" ht="12.6" hidden="1"/>
    <row r="17868" ht="12.6" hidden="1"/>
    <row r="17869" ht="12.6" hidden="1"/>
    <row r="17870" ht="12.6" hidden="1"/>
    <row r="17871" ht="12.6" hidden="1"/>
    <row r="17872" ht="12.6" hidden="1"/>
    <row r="17873" ht="12.6" hidden="1"/>
    <row r="17874" ht="12.6" hidden="1"/>
    <row r="17875" ht="12.6" hidden="1"/>
    <row r="17876" ht="12.6" hidden="1"/>
    <row r="17877" ht="12.6" hidden="1"/>
    <row r="17878" ht="12.6" hidden="1"/>
    <row r="17879" ht="12.6" hidden="1"/>
    <row r="17880" ht="12.6" hidden="1"/>
    <row r="17881" ht="12.6" hidden="1"/>
    <row r="17882" ht="12.6" hidden="1"/>
    <row r="17883" ht="12.6" hidden="1"/>
    <row r="17884" ht="12.6" hidden="1"/>
    <row r="17885" ht="12.6" hidden="1"/>
    <row r="17886" ht="12.6" hidden="1"/>
    <row r="17887" ht="12.6" hidden="1"/>
    <row r="17888" ht="12.6" hidden="1"/>
    <row r="17889" ht="12.6" hidden="1"/>
    <row r="17890" ht="12.6" hidden="1"/>
    <row r="17891" ht="12.6" hidden="1"/>
    <row r="17892" ht="12.6" hidden="1"/>
    <row r="17893" ht="12.6" hidden="1"/>
    <row r="17894" ht="12.6" hidden="1"/>
    <row r="17895" ht="12.6" hidden="1"/>
    <row r="17896" ht="12.6" hidden="1"/>
    <row r="17897" ht="12.6" hidden="1"/>
    <row r="17898" ht="12.6" hidden="1"/>
    <row r="17899" ht="12.6" hidden="1"/>
    <row r="17900" ht="12.6" hidden="1"/>
    <row r="17901" ht="12.6" hidden="1"/>
    <row r="17902" ht="12.6" hidden="1"/>
    <row r="17903" ht="12.6" hidden="1"/>
    <row r="17904" ht="12.6" hidden="1"/>
    <row r="17905" ht="12.6" hidden="1"/>
    <row r="17906" ht="12.6" hidden="1"/>
    <row r="17907" ht="12.6" hidden="1"/>
    <row r="17908" ht="12.6" hidden="1"/>
    <row r="17909" ht="12.6" hidden="1"/>
    <row r="17910" ht="12.6" hidden="1"/>
    <row r="17911" ht="12.6" hidden="1"/>
    <row r="17912" ht="12.6" hidden="1"/>
    <row r="17913" ht="12.6" hidden="1"/>
    <row r="17914" ht="12.6" hidden="1"/>
    <row r="17915" ht="12.6" hidden="1"/>
    <row r="17916" ht="12.6" hidden="1"/>
    <row r="17917" ht="12.6" hidden="1"/>
    <row r="17918" ht="12.6" hidden="1"/>
    <row r="17919" ht="12.6" hidden="1"/>
    <row r="17920" ht="12.6" hidden="1"/>
    <row r="17921" ht="12.6" hidden="1"/>
    <row r="17922" ht="12.6" hidden="1"/>
    <row r="17923" ht="12.6" hidden="1"/>
    <row r="17924" ht="12.6" hidden="1"/>
    <row r="17925" ht="12.6" hidden="1"/>
    <row r="17926" ht="12.6" hidden="1"/>
    <row r="17927" ht="12.6" hidden="1"/>
    <row r="17928" ht="12.6" hidden="1"/>
    <row r="17929" ht="12.6" hidden="1"/>
    <row r="17930" ht="12.6" hidden="1"/>
    <row r="17931" ht="12.6" hidden="1"/>
    <row r="17932" ht="12.6" hidden="1"/>
    <row r="17933" ht="12.6" hidden="1"/>
    <row r="17934" ht="12.6" hidden="1"/>
    <row r="17935" ht="12.6" hidden="1"/>
    <row r="17936" ht="12.6" hidden="1"/>
    <row r="17937" ht="12.6" hidden="1"/>
    <row r="17938" ht="12.6" hidden="1"/>
    <row r="17939" ht="12.6" hidden="1"/>
    <row r="17940" ht="12.6" hidden="1"/>
    <row r="17941" ht="12.6" hidden="1"/>
    <row r="17942" ht="12.6" hidden="1"/>
    <row r="17943" ht="12.6" hidden="1"/>
    <row r="17944" ht="12.6" hidden="1"/>
    <row r="17945" ht="12.6" hidden="1"/>
    <row r="17946" ht="12.6" hidden="1"/>
    <row r="17947" ht="12.6" hidden="1"/>
    <row r="17948" ht="12.6" hidden="1"/>
    <row r="17949" ht="12.6" hidden="1"/>
    <row r="17950" ht="12.6" hidden="1"/>
    <row r="17951" ht="12.6" hidden="1"/>
    <row r="17952" ht="12.6" hidden="1"/>
    <row r="17953" ht="12.6" hidden="1"/>
    <row r="17954" ht="12.6" hidden="1"/>
    <row r="17955" ht="12.6" hidden="1"/>
    <row r="17956" ht="12.6" hidden="1"/>
    <row r="17957" ht="12.6" hidden="1"/>
    <row r="17958" ht="12.6" hidden="1"/>
    <row r="17959" ht="12.6" hidden="1"/>
    <row r="17960" ht="12.6" hidden="1"/>
    <row r="17961" ht="12.6" hidden="1"/>
    <row r="17962" ht="12.6" hidden="1"/>
    <row r="17963" ht="12.6" hidden="1"/>
    <row r="17964" ht="12.6" hidden="1"/>
    <row r="17965" ht="12.6" hidden="1"/>
    <row r="17966" ht="12.6" hidden="1"/>
    <row r="17967" ht="12.6" hidden="1"/>
    <row r="17968" ht="12.6" hidden="1"/>
    <row r="17969" ht="12.6" hidden="1"/>
    <row r="17970" ht="12.6" hidden="1"/>
    <row r="17971" ht="12.6" hidden="1"/>
    <row r="17972" ht="12.6" hidden="1"/>
    <row r="17973" ht="12.6" hidden="1"/>
    <row r="17974" ht="12.6" hidden="1"/>
    <row r="17975" ht="12.6" hidden="1"/>
    <row r="17976" ht="12.6" hidden="1"/>
    <row r="17977" ht="12.6" hidden="1"/>
    <row r="17978" ht="12.6" hidden="1"/>
    <row r="17979" ht="12.6" hidden="1"/>
    <row r="17980" ht="12.6" hidden="1"/>
    <row r="17981" ht="12.6" hidden="1"/>
    <row r="17982" ht="12.6" hidden="1"/>
    <row r="17983" ht="12.6" hidden="1"/>
    <row r="17984" ht="12.6" hidden="1"/>
    <row r="17985" ht="12.6" hidden="1"/>
    <row r="17986" ht="12.6" hidden="1"/>
    <row r="17987" ht="12.6" hidden="1"/>
    <row r="17988" ht="12.6" hidden="1"/>
    <row r="17989" ht="12.6" hidden="1"/>
    <row r="17990" ht="12.6" hidden="1"/>
    <row r="17991" ht="12.6" hidden="1"/>
    <row r="17992" ht="12.6" hidden="1"/>
    <row r="17993" ht="12.6" hidden="1"/>
    <row r="17994" ht="12.6" hidden="1"/>
    <row r="17995" ht="12.6" hidden="1"/>
    <row r="17996" ht="12.6" hidden="1"/>
    <row r="17997" ht="12.6" hidden="1"/>
    <row r="17998" ht="12.6" hidden="1"/>
    <row r="17999" ht="12.6" hidden="1"/>
    <row r="18000" ht="12.6" hidden="1"/>
    <row r="18001" ht="12.6" hidden="1"/>
    <row r="18002" ht="12.6" hidden="1"/>
    <row r="18003" ht="12.6" hidden="1"/>
    <row r="18004" ht="12.6" hidden="1"/>
    <row r="18005" ht="12.6" hidden="1"/>
    <row r="18006" ht="12.6" hidden="1"/>
    <row r="18007" ht="12.6" hidden="1"/>
    <row r="18008" ht="12.6" hidden="1"/>
    <row r="18009" ht="12.6" hidden="1"/>
    <row r="18010" ht="12.6" hidden="1"/>
    <row r="18011" ht="12.6" hidden="1"/>
    <row r="18012" ht="12.6" hidden="1"/>
    <row r="18013" ht="12.6" hidden="1"/>
    <row r="18014" ht="12.6" hidden="1"/>
    <row r="18015" ht="12.6" hidden="1"/>
    <row r="18016" ht="12.6" hidden="1"/>
    <row r="18017" ht="12.6" hidden="1"/>
    <row r="18018" ht="12.6" hidden="1"/>
    <row r="18019" ht="12.6" hidden="1"/>
    <row r="18020" ht="12.6" hidden="1"/>
    <row r="18021" ht="12.6" hidden="1"/>
    <row r="18022" ht="12.6" hidden="1"/>
    <row r="18023" ht="12.6" hidden="1"/>
    <row r="18024" ht="12.6" hidden="1"/>
    <row r="18025" ht="12.6" hidden="1"/>
    <row r="18026" ht="12.6" hidden="1"/>
    <row r="18027" ht="12.6" hidden="1"/>
    <row r="18028" ht="12.6" hidden="1"/>
    <row r="18029" ht="12.6" hidden="1"/>
    <row r="18030" ht="12.6" hidden="1"/>
    <row r="18031" ht="12.6" hidden="1"/>
    <row r="18032" ht="12.6" hidden="1"/>
    <row r="18033" ht="12.6" hidden="1"/>
    <row r="18034" ht="12.6" hidden="1"/>
    <row r="18035" ht="12.6" hidden="1"/>
    <row r="18036" ht="12.6" hidden="1"/>
    <row r="18037" ht="12.6" hidden="1"/>
    <row r="18038" ht="12.6" hidden="1"/>
    <row r="18039" ht="12.6" hidden="1"/>
    <row r="18040" ht="12.6" hidden="1"/>
    <row r="18041" ht="12.6" hidden="1"/>
    <row r="18042" ht="12.6" hidden="1"/>
    <row r="18043" ht="12.6" hidden="1"/>
    <row r="18044" ht="12.6" hidden="1"/>
    <row r="18045" ht="12.6" hidden="1"/>
    <row r="18046" ht="12.6" hidden="1"/>
    <row r="18047" ht="12.6" hidden="1"/>
    <row r="18048" ht="12.6" hidden="1"/>
    <row r="18049" ht="12.6" hidden="1"/>
    <row r="18050" ht="12.6" hidden="1"/>
    <row r="18051" ht="12.6" hidden="1"/>
    <row r="18052" ht="12.6" hidden="1"/>
    <row r="18053" ht="12.6" hidden="1"/>
    <row r="18054" ht="12.6" hidden="1"/>
    <row r="18055" ht="12.6" hidden="1"/>
    <row r="18056" ht="12.6" hidden="1"/>
    <row r="18057" ht="12.6" hidden="1"/>
    <row r="18058" ht="12.6" hidden="1"/>
    <row r="18059" ht="12.6" hidden="1"/>
    <row r="18060" ht="12.6" hidden="1"/>
    <row r="18061" ht="12.6" hidden="1"/>
    <row r="18062" ht="12.6" hidden="1"/>
    <row r="18063" ht="12.6" hidden="1"/>
    <row r="18064" ht="12.6" hidden="1"/>
    <row r="18065" ht="12.6" hidden="1"/>
    <row r="18066" ht="12.6" hidden="1"/>
    <row r="18067" ht="12.6" hidden="1"/>
    <row r="18068" ht="12.6" hidden="1"/>
    <row r="18069" ht="12.6" hidden="1"/>
    <row r="18070" ht="12.6" hidden="1"/>
    <row r="18071" ht="12.6" hidden="1"/>
    <row r="18072" ht="12.6" hidden="1"/>
    <row r="18073" ht="12.6" hidden="1"/>
    <row r="18074" ht="12.6" hidden="1"/>
    <row r="18075" ht="12.6" hidden="1"/>
    <row r="18076" ht="12.6" hidden="1"/>
    <row r="18077" ht="12.6" hidden="1"/>
    <row r="18078" ht="12.6" hidden="1"/>
    <row r="18079" ht="12.6" hidden="1"/>
    <row r="18080" ht="12.6" hidden="1"/>
    <row r="18081" ht="12.6" hidden="1"/>
    <row r="18082" ht="12.6" hidden="1"/>
    <row r="18083" ht="12.6" hidden="1"/>
    <row r="18084" ht="12.6" hidden="1"/>
    <row r="18085" ht="12.6" hidden="1"/>
    <row r="18086" ht="12.6" hidden="1"/>
    <row r="18087" ht="12.6" hidden="1"/>
    <row r="18088" ht="12.6" hidden="1"/>
    <row r="18089" ht="12.6" hidden="1"/>
    <row r="18090" ht="12.6" hidden="1"/>
    <row r="18091" ht="12.6" hidden="1"/>
    <row r="18092" ht="12.6" hidden="1"/>
    <row r="18093" ht="12.6" hidden="1"/>
    <row r="18094" ht="12.6" hidden="1"/>
    <row r="18095" ht="12.6" hidden="1"/>
    <row r="18096" ht="12.6" hidden="1"/>
    <row r="18097" ht="12.6" hidden="1"/>
    <row r="18098" ht="12.6" hidden="1"/>
    <row r="18099" ht="12.6" hidden="1"/>
    <row r="18100" ht="12.6" hidden="1"/>
    <row r="18101" ht="12.6" hidden="1"/>
    <row r="18102" ht="12.6" hidden="1"/>
    <row r="18103" ht="12.6" hidden="1"/>
    <row r="18104" ht="12.6" hidden="1"/>
    <row r="18105" ht="12.6" hidden="1"/>
    <row r="18106" ht="12.6" hidden="1"/>
    <row r="18107" ht="12.6" hidden="1"/>
    <row r="18108" ht="12.6" hidden="1"/>
    <row r="18109" ht="12.6" hidden="1"/>
    <row r="18110" ht="12.6" hidden="1"/>
    <row r="18111" ht="12.6" hidden="1"/>
    <row r="18112" ht="12.6" hidden="1"/>
    <row r="18113" ht="12.6" hidden="1"/>
    <row r="18114" ht="12.6" hidden="1"/>
    <row r="18115" ht="12.6" hidden="1"/>
    <row r="18116" ht="12.6" hidden="1"/>
    <row r="18117" ht="12.6" hidden="1"/>
    <row r="18118" ht="12.6" hidden="1"/>
    <row r="18119" ht="12.6" hidden="1"/>
    <row r="18120" ht="12.6" hidden="1"/>
    <row r="18121" ht="12.6" hidden="1"/>
    <row r="18122" ht="12.6" hidden="1"/>
    <row r="18123" ht="12.6" hidden="1"/>
    <row r="18124" ht="12.6" hidden="1"/>
    <row r="18125" ht="12.6" hidden="1"/>
    <row r="18126" ht="12.6" hidden="1"/>
    <row r="18127" ht="12.6" hidden="1"/>
    <row r="18128" ht="12.6" hidden="1"/>
    <row r="18129" ht="12.6" hidden="1"/>
    <row r="18130" ht="12.6" hidden="1"/>
    <row r="18131" ht="12.6" hidden="1"/>
    <row r="18132" ht="12.6" hidden="1"/>
    <row r="18133" ht="12.6" hidden="1"/>
    <row r="18134" ht="12.6" hidden="1"/>
    <row r="18135" ht="12.6" hidden="1"/>
    <row r="18136" ht="12.6" hidden="1"/>
    <row r="18137" ht="12.6" hidden="1"/>
    <row r="18138" ht="12.6" hidden="1"/>
    <row r="18139" ht="12.6" hidden="1"/>
    <row r="18140" ht="12.6" hidden="1"/>
    <row r="18141" ht="12.6" hidden="1"/>
    <row r="18142" ht="12.6" hidden="1"/>
    <row r="18143" ht="12.6" hidden="1"/>
    <row r="18144" ht="12.6" hidden="1"/>
    <row r="18145" ht="12.6" hidden="1"/>
    <row r="18146" ht="12.6" hidden="1"/>
    <row r="18147" ht="12.6" hidden="1"/>
    <row r="18148" ht="12.6" hidden="1"/>
    <row r="18149" ht="12.6" hidden="1"/>
    <row r="18150" ht="12.6" hidden="1"/>
    <row r="18151" ht="12.6" hidden="1"/>
    <row r="18152" ht="12.6" hidden="1"/>
    <row r="18153" ht="12.6" hidden="1"/>
    <row r="18154" ht="12.6" hidden="1"/>
    <row r="18155" ht="12.6" hidden="1"/>
    <row r="18156" ht="12.6" hidden="1"/>
    <row r="18157" ht="12.6" hidden="1"/>
    <row r="18158" ht="12.6" hidden="1"/>
    <row r="18159" ht="12.6" hidden="1"/>
    <row r="18160" ht="12.6" hidden="1"/>
    <row r="18161" ht="12.6" hidden="1"/>
    <row r="18162" ht="12.6" hidden="1"/>
    <row r="18163" ht="12.6" hidden="1"/>
    <row r="18164" ht="12.6" hidden="1"/>
    <row r="18165" ht="12.6" hidden="1"/>
    <row r="18166" ht="12.6" hidden="1"/>
    <row r="18167" ht="12.6" hidden="1"/>
    <row r="18168" ht="12.6" hidden="1"/>
    <row r="18169" ht="12.6" hidden="1"/>
    <row r="18170" ht="12.6" hidden="1"/>
    <row r="18171" ht="12.6" hidden="1"/>
    <row r="18172" ht="12.6" hidden="1"/>
    <row r="18173" ht="12.6" hidden="1"/>
    <row r="18174" ht="12.6" hidden="1"/>
    <row r="18175" ht="12.6" hidden="1"/>
    <row r="18176" ht="12.6" hidden="1"/>
    <row r="18177" ht="12.6" hidden="1"/>
    <row r="18178" ht="12.6" hidden="1"/>
    <row r="18179" ht="12.6" hidden="1"/>
    <row r="18180" ht="12.6" hidden="1"/>
    <row r="18181" ht="12.6" hidden="1"/>
    <row r="18182" ht="12.6" hidden="1"/>
    <row r="18183" ht="12.6" hidden="1"/>
    <row r="18184" ht="12.6" hidden="1"/>
    <row r="18185" ht="12.6" hidden="1"/>
    <row r="18186" ht="12.6" hidden="1"/>
    <row r="18187" ht="12.6" hidden="1"/>
    <row r="18188" ht="12.6" hidden="1"/>
    <row r="18189" ht="12.6" hidden="1"/>
    <row r="18190" ht="12.6" hidden="1"/>
    <row r="18191" ht="12.6" hidden="1"/>
    <row r="18192" ht="12.6" hidden="1"/>
    <row r="18193" ht="12.6" hidden="1"/>
    <row r="18194" ht="12.6" hidden="1"/>
    <row r="18195" ht="12.6" hidden="1"/>
    <row r="18196" ht="12.6" hidden="1"/>
    <row r="18197" ht="12.6" hidden="1"/>
    <row r="18198" ht="12.6" hidden="1"/>
    <row r="18199" ht="12.6" hidden="1"/>
    <row r="18200" ht="12.6" hidden="1"/>
    <row r="18201" ht="12.6" hidden="1"/>
    <row r="18202" ht="12.6" hidden="1"/>
    <row r="18203" ht="12.6" hidden="1"/>
    <row r="18204" ht="12.6" hidden="1"/>
    <row r="18205" ht="12.6" hidden="1"/>
    <row r="18206" ht="12.6" hidden="1"/>
    <row r="18207" ht="12.6" hidden="1"/>
    <row r="18208" ht="12.6" hidden="1"/>
    <row r="18209" ht="12.6" hidden="1"/>
    <row r="18210" ht="12.6" hidden="1"/>
    <row r="18211" ht="12.6" hidden="1"/>
    <row r="18212" ht="12.6" hidden="1"/>
    <row r="18213" ht="12.6" hidden="1"/>
    <row r="18214" ht="12.6" hidden="1"/>
    <row r="18215" ht="12.6" hidden="1"/>
    <row r="18216" ht="12.6" hidden="1"/>
    <row r="18217" ht="12.6" hidden="1"/>
    <row r="18218" ht="12.6" hidden="1"/>
    <row r="18219" ht="12.6" hidden="1"/>
    <row r="18220" ht="12.6" hidden="1"/>
    <row r="18221" ht="12.6" hidden="1"/>
    <row r="18222" ht="12.6" hidden="1"/>
    <row r="18223" ht="12.6" hidden="1"/>
    <row r="18224" ht="12.6" hidden="1"/>
    <row r="18225" ht="12.6" hidden="1"/>
    <row r="18226" ht="12.6" hidden="1"/>
    <row r="18227" ht="12.6" hidden="1"/>
    <row r="18228" ht="12.6" hidden="1"/>
    <row r="18229" ht="12.6" hidden="1"/>
    <row r="18230" ht="12.6" hidden="1"/>
    <row r="18231" ht="12.6" hidden="1"/>
    <row r="18232" ht="12.6" hidden="1"/>
    <row r="18233" ht="12.6" hidden="1"/>
    <row r="18234" ht="12.6" hidden="1"/>
    <row r="18235" ht="12.6" hidden="1"/>
    <row r="18236" ht="12.6" hidden="1"/>
    <row r="18237" ht="12.6" hidden="1"/>
    <row r="18238" ht="12.6" hidden="1"/>
    <row r="18239" ht="12.6" hidden="1"/>
    <row r="18240" ht="12.6" hidden="1"/>
    <row r="18241" ht="12.6" hidden="1"/>
    <row r="18242" ht="12.6" hidden="1"/>
    <row r="18243" ht="12.6" hidden="1"/>
    <row r="18244" ht="12.6" hidden="1"/>
    <row r="18245" ht="12.6" hidden="1"/>
    <row r="18246" ht="12.6" hidden="1"/>
    <row r="18247" ht="12.6" hidden="1"/>
    <row r="18248" ht="12.6" hidden="1"/>
    <row r="18249" ht="12.6" hidden="1"/>
    <row r="18250" ht="12.6" hidden="1"/>
    <row r="18251" ht="12.6" hidden="1"/>
    <row r="18252" ht="12.6" hidden="1"/>
    <row r="18253" ht="12.6" hidden="1"/>
    <row r="18254" ht="12.6" hidden="1"/>
    <row r="18255" ht="12.6" hidden="1"/>
    <row r="18256" ht="12.6" hidden="1"/>
    <row r="18257" ht="12.6" hidden="1"/>
    <row r="18258" ht="12.6" hidden="1"/>
    <row r="18259" ht="12.6" hidden="1"/>
    <row r="18260" ht="12.6" hidden="1"/>
    <row r="18261" ht="12.6" hidden="1"/>
    <row r="18262" ht="12.6" hidden="1"/>
    <row r="18263" ht="12.6" hidden="1"/>
    <row r="18264" ht="12.6" hidden="1"/>
    <row r="18265" ht="12.6" hidden="1"/>
    <row r="18266" ht="12.6" hidden="1"/>
    <row r="18267" ht="12.6" hidden="1"/>
    <row r="18268" ht="12.6" hidden="1"/>
    <row r="18269" ht="12.6" hidden="1"/>
    <row r="18270" ht="12.6" hidden="1"/>
    <row r="18271" ht="12.6" hidden="1"/>
    <row r="18272" ht="12.6" hidden="1"/>
    <row r="18273" ht="12.6" hidden="1"/>
    <row r="18274" ht="12.6" hidden="1"/>
    <row r="18275" ht="12.6" hidden="1"/>
    <row r="18276" ht="12.6" hidden="1"/>
    <row r="18277" ht="12.6" hidden="1"/>
    <row r="18278" ht="12.6" hidden="1"/>
    <row r="18279" ht="12.6" hidden="1"/>
    <row r="18280" ht="12.6" hidden="1"/>
    <row r="18281" ht="12.6" hidden="1"/>
    <row r="18282" ht="12.6" hidden="1"/>
    <row r="18283" ht="12.6" hidden="1"/>
    <row r="18284" ht="12.6" hidden="1"/>
    <row r="18285" ht="12.6" hidden="1"/>
    <row r="18286" ht="12.6" hidden="1"/>
    <row r="18287" ht="12.6" hidden="1"/>
    <row r="18288" ht="12.6" hidden="1"/>
    <row r="18289" ht="12.6" hidden="1"/>
    <row r="18290" ht="12.6" hidden="1"/>
    <row r="18291" ht="12.6" hidden="1"/>
    <row r="18292" ht="12.6" hidden="1"/>
    <row r="18293" ht="12.6" hidden="1"/>
    <row r="18294" ht="12.6" hidden="1"/>
    <row r="18295" ht="12.6" hidden="1"/>
    <row r="18296" ht="12.6" hidden="1"/>
    <row r="18297" ht="12.6" hidden="1"/>
    <row r="18298" ht="12.6" hidden="1"/>
    <row r="18299" ht="12.6" hidden="1"/>
    <row r="18300" ht="12.6" hidden="1"/>
    <row r="18301" ht="12.6" hidden="1"/>
    <row r="18302" ht="12.6" hidden="1"/>
    <row r="18303" ht="12.6" hidden="1"/>
    <row r="18304" ht="12.6" hidden="1"/>
    <row r="18305" ht="12.6" hidden="1"/>
    <row r="18306" ht="12.6" hidden="1"/>
    <row r="18307" ht="12.6" hidden="1"/>
    <row r="18308" ht="12.6" hidden="1"/>
    <row r="18309" ht="12.6" hidden="1"/>
    <row r="18310" ht="12.6" hidden="1"/>
    <row r="18311" ht="12.6" hidden="1"/>
    <row r="18312" ht="12.6" hidden="1"/>
    <row r="18313" ht="12.6" hidden="1"/>
    <row r="18314" ht="12.6" hidden="1"/>
    <row r="18315" ht="12.6" hidden="1"/>
    <row r="18316" ht="12.6" hidden="1"/>
    <row r="18317" ht="12.6" hidden="1"/>
    <row r="18318" ht="12.6" hidden="1"/>
    <row r="18319" ht="12.6" hidden="1"/>
    <row r="18320" ht="12.6" hidden="1"/>
    <row r="18321" ht="12.6" hidden="1"/>
    <row r="18322" ht="12.6" hidden="1"/>
    <row r="18323" ht="12.6" hidden="1"/>
    <row r="18324" ht="12.6" hidden="1"/>
    <row r="18325" ht="12.6" hidden="1"/>
    <row r="18326" ht="12.6" hidden="1"/>
    <row r="18327" ht="12.6" hidden="1"/>
    <row r="18328" ht="12.6" hidden="1"/>
    <row r="18329" ht="12.6" hidden="1"/>
    <row r="18330" ht="12.6" hidden="1"/>
    <row r="18331" ht="12.6" hidden="1"/>
    <row r="18332" ht="12.6" hidden="1"/>
    <row r="18333" ht="12.6" hidden="1"/>
    <row r="18334" ht="12.6" hidden="1"/>
    <row r="18335" ht="12.6" hidden="1"/>
    <row r="18336" ht="12.6" hidden="1"/>
    <row r="18337" ht="12.6" hidden="1"/>
    <row r="18338" ht="12.6" hidden="1"/>
    <row r="18339" ht="12.6" hidden="1"/>
    <row r="18340" ht="12.6" hidden="1"/>
    <row r="18341" ht="12.6" hidden="1"/>
    <row r="18342" ht="12.6" hidden="1"/>
    <row r="18343" ht="12.6" hidden="1"/>
    <row r="18344" ht="12.6" hidden="1"/>
    <row r="18345" ht="12.6" hidden="1"/>
    <row r="18346" ht="12.6" hidden="1"/>
    <row r="18347" ht="12.6" hidden="1"/>
    <row r="18348" ht="12.6" hidden="1"/>
    <row r="18349" ht="12.6" hidden="1"/>
    <row r="18350" ht="12.6" hidden="1"/>
    <row r="18351" ht="12.6" hidden="1"/>
    <row r="18352" ht="12.6" hidden="1"/>
    <row r="18353" ht="12.6" hidden="1"/>
    <row r="18354" ht="12.6" hidden="1"/>
    <row r="18355" ht="12.6" hidden="1"/>
    <row r="18356" ht="12.6" hidden="1"/>
    <row r="18357" ht="12.6" hidden="1"/>
    <row r="18358" ht="12.6" hidden="1"/>
    <row r="18359" ht="12.6" hidden="1"/>
    <row r="18360" ht="12.6" hidden="1"/>
    <row r="18361" ht="12.6" hidden="1"/>
    <row r="18362" ht="12.6" hidden="1"/>
    <row r="18363" ht="12.6" hidden="1"/>
    <row r="18364" ht="12.6" hidden="1"/>
    <row r="18365" ht="12.6" hidden="1"/>
    <row r="18366" ht="12.6" hidden="1"/>
    <row r="18367" ht="12.6" hidden="1"/>
    <row r="18368" ht="12.6" hidden="1"/>
    <row r="18369" ht="12.6" hidden="1"/>
    <row r="18370" ht="12.6" hidden="1"/>
    <row r="18371" ht="12.6" hidden="1"/>
    <row r="18372" ht="12.6" hidden="1"/>
    <row r="18373" ht="12.6" hidden="1"/>
    <row r="18374" ht="12.6" hidden="1"/>
    <row r="18375" ht="12.6" hidden="1"/>
    <row r="18376" ht="12.6" hidden="1"/>
    <row r="18377" ht="12.6" hidden="1"/>
    <row r="18378" ht="12.6" hidden="1"/>
    <row r="18379" ht="12.6" hidden="1"/>
    <row r="18380" ht="12.6" hidden="1"/>
    <row r="18381" ht="12.6" hidden="1"/>
    <row r="18382" ht="12.6" hidden="1"/>
    <row r="18383" ht="12.6" hidden="1"/>
    <row r="18384" ht="12.6" hidden="1"/>
    <row r="18385" ht="12.6" hidden="1"/>
    <row r="18386" ht="12.6" hidden="1"/>
    <row r="18387" ht="12.6" hidden="1"/>
    <row r="18388" ht="12.6" hidden="1"/>
    <row r="18389" ht="12.6" hidden="1"/>
    <row r="18390" ht="12.6" hidden="1"/>
    <row r="18391" ht="12.6" hidden="1"/>
    <row r="18392" ht="12.6" hidden="1"/>
    <row r="18393" ht="12.6" hidden="1"/>
    <row r="18394" ht="12.6" hidden="1"/>
    <row r="18395" ht="12.6" hidden="1"/>
    <row r="18396" ht="12.6" hidden="1"/>
    <row r="18397" ht="12.6" hidden="1"/>
    <row r="18398" ht="12.6" hidden="1"/>
    <row r="18399" ht="12.6" hidden="1"/>
    <row r="18400" ht="12.6" hidden="1"/>
    <row r="18401" ht="12.6" hidden="1"/>
    <row r="18402" ht="12.6" hidden="1"/>
    <row r="18403" ht="12.6" hidden="1"/>
    <row r="18404" ht="12.6" hidden="1"/>
    <row r="18405" ht="12.6" hidden="1"/>
    <row r="18406" ht="12.6" hidden="1"/>
    <row r="18407" ht="12.6" hidden="1"/>
    <row r="18408" ht="12.6" hidden="1"/>
    <row r="18409" ht="12.6" hidden="1"/>
    <row r="18410" ht="12.6" hidden="1"/>
    <row r="18411" ht="12.6" hidden="1"/>
    <row r="18412" ht="12.6" hidden="1"/>
    <row r="18413" ht="12.6" hidden="1"/>
    <row r="18414" ht="12.6" hidden="1"/>
    <row r="18415" ht="12.6" hidden="1"/>
    <row r="18416" ht="12.6" hidden="1"/>
    <row r="18417" ht="12.6" hidden="1"/>
    <row r="18418" ht="12.6" hidden="1"/>
    <row r="18419" ht="12.6" hidden="1"/>
    <row r="18420" ht="12.6" hidden="1"/>
    <row r="18421" ht="12.6" hidden="1"/>
    <row r="18422" ht="12.6" hidden="1"/>
    <row r="18423" ht="12.6" hidden="1"/>
    <row r="18424" ht="12.6" hidden="1"/>
    <row r="18425" ht="12.6" hidden="1"/>
    <row r="18426" ht="12.6" hidden="1"/>
    <row r="18427" ht="12.6" hidden="1"/>
    <row r="18428" ht="12.6" hidden="1"/>
    <row r="18429" ht="12.6" hidden="1"/>
    <row r="18430" ht="12.6" hidden="1"/>
    <row r="18431" ht="12.6" hidden="1"/>
    <row r="18432" ht="12.6" hidden="1"/>
    <row r="18433" ht="12.6" hidden="1"/>
    <row r="18434" ht="12.6" hidden="1"/>
    <row r="18435" ht="12.6" hidden="1"/>
    <row r="18436" ht="12.6" hidden="1"/>
    <row r="18437" ht="12.6" hidden="1"/>
    <row r="18438" ht="12.6" hidden="1"/>
    <row r="18439" ht="12.6" hidden="1"/>
    <row r="18440" ht="12.6" hidden="1"/>
    <row r="18441" ht="12.6" hidden="1"/>
    <row r="18442" ht="12.6" hidden="1"/>
    <row r="18443" ht="12.6" hidden="1"/>
    <row r="18444" ht="12.6" hidden="1"/>
    <row r="18445" ht="12.6" hidden="1"/>
    <row r="18446" ht="12.6" hidden="1"/>
    <row r="18447" ht="12.6" hidden="1"/>
    <row r="18448" ht="12.6" hidden="1"/>
    <row r="18449" ht="12.6" hidden="1"/>
    <row r="18450" ht="12.6" hidden="1"/>
    <row r="18451" ht="12.6" hidden="1"/>
    <row r="18452" ht="12.6" hidden="1"/>
    <row r="18453" ht="12.6" hidden="1"/>
    <row r="18454" ht="12.6" hidden="1"/>
    <row r="18455" ht="12.6" hidden="1"/>
    <row r="18456" ht="12.6" hidden="1"/>
    <row r="18457" ht="12.6" hidden="1"/>
    <row r="18458" ht="12.6" hidden="1"/>
    <row r="18459" ht="12.6" hidden="1"/>
    <row r="18460" ht="12.6" hidden="1"/>
    <row r="18461" ht="12.6" hidden="1"/>
    <row r="18462" ht="12.6" hidden="1"/>
    <row r="18463" ht="12.6" hidden="1"/>
    <row r="18464" ht="12.6" hidden="1"/>
    <row r="18465" ht="12.6" hidden="1"/>
    <row r="18466" ht="12.6" hidden="1"/>
    <row r="18467" ht="12.6" hidden="1"/>
    <row r="18468" ht="12.6" hidden="1"/>
    <row r="18469" ht="12.6" hidden="1"/>
    <row r="18470" ht="12.6" hidden="1"/>
    <row r="18471" ht="12.6" hidden="1"/>
    <row r="18472" ht="12.6" hidden="1"/>
    <row r="18473" ht="12.6" hidden="1"/>
    <row r="18474" ht="12.6" hidden="1"/>
    <row r="18475" ht="12.6" hidden="1"/>
    <row r="18476" ht="12.6" hidden="1"/>
    <row r="18477" ht="12.6" hidden="1"/>
    <row r="18478" ht="12.6" hidden="1"/>
    <row r="18479" ht="12.6" hidden="1"/>
    <row r="18480" ht="12.6" hidden="1"/>
    <row r="18481" ht="12.6" hidden="1"/>
    <row r="18482" ht="12.6" hidden="1"/>
    <row r="18483" ht="12.6" hidden="1"/>
    <row r="18484" ht="12.6" hidden="1"/>
    <row r="18485" ht="12.6" hidden="1"/>
    <row r="18486" ht="12.6" hidden="1"/>
    <row r="18487" ht="12.6" hidden="1"/>
    <row r="18488" ht="12.6" hidden="1"/>
    <row r="18489" ht="12.6" hidden="1"/>
    <row r="18490" ht="12.6" hidden="1"/>
    <row r="18491" ht="12.6" hidden="1"/>
    <row r="18492" ht="12.6" hidden="1"/>
    <row r="18493" ht="12.6" hidden="1"/>
    <row r="18494" ht="12.6" hidden="1"/>
    <row r="18495" ht="12.6" hidden="1"/>
    <row r="18496" ht="12.6" hidden="1"/>
    <row r="18497" ht="12.6" hidden="1"/>
    <row r="18498" ht="12.6" hidden="1"/>
    <row r="18499" ht="12.6" hidden="1"/>
    <row r="18500" ht="12.6" hidden="1"/>
    <row r="18501" ht="12.6" hidden="1"/>
    <row r="18502" ht="12.6" hidden="1"/>
    <row r="18503" ht="12.6" hidden="1"/>
    <row r="18504" ht="12.6" hidden="1"/>
    <row r="18505" ht="12.6" hidden="1"/>
    <row r="18506" ht="12.6" hidden="1"/>
    <row r="18507" ht="12.6" hidden="1"/>
    <row r="18508" ht="12.6" hidden="1"/>
    <row r="18509" ht="12.6" hidden="1"/>
    <row r="18510" ht="12.6" hidden="1"/>
    <row r="18511" ht="12.6" hidden="1"/>
    <row r="18512" ht="12.6" hidden="1"/>
    <row r="18513" ht="12.6" hidden="1"/>
    <row r="18514" ht="12.6" hidden="1"/>
    <row r="18515" ht="12.6" hidden="1"/>
    <row r="18516" ht="12.6" hidden="1"/>
    <row r="18517" ht="12.6" hidden="1"/>
    <row r="18518" ht="12.6" hidden="1"/>
    <row r="18519" ht="12.6" hidden="1"/>
    <row r="18520" ht="12.6" hidden="1"/>
    <row r="18521" ht="12.6" hidden="1"/>
    <row r="18522" ht="12.6" hidden="1"/>
    <row r="18523" ht="12.6" hidden="1"/>
    <row r="18524" ht="12.6" hidden="1"/>
    <row r="18525" ht="12.6" hidden="1"/>
    <row r="18526" ht="12.6" hidden="1"/>
    <row r="18527" ht="12.6" hidden="1"/>
    <row r="18528" ht="12.6" hidden="1"/>
    <row r="18529" ht="12.6" hidden="1"/>
    <row r="18530" ht="12.6" hidden="1"/>
    <row r="18531" ht="12.6" hidden="1"/>
    <row r="18532" ht="12.6" hidden="1"/>
    <row r="18533" ht="12.6" hidden="1"/>
    <row r="18534" ht="12.6" hidden="1"/>
    <row r="18535" ht="12.6" hidden="1"/>
    <row r="18536" ht="12.6" hidden="1"/>
    <row r="18537" ht="12.6" hidden="1"/>
    <row r="18538" ht="12.6" hidden="1"/>
    <row r="18539" ht="12.6" hidden="1"/>
    <row r="18540" ht="12.6" hidden="1"/>
    <row r="18541" ht="12.6" hidden="1"/>
    <row r="18542" ht="12.6" hidden="1"/>
    <row r="18543" ht="12.6" hidden="1"/>
    <row r="18544" ht="12.6" hidden="1"/>
    <row r="18545" ht="12.6" hidden="1"/>
    <row r="18546" ht="12.6" hidden="1"/>
    <row r="18547" ht="12.6" hidden="1"/>
    <row r="18548" ht="12.6" hidden="1"/>
    <row r="18549" ht="12.6" hidden="1"/>
    <row r="18550" ht="12.6" hidden="1"/>
    <row r="18551" ht="12.6" hidden="1"/>
    <row r="18552" ht="12.6" hidden="1"/>
    <row r="18553" ht="12.6" hidden="1"/>
    <row r="18554" ht="12.6" hidden="1"/>
    <row r="18555" ht="12.6" hidden="1"/>
    <row r="18556" ht="12.6" hidden="1"/>
    <row r="18557" ht="12.6" hidden="1"/>
    <row r="18558" ht="12.6" hidden="1"/>
    <row r="18559" ht="12.6" hidden="1"/>
    <row r="18560" ht="12.6" hidden="1"/>
    <row r="18561" ht="12.6" hidden="1"/>
    <row r="18562" ht="12.6" hidden="1"/>
    <row r="18563" ht="12.6" hidden="1"/>
    <row r="18564" ht="12.6" hidden="1"/>
    <row r="18565" ht="12.6" hidden="1"/>
    <row r="18566" ht="12.6" hidden="1"/>
    <row r="18567" ht="12.6" hidden="1"/>
    <row r="18568" ht="12.6" hidden="1"/>
    <row r="18569" ht="12.6" hidden="1"/>
    <row r="18570" ht="12.6" hidden="1"/>
    <row r="18571" ht="12.6" hidden="1"/>
    <row r="18572" ht="12.6" hidden="1"/>
    <row r="18573" ht="12.6" hidden="1"/>
    <row r="18574" ht="12.6" hidden="1"/>
    <row r="18575" ht="12.6" hidden="1"/>
    <row r="18576" ht="12.6" hidden="1"/>
    <row r="18577" ht="12.6" hidden="1"/>
    <row r="18578" ht="12.6" hidden="1"/>
    <row r="18579" ht="12.6" hidden="1"/>
    <row r="18580" ht="12.6" hidden="1"/>
    <row r="18581" ht="12.6" hidden="1"/>
    <row r="18582" ht="12.6" hidden="1"/>
    <row r="18583" ht="12.6" hidden="1"/>
    <row r="18584" ht="12.6" hidden="1"/>
    <row r="18585" ht="12.6" hidden="1"/>
    <row r="18586" ht="12.6" hidden="1"/>
    <row r="18587" ht="12.6" hidden="1"/>
    <row r="18588" ht="12.6" hidden="1"/>
    <row r="18589" ht="12.6" hidden="1"/>
    <row r="18590" ht="12.6" hidden="1"/>
    <row r="18591" ht="12.6" hidden="1"/>
    <row r="18592" ht="12.6" hidden="1"/>
    <row r="18593" ht="12.6" hidden="1"/>
    <row r="18594" ht="12.6" hidden="1"/>
    <row r="18595" ht="12.6" hidden="1"/>
    <row r="18596" ht="12.6" hidden="1"/>
    <row r="18597" ht="12.6" hidden="1"/>
    <row r="18598" ht="12.6" hidden="1"/>
    <row r="18599" ht="12.6" hidden="1"/>
    <row r="18600" ht="12.6" hidden="1"/>
    <row r="18601" ht="12.6" hidden="1"/>
    <row r="18602" ht="12.6" hidden="1"/>
    <row r="18603" ht="12.6" hidden="1"/>
    <row r="18604" ht="12.6" hidden="1"/>
    <row r="18605" ht="12.6" hidden="1"/>
    <row r="18606" ht="12.6" hidden="1"/>
    <row r="18607" ht="12.6" hidden="1"/>
    <row r="18608" ht="12.6" hidden="1"/>
    <row r="18609" ht="12.6" hidden="1"/>
    <row r="18610" ht="12.6" hidden="1"/>
    <row r="18611" ht="12.6" hidden="1"/>
    <row r="18612" ht="12.6" hidden="1"/>
    <row r="18613" ht="12.6" hidden="1"/>
    <row r="18614" ht="12.6" hidden="1"/>
    <row r="18615" ht="12.6" hidden="1"/>
    <row r="18616" ht="12.6" hidden="1"/>
    <row r="18617" ht="12.6" hidden="1"/>
    <row r="18618" ht="12.6" hidden="1"/>
    <row r="18619" ht="12.6" hidden="1"/>
    <row r="18620" ht="12.6" hidden="1"/>
    <row r="18621" ht="12.6" hidden="1"/>
    <row r="18622" ht="12.6" hidden="1"/>
    <row r="18623" ht="12.6" hidden="1"/>
    <row r="18624" ht="12.6" hidden="1"/>
    <row r="18625" ht="12.6" hidden="1"/>
    <row r="18626" ht="12.6" hidden="1"/>
    <row r="18627" ht="12.6" hidden="1"/>
    <row r="18628" ht="12.6" hidden="1"/>
    <row r="18629" ht="12.6" hidden="1"/>
    <row r="18630" ht="12.6" hidden="1"/>
    <row r="18631" ht="12.6" hidden="1"/>
    <row r="18632" ht="12.6" hidden="1"/>
    <row r="18633" ht="12.6" hidden="1"/>
    <row r="18634" ht="12.6" hidden="1"/>
    <row r="18635" ht="12.6" hidden="1"/>
    <row r="18636" ht="12.6" hidden="1"/>
    <row r="18637" ht="12.6" hidden="1"/>
    <row r="18638" ht="12.6" hidden="1"/>
    <row r="18639" ht="12.6" hidden="1"/>
    <row r="18640" ht="12.6" hidden="1"/>
    <row r="18641" ht="12.6" hidden="1"/>
    <row r="18642" ht="12.6" hidden="1"/>
    <row r="18643" ht="12.6" hidden="1"/>
    <row r="18644" ht="12.6" hidden="1"/>
    <row r="18645" ht="12.6" hidden="1"/>
    <row r="18646" ht="12.6" hidden="1"/>
    <row r="18647" ht="12.6" hidden="1"/>
    <row r="18648" ht="12.6" hidden="1"/>
    <row r="18649" ht="12.6" hidden="1"/>
    <row r="18650" ht="12.6" hidden="1"/>
    <row r="18651" ht="12.6" hidden="1"/>
    <row r="18652" ht="12.6" hidden="1"/>
    <row r="18653" ht="12.6" hidden="1"/>
    <row r="18654" ht="12.6" hidden="1"/>
    <row r="18655" ht="12.6" hidden="1"/>
    <row r="18656" ht="12.6" hidden="1"/>
    <row r="18657" ht="12.6" hidden="1"/>
    <row r="18658" ht="12.6" hidden="1"/>
    <row r="18659" ht="12.6" hidden="1"/>
    <row r="18660" ht="12.6" hidden="1"/>
    <row r="18661" ht="12.6" hidden="1"/>
    <row r="18662" ht="12.6" hidden="1"/>
    <row r="18663" ht="12.6" hidden="1"/>
    <row r="18664" ht="12.6" hidden="1"/>
    <row r="18665" ht="12.6" hidden="1"/>
    <row r="18666" ht="12.6" hidden="1"/>
    <row r="18667" ht="12.6" hidden="1"/>
    <row r="18668" ht="12.6" hidden="1"/>
    <row r="18669" ht="12.6" hidden="1"/>
    <row r="18670" ht="12.6" hidden="1"/>
    <row r="18671" ht="12.6" hidden="1"/>
    <row r="18672" ht="12.6" hidden="1"/>
    <row r="18673" ht="12.6" hidden="1"/>
    <row r="18674" ht="12.6" hidden="1"/>
    <row r="18675" ht="12.6" hidden="1"/>
    <row r="18676" ht="12.6" hidden="1"/>
    <row r="18677" ht="12.6" hidden="1"/>
    <row r="18678" ht="12.6" hidden="1"/>
    <row r="18679" ht="12.6" hidden="1"/>
    <row r="18680" ht="12.6" hidden="1"/>
    <row r="18681" ht="12.6" hidden="1"/>
    <row r="18682" ht="12.6" hidden="1"/>
    <row r="18683" ht="12.6" hidden="1"/>
    <row r="18684" ht="12.6" hidden="1"/>
    <row r="18685" ht="12.6" hidden="1"/>
    <row r="18686" ht="12.6" hidden="1"/>
    <row r="18687" ht="12.6" hidden="1"/>
    <row r="18688" ht="12.6" hidden="1"/>
    <row r="18689" ht="12.6" hidden="1"/>
    <row r="18690" ht="12.6" hidden="1"/>
    <row r="18691" ht="12.6" hidden="1"/>
    <row r="18692" ht="12.6" hidden="1"/>
    <row r="18693" ht="12.6" hidden="1"/>
    <row r="18694" ht="12.6" hidden="1"/>
    <row r="18695" ht="12.6" hidden="1"/>
    <row r="18696" ht="12.6" hidden="1"/>
    <row r="18697" ht="12.6" hidden="1"/>
    <row r="18698" ht="12.6" hidden="1"/>
    <row r="18699" ht="12.6" hidden="1"/>
    <row r="18700" ht="12.6" hidden="1"/>
    <row r="18701" ht="12.6" hidden="1"/>
    <row r="18702" ht="12.6" hidden="1"/>
    <row r="18703" ht="12.6" hidden="1"/>
    <row r="18704" ht="12.6" hidden="1"/>
    <row r="18705" ht="12.6" hidden="1"/>
    <row r="18706" ht="12.6" hidden="1"/>
    <row r="18707" ht="12.6" hidden="1"/>
    <row r="18708" ht="12.6" hidden="1"/>
    <row r="18709" ht="12.6" hidden="1"/>
    <row r="18710" ht="12.6" hidden="1"/>
    <row r="18711" ht="12.6" hidden="1"/>
    <row r="18712" ht="12.6" hidden="1"/>
    <row r="18713" ht="12.6" hidden="1"/>
    <row r="18714" ht="12.6" hidden="1"/>
    <row r="18715" ht="12.6" hidden="1"/>
    <row r="18716" ht="12.6" hidden="1"/>
    <row r="18717" ht="12.6" hidden="1"/>
    <row r="18718" ht="12.6" hidden="1"/>
    <row r="18719" ht="12.6" hidden="1"/>
    <row r="18720" ht="12.6" hidden="1"/>
    <row r="18721" ht="12.6" hidden="1"/>
    <row r="18722" ht="12.6" hidden="1"/>
    <row r="18723" ht="12.6" hidden="1"/>
    <row r="18724" ht="12.6" hidden="1"/>
    <row r="18725" ht="12.6" hidden="1"/>
    <row r="18726" ht="12.6" hidden="1"/>
    <row r="18727" ht="12.6" hidden="1"/>
    <row r="18728" ht="12.6" hidden="1"/>
    <row r="18729" ht="12.6" hidden="1"/>
    <row r="18730" ht="12.6" hidden="1"/>
    <row r="18731" ht="12.6" hidden="1"/>
    <row r="18732" ht="12.6" hidden="1"/>
    <row r="18733" ht="12.6" hidden="1"/>
    <row r="18734" ht="12.6" hidden="1"/>
    <row r="18735" ht="12.6" hidden="1"/>
    <row r="18736" ht="12.6" hidden="1"/>
    <row r="18737" ht="12.6" hidden="1"/>
    <row r="18738" ht="12.6" hidden="1"/>
    <row r="18739" ht="12.6" hidden="1"/>
    <row r="18740" ht="12.6" hidden="1"/>
    <row r="18741" ht="12.6" hidden="1"/>
    <row r="18742" ht="12.6" hidden="1"/>
    <row r="18743" ht="12.6" hidden="1"/>
    <row r="18744" ht="12.6" hidden="1"/>
    <row r="18745" ht="12.6" hidden="1"/>
    <row r="18746" ht="12.6" hidden="1"/>
    <row r="18747" ht="12.6" hidden="1"/>
    <row r="18748" ht="12.6" hidden="1"/>
    <row r="18749" ht="12.6" hidden="1"/>
    <row r="18750" ht="12.6" hidden="1"/>
    <row r="18751" ht="12.6" hidden="1"/>
    <row r="18752" ht="12.6" hidden="1"/>
    <row r="18753" ht="12.6" hidden="1"/>
    <row r="18754" ht="12.6" hidden="1"/>
    <row r="18755" ht="12.6" hidden="1"/>
    <row r="18756" ht="12.6" hidden="1"/>
    <row r="18757" ht="12.6" hidden="1"/>
    <row r="18758" ht="12.6" hidden="1"/>
    <row r="18759" ht="12.6" hidden="1"/>
    <row r="18760" ht="12.6" hidden="1"/>
    <row r="18761" ht="12.6" hidden="1"/>
    <row r="18762" ht="12.6" hidden="1"/>
    <row r="18763" ht="12.6" hidden="1"/>
    <row r="18764" ht="12.6" hidden="1"/>
    <row r="18765" ht="12.6" hidden="1"/>
    <row r="18766" ht="12.6" hidden="1"/>
    <row r="18767" ht="12.6" hidden="1"/>
    <row r="18768" ht="12.6" hidden="1"/>
    <row r="18769" ht="12.6" hidden="1"/>
    <row r="18770" ht="12.6" hidden="1"/>
    <row r="18771" ht="12.6" hidden="1"/>
    <row r="18772" ht="12.6" hidden="1"/>
    <row r="18773" ht="12.6" hidden="1"/>
    <row r="18774" ht="12.6" hidden="1"/>
    <row r="18775" ht="12.6" hidden="1"/>
    <row r="18776" ht="12.6" hidden="1"/>
    <row r="18777" ht="12.6" hidden="1"/>
    <row r="18778" ht="12.6" hidden="1"/>
    <row r="18779" ht="12.6" hidden="1"/>
    <row r="18780" ht="12.6" hidden="1"/>
    <row r="18781" ht="12.6" hidden="1"/>
    <row r="18782" ht="12.6" hidden="1"/>
    <row r="18783" ht="12.6" hidden="1"/>
    <row r="18784" ht="12.6" hidden="1"/>
    <row r="18785" ht="12.6" hidden="1"/>
    <row r="18786" ht="12.6" hidden="1"/>
    <row r="18787" ht="12.6" hidden="1"/>
    <row r="18788" ht="12.6" hidden="1"/>
    <row r="18789" ht="12.6" hidden="1"/>
    <row r="18790" ht="12.6" hidden="1"/>
    <row r="18791" ht="12.6" hidden="1"/>
    <row r="18792" ht="12.6" hidden="1"/>
    <row r="18793" ht="12.6" hidden="1"/>
    <row r="18794" ht="12.6" hidden="1"/>
    <row r="18795" ht="12.6" hidden="1"/>
    <row r="18796" ht="12.6" hidden="1"/>
    <row r="18797" ht="12.6" hidden="1"/>
    <row r="18798" ht="12.6" hidden="1"/>
    <row r="18799" ht="12.6" hidden="1"/>
    <row r="18800" ht="12.6" hidden="1"/>
    <row r="18801" ht="12.6" hidden="1"/>
    <row r="18802" ht="12.6" hidden="1"/>
    <row r="18803" ht="12.6" hidden="1"/>
    <row r="18804" ht="12.6" hidden="1"/>
    <row r="18805" ht="12.6" hidden="1"/>
    <row r="18806" ht="12.6" hidden="1"/>
    <row r="18807" ht="12.6" hidden="1"/>
    <row r="18808" ht="12.6" hidden="1"/>
    <row r="18809" ht="12.6" hidden="1"/>
    <row r="18810" ht="12.6" hidden="1"/>
    <row r="18811" ht="12.6" hidden="1"/>
    <row r="18812" ht="12.6" hidden="1"/>
    <row r="18813" ht="12.6" hidden="1"/>
    <row r="18814" ht="12.6" hidden="1"/>
    <row r="18815" ht="12.6" hidden="1"/>
    <row r="18816" ht="12.6" hidden="1"/>
    <row r="18817" ht="12.6" hidden="1"/>
    <row r="18818" ht="12.6" hidden="1"/>
    <row r="18819" ht="12.6" hidden="1"/>
    <row r="18820" ht="12.6" hidden="1"/>
    <row r="18821" ht="12.6" hidden="1"/>
    <row r="18822" ht="12.6" hidden="1"/>
    <row r="18823" ht="12.6" hidden="1"/>
    <row r="18824" ht="12.6" hidden="1"/>
    <row r="18825" ht="12.6" hidden="1"/>
    <row r="18826" ht="12.6" hidden="1"/>
    <row r="18827" ht="12.6" hidden="1"/>
    <row r="18828" ht="12.6" hidden="1"/>
    <row r="18829" ht="12.6" hidden="1"/>
    <row r="18830" ht="12.6" hidden="1"/>
    <row r="18831" ht="12.6" hidden="1"/>
    <row r="18832" ht="12.6" hidden="1"/>
    <row r="18833" ht="12.6" hidden="1"/>
    <row r="18834" ht="12.6" hidden="1"/>
    <row r="18835" ht="12.6" hidden="1"/>
    <row r="18836" ht="12.6" hidden="1"/>
    <row r="18837" ht="12.6" hidden="1"/>
    <row r="18838" ht="12.6" hidden="1"/>
    <row r="18839" ht="12.6" hidden="1"/>
    <row r="18840" ht="12.6" hidden="1"/>
    <row r="18841" ht="12.6" hidden="1"/>
    <row r="18842" ht="12.6" hidden="1"/>
    <row r="18843" ht="12.6" hidden="1"/>
    <row r="18844" ht="12.6" hidden="1"/>
    <row r="18845" ht="12.6" hidden="1"/>
    <row r="18846" ht="12.6" hidden="1"/>
    <row r="18847" ht="12.6" hidden="1"/>
    <row r="18848" ht="12.6" hidden="1"/>
    <row r="18849" ht="12.6" hidden="1"/>
    <row r="18850" ht="12.6" hidden="1"/>
    <row r="18851" ht="12.6" hidden="1"/>
    <row r="18852" ht="12.6" hidden="1"/>
    <row r="18853" ht="12.6" hidden="1"/>
    <row r="18854" ht="12.6" hidden="1"/>
    <row r="18855" ht="12.6" hidden="1"/>
    <row r="18856" ht="12.6" hidden="1"/>
    <row r="18857" ht="12.6" hidden="1"/>
    <row r="18858" ht="12.6" hidden="1"/>
    <row r="18859" ht="12.6" hidden="1"/>
    <row r="18860" ht="12.6" hidden="1"/>
    <row r="18861" ht="12.6" hidden="1"/>
    <row r="18862" ht="12.6" hidden="1"/>
    <row r="18863" ht="12.6" hidden="1"/>
    <row r="18864" ht="12.6" hidden="1"/>
    <row r="18865" ht="12.6" hidden="1"/>
    <row r="18866" ht="12.6" hidden="1"/>
    <row r="18867" ht="12.6" hidden="1"/>
    <row r="18868" ht="12.6" hidden="1"/>
    <row r="18869" ht="12.6" hidden="1"/>
    <row r="18870" ht="12.6" hidden="1"/>
    <row r="18871" ht="12.6" hidden="1"/>
    <row r="18872" ht="12.6" hidden="1"/>
    <row r="18873" ht="12.6" hidden="1"/>
    <row r="18874" ht="12.6" hidden="1"/>
    <row r="18875" ht="12.6" hidden="1"/>
    <row r="18876" ht="12.6" hidden="1"/>
    <row r="18877" ht="12.6" hidden="1"/>
    <row r="18878" ht="12.6" hidden="1"/>
    <row r="18879" ht="12.6" hidden="1"/>
    <row r="18880" ht="12.6" hidden="1"/>
    <row r="18881" ht="12.6" hidden="1"/>
    <row r="18882" ht="12.6" hidden="1"/>
    <row r="18883" ht="12.6" hidden="1"/>
    <row r="18884" ht="12.6" hidden="1"/>
    <row r="18885" ht="12.6" hidden="1"/>
    <row r="18886" ht="12.6" hidden="1"/>
    <row r="18887" ht="12.6" hidden="1"/>
    <row r="18888" ht="12.6" hidden="1"/>
    <row r="18889" ht="12.6" hidden="1"/>
    <row r="18890" ht="12.6" hidden="1"/>
    <row r="18891" ht="12.6" hidden="1"/>
    <row r="18892" ht="12.6" hidden="1"/>
    <row r="18893" ht="12.6" hidden="1"/>
    <row r="18894" ht="12.6" hidden="1"/>
    <row r="18895" ht="12.6" hidden="1"/>
    <row r="18896" ht="12.6" hidden="1"/>
    <row r="18897" ht="12.6" hidden="1"/>
    <row r="18898" ht="12.6" hidden="1"/>
    <row r="18899" ht="12.6" hidden="1"/>
    <row r="18900" ht="12.6" hidden="1"/>
    <row r="18901" ht="12.6" hidden="1"/>
    <row r="18902" ht="12.6" hidden="1"/>
    <row r="18903" ht="12.6" hidden="1"/>
    <row r="18904" ht="12.6" hidden="1"/>
    <row r="18905" ht="12.6" hidden="1"/>
    <row r="18906" ht="12.6" hidden="1"/>
    <row r="18907" ht="12.6" hidden="1"/>
    <row r="18908" ht="12.6" hidden="1"/>
    <row r="18909" ht="12.6" hidden="1"/>
    <row r="18910" ht="12.6" hidden="1"/>
    <row r="18911" ht="12.6" hidden="1"/>
    <row r="18912" ht="12.6" hidden="1"/>
    <row r="18913" ht="12.6" hidden="1"/>
    <row r="18914" ht="12.6" hidden="1"/>
    <row r="18915" ht="12.6" hidden="1"/>
    <row r="18916" ht="12.6" hidden="1"/>
    <row r="18917" ht="12.6" hidden="1"/>
    <row r="18918" ht="12.6" hidden="1"/>
    <row r="18919" ht="12.6" hidden="1"/>
    <row r="18920" ht="12.6" hidden="1"/>
    <row r="18921" ht="12.6" hidden="1"/>
    <row r="18922" ht="12.6" hidden="1"/>
    <row r="18923" ht="12.6" hidden="1"/>
    <row r="18924" ht="12.6" hidden="1"/>
    <row r="18925" ht="12.6" hidden="1"/>
    <row r="18926" ht="12.6" hidden="1"/>
    <row r="18927" ht="12.6" hidden="1"/>
    <row r="18928" ht="12.6" hidden="1"/>
    <row r="18929" ht="12.6" hidden="1"/>
    <row r="18930" ht="12.6" hidden="1"/>
    <row r="18931" ht="12.6" hidden="1"/>
    <row r="18932" ht="12.6" hidden="1"/>
    <row r="18933" ht="12.6" hidden="1"/>
    <row r="18934" ht="12.6" hidden="1"/>
    <row r="18935" ht="12.6" hidden="1"/>
    <row r="18936" ht="12.6" hidden="1"/>
    <row r="18937" ht="12.6" hidden="1"/>
    <row r="18938" ht="12.6" hidden="1"/>
    <row r="18939" ht="12.6" hidden="1"/>
    <row r="18940" ht="12.6" hidden="1"/>
    <row r="18941" ht="12.6" hidden="1"/>
    <row r="18942" ht="12.6" hidden="1"/>
    <row r="18943" ht="12.6" hidden="1"/>
    <row r="18944" ht="12.6" hidden="1"/>
    <row r="18945" ht="12.6" hidden="1"/>
    <row r="18946" ht="12.6" hidden="1"/>
    <row r="18947" ht="12.6" hidden="1"/>
    <row r="18948" ht="12.6" hidden="1"/>
    <row r="18949" ht="12.6" hidden="1"/>
    <row r="18950" ht="12.6" hidden="1"/>
    <row r="18951" ht="12.6" hidden="1"/>
    <row r="18952" ht="12.6" hidden="1"/>
    <row r="18953" ht="12.6" hidden="1"/>
    <row r="18954" ht="12.6" hidden="1"/>
    <row r="18955" ht="12.6" hidden="1"/>
    <row r="18956" ht="12.6" hidden="1"/>
    <row r="18957" ht="12.6" hidden="1"/>
    <row r="18958" ht="12.6" hidden="1"/>
    <row r="18959" ht="12.6" hidden="1"/>
    <row r="18960" ht="12.6" hidden="1"/>
    <row r="18961" ht="12.6" hidden="1"/>
    <row r="18962" ht="12.6" hidden="1"/>
    <row r="18963" ht="12.6" hidden="1"/>
    <row r="18964" ht="12.6" hidden="1"/>
    <row r="18965" ht="12.6" hidden="1"/>
    <row r="18966" ht="12.6" hidden="1"/>
    <row r="18967" ht="12.6" hidden="1"/>
    <row r="18968" ht="12.6" hidden="1"/>
    <row r="18969" ht="12.6" hidden="1"/>
    <row r="18970" ht="12.6" hidden="1"/>
    <row r="18971" ht="12.6" hidden="1"/>
    <row r="18972" ht="12.6" hidden="1"/>
    <row r="18973" ht="12.6" hidden="1"/>
    <row r="18974" ht="12.6" hidden="1"/>
    <row r="18975" ht="12.6" hidden="1"/>
    <row r="18976" ht="12.6" hidden="1"/>
    <row r="18977" ht="12.6" hidden="1"/>
    <row r="18978" ht="12.6" hidden="1"/>
    <row r="18979" ht="12.6" hidden="1"/>
    <row r="18980" ht="12.6" hidden="1"/>
    <row r="18981" ht="12.6" hidden="1"/>
    <row r="18982" ht="12.6" hidden="1"/>
    <row r="18983" ht="12.6" hidden="1"/>
    <row r="18984" ht="12.6" hidden="1"/>
    <row r="18985" ht="12.6" hidden="1"/>
    <row r="18986" ht="12.6" hidden="1"/>
    <row r="18987" ht="12.6" hidden="1"/>
    <row r="18988" ht="12.6" hidden="1"/>
    <row r="18989" ht="12.6" hidden="1"/>
    <row r="18990" ht="12.6" hidden="1"/>
    <row r="18991" ht="12.6" hidden="1"/>
    <row r="18992" ht="12.6" hidden="1"/>
    <row r="18993" ht="12.6" hidden="1"/>
    <row r="18994" ht="12.6" hidden="1"/>
    <row r="18995" ht="12.6" hidden="1"/>
    <row r="18996" ht="12.6" hidden="1"/>
    <row r="18997" ht="12.6" hidden="1"/>
    <row r="18998" ht="12.6" hidden="1"/>
    <row r="18999" ht="12.6" hidden="1"/>
    <row r="19000" ht="12.6" hidden="1"/>
    <row r="19001" ht="12.6" hidden="1"/>
    <row r="19002" ht="12.6" hidden="1"/>
    <row r="19003" ht="12.6" hidden="1"/>
    <row r="19004" ht="12.6" hidden="1"/>
    <row r="19005" ht="12.6" hidden="1"/>
    <row r="19006" ht="12.6" hidden="1"/>
    <row r="19007" ht="12.6" hidden="1"/>
    <row r="19008" ht="12.6" hidden="1"/>
    <row r="19009" ht="12.6" hidden="1"/>
    <row r="19010" ht="12.6" hidden="1"/>
    <row r="19011" ht="12.6" hidden="1"/>
    <row r="19012" ht="12.6" hidden="1"/>
    <row r="19013" ht="12.6" hidden="1"/>
    <row r="19014" ht="12.6" hidden="1"/>
    <row r="19015" ht="12.6" hidden="1"/>
    <row r="19016" ht="12.6" hidden="1"/>
    <row r="19017" ht="12.6" hidden="1"/>
    <row r="19018" ht="12.6" hidden="1"/>
    <row r="19019" ht="12.6" hidden="1"/>
    <row r="19020" ht="12.6" hidden="1"/>
    <row r="19021" ht="12.6" hidden="1"/>
    <row r="19022" ht="12.6" hidden="1"/>
    <row r="19023" ht="12.6" hidden="1"/>
    <row r="19024" ht="12.6" hidden="1"/>
    <row r="19025" ht="12.6" hidden="1"/>
    <row r="19026" ht="12.6" hidden="1"/>
    <row r="19027" ht="12.6" hidden="1"/>
    <row r="19028" ht="12.6" hidden="1"/>
    <row r="19029" ht="12.6" hidden="1"/>
    <row r="19030" ht="12.6" hidden="1"/>
    <row r="19031" ht="12.6" hidden="1"/>
    <row r="19032" ht="12.6" hidden="1"/>
    <row r="19033" ht="12.6" hidden="1"/>
    <row r="19034" ht="12.6" hidden="1"/>
    <row r="19035" ht="12.6" hidden="1"/>
    <row r="19036" ht="12.6" hidden="1"/>
    <row r="19037" ht="12.6" hidden="1"/>
    <row r="19038" ht="12.6" hidden="1"/>
    <row r="19039" ht="12.6" hidden="1"/>
    <row r="19040" ht="12.6" hidden="1"/>
    <row r="19041" ht="12.6" hidden="1"/>
    <row r="19042" ht="12.6" hidden="1"/>
    <row r="19043" ht="12.6" hidden="1"/>
    <row r="19044" ht="12.6" hidden="1"/>
    <row r="19045" ht="12.6" hidden="1"/>
    <row r="19046" ht="12.6" hidden="1"/>
    <row r="19047" ht="12.6" hidden="1"/>
    <row r="19048" ht="12.6" hidden="1"/>
    <row r="19049" ht="12.6" hidden="1"/>
    <row r="19050" ht="12.6" hidden="1"/>
    <row r="19051" ht="12.6" hidden="1"/>
    <row r="19052" ht="12.6" hidden="1"/>
    <row r="19053" ht="12.6" hidden="1"/>
    <row r="19054" ht="12.6" hidden="1"/>
    <row r="19055" ht="12.6" hidden="1"/>
    <row r="19056" ht="12.6" hidden="1"/>
    <row r="19057" ht="12.6" hidden="1"/>
    <row r="19058" ht="12.6" hidden="1"/>
    <row r="19059" ht="12.6" hidden="1"/>
    <row r="19060" ht="12.6" hidden="1"/>
    <row r="19061" ht="12.6" hidden="1"/>
    <row r="19062" ht="12.6" hidden="1"/>
    <row r="19063" ht="12.6" hidden="1"/>
    <row r="19064" ht="12.6" hidden="1"/>
    <row r="19065" ht="12.6" hidden="1"/>
    <row r="19066" ht="12.6" hidden="1"/>
    <row r="19067" ht="12.6" hidden="1"/>
    <row r="19068" ht="12.6" hidden="1"/>
    <row r="19069" ht="12.6" hidden="1"/>
    <row r="19070" ht="12.6" hidden="1"/>
    <row r="19071" ht="12.6" hidden="1"/>
    <row r="19072" ht="12.6" hidden="1"/>
    <row r="19073" ht="12.6" hidden="1"/>
    <row r="19074" ht="12.6" hidden="1"/>
    <row r="19075" ht="12.6" hidden="1"/>
    <row r="19076" ht="12.6" hidden="1"/>
    <row r="19077" ht="12.6" hidden="1"/>
    <row r="19078" ht="12.6" hidden="1"/>
    <row r="19079" ht="12.6" hidden="1"/>
    <row r="19080" ht="12.6" hidden="1"/>
    <row r="19081" ht="12.6" hidden="1"/>
    <row r="19082" ht="12.6" hidden="1"/>
    <row r="19083" ht="12.6" hidden="1"/>
    <row r="19084" ht="12.6" hidden="1"/>
    <row r="19085" ht="12.6" hidden="1"/>
    <row r="19086" ht="12.6" hidden="1"/>
    <row r="19087" ht="12.6" hidden="1"/>
    <row r="19088" ht="12.6" hidden="1"/>
    <row r="19089" ht="12.6" hidden="1"/>
    <row r="19090" ht="12.6" hidden="1"/>
    <row r="19091" ht="12.6" hidden="1"/>
    <row r="19092" ht="12.6" hidden="1"/>
    <row r="19093" ht="12.6" hidden="1"/>
    <row r="19094" ht="12.6" hidden="1"/>
    <row r="19095" ht="12.6" hidden="1"/>
    <row r="19096" ht="12.6" hidden="1"/>
    <row r="19097" ht="12.6" hidden="1"/>
    <row r="19098" ht="12.6" hidden="1"/>
    <row r="19099" ht="12.6" hidden="1"/>
    <row r="19100" ht="12.6" hidden="1"/>
    <row r="19101" ht="12.6" hidden="1"/>
    <row r="19102" ht="12.6" hidden="1"/>
    <row r="19103" ht="12.6" hidden="1"/>
    <row r="19104" ht="12.6" hidden="1"/>
    <row r="19105" ht="12.6" hidden="1"/>
    <row r="19106" ht="12.6" hidden="1"/>
    <row r="19107" ht="12.6" hidden="1"/>
    <row r="19108" ht="12.6" hidden="1"/>
    <row r="19109" ht="12.6" hidden="1"/>
    <row r="19110" ht="12.6" hidden="1"/>
    <row r="19111" ht="12.6" hidden="1"/>
    <row r="19112" ht="12.6" hidden="1"/>
    <row r="19113" ht="12.6" hidden="1"/>
    <row r="19114" ht="12.6" hidden="1"/>
    <row r="19115" ht="12.6" hidden="1"/>
    <row r="19116" ht="12.6" hidden="1"/>
    <row r="19117" ht="12.6" hidden="1"/>
    <row r="19118" ht="12.6" hidden="1"/>
    <row r="19119" ht="12.6" hidden="1"/>
    <row r="19120" ht="12.6" hidden="1"/>
    <row r="19121" ht="12.6" hidden="1"/>
    <row r="19122" ht="12.6" hidden="1"/>
    <row r="19123" ht="12.6" hidden="1"/>
    <row r="19124" ht="12.6" hidden="1"/>
    <row r="19125" ht="12.6" hidden="1"/>
    <row r="19126" ht="12.6" hidden="1"/>
    <row r="19127" ht="12.6" hidden="1"/>
    <row r="19128" ht="12.6" hidden="1"/>
    <row r="19129" ht="12.6" hidden="1"/>
    <row r="19130" ht="12.6" hidden="1"/>
    <row r="19131" ht="12.6" hidden="1"/>
    <row r="19132" ht="12.6" hidden="1"/>
    <row r="19133" ht="12.6" hidden="1"/>
    <row r="19134" ht="12.6" hidden="1"/>
    <row r="19135" ht="12.6" hidden="1"/>
    <row r="19136" ht="12.6" hidden="1"/>
    <row r="19137" ht="12.6" hidden="1"/>
    <row r="19138" ht="12.6" hidden="1"/>
    <row r="19139" ht="12.6" hidden="1"/>
    <row r="19140" ht="12.6" hidden="1"/>
    <row r="19141" ht="12.6" hidden="1"/>
    <row r="19142" ht="12.6" hidden="1"/>
    <row r="19143" ht="12.6" hidden="1"/>
    <row r="19144" ht="12.6" hidden="1"/>
    <row r="19145" ht="12.6" hidden="1"/>
    <row r="19146" ht="12.6" hidden="1"/>
    <row r="19147" ht="12.6" hidden="1"/>
    <row r="19148" ht="12.6" hidden="1"/>
    <row r="19149" ht="12.6" hidden="1"/>
    <row r="19150" ht="12.6" hidden="1"/>
    <row r="19151" ht="12.6" hidden="1"/>
    <row r="19152" ht="12.6" hidden="1"/>
    <row r="19153" ht="12.6" hidden="1"/>
    <row r="19154" ht="12.6" hidden="1"/>
    <row r="19155" ht="12.6" hidden="1"/>
    <row r="19156" ht="12.6" hidden="1"/>
    <row r="19157" ht="12.6" hidden="1"/>
    <row r="19158" ht="12.6" hidden="1"/>
    <row r="19159" ht="12.6" hidden="1"/>
    <row r="19160" ht="12.6" hidden="1"/>
    <row r="19161" ht="12.6" hidden="1"/>
    <row r="19162" ht="12.6" hidden="1"/>
    <row r="19163" ht="12.6" hidden="1"/>
    <row r="19164" ht="12.6" hidden="1"/>
    <row r="19165" ht="12.6" hidden="1"/>
    <row r="19166" ht="12.6" hidden="1"/>
    <row r="19167" ht="12.6" hidden="1"/>
    <row r="19168" ht="12.6" hidden="1"/>
    <row r="19169" ht="12.6" hidden="1"/>
    <row r="19170" ht="12.6" hidden="1"/>
    <row r="19171" ht="12.6" hidden="1"/>
    <row r="19172" ht="12.6" hidden="1"/>
    <row r="19173" ht="12.6" hidden="1"/>
    <row r="19174" ht="12.6" hidden="1"/>
    <row r="19175" ht="12.6" hidden="1"/>
    <row r="19176" ht="12.6" hidden="1"/>
    <row r="19177" ht="12.6" hidden="1"/>
    <row r="19178" ht="12.6" hidden="1"/>
    <row r="19179" ht="12.6" hidden="1"/>
    <row r="19180" ht="12.6" hidden="1"/>
    <row r="19181" ht="12.6" hidden="1"/>
    <row r="19182" ht="12.6" hidden="1"/>
    <row r="19183" ht="12.6" hidden="1"/>
    <row r="19184" ht="12.6" hidden="1"/>
    <row r="19185" ht="12.6" hidden="1"/>
    <row r="19186" ht="12.6" hidden="1"/>
    <row r="19187" ht="12.6" hidden="1"/>
    <row r="19188" ht="12.6" hidden="1"/>
    <row r="19189" ht="12.6" hidden="1"/>
    <row r="19190" ht="12.6" hidden="1"/>
    <row r="19191" ht="12.6" hidden="1"/>
    <row r="19192" ht="12.6" hidden="1"/>
    <row r="19193" ht="12.6" hidden="1"/>
    <row r="19194" ht="12.6" hidden="1"/>
    <row r="19195" ht="12.6" hidden="1"/>
    <row r="19196" ht="12.6" hidden="1"/>
    <row r="19197" ht="12.6" hidden="1"/>
    <row r="19198" ht="12.6" hidden="1"/>
    <row r="19199" ht="12.6" hidden="1"/>
    <row r="19200" ht="12.6" hidden="1"/>
    <row r="19201" ht="12.6" hidden="1"/>
    <row r="19202" ht="12.6" hidden="1"/>
    <row r="19203" ht="12.6" hidden="1"/>
    <row r="19204" ht="12.6" hidden="1"/>
    <row r="19205" ht="12.6" hidden="1"/>
    <row r="19206" ht="12.6" hidden="1"/>
    <row r="19207" ht="12.6" hidden="1"/>
    <row r="19208" ht="12.6" hidden="1"/>
    <row r="19209" ht="12.6" hidden="1"/>
    <row r="19210" ht="12.6" hidden="1"/>
    <row r="19211" ht="12.6" hidden="1"/>
    <row r="19212" ht="12.6" hidden="1"/>
    <row r="19213" ht="12.6" hidden="1"/>
    <row r="19214" ht="12.6" hidden="1"/>
    <row r="19215" ht="12.6" hidden="1"/>
    <row r="19216" ht="12.6" hidden="1"/>
    <row r="19217" ht="12.6" hidden="1"/>
    <row r="19218" ht="12.6" hidden="1"/>
    <row r="19219" ht="12.6" hidden="1"/>
    <row r="19220" ht="12.6" hidden="1"/>
    <row r="19221" ht="12.6" hidden="1"/>
    <row r="19222" ht="12.6" hidden="1"/>
    <row r="19223" ht="12.6" hidden="1"/>
    <row r="19224" ht="12.6" hidden="1"/>
    <row r="19225" ht="12.6" hidden="1"/>
    <row r="19226" ht="12.6" hidden="1"/>
    <row r="19227" ht="12.6" hidden="1"/>
    <row r="19228" ht="12.6" hidden="1"/>
    <row r="19229" ht="12.6" hidden="1"/>
    <row r="19230" ht="12.6" hidden="1"/>
    <row r="19231" ht="12.6" hidden="1"/>
    <row r="19232" ht="12.6" hidden="1"/>
    <row r="19233" ht="12.6" hidden="1"/>
    <row r="19234" ht="12.6" hidden="1"/>
    <row r="19235" ht="12.6" hidden="1"/>
    <row r="19236" ht="12.6" hidden="1"/>
    <row r="19237" ht="12.6" hidden="1"/>
    <row r="19238" ht="12.6" hidden="1"/>
    <row r="19239" ht="12.6" hidden="1"/>
    <row r="19240" ht="12.6" hidden="1"/>
    <row r="19241" ht="12.6" hidden="1"/>
    <row r="19242" ht="12.6" hidden="1"/>
    <row r="19243" ht="12.6" hidden="1"/>
    <row r="19244" ht="12.6" hidden="1"/>
    <row r="19245" ht="12.6" hidden="1"/>
    <row r="19246" ht="12.6" hidden="1"/>
    <row r="19247" ht="12.6" hidden="1"/>
    <row r="19248" ht="12.6" hidden="1"/>
    <row r="19249" ht="12.6" hidden="1"/>
    <row r="19250" ht="12.6" hidden="1"/>
    <row r="19251" ht="12.6" hidden="1"/>
    <row r="19252" ht="12.6" hidden="1"/>
    <row r="19253" ht="12.6" hidden="1"/>
    <row r="19254" ht="12.6" hidden="1"/>
    <row r="19255" ht="12.6" hidden="1"/>
    <row r="19256" ht="12.6" hidden="1"/>
    <row r="19257" ht="12.6" hidden="1"/>
    <row r="19258" ht="12.6" hidden="1"/>
    <row r="19259" ht="12.6" hidden="1"/>
    <row r="19260" ht="12.6" hidden="1"/>
    <row r="19261" ht="12.6" hidden="1"/>
    <row r="19262" ht="12.6" hidden="1"/>
    <row r="19263" ht="12.6" hidden="1"/>
    <row r="19264" ht="12.6" hidden="1"/>
    <row r="19265" ht="12.6" hidden="1"/>
    <row r="19266" ht="12.6" hidden="1"/>
    <row r="19267" ht="12.6" hidden="1"/>
    <row r="19268" ht="12.6" hidden="1"/>
    <row r="19269" ht="12.6" hidden="1"/>
    <row r="19270" ht="12.6" hidden="1"/>
    <row r="19271" ht="12.6" hidden="1"/>
    <row r="19272" ht="12.6" hidden="1"/>
    <row r="19273" ht="12.6" hidden="1"/>
    <row r="19274" ht="12.6" hidden="1"/>
    <row r="19275" ht="12.6" hidden="1"/>
    <row r="19276" ht="12.6" hidden="1"/>
    <row r="19277" ht="12.6" hidden="1"/>
    <row r="19278" ht="12.6" hidden="1"/>
    <row r="19279" ht="12.6" hidden="1"/>
    <row r="19280" ht="12.6" hidden="1"/>
    <row r="19281" ht="12.6" hidden="1"/>
    <row r="19282" ht="12.6" hidden="1"/>
    <row r="19283" ht="12.6" hidden="1"/>
    <row r="19284" ht="12.6" hidden="1"/>
    <row r="19285" ht="12.6" hidden="1"/>
    <row r="19286" ht="12.6" hidden="1"/>
    <row r="19287" ht="12.6" hidden="1"/>
    <row r="19288" ht="12.6" hidden="1"/>
    <row r="19289" ht="12.6" hidden="1"/>
    <row r="19290" ht="12.6" hidden="1"/>
    <row r="19291" ht="12.6" hidden="1"/>
    <row r="19292" ht="12.6" hidden="1"/>
    <row r="19293" ht="12.6" hidden="1"/>
    <row r="19294" ht="12.6" hidden="1"/>
    <row r="19295" ht="12.6" hidden="1"/>
    <row r="19296" ht="12.6" hidden="1"/>
    <row r="19297" ht="12.6" hidden="1"/>
    <row r="19298" ht="12.6" hidden="1"/>
    <row r="19299" ht="12.6" hidden="1"/>
    <row r="19300" ht="12.6" hidden="1"/>
    <row r="19301" ht="12.6" hidden="1"/>
    <row r="19302" ht="12.6" hidden="1"/>
    <row r="19303" ht="12.6" hidden="1"/>
    <row r="19304" ht="12.6" hidden="1"/>
    <row r="19305" ht="12.6" hidden="1"/>
    <row r="19306" ht="12.6" hidden="1"/>
    <row r="19307" ht="12.6" hidden="1"/>
    <row r="19308" ht="12.6" hidden="1"/>
    <row r="19309" ht="12.6" hidden="1"/>
    <row r="19310" ht="12.6" hidden="1"/>
    <row r="19311" ht="12.6" hidden="1"/>
    <row r="19312" ht="12.6" hidden="1"/>
    <row r="19313" ht="12.6" hidden="1"/>
    <row r="19314" ht="12.6" hidden="1"/>
    <row r="19315" ht="12.6" hidden="1"/>
    <row r="19316" ht="12.6" hidden="1"/>
    <row r="19317" ht="12.6" hidden="1"/>
    <row r="19318" ht="12.6" hidden="1"/>
    <row r="19319" ht="12.6" hidden="1"/>
    <row r="19320" ht="12.6" hidden="1"/>
    <row r="19321" ht="12.6" hidden="1"/>
    <row r="19322" ht="12.6" hidden="1"/>
    <row r="19323" ht="12.6" hidden="1"/>
    <row r="19324" ht="12.6" hidden="1"/>
    <row r="19325" ht="12.6" hidden="1"/>
    <row r="19326" ht="12.6" hidden="1"/>
    <row r="19327" ht="12.6" hidden="1"/>
    <row r="19328" ht="12.6" hidden="1"/>
    <row r="19329" ht="12.6" hidden="1"/>
    <row r="19330" ht="12.6" hidden="1"/>
    <row r="19331" ht="12.6" hidden="1"/>
    <row r="19332" ht="12.6" hidden="1"/>
    <row r="19333" ht="12.6" hidden="1"/>
    <row r="19334" ht="12.6" hidden="1"/>
    <row r="19335" ht="12.6" hidden="1"/>
    <row r="19336" ht="12.6" hidden="1"/>
    <row r="19337" ht="12.6" hidden="1"/>
    <row r="19338" ht="12.6" hidden="1"/>
    <row r="19339" ht="12.6" hidden="1"/>
    <row r="19340" ht="12.6" hidden="1"/>
    <row r="19341" ht="12.6" hidden="1"/>
    <row r="19342" ht="12.6" hidden="1"/>
    <row r="19343" ht="12.6" hidden="1"/>
    <row r="19344" ht="12.6" hidden="1"/>
    <row r="19345" ht="12.6" hidden="1"/>
    <row r="19346" ht="12.6" hidden="1"/>
    <row r="19347" ht="12.6" hidden="1"/>
    <row r="19348" ht="12.6" hidden="1"/>
    <row r="19349" ht="12.6" hidden="1"/>
    <row r="19350" ht="12.6" hidden="1"/>
    <row r="19351" ht="12.6" hidden="1"/>
    <row r="19352" ht="12.6" hidden="1"/>
    <row r="19353" ht="12.6" hidden="1"/>
    <row r="19354" ht="12.6" hidden="1"/>
    <row r="19355" ht="12.6" hidden="1"/>
    <row r="19356" ht="12.6" hidden="1"/>
    <row r="19357" ht="12.6" hidden="1"/>
    <row r="19358" ht="12.6" hidden="1"/>
    <row r="19359" ht="12.6" hidden="1"/>
    <row r="19360" ht="12.6" hidden="1"/>
    <row r="19361" ht="12.6" hidden="1"/>
    <row r="19362" ht="12.6" hidden="1"/>
    <row r="19363" ht="12.6" hidden="1"/>
    <row r="19364" ht="12.6" hidden="1"/>
    <row r="19365" ht="12.6" hidden="1"/>
    <row r="19366" ht="12.6" hidden="1"/>
    <row r="19367" ht="12.6" hidden="1"/>
    <row r="19368" ht="12.6" hidden="1"/>
    <row r="19369" ht="12.6" hidden="1"/>
    <row r="19370" ht="12.6" hidden="1"/>
    <row r="19371" ht="12.6" hidden="1"/>
    <row r="19372" ht="12.6" hidden="1"/>
    <row r="19373" ht="12.6" hidden="1"/>
    <row r="19374" ht="12.6" hidden="1"/>
    <row r="19375" ht="12.6" hidden="1"/>
    <row r="19376" ht="12.6" hidden="1"/>
    <row r="19377" ht="12.6" hidden="1"/>
    <row r="19378" ht="12.6" hidden="1"/>
    <row r="19379" ht="12.6" hidden="1"/>
    <row r="19380" ht="12.6" hidden="1"/>
    <row r="19381" ht="12.6" hidden="1"/>
    <row r="19382" ht="12.6" hidden="1"/>
    <row r="19383" ht="12.6" hidden="1"/>
    <row r="19384" ht="12.6" hidden="1"/>
    <row r="19385" ht="12.6" hidden="1"/>
    <row r="19386" ht="12.6" hidden="1"/>
    <row r="19387" ht="12.6" hidden="1"/>
    <row r="19388" ht="12.6" hidden="1"/>
    <row r="19389" ht="12.6" hidden="1"/>
    <row r="19390" ht="12.6" hidden="1"/>
    <row r="19391" ht="12.6" hidden="1"/>
    <row r="19392" ht="12.6" hidden="1"/>
    <row r="19393" ht="12.6" hidden="1"/>
    <row r="19394" ht="12.6" hidden="1"/>
    <row r="19395" ht="12.6" hidden="1"/>
    <row r="19396" ht="12.6" hidden="1"/>
    <row r="19397" ht="12.6" hidden="1"/>
    <row r="19398" ht="12.6" hidden="1"/>
    <row r="19399" ht="12.6" hidden="1"/>
    <row r="19400" ht="12.6" hidden="1"/>
    <row r="19401" ht="12.6" hidden="1"/>
    <row r="19402" ht="12.6" hidden="1"/>
    <row r="19403" ht="12.6" hidden="1"/>
    <row r="19404" ht="12.6" hidden="1"/>
    <row r="19405" ht="12.6" hidden="1"/>
    <row r="19406" ht="12.6" hidden="1"/>
    <row r="19407" ht="12.6" hidden="1"/>
    <row r="19408" ht="12.6" hidden="1"/>
    <row r="19409" ht="12.6" hidden="1"/>
    <row r="19410" ht="12.6" hidden="1"/>
    <row r="19411" ht="12.6" hidden="1"/>
    <row r="19412" ht="12.6" hidden="1"/>
    <row r="19413" ht="12.6" hidden="1"/>
    <row r="19414" ht="12.6" hidden="1"/>
    <row r="19415" ht="12.6" hidden="1"/>
    <row r="19416" ht="12.6" hidden="1"/>
    <row r="19417" ht="12.6" hidden="1"/>
    <row r="19418" ht="12.6" hidden="1"/>
    <row r="19419" ht="12.6" hidden="1"/>
    <row r="19420" ht="12.6" hidden="1"/>
    <row r="19421" ht="12.6" hidden="1"/>
    <row r="19422" ht="12.6" hidden="1"/>
    <row r="19423" ht="12.6" hidden="1"/>
    <row r="19424" ht="12.6" hidden="1"/>
    <row r="19425" ht="12.6" hidden="1"/>
    <row r="19426" ht="12.6" hidden="1"/>
    <row r="19427" ht="12.6" hidden="1"/>
    <row r="19428" ht="12.6" hidden="1"/>
    <row r="19429" ht="12.6" hidden="1"/>
    <row r="19430" ht="12.6" hidden="1"/>
    <row r="19431" ht="12.6" hidden="1"/>
    <row r="19432" ht="12.6" hidden="1"/>
    <row r="19433" ht="12.6" hidden="1"/>
    <row r="19434" ht="12.6" hidden="1"/>
    <row r="19435" ht="12.6" hidden="1"/>
    <row r="19436" ht="12.6" hidden="1"/>
    <row r="19437" ht="12.6" hidden="1"/>
    <row r="19438" ht="12.6" hidden="1"/>
    <row r="19439" ht="12.6" hidden="1"/>
    <row r="19440" ht="12.6" hidden="1"/>
    <row r="19441" ht="12.6" hidden="1"/>
    <row r="19442" ht="12.6" hidden="1"/>
    <row r="19443" ht="12.6" hidden="1"/>
    <row r="19444" ht="12.6" hidden="1"/>
    <row r="19445" ht="12.6" hidden="1"/>
    <row r="19446" ht="12.6" hidden="1"/>
    <row r="19447" ht="12.6" hidden="1"/>
    <row r="19448" ht="12.6" hidden="1"/>
    <row r="19449" ht="12.6" hidden="1"/>
    <row r="19450" ht="12.6" hidden="1"/>
    <row r="19451" ht="12.6" hidden="1"/>
    <row r="19452" ht="12.6" hidden="1"/>
    <row r="19453" ht="12.6" hidden="1"/>
    <row r="19454" ht="12.6" hidden="1"/>
    <row r="19455" ht="12.6" hidden="1"/>
    <row r="19456" ht="12.6" hidden="1"/>
    <row r="19457" ht="12.6" hidden="1"/>
    <row r="19458" ht="12.6" hidden="1"/>
    <row r="19459" ht="12.6" hidden="1"/>
    <row r="19460" ht="12.6" hidden="1"/>
    <row r="19461" ht="12.6" hidden="1"/>
    <row r="19462" ht="12.6" hidden="1"/>
    <row r="19463" ht="12.6" hidden="1"/>
    <row r="19464" ht="12.6" hidden="1"/>
    <row r="19465" ht="12.6" hidden="1"/>
    <row r="19466" ht="12.6" hidden="1"/>
    <row r="19467" ht="12.6" hidden="1"/>
    <row r="19468" ht="12.6" hidden="1"/>
    <row r="19469" ht="12.6" hidden="1"/>
    <row r="19470" ht="12.6" hidden="1"/>
    <row r="19471" ht="12.6" hidden="1"/>
    <row r="19472" ht="12.6" hidden="1"/>
    <row r="19473" ht="12.6" hidden="1"/>
    <row r="19474" ht="12.6" hidden="1"/>
    <row r="19475" ht="12.6" hidden="1"/>
    <row r="19476" ht="12.6" hidden="1"/>
    <row r="19477" ht="12.6" hidden="1"/>
    <row r="19478" ht="12.6" hidden="1"/>
    <row r="19479" ht="12.6" hidden="1"/>
    <row r="19480" ht="12.6" hidden="1"/>
    <row r="19481" ht="12.6" hidden="1"/>
    <row r="19482" ht="12.6" hidden="1"/>
    <row r="19483" ht="12.6" hidden="1"/>
    <row r="19484" ht="12.6" hidden="1"/>
    <row r="19485" ht="12.6" hidden="1"/>
    <row r="19486" ht="12.6" hidden="1"/>
    <row r="19487" ht="12.6" hidden="1"/>
    <row r="19488" ht="12.6" hidden="1"/>
    <row r="19489" ht="12.6" hidden="1"/>
    <row r="19490" ht="12.6" hidden="1"/>
    <row r="19491" ht="12.6" hidden="1"/>
    <row r="19492" ht="12.6" hidden="1"/>
    <row r="19493" ht="12.6" hidden="1"/>
    <row r="19494" ht="12.6" hidden="1"/>
    <row r="19495" ht="12.6" hidden="1"/>
    <row r="19496" ht="12.6" hidden="1"/>
    <row r="19497" ht="12.6" hidden="1"/>
    <row r="19498" ht="12.6" hidden="1"/>
    <row r="19499" ht="12.6" hidden="1"/>
    <row r="19500" ht="12.6" hidden="1"/>
    <row r="19501" ht="12.6" hidden="1"/>
    <row r="19502" ht="12.6" hidden="1"/>
    <row r="19503" ht="12.6" hidden="1"/>
    <row r="19504" ht="12.6" hidden="1"/>
    <row r="19505" ht="12.6" hidden="1"/>
    <row r="19506" ht="12.6" hidden="1"/>
    <row r="19507" ht="12.6" hidden="1"/>
    <row r="19508" ht="12.6" hidden="1"/>
    <row r="19509" ht="12.6" hidden="1"/>
    <row r="19510" ht="12.6" hidden="1"/>
    <row r="19511" ht="12.6" hidden="1"/>
    <row r="19512" ht="12.6" hidden="1"/>
    <row r="19513" ht="12.6" hidden="1"/>
    <row r="19514" ht="12.6" hidden="1"/>
    <row r="19515" ht="12.6" hidden="1"/>
    <row r="19516" ht="12.6" hidden="1"/>
    <row r="19517" ht="12.6" hidden="1"/>
    <row r="19518" ht="12.6" hidden="1"/>
    <row r="19519" ht="12.6" hidden="1"/>
    <row r="19520" ht="12.6" hidden="1"/>
    <row r="19521" ht="12.6" hidden="1"/>
    <row r="19522" ht="12.6" hidden="1"/>
    <row r="19523" ht="12.6" hidden="1"/>
    <row r="19524" ht="12.6" hidden="1"/>
    <row r="19525" ht="12.6" hidden="1"/>
    <row r="19526" ht="12.6" hidden="1"/>
    <row r="19527" ht="12.6" hidden="1"/>
    <row r="19528" ht="12.6" hidden="1"/>
    <row r="19529" ht="12.6" hidden="1"/>
    <row r="19530" ht="12.6" hidden="1"/>
    <row r="19531" ht="12.6" hidden="1"/>
    <row r="19532" ht="12.6" hidden="1"/>
    <row r="19533" ht="12.6" hidden="1"/>
    <row r="19534" ht="12.6" hidden="1"/>
    <row r="19535" ht="12.6" hidden="1"/>
    <row r="19536" ht="12.6" hidden="1"/>
    <row r="19537" ht="12.6" hidden="1"/>
    <row r="19538" ht="12.6" hidden="1"/>
    <row r="19539" ht="12.6" hidden="1"/>
    <row r="19540" ht="12.6" hidden="1"/>
    <row r="19541" ht="12.6" hidden="1"/>
    <row r="19542" ht="12.6" hidden="1"/>
    <row r="19543" ht="12.6" hidden="1"/>
    <row r="19544" ht="12.6" hidden="1"/>
    <row r="19545" ht="12.6" hidden="1"/>
    <row r="19546" ht="12.6" hidden="1"/>
    <row r="19547" ht="12.6" hidden="1"/>
    <row r="19548" ht="12.6" hidden="1"/>
    <row r="19549" ht="12.6" hidden="1"/>
    <row r="19550" ht="12.6" hidden="1"/>
    <row r="19551" ht="12.6" hidden="1"/>
    <row r="19552" ht="12.6" hidden="1"/>
    <row r="19553" ht="12.6" hidden="1"/>
    <row r="19554" ht="12.6" hidden="1"/>
    <row r="19555" ht="12.6" hidden="1"/>
    <row r="19556" ht="12.6" hidden="1"/>
    <row r="19557" ht="12.6" hidden="1"/>
    <row r="19558" ht="12.6" hidden="1"/>
    <row r="19559" ht="12.6" hidden="1"/>
    <row r="19560" ht="12.6" hidden="1"/>
    <row r="19561" ht="12.6" hidden="1"/>
    <row r="19562" ht="12.6" hidden="1"/>
    <row r="19563" ht="12.6" hidden="1"/>
    <row r="19564" ht="12.6" hidden="1"/>
    <row r="19565" ht="12.6" hidden="1"/>
    <row r="19566" ht="12.6" hidden="1"/>
    <row r="19567" ht="12.6" hidden="1"/>
    <row r="19568" ht="12.6" hidden="1"/>
    <row r="19569" ht="12.6" hidden="1"/>
    <row r="19570" ht="12.6" hidden="1"/>
    <row r="19571" ht="12.6" hidden="1"/>
    <row r="19572" ht="12.6" hidden="1"/>
    <row r="19573" ht="12.6" hidden="1"/>
    <row r="19574" ht="12.6" hidden="1"/>
    <row r="19575" ht="12.6" hidden="1"/>
    <row r="19576" ht="12.6" hidden="1"/>
    <row r="19577" ht="12.6" hidden="1"/>
    <row r="19578" ht="12.6" hidden="1"/>
    <row r="19579" ht="12.6" hidden="1"/>
    <row r="19580" ht="12.6" hidden="1"/>
    <row r="19581" ht="12.6" hidden="1"/>
    <row r="19582" ht="12.6" hidden="1"/>
    <row r="19583" ht="12.6" hidden="1"/>
    <row r="19584" ht="12.6" hidden="1"/>
    <row r="19585" ht="12.6" hidden="1"/>
    <row r="19586" ht="12.6" hidden="1"/>
    <row r="19587" ht="12.6" hidden="1"/>
    <row r="19588" ht="12.6" hidden="1"/>
    <row r="19589" ht="12.6" hidden="1"/>
    <row r="19590" ht="12.6" hidden="1"/>
    <row r="19591" ht="12.6" hidden="1"/>
    <row r="19592" ht="12.6" hidden="1"/>
    <row r="19593" ht="12.6" hidden="1"/>
    <row r="19594" ht="12.6" hidden="1"/>
    <row r="19595" ht="12.6" hidden="1"/>
    <row r="19596" ht="12.6" hidden="1"/>
    <row r="19597" ht="12.6" hidden="1"/>
    <row r="19598" ht="12.6" hidden="1"/>
    <row r="19599" ht="12.6" hidden="1"/>
    <row r="19600" ht="12.6" hidden="1"/>
    <row r="19601" ht="12.6" hidden="1"/>
    <row r="19602" ht="12.6" hidden="1"/>
    <row r="19603" ht="12.6" hidden="1"/>
    <row r="19604" ht="12.6" hidden="1"/>
    <row r="19605" ht="12.6" hidden="1"/>
    <row r="19606" ht="12.6" hidden="1"/>
    <row r="19607" ht="12.6" hidden="1"/>
    <row r="19608" ht="12.6" hidden="1"/>
    <row r="19609" ht="12.6" hidden="1"/>
    <row r="19610" ht="12.6" hidden="1"/>
    <row r="19611" ht="12.6" hidden="1"/>
    <row r="19612" ht="12.6" hidden="1"/>
    <row r="19613" ht="12.6" hidden="1"/>
    <row r="19614" ht="12.6" hidden="1"/>
    <row r="19615" ht="12.6" hidden="1"/>
    <row r="19616" ht="12.6" hidden="1"/>
    <row r="19617" ht="12.6" hidden="1"/>
    <row r="19618" ht="12.6" hidden="1"/>
    <row r="19619" ht="12.6" hidden="1"/>
    <row r="19620" ht="12.6" hidden="1"/>
    <row r="19621" ht="12.6" hidden="1"/>
    <row r="19622" ht="12.6" hidden="1"/>
    <row r="19623" ht="12.6" hidden="1"/>
    <row r="19624" ht="12.6" hidden="1"/>
    <row r="19625" ht="12.6" hidden="1"/>
    <row r="19626" ht="12.6" hidden="1"/>
    <row r="19627" ht="12.6" hidden="1"/>
    <row r="19628" ht="12.6" hidden="1"/>
    <row r="19629" ht="12.6" hidden="1"/>
    <row r="19630" ht="12.6" hidden="1"/>
    <row r="19631" ht="12.6" hidden="1"/>
    <row r="19632" ht="12.6" hidden="1"/>
    <row r="19633" ht="12.6" hidden="1"/>
    <row r="19634" ht="12.6" hidden="1"/>
    <row r="19635" ht="12.6" hidden="1"/>
    <row r="19636" ht="12.6" hidden="1"/>
    <row r="19637" ht="12.6" hidden="1"/>
    <row r="19638" ht="12.6" hidden="1"/>
    <row r="19639" ht="12.6" hidden="1"/>
    <row r="19640" ht="12.6" hidden="1"/>
    <row r="19641" ht="12.6" hidden="1"/>
    <row r="19642" ht="12.6" hidden="1"/>
    <row r="19643" ht="12.6" hidden="1"/>
    <row r="19644" ht="12.6" hidden="1"/>
    <row r="19645" ht="12.6" hidden="1"/>
    <row r="19646" ht="12.6" hidden="1"/>
    <row r="19647" ht="12.6" hidden="1"/>
    <row r="19648" ht="12.6" hidden="1"/>
    <row r="19649" ht="12.6" hidden="1"/>
    <row r="19650" ht="12.6" hidden="1"/>
    <row r="19651" ht="12.6" hidden="1"/>
    <row r="19652" ht="12.6" hidden="1"/>
    <row r="19653" ht="12.6" hidden="1"/>
    <row r="19654" ht="12.6" hidden="1"/>
    <row r="19655" ht="12.6" hidden="1"/>
    <row r="19656" ht="12.6" hidden="1"/>
    <row r="19657" ht="12.6" hidden="1"/>
    <row r="19658" ht="12.6" hidden="1"/>
    <row r="19659" ht="12.6" hidden="1"/>
    <row r="19660" ht="12.6" hidden="1"/>
    <row r="19661" ht="12.6" hidden="1"/>
    <row r="19662" ht="12.6" hidden="1"/>
    <row r="19663" ht="12.6" hidden="1"/>
    <row r="19664" ht="12.6" hidden="1"/>
    <row r="19665" ht="12.6" hidden="1"/>
    <row r="19666" ht="12.6" hidden="1"/>
    <row r="19667" ht="12.6" hidden="1"/>
    <row r="19668" ht="12.6" hidden="1"/>
    <row r="19669" ht="12.6" hidden="1"/>
    <row r="19670" ht="12.6" hidden="1"/>
    <row r="19671" ht="12.6" hidden="1"/>
    <row r="19672" ht="12.6" hidden="1"/>
    <row r="19673" ht="12.6" hidden="1"/>
    <row r="19674" ht="12.6" hidden="1"/>
    <row r="19675" ht="12.6" hidden="1"/>
    <row r="19676" ht="12.6" hidden="1"/>
    <row r="19677" ht="12.6" hidden="1"/>
    <row r="19678" ht="12.6" hidden="1"/>
    <row r="19679" ht="12.6" hidden="1"/>
    <row r="19680" ht="12.6" hidden="1"/>
    <row r="19681" ht="12.6" hidden="1"/>
    <row r="19682" ht="12.6" hidden="1"/>
    <row r="19683" ht="12.6" hidden="1"/>
    <row r="19684" ht="12.6" hidden="1"/>
    <row r="19685" ht="12.6" hidden="1"/>
    <row r="19686" ht="12.6" hidden="1"/>
    <row r="19687" ht="12.6" hidden="1"/>
    <row r="19688" ht="12.6" hidden="1"/>
    <row r="19689" ht="12.6" hidden="1"/>
    <row r="19690" ht="12.6" hidden="1"/>
    <row r="19691" ht="12.6" hidden="1"/>
    <row r="19692" ht="12.6" hidden="1"/>
    <row r="19693" ht="12.6" hidden="1"/>
    <row r="19694" ht="12.6" hidden="1"/>
    <row r="19695" ht="12.6" hidden="1"/>
    <row r="19696" ht="12.6" hidden="1"/>
    <row r="19697" ht="12.6" hidden="1"/>
    <row r="19698" ht="12.6" hidden="1"/>
    <row r="19699" ht="12.6" hidden="1"/>
    <row r="19700" ht="12.6" hidden="1"/>
    <row r="19701" ht="12.6" hidden="1"/>
    <row r="19702" ht="12.6" hidden="1"/>
    <row r="19703" ht="12.6" hidden="1"/>
    <row r="19704" ht="12.6" hidden="1"/>
    <row r="19705" ht="12.6" hidden="1"/>
    <row r="19706" ht="12.6" hidden="1"/>
    <row r="19707" ht="12.6" hidden="1"/>
    <row r="19708" ht="12.6" hidden="1"/>
    <row r="19709" ht="12.6" hidden="1"/>
    <row r="19710" ht="12.6" hidden="1"/>
    <row r="19711" ht="12.6" hidden="1"/>
    <row r="19712" ht="12.6" hidden="1"/>
    <row r="19713" ht="12.6" hidden="1"/>
    <row r="19714" ht="12.6" hidden="1"/>
    <row r="19715" ht="12.6" hidden="1"/>
    <row r="19716" ht="12.6" hidden="1"/>
    <row r="19717" ht="12.6" hidden="1"/>
    <row r="19718" ht="12.6" hidden="1"/>
    <row r="19719" ht="12.6" hidden="1"/>
    <row r="19720" ht="12.6" hidden="1"/>
    <row r="19721" ht="12.6" hidden="1"/>
    <row r="19722" ht="12.6" hidden="1"/>
    <row r="19723" ht="12.6" hidden="1"/>
    <row r="19724" ht="12.6" hidden="1"/>
    <row r="19725" ht="12.6" hidden="1"/>
    <row r="19726" ht="12.6" hidden="1"/>
    <row r="19727" ht="12.6" hidden="1"/>
    <row r="19728" ht="12.6" hidden="1"/>
    <row r="19729" ht="12.6" hidden="1"/>
    <row r="19730" ht="12.6" hidden="1"/>
    <row r="19731" ht="12.6" hidden="1"/>
    <row r="19732" ht="12.6" hidden="1"/>
    <row r="19733" ht="12.6" hidden="1"/>
    <row r="19734" ht="12.6" hidden="1"/>
    <row r="19735" ht="12.6" hidden="1"/>
    <row r="19736" ht="12.6" hidden="1"/>
    <row r="19737" ht="12.6" hidden="1"/>
    <row r="19738" ht="12.6" hidden="1"/>
    <row r="19739" ht="12.6" hidden="1"/>
    <row r="19740" ht="12.6" hidden="1"/>
    <row r="19741" ht="12.6" hidden="1"/>
    <row r="19742" ht="12.6" hidden="1"/>
    <row r="19743" ht="12.6" hidden="1"/>
    <row r="19744" ht="12.6" hidden="1"/>
    <row r="19745" ht="12.6" hidden="1"/>
    <row r="19746" ht="12.6" hidden="1"/>
    <row r="19747" ht="12.6" hidden="1"/>
    <row r="19748" ht="12.6" hidden="1"/>
    <row r="19749" ht="12.6" hidden="1"/>
    <row r="19750" ht="12.6" hidden="1"/>
    <row r="19751" ht="12.6" hidden="1"/>
    <row r="19752" ht="12.6" hidden="1"/>
    <row r="19753" ht="12.6" hidden="1"/>
    <row r="19754" ht="12.6" hidden="1"/>
    <row r="19755" ht="12.6" hidden="1"/>
    <row r="19756" ht="12.6" hidden="1"/>
    <row r="19757" ht="12.6" hidden="1"/>
    <row r="19758" ht="12.6" hidden="1"/>
    <row r="19759" ht="12.6" hidden="1"/>
    <row r="19760" ht="12.6" hidden="1"/>
    <row r="19761" ht="12.6" hidden="1"/>
    <row r="19762" ht="12.6" hidden="1"/>
    <row r="19763" ht="12.6" hidden="1"/>
    <row r="19764" ht="12.6" hidden="1"/>
    <row r="19765" ht="12.6" hidden="1"/>
    <row r="19766" ht="12.6" hidden="1"/>
    <row r="19767" ht="12.6" hidden="1"/>
    <row r="19768" ht="12.6" hidden="1"/>
    <row r="19769" ht="12.6" hidden="1"/>
    <row r="19770" ht="12.6" hidden="1"/>
    <row r="19771" ht="12.6" hidden="1"/>
    <row r="19772" ht="12.6" hidden="1"/>
    <row r="19773" ht="12.6" hidden="1"/>
    <row r="19774" ht="12.6" hidden="1"/>
    <row r="19775" ht="12.6" hidden="1"/>
    <row r="19776" ht="12.6" hidden="1"/>
    <row r="19777" ht="12.6" hidden="1"/>
    <row r="19778" ht="12.6" hidden="1"/>
    <row r="19779" ht="12.6" hidden="1"/>
    <row r="19780" ht="12.6" hidden="1"/>
    <row r="19781" ht="12.6" hidden="1"/>
    <row r="19782" ht="12.6" hidden="1"/>
    <row r="19783" ht="12.6" hidden="1"/>
    <row r="19784" ht="12.6" hidden="1"/>
    <row r="19785" ht="12.6" hidden="1"/>
    <row r="19786" ht="12.6" hidden="1"/>
    <row r="19787" ht="12.6" hidden="1"/>
    <row r="19788" ht="12.6" hidden="1"/>
    <row r="19789" ht="12.6" hidden="1"/>
    <row r="19790" ht="12.6" hidden="1"/>
    <row r="19791" ht="12.6" hidden="1"/>
    <row r="19792" ht="12.6" hidden="1"/>
    <row r="19793" ht="12.6" hidden="1"/>
    <row r="19794" ht="12.6" hidden="1"/>
    <row r="19795" ht="12.6" hidden="1"/>
    <row r="19796" ht="12.6" hidden="1"/>
    <row r="19797" ht="12.6" hidden="1"/>
    <row r="19798" ht="12.6" hidden="1"/>
    <row r="19799" ht="12.6" hidden="1"/>
    <row r="19800" ht="12.6" hidden="1"/>
    <row r="19801" ht="12.6" hidden="1"/>
    <row r="19802" ht="12.6" hidden="1"/>
    <row r="19803" ht="12.6" hidden="1"/>
    <row r="19804" ht="12.6" hidden="1"/>
    <row r="19805" ht="12.6" hidden="1"/>
    <row r="19806" ht="12.6" hidden="1"/>
    <row r="19807" ht="12.6" hidden="1"/>
    <row r="19808" ht="12.6" hidden="1"/>
    <row r="19809" ht="12.6" hidden="1"/>
    <row r="19810" ht="12.6" hidden="1"/>
    <row r="19811" ht="12.6" hidden="1"/>
    <row r="19812" ht="12.6" hidden="1"/>
    <row r="19813" ht="12.6" hidden="1"/>
    <row r="19814" ht="12.6" hidden="1"/>
    <row r="19815" ht="12.6" hidden="1"/>
    <row r="19816" ht="12.6" hidden="1"/>
    <row r="19817" ht="12.6" hidden="1"/>
    <row r="19818" ht="12.6" hidden="1"/>
    <row r="19819" ht="12.6" hidden="1"/>
    <row r="19820" ht="12.6" hidden="1"/>
    <row r="19821" ht="12.6" hidden="1"/>
    <row r="19822" ht="12.6" hidden="1"/>
    <row r="19823" ht="12.6" hidden="1"/>
    <row r="19824" ht="12.6" hidden="1"/>
    <row r="19825" ht="12.6" hidden="1"/>
    <row r="19826" ht="12.6" hidden="1"/>
    <row r="19827" ht="12.6" hidden="1"/>
    <row r="19828" ht="12.6" hidden="1"/>
    <row r="19829" ht="12.6" hidden="1"/>
    <row r="19830" ht="12.6" hidden="1"/>
    <row r="19831" ht="12.6" hidden="1"/>
    <row r="19832" ht="12.6" hidden="1"/>
    <row r="19833" ht="12.6" hidden="1"/>
    <row r="19834" ht="12.6" hidden="1"/>
    <row r="19835" ht="12.6" hidden="1"/>
    <row r="19836" ht="12.6" hidden="1"/>
    <row r="19837" ht="12.6" hidden="1"/>
    <row r="19838" ht="12.6" hidden="1"/>
    <row r="19839" ht="12.6" hidden="1"/>
    <row r="19840" ht="12.6" hidden="1"/>
    <row r="19841" ht="12.6" hidden="1"/>
    <row r="19842" ht="12.6" hidden="1"/>
    <row r="19843" ht="12.6" hidden="1"/>
    <row r="19844" ht="12.6" hidden="1"/>
    <row r="19845" ht="12.6" hidden="1"/>
    <row r="19846" ht="12.6" hidden="1"/>
    <row r="19847" ht="12.6" hidden="1"/>
    <row r="19848" ht="12.6" hidden="1"/>
    <row r="19849" ht="12.6" hidden="1"/>
    <row r="19850" ht="12.6" hidden="1"/>
    <row r="19851" ht="12.6" hidden="1"/>
    <row r="19852" ht="12.6" hidden="1"/>
    <row r="19853" ht="12.6" hidden="1"/>
    <row r="19854" ht="12.6" hidden="1"/>
    <row r="19855" ht="12.6" hidden="1"/>
    <row r="19856" ht="12.6" hidden="1"/>
    <row r="19857" ht="12.6" hidden="1"/>
    <row r="19858" ht="12.6" hidden="1"/>
    <row r="19859" ht="12.6" hidden="1"/>
    <row r="19860" ht="12.6" hidden="1"/>
    <row r="19861" ht="12.6" hidden="1"/>
    <row r="19862" ht="12.6" hidden="1"/>
    <row r="19863" ht="12.6" hidden="1"/>
    <row r="19864" ht="12.6" hidden="1"/>
    <row r="19865" ht="12.6" hidden="1"/>
    <row r="19866" ht="12.6" hidden="1"/>
    <row r="19867" ht="12.6" hidden="1"/>
    <row r="19868" ht="12.6" hidden="1"/>
    <row r="19869" ht="12.6" hidden="1"/>
    <row r="19870" ht="12.6" hidden="1"/>
    <row r="19871" ht="12.6" hidden="1"/>
    <row r="19872" ht="12.6" hidden="1"/>
    <row r="19873" ht="12.6" hidden="1"/>
    <row r="19874" ht="12.6" hidden="1"/>
    <row r="19875" ht="12.6" hidden="1"/>
    <row r="19876" ht="12.6" hidden="1"/>
    <row r="19877" ht="12.6" hidden="1"/>
    <row r="19878" ht="12.6" hidden="1"/>
    <row r="19879" ht="12.6" hidden="1"/>
    <row r="19880" ht="12.6" hidden="1"/>
    <row r="19881" ht="12.6" hidden="1"/>
    <row r="19882" ht="12.6" hidden="1"/>
    <row r="19883" ht="12.6" hidden="1"/>
    <row r="19884" ht="12.6" hidden="1"/>
    <row r="19885" ht="12.6" hidden="1"/>
    <row r="19886" ht="12.6" hidden="1"/>
    <row r="19887" ht="12.6" hidden="1"/>
    <row r="19888" ht="12.6" hidden="1"/>
    <row r="19889" ht="12.6" hidden="1"/>
    <row r="19890" ht="12.6" hidden="1"/>
    <row r="19891" ht="12.6" hidden="1"/>
    <row r="19892" ht="12.6" hidden="1"/>
    <row r="19893" ht="12.6" hidden="1"/>
    <row r="19894" ht="12.6" hidden="1"/>
    <row r="19895" ht="12.6" hidden="1"/>
    <row r="19896" ht="12.6" hidden="1"/>
    <row r="19897" ht="12.6" hidden="1"/>
    <row r="19898" ht="12.6" hidden="1"/>
    <row r="19899" ht="12.6" hidden="1"/>
    <row r="19900" ht="12.6" hidden="1"/>
    <row r="19901" ht="12.6" hidden="1"/>
    <row r="19902" ht="12.6" hidden="1"/>
    <row r="19903" ht="12.6" hidden="1"/>
    <row r="19904" ht="12.6" hidden="1"/>
    <row r="19905" ht="12.6" hidden="1"/>
    <row r="19906" ht="12.6" hidden="1"/>
    <row r="19907" ht="12.6" hidden="1"/>
    <row r="19908" ht="12.6" hidden="1"/>
    <row r="19909" ht="12.6" hidden="1"/>
    <row r="19910" ht="12.6" hidden="1"/>
    <row r="19911" ht="12.6" hidden="1"/>
    <row r="19912" ht="12.6" hidden="1"/>
    <row r="19913" ht="12.6" hidden="1"/>
    <row r="19914" ht="12.6" hidden="1"/>
    <row r="19915" ht="12.6" hidden="1"/>
    <row r="19916" ht="12.6" hidden="1"/>
    <row r="19917" ht="12.6" hidden="1"/>
    <row r="19918" ht="12.6" hidden="1"/>
    <row r="19919" ht="12.6" hidden="1"/>
    <row r="19920" ht="12.6" hidden="1"/>
    <row r="19921" ht="12.6" hidden="1"/>
    <row r="19922" ht="12.6" hidden="1"/>
    <row r="19923" ht="12.6" hidden="1"/>
    <row r="19924" ht="12.6" hidden="1"/>
    <row r="19925" ht="12.6" hidden="1"/>
    <row r="19926" ht="12.6" hidden="1"/>
    <row r="19927" ht="12.6" hidden="1"/>
    <row r="19928" ht="12.6" hidden="1"/>
    <row r="19929" ht="12.6" hidden="1"/>
    <row r="19930" ht="12.6" hidden="1"/>
    <row r="19931" ht="12.6" hidden="1"/>
    <row r="19932" ht="12.6" hidden="1"/>
    <row r="19933" ht="12.6" hidden="1"/>
    <row r="19934" ht="12.6" hidden="1"/>
    <row r="19935" ht="12.6" hidden="1"/>
    <row r="19936" ht="12.6" hidden="1"/>
    <row r="19937" ht="12.6" hidden="1"/>
    <row r="19938" ht="12.6" hidden="1"/>
    <row r="19939" ht="12.6" hidden="1"/>
    <row r="19940" ht="12.6" hidden="1"/>
    <row r="19941" ht="12.6" hidden="1"/>
    <row r="19942" ht="12.6" hidden="1"/>
    <row r="19943" ht="12.6" hidden="1"/>
    <row r="19944" ht="12.6" hidden="1"/>
    <row r="19945" ht="12.6" hidden="1"/>
    <row r="19946" ht="12.6" hidden="1"/>
    <row r="19947" ht="12.6" hidden="1"/>
    <row r="19948" ht="12.6" hidden="1"/>
    <row r="19949" ht="12.6" hidden="1"/>
    <row r="19950" ht="12.6" hidden="1"/>
    <row r="19951" ht="12.6" hidden="1"/>
    <row r="19952" ht="12.6" hidden="1"/>
    <row r="19953" ht="12.6" hidden="1"/>
    <row r="19954" ht="12.6" hidden="1"/>
    <row r="19955" ht="12.6" hidden="1"/>
    <row r="19956" ht="12.6" hidden="1"/>
    <row r="19957" ht="12.6" hidden="1"/>
    <row r="19958" ht="12.6" hidden="1"/>
    <row r="19959" ht="12.6" hidden="1"/>
    <row r="19960" ht="12.6" hidden="1"/>
    <row r="19961" ht="12.6" hidden="1"/>
    <row r="19962" ht="12.6" hidden="1"/>
    <row r="19963" ht="12.6" hidden="1"/>
    <row r="19964" ht="12.6" hidden="1"/>
    <row r="19965" ht="12.6" hidden="1"/>
    <row r="19966" ht="12.6" hidden="1"/>
    <row r="19967" ht="12.6" hidden="1"/>
    <row r="19968" ht="12.6" hidden="1"/>
    <row r="19969" ht="12.6" hidden="1"/>
    <row r="19970" ht="12.6" hidden="1"/>
    <row r="19971" ht="12.6" hidden="1"/>
    <row r="19972" ht="12.6" hidden="1"/>
    <row r="19973" ht="12.6" hidden="1"/>
    <row r="19974" ht="12.6" hidden="1"/>
    <row r="19975" ht="12.6" hidden="1"/>
    <row r="19976" ht="12.6" hidden="1"/>
    <row r="19977" ht="12.6" hidden="1"/>
    <row r="19978" ht="12.6" hidden="1"/>
    <row r="19979" ht="12.6" hidden="1"/>
    <row r="19980" ht="12.6" hidden="1"/>
    <row r="19981" ht="12.6" hidden="1"/>
    <row r="19982" ht="12.6" hidden="1"/>
    <row r="19983" ht="12.6" hidden="1"/>
    <row r="19984" ht="12.6" hidden="1"/>
    <row r="19985" ht="12.6" hidden="1"/>
    <row r="19986" ht="12.6" hidden="1"/>
    <row r="19987" ht="12.6" hidden="1"/>
    <row r="19988" ht="12.6" hidden="1"/>
    <row r="19989" ht="12.6" hidden="1"/>
    <row r="19990" ht="12.6" hidden="1"/>
    <row r="19991" ht="12.6" hidden="1"/>
    <row r="19992" ht="12.6" hidden="1"/>
    <row r="19993" ht="12.6" hidden="1"/>
    <row r="19994" ht="12.6" hidden="1"/>
    <row r="19995" ht="12.6" hidden="1"/>
    <row r="19996" ht="12.6" hidden="1"/>
    <row r="19997" ht="12.6" hidden="1"/>
    <row r="19998" ht="12.6" hidden="1"/>
    <row r="19999" ht="12.6" hidden="1"/>
    <row r="20000" ht="12.6" hidden="1"/>
    <row r="20001" ht="12.6" hidden="1"/>
    <row r="20002" ht="12.6" hidden="1"/>
    <row r="20003" ht="12.6" hidden="1"/>
    <row r="20004" ht="12.6" hidden="1"/>
    <row r="20005" ht="12.6" hidden="1"/>
    <row r="20006" ht="12.6" hidden="1"/>
    <row r="20007" ht="12.6" hidden="1"/>
    <row r="20008" ht="12.6" hidden="1"/>
    <row r="20009" ht="12.6" hidden="1"/>
    <row r="20010" ht="12.6" hidden="1"/>
    <row r="20011" ht="12.6" hidden="1"/>
    <row r="20012" ht="12.6" hidden="1"/>
    <row r="20013" ht="12.6" hidden="1"/>
    <row r="20014" ht="12.6" hidden="1"/>
    <row r="20015" ht="12.6" hidden="1"/>
    <row r="20016" ht="12.6" hidden="1"/>
    <row r="20017" ht="12.6" hidden="1"/>
    <row r="20018" ht="12.6" hidden="1"/>
    <row r="20019" ht="12.6" hidden="1"/>
    <row r="20020" ht="12.6" hidden="1"/>
    <row r="20021" ht="12.6" hidden="1"/>
    <row r="20022" ht="12.6" hidden="1"/>
    <row r="20023" ht="12.6" hidden="1"/>
    <row r="20024" ht="12.6" hidden="1"/>
    <row r="20025" ht="12.6" hidden="1"/>
    <row r="20026" ht="12.6" hidden="1"/>
    <row r="20027" ht="12.6" hidden="1"/>
    <row r="20028" ht="12.6" hidden="1"/>
    <row r="20029" ht="12.6" hidden="1"/>
    <row r="20030" ht="12.6" hidden="1"/>
    <row r="20031" ht="12.6" hidden="1"/>
    <row r="20032" ht="12.6" hidden="1"/>
    <row r="20033" ht="12.6" hidden="1"/>
    <row r="20034" ht="12.6" hidden="1"/>
    <row r="20035" ht="12.6" hidden="1"/>
    <row r="20036" ht="12.6" hidden="1"/>
    <row r="20037" ht="12.6" hidden="1"/>
    <row r="20038" ht="12.6" hidden="1"/>
    <row r="20039" ht="12.6" hidden="1"/>
    <row r="20040" ht="12.6" hidden="1"/>
    <row r="20041" ht="12.6" hidden="1"/>
    <row r="20042" ht="12.6" hidden="1"/>
    <row r="20043" ht="12.6" hidden="1"/>
    <row r="20044" ht="12.6" hidden="1"/>
    <row r="20045" ht="12.6" hidden="1"/>
    <row r="20046" ht="12.6" hidden="1"/>
    <row r="20047" ht="12.6" hidden="1"/>
    <row r="20048" ht="12.6" hidden="1"/>
    <row r="20049" ht="12.6" hidden="1"/>
    <row r="20050" ht="12.6" hidden="1"/>
    <row r="20051" ht="12.6" hidden="1"/>
    <row r="20052" ht="12.6" hidden="1"/>
    <row r="20053" ht="12.6" hidden="1"/>
    <row r="20054" ht="12.6" hidden="1"/>
    <row r="20055" ht="12.6" hidden="1"/>
    <row r="20056" ht="12.6" hidden="1"/>
    <row r="20057" ht="12.6" hidden="1"/>
    <row r="20058" ht="12.6" hidden="1"/>
    <row r="20059" ht="12.6" hidden="1"/>
    <row r="20060" ht="12.6" hidden="1"/>
    <row r="20061" ht="12.6" hidden="1"/>
    <row r="20062" ht="12.6" hidden="1"/>
    <row r="20063" ht="12.6" hidden="1"/>
    <row r="20064" ht="12.6" hidden="1"/>
    <row r="20065" ht="12.6" hidden="1"/>
    <row r="20066" ht="12.6" hidden="1"/>
    <row r="20067" ht="12.6" hidden="1"/>
    <row r="20068" ht="12.6" hidden="1"/>
    <row r="20069" ht="12.6" hidden="1"/>
    <row r="20070" ht="12.6" hidden="1"/>
    <row r="20071" ht="12.6" hidden="1"/>
    <row r="20072" ht="12.6" hidden="1"/>
    <row r="20073" ht="12.6" hidden="1"/>
    <row r="20074" ht="12.6" hidden="1"/>
    <row r="20075" ht="12.6" hidden="1"/>
    <row r="20076" ht="12.6" hidden="1"/>
    <row r="20077" ht="12.6" hidden="1"/>
    <row r="20078" ht="12.6" hidden="1"/>
    <row r="20079" ht="12.6" hidden="1"/>
    <row r="20080" ht="12.6" hidden="1"/>
    <row r="20081" ht="12.6" hidden="1"/>
    <row r="20082" ht="12.6" hidden="1"/>
    <row r="20083" ht="12.6" hidden="1"/>
    <row r="20084" ht="12.6" hidden="1"/>
    <row r="20085" ht="12.6" hidden="1"/>
    <row r="20086" ht="12.6" hidden="1"/>
    <row r="20087" ht="12.6" hidden="1"/>
    <row r="20088" ht="12.6" hidden="1"/>
    <row r="20089" ht="12.6" hidden="1"/>
    <row r="20090" ht="12.6" hidden="1"/>
    <row r="20091" ht="12.6" hidden="1"/>
    <row r="20092" ht="12.6" hidden="1"/>
    <row r="20093" ht="12.6" hidden="1"/>
    <row r="20094" ht="12.6" hidden="1"/>
    <row r="20095" ht="12.6" hidden="1"/>
    <row r="20096" ht="12.6" hidden="1"/>
    <row r="20097" ht="12.6" hidden="1"/>
    <row r="20098" ht="12.6" hidden="1"/>
    <row r="20099" ht="12.6" hidden="1"/>
    <row r="20100" ht="12.6" hidden="1"/>
    <row r="20101" ht="12.6" hidden="1"/>
    <row r="20102" ht="12.6" hidden="1"/>
    <row r="20103" ht="12.6" hidden="1"/>
    <row r="20104" ht="12.6" hidden="1"/>
    <row r="20105" ht="12.6" hidden="1"/>
    <row r="20106" ht="12.6" hidden="1"/>
    <row r="20107" ht="12.6" hidden="1"/>
    <row r="20108" ht="12.6" hidden="1"/>
    <row r="20109" ht="12.6" hidden="1"/>
    <row r="20110" ht="12.6" hidden="1"/>
    <row r="20111" ht="12.6" hidden="1"/>
    <row r="20112" ht="12.6" hidden="1"/>
    <row r="20113" ht="12.6" hidden="1"/>
    <row r="20114" ht="12.6" hidden="1"/>
    <row r="20115" ht="12.6" hidden="1"/>
    <row r="20116" ht="12.6" hidden="1"/>
    <row r="20117" ht="12.6" hidden="1"/>
    <row r="20118" ht="12.6" hidden="1"/>
    <row r="20119" ht="12.6" hidden="1"/>
    <row r="20120" ht="12.6" hidden="1"/>
    <row r="20121" ht="12.6" hidden="1"/>
    <row r="20122" ht="12.6" hidden="1"/>
    <row r="20123" ht="12.6" hidden="1"/>
    <row r="20124" ht="12.6" hidden="1"/>
    <row r="20125" ht="12.6" hidden="1"/>
    <row r="20126" ht="12.6" hidden="1"/>
    <row r="20127" ht="12.6" hidden="1"/>
    <row r="20128" ht="12.6" hidden="1"/>
    <row r="20129" ht="12.6" hidden="1"/>
    <row r="20130" ht="12.6" hidden="1"/>
    <row r="20131" ht="12.6" hidden="1"/>
    <row r="20132" ht="12.6" hidden="1"/>
    <row r="20133" ht="12.6" hidden="1"/>
    <row r="20134" ht="12.6" hidden="1"/>
    <row r="20135" ht="12.6" hidden="1"/>
    <row r="20136" ht="12.6" hidden="1"/>
    <row r="20137" ht="12.6" hidden="1"/>
    <row r="20138" ht="12.6" hidden="1"/>
    <row r="20139" ht="12.6" hidden="1"/>
    <row r="20140" ht="12.6" hidden="1"/>
    <row r="20141" ht="12.6" hidden="1"/>
    <row r="20142" ht="12.6" hidden="1"/>
    <row r="20143" ht="12.6" hidden="1"/>
    <row r="20144" ht="12.6" hidden="1"/>
    <row r="20145" ht="12.6" hidden="1"/>
    <row r="20146" ht="12.6" hidden="1"/>
    <row r="20147" ht="12.6" hidden="1"/>
    <row r="20148" ht="12.6" hidden="1"/>
    <row r="20149" ht="12.6" hidden="1"/>
    <row r="20150" ht="12.6" hidden="1"/>
    <row r="20151" ht="12.6" hidden="1"/>
    <row r="20152" ht="12.6" hidden="1"/>
    <row r="20153" ht="12.6" hidden="1"/>
    <row r="20154" ht="12.6" hidden="1"/>
    <row r="20155" ht="12.6" hidden="1"/>
    <row r="20156" ht="12.6" hidden="1"/>
    <row r="20157" ht="12.6" hidden="1"/>
    <row r="20158" ht="12.6" hidden="1"/>
    <row r="20159" ht="12.6" hidden="1"/>
    <row r="20160" ht="12.6" hidden="1"/>
    <row r="20161" ht="12.6" hidden="1"/>
    <row r="20162" ht="12.6" hidden="1"/>
    <row r="20163" ht="12.6" hidden="1"/>
    <row r="20164" ht="12.6" hidden="1"/>
    <row r="20165" ht="12.6" hidden="1"/>
    <row r="20166" ht="12.6" hidden="1"/>
    <row r="20167" ht="12.6" hidden="1"/>
    <row r="20168" ht="12.6" hidden="1"/>
    <row r="20169" ht="12.6" hidden="1"/>
    <row r="20170" ht="12.6" hidden="1"/>
    <row r="20171" ht="12.6" hidden="1"/>
    <row r="20172" ht="12.6" hidden="1"/>
    <row r="20173" ht="12.6" hidden="1"/>
    <row r="20174" ht="12.6" hidden="1"/>
    <row r="20175" ht="12.6" hidden="1"/>
    <row r="20176" ht="12.6" hidden="1"/>
    <row r="20177" ht="12.6" hidden="1"/>
    <row r="20178" ht="12.6" hidden="1"/>
    <row r="20179" ht="12.6" hidden="1"/>
    <row r="20180" ht="12.6" hidden="1"/>
    <row r="20181" ht="12.6" hidden="1"/>
    <row r="20182" ht="12.6" hidden="1"/>
    <row r="20183" ht="12.6" hidden="1"/>
    <row r="20184" ht="12.6" hidden="1"/>
    <row r="20185" ht="12.6" hidden="1"/>
    <row r="20186" ht="12.6" hidden="1"/>
    <row r="20187" ht="12.6" hidden="1"/>
    <row r="20188" ht="12.6" hidden="1"/>
    <row r="20189" ht="12.6" hidden="1"/>
    <row r="20190" ht="12.6" hidden="1"/>
    <row r="20191" ht="12.6" hidden="1"/>
    <row r="20192" ht="12.6" hidden="1"/>
    <row r="20193" ht="12.6" hidden="1"/>
    <row r="20194" ht="12.6" hidden="1"/>
    <row r="20195" ht="12.6" hidden="1"/>
    <row r="20196" ht="12.6" hidden="1"/>
    <row r="20197" ht="12.6" hidden="1"/>
    <row r="20198" ht="12.6" hidden="1"/>
    <row r="20199" ht="12.6" hidden="1"/>
    <row r="20200" ht="12.6" hidden="1"/>
    <row r="20201" ht="12.6" hidden="1"/>
    <row r="20202" ht="12.6" hidden="1"/>
    <row r="20203" ht="12.6" hidden="1"/>
    <row r="20204" ht="12.6" hidden="1"/>
    <row r="20205" ht="12.6" hidden="1"/>
    <row r="20206" ht="12.6" hidden="1"/>
    <row r="20207" ht="12.6" hidden="1"/>
    <row r="20208" ht="12.6" hidden="1"/>
    <row r="20209" ht="12.6" hidden="1"/>
    <row r="20210" ht="12.6" hidden="1"/>
    <row r="20211" ht="12.6" hidden="1"/>
    <row r="20212" ht="12.6" hidden="1"/>
    <row r="20213" ht="12.6" hidden="1"/>
    <row r="20214" ht="12.6" hidden="1"/>
    <row r="20215" ht="12.6" hidden="1"/>
    <row r="20216" ht="12.6" hidden="1"/>
    <row r="20217" ht="12.6" hidden="1"/>
    <row r="20218" ht="12.6" hidden="1"/>
    <row r="20219" ht="12.6" hidden="1"/>
    <row r="20220" ht="12.6" hidden="1"/>
    <row r="20221" ht="12.6" hidden="1"/>
    <row r="20222" ht="12.6" hidden="1"/>
    <row r="20223" ht="12.6" hidden="1"/>
    <row r="20224" ht="12.6" hidden="1"/>
    <row r="20225" ht="12.6" hidden="1"/>
    <row r="20226" ht="12.6" hidden="1"/>
    <row r="20227" ht="12.6" hidden="1"/>
    <row r="20228" ht="12.6" hidden="1"/>
    <row r="20229" ht="12.6" hidden="1"/>
    <row r="20230" ht="12.6" hidden="1"/>
    <row r="20231" ht="12.6" hidden="1"/>
    <row r="20232" ht="12.6" hidden="1"/>
    <row r="20233" ht="12.6" hidden="1"/>
    <row r="20234" ht="12.6" hidden="1"/>
    <row r="20235" ht="12.6" hidden="1"/>
    <row r="20236" ht="12.6" hidden="1"/>
    <row r="20237" ht="12.6" hidden="1"/>
    <row r="20238" ht="12.6" hidden="1"/>
    <row r="20239" ht="12.6" hidden="1"/>
    <row r="20240" ht="12.6" hidden="1"/>
    <row r="20241" ht="12.6" hidden="1"/>
    <row r="20242" ht="12.6" hidden="1"/>
    <row r="20243" ht="12.6" hidden="1"/>
    <row r="20244" ht="12.6" hidden="1"/>
    <row r="20245" ht="12.6" hidden="1"/>
    <row r="20246" ht="12.6" hidden="1"/>
    <row r="20247" ht="12.6" hidden="1"/>
    <row r="20248" ht="12.6" hidden="1"/>
    <row r="20249" ht="12.6" hidden="1"/>
    <row r="20250" ht="12.6" hidden="1"/>
    <row r="20251" ht="12.6" hidden="1"/>
    <row r="20252" ht="12.6" hidden="1"/>
    <row r="20253" ht="12.6" hidden="1"/>
    <row r="20254" ht="12.6" hidden="1"/>
    <row r="20255" ht="12.6" hidden="1"/>
    <row r="20256" ht="12.6" hidden="1"/>
    <row r="20257" ht="12.6" hidden="1"/>
    <row r="20258" ht="12.6" hidden="1"/>
    <row r="20259" ht="12.6" hidden="1"/>
    <row r="20260" ht="12.6" hidden="1"/>
    <row r="20261" ht="12.6" hidden="1"/>
    <row r="20262" ht="12.6" hidden="1"/>
    <row r="20263" ht="12.6" hidden="1"/>
    <row r="20264" ht="12.6" hidden="1"/>
    <row r="20265" ht="12.6" hidden="1"/>
    <row r="20266" ht="12.6" hidden="1"/>
    <row r="20267" ht="12.6" hidden="1"/>
    <row r="20268" ht="12.6" hidden="1"/>
    <row r="20269" ht="12.6" hidden="1"/>
    <row r="20270" ht="12.6" hidden="1"/>
    <row r="20271" ht="12.6" hidden="1"/>
    <row r="20272" ht="12.6" hidden="1"/>
    <row r="20273" ht="12.6" hidden="1"/>
    <row r="20274" ht="12.6" hidden="1"/>
    <row r="20275" ht="12.6" hidden="1"/>
    <row r="20276" ht="12.6" hidden="1"/>
    <row r="20277" ht="12.6" hidden="1"/>
    <row r="20278" ht="12.6" hidden="1"/>
    <row r="20279" ht="12.6" hidden="1"/>
    <row r="20280" ht="12.6" hidden="1"/>
    <row r="20281" ht="12.6" hidden="1"/>
    <row r="20282" ht="12.6" hidden="1"/>
    <row r="20283" ht="12.6" hidden="1"/>
    <row r="20284" ht="12.6" hidden="1"/>
    <row r="20285" ht="12.6" hidden="1"/>
    <row r="20286" ht="12.6" hidden="1"/>
    <row r="20287" ht="12.6" hidden="1"/>
    <row r="20288" ht="12.6" hidden="1"/>
    <row r="20289" ht="12.6" hidden="1"/>
    <row r="20290" ht="12.6" hidden="1"/>
    <row r="20291" ht="12.6" hidden="1"/>
    <row r="20292" ht="12.6" hidden="1"/>
    <row r="20293" ht="12.6" hidden="1"/>
    <row r="20294" ht="12.6" hidden="1"/>
    <row r="20295" ht="12.6" hidden="1"/>
    <row r="20296" ht="12.6" hidden="1"/>
    <row r="20297" ht="12.6" hidden="1"/>
    <row r="20298" ht="12.6" hidden="1"/>
    <row r="20299" ht="12.6" hidden="1"/>
    <row r="20300" ht="12.6" hidden="1"/>
    <row r="20301" ht="12.6" hidden="1"/>
    <row r="20302" ht="12.6" hidden="1"/>
    <row r="20303" ht="12.6" hidden="1"/>
    <row r="20304" ht="12.6" hidden="1"/>
    <row r="20305" ht="12.6" hidden="1"/>
    <row r="20306" ht="12.6" hidden="1"/>
    <row r="20307" ht="12.6" hidden="1"/>
    <row r="20308" ht="12.6" hidden="1"/>
    <row r="20309" ht="12.6" hidden="1"/>
    <row r="20310" ht="12.6" hidden="1"/>
    <row r="20311" ht="12.6" hidden="1"/>
    <row r="20312" ht="12.6" hidden="1"/>
    <row r="20313" ht="12.6" hidden="1"/>
    <row r="20314" ht="12.6" hidden="1"/>
    <row r="20315" ht="12.6" hidden="1"/>
    <row r="20316" ht="12.6" hidden="1"/>
    <row r="20317" ht="12.6" hidden="1"/>
    <row r="20318" ht="12.6" hidden="1"/>
    <row r="20319" ht="12.6" hidden="1"/>
    <row r="20320" ht="12.6" hidden="1"/>
    <row r="20321" ht="12.6" hidden="1"/>
    <row r="20322" ht="12.6" hidden="1"/>
    <row r="20323" ht="12.6" hidden="1"/>
    <row r="20324" ht="12.6" hidden="1"/>
    <row r="20325" ht="12.6" hidden="1"/>
    <row r="20326" ht="12.6" hidden="1"/>
    <row r="20327" ht="12.6" hidden="1"/>
    <row r="20328" ht="12.6" hidden="1"/>
    <row r="20329" ht="12.6" hidden="1"/>
    <row r="20330" ht="12.6" hidden="1"/>
    <row r="20331" ht="12.6" hidden="1"/>
    <row r="20332" ht="12.6" hidden="1"/>
    <row r="20333" ht="12.6" hidden="1"/>
    <row r="20334" ht="12.6" hidden="1"/>
    <row r="20335" ht="12.6" hidden="1"/>
    <row r="20336" ht="12.6" hidden="1"/>
    <row r="20337" ht="12.6" hidden="1"/>
    <row r="20338" ht="12.6" hidden="1"/>
    <row r="20339" ht="12.6" hidden="1"/>
    <row r="20340" ht="12.6" hidden="1"/>
    <row r="20341" ht="12.6" hidden="1"/>
    <row r="20342" ht="12.6" hidden="1"/>
    <row r="20343" ht="12.6" hidden="1"/>
    <row r="20344" ht="12.6" hidden="1"/>
    <row r="20345" ht="12.6" hidden="1"/>
    <row r="20346" ht="12.6" hidden="1"/>
    <row r="20347" ht="12.6" hidden="1"/>
    <row r="20348" ht="12.6" hidden="1"/>
    <row r="20349" ht="12.6" hidden="1"/>
    <row r="20350" ht="12.6" hidden="1"/>
    <row r="20351" ht="12.6" hidden="1"/>
    <row r="20352" ht="12.6" hidden="1"/>
    <row r="20353" ht="12.6" hidden="1"/>
    <row r="20354" ht="12.6" hidden="1"/>
    <row r="20355" ht="12.6" hidden="1"/>
    <row r="20356" ht="12.6" hidden="1"/>
    <row r="20357" ht="12.6" hidden="1"/>
    <row r="20358" ht="12.6" hidden="1"/>
    <row r="20359" ht="12.6" hidden="1"/>
    <row r="20360" ht="12.6" hidden="1"/>
    <row r="20361" ht="12.6" hidden="1"/>
    <row r="20362" ht="12.6" hidden="1"/>
    <row r="20363" ht="12.6" hidden="1"/>
    <row r="20364" ht="12.6" hidden="1"/>
    <row r="20365" ht="12.6" hidden="1"/>
    <row r="20366" ht="12.6" hidden="1"/>
    <row r="20367" ht="12.6" hidden="1"/>
    <row r="20368" ht="12.6" hidden="1"/>
    <row r="20369" ht="12.6" hidden="1"/>
    <row r="20370" ht="12.6" hidden="1"/>
    <row r="20371" ht="12.6" hidden="1"/>
    <row r="20372" ht="12.6" hidden="1"/>
    <row r="20373" ht="12.6" hidden="1"/>
    <row r="20374" ht="12.6" hidden="1"/>
    <row r="20375" ht="12.6" hidden="1"/>
    <row r="20376" ht="12.6" hidden="1"/>
    <row r="20377" ht="12.6" hidden="1"/>
    <row r="20378" ht="12.6" hidden="1"/>
    <row r="20379" ht="12.6" hidden="1"/>
    <row r="20380" ht="12.6" hidden="1"/>
    <row r="20381" ht="12.6" hidden="1"/>
    <row r="20382" ht="12.6" hidden="1"/>
    <row r="20383" ht="12.6" hidden="1"/>
    <row r="20384" ht="12.6" hidden="1"/>
    <row r="20385" ht="12.6" hidden="1"/>
    <row r="20386" ht="12.6" hidden="1"/>
    <row r="20387" ht="12.6" hidden="1"/>
    <row r="20388" ht="12.6" hidden="1"/>
    <row r="20389" ht="12.6" hidden="1"/>
    <row r="20390" ht="12.6" hidden="1"/>
    <row r="20391" ht="12.6" hidden="1"/>
    <row r="20392" ht="12.6" hidden="1"/>
    <row r="20393" ht="12.6" hidden="1"/>
    <row r="20394" ht="12.6" hidden="1"/>
    <row r="20395" ht="12.6" hidden="1"/>
    <row r="20396" ht="12.6" hidden="1"/>
    <row r="20397" ht="12.6" hidden="1"/>
    <row r="20398" ht="12.6" hidden="1"/>
    <row r="20399" ht="12.6" hidden="1"/>
    <row r="20400" ht="12.6" hidden="1"/>
    <row r="20401" ht="12.6" hidden="1"/>
    <row r="20402" ht="12.6" hidden="1"/>
    <row r="20403" ht="12.6" hidden="1"/>
    <row r="20404" ht="12.6" hidden="1"/>
    <row r="20405" ht="12.6" hidden="1"/>
    <row r="20406" ht="12.6" hidden="1"/>
    <row r="20407" ht="12.6" hidden="1"/>
    <row r="20408" ht="12.6" hidden="1"/>
    <row r="20409" ht="12.6" hidden="1"/>
    <row r="20410" ht="12.6" hidden="1"/>
    <row r="20411" ht="12.6" hidden="1"/>
    <row r="20412" ht="12.6" hidden="1"/>
    <row r="20413" ht="12.6" hidden="1"/>
    <row r="20414" ht="12.6" hidden="1"/>
    <row r="20415" ht="12.6" hidden="1"/>
    <row r="20416" ht="12.6" hidden="1"/>
    <row r="20417" ht="12.6" hidden="1"/>
    <row r="20418" ht="12.6" hidden="1"/>
    <row r="20419" ht="12.6" hidden="1"/>
    <row r="20420" ht="12.6" hidden="1"/>
    <row r="20421" ht="12.6" hidden="1"/>
    <row r="20422" ht="12.6" hidden="1"/>
    <row r="20423" ht="12.6" hidden="1"/>
    <row r="20424" ht="12.6" hidden="1"/>
    <row r="20425" ht="12.6" hidden="1"/>
    <row r="20426" ht="12.6" hidden="1"/>
    <row r="20427" ht="12.6" hidden="1"/>
    <row r="20428" ht="12.6" hidden="1"/>
    <row r="20429" ht="12.6" hidden="1"/>
    <row r="20430" ht="12.6" hidden="1"/>
    <row r="20431" ht="12.6" hidden="1"/>
    <row r="20432" ht="12.6" hidden="1"/>
    <row r="20433" ht="12.6" hidden="1"/>
    <row r="20434" ht="12.6" hidden="1"/>
    <row r="20435" ht="12.6" hidden="1"/>
    <row r="20436" ht="12.6" hidden="1"/>
    <row r="20437" ht="12.6" hidden="1"/>
    <row r="20438" ht="12.6" hidden="1"/>
    <row r="20439" ht="12.6" hidden="1"/>
    <row r="20440" ht="12.6" hidden="1"/>
    <row r="20441" ht="12.6" hidden="1"/>
    <row r="20442" ht="12.6" hidden="1"/>
    <row r="20443" ht="12.6" hidden="1"/>
    <row r="20444" ht="12.6" hidden="1"/>
    <row r="20445" ht="12.6" hidden="1"/>
    <row r="20446" ht="12.6" hidden="1"/>
    <row r="20447" ht="12.6" hidden="1"/>
    <row r="20448" ht="12.6" hidden="1"/>
    <row r="20449" ht="12.6" hidden="1"/>
    <row r="20450" ht="12.6" hidden="1"/>
    <row r="20451" ht="12.6" hidden="1"/>
    <row r="20452" ht="12.6" hidden="1"/>
    <row r="20453" ht="12.6" hidden="1"/>
    <row r="20454" ht="12.6" hidden="1"/>
    <row r="20455" ht="12.6" hidden="1"/>
    <row r="20456" ht="12.6" hidden="1"/>
    <row r="20457" ht="12.6" hidden="1"/>
    <row r="20458" ht="12.6" hidden="1"/>
    <row r="20459" ht="12.6" hidden="1"/>
    <row r="20460" ht="12.6" hidden="1"/>
    <row r="20461" ht="12.6" hidden="1"/>
    <row r="20462" ht="12.6" hidden="1"/>
    <row r="20463" ht="12.6" hidden="1"/>
    <row r="20464" ht="12.6" hidden="1"/>
    <row r="20465" ht="12.6" hidden="1"/>
    <row r="20466" ht="12.6" hidden="1"/>
    <row r="20467" ht="12.6" hidden="1"/>
    <row r="20468" ht="12.6" hidden="1"/>
    <row r="20469" ht="12.6" hidden="1"/>
    <row r="20470" ht="12.6" hidden="1"/>
    <row r="20471" ht="12.6" hidden="1"/>
    <row r="20472" ht="12.6" hidden="1"/>
    <row r="20473" ht="12.6" hidden="1"/>
    <row r="20474" ht="12.6" hidden="1"/>
    <row r="20475" ht="12.6" hidden="1"/>
    <row r="20476" ht="12.6" hidden="1"/>
    <row r="20477" ht="12.6" hidden="1"/>
    <row r="20478" ht="12.6" hidden="1"/>
    <row r="20479" ht="12.6" hidden="1"/>
    <row r="20480" ht="12.6" hidden="1"/>
    <row r="20481" ht="12.6" hidden="1"/>
    <row r="20482" ht="12.6" hidden="1"/>
    <row r="20483" ht="12.6" hidden="1"/>
    <row r="20484" ht="12.6" hidden="1"/>
    <row r="20485" ht="12.6" hidden="1"/>
    <row r="20486" ht="12.6" hidden="1"/>
    <row r="20487" ht="12.6" hidden="1"/>
    <row r="20488" ht="12.6" hidden="1"/>
    <row r="20489" ht="12.6" hidden="1"/>
    <row r="20490" ht="12.6" hidden="1"/>
    <row r="20491" ht="12.6" hidden="1"/>
    <row r="20492" ht="12.6" hidden="1"/>
    <row r="20493" ht="12.6" hidden="1"/>
    <row r="20494" ht="12.6" hidden="1"/>
    <row r="20495" ht="12.6" hidden="1"/>
    <row r="20496" ht="12.6" hidden="1"/>
    <row r="20497" ht="12.6" hidden="1"/>
    <row r="20498" ht="12.6" hidden="1"/>
    <row r="20499" ht="12.6" hidden="1"/>
    <row r="20500" ht="12.6" hidden="1"/>
    <row r="20501" ht="12.6" hidden="1"/>
    <row r="20502" ht="12.6" hidden="1"/>
    <row r="20503" ht="12.6" hidden="1"/>
    <row r="20504" ht="12.6" hidden="1"/>
    <row r="20505" ht="12.6" hidden="1"/>
    <row r="20506" ht="12.6" hidden="1"/>
    <row r="20507" ht="12.6" hidden="1"/>
    <row r="20508" ht="12.6" hidden="1"/>
    <row r="20509" ht="12.6" hidden="1"/>
    <row r="20510" ht="12.6" hidden="1"/>
    <row r="20511" ht="12.6" hidden="1"/>
    <row r="20512" ht="12.6" hidden="1"/>
    <row r="20513" ht="12.6" hidden="1"/>
    <row r="20514" ht="12.6" hidden="1"/>
    <row r="20515" ht="12.6" hidden="1"/>
    <row r="20516" ht="12.6" hidden="1"/>
    <row r="20517" ht="12.6" hidden="1"/>
    <row r="20518" ht="12.6" hidden="1"/>
    <row r="20519" ht="12.6" hidden="1"/>
    <row r="20520" ht="12.6" hidden="1"/>
    <row r="20521" ht="12.6" hidden="1"/>
    <row r="20522" ht="12.6" hidden="1"/>
    <row r="20523" ht="12.6" hidden="1"/>
    <row r="20524" ht="12.6" hidden="1"/>
    <row r="20525" ht="12.6" hidden="1"/>
    <row r="20526" ht="12.6" hidden="1"/>
    <row r="20527" ht="12.6" hidden="1"/>
    <row r="20528" ht="12.6" hidden="1"/>
    <row r="20529" ht="12.6" hidden="1"/>
    <row r="20530" ht="12.6" hidden="1"/>
    <row r="20531" ht="12.6" hidden="1"/>
    <row r="20532" ht="12.6" hidden="1"/>
    <row r="20533" ht="12.6" hidden="1"/>
    <row r="20534" ht="12.6" hidden="1"/>
    <row r="20535" ht="12.6" hidden="1"/>
    <row r="20536" ht="12.6" hidden="1"/>
    <row r="20537" ht="12.6" hidden="1"/>
    <row r="20538" ht="12.6" hidden="1"/>
    <row r="20539" ht="12.6" hidden="1"/>
    <row r="20540" ht="12.6" hidden="1"/>
    <row r="20541" ht="12.6" hidden="1"/>
    <row r="20542" ht="12.6" hidden="1"/>
    <row r="20543" ht="12.6" hidden="1"/>
    <row r="20544" ht="12.6" hidden="1"/>
    <row r="20545" ht="12.6" hidden="1"/>
    <row r="20546" ht="12.6" hidden="1"/>
    <row r="20547" ht="12.6" hidden="1"/>
    <row r="20548" ht="12.6" hidden="1"/>
    <row r="20549" ht="12.6" hidden="1"/>
    <row r="20550" ht="12.6" hidden="1"/>
    <row r="20551" ht="12.6" hidden="1"/>
    <row r="20552" ht="12.6" hidden="1"/>
    <row r="20553" ht="12.6" hidden="1"/>
    <row r="20554" ht="12.6" hidden="1"/>
    <row r="20555" ht="12.6" hidden="1"/>
    <row r="20556" ht="12.6" hidden="1"/>
    <row r="20557" ht="12.6" hidden="1"/>
    <row r="20558" ht="12.6" hidden="1"/>
    <row r="20559" ht="12.6" hidden="1"/>
    <row r="20560" ht="12.6" hidden="1"/>
    <row r="20561" ht="12.6" hidden="1"/>
    <row r="20562" ht="12.6" hidden="1"/>
    <row r="20563" ht="12.6" hidden="1"/>
    <row r="20564" ht="12.6" hidden="1"/>
    <row r="20565" ht="12.6" hidden="1"/>
    <row r="20566" ht="12.6" hidden="1"/>
    <row r="20567" ht="12.6" hidden="1"/>
    <row r="20568" ht="12.6" hidden="1"/>
    <row r="20569" ht="12.6" hidden="1"/>
    <row r="20570" ht="12.6" hidden="1"/>
    <row r="20571" ht="12.6" hidden="1"/>
    <row r="20572" ht="12.6" hidden="1"/>
    <row r="20573" ht="12.6" hidden="1"/>
    <row r="20574" ht="12.6" hidden="1"/>
    <row r="20575" ht="12.6" hidden="1"/>
    <row r="20576" ht="12.6" hidden="1"/>
    <row r="20577" ht="12.6" hidden="1"/>
    <row r="20578" ht="12.6" hidden="1"/>
    <row r="20579" ht="12.6" hidden="1"/>
    <row r="20580" ht="12.6" hidden="1"/>
    <row r="20581" ht="12.6" hidden="1"/>
    <row r="20582" ht="12.6" hidden="1"/>
    <row r="20583" ht="12.6" hidden="1"/>
    <row r="20584" ht="12.6" hidden="1"/>
    <row r="20585" ht="12.6" hidden="1"/>
    <row r="20586" ht="12.6" hidden="1"/>
    <row r="20587" ht="12.6" hidden="1"/>
    <row r="20588" ht="12.6" hidden="1"/>
    <row r="20589" ht="12.6" hidden="1"/>
    <row r="20590" ht="12.6" hidden="1"/>
    <row r="20591" ht="12.6" hidden="1"/>
    <row r="20592" ht="12.6" hidden="1"/>
    <row r="20593" ht="12.6" hidden="1"/>
    <row r="20594" ht="12.6" hidden="1"/>
    <row r="20595" ht="12.6" hidden="1"/>
    <row r="20596" ht="12.6" hidden="1"/>
    <row r="20597" ht="12.6" hidden="1"/>
    <row r="20598" ht="12.6" hidden="1"/>
    <row r="20599" ht="12.6" hidden="1"/>
    <row r="20600" ht="12.6" hidden="1"/>
    <row r="20601" ht="12.6" hidden="1"/>
    <row r="20602" ht="12.6" hidden="1"/>
    <row r="20603" ht="12.6" hidden="1"/>
    <row r="20604" ht="12.6" hidden="1"/>
    <row r="20605" ht="12.6" hidden="1"/>
    <row r="20606" ht="12.6" hidden="1"/>
    <row r="20607" ht="12.6" hidden="1"/>
    <row r="20608" ht="12.6" hidden="1"/>
    <row r="20609" ht="12.6" hidden="1"/>
    <row r="20610" ht="12.6" hidden="1"/>
    <row r="20611" ht="12.6" hidden="1"/>
    <row r="20612" ht="12.6" hidden="1"/>
    <row r="20613" ht="12.6" hidden="1"/>
    <row r="20614" ht="12.6" hidden="1"/>
    <row r="20615" ht="12.6" hidden="1"/>
    <row r="20616" ht="12.6" hidden="1"/>
    <row r="20617" ht="12.6" hidden="1"/>
    <row r="20618" ht="12.6" hidden="1"/>
    <row r="20619" ht="12.6" hidden="1"/>
    <row r="20620" ht="12.6" hidden="1"/>
    <row r="20621" ht="12.6" hidden="1"/>
    <row r="20622" ht="12.6" hidden="1"/>
    <row r="20623" ht="12.6" hidden="1"/>
    <row r="20624" ht="12.6" hidden="1"/>
    <row r="20625" ht="12.6" hidden="1"/>
    <row r="20626" ht="12.6" hidden="1"/>
    <row r="20627" ht="12.6" hidden="1"/>
    <row r="20628" ht="12.6" hidden="1"/>
    <row r="20629" ht="12.6" hidden="1"/>
    <row r="20630" ht="12.6" hidden="1"/>
    <row r="20631" ht="12.6" hidden="1"/>
    <row r="20632" ht="12.6" hidden="1"/>
    <row r="20633" ht="12.6" hidden="1"/>
    <row r="20634" ht="12.6" hidden="1"/>
    <row r="20635" ht="12.6" hidden="1"/>
    <row r="20636" ht="12.6" hidden="1"/>
    <row r="20637" ht="12.6" hidden="1"/>
    <row r="20638" ht="12.6" hidden="1"/>
    <row r="20639" ht="12.6" hidden="1"/>
    <row r="20640" ht="12.6" hidden="1"/>
    <row r="20641" ht="12.6" hidden="1"/>
    <row r="20642" ht="12.6" hidden="1"/>
    <row r="20643" ht="12.6" hidden="1"/>
    <row r="20644" ht="12.6" hidden="1"/>
    <row r="20645" ht="12.6" hidden="1"/>
    <row r="20646" ht="12.6" hidden="1"/>
    <row r="20647" ht="12.6" hidden="1"/>
    <row r="20648" ht="12.6" hidden="1"/>
    <row r="20649" ht="12.6" hidden="1"/>
    <row r="20650" ht="12.6" hidden="1"/>
    <row r="20651" ht="12.6" hidden="1"/>
    <row r="20652" ht="12.6" hidden="1"/>
    <row r="20653" ht="12.6" hidden="1"/>
    <row r="20654" ht="12.6" hidden="1"/>
    <row r="20655" ht="12.6" hidden="1"/>
    <row r="20656" ht="12.6" hidden="1"/>
    <row r="20657" ht="12.6" hidden="1"/>
    <row r="20658" ht="12.6" hidden="1"/>
    <row r="20659" ht="12.6" hidden="1"/>
    <row r="20660" ht="12.6" hidden="1"/>
    <row r="20661" ht="12.6" hidden="1"/>
    <row r="20662" ht="12.6" hidden="1"/>
    <row r="20663" ht="12.6" hidden="1"/>
    <row r="20664" ht="12.6" hidden="1"/>
    <row r="20665" ht="12.6" hidden="1"/>
    <row r="20666" ht="12.6" hidden="1"/>
    <row r="20667" ht="12.6" hidden="1"/>
    <row r="20668" ht="12.6" hidden="1"/>
    <row r="20669" ht="12.6" hidden="1"/>
    <row r="20670" ht="12.6" hidden="1"/>
    <row r="20671" ht="12.6" hidden="1"/>
    <row r="20672" ht="12.6" hidden="1"/>
    <row r="20673" ht="12.6" hidden="1"/>
    <row r="20674" ht="12.6" hidden="1"/>
    <row r="20675" ht="12.6" hidden="1"/>
    <row r="20676" ht="12.6" hidden="1"/>
    <row r="20677" ht="12.6" hidden="1"/>
    <row r="20678" ht="12.6" hidden="1"/>
    <row r="20679" ht="12.6" hidden="1"/>
    <row r="20680" ht="12.6" hidden="1"/>
    <row r="20681" ht="12.6" hidden="1"/>
    <row r="20682" ht="12.6" hidden="1"/>
    <row r="20683" ht="12.6" hidden="1"/>
    <row r="20684" ht="12.6" hidden="1"/>
    <row r="20685" ht="12.6" hidden="1"/>
    <row r="20686" ht="12.6" hidden="1"/>
    <row r="20687" ht="12.6" hidden="1"/>
    <row r="20688" ht="12.6" hidden="1"/>
    <row r="20689" ht="12.6" hidden="1"/>
    <row r="20690" ht="12.6" hidden="1"/>
    <row r="20691" ht="12.6" hidden="1"/>
    <row r="20692" ht="12.6" hidden="1"/>
    <row r="20693" ht="12.6" hidden="1"/>
    <row r="20694" ht="12.6" hidden="1"/>
    <row r="20695" ht="12.6" hidden="1"/>
    <row r="20696" ht="12.6" hidden="1"/>
    <row r="20697" ht="12.6" hidden="1"/>
    <row r="20698" ht="12.6" hidden="1"/>
    <row r="20699" ht="12.6" hidden="1"/>
    <row r="20700" ht="12.6" hidden="1"/>
    <row r="20701" ht="12.6" hidden="1"/>
    <row r="20702" ht="12.6" hidden="1"/>
    <row r="20703" ht="12.6" hidden="1"/>
    <row r="20704" ht="12.6" hidden="1"/>
    <row r="20705" ht="12.6" hidden="1"/>
    <row r="20706" ht="12.6" hidden="1"/>
    <row r="20707" ht="12.6" hidden="1"/>
    <row r="20708" ht="12.6" hidden="1"/>
    <row r="20709" ht="12.6" hidden="1"/>
    <row r="20710" ht="12.6" hidden="1"/>
    <row r="20711" ht="12.6" hidden="1"/>
    <row r="20712" ht="12.6" hidden="1"/>
    <row r="20713" ht="12.6" hidden="1"/>
    <row r="20714" ht="12.6" hidden="1"/>
    <row r="20715" ht="12.6" hidden="1"/>
    <row r="20716" ht="12.6" hidden="1"/>
    <row r="20717" ht="12.6" hidden="1"/>
    <row r="20718" ht="12.6" hidden="1"/>
    <row r="20719" ht="12.6" hidden="1"/>
    <row r="20720" ht="12.6" hidden="1"/>
    <row r="20721" ht="12.6" hidden="1"/>
    <row r="20722" ht="12.6" hidden="1"/>
    <row r="20723" ht="12.6" hidden="1"/>
    <row r="20724" ht="12.6" hidden="1"/>
    <row r="20725" ht="12.6" hidden="1"/>
    <row r="20726" ht="12.6" hidden="1"/>
    <row r="20727" ht="12.6" hidden="1"/>
    <row r="20728" ht="12.6" hidden="1"/>
    <row r="20729" ht="12.6" hidden="1"/>
    <row r="20730" ht="12.6" hidden="1"/>
    <row r="20731" ht="12.6" hidden="1"/>
    <row r="20732" ht="12.6" hidden="1"/>
    <row r="20733" ht="12.6" hidden="1"/>
    <row r="20734" ht="12.6" hidden="1"/>
    <row r="20735" ht="12.6" hidden="1"/>
    <row r="20736" ht="12.6" hidden="1"/>
    <row r="20737" ht="12.6" hidden="1"/>
    <row r="20738" ht="12.6" hidden="1"/>
    <row r="20739" ht="12.6" hidden="1"/>
    <row r="20740" ht="12.6" hidden="1"/>
    <row r="20741" ht="12.6" hidden="1"/>
    <row r="20742" ht="12.6" hidden="1"/>
    <row r="20743" ht="12.6" hidden="1"/>
    <row r="20744" ht="12.6" hidden="1"/>
    <row r="20745" ht="12.6" hidden="1"/>
    <row r="20746" ht="12.6" hidden="1"/>
    <row r="20747" ht="12.6" hidden="1"/>
    <row r="20748" ht="12.6" hidden="1"/>
    <row r="20749" ht="12.6" hidden="1"/>
    <row r="20750" ht="12.6" hidden="1"/>
    <row r="20751" ht="12.6" hidden="1"/>
    <row r="20752" ht="12.6" hidden="1"/>
    <row r="20753" ht="12.6" hidden="1"/>
    <row r="20754" ht="12.6" hidden="1"/>
    <row r="20755" ht="12.6" hidden="1"/>
    <row r="20756" ht="12.6" hidden="1"/>
    <row r="20757" ht="12.6" hidden="1"/>
    <row r="20758" ht="12.6" hidden="1"/>
    <row r="20759" ht="12.6" hidden="1"/>
    <row r="20760" ht="12.6" hidden="1"/>
    <row r="20761" ht="12.6" hidden="1"/>
    <row r="20762" ht="12.6" hidden="1"/>
    <row r="20763" ht="12.6" hidden="1"/>
    <row r="20764" ht="12.6" hidden="1"/>
    <row r="20765" ht="12.6" hidden="1"/>
    <row r="20766" ht="12.6" hidden="1"/>
    <row r="20767" ht="12.6" hidden="1"/>
    <row r="20768" ht="12.6" hidden="1"/>
    <row r="20769" ht="12.6" hidden="1"/>
    <row r="20770" ht="12.6" hidden="1"/>
    <row r="20771" ht="12.6" hidden="1"/>
    <row r="20772" ht="12.6" hidden="1"/>
    <row r="20773" ht="12.6" hidden="1"/>
    <row r="20774" ht="12.6" hidden="1"/>
    <row r="20775" ht="12.6" hidden="1"/>
    <row r="20776" ht="12.6" hidden="1"/>
    <row r="20777" ht="12.6" hidden="1"/>
    <row r="20778" ht="12.6" hidden="1"/>
    <row r="20779" ht="12.6" hidden="1"/>
    <row r="20780" ht="12.6" hidden="1"/>
    <row r="20781" ht="12.6" hidden="1"/>
    <row r="20782" ht="12.6" hidden="1"/>
    <row r="20783" ht="12.6" hidden="1"/>
    <row r="20784" ht="12.6" hidden="1"/>
    <row r="20785" ht="12.6" hidden="1"/>
    <row r="20786" ht="12.6" hidden="1"/>
    <row r="20787" ht="12.6" hidden="1"/>
    <row r="20788" ht="12.6" hidden="1"/>
    <row r="20789" ht="12.6" hidden="1"/>
    <row r="20790" ht="12.6" hidden="1"/>
    <row r="20791" ht="12.6" hidden="1"/>
    <row r="20792" ht="12.6" hidden="1"/>
    <row r="20793" ht="12.6" hidden="1"/>
    <row r="20794" ht="12.6" hidden="1"/>
    <row r="20795" ht="12.6" hidden="1"/>
    <row r="20796" ht="12.6" hidden="1"/>
    <row r="20797" ht="12.6" hidden="1"/>
    <row r="20798" ht="12.6" hidden="1"/>
    <row r="20799" ht="12.6" hidden="1"/>
    <row r="20800" ht="12.6" hidden="1"/>
    <row r="20801" ht="12.6" hidden="1"/>
    <row r="20802" ht="12.6" hidden="1"/>
    <row r="20803" ht="12.6" hidden="1"/>
    <row r="20804" ht="12.6" hidden="1"/>
    <row r="20805" ht="12.6" hidden="1"/>
    <row r="20806" ht="12.6" hidden="1"/>
    <row r="20807" ht="12.6" hidden="1"/>
    <row r="20808" ht="12.6" hidden="1"/>
    <row r="20809" ht="12.6" hidden="1"/>
    <row r="20810" ht="12.6" hidden="1"/>
    <row r="20811" ht="12.6" hidden="1"/>
    <row r="20812" ht="12.6" hidden="1"/>
    <row r="20813" ht="12.6" hidden="1"/>
    <row r="20814" ht="12.6" hidden="1"/>
    <row r="20815" ht="12.6" hidden="1"/>
    <row r="20816" ht="12.6" hidden="1"/>
    <row r="20817" ht="12.6" hidden="1"/>
    <row r="20818" ht="12.6" hidden="1"/>
    <row r="20819" ht="12.6" hidden="1"/>
    <row r="20820" ht="12.6" hidden="1"/>
    <row r="20821" ht="12.6" hidden="1"/>
    <row r="20822" ht="12.6" hidden="1"/>
    <row r="20823" ht="12.6" hidden="1"/>
    <row r="20824" ht="12.6" hidden="1"/>
    <row r="20825" ht="12.6" hidden="1"/>
    <row r="20826" ht="12.6" hidden="1"/>
    <row r="20827" ht="12.6" hidden="1"/>
    <row r="20828" ht="12.6" hidden="1"/>
    <row r="20829" ht="12.6" hidden="1"/>
    <row r="20830" ht="12.6" hidden="1"/>
    <row r="20831" ht="12.6" hidden="1"/>
    <row r="20832" ht="12.6" hidden="1"/>
    <row r="20833" ht="12.6" hidden="1"/>
    <row r="20834" ht="12.6" hidden="1"/>
    <row r="20835" ht="12.6" hidden="1"/>
    <row r="20836" ht="12.6" hidden="1"/>
    <row r="20837" ht="12.6" hidden="1"/>
    <row r="20838" ht="12.6" hidden="1"/>
    <row r="20839" ht="12.6" hidden="1"/>
    <row r="20840" ht="12.6" hidden="1"/>
    <row r="20841" ht="12.6" hidden="1"/>
    <row r="20842" ht="12.6" hidden="1"/>
    <row r="20843" ht="12.6" hidden="1"/>
    <row r="20844" ht="12.6" hidden="1"/>
    <row r="20845" ht="12.6" hidden="1"/>
    <row r="20846" ht="12.6" hidden="1"/>
    <row r="20847" ht="12.6" hidden="1"/>
    <row r="20848" ht="12.6" hidden="1"/>
    <row r="20849" ht="12.6" hidden="1"/>
    <row r="20850" ht="12.6" hidden="1"/>
    <row r="20851" ht="12.6" hidden="1"/>
    <row r="20852" ht="12.6" hidden="1"/>
    <row r="20853" ht="12.6" hidden="1"/>
    <row r="20854" ht="12.6" hidden="1"/>
    <row r="20855" ht="12.6" hidden="1"/>
    <row r="20856" ht="12.6" hidden="1"/>
    <row r="20857" ht="12.6" hidden="1"/>
    <row r="20858" ht="12.6" hidden="1"/>
    <row r="20859" ht="12.6" hidden="1"/>
    <row r="20860" ht="12.6" hidden="1"/>
    <row r="20861" ht="12.6" hidden="1"/>
    <row r="20862" ht="12.6" hidden="1"/>
    <row r="20863" ht="12.6" hidden="1"/>
    <row r="20864" ht="12.6" hidden="1"/>
    <row r="20865" ht="12.6" hidden="1"/>
    <row r="20866" ht="12.6" hidden="1"/>
    <row r="20867" ht="12.6" hidden="1"/>
    <row r="20868" ht="12.6" hidden="1"/>
    <row r="20869" ht="12.6" hidden="1"/>
    <row r="20870" ht="12.6" hidden="1"/>
    <row r="20871" ht="12.6" hidden="1"/>
    <row r="20872" ht="12.6" hidden="1"/>
    <row r="20873" ht="12.6" hidden="1"/>
    <row r="20874" ht="12.6" hidden="1"/>
    <row r="20875" ht="12.6" hidden="1"/>
    <row r="20876" ht="12.6" hidden="1"/>
    <row r="20877" ht="12.6" hidden="1"/>
    <row r="20878" ht="12.6" hidden="1"/>
    <row r="20879" ht="12.6" hidden="1"/>
    <row r="20880" ht="12.6" hidden="1"/>
    <row r="20881" ht="12.6" hidden="1"/>
    <row r="20882" ht="12.6" hidden="1"/>
    <row r="20883" ht="12.6" hidden="1"/>
    <row r="20884" ht="12.6" hidden="1"/>
    <row r="20885" ht="12.6" hidden="1"/>
    <row r="20886" ht="12.6" hidden="1"/>
    <row r="20887" ht="12.6" hidden="1"/>
    <row r="20888" ht="12.6" hidden="1"/>
    <row r="20889" ht="12.6" hidden="1"/>
    <row r="20890" ht="12.6" hidden="1"/>
    <row r="20891" ht="12.6" hidden="1"/>
    <row r="20892" ht="12.6" hidden="1"/>
    <row r="20893" ht="12.6" hidden="1"/>
    <row r="20894" ht="12.6" hidden="1"/>
    <row r="20895" ht="12.6" hidden="1"/>
    <row r="20896" ht="12.6" hidden="1"/>
    <row r="20897" ht="12.6" hidden="1"/>
    <row r="20898" ht="12.6" hidden="1"/>
    <row r="20899" ht="12.6" hidden="1"/>
    <row r="20900" ht="12.6" hidden="1"/>
    <row r="20901" ht="12.6" hidden="1"/>
    <row r="20902" ht="12.6" hidden="1"/>
    <row r="20903" ht="12.6" hidden="1"/>
    <row r="20904" ht="12.6" hidden="1"/>
    <row r="20905" ht="12.6" hidden="1"/>
    <row r="20906" ht="12.6" hidden="1"/>
    <row r="20907" ht="12.6" hidden="1"/>
    <row r="20908" ht="12.6" hidden="1"/>
    <row r="20909" ht="12.6" hidden="1"/>
    <row r="20910" ht="12.6" hidden="1"/>
    <row r="20911" ht="12.6" hidden="1"/>
    <row r="20912" ht="12.6" hidden="1"/>
    <row r="20913" ht="12.6" hidden="1"/>
    <row r="20914" ht="12.6" hidden="1"/>
    <row r="20915" ht="12.6" hidden="1"/>
    <row r="20916" ht="12.6" hidden="1"/>
    <row r="20917" ht="12.6" hidden="1"/>
    <row r="20918" ht="12.6" hidden="1"/>
    <row r="20919" ht="12.6" hidden="1"/>
    <row r="20920" ht="12.6" hidden="1"/>
    <row r="20921" ht="12.6" hidden="1"/>
    <row r="20922" ht="12.6" hidden="1"/>
    <row r="20923" ht="12.6" hidden="1"/>
    <row r="20924" ht="12.6" hidden="1"/>
    <row r="20925" ht="12.6" hidden="1"/>
    <row r="20926" ht="12.6" hidden="1"/>
    <row r="20927" ht="12.6" hidden="1"/>
    <row r="20928" ht="12.6" hidden="1"/>
    <row r="20929" ht="12.6" hidden="1"/>
    <row r="20930" ht="12.6" hidden="1"/>
    <row r="20931" ht="12.6" hidden="1"/>
    <row r="20932" ht="12.6" hidden="1"/>
    <row r="20933" ht="12.6" hidden="1"/>
    <row r="20934" ht="12.6" hidden="1"/>
    <row r="20935" ht="12.6" hidden="1"/>
    <row r="20936" ht="12.6" hidden="1"/>
    <row r="20937" ht="12.6" hidden="1"/>
    <row r="20938" ht="12.6" hidden="1"/>
    <row r="20939" ht="12.6" hidden="1"/>
    <row r="20940" ht="12.6" hidden="1"/>
    <row r="20941" ht="12.6" hidden="1"/>
    <row r="20942" ht="12.6" hidden="1"/>
    <row r="20943" ht="12.6" hidden="1"/>
    <row r="20944" ht="12.6" hidden="1"/>
    <row r="20945" ht="12.6" hidden="1"/>
    <row r="20946" ht="12.6" hidden="1"/>
    <row r="20947" ht="12.6" hidden="1"/>
    <row r="20948" ht="12.6" hidden="1"/>
    <row r="20949" ht="12.6" hidden="1"/>
    <row r="20950" ht="12.6" hidden="1"/>
    <row r="20951" ht="12.6" hidden="1"/>
    <row r="20952" ht="12.6" hidden="1"/>
    <row r="20953" ht="12.6" hidden="1"/>
    <row r="20954" ht="12.6" hidden="1"/>
    <row r="20955" ht="12.6" hidden="1"/>
    <row r="20956" ht="12.6" hidden="1"/>
    <row r="20957" ht="12.6" hidden="1"/>
    <row r="20958" ht="12.6" hidden="1"/>
    <row r="20959" ht="12.6" hidden="1"/>
    <row r="20960" ht="12.6" hidden="1"/>
    <row r="20961" ht="12.6" hidden="1"/>
    <row r="20962" ht="12.6" hidden="1"/>
    <row r="20963" ht="12.6" hidden="1"/>
    <row r="20964" ht="12.6" hidden="1"/>
    <row r="20965" ht="12.6" hidden="1"/>
    <row r="20966" ht="12.6" hidden="1"/>
    <row r="20967" ht="12.6" hidden="1"/>
    <row r="20968" ht="12.6" hidden="1"/>
    <row r="20969" ht="12.6" hidden="1"/>
    <row r="20970" ht="12.6" hidden="1"/>
    <row r="20971" ht="12.6" hidden="1"/>
    <row r="20972" ht="12.6" hidden="1"/>
    <row r="20973" ht="12.6" hidden="1"/>
    <row r="20974" ht="12.6" hidden="1"/>
    <row r="20975" ht="12.6" hidden="1"/>
    <row r="20976" ht="12.6" hidden="1"/>
    <row r="20977" ht="12.6" hidden="1"/>
    <row r="20978" ht="12.6" hidden="1"/>
    <row r="20979" ht="12.6" hidden="1"/>
    <row r="20980" ht="12.6" hidden="1"/>
    <row r="20981" ht="12.6" hidden="1"/>
    <row r="20982" ht="12.6" hidden="1"/>
    <row r="20983" ht="12.6" hidden="1"/>
    <row r="20984" ht="12.6" hidden="1"/>
    <row r="20985" ht="12.6" hidden="1"/>
    <row r="20986" ht="12.6" hidden="1"/>
    <row r="20987" ht="12.6" hidden="1"/>
    <row r="20988" ht="12.6" hidden="1"/>
    <row r="20989" ht="12.6" hidden="1"/>
    <row r="20990" ht="12.6" hidden="1"/>
    <row r="20991" ht="12.6" hidden="1"/>
    <row r="20992" ht="12.6" hidden="1"/>
    <row r="20993" ht="12.6" hidden="1"/>
    <row r="20994" ht="12.6" hidden="1"/>
    <row r="20995" ht="12.6" hidden="1"/>
    <row r="20996" ht="12.6" hidden="1"/>
    <row r="20997" ht="12.6" hidden="1"/>
    <row r="20998" ht="12.6" hidden="1"/>
    <row r="20999" ht="12.6" hidden="1"/>
    <row r="21000" ht="12.6" hidden="1"/>
    <row r="21001" ht="12.6" hidden="1"/>
    <row r="21002" ht="12.6" hidden="1"/>
    <row r="21003" ht="12.6" hidden="1"/>
    <row r="21004" ht="12.6" hidden="1"/>
    <row r="21005" ht="12.6" hidden="1"/>
    <row r="21006" ht="12.6" hidden="1"/>
    <row r="21007" ht="12.6" hidden="1"/>
    <row r="21008" ht="12.6" hidden="1"/>
    <row r="21009" ht="12.6" hidden="1"/>
    <row r="21010" ht="12.6" hidden="1"/>
    <row r="21011" ht="12.6" hidden="1"/>
    <row r="21012" ht="12.6" hidden="1"/>
    <row r="21013" ht="12.6" hidden="1"/>
    <row r="21014" ht="12.6" hidden="1"/>
    <row r="21015" ht="12.6" hidden="1"/>
    <row r="21016" ht="12.6" hidden="1"/>
    <row r="21017" ht="12.6" hidden="1"/>
    <row r="21018" ht="12.6" hidden="1"/>
    <row r="21019" ht="12.6" hidden="1"/>
    <row r="21020" ht="12.6" hidden="1"/>
    <row r="21021" ht="12.6" hidden="1"/>
    <row r="21022" ht="12.6" hidden="1"/>
    <row r="21023" ht="12.6" hidden="1"/>
    <row r="21024" ht="12.6" hidden="1"/>
    <row r="21025" ht="12.6" hidden="1"/>
    <row r="21026" ht="12.6" hidden="1"/>
    <row r="21027" ht="12.6" hidden="1"/>
    <row r="21028" ht="12.6" hidden="1"/>
    <row r="21029" ht="12.6" hidden="1"/>
    <row r="21030" ht="12.6" hidden="1"/>
    <row r="21031" ht="12.6" hidden="1"/>
    <row r="21032" ht="12.6" hidden="1"/>
    <row r="21033" ht="12.6" hidden="1"/>
    <row r="21034" ht="12.6" hidden="1"/>
    <row r="21035" ht="12.6" hidden="1"/>
    <row r="21036" ht="12.6" hidden="1"/>
    <row r="21037" ht="12.6" hidden="1"/>
    <row r="21038" ht="12.6" hidden="1"/>
    <row r="21039" ht="12.6" hidden="1"/>
    <row r="21040" ht="12.6" hidden="1"/>
    <row r="21041" ht="12.6" hidden="1"/>
    <row r="21042" ht="12.6" hidden="1"/>
    <row r="21043" ht="12.6" hidden="1"/>
    <row r="21044" ht="12.6" hidden="1"/>
    <row r="21045" ht="12.6" hidden="1"/>
    <row r="21046" ht="12.6" hidden="1"/>
    <row r="21047" ht="12.6" hidden="1"/>
    <row r="21048" ht="12.6" hidden="1"/>
    <row r="21049" ht="12.6" hidden="1"/>
    <row r="21050" ht="12.6" hidden="1"/>
    <row r="21051" ht="12.6" hidden="1"/>
    <row r="21052" ht="12.6" hidden="1"/>
    <row r="21053" ht="12.6" hidden="1"/>
    <row r="21054" ht="12.6" hidden="1"/>
    <row r="21055" ht="12.6" hidden="1"/>
    <row r="21056" ht="12.6" hidden="1"/>
    <row r="21057" ht="12.6" hidden="1"/>
    <row r="21058" ht="12.6" hidden="1"/>
    <row r="21059" ht="12.6" hidden="1"/>
    <row r="21060" ht="12.6" hidden="1"/>
    <row r="21061" ht="12.6" hidden="1"/>
    <row r="21062" ht="12.6" hidden="1"/>
    <row r="21063" ht="12.6" hidden="1"/>
    <row r="21064" ht="12.6" hidden="1"/>
    <row r="21065" ht="12.6" hidden="1"/>
    <row r="21066" ht="12.6" hidden="1"/>
    <row r="21067" ht="12.6" hidden="1"/>
    <row r="21068" ht="12.6" hidden="1"/>
    <row r="21069" ht="12.6" hidden="1"/>
    <row r="21070" ht="12.6" hidden="1"/>
    <row r="21071" ht="12.6" hidden="1"/>
    <row r="21072" ht="12.6" hidden="1"/>
    <row r="21073" ht="12.6" hidden="1"/>
    <row r="21074" ht="12.6" hidden="1"/>
    <row r="21075" ht="12.6" hidden="1"/>
    <row r="21076" ht="12.6" hidden="1"/>
    <row r="21077" ht="12.6" hidden="1"/>
    <row r="21078" ht="12.6" hidden="1"/>
    <row r="21079" ht="12.6" hidden="1"/>
    <row r="21080" ht="12.6" hidden="1"/>
    <row r="21081" ht="12.6" hidden="1"/>
    <row r="21082" ht="12.6" hidden="1"/>
    <row r="21083" ht="12.6" hidden="1"/>
    <row r="21084" ht="12.6" hidden="1"/>
    <row r="21085" ht="12.6" hidden="1"/>
    <row r="21086" ht="12.6" hidden="1"/>
    <row r="21087" ht="12.6" hidden="1"/>
    <row r="21088" ht="12.6" hidden="1"/>
    <row r="21089" ht="12.6" hidden="1"/>
    <row r="21090" ht="12.6" hidden="1"/>
    <row r="21091" ht="12.6" hidden="1"/>
    <row r="21092" ht="12.6" hidden="1"/>
    <row r="21093" ht="12.6" hidden="1"/>
    <row r="21094" ht="12.6" hidden="1"/>
    <row r="21095" ht="12.6" hidden="1"/>
    <row r="21096" ht="12.6" hidden="1"/>
    <row r="21097" ht="12.6" hidden="1"/>
    <row r="21098" ht="12.6" hidden="1"/>
    <row r="21099" ht="12.6" hidden="1"/>
    <row r="21100" ht="12.6" hidden="1"/>
    <row r="21101" ht="12.6" hidden="1"/>
    <row r="21102" ht="12.6" hidden="1"/>
    <row r="21103" ht="12.6" hidden="1"/>
    <row r="21104" ht="12.6" hidden="1"/>
    <row r="21105" ht="12.6" hidden="1"/>
    <row r="21106" ht="12.6" hidden="1"/>
    <row r="21107" ht="12.6" hidden="1"/>
    <row r="21108" ht="12.6" hidden="1"/>
    <row r="21109" ht="12.6" hidden="1"/>
    <row r="21110" ht="12.6" hidden="1"/>
    <row r="21111" ht="12.6" hidden="1"/>
    <row r="21112" ht="12.6" hidden="1"/>
    <row r="21113" ht="12.6" hidden="1"/>
    <row r="21114" ht="12.6" hidden="1"/>
    <row r="21115" ht="12.6" hidden="1"/>
    <row r="21116" ht="12.6" hidden="1"/>
    <row r="21117" ht="12.6" hidden="1"/>
    <row r="21118" ht="12.6" hidden="1"/>
    <row r="21119" ht="12.6" hidden="1"/>
    <row r="21120" ht="12.6" hidden="1"/>
    <row r="21121" ht="12.6" hidden="1"/>
    <row r="21122" ht="12.6" hidden="1"/>
    <row r="21123" ht="12.6" hidden="1"/>
    <row r="21124" ht="12.6" hidden="1"/>
    <row r="21125" ht="12.6" hidden="1"/>
    <row r="21126" ht="12.6" hidden="1"/>
    <row r="21127" ht="12.6" hidden="1"/>
    <row r="21128" ht="12.6" hidden="1"/>
    <row r="21129" ht="12.6" hidden="1"/>
    <row r="21130" ht="12.6" hidden="1"/>
    <row r="21131" ht="12.6" hidden="1"/>
    <row r="21132" ht="12.6" hidden="1"/>
    <row r="21133" ht="12.6" hidden="1"/>
    <row r="21134" ht="12.6" hidden="1"/>
    <row r="21135" ht="12.6" hidden="1"/>
    <row r="21136" ht="12.6" hidden="1"/>
    <row r="21137" ht="12.6" hidden="1"/>
    <row r="21138" ht="12.6" hidden="1"/>
    <row r="21139" ht="12.6" hidden="1"/>
    <row r="21140" ht="12.6" hidden="1"/>
    <row r="21141" ht="12.6" hidden="1"/>
    <row r="21142" ht="12.6" hidden="1"/>
    <row r="21143" ht="12.6" hidden="1"/>
    <row r="21144" ht="12.6" hidden="1"/>
    <row r="21145" ht="12.6" hidden="1"/>
    <row r="21146" ht="12.6" hidden="1"/>
    <row r="21147" ht="12.6" hidden="1"/>
    <row r="21148" ht="12.6" hidden="1"/>
    <row r="21149" ht="12.6" hidden="1"/>
    <row r="21150" ht="12.6" hidden="1"/>
    <row r="21151" ht="12.6" hidden="1"/>
    <row r="21152" ht="12.6" hidden="1"/>
    <row r="21153" ht="12.6" hidden="1"/>
    <row r="21154" ht="12.6" hidden="1"/>
    <row r="21155" ht="12.6" hidden="1"/>
    <row r="21156" ht="12.6" hidden="1"/>
    <row r="21157" ht="12.6" hidden="1"/>
    <row r="21158" ht="12.6" hidden="1"/>
    <row r="21159" ht="12.6" hidden="1"/>
    <row r="21160" ht="12.6" hidden="1"/>
    <row r="21161" ht="12.6" hidden="1"/>
    <row r="21162" ht="12.6" hidden="1"/>
    <row r="21163" ht="12.6" hidden="1"/>
    <row r="21164" ht="12.6" hidden="1"/>
    <row r="21165" ht="12.6" hidden="1"/>
    <row r="21166" ht="12.6" hidden="1"/>
    <row r="21167" ht="12.6" hidden="1"/>
    <row r="21168" ht="12.6" hidden="1"/>
    <row r="21169" ht="12.6" hidden="1"/>
    <row r="21170" ht="12.6" hidden="1"/>
    <row r="21171" ht="12.6" hidden="1"/>
    <row r="21172" ht="12.6" hidden="1"/>
    <row r="21173" ht="12.6" hidden="1"/>
    <row r="21174" ht="12.6" hidden="1"/>
    <row r="21175" ht="12.6" hidden="1"/>
    <row r="21176" ht="12.6" hidden="1"/>
    <row r="21177" ht="12.6" hidden="1"/>
    <row r="21178" ht="12.6" hidden="1"/>
    <row r="21179" ht="12.6" hidden="1"/>
    <row r="21180" ht="12.6" hidden="1"/>
    <row r="21181" ht="12.6" hidden="1"/>
    <row r="21182" ht="12.6" hidden="1"/>
    <row r="21183" ht="12.6" hidden="1"/>
    <row r="21184" ht="12.6" hidden="1"/>
    <row r="21185" ht="12.6" hidden="1"/>
    <row r="21186" ht="12.6" hidden="1"/>
    <row r="21187" ht="12.6" hidden="1"/>
    <row r="21188" ht="12.6" hidden="1"/>
    <row r="21189" ht="12.6" hidden="1"/>
    <row r="21190" ht="12.6" hidden="1"/>
    <row r="21191" ht="12.6" hidden="1"/>
    <row r="21192" ht="12.6" hidden="1"/>
    <row r="21193" ht="12.6" hidden="1"/>
    <row r="21194" ht="12.6" hidden="1"/>
    <row r="21195" ht="12.6" hidden="1"/>
    <row r="21196" ht="12.6" hidden="1"/>
    <row r="21197" ht="12.6" hidden="1"/>
    <row r="21198" ht="12.6" hidden="1"/>
    <row r="21199" ht="12.6" hidden="1"/>
    <row r="21200" ht="12.6" hidden="1"/>
    <row r="21201" ht="12.6" hidden="1"/>
    <row r="21202" ht="12.6" hidden="1"/>
    <row r="21203" ht="12.6" hidden="1"/>
    <row r="21204" ht="12.6" hidden="1"/>
    <row r="21205" ht="12.6" hidden="1"/>
    <row r="21206" ht="12.6" hidden="1"/>
    <row r="21207" ht="12.6" hidden="1"/>
    <row r="21208" ht="12.6" hidden="1"/>
    <row r="21209" ht="12.6" hidden="1"/>
    <row r="21210" ht="12.6" hidden="1"/>
    <row r="21211" ht="12.6" hidden="1"/>
    <row r="21212" ht="12.6" hidden="1"/>
    <row r="21213" ht="12.6" hidden="1"/>
    <row r="21214" ht="12.6" hidden="1"/>
    <row r="21215" ht="12.6" hidden="1"/>
    <row r="21216" ht="12.6" hidden="1"/>
    <row r="21217" ht="12.6" hidden="1"/>
    <row r="21218" ht="12.6" hidden="1"/>
    <row r="21219" ht="12.6" hidden="1"/>
    <row r="21220" ht="12.6" hidden="1"/>
    <row r="21221" ht="12.6" hidden="1"/>
    <row r="21222" ht="12.6" hidden="1"/>
    <row r="21223" ht="12.6" hidden="1"/>
    <row r="21224" ht="12.6" hidden="1"/>
    <row r="21225" ht="12.6" hidden="1"/>
    <row r="21226" ht="12.6" hidden="1"/>
    <row r="21227" ht="12.6" hidden="1"/>
    <row r="21228" ht="12.6" hidden="1"/>
    <row r="21229" ht="12.6" hidden="1"/>
    <row r="21230" ht="12.6" hidden="1"/>
    <row r="21231" ht="12.6" hidden="1"/>
    <row r="21232" ht="12.6" hidden="1"/>
    <row r="21233" ht="12.6" hidden="1"/>
    <row r="21234" ht="12.6" hidden="1"/>
    <row r="21235" ht="12.6" hidden="1"/>
    <row r="21236" ht="12.6" hidden="1"/>
    <row r="21237" ht="12.6" hidden="1"/>
    <row r="21238" ht="12.6" hidden="1"/>
    <row r="21239" ht="12.6" hidden="1"/>
    <row r="21240" ht="12.6" hidden="1"/>
    <row r="21241" ht="12.6" hidden="1"/>
    <row r="21242" ht="12.6" hidden="1"/>
    <row r="21243" ht="12.6" hidden="1"/>
    <row r="21244" ht="12.6" hidden="1"/>
    <row r="21245" ht="12.6" hidden="1"/>
    <row r="21246" ht="12.6" hidden="1"/>
    <row r="21247" ht="12.6" hidden="1"/>
    <row r="21248" ht="12.6" hidden="1"/>
    <row r="21249" ht="12.6" hidden="1"/>
    <row r="21250" ht="12.6" hidden="1"/>
    <row r="21251" ht="12.6" hidden="1"/>
    <row r="21252" ht="12.6" hidden="1"/>
    <row r="21253" ht="12.6" hidden="1"/>
    <row r="21254" ht="12.6" hidden="1"/>
    <row r="21255" ht="12.6" hidden="1"/>
    <row r="21256" ht="12.6" hidden="1"/>
    <row r="21257" ht="12.6" hidden="1"/>
    <row r="21258" ht="12.6" hidden="1"/>
    <row r="21259" ht="12.6" hidden="1"/>
    <row r="21260" ht="12.6" hidden="1"/>
    <row r="21261" ht="12.6" hidden="1"/>
    <row r="21262" ht="12.6" hidden="1"/>
    <row r="21263" ht="12.6" hidden="1"/>
    <row r="21264" ht="12.6" hidden="1"/>
    <row r="21265" ht="12.6" hidden="1"/>
    <row r="21266" ht="12.6" hidden="1"/>
    <row r="21267" ht="12.6" hidden="1"/>
    <row r="21268" ht="12.6" hidden="1"/>
    <row r="21269" ht="12.6" hidden="1"/>
    <row r="21270" ht="12.6" hidden="1"/>
    <row r="21271" ht="12.6" hidden="1"/>
    <row r="21272" ht="12.6" hidden="1"/>
    <row r="21273" ht="12.6" hidden="1"/>
    <row r="21274" ht="12.6" hidden="1"/>
    <row r="21275" ht="12.6" hidden="1"/>
    <row r="21276" ht="12.6" hidden="1"/>
    <row r="21277" ht="12.6" hidden="1"/>
    <row r="21278" ht="12.6" hidden="1"/>
    <row r="21279" ht="12.6" hidden="1"/>
    <row r="21280" ht="12.6" hidden="1"/>
    <row r="21281" ht="12.6" hidden="1"/>
    <row r="21282" ht="12.6" hidden="1"/>
    <row r="21283" ht="12.6" hidden="1"/>
    <row r="21284" ht="12.6" hidden="1"/>
    <row r="21285" ht="12.6" hidden="1"/>
    <row r="21286" ht="12.6" hidden="1"/>
    <row r="21287" ht="12.6" hidden="1"/>
    <row r="21288" ht="12.6" hidden="1"/>
    <row r="21289" ht="12.6" hidden="1"/>
    <row r="21290" ht="12.6" hidden="1"/>
    <row r="21291" ht="12.6" hidden="1"/>
    <row r="21292" ht="12.6" hidden="1"/>
    <row r="21293" ht="12.6" hidden="1"/>
    <row r="21294" ht="12.6" hidden="1"/>
    <row r="21295" ht="12.6" hidden="1"/>
    <row r="21296" ht="12.6" hidden="1"/>
    <row r="21297" ht="12.6" hidden="1"/>
    <row r="21298" ht="12.6" hidden="1"/>
    <row r="21299" ht="12.6" hidden="1"/>
    <row r="21300" ht="12.6" hidden="1"/>
    <row r="21301" ht="12.6" hidden="1"/>
    <row r="21302" ht="12.6" hidden="1"/>
    <row r="21303" ht="12.6" hidden="1"/>
    <row r="21304" ht="12.6" hidden="1"/>
    <row r="21305" ht="12.6" hidden="1"/>
    <row r="21306" ht="12.6" hidden="1"/>
    <row r="21307" ht="12.6" hidden="1"/>
    <row r="21308" ht="12.6" hidden="1"/>
    <row r="21309" ht="12.6" hidden="1"/>
    <row r="21310" ht="12.6" hidden="1"/>
    <row r="21311" ht="12.6" hidden="1"/>
    <row r="21312" ht="12.6" hidden="1"/>
    <row r="21313" ht="12.6" hidden="1"/>
    <row r="21314" ht="12.6" hidden="1"/>
    <row r="21315" ht="12.6" hidden="1"/>
    <row r="21316" ht="12.6" hidden="1"/>
    <row r="21317" ht="12.6" hidden="1"/>
    <row r="21318" ht="12.6" hidden="1"/>
    <row r="21319" ht="12.6" hidden="1"/>
    <row r="21320" ht="12.6" hidden="1"/>
    <row r="21321" ht="12.6" hidden="1"/>
    <row r="21322" ht="12.6" hidden="1"/>
    <row r="21323" ht="12.6" hidden="1"/>
    <row r="21324" ht="12.6" hidden="1"/>
    <row r="21325" ht="12.6" hidden="1"/>
    <row r="21326" ht="12.6" hidden="1"/>
    <row r="21327" ht="12.6" hidden="1"/>
    <row r="21328" ht="12.6" hidden="1"/>
    <row r="21329" ht="12.6" hidden="1"/>
    <row r="21330" ht="12.6" hidden="1"/>
    <row r="21331" ht="12.6" hidden="1"/>
    <row r="21332" ht="12.6" hidden="1"/>
    <row r="21333" ht="12.6" hidden="1"/>
    <row r="21334" ht="12.6" hidden="1"/>
    <row r="21335" ht="12.6" hidden="1"/>
    <row r="21336" ht="12.6" hidden="1"/>
    <row r="21337" ht="12.6" hidden="1"/>
    <row r="21338" ht="12.6" hidden="1"/>
    <row r="21339" ht="12.6" hidden="1"/>
    <row r="21340" ht="12.6" hidden="1"/>
    <row r="21341" ht="12.6" hidden="1"/>
    <row r="21342" ht="12.6" hidden="1"/>
    <row r="21343" ht="12.6" hidden="1"/>
    <row r="21344" ht="12.6" hidden="1"/>
    <row r="21345" ht="12.6" hidden="1"/>
    <row r="21346" ht="12.6" hidden="1"/>
    <row r="21347" ht="12.6" hidden="1"/>
    <row r="21348" ht="12.6" hidden="1"/>
    <row r="21349" ht="12.6" hidden="1"/>
    <row r="21350" ht="12.6" hidden="1"/>
    <row r="21351" ht="12.6" hidden="1"/>
    <row r="21352" ht="12.6" hidden="1"/>
    <row r="21353" ht="12.6" hidden="1"/>
    <row r="21354" ht="12.6" hidden="1"/>
    <row r="21355" ht="12.6" hidden="1"/>
    <row r="21356" ht="12.6" hidden="1"/>
    <row r="21357" ht="12.6" hidden="1"/>
    <row r="21358" ht="12.6" hidden="1"/>
    <row r="21359" ht="12.6" hidden="1"/>
    <row r="21360" ht="12.6" hidden="1"/>
    <row r="21361" ht="12.6" hidden="1"/>
    <row r="21362" ht="12.6" hidden="1"/>
    <row r="21363" ht="12.6" hidden="1"/>
    <row r="21364" ht="12.6" hidden="1"/>
    <row r="21365" ht="12.6" hidden="1"/>
    <row r="21366" ht="12.6" hidden="1"/>
    <row r="21367" ht="12.6" hidden="1"/>
    <row r="21368" ht="12.6" hidden="1"/>
    <row r="21369" ht="12.6" hidden="1"/>
    <row r="21370" ht="12.6" hidden="1"/>
    <row r="21371" ht="12.6" hidden="1"/>
    <row r="21372" ht="12.6" hidden="1"/>
    <row r="21373" ht="12.6" hidden="1"/>
    <row r="21374" ht="12.6" hidden="1"/>
    <row r="21375" ht="12.6" hidden="1"/>
    <row r="21376" ht="12.6" hidden="1"/>
    <row r="21377" ht="12.6" hidden="1"/>
    <row r="21378" ht="12.6" hidden="1"/>
    <row r="21379" ht="12.6" hidden="1"/>
    <row r="21380" ht="12.6" hidden="1"/>
    <row r="21381" ht="12.6" hidden="1"/>
    <row r="21382" ht="12.6" hidden="1"/>
    <row r="21383" ht="12.6" hidden="1"/>
    <row r="21384" ht="12.6" hidden="1"/>
    <row r="21385" ht="12.6" hidden="1"/>
    <row r="21386" ht="12.6" hidden="1"/>
    <row r="21387" ht="12.6" hidden="1"/>
    <row r="21388" ht="12.6" hidden="1"/>
    <row r="21389" ht="12.6" hidden="1"/>
    <row r="21390" ht="12.6" hidden="1"/>
    <row r="21391" ht="12.6" hidden="1"/>
    <row r="21392" ht="12.6" hidden="1"/>
    <row r="21393" ht="12.6" hidden="1"/>
    <row r="21394" ht="12.6" hidden="1"/>
    <row r="21395" ht="12.6" hidden="1"/>
    <row r="21396" ht="12.6" hidden="1"/>
    <row r="21397" ht="12.6" hidden="1"/>
    <row r="21398" ht="12.6" hidden="1"/>
    <row r="21399" ht="12.6" hidden="1"/>
    <row r="21400" ht="12.6" hidden="1"/>
    <row r="21401" ht="12.6" hidden="1"/>
    <row r="21402" ht="12.6" hidden="1"/>
    <row r="21403" ht="12.6" hidden="1"/>
    <row r="21404" ht="12.6" hidden="1"/>
    <row r="21405" ht="12.6" hidden="1"/>
    <row r="21406" ht="12.6" hidden="1"/>
    <row r="21407" ht="12.6" hidden="1"/>
    <row r="21408" ht="12.6" hidden="1"/>
    <row r="21409" ht="12.6" hidden="1"/>
    <row r="21410" ht="12.6" hidden="1"/>
    <row r="21411" ht="12.6" hidden="1"/>
    <row r="21412" ht="12.6" hidden="1"/>
    <row r="21413" ht="12.6" hidden="1"/>
    <row r="21414" ht="12.6" hidden="1"/>
    <row r="21415" ht="12.6" hidden="1"/>
    <row r="21416" ht="12.6" hidden="1"/>
    <row r="21417" ht="12.6" hidden="1"/>
    <row r="21418" ht="12.6" hidden="1"/>
    <row r="21419" ht="12.6" hidden="1"/>
    <row r="21420" ht="12.6" hidden="1"/>
    <row r="21421" ht="12.6" hidden="1"/>
    <row r="21422" ht="12.6" hidden="1"/>
    <row r="21423" ht="12.6" hidden="1"/>
    <row r="21424" ht="12.6" hidden="1"/>
    <row r="21425" ht="12.6" hidden="1"/>
    <row r="21426" ht="12.6" hidden="1"/>
    <row r="21427" ht="12.6" hidden="1"/>
    <row r="21428" ht="12.6" hidden="1"/>
    <row r="21429" ht="12.6" hidden="1"/>
    <row r="21430" ht="12.6" hidden="1"/>
    <row r="21431" ht="12.6" hidden="1"/>
    <row r="21432" ht="12.6" hidden="1"/>
    <row r="21433" ht="12.6" hidden="1"/>
    <row r="21434" ht="12.6" hidden="1"/>
    <row r="21435" ht="12.6" hidden="1"/>
    <row r="21436" ht="12.6" hidden="1"/>
    <row r="21437" ht="12.6" hidden="1"/>
    <row r="21438" ht="12.6" hidden="1"/>
    <row r="21439" ht="12.6" hidden="1"/>
    <row r="21440" ht="12.6" hidden="1"/>
    <row r="21441" ht="12.6" hidden="1"/>
    <row r="21442" ht="12.6" hidden="1"/>
    <row r="21443" ht="12.6" hidden="1"/>
    <row r="21444" ht="12.6" hidden="1"/>
    <row r="21445" ht="12.6" hidden="1"/>
    <row r="21446" ht="12.6" hidden="1"/>
    <row r="21447" ht="12.6" hidden="1"/>
    <row r="21448" ht="12.6" hidden="1"/>
    <row r="21449" ht="12.6" hidden="1"/>
    <row r="21450" ht="12.6" hidden="1"/>
    <row r="21451" ht="12.6" hidden="1"/>
    <row r="21452" ht="12.6" hidden="1"/>
    <row r="21453" ht="12.6" hidden="1"/>
    <row r="21454" ht="12.6" hidden="1"/>
    <row r="21455" ht="12.6" hidden="1"/>
    <row r="21456" ht="12.6" hidden="1"/>
    <row r="21457" ht="12.6" hidden="1"/>
    <row r="21458" ht="12.6" hidden="1"/>
    <row r="21459" ht="12.6" hidden="1"/>
    <row r="21460" ht="12.6" hidden="1"/>
    <row r="21461" ht="12.6" hidden="1"/>
    <row r="21462" ht="12.6" hidden="1"/>
    <row r="21463" ht="12.6" hidden="1"/>
    <row r="21464" ht="12.6" hidden="1"/>
    <row r="21465" ht="12.6" hidden="1"/>
    <row r="21466" ht="12.6" hidden="1"/>
    <row r="21467" ht="12.6" hidden="1"/>
    <row r="21468" ht="12.6" hidden="1"/>
    <row r="21469" ht="12.6" hidden="1"/>
    <row r="21470" ht="12.6" hidden="1"/>
    <row r="21471" ht="12.6" hidden="1"/>
    <row r="21472" ht="12.6" hidden="1"/>
    <row r="21473" ht="12.6" hidden="1"/>
    <row r="21474" ht="12.6" hidden="1"/>
    <row r="21475" ht="12.6" hidden="1"/>
    <row r="21476" ht="12.6" hidden="1"/>
    <row r="21477" ht="12.6" hidden="1"/>
    <row r="21478" ht="12.6" hidden="1"/>
    <row r="21479" ht="12.6" hidden="1"/>
    <row r="21480" ht="12.6" hidden="1"/>
    <row r="21481" ht="12.6" hidden="1"/>
    <row r="21482" ht="12.6" hidden="1"/>
    <row r="21483" ht="12.6" hidden="1"/>
    <row r="21484" ht="12.6" hidden="1"/>
    <row r="21485" ht="12.6" hidden="1"/>
    <row r="21486" ht="12.6" hidden="1"/>
    <row r="21487" ht="12.6" hidden="1"/>
    <row r="21488" ht="12.6" hidden="1"/>
    <row r="21489" ht="12.6" hidden="1"/>
    <row r="21490" ht="12.6" hidden="1"/>
    <row r="21491" ht="12.6" hidden="1"/>
    <row r="21492" ht="12.6" hidden="1"/>
    <row r="21493" ht="12.6" hidden="1"/>
    <row r="21494" ht="12.6" hidden="1"/>
    <row r="21495" ht="12.6" hidden="1"/>
    <row r="21496" ht="12.6" hidden="1"/>
    <row r="21497" ht="12.6" hidden="1"/>
    <row r="21498" ht="12.6" hidden="1"/>
    <row r="21499" ht="12.6" hidden="1"/>
    <row r="21500" ht="12.6" hidden="1"/>
    <row r="21501" ht="12.6" hidden="1"/>
    <row r="21502" ht="12.6" hidden="1"/>
    <row r="21503" ht="12.6" hidden="1"/>
    <row r="21504" ht="12.6" hidden="1"/>
    <row r="21505" ht="12.6" hidden="1"/>
    <row r="21506" ht="12.6" hidden="1"/>
    <row r="21507" ht="12.6" hidden="1"/>
    <row r="21508" ht="12.6" hidden="1"/>
    <row r="21509" ht="12.6" hidden="1"/>
    <row r="21510" ht="12.6" hidden="1"/>
    <row r="21511" ht="12.6" hidden="1"/>
    <row r="21512" ht="12.6" hidden="1"/>
    <row r="21513" ht="12.6" hidden="1"/>
    <row r="21514" ht="12.6" hidden="1"/>
    <row r="21515" ht="12.6" hidden="1"/>
    <row r="21516" ht="12.6" hidden="1"/>
    <row r="21517" ht="12.6" hidden="1"/>
    <row r="21518" ht="12.6" hidden="1"/>
    <row r="21519" ht="12.6" hidden="1"/>
    <row r="21520" ht="12.6" hidden="1"/>
    <row r="21521" ht="12.6" hidden="1"/>
    <row r="21522" ht="12.6" hidden="1"/>
    <row r="21523" ht="12.6" hidden="1"/>
    <row r="21524" ht="12.6" hidden="1"/>
    <row r="21525" ht="12.6" hidden="1"/>
    <row r="21526" ht="12.6" hidden="1"/>
    <row r="21527" ht="12.6" hidden="1"/>
    <row r="21528" ht="12.6" hidden="1"/>
    <row r="21529" ht="12.6" hidden="1"/>
    <row r="21530" ht="12.6" hidden="1"/>
    <row r="21531" ht="12.6" hidden="1"/>
    <row r="21532" ht="12.6" hidden="1"/>
    <row r="21533" ht="12.6" hidden="1"/>
    <row r="21534" ht="12.6" hidden="1"/>
    <row r="21535" ht="12.6" hidden="1"/>
    <row r="21536" ht="12.6" hidden="1"/>
    <row r="21537" ht="12.6" hidden="1"/>
    <row r="21538" ht="12.6" hidden="1"/>
    <row r="21539" ht="12.6" hidden="1"/>
    <row r="21540" ht="12.6" hidden="1"/>
    <row r="21541" ht="12.6" hidden="1"/>
    <row r="21542" ht="12.6" hidden="1"/>
    <row r="21543" ht="12.6" hidden="1"/>
    <row r="21544" ht="12.6" hidden="1"/>
    <row r="21545" ht="12.6" hidden="1"/>
    <row r="21546" ht="12.6" hidden="1"/>
    <row r="21547" ht="12.6" hidden="1"/>
    <row r="21548" ht="12.6" hidden="1"/>
    <row r="21549" ht="12.6" hidden="1"/>
    <row r="21550" ht="12.6" hidden="1"/>
    <row r="21551" ht="12.6" hidden="1"/>
    <row r="21552" ht="12.6" hidden="1"/>
    <row r="21553" ht="12.6" hidden="1"/>
    <row r="21554" ht="12.6" hidden="1"/>
    <row r="21555" ht="12.6" hidden="1"/>
    <row r="21556" ht="12.6" hidden="1"/>
    <row r="21557" ht="12.6" hidden="1"/>
    <row r="21558" ht="12.6" hidden="1"/>
    <row r="21559" ht="12.6" hidden="1"/>
    <row r="21560" ht="12.6" hidden="1"/>
    <row r="21561" ht="12.6" hidden="1"/>
    <row r="21562" ht="12.6" hidden="1"/>
    <row r="21563" ht="12.6" hidden="1"/>
    <row r="21564" ht="12.6" hidden="1"/>
    <row r="21565" ht="12.6" hidden="1"/>
    <row r="21566" ht="12.6" hidden="1"/>
    <row r="21567" ht="12.6" hidden="1"/>
    <row r="21568" ht="12.6" hidden="1"/>
    <row r="21569" ht="12.6" hidden="1"/>
    <row r="21570" ht="12.6" hidden="1"/>
    <row r="21571" ht="12.6" hidden="1"/>
    <row r="21572" ht="12.6" hidden="1"/>
    <row r="21573" ht="12.6" hidden="1"/>
    <row r="21574" ht="12.6" hidden="1"/>
    <row r="21575" ht="12.6" hidden="1"/>
    <row r="21576" ht="12.6" hidden="1"/>
    <row r="21577" ht="12.6" hidden="1"/>
    <row r="21578" ht="12.6" hidden="1"/>
    <row r="21579" ht="12.6" hidden="1"/>
    <row r="21580" ht="12.6" hidden="1"/>
    <row r="21581" ht="12.6" hidden="1"/>
    <row r="21582" ht="12.6" hidden="1"/>
    <row r="21583" ht="12.6" hidden="1"/>
    <row r="21584" ht="12.6" hidden="1"/>
    <row r="21585" ht="12.6" hidden="1"/>
    <row r="21586" ht="12.6" hidden="1"/>
    <row r="21587" ht="12.6" hidden="1"/>
    <row r="21588" ht="12.6" hidden="1"/>
    <row r="21589" ht="12.6" hidden="1"/>
    <row r="21590" ht="12.6" hidden="1"/>
    <row r="21591" ht="12.6" hidden="1"/>
    <row r="21592" ht="12.6" hidden="1"/>
    <row r="21593" ht="12.6" hidden="1"/>
    <row r="21594" ht="12.6" hidden="1"/>
    <row r="21595" ht="12.6" hidden="1"/>
    <row r="21596" ht="12.6" hidden="1"/>
    <row r="21597" ht="12.6" hidden="1"/>
    <row r="21598" ht="12.6" hidden="1"/>
    <row r="21599" ht="12.6" hidden="1"/>
    <row r="21600" ht="12.6" hidden="1"/>
    <row r="21601" ht="12.6" hidden="1"/>
    <row r="21602" ht="12.6" hidden="1"/>
    <row r="21603" ht="12.6" hidden="1"/>
    <row r="21604" ht="12.6" hidden="1"/>
    <row r="21605" ht="12.6" hidden="1"/>
    <row r="21606" ht="12.6" hidden="1"/>
    <row r="21607" ht="12.6" hidden="1"/>
    <row r="21608" ht="12.6" hidden="1"/>
    <row r="21609" ht="12.6" hidden="1"/>
    <row r="21610" ht="12.6" hidden="1"/>
    <row r="21611" ht="12.6" hidden="1"/>
    <row r="21612" ht="12.6" hidden="1"/>
    <row r="21613" ht="12.6" hidden="1"/>
    <row r="21614" ht="12.6" hidden="1"/>
    <row r="21615" ht="12.6" hidden="1"/>
    <row r="21616" ht="12.6" hidden="1"/>
    <row r="21617" ht="12.6" hidden="1"/>
    <row r="21618" ht="12.6" hidden="1"/>
    <row r="21619" ht="12.6" hidden="1"/>
    <row r="21620" ht="12.6" hidden="1"/>
    <row r="21621" ht="12.6" hidden="1"/>
    <row r="21622" ht="12.6" hidden="1"/>
    <row r="21623" ht="12.6" hidden="1"/>
    <row r="21624" ht="12.6" hidden="1"/>
    <row r="21625" ht="12.6" hidden="1"/>
    <row r="21626" ht="12.6" hidden="1"/>
    <row r="21627" ht="12.6" hidden="1"/>
    <row r="21628" ht="12.6" hidden="1"/>
    <row r="21629" ht="12.6" hidden="1"/>
    <row r="21630" ht="12.6" hidden="1"/>
    <row r="21631" ht="12.6" hidden="1"/>
    <row r="21632" ht="12.6" hidden="1"/>
    <row r="21633" ht="12.6" hidden="1"/>
    <row r="21634" ht="12.6" hidden="1"/>
    <row r="21635" ht="12.6" hidden="1"/>
    <row r="21636" ht="12.6" hidden="1"/>
    <row r="21637" ht="12.6" hidden="1"/>
    <row r="21638" ht="12.6" hidden="1"/>
    <row r="21639" ht="12.6" hidden="1"/>
    <row r="21640" ht="12.6" hidden="1"/>
    <row r="21641" ht="12.6" hidden="1"/>
    <row r="21642" ht="12.6" hidden="1"/>
    <row r="21643" ht="12.6" hidden="1"/>
    <row r="21644" ht="12.6" hidden="1"/>
    <row r="21645" ht="12.6" hidden="1"/>
    <row r="21646" ht="12.6" hidden="1"/>
    <row r="21647" ht="12.6" hidden="1"/>
    <row r="21648" ht="12.6" hidden="1"/>
    <row r="21649" ht="12.6" hidden="1"/>
    <row r="21650" ht="12.6" hidden="1"/>
    <row r="21651" ht="12.6" hidden="1"/>
    <row r="21652" ht="12.6" hidden="1"/>
    <row r="21653" ht="12.6" hidden="1"/>
    <row r="21654" ht="12.6" hidden="1"/>
    <row r="21655" ht="12.6" hidden="1"/>
    <row r="21656" ht="12.6" hidden="1"/>
    <row r="21657" ht="12.6" hidden="1"/>
    <row r="21658" ht="12.6" hidden="1"/>
    <row r="21659" ht="12.6" hidden="1"/>
    <row r="21660" ht="12.6" hidden="1"/>
    <row r="21661" ht="12.6" hidden="1"/>
    <row r="21662" ht="12.6" hidden="1"/>
    <row r="21663" ht="12.6" hidden="1"/>
    <row r="21664" ht="12.6" hidden="1"/>
    <row r="21665" ht="12.6" hidden="1"/>
    <row r="21666" ht="12.6" hidden="1"/>
    <row r="21667" ht="12.6" hidden="1"/>
    <row r="21668" ht="12.6" hidden="1"/>
    <row r="21669" ht="12.6" hidden="1"/>
    <row r="21670" ht="12.6" hidden="1"/>
    <row r="21671" ht="12.6" hidden="1"/>
    <row r="21672" ht="12.6" hidden="1"/>
    <row r="21673" ht="12.6" hidden="1"/>
    <row r="21674" ht="12.6" hidden="1"/>
    <row r="21675" ht="12.6" hidden="1"/>
    <row r="21676" ht="12.6" hidden="1"/>
    <row r="21677" ht="12.6" hidden="1"/>
    <row r="21678" ht="12.6" hidden="1"/>
    <row r="21679" ht="12.6" hidden="1"/>
    <row r="21680" ht="12.6" hidden="1"/>
    <row r="21681" ht="12.6" hidden="1"/>
    <row r="21682" ht="12.6" hidden="1"/>
    <row r="21683" ht="12.6" hidden="1"/>
    <row r="21684" ht="12.6" hidden="1"/>
    <row r="21685" ht="12.6" hidden="1"/>
    <row r="21686" ht="12.6" hidden="1"/>
    <row r="21687" ht="12.6" hidden="1"/>
    <row r="21688" ht="12.6" hidden="1"/>
    <row r="21689" ht="12.6" hidden="1"/>
    <row r="21690" ht="12.6" hidden="1"/>
    <row r="21691" ht="12.6" hidden="1"/>
    <row r="21692" ht="12.6" hidden="1"/>
    <row r="21693" ht="12.6" hidden="1"/>
    <row r="21694" ht="12.6" hidden="1"/>
    <row r="21695" ht="12.6" hidden="1"/>
    <row r="21696" ht="12.6" hidden="1"/>
    <row r="21697" ht="12.6" hidden="1"/>
    <row r="21698" ht="12.6" hidden="1"/>
    <row r="21699" ht="12.6" hidden="1"/>
    <row r="21700" ht="12.6" hidden="1"/>
    <row r="21701" ht="12.6" hidden="1"/>
    <row r="21702" ht="12.6" hidden="1"/>
    <row r="21703" ht="12.6" hidden="1"/>
    <row r="21704" ht="12.6" hidden="1"/>
    <row r="21705" ht="12.6" hidden="1"/>
    <row r="21706" ht="12.6" hidden="1"/>
    <row r="21707" ht="12.6" hidden="1"/>
    <row r="21708" ht="12.6" hidden="1"/>
    <row r="21709" ht="12.6" hidden="1"/>
    <row r="21710" ht="12.6" hidden="1"/>
    <row r="21711" ht="12.6" hidden="1"/>
    <row r="21712" ht="12.6" hidden="1"/>
    <row r="21713" ht="12.6" hidden="1"/>
    <row r="21714" ht="12.6" hidden="1"/>
    <row r="21715" ht="12.6" hidden="1"/>
    <row r="21716" ht="12.6" hidden="1"/>
    <row r="21717" ht="12.6" hidden="1"/>
    <row r="21718" ht="12.6" hidden="1"/>
    <row r="21719" ht="12.6" hidden="1"/>
    <row r="21720" ht="12.6" hidden="1"/>
    <row r="21721" ht="12.6" hidden="1"/>
    <row r="21722" ht="12.6" hidden="1"/>
    <row r="21723" ht="12.6" hidden="1"/>
    <row r="21724" ht="12.6" hidden="1"/>
    <row r="21725" ht="12.6" hidden="1"/>
    <row r="21726" ht="12.6" hidden="1"/>
    <row r="21727" ht="12.6" hidden="1"/>
    <row r="21728" ht="12.6" hidden="1"/>
    <row r="21729" ht="12.6" hidden="1"/>
    <row r="21730" ht="12.6" hidden="1"/>
    <row r="21731" ht="12.6" hidden="1"/>
    <row r="21732" ht="12.6" hidden="1"/>
    <row r="21733" ht="12.6" hidden="1"/>
    <row r="21734" ht="12.6" hidden="1"/>
    <row r="21735" ht="12.6" hidden="1"/>
    <row r="21736" ht="12.6" hidden="1"/>
    <row r="21737" ht="12.6" hidden="1"/>
    <row r="21738" ht="12.6" hidden="1"/>
    <row r="21739" ht="12.6" hidden="1"/>
    <row r="21740" ht="12.6" hidden="1"/>
    <row r="21741" ht="12.6" hidden="1"/>
    <row r="21742" ht="12.6" hidden="1"/>
    <row r="21743" ht="12.6" hidden="1"/>
    <row r="21744" ht="12.6" hidden="1"/>
    <row r="21745" ht="12.6" hidden="1"/>
    <row r="21746" ht="12.6" hidden="1"/>
    <row r="21747" ht="12.6" hidden="1"/>
    <row r="21748" ht="12.6" hidden="1"/>
    <row r="21749" ht="12.6" hidden="1"/>
    <row r="21750" ht="12.6" hidden="1"/>
    <row r="21751" ht="12.6" hidden="1"/>
    <row r="21752" ht="12.6" hidden="1"/>
    <row r="21753" ht="12.6" hidden="1"/>
    <row r="21754" ht="12.6" hidden="1"/>
    <row r="21755" ht="12.6" hidden="1"/>
    <row r="21756" ht="12.6" hidden="1"/>
    <row r="21757" ht="12.6" hidden="1"/>
    <row r="21758" ht="12.6" hidden="1"/>
    <row r="21759" ht="12.6" hidden="1"/>
    <row r="21760" ht="12.6" hidden="1"/>
    <row r="21761" ht="12.6" hidden="1"/>
    <row r="21762" ht="12.6" hidden="1"/>
    <row r="21763" ht="12.6" hidden="1"/>
    <row r="21764" ht="12.6" hidden="1"/>
    <row r="21765" ht="12.6" hidden="1"/>
    <row r="21766" ht="12.6" hidden="1"/>
    <row r="21767" ht="12.6" hidden="1"/>
    <row r="21768" ht="12.6" hidden="1"/>
    <row r="21769" ht="12.6" hidden="1"/>
    <row r="21770" ht="12.6" hidden="1"/>
    <row r="21771" ht="12.6" hidden="1"/>
    <row r="21772" ht="12.6" hidden="1"/>
    <row r="21773" ht="12.6" hidden="1"/>
    <row r="21774" ht="12.6" hidden="1"/>
    <row r="21775" ht="12.6" hidden="1"/>
    <row r="21776" ht="12.6" hidden="1"/>
    <row r="21777" ht="12.6" hidden="1"/>
    <row r="21778" ht="12.6" hidden="1"/>
    <row r="21779" ht="12.6" hidden="1"/>
    <row r="21780" ht="12.6" hidden="1"/>
    <row r="21781" ht="12.6" hidden="1"/>
    <row r="21782" ht="12.6" hidden="1"/>
    <row r="21783" ht="12.6" hidden="1"/>
    <row r="21784" ht="12.6" hidden="1"/>
    <row r="21785" ht="12.6" hidden="1"/>
    <row r="21786" ht="12.6" hidden="1"/>
    <row r="21787" ht="12.6" hidden="1"/>
    <row r="21788" ht="12.6" hidden="1"/>
    <row r="21789" ht="12.6" hidden="1"/>
    <row r="21790" ht="12.6" hidden="1"/>
    <row r="21791" ht="12.6" hidden="1"/>
    <row r="21792" ht="12.6" hidden="1"/>
    <row r="21793" ht="12.6" hidden="1"/>
    <row r="21794" ht="12.6" hidden="1"/>
    <row r="21795" ht="12.6" hidden="1"/>
    <row r="21796" ht="12.6" hidden="1"/>
    <row r="21797" ht="12.6" hidden="1"/>
    <row r="21798" ht="12.6" hidden="1"/>
    <row r="21799" ht="12.6" hidden="1"/>
    <row r="21800" ht="12.6" hidden="1"/>
    <row r="21801" ht="12.6" hidden="1"/>
    <row r="21802" ht="12.6" hidden="1"/>
    <row r="21803" ht="12.6" hidden="1"/>
    <row r="21804" ht="12.6" hidden="1"/>
    <row r="21805" ht="12.6" hidden="1"/>
    <row r="21806" ht="12.6" hidden="1"/>
    <row r="21807" ht="12.6" hidden="1"/>
    <row r="21808" ht="12.6" hidden="1"/>
    <row r="21809" ht="12.6" hidden="1"/>
    <row r="21810" ht="12.6" hidden="1"/>
    <row r="21811" ht="12.6" hidden="1"/>
    <row r="21812" ht="12.6" hidden="1"/>
    <row r="21813" ht="12.6" hidden="1"/>
    <row r="21814" ht="12.6" hidden="1"/>
    <row r="21815" ht="12.6" hidden="1"/>
    <row r="21816" ht="12.6" hidden="1"/>
    <row r="21817" ht="12.6" hidden="1"/>
    <row r="21818" ht="12.6" hidden="1"/>
    <row r="21819" ht="12.6" hidden="1"/>
    <row r="21820" ht="12.6" hidden="1"/>
    <row r="21821" ht="12.6" hidden="1"/>
    <row r="21822" ht="12.6" hidden="1"/>
    <row r="21823" ht="12.6" hidden="1"/>
    <row r="21824" ht="12.6" hidden="1"/>
    <row r="21825" ht="12.6" hidden="1"/>
    <row r="21826" ht="12.6" hidden="1"/>
    <row r="21827" ht="12.6" hidden="1"/>
    <row r="21828" ht="12.6" hidden="1"/>
    <row r="21829" ht="12.6" hidden="1"/>
    <row r="21830" ht="12.6" hidden="1"/>
    <row r="21831" ht="12.6" hidden="1"/>
    <row r="21832" ht="12.6" hidden="1"/>
    <row r="21833" ht="12.6" hidden="1"/>
    <row r="21834" ht="12.6" hidden="1"/>
    <row r="21835" ht="12.6" hidden="1"/>
    <row r="21836" ht="12.6" hidden="1"/>
    <row r="21837" ht="12.6" hidden="1"/>
    <row r="21838" ht="12.6" hidden="1"/>
    <row r="21839" ht="12.6" hidden="1"/>
    <row r="21840" ht="12.6" hidden="1"/>
    <row r="21841" ht="12.6" hidden="1"/>
    <row r="21842" ht="12.6" hidden="1"/>
    <row r="21843" ht="12.6" hidden="1"/>
    <row r="21844" ht="12.6" hidden="1"/>
    <row r="21845" ht="12.6" hidden="1"/>
    <row r="21846" ht="12.6" hidden="1"/>
    <row r="21847" ht="12.6" hidden="1"/>
    <row r="21848" ht="12.6" hidden="1"/>
    <row r="21849" ht="12.6" hidden="1"/>
    <row r="21850" ht="12.6" hidden="1"/>
    <row r="21851" ht="12.6" hidden="1"/>
    <row r="21852" ht="12.6" hidden="1"/>
    <row r="21853" ht="12.6" hidden="1"/>
    <row r="21854" ht="12.6" hidden="1"/>
    <row r="21855" ht="12.6" hidden="1"/>
    <row r="21856" ht="12.6" hidden="1"/>
    <row r="21857" ht="12.6" hidden="1"/>
    <row r="21858" ht="12.6" hidden="1"/>
    <row r="21859" ht="12.6" hidden="1"/>
    <row r="21860" ht="12.6" hidden="1"/>
    <row r="21861" ht="12.6" hidden="1"/>
    <row r="21862" ht="12.6" hidden="1"/>
    <row r="21863" ht="12.6" hidden="1"/>
    <row r="21864" ht="12.6" hidden="1"/>
    <row r="21865" ht="12.6" hidden="1"/>
    <row r="21866" ht="12.6" hidden="1"/>
    <row r="21867" ht="12.6" hidden="1"/>
    <row r="21868" ht="12.6" hidden="1"/>
    <row r="21869" ht="12.6" hidden="1"/>
    <row r="21870" ht="12.6" hidden="1"/>
    <row r="21871" ht="12.6" hidden="1"/>
    <row r="21872" ht="12.6" hidden="1"/>
    <row r="21873" ht="12.6" hidden="1"/>
    <row r="21874" ht="12.6" hidden="1"/>
    <row r="21875" ht="12.6" hidden="1"/>
    <row r="21876" ht="12.6" hidden="1"/>
    <row r="21877" ht="12.6" hidden="1"/>
    <row r="21878" ht="12.6" hidden="1"/>
    <row r="21879" ht="12.6" hidden="1"/>
    <row r="21880" ht="12.6" hidden="1"/>
    <row r="21881" ht="12.6" hidden="1"/>
    <row r="21882" ht="12.6" hidden="1"/>
    <row r="21883" ht="12.6" hidden="1"/>
    <row r="21884" ht="12.6" hidden="1"/>
    <row r="21885" ht="12.6" hidden="1"/>
    <row r="21886" ht="12.6" hidden="1"/>
    <row r="21887" ht="12.6" hidden="1"/>
    <row r="21888" ht="12.6" hidden="1"/>
    <row r="21889" ht="12.6" hidden="1"/>
    <row r="21890" ht="12.6" hidden="1"/>
    <row r="21891" ht="12.6" hidden="1"/>
    <row r="21892" ht="12.6" hidden="1"/>
    <row r="21893" ht="12.6" hidden="1"/>
    <row r="21894" ht="12.6" hidden="1"/>
    <row r="21895" ht="12.6" hidden="1"/>
    <row r="21896" ht="12.6" hidden="1"/>
    <row r="21897" ht="12.6" hidden="1"/>
    <row r="21898" ht="12.6" hidden="1"/>
    <row r="21899" ht="12.6" hidden="1"/>
    <row r="21900" ht="12.6" hidden="1"/>
    <row r="21901" ht="12.6" hidden="1"/>
    <row r="21902" ht="12.6" hidden="1"/>
    <row r="21903" ht="12.6" hidden="1"/>
    <row r="21904" ht="12.6" hidden="1"/>
    <row r="21905" ht="12.6" hidden="1"/>
    <row r="21906" ht="12.6" hidden="1"/>
    <row r="21907" ht="12.6" hidden="1"/>
    <row r="21908" ht="12.6" hidden="1"/>
    <row r="21909" ht="12.6" hidden="1"/>
    <row r="21910" ht="12.6" hidden="1"/>
    <row r="21911" ht="12.6" hidden="1"/>
    <row r="21912" ht="12.6" hidden="1"/>
    <row r="21913" ht="12.6" hidden="1"/>
    <row r="21914" ht="12.6" hidden="1"/>
    <row r="21915" ht="12.6" hidden="1"/>
    <row r="21916" ht="12.6" hidden="1"/>
    <row r="21917" ht="12.6" hidden="1"/>
    <row r="21918" ht="12.6" hidden="1"/>
    <row r="21919" ht="12.6" hidden="1"/>
    <row r="21920" ht="12.6" hidden="1"/>
    <row r="21921" ht="12.6" hidden="1"/>
    <row r="21922" ht="12.6" hidden="1"/>
    <row r="21923" ht="12.6" hidden="1"/>
    <row r="21924" ht="12.6" hidden="1"/>
    <row r="21925" ht="12.6" hidden="1"/>
    <row r="21926" ht="12.6" hidden="1"/>
    <row r="21927" ht="12.6" hidden="1"/>
    <row r="21928" ht="12.6" hidden="1"/>
    <row r="21929" ht="12.6" hidden="1"/>
    <row r="21930" ht="12.6" hidden="1"/>
    <row r="21931" ht="12.6" hidden="1"/>
    <row r="21932" ht="12.6" hidden="1"/>
    <row r="21933" ht="12.6" hidden="1"/>
    <row r="21934" ht="12.6" hidden="1"/>
    <row r="21935" ht="12.6" hidden="1"/>
    <row r="21936" ht="12.6" hidden="1"/>
    <row r="21937" ht="12.6" hidden="1"/>
    <row r="21938" ht="12.6" hidden="1"/>
    <row r="21939" ht="12.6" hidden="1"/>
    <row r="21940" ht="12.6" hidden="1"/>
    <row r="21941" ht="12.6" hidden="1"/>
    <row r="21942" ht="12.6" hidden="1"/>
    <row r="21943" ht="12.6" hidden="1"/>
    <row r="21944" ht="12.6" hidden="1"/>
    <row r="21945" ht="12.6" hidden="1"/>
    <row r="21946" ht="12.6" hidden="1"/>
    <row r="21947" ht="12.6" hidden="1"/>
    <row r="21948" ht="12.6" hidden="1"/>
    <row r="21949" ht="12.6" hidden="1"/>
    <row r="21950" ht="12.6" hidden="1"/>
    <row r="21951" ht="12.6" hidden="1"/>
    <row r="21952" ht="12.6" hidden="1"/>
    <row r="21953" ht="12.6" hidden="1"/>
    <row r="21954" ht="12.6" hidden="1"/>
    <row r="21955" ht="12.6" hidden="1"/>
    <row r="21956" ht="12.6" hidden="1"/>
    <row r="21957" ht="12.6" hidden="1"/>
    <row r="21958" ht="12.6" hidden="1"/>
    <row r="21959" ht="12.6" hidden="1"/>
    <row r="21960" ht="12.6" hidden="1"/>
    <row r="21961" ht="12.6" hidden="1"/>
    <row r="21962" ht="12.6" hidden="1"/>
    <row r="21963" ht="12.6" hidden="1"/>
    <row r="21964" ht="12.6" hidden="1"/>
    <row r="21965" ht="12.6" hidden="1"/>
    <row r="21966" ht="12.6" hidden="1"/>
    <row r="21967" ht="12.6" hidden="1"/>
    <row r="21968" ht="12.6" hidden="1"/>
    <row r="21969" ht="12.6" hidden="1"/>
    <row r="21970" ht="12.6" hidden="1"/>
    <row r="21971" ht="12.6" hidden="1"/>
    <row r="21972" ht="12.6" hidden="1"/>
    <row r="21973" ht="12.6" hidden="1"/>
    <row r="21974" ht="12.6" hidden="1"/>
    <row r="21975" ht="12.6" hidden="1"/>
    <row r="21976" ht="12.6" hidden="1"/>
    <row r="21977" ht="12.6" hidden="1"/>
    <row r="21978" ht="12.6" hidden="1"/>
    <row r="21979" ht="12.6" hidden="1"/>
    <row r="21980" ht="12.6" hidden="1"/>
    <row r="21981" ht="12.6" hidden="1"/>
    <row r="21982" ht="12.6" hidden="1"/>
    <row r="21983" ht="12.6" hidden="1"/>
    <row r="21984" ht="12.6" hidden="1"/>
    <row r="21985" ht="12.6" hidden="1"/>
    <row r="21986" ht="12.6" hidden="1"/>
    <row r="21987" ht="12.6" hidden="1"/>
    <row r="21988" ht="12.6" hidden="1"/>
    <row r="21989" ht="12.6" hidden="1"/>
    <row r="21990" ht="12.6" hidden="1"/>
    <row r="21991" ht="12.6" hidden="1"/>
    <row r="21992" ht="12.6" hidden="1"/>
    <row r="21993" ht="12.6" hidden="1"/>
    <row r="21994" ht="12.6" hidden="1"/>
    <row r="21995" ht="12.6" hidden="1"/>
    <row r="21996" ht="12.6" hidden="1"/>
    <row r="21997" ht="12.6" hidden="1"/>
    <row r="21998" ht="12.6" hidden="1"/>
    <row r="21999" ht="12.6" hidden="1"/>
    <row r="22000" ht="12.6" hidden="1"/>
    <row r="22001" ht="12.6" hidden="1"/>
    <row r="22002" ht="12.6" hidden="1"/>
    <row r="22003" ht="12.6" hidden="1"/>
    <row r="22004" ht="12.6" hidden="1"/>
    <row r="22005" ht="12.6" hidden="1"/>
    <row r="22006" ht="12.6" hidden="1"/>
    <row r="22007" ht="12.6" hidden="1"/>
    <row r="22008" ht="12.6" hidden="1"/>
    <row r="22009" ht="12.6" hidden="1"/>
    <row r="22010" ht="12.6" hidden="1"/>
    <row r="22011" ht="12.6" hidden="1"/>
    <row r="22012" ht="12.6" hidden="1"/>
    <row r="22013" ht="12.6" hidden="1"/>
    <row r="22014" ht="12.6" hidden="1"/>
    <row r="22015" ht="12.6" hidden="1"/>
    <row r="22016" ht="12.6" hidden="1"/>
    <row r="22017" ht="12.6" hidden="1"/>
    <row r="22018" ht="12.6" hidden="1"/>
    <row r="22019" ht="12.6" hidden="1"/>
    <row r="22020" ht="12.6" hidden="1"/>
    <row r="22021" ht="12.6" hidden="1"/>
    <row r="22022" ht="12.6" hidden="1"/>
    <row r="22023" ht="12.6" hidden="1"/>
    <row r="22024" ht="12.6" hidden="1"/>
    <row r="22025" ht="12.6" hidden="1"/>
    <row r="22026" ht="12.6" hidden="1"/>
    <row r="22027" ht="12.6" hidden="1"/>
    <row r="22028" ht="12.6" hidden="1"/>
    <row r="22029" ht="12.6" hidden="1"/>
    <row r="22030" ht="12.6" hidden="1"/>
    <row r="22031" ht="12.6" hidden="1"/>
    <row r="22032" ht="12.6" hidden="1"/>
    <row r="22033" ht="12.6" hidden="1"/>
    <row r="22034" ht="12.6" hidden="1"/>
    <row r="22035" ht="12.6" hidden="1"/>
    <row r="22036" ht="12.6" hidden="1"/>
    <row r="22037" ht="12.6" hidden="1"/>
    <row r="22038" ht="12.6" hidden="1"/>
    <row r="22039" ht="12.6" hidden="1"/>
    <row r="22040" ht="12.6" hidden="1"/>
    <row r="22041" ht="12.6" hidden="1"/>
    <row r="22042" ht="12.6" hidden="1"/>
    <row r="22043" ht="12.6" hidden="1"/>
    <row r="22044" ht="12.6" hidden="1"/>
    <row r="22045" ht="12.6" hidden="1"/>
    <row r="22046" ht="12.6" hidden="1"/>
    <row r="22047" ht="12.6" hidden="1"/>
    <row r="22048" ht="12.6" hidden="1"/>
    <row r="22049" ht="12.6" hidden="1"/>
    <row r="22050" ht="12.6" hidden="1"/>
    <row r="22051" ht="12.6" hidden="1"/>
    <row r="22052" ht="12.6" hidden="1"/>
    <row r="22053" ht="12.6" hidden="1"/>
    <row r="22054" ht="12.6" hidden="1"/>
    <row r="22055" ht="12.6" hidden="1"/>
    <row r="22056" ht="12.6" hidden="1"/>
    <row r="22057" ht="12.6" hidden="1"/>
    <row r="22058" ht="12.6" hidden="1"/>
    <row r="22059" ht="12.6" hidden="1"/>
    <row r="22060" ht="12.6" hidden="1"/>
    <row r="22061" ht="12.6" hidden="1"/>
    <row r="22062" ht="12.6" hidden="1"/>
    <row r="22063" ht="12.6" hidden="1"/>
    <row r="22064" ht="12.6" hidden="1"/>
    <row r="22065" ht="12.6" hidden="1"/>
    <row r="22066" ht="12.6" hidden="1"/>
    <row r="22067" ht="12.6" hidden="1"/>
    <row r="22068" ht="12.6" hidden="1"/>
    <row r="22069" ht="12.6" hidden="1"/>
    <row r="22070" ht="12.6" hidden="1"/>
    <row r="22071" ht="12.6" hidden="1"/>
    <row r="22072" ht="12.6" hidden="1"/>
    <row r="22073" ht="12.6" hidden="1"/>
    <row r="22074" ht="12.6" hidden="1"/>
    <row r="22075" ht="12.6" hidden="1"/>
    <row r="22076" ht="12.6" hidden="1"/>
    <row r="22077" ht="12.6" hidden="1"/>
    <row r="22078" ht="12.6" hidden="1"/>
    <row r="22079" ht="12.6" hidden="1"/>
    <row r="22080" ht="12.6" hidden="1"/>
    <row r="22081" ht="12.6" hidden="1"/>
    <row r="22082" ht="12.6" hidden="1"/>
    <row r="22083" ht="12.6" hidden="1"/>
    <row r="22084" ht="12.6" hidden="1"/>
    <row r="22085" ht="12.6" hidden="1"/>
    <row r="22086" ht="12.6" hidden="1"/>
    <row r="22087" ht="12.6" hidden="1"/>
    <row r="22088" ht="12.6" hidden="1"/>
    <row r="22089" ht="12.6" hidden="1"/>
    <row r="22090" ht="12.6" hidden="1"/>
    <row r="22091" ht="12.6" hidden="1"/>
    <row r="22092" ht="12.6" hidden="1"/>
    <row r="22093" ht="12.6" hidden="1"/>
    <row r="22094" ht="12.6" hidden="1"/>
    <row r="22095" ht="12.6" hidden="1"/>
    <row r="22096" ht="12.6" hidden="1"/>
    <row r="22097" ht="12.6" hidden="1"/>
    <row r="22098" ht="12.6" hidden="1"/>
    <row r="22099" ht="12.6" hidden="1"/>
    <row r="22100" ht="12.6" hidden="1"/>
    <row r="22101" ht="12.6" hidden="1"/>
    <row r="22102" ht="12.6" hidden="1"/>
    <row r="22103" ht="12.6" hidden="1"/>
    <row r="22104" ht="12.6" hidden="1"/>
    <row r="22105" ht="12.6" hidden="1"/>
    <row r="22106" ht="12.6" hidden="1"/>
    <row r="22107" ht="12.6" hidden="1"/>
    <row r="22108" ht="12.6" hidden="1"/>
    <row r="22109" ht="12.6" hidden="1"/>
    <row r="22110" ht="12.6" hidden="1"/>
    <row r="22111" ht="12.6" hidden="1"/>
    <row r="22112" ht="12.6" hidden="1"/>
    <row r="22113" ht="12.6" hidden="1"/>
    <row r="22114" ht="12.6" hidden="1"/>
    <row r="22115" ht="12.6" hidden="1"/>
    <row r="22116" ht="12.6" hidden="1"/>
    <row r="22117" ht="12.6" hidden="1"/>
    <row r="22118" ht="12.6" hidden="1"/>
    <row r="22119" ht="12.6" hidden="1"/>
    <row r="22120" ht="12.6" hidden="1"/>
    <row r="22121" ht="12.6" hidden="1"/>
    <row r="22122" ht="12.6" hidden="1"/>
    <row r="22123" ht="12.6" hidden="1"/>
    <row r="22124" ht="12.6" hidden="1"/>
    <row r="22125" ht="12.6" hidden="1"/>
    <row r="22126" ht="12.6" hidden="1"/>
    <row r="22127" ht="12.6" hidden="1"/>
    <row r="22128" ht="12.6" hidden="1"/>
    <row r="22129" ht="12.6" hidden="1"/>
    <row r="22130" ht="12.6" hidden="1"/>
    <row r="22131" ht="12.6" hidden="1"/>
    <row r="22132" ht="12.6" hidden="1"/>
    <row r="22133" ht="12.6" hidden="1"/>
    <row r="22134" ht="12.6" hidden="1"/>
    <row r="22135" ht="12.6" hidden="1"/>
    <row r="22136" ht="12.6" hidden="1"/>
    <row r="22137" ht="12.6" hidden="1"/>
    <row r="22138" ht="12.6" hidden="1"/>
    <row r="22139" ht="12.6" hidden="1"/>
    <row r="22140" ht="12.6" hidden="1"/>
    <row r="22141" ht="12.6" hidden="1"/>
    <row r="22142" ht="12.6" hidden="1"/>
    <row r="22143" ht="12.6" hidden="1"/>
    <row r="22144" ht="12.6" hidden="1"/>
    <row r="22145" ht="12.6" hidden="1"/>
    <row r="22146" ht="12.6" hidden="1"/>
    <row r="22147" ht="12.6" hidden="1"/>
    <row r="22148" ht="12.6" hidden="1"/>
    <row r="22149" ht="12.6" hidden="1"/>
    <row r="22150" ht="12.6" hidden="1"/>
    <row r="22151" ht="12.6" hidden="1"/>
    <row r="22152" ht="12.6" hidden="1"/>
    <row r="22153" ht="12.6" hidden="1"/>
    <row r="22154" ht="12.6" hidden="1"/>
    <row r="22155" ht="12.6" hidden="1"/>
    <row r="22156" ht="12.6" hidden="1"/>
    <row r="22157" ht="12.6" hidden="1"/>
    <row r="22158" ht="12.6" hidden="1"/>
    <row r="22159" ht="12.6" hidden="1"/>
    <row r="22160" ht="12.6" hidden="1"/>
    <row r="22161" ht="12.6" hidden="1"/>
    <row r="22162" ht="12.6" hidden="1"/>
    <row r="22163" ht="12.6" hidden="1"/>
    <row r="22164" ht="12.6" hidden="1"/>
    <row r="22165" ht="12.6" hidden="1"/>
    <row r="22166" ht="12.6" hidden="1"/>
    <row r="22167" ht="12.6" hidden="1"/>
    <row r="22168" ht="12.6" hidden="1"/>
    <row r="22169" ht="12.6" hidden="1"/>
    <row r="22170" ht="12.6" hidden="1"/>
    <row r="22171" ht="12.6" hidden="1"/>
    <row r="22172" ht="12.6" hidden="1"/>
    <row r="22173" ht="12.6" hidden="1"/>
    <row r="22174" ht="12.6" hidden="1"/>
    <row r="22175" ht="12.6" hidden="1"/>
    <row r="22176" ht="12.6" hidden="1"/>
    <row r="22177" ht="12.6" hidden="1"/>
    <row r="22178" ht="12.6" hidden="1"/>
    <row r="22179" ht="12.6" hidden="1"/>
    <row r="22180"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5169"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8">
    <tabColor rgb="FFFFFFCC"/>
    <outlinePr summaryBelow="0" summaryRight="0"/>
    <pageSetUpPr autoPageBreaks="0"/>
  </sheetPr>
  <dimension ref="A1:AX22180"/>
  <sheetViews>
    <sheetView zoomScale="85" zoomScaleNormal="85" workbookViewId="0">
      <pane xSplit="10" ySplit="4" topLeftCell="K5" activePane="bottomRight" state="frozen"/>
      <selection sqref="A1:XFD1048576"/>
      <selection pane="topRight" sqref="A1:XFD1048576"/>
      <selection pane="bottomLeft" sqref="A1:XFD1048576"/>
      <selection pane="bottomRight"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row r="674" ht="12.6" hidden="1"/>
    <row r="675" ht="12.6" hidden="1"/>
    <row r="676" ht="12.6" hidden="1"/>
    <row r="1812" ht="12.6" hidden="1"/>
    <row r="1825" ht="12.6" hidden="1"/>
    <row r="1826" ht="12.6" hidden="1"/>
    <row r="1827" ht="12.6" hidden="1"/>
    <row r="1828" ht="12.6" hidden="1"/>
    <row r="1840" ht="12.6" hidden="1"/>
    <row r="1841" ht="12.6" hidden="1"/>
    <row r="1842" ht="12.6" hidden="1"/>
    <row r="1843" ht="12.6" hidden="1"/>
    <row r="1844" ht="12.6" hidden="1"/>
    <row r="1848" ht="12.6" hidden="1"/>
    <row r="1849" ht="12.6" hidden="1"/>
    <row r="1850" ht="12.6" hidden="1"/>
    <row r="1851" ht="12.6" hidden="1"/>
    <row r="1852" ht="12.6" hidden="1"/>
    <row r="1853" ht="12.6" hidden="1"/>
    <row r="1854" ht="12.6" hidden="1"/>
    <row r="1855" ht="12.6" hidden="1"/>
    <row r="1856" ht="12.6" hidden="1"/>
    <row r="1857" ht="12.6" hidden="1"/>
    <row r="1858" ht="12.6" hidden="1"/>
    <row r="1859" ht="12.6" hidden="1"/>
    <row r="1860" ht="12.6" hidden="1"/>
    <row r="1861" ht="12.6" hidden="1"/>
    <row r="1862" ht="12.6" hidden="1"/>
    <row r="1863" ht="12.6" hidden="1"/>
    <row r="1864" ht="12.6" hidden="1"/>
    <row r="1865" ht="12.6" hidden="1"/>
    <row r="1866" ht="12.6" hidden="1"/>
    <row r="1867" ht="12.6" hidden="1"/>
    <row r="1868" ht="12.6" hidden="1"/>
    <row r="1869" ht="12.6" hidden="1"/>
    <row r="1870" ht="12.6" hidden="1"/>
    <row r="1871" ht="12.6" hidden="1"/>
    <row r="1872" ht="12.6" hidden="1"/>
    <row r="1873" ht="12.6" hidden="1"/>
    <row r="1874" ht="12.6" hidden="1"/>
    <row r="1875" ht="12.6" hidden="1"/>
    <row r="1876" ht="12.6" hidden="1"/>
    <row r="1877" ht="12.6" hidden="1"/>
    <row r="1878" ht="12.6" hidden="1"/>
    <row r="1879" ht="12.6" hidden="1"/>
    <row r="1880" ht="12.6" hidden="1"/>
    <row r="1881" ht="12.6" hidden="1"/>
    <row r="1882" ht="12.6" hidden="1"/>
    <row r="1883" ht="12.6" hidden="1"/>
    <row r="1884" ht="12.6" hidden="1"/>
    <row r="1885" ht="12.6" hidden="1"/>
    <row r="1886" ht="12.6" hidden="1"/>
    <row r="1887" ht="12.6" hidden="1"/>
    <row r="1888" ht="12.6" hidden="1"/>
    <row r="1889" ht="12.6" hidden="1"/>
    <row r="1890" ht="12.6" hidden="1"/>
    <row r="1891" ht="12.6" hidden="1"/>
    <row r="1892" ht="12.6" hidden="1"/>
    <row r="1893" ht="12.6" hidden="1"/>
    <row r="1894" ht="12.6" hidden="1"/>
    <row r="1895" ht="12.6" hidden="1"/>
    <row r="1896" ht="12.6" hidden="1"/>
    <row r="1897" ht="12.6" hidden="1"/>
    <row r="1898" ht="12.6" hidden="1"/>
    <row r="1899" ht="12.6" hidden="1"/>
    <row r="1900" ht="12.6" hidden="1"/>
    <row r="1901" ht="12.6" hidden="1"/>
    <row r="1902" ht="12.6" hidden="1"/>
    <row r="1903" ht="12.6" hidden="1"/>
    <row r="1904" ht="12.6" hidden="1"/>
    <row r="1905" ht="12.6" hidden="1"/>
    <row r="1906" ht="12.6" hidden="1"/>
    <row r="1907" ht="12.6" hidden="1"/>
    <row r="1908" ht="12.6" hidden="1"/>
    <row r="1909" ht="12.6" hidden="1"/>
    <row r="1910" ht="12.6" hidden="1"/>
    <row r="1911" ht="12.6" hidden="1"/>
    <row r="1912" ht="12.6" hidden="1"/>
    <row r="1913" ht="12.6" hidden="1"/>
    <row r="1914" ht="12.6" hidden="1"/>
    <row r="1915" ht="12.6" hidden="1"/>
    <row r="1916" ht="12.6" hidden="1"/>
    <row r="1917" ht="12.6" hidden="1"/>
    <row r="1918" ht="12.6" hidden="1"/>
    <row r="1919" ht="12.6" hidden="1"/>
    <row r="1920" ht="12.6" hidden="1"/>
    <row r="1921" ht="12.6" hidden="1"/>
    <row r="1922" ht="12.6" hidden="1"/>
    <row r="1923" ht="12.6" hidden="1"/>
    <row r="1924" ht="12.6" hidden="1"/>
    <row r="1925" ht="12.6" hidden="1"/>
    <row r="1926" ht="12.6" hidden="1"/>
    <row r="1927" ht="12.6" hidden="1"/>
    <row r="1928" ht="12.6" hidden="1"/>
    <row r="1929" ht="12.6" hidden="1"/>
    <row r="1930" ht="12.6" hidden="1"/>
    <row r="1931" ht="12.6" hidden="1"/>
    <row r="1932" ht="12.6" hidden="1"/>
    <row r="1933" ht="12.6" hidden="1"/>
    <row r="1934" ht="12.6" hidden="1"/>
    <row r="1935" ht="12.6" hidden="1"/>
    <row r="1936" ht="12.6" hidden="1"/>
    <row r="1937" ht="12.6" hidden="1"/>
    <row r="1938" ht="12.6" hidden="1"/>
    <row r="1939" ht="12.6" hidden="1"/>
    <row r="1940" ht="12.6" hidden="1"/>
    <row r="1941" ht="12.6" hidden="1"/>
    <row r="1942" ht="12.6" hidden="1"/>
    <row r="1943" ht="12.6" hidden="1"/>
    <row r="1944" ht="12.6" hidden="1"/>
    <row r="1945" ht="12.6" hidden="1"/>
    <row r="1946" ht="12.6" hidden="1"/>
    <row r="1947" ht="12.6" hidden="1"/>
    <row r="1948" ht="12.6" hidden="1"/>
    <row r="1949" ht="12.6" hidden="1"/>
    <row r="1950" ht="12.6" hidden="1"/>
    <row r="1951" ht="12.6" hidden="1"/>
    <row r="1952" ht="12.6" hidden="1"/>
    <row r="1953" ht="12.6" hidden="1"/>
    <row r="1954" ht="12.6" hidden="1"/>
    <row r="1955" ht="12.6" hidden="1"/>
    <row r="1956" ht="12.6" hidden="1"/>
    <row r="1957" ht="12.6" hidden="1"/>
    <row r="1958" ht="12.6" hidden="1"/>
    <row r="1959" ht="12.6" hidden="1"/>
    <row r="1960" ht="12.6" hidden="1"/>
    <row r="1961" ht="12.6" hidden="1"/>
    <row r="1962" ht="12.6" hidden="1"/>
    <row r="1963" ht="12.6" hidden="1"/>
    <row r="1964" ht="12.6" hidden="1"/>
    <row r="1965" ht="12.6" hidden="1"/>
    <row r="1966" ht="12.6" hidden="1"/>
    <row r="1967" ht="12.6" hidden="1"/>
    <row r="1968" ht="12.6" hidden="1"/>
    <row r="1969" ht="12.6" hidden="1"/>
    <row r="1970" ht="12.6" hidden="1"/>
    <row r="1971" ht="12.6" hidden="1"/>
    <row r="1972" ht="12.6" hidden="1"/>
    <row r="1973" ht="12.6" hidden="1"/>
    <row r="1974" ht="12.6" hidden="1"/>
    <row r="1975" ht="12.6" hidden="1"/>
    <row r="1976" ht="12.6" hidden="1"/>
    <row r="1977" ht="12.6" hidden="1"/>
    <row r="1978" ht="12.6" hidden="1"/>
    <row r="1979" ht="12.6" hidden="1"/>
    <row r="1980" ht="12.6" hidden="1"/>
    <row r="1981" ht="12.6" hidden="1"/>
    <row r="1982" ht="12.6" hidden="1"/>
    <row r="1983" ht="12.6" hidden="1"/>
    <row r="1984" ht="12.6" hidden="1"/>
    <row r="1985" ht="12.6" hidden="1"/>
    <row r="1986" ht="12.6" hidden="1"/>
    <row r="1987" ht="12.6" hidden="1"/>
    <row r="1988" ht="12.6" hidden="1"/>
    <row r="1989" ht="12.6" hidden="1"/>
    <row r="1990" ht="12.6" hidden="1"/>
    <row r="1991" ht="12.6" hidden="1"/>
    <row r="1992" ht="12.6" hidden="1"/>
    <row r="1993" ht="12.6" hidden="1"/>
    <row r="1994" ht="12.6" hidden="1"/>
    <row r="1995" ht="12.6" hidden="1"/>
    <row r="1996" ht="12.6" hidden="1"/>
    <row r="1997" ht="12.6" hidden="1"/>
    <row r="1998" ht="12.6" hidden="1"/>
    <row r="1999" ht="12.6" hidden="1"/>
    <row r="2000" ht="12.6" hidden="1"/>
    <row r="2001" ht="12.6" hidden="1"/>
    <row r="2002" ht="12.6" hidden="1"/>
    <row r="2003" ht="12.6" hidden="1"/>
    <row r="2004" ht="12.6" hidden="1"/>
    <row r="2005" ht="12.6" hidden="1"/>
    <row r="2006" ht="12.6" hidden="1"/>
    <row r="2007" ht="12.6" hidden="1"/>
    <row r="2008" ht="12.6" hidden="1"/>
    <row r="2009" ht="12.6" hidden="1"/>
    <row r="2010" ht="12.6" hidden="1"/>
    <row r="2011" ht="12.6" hidden="1"/>
    <row r="2012" ht="12.6" hidden="1"/>
    <row r="2013" ht="12.6" hidden="1"/>
    <row r="2014" ht="12.6" hidden="1"/>
    <row r="2015" ht="12.6" hidden="1"/>
    <row r="2016" ht="12.6" hidden="1"/>
    <row r="2017" ht="12.6" hidden="1"/>
    <row r="2018" ht="12.6" hidden="1"/>
    <row r="2019" ht="12.6" hidden="1"/>
    <row r="2020" ht="12.6" hidden="1"/>
    <row r="2021" ht="12.6" hidden="1"/>
    <row r="2022" ht="12.6" hidden="1"/>
    <row r="2023" ht="12.6" hidden="1"/>
    <row r="2024" ht="12.6" hidden="1"/>
    <row r="2025" ht="12.6" hidden="1"/>
    <row r="2026" ht="12.6" hidden="1"/>
    <row r="2027" ht="12.6" hidden="1"/>
    <row r="2028" ht="12.6" hidden="1"/>
    <row r="2029" ht="12.6" hidden="1"/>
    <row r="2030" ht="12.6" hidden="1"/>
    <row r="2031" ht="12.6" hidden="1"/>
    <row r="2032" ht="12.6" hidden="1"/>
    <row r="2033" ht="12.6" hidden="1"/>
    <row r="2034" ht="12.6" hidden="1"/>
    <row r="2035" ht="12.6" hidden="1"/>
    <row r="2036" ht="12.6" hidden="1"/>
    <row r="2037" ht="12.6" hidden="1"/>
    <row r="2038" ht="12.6" hidden="1"/>
    <row r="2039" ht="12.6" hidden="1"/>
    <row r="2040" ht="12.6" hidden="1"/>
    <row r="2041" ht="12.6" hidden="1"/>
    <row r="2042" ht="12.6" hidden="1"/>
    <row r="2043" ht="12.6" hidden="1"/>
    <row r="2044" ht="12.6" hidden="1"/>
    <row r="2045" ht="12.6" hidden="1"/>
    <row r="2046" ht="12.6" hidden="1"/>
    <row r="2047" ht="12.6" hidden="1"/>
    <row r="2048" ht="12.6" hidden="1"/>
    <row r="2049" ht="12.6" hidden="1"/>
    <row r="2050" ht="12.6" hidden="1"/>
    <row r="2051" ht="12.6" hidden="1"/>
    <row r="2052" ht="12.6" hidden="1"/>
    <row r="2053" ht="12.6" hidden="1"/>
    <row r="2054" ht="12.6" hidden="1"/>
    <row r="2055" ht="12.6" hidden="1"/>
    <row r="2056" ht="12.6" hidden="1"/>
    <row r="2057" ht="12.6" hidden="1"/>
    <row r="2058" ht="12.6" hidden="1"/>
    <row r="2059" ht="12.6" hidden="1"/>
    <row r="2060" ht="12.6" hidden="1"/>
    <row r="2061" ht="12.6" hidden="1"/>
    <row r="2062" ht="12.6" hidden="1"/>
    <row r="2063" ht="12.6" hidden="1"/>
    <row r="2064" ht="12.6" hidden="1"/>
    <row r="2065" ht="12.6" hidden="1"/>
    <row r="2066" ht="12.6" hidden="1"/>
    <row r="2067" ht="12.6" hidden="1"/>
    <row r="2068" ht="12.6" hidden="1"/>
    <row r="2069" ht="12.6" hidden="1"/>
    <row r="2070" ht="12.6" hidden="1"/>
    <row r="2071" ht="12.6" hidden="1"/>
    <row r="2072" ht="12.6" hidden="1"/>
    <row r="2073" ht="12.6" hidden="1"/>
    <row r="2074" ht="12.6" hidden="1"/>
    <row r="2075" ht="12.6" hidden="1"/>
    <row r="2076" ht="12.6" hidden="1"/>
    <row r="2077" ht="12.6" hidden="1"/>
    <row r="2078" ht="12.6" hidden="1"/>
    <row r="2079" ht="12.6" hidden="1"/>
    <row r="2080" ht="12.6" hidden="1"/>
    <row r="2081" ht="12.6" hidden="1"/>
    <row r="2082" ht="12.6" hidden="1"/>
    <row r="2083" ht="12.6" hidden="1"/>
    <row r="2084" ht="12.6" hidden="1"/>
    <row r="2085" ht="12.6" hidden="1"/>
    <row r="2086" ht="12.6" hidden="1"/>
    <row r="2087" ht="12.6" hidden="1"/>
    <row r="2088" ht="12.6" hidden="1"/>
    <row r="2089" ht="12.6" hidden="1"/>
    <row r="2090" ht="12.6" hidden="1"/>
    <row r="2091" ht="12.6" hidden="1"/>
    <row r="2092" ht="12.6" hidden="1"/>
    <row r="2093" ht="12.6" hidden="1"/>
    <row r="2094" ht="12.6" hidden="1"/>
    <row r="2095" ht="12.6" hidden="1"/>
    <row r="2096" ht="12.6" hidden="1"/>
    <row r="2097" ht="12.6" hidden="1"/>
    <row r="2098" ht="12.6" hidden="1"/>
    <row r="2099" ht="12.6" hidden="1"/>
    <row r="2100" ht="12.6" hidden="1"/>
    <row r="2101" ht="12.6" hidden="1"/>
    <row r="2102" ht="12.6" hidden="1"/>
    <row r="2103" ht="12.6" hidden="1"/>
    <row r="2104" ht="12.6" hidden="1"/>
    <row r="2105" ht="12.6" hidden="1"/>
    <row r="2106" ht="12.6" hidden="1"/>
    <row r="2107" ht="12.6" hidden="1"/>
    <row r="2108" ht="12.6" hidden="1"/>
    <row r="2109" ht="12.6" hidden="1"/>
    <row r="2110" ht="12.6" hidden="1"/>
    <row r="2111" ht="12.6" hidden="1"/>
    <row r="2112" ht="12.6" hidden="1"/>
    <row r="2113" ht="12.6" hidden="1"/>
    <row r="2114" ht="12.6" hidden="1"/>
    <row r="2115" ht="12.6" hidden="1"/>
    <row r="2116" ht="12.6" hidden="1"/>
    <row r="2117" ht="12.6" hidden="1"/>
    <row r="2118" ht="12.6" hidden="1"/>
    <row r="2119" ht="12.6" hidden="1"/>
    <row r="2120" ht="12.6" hidden="1"/>
    <row r="2121" ht="12.6" hidden="1"/>
    <row r="2122" ht="12.6" hidden="1"/>
    <row r="2123" ht="12.6" hidden="1"/>
    <row r="2124" ht="12.6" hidden="1"/>
    <row r="2125" ht="12.6" hidden="1"/>
    <row r="2126" ht="12.6" hidden="1"/>
    <row r="2127" ht="12.6" hidden="1"/>
    <row r="2128" ht="12.6" hidden="1"/>
    <row r="2129" ht="12.6" hidden="1"/>
    <row r="2130" ht="12.6" hidden="1"/>
    <row r="2131" ht="12.6" hidden="1"/>
    <row r="2132" ht="12.6" hidden="1"/>
    <row r="2133" ht="12.6" hidden="1"/>
    <row r="2134" ht="12.6" hidden="1"/>
    <row r="2135" ht="12.6" hidden="1"/>
    <row r="2136" ht="12.6" hidden="1"/>
    <row r="2137" ht="12.6" hidden="1"/>
    <row r="2138" ht="12.6" hidden="1"/>
    <row r="2139" ht="12.6" hidden="1"/>
    <row r="2140" ht="12.6" hidden="1"/>
    <row r="2141" ht="12.6" hidden="1"/>
    <row r="2142" ht="12.6" hidden="1"/>
    <row r="2143" ht="12.6" hidden="1"/>
    <row r="2144" ht="12.6" hidden="1"/>
    <row r="2145" ht="12.6" hidden="1"/>
    <row r="2146" ht="12.6" hidden="1"/>
    <row r="2147" ht="12.6" hidden="1"/>
    <row r="2148" ht="12.6" hidden="1"/>
    <row r="2149" ht="12.6" hidden="1"/>
    <row r="2150" ht="12.6" hidden="1"/>
    <row r="2151" ht="12.6" hidden="1"/>
    <row r="2152" ht="12.6" hidden="1"/>
    <row r="2153" ht="12.6" hidden="1"/>
    <row r="2154" ht="12.6" hidden="1"/>
    <row r="2155" ht="12.6" hidden="1"/>
    <row r="2156" ht="12.6" hidden="1"/>
    <row r="2157" ht="12.6" hidden="1"/>
    <row r="2158" ht="12.6" hidden="1"/>
    <row r="2159" ht="12.6" hidden="1"/>
    <row r="2160" ht="12.6" hidden="1"/>
    <row r="2161" ht="12.6" hidden="1"/>
    <row r="2162" ht="12.6" hidden="1"/>
    <row r="2163" ht="12.6" hidden="1"/>
    <row r="2164" ht="12.6" hidden="1"/>
    <row r="2165" ht="12.6" hidden="1"/>
    <row r="2166" ht="12.6" hidden="1"/>
    <row r="2167" ht="12.6" hidden="1"/>
    <row r="2168" ht="12.6" hidden="1"/>
    <row r="2169" ht="12.6" hidden="1"/>
    <row r="2170" ht="12.6" hidden="1"/>
    <row r="2171" ht="12.6" hidden="1"/>
    <row r="2172" ht="12.6" hidden="1"/>
    <row r="2173" ht="12.6" hidden="1"/>
    <row r="2174" ht="12.6" hidden="1"/>
    <row r="2175" ht="12.6" hidden="1"/>
    <row r="2176" ht="12.6" hidden="1"/>
    <row r="2177" ht="12.6" hidden="1"/>
    <row r="2178" ht="12.6" hidden="1"/>
    <row r="2179" ht="12.6" hidden="1"/>
    <row r="2180" ht="12.6" hidden="1"/>
    <row r="2181" ht="12.6" hidden="1"/>
    <row r="2182" ht="12.6" hidden="1"/>
    <row r="2183" ht="12.6" hidden="1"/>
    <row r="2184" ht="12.6" hidden="1"/>
    <row r="2185" ht="12.6" hidden="1"/>
    <row r="2186" ht="12.6" hidden="1"/>
    <row r="2187" ht="12.6" hidden="1"/>
    <row r="2188" ht="12.6" hidden="1"/>
    <row r="2189" ht="12.6" hidden="1"/>
    <row r="2190" ht="12.6" hidden="1"/>
    <row r="2191" ht="12.6" hidden="1"/>
    <row r="2192" ht="12.6" hidden="1"/>
    <row r="2193" ht="12.6" hidden="1"/>
    <row r="2194" ht="12.6" hidden="1"/>
    <row r="2195" ht="12.6" hidden="1"/>
    <row r="2196" ht="12.6" hidden="1"/>
    <row r="2197" ht="12.6" hidden="1"/>
    <row r="2198" ht="12.6" hidden="1"/>
    <row r="2199" ht="12.6" hidden="1"/>
    <row r="2200" ht="12.6" hidden="1"/>
    <row r="2201" ht="12.6" hidden="1"/>
    <row r="2202" ht="12.6" hidden="1"/>
    <row r="2203" ht="12.6" hidden="1"/>
    <row r="2204" ht="12.6" hidden="1"/>
    <row r="2205" ht="12.6" hidden="1"/>
    <row r="2206" ht="12.6" hidden="1"/>
    <row r="2207" ht="12.6" hidden="1"/>
    <row r="2208" ht="12.6" hidden="1"/>
    <row r="2209" ht="12.6" hidden="1"/>
    <row r="2210" ht="12.6" hidden="1"/>
    <row r="2211" ht="12.6" hidden="1"/>
    <row r="2212" ht="12.6" hidden="1"/>
    <row r="2213" ht="12.6" hidden="1"/>
    <row r="2214" ht="12.6" hidden="1"/>
    <row r="2215" ht="12.6" hidden="1"/>
    <row r="2216" ht="12.6" hidden="1"/>
    <row r="2217" ht="12.6" hidden="1"/>
    <row r="2218" ht="12.6" hidden="1"/>
    <row r="2219" ht="12.6" hidden="1"/>
    <row r="2220" ht="12.6" hidden="1"/>
    <row r="2221" ht="12.6" hidden="1"/>
    <row r="2222" ht="12.6" hidden="1"/>
    <row r="2223" ht="12.6" hidden="1"/>
    <row r="2224" ht="12.6" hidden="1"/>
    <row r="2225" ht="12.6" hidden="1"/>
    <row r="2226" ht="12.6" hidden="1"/>
    <row r="2227" ht="12.6" hidden="1"/>
    <row r="2228" ht="12.6" hidden="1"/>
    <row r="2229" ht="12.6" hidden="1"/>
    <row r="2230" ht="12.6" hidden="1"/>
    <row r="2231" ht="12.6" hidden="1"/>
    <row r="2232" ht="12.6" hidden="1"/>
    <row r="2233" ht="12.6" hidden="1"/>
    <row r="2234" ht="12.6" hidden="1"/>
    <row r="2235" ht="12.6" hidden="1"/>
    <row r="2236" ht="12.6" hidden="1"/>
    <row r="2237" ht="12.6" hidden="1"/>
    <row r="2238" ht="12.6" hidden="1"/>
    <row r="2239" ht="12.6" hidden="1"/>
    <row r="2240" ht="12.6" hidden="1"/>
    <row r="2241" ht="12.6" hidden="1"/>
    <row r="2242" ht="12.6" hidden="1"/>
    <row r="2243" ht="12.6" hidden="1"/>
    <row r="2244" ht="12.6" hidden="1"/>
    <row r="2245" ht="12.6" hidden="1"/>
    <row r="2246" ht="12.6" hidden="1"/>
    <row r="2247" ht="12.6" hidden="1"/>
    <row r="2248" ht="12.6" hidden="1"/>
    <row r="2249" ht="12.6" hidden="1"/>
    <row r="2250" ht="12.6" hidden="1"/>
    <row r="2251" ht="12.6" hidden="1"/>
    <row r="2252" ht="12.6" hidden="1"/>
    <row r="2253" ht="12.6" hidden="1"/>
    <row r="2254" ht="12.6" hidden="1"/>
    <row r="2255" ht="12.6" hidden="1"/>
    <row r="2256" ht="12.6" hidden="1"/>
    <row r="2257" ht="12.6" hidden="1"/>
    <row r="2258" ht="12.6" hidden="1"/>
    <row r="2259" ht="12.6" hidden="1"/>
    <row r="2260" ht="12.6" hidden="1"/>
    <row r="2261" ht="12.6" hidden="1"/>
    <row r="2262" ht="12.6" hidden="1"/>
    <row r="2263" ht="12.6" hidden="1"/>
    <row r="2264" ht="12.6" hidden="1"/>
    <row r="2265" ht="12.6" hidden="1"/>
    <row r="2266" ht="12.6" hidden="1"/>
    <row r="2267" ht="12.6" hidden="1"/>
    <row r="2268" ht="12.6" hidden="1"/>
    <row r="2269" ht="12.6" hidden="1"/>
    <row r="2270" ht="12.6" hidden="1"/>
    <row r="2271" ht="12.6" hidden="1"/>
    <row r="2272" ht="12.6" hidden="1"/>
    <row r="2273" ht="12.6" hidden="1"/>
    <row r="2274" ht="12.6" hidden="1"/>
    <row r="2275" ht="12.6" hidden="1"/>
    <row r="2276" ht="12.6" hidden="1"/>
    <row r="2277" ht="12.6" hidden="1"/>
    <row r="2278" ht="12.6" hidden="1"/>
    <row r="2279" ht="12.6" hidden="1"/>
    <row r="2280" ht="12.6" hidden="1"/>
    <row r="2281" ht="12.6" hidden="1"/>
    <row r="2282" ht="12.6" hidden="1"/>
    <row r="2283" ht="12.6" hidden="1"/>
    <row r="2284" ht="12.6" hidden="1"/>
    <row r="2285" ht="12.6" hidden="1"/>
    <row r="2286" ht="12.6" hidden="1"/>
    <row r="2287" ht="12.6" hidden="1"/>
    <row r="2288" ht="12.6" hidden="1"/>
    <row r="2289" ht="12.6" hidden="1"/>
    <row r="2290" ht="12.6" hidden="1"/>
    <row r="2291" ht="12.6" hidden="1"/>
    <row r="2292" ht="12.6" hidden="1"/>
    <row r="2293" ht="12.6" hidden="1"/>
    <row r="2294" ht="12.6" hidden="1"/>
    <row r="2295" ht="12.6" hidden="1"/>
    <row r="2296" ht="12.6" hidden="1"/>
    <row r="2297" ht="12.6" hidden="1"/>
    <row r="2298" ht="12.6" hidden="1"/>
    <row r="2299" ht="12.6" hidden="1"/>
    <row r="2300" ht="12.6" hidden="1"/>
    <row r="2301" ht="12.6" hidden="1"/>
    <row r="2302" ht="12.6" hidden="1"/>
    <row r="2303" ht="12.6" hidden="1"/>
    <row r="2304" ht="12.6" hidden="1"/>
    <row r="2305" ht="12.6" hidden="1"/>
    <row r="2306" ht="12.6" hidden="1"/>
    <row r="2307" ht="12.6" hidden="1"/>
    <row r="2308" ht="12.6" hidden="1"/>
    <row r="2309" ht="12.6" hidden="1"/>
    <row r="2310" ht="12.6" hidden="1"/>
    <row r="2311" ht="12.6" hidden="1"/>
    <row r="2312" ht="12.6" hidden="1"/>
    <row r="2313" ht="12.6" hidden="1"/>
    <row r="2314" ht="12.6" hidden="1"/>
    <row r="2315" ht="12.6" hidden="1"/>
    <row r="2316" ht="12.6" hidden="1"/>
    <row r="2317" ht="12.6" hidden="1"/>
    <row r="2318" ht="12.6" hidden="1"/>
    <row r="2319" ht="12.6" hidden="1"/>
    <row r="2320" ht="12.6" hidden="1"/>
    <row r="2321" ht="12.6" hidden="1"/>
    <row r="2322" ht="12.6" hidden="1"/>
    <row r="2323" ht="12.6" hidden="1"/>
    <row r="2324" ht="12.6" hidden="1"/>
    <row r="2325" ht="12.6" hidden="1"/>
    <row r="2326" ht="12.6" hidden="1"/>
    <row r="2327" ht="12.6" hidden="1"/>
    <row r="2328" ht="12.6" hidden="1"/>
    <row r="2329" ht="12.6" hidden="1"/>
    <row r="2330" ht="12.6" hidden="1"/>
    <row r="2331" ht="12.6" hidden="1"/>
    <row r="2332" ht="12.6" hidden="1"/>
    <row r="2333" ht="12.6" hidden="1"/>
    <row r="2334" ht="12.6" hidden="1"/>
    <row r="2335" ht="12.6" hidden="1"/>
    <row r="2336" ht="12.6" hidden="1"/>
    <row r="2337" ht="12.6" hidden="1"/>
    <row r="2338" ht="12.6" hidden="1"/>
    <row r="2339" ht="12.6" hidden="1"/>
    <row r="2340" ht="12.6" hidden="1"/>
    <row r="2341" ht="12.6" hidden="1"/>
    <row r="2342" ht="12.6" hidden="1"/>
    <row r="2343" ht="12.6" hidden="1"/>
    <row r="2344" ht="12.6" hidden="1"/>
    <row r="2345" ht="12.6" hidden="1"/>
    <row r="2346" ht="12.6" hidden="1"/>
    <row r="2347" ht="12.6" hidden="1"/>
    <row r="2348" ht="12.6" hidden="1"/>
    <row r="2349" ht="12.6" hidden="1"/>
    <row r="2350" ht="12.6" hidden="1"/>
    <row r="2351" ht="12.6" hidden="1"/>
    <row r="2352" ht="12.6" hidden="1"/>
    <row r="2353" ht="12.6" hidden="1"/>
    <row r="2354" ht="12.6" hidden="1"/>
    <row r="2355" ht="12.6" hidden="1"/>
    <row r="2356" ht="12.6" hidden="1"/>
    <row r="2357" ht="12.6" hidden="1"/>
    <row r="2358" ht="12.6" hidden="1"/>
    <row r="2359" ht="12.6" hidden="1"/>
    <row r="2360" ht="12.6" hidden="1"/>
    <row r="2361" ht="12.6" hidden="1"/>
    <row r="2362" ht="12.6" hidden="1"/>
    <row r="2363" ht="12.6" hidden="1"/>
    <row r="2364" ht="12.6" hidden="1"/>
    <row r="2365" ht="12.6" hidden="1"/>
    <row r="2366" ht="12.6" hidden="1"/>
    <row r="2367" ht="12.6" hidden="1"/>
    <row r="2368" ht="12.6" hidden="1"/>
    <row r="2369" ht="12.6" hidden="1"/>
    <row r="2370" ht="12.6" hidden="1"/>
    <row r="2371" ht="12.6" hidden="1"/>
    <row r="2372" ht="12.6" hidden="1"/>
    <row r="2373" ht="12.6" hidden="1"/>
    <row r="2374" ht="12.6" hidden="1"/>
    <row r="2375" ht="12.6" hidden="1"/>
    <row r="2376" ht="12.6" hidden="1"/>
    <row r="2377" ht="12.6" hidden="1"/>
    <row r="2378" ht="12.6" hidden="1"/>
    <row r="2379" ht="12.6" hidden="1"/>
    <row r="2380" ht="12.6" hidden="1"/>
    <row r="2381" ht="12.6" hidden="1"/>
    <row r="2382" ht="12.6" hidden="1"/>
    <row r="2383" ht="12.6" hidden="1"/>
    <row r="2384" ht="12.6" hidden="1"/>
    <row r="2385" ht="12.6" hidden="1"/>
    <row r="2386" ht="12.6" hidden="1"/>
    <row r="2387" ht="12.6" hidden="1"/>
    <row r="2388" ht="12.6" hidden="1"/>
    <row r="2389" ht="12.6" hidden="1"/>
    <row r="2390" ht="12.6" hidden="1"/>
    <row r="2391" ht="12.6" hidden="1"/>
    <row r="2392" ht="12.6" hidden="1"/>
    <row r="2393" ht="12.6" hidden="1"/>
    <row r="2394" ht="12.6" hidden="1"/>
    <row r="2395" ht="12.6" hidden="1"/>
    <row r="2396" ht="12.6" hidden="1"/>
    <row r="2397" ht="12.6" hidden="1"/>
    <row r="2398" ht="12.6" hidden="1"/>
    <row r="2399" ht="12.6" hidden="1"/>
    <row r="2400" ht="12.6" hidden="1"/>
    <row r="2401" ht="12.6" hidden="1"/>
    <row r="2402" ht="12.6" hidden="1"/>
    <row r="2403" ht="12.6" hidden="1"/>
    <row r="2404" ht="12.6" hidden="1"/>
    <row r="2405" ht="12.6" hidden="1"/>
    <row r="2406" ht="12.6" hidden="1"/>
    <row r="2407" ht="12.6" hidden="1"/>
    <row r="2408" ht="12.6" hidden="1"/>
    <row r="2409" ht="12.6" hidden="1"/>
    <row r="2410" ht="12.6" hidden="1"/>
    <row r="2411" ht="12.6" hidden="1"/>
    <row r="2412" ht="12.6" hidden="1"/>
    <row r="2413" ht="12.6" hidden="1"/>
    <row r="2414" ht="12.6" hidden="1"/>
    <row r="2415" ht="12.6" hidden="1"/>
    <row r="2416" ht="12.6" hidden="1"/>
    <row r="2417" ht="12.6" hidden="1"/>
    <row r="2418" ht="12.6" hidden="1"/>
    <row r="2419" ht="12.6" hidden="1"/>
    <row r="2420" ht="12.6" hidden="1"/>
    <row r="2421" ht="12.6" hidden="1"/>
    <row r="2422" ht="12.6" hidden="1"/>
    <row r="2423" ht="12.6" hidden="1"/>
    <row r="2424" ht="12.6" hidden="1"/>
    <row r="2425" ht="12.6" hidden="1"/>
    <row r="2426" ht="12.6" hidden="1"/>
    <row r="2427" ht="12.6" hidden="1"/>
    <row r="2428" ht="12.6" hidden="1"/>
    <row r="2429" ht="12.6" hidden="1"/>
    <row r="2430" ht="12.6" hidden="1"/>
    <row r="2431" ht="12.6" hidden="1"/>
    <row r="2432" ht="12.6" hidden="1"/>
    <row r="2433" ht="12.6" hidden="1"/>
    <row r="2434" ht="12.6" hidden="1"/>
    <row r="2435" ht="12.6" hidden="1"/>
    <row r="2436" ht="12.6" hidden="1"/>
    <row r="2437" ht="12.6" hidden="1"/>
    <row r="2438" ht="12.6" hidden="1"/>
    <row r="2439" ht="12.6" hidden="1"/>
    <row r="2440" ht="12.6" hidden="1"/>
    <row r="2441" ht="12.6" hidden="1"/>
    <row r="2442" ht="12.6" hidden="1"/>
    <row r="2443" ht="12.6" hidden="1"/>
    <row r="2444" ht="12.6" hidden="1"/>
    <row r="2445" ht="12.6" hidden="1"/>
    <row r="2446" ht="12.6" hidden="1"/>
    <row r="2447" ht="12.6" hidden="1"/>
    <row r="2448" ht="12.6" hidden="1"/>
    <row r="2449" ht="12.6" hidden="1"/>
    <row r="2450" ht="12.6" hidden="1"/>
    <row r="2451" ht="12.6" hidden="1"/>
    <row r="2452" ht="12.6" hidden="1"/>
    <row r="2453" ht="12.6" hidden="1"/>
    <row r="2454" ht="12.6" hidden="1"/>
    <row r="2455" ht="12.6" hidden="1"/>
    <row r="2456" ht="12.6" hidden="1"/>
    <row r="2457" ht="12.6" hidden="1"/>
    <row r="2458" ht="12.6" hidden="1"/>
    <row r="2459" ht="12.6" hidden="1"/>
    <row r="2460" ht="12.6" hidden="1"/>
    <row r="2461" ht="12.6" hidden="1"/>
    <row r="2462" ht="12.6" hidden="1"/>
    <row r="2463" ht="12.6" hidden="1"/>
    <row r="2464" ht="12.6" hidden="1"/>
    <row r="2465" ht="12.6" hidden="1"/>
    <row r="2466" ht="12.6" hidden="1"/>
    <row r="2467" ht="12.6" hidden="1"/>
    <row r="2468" ht="12.6" hidden="1"/>
    <row r="2469" ht="12.6" hidden="1"/>
    <row r="2470" ht="12.6" hidden="1"/>
    <row r="2471" ht="12.6" hidden="1"/>
    <row r="2472" ht="12.6" hidden="1"/>
    <row r="2473" ht="12.6" hidden="1"/>
    <row r="2474" ht="12.6" hidden="1"/>
    <row r="2475" ht="12.6" hidden="1"/>
    <row r="2476" ht="12.6" hidden="1"/>
    <row r="2477" ht="12.6" hidden="1"/>
    <row r="2478" ht="12.6" hidden="1"/>
    <row r="2479" ht="12.6" hidden="1"/>
    <row r="2480" ht="12.6" hidden="1"/>
    <row r="2481" ht="12.6" hidden="1"/>
    <row r="2482" ht="12.6" hidden="1"/>
    <row r="2483" ht="12.6" hidden="1"/>
    <row r="2484" ht="12.6" hidden="1"/>
    <row r="2485" ht="12.6" hidden="1"/>
    <row r="2486" ht="12.6" hidden="1"/>
    <row r="2487" ht="12.6" hidden="1"/>
    <row r="2488" ht="12.6" hidden="1"/>
    <row r="2489" ht="12.6" hidden="1"/>
    <row r="2490" ht="12.6" hidden="1"/>
    <row r="2491" ht="12.6" hidden="1"/>
    <row r="2492" ht="12.6" hidden="1"/>
    <row r="2493" ht="12.6" hidden="1"/>
    <row r="2494" ht="12.6" hidden="1"/>
    <row r="2495" ht="12.6" hidden="1"/>
    <row r="2496" ht="12.6" hidden="1"/>
    <row r="2497" ht="12.6" hidden="1"/>
    <row r="2498" ht="12.6" hidden="1"/>
    <row r="2499" ht="12.6" hidden="1"/>
    <row r="2500" ht="12.6" hidden="1"/>
    <row r="2501" ht="12.6" hidden="1"/>
    <row r="2502" ht="12.6" hidden="1"/>
    <row r="2503" ht="12.6" hidden="1"/>
    <row r="2504" ht="12.6" hidden="1"/>
    <row r="2505" ht="12.6" hidden="1"/>
    <row r="2506" ht="12.6" hidden="1"/>
    <row r="2507" ht="12.6" hidden="1"/>
    <row r="2508" ht="12.6" hidden="1"/>
    <row r="2509" ht="12.6" hidden="1"/>
    <row r="2510" ht="12.6" hidden="1"/>
    <row r="2511" ht="12.6" hidden="1"/>
    <row r="2512" ht="12.6" hidden="1"/>
    <row r="2513" ht="12.6" hidden="1"/>
    <row r="2514" ht="12.6" hidden="1"/>
    <row r="2515" ht="12.6" hidden="1"/>
    <row r="2516" ht="12.6" hidden="1"/>
    <row r="2517" ht="12.6" hidden="1"/>
    <row r="2518" ht="12.6" hidden="1"/>
    <row r="2519" ht="12.6" hidden="1"/>
    <row r="2520" ht="12.6" hidden="1"/>
    <row r="2521" ht="12.6" hidden="1"/>
    <row r="2522" ht="12.6" hidden="1"/>
    <row r="2523" ht="12.6" hidden="1"/>
    <row r="2524" ht="12.6" hidden="1"/>
    <row r="2525" ht="12.6" hidden="1"/>
    <row r="2526" ht="12.6" hidden="1"/>
    <row r="2527" ht="12.6" hidden="1"/>
    <row r="2528" ht="12.6" hidden="1"/>
    <row r="2529" ht="12.6" hidden="1"/>
    <row r="2530" ht="12.6" hidden="1"/>
    <row r="2531" ht="12.6" hidden="1"/>
    <row r="2532" ht="12.6" hidden="1"/>
    <row r="2533" ht="12.6" hidden="1"/>
    <row r="2534" ht="12.6" hidden="1"/>
    <row r="2535" ht="12.6" hidden="1"/>
    <row r="2536" ht="12.6" hidden="1"/>
    <row r="2537" ht="12.6" hidden="1"/>
    <row r="2538" ht="12.6" hidden="1"/>
    <row r="2539" ht="12.6" hidden="1"/>
    <row r="2540" ht="12.6" hidden="1"/>
    <row r="2541" ht="12.6" hidden="1"/>
    <row r="2542" ht="12.6" hidden="1"/>
    <row r="2543" ht="12.6" hidden="1"/>
    <row r="2544" ht="12.6" hidden="1"/>
    <row r="2545" ht="12.6" hidden="1"/>
    <row r="2546" ht="12.6" hidden="1"/>
    <row r="2547" ht="12.6" hidden="1"/>
    <row r="2548" ht="12.6" hidden="1"/>
    <row r="2549" ht="12.6" hidden="1"/>
    <row r="2550" ht="12.6" hidden="1"/>
    <row r="2551" ht="12.6" hidden="1"/>
    <row r="2552" ht="12.6" hidden="1"/>
    <row r="2553" ht="12.6" hidden="1"/>
    <row r="2554" ht="12.6" hidden="1"/>
    <row r="2555" ht="12.6" hidden="1"/>
    <row r="2556" ht="12.6" hidden="1"/>
    <row r="2557" ht="12.6" hidden="1"/>
    <row r="2558" ht="12.6" hidden="1"/>
    <row r="2559" ht="12.6" hidden="1"/>
    <row r="2560" ht="12.6" hidden="1"/>
    <row r="2561" ht="12.6" hidden="1"/>
    <row r="2562" ht="12.6" hidden="1"/>
    <row r="2563" ht="12.6" hidden="1"/>
    <row r="2564" ht="12.6" hidden="1"/>
    <row r="2565" ht="12.6" hidden="1"/>
    <row r="2566" ht="12.6" hidden="1"/>
    <row r="2567" ht="12.6" hidden="1"/>
    <row r="2568" ht="12.6" hidden="1"/>
    <row r="2569" ht="12.6" hidden="1"/>
    <row r="2570" ht="12.6" hidden="1"/>
    <row r="2571" ht="12.6" hidden="1"/>
    <row r="2572" ht="12.6" hidden="1"/>
    <row r="2573" ht="12.6" hidden="1"/>
    <row r="2574" ht="12.6" hidden="1"/>
    <row r="2575" ht="12.6" hidden="1"/>
    <row r="2576" ht="12.6" hidden="1"/>
    <row r="2577" ht="12.6" hidden="1"/>
    <row r="2578" ht="12.6" hidden="1"/>
    <row r="2579" ht="12.6" hidden="1"/>
    <row r="2580" ht="12.6" hidden="1"/>
    <row r="2581" ht="12.6" hidden="1"/>
    <row r="2582" ht="12.6" hidden="1"/>
    <row r="2583" ht="12.6" hidden="1"/>
    <row r="2584" ht="12.6" hidden="1"/>
    <row r="2585" ht="12.6" hidden="1"/>
    <row r="2586" ht="12.6" hidden="1"/>
    <row r="2587" ht="12.6" hidden="1"/>
    <row r="2588" ht="12.6" hidden="1"/>
    <row r="2589" ht="12.6" hidden="1"/>
    <row r="2590" ht="12.6" hidden="1"/>
    <row r="2591" ht="12.6" hidden="1"/>
    <row r="2592" ht="12.6" hidden="1"/>
    <row r="2593" ht="12.6" hidden="1"/>
    <row r="2594" ht="12.6" hidden="1"/>
    <row r="2595" ht="12.6" hidden="1"/>
    <row r="2596" ht="12.6" hidden="1"/>
    <row r="2597" ht="12.6" hidden="1"/>
    <row r="2598" ht="12.6" hidden="1"/>
    <row r="2599" ht="12.6" hidden="1"/>
    <row r="2600" ht="12.6" hidden="1"/>
    <row r="2601" ht="12.6" hidden="1"/>
    <row r="2602" ht="12.6" hidden="1"/>
    <row r="2603" ht="12.6" hidden="1"/>
    <row r="2604" ht="12.6" hidden="1"/>
    <row r="2605" ht="12.6" hidden="1"/>
    <row r="2606" ht="12.6" hidden="1"/>
    <row r="2607" ht="12.6" hidden="1"/>
    <row r="2608" ht="12.6" hidden="1"/>
    <row r="2609" ht="12.6" hidden="1"/>
    <row r="2610" ht="12.6" hidden="1"/>
    <row r="2611" ht="12.6" hidden="1"/>
    <row r="2612" ht="12.6" hidden="1"/>
    <row r="2613" ht="12.6" hidden="1"/>
    <row r="2614" ht="12.6" hidden="1"/>
    <row r="2615" ht="12.6" hidden="1"/>
    <row r="2616" ht="12.6" hidden="1"/>
    <row r="2617" ht="12.6" hidden="1"/>
    <row r="2618" ht="12.6" hidden="1"/>
    <row r="2619" ht="12.6" hidden="1"/>
    <row r="2620" ht="12.6" hidden="1"/>
    <row r="2621" ht="12.6" hidden="1"/>
    <row r="2622" ht="12.6" hidden="1"/>
    <row r="2623" ht="12.6" hidden="1"/>
    <row r="2624" ht="12.6" hidden="1"/>
    <row r="2625" ht="12.6" hidden="1"/>
    <row r="2626" ht="12.6" hidden="1"/>
    <row r="2627" ht="12.6" hidden="1"/>
    <row r="2628" ht="12.6" hidden="1"/>
    <row r="2629" ht="12.6" hidden="1"/>
    <row r="2630" ht="12.6" hidden="1"/>
    <row r="2631" ht="12.6" hidden="1"/>
    <row r="2632" ht="12.6" hidden="1"/>
    <row r="2633" ht="12.6" hidden="1"/>
    <row r="2634" ht="12.6" hidden="1"/>
    <row r="2635" ht="12.6" hidden="1"/>
    <row r="2636" ht="12.6" hidden="1"/>
    <row r="2637" ht="12.6" hidden="1"/>
    <row r="2638" ht="12.6" hidden="1"/>
    <row r="2639" ht="12.6" hidden="1"/>
    <row r="2640" ht="12.6" hidden="1"/>
    <row r="2641" ht="12.6" hidden="1"/>
    <row r="2642" ht="12.6" hidden="1"/>
    <row r="2643" ht="12.6" hidden="1"/>
    <row r="2644" ht="12.6" hidden="1"/>
    <row r="2645" ht="12.6" hidden="1"/>
    <row r="2646" ht="12.6" hidden="1"/>
    <row r="2647" ht="12.6" hidden="1"/>
    <row r="2648" ht="12.6" hidden="1"/>
    <row r="2649" ht="12.6" hidden="1"/>
    <row r="2650" ht="12.6" hidden="1"/>
    <row r="2651" ht="12.6" hidden="1"/>
    <row r="2652" ht="12.6" hidden="1"/>
    <row r="2653" ht="12.6" hidden="1"/>
    <row r="2654" ht="12.6" hidden="1"/>
    <row r="2655" ht="12.6" hidden="1"/>
    <row r="2656" ht="12.6" hidden="1"/>
    <row r="2657" ht="12.6" hidden="1"/>
    <row r="2658" ht="12.6" hidden="1"/>
    <row r="2659" ht="12.6" hidden="1"/>
    <row r="2660" ht="12.6" hidden="1"/>
    <row r="2661" ht="12.6" hidden="1"/>
    <row r="2662" ht="12.6" hidden="1"/>
    <row r="2663" ht="12.6" hidden="1"/>
    <row r="2664" ht="12.6" hidden="1"/>
    <row r="2665" ht="12.6" hidden="1"/>
    <row r="2666" ht="12.6" hidden="1"/>
    <row r="2667" ht="12.6" hidden="1"/>
    <row r="2668" ht="12.6" hidden="1"/>
    <row r="2669" ht="12.6" hidden="1"/>
    <row r="2670" ht="12.6" hidden="1"/>
    <row r="2671" ht="12.6" hidden="1"/>
    <row r="2672" ht="12.6" hidden="1"/>
    <row r="2673" ht="12.6" hidden="1"/>
    <row r="2674" ht="12.6" hidden="1"/>
    <row r="2675" ht="12.6" hidden="1"/>
    <row r="2676" ht="12.6" hidden="1"/>
    <row r="2677" ht="12.6" hidden="1"/>
    <row r="2678" ht="12.6" hidden="1"/>
    <row r="2679" ht="12.6" hidden="1"/>
    <row r="2680" ht="12.6" hidden="1"/>
    <row r="2681" ht="12.6" hidden="1"/>
    <row r="2682" ht="12.6" hidden="1"/>
    <row r="2683" ht="12.6" hidden="1"/>
    <row r="2684" ht="12.6" hidden="1"/>
    <row r="2685" ht="12.6" hidden="1"/>
    <row r="2686" ht="12.6" hidden="1"/>
    <row r="2687" ht="12.6" hidden="1"/>
    <row r="2688" ht="12.6" hidden="1"/>
    <row r="2689" ht="12.6" hidden="1"/>
    <row r="2690" ht="12.6" hidden="1"/>
    <row r="2691" ht="12.6" hidden="1"/>
    <row r="2692" ht="12.6" hidden="1"/>
    <row r="2693" ht="12.6" hidden="1"/>
    <row r="2694" ht="12.6" hidden="1"/>
    <row r="2695" ht="12.6" hidden="1"/>
    <row r="2696" ht="12.6" hidden="1"/>
    <row r="2697" ht="12.6" hidden="1"/>
    <row r="2698" ht="12.6" hidden="1"/>
    <row r="2699" ht="12.6" hidden="1"/>
    <row r="2700" ht="12.6" hidden="1"/>
    <row r="2701" ht="12.6" hidden="1"/>
    <row r="2702" ht="12.6" hidden="1"/>
    <row r="2703" ht="12.6" hidden="1"/>
    <row r="2704" ht="12.6" hidden="1"/>
    <row r="2705" ht="12.6" hidden="1"/>
    <row r="2706" ht="12.6" hidden="1"/>
    <row r="2707" ht="12.6" hidden="1"/>
    <row r="2708" ht="12.6" hidden="1"/>
    <row r="2709" ht="12.6" hidden="1"/>
    <row r="2710" ht="12.6" hidden="1"/>
    <row r="2711" ht="12.6" hidden="1"/>
    <row r="2712" ht="12.6" hidden="1"/>
    <row r="2713" ht="12.6" hidden="1"/>
    <row r="2714" ht="12.6" hidden="1"/>
    <row r="2715" ht="12.6" hidden="1"/>
    <row r="2716" ht="12.6" hidden="1"/>
    <row r="2717" ht="12.6" hidden="1"/>
    <row r="2718" ht="12.6" hidden="1"/>
    <row r="2719" ht="12.6" hidden="1"/>
    <row r="2720" ht="12.6" hidden="1"/>
    <row r="2721" ht="12.6" hidden="1"/>
    <row r="2722" ht="12.6" hidden="1"/>
    <row r="2723" ht="12.6" hidden="1"/>
    <row r="2724" ht="12.6" hidden="1"/>
    <row r="2725" ht="12.6" hidden="1"/>
    <row r="2726" ht="12.6" hidden="1"/>
    <row r="2727" ht="12.6" hidden="1"/>
    <row r="2728" ht="12.6" hidden="1"/>
    <row r="2729" ht="12.6" hidden="1"/>
    <row r="2730" ht="12.6" hidden="1"/>
    <row r="2731" ht="12.6" hidden="1"/>
    <row r="2732" ht="12.6" hidden="1"/>
    <row r="2733" ht="12.6" hidden="1"/>
    <row r="2734" ht="12.6" hidden="1"/>
    <row r="2735" ht="12.6" hidden="1"/>
    <row r="2736" ht="12.6" hidden="1"/>
    <row r="2737" ht="12.6" hidden="1"/>
    <row r="2738" ht="12.6" hidden="1"/>
    <row r="2739" ht="12.6" hidden="1"/>
    <row r="2740" ht="12.6" hidden="1"/>
    <row r="2741" ht="12.6" hidden="1"/>
    <row r="2742" ht="12.6" hidden="1"/>
    <row r="2743" ht="12.6" hidden="1"/>
    <row r="2744" ht="12.6" hidden="1"/>
    <row r="2745" ht="12.6" hidden="1"/>
    <row r="2746" ht="12.6" hidden="1"/>
    <row r="2747" ht="12.6" hidden="1"/>
    <row r="2748" ht="12.6" hidden="1"/>
    <row r="2749" ht="12.6" hidden="1"/>
    <row r="2750" ht="12.6" hidden="1"/>
    <row r="2751" ht="12.6" hidden="1"/>
    <row r="2752" ht="12.6" hidden="1"/>
    <row r="2753" ht="12.6" hidden="1"/>
    <row r="2754" ht="12.6" hidden="1"/>
    <row r="2755" ht="12.6" hidden="1"/>
    <row r="2756" ht="12.6" hidden="1"/>
    <row r="2757" ht="12.6" hidden="1"/>
    <row r="2758" ht="12.6" hidden="1"/>
    <row r="2759" ht="12.6" hidden="1"/>
    <row r="2760" ht="12.6" hidden="1"/>
    <row r="2761" ht="12.6" hidden="1"/>
    <row r="2762" ht="12.6" hidden="1"/>
    <row r="2763" ht="12.6" hidden="1"/>
    <row r="2764" ht="12.6" hidden="1"/>
    <row r="2765" ht="12.6" hidden="1"/>
    <row r="2766" ht="12.6" hidden="1"/>
    <row r="2767" ht="12.6" hidden="1"/>
    <row r="2768" ht="12.6" hidden="1"/>
    <row r="2769" ht="12.6" hidden="1"/>
    <row r="2770" ht="12.6" hidden="1"/>
    <row r="2771" ht="12.6" hidden="1"/>
    <row r="2772" ht="12.6" hidden="1"/>
    <row r="2773" ht="12.6" hidden="1"/>
    <row r="2774" ht="12.6" hidden="1"/>
    <row r="2775" ht="12.6" hidden="1"/>
    <row r="2776" ht="12.6" hidden="1"/>
    <row r="2777" ht="12.6" hidden="1"/>
    <row r="2778" ht="12.6" hidden="1"/>
    <row r="2779" ht="12.6" hidden="1"/>
    <row r="2780" ht="12.6" hidden="1"/>
    <row r="2781" ht="12.6" hidden="1"/>
    <row r="2782" ht="12.6" hidden="1"/>
    <row r="2783" ht="12.6" hidden="1"/>
    <row r="2784" ht="12.6" hidden="1"/>
    <row r="2785" ht="12.6" hidden="1"/>
    <row r="2786" ht="12.6" hidden="1"/>
    <row r="2787" ht="12.6" hidden="1"/>
    <row r="2788" ht="12.6" hidden="1"/>
    <row r="2789" ht="12.6" hidden="1"/>
    <row r="2790" ht="12.6" hidden="1"/>
    <row r="2791" ht="12.6" hidden="1"/>
    <row r="2792" ht="12.6" hidden="1"/>
    <row r="2793" ht="12.6" hidden="1"/>
    <row r="2794" ht="12.6" hidden="1"/>
    <row r="2795" ht="12.6" hidden="1"/>
    <row r="2796" ht="12.6" hidden="1"/>
    <row r="2797" ht="12.6" hidden="1"/>
    <row r="2798" ht="12.6" hidden="1"/>
    <row r="2799" ht="12.6" hidden="1"/>
    <row r="2800" ht="12.6" hidden="1"/>
    <row r="2801" ht="12.6" hidden="1"/>
    <row r="2802" ht="12.6" hidden="1"/>
    <row r="2803" ht="12.6" hidden="1"/>
    <row r="2804" ht="12.6" hidden="1"/>
    <row r="2805" ht="12.6" hidden="1"/>
    <row r="2806" ht="12.6" hidden="1"/>
    <row r="2807" ht="12.6" hidden="1"/>
    <row r="2808" ht="12.6" hidden="1"/>
    <row r="2809" ht="12.6" hidden="1"/>
    <row r="2810" ht="12.6" hidden="1"/>
    <row r="2811" ht="12.6" hidden="1"/>
    <row r="2812" ht="12.6" hidden="1"/>
    <row r="2813" ht="12.6" hidden="1"/>
    <row r="2814" ht="12.6" hidden="1"/>
    <row r="2815" ht="12.6" hidden="1"/>
    <row r="2816" ht="12.6" hidden="1"/>
    <row r="2817" ht="12.6" hidden="1"/>
    <row r="2818" ht="12.6" hidden="1"/>
    <row r="2819" ht="12.6" hidden="1"/>
    <row r="2820" ht="12.6" hidden="1"/>
    <row r="2821" ht="12.6" hidden="1"/>
    <row r="2822" ht="12.6" hidden="1"/>
    <row r="2823" ht="12.6" hidden="1"/>
    <row r="2824" ht="12.6" hidden="1"/>
    <row r="2825" ht="12.6" hidden="1"/>
    <row r="2826" ht="12.6" hidden="1"/>
    <row r="2827" ht="12.6" hidden="1"/>
    <row r="2828" ht="12.6" hidden="1"/>
    <row r="2829" ht="12.6" hidden="1"/>
    <row r="2830" ht="12.6" hidden="1"/>
    <row r="2831" ht="12.6" hidden="1"/>
    <row r="2832" ht="12.6" hidden="1"/>
    <row r="2833" ht="12.6" hidden="1"/>
    <row r="2834" ht="12.6" hidden="1"/>
    <row r="2835" ht="12.6" hidden="1"/>
    <row r="2836" ht="12.6" hidden="1"/>
    <row r="2837" ht="12.6" hidden="1"/>
    <row r="2838" ht="12.6" hidden="1"/>
    <row r="2839" ht="12.6" hidden="1"/>
    <row r="2840" ht="12.6" hidden="1"/>
    <row r="2841" ht="12.6" hidden="1"/>
    <row r="2842" ht="12.6" hidden="1"/>
    <row r="2843" ht="12.6" hidden="1"/>
    <row r="2844" ht="12.6" hidden="1"/>
    <row r="2845" ht="12.6" hidden="1"/>
    <row r="2846" ht="12.6" hidden="1"/>
    <row r="2847" ht="12.6" hidden="1"/>
    <row r="2848" ht="12.6" hidden="1"/>
    <row r="2849" ht="12.6" hidden="1"/>
    <row r="2850" ht="12.6" hidden="1"/>
    <row r="2851" ht="12.6" hidden="1"/>
    <row r="2852" ht="12.6" hidden="1"/>
    <row r="2853" ht="12.6" hidden="1"/>
    <row r="2854" ht="12.6" hidden="1"/>
    <row r="2855" ht="12.6" hidden="1"/>
    <row r="2856" ht="12.6" hidden="1"/>
    <row r="2857" ht="12.6" hidden="1"/>
    <row r="2858" ht="12.6" hidden="1"/>
    <row r="2859" ht="12.6" hidden="1"/>
    <row r="2860" ht="12.6" hidden="1"/>
    <row r="2861" ht="12.6" hidden="1"/>
    <row r="2862" ht="12.6" hidden="1"/>
    <row r="2863" ht="12.6" hidden="1"/>
    <row r="2864" ht="12.6" hidden="1"/>
    <row r="2865" ht="12.6" hidden="1"/>
    <row r="2866" ht="12.6" hidden="1"/>
    <row r="2867" ht="12.6" hidden="1"/>
    <row r="2868" ht="12.6" hidden="1"/>
    <row r="2869" ht="12.6" hidden="1"/>
    <row r="2870" ht="12.6" hidden="1"/>
    <row r="2871" ht="12.6" hidden="1"/>
    <row r="2872" ht="12.6" hidden="1"/>
    <row r="2873" ht="12.6" hidden="1"/>
    <row r="2874" ht="12.6" hidden="1"/>
    <row r="2875" ht="12.6" hidden="1"/>
    <row r="2876" ht="12.6" hidden="1"/>
    <row r="2877" ht="12.6" hidden="1"/>
    <row r="2878" ht="12.6" hidden="1"/>
    <row r="2879" ht="12.6" hidden="1"/>
    <row r="2880" ht="12.6" hidden="1"/>
    <row r="2881" ht="12.6" hidden="1"/>
    <row r="2882" ht="12.6" hidden="1"/>
    <row r="2883" ht="12.6" hidden="1"/>
    <row r="2884" ht="12.6" hidden="1"/>
    <row r="2885" ht="12.6" hidden="1"/>
    <row r="2886" ht="12.6" hidden="1"/>
    <row r="2887" ht="12.6" hidden="1"/>
    <row r="2888" ht="12.6" hidden="1"/>
    <row r="2889" ht="12.6" hidden="1"/>
    <row r="2890" ht="12.6" hidden="1"/>
    <row r="2891" ht="12.6" hidden="1"/>
    <row r="2892" ht="12.6" hidden="1"/>
    <row r="2893" ht="12.6" hidden="1"/>
    <row r="2894" ht="12.6" hidden="1"/>
    <row r="2895" ht="12.6" hidden="1"/>
    <row r="2896" ht="12.6" hidden="1"/>
    <row r="2897" ht="12.6" hidden="1"/>
    <row r="2898" ht="12.6" hidden="1"/>
    <row r="2899" ht="12.6" hidden="1"/>
    <row r="2900" ht="12.6" hidden="1"/>
    <row r="2901" ht="12.6" hidden="1"/>
    <row r="2902" ht="12.6" hidden="1"/>
    <row r="2903" ht="12.6" hidden="1"/>
    <row r="2904" ht="12.6" hidden="1"/>
    <row r="2905" ht="12.6" hidden="1"/>
    <row r="2906" ht="12.6" hidden="1"/>
    <row r="2907" ht="12.6" hidden="1"/>
    <row r="2908" ht="12.6" hidden="1"/>
    <row r="2909" ht="12.6" hidden="1"/>
    <row r="2910" ht="12.6" hidden="1"/>
    <row r="2911" ht="12.6" hidden="1"/>
    <row r="2912" ht="12.6" hidden="1"/>
    <row r="2913" ht="12.6" hidden="1"/>
    <row r="2914" ht="12.6" hidden="1"/>
    <row r="2915" ht="12.6" hidden="1"/>
    <row r="2916" ht="12.6" hidden="1"/>
    <row r="2917" ht="12.6" hidden="1"/>
    <row r="2918" ht="12.6" hidden="1"/>
    <row r="2919" ht="12.6" hidden="1"/>
    <row r="2920" ht="12.6" hidden="1"/>
    <row r="2921" ht="12.6" hidden="1"/>
    <row r="2922" ht="12.6" hidden="1"/>
    <row r="2923" ht="12.6" hidden="1"/>
    <row r="2924" ht="12.6" hidden="1"/>
    <row r="2925" ht="12.6" hidden="1"/>
    <row r="2926" ht="12.6" hidden="1"/>
    <row r="2927" ht="12.6" hidden="1"/>
    <row r="2928" ht="12.6" hidden="1"/>
    <row r="2929" ht="12.6" hidden="1"/>
    <row r="2930" ht="12.6" hidden="1"/>
    <row r="2931" ht="12.6" hidden="1"/>
    <row r="2932" ht="12.6" hidden="1"/>
    <row r="2933" ht="12.6" hidden="1"/>
    <row r="2934" ht="12.6" hidden="1"/>
    <row r="2935" ht="12.6" hidden="1"/>
    <row r="2936" ht="12.6" hidden="1"/>
    <row r="2937" ht="12.6" hidden="1"/>
    <row r="2938" ht="12.6" hidden="1"/>
    <row r="2939" ht="12.6" hidden="1"/>
    <row r="2940" ht="12.6" hidden="1"/>
    <row r="2941" ht="12.6" hidden="1"/>
    <row r="2942" ht="12.6" hidden="1"/>
    <row r="2943" ht="12.6" hidden="1"/>
    <row r="2944" ht="12.6" hidden="1"/>
    <row r="2945" ht="12.6" hidden="1"/>
    <row r="2946" ht="12.6" hidden="1"/>
    <row r="2947" ht="12.6" hidden="1"/>
    <row r="2948" ht="12.6" hidden="1"/>
    <row r="2949" ht="12.6" hidden="1"/>
    <row r="2950" ht="12.6" hidden="1"/>
    <row r="2951" ht="12.6" hidden="1"/>
    <row r="2952" ht="12.6" hidden="1"/>
    <row r="2953" ht="12.6" hidden="1"/>
    <row r="2954" ht="12.6" hidden="1"/>
    <row r="2955" ht="12.6" hidden="1"/>
    <row r="2956" ht="12.6" hidden="1"/>
    <row r="2957" ht="12.6" hidden="1"/>
    <row r="2958" ht="12.6" hidden="1"/>
    <row r="2959" ht="12.6" hidden="1"/>
    <row r="2960" ht="12.6" hidden="1"/>
    <row r="2961" ht="12.6" hidden="1"/>
    <row r="2962" ht="12.6" hidden="1"/>
    <row r="2963" ht="12.6" hidden="1"/>
    <row r="2964" ht="12.6" hidden="1"/>
    <row r="2965" ht="12.6" hidden="1"/>
    <row r="2966" ht="12.6" hidden="1"/>
    <row r="2967" ht="12.6" hidden="1"/>
    <row r="2968" ht="12.6" hidden="1"/>
    <row r="2969" ht="12.6" hidden="1"/>
    <row r="2970" ht="12.6" hidden="1"/>
    <row r="2971" ht="12.6" hidden="1"/>
    <row r="2972" ht="12.6" hidden="1"/>
    <row r="2973" ht="12.6" hidden="1"/>
    <row r="2974" ht="12.6" hidden="1"/>
    <row r="2975" ht="12.6" hidden="1"/>
    <row r="2976" ht="12.6" hidden="1"/>
    <row r="2977" ht="12.6" hidden="1"/>
    <row r="2978" ht="12.6" hidden="1"/>
    <row r="2979" ht="12.6" hidden="1"/>
    <row r="2980" ht="12.6" hidden="1"/>
    <row r="2981" ht="12.6" hidden="1"/>
    <row r="2982" ht="12.6" hidden="1"/>
    <row r="2983" ht="12.6" hidden="1"/>
    <row r="2984" ht="12.6" hidden="1"/>
    <row r="2985" ht="12.6" hidden="1"/>
    <row r="2986" ht="12.6" hidden="1"/>
    <row r="2987" ht="12.6" hidden="1"/>
    <row r="2988" ht="12.6" hidden="1"/>
    <row r="2989" ht="12.6" hidden="1"/>
    <row r="2990" ht="12.6" hidden="1"/>
    <row r="2991" ht="12.6" hidden="1"/>
    <row r="2992" ht="12.6" hidden="1"/>
    <row r="2993" ht="12.6" hidden="1"/>
    <row r="2994" ht="12.6" hidden="1"/>
    <row r="2995" ht="12.6" hidden="1"/>
    <row r="2996" ht="12.6" hidden="1"/>
    <row r="2997" ht="12.6" hidden="1"/>
    <row r="2998" ht="12.6" hidden="1"/>
    <row r="2999" ht="12.6" hidden="1"/>
    <row r="3000" ht="12.6" hidden="1"/>
    <row r="3001" ht="12.6" hidden="1"/>
    <row r="3002" ht="12.6" hidden="1"/>
    <row r="3003" ht="12.6" hidden="1"/>
    <row r="3004" ht="12.6" hidden="1"/>
    <row r="3005" ht="12.6" hidden="1"/>
    <row r="3006" ht="12.6" hidden="1"/>
    <row r="3007" ht="12.6" hidden="1"/>
    <row r="3008" ht="12.6" hidden="1"/>
    <row r="3009" ht="12.6" hidden="1"/>
    <row r="3010" ht="12.6" hidden="1"/>
    <row r="3011" ht="12.6" hidden="1"/>
    <row r="3012" ht="12.6" hidden="1"/>
    <row r="3013" ht="12.6" hidden="1"/>
    <row r="3014" ht="12.6" hidden="1"/>
    <row r="3015" ht="12.6" hidden="1"/>
    <row r="3016" ht="12.6" hidden="1"/>
    <row r="3017" ht="12.6" hidden="1"/>
    <row r="3018" ht="12.6" hidden="1"/>
    <row r="3019" ht="12.6" hidden="1"/>
    <row r="3020" ht="12.6" hidden="1"/>
    <row r="3021" ht="12.6" hidden="1"/>
    <row r="3022" ht="12.6" hidden="1"/>
    <row r="3023" ht="12.6" hidden="1"/>
    <row r="3024" ht="12.6" hidden="1"/>
    <row r="3025" ht="12.6" hidden="1"/>
    <row r="3026" ht="12.6" hidden="1"/>
    <row r="3027" ht="12.6" hidden="1"/>
    <row r="3028" ht="12.6" hidden="1"/>
    <row r="3029" ht="12.6" hidden="1"/>
    <row r="3030" ht="12.6" hidden="1"/>
    <row r="3031" ht="12.6" hidden="1"/>
    <row r="3032" ht="12.6" hidden="1"/>
    <row r="3033" ht="12.6" hidden="1"/>
    <row r="3034" ht="12.6" hidden="1"/>
    <row r="3035" ht="12.6" hidden="1"/>
    <row r="3036" ht="12.6" hidden="1"/>
    <row r="3037" ht="12.6" hidden="1"/>
    <row r="3038" ht="12.6" hidden="1"/>
    <row r="3039" ht="12.6" hidden="1"/>
    <row r="3040" ht="12.6" hidden="1"/>
    <row r="3041" ht="12.6" hidden="1"/>
    <row r="3042" ht="12.6" hidden="1"/>
    <row r="3043" ht="12.6" hidden="1"/>
    <row r="3044" ht="12.6" hidden="1"/>
    <row r="3045" ht="12.6" hidden="1"/>
    <row r="3046" ht="12.6" hidden="1"/>
    <row r="3047" ht="12.6" hidden="1"/>
    <row r="3048" ht="12.6" hidden="1"/>
    <row r="3049" ht="12.6" hidden="1"/>
    <row r="3050" ht="12.6" hidden="1"/>
    <row r="3051" ht="12.6" hidden="1"/>
    <row r="3052" ht="12.6" hidden="1"/>
    <row r="3053" ht="12.6" hidden="1"/>
    <row r="3054" ht="12.6" hidden="1"/>
    <row r="3055" ht="12.6" hidden="1"/>
    <row r="3056" ht="12.6" hidden="1"/>
    <row r="3057" ht="12.6" hidden="1"/>
    <row r="3058" ht="12.6" hidden="1"/>
    <row r="3059" ht="12.6" hidden="1"/>
    <row r="3060" ht="12.6" hidden="1"/>
    <row r="3061" ht="12.6" hidden="1"/>
    <row r="3062" ht="12.6" hidden="1"/>
    <row r="3063" ht="12.6" hidden="1"/>
    <row r="3064" ht="12.6" hidden="1"/>
    <row r="3065" ht="12.6" hidden="1"/>
    <row r="3066" ht="12.6" hidden="1"/>
    <row r="3067" ht="12.6" hidden="1"/>
    <row r="3068" ht="12.6" hidden="1"/>
    <row r="3069" ht="12.6" hidden="1"/>
    <row r="3070" ht="12.6" hidden="1"/>
    <row r="3071" ht="12.6" hidden="1"/>
    <row r="3072" ht="12.6" hidden="1"/>
    <row r="3073" ht="12.6" hidden="1"/>
    <row r="3074" ht="12.6" hidden="1"/>
    <row r="3075" ht="12.6" hidden="1"/>
    <row r="3076" ht="12.6" hidden="1"/>
    <row r="3077" ht="12.6" hidden="1"/>
    <row r="3078" ht="12.6" hidden="1"/>
    <row r="3079" ht="12.6" hidden="1"/>
    <row r="3080" ht="12.6" hidden="1"/>
    <row r="3081" ht="12.6" hidden="1"/>
    <row r="3082" ht="12.6" hidden="1"/>
    <row r="3083" ht="12.6" hidden="1"/>
    <row r="3084" ht="12.6" hidden="1"/>
    <row r="3085" ht="12.6" hidden="1"/>
    <row r="3086" ht="12.6" hidden="1"/>
    <row r="3087" ht="12.6" hidden="1"/>
    <row r="3088" ht="12.6" hidden="1"/>
    <row r="3089" ht="12.6" hidden="1"/>
    <row r="3090" ht="12.6" hidden="1"/>
    <row r="3091" ht="12.6" hidden="1"/>
    <row r="3092" ht="12.6" hidden="1"/>
    <row r="3093" ht="12.6" hidden="1"/>
    <row r="3094" ht="12.6" hidden="1"/>
    <row r="3095" ht="12.6" hidden="1"/>
    <row r="3096" ht="12.6" hidden="1"/>
    <row r="3097" ht="12.6" hidden="1"/>
    <row r="3098" ht="12.6" hidden="1"/>
    <row r="3099" ht="12.6" hidden="1"/>
    <row r="3100" ht="12.6" hidden="1"/>
    <row r="3101" ht="12.6" hidden="1"/>
    <row r="3102" ht="12.6" hidden="1"/>
    <row r="3103" ht="12.6" hidden="1"/>
    <row r="3104" ht="12.6" hidden="1"/>
    <row r="3105" ht="12.6" hidden="1"/>
    <row r="3106" ht="12.6" hidden="1"/>
    <row r="3107" ht="12.6" hidden="1"/>
    <row r="3108" ht="12.6" hidden="1"/>
    <row r="3109" ht="12.6" hidden="1"/>
    <row r="3110" ht="12.6" hidden="1"/>
    <row r="3111" ht="12.6" hidden="1"/>
    <row r="3112" ht="12.6" hidden="1"/>
    <row r="3113" ht="12.6" hidden="1"/>
    <row r="3114" ht="12.6" hidden="1"/>
    <row r="3115" ht="12.6" hidden="1"/>
    <row r="3116" ht="12.6" hidden="1"/>
    <row r="3117" ht="12.6" hidden="1"/>
    <row r="3118" ht="12.6" hidden="1"/>
    <row r="3119" ht="12.6" hidden="1"/>
    <row r="3120" ht="12.6" hidden="1"/>
    <row r="3121" ht="12.6" hidden="1"/>
    <row r="3122" ht="12.6" hidden="1"/>
    <row r="3123" ht="12.6" hidden="1"/>
    <row r="3124" ht="12.6" hidden="1"/>
    <row r="3125" ht="12.6" hidden="1"/>
    <row r="3126" ht="12.6" hidden="1"/>
    <row r="3127" ht="12.6" hidden="1"/>
    <row r="3128" ht="12.6" hidden="1"/>
    <row r="3129" ht="12.6" hidden="1"/>
    <row r="3130" ht="12.6" hidden="1"/>
    <row r="3131" ht="12.6" hidden="1"/>
    <row r="3132" ht="12.6" hidden="1"/>
    <row r="3133" ht="12.6" hidden="1"/>
    <row r="3134" ht="12.6" hidden="1"/>
    <row r="3135" ht="12.6" hidden="1"/>
    <row r="3136" ht="12.6" hidden="1"/>
    <row r="3137" ht="12.6" hidden="1"/>
    <row r="3138" ht="12.6" hidden="1"/>
    <row r="3139" ht="12.6" hidden="1"/>
    <row r="3140" ht="12.6" hidden="1"/>
    <row r="3141" ht="12.6" hidden="1"/>
    <row r="3142" ht="12.6" hidden="1"/>
    <row r="3143" ht="12.6" hidden="1"/>
    <row r="3144" ht="12.6" hidden="1"/>
    <row r="3145" ht="12.6" hidden="1"/>
    <row r="3146" ht="12.6" hidden="1"/>
    <row r="3147" ht="12.6" hidden="1"/>
    <row r="3148" ht="12.6" hidden="1"/>
    <row r="3149" ht="12.6" hidden="1"/>
    <row r="3150" ht="12.6" hidden="1"/>
    <row r="3151" ht="12.6" hidden="1"/>
    <row r="3152" ht="12.6" hidden="1"/>
    <row r="3153" ht="12.6" hidden="1"/>
    <row r="3154" ht="12.6" hidden="1"/>
    <row r="3155" ht="12.6" hidden="1"/>
    <row r="3156" ht="12.6" hidden="1"/>
    <row r="3157" ht="12.6" hidden="1"/>
    <row r="3158" ht="12.6" hidden="1"/>
    <row r="3159" ht="12.6" hidden="1"/>
    <row r="3160" ht="12.6" hidden="1"/>
    <row r="3161" ht="12.6" hidden="1"/>
    <row r="3162" ht="12.6" hidden="1"/>
    <row r="3163" ht="12.6" hidden="1"/>
    <row r="3164" ht="12.6" hidden="1"/>
    <row r="3165" ht="12.6" hidden="1"/>
    <row r="3166" ht="12.6" hidden="1"/>
    <row r="3167" ht="12.6" hidden="1"/>
    <row r="3168" ht="12.6" hidden="1"/>
    <row r="3169" ht="12.6" hidden="1"/>
    <row r="3170" ht="12.6" hidden="1"/>
    <row r="3171" ht="12.6" hidden="1"/>
    <row r="3172" ht="12.6" hidden="1"/>
    <row r="3173" ht="12.6" hidden="1"/>
    <row r="3174" ht="12.6" hidden="1"/>
    <row r="3175" ht="12.6" hidden="1"/>
    <row r="3176" ht="12.6" hidden="1"/>
    <row r="3177" ht="12.6" hidden="1"/>
    <row r="3178" ht="12.6" hidden="1"/>
    <row r="3179" ht="12.6" hidden="1"/>
    <row r="3180" ht="12.6" hidden="1"/>
    <row r="3181" ht="12.6" hidden="1"/>
    <row r="3182" ht="12.6" hidden="1"/>
    <row r="3183" ht="12.6" hidden="1"/>
    <row r="3184" ht="12.6" hidden="1"/>
    <row r="3185" ht="12.6" hidden="1"/>
    <row r="3186" ht="12.6" hidden="1"/>
    <row r="3187" ht="12.6" hidden="1"/>
    <row r="3188" ht="12.6" hidden="1"/>
    <row r="3189" ht="12.6" hidden="1"/>
    <row r="3190" ht="12.6" hidden="1"/>
    <row r="3191" ht="12.6" hidden="1"/>
    <row r="3192" ht="12.6" hidden="1"/>
    <row r="3193" ht="12.6" hidden="1"/>
    <row r="3194" ht="12.6" hidden="1"/>
    <row r="3195" ht="12.6" hidden="1"/>
    <row r="3196" ht="12.6" hidden="1"/>
    <row r="3197" ht="12.6" hidden="1"/>
    <row r="3198" ht="12.6" hidden="1"/>
    <row r="3199" ht="12.6" hidden="1"/>
    <row r="3200" ht="12.6" hidden="1"/>
    <row r="3201" ht="12.6" hidden="1"/>
    <row r="3202" ht="12.6" hidden="1"/>
    <row r="3203" ht="12.6" hidden="1"/>
    <row r="3204" ht="12.6" hidden="1"/>
    <row r="3205" ht="12.6" hidden="1"/>
    <row r="3206" ht="12.6" hidden="1"/>
    <row r="3207" ht="12.6" hidden="1"/>
    <row r="3208" ht="12.6" hidden="1"/>
    <row r="3209" ht="12.6" hidden="1"/>
    <row r="3210" ht="12.6" hidden="1"/>
    <row r="3211" ht="12.6" hidden="1"/>
    <row r="3212" ht="12.6" hidden="1"/>
    <row r="3213" ht="12.6" hidden="1"/>
    <row r="3214" ht="12.6" hidden="1"/>
    <row r="3215" ht="12.6" hidden="1"/>
    <row r="3216" ht="12.6" hidden="1"/>
    <row r="3217" ht="12.6" hidden="1"/>
    <row r="3218" ht="12.6" hidden="1"/>
    <row r="3219" ht="12.6" hidden="1"/>
    <row r="3220" ht="12.6" hidden="1"/>
    <row r="3221" ht="12.6" hidden="1"/>
    <row r="3222" ht="12.6" hidden="1"/>
    <row r="3223" ht="12.6" hidden="1"/>
    <row r="3224" ht="12.6" hidden="1"/>
    <row r="3225" ht="12.6" hidden="1"/>
    <row r="3226" ht="12.6" hidden="1"/>
    <row r="3227" ht="12.6" hidden="1"/>
    <row r="3228" ht="12.6" hidden="1"/>
    <row r="3229" ht="12.6" hidden="1"/>
    <row r="3230" ht="12.6" hidden="1"/>
    <row r="3231" ht="12.6" hidden="1"/>
    <row r="3232" ht="12.6" hidden="1"/>
    <row r="3233" ht="12.6" hidden="1"/>
    <row r="3234" ht="12.6" hidden="1"/>
    <row r="3235" ht="12.6" hidden="1"/>
    <row r="3236" ht="12.6" hidden="1"/>
    <row r="3237" ht="12.6" hidden="1"/>
    <row r="3238" ht="12.6" hidden="1"/>
    <row r="3239" ht="12.6" hidden="1"/>
    <row r="3240" ht="12.6" hidden="1"/>
    <row r="3241" ht="12.6" hidden="1"/>
    <row r="3242" ht="12.6" hidden="1"/>
    <row r="3243" ht="12.6" hidden="1"/>
    <row r="3244" ht="12.6" hidden="1"/>
    <row r="3245" ht="12.6" hidden="1"/>
    <row r="3246" ht="12.6" hidden="1"/>
    <row r="3247" ht="12.6" hidden="1"/>
    <row r="3248" ht="12.6" hidden="1"/>
    <row r="3249" ht="12.6" hidden="1"/>
    <row r="3250" ht="12.6" hidden="1"/>
    <row r="3251" ht="12.6" hidden="1"/>
    <row r="3252" ht="12.6" hidden="1"/>
    <row r="3253" ht="12.6" hidden="1"/>
    <row r="3254" ht="12.6" hidden="1"/>
    <row r="3255" ht="12.6" hidden="1"/>
    <row r="3256" ht="12.6" hidden="1"/>
    <row r="3257" ht="12.6" hidden="1"/>
    <row r="3258" ht="12.6" hidden="1"/>
    <row r="3259" ht="12.6" hidden="1"/>
    <row r="3260" ht="12.6" hidden="1"/>
    <row r="3261" ht="12.6" hidden="1"/>
    <row r="3262" ht="12.6" hidden="1"/>
    <row r="3263" ht="12.6" hidden="1"/>
    <row r="3264" ht="12.6" hidden="1"/>
    <row r="3265" ht="12.6" hidden="1"/>
    <row r="3266" ht="12.6" hidden="1"/>
    <row r="3267" ht="12.6" hidden="1"/>
    <row r="3268" ht="12.6" hidden="1"/>
    <row r="3269" ht="12.6" hidden="1"/>
    <row r="3270" ht="12.6" hidden="1"/>
    <row r="3271" ht="12.6" hidden="1"/>
    <row r="3272" ht="12.6" hidden="1"/>
    <row r="3273" ht="12.6" hidden="1"/>
    <row r="3274" ht="12.6" hidden="1"/>
    <row r="3275" ht="12.6" hidden="1"/>
    <row r="3276" ht="12.6" hidden="1"/>
    <row r="3277" ht="12.6" hidden="1"/>
    <row r="3278" ht="12.6" hidden="1"/>
    <row r="3279" ht="12.6" hidden="1"/>
    <row r="3280" ht="12.6" hidden="1"/>
    <row r="3281" ht="12.6" hidden="1"/>
    <row r="3282" ht="12.6" hidden="1"/>
    <row r="3283" ht="12.6" hidden="1"/>
    <row r="3284" ht="12.6" hidden="1"/>
    <row r="3285" ht="12.6" hidden="1"/>
    <row r="3286" ht="12.6" hidden="1"/>
    <row r="3287" ht="12.6" hidden="1"/>
    <row r="3288" ht="12.6" hidden="1"/>
    <row r="3289" ht="12.6" hidden="1"/>
    <row r="3290" ht="12.6" hidden="1"/>
    <row r="3291" ht="12.6" hidden="1"/>
    <row r="3292" ht="12.6" hidden="1"/>
    <row r="3293" ht="12.6" hidden="1"/>
    <row r="3294" ht="12.6" hidden="1"/>
    <row r="3295" ht="12.6" hidden="1"/>
    <row r="3296" ht="12.6" hidden="1"/>
    <row r="3297" ht="12.6" hidden="1"/>
    <row r="3298" ht="12.6" hidden="1"/>
    <row r="3299" ht="12.6" hidden="1"/>
    <row r="3300" ht="12.6" hidden="1"/>
    <row r="3301" ht="12.6" hidden="1"/>
    <row r="3302" ht="12.6" hidden="1"/>
    <row r="3303" ht="12.6" hidden="1"/>
    <row r="3304" ht="12.6" hidden="1"/>
    <row r="3305" ht="12.6" hidden="1"/>
    <row r="3306" ht="12.6" hidden="1"/>
    <row r="3307" ht="12.6" hidden="1"/>
    <row r="3308" ht="12.6" hidden="1"/>
    <row r="3309" ht="12.6" hidden="1"/>
    <row r="3310" ht="12.6" hidden="1"/>
    <row r="3311" ht="12.6" hidden="1"/>
    <row r="3312" ht="12.6" hidden="1"/>
    <row r="3313" ht="12.6" hidden="1"/>
    <row r="3314" ht="12.6" hidden="1"/>
    <row r="3315" ht="12.6" hidden="1"/>
    <row r="3316" ht="12.6" hidden="1"/>
    <row r="3317" ht="12.6" hidden="1"/>
    <row r="3318" ht="12.6" hidden="1"/>
    <row r="3319" ht="12.6" hidden="1"/>
    <row r="3320" ht="12.6" hidden="1"/>
    <row r="3321" ht="12.6" hidden="1"/>
    <row r="3322" ht="12.6" hidden="1"/>
    <row r="3323" ht="12.6" hidden="1"/>
    <row r="3324" ht="12.6" hidden="1"/>
    <row r="3325" ht="12.6" hidden="1"/>
    <row r="3326" ht="12.6" hidden="1"/>
    <row r="3327" ht="12.6" hidden="1"/>
    <row r="3328" ht="12.6" hidden="1"/>
    <row r="3329" ht="12.6" hidden="1"/>
    <row r="3330" ht="12.6" hidden="1"/>
    <row r="3331" ht="12.6" hidden="1"/>
    <row r="3332" ht="12.6" hidden="1"/>
    <row r="3333" ht="12.6" hidden="1"/>
    <row r="3334" ht="12.6" hidden="1"/>
    <row r="3335" ht="12.6" hidden="1"/>
    <row r="3336" ht="12.6" hidden="1"/>
    <row r="3337" ht="12.6" hidden="1"/>
    <row r="3338" ht="12.6" hidden="1"/>
    <row r="3339" ht="12.6" hidden="1"/>
    <row r="3340" ht="12.6" hidden="1"/>
    <row r="3341" ht="12.6" hidden="1"/>
    <row r="3342" ht="12.6" hidden="1"/>
    <row r="3343" ht="12.6" hidden="1"/>
    <row r="3344" ht="12.6" hidden="1"/>
    <row r="3345" ht="12.6" hidden="1"/>
    <row r="3346" ht="12.6" hidden="1"/>
    <row r="3347" ht="12.6" hidden="1"/>
    <row r="3348" ht="12.6" hidden="1"/>
    <row r="3349" ht="12.6" hidden="1"/>
    <row r="3350" ht="12.6" hidden="1"/>
    <row r="3351" ht="12.6" hidden="1"/>
    <row r="3352" ht="12.6" hidden="1"/>
    <row r="3353" ht="12.6" hidden="1"/>
    <row r="3354" ht="12.6" hidden="1"/>
    <row r="3355" ht="12.6" hidden="1"/>
    <row r="3356" ht="12.6" hidden="1"/>
    <row r="3357" ht="12.6" hidden="1"/>
    <row r="3358" ht="12.6" hidden="1"/>
    <row r="3359" ht="12.6" hidden="1"/>
    <row r="3360" ht="12.6" hidden="1"/>
    <row r="3361" ht="12.6" hidden="1"/>
    <row r="3362" ht="12.6" hidden="1"/>
    <row r="3363" ht="12.6" hidden="1"/>
    <row r="3364" ht="12.6" hidden="1"/>
    <row r="3365" ht="12.6" hidden="1"/>
    <row r="3366" ht="12.6" hidden="1"/>
    <row r="3367" ht="12.6" hidden="1"/>
    <row r="3368" ht="12.6" hidden="1"/>
    <row r="3369" ht="12.6" hidden="1"/>
    <row r="3370" ht="12.6" hidden="1"/>
    <row r="3371" ht="12.6" hidden="1"/>
    <row r="3372" ht="12.6" hidden="1"/>
    <row r="3373" ht="12.6" hidden="1"/>
    <row r="3374" ht="12.6" hidden="1"/>
    <row r="3375" ht="12.6" hidden="1"/>
    <row r="3376" ht="12.6" hidden="1"/>
    <row r="3377" ht="12.6" hidden="1"/>
    <row r="3378" ht="12.6" hidden="1"/>
    <row r="3379" ht="12.6" hidden="1"/>
    <row r="3380" ht="12.6" hidden="1"/>
    <row r="3381" ht="12.6" hidden="1"/>
    <row r="3382" ht="12.6" hidden="1"/>
    <row r="3383" ht="12.6" hidden="1"/>
    <row r="3384" ht="12.6" hidden="1"/>
    <row r="3385" ht="12.6" hidden="1"/>
    <row r="3386" ht="12.6" hidden="1"/>
    <row r="3387" ht="12.6" hidden="1"/>
    <row r="3388" ht="12.6" hidden="1"/>
    <row r="3389" ht="12.6" hidden="1"/>
    <row r="3390" ht="12.6" hidden="1"/>
    <row r="3391" ht="12.6" hidden="1"/>
    <row r="3392" ht="12.6" hidden="1"/>
    <row r="3393" ht="12.6" hidden="1"/>
    <row r="3394" ht="12.6" hidden="1"/>
    <row r="3395" ht="12.6" hidden="1"/>
    <row r="3396" ht="12.6" hidden="1"/>
    <row r="3397" ht="12.6" hidden="1"/>
    <row r="3398" ht="12.6" hidden="1"/>
    <row r="3399" ht="12.6" hidden="1"/>
    <row r="3400" ht="12.6" hidden="1"/>
    <row r="3401" ht="12.6" hidden="1"/>
    <row r="3402" ht="12.6" hidden="1"/>
    <row r="3403" ht="12.6" hidden="1"/>
    <row r="3404" ht="12.6" hidden="1"/>
    <row r="3405" ht="12.6" hidden="1"/>
    <row r="3406" ht="12.6" hidden="1"/>
    <row r="3407" ht="12.6" hidden="1"/>
    <row r="3408" ht="12.6" hidden="1"/>
    <row r="3409" ht="12.6" hidden="1"/>
    <row r="3410" ht="12.6" hidden="1"/>
    <row r="3411" ht="12.6" hidden="1"/>
    <row r="3412" ht="12.6" hidden="1"/>
    <row r="3413" ht="12.6" hidden="1"/>
    <row r="3414" ht="12.6" hidden="1"/>
    <row r="3415" ht="12.6" hidden="1"/>
    <row r="3416" ht="12.6" hidden="1"/>
    <row r="3417" ht="12.6" hidden="1"/>
    <row r="3418" ht="12.6" hidden="1"/>
    <row r="3419" ht="12.6" hidden="1"/>
    <row r="3420" ht="12.6" hidden="1"/>
    <row r="3421" ht="12.6" hidden="1"/>
    <row r="3422" ht="12.6" hidden="1"/>
    <row r="3423" ht="12.6" hidden="1"/>
    <row r="3424" ht="12.6" hidden="1"/>
    <row r="3425" ht="12.6" hidden="1"/>
    <row r="3426" ht="12.6" hidden="1"/>
    <row r="3427" ht="12.6" hidden="1"/>
    <row r="3428" ht="12.6" hidden="1"/>
    <row r="3429" ht="12.6" hidden="1"/>
    <row r="3430" ht="12.6" hidden="1"/>
    <row r="3431" ht="12.6" hidden="1"/>
    <row r="3432" ht="12.6" hidden="1"/>
    <row r="3433" ht="12.6" hidden="1"/>
    <row r="3434" ht="12.6" hidden="1"/>
    <row r="3435" ht="12.6" hidden="1"/>
    <row r="3436" ht="12.6" hidden="1"/>
    <row r="3437" ht="12.6" hidden="1"/>
    <row r="3438" ht="12.6" hidden="1"/>
    <row r="3439" ht="12.6" hidden="1"/>
    <row r="3440" ht="12.6" hidden="1"/>
    <row r="3441" ht="12.6" hidden="1"/>
    <row r="3442" ht="12.6" hidden="1"/>
    <row r="3443" ht="12.6" hidden="1"/>
    <row r="3444" ht="12.6" hidden="1"/>
    <row r="3445" ht="12.6" hidden="1"/>
    <row r="3446" ht="12.6" hidden="1"/>
    <row r="3447" ht="12.6" hidden="1"/>
    <row r="3448" ht="12.6" hidden="1"/>
    <row r="3449" ht="12.6" hidden="1"/>
    <row r="3450" ht="12.6" hidden="1"/>
    <row r="3451" ht="12.6" hidden="1"/>
    <row r="3452" ht="12.6" hidden="1"/>
    <row r="3453" ht="12.6" hidden="1"/>
    <row r="3454" ht="12.6" hidden="1"/>
    <row r="3455" ht="12.6" hidden="1"/>
    <row r="3456" ht="12.6" hidden="1"/>
    <row r="3457" ht="12.6" hidden="1"/>
    <row r="3458" ht="12.6" hidden="1"/>
    <row r="3459" ht="12.6" hidden="1"/>
    <row r="3460" ht="12.6" hidden="1"/>
    <row r="3461" ht="12.6" hidden="1"/>
    <row r="3462" ht="12.6" hidden="1"/>
    <row r="3463" ht="12.6" hidden="1"/>
    <row r="3464" ht="12.6" hidden="1"/>
    <row r="3465" ht="12.6" hidden="1"/>
    <row r="3466" ht="12.6" hidden="1"/>
    <row r="3467" ht="12.6" hidden="1"/>
    <row r="3468" ht="12.6" hidden="1"/>
    <row r="3469" ht="12.6" hidden="1"/>
    <row r="3470" ht="12.6" hidden="1"/>
    <row r="3471" ht="12.6" hidden="1"/>
    <row r="3472" ht="12.6" hidden="1"/>
    <row r="3473" ht="12.6" hidden="1"/>
    <row r="3474" ht="12.6" hidden="1"/>
    <row r="3475" ht="12.6" hidden="1"/>
    <row r="3476" ht="12.6" hidden="1"/>
    <row r="3477" ht="12.6" hidden="1"/>
    <row r="3478" ht="12.6" hidden="1"/>
    <row r="3479" ht="12.6" hidden="1"/>
    <row r="3480" ht="12.6" hidden="1"/>
    <row r="3481" ht="12.6" hidden="1"/>
    <row r="3482" ht="12.6" hidden="1"/>
    <row r="3483" ht="12.6" hidden="1"/>
    <row r="3484" ht="12.6" hidden="1"/>
    <row r="3485" ht="12.6" hidden="1"/>
    <row r="3486" ht="12.6" hidden="1"/>
    <row r="3487" ht="12.6" hidden="1"/>
    <row r="3488" ht="12.6" hidden="1"/>
    <row r="3489" ht="12.6" hidden="1"/>
    <row r="3490" ht="12.6" hidden="1"/>
    <row r="3491" ht="12.6" hidden="1"/>
    <row r="3492" ht="12.6" hidden="1"/>
    <row r="3493" ht="12.6" hidden="1"/>
    <row r="3494" ht="12.6" hidden="1"/>
    <row r="3495" ht="12.6" hidden="1"/>
    <row r="3496" ht="12.6" hidden="1"/>
    <row r="3497" ht="12.6" hidden="1"/>
    <row r="3498" ht="12.6" hidden="1"/>
    <row r="3499" ht="12.6" hidden="1"/>
    <row r="3500" ht="12.6" hidden="1"/>
    <row r="3501" ht="12.6" hidden="1"/>
    <row r="3502" ht="12.6" hidden="1"/>
    <row r="3503" ht="12.6" hidden="1"/>
    <row r="3504" ht="12.6" hidden="1"/>
    <row r="3505" ht="12.6" hidden="1"/>
    <row r="3506" ht="12.6" hidden="1"/>
    <row r="3507" ht="12.6" hidden="1"/>
    <row r="3508" ht="12.6" hidden="1"/>
    <row r="3509" ht="12.6" hidden="1"/>
    <row r="3510" ht="12.6" hidden="1"/>
    <row r="3511" ht="12.6" hidden="1"/>
    <row r="3512" ht="12.6" hidden="1"/>
    <row r="3513" ht="12.6" hidden="1"/>
    <row r="3514" ht="12.6" hidden="1"/>
    <row r="3515" ht="12.6" hidden="1"/>
    <row r="3516" ht="12.6" hidden="1"/>
    <row r="3517" ht="12.6" hidden="1"/>
    <row r="3518" ht="12.6" hidden="1"/>
    <row r="3519" ht="12.6" hidden="1"/>
    <row r="3520" ht="12.6" hidden="1"/>
    <row r="3521" ht="12.6" hidden="1"/>
    <row r="3522" ht="12.6" hidden="1"/>
    <row r="3523" ht="12.6" hidden="1"/>
    <row r="3524" ht="12.6" hidden="1"/>
    <row r="3525" ht="12.6" hidden="1"/>
    <row r="3526" ht="12.6" hidden="1"/>
    <row r="3527" ht="12.6" hidden="1"/>
    <row r="3528" ht="12.6" hidden="1"/>
    <row r="3529" ht="12.6" hidden="1"/>
    <row r="3530" ht="12.6" hidden="1"/>
    <row r="3531" ht="12.6" hidden="1"/>
    <row r="3532" ht="12.6" hidden="1"/>
    <row r="3533" ht="12.6" hidden="1"/>
    <row r="3534" ht="12.6" hidden="1"/>
    <row r="3535" ht="12.6" hidden="1"/>
    <row r="3536" ht="12.6" hidden="1"/>
    <row r="3537" ht="12.6" hidden="1"/>
    <row r="3538" ht="12.6" hidden="1"/>
    <row r="3539" ht="12.6" hidden="1"/>
    <row r="3540" ht="12.6" hidden="1"/>
    <row r="3541" ht="12.6" hidden="1"/>
    <row r="3542" ht="12.6" hidden="1"/>
    <row r="3543" ht="12.6" hidden="1"/>
    <row r="3544" ht="12.6" hidden="1"/>
    <row r="3545" ht="12.6" hidden="1"/>
    <row r="3546" ht="12.6" hidden="1"/>
    <row r="3547" ht="12.6" hidden="1"/>
    <row r="3548" ht="12.6" hidden="1"/>
    <row r="3549" ht="12.6" hidden="1"/>
    <row r="3550" ht="12.6" hidden="1"/>
    <row r="3551" ht="12.6" hidden="1"/>
    <row r="3552" ht="12.6" hidden="1"/>
    <row r="3553" ht="12.6" hidden="1"/>
    <row r="3554" ht="12.6" hidden="1"/>
    <row r="3555" ht="12.6" hidden="1"/>
    <row r="3556" ht="12.6" hidden="1"/>
    <row r="3557" ht="12.6" hidden="1"/>
    <row r="3558" ht="12.6" hidden="1"/>
    <row r="3559" ht="12.6" hidden="1"/>
    <row r="3560" ht="12.6" hidden="1"/>
    <row r="3561" ht="12.6" hidden="1"/>
    <row r="3562" ht="12.6" hidden="1"/>
    <row r="3563" ht="12.6" hidden="1"/>
    <row r="3564" ht="12.6" hidden="1"/>
    <row r="3565" ht="12.6" hidden="1"/>
    <row r="3566" ht="12.6" hidden="1"/>
    <row r="3567" ht="12.6" hidden="1"/>
    <row r="3568" ht="12.6" hidden="1"/>
    <row r="3569" ht="12.6" hidden="1"/>
    <row r="3570" ht="12.6" hidden="1"/>
    <row r="3571" ht="12.6" hidden="1"/>
    <row r="3572" ht="12.6" hidden="1"/>
    <row r="3573" ht="12.6" hidden="1"/>
    <row r="3574" ht="12.6" hidden="1"/>
    <row r="3575" ht="12.6" hidden="1"/>
    <row r="3576" ht="12.6" hidden="1"/>
    <row r="3577" ht="12.6" hidden="1"/>
    <row r="3578" ht="12.6" hidden="1"/>
    <row r="3579" ht="12.6" hidden="1"/>
    <row r="3580" ht="12.6" hidden="1"/>
    <row r="3581" ht="12.6" hidden="1"/>
    <row r="3582" ht="12.6" hidden="1"/>
    <row r="3583" ht="12.6" hidden="1"/>
    <row r="3584" ht="12.6" hidden="1"/>
    <row r="3585" ht="12.6" hidden="1"/>
    <row r="3586" ht="12.6" hidden="1"/>
    <row r="3587" ht="12.6" hidden="1"/>
    <row r="3588" ht="12.6" hidden="1"/>
    <row r="3589" ht="12.6" hidden="1"/>
    <row r="3590" ht="12.6" hidden="1"/>
    <row r="3591" ht="12.6" hidden="1"/>
    <row r="3592" ht="12.6" hidden="1"/>
    <row r="3593" ht="12.6" hidden="1"/>
    <row r="3594" ht="12.6" hidden="1"/>
    <row r="3595" ht="12.6" hidden="1"/>
    <row r="3596" ht="12.6" hidden="1"/>
    <row r="3597" ht="12.6" hidden="1"/>
    <row r="3598" ht="12.6" hidden="1"/>
    <row r="3599" ht="12.6" hidden="1"/>
    <row r="3600" ht="12.6" hidden="1"/>
    <row r="3601" ht="12.6" hidden="1"/>
    <row r="3602" ht="12.6" hidden="1"/>
    <row r="3603" ht="12.6" hidden="1"/>
    <row r="3604" ht="12.6" hidden="1"/>
    <row r="3605" ht="12.6" hidden="1"/>
    <row r="3606" ht="12.6" hidden="1"/>
    <row r="3607" ht="12.6" hidden="1"/>
    <row r="3608" ht="12.6" hidden="1"/>
    <row r="3609" ht="12.6" hidden="1"/>
    <row r="3610" ht="12.6" hidden="1"/>
    <row r="3611" ht="12.6" hidden="1"/>
    <row r="3612" ht="12.6" hidden="1"/>
    <row r="3613" ht="12.6" hidden="1"/>
    <row r="3614" ht="12.6" hidden="1"/>
    <row r="3615" ht="12.6" hidden="1"/>
    <row r="3616" ht="12.6" hidden="1"/>
    <row r="3617" ht="12.6" hidden="1"/>
    <row r="3618" ht="12.6" hidden="1"/>
    <row r="3619" ht="12.6" hidden="1"/>
    <row r="3620" ht="12.6" hidden="1"/>
    <row r="3621" ht="12.6" hidden="1"/>
    <row r="3622" ht="12.6" hidden="1"/>
    <row r="3623" ht="12.6" hidden="1"/>
    <row r="3624" ht="12.6" hidden="1"/>
    <row r="3625" ht="12.6" hidden="1"/>
    <row r="3626" ht="12.6" hidden="1"/>
    <row r="3627" ht="12.6" hidden="1"/>
    <row r="3628" ht="12.6" hidden="1"/>
    <row r="3629" ht="12.6" hidden="1"/>
    <row r="3630" ht="12.6" hidden="1"/>
    <row r="3631" ht="12.6" hidden="1"/>
    <row r="3632" ht="12.6" hidden="1"/>
    <row r="3633" ht="12.6" hidden="1"/>
    <row r="3634" ht="12.6" hidden="1"/>
    <row r="3635" ht="12.6" hidden="1"/>
    <row r="3636" ht="12.6" hidden="1"/>
    <row r="3637" ht="12.6" hidden="1"/>
    <row r="3638" ht="12.6" hidden="1"/>
    <row r="3639" ht="12.6" hidden="1"/>
    <row r="3640" ht="12.6" hidden="1"/>
    <row r="3641" ht="12.6" hidden="1"/>
    <row r="3642" ht="12.6" hidden="1"/>
    <row r="3643" ht="12.6" hidden="1"/>
    <row r="3644" ht="12.6" hidden="1"/>
    <row r="3645" ht="12.6" hidden="1"/>
    <row r="3646" ht="12.6" hidden="1"/>
    <row r="3647" ht="12.6" hidden="1"/>
    <row r="3648" ht="12.6" hidden="1"/>
    <row r="3649" ht="12.6" hidden="1"/>
    <row r="3650" ht="12.6" hidden="1"/>
    <row r="3651" ht="12.6" hidden="1"/>
    <row r="3652" ht="12.6" hidden="1"/>
    <row r="3653" ht="12.6" hidden="1"/>
    <row r="3654" ht="12.6" hidden="1"/>
    <row r="3655" ht="12.6" hidden="1"/>
    <row r="3656" ht="12.6" hidden="1"/>
    <row r="3657" ht="12.6" hidden="1"/>
    <row r="3658" ht="12.6" hidden="1"/>
    <row r="3659" ht="12.6" hidden="1"/>
    <row r="3660" ht="12.6" hidden="1"/>
    <row r="3661" ht="12.6" hidden="1"/>
    <row r="3662" ht="12.6" hidden="1"/>
    <row r="3663" ht="12.6" hidden="1"/>
    <row r="3664" ht="12.6" hidden="1"/>
    <row r="3665" ht="12.6" hidden="1"/>
    <row r="3666" ht="12.6" hidden="1"/>
    <row r="3667" ht="12.6" hidden="1"/>
    <row r="3668" ht="12.6" hidden="1"/>
    <row r="3669" ht="12.6" hidden="1"/>
    <row r="3670" ht="12.6" hidden="1"/>
    <row r="3671" ht="12.6" hidden="1"/>
    <row r="3672" ht="12.6" hidden="1"/>
    <row r="3673" ht="12.6" hidden="1"/>
    <row r="3674" ht="12.6" hidden="1"/>
    <row r="3675" ht="12.6" hidden="1"/>
    <row r="3676" ht="12.6" hidden="1"/>
    <row r="3677" ht="12.6" hidden="1"/>
    <row r="3678" ht="12.6" hidden="1"/>
    <row r="3679" ht="12.6" hidden="1"/>
    <row r="3680" ht="12.6" hidden="1"/>
    <row r="3681" ht="12.6" hidden="1"/>
    <row r="3682" ht="12.6" hidden="1"/>
    <row r="3683" ht="12.6" hidden="1"/>
    <row r="3684" ht="12.6" hidden="1"/>
    <row r="3685" ht="12.6" hidden="1"/>
    <row r="3686" ht="12.6" hidden="1"/>
    <row r="3687" ht="12.6" hidden="1"/>
    <row r="3688" ht="12.6" hidden="1"/>
    <row r="3689" ht="12.6" hidden="1"/>
    <row r="3690" ht="12.6" hidden="1"/>
    <row r="3691" ht="12.6" hidden="1"/>
    <row r="3692" ht="12.6" hidden="1"/>
    <row r="3693" ht="12.6" hidden="1"/>
    <row r="3694" ht="12.6" hidden="1"/>
    <row r="3695" ht="12.6" hidden="1"/>
    <row r="3696" ht="12.6" hidden="1"/>
    <row r="3697" ht="12.6" hidden="1"/>
    <row r="3698" ht="12.6" hidden="1"/>
    <row r="3699" ht="12.6" hidden="1"/>
    <row r="3700" ht="12.6" hidden="1"/>
    <row r="3701" ht="12.6" hidden="1"/>
    <row r="3702" ht="12.6" hidden="1"/>
    <row r="3703" ht="12.6" hidden="1"/>
    <row r="3704" ht="12.6" hidden="1"/>
    <row r="3705" ht="12.6" hidden="1"/>
    <row r="3706" ht="12.6" hidden="1"/>
    <row r="3707" ht="12.6" hidden="1"/>
    <row r="3708" ht="12.6" hidden="1"/>
    <row r="3709" ht="12.6" hidden="1"/>
    <row r="3710" ht="12.6" hidden="1"/>
    <row r="3711" ht="12.6" hidden="1"/>
    <row r="3712" ht="12.6" hidden="1"/>
    <row r="3713" ht="12.6" hidden="1"/>
    <row r="3714" ht="12.6" hidden="1"/>
    <row r="3715" ht="12.6" hidden="1"/>
    <row r="3716" ht="12.6" hidden="1"/>
    <row r="3717" ht="12.6" hidden="1"/>
    <row r="3718" ht="12.6" hidden="1"/>
    <row r="3719" ht="12.6" hidden="1"/>
    <row r="3720" ht="12.6" hidden="1"/>
    <row r="3721" ht="12.6" hidden="1"/>
    <row r="3722" ht="12.6" hidden="1"/>
    <row r="3723" ht="12.6" hidden="1"/>
    <row r="3724" ht="12.6" hidden="1"/>
    <row r="3725" ht="12.6" hidden="1"/>
    <row r="3726" ht="12.6" hidden="1"/>
    <row r="3727" ht="12.6" hidden="1"/>
    <row r="3728" ht="12.6" hidden="1"/>
    <row r="3729" ht="12.6" hidden="1"/>
    <row r="3730" ht="12.6" hidden="1"/>
    <row r="3731" ht="12.6" hidden="1"/>
    <row r="3732" ht="12.6" hidden="1"/>
    <row r="3733" ht="12.6" hidden="1"/>
    <row r="3734" ht="12.6" hidden="1"/>
    <row r="3735" ht="12.6" hidden="1"/>
    <row r="3736" ht="12.6" hidden="1"/>
    <row r="3737" ht="12.6" hidden="1"/>
    <row r="3738" ht="12.6" hidden="1"/>
    <row r="3739" ht="12.6" hidden="1"/>
    <row r="3740" ht="12.6" hidden="1"/>
    <row r="3741" ht="12.6" hidden="1"/>
    <row r="3742" ht="12.6" hidden="1"/>
    <row r="3743" ht="12.6" hidden="1"/>
    <row r="3744" ht="12.6" hidden="1"/>
    <row r="3745" ht="12.6" hidden="1"/>
    <row r="3746" ht="12.6" hidden="1"/>
    <row r="3747" ht="12.6" hidden="1"/>
    <row r="3748" ht="12.6" hidden="1"/>
    <row r="3749" ht="12.6" hidden="1"/>
    <row r="3750" ht="12.6" hidden="1"/>
    <row r="3751" ht="12.6" hidden="1"/>
    <row r="3752" ht="12.6" hidden="1"/>
    <row r="3753" ht="12.6" hidden="1"/>
    <row r="3754" ht="12.6" hidden="1"/>
    <row r="3755" ht="12.6" hidden="1"/>
    <row r="3756" ht="12.6" hidden="1"/>
    <row r="3757" ht="12.6" hidden="1"/>
    <row r="3758" ht="12.6" hidden="1"/>
    <row r="3759" ht="12.6" hidden="1"/>
    <row r="3760" ht="12.6" hidden="1"/>
    <row r="3761" ht="12.6" hidden="1"/>
    <row r="3762" ht="12.6" hidden="1"/>
    <row r="3763" ht="12.6" hidden="1"/>
    <row r="3764" ht="12.6" hidden="1"/>
    <row r="3765" ht="12.6" hidden="1"/>
    <row r="3766" ht="12.6" hidden="1"/>
    <row r="3767" ht="12.6" hidden="1"/>
    <row r="3768" ht="12.6" hidden="1"/>
    <row r="3769" ht="12.6" hidden="1"/>
    <row r="3770" ht="12.6" hidden="1"/>
    <row r="3771" ht="12.6" hidden="1"/>
    <row r="3772" ht="12.6" hidden="1"/>
    <row r="3773" ht="12.6" hidden="1"/>
    <row r="3774" ht="12.6" hidden="1"/>
    <row r="3775" ht="12.6" hidden="1"/>
    <row r="3776" ht="12.6" hidden="1"/>
    <row r="3777" ht="12.6" hidden="1"/>
    <row r="3778" ht="12.6" hidden="1"/>
    <row r="3779" ht="12.6" hidden="1"/>
    <row r="3780" ht="12.6" hidden="1"/>
    <row r="3781" ht="12.6" hidden="1"/>
    <row r="3782" ht="12.6" hidden="1"/>
    <row r="3783" ht="12.6" hidden="1"/>
    <row r="3784" ht="12.6" hidden="1"/>
    <row r="3785" ht="12.6" hidden="1"/>
    <row r="3786" ht="12.6" hidden="1"/>
    <row r="3787" ht="12.6" hidden="1"/>
    <row r="3788" ht="12.6" hidden="1"/>
    <row r="3789" ht="12.6" hidden="1"/>
    <row r="3790" ht="12.6" hidden="1"/>
    <row r="3791" ht="12.6" hidden="1"/>
    <row r="3792" ht="12.6" hidden="1"/>
    <row r="3793" ht="12.6" hidden="1"/>
    <row r="3794" ht="12.6" hidden="1"/>
    <row r="3795" ht="12.6" hidden="1"/>
    <row r="3796" ht="12.6" hidden="1"/>
    <row r="3797" ht="12.6" hidden="1"/>
    <row r="3798" ht="12.6" hidden="1"/>
    <row r="3799" ht="12.6" hidden="1"/>
    <row r="3800" ht="12.6" hidden="1"/>
    <row r="3801" ht="12.6" hidden="1"/>
    <row r="3802" ht="12.6" hidden="1"/>
    <row r="3803" ht="12.6" hidden="1"/>
    <row r="3804" ht="12.6" hidden="1"/>
    <row r="3805" ht="12.6" hidden="1"/>
    <row r="3806" ht="12.6" hidden="1"/>
    <row r="3807" ht="12.6" hidden="1"/>
    <row r="3808" ht="12.6" hidden="1"/>
    <row r="3809" ht="12.6" hidden="1"/>
    <row r="3810" ht="12.6" hidden="1"/>
    <row r="3811" ht="12.6" hidden="1"/>
    <row r="3812" ht="12.6" hidden="1"/>
    <row r="3813" ht="12.6" hidden="1"/>
    <row r="3814" ht="12.6" hidden="1"/>
    <row r="3815" ht="12.6" hidden="1"/>
    <row r="3816" ht="12.6" hidden="1"/>
    <row r="3817" ht="12.6" hidden="1"/>
    <row r="3818" ht="12.6" hidden="1"/>
    <row r="3819" ht="12.6" hidden="1"/>
    <row r="3820" ht="12.6" hidden="1"/>
    <row r="3821" ht="12.6" hidden="1"/>
    <row r="3822" ht="12.6" hidden="1"/>
    <row r="3823" ht="12.6" hidden="1"/>
    <row r="3824" ht="12.6" hidden="1"/>
    <row r="3825" ht="12.6" hidden="1"/>
    <row r="3826" ht="12.6" hidden="1"/>
    <row r="3827" ht="12.6" hidden="1"/>
    <row r="3828" ht="12.6" hidden="1"/>
    <row r="3829" ht="12.6" hidden="1"/>
    <row r="3830" ht="12.6" hidden="1"/>
    <row r="3831" ht="12.6" hidden="1"/>
    <row r="3832" ht="12.6" hidden="1"/>
    <row r="3833" ht="12.6" hidden="1"/>
    <row r="3834" ht="12.6" hidden="1"/>
    <row r="3835" ht="12.6" hidden="1"/>
    <row r="3836" ht="12.6" hidden="1"/>
    <row r="3837" ht="12.6" hidden="1"/>
    <row r="3838" ht="12.6" hidden="1"/>
    <row r="3839" ht="12.6" hidden="1"/>
    <row r="3840" ht="12.6" hidden="1"/>
    <row r="3841" ht="12.6" hidden="1"/>
    <row r="3842" ht="12.6" hidden="1"/>
    <row r="3843" ht="12.6" hidden="1"/>
    <row r="3844" ht="12.6" hidden="1"/>
    <row r="3845" ht="12.6" hidden="1"/>
    <row r="3846" ht="12.6" hidden="1"/>
    <row r="3847" ht="12.6" hidden="1"/>
    <row r="3848" ht="12.6" hidden="1"/>
    <row r="3849" ht="12.6" hidden="1"/>
    <row r="3850" ht="12.6" hidden="1"/>
    <row r="3851" ht="12.6" hidden="1"/>
    <row r="3852" ht="12.6" hidden="1"/>
    <row r="3853" ht="12.6" hidden="1"/>
    <row r="3854" ht="12.6" hidden="1"/>
    <row r="3855" ht="12.6" hidden="1"/>
    <row r="3856" ht="12.6" hidden="1"/>
    <row r="3857" ht="12.6" hidden="1"/>
    <row r="3858" ht="12.6" hidden="1"/>
    <row r="3859" ht="12.6" hidden="1"/>
    <row r="3860" ht="12.6" hidden="1"/>
    <row r="3861" ht="12.6" hidden="1"/>
    <row r="3862" ht="12.6" hidden="1"/>
    <row r="3863" ht="12.6" hidden="1"/>
    <row r="3864" ht="12.6" hidden="1"/>
    <row r="3865" ht="12.6" hidden="1"/>
    <row r="3866" ht="12.6" hidden="1"/>
    <row r="3867" ht="12.6" hidden="1"/>
    <row r="3868" ht="12.6" hidden="1"/>
    <row r="3869" ht="12.6" hidden="1"/>
    <row r="3870" ht="12.6" hidden="1"/>
    <row r="3871" ht="12.6" hidden="1"/>
    <row r="3872" ht="12.6" hidden="1"/>
    <row r="3873" ht="12.6" hidden="1"/>
    <row r="3874" ht="12.6" hidden="1"/>
    <row r="3875" ht="12.6" hidden="1"/>
    <row r="3876" ht="12.6" hidden="1"/>
    <row r="3877" ht="12.6" hidden="1"/>
    <row r="3878" ht="12.6" hidden="1"/>
    <row r="3879" ht="12.6" hidden="1"/>
    <row r="3880" ht="12.6" hidden="1"/>
    <row r="3881" ht="12.6" hidden="1"/>
    <row r="3882" ht="12.6" hidden="1"/>
    <row r="3883" ht="12.6" hidden="1"/>
    <row r="3884" ht="12.6" hidden="1"/>
    <row r="3885" ht="12.6" hidden="1"/>
    <row r="3886" ht="12.6" hidden="1"/>
    <row r="3887" ht="12.6" hidden="1"/>
    <row r="3888" ht="12.6" hidden="1"/>
    <row r="3889" ht="12.6" hidden="1"/>
    <row r="3890" ht="12.6" hidden="1"/>
    <row r="3891" ht="12.6" hidden="1"/>
    <row r="3892" ht="12.6" hidden="1"/>
    <row r="3893" ht="12.6" hidden="1"/>
    <row r="3894" ht="12.6" hidden="1"/>
    <row r="3895" ht="12.6" hidden="1"/>
    <row r="3896" ht="12.6" hidden="1"/>
    <row r="3897" ht="12.6" hidden="1"/>
    <row r="3898" ht="12.6" hidden="1"/>
    <row r="3899" ht="12.6" hidden="1"/>
    <row r="3900" ht="12.6" hidden="1"/>
    <row r="3901" ht="12.6" hidden="1"/>
    <row r="3902" ht="12.6" hidden="1"/>
    <row r="3903" ht="12.6" hidden="1"/>
    <row r="3904" ht="12.6" hidden="1"/>
    <row r="3905" ht="12.6" hidden="1"/>
    <row r="3906" ht="12.6" hidden="1"/>
    <row r="3907" ht="12.6" hidden="1"/>
    <row r="3908" ht="12.6" hidden="1"/>
    <row r="3909" ht="12.6" hidden="1"/>
    <row r="3910" ht="12.6" hidden="1"/>
    <row r="3911" ht="12.6" hidden="1"/>
    <row r="3912" ht="12.6" hidden="1"/>
    <row r="3913" ht="12.6" hidden="1"/>
    <row r="3914" ht="12.6" hidden="1"/>
    <row r="3915" ht="12.6" hidden="1"/>
    <row r="3916" ht="12.6" hidden="1"/>
    <row r="3917" ht="12.6" hidden="1"/>
    <row r="3918" ht="12.6" hidden="1"/>
    <row r="3919" ht="12.6" hidden="1"/>
    <row r="3920" ht="12.6" hidden="1"/>
    <row r="3921" ht="12.6" hidden="1"/>
    <row r="3922" ht="12.6" hidden="1"/>
    <row r="3923" ht="12.6" hidden="1"/>
    <row r="3924" ht="12.6" hidden="1"/>
    <row r="3925" ht="12.6" hidden="1"/>
    <row r="3926" ht="12.6" hidden="1"/>
    <row r="3927" ht="12.6" hidden="1"/>
    <row r="3928" ht="12.6" hidden="1"/>
    <row r="3929" ht="12.6" hidden="1"/>
    <row r="3930" ht="12.6" hidden="1"/>
    <row r="3931" ht="12.6" hidden="1"/>
    <row r="3932" ht="12.6" hidden="1"/>
    <row r="3933" ht="12.6" hidden="1"/>
    <row r="3934" ht="12.6" hidden="1"/>
    <row r="3935" ht="12.6" hidden="1"/>
    <row r="3936" ht="12.6" hidden="1"/>
    <row r="3937" ht="12.6" hidden="1"/>
    <row r="3938" ht="12.6" hidden="1"/>
    <row r="3939" ht="12.6" hidden="1"/>
    <row r="3940" ht="12.6" hidden="1"/>
    <row r="3941" ht="12.6" hidden="1"/>
    <row r="3942" ht="12.6" hidden="1"/>
    <row r="3943" ht="12.6" hidden="1"/>
    <row r="3944" ht="12.6" hidden="1"/>
    <row r="3945" ht="12.6" hidden="1"/>
    <row r="3946" ht="12.6" hidden="1"/>
    <row r="3947" ht="12.6" hidden="1"/>
    <row r="3948" ht="12.6" hidden="1"/>
    <row r="3949" ht="12.6" hidden="1"/>
    <row r="3950" ht="12.6" hidden="1"/>
    <row r="3951" ht="12.6" hidden="1"/>
    <row r="3952" ht="12.6" hidden="1"/>
    <row r="3953" ht="12.6" hidden="1"/>
    <row r="3954" ht="12.6" hidden="1"/>
    <row r="3955" ht="12.6" hidden="1"/>
    <row r="3956" ht="12.6" hidden="1"/>
    <row r="3957" ht="12.6" hidden="1"/>
    <row r="3958" ht="12.6" hidden="1"/>
    <row r="3959" ht="12.6" hidden="1"/>
    <row r="3960" ht="12.6" hidden="1"/>
    <row r="3961" ht="12.6" hidden="1"/>
    <row r="3962" ht="12.6" hidden="1"/>
    <row r="3963" ht="12.6" hidden="1"/>
    <row r="3964" ht="12.6" hidden="1"/>
    <row r="3965" ht="12.6" hidden="1"/>
    <row r="3966" ht="12.6" hidden="1"/>
    <row r="3967" ht="12.6" hidden="1"/>
    <row r="3968" ht="12.6" hidden="1"/>
    <row r="3969" ht="12.6" hidden="1"/>
    <row r="3970" ht="12.6" hidden="1"/>
    <row r="3971" ht="12.6" hidden="1"/>
    <row r="3972" ht="12.6" hidden="1"/>
    <row r="3973" ht="12.6" hidden="1"/>
    <row r="3974" ht="12.6" hidden="1"/>
    <row r="3975" ht="12.6" hidden="1"/>
    <row r="3976" ht="12.6" hidden="1"/>
    <row r="3977" ht="12.6" hidden="1"/>
    <row r="3978" ht="12.6" hidden="1"/>
    <row r="3979" ht="12.6" hidden="1"/>
    <row r="3980" ht="12.6" hidden="1"/>
    <row r="3981" ht="12.6" hidden="1"/>
    <row r="3982" ht="12.6" hidden="1"/>
    <row r="3983" ht="12.6" hidden="1"/>
    <row r="3984" ht="12.6" hidden="1"/>
    <row r="3985" ht="12.6" hidden="1"/>
    <row r="3986" ht="12.6" hidden="1"/>
    <row r="3987" ht="12.6" hidden="1"/>
    <row r="3988" ht="12.6" hidden="1"/>
    <row r="3989" ht="12.6" hidden="1"/>
    <row r="3990" ht="12.6" hidden="1"/>
    <row r="3991" ht="12.6" hidden="1"/>
    <row r="3992" ht="12.6" hidden="1"/>
    <row r="3993" ht="12.6" hidden="1"/>
    <row r="3994" ht="12.6" hidden="1"/>
    <row r="3995" ht="12.6" hidden="1"/>
    <row r="3996" ht="12.6" hidden="1"/>
    <row r="3997" ht="12.6" hidden="1"/>
    <row r="3998" ht="12.6" hidden="1"/>
    <row r="3999" ht="12.6" hidden="1"/>
    <row r="4000" ht="12.6" hidden="1"/>
    <row r="4001" ht="12.6" hidden="1"/>
    <row r="4002" ht="12.6" hidden="1"/>
    <row r="4003" ht="12.6" hidden="1"/>
    <row r="4004" ht="12.6" hidden="1"/>
    <row r="4005" ht="12.6" hidden="1"/>
    <row r="4006" ht="12.6" hidden="1"/>
    <row r="4007" ht="12.6" hidden="1"/>
    <row r="4008" ht="12.6" hidden="1"/>
    <row r="4009" ht="12.6" hidden="1"/>
    <row r="4010" ht="12.6" hidden="1"/>
    <row r="4011" ht="12.6" hidden="1"/>
    <row r="4012" ht="12.6" hidden="1"/>
    <row r="4013" ht="12.6" hidden="1"/>
    <row r="4014" ht="12.6" hidden="1"/>
    <row r="4015" ht="12.6" hidden="1"/>
    <row r="4016" ht="12.6" hidden="1"/>
    <row r="4017" ht="12.6" hidden="1"/>
    <row r="4018" ht="12.6" hidden="1"/>
    <row r="4019" ht="12.6" hidden="1"/>
    <row r="4020" ht="12.6" hidden="1"/>
    <row r="4021" ht="12.6" hidden="1"/>
    <row r="4022" ht="12.6" hidden="1"/>
    <row r="4023" ht="12.6" hidden="1"/>
    <row r="4024" ht="12.6" hidden="1"/>
    <row r="4025" ht="12.6" hidden="1"/>
    <row r="4026" ht="12.6" hidden="1"/>
    <row r="4027" ht="12.6" hidden="1"/>
    <row r="4028" ht="12.6" hidden="1"/>
    <row r="4029" ht="12.6" hidden="1"/>
    <row r="4030" ht="12.6" hidden="1"/>
    <row r="4031" ht="12.6" hidden="1"/>
    <row r="4032" ht="12.6" hidden="1"/>
    <row r="4033" ht="12.6" hidden="1"/>
    <row r="4034" ht="12.6" hidden="1"/>
    <row r="4035" ht="12.6" hidden="1"/>
    <row r="4036" ht="12.6" hidden="1"/>
    <row r="4037" ht="12.6" hidden="1"/>
    <row r="4038" ht="12.6" hidden="1"/>
    <row r="4039" ht="12.6" hidden="1"/>
    <row r="4040" ht="12.6" hidden="1"/>
    <row r="4041" ht="12.6" hidden="1"/>
    <row r="4042" ht="12.6" hidden="1"/>
    <row r="4043" ht="12.6" hidden="1"/>
    <row r="4044" ht="12.6" hidden="1"/>
    <row r="4045" ht="12.6" hidden="1"/>
    <row r="4046" ht="12.6" hidden="1"/>
    <row r="4047" ht="12.6" hidden="1"/>
    <row r="4048" ht="12.6" hidden="1"/>
    <row r="4049" ht="12.6" hidden="1"/>
    <row r="4050" ht="12.6" hidden="1"/>
    <row r="4051" ht="12.6" hidden="1"/>
    <row r="4052" ht="12.6" hidden="1"/>
    <row r="4053" ht="12.6" hidden="1"/>
    <row r="4054" ht="12.6" hidden="1"/>
    <row r="4055" ht="12.6" hidden="1"/>
    <row r="4056" ht="12.6" hidden="1"/>
    <row r="4057" ht="12.6" hidden="1"/>
    <row r="4058" ht="12.6" hidden="1"/>
    <row r="4059" ht="12.6" hidden="1"/>
    <row r="4060" ht="12.6" hidden="1"/>
    <row r="4061" ht="12.6" hidden="1"/>
    <row r="4062" ht="12.6" hidden="1"/>
    <row r="4063" ht="12.6" hidden="1"/>
    <row r="4064" ht="12.6" hidden="1"/>
    <row r="4065" ht="12.6" hidden="1"/>
    <row r="4066" ht="12.6" hidden="1"/>
    <row r="4067" ht="12.6" hidden="1"/>
    <row r="4068" ht="12.6" hidden="1"/>
    <row r="4069" ht="12.6" hidden="1"/>
    <row r="4070" ht="12.6" hidden="1"/>
    <row r="4071" ht="12.6" hidden="1"/>
    <row r="4072" ht="12.6" hidden="1"/>
    <row r="4073" ht="12.6" hidden="1"/>
    <row r="4074" ht="12.6" hidden="1"/>
    <row r="4075" ht="12.6" hidden="1"/>
    <row r="4076" ht="12.6" hidden="1"/>
    <row r="4077" ht="12.6" hidden="1"/>
    <row r="4078" ht="12.6" hidden="1"/>
    <row r="4079" ht="12.6" hidden="1"/>
    <row r="4080" ht="12.6" hidden="1"/>
    <row r="4081" ht="12.6" hidden="1"/>
    <row r="4082" ht="12.6" hidden="1"/>
    <row r="4083" ht="12.6" hidden="1"/>
    <row r="4084" ht="12.6" hidden="1"/>
    <row r="4085" ht="12.6" hidden="1"/>
    <row r="4086" ht="12.6" hidden="1"/>
    <row r="4087" ht="12.6" hidden="1"/>
    <row r="4088" ht="12.6" hidden="1"/>
    <row r="4089" ht="12.6" hidden="1"/>
    <row r="4090" ht="12.6" hidden="1"/>
    <row r="4091" ht="12.6" hidden="1"/>
    <row r="4092" ht="12.6" hidden="1"/>
    <row r="4093" ht="12.6" hidden="1"/>
    <row r="4094" ht="12.6" hidden="1"/>
    <row r="4095" ht="12.6" hidden="1"/>
    <row r="4096" ht="12.6" hidden="1"/>
    <row r="4097" ht="12.6" hidden="1"/>
    <row r="4098" ht="12.6" hidden="1"/>
    <row r="4099" ht="12.6" hidden="1"/>
    <row r="4100" ht="12.6" hidden="1"/>
    <row r="4101" ht="12.6" hidden="1"/>
    <row r="4102" ht="12.6" hidden="1"/>
    <row r="4103" ht="12.6" hidden="1"/>
    <row r="4104" ht="12.6" hidden="1"/>
    <row r="4105" ht="12.6" hidden="1"/>
    <row r="4106" ht="12.6" hidden="1"/>
    <row r="4107" ht="12.6" hidden="1"/>
    <row r="4108" ht="12.6" hidden="1"/>
    <row r="4109" ht="12.6" hidden="1"/>
    <row r="4110" ht="12.6" hidden="1"/>
    <row r="4111" ht="12.6" hidden="1"/>
    <row r="4112" ht="12.6" hidden="1"/>
    <row r="4113" ht="12.6" hidden="1"/>
    <row r="4114" ht="12.6" hidden="1"/>
    <row r="4115" ht="12.6" hidden="1"/>
    <row r="4116" ht="12.6" hidden="1"/>
    <row r="4117" ht="12.6" hidden="1"/>
    <row r="4118" ht="12.6" hidden="1"/>
    <row r="4119" ht="12.6" hidden="1"/>
    <row r="4120" ht="12.6" hidden="1"/>
    <row r="4121" ht="12.6" hidden="1"/>
    <row r="4122" ht="12.6" hidden="1"/>
    <row r="4123" ht="12.6" hidden="1"/>
    <row r="4124" ht="12.6" hidden="1"/>
    <row r="4125" ht="12.6" hidden="1"/>
    <row r="4126" ht="12.6" hidden="1"/>
    <row r="4127" ht="12.6" hidden="1"/>
    <row r="4128" ht="12.6" hidden="1"/>
    <row r="4129" ht="12.6" hidden="1"/>
    <row r="4130" ht="12.6" hidden="1"/>
    <row r="4131" ht="12.6" hidden="1"/>
    <row r="4132" ht="12.6" hidden="1"/>
    <row r="4133" ht="12.6" hidden="1"/>
    <row r="4134" ht="12.6" hidden="1"/>
    <row r="4135" ht="12.6" hidden="1"/>
    <row r="4136" ht="12.6" hidden="1"/>
    <row r="4137" ht="12.6" hidden="1"/>
    <row r="4138" ht="12.6" hidden="1"/>
    <row r="4139" ht="12.6" hidden="1"/>
    <row r="4140" ht="12.6" hidden="1"/>
    <row r="4141" ht="12.6" hidden="1"/>
    <row r="4142" ht="12.6" hidden="1"/>
    <row r="4143" ht="12.6" hidden="1"/>
    <row r="4144" ht="12.6" hidden="1"/>
    <row r="4145" ht="12.6" hidden="1"/>
    <row r="4146" ht="12.6" hidden="1"/>
    <row r="4147" ht="12.6" hidden="1"/>
    <row r="4148" ht="12.6" hidden="1"/>
    <row r="4149" ht="12.6" hidden="1"/>
    <row r="4150" ht="12.6" hidden="1"/>
    <row r="4151" ht="12.6" hidden="1"/>
    <row r="4152" ht="12.6" hidden="1"/>
    <row r="4153" ht="12.6" hidden="1"/>
    <row r="4154" ht="12.6" hidden="1"/>
    <row r="4155" ht="12.6" hidden="1"/>
    <row r="4156" ht="12.6" hidden="1"/>
    <row r="4157" ht="12.6" hidden="1"/>
    <row r="4158" ht="12.6" hidden="1"/>
    <row r="4159" ht="12.6" hidden="1"/>
    <row r="4160" ht="12.6" hidden="1"/>
    <row r="4161" ht="12.6" hidden="1"/>
    <row r="4162" ht="12.6" hidden="1"/>
    <row r="4163" ht="12.6" hidden="1"/>
    <row r="4164" ht="12.6" hidden="1"/>
    <row r="4165" ht="12.6" hidden="1"/>
    <row r="4166" ht="12.6" hidden="1"/>
    <row r="4167" ht="12.6" hidden="1"/>
    <row r="4168" ht="12.6" hidden="1"/>
    <row r="4169" ht="12.6" hidden="1"/>
    <row r="4170" ht="12.6" hidden="1"/>
    <row r="4171" ht="12.6" hidden="1"/>
    <row r="4172" ht="12.6" hidden="1"/>
    <row r="4173" ht="12.6" hidden="1"/>
    <row r="4174" ht="12.6" hidden="1"/>
    <row r="4175" ht="12.6" hidden="1"/>
    <row r="4176" ht="12.6" hidden="1"/>
    <row r="4177" ht="12.6" hidden="1"/>
    <row r="4178" ht="12.6" hidden="1"/>
    <row r="4179" ht="12.6" hidden="1"/>
    <row r="4180" ht="12.6" hidden="1"/>
    <row r="4181" ht="12.6" hidden="1"/>
    <row r="4182" ht="12.6" hidden="1"/>
    <row r="4183" ht="12.6" hidden="1"/>
    <row r="4184" ht="12.6" hidden="1"/>
    <row r="4185" ht="12.6" hidden="1"/>
    <row r="4186" ht="12.6" hidden="1"/>
    <row r="4187" ht="12.6" hidden="1"/>
    <row r="4188" ht="12.6" hidden="1"/>
    <row r="4189" ht="12.6" hidden="1"/>
    <row r="4190" ht="12.6" hidden="1"/>
    <row r="4191" ht="12.6" hidden="1"/>
    <row r="4192" ht="12.6" hidden="1"/>
    <row r="4193" ht="12.6" hidden="1"/>
    <row r="4194" ht="12.6" hidden="1"/>
    <row r="4195" ht="12.6" hidden="1"/>
    <row r="4196" ht="12.6" hidden="1"/>
    <row r="4197" ht="12.6" hidden="1"/>
    <row r="4198" ht="12.6" hidden="1"/>
    <row r="4199" ht="12.6" hidden="1"/>
    <row r="4200" ht="12.6" hidden="1"/>
    <row r="4201" ht="12.6" hidden="1"/>
    <row r="4202" ht="12.6" hidden="1"/>
    <row r="4203" ht="12.6" hidden="1"/>
    <row r="4204" ht="12.6" hidden="1"/>
    <row r="4205" ht="12.6" hidden="1"/>
    <row r="4206" ht="12.6" hidden="1"/>
    <row r="4207" ht="12.6" hidden="1"/>
    <row r="4208" ht="12.6" hidden="1"/>
    <row r="4209" ht="12.6" hidden="1"/>
    <row r="4210" ht="12.6" hidden="1"/>
    <row r="4211" ht="12.6" hidden="1"/>
    <row r="4212" ht="12.6" hidden="1"/>
    <row r="4213" ht="12.6" hidden="1"/>
    <row r="4214" ht="12.6" hidden="1"/>
    <row r="4215" ht="12.6" hidden="1"/>
    <row r="4216" ht="12.6" hidden="1"/>
    <row r="4217" ht="12.6" hidden="1"/>
    <row r="4218" ht="12.6" hidden="1"/>
    <row r="4219" ht="12.6" hidden="1"/>
    <row r="4220" ht="12.6" hidden="1"/>
    <row r="4221" ht="12.6" hidden="1"/>
    <row r="4222" ht="12.6" hidden="1"/>
    <row r="4223" ht="12.6" hidden="1"/>
    <row r="4224" ht="12.6" hidden="1"/>
    <row r="4225" ht="12.6" hidden="1"/>
    <row r="4226" ht="12.6" hidden="1"/>
    <row r="4227" ht="12.6" hidden="1"/>
    <row r="4228" ht="12.6" hidden="1"/>
    <row r="4229" ht="12.6" hidden="1"/>
    <row r="4230" ht="12.6" hidden="1"/>
    <row r="4231" ht="12.6" hidden="1"/>
    <row r="4232" ht="12.6" hidden="1"/>
    <row r="4233" ht="12.6" hidden="1"/>
    <row r="4234" ht="12.6" hidden="1"/>
    <row r="4235" ht="12.6" hidden="1"/>
    <row r="4236" ht="12.6" hidden="1"/>
    <row r="4237" ht="12.6" hidden="1"/>
    <row r="4238" ht="12.6" hidden="1"/>
    <row r="4239" ht="12.6" hidden="1"/>
    <row r="4240" ht="12.6" hidden="1"/>
    <row r="4241" ht="12.6" hidden="1"/>
    <row r="4242" ht="12.6" hidden="1"/>
    <row r="4243" ht="12.6" hidden="1"/>
    <row r="4244" ht="12.6" hidden="1"/>
    <row r="4245" ht="12.6" hidden="1"/>
    <row r="4246" ht="12.6" hidden="1"/>
    <row r="4247" ht="12.6" hidden="1"/>
    <row r="4248" ht="12.6" hidden="1"/>
    <row r="4249" ht="12.6" hidden="1"/>
    <row r="4250" ht="12.6" hidden="1"/>
    <row r="4251" ht="12.6" hidden="1"/>
    <row r="4252" ht="12.6" hidden="1"/>
    <row r="4253" ht="12.6" hidden="1"/>
    <row r="4254" ht="12.6" hidden="1"/>
    <row r="4255" ht="12.6" hidden="1"/>
    <row r="4256" ht="12.6" hidden="1"/>
    <row r="4257" ht="12.6" hidden="1"/>
    <row r="4258" ht="12.6" hidden="1"/>
    <row r="4259" ht="12.6" hidden="1"/>
    <row r="4260" ht="12.6" hidden="1"/>
    <row r="4261" ht="12.6" hidden="1"/>
    <row r="4262" ht="12.6" hidden="1"/>
    <row r="4263" ht="12.6" hidden="1"/>
    <row r="4264" ht="12.6" hidden="1"/>
    <row r="4265" ht="12.6" hidden="1"/>
    <row r="4266" ht="12.6" hidden="1"/>
    <row r="4267" ht="12.6" hidden="1"/>
    <row r="4268" ht="12.6" hidden="1"/>
    <row r="4269" ht="12.6" hidden="1"/>
    <row r="4270" ht="12.6" hidden="1"/>
    <row r="4271" ht="12.6" hidden="1"/>
    <row r="4272" ht="12.6" hidden="1"/>
    <row r="4273" ht="12.6" hidden="1"/>
    <row r="4274" ht="12.6" hidden="1"/>
    <row r="4275" ht="12.6" hidden="1"/>
    <row r="4276" ht="12.6" hidden="1"/>
    <row r="4277" ht="12.6" hidden="1"/>
    <row r="4278" ht="12.6" hidden="1"/>
    <row r="4279" ht="12.6" hidden="1"/>
    <row r="4280" ht="12.6" hidden="1"/>
    <row r="4281" ht="12.6" hidden="1"/>
    <row r="4282" ht="12.6" hidden="1"/>
    <row r="4283" ht="12.6" hidden="1"/>
    <row r="4284" ht="12.6" hidden="1"/>
    <row r="4285" ht="12.6" hidden="1"/>
    <row r="4286" ht="12.6" hidden="1"/>
    <row r="4287" ht="12.6" hidden="1"/>
    <row r="4288" ht="12.6" hidden="1"/>
    <row r="4289" ht="12.6" hidden="1"/>
    <row r="4290" ht="12.6" hidden="1"/>
    <row r="4291" ht="12.6" hidden="1"/>
    <row r="4292" ht="12.6" hidden="1"/>
    <row r="4293" ht="12.6" hidden="1"/>
    <row r="4294" ht="12.6" hidden="1"/>
    <row r="4295" ht="12.6" hidden="1"/>
    <row r="4296" ht="12.6" hidden="1"/>
    <row r="4297" ht="12.6" hidden="1"/>
    <row r="4298" ht="12.6" hidden="1"/>
    <row r="4299" ht="12.6" hidden="1"/>
    <row r="4300" ht="12.6" hidden="1"/>
    <row r="4301" ht="12.6" hidden="1"/>
    <row r="4302" ht="12.6" hidden="1"/>
    <row r="4303" ht="12.6" hidden="1"/>
    <row r="4304" ht="12.6" hidden="1"/>
    <row r="4305" ht="12.6" hidden="1"/>
    <row r="4306" ht="12.6" hidden="1"/>
    <row r="4307" ht="12.6" hidden="1"/>
    <row r="4308" ht="12.6" hidden="1"/>
    <row r="4309" ht="12.6" hidden="1"/>
    <row r="4310" ht="12.6" hidden="1"/>
    <row r="4311" ht="12.6" hidden="1"/>
    <row r="4312" ht="12.6" hidden="1"/>
    <row r="4313" ht="12.6" hidden="1"/>
    <row r="4314" ht="12.6" hidden="1"/>
    <row r="4315" ht="12.6" hidden="1"/>
    <row r="4316" ht="12.6" hidden="1"/>
    <row r="4317" ht="12.6" hidden="1"/>
    <row r="4318" ht="12.6" hidden="1"/>
    <row r="4319" ht="12.6" hidden="1"/>
    <row r="4320" ht="12.6" hidden="1"/>
    <row r="4321" ht="12.6" hidden="1"/>
    <row r="4322" ht="12.6" hidden="1"/>
    <row r="4323" ht="12.6" hidden="1"/>
    <row r="4324" ht="12.6" hidden="1"/>
    <row r="4325" ht="12.6" hidden="1"/>
    <row r="4326" ht="12.6" hidden="1"/>
    <row r="4327" ht="12.6" hidden="1"/>
    <row r="4328" ht="12.6" hidden="1"/>
    <row r="4329" ht="12.6" hidden="1"/>
    <row r="4330" ht="12.6" hidden="1"/>
    <row r="4331" ht="12.6" hidden="1"/>
    <row r="4332" ht="12.6" hidden="1"/>
    <row r="4333" ht="12.6" hidden="1"/>
    <row r="4334" ht="12.6" hidden="1"/>
    <row r="4335" ht="12.6" hidden="1"/>
    <row r="4336" ht="12.6" hidden="1"/>
    <row r="4337" ht="12.6" hidden="1"/>
    <row r="4338" ht="12.6" hidden="1"/>
    <row r="4339" ht="12.6" hidden="1"/>
    <row r="4340" ht="12.6" hidden="1"/>
    <row r="4341" ht="12.6" hidden="1"/>
    <row r="4342" ht="12.6" hidden="1"/>
    <row r="4343" ht="12.6" hidden="1"/>
    <row r="4344" ht="12.6" hidden="1"/>
    <row r="4345" ht="12.6" hidden="1"/>
    <row r="4346" ht="12.6" hidden="1"/>
    <row r="4347" ht="12.6" hidden="1"/>
    <row r="4348" ht="12.6" hidden="1"/>
    <row r="4349" ht="12.6" hidden="1"/>
    <row r="4350" ht="12.6" hidden="1"/>
    <row r="4351" ht="12.6" hidden="1"/>
    <row r="4352" ht="12.6" hidden="1"/>
    <row r="4353" ht="12.6" hidden="1"/>
    <row r="4354" ht="12.6" hidden="1"/>
    <row r="4355" ht="12.6" hidden="1"/>
    <row r="4356" ht="12.6" hidden="1"/>
    <row r="4357" ht="12.6" hidden="1"/>
    <row r="4358" ht="12.6" hidden="1"/>
    <row r="4359" ht="12.6" hidden="1"/>
    <row r="4360" ht="12.6" hidden="1"/>
    <row r="4361" ht="12.6" hidden="1"/>
    <row r="4362" ht="12.6" hidden="1"/>
    <row r="4363" ht="12.6" hidden="1"/>
    <row r="4364" ht="12.6" hidden="1"/>
    <row r="4365" ht="12.6" hidden="1"/>
    <row r="4366" ht="12.6" hidden="1"/>
    <row r="4367" ht="12.6" hidden="1"/>
    <row r="4368" ht="12.6" hidden="1"/>
    <row r="4369" ht="12.6" hidden="1"/>
    <row r="4370" ht="12.6" hidden="1"/>
    <row r="4371" ht="12.6" hidden="1"/>
    <row r="4372" ht="12.6" hidden="1"/>
    <row r="4373" ht="12.6" hidden="1"/>
    <row r="4374" ht="12.6" hidden="1"/>
    <row r="4375" ht="12.6" hidden="1"/>
    <row r="4376" ht="12.6" hidden="1"/>
    <row r="4377" ht="12.6" hidden="1"/>
    <row r="4378" ht="12.6" hidden="1"/>
    <row r="4379" ht="12.6" hidden="1"/>
    <row r="4380" ht="12.6" hidden="1"/>
    <row r="4381" ht="12.6" hidden="1"/>
    <row r="4382" ht="12.6" hidden="1"/>
    <row r="4383" ht="12.6" hidden="1"/>
    <row r="4384" ht="12.6" hidden="1"/>
    <row r="4385" ht="12.6" hidden="1"/>
    <row r="4386" ht="12.6" hidden="1"/>
    <row r="4387" ht="12.6" hidden="1"/>
    <row r="4388" ht="12.6" hidden="1"/>
    <row r="4389" ht="12.6" hidden="1"/>
    <row r="4390" ht="12.6" hidden="1"/>
    <row r="4391" ht="12.6" hidden="1"/>
    <row r="4392" ht="12.6" hidden="1"/>
    <row r="4393" ht="12.6" hidden="1"/>
    <row r="4394" ht="12.6" hidden="1"/>
    <row r="4395" ht="12.6" hidden="1"/>
    <row r="4396" ht="12.6" hidden="1"/>
    <row r="4397" ht="12.6" hidden="1"/>
    <row r="4398" ht="12.6" hidden="1"/>
    <row r="4399" ht="12.6" hidden="1"/>
    <row r="4400" ht="12.6" hidden="1"/>
    <row r="4401" ht="12.6" hidden="1"/>
    <row r="4402" ht="12.6" hidden="1"/>
    <row r="4403" ht="12.6" hidden="1"/>
    <row r="4404" ht="12.6" hidden="1"/>
    <row r="4405" ht="12.6" hidden="1"/>
    <row r="4406" ht="12.6" hidden="1"/>
    <row r="4407" ht="12.6" hidden="1"/>
    <row r="4408" ht="12.6" hidden="1"/>
    <row r="4409" ht="12.6" hidden="1"/>
    <row r="4410" ht="12.6" hidden="1"/>
    <row r="4411" ht="12.6" hidden="1"/>
    <row r="4412" ht="12.6" hidden="1"/>
    <row r="4413" ht="12.6" hidden="1"/>
    <row r="4414" ht="12.6" hidden="1"/>
    <row r="4415" ht="12.6" hidden="1"/>
    <row r="4416" ht="12.6" hidden="1"/>
    <row r="4417" ht="12.6" hidden="1"/>
    <row r="4418" ht="12.6" hidden="1"/>
    <row r="4419" ht="12.6" hidden="1"/>
    <row r="4420" ht="12.6" hidden="1"/>
    <row r="4421" ht="12.6" hidden="1"/>
    <row r="4422" ht="12.6" hidden="1"/>
    <row r="4423" ht="12.6" hidden="1"/>
    <row r="4424" ht="12.6" hidden="1"/>
    <row r="4425" ht="12.6" hidden="1"/>
    <row r="4426" ht="12.6" hidden="1"/>
    <row r="4427" ht="12.6" hidden="1"/>
    <row r="4428" ht="12.6" hidden="1"/>
    <row r="4429" ht="12.6" hidden="1"/>
    <row r="4430" ht="12.6" hidden="1"/>
    <row r="4431" ht="12.6" hidden="1"/>
    <row r="4432" ht="12.6" hidden="1"/>
    <row r="4433" ht="12.6" hidden="1"/>
    <row r="4434" ht="12.6" hidden="1"/>
    <row r="4435" ht="12.6" hidden="1"/>
    <row r="4436" ht="12.6" hidden="1"/>
    <row r="4437" ht="12.6" hidden="1"/>
    <row r="4438" ht="12.6" hidden="1"/>
    <row r="4439" ht="12.6" hidden="1"/>
    <row r="4440" ht="12.6" hidden="1"/>
    <row r="4441" ht="12.6" hidden="1"/>
    <row r="4442" ht="12.6" hidden="1"/>
    <row r="4443" ht="12.6" hidden="1"/>
    <row r="4444" ht="12.6" hidden="1"/>
    <row r="4445" ht="12.6" hidden="1"/>
    <row r="4446" ht="12.6" hidden="1"/>
    <row r="4447" ht="12.6" hidden="1"/>
    <row r="4448" ht="12.6" hidden="1"/>
    <row r="4449" ht="12.6" hidden="1"/>
    <row r="4450" ht="12.6" hidden="1"/>
    <row r="4451" ht="12.6" hidden="1"/>
    <row r="4452" ht="12.6" hidden="1"/>
    <row r="4453" ht="12.6" hidden="1"/>
    <row r="4454" ht="12.6" hidden="1"/>
    <row r="4455" ht="12.6" hidden="1"/>
    <row r="4456" ht="12.6" hidden="1"/>
    <row r="4457" ht="12.6" hidden="1"/>
    <row r="4458" ht="12.6" hidden="1"/>
    <row r="4459" ht="12.6" hidden="1"/>
    <row r="4460" ht="12.6" hidden="1"/>
    <row r="4461" ht="12.6" hidden="1"/>
    <row r="4462" ht="12.6" hidden="1"/>
    <row r="4463" ht="12.6" hidden="1"/>
    <row r="4464" ht="12.6" hidden="1"/>
    <row r="4465" ht="12.6" hidden="1"/>
    <row r="4466" ht="12.6" hidden="1"/>
    <row r="4467" ht="12.6" hidden="1"/>
    <row r="4468" ht="12.6" hidden="1"/>
    <row r="4469" ht="12.6" hidden="1"/>
    <row r="4470" ht="12.6" hidden="1"/>
    <row r="4471" ht="12.6" hidden="1"/>
    <row r="4472" ht="12.6" hidden="1"/>
    <row r="4473" ht="12.6" hidden="1"/>
    <row r="4474" ht="12.6" hidden="1"/>
    <row r="4475" ht="12.6" hidden="1"/>
    <row r="4476" ht="12.6" hidden="1"/>
    <row r="4477" ht="12.6" hidden="1"/>
    <row r="4478" ht="12.6" hidden="1"/>
    <row r="4479" ht="12.6" hidden="1"/>
    <row r="4480" ht="12.6" hidden="1"/>
    <row r="4481" ht="12.6" hidden="1"/>
    <row r="4482" ht="12.6" hidden="1"/>
    <row r="4483" ht="12.6" hidden="1"/>
    <row r="4484" ht="12.6" hidden="1"/>
    <row r="4485" ht="12.6" hidden="1"/>
    <row r="4486" ht="12.6" hidden="1"/>
    <row r="4487" ht="12.6" hidden="1"/>
    <row r="4488" ht="12.6" hidden="1"/>
    <row r="4489" ht="12.6" hidden="1"/>
    <row r="4490" ht="12.6" hidden="1"/>
    <row r="4491" ht="12.6" hidden="1"/>
    <row r="4492" ht="12.6" hidden="1"/>
    <row r="4493" ht="12.6" hidden="1"/>
    <row r="4494" ht="12.6" hidden="1"/>
    <row r="4495" ht="12.6" hidden="1"/>
    <row r="4496" ht="12.6" hidden="1"/>
    <row r="4497" ht="12.6" hidden="1"/>
    <row r="4498" ht="12.6" hidden="1"/>
    <row r="4499" ht="12.6" hidden="1"/>
    <row r="4500" ht="12.6" hidden="1"/>
    <row r="4501" ht="12.6" hidden="1"/>
    <row r="4502" ht="12.6" hidden="1"/>
    <row r="4503" ht="12.6" hidden="1"/>
    <row r="4504" ht="12.6" hidden="1"/>
    <row r="4505" ht="12.6" hidden="1"/>
    <row r="4506" ht="12.6" hidden="1"/>
    <row r="4507" ht="12.6" hidden="1"/>
    <row r="4508" ht="12.6" hidden="1"/>
    <row r="4509" ht="12.6" hidden="1"/>
    <row r="4510" ht="12.6" hidden="1"/>
    <row r="4511" ht="12.6" hidden="1"/>
    <row r="4512" ht="12.6" hidden="1"/>
    <row r="4513" ht="12.6" hidden="1"/>
    <row r="4514" ht="12.6" hidden="1"/>
    <row r="4515" ht="12.6" hidden="1"/>
    <row r="4516" ht="12.6" hidden="1"/>
    <row r="4517" ht="12.6" hidden="1"/>
    <row r="4518" ht="12.6" hidden="1"/>
    <row r="4519" ht="12.6" hidden="1"/>
    <row r="4520" ht="12.6" hidden="1"/>
    <row r="4521" ht="12.6" hidden="1"/>
    <row r="4522" ht="12.6" hidden="1"/>
    <row r="4523" ht="12.6" hidden="1"/>
    <row r="4524" ht="12.6" hidden="1"/>
    <row r="4525" ht="12.6" hidden="1"/>
    <row r="4526" ht="12.6" hidden="1"/>
    <row r="4527" ht="12.6" hidden="1"/>
    <row r="4528" ht="12.6" hidden="1"/>
    <row r="4529" ht="12.6" hidden="1"/>
    <row r="4530" ht="12.6" hidden="1"/>
    <row r="4531" ht="12.6" hidden="1"/>
    <row r="4532" ht="12.6" hidden="1"/>
    <row r="4533" ht="12.6" hidden="1"/>
    <row r="4534" ht="12.6" hidden="1"/>
    <row r="4535" ht="12.6" hidden="1"/>
    <row r="4536" ht="12.6" hidden="1"/>
    <row r="4537" ht="12.6" hidden="1"/>
    <row r="4538" ht="12.6" hidden="1"/>
    <row r="4539" ht="12.6" hidden="1"/>
    <row r="4540" ht="12.6" hidden="1"/>
    <row r="4541" ht="12.6" hidden="1"/>
    <row r="4542" ht="12.6" hidden="1"/>
    <row r="4543" ht="12.6" hidden="1"/>
    <row r="4544" ht="12.6" hidden="1"/>
    <row r="4545" ht="12.6" hidden="1"/>
    <row r="4546" ht="12.6" hidden="1"/>
    <row r="4547" ht="12.6" hidden="1"/>
    <row r="4548" ht="12.6" hidden="1"/>
    <row r="4549" ht="12.6" hidden="1"/>
    <row r="4550" ht="12.6" hidden="1"/>
    <row r="4551" ht="12.6" hidden="1"/>
    <row r="4552" ht="12.6" hidden="1"/>
    <row r="4553" ht="12.6" hidden="1"/>
    <row r="4554" ht="12.6" hidden="1"/>
    <row r="4555" ht="12.6" hidden="1"/>
    <row r="4556" ht="12.6" hidden="1"/>
    <row r="4557" ht="12.6" hidden="1"/>
    <row r="4558" ht="12.6" hidden="1"/>
    <row r="4559" ht="12.6" hidden="1"/>
    <row r="4560" ht="12.6" hidden="1"/>
    <row r="4561" ht="12.6" hidden="1"/>
    <row r="4562" ht="12.6" hidden="1"/>
    <row r="4563" ht="12.6" hidden="1"/>
    <row r="4564" ht="12.6" hidden="1"/>
    <row r="4565" ht="12.6" hidden="1"/>
    <row r="4566" ht="12.6" hidden="1"/>
    <row r="4567" ht="12.6" hidden="1"/>
    <row r="4568" ht="12.6" hidden="1"/>
    <row r="4569" ht="12.6" hidden="1"/>
    <row r="4570" ht="12.6" hidden="1"/>
    <row r="4571" ht="12.6" hidden="1"/>
    <row r="4572" ht="12.6" hidden="1"/>
    <row r="4573" ht="12.6" hidden="1"/>
    <row r="4574" ht="12.6" hidden="1"/>
    <row r="4575" ht="12.6" hidden="1"/>
    <row r="4576" ht="12.6" hidden="1"/>
    <row r="4577" ht="12.6" hidden="1"/>
    <row r="4578" ht="12.6" hidden="1"/>
    <row r="4579" ht="12.6" hidden="1"/>
    <row r="4580" ht="12.6" hidden="1"/>
    <row r="4581" ht="12.6" hidden="1"/>
    <row r="4582" ht="12.6" hidden="1"/>
    <row r="4583" ht="12.6" hidden="1"/>
    <row r="4584" ht="12.6" hidden="1"/>
    <row r="4585" ht="12.6" hidden="1"/>
    <row r="4586" ht="12.6" hidden="1"/>
    <row r="4587" ht="12.6" hidden="1"/>
    <row r="4588" ht="12.6" hidden="1"/>
    <row r="4589" ht="12.6" hidden="1"/>
    <row r="4590" ht="12.6" hidden="1"/>
    <row r="4591" ht="12.6" hidden="1"/>
    <row r="4592" ht="12.6" hidden="1"/>
    <row r="4593" ht="12.6" hidden="1"/>
    <row r="4594" ht="12.6" hidden="1"/>
    <row r="4595" ht="12.6" hidden="1"/>
    <row r="4596" ht="12.6" hidden="1"/>
    <row r="4597" ht="12.6" hidden="1"/>
    <row r="4598" ht="12.6" hidden="1"/>
    <row r="4599" ht="12.6" hidden="1"/>
    <row r="4600" ht="12.6" hidden="1"/>
    <row r="4601" ht="12.6" hidden="1"/>
    <row r="4602" ht="12.6" hidden="1"/>
    <row r="4603" ht="12.6" hidden="1"/>
    <row r="4604" ht="12.6" hidden="1"/>
    <row r="4605" ht="12.6" hidden="1"/>
    <row r="4606" ht="12.6" hidden="1"/>
    <row r="4607" ht="12.6" hidden="1"/>
    <row r="4608" ht="12.6" hidden="1"/>
    <row r="4609" ht="12.6" hidden="1"/>
    <row r="4610" ht="12.6" hidden="1"/>
    <row r="4611" ht="12.6" hidden="1"/>
    <row r="4612" ht="12.6" hidden="1"/>
    <row r="4613" ht="12.6" hidden="1"/>
    <row r="4614" ht="12.6" hidden="1"/>
    <row r="4615" ht="12.6" hidden="1"/>
    <row r="4616" ht="12.6" hidden="1"/>
    <row r="4617" ht="12.6" hidden="1"/>
    <row r="4618" ht="12.6" hidden="1"/>
    <row r="4619" ht="12.6" hidden="1"/>
    <row r="4620" ht="12.6" hidden="1"/>
    <row r="4621" ht="12.6" hidden="1"/>
    <row r="4622" ht="12.6" hidden="1"/>
    <row r="4623" ht="12.6" hidden="1"/>
    <row r="4624" ht="12.6" hidden="1"/>
    <row r="4625" ht="12.6" hidden="1"/>
    <row r="4626" ht="12.6" hidden="1"/>
    <row r="4627" ht="12.6" hidden="1"/>
    <row r="4628" ht="12.6" hidden="1"/>
    <row r="4629" ht="12.6" hidden="1"/>
    <row r="4630" ht="12.6" hidden="1"/>
    <row r="4631" ht="12.6" hidden="1"/>
    <row r="4632" ht="12.6" hidden="1"/>
    <row r="4633" ht="12.6" hidden="1"/>
    <row r="4634" ht="12.6" hidden="1"/>
    <row r="4635" ht="12.6" hidden="1"/>
    <row r="4636" ht="12.6" hidden="1"/>
    <row r="4637" ht="12.6" hidden="1"/>
    <row r="4638" ht="12.6" hidden="1"/>
    <row r="4639" ht="12.6" hidden="1"/>
    <row r="4640" ht="12.6" hidden="1"/>
    <row r="4641" ht="12.6" hidden="1"/>
    <row r="4642" ht="12.6" hidden="1"/>
    <row r="4643" ht="12.6" hidden="1"/>
    <row r="4644" ht="12.6" hidden="1"/>
    <row r="4645" ht="12.6" hidden="1"/>
    <row r="4646" ht="12.6" hidden="1"/>
    <row r="4647" ht="12.6" hidden="1"/>
    <row r="4648" ht="12.6" hidden="1"/>
    <row r="4649" ht="12.6" hidden="1"/>
    <row r="4650" ht="12.6" hidden="1"/>
    <row r="4651" ht="12.6" hidden="1"/>
    <row r="4652" ht="12.6" hidden="1"/>
    <row r="4653" ht="12.6" hidden="1"/>
    <row r="4654" ht="12.6" hidden="1"/>
    <row r="4655" ht="12.6" hidden="1"/>
    <row r="4656" ht="12.6" hidden="1"/>
    <row r="4657" ht="12.6" hidden="1"/>
    <row r="4658" ht="12.6" hidden="1"/>
    <row r="4659" ht="12.6" hidden="1"/>
    <row r="4660" ht="12.6" hidden="1"/>
    <row r="4661" ht="12.6" hidden="1"/>
    <row r="4662" ht="12.6" hidden="1"/>
    <row r="4663" ht="12.6" hidden="1"/>
    <row r="4664" ht="12.6" hidden="1"/>
    <row r="4665" ht="12.6" hidden="1"/>
    <row r="4666" ht="12.6" hidden="1"/>
    <row r="4667" ht="12.6" hidden="1"/>
    <row r="4668" ht="12.6" hidden="1"/>
    <row r="4669" ht="12.6" hidden="1"/>
    <row r="4670" ht="12.6" hidden="1"/>
    <row r="4671" ht="12.6" hidden="1"/>
    <row r="4672" ht="12.6" hidden="1"/>
    <row r="4673" ht="12.6" hidden="1"/>
    <row r="4674" ht="12.6" hidden="1"/>
    <row r="4675" ht="12.6" hidden="1"/>
    <row r="4676" ht="12.6" hidden="1"/>
    <row r="4677" ht="12.6" hidden="1"/>
    <row r="4678" ht="12.6" hidden="1"/>
    <row r="4679" ht="12.6" hidden="1"/>
    <row r="4680" ht="12.6" hidden="1"/>
    <row r="4681" ht="12.6" hidden="1"/>
    <row r="4682" ht="12.6" hidden="1"/>
    <row r="4683" ht="12.6" hidden="1"/>
    <row r="4684" ht="12.6" hidden="1"/>
    <row r="4685" ht="12.6" hidden="1"/>
    <row r="4686" ht="12.6" hidden="1"/>
    <row r="4687" ht="12.6" hidden="1"/>
    <row r="4688" ht="12.6" hidden="1"/>
    <row r="4689" ht="12.6" hidden="1"/>
    <row r="4690" ht="12.6" hidden="1"/>
    <row r="4691" ht="12.6" hidden="1"/>
    <row r="4692" ht="12.6" hidden="1"/>
    <row r="4693" ht="12.6" hidden="1"/>
    <row r="4694" ht="12.6" hidden="1"/>
    <row r="4695" ht="12.6" hidden="1"/>
    <row r="4696" ht="12.6" hidden="1"/>
    <row r="4697" ht="12.6" hidden="1"/>
    <row r="4698" ht="12.6" hidden="1"/>
    <row r="4699" ht="12.6" hidden="1"/>
    <row r="4700" ht="12.6" hidden="1"/>
    <row r="4701" ht="12.6" hidden="1"/>
    <row r="4702" ht="12.6" hidden="1"/>
    <row r="4703" ht="12.6" hidden="1"/>
    <row r="4704" ht="12.6" hidden="1"/>
    <row r="4705" ht="12.6" hidden="1"/>
    <row r="4706" ht="12.6" hidden="1"/>
    <row r="4707" ht="12.6" hidden="1"/>
    <row r="4708" ht="12.6" hidden="1"/>
    <row r="4709" ht="12.6" hidden="1"/>
    <row r="4710" ht="12.6" hidden="1"/>
    <row r="4711" ht="12.6" hidden="1"/>
    <row r="4712" ht="12.6" hidden="1"/>
    <row r="4713" ht="12.6" hidden="1"/>
    <row r="4714" ht="12.6" hidden="1"/>
    <row r="4715" ht="12.6" hidden="1"/>
    <row r="4716" ht="12.6" hidden="1"/>
    <row r="4717" ht="12.6" hidden="1"/>
    <row r="4718" ht="12.6" hidden="1"/>
    <row r="4719" ht="12.6" hidden="1"/>
    <row r="4720" ht="12.6" hidden="1"/>
    <row r="4721" ht="12.6" hidden="1"/>
    <row r="4722" ht="12.6" hidden="1"/>
    <row r="4723" ht="12.6" hidden="1"/>
    <row r="4724" ht="12.6" hidden="1"/>
    <row r="4725" ht="12.6" hidden="1"/>
    <row r="4726" ht="12.6" hidden="1"/>
    <row r="4727" ht="12.6" hidden="1"/>
    <row r="4728" ht="12.6" hidden="1"/>
    <row r="4729" ht="12.6" hidden="1"/>
    <row r="4730" ht="12.6" hidden="1"/>
    <row r="4731" ht="12.6" hidden="1"/>
    <row r="4732" ht="12.6" hidden="1"/>
    <row r="4733" ht="12.6" hidden="1"/>
    <row r="4734" ht="12.6" hidden="1"/>
    <row r="4735" ht="12.6" hidden="1"/>
    <row r="4736" ht="12.6" hidden="1"/>
    <row r="4737" ht="12.6" hidden="1"/>
    <row r="4738" ht="12.6" hidden="1"/>
    <row r="4739" ht="12.6" hidden="1"/>
    <row r="4740" ht="12.6" hidden="1"/>
    <row r="4741" ht="12.6" hidden="1"/>
    <row r="4742" ht="12.6" hidden="1"/>
    <row r="4743" ht="12.6" hidden="1"/>
    <row r="4744" ht="12.6" hidden="1"/>
    <row r="4745" ht="12.6" hidden="1"/>
    <row r="4746" ht="12.6" hidden="1"/>
    <row r="4747" ht="12.6" hidden="1"/>
    <row r="4748" ht="12.6" hidden="1"/>
    <row r="4749" ht="12.6" hidden="1"/>
    <row r="4750" ht="12.6" hidden="1"/>
    <row r="4751" ht="12.6" hidden="1"/>
    <row r="4752" ht="12.6" hidden="1"/>
    <row r="4753" ht="12.6" hidden="1"/>
    <row r="4754" ht="12.6" hidden="1"/>
    <row r="4755" ht="12.6" hidden="1"/>
    <row r="4756" ht="12.6" hidden="1"/>
    <row r="4757" ht="12.6" hidden="1"/>
    <row r="4758" ht="12.6" hidden="1"/>
    <row r="4759" ht="12.6" hidden="1"/>
    <row r="4760" ht="12.6" hidden="1"/>
    <row r="4761" ht="12.6" hidden="1"/>
    <row r="4762" ht="12.6" hidden="1"/>
    <row r="4763" ht="12.6" hidden="1"/>
    <row r="4764" ht="12.6" hidden="1"/>
    <row r="4765" ht="12.6" hidden="1"/>
    <row r="4766" ht="12.6" hidden="1"/>
    <row r="4767" ht="12.6" hidden="1"/>
    <row r="4768" ht="12.6" hidden="1"/>
    <row r="4769" ht="12.6" hidden="1"/>
    <row r="4770" ht="12.6" hidden="1"/>
    <row r="4771" ht="12.6" hidden="1"/>
    <row r="4772" ht="12.6" hidden="1"/>
    <row r="4773" ht="12.6" hidden="1"/>
    <row r="4774" ht="12.6" hidden="1"/>
    <row r="4775" ht="12.6" hidden="1"/>
    <row r="4776" ht="12.6" hidden="1"/>
    <row r="4777" ht="12.6" hidden="1"/>
    <row r="4778" ht="12.6" hidden="1"/>
    <row r="4779" ht="12.6" hidden="1"/>
    <row r="4780" ht="12.6" hidden="1"/>
    <row r="4781" ht="12.6" hidden="1"/>
    <row r="4782" ht="12.6" hidden="1"/>
    <row r="4783" ht="12.6" hidden="1"/>
    <row r="4784" ht="12.6" hidden="1"/>
    <row r="4785" ht="12.6" hidden="1"/>
    <row r="4786" ht="12.6" hidden="1"/>
    <row r="4787" ht="12.6" hidden="1"/>
    <row r="4788" ht="12.6" hidden="1"/>
    <row r="4789" ht="12.6" hidden="1"/>
    <row r="4790" ht="12.6" hidden="1"/>
    <row r="4791" ht="12.6" hidden="1"/>
    <row r="4792" ht="12.6" hidden="1"/>
    <row r="4793" ht="12.6" hidden="1"/>
    <row r="4794" ht="12.6" hidden="1"/>
    <row r="4795" ht="12.6" hidden="1"/>
    <row r="4796" ht="12.6" hidden="1"/>
    <row r="4797" ht="12.6" hidden="1"/>
    <row r="4798" ht="12.6" hidden="1"/>
    <row r="4799" ht="12.6" hidden="1"/>
    <row r="4800" ht="12.6" hidden="1"/>
    <row r="4801" ht="12.6" hidden="1"/>
    <row r="4802" ht="12.6" hidden="1"/>
    <row r="4803" ht="12.6" hidden="1"/>
    <row r="4804" ht="12.6" hidden="1"/>
    <row r="4805" ht="12.6" hidden="1"/>
    <row r="4806" ht="12.6" hidden="1"/>
    <row r="4807" ht="12.6" hidden="1"/>
    <row r="4808" ht="12.6" hidden="1"/>
    <row r="4809" ht="12.6" hidden="1"/>
    <row r="4810" ht="12.6" hidden="1"/>
    <row r="4811" ht="12.6" hidden="1"/>
    <row r="4812" ht="12.6" hidden="1"/>
    <row r="4813" ht="12.6" hidden="1"/>
    <row r="4814" ht="12.6" hidden="1"/>
    <row r="4815" ht="12.6" hidden="1"/>
    <row r="4816" ht="12.6" hidden="1"/>
    <row r="4817" ht="12.6" hidden="1"/>
    <row r="4818" ht="12.6" hidden="1"/>
    <row r="4819" ht="12.6" hidden="1"/>
    <row r="4820" ht="12.6" hidden="1"/>
    <row r="4821" ht="12.6" hidden="1"/>
    <row r="4822" ht="12.6" hidden="1"/>
    <row r="4823" ht="12.6" hidden="1"/>
    <row r="4824" ht="12.6" hidden="1"/>
    <row r="4825" ht="12.6" hidden="1"/>
    <row r="4826" ht="12.6" hidden="1"/>
    <row r="4827" ht="12.6" hidden="1"/>
    <row r="4828" ht="12.6" hidden="1"/>
    <row r="4829" ht="12.6" hidden="1"/>
    <row r="4830" ht="12.6" hidden="1"/>
    <row r="4831" ht="12.6" hidden="1"/>
    <row r="4832" ht="12.6" hidden="1"/>
    <row r="4833" ht="12.6" hidden="1"/>
    <row r="4834" ht="12.6" hidden="1"/>
    <row r="4835" ht="12.6" hidden="1"/>
    <row r="4836" ht="12.6" hidden="1"/>
    <row r="4837" ht="12.6" hidden="1"/>
    <row r="4838" ht="12.6" hidden="1"/>
    <row r="4839" ht="12.6" hidden="1"/>
    <row r="4840" ht="12.6" hidden="1"/>
    <row r="4841" ht="12.6" hidden="1"/>
    <row r="4842" ht="12.6" hidden="1"/>
    <row r="4843" ht="12.6" hidden="1"/>
    <row r="4844" ht="12.6" hidden="1"/>
    <row r="4845" ht="12.6" hidden="1"/>
    <row r="4846" ht="12.6" hidden="1"/>
    <row r="4847" ht="12.6" hidden="1"/>
    <row r="4848" ht="12.6" hidden="1"/>
    <row r="4849" ht="12.6" hidden="1"/>
    <row r="4850" ht="12.6" hidden="1"/>
    <row r="4851" ht="12.6" hidden="1"/>
    <row r="4852" ht="12.6" hidden="1"/>
    <row r="4853" ht="12.6" hidden="1"/>
    <row r="4854" ht="12.6" hidden="1"/>
    <row r="4855" ht="12.6" hidden="1"/>
    <row r="4856" ht="12.6" hidden="1"/>
    <row r="4857" ht="12.6" hidden="1"/>
    <row r="4858" ht="12.6" hidden="1"/>
    <row r="4859" ht="12.6" hidden="1"/>
    <row r="4860" ht="12.6" hidden="1"/>
    <row r="4861" ht="12.6" hidden="1"/>
    <row r="4862" ht="12.6" hidden="1"/>
    <row r="4863" ht="12.6" hidden="1"/>
    <row r="4864" ht="12.6" hidden="1"/>
    <row r="4865" ht="12.6" hidden="1"/>
    <row r="4866" ht="12.6" hidden="1"/>
    <row r="4867" ht="12.6" hidden="1"/>
    <row r="4868" ht="12.6" hidden="1"/>
    <row r="4869" ht="12.6" hidden="1"/>
    <row r="4870" ht="12.6" hidden="1"/>
    <row r="4871" ht="12.6" hidden="1"/>
    <row r="4872" ht="12.6" hidden="1"/>
    <row r="4873" ht="12.6" hidden="1"/>
    <row r="4874" ht="12.6" hidden="1"/>
    <row r="4875" ht="12.6" hidden="1"/>
    <row r="4876" ht="12.6" hidden="1"/>
    <row r="4877" ht="12.6" hidden="1"/>
    <row r="4878" ht="12.6" hidden="1"/>
    <row r="4879" ht="12.6" hidden="1"/>
    <row r="4880" ht="12.6" hidden="1"/>
    <row r="4881" ht="12.6" hidden="1"/>
    <row r="4882" ht="12.6" hidden="1"/>
    <row r="4883" ht="12.6" hidden="1"/>
    <row r="4884" ht="12.6" hidden="1"/>
    <row r="4885" ht="12.6" hidden="1"/>
    <row r="4886" ht="12.6" hidden="1"/>
    <row r="4887" ht="12.6" hidden="1"/>
    <row r="4888" ht="12.6" hidden="1"/>
    <row r="4889" ht="12.6" hidden="1"/>
    <row r="4890" ht="12.6" hidden="1"/>
    <row r="4891" ht="12.6" hidden="1"/>
    <row r="4892" ht="12.6" hidden="1"/>
    <row r="4893" ht="12.6" hidden="1"/>
    <row r="4894" ht="12.6" hidden="1"/>
    <row r="4895" ht="12.6" hidden="1"/>
    <row r="4896" ht="12.6" hidden="1"/>
    <row r="4897" ht="12.6" hidden="1"/>
    <row r="4898" ht="12.6" hidden="1"/>
    <row r="4899" ht="12.6" hidden="1"/>
    <row r="4900" ht="12.6" hidden="1"/>
    <row r="4901" ht="12.6" hidden="1"/>
    <row r="4902" ht="12.6" hidden="1"/>
    <row r="4903" ht="12.6" hidden="1"/>
    <row r="4904" ht="12.6" hidden="1"/>
    <row r="4905" ht="12.6" hidden="1"/>
    <row r="4906" ht="12.6" hidden="1"/>
    <row r="4907" ht="12.6" hidden="1"/>
    <row r="4908" ht="12.6" hidden="1"/>
    <row r="4909" ht="12.6" hidden="1"/>
    <row r="4910" ht="12.6" hidden="1"/>
    <row r="4911" ht="12.6" hidden="1"/>
    <row r="4912" ht="12.6" hidden="1"/>
    <row r="4913" ht="12.6" hidden="1"/>
    <row r="4914" ht="12.6" hidden="1"/>
    <row r="4915" ht="12.6" hidden="1"/>
    <row r="4916" ht="12.6" hidden="1"/>
    <row r="4917" ht="12.6" hidden="1"/>
    <row r="4918" ht="12.6" hidden="1"/>
    <row r="4919" ht="12.6" hidden="1"/>
    <row r="4920" ht="12.6" hidden="1"/>
    <row r="4921" ht="12.6" hidden="1"/>
    <row r="4922" ht="12.6" hidden="1"/>
    <row r="4923" ht="12.6" hidden="1"/>
    <row r="4924" ht="12.6" hidden="1"/>
    <row r="4925" ht="12.6" hidden="1"/>
    <row r="4926" ht="12.6" hidden="1"/>
    <row r="4927" ht="12.6" hidden="1"/>
    <row r="4928" ht="12.6" hidden="1"/>
    <row r="4929" ht="12.6" hidden="1"/>
    <row r="4930" ht="12.6" hidden="1"/>
    <row r="4931" ht="12.6" hidden="1"/>
    <row r="4932" ht="12.6" hidden="1"/>
    <row r="4933" ht="12.6" hidden="1"/>
    <row r="4934" ht="12.6" hidden="1"/>
    <row r="4935" ht="12.6" hidden="1"/>
    <row r="4936" ht="12.6" hidden="1"/>
    <row r="4937" ht="12.6" hidden="1"/>
    <row r="4938" ht="12.6" hidden="1"/>
    <row r="4939" ht="12.6" hidden="1"/>
    <row r="4940" ht="12.6" hidden="1"/>
    <row r="4941" ht="12.6" hidden="1"/>
    <row r="4942" ht="12.6" hidden="1"/>
    <row r="4943" ht="12.6" hidden="1"/>
    <row r="4944" ht="12.6" hidden="1"/>
    <row r="4945" ht="12.6" hidden="1"/>
    <row r="4946" ht="12.6" hidden="1"/>
    <row r="4947" ht="12.6" hidden="1"/>
    <row r="4948" ht="12.6" hidden="1"/>
    <row r="4949" ht="12.6" hidden="1"/>
    <row r="4950" ht="12.6" hidden="1"/>
    <row r="4951" ht="12.6" hidden="1"/>
    <row r="4952" ht="12.6" hidden="1"/>
    <row r="4953" ht="12.6" hidden="1"/>
    <row r="4954" ht="12.6" hidden="1"/>
    <row r="4955" ht="12.6" hidden="1"/>
    <row r="4956" ht="12.6" hidden="1"/>
    <row r="4957" ht="12.6" hidden="1"/>
    <row r="4958" ht="12.6" hidden="1"/>
    <row r="4959" ht="12.6" hidden="1"/>
    <row r="4960" ht="12.6" hidden="1"/>
    <row r="4961" ht="12.6" hidden="1"/>
    <row r="4962" ht="12.6" hidden="1"/>
    <row r="4963" ht="12.6" hidden="1"/>
    <row r="4964" ht="12.6" hidden="1"/>
    <row r="4965" ht="12.6" hidden="1"/>
    <row r="4966" ht="12.6" hidden="1"/>
    <row r="4967" ht="12.6" hidden="1"/>
    <row r="4968" ht="12.6" hidden="1"/>
    <row r="4969" ht="12.6" hidden="1"/>
    <row r="4970" ht="12.6" hidden="1"/>
    <row r="4971" ht="12.6" hidden="1"/>
    <row r="4972" ht="12.6" hidden="1"/>
    <row r="4973" ht="12.6" hidden="1"/>
    <row r="4974" ht="12.6" hidden="1"/>
    <row r="4975" ht="12.6" hidden="1"/>
    <row r="4976" ht="12.6" hidden="1"/>
    <row r="4977" ht="12.6" hidden="1"/>
    <row r="4978" ht="12.6" hidden="1"/>
    <row r="4979" ht="12.6" hidden="1"/>
    <row r="4980" ht="12.6" hidden="1"/>
    <row r="4981" ht="12.6" hidden="1"/>
    <row r="4982" ht="12.6" hidden="1"/>
    <row r="4983" ht="12.6" hidden="1"/>
    <row r="4984" ht="12.6" hidden="1"/>
    <row r="4985" ht="12.6" hidden="1"/>
    <row r="4986" ht="12.6" hidden="1"/>
    <row r="4987" ht="12.6" hidden="1"/>
    <row r="4988" ht="12.6" hidden="1"/>
    <row r="4989" ht="12.6" hidden="1"/>
    <row r="4990" ht="12.6" hidden="1"/>
    <row r="4991" ht="12.6" hidden="1"/>
    <row r="4992" ht="12.6" hidden="1"/>
    <row r="4993" ht="12.6" hidden="1"/>
    <row r="4994" ht="12.6" hidden="1"/>
    <row r="4995" ht="12.6" hidden="1"/>
    <row r="4996" ht="12.6" hidden="1"/>
    <row r="4997" ht="12.6" hidden="1"/>
    <row r="4998" ht="12.6" hidden="1"/>
    <row r="4999" ht="12.6" hidden="1"/>
    <row r="5000" ht="12.6" hidden="1"/>
    <row r="5001" ht="12.6" hidden="1"/>
    <row r="5002" ht="12.6" hidden="1"/>
    <row r="5003" ht="12.6" hidden="1"/>
    <row r="5004" ht="12.6" hidden="1"/>
    <row r="5005" ht="12.6" hidden="1"/>
    <row r="5006" ht="12.6" hidden="1"/>
    <row r="5007" ht="12.6" hidden="1"/>
    <row r="5008" ht="12.6" hidden="1"/>
    <row r="5009" ht="12.6" hidden="1"/>
    <row r="5010" ht="12.6" hidden="1"/>
    <row r="5011" ht="12.6" hidden="1"/>
    <row r="5012" ht="12.6" hidden="1"/>
    <row r="5013" ht="12.6" hidden="1"/>
    <row r="5014" ht="12.6" hidden="1"/>
    <row r="5015" ht="12.6" hidden="1"/>
    <row r="5016" ht="12.6" hidden="1"/>
    <row r="5017" ht="12.6" hidden="1"/>
    <row r="5018" ht="12.6" hidden="1"/>
    <row r="5019" ht="12.6" hidden="1"/>
    <row r="5020" ht="12.6" hidden="1"/>
    <row r="5021" ht="12.6" hidden="1"/>
    <row r="5022" ht="12.6" hidden="1"/>
    <row r="5023" ht="12.6" hidden="1"/>
    <row r="5024" ht="12.6" hidden="1"/>
    <row r="5025" ht="12.6" hidden="1"/>
    <row r="5026" ht="12.6" hidden="1"/>
    <row r="5027" ht="12.6" hidden="1"/>
    <row r="5028" ht="12.6" hidden="1"/>
    <row r="5029" ht="12.6" hidden="1"/>
    <row r="5030" ht="12.6" hidden="1"/>
    <row r="5031" ht="12.6" hidden="1"/>
    <row r="5032" ht="12.6" hidden="1"/>
    <row r="5033" ht="12.6" hidden="1"/>
    <row r="5034" ht="12.6" hidden="1"/>
    <row r="5035" ht="12.6" hidden="1"/>
    <row r="5036" ht="12.6" hidden="1"/>
    <row r="5037" ht="12.6" hidden="1"/>
    <row r="5038" ht="12.6" hidden="1"/>
    <row r="5039" ht="12.6" hidden="1"/>
    <row r="5040" ht="12.6" hidden="1"/>
    <row r="5041" ht="12.6" hidden="1"/>
    <row r="5042" ht="12.6" hidden="1"/>
    <row r="5043" ht="12.6" hidden="1"/>
    <row r="5044" ht="12.6" hidden="1"/>
    <row r="5045" ht="12.6" hidden="1"/>
    <row r="5046" ht="12.6" hidden="1"/>
    <row r="5047" ht="12.6" hidden="1"/>
    <row r="5048" ht="12.6" hidden="1"/>
    <row r="5049" ht="12.6" hidden="1"/>
    <row r="5050" ht="12.6" hidden="1"/>
    <row r="5051" ht="12.6" hidden="1"/>
    <row r="5052" ht="12.6" hidden="1"/>
    <row r="5053" ht="12.6" hidden="1"/>
    <row r="5054" ht="12.6" hidden="1"/>
    <row r="5055" ht="12.6" hidden="1"/>
    <row r="5056" ht="12.6" hidden="1"/>
    <row r="5057" ht="12.6" hidden="1"/>
    <row r="5058" ht="12.6" hidden="1"/>
    <row r="5059" ht="12.6" hidden="1"/>
    <row r="5060" ht="12.6" hidden="1"/>
    <row r="5061" ht="12.6" hidden="1"/>
    <row r="5062" ht="12.6" hidden="1"/>
    <row r="5063" ht="12.6" hidden="1"/>
    <row r="5064" ht="12.6" hidden="1"/>
    <row r="5065" ht="12.6" hidden="1"/>
    <row r="5066" ht="12.6" hidden="1"/>
    <row r="5067" ht="12.6" hidden="1"/>
    <row r="5068" ht="12.6" hidden="1"/>
    <row r="5069" ht="12.6" hidden="1"/>
    <row r="5070" ht="12.6" hidden="1"/>
    <row r="5071" ht="12.6" hidden="1"/>
    <row r="5072" ht="12.6" hidden="1"/>
    <row r="5073" ht="12.6" hidden="1"/>
    <row r="5074" ht="12.6" hidden="1"/>
    <row r="5075" ht="12.6" hidden="1"/>
    <row r="5076" ht="12.6" hidden="1"/>
    <row r="5077" ht="12.6" hidden="1"/>
    <row r="5078" ht="12.6" hidden="1"/>
    <row r="5079" ht="12.6" hidden="1"/>
    <row r="5080" ht="12.6" hidden="1"/>
    <row r="5081" ht="12.6" hidden="1"/>
    <row r="5082" ht="12.6" hidden="1"/>
    <row r="5083" ht="12.6" hidden="1"/>
    <row r="5084" ht="12.6" hidden="1"/>
    <row r="5085" ht="12.6" hidden="1"/>
    <row r="5086" ht="12.6" hidden="1"/>
    <row r="5087" ht="12.6" hidden="1"/>
    <row r="5088" ht="12.6" hidden="1"/>
    <row r="5089" ht="12.6" hidden="1"/>
    <row r="5090" ht="12.6" hidden="1"/>
    <row r="5091" ht="12.6" hidden="1"/>
    <row r="5092" ht="12.6" hidden="1"/>
    <row r="5093" ht="12.6" hidden="1"/>
    <row r="5094" ht="12.6" hidden="1"/>
    <row r="5095" ht="12.6" hidden="1"/>
    <row r="5096" ht="12.6" hidden="1"/>
    <row r="5097" ht="12.6" hidden="1"/>
    <row r="5098" ht="12.6" hidden="1"/>
    <row r="5099" ht="12.6" hidden="1"/>
    <row r="5100" ht="12.6" hidden="1"/>
    <row r="5101" ht="12.6" hidden="1"/>
    <row r="5102" ht="12.6" hidden="1"/>
    <row r="5103" ht="12.6" hidden="1"/>
    <row r="5104" ht="12.6" hidden="1"/>
    <row r="5105" ht="12.6" hidden="1"/>
    <row r="5106" ht="12.6" hidden="1"/>
    <row r="5107" ht="12.6" hidden="1"/>
    <row r="5108" ht="12.6" hidden="1"/>
    <row r="5109" ht="12.6" hidden="1"/>
    <row r="5110" ht="12.6" hidden="1"/>
    <row r="5111" ht="12.6" hidden="1"/>
    <row r="5112" ht="12.6" hidden="1"/>
    <row r="5113" ht="12.6" hidden="1"/>
    <row r="5114" ht="12.6" hidden="1"/>
    <row r="5115" ht="12.6" hidden="1"/>
    <row r="5116" ht="12.6" hidden="1"/>
    <row r="5117" ht="12.6" hidden="1"/>
    <row r="5118" ht="12.6" hidden="1"/>
    <row r="5119" ht="12.6" hidden="1"/>
    <row r="5120" ht="12.6" hidden="1"/>
    <row r="5121" ht="12.6" hidden="1"/>
    <row r="5122" ht="12.6" hidden="1"/>
    <row r="5123" ht="12.6" hidden="1"/>
    <row r="5124" ht="12.6" hidden="1"/>
    <row r="5125" ht="12.6" hidden="1"/>
    <row r="5126" ht="12.6" hidden="1"/>
    <row r="5127" ht="12.6" hidden="1"/>
    <row r="5128" ht="12.6" hidden="1"/>
    <row r="5129" ht="12.6" hidden="1"/>
    <row r="5130" ht="12.6" hidden="1"/>
    <row r="5131" ht="12.6" hidden="1"/>
    <row r="5132" ht="12.6" hidden="1"/>
    <row r="5133" ht="12.6" hidden="1"/>
    <row r="5134" ht="12.6" hidden="1"/>
    <row r="5135" ht="12.6" hidden="1"/>
    <row r="5136" ht="12.6" hidden="1"/>
    <row r="5137" ht="12.6" hidden="1"/>
    <row r="5138" ht="12.6" hidden="1"/>
    <row r="5139" ht="12.6" hidden="1"/>
    <row r="5140" ht="12.6" hidden="1"/>
    <row r="5141" ht="12.6" hidden="1"/>
    <row r="5142" ht="12.6" hidden="1"/>
    <row r="5143" ht="12.6" hidden="1"/>
    <row r="5144" ht="12.6" hidden="1"/>
    <row r="5145" ht="12.6" hidden="1"/>
    <row r="5146" ht="12.6" hidden="1"/>
    <row r="5147" ht="12.6" hidden="1"/>
    <row r="5148" ht="12.6" hidden="1"/>
    <row r="5149" ht="12.6" hidden="1"/>
    <row r="5150" ht="12.6" hidden="1"/>
    <row r="5151" ht="12.6" hidden="1"/>
    <row r="5152" ht="12.6" hidden="1"/>
    <row r="5153" ht="12.6" hidden="1"/>
    <row r="5154" ht="12.6" hidden="1"/>
    <row r="5155" ht="12.6" hidden="1"/>
    <row r="5156" ht="12.6" hidden="1"/>
    <row r="5157" ht="12.6" hidden="1"/>
    <row r="5158" ht="12.6" hidden="1"/>
    <row r="5159" ht="12.6" hidden="1"/>
    <row r="5160" ht="12.6" hidden="1"/>
    <row r="5161" ht="12.6" hidden="1"/>
    <row r="5162" ht="12.6" hidden="1"/>
    <row r="5163" ht="12.6" hidden="1"/>
    <row r="5164" ht="12.6" hidden="1"/>
    <row r="5165" ht="12.6" hidden="1"/>
    <row r="5166" ht="12.6" hidden="1"/>
    <row r="5167" ht="12.6" hidden="1"/>
    <row r="5168" ht="12.6" hidden="1"/>
    <row r="5169" ht="12.6" hidden="1"/>
    <row r="5170" ht="12.6" hidden="1"/>
    <row r="5171" ht="12.6" hidden="1"/>
    <row r="5172" ht="12.6" hidden="1"/>
    <row r="5173" ht="12.6" hidden="1"/>
    <row r="5174" ht="12.6" hidden="1"/>
    <row r="5175" ht="12.6" hidden="1"/>
    <row r="5176" ht="12.6" hidden="1"/>
    <row r="5177" ht="12.6" hidden="1"/>
    <row r="5178" ht="12.6" hidden="1"/>
    <row r="5179" ht="12.6" hidden="1"/>
    <row r="5180" ht="12.6" hidden="1"/>
    <row r="5181" ht="12.6" hidden="1"/>
    <row r="5182" ht="12.6" hidden="1"/>
    <row r="5183" ht="12.6" hidden="1"/>
    <row r="5184" ht="12.6" hidden="1"/>
    <row r="5185" ht="12.6" hidden="1"/>
    <row r="5186" ht="12.6" hidden="1"/>
    <row r="5187" ht="12.6" hidden="1"/>
    <row r="5188" ht="12.6" hidden="1"/>
    <row r="5189" ht="12.6" hidden="1"/>
    <row r="5190" ht="12.6" hidden="1"/>
    <row r="5191" ht="12.6" hidden="1"/>
    <row r="5192" ht="12.6" hidden="1"/>
    <row r="5193" ht="12.6" hidden="1"/>
    <row r="5194" ht="12.6" hidden="1"/>
    <row r="5195" ht="12.6" hidden="1"/>
    <row r="5196" ht="12.6" hidden="1"/>
    <row r="5197" ht="12.6" hidden="1"/>
    <row r="5198" ht="12.6" hidden="1"/>
    <row r="5199" ht="12.6" hidden="1"/>
    <row r="5200" ht="12.6" hidden="1"/>
    <row r="5201" ht="12.6" hidden="1"/>
    <row r="5202" ht="12.6" hidden="1"/>
    <row r="5203" ht="12.6" hidden="1"/>
    <row r="5204" ht="12.6" hidden="1"/>
    <row r="5205" ht="12.6" hidden="1"/>
    <row r="5206" ht="12.6" hidden="1"/>
    <row r="5207" ht="12.6" hidden="1"/>
    <row r="5208" ht="12.6" hidden="1"/>
    <row r="5209" ht="12.6" hidden="1"/>
    <row r="5210" ht="12.6" hidden="1"/>
    <row r="5211" ht="12.6" hidden="1"/>
    <row r="5212" ht="12.6" hidden="1"/>
    <row r="5213" ht="12.6" hidden="1"/>
    <row r="5214" ht="12.6" hidden="1"/>
    <row r="5215" ht="12.6" hidden="1"/>
    <row r="5216" ht="12.6" hidden="1"/>
    <row r="5217" ht="12.6" hidden="1"/>
    <row r="5218" ht="12.6" hidden="1"/>
    <row r="5219" ht="12.6" hidden="1"/>
    <row r="5220" ht="12.6" hidden="1"/>
    <row r="5221" ht="12.6" hidden="1"/>
    <row r="5222" ht="12.6" hidden="1"/>
    <row r="5223" ht="12.6" hidden="1"/>
    <row r="5224" ht="12.6" hidden="1"/>
    <row r="5225" ht="12.6" hidden="1"/>
    <row r="5226" ht="12.6" hidden="1"/>
    <row r="5227" ht="12.6" hidden="1"/>
    <row r="5228" ht="12.6" hidden="1"/>
    <row r="5229" ht="12.6" hidden="1"/>
    <row r="5230" ht="12.6" hidden="1"/>
    <row r="5231" ht="12.6" hidden="1"/>
    <row r="5232" ht="12.6" hidden="1"/>
    <row r="5233" ht="12.6" hidden="1"/>
    <row r="5234" ht="12.6" hidden="1"/>
    <row r="5235" ht="12.6" hidden="1"/>
    <row r="5236" ht="12.6" hidden="1"/>
    <row r="5237" ht="12.6" hidden="1"/>
    <row r="5238" ht="12.6" hidden="1"/>
    <row r="5239" ht="12.6" hidden="1"/>
    <row r="5240" ht="12.6" hidden="1"/>
    <row r="5241" ht="12.6" hidden="1"/>
    <row r="5242" ht="12.6" hidden="1"/>
    <row r="5243" ht="12.6" hidden="1"/>
    <row r="5244" ht="12.6" hidden="1"/>
    <row r="5245" ht="12.6" hidden="1"/>
    <row r="5246" ht="12.6" hidden="1"/>
    <row r="5247" ht="12.6" hidden="1"/>
    <row r="5248" ht="12.6" hidden="1"/>
    <row r="5249" ht="12.6" hidden="1"/>
    <row r="5250" ht="12.6" hidden="1"/>
    <row r="5251" ht="12.6" hidden="1"/>
    <row r="5252" ht="12.6" hidden="1"/>
    <row r="5253" ht="12.6" hidden="1"/>
    <row r="5254" ht="12.6" hidden="1"/>
    <row r="5255" ht="12.6" hidden="1"/>
    <row r="5256" ht="12.6" hidden="1"/>
    <row r="5257" ht="12.6" hidden="1"/>
    <row r="5258" ht="12.6" hidden="1"/>
    <row r="5259" ht="12.6" hidden="1"/>
    <row r="5260" ht="12.6" hidden="1"/>
    <row r="5261" ht="12.6" hidden="1"/>
    <row r="5262" ht="12.6" hidden="1"/>
    <row r="5263" ht="12.6" hidden="1"/>
    <row r="5264" ht="12.6" hidden="1"/>
    <row r="5265" ht="12.6" hidden="1"/>
    <row r="5266" ht="12.6" hidden="1"/>
    <row r="5267" ht="12.6" hidden="1"/>
    <row r="5268" ht="12.6" hidden="1"/>
    <row r="5269" ht="12.6" hidden="1"/>
    <row r="5270" ht="12.6" hidden="1"/>
    <row r="5271" ht="12.6" hidden="1"/>
    <row r="5272" ht="12.6" hidden="1"/>
    <row r="5273" ht="12.6" hidden="1"/>
    <row r="5274" ht="12.6" hidden="1"/>
    <row r="5275" ht="12.6" hidden="1"/>
    <row r="5276" ht="12.6" hidden="1"/>
    <row r="5277" ht="12.6" hidden="1"/>
    <row r="5278" ht="12.6" hidden="1"/>
    <row r="5279" ht="12.6" hidden="1"/>
    <row r="5280" ht="12.6" hidden="1"/>
    <row r="5281" ht="12.6" hidden="1"/>
    <row r="5282" ht="12.6" hidden="1"/>
    <row r="5283" ht="12.6" hidden="1"/>
    <row r="5284" ht="12.6" hidden="1"/>
    <row r="5285" ht="12.6" hidden="1"/>
    <row r="5286" ht="12.6" hidden="1"/>
    <row r="5287" ht="12.6" hidden="1"/>
    <row r="5288" ht="12.6" hidden="1"/>
    <row r="5289" ht="12.6" hidden="1"/>
    <row r="5290" ht="12.6" hidden="1"/>
    <row r="5291" ht="12.6" hidden="1"/>
    <row r="5292" ht="12.6" hidden="1"/>
    <row r="5293" ht="12.6" hidden="1"/>
    <row r="5294" ht="12.6" hidden="1"/>
    <row r="5295" ht="12.6" hidden="1"/>
    <row r="5296" ht="12.6" hidden="1"/>
    <row r="5297" ht="12.6" hidden="1"/>
    <row r="5298" ht="12.6" hidden="1"/>
    <row r="5299" ht="12.6" hidden="1"/>
    <row r="5300" ht="12.6" hidden="1"/>
    <row r="5301" ht="12.6" hidden="1"/>
    <row r="5302" ht="12.6" hidden="1"/>
    <row r="5303" ht="12.6" hidden="1"/>
    <row r="5304" ht="12.6" hidden="1"/>
    <row r="5305" ht="12.6" hidden="1"/>
    <row r="5306" ht="12.6" hidden="1"/>
    <row r="5307" ht="12.6" hidden="1"/>
    <row r="5308" ht="12.6" hidden="1"/>
    <row r="5309" ht="12.6" hidden="1"/>
    <row r="5310" ht="12.6" hidden="1"/>
    <row r="5311" ht="12.6" hidden="1"/>
    <row r="5312" ht="12.6" hidden="1"/>
    <row r="5313" ht="12.6" hidden="1"/>
    <row r="5314" ht="12.6" hidden="1"/>
    <row r="5315" ht="12.6" hidden="1"/>
    <row r="5316" ht="12.6" hidden="1"/>
    <row r="5317" ht="12.6" hidden="1"/>
    <row r="5318" ht="12.6" hidden="1"/>
    <row r="5319" ht="12.6" hidden="1"/>
    <row r="5320" ht="12.6" hidden="1"/>
    <row r="5321" ht="12.6" hidden="1"/>
    <row r="5322" ht="12.6" hidden="1"/>
    <row r="5323" ht="12.6" hidden="1"/>
    <row r="5324" ht="12.6" hidden="1"/>
    <row r="5325" ht="12.6" hidden="1"/>
    <row r="5326" ht="12.6" hidden="1"/>
    <row r="5327" ht="12.6" hidden="1"/>
    <row r="5328" ht="12.6" hidden="1"/>
    <row r="5329" ht="12.6" hidden="1"/>
    <row r="5330" ht="12.6" hidden="1"/>
    <row r="5331" ht="12.6" hidden="1"/>
    <row r="5332" ht="12.6" hidden="1"/>
    <row r="5333" ht="12.6" hidden="1"/>
    <row r="5334" ht="12.6" hidden="1"/>
    <row r="5335" ht="12.6" hidden="1"/>
    <row r="5336" ht="12.6" hidden="1"/>
    <row r="5337" ht="12.6" hidden="1"/>
    <row r="5338" ht="12.6" hidden="1"/>
    <row r="5339" ht="12.6" hidden="1"/>
    <row r="5340" ht="12.6" hidden="1"/>
    <row r="5341" ht="12.6" hidden="1"/>
    <row r="5342" ht="12.6" hidden="1"/>
    <row r="5343" ht="12.6" hidden="1"/>
    <row r="5344" ht="12.6" hidden="1"/>
    <row r="5345" ht="12.6" hidden="1"/>
    <row r="5346" ht="12.6" hidden="1"/>
    <row r="5347" ht="12.6" hidden="1"/>
    <row r="5348" ht="12.6" hidden="1"/>
    <row r="5349" ht="12.6" hidden="1"/>
    <row r="5350" ht="12.6" hidden="1"/>
    <row r="5351" ht="12.6" hidden="1"/>
    <row r="5352" ht="12.6" hidden="1"/>
    <row r="5353" ht="12.6" hidden="1"/>
    <row r="5354" ht="12.6" hidden="1"/>
    <row r="5355" ht="12.6" hidden="1"/>
    <row r="5356" ht="12.6" hidden="1"/>
    <row r="5357" ht="12.6" hidden="1"/>
    <row r="5358" ht="12.6" hidden="1"/>
    <row r="5359" ht="12.6" hidden="1"/>
    <row r="5360" ht="12.6" hidden="1"/>
    <row r="5361" ht="12.6" hidden="1"/>
    <row r="5362" ht="12.6" hidden="1"/>
    <row r="5363" ht="12.6" hidden="1"/>
    <row r="5364" ht="12.6" hidden="1"/>
    <row r="5365" ht="12.6" hidden="1"/>
    <row r="5366" ht="12.6" hidden="1"/>
    <row r="5367" ht="12.6" hidden="1"/>
    <row r="5368" ht="12.6" hidden="1"/>
    <row r="5369" ht="12.6" hidden="1"/>
    <row r="5370" ht="12.6" hidden="1"/>
    <row r="5371" ht="12.6" hidden="1"/>
    <row r="5372" ht="12.6" hidden="1"/>
    <row r="5373" ht="12.6" hidden="1"/>
    <row r="5374" ht="12.6" hidden="1"/>
    <row r="5375" ht="12.6" hidden="1"/>
    <row r="5376" ht="12.6" hidden="1"/>
    <row r="5377" ht="12.6" hidden="1"/>
    <row r="5378" ht="12.6" hidden="1"/>
    <row r="5379" ht="12.6" hidden="1"/>
    <row r="5380" ht="12.6" hidden="1"/>
    <row r="5381" ht="12.6" hidden="1"/>
    <row r="5382" ht="12.6" hidden="1"/>
    <row r="5383" ht="12.6" hidden="1"/>
    <row r="5384" ht="12.6" hidden="1"/>
    <row r="5385" ht="12.6" hidden="1"/>
    <row r="5386" ht="12.6" hidden="1"/>
    <row r="5387" ht="12.6" hidden="1"/>
    <row r="5388" ht="12.6" hidden="1"/>
    <row r="5389" ht="12.6" hidden="1"/>
    <row r="5390" ht="12.6" hidden="1"/>
    <row r="5391" ht="12.6" hidden="1"/>
    <row r="5392" ht="12.6" hidden="1"/>
    <row r="5393" ht="12.6" hidden="1"/>
    <row r="5394" ht="12.6" hidden="1"/>
    <row r="5395" ht="12.6" hidden="1"/>
    <row r="5396" ht="12.6" hidden="1"/>
    <row r="5397" ht="12.6" hidden="1"/>
    <row r="5398" ht="12.6" hidden="1"/>
    <row r="5399" ht="12.6" hidden="1"/>
    <row r="5400" ht="12.6" hidden="1"/>
    <row r="5401" ht="12.6" hidden="1"/>
    <row r="5402" ht="12.6" hidden="1"/>
    <row r="5403" ht="12.6" hidden="1"/>
    <row r="5404" ht="12.6" hidden="1"/>
    <row r="5405" ht="12.6" hidden="1"/>
    <row r="5406" ht="12.6" hidden="1"/>
    <row r="5407" ht="12.6" hidden="1"/>
    <row r="5408" ht="12.6" hidden="1"/>
    <row r="5409" ht="12.6" hidden="1"/>
    <row r="5410" ht="12.6" hidden="1"/>
    <row r="5411" ht="12.6" hidden="1"/>
    <row r="5412" ht="12.6" hidden="1"/>
    <row r="5413" ht="12.6" hidden="1"/>
    <row r="5414" ht="12.6" hidden="1"/>
    <row r="5415" ht="12.6" hidden="1"/>
    <row r="5416" ht="12.6" hidden="1"/>
    <row r="5417" ht="12.6" hidden="1"/>
    <row r="5418" ht="12.6" hidden="1"/>
    <row r="5419" ht="12.6" hidden="1"/>
    <row r="5420" ht="12.6" hidden="1"/>
    <row r="5421" ht="12.6" hidden="1"/>
    <row r="5422" ht="12.6" hidden="1"/>
    <row r="5423" ht="12.6" hidden="1"/>
    <row r="5424" ht="12.6" hidden="1"/>
    <row r="5425" ht="12.6" hidden="1"/>
    <row r="5426" ht="12.6" hidden="1"/>
    <row r="5427" ht="12.6" hidden="1"/>
    <row r="5428" ht="12.6" hidden="1"/>
    <row r="5429" ht="12.6" hidden="1"/>
    <row r="5430" ht="12.6" hidden="1"/>
    <row r="5431" ht="12.6" hidden="1"/>
    <row r="5432" ht="12.6" hidden="1"/>
    <row r="5433" ht="12.6" hidden="1"/>
    <row r="5434" ht="12.6" hidden="1"/>
    <row r="5435" ht="12.6" hidden="1"/>
    <row r="5436" ht="12.6" hidden="1"/>
    <row r="5437" ht="12.6" hidden="1"/>
    <row r="5438" ht="12.6" hidden="1"/>
    <row r="5439" ht="12.6" hidden="1"/>
    <row r="5440" ht="12.6" hidden="1"/>
    <row r="5441" ht="12.6" hidden="1"/>
    <row r="5442" ht="12.6" hidden="1"/>
    <row r="5443" ht="12.6" hidden="1"/>
    <row r="5444" ht="12.6" hidden="1"/>
    <row r="5445" ht="12.6" hidden="1"/>
    <row r="5446" ht="12.6" hidden="1"/>
    <row r="5447" ht="12.6" hidden="1"/>
    <row r="5448" ht="12.6" hidden="1"/>
    <row r="5449" ht="12.6" hidden="1"/>
    <row r="5450" ht="12.6" hidden="1"/>
    <row r="5451" ht="12.6" hidden="1"/>
    <row r="5452" ht="12.6" hidden="1"/>
    <row r="5453" ht="12.6" hidden="1"/>
    <row r="5454" ht="12.6" hidden="1"/>
    <row r="5455" ht="12.6" hidden="1"/>
    <row r="5456" ht="12.6" hidden="1"/>
    <row r="5457" ht="12.6" hidden="1"/>
    <row r="5458" ht="12.6" hidden="1"/>
    <row r="5459" ht="12.6" hidden="1"/>
    <row r="5460" ht="12.6" hidden="1"/>
    <row r="5461" ht="12.6" hidden="1"/>
    <row r="5462" ht="12.6" hidden="1"/>
    <row r="5463" ht="12.6" hidden="1"/>
    <row r="5464" ht="12.6" hidden="1"/>
    <row r="5465" ht="12.6" hidden="1"/>
    <row r="5466" ht="12.6" hidden="1"/>
    <row r="5467" ht="12.6" hidden="1"/>
    <row r="5468" ht="12.6" hidden="1"/>
    <row r="5469" ht="12.6" hidden="1"/>
    <row r="5470" ht="12.6" hidden="1"/>
    <row r="5471" ht="12.6" hidden="1"/>
    <row r="5472" ht="12.6" hidden="1"/>
    <row r="5473" ht="12.6" hidden="1"/>
    <row r="5474" ht="12.6" hidden="1"/>
    <row r="5475" ht="12.6" hidden="1"/>
    <row r="5476" ht="12.6" hidden="1"/>
    <row r="5477" ht="12.6" hidden="1"/>
    <row r="5478" ht="12.6" hidden="1"/>
    <row r="5479" ht="12.6" hidden="1"/>
    <row r="5480" ht="12.6" hidden="1"/>
    <row r="5481" ht="12.6" hidden="1"/>
    <row r="5482" ht="12.6" hidden="1"/>
    <row r="5483" ht="12.6" hidden="1"/>
    <row r="5484" ht="12.6" hidden="1"/>
    <row r="5485" ht="12.6" hidden="1"/>
    <row r="5486" ht="12.6" hidden="1"/>
    <row r="5487" ht="12.6" hidden="1"/>
    <row r="5488" ht="12.6" hidden="1"/>
    <row r="5489" ht="12.6" hidden="1"/>
    <row r="5490" ht="12.6" hidden="1"/>
    <row r="5491" ht="12.6" hidden="1"/>
    <row r="5492" ht="12.6" hidden="1"/>
    <row r="5493" ht="12.6" hidden="1"/>
    <row r="5494" ht="12.6" hidden="1"/>
    <row r="5495" ht="12.6" hidden="1"/>
    <row r="5496" ht="12.6" hidden="1"/>
    <row r="5497" ht="12.6" hidden="1"/>
    <row r="5498" ht="12.6" hidden="1"/>
    <row r="5499" ht="12.6" hidden="1"/>
    <row r="5500" ht="12.6" hidden="1"/>
    <row r="5501" ht="12.6" hidden="1"/>
    <row r="5502" ht="12.6" hidden="1"/>
    <row r="5503" ht="12.6" hidden="1"/>
    <row r="5504" ht="12.6" hidden="1"/>
    <row r="5505" ht="12.6" hidden="1"/>
    <row r="5506" ht="12.6" hidden="1"/>
    <row r="5507" ht="12.6" hidden="1"/>
    <row r="5508" ht="12.6" hidden="1"/>
    <row r="5509" ht="12.6" hidden="1"/>
    <row r="5510" ht="12.6" hidden="1"/>
    <row r="5511" ht="12.6" hidden="1"/>
    <row r="5512" ht="12.6" hidden="1"/>
    <row r="5513" ht="12.6" hidden="1"/>
    <row r="5514" ht="12.6" hidden="1"/>
    <row r="5515" ht="12.6" hidden="1"/>
    <row r="5516" ht="12.6" hidden="1"/>
    <row r="5517" ht="12.6" hidden="1"/>
    <row r="5518" ht="12.6" hidden="1"/>
    <row r="5519" ht="12.6" hidden="1"/>
    <row r="5520" ht="12.6" hidden="1"/>
    <row r="5521" ht="12.6" hidden="1"/>
    <row r="5522" ht="12.6" hidden="1"/>
    <row r="5523" ht="12.6" hidden="1"/>
    <row r="5524" ht="12.6" hidden="1"/>
    <row r="5525" ht="12.6" hidden="1"/>
    <row r="5526" ht="12.6" hidden="1"/>
    <row r="5527" ht="12.6" hidden="1"/>
    <row r="5528" ht="12.6" hidden="1"/>
    <row r="5529" ht="12.6" hidden="1"/>
    <row r="5530" ht="12.6" hidden="1"/>
    <row r="5531" ht="12.6" hidden="1"/>
    <row r="5532" ht="12.6" hidden="1"/>
    <row r="5533" ht="12.6" hidden="1"/>
    <row r="5534" ht="12.6" hidden="1"/>
    <row r="5535" ht="12.6" hidden="1"/>
    <row r="5536" ht="12.6" hidden="1"/>
    <row r="5537" ht="12.6" hidden="1"/>
    <row r="5538" ht="12.6" hidden="1"/>
    <row r="5539" ht="12.6" hidden="1"/>
    <row r="5540" ht="12.6" hidden="1"/>
    <row r="5541" ht="12.6" hidden="1"/>
    <row r="5542" ht="12.6" hidden="1"/>
    <row r="5543" ht="12.6" hidden="1"/>
    <row r="5544" ht="12.6" hidden="1"/>
    <row r="5545" ht="12.6" hidden="1"/>
    <row r="5546" ht="12.6" hidden="1"/>
    <row r="5547" ht="12.6" hidden="1"/>
    <row r="5548" ht="12.6" hidden="1"/>
    <row r="5549" ht="12.6" hidden="1"/>
    <row r="5550" ht="12.6" hidden="1"/>
    <row r="5551" ht="12.6" hidden="1"/>
    <row r="5552" ht="12.6" hidden="1"/>
    <row r="5553" ht="12.6" hidden="1"/>
    <row r="5554" ht="12.6" hidden="1"/>
    <row r="5555" ht="12.6" hidden="1"/>
    <row r="5556" ht="12.6" hidden="1"/>
    <row r="5557" ht="12.6" hidden="1"/>
    <row r="5558" ht="12.6" hidden="1"/>
    <row r="5559" ht="12.6" hidden="1"/>
    <row r="5560" ht="12.6" hidden="1"/>
    <row r="5561" ht="12.6" hidden="1"/>
    <row r="5562" ht="12.6" hidden="1"/>
    <row r="5563" ht="12.6" hidden="1"/>
    <row r="5564" ht="12.6" hidden="1"/>
    <row r="5565" ht="12.6" hidden="1"/>
    <row r="5566" ht="12.6" hidden="1"/>
    <row r="5567" ht="12.6" hidden="1"/>
    <row r="5568" ht="12.6" hidden="1"/>
    <row r="5569" ht="12.6" hidden="1"/>
    <row r="5570" ht="12.6" hidden="1"/>
    <row r="5571" ht="12.6" hidden="1"/>
    <row r="5572" ht="12.6" hidden="1"/>
    <row r="5573" ht="12.6" hidden="1"/>
    <row r="5574" ht="12.6" hidden="1"/>
    <row r="5575" ht="12.6" hidden="1"/>
    <row r="5576" ht="12.6" hidden="1"/>
    <row r="5577" ht="12.6" hidden="1"/>
    <row r="5578" ht="12.6" hidden="1"/>
    <row r="5579" ht="12.6" hidden="1"/>
    <row r="5580" ht="12.6" hidden="1"/>
    <row r="5581" ht="12.6" hidden="1"/>
    <row r="5582" ht="12.6" hidden="1"/>
    <row r="5583" ht="12.6" hidden="1"/>
    <row r="5584" ht="12.6" hidden="1"/>
    <row r="5585" ht="12.6" hidden="1"/>
    <row r="5586" ht="12.6" hidden="1"/>
    <row r="5587" ht="12.6" hidden="1"/>
    <row r="5588" ht="12.6" hidden="1"/>
    <row r="5589" ht="12.6" hidden="1"/>
    <row r="5590" ht="12.6" hidden="1"/>
    <row r="5591" ht="12.6" hidden="1"/>
    <row r="5592" ht="12.6" hidden="1"/>
    <row r="5593" ht="12.6" hidden="1"/>
    <row r="5594" ht="12.6" hidden="1"/>
    <row r="5595" ht="12.6" hidden="1"/>
    <row r="5596" ht="12.6" hidden="1"/>
    <row r="5597" ht="12.6" hidden="1"/>
    <row r="5598" ht="12.6" hidden="1"/>
    <row r="5599" ht="12.6" hidden="1"/>
    <row r="5600" ht="12.6" hidden="1"/>
    <row r="5601" ht="12.6" hidden="1"/>
    <row r="5602" ht="12.6" hidden="1"/>
    <row r="5603" ht="12.6" hidden="1"/>
    <row r="5604" ht="12.6" hidden="1"/>
    <row r="5605" ht="12.6" hidden="1"/>
    <row r="5606" ht="12.6" hidden="1"/>
    <row r="5607" ht="12.6" hidden="1"/>
    <row r="5608" ht="12.6" hidden="1"/>
    <row r="5609" ht="12.6" hidden="1"/>
    <row r="5610" ht="12.6" hidden="1"/>
    <row r="5611" ht="12.6" hidden="1"/>
    <row r="5612" ht="12.6" hidden="1"/>
    <row r="5613" ht="12.6" hidden="1"/>
    <row r="5614" ht="12.6" hidden="1"/>
    <row r="5615" ht="12.6" hidden="1"/>
    <row r="5616" ht="12.6" hidden="1"/>
    <row r="5617" ht="12.6" hidden="1"/>
    <row r="5618" ht="12.6" hidden="1"/>
    <row r="5619" ht="12.6" hidden="1"/>
    <row r="5620" ht="12.6" hidden="1"/>
    <row r="5621" ht="12.6" hidden="1"/>
    <row r="5622" ht="12.6" hidden="1"/>
    <row r="5623" ht="12.6" hidden="1"/>
    <row r="5624" ht="12.6" hidden="1"/>
    <row r="5625" ht="12.6" hidden="1"/>
    <row r="5626" ht="12.6" hidden="1"/>
    <row r="5627" ht="12.6" hidden="1"/>
    <row r="5628" ht="12.6" hidden="1"/>
    <row r="5629" ht="12.6" hidden="1"/>
    <row r="5630" ht="12.6" hidden="1"/>
    <row r="5631" ht="12.6" hidden="1"/>
    <row r="5632" ht="12.6" hidden="1"/>
    <row r="5633" ht="12.6" hidden="1"/>
    <row r="5634" ht="12.6" hidden="1"/>
    <row r="5635" ht="12.6" hidden="1"/>
    <row r="5636" ht="12.6" hidden="1"/>
    <row r="5637" ht="12.6" hidden="1"/>
    <row r="5638" ht="12.6" hidden="1"/>
    <row r="5639" ht="12.6" hidden="1"/>
    <row r="5640" ht="12.6" hidden="1"/>
    <row r="5641" ht="12.6" hidden="1"/>
    <row r="5642" ht="12.6" hidden="1"/>
    <row r="5643" ht="12.6" hidden="1"/>
    <row r="5644" ht="12.6" hidden="1"/>
    <row r="5645" ht="12.6" hidden="1"/>
    <row r="5646" ht="12.6" hidden="1"/>
    <row r="5647" ht="12.6" hidden="1"/>
    <row r="5648" ht="12.6" hidden="1"/>
    <row r="5649" ht="12.6" hidden="1"/>
    <row r="5650" ht="12.6" hidden="1"/>
    <row r="5651" ht="12.6" hidden="1"/>
    <row r="5652" ht="12.6" hidden="1"/>
    <row r="5653" ht="12.6" hidden="1"/>
    <row r="5654" ht="12.6" hidden="1"/>
    <row r="5655" ht="12.6" hidden="1"/>
    <row r="5656" ht="12.6" hidden="1"/>
    <row r="5657" ht="12.6" hidden="1"/>
    <row r="5658" ht="12.6" hidden="1"/>
    <row r="5659" ht="12.6" hidden="1"/>
    <row r="5660" ht="12.6" hidden="1"/>
    <row r="5661" ht="12.6" hidden="1"/>
    <row r="5662" ht="12.6" hidden="1"/>
    <row r="5663" ht="12.6" hidden="1"/>
    <row r="5664" ht="12.6" hidden="1"/>
    <row r="5665" ht="12.6" hidden="1"/>
    <row r="5666" ht="12.6" hidden="1"/>
    <row r="5667" ht="12.6" hidden="1"/>
    <row r="5668" ht="12.6" hidden="1"/>
    <row r="5669" ht="12.6" hidden="1"/>
    <row r="5670" ht="12.6" hidden="1"/>
    <row r="5671" ht="12.6" hidden="1"/>
    <row r="5672" ht="12.6" hidden="1"/>
    <row r="5673" ht="12.6" hidden="1"/>
    <row r="5674" ht="12.6" hidden="1"/>
    <row r="5675" ht="12.6" hidden="1"/>
    <row r="5676" ht="12.6" hidden="1"/>
    <row r="5677" ht="12.6" hidden="1"/>
    <row r="5678" ht="12.6" hidden="1"/>
    <row r="5679" ht="12.6" hidden="1"/>
    <row r="5680" ht="12.6" hidden="1"/>
    <row r="5681" ht="12.6" hidden="1"/>
    <row r="5682" ht="12.6" hidden="1"/>
    <row r="5683" ht="12.6" hidden="1"/>
    <row r="5684" ht="12.6" hidden="1"/>
    <row r="5685" ht="12.6" hidden="1"/>
    <row r="5686" ht="12.6" hidden="1"/>
    <row r="5687" ht="12.6" hidden="1"/>
    <row r="5688" ht="12.6" hidden="1"/>
    <row r="5689" ht="12.6" hidden="1"/>
    <row r="5690" ht="12.6" hidden="1"/>
    <row r="5691" ht="12.6" hidden="1"/>
    <row r="5692" ht="12.6" hidden="1"/>
    <row r="5693" ht="12.6" hidden="1"/>
    <row r="5694" ht="12.6" hidden="1"/>
    <row r="5695" ht="12.6" hidden="1"/>
    <row r="5696" ht="12.6" hidden="1"/>
    <row r="5697" ht="12.6" hidden="1"/>
    <row r="5698" ht="12.6" hidden="1"/>
    <row r="5699" ht="12.6" hidden="1"/>
    <row r="5700" ht="12.6" hidden="1"/>
    <row r="5701" ht="12.6" hidden="1"/>
    <row r="5702" ht="12.6" hidden="1"/>
    <row r="5703" ht="12.6" hidden="1"/>
    <row r="5704" ht="12.6" hidden="1"/>
    <row r="5705" ht="12.6" hidden="1"/>
    <row r="5706" ht="12.6" hidden="1"/>
    <row r="5707" ht="12.6" hidden="1"/>
    <row r="5708" ht="12.6" hidden="1"/>
    <row r="5709" ht="12.6" hidden="1"/>
    <row r="5710" ht="12.6" hidden="1"/>
    <row r="5711" ht="12.6" hidden="1"/>
    <row r="5712" ht="12.6" hidden="1"/>
    <row r="5713" ht="12.6" hidden="1"/>
    <row r="5714" ht="12.6" hidden="1"/>
    <row r="5715" ht="12.6" hidden="1"/>
    <row r="5716" ht="12.6" hidden="1"/>
    <row r="5717" ht="12.6" hidden="1"/>
    <row r="5718" ht="12.6" hidden="1"/>
    <row r="5719" ht="12.6" hidden="1"/>
    <row r="5720" ht="12.6" hidden="1"/>
    <row r="5721" ht="12.6" hidden="1"/>
    <row r="5722" ht="12.6" hidden="1"/>
    <row r="5723" ht="12.6" hidden="1"/>
    <row r="5724" ht="12.6" hidden="1"/>
    <row r="5725" ht="12.6" hidden="1"/>
    <row r="5726" ht="12.6" hidden="1"/>
    <row r="5727" ht="12.6" hidden="1"/>
    <row r="5728" ht="12.6" hidden="1"/>
    <row r="5729" ht="12.6" hidden="1"/>
    <row r="5730" ht="12.6" hidden="1"/>
    <row r="5731" ht="12.6" hidden="1"/>
    <row r="5732" ht="12.6" hidden="1"/>
    <row r="5733" ht="12.6" hidden="1"/>
    <row r="5734" ht="12.6" hidden="1"/>
    <row r="5735" ht="12.6" hidden="1"/>
    <row r="5736" ht="12.6" hidden="1"/>
    <row r="5737" ht="12.6" hidden="1"/>
    <row r="5738" ht="12.6" hidden="1"/>
    <row r="5739" ht="12.6" hidden="1"/>
    <row r="5740" ht="12.6" hidden="1"/>
    <row r="5741" ht="12.6" hidden="1"/>
    <row r="5742" ht="12.6" hidden="1"/>
    <row r="5743" ht="12.6" hidden="1"/>
    <row r="5744" ht="12.6" hidden="1"/>
    <row r="5745" ht="12.6" hidden="1"/>
    <row r="5746" ht="12.6" hidden="1"/>
    <row r="5747" ht="12.6" hidden="1"/>
    <row r="5748" ht="12.6" hidden="1"/>
    <row r="5749" ht="12.6" hidden="1"/>
    <row r="5750" ht="12.6" hidden="1"/>
    <row r="5751" ht="12.6" hidden="1"/>
    <row r="5752" ht="12.6" hidden="1"/>
    <row r="5753" ht="12.6" hidden="1"/>
    <row r="5754" ht="12.6" hidden="1"/>
    <row r="5755" ht="12.6" hidden="1"/>
    <row r="5756" ht="12.6" hidden="1"/>
    <row r="5757" ht="12.6" hidden="1"/>
    <row r="5758" ht="12.6" hidden="1"/>
    <row r="5759" ht="12.6" hidden="1"/>
    <row r="5760" ht="12.6" hidden="1"/>
    <row r="5761" ht="12.6" hidden="1"/>
    <row r="5762" ht="12.6" hidden="1"/>
    <row r="5763" ht="12.6" hidden="1"/>
    <row r="5764" ht="12.6" hidden="1"/>
    <row r="5765" ht="12.6" hidden="1"/>
    <row r="5766" ht="12.6" hidden="1"/>
    <row r="5767" ht="12.6" hidden="1"/>
    <row r="5768" ht="12.6" hidden="1"/>
    <row r="5769" ht="12.6" hidden="1"/>
    <row r="5770" ht="12.6" hidden="1"/>
    <row r="5771" ht="12.6" hidden="1"/>
    <row r="5772" ht="12.6" hidden="1"/>
    <row r="5773" ht="12.6" hidden="1"/>
    <row r="5774" ht="12.6" hidden="1"/>
    <row r="5775" ht="12.6" hidden="1"/>
    <row r="5776" ht="12.6" hidden="1"/>
    <row r="5777" ht="12.6" hidden="1"/>
    <row r="5778" ht="12.6" hidden="1"/>
    <row r="5779" ht="12.6" hidden="1"/>
    <row r="5780" ht="12.6" hidden="1"/>
    <row r="5781" ht="12.6" hidden="1"/>
    <row r="5782" ht="12.6" hidden="1"/>
    <row r="5783" ht="12.6" hidden="1"/>
    <row r="5784" ht="12.6" hidden="1"/>
    <row r="5785" ht="12.6" hidden="1"/>
    <row r="5786" ht="12.6" hidden="1"/>
    <row r="5787" ht="12.6" hidden="1"/>
    <row r="5788" ht="12.6" hidden="1"/>
    <row r="5789" ht="12.6" hidden="1"/>
    <row r="5790" ht="12.6" hidden="1"/>
    <row r="5791" ht="12.6" hidden="1"/>
    <row r="5792" ht="12.6" hidden="1"/>
    <row r="5793" ht="12.6" hidden="1"/>
    <row r="5794" ht="12.6" hidden="1"/>
    <row r="5795" ht="12.6" hidden="1"/>
    <row r="5796" ht="12.6" hidden="1"/>
    <row r="5797" ht="12.6" hidden="1"/>
    <row r="5798" ht="12.6" hidden="1"/>
    <row r="5799" ht="12.6" hidden="1"/>
    <row r="5800" ht="12.6" hidden="1"/>
    <row r="5801" ht="12.6" hidden="1"/>
    <row r="5802" ht="12.6" hidden="1"/>
    <row r="5803" ht="12.6" hidden="1"/>
    <row r="5804" ht="12.6" hidden="1"/>
    <row r="5805" ht="12.6" hidden="1"/>
    <row r="5806" ht="12.6" hidden="1"/>
    <row r="5807" ht="12.6" hidden="1"/>
    <row r="5808" ht="12.6" hidden="1"/>
    <row r="5809" ht="12.6" hidden="1"/>
    <row r="5810" ht="12.6" hidden="1"/>
    <row r="5811" ht="12.6" hidden="1"/>
    <row r="5812" ht="12.6" hidden="1"/>
    <row r="5813" ht="12.6" hidden="1"/>
    <row r="5814" ht="12.6" hidden="1"/>
    <row r="5815" ht="12.6" hidden="1"/>
    <row r="5816" ht="12.6" hidden="1"/>
    <row r="5817" ht="12.6" hidden="1"/>
    <row r="5818" ht="12.6" hidden="1"/>
    <row r="5819" ht="12.6" hidden="1"/>
    <row r="5820" ht="12.6" hidden="1"/>
    <row r="5821" ht="12.6" hidden="1"/>
    <row r="5822" ht="12.6" hidden="1"/>
    <row r="5823" ht="12.6" hidden="1"/>
    <row r="5824" ht="12.6" hidden="1"/>
    <row r="5825" ht="12.6" hidden="1"/>
    <row r="5826" ht="12.6" hidden="1"/>
    <row r="5827" ht="12.6" hidden="1"/>
    <row r="5828" ht="12.6" hidden="1"/>
    <row r="5829" ht="12.6" hidden="1"/>
    <row r="5830" ht="12.6" hidden="1"/>
    <row r="5831" ht="12.6" hidden="1"/>
    <row r="5832" ht="12.6" hidden="1"/>
    <row r="5833" ht="12.6" hidden="1"/>
    <row r="5834" ht="12.6" hidden="1"/>
    <row r="5835" ht="12.6" hidden="1"/>
    <row r="5836" ht="12.6" hidden="1"/>
    <row r="5837" ht="12.6" hidden="1"/>
    <row r="5838" ht="12.6" hidden="1"/>
    <row r="5839" ht="12.6" hidden="1"/>
    <row r="5840" ht="12.6" hidden="1"/>
    <row r="5841" ht="12.6" hidden="1"/>
    <row r="5842" ht="12.6" hidden="1"/>
    <row r="5843" ht="12.6" hidden="1"/>
    <row r="5844" ht="12.6" hidden="1"/>
    <row r="5845" ht="12.6" hidden="1"/>
    <row r="5846" ht="12.6" hidden="1"/>
    <row r="5847" ht="12.6" hidden="1"/>
    <row r="5848" ht="12.6" hidden="1"/>
    <row r="5849" ht="12.6" hidden="1"/>
    <row r="5850" ht="12.6" hidden="1"/>
    <row r="5851" ht="12.6" hidden="1"/>
    <row r="5852" ht="12.6" hidden="1"/>
    <row r="5853" ht="12.6" hidden="1"/>
    <row r="5854" ht="12.6" hidden="1"/>
    <row r="5855" ht="12.6" hidden="1"/>
    <row r="5856" ht="12.6" hidden="1"/>
    <row r="5857" ht="12.6" hidden="1"/>
    <row r="5858" ht="12.6" hidden="1"/>
    <row r="5859" ht="12.6" hidden="1"/>
    <row r="5860" ht="12.6" hidden="1"/>
    <row r="5861" ht="12.6" hidden="1"/>
    <row r="5862" ht="12.6" hidden="1"/>
    <row r="5863" ht="12.6" hidden="1"/>
    <row r="5864" ht="12.6" hidden="1"/>
    <row r="5865" ht="12.6" hidden="1"/>
    <row r="5866" ht="12.6" hidden="1"/>
    <row r="5867" ht="12.6" hidden="1"/>
    <row r="5868" ht="12.6" hidden="1"/>
    <row r="5869" ht="12.6" hidden="1"/>
    <row r="5870" ht="12.6" hidden="1"/>
    <row r="5871" ht="12.6" hidden="1"/>
    <row r="5872" ht="12.6" hidden="1"/>
    <row r="5873" ht="12.6" hidden="1"/>
    <row r="5874" ht="12.6" hidden="1"/>
    <row r="5875" ht="12.6" hidden="1"/>
    <row r="5876" ht="12.6" hidden="1"/>
    <row r="5877" ht="12.6" hidden="1"/>
    <row r="5878" ht="12.6" hidden="1"/>
    <row r="5879" ht="12.6" hidden="1"/>
    <row r="5880" ht="12.6" hidden="1"/>
    <row r="5881" ht="12.6" hidden="1"/>
    <row r="5882" ht="12.6" hidden="1"/>
    <row r="5883" ht="12.6" hidden="1"/>
    <row r="5884" ht="12.6" hidden="1"/>
    <row r="5885" ht="12.6" hidden="1"/>
    <row r="5886" ht="12.6" hidden="1"/>
    <row r="5887" ht="12.6" hidden="1"/>
    <row r="5888" ht="12.6" hidden="1"/>
    <row r="5889" ht="12.6" hidden="1"/>
    <row r="5890" ht="12.6" hidden="1"/>
    <row r="5891" ht="12.6" hidden="1"/>
    <row r="5892" ht="12.6" hidden="1"/>
    <row r="5893" ht="12.6" hidden="1"/>
    <row r="5894" ht="12.6" hidden="1"/>
    <row r="5895" ht="12.6" hidden="1"/>
    <row r="5896" ht="12.6" hidden="1"/>
    <row r="5897" ht="12.6" hidden="1"/>
    <row r="5898" ht="12.6" hidden="1"/>
    <row r="5899" ht="12.6" hidden="1"/>
    <row r="5900" ht="12.6" hidden="1"/>
    <row r="5901" ht="12.6" hidden="1"/>
    <row r="5902" ht="12.6" hidden="1"/>
    <row r="5903" ht="12.6" hidden="1"/>
    <row r="5904" ht="12.6" hidden="1"/>
    <row r="5905" ht="12.6" hidden="1"/>
    <row r="5906" ht="12.6" hidden="1"/>
    <row r="5907" ht="12.6" hidden="1"/>
    <row r="5908" ht="12.6" hidden="1"/>
    <row r="5909" ht="12.6" hidden="1"/>
    <row r="5910" ht="12.6" hidden="1"/>
    <row r="5911" ht="12.6" hidden="1"/>
    <row r="5912" ht="12.6" hidden="1"/>
    <row r="5913" ht="12.6" hidden="1"/>
    <row r="5914" ht="12.6" hidden="1"/>
    <row r="5915" ht="12.6" hidden="1"/>
    <row r="5916" ht="12.6" hidden="1"/>
    <row r="5917" ht="12.6" hidden="1"/>
    <row r="5918" ht="12.6" hidden="1"/>
    <row r="5919" ht="12.6" hidden="1"/>
    <row r="5920" ht="12.6" hidden="1"/>
    <row r="5921" ht="12.6" hidden="1"/>
    <row r="5922" ht="12.6" hidden="1"/>
    <row r="5923" ht="12.6" hidden="1"/>
    <row r="5924" ht="12.6" hidden="1"/>
    <row r="5925" ht="12.6" hidden="1"/>
    <row r="5926" ht="12.6" hidden="1"/>
    <row r="5927" ht="12.6" hidden="1"/>
    <row r="5928" ht="12.6" hidden="1"/>
    <row r="5929" ht="12.6" hidden="1"/>
    <row r="5930" ht="12.6" hidden="1"/>
    <row r="5931" ht="12.6" hidden="1"/>
    <row r="5932" ht="12.6" hidden="1"/>
    <row r="5933" ht="12.6" hidden="1"/>
    <row r="5934" ht="12.6" hidden="1"/>
    <row r="5935" ht="12.6" hidden="1"/>
    <row r="5936" ht="12.6" hidden="1"/>
    <row r="5937" ht="12.6" hidden="1"/>
    <row r="5938" ht="12.6" hidden="1"/>
    <row r="5939" ht="12.6" hidden="1"/>
    <row r="5940" ht="12.6" hidden="1"/>
    <row r="5941" ht="12.6" hidden="1"/>
    <row r="5942" ht="12.6" hidden="1"/>
    <row r="5943" ht="12.6" hidden="1"/>
    <row r="5944" ht="12.6" hidden="1"/>
    <row r="5945" ht="12.6" hidden="1"/>
    <row r="5946" ht="12.6" hidden="1"/>
    <row r="5947" ht="12.6" hidden="1"/>
    <row r="5948" ht="12.6" hidden="1"/>
    <row r="5949" ht="12.6" hidden="1"/>
    <row r="5950" ht="12.6" hidden="1"/>
    <row r="5951" ht="12.6" hidden="1"/>
    <row r="5952" ht="12.6" hidden="1"/>
    <row r="5953" ht="12.6" hidden="1"/>
    <row r="5954" ht="12.6" hidden="1"/>
    <row r="5955" ht="12.6" hidden="1"/>
    <row r="5956" ht="12.6" hidden="1"/>
    <row r="5957" ht="12.6" hidden="1"/>
    <row r="5958" ht="12.6" hidden="1"/>
    <row r="5959" ht="12.6" hidden="1"/>
    <row r="5960" ht="12.6" hidden="1"/>
    <row r="5961" ht="12.6" hidden="1"/>
    <row r="5962" ht="12.6" hidden="1"/>
    <row r="5963" ht="12.6" hidden="1"/>
    <row r="5964" ht="12.6" hidden="1"/>
    <row r="5965" ht="12.6" hidden="1"/>
    <row r="5966" ht="12.6" hidden="1"/>
    <row r="5967" ht="12.6" hidden="1"/>
    <row r="5968" ht="12.6" hidden="1"/>
    <row r="5969" ht="12.6" hidden="1"/>
    <row r="5970" ht="12.6" hidden="1"/>
    <row r="5971" ht="12.6" hidden="1"/>
    <row r="5972" ht="12.6" hidden="1"/>
    <row r="5973" ht="12.6" hidden="1"/>
    <row r="5974" ht="12.6" hidden="1"/>
    <row r="5975" ht="12.6" hidden="1"/>
    <row r="5976" ht="12.6" hidden="1"/>
    <row r="5977" ht="12.6" hidden="1"/>
    <row r="5978" ht="12.6" hidden="1"/>
    <row r="5979" ht="12.6" hidden="1"/>
    <row r="5980" ht="12.6" hidden="1"/>
    <row r="5981" ht="12.6" hidden="1"/>
    <row r="5982" ht="12.6" hidden="1"/>
    <row r="5983" ht="12.6" hidden="1"/>
    <row r="5984" ht="12.6" hidden="1"/>
    <row r="5985" ht="12.6" hidden="1"/>
    <row r="5986" ht="12.6" hidden="1"/>
    <row r="5987" ht="12.6" hidden="1"/>
    <row r="5988" ht="12.6" hidden="1"/>
    <row r="5989" ht="12.6" hidden="1"/>
    <row r="5990" ht="12.6" hidden="1"/>
    <row r="5991" ht="12.6" hidden="1"/>
    <row r="5992" ht="12.6" hidden="1"/>
    <row r="5993" ht="12.6" hidden="1"/>
    <row r="5994" ht="12.6" hidden="1"/>
    <row r="5995" ht="12.6" hidden="1"/>
    <row r="5996" ht="12.6" hidden="1"/>
    <row r="5997" ht="12.6" hidden="1"/>
    <row r="5998" ht="12.6" hidden="1"/>
    <row r="5999" ht="12.6" hidden="1"/>
    <row r="6000" ht="12.6" hidden="1"/>
    <row r="6001" ht="12.6" hidden="1"/>
    <row r="6002" ht="12.6" hidden="1"/>
    <row r="6003" ht="12.6" hidden="1"/>
    <row r="6004" ht="12.6" hidden="1"/>
    <row r="6005" ht="12.6" hidden="1"/>
    <row r="6006" ht="12.6" hidden="1"/>
    <row r="6007" ht="12.6" hidden="1"/>
    <row r="6008" ht="12.6" hidden="1"/>
    <row r="6009" ht="12.6" hidden="1"/>
    <row r="6010" ht="12.6" hidden="1"/>
    <row r="6011" ht="12.6" hidden="1"/>
    <row r="6012" ht="12.6" hidden="1"/>
    <row r="6013" ht="12.6" hidden="1"/>
    <row r="6014" ht="12.6" hidden="1"/>
    <row r="6015" ht="12.6" hidden="1"/>
    <row r="6016" ht="12.6" hidden="1"/>
    <row r="6017" ht="12.6" hidden="1"/>
    <row r="6018" ht="12.6" hidden="1"/>
    <row r="6019" ht="12.6" hidden="1"/>
    <row r="6020" ht="12.6" hidden="1"/>
    <row r="6021" ht="12.6" hidden="1"/>
    <row r="6022" ht="12.6" hidden="1"/>
    <row r="6023" ht="12.6" hidden="1"/>
    <row r="6024" ht="12.6" hidden="1"/>
    <row r="6025" ht="12.6" hidden="1"/>
    <row r="6026" ht="12.6" hidden="1"/>
    <row r="6027" ht="12.6" hidden="1"/>
    <row r="6028" ht="12.6" hidden="1"/>
    <row r="6029" ht="12.6" hidden="1"/>
    <row r="6030" ht="12.6" hidden="1"/>
    <row r="6031" ht="12.6" hidden="1"/>
    <row r="6032" ht="12.6" hidden="1"/>
    <row r="6033" ht="12.6" hidden="1"/>
    <row r="6034" ht="12.6" hidden="1"/>
    <row r="6035" ht="12.6" hidden="1"/>
    <row r="6036" ht="12.6" hidden="1"/>
    <row r="6037" ht="12.6" hidden="1"/>
    <row r="6038" ht="12.6" hidden="1"/>
    <row r="6039" ht="12.6" hidden="1"/>
    <row r="6040" ht="12.6" hidden="1"/>
    <row r="6041" ht="12.6" hidden="1"/>
    <row r="6042" ht="12.6" hidden="1"/>
    <row r="6043" ht="12.6" hidden="1"/>
    <row r="6044" ht="12.6" hidden="1"/>
    <row r="6045" ht="12.6" hidden="1"/>
    <row r="6046" ht="12.6" hidden="1"/>
    <row r="6047" ht="12.6" hidden="1"/>
    <row r="6048" ht="12.6" hidden="1"/>
    <row r="6049" ht="12.6" hidden="1"/>
    <row r="6050" ht="12.6" hidden="1"/>
    <row r="6051" ht="12.6" hidden="1"/>
    <row r="6052" ht="12.6" hidden="1"/>
    <row r="6053" ht="12.6" hidden="1"/>
    <row r="6054" ht="12.6" hidden="1"/>
    <row r="6055" ht="12.6" hidden="1"/>
    <row r="6056" ht="12.6" hidden="1"/>
    <row r="6057" ht="12.6" hidden="1"/>
    <row r="6058" ht="12.6" hidden="1"/>
    <row r="6059" ht="12.6" hidden="1"/>
    <row r="6060" ht="12.6" hidden="1"/>
    <row r="6061" ht="12.6" hidden="1"/>
    <row r="6062" ht="12.6" hidden="1"/>
    <row r="6063" ht="12.6" hidden="1"/>
    <row r="6064" ht="12.6" hidden="1"/>
    <row r="6065" ht="12.6" hidden="1"/>
    <row r="6066" ht="12.6" hidden="1"/>
    <row r="6067" ht="12.6" hidden="1"/>
    <row r="6068" ht="12.6" hidden="1"/>
    <row r="6069" ht="12.6" hidden="1"/>
    <row r="6070" ht="12.6" hidden="1"/>
    <row r="6071" ht="12.6" hidden="1"/>
    <row r="6072" ht="12.6" hidden="1"/>
    <row r="6073" ht="12.6" hidden="1"/>
    <row r="6074" ht="12.6" hidden="1"/>
    <row r="6075" ht="12.6" hidden="1"/>
    <row r="6076" ht="12.6" hidden="1"/>
    <row r="6077" ht="12.6" hidden="1"/>
    <row r="6078" ht="12.6" hidden="1"/>
    <row r="6079" ht="12.6" hidden="1"/>
    <row r="6080" ht="12.6" hidden="1"/>
    <row r="6081" ht="12.6" hidden="1"/>
    <row r="6082" ht="12.6" hidden="1"/>
    <row r="6083" ht="12.6" hidden="1"/>
    <row r="6084" ht="12.6" hidden="1"/>
    <row r="6085" ht="12.6" hidden="1"/>
    <row r="6086" ht="12.6" hidden="1"/>
    <row r="6087" ht="12.6" hidden="1"/>
    <row r="6088" ht="12.6" hidden="1"/>
    <row r="6089" ht="12.6" hidden="1"/>
    <row r="6090" ht="12.6" hidden="1"/>
    <row r="6091" ht="12.6" hidden="1"/>
    <row r="6092" ht="12.6" hidden="1"/>
    <row r="6093" ht="12.6" hidden="1"/>
    <row r="6094" ht="12.6" hidden="1"/>
    <row r="6095" ht="12.6" hidden="1"/>
    <row r="6096" ht="12.6" hidden="1"/>
    <row r="6097" ht="12.6" hidden="1"/>
    <row r="6098" ht="12.6" hidden="1"/>
    <row r="6099" ht="12.6" hidden="1"/>
    <row r="6100" ht="12.6" hidden="1"/>
    <row r="6101" ht="12.6" hidden="1"/>
    <row r="6102" ht="12.6" hidden="1"/>
    <row r="6103" ht="12.6" hidden="1"/>
    <row r="6104" ht="12.6" hidden="1"/>
    <row r="6105" ht="12.6" hidden="1"/>
    <row r="6106" ht="12.6" hidden="1"/>
    <row r="6107" ht="12.6" hidden="1"/>
    <row r="6108" ht="12.6" hidden="1"/>
    <row r="6109" ht="12.6" hidden="1"/>
    <row r="6110" ht="12.6" hidden="1"/>
    <row r="6111" ht="12.6" hidden="1"/>
    <row r="6112" ht="12.6" hidden="1"/>
    <row r="6113" ht="12.6" hidden="1"/>
    <row r="6114" ht="12.6" hidden="1"/>
    <row r="6115" ht="12.6" hidden="1"/>
    <row r="6116" ht="12.6" hidden="1"/>
    <row r="6117" ht="12.6" hidden="1"/>
    <row r="6118" ht="12.6" hidden="1"/>
    <row r="6119" ht="12.6" hidden="1"/>
    <row r="6120" ht="12.6" hidden="1"/>
    <row r="6121" ht="12.6" hidden="1"/>
    <row r="6122" ht="12.6" hidden="1"/>
    <row r="6123" ht="12.6" hidden="1"/>
    <row r="6124" ht="12.6" hidden="1"/>
    <row r="6125" ht="12.6" hidden="1"/>
    <row r="6126" ht="12.6" hidden="1"/>
    <row r="6127" ht="12.6" hidden="1"/>
    <row r="6128" ht="12.6" hidden="1"/>
    <row r="6129" ht="12.6" hidden="1"/>
    <row r="6130" ht="12.6" hidden="1"/>
    <row r="6131" ht="12.6" hidden="1"/>
    <row r="6132" ht="12.6" hidden="1"/>
    <row r="6133" ht="12.6" hidden="1"/>
    <row r="6134" ht="12.6" hidden="1"/>
    <row r="6135" ht="12.6" hidden="1"/>
    <row r="6136" ht="12.6" hidden="1"/>
    <row r="6137" ht="12.6" hidden="1"/>
    <row r="6138" ht="12.6" hidden="1"/>
    <row r="6139" ht="12.6" hidden="1"/>
    <row r="6140" ht="12.6" hidden="1"/>
    <row r="6141" ht="12.6" hidden="1"/>
    <row r="6142" ht="12.6" hidden="1"/>
    <row r="6143" ht="12.6" hidden="1"/>
    <row r="6144" ht="12.6" hidden="1"/>
    <row r="6145" ht="12.6" hidden="1"/>
    <row r="6146" ht="12.6" hidden="1"/>
    <row r="6147" ht="12.6" hidden="1"/>
    <row r="6148" ht="12.6" hidden="1"/>
    <row r="6149" ht="12.6" hidden="1"/>
    <row r="6150" ht="12.6" hidden="1"/>
    <row r="6151" ht="12.6" hidden="1"/>
    <row r="6152" ht="12.6" hidden="1"/>
    <row r="6153" ht="12.6" hidden="1"/>
    <row r="6154" ht="12.6" hidden="1"/>
    <row r="6155" ht="12.6" hidden="1"/>
    <row r="6156" ht="12.6" hidden="1"/>
    <row r="6157" ht="12.6" hidden="1"/>
    <row r="6158" ht="12.6" hidden="1"/>
    <row r="6159" ht="12.6" hidden="1"/>
    <row r="6160" ht="12.6" hidden="1"/>
    <row r="6161" ht="12.6" hidden="1"/>
    <row r="6162" ht="12.6" hidden="1"/>
    <row r="6163" ht="12.6" hidden="1"/>
    <row r="6164" ht="12.6" hidden="1"/>
    <row r="6165" ht="12.6" hidden="1"/>
    <row r="6166" ht="12.6" hidden="1"/>
    <row r="6167" ht="12.6" hidden="1"/>
    <row r="6168" ht="12.6" hidden="1"/>
    <row r="6169" ht="12.6" hidden="1"/>
    <row r="6170" ht="12.6" hidden="1"/>
    <row r="6171" ht="12.6" hidden="1"/>
    <row r="6172" ht="12.6" hidden="1"/>
    <row r="6173" ht="12.6" hidden="1"/>
    <row r="6174" ht="12.6" hidden="1"/>
    <row r="6175" ht="12.6" hidden="1"/>
    <row r="6176" ht="12.6" hidden="1"/>
    <row r="6177" ht="12.6" hidden="1"/>
    <row r="6178" ht="12.6" hidden="1"/>
    <row r="6179" ht="12.6" hidden="1"/>
    <row r="6180" ht="12.6" hidden="1"/>
    <row r="6181" ht="12.6" hidden="1"/>
    <row r="6182" ht="12.6" hidden="1"/>
    <row r="6183" ht="12.6" hidden="1"/>
    <row r="6184" ht="12.6" hidden="1"/>
    <row r="6185" ht="12.6" hidden="1"/>
    <row r="6186" ht="12.6" hidden="1"/>
    <row r="6187" ht="12.6" hidden="1"/>
    <row r="6188" ht="12.6" hidden="1"/>
    <row r="6189" ht="12.6" hidden="1"/>
    <row r="6190" ht="12.6" hidden="1"/>
    <row r="6191" ht="12.6" hidden="1"/>
    <row r="6192" ht="12.6" hidden="1"/>
    <row r="6193" ht="12.6" hidden="1"/>
    <row r="6194" ht="12.6" hidden="1"/>
    <row r="6195" ht="12.6" hidden="1"/>
    <row r="6196" ht="12.6" hidden="1"/>
    <row r="6197" ht="12.6" hidden="1"/>
    <row r="6198" ht="12.6" hidden="1"/>
    <row r="6199" ht="12.6" hidden="1"/>
    <row r="6200" ht="12.6" hidden="1"/>
    <row r="6201" ht="12.6" hidden="1"/>
    <row r="6202" ht="12.6" hidden="1"/>
    <row r="6203" ht="12.6" hidden="1"/>
    <row r="6204" ht="12.6" hidden="1"/>
    <row r="6205" ht="12.6" hidden="1"/>
    <row r="6206" ht="12.6" hidden="1"/>
    <row r="6207" ht="12.6" hidden="1"/>
    <row r="6208" ht="12.6" hidden="1"/>
    <row r="6209" ht="12.6" hidden="1"/>
    <row r="6210" ht="12.6" hidden="1"/>
    <row r="6211" ht="12.6" hidden="1"/>
    <row r="6212" ht="12.6" hidden="1"/>
    <row r="6213" ht="12.6" hidden="1"/>
    <row r="6214" ht="12.6" hidden="1"/>
    <row r="6215" ht="12.6" hidden="1"/>
    <row r="6216" ht="12.6" hidden="1"/>
    <row r="6217" ht="12.6" hidden="1"/>
    <row r="6218" ht="12.6" hidden="1"/>
    <row r="6219" ht="12.6" hidden="1"/>
    <row r="6220" ht="12.6" hidden="1"/>
    <row r="6221" ht="12.6" hidden="1"/>
    <row r="6222" ht="12.6" hidden="1"/>
    <row r="6223" ht="12.6" hidden="1"/>
    <row r="6224" ht="12.6" hidden="1"/>
    <row r="6225" ht="12.6" hidden="1"/>
    <row r="6226" ht="12.6" hidden="1"/>
    <row r="6227" ht="12.6" hidden="1"/>
    <row r="6228" ht="12.6" hidden="1"/>
    <row r="6229" ht="12.6" hidden="1"/>
    <row r="6230" ht="12.6" hidden="1"/>
    <row r="6231" ht="12.6" hidden="1"/>
    <row r="6232" ht="12.6" hidden="1"/>
    <row r="6233" ht="12.6" hidden="1"/>
    <row r="6234" ht="12.6" hidden="1"/>
    <row r="6235" ht="12.6" hidden="1"/>
    <row r="6236" ht="12.6" hidden="1"/>
    <row r="6237" ht="12.6" hidden="1"/>
    <row r="6238" ht="12.6" hidden="1"/>
    <row r="6239" ht="12.6" hidden="1"/>
    <row r="6240" ht="12.6" hidden="1"/>
    <row r="6241" ht="12.6" hidden="1"/>
    <row r="6242" ht="12.6" hidden="1"/>
    <row r="6243" ht="12.6" hidden="1"/>
    <row r="6244" ht="12.6" hidden="1"/>
    <row r="6245" ht="12.6" hidden="1"/>
    <row r="6246" ht="12.6" hidden="1"/>
    <row r="6247" ht="12.6" hidden="1"/>
    <row r="6248" ht="12.6" hidden="1"/>
    <row r="6249" ht="12.6" hidden="1"/>
    <row r="6250" ht="12.6" hidden="1"/>
    <row r="6251" ht="12.6" hidden="1"/>
    <row r="6252" ht="12.6" hidden="1"/>
    <row r="6253" ht="12.6" hidden="1"/>
    <row r="6254" ht="12.6" hidden="1"/>
    <row r="6255" ht="12.6" hidden="1"/>
    <row r="6256" ht="12.6" hidden="1"/>
    <row r="6257" ht="12.6" hidden="1"/>
    <row r="6258" ht="12.6" hidden="1"/>
    <row r="6259" ht="12.6" hidden="1"/>
    <row r="6260" ht="12.6" hidden="1"/>
    <row r="6261" ht="12.6" hidden="1"/>
    <row r="6262" ht="12.6" hidden="1"/>
    <row r="6263" ht="12.6" hidden="1"/>
    <row r="6264" ht="12.6" hidden="1"/>
    <row r="6265" ht="12.6" hidden="1"/>
    <row r="6266" ht="12.6" hidden="1"/>
    <row r="6267" ht="12.6" hidden="1"/>
    <row r="6268" ht="12.6" hidden="1"/>
    <row r="6269" ht="12.6" hidden="1"/>
    <row r="6270" ht="12.6" hidden="1"/>
    <row r="6271" ht="12.6" hidden="1"/>
    <row r="6272" ht="12.6" hidden="1"/>
    <row r="6273" ht="12.6" hidden="1"/>
    <row r="6274" ht="12.6" hidden="1"/>
    <row r="6275" ht="12.6" hidden="1"/>
    <row r="6276" ht="12.6" hidden="1"/>
    <row r="6277" ht="12.6" hidden="1"/>
    <row r="6278" ht="12.6" hidden="1"/>
    <row r="6279" ht="12.6" hidden="1"/>
    <row r="6280" ht="12.6" hidden="1"/>
    <row r="6281" ht="12.6" hidden="1"/>
    <row r="6282" ht="12.6" hidden="1"/>
    <row r="6283" ht="12.6" hidden="1"/>
    <row r="6284" ht="12.6" hidden="1"/>
    <row r="6285" ht="12.6" hidden="1"/>
    <row r="6286" ht="12.6" hidden="1"/>
    <row r="6287" ht="12.6" hidden="1"/>
    <row r="6288" ht="12.6" hidden="1"/>
    <row r="6289" ht="12.6" hidden="1"/>
    <row r="6290" ht="12.6" hidden="1"/>
    <row r="6291" ht="12.6" hidden="1"/>
    <row r="6292" ht="12.6" hidden="1"/>
    <row r="6293" ht="12.6" hidden="1"/>
    <row r="6294" ht="12.6" hidden="1"/>
    <row r="6295" ht="12.6" hidden="1"/>
    <row r="6296" ht="12.6" hidden="1"/>
    <row r="6297" ht="12.6" hidden="1"/>
    <row r="6298" ht="12.6" hidden="1"/>
    <row r="6299" ht="12.6" hidden="1"/>
    <row r="6300" ht="12.6" hidden="1"/>
    <row r="6301" ht="12.6" hidden="1"/>
    <row r="6302" ht="12.6" hidden="1"/>
    <row r="6303" ht="12.6" hidden="1"/>
    <row r="6304" ht="12.6" hidden="1"/>
    <row r="6305" ht="12.6" hidden="1"/>
    <row r="6306" ht="12.6" hidden="1"/>
    <row r="6307" ht="12.6" hidden="1"/>
    <row r="6308" ht="12.6" hidden="1"/>
    <row r="6309" ht="12.6" hidden="1"/>
    <row r="6310" ht="12.6" hidden="1"/>
    <row r="6311" ht="12.6" hidden="1"/>
    <row r="6312" ht="12.6" hidden="1"/>
    <row r="6313" ht="12.6" hidden="1"/>
    <row r="6314" ht="12.6" hidden="1"/>
    <row r="6315" ht="12.6" hidden="1"/>
    <row r="6316" ht="12.6" hidden="1"/>
    <row r="6317" ht="12.6" hidden="1"/>
    <row r="6318" ht="12.6" hidden="1"/>
    <row r="6319" ht="12.6" hidden="1"/>
    <row r="6320" ht="12.6" hidden="1"/>
    <row r="6321" ht="12.6" hidden="1"/>
    <row r="6322" ht="12.6" hidden="1"/>
    <row r="6323" ht="12.6" hidden="1"/>
    <row r="6324" ht="12.6" hidden="1"/>
    <row r="6325" ht="12.6" hidden="1"/>
    <row r="6326" ht="12.6" hidden="1"/>
    <row r="6327" ht="12.6" hidden="1"/>
    <row r="6328" ht="12.6" hidden="1"/>
    <row r="6329" ht="12.6" hidden="1"/>
    <row r="6330" ht="12.6" hidden="1"/>
    <row r="6331" ht="12.6" hidden="1"/>
    <row r="6332" ht="12.6" hidden="1"/>
    <row r="6333" ht="12.6" hidden="1"/>
    <row r="6334" ht="12.6" hidden="1"/>
    <row r="6335" ht="12.6" hidden="1"/>
    <row r="6336" ht="12.6" hidden="1"/>
    <row r="6337" ht="12.6" hidden="1"/>
    <row r="6338" ht="12.6" hidden="1"/>
    <row r="6339" ht="12.6" hidden="1"/>
    <row r="6340" ht="12.6" hidden="1"/>
    <row r="6341" ht="12.6" hidden="1"/>
    <row r="6342" ht="12.6" hidden="1"/>
    <row r="6343" ht="12.6" hidden="1"/>
    <row r="6344" ht="12.6" hidden="1"/>
    <row r="6345" ht="12.6" hidden="1"/>
    <row r="6346" ht="12.6" hidden="1"/>
    <row r="6347" ht="12.6" hidden="1"/>
    <row r="6348" ht="12.6" hidden="1"/>
    <row r="6349" ht="12.6" hidden="1"/>
    <row r="6350" ht="12.6" hidden="1"/>
    <row r="6351" ht="12.6" hidden="1"/>
    <row r="6352" ht="12.6" hidden="1"/>
    <row r="6353" ht="12.6" hidden="1"/>
    <row r="6354" ht="12.6" hidden="1"/>
    <row r="6355" ht="12.6" hidden="1"/>
    <row r="6356" ht="12.6" hidden="1"/>
    <row r="6357" ht="12.6" hidden="1"/>
    <row r="6358" ht="12.6" hidden="1"/>
    <row r="6359" ht="12.6" hidden="1"/>
    <row r="6360" ht="12.6" hidden="1"/>
    <row r="6361" ht="12.6" hidden="1"/>
    <row r="6362" ht="12.6" hidden="1"/>
    <row r="6363" ht="12.6" hidden="1"/>
    <row r="6364" ht="12.6" hidden="1"/>
    <row r="6365" ht="12.6" hidden="1"/>
    <row r="6366" ht="12.6" hidden="1"/>
    <row r="6367" ht="12.6" hidden="1"/>
    <row r="6368" ht="12.6" hidden="1"/>
    <row r="6369" ht="12.6" hidden="1"/>
    <row r="6370" ht="12.6" hidden="1"/>
    <row r="6371" ht="12.6" hidden="1"/>
    <row r="6372" ht="12.6" hidden="1"/>
    <row r="6373" ht="12.6" hidden="1"/>
    <row r="6374" ht="12.6" hidden="1"/>
    <row r="6375" ht="12.6" hidden="1"/>
    <row r="6376" ht="12.6" hidden="1"/>
    <row r="6377" ht="12.6" hidden="1"/>
    <row r="6378" ht="12.6" hidden="1"/>
    <row r="6379" ht="12.6" hidden="1"/>
    <row r="6380" ht="12.6" hidden="1"/>
    <row r="6381" ht="12.6" hidden="1"/>
    <row r="6382" ht="12.6" hidden="1"/>
    <row r="6383" ht="12.6" hidden="1"/>
    <row r="6384" ht="12.6" hidden="1"/>
    <row r="6385" ht="12.6" hidden="1"/>
    <row r="6386" ht="12.6" hidden="1"/>
    <row r="6387" ht="12.6" hidden="1"/>
    <row r="6388" ht="12.6" hidden="1"/>
    <row r="6389" ht="12.6" hidden="1"/>
    <row r="6390" ht="12.6" hidden="1"/>
    <row r="6391" ht="12.6" hidden="1"/>
    <row r="6392" ht="12.6" hidden="1"/>
    <row r="6393" ht="12.6" hidden="1"/>
    <row r="6394" ht="12.6" hidden="1"/>
    <row r="6395" ht="12.6" hidden="1"/>
    <row r="6396" ht="12.6" hidden="1"/>
    <row r="6397" ht="12.6" hidden="1"/>
    <row r="6398" ht="12.6" hidden="1"/>
    <row r="6399" ht="12.6" hidden="1"/>
    <row r="6400" ht="12.6" hidden="1"/>
    <row r="6401" ht="12.6" hidden="1"/>
    <row r="6402" ht="12.6" hidden="1"/>
    <row r="6403" ht="12.6" hidden="1"/>
    <row r="6404" ht="12.6" hidden="1"/>
    <row r="6405" ht="12.6" hidden="1"/>
    <row r="6406" ht="12.6" hidden="1"/>
    <row r="6407" ht="12.6" hidden="1"/>
    <row r="6408" ht="12.6" hidden="1"/>
    <row r="6409" ht="12.6" hidden="1"/>
    <row r="6410" ht="12.6" hidden="1"/>
    <row r="6411" ht="12.6" hidden="1"/>
    <row r="6412" ht="12.6" hidden="1"/>
    <row r="6413" ht="12.6" hidden="1"/>
    <row r="6414" ht="12.6" hidden="1"/>
    <row r="6415" ht="12.6" hidden="1"/>
    <row r="6416" ht="12.6" hidden="1"/>
    <row r="6417" ht="12.6" hidden="1"/>
    <row r="6418" ht="12.6" hidden="1"/>
    <row r="6419" ht="12.6" hidden="1"/>
    <row r="6420" ht="12.6" hidden="1"/>
    <row r="6421" ht="12.6" hidden="1"/>
    <row r="6422" ht="12.6" hidden="1"/>
    <row r="6423" ht="12.6" hidden="1"/>
    <row r="6424" ht="12.6" hidden="1"/>
    <row r="6425" ht="12.6" hidden="1"/>
    <row r="6426" ht="12.6" hidden="1"/>
    <row r="6427" ht="12.6" hidden="1"/>
    <row r="6428" ht="12.6" hidden="1"/>
    <row r="6429" ht="12.6" hidden="1"/>
    <row r="6430" ht="12.6" hidden="1"/>
    <row r="6431" ht="12.6" hidden="1"/>
    <row r="6432" ht="12.6" hidden="1"/>
    <row r="6433" ht="12.6" hidden="1"/>
    <row r="6434" ht="12.6" hidden="1"/>
    <row r="6435" ht="12.6" hidden="1"/>
    <row r="6436" ht="12.6" hidden="1"/>
    <row r="6437" ht="12.6" hidden="1"/>
    <row r="6438" ht="12.6" hidden="1"/>
    <row r="6439" ht="12.6" hidden="1"/>
    <row r="6440" ht="12.6" hidden="1"/>
    <row r="6441" ht="12.6" hidden="1"/>
    <row r="6442" ht="12.6" hidden="1"/>
    <row r="6443" ht="12.6" hidden="1"/>
    <row r="6444" ht="12.6" hidden="1"/>
    <row r="6445" ht="12.6" hidden="1"/>
    <row r="6446" ht="12.6" hidden="1"/>
    <row r="6447" ht="12.6" hidden="1"/>
    <row r="6448" ht="12.6" hidden="1"/>
    <row r="6449" ht="12.6" hidden="1"/>
    <row r="6450" ht="12.6" hidden="1"/>
    <row r="6451" ht="12.6" hidden="1"/>
    <row r="6452" ht="12.6" hidden="1"/>
    <row r="6453" ht="12.6" hidden="1"/>
    <row r="6454" ht="12.6" hidden="1"/>
    <row r="6455" ht="12.6" hidden="1"/>
    <row r="6456" ht="12.6" hidden="1"/>
    <row r="6457" ht="12.6" hidden="1"/>
    <row r="6458" ht="12.6" hidden="1"/>
    <row r="6459" ht="12.6" hidden="1"/>
    <row r="6460" ht="12.6" hidden="1"/>
    <row r="6461" ht="12.6" hidden="1"/>
    <row r="6462" ht="12.6" hidden="1"/>
    <row r="6463" ht="12.6" hidden="1"/>
    <row r="6464" ht="12.6" hidden="1"/>
    <row r="6465" ht="12.6" hidden="1"/>
    <row r="6466" ht="12.6" hidden="1"/>
    <row r="6467" ht="12.6" hidden="1"/>
    <row r="6468" ht="12.6" hidden="1"/>
    <row r="6469" ht="12.6" hidden="1"/>
    <row r="6470" ht="12.6" hidden="1"/>
    <row r="6471" ht="12.6" hidden="1"/>
    <row r="6472" ht="12.6" hidden="1"/>
    <row r="6473" ht="12.6" hidden="1"/>
    <row r="6474" ht="12.6" hidden="1"/>
    <row r="6475" ht="12.6" hidden="1"/>
    <row r="6476" ht="12.6" hidden="1"/>
    <row r="6477" ht="12.6" hidden="1"/>
    <row r="6478" ht="12.6" hidden="1"/>
    <row r="6479" ht="12.6" hidden="1"/>
    <row r="6480" ht="12.6" hidden="1"/>
    <row r="6481" ht="12.6" hidden="1"/>
    <row r="6482" ht="12.6" hidden="1"/>
    <row r="6483" ht="12.6" hidden="1"/>
    <row r="6484" ht="12.6" hidden="1"/>
    <row r="6485" ht="12.6" hidden="1"/>
    <row r="6486" ht="12.6" hidden="1"/>
    <row r="6487" ht="12.6" hidden="1"/>
    <row r="6488" ht="12.6" hidden="1"/>
    <row r="6489" ht="12.6" hidden="1"/>
    <row r="6490" ht="12.6" hidden="1"/>
    <row r="6491" ht="12.6" hidden="1"/>
    <row r="6492" ht="12.6" hidden="1"/>
    <row r="6493" ht="12.6" hidden="1"/>
    <row r="6494" ht="12.6" hidden="1"/>
    <row r="6495" ht="12.6" hidden="1"/>
    <row r="6496" ht="12.6" hidden="1"/>
    <row r="6497" ht="12.6" hidden="1"/>
    <row r="6498" ht="12.6" hidden="1"/>
    <row r="6499" ht="12.6" hidden="1"/>
    <row r="6500" ht="12.6" hidden="1"/>
    <row r="6501" ht="12.6" hidden="1"/>
    <row r="6502" ht="12.6" hidden="1"/>
    <row r="6503" ht="12.6" hidden="1"/>
    <row r="6504" ht="12.6" hidden="1"/>
    <row r="6505" ht="12.6" hidden="1"/>
    <row r="6506" ht="12.6" hidden="1"/>
    <row r="6507" ht="12.6" hidden="1"/>
    <row r="6508" ht="12.6" hidden="1"/>
    <row r="6509" ht="12.6" hidden="1"/>
    <row r="6510" ht="12.6" hidden="1"/>
    <row r="6511" ht="12.6" hidden="1"/>
    <row r="6512" ht="12.6" hidden="1"/>
    <row r="6513" ht="12.6" hidden="1"/>
    <row r="6514" ht="12.6" hidden="1"/>
    <row r="6515" ht="12.6" hidden="1"/>
    <row r="6516" ht="12.6" hidden="1"/>
    <row r="6517" ht="12.6" hidden="1"/>
    <row r="6518" ht="12.6" hidden="1"/>
    <row r="6519" ht="12.6" hidden="1"/>
    <row r="6520" ht="12.6" hidden="1"/>
    <row r="6521" ht="12.6" hidden="1"/>
    <row r="6522" ht="12.6" hidden="1"/>
    <row r="6523" ht="12.6" hidden="1"/>
    <row r="6524" ht="12.6" hidden="1"/>
    <row r="6525" ht="12.6" hidden="1"/>
    <row r="6526" ht="12.6" hidden="1"/>
    <row r="6527" ht="12.6" hidden="1"/>
    <row r="6528" ht="12.6" hidden="1"/>
    <row r="6529" ht="12.6" hidden="1"/>
    <row r="6530" ht="12.6" hidden="1"/>
    <row r="6531" ht="12.6" hidden="1"/>
    <row r="6532" ht="12.6" hidden="1"/>
    <row r="6533" ht="12.6" hidden="1"/>
    <row r="6534" ht="12.6" hidden="1"/>
    <row r="6535" ht="12.6" hidden="1"/>
    <row r="6536" ht="12.6" hidden="1"/>
    <row r="6537" ht="12.6" hidden="1"/>
    <row r="6538" ht="12.6" hidden="1"/>
    <row r="6539" ht="12.6" hidden="1"/>
    <row r="6540" ht="12.6" hidden="1"/>
    <row r="6541" ht="12.6" hidden="1"/>
    <row r="6542" ht="12.6" hidden="1"/>
    <row r="6543" ht="12.6" hidden="1"/>
    <row r="6544" ht="12.6" hidden="1"/>
    <row r="6545" ht="12.6" hidden="1"/>
    <row r="6546" ht="12.6" hidden="1"/>
    <row r="6547" ht="12.6" hidden="1"/>
    <row r="6548" ht="12.6" hidden="1"/>
    <row r="6549" ht="12.6" hidden="1"/>
    <row r="6550" ht="12.6" hidden="1"/>
    <row r="6551" ht="12.6" hidden="1"/>
    <row r="6552" ht="12.6" hidden="1"/>
    <row r="6553" ht="12.6" hidden="1"/>
    <row r="6554" ht="12.6" hidden="1"/>
    <row r="6555" ht="12.6" hidden="1"/>
    <row r="6556" ht="12.6" hidden="1"/>
    <row r="6557" ht="12.6" hidden="1"/>
    <row r="6558" ht="12.6" hidden="1"/>
    <row r="6559" ht="12.6" hidden="1"/>
    <row r="6560" ht="12.6" hidden="1"/>
    <row r="6561" ht="12.6" hidden="1"/>
    <row r="6562" ht="12.6" hidden="1"/>
    <row r="6563" ht="12.6" hidden="1"/>
    <row r="6564" ht="12.6" hidden="1"/>
    <row r="6565" ht="12.6" hidden="1"/>
    <row r="6566" ht="12.6" hidden="1"/>
    <row r="6567" ht="12.6" hidden="1"/>
    <row r="6568" ht="12.6" hidden="1"/>
    <row r="6569" ht="12.6" hidden="1"/>
    <row r="6570" ht="12.6" hidden="1"/>
    <row r="6571" ht="12.6" hidden="1"/>
    <row r="6572" ht="12.6" hidden="1"/>
    <row r="6573" ht="12.6" hidden="1"/>
    <row r="6574" ht="12.6" hidden="1"/>
    <row r="6575" ht="12.6" hidden="1"/>
    <row r="6576" ht="12.6" hidden="1"/>
    <row r="6577" ht="12.6" hidden="1"/>
    <row r="6578" ht="12.6" hidden="1"/>
    <row r="6579" ht="12.6" hidden="1"/>
    <row r="6580" ht="12.6" hidden="1"/>
    <row r="6581" ht="12.6" hidden="1"/>
    <row r="6582" ht="12.6" hidden="1"/>
    <row r="6583" ht="12.6" hidden="1"/>
    <row r="6584" ht="12.6" hidden="1"/>
    <row r="6585" ht="12.6" hidden="1"/>
    <row r="6586" ht="12.6" hidden="1"/>
    <row r="6587" ht="12.6" hidden="1"/>
    <row r="6588" ht="12.6" hidden="1"/>
    <row r="6589" ht="12.6" hidden="1"/>
    <row r="6590" ht="12.6" hidden="1"/>
    <row r="6591" ht="12.6" hidden="1"/>
    <row r="6592" ht="12.6" hidden="1"/>
    <row r="6593" ht="12.6" hidden="1"/>
    <row r="6594" ht="12.6" hidden="1"/>
    <row r="6595" ht="12.6" hidden="1"/>
    <row r="6596" ht="12.6" hidden="1"/>
    <row r="6597" ht="12.6" hidden="1"/>
    <row r="6598" ht="12.6" hidden="1"/>
    <row r="6599" ht="12.6" hidden="1"/>
    <row r="6600" ht="12.6" hidden="1"/>
    <row r="6601" ht="12.6" hidden="1"/>
    <row r="6602" ht="12.6" hidden="1"/>
    <row r="6603" ht="12.6" hidden="1"/>
    <row r="6604" ht="12.6" hidden="1"/>
    <row r="6605" ht="12.6" hidden="1"/>
    <row r="6606" ht="12.6" hidden="1"/>
    <row r="6607" ht="12.6" hidden="1"/>
    <row r="6608" ht="12.6" hidden="1"/>
    <row r="6609" ht="12.6" hidden="1"/>
    <row r="6610" ht="12.6" hidden="1"/>
    <row r="6611" ht="12.6" hidden="1"/>
    <row r="6612" ht="12.6" hidden="1"/>
    <row r="6613" ht="12.6" hidden="1"/>
    <row r="6614" ht="12.6" hidden="1"/>
    <row r="6615" ht="12.6" hidden="1"/>
    <row r="6616" ht="12.6" hidden="1"/>
    <row r="6617" ht="12.6" hidden="1"/>
    <row r="6618" ht="12.6" hidden="1"/>
    <row r="6619" ht="12.6" hidden="1"/>
    <row r="6620" ht="12.6" hidden="1"/>
    <row r="6621" ht="12.6" hidden="1"/>
    <row r="6622" ht="12.6" hidden="1"/>
    <row r="6623" ht="12.6" hidden="1"/>
    <row r="6624" ht="12.6" hidden="1"/>
    <row r="6625" ht="12.6" hidden="1"/>
    <row r="6626" ht="12.6" hidden="1"/>
    <row r="6627" ht="12.6" hidden="1"/>
    <row r="6628" ht="12.6" hidden="1"/>
    <row r="6629" ht="12.6" hidden="1"/>
    <row r="6630" ht="12.6" hidden="1"/>
    <row r="6631" ht="12.6" hidden="1"/>
    <row r="6632" ht="12.6" hidden="1"/>
    <row r="6633" ht="12.6" hidden="1"/>
    <row r="6634" ht="12.6" hidden="1"/>
    <row r="6635" ht="12.6" hidden="1"/>
    <row r="6636" ht="12.6" hidden="1"/>
    <row r="6637" ht="12.6" hidden="1"/>
    <row r="6638" ht="12.6" hidden="1"/>
    <row r="6639" ht="12.6" hidden="1"/>
    <row r="6640" ht="12.6" hidden="1"/>
    <row r="6641" ht="12.6" hidden="1"/>
    <row r="6642" ht="12.6" hidden="1"/>
    <row r="6643" ht="12.6" hidden="1"/>
    <row r="6644" ht="12.6" hidden="1"/>
    <row r="6645" ht="12.6" hidden="1"/>
    <row r="6646" ht="12.6" hidden="1"/>
    <row r="6647" ht="12.6" hidden="1"/>
    <row r="6648" ht="12.6" hidden="1"/>
    <row r="6649" ht="12.6" hidden="1"/>
    <row r="6650" ht="12.6" hidden="1"/>
    <row r="6651" ht="12.6" hidden="1"/>
    <row r="6652" ht="12.6" hidden="1"/>
    <row r="6653" ht="12.6" hidden="1"/>
    <row r="6654" ht="12.6" hidden="1"/>
    <row r="6655" ht="12.6" hidden="1"/>
    <row r="6656" ht="12.6" hidden="1"/>
    <row r="6657" ht="12.6" hidden="1"/>
    <row r="6658" ht="12.6" hidden="1"/>
    <row r="6659" ht="12.6" hidden="1"/>
    <row r="6660" ht="12.6" hidden="1"/>
    <row r="6661" ht="12.6" hidden="1"/>
    <row r="6662" ht="12.6" hidden="1"/>
    <row r="6663" ht="12.6" hidden="1"/>
    <row r="6664" ht="12.6" hidden="1"/>
    <row r="6665" ht="12.6" hidden="1"/>
    <row r="6666" ht="12.6" hidden="1"/>
    <row r="6667" ht="12.6" hidden="1"/>
    <row r="6668" ht="12.6" hidden="1"/>
    <row r="6669" ht="12.6" hidden="1"/>
    <row r="6670" ht="12.6" hidden="1"/>
    <row r="6671" ht="12.6" hidden="1"/>
    <row r="6672" ht="12.6" hidden="1"/>
    <row r="6673" ht="12.6" hidden="1"/>
    <row r="6674" ht="12.6" hidden="1"/>
    <row r="6675" ht="12.6" hidden="1"/>
    <row r="6676" ht="12.6" hidden="1"/>
    <row r="6677" ht="12.6" hidden="1"/>
    <row r="6678" ht="12.6" hidden="1"/>
    <row r="6679" ht="12.6" hidden="1"/>
    <row r="6680" ht="12.6" hidden="1"/>
    <row r="6681" ht="12.6" hidden="1"/>
    <row r="6682" ht="12.6" hidden="1"/>
    <row r="6683" ht="12.6" hidden="1"/>
    <row r="6684" ht="12.6" hidden="1"/>
    <row r="6685" ht="12.6" hidden="1"/>
    <row r="6686" ht="12.6" hidden="1"/>
    <row r="6687" ht="12.6" hidden="1"/>
    <row r="6688" ht="12.6" hidden="1"/>
    <row r="6689" ht="12.6" hidden="1"/>
    <row r="6690" ht="12.6" hidden="1"/>
    <row r="6691" ht="12.6" hidden="1"/>
    <row r="6692" ht="12.6" hidden="1"/>
    <row r="6693" ht="12.6" hidden="1"/>
    <row r="6694" ht="12.6" hidden="1"/>
    <row r="6695" ht="12.6" hidden="1"/>
    <row r="6696" ht="12.6" hidden="1"/>
    <row r="6697" ht="12.6" hidden="1"/>
    <row r="6698" ht="12.6" hidden="1"/>
    <row r="6699" ht="12.6" hidden="1"/>
    <row r="6700" ht="12.6" hidden="1"/>
    <row r="6701" ht="12.6" hidden="1"/>
    <row r="6702" ht="12.6" hidden="1"/>
    <row r="6703" ht="12.6" hidden="1"/>
    <row r="6704" ht="12.6" hidden="1"/>
    <row r="6705" ht="12.6" hidden="1"/>
    <row r="6706" ht="12.6" hidden="1"/>
    <row r="6707" ht="12.6" hidden="1"/>
    <row r="6708" ht="12.6" hidden="1"/>
    <row r="6709" ht="12.6" hidden="1"/>
    <row r="6710" ht="12.6" hidden="1"/>
    <row r="6711" ht="12.6" hidden="1"/>
    <row r="6712" ht="12.6" hidden="1"/>
    <row r="6713" ht="12.6" hidden="1"/>
    <row r="6714" ht="12.6" hidden="1"/>
    <row r="6715" ht="12.6" hidden="1"/>
    <row r="6716" ht="12.6" hidden="1"/>
    <row r="6717" ht="12.6" hidden="1"/>
    <row r="6718" ht="12.6" hidden="1"/>
    <row r="6719" ht="12.6" hidden="1"/>
    <row r="6720" ht="12.6" hidden="1"/>
    <row r="6721" ht="12.6" hidden="1"/>
    <row r="6722" ht="12.6" hidden="1"/>
    <row r="6723" ht="12.6" hidden="1"/>
    <row r="6724" ht="12.6" hidden="1"/>
    <row r="6725" ht="12.6" hidden="1"/>
    <row r="6726" ht="12.6" hidden="1"/>
    <row r="6727" ht="12.6" hidden="1"/>
    <row r="6728" ht="12.6" hidden="1"/>
    <row r="6729" ht="12.6" hidden="1"/>
    <row r="6730" ht="12.6" hidden="1"/>
    <row r="6731" ht="12.6" hidden="1"/>
    <row r="6732" ht="12.6" hidden="1"/>
    <row r="6733" ht="12.6" hidden="1"/>
    <row r="6734" ht="12.6" hidden="1"/>
    <row r="6735" ht="12.6" hidden="1"/>
    <row r="6736" ht="12.6" hidden="1"/>
    <row r="6737" ht="12.6" hidden="1"/>
    <row r="6738" ht="12.6" hidden="1"/>
    <row r="6739" ht="12.6" hidden="1"/>
    <row r="6740" ht="12.6" hidden="1"/>
    <row r="6741" ht="12.6" hidden="1"/>
    <row r="6742" ht="12.6" hidden="1"/>
    <row r="6743" ht="12.6" hidden="1"/>
    <row r="6744" ht="12.6" hidden="1"/>
    <row r="6745" ht="12.6" hidden="1"/>
    <row r="6746" ht="12.6" hidden="1"/>
    <row r="6747" ht="12.6" hidden="1"/>
    <row r="6748" ht="12.6" hidden="1"/>
    <row r="6749" ht="12.6" hidden="1"/>
    <row r="6750" ht="12.6" hidden="1"/>
    <row r="6751" ht="12.6" hidden="1"/>
    <row r="6752" ht="12.6" hidden="1"/>
    <row r="6753" ht="12.6" hidden="1"/>
    <row r="6754" ht="12.6" hidden="1"/>
    <row r="6755" ht="12.6" hidden="1"/>
    <row r="6756" ht="12.6" hidden="1"/>
    <row r="6757" ht="12.6" hidden="1"/>
    <row r="6758" ht="12.6" hidden="1"/>
    <row r="6759" ht="12.6" hidden="1"/>
    <row r="6760" ht="12.6" hidden="1"/>
    <row r="6761" ht="12.6" hidden="1"/>
    <row r="6762" ht="12.6" hidden="1"/>
    <row r="6763" ht="12.6" hidden="1"/>
    <row r="6764" ht="12.6" hidden="1"/>
    <row r="6765" ht="12.6" hidden="1"/>
    <row r="6766" ht="12.6" hidden="1"/>
    <row r="6767" ht="12.6" hidden="1"/>
    <row r="6768" ht="12.6" hidden="1"/>
    <row r="6769" ht="12.6" hidden="1"/>
    <row r="6770" ht="12.6" hidden="1"/>
    <row r="6771" ht="12.6" hidden="1"/>
    <row r="6772" ht="12.6" hidden="1"/>
    <row r="6773" ht="12.6" hidden="1"/>
    <row r="6774" ht="12.6" hidden="1"/>
    <row r="6775" ht="12.6" hidden="1"/>
    <row r="6776" ht="12.6" hidden="1"/>
    <row r="6777" ht="12.6" hidden="1"/>
    <row r="6778" ht="12.6" hidden="1"/>
    <row r="6779" ht="12.6" hidden="1"/>
    <row r="6780" ht="12.6" hidden="1"/>
    <row r="6781" ht="12.6" hidden="1"/>
    <row r="6782" ht="12.6" hidden="1"/>
    <row r="6783" ht="12.6" hidden="1"/>
    <row r="6784" ht="12.6" hidden="1"/>
    <row r="6785" ht="12.6" hidden="1"/>
    <row r="6786" ht="12.6" hidden="1"/>
    <row r="6787" ht="12.6" hidden="1"/>
    <row r="6788" ht="12.6" hidden="1"/>
    <row r="6789" ht="12.6" hidden="1"/>
    <row r="6790" ht="12.6" hidden="1"/>
    <row r="6791" ht="12.6" hidden="1"/>
    <row r="6792" ht="12.6" hidden="1"/>
    <row r="6793" ht="12.6" hidden="1"/>
    <row r="6794" ht="12.6" hidden="1"/>
    <row r="6795" ht="12.6" hidden="1"/>
    <row r="6796" ht="12.6" hidden="1"/>
    <row r="6797" ht="12.6" hidden="1"/>
    <row r="6798" ht="12.6" hidden="1"/>
    <row r="6799" ht="12.6" hidden="1"/>
    <row r="6800" ht="12.6" hidden="1"/>
    <row r="6801" ht="12.6" hidden="1"/>
    <row r="6802" ht="12.6" hidden="1"/>
    <row r="6803" ht="12.6" hidden="1"/>
    <row r="6804" ht="12.6" hidden="1"/>
    <row r="6805" ht="12.6" hidden="1"/>
    <row r="6806" ht="12.6" hidden="1"/>
    <row r="6807" ht="12.6" hidden="1"/>
    <row r="6808" ht="12.6" hidden="1"/>
    <row r="6809" ht="12.6" hidden="1"/>
    <row r="6810" ht="12.6" hidden="1"/>
    <row r="6811" ht="12.6" hidden="1"/>
    <row r="6812" ht="12.6" hidden="1"/>
    <row r="6813" ht="12.6" hidden="1"/>
    <row r="6814" ht="12.6" hidden="1"/>
    <row r="6815" ht="12.6" hidden="1"/>
    <row r="6816" ht="12.6" hidden="1"/>
    <row r="6817" ht="12.6" hidden="1"/>
    <row r="6818" ht="12.6" hidden="1"/>
    <row r="6819" ht="12.6" hidden="1"/>
    <row r="6820" ht="12.6" hidden="1"/>
    <row r="6821" ht="12.6" hidden="1"/>
    <row r="6822" ht="12.6" hidden="1"/>
    <row r="6823" ht="12.6" hidden="1"/>
    <row r="6824" ht="12.6" hidden="1"/>
    <row r="6825" ht="12.6" hidden="1"/>
    <row r="6826" ht="12.6" hidden="1"/>
    <row r="6827" ht="12.6" hidden="1"/>
    <row r="6828" ht="12.6" hidden="1"/>
    <row r="6829" ht="12.6" hidden="1"/>
    <row r="6830" ht="12.6" hidden="1"/>
    <row r="6831" ht="12.6" hidden="1"/>
    <row r="6832" ht="12.6" hidden="1"/>
    <row r="6833" ht="12.6" hidden="1"/>
    <row r="6834" ht="12.6" hidden="1"/>
    <row r="6835" ht="12.6" hidden="1"/>
    <row r="6836" ht="12.6" hidden="1"/>
    <row r="6837" ht="12.6" hidden="1"/>
    <row r="6838" ht="12.6" hidden="1"/>
    <row r="6839" ht="12.6" hidden="1"/>
    <row r="6840" ht="12.6" hidden="1"/>
    <row r="6841" ht="12.6" hidden="1"/>
    <row r="6842" ht="12.6" hidden="1"/>
    <row r="6843" ht="12.6" hidden="1"/>
    <row r="6844" ht="12.6" hidden="1"/>
    <row r="6845" ht="12.6" hidden="1"/>
    <row r="6846" ht="12.6" hidden="1"/>
    <row r="6847" ht="12.6" hidden="1"/>
    <row r="6848" ht="12.6" hidden="1"/>
    <row r="6849" ht="12.6" hidden="1"/>
    <row r="6850" ht="12.6" hidden="1"/>
    <row r="6851" ht="12.6" hidden="1"/>
    <row r="6852" ht="12.6" hidden="1"/>
    <row r="6853" ht="12.6" hidden="1"/>
    <row r="6854" ht="12.6" hidden="1"/>
    <row r="6855" ht="12.6" hidden="1"/>
    <row r="6856" ht="12.6" hidden="1"/>
    <row r="6857" ht="12.6" hidden="1"/>
    <row r="6858" ht="12.6" hidden="1"/>
    <row r="6859" ht="12.6" hidden="1"/>
    <row r="6860" ht="12.6" hidden="1"/>
    <row r="6861" ht="12.6" hidden="1"/>
    <row r="6862" ht="12.6" hidden="1"/>
    <row r="6863" ht="12.6" hidden="1"/>
    <row r="6864" ht="12.6" hidden="1"/>
    <row r="6865" ht="12.6" hidden="1"/>
    <row r="6866" ht="12.6" hidden="1"/>
    <row r="6867" ht="12.6" hidden="1"/>
    <row r="6868" ht="12.6" hidden="1"/>
    <row r="6869" ht="12.6" hidden="1"/>
    <row r="6870" ht="12.6" hidden="1"/>
    <row r="6871" ht="12.6" hidden="1"/>
    <row r="6872" ht="12.6" hidden="1"/>
    <row r="6873" ht="12.6" hidden="1"/>
    <row r="6874" ht="12.6" hidden="1"/>
    <row r="6875" ht="12.6" hidden="1"/>
    <row r="6876" ht="12.6" hidden="1"/>
    <row r="6877" ht="12.6" hidden="1"/>
    <row r="6878" ht="12.6" hidden="1"/>
    <row r="6879" ht="12.6" hidden="1"/>
    <row r="6880" ht="12.6" hidden="1"/>
    <row r="6881" ht="12.6" hidden="1"/>
    <row r="6882" ht="12.6" hidden="1"/>
    <row r="6883" ht="12.6" hidden="1"/>
    <row r="6884" ht="12.6" hidden="1"/>
    <row r="6885" ht="12.6" hidden="1"/>
    <row r="6886" ht="12.6" hidden="1"/>
    <row r="6887" ht="12.6" hidden="1"/>
    <row r="6888" ht="12.6" hidden="1"/>
    <row r="6889" ht="12.6" hidden="1"/>
    <row r="6890" ht="12.6" hidden="1"/>
    <row r="6891" ht="12.6" hidden="1"/>
    <row r="6892" ht="12.6" hidden="1"/>
    <row r="6893" ht="12.6" hidden="1"/>
    <row r="6894" ht="12.6" hidden="1"/>
    <row r="6895" ht="12.6" hidden="1"/>
    <row r="6896" ht="12.6" hidden="1"/>
    <row r="6897" ht="12.6" hidden="1"/>
    <row r="6898" ht="12.6" hidden="1"/>
    <row r="6899" ht="12.6" hidden="1"/>
    <row r="6900" ht="12.6" hidden="1"/>
    <row r="6901" ht="12.6" hidden="1"/>
    <row r="6902" ht="12.6" hidden="1"/>
    <row r="6903" ht="12.6" hidden="1"/>
    <row r="6904" ht="12.6" hidden="1"/>
    <row r="6905" ht="12.6" hidden="1"/>
    <row r="6906" ht="12.6" hidden="1"/>
    <row r="6907" ht="12.6" hidden="1"/>
    <row r="6908" ht="12.6" hidden="1"/>
    <row r="6909" ht="12.6" hidden="1"/>
    <row r="6910" ht="12.6" hidden="1"/>
    <row r="6911" ht="12.6" hidden="1"/>
    <row r="6912" ht="12.6" hidden="1"/>
    <row r="6913" ht="12.6" hidden="1"/>
    <row r="6914" ht="12.6" hidden="1"/>
    <row r="6915" ht="12.6" hidden="1"/>
    <row r="6916" ht="12.6" hidden="1"/>
    <row r="6917" ht="12.6" hidden="1"/>
    <row r="6918" ht="12.6" hidden="1"/>
    <row r="6919" ht="12.6" hidden="1"/>
    <row r="6920" ht="12.6" hidden="1"/>
    <row r="6921" ht="12.6" hidden="1"/>
    <row r="6922" ht="12.6" hidden="1"/>
    <row r="6923" ht="12.6" hidden="1"/>
    <row r="6924" ht="12.6" hidden="1"/>
    <row r="6925" ht="12.6" hidden="1"/>
    <row r="6926" ht="12.6" hidden="1"/>
    <row r="6927" ht="12.6" hidden="1"/>
    <row r="6928" ht="12.6" hidden="1"/>
    <row r="6929" ht="12.6" hidden="1"/>
    <row r="6930" ht="12.6" hidden="1"/>
    <row r="6931" ht="12.6" hidden="1"/>
    <row r="6932" ht="12.6" hidden="1"/>
    <row r="6933" ht="12.6" hidden="1"/>
    <row r="6934" ht="12.6" hidden="1"/>
    <row r="6935" ht="12.6" hidden="1"/>
    <row r="6936" ht="12.6" hidden="1"/>
    <row r="6937" ht="12.6" hidden="1"/>
    <row r="6938" ht="12.6" hidden="1"/>
    <row r="6939" ht="12.6" hidden="1"/>
    <row r="6940" ht="12.6" hidden="1"/>
    <row r="6941" ht="12.6" hidden="1"/>
    <row r="6942" ht="12.6" hidden="1"/>
    <row r="6943" ht="12.6" hidden="1"/>
    <row r="6944" ht="12.6" hidden="1"/>
    <row r="6945" ht="12.6" hidden="1"/>
    <row r="6946" ht="12.6" hidden="1"/>
    <row r="6947" ht="12.6" hidden="1"/>
    <row r="6948" ht="12.6" hidden="1"/>
    <row r="6949" ht="12.6" hidden="1"/>
    <row r="6950" ht="12.6" hidden="1"/>
    <row r="6951" ht="12.6" hidden="1"/>
    <row r="6952" ht="12.6" hidden="1"/>
    <row r="6953" ht="12.6" hidden="1"/>
    <row r="6954" ht="12.6" hidden="1"/>
    <row r="6955" ht="12.6" hidden="1"/>
    <row r="6956" ht="12.6" hidden="1"/>
    <row r="6957" ht="12.6" hidden="1"/>
    <row r="6958" ht="12.6" hidden="1"/>
    <row r="6959" ht="12.6" hidden="1"/>
    <row r="6960" ht="12.6" hidden="1"/>
    <row r="6961" ht="12.6" hidden="1"/>
    <row r="6962" ht="12.6" hidden="1"/>
    <row r="6963" ht="12.6" hidden="1"/>
    <row r="6964" ht="12.6" hidden="1"/>
    <row r="6965" ht="12.6" hidden="1"/>
    <row r="6966" ht="12.6" hidden="1"/>
    <row r="6967" ht="12.6" hidden="1"/>
    <row r="6968" ht="12.6" hidden="1"/>
    <row r="6969" ht="12.6" hidden="1"/>
    <row r="6970" ht="12.6" hidden="1"/>
    <row r="6971" ht="12.6" hidden="1"/>
    <row r="6972" ht="12.6" hidden="1"/>
    <row r="6973" ht="12.6" hidden="1"/>
    <row r="6974" ht="12.6" hidden="1"/>
    <row r="6975" ht="12.6" hidden="1"/>
    <row r="6976" ht="12.6" hidden="1"/>
    <row r="6977" ht="12.6" hidden="1"/>
    <row r="6978" ht="12.6" hidden="1"/>
    <row r="6979" ht="12.6" hidden="1"/>
    <row r="6980" ht="12.6" hidden="1"/>
    <row r="6981" ht="12.6" hidden="1"/>
    <row r="6982" ht="12.6" hidden="1"/>
    <row r="6983" ht="12.6" hidden="1"/>
    <row r="6984" ht="12.6" hidden="1"/>
    <row r="6985" ht="12.6" hidden="1"/>
    <row r="6986" ht="12.6" hidden="1"/>
    <row r="6987" ht="12.6" hidden="1"/>
    <row r="6988" ht="12.6" hidden="1"/>
    <row r="6989" ht="12.6" hidden="1"/>
    <row r="6990" ht="12.6" hidden="1"/>
    <row r="6991" ht="12.6" hidden="1"/>
    <row r="6992" ht="12.6" hidden="1"/>
    <row r="6993" ht="12.6" hidden="1"/>
    <row r="6994" ht="12.6" hidden="1"/>
    <row r="6995" ht="12.6" hidden="1"/>
    <row r="6996" ht="12.6" hidden="1"/>
    <row r="6997" ht="12.6" hidden="1"/>
    <row r="6998" ht="12.6" hidden="1"/>
    <row r="6999" ht="12.6" hidden="1"/>
    <row r="7000" ht="12.6" hidden="1"/>
    <row r="7001" ht="12.6" hidden="1"/>
    <row r="7002" ht="12.6" hidden="1"/>
    <row r="7003" ht="12.6" hidden="1"/>
    <row r="7004" ht="12.6" hidden="1"/>
    <row r="7005" ht="12.6" hidden="1"/>
    <row r="7006" ht="12.6" hidden="1"/>
    <row r="7007" ht="12.6" hidden="1"/>
    <row r="7008" ht="12.6" hidden="1"/>
    <row r="7009" ht="12.6" hidden="1"/>
    <row r="7010" ht="12.6" hidden="1"/>
    <row r="7011" ht="12.6" hidden="1"/>
    <row r="7012" ht="12.6" hidden="1"/>
    <row r="7013" ht="12.6" hidden="1"/>
    <row r="7014" ht="12.6" hidden="1"/>
    <row r="7015" ht="12.6" hidden="1"/>
    <row r="7016" ht="12.6" hidden="1"/>
    <row r="7017" ht="12.6" hidden="1"/>
    <row r="7018" ht="12.6" hidden="1"/>
    <row r="7019" ht="12.6" hidden="1"/>
    <row r="7020" ht="12.6" hidden="1"/>
    <row r="7021" ht="12.6" hidden="1"/>
    <row r="7022" ht="12.6" hidden="1"/>
    <row r="7023" ht="12.6" hidden="1"/>
    <row r="7024" ht="12.6" hidden="1"/>
    <row r="7025" ht="12.6" hidden="1"/>
    <row r="7026" ht="12.6" hidden="1"/>
    <row r="7027" ht="12.6" hidden="1"/>
    <row r="7028" ht="12.6" hidden="1"/>
    <row r="7029" ht="12.6" hidden="1"/>
    <row r="7030" ht="12.6" hidden="1"/>
    <row r="7031" ht="12.6" hidden="1"/>
    <row r="7032" ht="12.6" hidden="1"/>
    <row r="7033" ht="12.6" hidden="1"/>
    <row r="7034" ht="12.6" hidden="1"/>
    <row r="7035" ht="12.6" hidden="1"/>
    <row r="7036" ht="12.6" hidden="1"/>
    <row r="7037" ht="12.6" hidden="1"/>
    <row r="7038" ht="12.6" hidden="1"/>
    <row r="7039" ht="12.6" hidden="1"/>
    <row r="7040" ht="12.6" hidden="1"/>
    <row r="7041" ht="12.6" hidden="1"/>
    <row r="7042" ht="12.6" hidden="1"/>
    <row r="7043" ht="12.6" hidden="1"/>
    <row r="7044" ht="12.6" hidden="1"/>
    <row r="7045" ht="12.6" hidden="1"/>
    <row r="7046" ht="12.6" hidden="1"/>
    <row r="7047" ht="12.6" hidden="1"/>
    <row r="7048" ht="12.6" hidden="1"/>
    <row r="7049" ht="12.6" hidden="1"/>
    <row r="7050" ht="12.6" hidden="1"/>
    <row r="7051" ht="12.6" hidden="1"/>
    <row r="7052" ht="12.6" hidden="1"/>
    <row r="7053" ht="12.6" hidden="1"/>
    <row r="7054" ht="12.6" hidden="1"/>
    <row r="7055" ht="12.6" hidden="1"/>
    <row r="7056" ht="12.6" hidden="1"/>
    <row r="7057" ht="12.6" hidden="1"/>
    <row r="7058" ht="12.6" hidden="1"/>
    <row r="7059" ht="12.6" hidden="1"/>
    <row r="7060" ht="12.6" hidden="1"/>
    <row r="7061" ht="12.6" hidden="1"/>
    <row r="7062" ht="12.6" hidden="1"/>
    <row r="7063" ht="12.6" hidden="1"/>
    <row r="7064" ht="12.6" hidden="1"/>
    <row r="7065" ht="12.6" hidden="1"/>
    <row r="7066" ht="12.6" hidden="1"/>
    <row r="7067" ht="12.6" hidden="1"/>
    <row r="7068" ht="12.6" hidden="1"/>
    <row r="7069" ht="12.6" hidden="1"/>
    <row r="7070" ht="12.6" hidden="1"/>
    <row r="7071" ht="12.6" hidden="1"/>
    <row r="7072" ht="12.6" hidden="1"/>
    <row r="7073" ht="12.6" hidden="1"/>
    <row r="7074" ht="12.6" hidden="1"/>
    <row r="7075" ht="12.6" hidden="1"/>
    <row r="7076" ht="12.6" hidden="1"/>
    <row r="7077" ht="12.6" hidden="1"/>
    <row r="7078" ht="12.6" hidden="1"/>
    <row r="7079" ht="12.6" hidden="1"/>
    <row r="7080" ht="12.6" hidden="1"/>
    <row r="7081" ht="12.6" hidden="1"/>
    <row r="7082" ht="12.6" hidden="1"/>
    <row r="7083" ht="12.6" hidden="1"/>
    <row r="7084" ht="12.6" hidden="1"/>
    <row r="7085" ht="12.6" hidden="1"/>
    <row r="7086" ht="12.6" hidden="1"/>
    <row r="7087" ht="12.6" hidden="1"/>
    <row r="7088" ht="12.6" hidden="1"/>
    <row r="7089" ht="12.6" hidden="1"/>
    <row r="7090" ht="12.6" hidden="1"/>
    <row r="7091" ht="12.6" hidden="1"/>
    <row r="7092" ht="12.6" hidden="1"/>
    <row r="7093" ht="12.6" hidden="1"/>
    <row r="7094" ht="12.6" hidden="1"/>
    <row r="7095" ht="12.6" hidden="1"/>
    <row r="7096" ht="12.6" hidden="1"/>
    <row r="7097" ht="12.6" hidden="1"/>
    <row r="7098" ht="12.6" hidden="1"/>
    <row r="7099" ht="12.6" hidden="1"/>
    <row r="7100" ht="12.6" hidden="1"/>
    <row r="7101" ht="12.6" hidden="1"/>
    <row r="7102" ht="12.6" hidden="1"/>
    <row r="7103" ht="12.6" hidden="1"/>
    <row r="7104" ht="12.6" hidden="1"/>
    <row r="7105" ht="12.6" hidden="1"/>
    <row r="7106" ht="12.6" hidden="1"/>
    <row r="7107" ht="12.6" hidden="1"/>
    <row r="7108" ht="12.6" hidden="1"/>
    <row r="7109" ht="12.6" hidden="1"/>
    <row r="7110" ht="12.6" hidden="1"/>
    <row r="7111" ht="12.6" hidden="1"/>
    <row r="7112" ht="12.6" hidden="1"/>
    <row r="7113" ht="12.6" hidden="1"/>
    <row r="7114" ht="12.6" hidden="1"/>
    <row r="7115" ht="12.6" hidden="1"/>
    <row r="7116" ht="12.6" hidden="1"/>
    <row r="7117" ht="12.6" hidden="1"/>
    <row r="7118" ht="12.6" hidden="1"/>
    <row r="7119" ht="12.6" hidden="1"/>
    <row r="7120" ht="12.6" hidden="1"/>
    <row r="7121" ht="12.6" hidden="1"/>
    <row r="7122" ht="12.6" hidden="1"/>
    <row r="7123" ht="12.6" hidden="1"/>
    <row r="7124" ht="12.6" hidden="1"/>
    <row r="7125" ht="12.6" hidden="1"/>
    <row r="7126" ht="12.6" hidden="1"/>
    <row r="7127" ht="12.6" hidden="1"/>
    <row r="7128" ht="12.6" hidden="1"/>
    <row r="7129" ht="12.6" hidden="1"/>
    <row r="7130" ht="12.6" hidden="1"/>
    <row r="7131" ht="12.6" hidden="1"/>
    <row r="7132" ht="12.6" hidden="1"/>
    <row r="7133" ht="12.6" hidden="1"/>
    <row r="7134" ht="12.6" hidden="1"/>
    <row r="7135" ht="12.6" hidden="1"/>
    <row r="7136" ht="12.6" hidden="1"/>
    <row r="7137" ht="12.6" hidden="1"/>
    <row r="7138" ht="12.6" hidden="1"/>
    <row r="7139" ht="12.6" hidden="1"/>
    <row r="7140" ht="12.6" hidden="1"/>
    <row r="7141" ht="12.6" hidden="1"/>
    <row r="7142" ht="12.6" hidden="1"/>
    <row r="7143" ht="12.6" hidden="1"/>
    <row r="7144" ht="12.6" hidden="1"/>
    <row r="7145" ht="12.6" hidden="1"/>
    <row r="7146" ht="12.6" hidden="1"/>
    <row r="7147" ht="12.6" hidden="1"/>
    <row r="7148" ht="12.6" hidden="1"/>
    <row r="7149" ht="12.6" hidden="1"/>
    <row r="7150" ht="12.6" hidden="1"/>
    <row r="7151" ht="12.6" hidden="1"/>
    <row r="7152" ht="12.6" hidden="1"/>
    <row r="7153" ht="12.6" hidden="1"/>
    <row r="7154" ht="12.6" hidden="1"/>
    <row r="7155" ht="12.6" hidden="1"/>
    <row r="7156" ht="12.6" hidden="1"/>
    <row r="7157" ht="12.6" hidden="1"/>
    <row r="7158" ht="12.6" hidden="1"/>
    <row r="7159" ht="12.6" hidden="1"/>
    <row r="7160" ht="12.6" hidden="1"/>
    <row r="7161" ht="12.6" hidden="1"/>
    <row r="7162" ht="12.6" hidden="1"/>
    <row r="7163" ht="12.6" hidden="1"/>
    <row r="7164" ht="12.6" hidden="1"/>
    <row r="7165" ht="12.6" hidden="1"/>
    <row r="7166" ht="12.6" hidden="1"/>
    <row r="7167" ht="12.6" hidden="1"/>
    <row r="7168" ht="12.6" hidden="1"/>
    <row r="7169" ht="12.6" hidden="1"/>
    <row r="7170" ht="12.6" hidden="1"/>
    <row r="7171" ht="12.6" hidden="1"/>
    <row r="7172" ht="12.6" hidden="1"/>
    <row r="7173" ht="12.6" hidden="1"/>
    <row r="7174" ht="12.6" hidden="1"/>
    <row r="7175" ht="12.6" hidden="1"/>
    <row r="7176" ht="12.6" hidden="1"/>
    <row r="7177" ht="12.6" hidden="1"/>
    <row r="7178" ht="12.6" hidden="1"/>
    <row r="7179" ht="12.6" hidden="1"/>
    <row r="7180" ht="12.6" hidden="1"/>
    <row r="7181" ht="12.6" hidden="1"/>
    <row r="7182" ht="12.6" hidden="1"/>
    <row r="7183" ht="12.6" hidden="1"/>
    <row r="7184" ht="12.6" hidden="1"/>
    <row r="7185" ht="12.6" hidden="1"/>
    <row r="7186" ht="12.6" hidden="1"/>
    <row r="7187" ht="12.6" hidden="1"/>
    <row r="7188" ht="12.6" hidden="1"/>
    <row r="7189" ht="12.6" hidden="1"/>
    <row r="7190" ht="12.6" hidden="1"/>
    <row r="7191" ht="12.6" hidden="1"/>
    <row r="7192" ht="12.6" hidden="1"/>
    <row r="7193" ht="12.6" hidden="1"/>
    <row r="7194" ht="12.6" hidden="1"/>
    <row r="7195" ht="12.6" hidden="1"/>
    <row r="7196" ht="12.6" hidden="1"/>
    <row r="7197" ht="12.6" hidden="1"/>
    <row r="7198" ht="12.6" hidden="1"/>
    <row r="7199" ht="12.6" hidden="1"/>
    <row r="7200" ht="12.6" hidden="1"/>
    <row r="7201" ht="12.6" hidden="1"/>
    <row r="7202" ht="12.6" hidden="1"/>
    <row r="7203" ht="12.6" hidden="1"/>
    <row r="7204" ht="12.6" hidden="1"/>
    <row r="7205" ht="12.6" hidden="1"/>
    <row r="7206" ht="12.6" hidden="1"/>
    <row r="7207" ht="12.6" hidden="1"/>
    <row r="7208" ht="12.6" hidden="1"/>
    <row r="7209" ht="12.6" hidden="1"/>
    <row r="7210" ht="12.6" hidden="1"/>
    <row r="7211" ht="12.6" hidden="1"/>
    <row r="7212" ht="12.6" hidden="1"/>
    <row r="7213" ht="12.6" hidden="1"/>
    <row r="7214" ht="12.6" hidden="1"/>
    <row r="7215" ht="12.6" hidden="1"/>
    <row r="7216" ht="12.6" hidden="1"/>
    <row r="7217" ht="12.6" hidden="1"/>
    <row r="7218" ht="12.6" hidden="1"/>
    <row r="7219" ht="12.6" hidden="1"/>
    <row r="7220" ht="12.6" hidden="1"/>
    <row r="7221" ht="12.6" hidden="1"/>
    <row r="7222" ht="12.6" hidden="1"/>
    <row r="7223" ht="12.6" hidden="1"/>
    <row r="7224" ht="12.6" hidden="1"/>
    <row r="7225" ht="12.6" hidden="1"/>
    <row r="7226" ht="12.6" hidden="1"/>
    <row r="7227" ht="12.6" hidden="1"/>
    <row r="7228" ht="12.6" hidden="1"/>
    <row r="7229" ht="12.6" hidden="1"/>
    <row r="7230" ht="12.6" hidden="1"/>
    <row r="7231" ht="12.6" hidden="1"/>
    <row r="7232" ht="12.6" hidden="1"/>
    <row r="7233" ht="12.6" hidden="1"/>
    <row r="7234" ht="12.6" hidden="1"/>
    <row r="7235" ht="12.6" hidden="1"/>
    <row r="7236" ht="12.6" hidden="1"/>
    <row r="7237" ht="12.6" hidden="1"/>
    <row r="7238" ht="12.6" hidden="1"/>
    <row r="7239" ht="12.6" hidden="1"/>
    <row r="7240" ht="12.6" hidden="1"/>
    <row r="7241" ht="12.6" hidden="1"/>
    <row r="7242" ht="12.6" hidden="1"/>
    <row r="7243" ht="12.6" hidden="1"/>
    <row r="7244" ht="12.6" hidden="1"/>
    <row r="7245" ht="12.6" hidden="1"/>
    <row r="7246" ht="12.6" hidden="1"/>
    <row r="7247" ht="12.6" hidden="1"/>
    <row r="7248" ht="12.6" hidden="1"/>
    <row r="7249" ht="12.6" hidden="1"/>
    <row r="7250" ht="12.6" hidden="1"/>
    <row r="7251" ht="12.6" hidden="1"/>
    <row r="7252" ht="12.6" hidden="1"/>
    <row r="7253" ht="12.6" hidden="1"/>
    <row r="7254" ht="12.6" hidden="1"/>
    <row r="7255" ht="12.6" hidden="1"/>
    <row r="7256" ht="12.6" hidden="1"/>
    <row r="7257" ht="12.6" hidden="1"/>
    <row r="7258" ht="12.6" hidden="1"/>
    <row r="7259" ht="12.6" hidden="1"/>
    <row r="7260" ht="12.6" hidden="1"/>
    <row r="7261" ht="12.6" hidden="1"/>
    <row r="7262" ht="12.6" hidden="1"/>
    <row r="7263" ht="12.6" hidden="1"/>
    <row r="7264" ht="12.6" hidden="1"/>
    <row r="7265" ht="12.6" hidden="1"/>
    <row r="7266" ht="12.6" hidden="1"/>
    <row r="7267" ht="12.6" hidden="1"/>
    <row r="7268" ht="12.6" hidden="1"/>
    <row r="7269" ht="12.6" hidden="1"/>
    <row r="7270" ht="12.6" hidden="1"/>
    <row r="7271" ht="12.6" hidden="1"/>
    <row r="7272" ht="12.6" hidden="1"/>
    <row r="7273" ht="12.6" hidden="1"/>
    <row r="7274" ht="12.6" hidden="1"/>
    <row r="7275" ht="12.6" hidden="1"/>
    <row r="7276" ht="12.6" hidden="1"/>
    <row r="7277" ht="12.6" hidden="1"/>
    <row r="7278" ht="12.6" hidden="1"/>
    <row r="7279" ht="12.6" hidden="1"/>
    <row r="7280" ht="12.6" hidden="1"/>
    <row r="7281" ht="12.6" hidden="1"/>
    <row r="7282" ht="12.6" hidden="1"/>
    <row r="7283" ht="12.6" hidden="1"/>
    <row r="7284" ht="12.6" hidden="1"/>
    <row r="7285" ht="12.6" hidden="1"/>
    <row r="7286" ht="12.6" hidden="1"/>
    <row r="7287" ht="12.6" hidden="1"/>
    <row r="7288" ht="12.6" hidden="1"/>
    <row r="7289" ht="12.6" hidden="1"/>
    <row r="7290" ht="12.6" hidden="1"/>
    <row r="7291" ht="12.6" hidden="1"/>
    <row r="7292" ht="12.6" hidden="1"/>
    <row r="7293" ht="12.6" hidden="1"/>
    <row r="7294" ht="12.6" hidden="1"/>
    <row r="7295" ht="12.6" hidden="1"/>
    <row r="7296" ht="12.6" hidden="1"/>
    <row r="7297" ht="12.6" hidden="1"/>
    <row r="7298" ht="12.6" hidden="1"/>
    <row r="7299" ht="12.6" hidden="1"/>
    <row r="7300" ht="12.6" hidden="1"/>
    <row r="7301" ht="12.6" hidden="1"/>
    <row r="7302" ht="12.6" hidden="1"/>
    <row r="7303" ht="12.6" hidden="1"/>
    <row r="7304" ht="12.6" hidden="1"/>
    <row r="7305" ht="12.6" hidden="1"/>
    <row r="7306" ht="12.6" hidden="1"/>
    <row r="7307" ht="12.6" hidden="1"/>
    <row r="7308" ht="12.6" hidden="1"/>
    <row r="7309" ht="12.6" hidden="1"/>
    <row r="7310" ht="12.6" hidden="1"/>
    <row r="7311" ht="12.6" hidden="1"/>
    <row r="7312" ht="12.6" hidden="1"/>
    <row r="7313" ht="12.6" hidden="1"/>
    <row r="7314" ht="12.6" hidden="1"/>
    <row r="7315" ht="12.6" hidden="1"/>
    <row r="7316" ht="12.6" hidden="1"/>
    <row r="7317" ht="12.6" hidden="1"/>
    <row r="7318" ht="12.6" hidden="1"/>
    <row r="7319" ht="12.6" hidden="1"/>
    <row r="7320" ht="12.6" hidden="1"/>
    <row r="7321" ht="12.6" hidden="1"/>
    <row r="7322" ht="12.6" hidden="1"/>
    <row r="7323" ht="12.6" hidden="1"/>
    <row r="7324" ht="12.6" hidden="1"/>
    <row r="7325" ht="12.6" hidden="1"/>
    <row r="7326" ht="12.6" hidden="1"/>
    <row r="7327" ht="12.6" hidden="1"/>
    <row r="7328" ht="12.6" hidden="1"/>
    <row r="7329" ht="12.6" hidden="1"/>
    <row r="7330" ht="12.6" hidden="1"/>
    <row r="7331" ht="12.6" hidden="1"/>
    <row r="7332" ht="12.6" hidden="1"/>
    <row r="7333" ht="12.6" hidden="1"/>
    <row r="7334" ht="12.6" hidden="1"/>
    <row r="7335" ht="12.6" hidden="1"/>
    <row r="7336" ht="12.6" hidden="1"/>
    <row r="7337" ht="12.6" hidden="1"/>
    <row r="7338" ht="12.6" hidden="1"/>
    <row r="7339" ht="12.6" hidden="1"/>
    <row r="7340" ht="12.6" hidden="1"/>
    <row r="7341" ht="12.6" hidden="1"/>
    <row r="7342" ht="12.6" hidden="1"/>
    <row r="7343" ht="12.6" hidden="1"/>
    <row r="7344" ht="12.6" hidden="1"/>
    <row r="7345" ht="12.6" hidden="1"/>
    <row r="7346" ht="12.6" hidden="1"/>
    <row r="7347" ht="12.6" hidden="1"/>
    <row r="7348" ht="12.6" hidden="1"/>
    <row r="7349" ht="12.6" hidden="1"/>
    <row r="7350" ht="12.6" hidden="1"/>
    <row r="7351" ht="12.6" hidden="1"/>
    <row r="7352" ht="12.6" hidden="1"/>
    <row r="7353" ht="12.6" hidden="1"/>
    <row r="7354" ht="12.6" hidden="1"/>
    <row r="7355" ht="12.6" hidden="1"/>
    <row r="7356" ht="12.6" hidden="1"/>
    <row r="7357" ht="12.6" hidden="1"/>
    <row r="7358" ht="12.6" hidden="1"/>
    <row r="7359" ht="12.6" hidden="1"/>
    <row r="7360" ht="12.6" hidden="1"/>
    <row r="7361" ht="12.6" hidden="1"/>
    <row r="7362" ht="12.6" hidden="1"/>
    <row r="7363" ht="12.6" hidden="1"/>
    <row r="7364" ht="12.6" hidden="1"/>
    <row r="7365" ht="12.6" hidden="1"/>
    <row r="7366" ht="12.6" hidden="1"/>
    <row r="7367" ht="12.6" hidden="1"/>
    <row r="7368" ht="12.6" hidden="1"/>
    <row r="7369" ht="12.6" hidden="1"/>
    <row r="7370" ht="12.6" hidden="1"/>
    <row r="7371" ht="12.6" hidden="1"/>
    <row r="7372" ht="12.6" hidden="1"/>
    <row r="7373" ht="12.6" hidden="1"/>
    <row r="7374" ht="12.6" hidden="1"/>
    <row r="7375" ht="12.6" hidden="1"/>
    <row r="7376" ht="12.6" hidden="1"/>
    <row r="7377" ht="12.6" hidden="1"/>
    <row r="7378" ht="12.6" hidden="1"/>
    <row r="7379" ht="12.6" hidden="1"/>
    <row r="7380" ht="12.6" hidden="1"/>
    <row r="7381" ht="12.6" hidden="1"/>
    <row r="7382" ht="12.6" hidden="1"/>
    <row r="7383" ht="12.6" hidden="1"/>
    <row r="7384" ht="12.6" hidden="1"/>
    <row r="7385" ht="12.6" hidden="1"/>
    <row r="7386" ht="12.6" hidden="1"/>
    <row r="7387" ht="12.6" hidden="1"/>
    <row r="7388" ht="12.6" hidden="1"/>
    <row r="7389" ht="12.6" hidden="1"/>
    <row r="7390" ht="12.6" hidden="1"/>
    <row r="7391" ht="12.6" hidden="1"/>
    <row r="7392" ht="12.6" hidden="1"/>
    <row r="7393" ht="12.6" hidden="1"/>
    <row r="7394" ht="12.6" hidden="1"/>
    <row r="7395" ht="12.6" hidden="1"/>
    <row r="7396" ht="12.6" hidden="1"/>
    <row r="7397" ht="12.6" hidden="1"/>
    <row r="7398" ht="12.6" hidden="1"/>
    <row r="7399" ht="12.6" hidden="1"/>
    <row r="7400" ht="12.6" hidden="1"/>
    <row r="7401" ht="12.6" hidden="1"/>
    <row r="7402" ht="12.6" hidden="1"/>
    <row r="7403" ht="12.6" hidden="1"/>
    <row r="7404" ht="12.6" hidden="1"/>
    <row r="7405" ht="12.6" hidden="1"/>
    <row r="7406" ht="12.6" hidden="1"/>
    <row r="7407" ht="12.6" hidden="1"/>
    <row r="7408" ht="12.6" hidden="1"/>
    <row r="7409" ht="12.6" hidden="1"/>
    <row r="7410" ht="12.6" hidden="1"/>
    <row r="7411" ht="12.6" hidden="1"/>
    <row r="7412" ht="12.6" hidden="1"/>
    <row r="7413" ht="12.6" hidden="1"/>
    <row r="7414" ht="12.6" hidden="1"/>
    <row r="7415" ht="12.6" hidden="1"/>
    <row r="7416" ht="12.6" hidden="1"/>
    <row r="7417" ht="12.6" hidden="1"/>
    <row r="7418" ht="12.6" hidden="1"/>
    <row r="7419" ht="12.6" hidden="1"/>
    <row r="7420" ht="12.6" hidden="1"/>
    <row r="7421" ht="12.6" hidden="1"/>
    <row r="7422" ht="12.6" hidden="1"/>
    <row r="7423" ht="12.6" hidden="1"/>
    <row r="7424" ht="12.6" hidden="1"/>
    <row r="7425" ht="12.6" hidden="1"/>
    <row r="7426" ht="12.6" hidden="1"/>
    <row r="7427" ht="12.6" hidden="1"/>
    <row r="7428" ht="12.6" hidden="1"/>
    <row r="7429" ht="12.6" hidden="1"/>
    <row r="7430" ht="12.6" hidden="1"/>
    <row r="7431" ht="12.6" hidden="1"/>
    <row r="7432" ht="12.6" hidden="1"/>
    <row r="7433" ht="12.6" hidden="1"/>
    <row r="7434" ht="12.6" hidden="1"/>
    <row r="7435" ht="12.6" hidden="1"/>
    <row r="7436" ht="12.6" hidden="1"/>
    <row r="7437" ht="12.6" hidden="1"/>
    <row r="7438" ht="12.6" hidden="1"/>
    <row r="7439" ht="12.6" hidden="1"/>
    <row r="7440" ht="12.6" hidden="1"/>
    <row r="7441" ht="12.6" hidden="1"/>
    <row r="7442" ht="12.6" hidden="1"/>
    <row r="7443" ht="12.6" hidden="1"/>
    <row r="7444" ht="12.6" hidden="1"/>
    <row r="7445" ht="12.6" hidden="1"/>
    <row r="7446" ht="12.6" hidden="1"/>
    <row r="7447" ht="12.6" hidden="1"/>
    <row r="7448" ht="12.6" hidden="1"/>
    <row r="7449" ht="12.6" hidden="1"/>
    <row r="7450" ht="12.6" hidden="1"/>
    <row r="7451" ht="12.6" hidden="1"/>
    <row r="7452" ht="12.6" hidden="1"/>
    <row r="7453" ht="12.6" hidden="1"/>
    <row r="7454" ht="12.6" hidden="1"/>
    <row r="7455" ht="12.6" hidden="1"/>
    <row r="7456" ht="12.6" hidden="1"/>
    <row r="7457" ht="12.6" hidden="1"/>
    <row r="7458" ht="12.6" hidden="1"/>
    <row r="7459" ht="12.6" hidden="1"/>
    <row r="7460" ht="12.6" hidden="1"/>
    <row r="7461" ht="12.6" hidden="1"/>
    <row r="7462" ht="12.6" hidden="1"/>
    <row r="7463" ht="12.6" hidden="1"/>
    <row r="7464" ht="12.6" hidden="1"/>
    <row r="7465" ht="12.6" hidden="1"/>
    <row r="7466" ht="12.6" hidden="1"/>
    <row r="7467" ht="12.6" hidden="1"/>
    <row r="7468" ht="12.6" hidden="1"/>
    <row r="7469" ht="12.6" hidden="1"/>
    <row r="7470" ht="12.6" hidden="1"/>
    <row r="7471" ht="12.6" hidden="1"/>
    <row r="7472" ht="12.6" hidden="1"/>
    <row r="7473" ht="12.6" hidden="1"/>
    <row r="7474" ht="12.6" hidden="1"/>
    <row r="7475" ht="12.6" hidden="1"/>
    <row r="7476" ht="12.6" hidden="1"/>
    <row r="7477" ht="12.6" hidden="1"/>
    <row r="7478" ht="12.6" hidden="1"/>
    <row r="7479" ht="12.6" hidden="1"/>
    <row r="7480" ht="12.6" hidden="1"/>
    <row r="7481" ht="12.6" hidden="1"/>
    <row r="7482" ht="12.6" hidden="1"/>
    <row r="7483" ht="12.6" hidden="1"/>
    <row r="7484" ht="12.6" hidden="1"/>
    <row r="7485" ht="12.6" hidden="1"/>
    <row r="7486" ht="12.6" hidden="1"/>
    <row r="7487" ht="12.6" hidden="1"/>
    <row r="7488" ht="12.6" hidden="1"/>
    <row r="7489" ht="12.6" hidden="1"/>
    <row r="7490" ht="12.6" hidden="1"/>
    <row r="7491" ht="12.6" hidden="1"/>
    <row r="7492" ht="12.6" hidden="1"/>
    <row r="7493" ht="12.6" hidden="1"/>
    <row r="7494" ht="12.6" hidden="1"/>
    <row r="7495" ht="12.6" hidden="1"/>
    <row r="7496" ht="12.6" hidden="1"/>
    <row r="7497" ht="12.6" hidden="1"/>
    <row r="7498" ht="12.6" hidden="1"/>
    <row r="7499" ht="12.6" hidden="1"/>
    <row r="7500" ht="12.6" hidden="1"/>
    <row r="7501" ht="12.6" hidden="1"/>
    <row r="7502" ht="12.6" hidden="1"/>
    <row r="7503" ht="12.6" hidden="1"/>
    <row r="7504" ht="12.6" hidden="1"/>
    <row r="7505" ht="12.6" hidden="1"/>
    <row r="7506" ht="12.6" hidden="1"/>
    <row r="7507" ht="12.6" hidden="1"/>
    <row r="7508" ht="12.6" hidden="1"/>
    <row r="7509" ht="12.6" hidden="1"/>
    <row r="7510" ht="12.6" hidden="1"/>
    <row r="7511" ht="12.6" hidden="1"/>
    <row r="7512" ht="12.6" hidden="1"/>
    <row r="7513" ht="12.6" hidden="1"/>
    <row r="7514" ht="12.6" hidden="1"/>
    <row r="7515" ht="12.6" hidden="1"/>
    <row r="7516" ht="12.6" hidden="1"/>
    <row r="7517" ht="12.6" hidden="1"/>
    <row r="7518" ht="12.6" hidden="1"/>
    <row r="7519" ht="12.6" hidden="1"/>
    <row r="7520" ht="12.6" hidden="1"/>
    <row r="7521" ht="12.6" hidden="1"/>
    <row r="7522" ht="12.6" hidden="1"/>
    <row r="7523" ht="12.6" hidden="1"/>
    <row r="7524" ht="12.6" hidden="1"/>
    <row r="7525" ht="12.6" hidden="1"/>
    <row r="7526" ht="12.6" hidden="1"/>
    <row r="7527" ht="12.6" hidden="1"/>
    <row r="7528" ht="12.6" hidden="1"/>
    <row r="7529" ht="12.6" hidden="1"/>
    <row r="7530" ht="12.6" hidden="1"/>
    <row r="7531" ht="12.6" hidden="1"/>
    <row r="7532" ht="12.6" hidden="1"/>
    <row r="7533" ht="12.6" hidden="1"/>
    <row r="7534" ht="12.6" hidden="1"/>
    <row r="7535" ht="12.6" hidden="1"/>
    <row r="7536" ht="12.6" hidden="1"/>
    <row r="7537" ht="12.6" hidden="1"/>
    <row r="7538" ht="12.6" hidden="1"/>
    <row r="7539" ht="12.6" hidden="1"/>
    <row r="7540" ht="12.6" hidden="1"/>
    <row r="7541" ht="12.6" hidden="1"/>
    <row r="7542" ht="12.6" hidden="1"/>
    <row r="7543" ht="12.6" hidden="1"/>
    <row r="7544" ht="12.6" hidden="1"/>
    <row r="7545" ht="12.6" hidden="1"/>
    <row r="7546" ht="12.6" hidden="1"/>
    <row r="7547" ht="12.6" hidden="1"/>
    <row r="7548" ht="12.6" hidden="1"/>
    <row r="7549" ht="12.6" hidden="1"/>
    <row r="7550" ht="12.6" hidden="1"/>
    <row r="7551" ht="12.6" hidden="1"/>
    <row r="7552" ht="12.6" hidden="1"/>
    <row r="7553" ht="12.6" hidden="1"/>
    <row r="7554" ht="12.6" hidden="1"/>
    <row r="7555" ht="12.6" hidden="1"/>
    <row r="7556" ht="12.6" hidden="1"/>
    <row r="7557" ht="12.6" hidden="1"/>
    <row r="7558" ht="12.6" hidden="1"/>
    <row r="7559" ht="12.6" hidden="1"/>
    <row r="7560" ht="12.6" hidden="1"/>
    <row r="7561" ht="12.6" hidden="1"/>
    <row r="7562" ht="12.6" hidden="1"/>
    <row r="7563" ht="12.6" hidden="1"/>
    <row r="7564" ht="12.6" hidden="1"/>
    <row r="7565" ht="12.6" hidden="1"/>
    <row r="7566" ht="12.6" hidden="1"/>
    <row r="7567" ht="12.6" hidden="1"/>
    <row r="7568" ht="12.6" hidden="1"/>
    <row r="7569" ht="12.6" hidden="1"/>
    <row r="7570" ht="12.6" hidden="1"/>
    <row r="7571" ht="12.6" hidden="1"/>
    <row r="7572" ht="12.6" hidden="1"/>
    <row r="7573" ht="12.6" hidden="1"/>
    <row r="7574" ht="12.6" hidden="1"/>
    <row r="7575" ht="12.6" hidden="1"/>
    <row r="7576" ht="12.6" hidden="1"/>
    <row r="7577" ht="12.6" hidden="1"/>
    <row r="7578" ht="12.6" hidden="1"/>
    <row r="7579" ht="12.6" hidden="1"/>
    <row r="7580" ht="12.6" hidden="1"/>
    <row r="7581" ht="12.6" hidden="1"/>
    <row r="7582" ht="12.6" hidden="1"/>
    <row r="7583" ht="12.6" hidden="1"/>
    <row r="7584" ht="12.6" hidden="1"/>
    <row r="7585" ht="12.6" hidden="1"/>
    <row r="7586" ht="12.6" hidden="1"/>
    <row r="7587" ht="12.6" hidden="1"/>
    <row r="7588" ht="12.6" hidden="1"/>
    <row r="7589" ht="12.6" hidden="1"/>
    <row r="7590" ht="12.6" hidden="1"/>
    <row r="7591" ht="12.6" hidden="1"/>
    <row r="7592" ht="12.6" hidden="1"/>
    <row r="7593" ht="12.6" hidden="1"/>
    <row r="7594" ht="12.6" hidden="1"/>
    <row r="7595" ht="12.6" hidden="1"/>
    <row r="7596" ht="12.6" hidden="1"/>
    <row r="7597" ht="12.6" hidden="1"/>
    <row r="7598" ht="12.6" hidden="1"/>
    <row r="7599" ht="12.6" hidden="1"/>
    <row r="7600" ht="12.6" hidden="1"/>
    <row r="7601" ht="12.6" hidden="1"/>
    <row r="7602" ht="12.6" hidden="1"/>
    <row r="7603" ht="12.6" hidden="1"/>
    <row r="7604" ht="12.6" hidden="1"/>
    <row r="7605" ht="12.6" hidden="1"/>
    <row r="7606" ht="12.6" hidden="1"/>
    <row r="7607" ht="12.6" hidden="1"/>
    <row r="7608" ht="12.6" hidden="1"/>
    <row r="7609" ht="12.6" hidden="1"/>
    <row r="7610" ht="12.6" hidden="1"/>
    <row r="7611" ht="12.6" hidden="1"/>
    <row r="7612" ht="12.6" hidden="1"/>
    <row r="7613" ht="12.6" hidden="1"/>
    <row r="7614" ht="12.6" hidden="1"/>
    <row r="7615" ht="12.6" hidden="1"/>
    <row r="7616" ht="12.6" hidden="1"/>
    <row r="7617" ht="12.6" hidden="1"/>
    <row r="7618" ht="12.6" hidden="1"/>
    <row r="7619" ht="12.6" hidden="1"/>
    <row r="7620" ht="12.6" hidden="1"/>
    <row r="7621" ht="12.6" hidden="1"/>
    <row r="7622" ht="12.6" hidden="1"/>
    <row r="7623" ht="12.6" hidden="1"/>
    <row r="7624" ht="12.6" hidden="1"/>
    <row r="7625" ht="12.6" hidden="1"/>
    <row r="7626" ht="12.6" hidden="1"/>
    <row r="7627" ht="12.6" hidden="1"/>
    <row r="7628" ht="12.6" hidden="1"/>
    <row r="7629" ht="12.6" hidden="1"/>
    <row r="7630" ht="12.6" hidden="1"/>
    <row r="7631" ht="12.6" hidden="1"/>
    <row r="7632" ht="12.6" hidden="1"/>
    <row r="7633" ht="12.6" hidden="1"/>
    <row r="7634" ht="12.6" hidden="1"/>
    <row r="7635" ht="12.6" hidden="1"/>
    <row r="7636" ht="12.6" hidden="1"/>
    <row r="7637" ht="12.6" hidden="1"/>
    <row r="7638" ht="12.6" hidden="1"/>
    <row r="7639" ht="12.6" hidden="1"/>
    <row r="7640" ht="12.6" hidden="1"/>
    <row r="7641" ht="12.6" hidden="1"/>
    <row r="7642" ht="12.6" hidden="1"/>
    <row r="7643" ht="12.6" hidden="1"/>
    <row r="7644" ht="12.6" hidden="1"/>
    <row r="7645" ht="12.6" hidden="1"/>
    <row r="7646" ht="12.6" hidden="1"/>
    <row r="7647" ht="12.6" hidden="1"/>
    <row r="7648" ht="12.6" hidden="1"/>
    <row r="7649" ht="12.6" hidden="1"/>
    <row r="7650" ht="12.6" hidden="1"/>
    <row r="7651" ht="12.6" hidden="1"/>
    <row r="7652" ht="12.6" hidden="1"/>
    <row r="7653" ht="12.6" hidden="1"/>
    <row r="7654" ht="12.6" hidden="1"/>
    <row r="7655" ht="12.6" hidden="1"/>
    <row r="7656" ht="12.6" hidden="1"/>
    <row r="7657" ht="12.6" hidden="1"/>
    <row r="7658" ht="12.6" hidden="1"/>
    <row r="7659" ht="12.6" hidden="1"/>
    <row r="7660" ht="12.6" hidden="1"/>
    <row r="7661" ht="12.6" hidden="1"/>
    <row r="7662" ht="12.6" hidden="1"/>
    <row r="7663" ht="12.6" hidden="1"/>
    <row r="7664" ht="12.6" hidden="1"/>
    <row r="7665" ht="12.6" hidden="1"/>
    <row r="7666" ht="12.6" hidden="1"/>
    <row r="7667" ht="12.6" hidden="1"/>
    <row r="7668" ht="12.6" hidden="1"/>
    <row r="7669" ht="12.6" hidden="1"/>
    <row r="7670" ht="12.6" hidden="1"/>
    <row r="7671" ht="12.6" hidden="1"/>
    <row r="7672" ht="12.6" hidden="1"/>
    <row r="7673" ht="12.6" hidden="1"/>
    <row r="7674" ht="12.6" hidden="1"/>
    <row r="7675" ht="12.6" hidden="1"/>
    <row r="7676" ht="12.6" hidden="1"/>
    <row r="7677" ht="12.6" hidden="1"/>
    <row r="7678" ht="12.6" hidden="1"/>
    <row r="7679" ht="12.6" hidden="1"/>
    <row r="7680" ht="12.6" hidden="1"/>
    <row r="7681" ht="12.6" hidden="1"/>
    <row r="7682" ht="12.6" hidden="1"/>
    <row r="7683" ht="12.6" hidden="1"/>
    <row r="7684" ht="12.6" hidden="1"/>
    <row r="7685" ht="12.6" hidden="1"/>
    <row r="7686" ht="12.6" hidden="1"/>
    <row r="7687" ht="12.6" hidden="1"/>
    <row r="7688" ht="12.6" hidden="1"/>
    <row r="7689" ht="12.6" hidden="1"/>
    <row r="7690" ht="12.6" hidden="1"/>
    <row r="7691" ht="12.6" hidden="1"/>
    <row r="7692" ht="12.6" hidden="1"/>
    <row r="7693" ht="12.6" hidden="1"/>
    <row r="7694" ht="12.6" hidden="1"/>
    <row r="7695" ht="12.6" hidden="1"/>
    <row r="7696" ht="12.6" hidden="1"/>
    <row r="7697" ht="12.6" hidden="1"/>
    <row r="7698" ht="12.6" hidden="1"/>
    <row r="7699" ht="12.6" hidden="1"/>
    <row r="7700" ht="12.6" hidden="1"/>
    <row r="7701" ht="12.6" hidden="1"/>
    <row r="7702" ht="12.6" hidden="1"/>
    <row r="7703" ht="12.6" hidden="1"/>
    <row r="7704" ht="12.6" hidden="1"/>
    <row r="7705" ht="12.6" hidden="1"/>
    <row r="7706" ht="12.6" hidden="1"/>
    <row r="7707" ht="12.6" hidden="1"/>
    <row r="7708" ht="12.6" hidden="1"/>
    <row r="7709" ht="12.6" hidden="1"/>
    <row r="7710" ht="12.6" hidden="1"/>
    <row r="7711" ht="12.6" hidden="1"/>
    <row r="7712" ht="12.6" hidden="1"/>
    <row r="7713" ht="12.6" hidden="1"/>
    <row r="7714" ht="12.6" hidden="1"/>
    <row r="7715" ht="12.6" hidden="1"/>
    <row r="7716" ht="12.6" hidden="1"/>
    <row r="7717" ht="12.6" hidden="1"/>
    <row r="7718" ht="12.6" hidden="1"/>
    <row r="7719" ht="12.6" hidden="1"/>
    <row r="7720" ht="12.6" hidden="1"/>
    <row r="7721" ht="12.6" hidden="1"/>
    <row r="7722" ht="12.6" hidden="1"/>
    <row r="7723" ht="12.6" hidden="1"/>
    <row r="7724" ht="12.6" hidden="1"/>
    <row r="7725" ht="12.6" hidden="1"/>
    <row r="7726" ht="12.6" hidden="1"/>
    <row r="7727" ht="12.6" hidden="1"/>
    <row r="7728" ht="12.6" hidden="1"/>
    <row r="7729" ht="12.6" hidden="1"/>
    <row r="7730" ht="12.6" hidden="1"/>
    <row r="7731" ht="12.6" hidden="1"/>
    <row r="7732" ht="12.6" hidden="1"/>
    <row r="7733" ht="12.6" hidden="1"/>
    <row r="7734" ht="12.6" hidden="1"/>
    <row r="7735" ht="12.6" hidden="1"/>
    <row r="7736" ht="12.6" hidden="1"/>
    <row r="7737" ht="12.6" hidden="1"/>
    <row r="7738" ht="12.6" hidden="1"/>
    <row r="7739" ht="12.6" hidden="1"/>
    <row r="7740" ht="12.6" hidden="1"/>
    <row r="7741" ht="12.6" hidden="1"/>
    <row r="7742" ht="12.6" hidden="1"/>
    <row r="7743" ht="12.6" hidden="1"/>
    <row r="7744" ht="12.6" hidden="1"/>
    <row r="7745" ht="12.6" hidden="1"/>
    <row r="7746" ht="12.6" hidden="1"/>
    <row r="7747" ht="12.6" hidden="1"/>
    <row r="7748" ht="12.6" hidden="1"/>
    <row r="7749" ht="12.6" hidden="1"/>
    <row r="7750" ht="12.6" hidden="1"/>
    <row r="7751" ht="12.6" hidden="1"/>
    <row r="7752" ht="12.6" hidden="1"/>
    <row r="7753" ht="12.6" hidden="1"/>
    <row r="7754" ht="12.6" hidden="1"/>
    <row r="7755" ht="12.6" hidden="1"/>
    <row r="7756" ht="12.6" hidden="1"/>
    <row r="7757" ht="12.6" hidden="1"/>
    <row r="7758" ht="12.6" hidden="1"/>
    <row r="7759" ht="12.6" hidden="1"/>
    <row r="7760" ht="12.6" hidden="1"/>
    <row r="7761" ht="12.6" hidden="1"/>
    <row r="7762" ht="12.6" hidden="1"/>
    <row r="7763" ht="12.6" hidden="1"/>
    <row r="7764" ht="12.6" hidden="1"/>
    <row r="7765" ht="12.6" hidden="1"/>
    <row r="7766" ht="12.6" hidden="1"/>
    <row r="7767" ht="12.6" hidden="1"/>
    <row r="7768" ht="12.6" hidden="1"/>
    <row r="7769" ht="12.6" hidden="1"/>
    <row r="7770" ht="12.6" hidden="1"/>
    <row r="7771" ht="12.6" hidden="1"/>
    <row r="7772" ht="12.6" hidden="1"/>
    <row r="7773" ht="12.6" hidden="1"/>
    <row r="7774" ht="12.6" hidden="1"/>
    <row r="7775" ht="12.6" hidden="1"/>
    <row r="7776" ht="12.6" hidden="1"/>
    <row r="7777" ht="12.6" hidden="1"/>
    <row r="7778" ht="12.6" hidden="1"/>
    <row r="7779" ht="12.6" hidden="1"/>
    <row r="7780" ht="12.6" hidden="1"/>
    <row r="7781" ht="12.6" hidden="1"/>
    <row r="7782" ht="12.6" hidden="1"/>
    <row r="7783" ht="12.6" hidden="1"/>
    <row r="7784" ht="12.6" hidden="1"/>
    <row r="7785" ht="12.6" hidden="1"/>
    <row r="7786" ht="12.6" hidden="1"/>
    <row r="7787" ht="12.6" hidden="1"/>
    <row r="7788" ht="12.6" hidden="1"/>
    <row r="7789" ht="12.6" hidden="1"/>
    <row r="7790" ht="12.6" hidden="1"/>
    <row r="7791" ht="12.6" hidden="1"/>
    <row r="7792" ht="12.6" hidden="1"/>
    <row r="7793" ht="12.6" hidden="1"/>
    <row r="7794" ht="12.6" hidden="1"/>
    <row r="7795" ht="12.6" hidden="1"/>
    <row r="7796" ht="12.6" hidden="1"/>
    <row r="7797" ht="12.6" hidden="1"/>
    <row r="7798" ht="12.6" hidden="1"/>
    <row r="7799" ht="12.6" hidden="1"/>
    <row r="7800" ht="12.6" hidden="1"/>
    <row r="7801" ht="12.6" hidden="1"/>
    <row r="7802" ht="12.6" hidden="1"/>
    <row r="7803" ht="12.6" hidden="1"/>
    <row r="7804" ht="12.6" hidden="1"/>
    <row r="7805" ht="12.6" hidden="1"/>
    <row r="7806" ht="12.6" hidden="1"/>
    <row r="7807" ht="12.6" hidden="1"/>
    <row r="7808" ht="12.6" hidden="1"/>
    <row r="7809" ht="12.6" hidden="1"/>
    <row r="7810" ht="12.6" hidden="1"/>
    <row r="7811" ht="12.6" hidden="1"/>
    <row r="7812" ht="12.6" hidden="1"/>
    <row r="7813" ht="12.6" hidden="1"/>
    <row r="7814" ht="12.6" hidden="1"/>
    <row r="7815" ht="12.6" hidden="1"/>
    <row r="7816" ht="12.6" hidden="1"/>
    <row r="7817" ht="12.6" hidden="1"/>
    <row r="7818" ht="12.6" hidden="1"/>
    <row r="7819" ht="12.6" hidden="1"/>
    <row r="7820" ht="12.6" hidden="1"/>
    <row r="7821" ht="12.6" hidden="1"/>
    <row r="7822" ht="12.6" hidden="1"/>
    <row r="7823" ht="12.6" hidden="1"/>
    <row r="7824" ht="12.6" hidden="1"/>
    <row r="7825" ht="12.6" hidden="1"/>
    <row r="7826" ht="12.6" hidden="1"/>
    <row r="7827" ht="12.6" hidden="1"/>
    <row r="7828" ht="12.6" hidden="1"/>
    <row r="7829" ht="12.6" hidden="1"/>
    <row r="7830" ht="12.6" hidden="1"/>
    <row r="7831" ht="12.6" hidden="1"/>
    <row r="7832" ht="12.6" hidden="1"/>
    <row r="7833" ht="12.6" hidden="1"/>
    <row r="7834" ht="12.6" hidden="1"/>
    <row r="7835" ht="12.6" hidden="1"/>
    <row r="7836" ht="12.6" hidden="1"/>
    <row r="7837" ht="12.6" hidden="1"/>
    <row r="7838" ht="12.6" hidden="1"/>
    <row r="7839" ht="12.6" hidden="1"/>
    <row r="7840" ht="12.6" hidden="1"/>
    <row r="7841" ht="12.6" hidden="1"/>
    <row r="7842" ht="12.6" hidden="1"/>
    <row r="7843" ht="12.6" hidden="1"/>
    <row r="7844" ht="12.6" hidden="1"/>
    <row r="7845" ht="12.6" hidden="1"/>
    <row r="7846" ht="12.6" hidden="1"/>
    <row r="7847" ht="12.6" hidden="1"/>
    <row r="7848" ht="12.6" hidden="1"/>
    <row r="7849" ht="12.6" hidden="1"/>
    <row r="7850" ht="12.6" hidden="1"/>
    <row r="7851" ht="12.6" hidden="1"/>
    <row r="7852" ht="12.6" hidden="1"/>
    <row r="7853" ht="12.6" hidden="1"/>
    <row r="7854" ht="12.6" hidden="1"/>
    <row r="7855" ht="12.6" hidden="1"/>
    <row r="7856" ht="12.6" hidden="1"/>
    <row r="7857" ht="12.6" hidden="1"/>
    <row r="7858" ht="12.6" hidden="1"/>
    <row r="7859" ht="12.6" hidden="1"/>
    <row r="7860" ht="12.6" hidden="1"/>
    <row r="7861" ht="12.6" hidden="1"/>
    <row r="7862" ht="12.6" hidden="1"/>
    <row r="7863" ht="12.6" hidden="1"/>
    <row r="7864" ht="12.6" hidden="1"/>
    <row r="7865" ht="12.6" hidden="1"/>
    <row r="7866" ht="12.6" hidden="1"/>
    <row r="7867" ht="12.6" hidden="1"/>
    <row r="7868" ht="12.6" hidden="1"/>
    <row r="7869" ht="12.6" hidden="1"/>
    <row r="7870" ht="12.6" hidden="1"/>
    <row r="7871" ht="12.6" hidden="1"/>
    <row r="7872" ht="12.6" hidden="1"/>
    <row r="7873" ht="12.6" hidden="1"/>
    <row r="7874" ht="12.6" hidden="1"/>
    <row r="7875" ht="12.6" hidden="1"/>
    <row r="7876" ht="12.6" hidden="1"/>
    <row r="7877" ht="12.6" hidden="1"/>
    <row r="7878" ht="12.6" hidden="1"/>
    <row r="7879" ht="12.6" hidden="1"/>
    <row r="7880" ht="12.6" hidden="1"/>
    <row r="7881" ht="12.6" hidden="1"/>
    <row r="7882" ht="12.6" hidden="1"/>
    <row r="7883" ht="12.6" hidden="1"/>
    <row r="7884" ht="12.6" hidden="1"/>
    <row r="7885" ht="12.6" hidden="1"/>
    <row r="7886" ht="12.6" hidden="1"/>
    <row r="7887" ht="12.6" hidden="1"/>
    <row r="7888" ht="12.6" hidden="1"/>
    <row r="7889" ht="12.6" hidden="1"/>
    <row r="7890" ht="12.6" hidden="1"/>
    <row r="7891" ht="12.6" hidden="1"/>
    <row r="7892" ht="12.6" hidden="1"/>
    <row r="7893" ht="12.6" hidden="1"/>
    <row r="7894" ht="12.6" hidden="1"/>
    <row r="7895" ht="12.6" hidden="1"/>
    <row r="7896" ht="12.6" hidden="1"/>
    <row r="7897" ht="12.6" hidden="1"/>
    <row r="7898" ht="12.6" hidden="1"/>
    <row r="7899" ht="12.6" hidden="1"/>
    <row r="7900" ht="12.6" hidden="1"/>
    <row r="7901" ht="12.6" hidden="1"/>
    <row r="7902" ht="12.6" hidden="1"/>
    <row r="7903" ht="12.6" hidden="1"/>
    <row r="7904" ht="12.6" hidden="1"/>
    <row r="7905" ht="12.6" hidden="1"/>
    <row r="7906" ht="12.6" hidden="1"/>
    <row r="7907" ht="12.6" hidden="1"/>
    <row r="7908" ht="12.6" hidden="1"/>
    <row r="7909" ht="12.6" hidden="1"/>
    <row r="7910" ht="12.6" hidden="1"/>
    <row r="7911" ht="12.6" hidden="1"/>
    <row r="7912" ht="12.6" hidden="1"/>
    <row r="7913" ht="12.6" hidden="1"/>
    <row r="7914" ht="12.6" hidden="1"/>
    <row r="7915" ht="12.6" hidden="1"/>
    <row r="7916" ht="12.6" hidden="1"/>
    <row r="7917" ht="12.6" hidden="1"/>
    <row r="7918" ht="12.6" hidden="1"/>
    <row r="7919" ht="12.6" hidden="1"/>
    <row r="7920" ht="12.6" hidden="1"/>
    <row r="7921" ht="12.6" hidden="1"/>
    <row r="7922" ht="12.6" hidden="1"/>
    <row r="7923" ht="12.6" hidden="1"/>
    <row r="7924" ht="12.6" hidden="1"/>
    <row r="7925" ht="12.6" hidden="1"/>
    <row r="7926" ht="12.6" hidden="1"/>
    <row r="7927" ht="12.6" hidden="1"/>
    <row r="7928" ht="12.6" hidden="1"/>
    <row r="7929" ht="12.6" hidden="1"/>
    <row r="7930" ht="12.6" hidden="1"/>
    <row r="7931" ht="12.6" hidden="1"/>
    <row r="7932" ht="12.6" hidden="1"/>
    <row r="7933" ht="12.6" hidden="1"/>
    <row r="7934" ht="12.6" hidden="1"/>
    <row r="7935" ht="12.6" hidden="1"/>
    <row r="7936" ht="12.6" hidden="1"/>
    <row r="7937" ht="12.6" hidden="1"/>
    <row r="7938" ht="12.6" hidden="1"/>
    <row r="7939" ht="12.6" hidden="1"/>
    <row r="7940" ht="12.6" hidden="1"/>
    <row r="7941" ht="12.6" hidden="1"/>
    <row r="7942" ht="12.6" hidden="1"/>
    <row r="7943" ht="12.6" hidden="1"/>
    <row r="7944" ht="12.6" hidden="1"/>
    <row r="7945" ht="12.6" hidden="1"/>
    <row r="7946" ht="12.6" hidden="1"/>
    <row r="7947" ht="12.6" hidden="1"/>
    <row r="7948" ht="12.6" hidden="1"/>
    <row r="7949" ht="12.6" hidden="1"/>
    <row r="7950" ht="12.6" hidden="1"/>
    <row r="7951" ht="12.6" hidden="1"/>
    <row r="7952" ht="12.6" hidden="1"/>
    <row r="7953" ht="12.6" hidden="1"/>
    <row r="7954" ht="12.6" hidden="1"/>
    <row r="7955" ht="12.6" hidden="1"/>
    <row r="7956" ht="12.6" hidden="1"/>
    <row r="7957" ht="12.6" hidden="1"/>
    <row r="7958" ht="12.6" hidden="1"/>
    <row r="7959" ht="12.6" hidden="1"/>
    <row r="7960" ht="12.6" hidden="1"/>
    <row r="7961" ht="12.6" hidden="1"/>
    <row r="7962" ht="12.6" hidden="1"/>
    <row r="7963" ht="12.6" hidden="1"/>
    <row r="7964" ht="12.6" hidden="1"/>
    <row r="7965" ht="12.6" hidden="1"/>
    <row r="7966" ht="12.6" hidden="1"/>
    <row r="7967" ht="12.6" hidden="1"/>
    <row r="7968" ht="12.6" hidden="1"/>
    <row r="7969" ht="12.6" hidden="1"/>
    <row r="7970" ht="12.6" hidden="1"/>
    <row r="7971" ht="12.6" hidden="1"/>
    <row r="7972" ht="12.6" hidden="1"/>
    <row r="7973" ht="12.6" hidden="1"/>
    <row r="7974" ht="12.6" hidden="1"/>
    <row r="7975" ht="12.6" hidden="1"/>
    <row r="7976" ht="12.6" hidden="1"/>
    <row r="7977" ht="12.6" hidden="1"/>
    <row r="7978" ht="12.6" hidden="1"/>
    <row r="7979" ht="12.6" hidden="1"/>
    <row r="7980" ht="12.6" hidden="1"/>
    <row r="7981" ht="12.6" hidden="1"/>
    <row r="7982" ht="12.6" hidden="1"/>
    <row r="7983" ht="12.6" hidden="1"/>
    <row r="7984" ht="12.6" hidden="1"/>
    <row r="7985" ht="12.6" hidden="1"/>
    <row r="7986" ht="12.6" hidden="1"/>
    <row r="7987" ht="12.6" hidden="1"/>
    <row r="7988" ht="12.6" hidden="1"/>
    <row r="7989" ht="12.6" hidden="1"/>
    <row r="7990" ht="12.6" hidden="1"/>
    <row r="7991" ht="12.6" hidden="1"/>
    <row r="7992" ht="12.6" hidden="1"/>
    <row r="7993" ht="12.6" hidden="1"/>
    <row r="7994" ht="12.6" hidden="1"/>
    <row r="7995" ht="12.6" hidden="1"/>
    <row r="7996" ht="12.6" hidden="1"/>
    <row r="7997" ht="12.6" hidden="1"/>
    <row r="7998" ht="12.6" hidden="1"/>
    <row r="7999" ht="12.6" hidden="1"/>
    <row r="8000" ht="12.6" hidden="1"/>
    <row r="8001" ht="12.6" hidden="1"/>
    <row r="8002" ht="12.6" hidden="1"/>
    <row r="8003" ht="12.6" hidden="1"/>
    <row r="8004" ht="12.6" hidden="1"/>
    <row r="8005" ht="12.6" hidden="1"/>
    <row r="8006" ht="12.6" hidden="1"/>
    <row r="8007" ht="12.6" hidden="1"/>
    <row r="8008" ht="12.6" hidden="1"/>
    <row r="8009" ht="12.6" hidden="1"/>
    <row r="8010" ht="12.6" hidden="1"/>
    <row r="8011" ht="12.6" hidden="1"/>
    <row r="8012" ht="12.6" hidden="1"/>
    <row r="8013" ht="12.6" hidden="1"/>
    <row r="8014" ht="12.6" hidden="1"/>
    <row r="8015" ht="12.6" hidden="1"/>
    <row r="8016" ht="12.6" hidden="1"/>
    <row r="8017" ht="12.6" hidden="1"/>
    <row r="8018" ht="12.6" hidden="1"/>
    <row r="8019" ht="12.6" hidden="1"/>
    <row r="8020" ht="12.6" hidden="1"/>
    <row r="8021" ht="12.6" hidden="1"/>
    <row r="8022" ht="12.6" hidden="1"/>
    <row r="8023" ht="12.6" hidden="1"/>
    <row r="8024" ht="12.6" hidden="1"/>
    <row r="8025" ht="12.6" hidden="1"/>
    <row r="8026" ht="12.6" hidden="1"/>
    <row r="8027" ht="12.6" hidden="1"/>
    <row r="8028" ht="12.6" hidden="1"/>
    <row r="8029" ht="12.6" hidden="1"/>
    <row r="8030" ht="12.6" hidden="1"/>
    <row r="8031" ht="12.6" hidden="1"/>
    <row r="8032" ht="12.6" hidden="1"/>
    <row r="8033" ht="12.6" hidden="1"/>
    <row r="8034" ht="12.6" hidden="1"/>
    <row r="8035" ht="12.6" hidden="1"/>
    <row r="8036" ht="12.6" hidden="1"/>
    <row r="8037" ht="12.6" hidden="1"/>
    <row r="8038" ht="12.6" hidden="1"/>
    <row r="8039" ht="12.6" hidden="1"/>
    <row r="8040" ht="12.6" hidden="1"/>
    <row r="8041" ht="12.6" hidden="1"/>
    <row r="8042" ht="12.6" hidden="1"/>
    <row r="8043" ht="12.6" hidden="1"/>
    <row r="8044" ht="12.6" hidden="1"/>
    <row r="8045" ht="12.6" hidden="1"/>
    <row r="8046" ht="12.6" hidden="1"/>
    <row r="8047" ht="12.6" hidden="1"/>
    <row r="8048" ht="12.6" hidden="1"/>
    <row r="8049" ht="12.6" hidden="1"/>
    <row r="8050" ht="12.6" hidden="1"/>
    <row r="8051" ht="12.6" hidden="1"/>
    <row r="8052" ht="12.6" hidden="1"/>
    <row r="8053" ht="12.6" hidden="1"/>
    <row r="8054" ht="12.6" hidden="1"/>
    <row r="8055" ht="12.6" hidden="1"/>
    <row r="8056" ht="12.6" hidden="1"/>
    <row r="8057" ht="12.6" hidden="1"/>
    <row r="8058" ht="12.6" hidden="1"/>
    <row r="8059" ht="12.6" hidden="1"/>
    <row r="8060" ht="12.6" hidden="1"/>
    <row r="8061" ht="12.6" hidden="1"/>
    <row r="8062" ht="12.6" hidden="1"/>
    <row r="8063" ht="12.6" hidden="1"/>
    <row r="8064" ht="12.6" hidden="1"/>
    <row r="8065" ht="12.6" hidden="1"/>
    <row r="8066" ht="12.6" hidden="1"/>
    <row r="8067" ht="12.6" hidden="1"/>
    <row r="8068" ht="12.6" hidden="1"/>
    <row r="8069" ht="12.6" hidden="1"/>
    <row r="8070" ht="12.6" hidden="1"/>
    <row r="8071" ht="12.6" hidden="1"/>
    <row r="8072" ht="12.6" hidden="1"/>
    <row r="8073" ht="12.6" hidden="1"/>
    <row r="8074" ht="12.6" hidden="1"/>
    <row r="8075" ht="12.6" hidden="1"/>
    <row r="8076" ht="12.6" hidden="1"/>
    <row r="8077" ht="12.6" hidden="1"/>
    <row r="8078" ht="12.6" hidden="1"/>
    <row r="8079" ht="12.6" hidden="1"/>
    <row r="8080" ht="12.6" hidden="1"/>
    <row r="8081" ht="12.6" hidden="1"/>
    <row r="8082" ht="12.6" hidden="1"/>
    <row r="8083" ht="12.6" hidden="1"/>
    <row r="8084" ht="12.6" hidden="1"/>
    <row r="8085" ht="12.6" hidden="1"/>
    <row r="8086" ht="12.6" hidden="1"/>
    <row r="8087" ht="12.6" hidden="1"/>
    <row r="8088" ht="12.6" hidden="1"/>
    <row r="8089" ht="12.6" hidden="1"/>
    <row r="8090" ht="12.6" hidden="1"/>
    <row r="8091" ht="12.6" hidden="1"/>
    <row r="8092" ht="12.6" hidden="1"/>
    <row r="8093" ht="12.6" hidden="1"/>
    <row r="8094" ht="12.6" hidden="1"/>
    <row r="8095" ht="12.6" hidden="1"/>
    <row r="8096" ht="12.6" hidden="1"/>
    <row r="8097" ht="12.6" hidden="1"/>
    <row r="8098" ht="12.6" hidden="1"/>
    <row r="8099" ht="12.6" hidden="1"/>
    <row r="8100" ht="12.6" hidden="1"/>
    <row r="8101" ht="12.6" hidden="1"/>
    <row r="8102" ht="12.6" hidden="1"/>
    <row r="8103" ht="12.6" hidden="1"/>
    <row r="8104" ht="12.6" hidden="1"/>
    <row r="8105" ht="12.6" hidden="1"/>
    <row r="8106" ht="12.6" hidden="1"/>
    <row r="8107" ht="12.6" hidden="1"/>
    <row r="8108" ht="12.6" hidden="1"/>
    <row r="8109" ht="12.6" hidden="1"/>
    <row r="8110" ht="12.6" hidden="1"/>
    <row r="8111" ht="12.6" hidden="1"/>
    <row r="8112" ht="12.6" hidden="1"/>
    <row r="8113" ht="12.6" hidden="1"/>
    <row r="8114" ht="12.6" hidden="1"/>
    <row r="8115" ht="12.6" hidden="1"/>
    <row r="8116" ht="12.6" hidden="1"/>
    <row r="8117" ht="12.6" hidden="1"/>
    <row r="8118" ht="12.6" hidden="1"/>
    <row r="8119" ht="12.6" hidden="1"/>
    <row r="8120" ht="12.6" hidden="1"/>
    <row r="8121" ht="12.6" hidden="1"/>
    <row r="8122" ht="12.6" hidden="1"/>
    <row r="8123" ht="12.6" hidden="1"/>
    <row r="8124" ht="12.6" hidden="1"/>
    <row r="8125" ht="12.6" hidden="1"/>
    <row r="8126" ht="12.6" hidden="1"/>
    <row r="8127" ht="12.6" hidden="1"/>
    <row r="8128" ht="12.6" hidden="1"/>
    <row r="8129" ht="12.6" hidden="1"/>
    <row r="8130" ht="12.6" hidden="1"/>
    <row r="8131" ht="12.6" hidden="1"/>
    <row r="8132" ht="12.6" hidden="1"/>
    <row r="8133" ht="12.6" hidden="1"/>
    <row r="8134" ht="12.6" hidden="1"/>
    <row r="8135" ht="12.6" hidden="1"/>
    <row r="8136" ht="12.6" hidden="1"/>
    <row r="8137" ht="12.6" hidden="1"/>
    <row r="8138" ht="12.6" hidden="1"/>
    <row r="8139" ht="12.6" hidden="1"/>
    <row r="8140" ht="12.6" hidden="1"/>
    <row r="8141" ht="12.6" hidden="1"/>
    <row r="8142" ht="12.6" hidden="1"/>
    <row r="8143" ht="12.6" hidden="1"/>
    <row r="8144" ht="12.6" hidden="1"/>
    <row r="8145" ht="12.6" hidden="1"/>
    <row r="8146" ht="12.6" hidden="1"/>
    <row r="8147" ht="12.6" hidden="1"/>
    <row r="8148" ht="12.6" hidden="1"/>
    <row r="8149" ht="12.6" hidden="1"/>
    <row r="8150" ht="12.6" hidden="1"/>
    <row r="8151" ht="12.6" hidden="1"/>
    <row r="8152" ht="12.6" hidden="1"/>
    <row r="8153" ht="12.6" hidden="1"/>
    <row r="8154" ht="12.6" hidden="1"/>
    <row r="8155" ht="12.6" hidden="1"/>
    <row r="8156" ht="12.6" hidden="1"/>
    <row r="8157" ht="12.6" hidden="1"/>
    <row r="8158" ht="12.6" hidden="1"/>
    <row r="8159" ht="12.6" hidden="1"/>
    <row r="8160" ht="12.6" hidden="1"/>
    <row r="8161" ht="12.6" hidden="1"/>
    <row r="8162" ht="12.6" hidden="1"/>
    <row r="8163" ht="12.6" hidden="1"/>
    <row r="8164" ht="12.6" hidden="1"/>
    <row r="8165" ht="12.6" hidden="1"/>
    <row r="8166" ht="12.6" hidden="1"/>
    <row r="8167" ht="12.6" hidden="1"/>
    <row r="8168" ht="12.6" hidden="1"/>
    <row r="8169" ht="12.6" hidden="1"/>
    <row r="8170" ht="12.6" hidden="1"/>
    <row r="8171" ht="12.6" hidden="1"/>
    <row r="8172" ht="12.6" hidden="1"/>
    <row r="8173" ht="12.6" hidden="1"/>
    <row r="8174" ht="12.6" hidden="1"/>
    <row r="8175" ht="12.6" hidden="1"/>
    <row r="8176" ht="12.6" hidden="1"/>
    <row r="8177" ht="12.6" hidden="1"/>
    <row r="8178" ht="12.6" hidden="1"/>
    <row r="8179" ht="12.6" hidden="1"/>
    <row r="8180" ht="12.6" hidden="1"/>
    <row r="8181" ht="12.6" hidden="1"/>
    <row r="8182" ht="12.6" hidden="1"/>
    <row r="8183" ht="12.6" hidden="1"/>
    <row r="8184" ht="12.6" hidden="1"/>
    <row r="8185" ht="12.6" hidden="1"/>
    <row r="8186" ht="12.6" hidden="1"/>
    <row r="8187" ht="12.6" hidden="1"/>
    <row r="8188" ht="12.6" hidden="1"/>
    <row r="8189" ht="12.6" hidden="1"/>
    <row r="8190" ht="12.6" hidden="1"/>
    <row r="8191" ht="12.6" hidden="1"/>
    <row r="8192" ht="12.6" hidden="1"/>
    <row r="8193" ht="12.6" hidden="1"/>
    <row r="8194" ht="12.6" hidden="1"/>
    <row r="8195" ht="12.6" hidden="1"/>
    <row r="8196" ht="12.6" hidden="1"/>
    <row r="8197" ht="12.6" hidden="1"/>
    <row r="8198" ht="12.6" hidden="1"/>
    <row r="8199" ht="12.6" hidden="1"/>
    <row r="8200" ht="12.6" hidden="1"/>
    <row r="8201" ht="12.6" hidden="1"/>
    <row r="8202" ht="12.6" hidden="1"/>
    <row r="8203" ht="12.6" hidden="1"/>
    <row r="8204" ht="12.6" hidden="1"/>
    <row r="8205" ht="12.6" hidden="1"/>
    <row r="8206" ht="12.6" hidden="1"/>
    <row r="8207" ht="12.6" hidden="1"/>
    <row r="8208" ht="12.6" hidden="1"/>
    <row r="8209" ht="12.6" hidden="1"/>
    <row r="8210" ht="12.6" hidden="1"/>
    <row r="8211" ht="12.6" hidden="1"/>
    <row r="8212" ht="12.6" hidden="1"/>
    <row r="8213" ht="12.6" hidden="1"/>
    <row r="8214" ht="12.6" hidden="1"/>
    <row r="8215" ht="12.6" hidden="1"/>
    <row r="8216" ht="12.6" hidden="1"/>
    <row r="8217" ht="12.6" hidden="1"/>
    <row r="8218" ht="12.6" hidden="1"/>
    <row r="8219" ht="12.6" hidden="1"/>
    <row r="8220" ht="12.6" hidden="1"/>
    <row r="8221" ht="12.6" hidden="1"/>
    <row r="8222" ht="12.6" hidden="1"/>
    <row r="8223" ht="12.6" hidden="1"/>
    <row r="8224" ht="12.6" hidden="1"/>
    <row r="8225" ht="12.6" hidden="1"/>
    <row r="8226" ht="12.6" hidden="1"/>
    <row r="8227" ht="12.6" hidden="1"/>
    <row r="8228" ht="12.6" hidden="1"/>
    <row r="8229" ht="12.6" hidden="1"/>
    <row r="8230" ht="12.6" hidden="1"/>
    <row r="8231" ht="12.6" hidden="1"/>
    <row r="8232" ht="12.6" hidden="1"/>
    <row r="8233" ht="12.6" hidden="1"/>
    <row r="8234" ht="12.6" hidden="1"/>
    <row r="8235" ht="12.6" hidden="1"/>
    <row r="8236" ht="12.6" hidden="1"/>
    <row r="8237" ht="12.6" hidden="1"/>
    <row r="8238" ht="12.6" hidden="1"/>
    <row r="8239" ht="12.6" hidden="1"/>
    <row r="8240" ht="12.6" hidden="1"/>
    <row r="8241" ht="12.6" hidden="1"/>
    <row r="8242" ht="12.6" hidden="1"/>
    <row r="8243" ht="12.6" hidden="1"/>
    <row r="8244" ht="12.6" hidden="1"/>
    <row r="8245" ht="12.6" hidden="1"/>
    <row r="8246" ht="12.6" hidden="1"/>
    <row r="8247" ht="12.6" hidden="1"/>
    <row r="8248" ht="12.6" hidden="1"/>
    <row r="8249" ht="12.6" hidden="1"/>
    <row r="8250" ht="12.6" hidden="1"/>
    <row r="8251" ht="12.6" hidden="1"/>
    <row r="8252" ht="12.6" hidden="1"/>
    <row r="8253" ht="12.6" hidden="1"/>
    <row r="8254" ht="12.6" hidden="1"/>
    <row r="8255" ht="12.6" hidden="1"/>
    <row r="8256" ht="12.6" hidden="1"/>
    <row r="8257" ht="12.6" hidden="1"/>
    <row r="8258" ht="12.6" hidden="1"/>
    <row r="8259" ht="12.6" hidden="1"/>
    <row r="8260" ht="12.6" hidden="1"/>
    <row r="8261" ht="12.6" hidden="1"/>
    <row r="8262" ht="12.6" hidden="1"/>
    <row r="8263" ht="12.6" hidden="1"/>
    <row r="8264" ht="12.6" hidden="1"/>
    <row r="8265" ht="12.6" hidden="1"/>
    <row r="8266" ht="12.6" hidden="1"/>
    <row r="8267" ht="12.6" hidden="1"/>
    <row r="8268" ht="12.6" hidden="1"/>
    <row r="8269" ht="12.6" hidden="1"/>
    <row r="8270" ht="12.6" hidden="1"/>
    <row r="8271" ht="12.6" hidden="1"/>
    <row r="8272" ht="12.6" hidden="1"/>
    <row r="8273" ht="12.6" hidden="1"/>
    <row r="8274" ht="12.6" hidden="1"/>
    <row r="8275" ht="12.6" hidden="1"/>
    <row r="8276" ht="12.6" hidden="1"/>
    <row r="8277" ht="12.6" hidden="1"/>
    <row r="8278" ht="12.6" hidden="1"/>
    <row r="8279" ht="12.6" hidden="1"/>
    <row r="8280" ht="12.6" hidden="1"/>
    <row r="8281" ht="12.6" hidden="1"/>
    <row r="8282" ht="12.6" hidden="1"/>
    <row r="8283" ht="12.6" hidden="1"/>
    <row r="8284" ht="12.6" hidden="1"/>
    <row r="8285" ht="12.6" hidden="1"/>
    <row r="8286" ht="12.6" hidden="1"/>
    <row r="8287" ht="12.6" hidden="1"/>
    <row r="8288" ht="12.6" hidden="1"/>
    <row r="8289" ht="12.6" hidden="1"/>
    <row r="8290" ht="12.6" hidden="1"/>
    <row r="8291" ht="12.6" hidden="1"/>
    <row r="8292" ht="12.6" hidden="1"/>
    <row r="8293" ht="12.6" hidden="1"/>
    <row r="8294" ht="12.6" hidden="1"/>
    <row r="8295" ht="12.6" hidden="1"/>
    <row r="8296" ht="12.6" hidden="1"/>
    <row r="8297" ht="12.6" hidden="1"/>
    <row r="8298" ht="12.6" hidden="1"/>
    <row r="8299" ht="12.6" hidden="1"/>
    <row r="8300" ht="12.6" hidden="1"/>
    <row r="8301" ht="12.6" hidden="1"/>
    <row r="8302" ht="12.6" hidden="1"/>
    <row r="8303" ht="12.6" hidden="1"/>
    <row r="8304" ht="12.6" hidden="1"/>
    <row r="8305" ht="12.6" hidden="1"/>
    <row r="8306" ht="12.6" hidden="1"/>
    <row r="8307" ht="12.6" hidden="1"/>
    <row r="8308" ht="12.6" hidden="1"/>
    <row r="8309" ht="12.6" hidden="1"/>
    <row r="8310" ht="12.6" hidden="1"/>
    <row r="8311" ht="12.6" hidden="1"/>
    <row r="8312" ht="12.6" hidden="1"/>
    <row r="8313" ht="12.6" hidden="1"/>
    <row r="8314" ht="12.6" hidden="1"/>
    <row r="8315" ht="12.6" hidden="1"/>
    <row r="8316" ht="12.6" hidden="1"/>
    <row r="8317" ht="12.6" hidden="1"/>
    <row r="8318" ht="12.6" hidden="1"/>
    <row r="8319" ht="12.6" hidden="1"/>
    <row r="8320" ht="12.6" hidden="1"/>
    <row r="8321" ht="12.6" hidden="1"/>
    <row r="8322" ht="12.6" hidden="1"/>
    <row r="8323" ht="12.6" hidden="1"/>
    <row r="8324" ht="12.6" hidden="1"/>
    <row r="8325" ht="12.6" hidden="1"/>
    <row r="8326" ht="12.6" hidden="1"/>
    <row r="8327" ht="12.6" hidden="1"/>
    <row r="8328" ht="12.6" hidden="1"/>
    <row r="8329" ht="12.6" hidden="1"/>
    <row r="8330" ht="12.6" hidden="1"/>
    <row r="8331" ht="12.6" hidden="1"/>
    <row r="8332" ht="12.6" hidden="1"/>
    <row r="8333" ht="12.6" hidden="1"/>
    <row r="8334" ht="12.6" hidden="1"/>
    <row r="8335" ht="12.6" hidden="1"/>
    <row r="8336" ht="12.6" hidden="1"/>
    <row r="8337" ht="12.6" hidden="1"/>
    <row r="8338" ht="12.6" hidden="1"/>
    <row r="8339" ht="12.6" hidden="1"/>
    <row r="8340" ht="12.6" hidden="1"/>
    <row r="8341" ht="12.6" hidden="1"/>
    <row r="8342" ht="12.6" hidden="1"/>
    <row r="8343" ht="12.6" hidden="1"/>
    <row r="8344" ht="12.6" hidden="1"/>
    <row r="8345" ht="12.6" hidden="1"/>
    <row r="8346" ht="12.6" hidden="1"/>
    <row r="8347" ht="12.6" hidden="1"/>
    <row r="8348" ht="12.6" hidden="1"/>
    <row r="8349" ht="12.6" hidden="1"/>
    <row r="8350" ht="12.6" hidden="1"/>
    <row r="8351" ht="12.6" hidden="1"/>
    <row r="8352" ht="12.6" hidden="1"/>
    <row r="8353" ht="12.6" hidden="1"/>
    <row r="8354" ht="12.6" hidden="1"/>
    <row r="8355" ht="12.6" hidden="1"/>
    <row r="8356" ht="12.6" hidden="1"/>
    <row r="8357" ht="12.6" hidden="1"/>
    <row r="8358" ht="12.6" hidden="1"/>
    <row r="8359" ht="12.6" hidden="1"/>
    <row r="8360" ht="12.6" hidden="1"/>
    <row r="8361" ht="12.6" hidden="1"/>
    <row r="8362" ht="12.6" hidden="1"/>
    <row r="8363" ht="12.6" hidden="1"/>
    <row r="8364" ht="12.6" hidden="1"/>
    <row r="8365" ht="12.6" hidden="1"/>
    <row r="8366" ht="12.6" hidden="1"/>
    <row r="8367" ht="12.6" hidden="1"/>
    <row r="8368" ht="12.6" hidden="1"/>
    <row r="8369" ht="12.6" hidden="1"/>
    <row r="8370" ht="12.6" hidden="1"/>
    <row r="8371" ht="12.6" hidden="1"/>
    <row r="8372" ht="12.6" hidden="1"/>
    <row r="8373" ht="12.6" hidden="1"/>
    <row r="8374" ht="12.6" hidden="1"/>
    <row r="8375" ht="12.6" hidden="1"/>
    <row r="8376" ht="12.6" hidden="1"/>
    <row r="8377" ht="12.6" hidden="1"/>
    <row r="8378" ht="12.6" hidden="1"/>
    <row r="8379" ht="12.6" hidden="1"/>
    <row r="8380" ht="12.6" hidden="1"/>
    <row r="8381" ht="12.6" hidden="1"/>
    <row r="8382" ht="12.6" hidden="1"/>
    <row r="8383" ht="12.6" hidden="1"/>
    <row r="8384" ht="12.6" hidden="1"/>
    <row r="8385" ht="12.6" hidden="1"/>
    <row r="8386" ht="12.6" hidden="1"/>
    <row r="8387" ht="12.6" hidden="1"/>
    <row r="8388" ht="12.6" hidden="1"/>
    <row r="8389" ht="12.6" hidden="1"/>
    <row r="8390" ht="12.6" hidden="1"/>
    <row r="8391" ht="12.6" hidden="1"/>
    <row r="8392" ht="12.6" hidden="1"/>
    <row r="8393" ht="12.6" hidden="1"/>
    <row r="8394" ht="12.6" hidden="1"/>
    <row r="8395" ht="12.6" hidden="1"/>
    <row r="8396" ht="12.6" hidden="1"/>
    <row r="8397" ht="12.6" hidden="1"/>
    <row r="8398" ht="12.6" hidden="1"/>
    <row r="8399" ht="12.6" hidden="1"/>
    <row r="8400" ht="12.6" hidden="1"/>
    <row r="8401" ht="12.6" hidden="1"/>
    <row r="8402" ht="12.6" hidden="1"/>
    <row r="8403" ht="12.6" hidden="1"/>
    <row r="8404" ht="12.6" hidden="1"/>
    <row r="8405" ht="12.6" hidden="1"/>
    <row r="8406" ht="12.6" hidden="1"/>
    <row r="8407" ht="12.6" hidden="1"/>
    <row r="8408" ht="12.6" hidden="1"/>
    <row r="8409" ht="12.6" hidden="1"/>
    <row r="8410" ht="12.6" hidden="1"/>
    <row r="8411" ht="12.6" hidden="1"/>
    <row r="8412" ht="12.6" hidden="1"/>
    <row r="8413" ht="12.6" hidden="1"/>
    <row r="8414" ht="12.6" hidden="1"/>
    <row r="8415" ht="12.6" hidden="1"/>
    <row r="8416" ht="12.6" hidden="1"/>
    <row r="8417" ht="12.6" hidden="1"/>
    <row r="8418" ht="12.6" hidden="1"/>
    <row r="8419" ht="12.6" hidden="1"/>
    <row r="8420" ht="12.6" hidden="1"/>
    <row r="8421" ht="12.6" hidden="1"/>
    <row r="8422" ht="12.6" hidden="1"/>
    <row r="8423" ht="12.6" hidden="1"/>
    <row r="8424" ht="12.6" hidden="1"/>
    <row r="8425" ht="12.6" hidden="1"/>
    <row r="8426" ht="12.6" hidden="1"/>
    <row r="8427" ht="12.6" hidden="1"/>
    <row r="8428" ht="12.6" hidden="1"/>
    <row r="8429" ht="12.6" hidden="1"/>
    <row r="8430" ht="12.6" hidden="1"/>
    <row r="8431" ht="12.6" hidden="1"/>
    <row r="8432" ht="12.6" hidden="1"/>
    <row r="8433" ht="12.6" hidden="1"/>
    <row r="8434" ht="12.6" hidden="1"/>
    <row r="8435" ht="12.6" hidden="1"/>
    <row r="8436" ht="12.6" hidden="1"/>
    <row r="8437" ht="12.6" hidden="1"/>
    <row r="8438" ht="12.6" hidden="1"/>
    <row r="8439" ht="12.6" hidden="1"/>
    <row r="8440" ht="12.6" hidden="1"/>
    <row r="8441" ht="12.6" hidden="1"/>
    <row r="8442" ht="12.6" hidden="1"/>
    <row r="8443" ht="12.6" hidden="1"/>
    <row r="8444" ht="12.6" hidden="1"/>
    <row r="8445" ht="12.6" hidden="1"/>
    <row r="8446" ht="12.6" hidden="1"/>
    <row r="8447" ht="12.6" hidden="1"/>
    <row r="8448" ht="12.6" hidden="1"/>
    <row r="8449" ht="12.6" hidden="1"/>
    <row r="8450" ht="12.6" hidden="1"/>
    <row r="8451" ht="12.6" hidden="1"/>
    <row r="8452" ht="12.6" hidden="1"/>
    <row r="8453" ht="12.6" hidden="1"/>
    <row r="8454" ht="12.6" hidden="1"/>
    <row r="8455" ht="12.6" hidden="1"/>
    <row r="8456" ht="12.6" hidden="1"/>
    <row r="8457" ht="12.6" hidden="1"/>
    <row r="8458" ht="12.6" hidden="1"/>
    <row r="8459" ht="12.6" hidden="1"/>
    <row r="8460" ht="12.6" hidden="1"/>
    <row r="8461" ht="12.6" hidden="1"/>
    <row r="8462" ht="12.6" hidden="1"/>
    <row r="8463" ht="12.6" hidden="1"/>
    <row r="8464" ht="12.6" hidden="1"/>
    <row r="8465" ht="12.6" hidden="1"/>
    <row r="8466" ht="12.6" hidden="1"/>
    <row r="8467" ht="12.6" hidden="1"/>
    <row r="8468" ht="12.6" hidden="1"/>
    <row r="8469" ht="12.6" hidden="1"/>
    <row r="8470" ht="12.6" hidden="1"/>
    <row r="8471" ht="12.6" hidden="1"/>
    <row r="8472" ht="12.6" hidden="1"/>
    <row r="8473" ht="12.6" hidden="1"/>
    <row r="8474" ht="12.6" hidden="1"/>
    <row r="8475" ht="12.6" hidden="1"/>
    <row r="8476" ht="12.6" hidden="1"/>
    <row r="8477" ht="12.6" hidden="1"/>
    <row r="8478" ht="12.6" hidden="1"/>
    <row r="8479" ht="12.6" hidden="1"/>
    <row r="8480" ht="12.6" hidden="1"/>
    <row r="8481" ht="12.6" hidden="1"/>
    <row r="8482" ht="12.6" hidden="1"/>
    <row r="8483" ht="12.6" hidden="1"/>
    <row r="8484" ht="12.6" hidden="1"/>
    <row r="8485" ht="12.6" hidden="1"/>
    <row r="8486" ht="12.6" hidden="1"/>
    <row r="8487" ht="12.6" hidden="1"/>
    <row r="8488" ht="12.6" hidden="1"/>
    <row r="8489" ht="12.6" hidden="1"/>
    <row r="8490" ht="12.6" hidden="1"/>
    <row r="8491" ht="12.6" hidden="1"/>
    <row r="8492" ht="12.6" hidden="1"/>
    <row r="8493" ht="12.6" hidden="1"/>
    <row r="8494" ht="12.6" hidden="1"/>
    <row r="8495" ht="12.6" hidden="1"/>
    <row r="8496" ht="12.6" hidden="1"/>
    <row r="8497" ht="12.6" hidden="1"/>
    <row r="8498" ht="12.6" hidden="1"/>
    <row r="8499" ht="12.6" hidden="1"/>
    <row r="8500" ht="12.6" hidden="1"/>
    <row r="8501" ht="12.6" hidden="1"/>
    <row r="8502" ht="12.6" hidden="1"/>
    <row r="8503" ht="12.6" hidden="1"/>
    <row r="8504" ht="12.6" hidden="1"/>
    <row r="8505" ht="12.6" hidden="1"/>
    <row r="8506" ht="12.6" hidden="1"/>
    <row r="8507" ht="12.6" hidden="1"/>
    <row r="8508" ht="12.6" hidden="1"/>
    <row r="8509" ht="12.6" hidden="1"/>
    <row r="8510" ht="12.6" hidden="1"/>
    <row r="8511" ht="12.6" hidden="1"/>
    <row r="8512" ht="12.6" hidden="1"/>
    <row r="8513" ht="12.6" hidden="1"/>
    <row r="8514" ht="12.6" hidden="1"/>
    <row r="8515" ht="12.6" hidden="1"/>
    <row r="8516" ht="12.6" hidden="1"/>
    <row r="8517" ht="12.6" hidden="1"/>
    <row r="8518" ht="12.6" hidden="1"/>
    <row r="8519" ht="12.6" hidden="1"/>
    <row r="8520" ht="12.6" hidden="1"/>
    <row r="8521" ht="12.6" hidden="1"/>
    <row r="8522" ht="12.6" hidden="1"/>
    <row r="8523" ht="12.6" hidden="1"/>
    <row r="8524" ht="12.6" hidden="1"/>
    <row r="8525" ht="12.6" hidden="1"/>
    <row r="8526" ht="12.6" hidden="1"/>
    <row r="8527" ht="12.6" hidden="1"/>
    <row r="8528" ht="12.6" hidden="1"/>
    <row r="8529" ht="12.6" hidden="1"/>
    <row r="8530" ht="12.6" hidden="1"/>
    <row r="8531" ht="12.6" hidden="1"/>
    <row r="8532" ht="12.6" hidden="1"/>
    <row r="8533" ht="12.6" hidden="1"/>
    <row r="8534" ht="12.6" hidden="1"/>
    <row r="8535" ht="12.6" hidden="1"/>
    <row r="8536" ht="12.6" hidden="1"/>
    <row r="8537" ht="12.6" hidden="1"/>
    <row r="8538" ht="12.6" hidden="1"/>
    <row r="8539" ht="12.6" hidden="1"/>
    <row r="8540" ht="12.6" hidden="1"/>
    <row r="8541" ht="12.6" hidden="1"/>
    <row r="8542" ht="12.6" hidden="1"/>
    <row r="8543" ht="12.6" hidden="1"/>
    <row r="8544" ht="12.6" hidden="1"/>
    <row r="8545" ht="12.6" hidden="1"/>
    <row r="8546" ht="12.6" hidden="1"/>
    <row r="8547" ht="12.6" hidden="1"/>
    <row r="8548" ht="12.6" hidden="1"/>
    <row r="8549" ht="12.6" hidden="1"/>
    <row r="8550" ht="12.6" hidden="1"/>
    <row r="8551" ht="12.6" hidden="1"/>
    <row r="8552" ht="12.6" hidden="1"/>
    <row r="8553" ht="12.6" hidden="1"/>
    <row r="8554" ht="12.6" hidden="1"/>
    <row r="8555" ht="12.6" hidden="1"/>
    <row r="8556" ht="12.6" hidden="1"/>
    <row r="8557" ht="12.6" hidden="1"/>
    <row r="8558" ht="12.6" hidden="1"/>
    <row r="8559" ht="12.6" hidden="1"/>
    <row r="8560" ht="12.6" hidden="1"/>
    <row r="8561" ht="12.6" hidden="1"/>
    <row r="8562" ht="12.6" hidden="1"/>
    <row r="8563" ht="12.6" hidden="1"/>
    <row r="8564" ht="12.6" hidden="1"/>
    <row r="8565" ht="12.6" hidden="1"/>
    <row r="8566" ht="12.6" hidden="1"/>
    <row r="8567" ht="12.6" hidden="1"/>
    <row r="8568" ht="12.6" hidden="1"/>
    <row r="8569" ht="12.6" hidden="1"/>
    <row r="8570" ht="12.6" hidden="1"/>
    <row r="8571" ht="12.6" hidden="1"/>
    <row r="8572" ht="12.6" hidden="1"/>
    <row r="8573" ht="12.6" hidden="1"/>
    <row r="8574" ht="12.6" hidden="1"/>
    <row r="8575" ht="12.6" hidden="1"/>
    <row r="8576" ht="12.6" hidden="1"/>
    <row r="8577" ht="12.6" hidden="1"/>
    <row r="8578" ht="12.6" hidden="1"/>
    <row r="8579" ht="12.6" hidden="1"/>
    <row r="8580" ht="12.6" hidden="1"/>
    <row r="8581" ht="12.6" hidden="1"/>
    <row r="8582" ht="12.6" hidden="1"/>
    <row r="8583" ht="12.6" hidden="1"/>
    <row r="8584" ht="12.6" hidden="1"/>
    <row r="8585" ht="12.6" hidden="1"/>
    <row r="8586" ht="12.6" hidden="1"/>
    <row r="8587" ht="12.6" hidden="1"/>
    <row r="8588" ht="12.6" hidden="1"/>
    <row r="8589" ht="12.6" hidden="1"/>
    <row r="8590" ht="12.6" hidden="1"/>
    <row r="8591" ht="12.6" hidden="1"/>
    <row r="8592" ht="12.6" hidden="1"/>
    <row r="8593" ht="12.6" hidden="1"/>
    <row r="8594" ht="12.6" hidden="1"/>
    <row r="8595" ht="12.6" hidden="1"/>
    <row r="8596" ht="12.6" hidden="1"/>
    <row r="8597" ht="12.6" hidden="1"/>
    <row r="8598" ht="12.6" hidden="1"/>
    <row r="8599" ht="12.6" hidden="1"/>
    <row r="8600" ht="12.6" hidden="1"/>
    <row r="8601" ht="12.6" hidden="1"/>
    <row r="8602" ht="12.6" hidden="1"/>
    <row r="8603" ht="12.6" hidden="1"/>
    <row r="8604" ht="12.6" hidden="1"/>
    <row r="8605" ht="12.6" hidden="1"/>
    <row r="8606" ht="12.6" hidden="1"/>
    <row r="8607" ht="12.6" hidden="1"/>
    <row r="8608" ht="12.6" hidden="1"/>
    <row r="8609" ht="12.6" hidden="1"/>
    <row r="8610" ht="12.6" hidden="1"/>
    <row r="8611" ht="12.6" hidden="1"/>
    <row r="8612" ht="12.6" hidden="1"/>
    <row r="8613" ht="12.6" hidden="1"/>
    <row r="8614" ht="12.6" hidden="1"/>
    <row r="8615" ht="12.6" hidden="1"/>
    <row r="8616" ht="12.6" hidden="1"/>
    <row r="8617" ht="12.6" hidden="1"/>
    <row r="8618" ht="12.6" hidden="1"/>
    <row r="8619" ht="12.6" hidden="1"/>
    <row r="8620" ht="12.6" hidden="1"/>
    <row r="8621" ht="12.6" hidden="1"/>
    <row r="8622" ht="12.6" hidden="1"/>
    <row r="8623" ht="12.6" hidden="1"/>
    <row r="8624" ht="12.6" hidden="1"/>
    <row r="8625" ht="12.6" hidden="1"/>
    <row r="8626" ht="12.6" hidden="1"/>
    <row r="8627" ht="12.6" hidden="1"/>
    <row r="8628" ht="12.6" hidden="1"/>
    <row r="8629" ht="12.6" hidden="1"/>
    <row r="8630" ht="12.6" hidden="1"/>
    <row r="8631" ht="12.6" hidden="1"/>
    <row r="8632" ht="12.6" hidden="1"/>
    <row r="8633" ht="12.6" hidden="1"/>
    <row r="8634" ht="12.6" hidden="1"/>
    <row r="8635" ht="12.6" hidden="1"/>
    <row r="8636" ht="12.6" hidden="1"/>
    <row r="8637" ht="12.6" hidden="1"/>
    <row r="8638" ht="12.6" hidden="1"/>
    <row r="8639" ht="12.6" hidden="1"/>
    <row r="8640" ht="12.6" hidden="1"/>
    <row r="8641" ht="12.6" hidden="1"/>
    <row r="8642" ht="12.6" hidden="1"/>
    <row r="8643" ht="12.6" hidden="1"/>
    <row r="8644" ht="12.6" hidden="1"/>
    <row r="8645" ht="12.6" hidden="1"/>
    <row r="8646" ht="12.6" hidden="1"/>
    <row r="8647" ht="12.6" hidden="1"/>
    <row r="8648" ht="12.6" hidden="1"/>
    <row r="8649" ht="12.6" hidden="1"/>
    <row r="8650" ht="12.6" hidden="1"/>
    <row r="8651" ht="12.6" hidden="1"/>
    <row r="8652" ht="12.6" hidden="1"/>
    <row r="8653" ht="12.6" hidden="1"/>
    <row r="8654" ht="12.6" hidden="1"/>
    <row r="8655" ht="12.6" hidden="1"/>
    <row r="8656" ht="12.6" hidden="1"/>
    <row r="8657" ht="12.6" hidden="1"/>
    <row r="8658" ht="12.6" hidden="1"/>
    <row r="8659" ht="12.6" hidden="1"/>
    <row r="8660" ht="12.6" hidden="1"/>
    <row r="8661" ht="12.6" hidden="1"/>
    <row r="8662" ht="12.6" hidden="1"/>
    <row r="8663" ht="12.6" hidden="1"/>
    <row r="8664" ht="12.6" hidden="1"/>
    <row r="8665" ht="12.6" hidden="1"/>
    <row r="8666" ht="12.6" hidden="1"/>
    <row r="8667" ht="12.6" hidden="1"/>
    <row r="8668" ht="12.6" hidden="1"/>
    <row r="8669" ht="12.6" hidden="1"/>
    <row r="8670" ht="12.6" hidden="1"/>
    <row r="8671" ht="12.6" hidden="1"/>
    <row r="8672" ht="12.6" hidden="1"/>
    <row r="8673" ht="12.6" hidden="1"/>
    <row r="8674" ht="12.6" hidden="1"/>
    <row r="8675" ht="12.6" hidden="1"/>
    <row r="8676" ht="12.6" hidden="1"/>
    <row r="8677" ht="12.6" hidden="1"/>
    <row r="8678" ht="12.6" hidden="1"/>
    <row r="8679" ht="12.6" hidden="1"/>
    <row r="8680" ht="12.6" hidden="1"/>
    <row r="8681" ht="12.6" hidden="1"/>
    <row r="8682" ht="12.6" hidden="1"/>
    <row r="8683" ht="12.6" hidden="1"/>
    <row r="8684" ht="12.6" hidden="1"/>
    <row r="8685" ht="12.6" hidden="1"/>
    <row r="8686" ht="12.6" hidden="1"/>
    <row r="8687" ht="12.6" hidden="1"/>
    <row r="8688" ht="12.6" hidden="1"/>
    <row r="8689" ht="12.6" hidden="1"/>
    <row r="8690" ht="12.6" hidden="1"/>
    <row r="8691" ht="12.6" hidden="1"/>
    <row r="8692" ht="12.6" hidden="1"/>
    <row r="8693" ht="12.6" hidden="1"/>
    <row r="8694" ht="12.6" hidden="1"/>
    <row r="8695" ht="12.6" hidden="1"/>
    <row r="8696" ht="12.6" hidden="1"/>
    <row r="8697" ht="12.6" hidden="1"/>
    <row r="8698" ht="12.6" hidden="1"/>
    <row r="8699" ht="12.6" hidden="1"/>
    <row r="8700" ht="12.6" hidden="1"/>
    <row r="8701" ht="12.6" hidden="1"/>
    <row r="8702" ht="12.6" hidden="1"/>
    <row r="8703" ht="12.6" hidden="1"/>
    <row r="8704" ht="12.6" hidden="1"/>
    <row r="8705" ht="12.6" hidden="1"/>
    <row r="8706" ht="12.6" hidden="1"/>
    <row r="8707" ht="12.6" hidden="1"/>
    <row r="8708" ht="12.6" hidden="1"/>
    <row r="8709" ht="12.6" hidden="1"/>
    <row r="8710" ht="12.6" hidden="1"/>
    <row r="8711" ht="12.6" hidden="1"/>
    <row r="8712" ht="12.6" hidden="1"/>
    <row r="8713" ht="12.6" hidden="1"/>
    <row r="8714" ht="12.6" hidden="1"/>
    <row r="8715" ht="12.6" hidden="1"/>
    <row r="8716" ht="12.6" hidden="1"/>
    <row r="8717" ht="12.6" hidden="1"/>
    <row r="8718" ht="12.6" hidden="1"/>
    <row r="8719" ht="12.6" hidden="1"/>
    <row r="8720" ht="12.6" hidden="1"/>
    <row r="8721" ht="12.6" hidden="1"/>
    <row r="8722" ht="12.6" hidden="1"/>
    <row r="8723" ht="12.6" hidden="1"/>
    <row r="8724" ht="12.6" hidden="1"/>
    <row r="8725" ht="12.6" hidden="1"/>
    <row r="8726" ht="12.6" hidden="1"/>
    <row r="8727" ht="12.6" hidden="1"/>
    <row r="8728" ht="12.6" hidden="1"/>
    <row r="8729" ht="12.6" hidden="1"/>
    <row r="8730" ht="12.6" hidden="1"/>
    <row r="8731" ht="12.6" hidden="1"/>
    <row r="8732" ht="12.6" hidden="1"/>
    <row r="8733" ht="12.6" hidden="1"/>
    <row r="8734" ht="12.6" hidden="1"/>
    <row r="8735" ht="12.6" hidden="1"/>
    <row r="8736" ht="12.6" hidden="1"/>
    <row r="8737" ht="12.6" hidden="1"/>
    <row r="8738" ht="12.6" hidden="1"/>
    <row r="8739" ht="12.6" hidden="1"/>
    <row r="8740" ht="12.6" hidden="1"/>
    <row r="8741" ht="12.6" hidden="1"/>
    <row r="8742" ht="12.6" hidden="1"/>
    <row r="8743" ht="12.6" hidden="1"/>
    <row r="8744" ht="12.6" hidden="1"/>
    <row r="8745" ht="12.6" hidden="1"/>
    <row r="8746" ht="12.6" hidden="1"/>
    <row r="8747" ht="12.6" hidden="1"/>
    <row r="8748" ht="12.6" hidden="1"/>
    <row r="8749" ht="12.6" hidden="1"/>
    <row r="8750" ht="12.6" hidden="1"/>
    <row r="8751" ht="12.6" hidden="1"/>
    <row r="8752" ht="12.6" hidden="1"/>
    <row r="8753" ht="12.6" hidden="1"/>
    <row r="8754" ht="12.6" hidden="1"/>
    <row r="8755" ht="12.6" hidden="1"/>
    <row r="8756" ht="12.6" hidden="1"/>
    <row r="8757" ht="12.6" hidden="1"/>
    <row r="8758" ht="12.6" hidden="1"/>
    <row r="8759" ht="12.6" hidden="1"/>
    <row r="8760" ht="12.6" hidden="1"/>
    <row r="8761" ht="12.6" hidden="1"/>
    <row r="8762" ht="12.6" hidden="1"/>
    <row r="8763" ht="12.6" hidden="1"/>
    <row r="8764" ht="12.6" hidden="1"/>
    <row r="8765" ht="12.6" hidden="1"/>
    <row r="8766" ht="12.6" hidden="1"/>
    <row r="8767" ht="12.6" hidden="1"/>
    <row r="8768" ht="12.6" hidden="1"/>
    <row r="8769" ht="12.6" hidden="1"/>
    <row r="8770" ht="12.6" hidden="1"/>
    <row r="8771" ht="12.6" hidden="1"/>
    <row r="8772" ht="12.6" hidden="1"/>
    <row r="8773" ht="12.6" hidden="1"/>
    <row r="8774" ht="12.6" hidden="1"/>
    <row r="8775" ht="12.6" hidden="1"/>
    <row r="8776" ht="12.6" hidden="1"/>
    <row r="8777" ht="12.6" hidden="1"/>
    <row r="8778" ht="12.6" hidden="1"/>
    <row r="8779" ht="12.6" hidden="1"/>
    <row r="8780" ht="12.6" hidden="1"/>
    <row r="8781" ht="12.6" hidden="1"/>
    <row r="8782" ht="12.6" hidden="1"/>
    <row r="8783" ht="12.6" hidden="1"/>
    <row r="8784" ht="12.6" hidden="1"/>
    <row r="8785" ht="12.6" hidden="1"/>
    <row r="8786" ht="12.6" hidden="1"/>
    <row r="8787" ht="12.6" hidden="1"/>
    <row r="8788" ht="12.6" hidden="1"/>
    <row r="8789" ht="12.6" hidden="1"/>
    <row r="8790" ht="12.6" hidden="1"/>
    <row r="8791" ht="12.6" hidden="1"/>
    <row r="8792" ht="12.6" hidden="1"/>
    <row r="8793" ht="12.6" hidden="1"/>
    <row r="8794" ht="12.6" hidden="1"/>
    <row r="8795" ht="12.6" hidden="1"/>
    <row r="8796" ht="12.6" hidden="1"/>
    <row r="8797" ht="12.6" hidden="1"/>
    <row r="8798" ht="12.6" hidden="1"/>
    <row r="8799" ht="12.6" hidden="1"/>
    <row r="8800" ht="12.6" hidden="1"/>
    <row r="8801" ht="12.6" hidden="1"/>
    <row r="8802" ht="12.6" hidden="1"/>
    <row r="8803" ht="12.6" hidden="1"/>
    <row r="8804" ht="12.6" hidden="1"/>
    <row r="8805" ht="12.6" hidden="1"/>
    <row r="8806" ht="12.6" hidden="1"/>
    <row r="8807" ht="12.6" hidden="1"/>
    <row r="8808" ht="12.6" hidden="1"/>
    <row r="8809" ht="12.6" hidden="1"/>
    <row r="8810" ht="12.6" hidden="1"/>
    <row r="8811" ht="12.6" hidden="1"/>
    <row r="8812" ht="12.6" hidden="1"/>
    <row r="8813" ht="12.6" hidden="1"/>
    <row r="8814" ht="12.6" hidden="1"/>
    <row r="8815" ht="12.6" hidden="1"/>
    <row r="8816" ht="12.6" hidden="1"/>
    <row r="8817" ht="12.6" hidden="1"/>
    <row r="8818" ht="12.6" hidden="1"/>
    <row r="8819" ht="12.6" hidden="1"/>
    <row r="8820" ht="12.6" hidden="1"/>
    <row r="8821" ht="12.6" hidden="1"/>
    <row r="8822" ht="12.6" hidden="1"/>
    <row r="8823" ht="12.6" hidden="1"/>
    <row r="8824" ht="12.6" hidden="1"/>
    <row r="8825" ht="12.6" hidden="1"/>
    <row r="8826" ht="12.6" hidden="1"/>
    <row r="8827" ht="12.6" hidden="1"/>
    <row r="8828" ht="12.6" hidden="1"/>
    <row r="8829" ht="12.6" hidden="1"/>
    <row r="8830" ht="12.6" hidden="1"/>
    <row r="8831" ht="12.6" hidden="1"/>
    <row r="8832" ht="12.6" hidden="1"/>
    <row r="8833" ht="12.6" hidden="1"/>
    <row r="8834" ht="12.6" hidden="1"/>
    <row r="8835" ht="12.6" hidden="1"/>
    <row r="8836" ht="12.6" hidden="1"/>
    <row r="8837" ht="12.6" hidden="1"/>
    <row r="8838" ht="12.6" hidden="1"/>
    <row r="8839" ht="12.6" hidden="1"/>
    <row r="8840" ht="12.6" hidden="1"/>
    <row r="8841" ht="12.6" hidden="1"/>
    <row r="8842" ht="12.6" hidden="1"/>
    <row r="8843" ht="12.6" hidden="1"/>
    <row r="8844" ht="12.6" hidden="1"/>
    <row r="8845" ht="12.6" hidden="1"/>
    <row r="8846" ht="12.6" hidden="1"/>
    <row r="8847" ht="12.6" hidden="1"/>
    <row r="8848" ht="12.6" hidden="1"/>
    <row r="8849" ht="12.6" hidden="1"/>
    <row r="8850" ht="12.6" hidden="1"/>
    <row r="8851" ht="12.6" hidden="1"/>
    <row r="8852" ht="12.6" hidden="1"/>
    <row r="8853" ht="12.6" hidden="1"/>
    <row r="8854" ht="12.6" hidden="1"/>
    <row r="8855" ht="12.6" hidden="1"/>
    <row r="8856" ht="12.6" hidden="1"/>
    <row r="8857" ht="12.6" hidden="1"/>
    <row r="8858" ht="12.6" hidden="1"/>
    <row r="8859" ht="12.6" hidden="1"/>
    <row r="8860" ht="12.6" hidden="1"/>
    <row r="8861" ht="12.6" hidden="1"/>
    <row r="8862" ht="12.6" hidden="1"/>
    <row r="8863" ht="12.6" hidden="1"/>
    <row r="8864" ht="12.6" hidden="1"/>
    <row r="8865" ht="12.6" hidden="1"/>
    <row r="8866" ht="12.6" hidden="1"/>
    <row r="8867" ht="12.6" hidden="1"/>
    <row r="8868" ht="12.6" hidden="1"/>
    <row r="8869" ht="12.6" hidden="1"/>
    <row r="8870" ht="12.6" hidden="1"/>
    <row r="8871" ht="12.6" hidden="1"/>
    <row r="8872" ht="12.6" hidden="1"/>
    <row r="8873" ht="12.6" hidden="1"/>
    <row r="8874" ht="12.6" hidden="1"/>
    <row r="8875" ht="12.6" hidden="1"/>
    <row r="8876" ht="12.6" hidden="1"/>
    <row r="8877" ht="12.6" hidden="1"/>
    <row r="8878" ht="12.6" hidden="1"/>
    <row r="8879" ht="12.6" hidden="1"/>
    <row r="8880" ht="12.6" hidden="1"/>
    <row r="8881" ht="12.6" hidden="1"/>
    <row r="8882" ht="12.6" hidden="1"/>
    <row r="8883" ht="12.6" hidden="1"/>
    <row r="8884" ht="12.6" hidden="1"/>
    <row r="8885" ht="12.6" hidden="1"/>
    <row r="8886" ht="12.6" hidden="1"/>
    <row r="8887" ht="12.6" hidden="1"/>
    <row r="8888" ht="12.6" hidden="1"/>
    <row r="8889" ht="12.6" hidden="1"/>
    <row r="8890" ht="12.6" hidden="1"/>
    <row r="8891" ht="12.6" hidden="1"/>
    <row r="8892" ht="12.6" hidden="1"/>
    <row r="8893" ht="12.6" hidden="1"/>
    <row r="8894" ht="12.6" hidden="1"/>
    <row r="8895" ht="12.6" hidden="1"/>
    <row r="8896" ht="12.6" hidden="1"/>
    <row r="8897" ht="12.6" hidden="1"/>
    <row r="8898" ht="12.6" hidden="1"/>
    <row r="8899" ht="12.6" hidden="1"/>
    <row r="8900" ht="12.6" hidden="1"/>
    <row r="8901" ht="12.6" hidden="1"/>
    <row r="8902" ht="12.6" hidden="1"/>
    <row r="8903" ht="12.6" hidden="1"/>
    <row r="8904" ht="12.6" hidden="1"/>
    <row r="8905" ht="12.6" hidden="1"/>
    <row r="8906" ht="12.6" hidden="1"/>
    <row r="8907" ht="12.6" hidden="1"/>
    <row r="8908" ht="12.6" hidden="1"/>
    <row r="8909" ht="12.6" hidden="1"/>
    <row r="8910" ht="12.6" hidden="1"/>
    <row r="8911" ht="12.6" hidden="1"/>
    <row r="8912" ht="12.6" hidden="1"/>
    <row r="8913" ht="12.6" hidden="1"/>
    <row r="8914" ht="12.6" hidden="1"/>
    <row r="8915" ht="12.6" hidden="1"/>
    <row r="8916" ht="12.6" hidden="1"/>
    <row r="8917" ht="12.6" hidden="1"/>
    <row r="8918" ht="12.6" hidden="1"/>
    <row r="8919" ht="12.6" hidden="1"/>
    <row r="8920" ht="12.6" hidden="1"/>
    <row r="8921" ht="12.6" hidden="1"/>
    <row r="8922" ht="12.6" hidden="1"/>
    <row r="8923" ht="12.6" hidden="1"/>
    <row r="8924" ht="12.6" hidden="1"/>
    <row r="8925" ht="12.6" hidden="1"/>
    <row r="8926" ht="12.6" hidden="1"/>
    <row r="8927" ht="12.6" hidden="1"/>
    <row r="8928" ht="12.6" hidden="1"/>
    <row r="8929" ht="12.6" hidden="1"/>
    <row r="8930" ht="12.6" hidden="1"/>
    <row r="8931" ht="12.6" hidden="1"/>
    <row r="8932" ht="12.6" hidden="1"/>
    <row r="8933" ht="12.6" hidden="1"/>
    <row r="8934" ht="12.6" hidden="1"/>
    <row r="8935" ht="12.6" hidden="1"/>
    <row r="8936" ht="12.6" hidden="1"/>
    <row r="8937" ht="12.6" hidden="1"/>
    <row r="8938" ht="12.6" hidden="1"/>
    <row r="8939" ht="12.6" hidden="1"/>
    <row r="8940" ht="12.6" hidden="1"/>
    <row r="8941" ht="12.6" hidden="1"/>
    <row r="8942" ht="12.6" hidden="1"/>
    <row r="8943" ht="12.6" hidden="1"/>
    <row r="8944" ht="12.6" hidden="1"/>
    <row r="8945" ht="12.6" hidden="1"/>
    <row r="8946" ht="12.6" hidden="1"/>
    <row r="8947" ht="12.6" hidden="1"/>
    <row r="8948" ht="12.6" hidden="1"/>
    <row r="8949" ht="12.6" hidden="1"/>
    <row r="8950" ht="12.6" hidden="1"/>
    <row r="8951" ht="12.6" hidden="1"/>
    <row r="8952" ht="12.6" hidden="1"/>
    <row r="8953" ht="12.6" hidden="1"/>
    <row r="8954" ht="12.6" hidden="1"/>
    <row r="8955" ht="12.6" hidden="1"/>
    <row r="8956" ht="12.6" hidden="1"/>
    <row r="8957" ht="12.6" hidden="1"/>
    <row r="8958" ht="12.6" hidden="1"/>
    <row r="8959" ht="12.6" hidden="1"/>
    <row r="8960" ht="12.6" hidden="1"/>
    <row r="8961" ht="12.6" hidden="1"/>
    <row r="8962" ht="12.6" hidden="1"/>
    <row r="8963" ht="12.6" hidden="1"/>
    <row r="8964" ht="12.6" hidden="1"/>
    <row r="8965" ht="12.6" hidden="1"/>
    <row r="8966" ht="12.6" hidden="1"/>
    <row r="8967" ht="12.6" hidden="1"/>
    <row r="8968" ht="12.6" hidden="1"/>
    <row r="8969" ht="12.6" hidden="1"/>
    <row r="8970" ht="12.6" hidden="1"/>
    <row r="8971" ht="12.6" hidden="1"/>
    <row r="8972" ht="12.6" hidden="1"/>
    <row r="8973" ht="12.6" hidden="1"/>
    <row r="8974" ht="12.6" hidden="1"/>
    <row r="8975" ht="12.6" hidden="1"/>
    <row r="8976" ht="12.6" hidden="1"/>
    <row r="8977" ht="12.6" hidden="1"/>
    <row r="8978" ht="12.6" hidden="1"/>
    <row r="8979" ht="12.6" hidden="1"/>
    <row r="8980" ht="12.6" hidden="1"/>
    <row r="8981" ht="12.6" hidden="1"/>
    <row r="8982" ht="12.6" hidden="1"/>
    <row r="8983" ht="12.6" hidden="1"/>
    <row r="8984" ht="12.6" hidden="1"/>
    <row r="8985" ht="12.6" hidden="1"/>
    <row r="8986" ht="12.6" hidden="1"/>
    <row r="8987" ht="12.6" hidden="1"/>
    <row r="8988" ht="12.6" hidden="1"/>
    <row r="8989" ht="12.6" hidden="1"/>
    <row r="8990" ht="12.6" hidden="1"/>
    <row r="8991" ht="12.6" hidden="1"/>
    <row r="8992" ht="12.6" hidden="1"/>
    <row r="8993" ht="12.6" hidden="1"/>
    <row r="8994" ht="12.6" hidden="1"/>
    <row r="8995" ht="12.6" hidden="1"/>
    <row r="8996" ht="12.6" hidden="1"/>
    <row r="8997" ht="12.6" hidden="1"/>
    <row r="8998" ht="12.6" hidden="1"/>
    <row r="8999" ht="12.6" hidden="1"/>
    <row r="9000" ht="12.6" hidden="1"/>
    <row r="9001" ht="12.6" hidden="1"/>
    <row r="9002" ht="12.6" hidden="1"/>
    <row r="9003" ht="12.6" hidden="1"/>
    <row r="9004" ht="12.6" hidden="1"/>
    <row r="9005" ht="12.6" hidden="1"/>
    <row r="9006" ht="12.6" hidden="1"/>
    <row r="9007" ht="12.6" hidden="1"/>
    <row r="9008" ht="12.6" hidden="1"/>
    <row r="9009" ht="12.6" hidden="1"/>
    <row r="9010" ht="12.6" hidden="1"/>
    <row r="9011" ht="12.6" hidden="1"/>
    <row r="9012" ht="12.6" hidden="1"/>
    <row r="9013" ht="12.6" hidden="1"/>
    <row r="9014" ht="12.6" hidden="1"/>
    <row r="9015" ht="12.6" hidden="1"/>
    <row r="9016" ht="12.6" hidden="1"/>
    <row r="9017" ht="12.6" hidden="1"/>
    <row r="9018" ht="12.6" hidden="1"/>
    <row r="9019" ht="12.6" hidden="1"/>
    <row r="9020" ht="12.6" hidden="1"/>
    <row r="9021" ht="12.6" hidden="1"/>
    <row r="9022" ht="12.6" hidden="1"/>
    <row r="9023" ht="12.6" hidden="1"/>
    <row r="9024" ht="12.6" hidden="1"/>
    <row r="9025" ht="12.6" hidden="1"/>
    <row r="9026" ht="12.6" hidden="1"/>
    <row r="9027" ht="12.6" hidden="1"/>
    <row r="9028" ht="12.6" hidden="1"/>
    <row r="9029" ht="12.6" hidden="1"/>
    <row r="9030" ht="12.6" hidden="1"/>
    <row r="9031" ht="12.6" hidden="1"/>
    <row r="9032" ht="12.6" hidden="1"/>
    <row r="9033" ht="12.6" hidden="1"/>
    <row r="9034" ht="12.6" hidden="1"/>
    <row r="9035" ht="12.6" hidden="1"/>
    <row r="9036" ht="12.6" hidden="1"/>
    <row r="9037" ht="12.6" hidden="1"/>
    <row r="9038" ht="12.6" hidden="1"/>
    <row r="9039" ht="12.6" hidden="1"/>
    <row r="9040" ht="12.6" hidden="1"/>
    <row r="9041" ht="12.6" hidden="1"/>
    <row r="9042" ht="12.6" hidden="1"/>
    <row r="9043" ht="12.6" hidden="1"/>
    <row r="9044" ht="12.6" hidden="1"/>
    <row r="9045" ht="12.6" hidden="1"/>
    <row r="9046" ht="12.6" hidden="1"/>
    <row r="9047" ht="12.6" hidden="1"/>
    <row r="9048" ht="12.6" hidden="1"/>
    <row r="9049" ht="12.6" hidden="1"/>
    <row r="9050" ht="12.6" hidden="1"/>
    <row r="9051" ht="12.6" hidden="1"/>
    <row r="9052" ht="12.6" hidden="1"/>
    <row r="9053" ht="12.6" hidden="1"/>
    <row r="9054" ht="12.6" hidden="1"/>
    <row r="9055" ht="12.6" hidden="1"/>
    <row r="9056" ht="12.6" hidden="1"/>
    <row r="9057" ht="12.6" hidden="1"/>
    <row r="9058" ht="12.6" hidden="1"/>
    <row r="9059" ht="12.6" hidden="1"/>
    <row r="9060" ht="12.6" hidden="1"/>
    <row r="9061" ht="12.6" hidden="1"/>
    <row r="9062" ht="12.6" hidden="1"/>
    <row r="9063" ht="12.6" hidden="1"/>
    <row r="9064" ht="12.6" hidden="1"/>
    <row r="9065" ht="12.6" hidden="1"/>
    <row r="9066" ht="12.6" hidden="1"/>
    <row r="9067" ht="12.6" hidden="1"/>
    <row r="9068" ht="12.6" hidden="1"/>
    <row r="9069" ht="12.6" hidden="1"/>
    <row r="9070" ht="12.6" hidden="1"/>
    <row r="9071" ht="12.6" hidden="1"/>
    <row r="9072" ht="12.6" hidden="1"/>
    <row r="9073" ht="12.6" hidden="1"/>
    <row r="9074" ht="12.6" hidden="1"/>
    <row r="9075" ht="12.6" hidden="1"/>
    <row r="9076" ht="12.6" hidden="1"/>
    <row r="9077" ht="12.6" hidden="1"/>
    <row r="9078" ht="12.6" hidden="1"/>
    <row r="9079" ht="12.6" hidden="1"/>
    <row r="9080" ht="12.6" hidden="1"/>
    <row r="9081" ht="12.6" hidden="1"/>
    <row r="9082" ht="12.6" hidden="1"/>
    <row r="9083" ht="12.6" hidden="1"/>
    <row r="9084" ht="12.6" hidden="1"/>
    <row r="9085" ht="12.6" hidden="1"/>
    <row r="9086" ht="12.6" hidden="1"/>
    <row r="9087" ht="12.6" hidden="1"/>
    <row r="9088" ht="12.6" hidden="1"/>
    <row r="9089" ht="12.6" hidden="1"/>
    <row r="9090" ht="12.6" hidden="1"/>
    <row r="9091" ht="12.6" hidden="1"/>
    <row r="9092" ht="12.6" hidden="1"/>
    <row r="9093" ht="12.6" hidden="1"/>
    <row r="9094" ht="12.6" hidden="1"/>
    <row r="9095" ht="12.6" hidden="1"/>
    <row r="9096" ht="12.6" hidden="1"/>
    <row r="9097" ht="12.6" hidden="1"/>
    <row r="9098" ht="12.6" hidden="1"/>
    <row r="9099" ht="12.6" hidden="1"/>
    <row r="9100" ht="12.6" hidden="1"/>
    <row r="9101" ht="12.6" hidden="1"/>
    <row r="9102" ht="12.6" hidden="1"/>
    <row r="9103" ht="12.6" hidden="1"/>
    <row r="9104" ht="12.6" hidden="1"/>
    <row r="9105" ht="12.6" hidden="1"/>
    <row r="9106" ht="12.6" hidden="1"/>
    <row r="9107" ht="12.6" hidden="1"/>
    <row r="9108" ht="12.6" hidden="1"/>
    <row r="9109" ht="12.6" hidden="1"/>
    <row r="9110" ht="12.6" hidden="1"/>
    <row r="9111" ht="12.6" hidden="1"/>
    <row r="9112" ht="12.6" hidden="1"/>
    <row r="9113" ht="12.6" hidden="1"/>
    <row r="9114" ht="12.6" hidden="1"/>
    <row r="9115" ht="12.6" hidden="1"/>
    <row r="9116" ht="12.6" hidden="1"/>
    <row r="9117" ht="12.6" hidden="1"/>
    <row r="9118" ht="12.6" hidden="1"/>
    <row r="9119" ht="12.6" hidden="1"/>
    <row r="9120" ht="12.6" hidden="1"/>
    <row r="9121" ht="12.6" hidden="1"/>
    <row r="9122" ht="12.6" hidden="1"/>
    <row r="9123" ht="12.6" hidden="1"/>
    <row r="9124" ht="12.6" hidden="1"/>
    <row r="9125" ht="12.6" hidden="1"/>
    <row r="9126" ht="12.6" hidden="1"/>
    <row r="9127" ht="12.6" hidden="1"/>
    <row r="9128" ht="12.6" hidden="1"/>
    <row r="9129" ht="12.6" hidden="1"/>
    <row r="9130" ht="12.6" hidden="1"/>
    <row r="9131" ht="12.6" hidden="1"/>
    <row r="9132" ht="12.6" hidden="1"/>
    <row r="9133" ht="12.6" hidden="1"/>
    <row r="9134" ht="12.6" hidden="1"/>
    <row r="9135" ht="12.6" hidden="1"/>
    <row r="9136" ht="12.6" hidden="1"/>
    <row r="9137" ht="12.6" hidden="1"/>
    <row r="9138" ht="12.6" hidden="1"/>
    <row r="9139" ht="12.6" hidden="1"/>
    <row r="9140" ht="12.6" hidden="1"/>
    <row r="9141" ht="12.6" hidden="1"/>
    <row r="9142" ht="12.6" hidden="1"/>
    <row r="9143" ht="12.6" hidden="1"/>
    <row r="9144" ht="12.6" hidden="1"/>
    <row r="9145" ht="12.6" hidden="1"/>
    <row r="9146" ht="12.6" hidden="1"/>
    <row r="9147" ht="12.6" hidden="1"/>
    <row r="9148" ht="12.6" hidden="1"/>
    <row r="9149" ht="12.6" hidden="1"/>
    <row r="9150" ht="12.6" hidden="1"/>
    <row r="9151" ht="12.6" hidden="1"/>
    <row r="9152" ht="12.6" hidden="1"/>
    <row r="9153" ht="12.6" hidden="1"/>
    <row r="9154" ht="12.6" hidden="1"/>
    <row r="9155" ht="12.6" hidden="1"/>
    <row r="9156" ht="12.6" hidden="1"/>
    <row r="9157" ht="12.6" hidden="1"/>
    <row r="9158" ht="12.6" hidden="1"/>
    <row r="9159" ht="12.6" hidden="1"/>
    <row r="9160" ht="12.6" hidden="1"/>
    <row r="9161" ht="12.6" hidden="1"/>
    <row r="9162" ht="12.6" hidden="1"/>
    <row r="9163" ht="12.6" hidden="1"/>
    <row r="9164" ht="12.6" hidden="1"/>
    <row r="9165" ht="12.6" hidden="1"/>
    <row r="9166" ht="12.6" hidden="1"/>
    <row r="9167" ht="12.6" hidden="1"/>
    <row r="9168" ht="12.6" hidden="1"/>
    <row r="9169" ht="12.6" hidden="1"/>
    <row r="9170" ht="12.6" hidden="1"/>
    <row r="9171" ht="12.6" hidden="1"/>
    <row r="9172" ht="12.6" hidden="1"/>
    <row r="9173" ht="12.6" hidden="1"/>
    <row r="9174" ht="12.6" hidden="1"/>
    <row r="9175" ht="12.6" hidden="1"/>
    <row r="9176" ht="12.6" hidden="1"/>
    <row r="9177" ht="12.6" hidden="1"/>
    <row r="9178" ht="12.6" hidden="1"/>
    <row r="9179" ht="12.6" hidden="1"/>
    <row r="9180" ht="12.6" hidden="1"/>
    <row r="9181" ht="12.6" hidden="1"/>
    <row r="9182" ht="12.6" hidden="1"/>
    <row r="9183" ht="12.6" hidden="1"/>
    <row r="9184" ht="12.6" hidden="1"/>
    <row r="9185" ht="12.6" hidden="1"/>
    <row r="9186" ht="12.6" hidden="1"/>
    <row r="9187" ht="12.6" hidden="1"/>
    <row r="9188" ht="12.6" hidden="1"/>
    <row r="9189" ht="12.6" hidden="1"/>
    <row r="9190" ht="12.6" hidden="1"/>
    <row r="9191" ht="12.6" hidden="1"/>
    <row r="9192" ht="12.6" hidden="1"/>
    <row r="9193" ht="12.6" hidden="1"/>
    <row r="9194" ht="12.6" hidden="1"/>
    <row r="9195" ht="12.6" hidden="1"/>
    <row r="9196" ht="12.6" hidden="1"/>
    <row r="9197" ht="12.6" hidden="1"/>
    <row r="9198" ht="12.6" hidden="1"/>
    <row r="9199" ht="12.6" hidden="1"/>
    <row r="9200" ht="12.6" hidden="1"/>
    <row r="9201" ht="12.6" hidden="1"/>
    <row r="9202" ht="12.6" hidden="1"/>
    <row r="9203" ht="12.6" hidden="1"/>
    <row r="9204" ht="12.6" hidden="1"/>
    <row r="9205" ht="12.6" hidden="1"/>
    <row r="9206" ht="12.6" hidden="1"/>
    <row r="9207" ht="12.6" hidden="1"/>
    <row r="9208" ht="12.6" hidden="1"/>
    <row r="9209" ht="12.6" hidden="1"/>
    <row r="9210" ht="12.6" hidden="1"/>
    <row r="9211" ht="12.6" hidden="1"/>
    <row r="9212" ht="12.6" hidden="1"/>
    <row r="9213" ht="12.6" hidden="1"/>
    <row r="9214" ht="12.6" hidden="1"/>
    <row r="9215" ht="12.6" hidden="1"/>
    <row r="9216" ht="12.6" hidden="1"/>
    <row r="9217" ht="12.6" hidden="1"/>
    <row r="9218" ht="12.6" hidden="1"/>
    <row r="9219" ht="12.6" hidden="1"/>
    <row r="9220" ht="12.6" hidden="1"/>
    <row r="9221" ht="12.6" hidden="1"/>
    <row r="9222" ht="12.6" hidden="1"/>
    <row r="9223" ht="12.6" hidden="1"/>
    <row r="9224" ht="12.6" hidden="1"/>
    <row r="9225" ht="12.6" hidden="1"/>
    <row r="9226" ht="12.6" hidden="1"/>
    <row r="9227" ht="12.6" hidden="1"/>
    <row r="9228" ht="12.6" hidden="1"/>
    <row r="9229" ht="12.6" hidden="1"/>
    <row r="9230" ht="12.6" hidden="1"/>
    <row r="9231" ht="12.6" hidden="1"/>
    <row r="9232" ht="12.6" hidden="1"/>
    <row r="9233" ht="12.6" hidden="1"/>
    <row r="9234" ht="12.6" hidden="1"/>
    <row r="9235" ht="12.6" hidden="1"/>
    <row r="9236" ht="12.6" hidden="1"/>
    <row r="9237" ht="12.6" hidden="1"/>
    <row r="9238" ht="12.6" hidden="1"/>
    <row r="9239" ht="12.6" hidden="1"/>
    <row r="9240" ht="12.6" hidden="1"/>
    <row r="9241" ht="12.6" hidden="1"/>
    <row r="9242" ht="12.6" hidden="1"/>
    <row r="9243" ht="12.6" hidden="1"/>
    <row r="9244" ht="12.6" hidden="1"/>
    <row r="9245" ht="12.6" hidden="1"/>
    <row r="9246" ht="12.6" hidden="1"/>
    <row r="9247" ht="12.6" hidden="1"/>
    <row r="9248" ht="12.6" hidden="1"/>
    <row r="9249" ht="12.6" hidden="1"/>
    <row r="9250" ht="12.6" hidden="1"/>
    <row r="9251" ht="12.6" hidden="1"/>
    <row r="9252" ht="12.6" hidden="1"/>
    <row r="9253" ht="12.6" hidden="1"/>
    <row r="9254" ht="12.6" hidden="1"/>
    <row r="9255" ht="12.6" hidden="1"/>
    <row r="9256" ht="12.6" hidden="1"/>
    <row r="9257" ht="12.6" hidden="1"/>
    <row r="9258" ht="12.6" hidden="1"/>
    <row r="9259" ht="12.6" hidden="1"/>
    <row r="9260" ht="12.6" hidden="1"/>
    <row r="9261" ht="12.6" hidden="1"/>
    <row r="9262" ht="12.6" hidden="1"/>
    <row r="9263" ht="12.6" hidden="1"/>
    <row r="9264" ht="12.6" hidden="1"/>
    <row r="9265" ht="12.6" hidden="1"/>
    <row r="9266" ht="12.6" hidden="1"/>
    <row r="9267" ht="12.6" hidden="1"/>
    <row r="9268" ht="12.6" hidden="1"/>
    <row r="9269" ht="12.6" hidden="1"/>
    <row r="9270" ht="12.6" hidden="1"/>
    <row r="9271" ht="12.6" hidden="1"/>
    <row r="9272" ht="12.6" hidden="1"/>
    <row r="9273" ht="12.6" hidden="1"/>
    <row r="9274" ht="12.6" hidden="1"/>
    <row r="9275" ht="12.6" hidden="1"/>
    <row r="9276" ht="12.6" hidden="1"/>
    <row r="9277" ht="12.6" hidden="1"/>
    <row r="9278" ht="12.6" hidden="1"/>
    <row r="9279" ht="12.6" hidden="1"/>
    <row r="9280" ht="12.6" hidden="1"/>
    <row r="9281" ht="12.6" hidden="1"/>
    <row r="9282" ht="12.6" hidden="1"/>
    <row r="9283" ht="12.6" hidden="1"/>
    <row r="9284" ht="12.6" hidden="1"/>
    <row r="9285" ht="12.6" hidden="1"/>
    <row r="9286" ht="12.6" hidden="1"/>
    <row r="9287" ht="12.6" hidden="1"/>
    <row r="9288" ht="12.6" hidden="1"/>
    <row r="9289" ht="12.6" hidden="1"/>
    <row r="9290" ht="12.6" hidden="1"/>
    <row r="9291" ht="12.6" hidden="1"/>
    <row r="9292" ht="12.6" hidden="1"/>
    <row r="9293" ht="12.6" hidden="1"/>
    <row r="9294" ht="12.6" hidden="1"/>
    <row r="9295" ht="12.6" hidden="1"/>
    <row r="9296" ht="12.6" hidden="1"/>
    <row r="9297" ht="12.6" hidden="1"/>
    <row r="9298" ht="12.6" hidden="1"/>
    <row r="9299" ht="12.6" hidden="1"/>
    <row r="9300" ht="12.6" hidden="1"/>
    <row r="9301" ht="12.6" hidden="1"/>
    <row r="9302" ht="12.6" hidden="1"/>
    <row r="9303" ht="12.6" hidden="1"/>
    <row r="9304" ht="12.6" hidden="1"/>
    <row r="9305" ht="12.6" hidden="1"/>
    <row r="9306" ht="12.6" hidden="1"/>
    <row r="9307" ht="12.6" hidden="1"/>
    <row r="9308" ht="12.6" hidden="1"/>
    <row r="9309" ht="12.6" hidden="1"/>
    <row r="9310" ht="12.6" hidden="1"/>
    <row r="9311" ht="12.6" hidden="1"/>
    <row r="9312" ht="12.6" hidden="1"/>
    <row r="9313" ht="12.6" hidden="1"/>
    <row r="9314" ht="12.6" hidden="1"/>
    <row r="9315" ht="12.6" hidden="1"/>
    <row r="9316" ht="12.6" hidden="1"/>
    <row r="9317" ht="12.6" hidden="1"/>
    <row r="9318" ht="12.6" hidden="1"/>
    <row r="9319" ht="12.6" hidden="1"/>
    <row r="9320" ht="12.6" hidden="1"/>
    <row r="9321" ht="12.6" hidden="1"/>
    <row r="9322" ht="12.6" hidden="1"/>
    <row r="9323" ht="12.6" hidden="1"/>
    <row r="9324" ht="12.6" hidden="1"/>
    <row r="9325" ht="12.6" hidden="1"/>
    <row r="9326" ht="12.6" hidden="1"/>
    <row r="9327" ht="12.6" hidden="1"/>
    <row r="9328" ht="12.6" hidden="1"/>
    <row r="9329" ht="12.6" hidden="1"/>
    <row r="9330" ht="12.6" hidden="1"/>
    <row r="9331" ht="12.6" hidden="1"/>
    <row r="9332" ht="12.6" hidden="1"/>
    <row r="9333" ht="12.6" hidden="1"/>
    <row r="9334" ht="12.6" hidden="1"/>
    <row r="9335" ht="12.6" hidden="1"/>
    <row r="9336" ht="12.6" hidden="1"/>
    <row r="9337" ht="12.6" hidden="1"/>
    <row r="9338" ht="12.6" hidden="1"/>
    <row r="9339" ht="12.6" hidden="1"/>
    <row r="9340" ht="12.6" hidden="1"/>
    <row r="9341" ht="12.6" hidden="1"/>
    <row r="9342" ht="12.6" hidden="1"/>
    <row r="9343" ht="12.6" hidden="1"/>
    <row r="9344" ht="12.6" hidden="1"/>
    <row r="9345" ht="12.6" hidden="1"/>
    <row r="9346" ht="12.6" hidden="1"/>
    <row r="9347" ht="12.6" hidden="1"/>
    <row r="9348" ht="12.6" hidden="1"/>
    <row r="9349" ht="12.6" hidden="1"/>
    <row r="9350" ht="12.6" hidden="1"/>
    <row r="9351" ht="12.6" hidden="1"/>
    <row r="9352" ht="12.6" hidden="1"/>
    <row r="9353" ht="12.6" hidden="1"/>
    <row r="9354" ht="12.6" hidden="1"/>
    <row r="9355" ht="12.6" hidden="1"/>
    <row r="9356" ht="12.6" hidden="1"/>
    <row r="9357" ht="12.6" hidden="1"/>
    <row r="9358" ht="12.6" hidden="1"/>
    <row r="9359" ht="12.6" hidden="1"/>
    <row r="9360" ht="12.6" hidden="1"/>
    <row r="9361" ht="12.6" hidden="1"/>
    <row r="9362" ht="12.6" hidden="1"/>
    <row r="9363" ht="12.6" hidden="1"/>
    <row r="9364" ht="12.6" hidden="1"/>
    <row r="9365" ht="12.6" hidden="1"/>
    <row r="9366" ht="12.6" hidden="1"/>
    <row r="9367" ht="12.6" hidden="1"/>
    <row r="9368" ht="12.6" hidden="1"/>
    <row r="9369" ht="12.6" hidden="1"/>
    <row r="9370" ht="12.6" hidden="1"/>
    <row r="9371" ht="12.6" hidden="1"/>
    <row r="9372" ht="12.6" hidden="1"/>
    <row r="9373" ht="12.6" hidden="1"/>
    <row r="9374" ht="12.6" hidden="1"/>
    <row r="9375" ht="12.6" hidden="1"/>
    <row r="9376" ht="12.6" hidden="1"/>
    <row r="9377" ht="12.6" hidden="1"/>
    <row r="9378" ht="12.6" hidden="1"/>
    <row r="9379" ht="12.6" hidden="1"/>
    <row r="9380" ht="12.6" hidden="1"/>
    <row r="9381" ht="12.6" hidden="1"/>
    <row r="9382" ht="12.6" hidden="1"/>
    <row r="9383" ht="12.6" hidden="1"/>
    <row r="9384" ht="12.6" hidden="1"/>
    <row r="9385" ht="12.6" hidden="1"/>
    <row r="9386" ht="12.6" hidden="1"/>
    <row r="9387" ht="12.6" hidden="1"/>
    <row r="9388" ht="12.6" hidden="1"/>
    <row r="9389" ht="12.6" hidden="1"/>
    <row r="9390" ht="12.6" hidden="1"/>
    <row r="9391" ht="12.6" hidden="1"/>
    <row r="9392" ht="12.6" hidden="1"/>
    <row r="9393" ht="12.6" hidden="1"/>
    <row r="9394" ht="12.6" hidden="1"/>
    <row r="9395" ht="12.6" hidden="1"/>
    <row r="9396" ht="12.6" hidden="1"/>
    <row r="9397" ht="12.6" hidden="1"/>
    <row r="9398" ht="12.6" hidden="1"/>
    <row r="9399" ht="12.6" hidden="1"/>
    <row r="9400" ht="12.6" hidden="1"/>
    <row r="9401" ht="12.6" hidden="1"/>
    <row r="9402" ht="12.6" hidden="1"/>
    <row r="9403" ht="12.6" hidden="1"/>
    <row r="9404" ht="12.6" hidden="1"/>
    <row r="9405" ht="12.6" hidden="1"/>
    <row r="9406" ht="12.6" hidden="1"/>
    <row r="9407" ht="12.6" hidden="1"/>
    <row r="9408" ht="12.6" hidden="1"/>
    <row r="9409" ht="12.6" hidden="1"/>
    <row r="9410" ht="12.6" hidden="1"/>
    <row r="9411" ht="12.6" hidden="1"/>
    <row r="9412" ht="12.6" hidden="1"/>
    <row r="9413" ht="12.6" hidden="1"/>
    <row r="9414" ht="12.6" hidden="1"/>
    <row r="9415" ht="12.6" hidden="1"/>
    <row r="9416" ht="12.6" hidden="1"/>
    <row r="9417" ht="12.6" hidden="1"/>
    <row r="9418" ht="12.6" hidden="1"/>
    <row r="9419" ht="12.6" hidden="1"/>
    <row r="9420" ht="12.6" hidden="1"/>
    <row r="9421" ht="12.6" hidden="1"/>
    <row r="9422" ht="12.6" hidden="1"/>
    <row r="9423" ht="12.6" hidden="1"/>
    <row r="9424" ht="12.6" hidden="1"/>
    <row r="9425" ht="12.6" hidden="1"/>
    <row r="9426" ht="12.6" hidden="1"/>
    <row r="9427" ht="12.6" hidden="1"/>
    <row r="9428" ht="12.6" hidden="1"/>
    <row r="9429" ht="12.6" hidden="1"/>
    <row r="9430" ht="12.6" hidden="1"/>
    <row r="9431" ht="12.6" hidden="1"/>
    <row r="9432" ht="12.6" hidden="1"/>
    <row r="9433" ht="12.6" hidden="1"/>
    <row r="9434" ht="12.6" hidden="1"/>
    <row r="9435" ht="12.6" hidden="1"/>
    <row r="9436" ht="12.6" hidden="1"/>
    <row r="9437" ht="12.6" hidden="1"/>
    <row r="9438" ht="12.6" hidden="1"/>
    <row r="9439" ht="12.6" hidden="1"/>
    <row r="9440" ht="12.6" hidden="1"/>
    <row r="9441" ht="12.6" hidden="1"/>
    <row r="9442" ht="12.6" hidden="1"/>
    <row r="9443" ht="12.6" hidden="1"/>
    <row r="9444" ht="12.6" hidden="1"/>
    <row r="9445" ht="12.6" hidden="1"/>
    <row r="9446" ht="12.6" hidden="1"/>
    <row r="9447" ht="12.6" hidden="1"/>
    <row r="9448" ht="12.6" hidden="1"/>
    <row r="9449" ht="12.6" hidden="1"/>
    <row r="9450" ht="12.6" hidden="1"/>
    <row r="9451" ht="12.6" hidden="1"/>
    <row r="9452" ht="12.6" hidden="1"/>
    <row r="9453" ht="12.6" hidden="1"/>
    <row r="9454" ht="12.6" hidden="1"/>
    <row r="9455" ht="12.6" hidden="1"/>
    <row r="9456" ht="12.6" hidden="1"/>
    <row r="9457" ht="12.6" hidden="1"/>
    <row r="9458" ht="12.6" hidden="1"/>
    <row r="9459" ht="12.6" hidden="1"/>
    <row r="9460" ht="12.6" hidden="1"/>
    <row r="9461" ht="12.6" hidden="1"/>
    <row r="9462" ht="12.6" hidden="1"/>
    <row r="9463" ht="12.6" hidden="1"/>
    <row r="9464" ht="12.6" hidden="1"/>
    <row r="9465" ht="12.6" hidden="1"/>
    <row r="9466" ht="12.6" hidden="1"/>
    <row r="9467" ht="12.6" hidden="1"/>
    <row r="9468" ht="12.6" hidden="1"/>
    <row r="9469" ht="12.6" hidden="1"/>
    <row r="9470" ht="12.6" hidden="1"/>
    <row r="9471" ht="12.6" hidden="1"/>
    <row r="9472" ht="12.6" hidden="1"/>
    <row r="9473" ht="12.6" hidden="1"/>
    <row r="9474" ht="12.6" hidden="1"/>
    <row r="9475" ht="12.6" hidden="1"/>
    <row r="9476" ht="12.6" hidden="1"/>
    <row r="9477" ht="12.6" hidden="1"/>
    <row r="9478" ht="12.6" hidden="1"/>
    <row r="9479" ht="12.6" hidden="1"/>
    <row r="9480" ht="12.6" hidden="1"/>
    <row r="9481" ht="12.6" hidden="1"/>
    <row r="9482" ht="12.6" hidden="1"/>
    <row r="9483" ht="12.6" hidden="1"/>
    <row r="9484" ht="12.6" hidden="1"/>
    <row r="9485" ht="12.6" hidden="1"/>
    <row r="9486" ht="12.6" hidden="1"/>
    <row r="9487" ht="12.6" hidden="1"/>
    <row r="9488" ht="12.6" hidden="1"/>
    <row r="9489" ht="12.6" hidden="1"/>
    <row r="9490" ht="12.6" hidden="1"/>
    <row r="9491" ht="12.6" hidden="1"/>
    <row r="9492" ht="12.6" hidden="1"/>
    <row r="9493" ht="12.6" hidden="1"/>
    <row r="9494" ht="12.6" hidden="1"/>
    <row r="9495" ht="12.6" hidden="1"/>
    <row r="9496" ht="12.6" hidden="1"/>
    <row r="9497" ht="12.6" hidden="1"/>
    <row r="9498" ht="12.6" hidden="1"/>
    <row r="9499" ht="12.6" hidden="1"/>
    <row r="9500" ht="12.6" hidden="1"/>
    <row r="9501" ht="12.6" hidden="1"/>
    <row r="9502" ht="12.6" hidden="1"/>
    <row r="9503" ht="12.6" hidden="1"/>
    <row r="9504" ht="12.6" hidden="1"/>
    <row r="9505" ht="12.6" hidden="1"/>
    <row r="9506" ht="12.6" hidden="1"/>
    <row r="9507" ht="12.6" hidden="1"/>
    <row r="9508" ht="12.6" hidden="1"/>
    <row r="9509" ht="12.6" hidden="1"/>
    <row r="9510" ht="12.6" hidden="1"/>
    <row r="9511" ht="12.6" hidden="1"/>
    <row r="9512" ht="12.6" hidden="1"/>
    <row r="9513" ht="12.6" hidden="1"/>
    <row r="9514" ht="12.6" hidden="1"/>
    <row r="9515" ht="12.6" hidden="1"/>
    <row r="9516" ht="12.6" hidden="1"/>
    <row r="9517" ht="12.6" hidden="1"/>
    <row r="9518" ht="12.6" hidden="1"/>
    <row r="9519" ht="12.6" hidden="1"/>
    <row r="9520" ht="12.6" hidden="1"/>
    <row r="9521" ht="12.6" hidden="1"/>
    <row r="9522" ht="12.6" hidden="1"/>
    <row r="9523" ht="12.6" hidden="1"/>
    <row r="9524" ht="12.6" hidden="1"/>
    <row r="9525" ht="12.6" hidden="1"/>
    <row r="9526" ht="12.6" hidden="1"/>
    <row r="9527" ht="12.6" hidden="1"/>
    <row r="9528" ht="12.6" hidden="1"/>
    <row r="9529" ht="12.6" hidden="1"/>
    <row r="9530" ht="12.6" hidden="1"/>
    <row r="9531" ht="12.6" hidden="1"/>
    <row r="9532" ht="12.6" hidden="1"/>
    <row r="9533" ht="12.6" hidden="1"/>
    <row r="9534" ht="12.6" hidden="1"/>
    <row r="9535" ht="12.6" hidden="1"/>
    <row r="9536" ht="12.6" hidden="1"/>
    <row r="9537" ht="12.6" hidden="1"/>
    <row r="9538" ht="12.6" hidden="1"/>
    <row r="9539" ht="12.6" hidden="1"/>
    <row r="9540" ht="12.6" hidden="1"/>
    <row r="9541" ht="12.6" hidden="1"/>
    <row r="9542" ht="12.6" hidden="1"/>
    <row r="9543" ht="12.6" hidden="1"/>
    <row r="9544" ht="12.6" hidden="1"/>
    <row r="9545" ht="12.6" hidden="1"/>
    <row r="9546" ht="12.6" hidden="1"/>
    <row r="9547" ht="12.6" hidden="1"/>
    <row r="9548" ht="12.6" hidden="1"/>
    <row r="9549" ht="12.6" hidden="1"/>
    <row r="9550" ht="12.6" hidden="1"/>
    <row r="9551" ht="12.6" hidden="1"/>
    <row r="9552" ht="12.6" hidden="1"/>
    <row r="9553" ht="12.6" hidden="1"/>
    <row r="9554" ht="12.6" hidden="1"/>
    <row r="9555" ht="12.6" hidden="1"/>
    <row r="9556" ht="12.6" hidden="1"/>
    <row r="9557" ht="12.6" hidden="1"/>
    <row r="9558" ht="12.6" hidden="1"/>
    <row r="9559" ht="12.6" hidden="1"/>
    <row r="9560" ht="12.6" hidden="1"/>
    <row r="9561" ht="12.6" hidden="1"/>
    <row r="9562" ht="12.6" hidden="1"/>
    <row r="9563" ht="12.6" hidden="1"/>
    <row r="9564" ht="12.6" hidden="1"/>
    <row r="9565" ht="12.6" hidden="1"/>
    <row r="9566" ht="12.6" hidden="1"/>
    <row r="9567" ht="12.6" hidden="1"/>
    <row r="9568" ht="12.6" hidden="1"/>
    <row r="9569" ht="12.6" hidden="1"/>
    <row r="9570" ht="12.6" hidden="1"/>
    <row r="9571" ht="12.6" hidden="1"/>
    <row r="9572" ht="12.6" hidden="1"/>
    <row r="9573" ht="12.6" hidden="1"/>
    <row r="9574" ht="12.6" hidden="1"/>
    <row r="9575" ht="12.6" hidden="1"/>
    <row r="9576" ht="12.6" hidden="1"/>
    <row r="9577" ht="12.6" hidden="1"/>
    <row r="9578" ht="12.6" hidden="1"/>
    <row r="9579" ht="12.6" hidden="1"/>
    <row r="9580" ht="12.6" hidden="1"/>
    <row r="9581" ht="12.6" hidden="1"/>
    <row r="9582" ht="12.6" hidden="1"/>
    <row r="9583" ht="12.6" hidden="1"/>
    <row r="9584" ht="12.6" hidden="1"/>
    <row r="9585" ht="12.6" hidden="1"/>
    <row r="9586" ht="12.6" hidden="1"/>
    <row r="9587" ht="12.6" hidden="1"/>
    <row r="9588" ht="12.6" hidden="1"/>
    <row r="9589" ht="12.6" hidden="1"/>
    <row r="9590" ht="12.6" hidden="1"/>
    <row r="9591" ht="12.6" hidden="1"/>
    <row r="9592" ht="12.6" hidden="1"/>
    <row r="9593" ht="12.6" hidden="1"/>
    <row r="9594" ht="12.6" hidden="1"/>
    <row r="9595" ht="12.6" hidden="1"/>
    <row r="9596" ht="12.6" hidden="1"/>
    <row r="9597" ht="12.6" hidden="1"/>
    <row r="9598" ht="12.6" hidden="1"/>
    <row r="9599" ht="12.6" hidden="1"/>
    <row r="9600" ht="12.6" hidden="1"/>
    <row r="9601" ht="12.6" hidden="1"/>
    <row r="9602" ht="12.6" hidden="1"/>
    <row r="9603" ht="12.6" hidden="1"/>
    <row r="9604" ht="12.6" hidden="1"/>
    <row r="9605" ht="12.6" hidden="1"/>
    <row r="9606" ht="12.6" hidden="1"/>
    <row r="9607" ht="12.6" hidden="1"/>
    <row r="9608" ht="12.6" hidden="1"/>
    <row r="9609" ht="12.6" hidden="1"/>
    <row r="9610" ht="12.6" hidden="1"/>
    <row r="9611" ht="12.6" hidden="1"/>
    <row r="9612" ht="12.6" hidden="1"/>
    <row r="9613" ht="12.6" hidden="1"/>
    <row r="9614" ht="12.6" hidden="1"/>
    <row r="9615" ht="12.6" hidden="1"/>
    <row r="9616" ht="12.6" hidden="1"/>
    <row r="9617" ht="12.6" hidden="1"/>
    <row r="9618" ht="12.6" hidden="1"/>
    <row r="9619" ht="12.6" hidden="1"/>
    <row r="9620" ht="12.6" hidden="1"/>
    <row r="9621" ht="12.6" hidden="1"/>
    <row r="9622" ht="12.6" hidden="1"/>
    <row r="9623" ht="12.6" hidden="1"/>
    <row r="9624" ht="12.6" hidden="1"/>
    <row r="9625" ht="12.6" hidden="1"/>
    <row r="9626" ht="12.6" hidden="1"/>
    <row r="9627" ht="12.6" hidden="1"/>
    <row r="9628" ht="12.6" hidden="1"/>
    <row r="9629" ht="12.6" hidden="1"/>
    <row r="9630" ht="12.6" hidden="1"/>
    <row r="9631" ht="12.6" hidden="1"/>
    <row r="9632" ht="12.6" hidden="1"/>
    <row r="9633" ht="12.6" hidden="1"/>
    <row r="9634" ht="12.6" hidden="1"/>
    <row r="9635" ht="12.6" hidden="1"/>
    <row r="9636" ht="12.6" hidden="1"/>
    <row r="9637" ht="12.6" hidden="1"/>
    <row r="9638" ht="12.6" hidden="1"/>
    <row r="9639" ht="12.6" hidden="1"/>
    <row r="9640" ht="12.6" hidden="1"/>
    <row r="9641" ht="12.6" hidden="1"/>
    <row r="9642" ht="12.6" hidden="1"/>
    <row r="9643" ht="12.6" hidden="1"/>
    <row r="9644" ht="12.6" hidden="1"/>
    <row r="9645" ht="12.6" hidden="1"/>
    <row r="9646" ht="12.6" hidden="1"/>
    <row r="9647" ht="12.6" hidden="1"/>
    <row r="9648" ht="12.6" hidden="1"/>
    <row r="9649" ht="12.6" hidden="1"/>
    <row r="9650" ht="12.6" hidden="1"/>
    <row r="9651" ht="12.6" hidden="1"/>
    <row r="9652" ht="12.6" hidden="1"/>
    <row r="9653" ht="12.6" hidden="1"/>
    <row r="9654" ht="12.6" hidden="1"/>
    <row r="9655" ht="12.6" hidden="1"/>
    <row r="9656" ht="12.6" hidden="1"/>
    <row r="9657" ht="12.6" hidden="1"/>
    <row r="9658" ht="12.6" hidden="1"/>
    <row r="9659" ht="12.6" hidden="1"/>
    <row r="9660" ht="12.6" hidden="1"/>
    <row r="9661" ht="12.6" hidden="1"/>
    <row r="9662" ht="12.6" hidden="1"/>
    <row r="9663" ht="12.6" hidden="1"/>
    <row r="9664" ht="12.6" hidden="1"/>
    <row r="9665" ht="12.6" hidden="1"/>
    <row r="9666" ht="12.6" hidden="1"/>
    <row r="9667" ht="12.6" hidden="1"/>
    <row r="9668" ht="12.6" hidden="1"/>
    <row r="9669" ht="12.6" hidden="1"/>
    <row r="9670" ht="12.6" hidden="1"/>
    <row r="9671" ht="12.6" hidden="1"/>
    <row r="9672" ht="12.6" hidden="1"/>
    <row r="9673" ht="12.6" hidden="1"/>
    <row r="9674" ht="12.6" hidden="1"/>
    <row r="9675" ht="12.6" hidden="1"/>
    <row r="9676" ht="12.6" hidden="1"/>
    <row r="9677" ht="12.6" hidden="1"/>
    <row r="9678" ht="12.6" hidden="1"/>
    <row r="9679" ht="12.6" hidden="1"/>
    <row r="9680" ht="12.6" hidden="1"/>
    <row r="9681" ht="12.6" hidden="1"/>
    <row r="9682" ht="12.6" hidden="1"/>
    <row r="9683" ht="12.6" hidden="1"/>
    <row r="9684" ht="12.6" hidden="1"/>
    <row r="9685" ht="12.6" hidden="1"/>
    <row r="9686" ht="12.6" hidden="1"/>
    <row r="9687" ht="12.6" hidden="1"/>
    <row r="9688" ht="12.6" hidden="1"/>
    <row r="9689" ht="12.6" hidden="1"/>
    <row r="9690" ht="12.6" hidden="1"/>
    <row r="9691" ht="12.6" hidden="1"/>
    <row r="9692" ht="12.6" hidden="1"/>
    <row r="9693" ht="12.6" hidden="1"/>
    <row r="9694" ht="12.6" hidden="1"/>
    <row r="9695" ht="12.6" hidden="1"/>
    <row r="9696" ht="12.6" hidden="1"/>
    <row r="9697" ht="12.6" hidden="1"/>
    <row r="9698" ht="12.6" hidden="1"/>
    <row r="9699" ht="12.6" hidden="1"/>
    <row r="9700" ht="12.6" hidden="1"/>
    <row r="9701" ht="12.6" hidden="1"/>
    <row r="9702" ht="12.6" hidden="1"/>
    <row r="9703" ht="12.6" hidden="1"/>
    <row r="9704" ht="12.6" hidden="1"/>
    <row r="9705" ht="12.6" hidden="1"/>
    <row r="9706" ht="12.6" hidden="1"/>
    <row r="9707" ht="12.6" hidden="1"/>
    <row r="9708" ht="12.6" hidden="1"/>
    <row r="9709" ht="12.6" hidden="1"/>
    <row r="9710" ht="12.6" hidden="1"/>
    <row r="9711" ht="12.6" hidden="1"/>
    <row r="9712" ht="12.6" hidden="1"/>
    <row r="9713" ht="12.6" hidden="1"/>
    <row r="9714" ht="12.6" hidden="1"/>
    <row r="9715" ht="12.6" hidden="1"/>
    <row r="9716" ht="12.6" hidden="1"/>
    <row r="9717" ht="12.6" hidden="1"/>
    <row r="9718" ht="12.6" hidden="1"/>
    <row r="9719" ht="12.6" hidden="1"/>
    <row r="9720" ht="12.6" hidden="1"/>
    <row r="9721" ht="12.6" hidden="1"/>
    <row r="9722" ht="12.6" hidden="1"/>
    <row r="9723" ht="12.6" hidden="1"/>
    <row r="9724" ht="12.6" hidden="1"/>
    <row r="9725" ht="12.6" hidden="1"/>
    <row r="9726" ht="12.6" hidden="1"/>
    <row r="9727" ht="12.6" hidden="1"/>
    <row r="9728" ht="12.6" hidden="1"/>
    <row r="9729" ht="12.6" hidden="1"/>
    <row r="9730" ht="12.6" hidden="1"/>
    <row r="9731" ht="12.6" hidden="1"/>
    <row r="9732" ht="12.6" hidden="1"/>
    <row r="9733" ht="12.6" hidden="1"/>
    <row r="9734" ht="12.6" hidden="1"/>
    <row r="9735" ht="12.6" hidden="1"/>
    <row r="9736" ht="12.6" hidden="1"/>
    <row r="9737" ht="12.6" hidden="1"/>
    <row r="9738" ht="12.6" hidden="1"/>
    <row r="9739" ht="12.6" hidden="1"/>
    <row r="9740" ht="12.6" hidden="1"/>
    <row r="9741" ht="12.6" hidden="1"/>
    <row r="9742" ht="12.6" hidden="1"/>
    <row r="9743" ht="12.6" hidden="1"/>
    <row r="9744" ht="12.6" hidden="1"/>
    <row r="9745" ht="12.6" hidden="1"/>
    <row r="9746" ht="12.6" hidden="1"/>
    <row r="9747" ht="12.6" hidden="1"/>
    <row r="9748" ht="12.6" hidden="1"/>
    <row r="9749" ht="12.6" hidden="1"/>
    <row r="9750" ht="12.6" hidden="1"/>
    <row r="9751" ht="12.6" hidden="1"/>
    <row r="9752" ht="12.6" hidden="1"/>
    <row r="9753" ht="12.6" hidden="1"/>
    <row r="9754" ht="12.6" hidden="1"/>
    <row r="9755" ht="12.6" hidden="1"/>
    <row r="9756" ht="12.6" hidden="1"/>
    <row r="9757" ht="12.6" hidden="1"/>
    <row r="9758" ht="12.6" hidden="1"/>
    <row r="9759" ht="12.6" hidden="1"/>
    <row r="9760" ht="12.6" hidden="1"/>
    <row r="9761" ht="12.6" hidden="1"/>
    <row r="9762" ht="12.6" hidden="1"/>
    <row r="9763" ht="12.6" hidden="1"/>
    <row r="9764" ht="12.6" hidden="1"/>
    <row r="9765" ht="12.6" hidden="1"/>
    <row r="9766" ht="12.6" hidden="1"/>
    <row r="9767" ht="12.6" hidden="1"/>
    <row r="9768" ht="12.6" hidden="1"/>
    <row r="9769" ht="12.6" hidden="1"/>
    <row r="9770" ht="12.6" hidden="1"/>
    <row r="9771" ht="12.6" hidden="1"/>
    <row r="9772" ht="12.6" hidden="1"/>
    <row r="9773" ht="12.6" hidden="1"/>
    <row r="9774" ht="12.6" hidden="1"/>
    <row r="9775" ht="12.6" hidden="1"/>
    <row r="9776" ht="12.6" hidden="1"/>
    <row r="9777" ht="12.6" hidden="1"/>
    <row r="9778" ht="12.6" hidden="1"/>
    <row r="9779" ht="12.6" hidden="1"/>
    <row r="9780" ht="12.6" hidden="1"/>
    <row r="9781" ht="12.6" hidden="1"/>
    <row r="9782" ht="12.6" hidden="1"/>
    <row r="9783" ht="12.6" hidden="1"/>
    <row r="9784" ht="12.6" hidden="1"/>
    <row r="9785" ht="12.6" hidden="1"/>
    <row r="9786" ht="12.6" hidden="1"/>
    <row r="9787" ht="12.6" hidden="1"/>
    <row r="9788" ht="12.6" hidden="1"/>
    <row r="9789" ht="12.6" hidden="1"/>
    <row r="9790" ht="12.6" hidden="1"/>
    <row r="9791" ht="12.6" hidden="1"/>
    <row r="9792" ht="12.6" hidden="1"/>
    <row r="9793" ht="12.6" hidden="1"/>
    <row r="9794" ht="12.6" hidden="1"/>
    <row r="9795" ht="12.6" hidden="1"/>
    <row r="9796" ht="12.6" hidden="1"/>
    <row r="9797" ht="12.6" hidden="1"/>
    <row r="9798" ht="12.6" hidden="1"/>
    <row r="9799" ht="12.6" hidden="1"/>
    <row r="9800" ht="12.6" hidden="1"/>
    <row r="9801" ht="12.6" hidden="1"/>
    <row r="9802" ht="12.6" hidden="1"/>
    <row r="9803" ht="12.6" hidden="1"/>
    <row r="9804" ht="12.6" hidden="1"/>
    <row r="9805" ht="12.6" hidden="1"/>
    <row r="9806" ht="12.6" hidden="1"/>
    <row r="9807" ht="12.6" hidden="1"/>
    <row r="9808" ht="12.6" hidden="1"/>
    <row r="9809" ht="12.6" hidden="1"/>
    <row r="9810" ht="12.6" hidden="1"/>
    <row r="9811" ht="12.6" hidden="1"/>
    <row r="9812" ht="12.6" hidden="1"/>
    <row r="9813" ht="12.6" hidden="1"/>
    <row r="9814" ht="12.6" hidden="1"/>
    <row r="9815" ht="12.6" hidden="1"/>
    <row r="9816" ht="12.6" hidden="1"/>
    <row r="9817" ht="12.6" hidden="1"/>
    <row r="9818" ht="12.6" hidden="1"/>
    <row r="9819" ht="12.6" hidden="1"/>
    <row r="9820" ht="12.6" hidden="1"/>
    <row r="9821" ht="12.6" hidden="1"/>
    <row r="9822" ht="12.6" hidden="1"/>
    <row r="9823" ht="12.6" hidden="1"/>
    <row r="9824" ht="12.6" hidden="1"/>
    <row r="9825" ht="12.6" hidden="1"/>
    <row r="9826" ht="12.6" hidden="1"/>
    <row r="9827" ht="12.6" hidden="1"/>
    <row r="9828" ht="12.6" hidden="1"/>
    <row r="9829" ht="12.6" hidden="1"/>
    <row r="9830" ht="12.6" hidden="1"/>
    <row r="9831" ht="12.6" hidden="1"/>
    <row r="9832" ht="12.6" hidden="1"/>
    <row r="9833" ht="12.6" hidden="1"/>
    <row r="9834" ht="12.6" hidden="1"/>
    <row r="9835" ht="12.6" hidden="1"/>
    <row r="9836" ht="12.6" hidden="1"/>
    <row r="9837" ht="12.6" hidden="1"/>
    <row r="9838" ht="12.6" hidden="1"/>
    <row r="9839" ht="12.6" hidden="1"/>
    <row r="9840" ht="12.6" hidden="1"/>
    <row r="9841" ht="12.6" hidden="1"/>
    <row r="9842" ht="12.6" hidden="1"/>
    <row r="9843" ht="12.6" hidden="1"/>
    <row r="9844" ht="12.6" hidden="1"/>
    <row r="9845" ht="12.6" hidden="1"/>
    <row r="9846" ht="12.6" hidden="1"/>
    <row r="9847" ht="12.6" hidden="1"/>
    <row r="9848" ht="12.6" hidden="1"/>
    <row r="9849" ht="12.6" hidden="1"/>
    <row r="9850" ht="12.6" hidden="1"/>
    <row r="9851" ht="12.6" hidden="1"/>
    <row r="9852" ht="12.6" hidden="1"/>
    <row r="9853" ht="12.6" hidden="1"/>
    <row r="9854" ht="12.6" hidden="1"/>
    <row r="9855" ht="12.6" hidden="1"/>
    <row r="9856" ht="12.6" hidden="1"/>
    <row r="9857" ht="12.6" hidden="1"/>
    <row r="9858" ht="12.6" hidden="1"/>
    <row r="9859" ht="12.6" hidden="1"/>
    <row r="9860" ht="12.6" hidden="1"/>
    <row r="9861" ht="12.6" hidden="1"/>
    <row r="9862" ht="12.6" hidden="1"/>
    <row r="9863" ht="12.6" hidden="1"/>
    <row r="9864" ht="12.6" hidden="1"/>
    <row r="9865" ht="12.6" hidden="1"/>
    <row r="9866" ht="12.6" hidden="1"/>
    <row r="9867" ht="12.6" hidden="1"/>
    <row r="9868" ht="12.6" hidden="1"/>
    <row r="9869" ht="12.6" hidden="1"/>
    <row r="9870" ht="12.6" hidden="1"/>
    <row r="9871" ht="12.6" hidden="1"/>
    <row r="9872" ht="12.6" hidden="1"/>
    <row r="9873" ht="12.6" hidden="1"/>
    <row r="9874" ht="12.6" hidden="1"/>
    <row r="9875" ht="12.6" hidden="1"/>
    <row r="9876" ht="12.6" hidden="1"/>
    <row r="9877" ht="12.6" hidden="1"/>
    <row r="9878" ht="12.6" hidden="1"/>
    <row r="9879" ht="12.6" hidden="1"/>
    <row r="9880" ht="12.6" hidden="1"/>
    <row r="9881" ht="12.6" hidden="1"/>
    <row r="9882" ht="12.6" hidden="1"/>
    <row r="9883" ht="12.6" hidden="1"/>
    <row r="9884" ht="12.6" hidden="1"/>
    <row r="9885" ht="12.6" hidden="1"/>
    <row r="9886" ht="12.6" hidden="1"/>
    <row r="9887" ht="12.6" hidden="1"/>
    <row r="9888" ht="12.6" hidden="1"/>
    <row r="9889" ht="12.6" hidden="1"/>
    <row r="9890" ht="12.6" hidden="1"/>
    <row r="9891" ht="12.6" hidden="1"/>
    <row r="9892" ht="12.6" hidden="1"/>
    <row r="9893" ht="12.6" hidden="1"/>
    <row r="9894" ht="12.6" hidden="1"/>
    <row r="9895" ht="12.6" hidden="1"/>
    <row r="9896" ht="12.6" hidden="1"/>
    <row r="9897" ht="12.6" hidden="1"/>
    <row r="9898" ht="12.6" hidden="1"/>
    <row r="9899" ht="12.6" hidden="1"/>
    <row r="9900" ht="12.6" hidden="1"/>
    <row r="9901" ht="12.6" hidden="1"/>
    <row r="9902" ht="12.6" hidden="1"/>
    <row r="9903" ht="12.6" hidden="1"/>
    <row r="9904" ht="12.6" hidden="1"/>
    <row r="9905" ht="12.6" hidden="1"/>
    <row r="9906" ht="12.6" hidden="1"/>
    <row r="9907" ht="12.6" hidden="1"/>
    <row r="9908" ht="12.6" hidden="1"/>
    <row r="9909" ht="12.6" hidden="1"/>
    <row r="9910" ht="12.6" hidden="1"/>
    <row r="9911" ht="12.6" hidden="1"/>
    <row r="9912" ht="12.6" hidden="1"/>
    <row r="9913" ht="12.6" hidden="1"/>
    <row r="9914" ht="12.6" hidden="1"/>
    <row r="9915" ht="12.6" hidden="1"/>
    <row r="9916" ht="12.6" hidden="1"/>
    <row r="9917" ht="12.6" hidden="1"/>
    <row r="9918" ht="12.6" hidden="1"/>
    <row r="9919" ht="12.6" hidden="1"/>
    <row r="9920" ht="12.6" hidden="1"/>
    <row r="9921" ht="12.6" hidden="1"/>
    <row r="9922" ht="12.6" hidden="1"/>
    <row r="9923" ht="12.6" hidden="1"/>
    <row r="9924" ht="12.6" hidden="1"/>
    <row r="9925" ht="12.6" hidden="1"/>
    <row r="9926" ht="12.6" hidden="1"/>
    <row r="9927" ht="12.6" hidden="1"/>
    <row r="9928" ht="12.6" hidden="1"/>
    <row r="9929" ht="12.6" hidden="1"/>
    <row r="9930" ht="12.6" hidden="1"/>
    <row r="9931" ht="12.6" hidden="1"/>
    <row r="9932" ht="12.6" hidden="1"/>
    <row r="9933" ht="12.6" hidden="1"/>
    <row r="9934" ht="12.6" hidden="1"/>
    <row r="9935" ht="12.6" hidden="1"/>
    <row r="9936" ht="12.6" hidden="1"/>
    <row r="9937" ht="12.6" hidden="1"/>
    <row r="9938" ht="12.6" hidden="1"/>
    <row r="9939" ht="12.6" hidden="1"/>
    <row r="9940" ht="12.6" hidden="1"/>
    <row r="9941" ht="12.6" hidden="1"/>
    <row r="9942" ht="12.6" hidden="1"/>
    <row r="9943" ht="12.6" hidden="1"/>
    <row r="9944" ht="12.6" hidden="1"/>
    <row r="9945" ht="12.6" hidden="1"/>
    <row r="9946" ht="12.6" hidden="1"/>
    <row r="9947" ht="12.6" hidden="1"/>
    <row r="9948" ht="12.6" hidden="1"/>
    <row r="9949" ht="12.6" hidden="1"/>
    <row r="9950" ht="12.6" hidden="1"/>
    <row r="9951" ht="12.6" hidden="1"/>
    <row r="9952" ht="12.6" hidden="1"/>
    <row r="9953" ht="12.6" hidden="1"/>
    <row r="9954" ht="12.6" hidden="1"/>
    <row r="9955" ht="12.6" hidden="1"/>
    <row r="9956" ht="12.6" hidden="1"/>
    <row r="9957" ht="12.6" hidden="1"/>
    <row r="9958" ht="12.6" hidden="1"/>
    <row r="9959" ht="12.6" hidden="1"/>
    <row r="9960" ht="12.6" hidden="1"/>
    <row r="9961" ht="12.6" hidden="1"/>
    <row r="9962" ht="12.6" hidden="1"/>
    <row r="9963" ht="12.6" hidden="1"/>
    <row r="9964" ht="12.6" hidden="1"/>
    <row r="9965" ht="12.6" hidden="1"/>
    <row r="9966" ht="12.6" hidden="1"/>
    <row r="9967" ht="12.6" hidden="1"/>
    <row r="9968" ht="12.6" hidden="1"/>
    <row r="9969" ht="12.6" hidden="1"/>
    <row r="9970" ht="12.6" hidden="1"/>
    <row r="9971" ht="12.6" hidden="1"/>
    <row r="9972" ht="12.6" hidden="1"/>
    <row r="9973" ht="12.6" hidden="1"/>
    <row r="9974" ht="12.6" hidden="1"/>
    <row r="9975" ht="12.6" hidden="1"/>
    <row r="9976" ht="12.6" hidden="1"/>
    <row r="9977" ht="12.6" hidden="1"/>
    <row r="9978" ht="12.6" hidden="1"/>
    <row r="9979" ht="12.6" hidden="1"/>
    <row r="9980" ht="12.6" hidden="1"/>
    <row r="9981" ht="12.6" hidden="1"/>
    <row r="9982" ht="12.6" hidden="1"/>
    <row r="9983" ht="12.6" hidden="1"/>
    <row r="9984" ht="12.6" hidden="1"/>
    <row r="9985" ht="12.6" hidden="1"/>
    <row r="9986" ht="12.6" hidden="1"/>
    <row r="9987" ht="12.6" hidden="1"/>
    <row r="9988" ht="12.6" hidden="1"/>
    <row r="9989" ht="12.6" hidden="1"/>
    <row r="9990" ht="12.6" hidden="1"/>
    <row r="9991" ht="12.6" hidden="1"/>
    <row r="9992" ht="12.6" hidden="1"/>
    <row r="9993" ht="12.6" hidden="1"/>
    <row r="9994" ht="12.6" hidden="1"/>
    <row r="9995" ht="12.6" hidden="1"/>
    <row r="9996" ht="12.6" hidden="1"/>
    <row r="9997" ht="12.6" hidden="1"/>
    <row r="9998" ht="12.6" hidden="1"/>
    <row r="9999" ht="12.6" hidden="1"/>
    <row r="10000" ht="12.6" hidden="1"/>
    <row r="10001" ht="12.6" hidden="1"/>
    <row r="10002" ht="12.6" hidden="1"/>
    <row r="10003" ht="12.6" hidden="1"/>
    <row r="10004" ht="12.6" hidden="1"/>
    <row r="10005" ht="12.6" hidden="1"/>
    <row r="10006" ht="12.6" hidden="1"/>
    <row r="10007" ht="12.6" hidden="1"/>
    <row r="10008" ht="12.6" hidden="1"/>
    <row r="10009" ht="12.6" hidden="1"/>
    <row r="10010" ht="12.6" hidden="1"/>
    <row r="10011" ht="12.6" hidden="1"/>
    <row r="10012" ht="12.6" hidden="1"/>
    <row r="10013" ht="12.6" hidden="1"/>
    <row r="10014" ht="12.6" hidden="1"/>
    <row r="10015" ht="12.6" hidden="1"/>
    <row r="10016" ht="12.6" hidden="1"/>
    <row r="10017" ht="12.6" hidden="1"/>
    <row r="10018" ht="12.6" hidden="1"/>
    <row r="10019" ht="12.6" hidden="1"/>
    <row r="10020" ht="12.6" hidden="1"/>
    <row r="10021" ht="12.6" hidden="1"/>
    <row r="10022" ht="12.6" hidden="1"/>
    <row r="10023" ht="12.6" hidden="1"/>
    <row r="10024" ht="12.6" hidden="1"/>
    <row r="10025" ht="12.6" hidden="1"/>
    <row r="10026" ht="12.6" hidden="1"/>
    <row r="10027" ht="12.6" hidden="1"/>
    <row r="10028" ht="12.6" hidden="1"/>
    <row r="10029" ht="12.6" hidden="1"/>
    <row r="10030" ht="12.6" hidden="1"/>
    <row r="10031" ht="12.6" hidden="1"/>
    <row r="10032" ht="12.6" hidden="1"/>
    <row r="10033" ht="12.6" hidden="1"/>
    <row r="10034" ht="12.6" hidden="1"/>
    <row r="10035" ht="12.6" hidden="1"/>
    <row r="10036" ht="12.6" hidden="1"/>
    <row r="10037" ht="12.6" hidden="1"/>
    <row r="10038" ht="12.6" hidden="1"/>
    <row r="10039" ht="12.6" hidden="1"/>
    <row r="10040" ht="12.6" hidden="1"/>
    <row r="10041" ht="12.6" hidden="1"/>
    <row r="10042" ht="12.6" hidden="1"/>
    <row r="10043" ht="12.6" hidden="1"/>
    <row r="10044" ht="12.6" hidden="1"/>
    <row r="10045" ht="12.6" hidden="1"/>
    <row r="10046" ht="12.6" hidden="1"/>
    <row r="10047" ht="12.6" hidden="1"/>
    <row r="10048" ht="12.6" hidden="1"/>
    <row r="10049" ht="12.6" hidden="1"/>
    <row r="10050" ht="12.6" hidden="1"/>
    <row r="10051" ht="12.6" hidden="1"/>
    <row r="10052" ht="12.6" hidden="1"/>
    <row r="10053" ht="12.6" hidden="1"/>
    <row r="10054" ht="12.6" hidden="1"/>
    <row r="10055" ht="12.6" hidden="1"/>
    <row r="10056" ht="12.6" hidden="1"/>
    <row r="10057" ht="12.6" hidden="1"/>
    <row r="10058" ht="12.6" hidden="1"/>
    <row r="10059" ht="12.6" hidden="1"/>
    <row r="10060" ht="12.6" hidden="1"/>
    <row r="10061" ht="12.6" hidden="1"/>
    <row r="10062" ht="12.6" hidden="1"/>
    <row r="10063" ht="12.6" hidden="1"/>
    <row r="10064" ht="12.6" hidden="1"/>
    <row r="10065" ht="12.6" hidden="1"/>
    <row r="10066" ht="12.6" hidden="1"/>
    <row r="10067" ht="12.6" hidden="1"/>
    <row r="10068" ht="12.6" hidden="1"/>
    <row r="10069" ht="12.6" hidden="1"/>
    <row r="10070" ht="12.6" hidden="1"/>
    <row r="10071" ht="12.6" hidden="1"/>
    <row r="10072" ht="12.6" hidden="1"/>
    <row r="10073" ht="12.6" hidden="1"/>
    <row r="10074" ht="12.6" hidden="1"/>
    <row r="10075" ht="12.6" hidden="1"/>
    <row r="10076" ht="12.6" hidden="1"/>
    <row r="10077" ht="12.6" hidden="1"/>
    <row r="10078" ht="12.6" hidden="1"/>
    <row r="10079" ht="12.6" hidden="1"/>
    <row r="10080" ht="12.6" hidden="1"/>
    <row r="10081" ht="12.6" hidden="1"/>
    <row r="10082" ht="12.6" hidden="1"/>
    <row r="10083" ht="12.6" hidden="1"/>
    <row r="10084" ht="12.6" hidden="1"/>
    <row r="10085" ht="12.6" hidden="1"/>
    <row r="10086" ht="12.6" hidden="1"/>
    <row r="10087" ht="12.6" hidden="1"/>
    <row r="10088" ht="12.6" hidden="1"/>
    <row r="10089" ht="12.6" hidden="1"/>
    <row r="10090" ht="12.6" hidden="1"/>
    <row r="10091" ht="12.6" hidden="1"/>
    <row r="10092" ht="12.6" hidden="1"/>
    <row r="10093" ht="12.6" hidden="1"/>
    <row r="10094" ht="12.6" hidden="1"/>
    <row r="10095" ht="12.6" hidden="1"/>
    <row r="10096" ht="12.6" hidden="1"/>
    <row r="10097" ht="12.6" hidden="1"/>
    <row r="10098" ht="12.6" hidden="1"/>
    <row r="10099" ht="12.6" hidden="1"/>
    <row r="10100" ht="12.6" hidden="1"/>
    <row r="10101" ht="12.6" hidden="1"/>
    <row r="10102" ht="12.6" hidden="1"/>
    <row r="10103" ht="12.6" hidden="1"/>
    <row r="10104" ht="12.6" hidden="1"/>
    <row r="10105" ht="12.6" hidden="1"/>
    <row r="10106" ht="12.6" hidden="1"/>
    <row r="10107" ht="12.6" hidden="1"/>
    <row r="10108" ht="12.6" hidden="1"/>
    <row r="10109" ht="12.6" hidden="1"/>
    <row r="10110" ht="12.6" hidden="1"/>
    <row r="10111" ht="12.6" hidden="1"/>
    <row r="10112" ht="12.6" hidden="1"/>
    <row r="10113" ht="12.6" hidden="1"/>
    <row r="10114" ht="12.6" hidden="1"/>
    <row r="10115" ht="12.6" hidden="1"/>
    <row r="10116" ht="12.6" hidden="1"/>
    <row r="10117" ht="12.6" hidden="1"/>
    <row r="10118" ht="12.6" hidden="1"/>
    <row r="10119" ht="12.6" hidden="1"/>
    <row r="10120" ht="12.6" hidden="1"/>
    <row r="10121" ht="12.6" hidden="1"/>
    <row r="10122" ht="12.6" hidden="1"/>
    <row r="10123" ht="12.6" hidden="1"/>
    <row r="10124" ht="12.6" hidden="1"/>
    <row r="10125" ht="12.6" hidden="1"/>
    <row r="10126" ht="12.6" hidden="1"/>
    <row r="10127" ht="12.6" hidden="1"/>
    <row r="10128" ht="12.6" hidden="1"/>
    <row r="10129" ht="12.6" hidden="1"/>
    <row r="10130" ht="12.6" hidden="1"/>
    <row r="10131" ht="12.6" hidden="1"/>
    <row r="10132" ht="12.6" hidden="1"/>
    <row r="10133" ht="12.6" hidden="1"/>
    <row r="10134" ht="12.6" hidden="1"/>
    <row r="10135" ht="12.6" hidden="1"/>
    <row r="10136" ht="12.6" hidden="1"/>
    <row r="10137" ht="12.6" hidden="1"/>
    <row r="10138" ht="12.6" hidden="1"/>
    <row r="10139" ht="12.6" hidden="1"/>
    <row r="10140" ht="12.6" hidden="1"/>
    <row r="10141" ht="12.6" hidden="1"/>
    <row r="10142" ht="12.6" hidden="1"/>
    <row r="10143" ht="12.6" hidden="1"/>
    <row r="10144" ht="12.6" hidden="1"/>
    <row r="10145" ht="12.6" hidden="1"/>
    <row r="10146" ht="12.6" hidden="1"/>
    <row r="10147" ht="12.6" hidden="1"/>
    <row r="10148" ht="12.6" hidden="1"/>
    <row r="10149" ht="12.6" hidden="1"/>
    <row r="10150" ht="12.6" hidden="1"/>
    <row r="10151" ht="12.6" hidden="1"/>
    <row r="10152" ht="12.6" hidden="1"/>
    <row r="10153" ht="12.6" hidden="1"/>
    <row r="10154" ht="12.6" hidden="1"/>
    <row r="10155" ht="12.6" hidden="1"/>
    <row r="10156" ht="12.6" hidden="1"/>
    <row r="10157" ht="12.6" hidden="1"/>
    <row r="10158" ht="12.6" hidden="1"/>
    <row r="10159" ht="12.6" hidden="1"/>
    <row r="10160" ht="12.6" hidden="1"/>
    <row r="10161" ht="12.6" hidden="1"/>
    <row r="10162" ht="12.6" hidden="1"/>
    <row r="10163" ht="12.6" hidden="1"/>
    <row r="10164" ht="12.6" hidden="1"/>
    <row r="10165" ht="12.6" hidden="1"/>
    <row r="10166" ht="12.6" hidden="1"/>
    <row r="10167" ht="12.6" hidden="1"/>
    <row r="10168" ht="12.6" hidden="1"/>
    <row r="10169" ht="12.6" hidden="1"/>
    <row r="10170" ht="12.6" hidden="1"/>
    <row r="10171" ht="12.6" hidden="1"/>
    <row r="10172" ht="12.6" hidden="1"/>
    <row r="10173" ht="12.6" hidden="1"/>
    <row r="10174" ht="12.6" hidden="1"/>
    <row r="10175" ht="12.6" hidden="1"/>
    <row r="10176" ht="12.6" hidden="1"/>
    <row r="10177" ht="12.6" hidden="1"/>
    <row r="10178" ht="12.6" hidden="1"/>
    <row r="10179" ht="12.6" hidden="1"/>
    <row r="10180" ht="12.6" hidden="1"/>
    <row r="10181" ht="12.6" hidden="1"/>
    <row r="10182" ht="12.6" hidden="1"/>
    <row r="10183" ht="12.6" hidden="1"/>
    <row r="10184" ht="12.6" hidden="1"/>
    <row r="10185" ht="12.6" hidden="1"/>
    <row r="10186" ht="12.6" hidden="1"/>
    <row r="10187" ht="12.6" hidden="1"/>
    <row r="10188" ht="12.6" hidden="1"/>
    <row r="10189" ht="12.6" hidden="1"/>
    <row r="10190" ht="12.6" hidden="1"/>
    <row r="10191" ht="12.6" hidden="1"/>
    <row r="10192" ht="12.6" hidden="1"/>
    <row r="10193" ht="12.6" hidden="1"/>
    <row r="10194" ht="12.6" hidden="1"/>
    <row r="10195" ht="12.6" hidden="1"/>
    <row r="10196" ht="12.6" hidden="1"/>
    <row r="10197" ht="12.6" hidden="1"/>
    <row r="10198" ht="12.6" hidden="1"/>
    <row r="10199" ht="12.6" hidden="1"/>
    <row r="10200" ht="12.6" hidden="1"/>
    <row r="10201" ht="12.6" hidden="1"/>
    <row r="10202" ht="12.6" hidden="1"/>
    <row r="10203" ht="12.6" hidden="1"/>
    <row r="10204" ht="12.6" hidden="1"/>
    <row r="10205" ht="12.6" hidden="1"/>
    <row r="10206" ht="12.6" hidden="1"/>
    <row r="10207" ht="12.6" hidden="1"/>
    <row r="10208" ht="12.6" hidden="1"/>
    <row r="10209" ht="12.6" hidden="1"/>
    <row r="10210" ht="12.6" hidden="1"/>
    <row r="10211" ht="12.6" hidden="1"/>
    <row r="10212" ht="12.6" hidden="1"/>
    <row r="10213" ht="12.6" hidden="1"/>
    <row r="10214" ht="12.6" hidden="1"/>
    <row r="10215" ht="12.6" hidden="1"/>
    <row r="10216" ht="12.6" hidden="1"/>
    <row r="10217" ht="12.6" hidden="1"/>
    <row r="10218" ht="12.6" hidden="1"/>
    <row r="10219" ht="12.6" hidden="1"/>
    <row r="10220" ht="12.6" hidden="1"/>
    <row r="10221" ht="12.6" hidden="1"/>
    <row r="10222" ht="12.6" hidden="1"/>
    <row r="10223" ht="12.6" hidden="1"/>
    <row r="10224" ht="12.6" hidden="1"/>
    <row r="10225" ht="12.6" hidden="1"/>
    <row r="10226" ht="12.6" hidden="1"/>
    <row r="10227" ht="12.6" hidden="1"/>
    <row r="10228" ht="12.6" hidden="1"/>
    <row r="10229" ht="12.6" hidden="1"/>
    <row r="10230" ht="12.6" hidden="1"/>
    <row r="10231" ht="12.6" hidden="1"/>
    <row r="10232" ht="12.6" hidden="1"/>
    <row r="10233" ht="12.6" hidden="1"/>
    <row r="10234" ht="12.6" hidden="1"/>
    <row r="10235" ht="12.6" hidden="1"/>
    <row r="10236" ht="12.6" hidden="1"/>
    <row r="10237" ht="12.6" hidden="1"/>
    <row r="10238" ht="12.6" hidden="1"/>
    <row r="10239" ht="12.6" hidden="1"/>
    <row r="10240" ht="12.6" hidden="1"/>
    <row r="10241" ht="12.6" hidden="1"/>
    <row r="10242" ht="12.6" hidden="1"/>
    <row r="10243" ht="12.6" hidden="1"/>
    <row r="10244" ht="12.6" hidden="1"/>
    <row r="10245" ht="12.6" hidden="1"/>
    <row r="10246" ht="12.6" hidden="1"/>
    <row r="10247" ht="12.6" hidden="1"/>
    <row r="10248" ht="12.6" hidden="1"/>
    <row r="10249" ht="12.6" hidden="1"/>
    <row r="10250" ht="12.6" hidden="1"/>
    <row r="10251" ht="12.6" hidden="1"/>
    <row r="10252" ht="12.6" hidden="1"/>
    <row r="10253" ht="12.6" hidden="1"/>
    <row r="10254" ht="12.6" hidden="1"/>
    <row r="10255" ht="12.6" hidden="1"/>
    <row r="10256" ht="12.6" hidden="1"/>
    <row r="10257" ht="12.6" hidden="1"/>
    <row r="10258" ht="12.6" hidden="1"/>
    <row r="10259" ht="12.6" hidden="1"/>
    <row r="10260" ht="12.6" hidden="1"/>
    <row r="10261" ht="12.6" hidden="1"/>
    <row r="10262" ht="12.6" hidden="1"/>
    <row r="10263" ht="12.6" hidden="1"/>
    <row r="10264" ht="12.6" hidden="1"/>
    <row r="10265" ht="12.6" hidden="1"/>
    <row r="10266" ht="12.6" hidden="1"/>
    <row r="10267" ht="12.6" hidden="1"/>
    <row r="10268" ht="12.6" hidden="1"/>
    <row r="10269" ht="12.6" hidden="1"/>
    <row r="10270" ht="12.6" hidden="1"/>
    <row r="10271" ht="12.6" hidden="1"/>
    <row r="10272" ht="12.6" hidden="1"/>
    <row r="10273" ht="12.6" hidden="1"/>
    <row r="10274" ht="12.6" hidden="1"/>
    <row r="10275" ht="12.6" hidden="1"/>
    <row r="10276" ht="12.6" hidden="1"/>
    <row r="10277" ht="12.6" hidden="1"/>
    <row r="10278" ht="12.6" hidden="1"/>
    <row r="10279" ht="12.6" hidden="1"/>
    <row r="10280" ht="12.6" hidden="1"/>
    <row r="10281" ht="12.6" hidden="1"/>
    <row r="10282" ht="12.6" hidden="1"/>
    <row r="10283" ht="12.6" hidden="1"/>
    <row r="10284" ht="12.6" hidden="1"/>
    <row r="10285" ht="12.6" hidden="1"/>
    <row r="10286" ht="12.6" hidden="1"/>
    <row r="10287" ht="12.6" hidden="1"/>
    <row r="10288" ht="12.6" hidden="1"/>
    <row r="10289" ht="12.6" hidden="1"/>
    <row r="10290" ht="12.6" hidden="1"/>
    <row r="10291" ht="12.6" hidden="1"/>
    <row r="10292" ht="12.6" hidden="1"/>
    <row r="10293" ht="12.6" hidden="1"/>
    <row r="10294" ht="12.6" hidden="1"/>
    <row r="10295" ht="12.6" hidden="1"/>
    <row r="10296" ht="12.6" hidden="1"/>
    <row r="10297" ht="12.6" hidden="1"/>
    <row r="10298" ht="12.6" hidden="1"/>
    <row r="10299" ht="12.6" hidden="1"/>
    <row r="10300" ht="12.6" hidden="1"/>
    <row r="10301" ht="12.6" hidden="1"/>
    <row r="10302" ht="12.6" hidden="1"/>
    <row r="10303" ht="12.6" hidden="1"/>
    <row r="10304" ht="12.6" hidden="1"/>
    <row r="10305" ht="12.6" hidden="1"/>
    <row r="10306" ht="12.6" hidden="1"/>
    <row r="10307" ht="12.6" hidden="1"/>
    <row r="10308" ht="12.6" hidden="1"/>
    <row r="10309" ht="12.6" hidden="1"/>
    <row r="10310" ht="12.6" hidden="1"/>
    <row r="10311" ht="12.6" hidden="1"/>
    <row r="10312" ht="12.6" hidden="1"/>
    <row r="10313" ht="12.6" hidden="1"/>
    <row r="10314" ht="12.6" hidden="1"/>
    <row r="10315" ht="12.6" hidden="1"/>
    <row r="10316" ht="12.6" hidden="1"/>
    <row r="10317" ht="12.6" hidden="1"/>
    <row r="10318" ht="12.6" hidden="1"/>
    <row r="10319" ht="12.6" hidden="1"/>
    <row r="10320" ht="12.6" hidden="1"/>
    <row r="10321" ht="12.6" hidden="1"/>
    <row r="10322" ht="12.6" hidden="1"/>
    <row r="10323" ht="12.6" hidden="1"/>
    <row r="10324" ht="12.6" hidden="1"/>
    <row r="10325" ht="12.6" hidden="1"/>
    <row r="10326" ht="12.6" hidden="1"/>
    <row r="10327" ht="12.6" hidden="1"/>
    <row r="10328" ht="12.6" hidden="1"/>
    <row r="10329" ht="12.6" hidden="1"/>
    <row r="10330" ht="12.6" hidden="1"/>
    <row r="10331" ht="12.6" hidden="1"/>
    <row r="10332" ht="12.6" hidden="1"/>
    <row r="10333" ht="12.6" hidden="1"/>
    <row r="10334" ht="12.6" hidden="1"/>
    <row r="10335" ht="12.6" hidden="1"/>
    <row r="10336" ht="12.6" hidden="1"/>
    <row r="10337" ht="12.6" hidden="1"/>
    <row r="10338" ht="12.6" hidden="1"/>
    <row r="10339" ht="12.6" hidden="1"/>
    <row r="10340" ht="12.6" hidden="1"/>
    <row r="10341" ht="12.6" hidden="1"/>
    <row r="10342" ht="12.6" hidden="1"/>
    <row r="10343" ht="12.6" hidden="1"/>
    <row r="10344" ht="12.6" hidden="1"/>
    <row r="10345" ht="12.6" hidden="1"/>
    <row r="10346" ht="12.6" hidden="1"/>
    <row r="10347" ht="12.6" hidden="1"/>
    <row r="10348" ht="12.6" hidden="1"/>
    <row r="10349" ht="12.6" hidden="1"/>
    <row r="10350" ht="12.6" hidden="1"/>
    <row r="10351" ht="12.6" hidden="1"/>
    <row r="10352" ht="12.6" hidden="1"/>
    <row r="10353" ht="12.6" hidden="1"/>
    <row r="10354" ht="12.6" hidden="1"/>
    <row r="10355" ht="12.6" hidden="1"/>
    <row r="10356" ht="12.6" hidden="1"/>
    <row r="10357" ht="12.6" hidden="1"/>
    <row r="10358" ht="12.6" hidden="1"/>
    <row r="10359" ht="12.6" hidden="1"/>
    <row r="10360" ht="12.6" hidden="1"/>
    <row r="10361" ht="12.6" hidden="1"/>
    <row r="10362" ht="12.6" hidden="1"/>
    <row r="10363" ht="12.6" hidden="1"/>
    <row r="10364" ht="12.6" hidden="1"/>
    <row r="10365" ht="12.6" hidden="1"/>
    <row r="10366" ht="12.6" hidden="1"/>
    <row r="10367" ht="12.6" hidden="1"/>
    <row r="10368" ht="12.6" hidden="1"/>
    <row r="10369" ht="12.6" hidden="1"/>
    <row r="10370" ht="12.6" hidden="1"/>
    <row r="10371" ht="12.6" hidden="1"/>
    <row r="10372" ht="12.6" hidden="1"/>
    <row r="10373" ht="12.6" hidden="1"/>
    <row r="10374" ht="12.6" hidden="1"/>
    <row r="10375" ht="12.6" hidden="1"/>
    <row r="10376" ht="12.6" hidden="1"/>
    <row r="10377" ht="12.6" hidden="1"/>
    <row r="10378" ht="12.6" hidden="1"/>
    <row r="10379" ht="12.6" hidden="1"/>
    <row r="10380" ht="12.6" hidden="1"/>
    <row r="10381" ht="12.6" hidden="1"/>
    <row r="10382" ht="12.6" hidden="1"/>
    <row r="10383" ht="12.6" hidden="1"/>
    <row r="10384" ht="12.6" hidden="1"/>
    <row r="10385" ht="12.6" hidden="1"/>
    <row r="10386" ht="12.6" hidden="1"/>
    <row r="10387" ht="12.6" hidden="1"/>
    <row r="10388" ht="12.6" hidden="1"/>
    <row r="10389" ht="12.6" hidden="1"/>
    <row r="10390" ht="12.6" hidden="1"/>
    <row r="10391" ht="12.6" hidden="1"/>
    <row r="10392" ht="12.6" hidden="1"/>
    <row r="10393" ht="12.6" hidden="1"/>
    <row r="10394" ht="12.6" hidden="1"/>
    <row r="10395" ht="12.6" hidden="1"/>
    <row r="10396" ht="12.6" hidden="1"/>
    <row r="10397" ht="12.6" hidden="1"/>
    <row r="10398" ht="12.6" hidden="1"/>
    <row r="10399" ht="12.6" hidden="1"/>
    <row r="10400" ht="12.6" hidden="1"/>
    <row r="10401" ht="12.6" hidden="1"/>
    <row r="10402" ht="12.6" hidden="1"/>
    <row r="10403" ht="12.6" hidden="1"/>
    <row r="10404" ht="12.6" hidden="1"/>
    <row r="10405" ht="12.6" hidden="1"/>
    <row r="10406" ht="12.6" hidden="1"/>
    <row r="10407" ht="12.6" hidden="1"/>
    <row r="10408" ht="12.6" hidden="1"/>
    <row r="10409" ht="12.6" hidden="1"/>
    <row r="10410" ht="12.6" hidden="1"/>
    <row r="10411" ht="12.6" hidden="1"/>
    <row r="10412" ht="12.6" hidden="1"/>
    <row r="10413" ht="12.6" hidden="1"/>
    <row r="10414" ht="12.6" hidden="1"/>
    <row r="10415" ht="12.6" hidden="1"/>
    <row r="10416" ht="12.6" hidden="1"/>
    <row r="10417" ht="12.6" hidden="1"/>
    <row r="10418" ht="12.6" hidden="1"/>
    <row r="10419" ht="12.6" hidden="1"/>
    <row r="10420" ht="12.6" hidden="1"/>
    <row r="10421" ht="12.6" hidden="1"/>
    <row r="10422" ht="12.6" hidden="1"/>
    <row r="10423" ht="12.6" hidden="1"/>
    <row r="10424" ht="12.6" hidden="1"/>
    <row r="10425" ht="12.6" hidden="1"/>
    <row r="10426" ht="12.6" hidden="1"/>
    <row r="10427" ht="12.6" hidden="1"/>
    <row r="10428" ht="12.6" hidden="1"/>
    <row r="10429" ht="12.6" hidden="1"/>
    <row r="10430" ht="12.6" hidden="1"/>
    <row r="10431" ht="12.6" hidden="1"/>
    <row r="10432" ht="12.6" hidden="1"/>
    <row r="10433" ht="12.6" hidden="1"/>
    <row r="10434" ht="12.6" hidden="1"/>
    <row r="10435" ht="12.6" hidden="1"/>
    <row r="10436" ht="12.6" hidden="1"/>
    <row r="10437" ht="12.6" hidden="1"/>
    <row r="10438" ht="12.6" hidden="1"/>
    <row r="10439" ht="12.6" hidden="1"/>
    <row r="10440" ht="12.6" hidden="1"/>
    <row r="10441" ht="12.6" hidden="1"/>
    <row r="10442" ht="12.6" hidden="1"/>
    <row r="10443" ht="12.6" hidden="1"/>
    <row r="10444" ht="12.6" hidden="1"/>
    <row r="10445" ht="12.6" hidden="1"/>
    <row r="10446" ht="12.6" hidden="1"/>
    <row r="10447" ht="12.6" hidden="1"/>
    <row r="10448" ht="12.6" hidden="1"/>
    <row r="10449" ht="12.6" hidden="1"/>
    <row r="10450" ht="12.6" hidden="1"/>
    <row r="10451" ht="12.6" hidden="1"/>
    <row r="10452" ht="12.6" hidden="1"/>
    <row r="10453" ht="12.6" hidden="1"/>
    <row r="10454" ht="12.6" hidden="1"/>
    <row r="10455" ht="12.6" hidden="1"/>
    <row r="10456" ht="12.6" hidden="1"/>
    <row r="10457" ht="12.6" hidden="1"/>
    <row r="10458" ht="12.6" hidden="1"/>
    <row r="10459" ht="12.6" hidden="1"/>
    <row r="10460" ht="12.6" hidden="1"/>
    <row r="10461" ht="12.6" hidden="1"/>
    <row r="10462" ht="12.6" hidden="1"/>
    <row r="10463" ht="12.6" hidden="1"/>
    <row r="10464" ht="12.6" hidden="1"/>
    <row r="10465" ht="12.6" hidden="1"/>
    <row r="10466" ht="12.6" hidden="1"/>
    <row r="10467" ht="12.6" hidden="1"/>
    <row r="10468" ht="12.6" hidden="1"/>
    <row r="10469" ht="12.6" hidden="1"/>
    <row r="10470" ht="12.6" hidden="1"/>
    <row r="10471" ht="12.6" hidden="1"/>
    <row r="10472" ht="12.6" hidden="1"/>
    <row r="10473" ht="12.6" hidden="1"/>
    <row r="10474" ht="12.6" hidden="1"/>
    <row r="10475" ht="12.6" hidden="1"/>
    <row r="10476" ht="12.6" hidden="1"/>
    <row r="10477" ht="12.6" hidden="1"/>
    <row r="10478" ht="12.6" hidden="1"/>
    <row r="10479" ht="12.6" hidden="1"/>
    <row r="10480" ht="12.6" hidden="1"/>
    <row r="10481" ht="12.6" hidden="1"/>
    <row r="10482" ht="12.6" hidden="1"/>
    <row r="10483" ht="12.6" hidden="1"/>
    <row r="10484" ht="12.6" hidden="1"/>
    <row r="10485" ht="12.6" hidden="1"/>
    <row r="10486" ht="12.6" hidden="1"/>
    <row r="10487" ht="12.6" hidden="1"/>
    <row r="10488" ht="12.6" hidden="1"/>
    <row r="10489" ht="12.6" hidden="1"/>
    <row r="10490" ht="12.6" hidden="1"/>
    <row r="10491" ht="12.6" hidden="1"/>
    <row r="10492" ht="12.6" hidden="1"/>
    <row r="10493" ht="12.6" hidden="1"/>
    <row r="10494" ht="12.6" hidden="1"/>
    <row r="10495" ht="12.6" hidden="1"/>
    <row r="10496" ht="12.6" hidden="1"/>
    <row r="10497" ht="12.6" hidden="1"/>
    <row r="10498" ht="12.6" hidden="1"/>
    <row r="10499" ht="12.6" hidden="1"/>
    <row r="10500" ht="12.6" hidden="1"/>
    <row r="10501" ht="12.6" hidden="1"/>
    <row r="10502" ht="12.6" hidden="1"/>
    <row r="10503" ht="12.6" hidden="1"/>
    <row r="10504" ht="12.6" hidden="1"/>
    <row r="10505" ht="12.6" hidden="1"/>
    <row r="10506" ht="12.6" hidden="1"/>
    <row r="10507" ht="12.6" hidden="1"/>
    <row r="10508" ht="12.6" hidden="1"/>
    <row r="10509" ht="12.6" hidden="1"/>
    <row r="10510" ht="12.6" hidden="1"/>
    <row r="10511" ht="12.6" hidden="1"/>
    <row r="10512" ht="12.6" hidden="1"/>
    <row r="10513" ht="12.6" hidden="1"/>
    <row r="10514" ht="12.6" hidden="1"/>
    <row r="10515" ht="12.6" hidden="1"/>
    <row r="10516" ht="12.6" hidden="1"/>
    <row r="10517" ht="12.6" hidden="1"/>
    <row r="10518" ht="12.6" hidden="1"/>
    <row r="10519" ht="12.6" hidden="1"/>
    <row r="10520" ht="12.6" hidden="1"/>
    <row r="10521" ht="12.6" hidden="1"/>
    <row r="10522" ht="12.6" hidden="1"/>
    <row r="10523" ht="12.6" hidden="1"/>
    <row r="10524" ht="12.6" hidden="1"/>
    <row r="10525" ht="12.6" hidden="1"/>
    <row r="10526" ht="12.6" hidden="1"/>
    <row r="10527" ht="12.6" hidden="1"/>
    <row r="10528" ht="12.6" hidden="1"/>
    <row r="10529" ht="12.6" hidden="1"/>
    <row r="10530" ht="12.6" hidden="1"/>
    <row r="10531" ht="12.6" hidden="1"/>
    <row r="10532" ht="12.6" hidden="1"/>
    <row r="10533" ht="12.6" hidden="1"/>
    <row r="10534" ht="12.6" hidden="1"/>
    <row r="10535" ht="12.6" hidden="1"/>
    <row r="10536" ht="12.6" hidden="1"/>
    <row r="10537" ht="12.6" hidden="1"/>
    <row r="10538" ht="12.6" hidden="1"/>
    <row r="10539" ht="12.6" hidden="1"/>
    <row r="10540" ht="12.6" hidden="1"/>
    <row r="10541" ht="12.6" hidden="1"/>
    <row r="10542" ht="12.6" hidden="1"/>
    <row r="10543" ht="12.6" hidden="1"/>
    <row r="10544" ht="12.6" hidden="1"/>
    <row r="10545" ht="12.6" hidden="1"/>
    <row r="10546" ht="12.6" hidden="1"/>
    <row r="10547" ht="12.6" hidden="1"/>
    <row r="10548" ht="12.6" hidden="1"/>
    <row r="10549" ht="12.6" hidden="1"/>
    <row r="10550" ht="12.6" hidden="1"/>
    <row r="10551" ht="12.6" hidden="1"/>
    <row r="10552" ht="12.6" hidden="1"/>
    <row r="10553" ht="12.6" hidden="1"/>
    <row r="10554" ht="12.6" hidden="1"/>
    <row r="10555" ht="12.6" hidden="1"/>
    <row r="10556" ht="12.6" hidden="1"/>
    <row r="10557" ht="12.6" hidden="1"/>
    <row r="10558" ht="12.6" hidden="1"/>
    <row r="10559" ht="12.6" hidden="1"/>
    <row r="10560" ht="12.6" hidden="1"/>
    <row r="10561" ht="12.6" hidden="1"/>
    <row r="10562" ht="12.6" hidden="1"/>
    <row r="10563" ht="12.6" hidden="1"/>
    <row r="10564" ht="12.6" hidden="1"/>
    <row r="10565" ht="12.6" hidden="1"/>
    <row r="10566" ht="12.6" hidden="1"/>
    <row r="10567" ht="12.6" hidden="1"/>
    <row r="10568" ht="12.6" hidden="1"/>
    <row r="10569" ht="12.6" hidden="1"/>
    <row r="10570" ht="12.6" hidden="1"/>
    <row r="10571" ht="12.6" hidden="1"/>
    <row r="10572" ht="12.6" hidden="1"/>
    <row r="10573" ht="12.6" hidden="1"/>
    <row r="10574" ht="12.6" hidden="1"/>
    <row r="10575" ht="12.6" hidden="1"/>
    <row r="10576" ht="12.6" hidden="1"/>
    <row r="10577" ht="12.6" hidden="1"/>
    <row r="10578" ht="12.6" hidden="1"/>
    <row r="10579" ht="12.6" hidden="1"/>
    <row r="10580" ht="12.6" hidden="1"/>
    <row r="10581" ht="12.6" hidden="1"/>
    <row r="10582" ht="12.6" hidden="1"/>
    <row r="10583" ht="12.6" hidden="1"/>
    <row r="10584" ht="12.6" hidden="1"/>
    <row r="10585" ht="12.6" hidden="1"/>
    <row r="10586" ht="12.6" hidden="1"/>
    <row r="10587" ht="12.6" hidden="1"/>
    <row r="10588" ht="12.6" hidden="1"/>
    <row r="10589" ht="12.6" hidden="1"/>
    <row r="10590" ht="12.6" hidden="1"/>
    <row r="10591" ht="12.6" hidden="1"/>
    <row r="10592" ht="12.6" hidden="1"/>
    <row r="10593" ht="12.6" hidden="1"/>
    <row r="10594" ht="12.6" hidden="1"/>
    <row r="10595" ht="12.6" hidden="1"/>
    <row r="10596" ht="12.6" hidden="1"/>
    <row r="10597" ht="12.6" hidden="1"/>
    <row r="10598" ht="12.6" hidden="1"/>
    <row r="10599" ht="12.6" hidden="1"/>
    <row r="10600" ht="12.6" hidden="1"/>
    <row r="10601" ht="12.6" hidden="1"/>
    <row r="10602" ht="12.6" hidden="1"/>
    <row r="10603" ht="12.6" hidden="1"/>
    <row r="10604" ht="12.6" hidden="1"/>
    <row r="10605" ht="12.6" hidden="1"/>
    <row r="10606" ht="12.6" hidden="1"/>
    <row r="10607" ht="12.6" hidden="1"/>
    <row r="10608" ht="12.6" hidden="1"/>
    <row r="10609" ht="12.6" hidden="1"/>
    <row r="10610" ht="12.6" hidden="1"/>
    <row r="10611" ht="12.6" hidden="1"/>
    <row r="10612" ht="12.6" hidden="1"/>
    <row r="10613" ht="12.6" hidden="1"/>
    <row r="10614" ht="12.6" hidden="1"/>
    <row r="10615" ht="12.6" hidden="1"/>
    <row r="10616" ht="12.6" hidden="1"/>
    <row r="10617" ht="12.6" hidden="1"/>
    <row r="10618" ht="12.6" hidden="1"/>
    <row r="10619" ht="12.6" hidden="1"/>
    <row r="10620" ht="12.6" hidden="1"/>
    <row r="10621" ht="12.6" hidden="1"/>
    <row r="10622" ht="12.6" hidden="1"/>
    <row r="10623" ht="12.6" hidden="1"/>
    <row r="10624" ht="12.6" hidden="1"/>
    <row r="10625" ht="12.6" hidden="1"/>
    <row r="10626" ht="12.6" hidden="1"/>
    <row r="10627" ht="12.6" hidden="1"/>
    <row r="10628" ht="12.6" hidden="1"/>
    <row r="10629" ht="12.6" hidden="1"/>
    <row r="10630" ht="12.6" hidden="1"/>
    <row r="10631" ht="12.6" hidden="1"/>
    <row r="10632" ht="12.6" hidden="1"/>
    <row r="10633" ht="12.6" hidden="1"/>
    <row r="10634" ht="12.6" hidden="1"/>
    <row r="10635" ht="12.6" hidden="1"/>
    <row r="10636" ht="12.6" hidden="1"/>
    <row r="10637" ht="12.6" hidden="1"/>
    <row r="10638" ht="12.6" hidden="1"/>
    <row r="10639" ht="12.6" hidden="1"/>
    <row r="10640" ht="12.6" hidden="1"/>
    <row r="10641" ht="12.6" hidden="1"/>
    <row r="10642" ht="12.6" hidden="1"/>
    <row r="10643" ht="12.6" hidden="1"/>
    <row r="10644" ht="12.6" hidden="1"/>
    <row r="10645" ht="12.6" hidden="1"/>
    <row r="10646" ht="12.6" hidden="1"/>
    <row r="10647" ht="12.6" hidden="1"/>
    <row r="10648" ht="12.6" hidden="1"/>
    <row r="10649" ht="12.6" hidden="1"/>
    <row r="10650" ht="12.6" hidden="1"/>
    <row r="10651" ht="12.6" hidden="1"/>
    <row r="10652" ht="12.6" hidden="1"/>
    <row r="10653" ht="12.6" hidden="1"/>
    <row r="10654" ht="12.6" hidden="1"/>
    <row r="10655" ht="12.6" hidden="1"/>
    <row r="10656" ht="12.6" hidden="1"/>
    <row r="10657" ht="12.6" hidden="1"/>
    <row r="10658" ht="12.6" hidden="1"/>
    <row r="10659" ht="12.6" hidden="1"/>
    <row r="10660" ht="12.6" hidden="1"/>
    <row r="10661" ht="12.6" hidden="1"/>
    <row r="10662" ht="12.6" hidden="1"/>
    <row r="10663" ht="12.6" hidden="1"/>
    <row r="10664" ht="12.6" hidden="1"/>
    <row r="10665" ht="12.6" hidden="1"/>
    <row r="10666" ht="12.6" hidden="1"/>
    <row r="10667" ht="12.6" hidden="1"/>
    <row r="10668" ht="12.6" hidden="1"/>
    <row r="10669" ht="12.6" hidden="1"/>
    <row r="10670" ht="12.6" hidden="1"/>
    <row r="10671" ht="12.6" hidden="1"/>
    <row r="10672" ht="12.6" hidden="1"/>
    <row r="10673" ht="12.6" hidden="1"/>
    <row r="10674" ht="12.6" hidden="1"/>
    <row r="10675" ht="12.6" hidden="1"/>
    <row r="10676" ht="12.6" hidden="1"/>
    <row r="10677" ht="12.6" hidden="1"/>
    <row r="10678" ht="12.6" hidden="1"/>
    <row r="10679" ht="12.6" hidden="1"/>
    <row r="10680" ht="12.6" hidden="1"/>
    <row r="10681" ht="12.6" hidden="1"/>
    <row r="10682" ht="12.6" hidden="1"/>
    <row r="10683" ht="12.6" hidden="1"/>
    <row r="10684" ht="12.6" hidden="1"/>
    <row r="10685" ht="12.6" hidden="1"/>
    <row r="10686" ht="12.6" hidden="1"/>
    <row r="10687" ht="12.6" hidden="1"/>
    <row r="10688" ht="12.6" hidden="1"/>
    <row r="10689" ht="12.6" hidden="1"/>
    <row r="10690" ht="12.6" hidden="1"/>
    <row r="10691" ht="12.6" hidden="1"/>
    <row r="10692" ht="12.6" hidden="1"/>
    <row r="10693" ht="12.6" hidden="1"/>
    <row r="10694" ht="12.6" hidden="1"/>
    <row r="10695" ht="12.6" hidden="1"/>
    <row r="10696" ht="12.6" hidden="1"/>
    <row r="10697" ht="12.6" hidden="1"/>
    <row r="10698" ht="12.6" hidden="1"/>
    <row r="10699" ht="12.6" hidden="1"/>
    <row r="10700" ht="12.6" hidden="1"/>
    <row r="10701" ht="12.6" hidden="1"/>
    <row r="10702" ht="12.6" hidden="1"/>
    <row r="10703" ht="12.6" hidden="1"/>
    <row r="10704" ht="12.6" hidden="1"/>
    <row r="10705" ht="12.6" hidden="1"/>
    <row r="10706" ht="12.6" hidden="1"/>
    <row r="10707" ht="12.6" hidden="1"/>
    <row r="10708" ht="12.6" hidden="1"/>
    <row r="10709" ht="12.6" hidden="1"/>
    <row r="10710" ht="12.6" hidden="1"/>
    <row r="10711" ht="12.6" hidden="1"/>
    <row r="10712" ht="12.6" hidden="1"/>
    <row r="10713" ht="12.6" hidden="1"/>
    <row r="10714" ht="12.6" hidden="1"/>
    <row r="10715" ht="12.6" hidden="1"/>
    <row r="10716" ht="12.6" hidden="1"/>
    <row r="10717" ht="12.6" hidden="1"/>
    <row r="10718" ht="12.6" hidden="1"/>
    <row r="10719" ht="12.6" hidden="1"/>
    <row r="10720" ht="12.6" hidden="1"/>
    <row r="10721" ht="12.6" hidden="1"/>
    <row r="10722" ht="12.6" hidden="1"/>
    <row r="10723" ht="12.6" hidden="1"/>
    <row r="10724" ht="12.6" hidden="1"/>
    <row r="10725" ht="12.6" hidden="1"/>
    <row r="10726" ht="12.6" hidden="1"/>
    <row r="10727" ht="12.6" hidden="1"/>
    <row r="10728" ht="12.6" hidden="1"/>
    <row r="10729" ht="12.6" hidden="1"/>
    <row r="10730" ht="12.6" hidden="1"/>
    <row r="10731" ht="12.6" hidden="1"/>
    <row r="10732" ht="12.6" hidden="1"/>
    <row r="10733" ht="12.6" hidden="1"/>
    <row r="10734" ht="12.6" hidden="1"/>
    <row r="10735" ht="12.6" hidden="1"/>
    <row r="10736" ht="12.6" hidden="1"/>
    <row r="10737" ht="12.6" hidden="1"/>
    <row r="10738" ht="12.6" hidden="1"/>
    <row r="10739" ht="12.6" hidden="1"/>
    <row r="10740" ht="12.6" hidden="1"/>
    <row r="10741" ht="12.6" hidden="1"/>
    <row r="10742" ht="12.6" hidden="1"/>
    <row r="10743" ht="12.6" hidden="1"/>
    <row r="10744" ht="12.6" hidden="1"/>
    <row r="10745" ht="12.6" hidden="1"/>
    <row r="10746" ht="12.6" hidden="1"/>
    <row r="10747" ht="12.6" hidden="1"/>
    <row r="10748" ht="12.6" hidden="1"/>
    <row r="10749" ht="12.6" hidden="1"/>
    <row r="10750" ht="12.6" hidden="1"/>
    <row r="10751" ht="12.6" hidden="1"/>
    <row r="10752" ht="12.6" hidden="1"/>
    <row r="10753" ht="12.6" hidden="1"/>
    <row r="10754" ht="12.6" hidden="1"/>
    <row r="10755" ht="12.6" hidden="1"/>
    <row r="10756" ht="12.6" hidden="1"/>
    <row r="10757" ht="12.6" hidden="1"/>
    <row r="10758" ht="12.6" hidden="1"/>
    <row r="10759" ht="12.6" hidden="1"/>
    <row r="10760" ht="12.6" hidden="1"/>
    <row r="10761" ht="12.6" hidden="1"/>
    <row r="10762" ht="12.6" hidden="1"/>
    <row r="10763" ht="12.6" hidden="1"/>
    <row r="10764" ht="12.6" hidden="1"/>
    <row r="10765" ht="12.6" hidden="1"/>
    <row r="10766" ht="12.6" hidden="1"/>
    <row r="10767" ht="12.6" hidden="1"/>
    <row r="10768" ht="12.6" hidden="1"/>
    <row r="10769" ht="12.6" hidden="1"/>
    <row r="10770" ht="12.6" hidden="1"/>
    <row r="10771" ht="12.6" hidden="1"/>
    <row r="10772" ht="12.6" hidden="1"/>
    <row r="10773" ht="12.6" hidden="1"/>
    <row r="10774" ht="12.6" hidden="1"/>
    <row r="10775" ht="12.6" hidden="1"/>
    <row r="10776" ht="12.6" hidden="1"/>
    <row r="10777" ht="12.6" hidden="1"/>
    <row r="10778" ht="12.6" hidden="1"/>
    <row r="10779" ht="12.6" hidden="1"/>
    <row r="10780" ht="12.6" hidden="1"/>
    <row r="10781" ht="12.6" hidden="1"/>
    <row r="10782" ht="12.6" hidden="1"/>
    <row r="10783" ht="12.6" hidden="1"/>
    <row r="10784" ht="12.6" hidden="1"/>
    <row r="10785" ht="12.6" hidden="1"/>
    <row r="10786" ht="12.6" hidden="1"/>
    <row r="10787" ht="12.6" hidden="1"/>
    <row r="10788" ht="12.6" hidden="1"/>
    <row r="10789" ht="12.6" hidden="1"/>
    <row r="10790" ht="12.6" hidden="1"/>
    <row r="10791" ht="12.6" hidden="1"/>
    <row r="10792" ht="12.6" hidden="1"/>
    <row r="10793" ht="12.6" hidden="1"/>
    <row r="10794" ht="12.6" hidden="1"/>
    <row r="10795" ht="12.6" hidden="1"/>
    <row r="10796" ht="12.6" hidden="1"/>
    <row r="10797" ht="12.6" hidden="1"/>
    <row r="10798" ht="12.6" hidden="1"/>
    <row r="10799" ht="12.6" hidden="1"/>
    <row r="10800" ht="12.6" hidden="1"/>
    <row r="10801" ht="12.6" hidden="1"/>
    <row r="10802" ht="12.6" hidden="1"/>
    <row r="10803" ht="12.6" hidden="1"/>
    <row r="10804" ht="12.6" hidden="1"/>
    <row r="10805" ht="12.6" hidden="1"/>
    <row r="10806" ht="12.6" hidden="1"/>
    <row r="10807" ht="12.6" hidden="1"/>
    <row r="10808" ht="12.6" hidden="1"/>
    <row r="10809" ht="12.6" hidden="1"/>
    <row r="10810" ht="12.6" hidden="1"/>
    <row r="10811" ht="12.6" hidden="1"/>
    <row r="10812" ht="12.6" hidden="1"/>
    <row r="10813" ht="12.6" hidden="1"/>
    <row r="10814" ht="12.6" hidden="1"/>
    <row r="10815" ht="12.6" hidden="1"/>
    <row r="10816" ht="12.6" hidden="1"/>
    <row r="10817" ht="12.6" hidden="1"/>
    <row r="10818" ht="12.6" hidden="1"/>
    <row r="10819" ht="12.6" hidden="1"/>
    <row r="10820" ht="12.6" hidden="1"/>
    <row r="10821" ht="12.6" hidden="1"/>
    <row r="10822" ht="12.6" hidden="1"/>
    <row r="10823" ht="12.6" hidden="1"/>
    <row r="10824" ht="12.6" hidden="1"/>
    <row r="10825" ht="12.6" hidden="1"/>
    <row r="10826" ht="12.6" hidden="1"/>
    <row r="10827" ht="12.6" hidden="1"/>
    <row r="10828" ht="12.6" hidden="1"/>
    <row r="10829" ht="12.6" hidden="1"/>
    <row r="10830" ht="12.6" hidden="1"/>
    <row r="10831" ht="12.6" hidden="1"/>
    <row r="10832" ht="12.6" hidden="1"/>
    <row r="10833" ht="12.6" hidden="1"/>
    <row r="10834" ht="12.6" hidden="1"/>
    <row r="10835" ht="12.6" hidden="1"/>
    <row r="10836" ht="12.6" hidden="1"/>
    <row r="10837" ht="12.6" hidden="1"/>
    <row r="10838" ht="12.6" hidden="1"/>
    <row r="10839" ht="12.6" hidden="1"/>
    <row r="10840" ht="12.6" hidden="1"/>
    <row r="10841" ht="12.6" hidden="1"/>
    <row r="10842" ht="12.6" hidden="1"/>
    <row r="10843" ht="12.6" hidden="1"/>
    <row r="10844" ht="12.6" hidden="1"/>
    <row r="10845" ht="12.6" hidden="1"/>
    <row r="10846" ht="12.6" hidden="1"/>
    <row r="10847" ht="12.6" hidden="1"/>
    <row r="10848" ht="12.6" hidden="1"/>
    <row r="10849" ht="12.6" hidden="1"/>
    <row r="10850" ht="12.6" hidden="1"/>
    <row r="10851" ht="12.6" hidden="1"/>
    <row r="10852" ht="12.6" hidden="1"/>
    <row r="10853" ht="12.6" hidden="1"/>
    <row r="10854" ht="12.6" hidden="1"/>
    <row r="10855" ht="12.6" hidden="1"/>
    <row r="10856" ht="12.6" hidden="1"/>
    <row r="10857" ht="12.6" hidden="1"/>
    <row r="10858" ht="12.6" hidden="1"/>
    <row r="10859" ht="12.6" hidden="1"/>
    <row r="10860" ht="12.6" hidden="1"/>
    <row r="10861" ht="12.6" hidden="1"/>
    <row r="10862" ht="12.6" hidden="1"/>
    <row r="10863" ht="12.6" hidden="1"/>
    <row r="10864" ht="12.6" hidden="1"/>
    <row r="10865" ht="12.6" hidden="1"/>
    <row r="10866" ht="12.6" hidden="1"/>
    <row r="10867" ht="12.6" hidden="1"/>
    <row r="10868" ht="12.6" hidden="1"/>
    <row r="10869" ht="12.6" hidden="1"/>
    <row r="10870" ht="12.6" hidden="1"/>
    <row r="10871" ht="12.6" hidden="1"/>
    <row r="10872" ht="12.6" hidden="1"/>
    <row r="10873" ht="12.6" hidden="1"/>
    <row r="10874" ht="12.6" hidden="1"/>
    <row r="10875" ht="12.6" hidden="1"/>
    <row r="10876" ht="12.6" hidden="1"/>
    <row r="10877" ht="12.6" hidden="1"/>
    <row r="10878" ht="12.6" hidden="1"/>
    <row r="10879" ht="12.6" hidden="1"/>
    <row r="10880" ht="12.6" hidden="1"/>
    <row r="10881" ht="12.6" hidden="1"/>
    <row r="10882" ht="12.6" hidden="1"/>
    <row r="10883" ht="12.6" hidden="1"/>
    <row r="10884" ht="12.6" hidden="1"/>
    <row r="10885" ht="12.6" hidden="1"/>
    <row r="10886" ht="12.6" hidden="1"/>
    <row r="10887" ht="12.6" hidden="1"/>
    <row r="10888" ht="12.6" hidden="1"/>
    <row r="10889" ht="12.6" hidden="1"/>
    <row r="10890" ht="12.6" hidden="1"/>
    <row r="10891" ht="12.6" hidden="1"/>
    <row r="10892" ht="12.6" hidden="1"/>
    <row r="10893" ht="12.6" hidden="1"/>
    <row r="10894" ht="12.6" hidden="1"/>
    <row r="10895" ht="12.6" hidden="1"/>
    <row r="10896" ht="12.6" hidden="1"/>
    <row r="10897" ht="12.6" hidden="1"/>
    <row r="10898" ht="12.6" hidden="1"/>
    <row r="10899" ht="12.6" hidden="1"/>
    <row r="10900" ht="12.6" hidden="1"/>
    <row r="10901" ht="12.6" hidden="1"/>
    <row r="10902" ht="12.6" hidden="1"/>
    <row r="10903" ht="12.6" hidden="1"/>
    <row r="10904" ht="12.6" hidden="1"/>
    <row r="10905" ht="12.6" hidden="1"/>
    <row r="10906" ht="12.6" hidden="1"/>
    <row r="10907" ht="12.6" hidden="1"/>
    <row r="10908" ht="12.6" hidden="1"/>
    <row r="10909" ht="12.6" hidden="1"/>
    <row r="10910" ht="12.6" hidden="1"/>
    <row r="10911" ht="12.6" hidden="1"/>
    <row r="10912" ht="12.6" hidden="1"/>
    <row r="10913" ht="12.6" hidden="1"/>
    <row r="10914" ht="12.6" hidden="1"/>
    <row r="10915" ht="12.6" hidden="1"/>
    <row r="10916" ht="12.6" hidden="1"/>
    <row r="10917" ht="12.6" hidden="1"/>
    <row r="10918" ht="12.6" hidden="1"/>
    <row r="10919" ht="12.6" hidden="1"/>
    <row r="10920" ht="12.6" hidden="1"/>
    <row r="10921" ht="12.6" hidden="1"/>
    <row r="10922" ht="12.6" hidden="1"/>
    <row r="10923" ht="12.6" hidden="1"/>
    <row r="10924" ht="12.6" hidden="1"/>
    <row r="10925" ht="12.6" hidden="1"/>
    <row r="10926" ht="12.6" hidden="1"/>
    <row r="10927" ht="12.6" hidden="1"/>
    <row r="10928" ht="12.6" hidden="1"/>
    <row r="10929" ht="12.6" hidden="1"/>
    <row r="10930" ht="12.6" hidden="1"/>
    <row r="10931" ht="12.6" hidden="1"/>
    <row r="10932" ht="12.6" hidden="1"/>
    <row r="10933" ht="12.6" hidden="1"/>
    <row r="10934" ht="12.6" hidden="1"/>
    <row r="10935" ht="12.6" hidden="1"/>
    <row r="10936" ht="12.6" hidden="1"/>
    <row r="10937" ht="12.6" hidden="1"/>
    <row r="10938" ht="12.6" hidden="1"/>
    <row r="10939" ht="12.6" hidden="1"/>
    <row r="10940" ht="12.6" hidden="1"/>
    <row r="10941" ht="12.6" hidden="1"/>
    <row r="10942" ht="12.6" hidden="1"/>
    <row r="10943" ht="12.6" hidden="1"/>
    <row r="10944" ht="12.6" hidden="1"/>
    <row r="10945" ht="12.6" hidden="1"/>
    <row r="10946" ht="12.6" hidden="1"/>
    <row r="10947" ht="12.6" hidden="1"/>
    <row r="10948" ht="12.6" hidden="1"/>
    <row r="10949" ht="12.6" hidden="1"/>
    <row r="10950" ht="12.6" hidden="1"/>
    <row r="10951" ht="12.6" hidden="1"/>
    <row r="10952" ht="12.6" hidden="1"/>
    <row r="10953" ht="12.6" hidden="1"/>
    <row r="10954" ht="12.6" hidden="1"/>
    <row r="10955" ht="12.6" hidden="1"/>
    <row r="10956" ht="12.6" hidden="1"/>
    <row r="10957" ht="12.6" hidden="1"/>
    <row r="10958" ht="12.6" hidden="1"/>
    <row r="10959" ht="12.6" hidden="1"/>
    <row r="10960" ht="12.6" hidden="1"/>
    <row r="10961" ht="12.6" hidden="1"/>
    <row r="10962" ht="12.6" hidden="1"/>
    <row r="10963" ht="12.6" hidden="1"/>
    <row r="10964" ht="12.6" hidden="1"/>
    <row r="10965" ht="12.6" hidden="1"/>
    <row r="10966" ht="12.6" hidden="1"/>
    <row r="10967" ht="12.6" hidden="1"/>
    <row r="10968" ht="12.6" hidden="1"/>
    <row r="10969" ht="12.6" hidden="1"/>
    <row r="10970" ht="12.6" hidden="1"/>
    <row r="10971" ht="12.6" hidden="1"/>
    <row r="10972" ht="12.6" hidden="1"/>
    <row r="10973" ht="12.6" hidden="1"/>
    <row r="10974" ht="12.6" hidden="1"/>
    <row r="10975" ht="12.6" hidden="1"/>
    <row r="10976" ht="12.6" hidden="1"/>
    <row r="10977" ht="12.6" hidden="1"/>
    <row r="10978" ht="12.6" hidden="1"/>
    <row r="10979" ht="12.6" hidden="1"/>
    <row r="10980" ht="12.6" hidden="1"/>
    <row r="10981" ht="12.6" hidden="1"/>
    <row r="10982" ht="12.6" hidden="1"/>
    <row r="10983" ht="12.6" hidden="1"/>
    <row r="10984" ht="12.6" hidden="1"/>
    <row r="10985" ht="12.6" hidden="1"/>
    <row r="10986" ht="12.6" hidden="1"/>
    <row r="10987" ht="12.6" hidden="1"/>
    <row r="10988" ht="12.6" hidden="1"/>
    <row r="10989" ht="12.6" hidden="1"/>
    <row r="10990" ht="12.6" hidden="1"/>
    <row r="10991" ht="12.6" hidden="1"/>
    <row r="10992" ht="12.6" hidden="1"/>
    <row r="10993" ht="12.6" hidden="1"/>
    <row r="10994" ht="12.6" hidden="1"/>
    <row r="10995" ht="12.6" hidden="1"/>
    <row r="10996" ht="12.6" hidden="1"/>
    <row r="10997" ht="12.6" hidden="1"/>
    <row r="10998" ht="12.6" hidden="1"/>
    <row r="10999" ht="12.6" hidden="1"/>
    <row r="11000" ht="12.6" hidden="1"/>
    <row r="11001" ht="12.6" hidden="1"/>
    <row r="11002" ht="12.6" hidden="1"/>
    <row r="11003" ht="12.6" hidden="1"/>
    <row r="11004" ht="12.6" hidden="1"/>
    <row r="11005" ht="12.6" hidden="1"/>
    <row r="11006" ht="12.6" hidden="1"/>
    <row r="11007" ht="12.6" hidden="1"/>
    <row r="11008" ht="12.6" hidden="1"/>
    <row r="11009" ht="12.6" hidden="1"/>
    <row r="11010" ht="12.6" hidden="1"/>
    <row r="11011" ht="12.6" hidden="1"/>
    <row r="11012" ht="12.6" hidden="1"/>
    <row r="11013" ht="12.6" hidden="1"/>
    <row r="11014" ht="12.6" hidden="1"/>
    <row r="11015" ht="12.6" hidden="1"/>
    <row r="11016" ht="12.6" hidden="1"/>
    <row r="11017" ht="12.6" hidden="1"/>
    <row r="11018" ht="12.6" hidden="1"/>
    <row r="11019" ht="12.6" hidden="1"/>
    <row r="11020" ht="12.6" hidden="1"/>
    <row r="11021" ht="12.6" hidden="1"/>
    <row r="11022" ht="12.6" hidden="1"/>
    <row r="11023" ht="12.6" hidden="1"/>
    <row r="11024" ht="12.6" hidden="1"/>
    <row r="11025" ht="12.6" hidden="1"/>
    <row r="11026" ht="12.6" hidden="1"/>
    <row r="11027" ht="12.6" hidden="1"/>
    <row r="11028" ht="12.6" hidden="1"/>
    <row r="11029" ht="12.6" hidden="1"/>
    <row r="11030" ht="12.6" hidden="1"/>
    <row r="11031" ht="12.6" hidden="1"/>
    <row r="11032" ht="12.6" hidden="1"/>
    <row r="11033" ht="12.6" hidden="1"/>
    <row r="11034" ht="12.6" hidden="1"/>
    <row r="11035" ht="12.6" hidden="1"/>
    <row r="11036" ht="12.6" hidden="1"/>
    <row r="11037" ht="12.6" hidden="1"/>
    <row r="11038" ht="12.6" hidden="1"/>
    <row r="11039" ht="12.6" hidden="1"/>
    <row r="11040" ht="12.6" hidden="1"/>
    <row r="11041" ht="12.6" hidden="1"/>
    <row r="11042" ht="12.6" hidden="1"/>
    <row r="11043" ht="12.6" hidden="1"/>
    <row r="11044" ht="12.6" hidden="1"/>
    <row r="11045" ht="12.6" hidden="1"/>
    <row r="11046" ht="12.6" hidden="1"/>
    <row r="11047" ht="12.6" hidden="1"/>
    <row r="11048" ht="12.6" hidden="1"/>
    <row r="11049" ht="12.6" hidden="1"/>
    <row r="11050" ht="12.6" hidden="1"/>
    <row r="11051" ht="12.6" hidden="1"/>
    <row r="11052" ht="12.6" hidden="1"/>
    <row r="11053" ht="12.6" hidden="1"/>
    <row r="11054" ht="12.6" hidden="1"/>
    <row r="11055" ht="12.6" hidden="1"/>
    <row r="11056" ht="12.6" hidden="1"/>
    <row r="11057" ht="12.6" hidden="1"/>
    <row r="11058" ht="12.6" hidden="1"/>
    <row r="11059" ht="12.6" hidden="1"/>
    <row r="11060" ht="12.6" hidden="1"/>
    <row r="11061" ht="12.6" hidden="1"/>
    <row r="11062" ht="12.6" hidden="1"/>
    <row r="11063" ht="12.6" hidden="1"/>
    <row r="11064" ht="12.6" hidden="1"/>
    <row r="11065" ht="12.6" hidden="1"/>
    <row r="11066" ht="12.6" hidden="1"/>
    <row r="11067" ht="12.6" hidden="1"/>
    <row r="11068" ht="12.6" hidden="1"/>
    <row r="11069" ht="12.6" hidden="1"/>
    <row r="11070" ht="12.6" hidden="1"/>
    <row r="11071" ht="12.6" hidden="1"/>
    <row r="11072" ht="12.6" hidden="1"/>
    <row r="11073" ht="12.6" hidden="1"/>
    <row r="11074" ht="12.6" hidden="1"/>
    <row r="11075" ht="12.6" hidden="1"/>
    <row r="11076" ht="12.6" hidden="1"/>
    <row r="11077" ht="12.6" hidden="1"/>
    <row r="11078" ht="12.6" hidden="1"/>
    <row r="11079" ht="12.6" hidden="1"/>
    <row r="11080" ht="12.6" hidden="1"/>
    <row r="11081" ht="12.6" hidden="1"/>
    <row r="11082" ht="12.6" hidden="1"/>
    <row r="11083" ht="12.6" hidden="1"/>
    <row r="11084" ht="12.6" hidden="1"/>
    <row r="11085" ht="12.6" hidden="1"/>
    <row r="11086" ht="12.6" hidden="1"/>
    <row r="11087" ht="12.6" hidden="1"/>
    <row r="11088" ht="12.6" hidden="1"/>
    <row r="11089" ht="12.6" hidden="1"/>
    <row r="11090" ht="12.6" hidden="1"/>
    <row r="11091" ht="12.6" hidden="1"/>
    <row r="11092" ht="12.6" hidden="1"/>
    <row r="11093" ht="12.6" hidden="1"/>
    <row r="11094" ht="12.6" hidden="1"/>
    <row r="11095" ht="12.6" hidden="1"/>
    <row r="11096" ht="12.6" hidden="1"/>
    <row r="11097" ht="12.6" hidden="1"/>
    <row r="11098" ht="12.6" hidden="1"/>
    <row r="11099" ht="12.6" hidden="1"/>
    <row r="11100" ht="12.6" hidden="1"/>
    <row r="11101" ht="12.6" hidden="1"/>
    <row r="11102" ht="12.6" hidden="1"/>
    <row r="11103" ht="12.6" hidden="1"/>
    <row r="11104" ht="12.6" hidden="1"/>
    <row r="11105" ht="12.6" hidden="1"/>
    <row r="11106" ht="12.6" hidden="1"/>
    <row r="11107" ht="12.6" hidden="1"/>
    <row r="11108" ht="12.6" hidden="1"/>
    <row r="11109" ht="12.6" hidden="1"/>
    <row r="11110" ht="12.6" hidden="1"/>
    <row r="11111" ht="12.6" hidden="1"/>
    <row r="11112" ht="12.6" hidden="1"/>
    <row r="11113" ht="12.6" hidden="1"/>
    <row r="11114" ht="12.6" hidden="1"/>
    <row r="11115" ht="12.6" hidden="1"/>
    <row r="11116" ht="12.6" hidden="1"/>
    <row r="11117" ht="12.6" hidden="1"/>
    <row r="11118" ht="12.6" hidden="1"/>
    <row r="11119" ht="12.6" hidden="1"/>
    <row r="11120" ht="12.6" hidden="1"/>
    <row r="11121" ht="12.6" hidden="1"/>
    <row r="11122" ht="12.6" hidden="1"/>
    <row r="11123" ht="12.6" hidden="1"/>
    <row r="11124" ht="12.6" hidden="1"/>
    <row r="11125" ht="12.6" hidden="1"/>
    <row r="11126" ht="12.6" hidden="1"/>
    <row r="11127" ht="12.6" hidden="1"/>
    <row r="11128" ht="12.6" hidden="1"/>
    <row r="11129" ht="12.6" hidden="1"/>
    <row r="11130" ht="12.6" hidden="1"/>
    <row r="11131" ht="12.6" hidden="1"/>
    <row r="11132" ht="12.6" hidden="1"/>
    <row r="11133" ht="12.6" hidden="1"/>
    <row r="11134" ht="12.6" hidden="1"/>
    <row r="11135" ht="12.6" hidden="1"/>
    <row r="11136" ht="12.6" hidden="1"/>
    <row r="11137" ht="12.6" hidden="1"/>
    <row r="11138" ht="12.6" hidden="1"/>
    <row r="11139" ht="12.6" hidden="1"/>
    <row r="11140" ht="12.6" hidden="1"/>
    <row r="11141" ht="12.6" hidden="1"/>
    <row r="11142" ht="12.6" hidden="1"/>
    <row r="11143" ht="12.6" hidden="1"/>
    <row r="11144" ht="12.6" hidden="1"/>
    <row r="11145" ht="12.6" hidden="1"/>
    <row r="11146" ht="12.6" hidden="1"/>
    <row r="11147" ht="12.6" hidden="1"/>
    <row r="11148" ht="12.6" hidden="1"/>
    <row r="11149" ht="12.6" hidden="1"/>
    <row r="11150" ht="12.6" hidden="1"/>
    <row r="11151" ht="12.6" hidden="1"/>
    <row r="11152" ht="12.6" hidden="1"/>
    <row r="11153" ht="12.6" hidden="1"/>
    <row r="11154" ht="12.6" hidden="1"/>
    <row r="11155" ht="12.6" hidden="1"/>
    <row r="11156" ht="12.6" hidden="1"/>
    <row r="11157" ht="12.6" hidden="1"/>
    <row r="11158" ht="12.6" hidden="1"/>
    <row r="11159" ht="12.6" hidden="1"/>
    <row r="11160" ht="12.6" hidden="1"/>
    <row r="11161" ht="12.6" hidden="1"/>
    <row r="11162" ht="12.6" hidden="1"/>
    <row r="11163" ht="12.6" hidden="1"/>
    <row r="11164" ht="12.6" hidden="1"/>
    <row r="11165" ht="12.6" hidden="1"/>
    <row r="11166" ht="12.6" hidden="1"/>
    <row r="11167" ht="12.6" hidden="1"/>
    <row r="11168" ht="12.6" hidden="1"/>
    <row r="11169" ht="12.6" hidden="1"/>
    <row r="11170" ht="12.6" hidden="1"/>
    <row r="11171" ht="12.6" hidden="1"/>
    <row r="11172" ht="12.6" hidden="1"/>
    <row r="11173" ht="12.6" hidden="1"/>
    <row r="11174" ht="12.6" hidden="1"/>
    <row r="11175" ht="12.6" hidden="1"/>
    <row r="11176" ht="12.6" hidden="1"/>
    <row r="11177" ht="12.6" hidden="1"/>
    <row r="11178" ht="12.6" hidden="1"/>
    <row r="11179" ht="12.6" hidden="1"/>
    <row r="11180" ht="12.6" hidden="1"/>
    <row r="11181" ht="12.6" hidden="1"/>
    <row r="11182" ht="12.6" hidden="1"/>
    <row r="11183" ht="12.6" hidden="1"/>
    <row r="11184" ht="12.6" hidden="1"/>
    <row r="11185" ht="12.6" hidden="1"/>
    <row r="11186" ht="12.6" hidden="1"/>
    <row r="11187" ht="12.6" hidden="1"/>
    <row r="11188" ht="12.6" hidden="1"/>
    <row r="11189" ht="12.6" hidden="1"/>
    <row r="11190" ht="12.6" hidden="1"/>
    <row r="11191" ht="12.6" hidden="1"/>
    <row r="11192" ht="12.6" hidden="1"/>
    <row r="11193" ht="12.6" hidden="1"/>
    <row r="11194" ht="12.6" hidden="1"/>
    <row r="11195" ht="12.6" hidden="1"/>
    <row r="11196" ht="12.6" hidden="1"/>
    <row r="11197" ht="12.6" hidden="1"/>
    <row r="11198" ht="12.6" hidden="1"/>
    <row r="11199" ht="12.6" hidden="1"/>
    <row r="11200" ht="12.6" hidden="1"/>
    <row r="11201" ht="12.6" hidden="1"/>
    <row r="11202" ht="12.6" hidden="1"/>
    <row r="11203" ht="12.6" hidden="1"/>
    <row r="11204" ht="12.6" hidden="1"/>
    <row r="11205" ht="12.6" hidden="1"/>
    <row r="11206" ht="12.6" hidden="1"/>
    <row r="11207" ht="12.6" hidden="1"/>
    <row r="11208" ht="12.6" hidden="1"/>
    <row r="11209" ht="12.6" hidden="1"/>
    <row r="11210" ht="12.6" hidden="1"/>
    <row r="11211" ht="12.6" hidden="1"/>
    <row r="11212" ht="12.6" hidden="1"/>
    <row r="11213" ht="12.6" hidden="1"/>
    <row r="11214" ht="12.6" hidden="1"/>
    <row r="11215" ht="12.6" hidden="1"/>
    <row r="11216" ht="12.6" hidden="1"/>
    <row r="11217" ht="12.6" hidden="1"/>
    <row r="11218" ht="12.6" hidden="1"/>
    <row r="11219" ht="12.6" hidden="1"/>
    <row r="11220" ht="12.6" hidden="1"/>
    <row r="11221" ht="12.6" hidden="1"/>
    <row r="11222" ht="12.6" hidden="1"/>
    <row r="11223" ht="12.6" hidden="1"/>
    <row r="11224" ht="12.6" hidden="1"/>
    <row r="11225" ht="12.6" hidden="1"/>
    <row r="11226" ht="12.6" hidden="1"/>
    <row r="11227" ht="12.6" hidden="1"/>
    <row r="11228" ht="12.6" hidden="1"/>
    <row r="11229" ht="12.6" hidden="1"/>
    <row r="11230" ht="12.6" hidden="1"/>
    <row r="11231" ht="12.6" hidden="1"/>
    <row r="11232" ht="12.6" hidden="1"/>
    <row r="11233" ht="12.6" hidden="1"/>
    <row r="11234" ht="12.6" hidden="1"/>
    <row r="11235" ht="12.6" hidden="1"/>
    <row r="11236" ht="12.6" hidden="1"/>
    <row r="11237" ht="12.6" hidden="1"/>
    <row r="11238" ht="12.6" hidden="1"/>
    <row r="11239" ht="12.6" hidden="1"/>
    <row r="11240" ht="12.6" hidden="1"/>
    <row r="11241" ht="12.6" hidden="1"/>
    <row r="11242" ht="12.6" hidden="1"/>
    <row r="11243" ht="12.6" hidden="1"/>
    <row r="11244" ht="12.6" hidden="1"/>
    <row r="11245" ht="12.6" hidden="1"/>
    <row r="11246" ht="12.6" hidden="1"/>
    <row r="11247" ht="12.6" hidden="1"/>
    <row r="11248" ht="12.6" hidden="1"/>
    <row r="11249" ht="12.6" hidden="1"/>
    <row r="11250" ht="12.6" hidden="1"/>
    <row r="11251" ht="12.6" hidden="1"/>
    <row r="11252" ht="12.6" hidden="1"/>
    <row r="11253" ht="12.6" hidden="1"/>
    <row r="11254" ht="12.6" hidden="1"/>
    <row r="11255" ht="12.6" hidden="1"/>
    <row r="11256" ht="12.6" hidden="1"/>
    <row r="11257" ht="12.6" hidden="1"/>
    <row r="11258" ht="12.6" hidden="1"/>
    <row r="11259" ht="12.6" hidden="1"/>
    <row r="11260" ht="12.6" hidden="1"/>
    <row r="11261" ht="12.6" hidden="1"/>
    <row r="11262" ht="12.6" hidden="1"/>
    <row r="11263" ht="12.6" hidden="1"/>
    <row r="11264" ht="12.6" hidden="1"/>
    <row r="11265" ht="12.6" hidden="1"/>
    <row r="11266" ht="12.6" hidden="1"/>
    <row r="11267" ht="12.6" hidden="1"/>
    <row r="11268" ht="12.6" hidden="1"/>
    <row r="11269" ht="12.6" hidden="1"/>
    <row r="11270" ht="12.6" hidden="1"/>
    <row r="11271" ht="12.6" hidden="1"/>
    <row r="11272" ht="12.6" hidden="1"/>
    <row r="11273" ht="12.6" hidden="1"/>
    <row r="11274" ht="12.6" hidden="1"/>
    <row r="11275" ht="12.6" hidden="1"/>
    <row r="11276" ht="12.6" hidden="1"/>
    <row r="11277" ht="12.6" hidden="1"/>
    <row r="11278" ht="12.6" hidden="1"/>
    <row r="11279" ht="12.6" hidden="1"/>
    <row r="11280" ht="12.6" hidden="1"/>
    <row r="11281" ht="12.6" hidden="1"/>
    <row r="11282" ht="12.6" hidden="1"/>
    <row r="11283" ht="12.6" hidden="1"/>
    <row r="11284" ht="12.6" hidden="1"/>
    <row r="11285" ht="12.6" hidden="1"/>
    <row r="11286" ht="12.6" hidden="1"/>
    <row r="11287" ht="12.6" hidden="1"/>
    <row r="11288" ht="12.6" hidden="1"/>
    <row r="11289" ht="12.6" hidden="1"/>
    <row r="11290" ht="12.6" hidden="1"/>
    <row r="11291" ht="12.6" hidden="1"/>
    <row r="11292" ht="12.6" hidden="1"/>
    <row r="11293" ht="12.6" hidden="1"/>
    <row r="11294" ht="12.6" hidden="1"/>
    <row r="11295" ht="12.6" hidden="1"/>
    <row r="11296" ht="12.6" hidden="1"/>
    <row r="11297" ht="12.6" hidden="1"/>
    <row r="11298" ht="12.6" hidden="1"/>
    <row r="11299" ht="12.6" hidden="1"/>
    <row r="11300" ht="12.6" hidden="1"/>
    <row r="11301" ht="12.6" hidden="1"/>
    <row r="11302" ht="12.6" hidden="1"/>
    <row r="11303" ht="12.6" hidden="1"/>
    <row r="11304" ht="12.6" hidden="1"/>
    <row r="11305" ht="12.6" hidden="1"/>
    <row r="11306" ht="12.6" hidden="1"/>
    <row r="11307" ht="12.6" hidden="1"/>
    <row r="11308" ht="12.6" hidden="1"/>
    <row r="11309" ht="12.6" hidden="1"/>
    <row r="11310" ht="12.6" hidden="1"/>
    <row r="11311" ht="12.6" hidden="1"/>
    <row r="11312" ht="12.6" hidden="1"/>
    <row r="11313" ht="12.6" hidden="1"/>
    <row r="11314" ht="12.6" hidden="1"/>
    <row r="11315" ht="12.6" hidden="1"/>
    <row r="11316" ht="12.6" hidden="1"/>
    <row r="11317" ht="12.6" hidden="1"/>
    <row r="11318" ht="12.6" hidden="1"/>
    <row r="11319" ht="12.6" hidden="1"/>
    <row r="11320" ht="12.6" hidden="1"/>
    <row r="11321" ht="12.6" hidden="1"/>
    <row r="11322" ht="12.6" hidden="1"/>
    <row r="11323" ht="12.6" hidden="1"/>
    <row r="11324" ht="12.6" hidden="1"/>
    <row r="11325" ht="12.6" hidden="1"/>
    <row r="11326" ht="12.6" hidden="1"/>
    <row r="11327" ht="12.6" hidden="1"/>
    <row r="11328" ht="12.6" hidden="1"/>
    <row r="11329" ht="12.6" hidden="1"/>
    <row r="11330" ht="12.6" hidden="1"/>
    <row r="11331" ht="12.6" hidden="1"/>
    <row r="11332" ht="12.6" hidden="1"/>
    <row r="11333" ht="12.6" hidden="1"/>
    <row r="11334" ht="12.6" hidden="1"/>
    <row r="11335" ht="12.6" hidden="1"/>
    <row r="11336" ht="12.6" hidden="1"/>
    <row r="11337" ht="12.6" hidden="1"/>
    <row r="11338" ht="12.6" hidden="1"/>
    <row r="11339" ht="12.6" hidden="1"/>
    <row r="11340" ht="12.6" hidden="1"/>
    <row r="11341" ht="12.6" hidden="1"/>
    <row r="11342" ht="12.6" hidden="1"/>
    <row r="11343" ht="12.6" hidden="1"/>
    <row r="11344" ht="12.6" hidden="1"/>
    <row r="11345" ht="12.6" hidden="1"/>
    <row r="11346" ht="12.6" hidden="1"/>
    <row r="11347" ht="12.6" hidden="1"/>
    <row r="11348" ht="12.6" hidden="1"/>
    <row r="11349" ht="12.6" hidden="1"/>
    <row r="11350" ht="12.6" hidden="1"/>
    <row r="11351" ht="12.6" hidden="1"/>
    <row r="11352" ht="12.6" hidden="1"/>
    <row r="11353" ht="12.6" hidden="1"/>
    <row r="11354" ht="12.6" hidden="1"/>
    <row r="11355" ht="12.6" hidden="1"/>
    <row r="11356" ht="12.6" hidden="1"/>
    <row r="11357" ht="12.6" hidden="1"/>
    <row r="11358" ht="12.6" hidden="1"/>
    <row r="11359" ht="12.6" hidden="1"/>
    <row r="11360" ht="12.6" hidden="1"/>
    <row r="11361" ht="12.6" hidden="1"/>
    <row r="11362" ht="12.6" hidden="1"/>
    <row r="11363" ht="12.6" hidden="1"/>
    <row r="11364" ht="12.6" hidden="1"/>
    <row r="11365" ht="12.6" hidden="1"/>
    <row r="11366" ht="12.6" hidden="1"/>
    <row r="11367" ht="12.6" hidden="1"/>
    <row r="11368" ht="12.6" hidden="1"/>
    <row r="11369" ht="12.6" hidden="1"/>
    <row r="11370" ht="12.6" hidden="1"/>
    <row r="11371" ht="12.6" hidden="1"/>
    <row r="11372" ht="12.6" hidden="1"/>
    <row r="11373" ht="12.6" hidden="1"/>
    <row r="11374" ht="12.6" hidden="1"/>
    <row r="11375" ht="12.6" hidden="1"/>
    <row r="11376" ht="12.6" hidden="1"/>
    <row r="11377" ht="12.6" hidden="1"/>
    <row r="11378" ht="12.6" hidden="1"/>
    <row r="11379" ht="12.6" hidden="1"/>
    <row r="11380" ht="12.6" hidden="1"/>
    <row r="11381" ht="12.6" hidden="1"/>
    <row r="11382" ht="12.6" hidden="1"/>
    <row r="11383" ht="12.6" hidden="1"/>
    <row r="11384" ht="12.6" hidden="1"/>
    <row r="11385" ht="12.6" hidden="1"/>
    <row r="11386" ht="12.6" hidden="1"/>
    <row r="11387" ht="12.6" hidden="1"/>
    <row r="11388" ht="12.6" hidden="1"/>
    <row r="11389" ht="12.6" hidden="1"/>
    <row r="11390" ht="12.6" hidden="1"/>
    <row r="11391" ht="12.6" hidden="1"/>
    <row r="11392" ht="12.6" hidden="1"/>
    <row r="11393" ht="12.6" hidden="1"/>
    <row r="11394" ht="12.6" hidden="1"/>
    <row r="11395" ht="12.6" hidden="1"/>
    <row r="11396" ht="12.6" hidden="1"/>
    <row r="11397" ht="12.6" hidden="1"/>
    <row r="11398" ht="12.6" hidden="1"/>
    <row r="11399" ht="12.6" hidden="1"/>
    <row r="11400" ht="12.6" hidden="1"/>
    <row r="11401" ht="12.6" hidden="1"/>
    <row r="11402" ht="12.6" hidden="1"/>
    <row r="11403" ht="12.6" hidden="1"/>
    <row r="11404" ht="12.6" hidden="1"/>
    <row r="11405" ht="12.6" hidden="1"/>
    <row r="11406" ht="12.6" hidden="1"/>
    <row r="11407" ht="12.6" hidden="1"/>
    <row r="11408" ht="12.6" hidden="1"/>
    <row r="11409" ht="12.6" hidden="1"/>
    <row r="11410" ht="12.6" hidden="1"/>
    <row r="11411" ht="12.6" hidden="1"/>
    <row r="11412" ht="12.6" hidden="1"/>
    <row r="11413" ht="12.6" hidden="1"/>
    <row r="11414" ht="12.6" hidden="1"/>
    <row r="11415" ht="12.6" hidden="1"/>
    <row r="11416" ht="12.6" hidden="1"/>
    <row r="11417" ht="12.6" hidden="1"/>
    <row r="11418" ht="12.6" hidden="1"/>
    <row r="11419" ht="12.6" hidden="1"/>
    <row r="11420" ht="12.6" hidden="1"/>
    <row r="11421" ht="12.6" hidden="1"/>
    <row r="11422" ht="12.6" hidden="1"/>
    <row r="11423" ht="12.6" hidden="1"/>
    <row r="11424" ht="12.6" hidden="1"/>
    <row r="11425" ht="12.6" hidden="1"/>
    <row r="11426" ht="12.6" hidden="1"/>
    <row r="11427" ht="12.6" hidden="1"/>
    <row r="11428" ht="12.6" hidden="1"/>
    <row r="11429" ht="12.6" hidden="1"/>
    <row r="11430" ht="12.6" hidden="1"/>
    <row r="11431" ht="12.6" hidden="1"/>
    <row r="11432" ht="12.6" hidden="1"/>
    <row r="11433" ht="12.6" hidden="1"/>
    <row r="11434" ht="12.6" hidden="1"/>
    <row r="11435" ht="12.6" hidden="1"/>
    <row r="11436" ht="12.6" hidden="1"/>
    <row r="11437" ht="12.6" hidden="1"/>
    <row r="11438" ht="12.6" hidden="1"/>
    <row r="11439" ht="12.6" hidden="1"/>
    <row r="11440" ht="12.6" hidden="1"/>
    <row r="11441" ht="12.6" hidden="1"/>
    <row r="11442" ht="12.6" hidden="1"/>
    <row r="11443" ht="12.6" hidden="1"/>
    <row r="11444" ht="12.6" hidden="1"/>
    <row r="11445" ht="12.6" hidden="1"/>
    <row r="11446" ht="12.6" hidden="1"/>
    <row r="11447" ht="12.6" hidden="1"/>
    <row r="11448" ht="12.6" hidden="1"/>
    <row r="11449" ht="12.6" hidden="1"/>
    <row r="11450" ht="12.6" hidden="1"/>
    <row r="11451" ht="12.6" hidden="1"/>
    <row r="11452" ht="12.6" hidden="1"/>
    <row r="11453" ht="12.6" hidden="1"/>
    <row r="11454" ht="12.6" hidden="1"/>
    <row r="11455" ht="12.6" hidden="1"/>
    <row r="11456" ht="12.6" hidden="1"/>
    <row r="11457" ht="12.6" hidden="1"/>
    <row r="11458" ht="12.6" hidden="1"/>
    <row r="11459" ht="12.6" hidden="1"/>
    <row r="11460" ht="12.6" hidden="1"/>
    <row r="11461" ht="12.6" hidden="1"/>
    <row r="11462" ht="12.6" hidden="1"/>
    <row r="11463" ht="12.6" hidden="1"/>
    <row r="11464" ht="12.6" hidden="1"/>
    <row r="11465" ht="12.6" hidden="1"/>
    <row r="11466" ht="12.6" hidden="1"/>
    <row r="11467" ht="12.6" hidden="1"/>
    <row r="11468" ht="12.6" hidden="1"/>
    <row r="11469" ht="12.6" hidden="1"/>
    <row r="11470" ht="12.6" hidden="1"/>
    <row r="11471" ht="12.6" hidden="1"/>
    <row r="11472" ht="12.6" hidden="1"/>
    <row r="11473" ht="12.6" hidden="1"/>
    <row r="11474" ht="12.6" hidden="1"/>
    <row r="11475" ht="12.6" hidden="1"/>
    <row r="11476" ht="12.6" hidden="1"/>
    <row r="11477" ht="12.6" hidden="1"/>
    <row r="11478" ht="12.6" hidden="1"/>
    <row r="11479" ht="12.6" hidden="1"/>
    <row r="11480" ht="12.6" hidden="1"/>
    <row r="11481" ht="12.6" hidden="1"/>
    <row r="11482" ht="12.6" hidden="1"/>
    <row r="11483" ht="12.6" hidden="1"/>
    <row r="11484" ht="12.6" hidden="1"/>
    <row r="11485" ht="12.6" hidden="1"/>
    <row r="11486" ht="12.6" hidden="1"/>
    <row r="11487" ht="12.6" hidden="1"/>
    <row r="11488" ht="12.6" hidden="1"/>
    <row r="11489" ht="12.6" hidden="1"/>
    <row r="11490" ht="12.6" hidden="1"/>
    <row r="11491" ht="12.6" hidden="1"/>
    <row r="11492" ht="12.6" hidden="1"/>
    <row r="11493" ht="12.6" hidden="1"/>
    <row r="11494" ht="12.6" hidden="1"/>
    <row r="11495" ht="12.6" hidden="1"/>
    <row r="11496" ht="12.6" hidden="1"/>
    <row r="11497" ht="12.6" hidden="1"/>
    <row r="11498" ht="12.6" hidden="1"/>
    <row r="11499" ht="12.6" hidden="1"/>
    <row r="11500" ht="12.6" hidden="1"/>
    <row r="11501" ht="12.6" hidden="1"/>
    <row r="11502" ht="12.6" hidden="1"/>
    <row r="11503" ht="12.6" hidden="1"/>
    <row r="11504" ht="12.6" hidden="1"/>
    <row r="11505" ht="12.6" hidden="1"/>
    <row r="11506" ht="12.6" hidden="1"/>
    <row r="11507" ht="12.6" hidden="1"/>
    <row r="11508" ht="12.6" hidden="1"/>
    <row r="11509" ht="12.6" hidden="1"/>
    <row r="11510" ht="12.6" hidden="1"/>
    <row r="11511" ht="12.6" hidden="1"/>
    <row r="11512" ht="12.6" hidden="1"/>
    <row r="11513" ht="12.6" hidden="1"/>
    <row r="11514" ht="12.6" hidden="1"/>
    <row r="11515" ht="12.6" hidden="1"/>
    <row r="11516" ht="12.6" hidden="1"/>
    <row r="11517" ht="12.6" hidden="1"/>
    <row r="11518" ht="12.6" hidden="1"/>
    <row r="11519" ht="12.6" hidden="1"/>
    <row r="11520" ht="12.6" hidden="1"/>
    <row r="11521" ht="12.6" hidden="1"/>
    <row r="11522" ht="12.6" hidden="1"/>
    <row r="11523" ht="12.6" hidden="1"/>
    <row r="11524" ht="12.6" hidden="1"/>
    <row r="11525" ht="12.6" hidden="1"/>
    <row r="11526" ht="12.6" hidden="1"/>
    <row r="11527" ht="12.6" hidden="1"/>
    <row r="11528" ht="12.6" hidden="1"/>
    <row r="11529" ht="12.6" hidden="1"/>
    <row r="11530" ht="12.6" hidden="1"/>
    <row r="11531" ht="12.6" hidden="1"/>
    <row r="11532" ht="12.6" hidden="1"/>
    <row r="11533" ht="12.6" hidden="1"/>
    <row r="11534" ht="12.6" hidden="1"/>
    <row r="11535" ht="12.6" hidden="1"/>
    <row r="11536" ht="12.6" hidden="1"/>
    <row r="11537" ht="12.6" hidden="1"/>
    <row r="11538" ht="12.6" hidden="1"/>
    <row r="11539" ht="12.6" hidden="1"/>
    <row r="11540" ht="12.6" hidden="1"/>
    <row r="11541" ht="12.6" hidden="1"/>
    <row r="11542" ht="12.6" hidden="1"/>
    <row r="11543" ht="12.6" hidden="1"/>
    <row r="11544" ht="12.6" hidden="1"/>
    <row r="11545" ht="12.6" hidden="1"/>
    <row r="11546" ht="12.6" hidden="1"/>
    <row r="11547" ht="12.6" hidden="1"/>
    <row r="11548" ht="12.6" hidden="1"/>
    <row r="11549" ht="12.6" hidden="1"/>
    <row r="11550" ht="12.6" hidden="1"/>
    <row r="11551" ht="12.6" hidden="1"/>
    <row r="11552" ht="12.6" hidden="1"/>
    <row r="11553" ht="12.6" hidden="1"/>
    <row r="11554" ht="12.6" hidden="1"/>
    <row r="11555" ht="12.6" hidden="1"/>
    <row r="11556" ht="12.6" hidden="1"/>
    <row r="11557" ht="12.6" hidden="1"/>
    <row r="11558" ht="12.6" hidden="1"/>
    <row r="11559" ht="12.6" hidden="1"/>
    <row r="11560" ht="12.6" hidden="1"/>
    <row r="11561" ht="12.6" hidden="1"/>
    <row r="11562" ht="12.6" hidden="1"/>
    <row r="11563" ht="12.6" hidden="1"/>
    <row r="11564" ht="12.6" hidden="1"/>
    <row r="11565" ht="12.6" hidden="1"/>
    <row r="11566" ht="12.6" hidden="1"/>
    <row r="11567" ht="12.6" hidden="1"/>
    <row r="11568" ht="12.6" hidden="1"/>
    <row r="11569" ht="12.6" hidden="1"/>
    <row r="11570" ht="12.6" hidden="1"/>
    <row r="11571" ht="12.6" hidden="1"/>
    <row r="11572" ht="12.6" hidden="1"/>
    <row r="11573" ht="12.6" hidden="1"/>
    <row r="11574" ht="12.6" hidden="1"/>
    <row r="11575" ht="12.6" hidden="1"/>
    <row r="11576" ht="12.6" hidden="1"/>
    <row r="11577" ht="12.6" hidden="1"/>
    <row r="11578" ht="12.6" hidden="1"/>
    <row r="11579" ht="12.6" hidden="1"/>
    <row r="11580" ht="12.6" hidden="1"/>
    <row r="11581" ht="12.6" hidden="1"/>
    <row r="11582" ht="12.6" hidden="1"/>
    <row r="11583" ht="12.6" hidden="1"/>
    <row r="11584" ht="12.6" hidden="1"/>
    <row r="11585" ht="12.6" hidden="1"/>
    <row r="11586" ht="12.6" hidden="1"/>
    <row r="11587" ht="12.6" hidden="1"/>
    <row r="11588" ht="12.6" hidden="1"/>
    <row r="11589" ht="12.6" hidden="1"/>
    <row r="11590" ht="12.6" hidden="1"/>
    <row r="11591" ht="12.6" hidden="1"/>
    <row r="11592" ht="12.6" hidden="1"/>
    <row r="11593" ht="12.6" hidden="1"/>
    <row r="11594" ht="12.6" hidden="1"/>
    <row r="11595" ht="12.6" hidden="1"/>
    <row r="11596" ht="12.6" hidden="1"/>
    <row r="11597" ht="12.6" hidden="1"/>
    <row r="11598" ht="12.6" hidden="1"/>
    <row r="11599" ht="12.6" hidden="1"/>
    <row r="11600" ht="12.6" hidden="1"/>
    <row r="11601" ht="12.6" hidden="1"/>
    <row r="11602" ht="12.6" hidden="1"/>
    <row r="11603" ht="12.6" hidden="1"/>
    <row r="11604" ht="12.6" hidden="1"/>
    <row r="11605" ht="12.6" hidden="1"/>
    <row r="11606" ht="12.6" hidden="1"/>
    <row r="11607" ht="12.6" hidden="1"/>
    <row r="11608" ht="12.6" hidden="1"/>
    <row r="11609" ht="12.6" hidden="1"/>
    <row r="11610" ht="12.6" hidden="1"/>
    <row r="11611" ht="12.6" hidden="1"/>
    <row r="11612" ht="12.6" hidden="1"/>
    <row r="11613" ht="12.6" hidden="1"/>
    <row r="11614" ht="12.6" hidden="1"/>
    <row r="11615" ht="12.6" hidden="1"/>
    <row r="11616" ht="12.6" hidden="1"/>
    <row r="11617" ht="12.6" hidden="1"/>
    <row r="11618" ht="12.6" hidden="1"/>
    <row r="11619" ht="12.6" hidden="1"/>
    <row r="11620" ht="12.6" hidden="1"/>
    <row r="11621" ht="12.6" hidden="1"/>
    <row r="11622" ht="12.6" hidden="1"/>
    <row r="11623" ht="12.6" hidden="1"/>
    <row r="11624" ht="12.6" hidden="1"/>
    <row r="11625" ht="12.6" hidden="1"/>
    <row r="11626" ht="12.6" hidden="1"/>
    <row r="11627" ht="12.6" hidden="1"/>
    <row r="11628" ht="12.6" hidden="1"/>
    <row r="11629" ht="12.6" hidden="1"/>
    <row r="11630" ht="12.6" hidden="1"/>
    <row r="11631" ht="12.6" hidden="1"/>
    <row r="11632" ht="12.6" hidden="1"/>
    <row r="11633" ht="12.6" hidden="1"/>
    <row r="11634" ht="12.6" hidden="1"/>
    <row r="11635" ht="12.6" hidden="1"/>
    <row r="11636" ht="12.6" hidden="1"/>
    <row r="11637" ht="12.6" hidden="1"/>
    <row r="11638" ht="12.6" hidden="1"/>
    <row r="11639" ht="12.6" hidden="1"/>
    <row r="11640" ht="12.6" hidden="1"/>
    <row r="11641" ht="12.6" hidden="1"/>
    <row r="11642" ht="12.6" hidden="1"/>
    <row r="11643" ht="12.6" hidden="1"/>
    <row r="11644" ht="12.6" hidden="1"/>
    <row r="11645" ht="12.6" hidden="1"/>
    <row r="11646" ht="12.6" hidden="1"/>
    <row r="11647" ht="12.6" hidden="1"/>
    <row r="11648" ht="12.6" hidden="1"/>
    <row r="11649" ht="12.6" hidden="1"/>
    <row r="11650" ht="12.6" hidden="1"/>
    <row r="11651" ht="12.6" hidden="1"/>
    <row r="11652" ht="12.6" hidden="1"/>
    <row r="11653" ht="12.6" hidden="1"/>
    <row r="11654" ht="12.6" hidden="1"/>
    <row r="11655" ht="12.6" hidden="1"/>
    <row r="11656" ht="12.6" hidden="1"/>
    <row r="11657" ht="12.6" hidden="1"/>
    <row r="11658" ht="12.6" hidden="1"/>
    <row r="11659" ht="12.6" hidden="1"/>
    <row r="11660" ht="12.6" hidden="1"/>
    <row r="11661" ht="12.6" hidden="1"/>
    <row r="11662" ht="12.6" hidden="1"/>
    <row r="11663" ht="12.6" hidden="1"/>
    <row r="11664" ht="12.6" hidden="1"/>
    <row r="11665" ht="12.6" hidden="1"/>
    <row r="11666" ht="12.6" hidden="1"/>
    <row r="11667" ht="12.6" hidden="1"/>
    <row r="11668" ht="12.6" hidden="1"/>
    <row r="11669" ht="12.6" hidden="1"/>
    <row r="11670" ht="12.6" hidden="1"/>
    <row r="11671" ht="12.6" hidden="1"/>
    <row r="11672" ht="12.6" hidden="1"/>
    <row r="11673" ht="12.6" hidden="1"/>
    <row r="11674" ht="12.6" hidden="1"/>
    <row r="11675" ht="12.6" hidden="1"/>
    <row r="11676" ht="12.6" hidden="1"/>
    <row r="11677" ht="12.6" hidden="1"/>
    <row r="11678" ht="12.6" hidden="1"/>
    <row r="11679" ht="12.6" hidden="1"/>
    <row r="11680" ht="12.6" hidden="1"/>
    <row r="11681" ht="12.6" hidden="1"/>
    <row r="11682" ht="12.6" hidden="1"/>
    <row r="11683" ht="12.6" hidden="1"/>
    <row r="11684" ht="12.6" hidden="1"/>
    <row r="11685" ht="12.6" hidden="1"/>
    <row r="11686" ht="12.6" hidden="1"/>
    <row r="11687" ht="12.6" hidden="1"/>
    <row r="11688" ht="12.6" hidden="1"/>
    <row r="11689" ht="12.6" hidden="1"/>
    <row r="11690" ht="12.6" hidden="1"/>
    <row r="11691" ht="12.6" hidden="1"/>
    <row r="11692" ht="12.6" hidden="1"/>
    <row r="11693" ht="12.6" hidden="1"/>
    <row r="11694" ht="12.6" hidden="1"/>
    <row r="11695" ht="12.6" hidden="1"/>
    <row r="11696" ht="12.6" hidden="1"/>
    <row r="11697" ht="12.6" hidden="1"/>
    <row r="11698" ht="12.6" hidden="1"/>
    <row r="11699" ht="12.6" hidden="1"/>
    <row r="11700" ht="12.6" hidden="1"/>
    <row r="11701" ht="12.6" hidden="1"/>
    <row r="11702" ht="12.6" hidden="1"/>
    <row r="11703" ht="12.6" hidden="1"/>
    <row r="11704" ht="12.6" hidden="1"/>
    <row r="11705" ht="12.6" hidden="1"/>
    <row r="11706" ht="12.6" hidden="1"/>
    <row r="11707" ht="12.6" hidden="1"/>
    <row r="11708" ht="12.6" hidden="1"/>
    <row r="11709" ht="12.6" hidden="1"/>
    <row r="11710" ht="12.6" hidden="1"/>
    <row r="11711" ht="12.6" hidden="1"/>
    <row r="11712" ht="12.6" hidden="1"/>
    <row r="11713" ht="12.6" hidden="1"/>
    <row r="11714" ht="12.6" hidden="1"/>
    <row r="11715" ht="12.6" hidden="1"/>
    <row r="11716" ht="12.6" hidden="1"/>
    <row r="11717" ht="12.6" hidden="1"/>
    <row r="11718" ht="12.6" hidden="1"/>
    <row r="11719" ht="12.6" hidden="1"/>
    <row r="11720" ht="12.6" hidden="1"/>
    <row r="11721" ht="12.6" hidden="1"/>
    <row r="11722" ht="12.6" hidden="1"/>
    <row r="11723" ht="12.6" hidden="1"/>
    <row r="11724" ht="12.6" hidden="1"/>
    <row r="11725" ht="12.6" hidden="1"/>
    <row r="11726" ht="12.6" hidden="1"/>
    <row r="11727" ht="12.6" hidden="1"/>
    <row r="11728" ht="12.6" hidden="1"/>
    <row r="11729" ht="12.6" hidden="1"/>
    <row r="11730" ht="12.6" hidden="1"/>
    <row r="11731" ht="12.6" hidden="1"/>
    <row r="11732" ht="12.6" hidden="1"/>
    <row r="11733" ht="12.6" hidden="1"/>
    <row r="11734" ht="12.6" hidden="1"/>
    <row r="11735" ht="12.6" hidden="1"/>
    <row r="11736" ht="12.6" hidden="1"/>
    <row r="11737" ht="12.6" hidden="1"/>
    <row r="11738" ht="12.6" hidden="1"/>
    <row r="11739" ht="12.6" hidden="1"/>
    <row r="11740" ht="12.6" hidden="1"/>
    <row r="11741" ht="12.6" hidden="1"/>
    <row r="11742" ht="12.6" hidden="1"/>
    <row r="11743" ht="12.6" hidden="1"/>
    <row r="11744" ht="12.6" hidden="1"/>
    <row r="11745" ht="12.6" hidden="1"/>
    <row r="11746" ht="12.6" hidden="1"/>
    <row r="11747" ht="12.6" hidden="1"/>
    <row r="11748" ht="12.6" hidden="1"/>
    <row r="11749" ht="12.6" hidden="1"/>
    <row r="11750" ht="12.6" hidden="1"/>
    <row r="11751" ht="12.6" hidden="1"/>
    <row r="11752" ht="12.6" hidden="1"/>
    <row r="11753" ht="12.6" hidden="1"/>
    <row r="11754" ht="12.6" hidden="1"/>
    <row r="11755" ht="12.6" hidden="1"/>
    <row r="11756" ht="12.6" hidden="1"/>
    <row r="11757" ht="12.6" hidden="1"/>
    <row r="11758" ht="12.6" hidden="1"/>
    <row r="11759" ht="12.6" hidden="1"/>
    <row r="11760" ht="12.6" hidden="1"/>
    <row r="11761" ht="12.6" hidden="1"/>
    <row r="11762" ht="12.6" hidden="1"/>
    <row r="11763" ht="12.6" hidden="1"/>
    <row r="11764" ht="12.6" hidden="1"/>
    <row r="11765" ht="12.6" hidden="1"/>
    <row r="11766" ht="12.6" hidden="1"/>
    <row r="11767" ht="12.6" hidden="1"/>
    <row r="11768" ht="12.6" hidden="1"/>
    <row r="11769" ht="12.6" hidden="1"/>
    <row r="11770" ht="12.6" hidden="1"/>
    <row r="11771" ht="12.6" hidden="1"/>
    <row r="11772" ht="12.6" hidden="1"/>
    <row r="11773" ht="12.6" hidden="1"/>
    <row r="11774" ht="12.6" hidden="1"/>
    <row r="11775" ht="12.6" hidden="1"/>
    <row r="11776" ht="12.6" hidden="1"/>
    <row r="11777" ht="12.6" hidden="1"/>
    <row r="11778" ht="12.6" hidden="1"/>
    <row r="11779" ht="12.6" hidden="1"/>
    <row r="11780" ht="12.6" hidden="1"/>
    <row r="11781" ht="12.6" hidden="1"/>
    <row r="11782" ht="12.6" hidden="1"/>
    <row r="11783" ht="12.6" hidden="1"/>
    <row r="11784" ht="12.6" hidden="1"/>
    <row r="11785" ht="12.6" hidden="1"/>
    <row r="11786" ht="12.6" hidden="1"/>
    <row r="11787" ht="12.6" hidden="1"/>
    <row r="11788" ht="12.6" hidden="1"/>
    <row r="11789" ht="12.6" hidden="1"/>
    <row r="11790" ht="12.6" hidden="1"/>
    <row r="11791" ht="12.6" hidden="1"/>
    <row r="11792" ht="12.6" hidden="1"/>
    <row r="11793" ht="12.6" hidden="1"/>
    <row r="11794" ht="12.6" hidden="1"/>
    <row r="11795" ht="12.6" hidden="1"/>
    <row r="11796" ht="12.6" hidden="1"/>
    <row r="11797" ht="12.6" hidden="1"/>
    <row r="11798" ht="12.6" hidden="1"/>
    <row r="11799" ht="12.6" hidden="1"/>
    <row r="11800" ht="12.6" hidden="1"/>
    <row r="11801" ht="12.6" hidden="1"/>
    <row r="11802" ht="12.6" hidden="1"/>
    <row r="11803" ht="12.6" hidden="1"/>
    <row r="11804" ht="12.6" hidden="1"/>
    <row r="11805" ht="12.6" hidden="1"/>
    <row r="11806" ht="12.6" hidden="1"/>
    <row r="11807" ht="12.6" hidden="1"/>
    <row r="11808" ht="12.6" hidden="1"/>
    <row r="11809" ht="12.6" hidden="1"/>
    <row r="11810" ht="12.6" hidden="1"/>
    <row r="11811" ht="12.6" hidden="1"/>
    <row r="11812" ht="12.6" hidden="1"/>
    <row r="11813" ht="12.6" hidden="1"/>
    <row r="11814" ht="12.6" hidden="1"/>
    <row r="11815" ht="12.6" hidden="1"/>
    <row r="11816" ht="12.6" hidden="1"/>
    <row r="11817" ht="12.6" hidden="1"/>
    <row r="11818" ht="12.6" hidden="1"/>
    <row r="11819" ht="12.6" hidden="1"/>
    <row r="11820" ht="12.6" hidden="1"/>
    <row r="11821" ht="12.6" hidden="1"/>
    <row r="11822" ht="12.6" hidden="1"/>
    <row r="11823" ht="12.6" hidden="1"/>
    <row r="11824" ht="12.6" hidden="1"/>
    <row r="11825" ht="12.6" hidden="1"/>
    <row r="11826" ht="12.6" hidden="1"/>
    <row r="11827" ht="12.6" hidden="1"/>
    <row r="11828" ht="12.6" hidden="1"/>
    <row r="11829" ht="12.6" hidden="1"/>
    <row r="11830" ht="12.6" hidden="1"/>
    <row r="11831" ht="12.6" hidden="1"/>
    <row r="11832" ht="12.6" hidden="1"/>
    <row r="11833" ht="12.6" hidden="1"/>
    <row r="11834" ht="12.6" hidden="1"/>
    <row r="11835" ht="12.6" hidden="1"/>
    <row r="11836" ht="12.6" hidden="1"/>
    <row r="11837" ht="12.6" hidden="1"/>
    <row r="11838" ht="12.6" hidden="1"/>
    <row r="11839" ht="12.6" hidden="1"/>
    <row r="11840" ht="12.6" hidden="1"/>
    <row r="11841" ht="12.6" hidden="1"/>
    <row r="11842" ht="12.6" hidden="1"/>
    <row r="11843" ht="12.6" hidden="1"/>
    <row r="11844" ht="12.6" hidden="1"/>
    <row r="11845" ht="12.6" hidden="1"/>
    <row r="11846" ht="12.6" hidden="1"/>
    <row r="11847" ht="12.6" hidden="1"/>
    <row r="11848" ht="12.6" hidden="1"/>
    <row r="11849" ht="12.6" hidden="1"/>
    <row r="11850" ht="12.6" hidden="1"/>
    <row r="11851" ht="12.6" hidden="1"/>
    <row r="11852" ht="12.6" hidden="1"/>
    <row r="11853" ht="12.6" hidden="1"/>
    <row r="11854" ht="12.6" hidden="1"/>
    <row r="11855" ht="12.6" hidden="1"/>
    <row r="11856" ht="12.6" hidden="1"/>
    <row r="11857" ht="12.6" hidden="1"/>
    <row r="11858" ht="12.6" hidden="1"/>
    <row r="11859" ht="12.6" hidden="1"/>
    <row r="11860" ht="12.6" hidden="1"/>
    <row r="11861" ht="12.6" hidden="1"/>
    <row r="11862" ht="12.6" hidden="1"/>
    <row r="11863" ht="12.6" hidden="1"/>
    <row r="11864" ht="12.6" hidden="1"/>
    <row r="11865" ht="12.6" hidden="1"/>
    <row r="11866" ht="12.6" hidden="1"/>
    <row r="11867" ht="12.6" hidden="1"/>
    <row r="11868" ht="12.6" hidden="1"/>
    <row r="11869" ht="12.6" hidden="1"/>
    <row r="11870" ht="12.6" hidden="1"/>
    <row r="11871" ht="12.6" hidden="1"/>
    <row r="11872" ht="12.6" hidden="1"/>
    <row r="11873" ht="12.6" hidden="1"/>
    <row r="11874" ht="12.6" hidden="1"/>
    <row r="11875" ht="12.6" hidden="1"/>
    <row r="11876" ht="12.6" hidden="1"/>
    <row r="11877" ht="12.6" hidden="1"/>
    <row r="11878" ht="12.6" hidden="1"/>
    <row r="11879" ht="12.6" hidden="1"/>
    <row r="11880" ht="12.6" hidden="1"/>
    <row r="11881" ht="12.6" hidden="1"/>
    <row r="11882" ht="12.6" hidden="1"/>
    <row r="11883" ht="12.6" hidden="1"/>
    <row r="11884" ht="12.6" hidden="1"/>
    <row r="11885" ht="12.6" hidden="1"/>
    <row r="11886" ht="12.6" hidden="1"/>
    <row r="11887" ht="12.6" hidden="1"/>
    <row r="11888" ht="12.6" hidden="1"/>
    <row r="11889" ht="12.6" hidden="1"/>
    <row r="11890" ht="12.6" hidden="1"/>
    <row r="11891" ht="12.6" hidden="1"/>
    <row r="11892" ht="12.6" hidden="1"/>
    <row r="11893" ht="12.6" hidden="1"/>
    <row r="11894" ht="12.6" hidden="1"/>
    <row r="11895" ht="12.6" hidden="1"/>
    <row r="11896" ht="12.6" hidden="1"/>
    <row r="11897" ht="12.6" hidden="1"/>
    <row r="11898" ht="12.6" hidden="1"/>
    <row r="11899" ht="12.6" hidden="1"/>
    <row r="11900" ht="12.6" hidden="1"/>
    <row r="11901" ht="12.6" hidden="1"/>
    <row r="11902" ht="12.6" hidden="1"/>
    <row r="11903" ht="12.6" hidden="1"/>
    <row r="11904" ht="12.6" hidden="1"/>
    <row r="11905" ht="12.6" hidden="1"/>
    <row r="11906" ht="12.6" hidden="1"/>
    <row r="11907" ht="12.6" hidden="1"/>
    <row r="11908" ht="12.6" hidden="1"/>
    <row r="11909" ht="12.6" hidden="1"/>
    <row r="11910" ht="12.6" hidden="1"/>
    <row r="11911" ht="12.6" hidden="1"/>
    <row r="11912" ht="12.6" hidden="1"/>
    <row r="11913" ht="12.6" hidden="1"/>
    <row r="11914" ht="12.6" hidden="1"/>
    <row r="11915" ht="12.6" hidden="1"/>
    <row r="11916" ht="12.6" hidden="1"/>
    <row r="11917" ht="12.6" hidden="1"/>
    <row r="11918" ht="12.6" hidden="1"/>
    <row r="11919" ht="12.6" hidden="1"/>
    <row r="11920" ht="12.6" hidden="1"/>
    <row r="11921" ht="12.6" hidden="1"/>
    <row r="11922" ht="12.6" hidden="1"/>
    <row r="11923" ht="12.6" hidden="1"/>
    <row r="11924" ht="12.6" hidden="1"/>
    <row r="11925" ht="12.6" hidden="1"/>
    <row r="11926" ht="12.6" hidden="1"/>
    <row r="11927" ht="12.6" hidden="1"/>
    <row r="11928" ht="12.6" hidden="1"/>
    <row r="11929" ht="12.6" hidden="1"/>
    <row r="11930" ht="12.6" hidden="1"/>
    <row r="11931" ht="12.6" hidden="1"/>
    <row r="11932" ht="12.6" hidden="1"/>
    <row r="11933" ht="12.6" hidden="1"/>
    <row r="11934" ht="12.6" hidden="1"/>
    <row r="11935" ht="12.6" hidden="1"/>
    <row r="11936" ht="12.6" hidden="1"/>
    <row r="11937" ht="12.6" hidden="1"/>
    <row r="11938" ht="12.6" hidden="1"/>
    <row r="11939" ht="12.6" hidden="1"/>
    <row r="11940" ht="12.6" hidden="1"/>
    <row r="11941" ht="12.6" hidden="1"/>
    <row r="11942" ht="12.6" hidden="1"/>
    <row r="11943" ht="12.6" hidden="1"/>
    <row r="11944" ht="12.6" hidden="1"/>
    <row r="11945" ht="12.6" hidden="1"/>
    <row r="11946" ht="12.6" hidden="1"/>
    <row r="11947" ht="12.6" hidden="1"/>
    <row r="11948" ht="12.6" hidden="1"/>
    <row r="11949" ht="12.6" hidden="1"/>
    <row r="11950" ht="12.6" hidden="1"/>
    <row r="11951" ht="12.6" hidden="1"/>
    <row r="11952" ht="12.6" hidden="1"/>
    <row r="11953" ht="12.6" hidden="1"/>
    <row r="11954" ht="12.6" hidden="1"/>
    <row r="11955" ht="12.6" hidden="1"/>
    <row r="11956" ht="12.6" hidden="1"/>
    <row r="11957" ht="12.6" hidden="1"/>
    <row r="11958" ht="12.6" hidden="1"/>
    <row r="11959" ht="12.6" hidden="1"/>
    <row r="11960" ht="12.6" hidden="1"/>
    <row r="11961" ht="12.6" hidden="1"/>
    <row r="11962" ht="12.6" hidden="1"/>
    <row r="11963" ht="12.6" hidden="1"/>
    <row r="11964" ht="12.6" hidden="1"/>
    <row r="11965" ht="12.6" hidden="1"/>
    <row r="11966" ht="12.6" hidden="1"/>
    <row r="11967" ht="12.6" hidden="1"/>
    <row r="11968" ht="12.6" hidden="1"/>
    <row r="11969" ht="12.6" hidden="1"/>
    <row r="11970" ht="12.6" hidden="1"/>
    <row r="11971" ht="12.6" hidden="1"/>
    <row r="11972" ht="12.6" hidden="1"/>
    <row r="11973" ht="12.6" hidden="1"/>
    <row r="11974" ht="12.6" hidden="1"/>
    <row r="11975" ht="12.6" hidden="1"/>
    <row r="11976" ht="12.6" hidden="1"/>
    <row r="11977" ht="12.6" hidden="1"/>
    <row r="11978" ht="12.6" hidden="1"/>
    <row r="11979" ht="12.6" hidden="1"/>
    <row r="11980" ht="12.6" hidden="1"/>
    <row r="11981" ht="12.6" hidden="1"/>
    <row r="11982" ht="12.6" hidden="1"/>
    <row r="11983" ht="12.6" hidden="1"/>
    <row r="11984" ht="12.6" hidden="1"/>
    <row r="11985" ht="12.6" hidden="1"/>
    <row r="11986" ht="12.6" hidden="1"/>
    <row r="11987" ht="12.6" hidden="1"/>
    <row r="11988" ht="12.6" hidden="1"/>
    <row r="11989" ht="12.6" hidden="1"/>
    <row r="11990" ht="12.6" hidden="1"/>
    <row r="11991" ht="12.6" hidden="1"/>
    <row r="11992" ht="12.6" hidden="1"/>
    <row r="11993" ht="12.6" hidden="1"/>
    <row r="11994" ht="12.6" hidden="1"/>
    <row r="11995" ht="12.6" hidden="1"/>
    <row r="11996" ht="12.6" hidden="1"/>
    <row r="11997" ht="12.6" hidden="1"/>
    <row r="11998" ht="12.6" hidden="1"/>
    <row r="11999" ht="12.6" hidden="1"/>
    <row r="12000" ht="12.6" hidden="1"/>
    <row r="12001" ht="12.6" hidden="1"/>
    <row r="12002" ht="12.6" hidden="1"/>
    <row r="12003" ht="12.6" hidden="1"/>
    <row r="12004" ht="12.6" hidden="1"/>
    <row r="12005" ht="12.6" hidden="1"/>
    <row r="12006" ht="12.6" hidden="1"/>
    <row r="12007" ht="12.6" hidden="1"/>
    <row r="12008" ht="12.6" hidden="1"/>
    <row r="12009" ht="12.6" hidden="1"/>
    <row r="12010" ht="12.6" hidden="1"/>
    <row r="12011" ht="12.6" hidden="1"/>
    <row r="12012" ht="12.6" hidden="1"/>
    <row r="12013" ht="12.6" hidden="1"/>
    <row r="12014" ht="12.6" hidden="1"/>
    <row r="12015" ht="12.6" hidden="1"/>
    <row r="12016" ht="12.6" hidden="1"/>
    <row r="12017" ht="12.6" hidden="1"/>
    <row r="12018" ht="12.6" hidden="1"/>
    <row r="12019" ht="12.6" hidden="1"/>
    <row r="12020" ht="12.6" hidden="1"/>
    <row r="12021" ht="12.6" hidden="1"/>
    <row r="12022" ht="12.6" hidden="1"/>
    <row r="12023" ht="12.6" hidden="1"/>
    <row r="12024" ht="12.6" hidden="1"/>
    <row r="12025" ht="12.6" hidden="1"/>
    <row r="12026" ht="12.6" hidden="1"/>
    <row r="12027" ht="12.6" hidden="1"/>
    <row r="12028" ht="12.6" hidden="1"/>
    <row r="12029" ht="12.6" hidden="1"/>
    <row r="12030" ht="12.6" hidden="1"/>
    <row r="12031" ht="12.6" hidden="1"/>
    <row r="12032" ht="12.6" hidden="1"/>
    <row r="12033" ht="12.6" hidden="1"/>
    <row r="12034" ht="12.6" hidden="1"/>
    <row r="12035" ht="12.6" hidden="1"/>
    <row r="12036" ht="12.6" hidden="1"/>
    <row r="12037" ht="12.6" hidden="1"/>
    <row r="12038" ht="12.6" hidden="1"/>
    <row r="12039" ht="12.6" hidden="1"/>
    <row r="12040" ht="12.6" hidden="1"/>
    <row r="12041" ht="12.6" hidden="1"/>
    <row r="12042" ht="12.6" hidden="1"/>
    <row r="12043" ht="12.6" hidden="1"/>
    <row r="12044" ht="12.6" hidden="1"/>
    <row r="12045" ht="12.6" hidden="1"/>
    <row r="12046" ht="12.6" hidden="1"/>
    <row r="12047" ht="12.6" hidden="1"/>
    <row r="12048" ht="12.6" hidden="1"/>
    <row r="12049" ht="12.6" hidden="1"/>
    <row r="12050" ht="12.6" hidden="1"/>
    <row r="12051" ht="12.6" hidden="1"/>
    <row r="12052" ht="12.6" hidden="1"/>
    <row r="12053" ht="12.6" hidden="1"/>
    <row r="12054" ht="12.6" hidden="1"/>
    <row r="12055" ht="12.6" hidden="1"/>
    <row r="12056" ht="12.6" hidden="1"/>
    <row r="12057" ht="12.6" hidden="1"/>
    <row r="12058" ht="12.6" hidden="1"/>
    <row r="12059" ht="12.6" hidden="1"/>
    <row r="12060" ht="12.6" hidden="1"/>
    <row r="12061" ht="12.6" hidden="1"/>
    <row r="12062" ht="12.6" hidden="1"/>
    <row r="12063" ht="12.6" hidden="1"/>
    <row r="12064" ht="12.6" hidden="1"/>
    <row r="12065" ht="12.6" hidden="1"/>
    <row r="12066" ht="12.6" hidden="1"/>
    <row r="12067" ht="12.6" hidden="1"/>
    <row r="12068" ht="12.6" hidden="1"/>
    <row r="12069" ht="12.6" hidden="1"/>
    <row r="12070" ht="12.6" hidden="1"/>
    <row r="12071" ht="12.6" hidden="1"/>
    <row r="12072" ht="12.6" hidden="1"/>
    <row r="12073" ht="12.6" hidden="1"/>
    <row r="12074" ht="12.6" hidden="1"/>
    <row r="12075" ht="12.6" hidden="1"/>
    <row r="12076" ht="12.6" hidden="1"/>
    <row r="12077" ht="12.6" hidden="1"/>
    <row r="12078" ht="12.6" hidden="1"/>
    <row r="12079" ht="12.6" hidden="1"/>
    <row r="12080" ht="12.6" hidden="1"/>
    <row r="12081" ht="12.6" hidden="1"/>
    <row r="12082" ht="12.6" hidden="1"/>
    <row r="12083" ht="12.6" hidden="1"/>
    <row r="12084" ht="12.6" hidden="1"/>
    <row r="12085" ht="12.6" hidden="1"/>
    <row r="12086" ht="12.6" hidden="1"/>
    <row r="12087" ht="12.6" hidden="1"/>
    <row r="12088" ht="12.6" hidden="1"/>
    <row r="12089" ht="12.6" hidden="1"/>
    <row r="12090" ht="12.6" hidden="1"/>
    <row r="12091" ht="12.6" hidden="1"/>
    <row r="12092" ht="12.6" hidden="1"/>
    <row r="12093" ht="12.6" hidden="1"/>
    <row r="12094" ht="12.6" hidden="1"/>
    <row r="12095" ht="12.6" hidden="1"/>
    <row r="12096" ht="12.6" hidden="1"/>
    <row r="12097" ht="12.6" hidden="1"/>
    <row r="12098" ht="12.6" hidden="1"/>
    <row r="12099" ht="12.6" hidden="1"/>
    <row r="12100" ht="12.6" hidden="1"/>
    <row r="12101" ht="12.6" hidden="1"/>
    <row r="12102" ht="12.6" hidden="1"/>
    <row r="12103" ht="12.6" hidden="1"/>
    <row r="12104" ht="12.6" hidden="1"/>
    <row r="12105" ht="12.6" hidden="1"/>
    <row r="12106" ht="12.6" hidden="1"/>
    <row r="12107" ht="12.6" hidden="1"/>
    <row r="12108" ht="12.6" hidden="1"/>
    <row r="12109" ht="12.6" hidden="1"/>
    <row r="12110" ht="12.6" hidden="1"/>
    <row r="12111" ht="12.6" hidden="1"/>
    <row r="12112" ht="12.6" hidden="1"/>
    <row r="12113" ht="12.6" hidden="1"/>
    <row r="12114" ht="12.6" hidden="1"/>
    <row r="12115" ht="12.6" hidden="1"/>
    <row r="12116" ht="12.6" hidden="1"/>
    <row r="12117" ht="12.6" hidden="1"/>
    <row r="12118" ht="12.6" hidden="1"/>
    <row r="12119" ht="12.6" hidden="1"/>
    <row r="12120" ht="12.6" hidden="1"/>
    <row r="12121" ht="12.6" hidden="1"/>
    <row r="12122" ht="12.6" hidden="1"/>
    <row r="12123" ht="12.6" hidden="1"/>
    <row r="12124" ht="12.6" hidden="1"/>
    <row r="12125" ht="12.6" hidden="1"/>
    <row r="12126" ht="12.6" hidden="1"/>
    <row r="12127" ht="12.6" hidden="1"/>
    <row r="12128" ht="12.6" hidden="1"/>
    <row r="12129" ht="12.6" hidden="1"/>
    <row r="12130" ht="12.6" hidden="1"/>
    <row r="12131" ht="12.6" hidden="1"/>
    <row r="12132" ht="12.6" hidden="1"/>
    <row r="12133" ht="12.6" hidden="1"/>
    <row r="12134" ht="12.6" hidden="1"/>
    <row r="12135" ht="12.6" hidden="1"/>
    <row r="12136" ht="12.6" hidden="1"/>
    <row r="12137" ht="12.6" hidden="1"/>
    <row r="12138" ht="12.6" hidden="1"/>
    <row r="12139" ht="12.6" hidden="1"/>
    <row r="12140" ht="12.6" hidden="1"/>
    <row r="12141" ht="12.6" hidden="1"/>
    <row r="12142" ht="12.6" hidden="1"/>
    <row r="12143" ht="12.6" hidden="1"/>
    <row r="12144" ht="12.6" hidden="1"/>
    <row r="12145" ht="12.6" hidden="1"/>
    <row r="12146" ht="12.6" hidden="1"/>
    <row r="12147" ht="12.6" hidden="1"/>
    <row r="12148" ht="12.6" hidden="1"/>
    <row r="12149" ht="12.6" hidden="1"/>
    <row r="12150" ht="12.6" hidden="1"/>
    <row r="12151" ht="12.6" hidden="1"/>
    <row r="12152" ht="12.6" hidden="1"/>
    <row r="12153" ht="12.6" hidden="1"/>
    <row r="12154" ht="12.6" hidden="1"/>
    <row r="12155" ht="12.6" hidden="1"/>
    <row r="12156" ht="12.6" hidden="1"/>
    <row r="12157" ht="12.6" hidden="1"/>
    <row r="12158" ht="12.6" hidden="1"/>
    <row r="12159" ht="12.6" hidden="1"/>
    <row r="12160" ht="12.6" hidden="1"/>
    <row r="12161" ht="12.6" hidden="1"/>
    <row r="12162" ht="12.6" hidden="1"/>
    <row r="12163" ht="12.6" hidden="1"/>
    <row r="12164" ht="12.6" hidden="1"/>
    <row r="12165" ht="12.6" hidden="1"/>
    <row r="12166" ht="12.6" hidden="1"/>
    <row r="12167" ht="12.6" hidden="1"/>
    <row r="12168" ht="12.6" hidden="1"/>
    <row r="12169" ht="12.6" hidden="1"/>
    <row r="12170" ht="12.6" hidden="1"/>
    <row r="12171" ht="12.6" hidden="1"/>
    <row r="12172" ht="12.6" hidden="1"/>
    <row r="12173" ht="12.6" hidden="1"/>
    <row r="12174" ht="12.6" hidden="1"/>
    <row r="12175" ht="12.6" hidden="1"/>
    <row r="12176" ht="12.6" hidden="1"/>
    <row r="12177" ht="12.6" hidden="1"/>
    <row r="12178" ht="12.6" hidden="1"/>
    <row r="12179" ht="12.6" hidden="1"/>
    <row r="12180" ht="12.6" hidden="1"/>
    <row r="12181" ht="12.6" hidden="1"/>
    <row r="12182" ht="12.6" hidden="1"/>
    <row r="12183" ht="12.6" hidden="1"/>
    <row r="12184" ht="12.6" hidden="1"/>
    <row r="12185" ht="12.6" hidden="1"/>
    <row r="12186" ht="12.6" hidden="1"/>
    <row r="12187" ht="12.6" hidden="1"/>
    <row r="12188" ht="12.6" hidden="1"/>
    <row r="12189" ht="12.6" hidden="1"/>
    <row r="12190" ht="12.6" hidden="1"/>
    <row r="12191" ht="12.6" hidden="1"/>
    <row r="12192" ht="12.6" hidden="1"/>
    <row r="12193" ht="12.6" hidden="1"/>
    <row r="12194" ht="12.6" hidden="1"/>
    <row r="12195" ht="12.6" hidden="1"/>
    <row r="12196" ht="12.6" hidden="1"/>
    <row r="12197" ht="12.6" hidden="1"/>
    <row r="12198" ht="12.6" hidden="1"/>
    <row r="12199" ht="12.6" hidden="1"/>
    <row r="12200" ht="12.6" hidden="1"/>
    <row r="12201" ht="12.6" hidden="1"/>
    <row r="12202" ht="12.6" hidden="1"/>
    <row r="12203" ht="12.6" hidden="1"/>
    <row r="12204" ht="12.6" hidden="1"/>
    <row r="12205" ht="12.6" hidden="1"/>
    <row r="12206" ht="12.6" hidden="1"/>
    <row r="12207" ht="12.6" hidden="1"/>
    <row r="12208" ht="12.6" hidden="1"/>
    <row r="12209" ht="12.6" hidden="1"/>
    <row r="12210" ht="12.6" hidden="1"/>
    <row r="12211" ht="12.6" hidden="1"/>
    <row r="12212" ht="12.6" hidden="1"/>
    <row r="12213" ht="12.6" hidden="1"/>
    <row r="12214" ht="12.6" hidden="1"/>
    <row r="12215" ht="12.6" hidden="1"/>
    <row r="12216" ht="12.6" hidden="1"/>
    <row r="12217" ht="12.6" hidden="1"/>
    <row r="12218" ht="12.6" hidden="1"/>
    <row r="12219" ht="12.6" hidden="1"/>
    <row r="12220" ht="12.6" hidden="1"/>
    <row r="12221" ht="12.6" hidden="1"/>
    <row r="12222" ht="12.6" hidden="1"/>
    <row r="12223" ht="12.6" hidden="1"/>
    <row r="12224" ht="12.6" hidden="1"/>
    <row r="12225" ht="12.6" hidden="1"/>
    <row r="12226" ht="12.6" hidden="1"/>
    <row r="12227" ht="12.6" hidden="1"/>
    <row r="12228" ht="12.6" hidden="1"/>
    <row r="12229" ht="12.6" hidden="1"/>
    <row r="12230" ht="12.6" hidden="1"/>
    <row r="12231" ht="12.6" hidden="1"/>
    <row r="12232" ht="12.6" hidden="1"/>
    <row r="12233" ht="12.6" hidden="1"/>
    <row r="12234" ht="12.6" hidden="1"/>
    <row r="12235" ht="12.6" hidden="1"/>
    <row r="12236" ht="12.6" hidden="1"/>
    <row r="12237" ht="12.6" hidden="1"/>
    <row r="12238" ht="12.6" hidden="1"/>
    <row r="12239" ht="12.6" hidden="1"/>
    <row r="12240" ht="12.6" hidden="1"/>
    <row r="12241" ht="12.6" hidden="1"/>
    <row r="12242" ht="12.6" hidden="1"/>
    <row r="12243" ht="12.6" hidden="1"/>
    <row r="12244" ht="12.6" hidden="1"/>
    <row r="12245" ht="12.6" hidden="1"/>
    <row r="12246" ht="12.6" hidden="1"/>
    <row r="12247" ht="12.6" hidden="1"/>
    <row r="12248" ht="12.6" hidden="1"/>
    <row r="12249" ht="12.6" hidden="1"/>
    <row r="12250" ht="12.6" hidden="1"/>
    <row r="12251" ht="12.6" hidden="1"/>
    <row r="12252" ht="12.6" hidden="1"/>
    <row r="12253" ht="12.6" hidden="1"/>
    <row r="12254" ht="12.6" hidden="1"/>
    <row r="12255" ht="12.6" hidden="1"/>
    <row r="12256" ht="12.6" hidden="1"/>
    <row r="12257" ht="12.6" hidden="1"/>
    <row r="12258" ht="12.6" hidden="1"/>
    <row r="12259" ht="12.6" hidden="1"/>
    <row r="12260" ht="12.6" hidden="1"/>
    <row r="12261" ht="12.6" hidden="1"/>
    <row r="12262" ht="12.6" hidden="1"/>
    <row r="12263" ht="12.6" hidden="1"/>
    <row r="12264" ht="12.6" hidden="1"/>
    <row r="12265" ht="12.6" hidden="1"/>
    <row r="12266" ht="12.6" hidden="1"/>
    <row r="12267" ht="12.6" hidden="1"/>
    <row r="12268" ht="12.6" hidden="1"/>
    <row r="12269" ht="12.6" hidden="1"/>
    <row r="12270" ht="12.6" hidden="1"/>
    <row r="12271" ht="12.6" hidden="1"/>
    <row r="12272" ht="12.6" hidden="1"/>
    <row r="12273" ht="12.6" hidden="1"/>
    <row r="12274" ht="12.6" hidden="1"/>
    <row r="12275" ht="12.6" hidden="1"/>
    <row r="12276" ht="12.6" hidden="1"/>
    <row r="12277" ht="12.6" hidden="1"/>
    <row r="12278" ht="12.6" hidden="1"/>
    <row r="12279" ht="12.6" hidden="1"/>
    <row r="12280" ht="12.6" hidden="1"/>
    <row r="12281" ht="12.6" hidden="1"/>
    <row r="12282" ht="12.6" hidden="1"/>
    <row r="12283" ht="12.6" hidden="1"/>
    <row r="12284" ht="12.6" hidden="1"/>
    <row r="12285" ht="12.6" hidden="1"/>
    <row r="12286" ht="12.6" hidden="1"/>
    <row r="12287" ht="12.6" hidden="1"/>
    <row r="12288" ht="12.6" hidden="1"/>
    <row r="12289" ht="12.6" hidden="1"/>
    <row r="12290" ht="12.6" hidden="1"/>
    <row r="12291" ht="12.6" hidden="1"/>
    <row r="12292" ht="12.6" hidden="1"/>
    <row r="12293" ht="12.6" hidden="1"/>
    <row r="12294" ht="12.6" hidden="1"/>
    <row r="12295" ht="12.6" hidden="1"/>
    <row r="12296" ht="12.6" hidden="1"/>
    <row r="12297" ht="12.6" hidden="1"/>
    <row r="12298" ht="12.6" hidden="1"/>
    <row r="12299" ht="12.6" hidden="1"/>
    <row r="12300" ht="12.6" hidden="1"/>
    <row r="12301" ht="12.6" hidden="1"/>
    <row r="12302" ht="12.6" hidden="1"/>
    <row r="12303" ht="12.6" hidden="1"/>
    <row r="12304" ht="12.6" hidden="1"/>
    <row r="12305" ht="12.6" hidden="1"/>
    <row r="12306" ht="12.6" hidden="1"/>
    <row r="12307" ht="12.6" hidden="1"/>
    <row r="12308" ht="12.6" hidden="1"/>
    <row r="12309" ht="12.6" hidden="1"/>
    <row r="12310" ht="12.6" hidden="1"/>
    <row r="12311" ht="12.6" hidden="1"/>
    <row r="12312" ht="12.6" hidden="1"/>
    <row r="12313" ht="12.6" hidden="1"/>
    <row r="12314" ht="12.6" hidden="1"/>
    <row r="12315" ht="12.6" hidden="1"/>
    <row r="12316" ht="12.6" hidden="1"/>
    <row r="12317" ht="12.6" hidden="1"/>
    <row r="12318" ht="12.6" hidden="1"/>
    <row r="12319" ht="12.6" hidden="1"/>
    <row r="12320" ht="12.6" hidden="1"/>
    <row r="12321" ht="12.6" hidden="1"/>
    <row r="12322" ht="12.6" hidden="1"/>
    <row r="12323" ht="12.6" hidden="1"/>
    <row r="12324" ht="12.6" hidden="1"/>
    <row r="12325" ht="12.6" hidden="1"/>
    <row r="12326" ht="12.6" hidden="1"/>
    <row r="12327" ht="12.6" hidden="1"/>
    <row r="12328" ht="12.6" hidden="1"/>
    <row r="12329" ht="12.6" hidden="1"/>
    <row r="12330" ht="12.6" hidden="1"/>
    <row r="12331" ht="12.6" hidden="1"/>
    <row r="12332" ht="12.6" hidden="1"/>
    <row r="12333" ht="12.6" hidden="1"/>
    <row r="12334" ht="12.6" hidden="1"/>
    <row r="12335" ht="12.6" hidden="1"/>
    <row r="12336" ht="12.6" hidden="1"/>
    <row r="12337" ht="12.6" hidden="1"/>
    <row r="12338" ht="12.6" hidden="1"/>
    <row r="12339" ht="12.6" hidden="1"/>
    <row r="12340" ht="12.6" hidden="1"/>
    <row r="12341" ht="12.6" hidden="1"/>
    <row r="12342" ht="12.6" hidden="1"/>
    <row r="12343" ht="12.6" hidden="1"/>
    <row r="12344" ht="12.6" hidden="1"/>
    <row r="12345" ht="12.6" hidden="1"/>
    <row r="12346" ht="12.6" hidden="1"/>
    <row r="12347" ht="12.6" hidden="1"/>
    <row r="12348" ht="12.6" hidden="1"/>
    <row r="12349" ht="12.6" hidden="1"/>
    <row r="12350" ht="12.6" hidden="1"/>
    <row r="12351" ht="12.6" hidden="1"/>
    <row r="12352" ht="12.6" hidden="1"/>
    <row r="12353" ht="12.6" hidden="1"/>
    <row r="12354" ht="12.6" hidden="1"/>
    <row r="12355" ht="12.6" hidden="1"/>
    <row r="12356" ht="12.6" hidden="1"/>
    <row r="12357" ht="12.6" hidden="1"/>
    <row r="12358" ht="12.6" hidden="1"/>
    <row r="12359" ht="12.6" hidden="1"/>
    <row r="12360" ht="12.6" hidden="1"/>
    <row r="12361" ht="12.6" hidden="1"/>
    <row r="12362" ht="12.6" hidden="1"/>
    <row r="12363" ht="12.6" hidden="1"/>
    <row r="12364" ht="12.6" hidden="1"/>
    <row r="12365" ht="12.6" hidden="1"/>
    <row r="12366" ht="12.6" hidden="1"/>
    <row r="12367" ht="12.6" hidden="1"/>
    <row r="12368" ht="12.6" hidden="1"/>
    <row r="12369" ht="12.6" hidden="1"/>
    <row r="12370" ht="12.6" hidden="1"/>
    <row r="12371" ht="12.6" hidden="1"/>
    <row r="12372" ht="12.6" hidden="1"/>
    <row r="12373" ht="12.6" hidden="1"/>
    <row r="12374" ht="12.6" hidden="1"/>
    <row r="12375" ht="12.6" hidden="1"/>
    <row r="12376" ht="12.6" hidden="1"/>
    <row r="12377" ht="12.6" hidden="1"/>
    <row r="12378" ht="12.6" hidden="1"/>
    <row r="12379" ht="12.6" hidden="1"/>
    <row r="12380" ht="12.6" hidden="1"/>
    <row r="12381" ht="12.6" hidden="1"/>
    <row r="12382" ht="12.6" hidden="1"/>
    <row r="12383" ht="12.6" hidden="1"/>
    <row r="12384" ht="12.6" hidden="1"/>
    <row r="12385" ht="12.6" hidden="1"/>
    <row r="12386" ht="12.6" hidden="1"/>
    <row r="12387" ht="12.6" hidden="1"/>
    <row r="12388" ht="12.6" hidden="1"/>
    <row r="12389" ht="12.6" hidden="1"/>
    <row r="12390" ht="12.6" hidden="1"/>
    <row r="12391" ht="12.6" hidden="1"/>
    <row r="12392" ht="12.6" hidden="1"/>
    <row r="12393" ht="12.6" hidden="1"/>
    <row r="12394" ht="12.6" hidden="1"/>
    <row r="12395" ht="12.6" hidden="1"/>
    <row r="12396" ht="12.6" hidden="1"/>
    <row r="12397" ht="12.6" hidden="1"/>
    <row r="12398" ht="12.6" hidden="1"/>
    <row r="12399" ht="12.6" hidden="1"/>
    <row r="12400" ht="12.6" hidden="1"/>
    <row r="12401" ht="12.6" hidden="1"/>
    <row r="12402" ht="12.6" hidden="1"/>
    <row r="12403" ht="12.6" hidden="1"/>
    <row r="12404" ht="12.6" hidden="1"/>
    <row r="12405" ht="12.6" hidden="1"/>
    <row r="12406" ht="12.6" hidden="1"/>
    <row r="12407" ht="12.6" hidden="1"/>
    <row r="12408" ht="12.6" hidden="1"/>
    <row r="12409" ht="12.6" hidden="1"/>
    <row r="12410" ht="12.6" hidden="1"/>
    <row r="12411" ht="12.6" hidden="1"/>
    <row r="12412" ht="12.6" hidden="1"/>
    <row r="12413" ht="12.6" hidden="1"/>
    <row r="12414" ht="12.6" hidden="1"/>
    <row r="12415" ht="12.6" hidden="1"/>
    <row r="12416" ht="12.6" hidden="1"/>
    <row r="12417" ht="12.6" hidden="1"/>
    <row r="12418" ht="12.6" hidden="1"/>
    <row r="12419" ht="12.6" hidden="1"/>
    <row r="12420" ht="12.6" hidden="1"/>
    <row r="12421" ht="12.6" hidden="1"/>
    <row r="12422" ht="12.6" hidden="1"/>
    <row r="12423" ht="12.6" hidden="1"/>
    <row r="12424" ht="12.6" hidden="1"/>
    <row r="12425" ht="12.6" hidden="1"/>
    <row r="12426" ht="12.6" hidden="1"/>
    <row r="12427" ht="12.6" hidden="1"/>
    <row r="12428" ht="12.6" hidden="1"/>
    <row r="12429" ht="12.6" hidden="1"/>
    <row r="12430" ht="12.6" hidden="1"/>
    <row r="12431" ht="12.6" hidden="1"/>
    <row r="12432" ht="12.6" hidden="1"/>
    <row r="12433" ht="12.6" hidden="1"/>
    <row r="12434" ht="12.6" hidden="1"/>
    <row r="12435" ht="12.6" hidden="1"/>
    <row r="12436" ht="12.6" hidden="1"/>
    <row r="12437" ht="12.6" hidden="1"/>
    <row r="12438" ht="12.6" hidden="1"/>
    <row r="12439" ht="12.6" hidden="1"/>
    <row r="12440" ht="12.6" hidden="1"/>
    <row r="12441" ht="12.6" hidden="1"/>
    <row r="12442" ht="12.6" hidden="1"/>
    <row r="12443" ht="12.6" hidden="1"/>
    <row r="12444" ht="12.6" hidden="1"/>
    <row r="12445" ht="12.6" hidden="1"/>
    <row r="12446" ht="12.6" hidden="1"/>
    <row r="12447" ht="12.6" hidden="1"/>
    <row r="12448" ht="12.6" hidden="1"/>
    <row r="12449" ht="12.6" hidden="1"/>
    <row r="12450" ht="12.6" hidden="1"/>
    <row r="12451" ht="12.6" hidden="1"/>
    <row r="12452" ht="12.6" hidden="1"/>
    <row r="12453" ht="12.6" hidden="1"/>
    <row r="12454" ht="12.6" hidden="1"/>
    <row r="12455" ht="12.6" hidden="1"/>
    <row r="12456" ht="12.6" hidden="1"/>
    <row r="12457" ht="12.6" hidden="1"/>
    <row r="12458" ht="12.6" hidden="1"/>
    <row r="12459" ht="12.6" hidden="1"/>
    <row r="12460" ht="12.6" hidden="1"/>
    <row r="12461" ht="12.6" hidden="1"/>
    <row r="12462" ht="12.6" hidden="1"/>
    <row r="12463" ht="12.6" hidden="1"/>
    <row r="12464" ht="12.6" hidden="1"/>
    <row r="12465" ht="12.6" hidden="1"/>
    <row r="12466" ht="12.6" hidden="1"/>
    <row r="12467" ht="12.6" hidden="1"/>
    <row r="12468" ht="12.6" hidden="1"/>
    <row r="12469" ht="12.6" hidden="1"/>
    <row r="12470" ht="12.6" hidden="1"/>
    <row r="12471" ht="12.6" hidden="1"/>
    <row r="12472" ht="12.6" hidden="1"/>
    <row r="12473" ht="12.6" hidden="1"/>
    <row r="12474" ht="12.6" hidden="1"/>
    <row r="12475" ht="12.6" hidden="1"/>
    <row r="12476" ht="12.6" hidden="1"/>
    <row r="12477" ht="12.6" hidden="1"/>
    <row r="12478" ht="12.6" hidden="1"/>
    <row r="12479" ht="12.6" hidden="1"/>
    <row r="12480" ht="12.6" hidden="1"/>
    <row r="12481" ht="12.6" hidden="1"/>
    <row r="12482" ht="12.6" hidden="1"/>
    <row r="12483" ht="12.6" hidden="1"/>
    <row r="12484" ht="12.6" hidden="1"/>
    <row r="12485" ht="12.6" hidden="1"/>
    <row r="12486" ht="12.6" hidden="1"/>
    <row r="12487" ht="12.6" hidden="1"/>
    <row r="12488" ht="12.6" hidden="1"/>
    <row r="12489" ht="12.6" hidden="1"/>
    <row r="12490" ht="12.6" hidden="1"/>
    <row r="12491" ht="12.6" hidden="1"/>
    <row r="12492" ht="12.6" hidden="1"/>
    <row r="12493" ht="12.6" hidden="1"/>
    <row r="12494" ht="12.6" hidden="1"/>
    <row r="12495" ht="12.6" hidden="1"/>
    <row r="12496" ht="12.6" hidden="1"/>
    <row r="12497" ht="12.6" hidden="1"/>
    <row r="12498" ht="12.6" hidden="1"/>
    <row r="12499" ht="12.6" hidden="1"/>
    <row r="12500" ht="12.6" hidden="1"/>
    <row r="12501" ht="12.6" hidden="1"/>
    <row r="12502" ht="12.6" hidden="1"/>
    <row r="12503" ht="12.6" hidden="1"/>
    <row r="12504" ht="12.6" hidden="1"/>
    <row r="12505" ht="12.6" hidden="1"/>
    <row r="12506" ht="12.6" hidden="1"/>
    <row r="12507" ht="12.6" hidden="1"/>
    <row r="12508" ht="12.6" hidden="1"/>
    <row r="12509" ht="12.6" hidden="1"/>
    <row r="12510" ht="12.6" hidden="1"/>
    <row r="12511" ht="12.6" hidden="1"/>
    <row r="12512" ht="12.6" hidden="1"/>
    <row r="12513" ht="12.6" hidden="1"/>
    <row r="12514" ht="12.6" hidden="1"/>
    <row r="12515" ht="12.6" hidden="1"/>
    <row r="12516" ht="12.6" hidden="1"/>
    <row r="12517" ht="12.6" hidden="1"/>
    <row r="12518" ht="12.6" hidden="1"/>
    <row r="12519" ht="12.6" hidden="1"/>
    <row r="12520" ht="12.6" hidden="1"/>
    <row r="12521" ht="12.6" hidden="1"/>
    <row r="12522" ht="12.6" hidden="1"/>
    <row r="12523" ht="12.6" hidden="1"/>
    <row r="12524" ht="12.6" hidden="1"/>
    <row r="12525" ht="12.6" hidden="1"/>
    <row r="12526" ht="12.6" hidden="1"/>
    <row r="12527" ht="12.6" hidden="1"/>
    <row r="12528" ht="12.6" hidden="1"/>
    <row r="12529" ht="12.6" hidden="1"/>
    <row r="12530" ht="12.6" hidden="1"/>
    <row r="12531" ht="12.6" hidden="1"/>
    <row r="12532" ht="12.6" hidden="1"/>
    <row r="12533" ht="12.6" hidden="1"/>
    <row r="12534" ht="12.6" hidden="1"/>
    <row r="12535" ht="12.6" hidden="1"/>
    <row r="12536" ht="12.6" hidden="1"/>
    <row r="12537" ht="12.6" hidden="1"/>
    <row r="12538" ht="12.6" hidden="1"/>
    <row r="12539" ht="12.6" hidden="1"/>
    <row r="12540" ht="12.6" hidden="1"/>
    <row r="12541" ht="12.6" hidden="1"/>
    <row r="12542" ht="12.6" hidden="1"/>
    <row r="12543" ht="12.6" hidden="1"/>
    <row r="12544" ht="12.6" hidden="1"/>
    <row r="12545" ht="12.6" hidden="1"/>
    <row r="12546" ht="12.6" hidden="1"/>
    <row r="12547" ht="12.6" hidden="1"/>
    <row r="12548" ht="12.6" hidden="1"/>
    <row r="12549" ht="12.6" hidden="1"/>
    <row r="12550" ht="12.6" hidden="1"/>
    <row r="12551" ht="12.6" hidden="1"/>
    <row r="12552" ht="12.6" hidden="1"/>
    <row r="12553" ht="12.6" hidden="1"/>
    <row r="12554" ht="12.6" hidden="1"/>
    <row r="12555" ht="12.6" hidden="1"/>
    <row r="12556" ht="12.6" hidden="1"/>
    <row r="12557" ht="12.6" hidden="1"/>
    <row r="12558" ht="12.6" hidden="1"/>
    <row r="12559" ht="12.6" hidden="1"/>
    <row r="12560" ht="12.6" hidden="1"/>
    <row r="12561" ht="12.6" hidden="1"/>
    <row r="12562" ht="12.6" hidden="1"/>
    <row r="12563" ht="12.6" hidden="1"/>
    <row r="12564" ht="12.6" hidden="1"/>
    <row r="12565" ht="12.6" hidden="1"/>
    <row r="12566" ht="12.6" hidden="1"/>
    <row r="12567" ht="12.6" hidden="1"/>
    <row r="12568" ht="12.6" hidden="1"/>
    <row r="12569" ht="12.6" hidden="1"/>
    <row r="12570" ht="12.6" hidden="1"/>
    <row r="12571" ht="12.6" hidden="1"/>
    <row r="12572" ht="12.6" hidden="1"/>
    <row r="12573" ht="12.6" hidden="1"/>
    <row r="12574" ht="12.6" hidden="1"/>
    <row r="12575" ht="12.6" hidden="1"/>
    <row r="12576" ht="12.6" hidden="1"/>
    <row r="12577" ht="12.6" hidden="1"/>
    <row r="12578" ht="12.6" hidden="1"/>
    <row r="12579" ht="12.6" hidden="1"/>
    <row r="12580" ht="12.6" hidden="1"/>
    <row r="12581" ht="12.6" hidden="1"/>
    <row r="12582" ht="12.6" hidden="1"/>
    <row r="12583" ht="12.6" hidden="1"/>
    <row r="12584" ht="12.6" hidden="1"/>
    <row r="12585" ht="12.6" hidden="1"/>
    <row r="12586" ht="12.6" hidden="1"/>
    <row r="12587" ht="12.6" hidden="1"/>
    <row r="12588" ht="12.6" hidden="1"/>
    <row r="12589" ht="12.6" hidden="1"/>
    <row r="12590" ht="12.6" hidden="1"/>
    <row r="12591" ht="12.6" hidden="1"/>
    <row r="12592" ht="12.6" hidden="1"/>
    <row r="12593" ht="12.6" hidden="1"/>
    <row r="12594" ht="12.6" hidden="1"/>
    <row r="12595" ht="12.6" hidden="1"/>
    <row r="12596" ht="12.6" hidden="1"/>
    <row r="12597" ht="12.6" hidden="1"/>
    <row r="12598" ht="12.6" hidden="1"/>
    <row r="12599" ht="12.6" hidden="1"/>
    <row r="12600" ht="12.6" hidden="1"/>
    <row r="12601" ht="12.6" hidden="1"/>
    <row r="12602" ht="12.6" hidden="1"/>
    <row r="12603" ht="12.6" hidden="1"/>
    <row r="12604" ht="12.6" hidden="1"/>
    <row r="12605" ht="12.6" hidden="1"/>
    <row r="12606" ht="12.6" hidden="1"/>
    <row r="12607" ht="12.6" hidden="1"/>
    <row r="12608" ht="12.6" hidden="1"/>
    <row r="12609" ht="12.6" hidden="1"/>
    <row r="12610" ht="12.6" hidden="1"/>
    <row r="12611" ht="12.6" hidden="1"/>
    <row r="12612" ht="12.6" hidden="1"/>
    <row r="12613" ht="12.6" hidden="1"/>
    <row r="12614" ht="12.6" hidden="1"/>
    <row r="12615" ht="12.6" hidden="1"/>
    <row r="12616" ht="12.6" hidden="1"/>
    <row r="12617" ht="12.6" hidden="1"/>
    <row r="12618" ht="12.6" hidden="1"/>
    <row r="12619" ht="12.6" hidden="1"/>
    <row r="12620" ht="12.6" hidden="1"/>
    <row r="12621" ht="12.6" hidden="1"/>
    <row r="12622" ht="12.6" hidden="1"/>
    <row r="12623" ht="12.6" hidden="1"/>
    <row r="12624" ht="12.6" hidden="1"/>
    <row r="12625" ht="12.6" hidden="1"/>
    <row r="12626" ht="12.6" hidden="1"/>
    <row r="12627" ht="12.6" hidden="1"/>
    <row r="12628" ht="12.6" hidden="1"/>
    <row r="12629" ht="12.6" hidden="1"/>
    <row r="12630" ht="12.6" hidden="1"/>
    <row r="12631" ht="12.6" hidden="1"/>
    <row r="12632" ht="12.6" hidden="1"/>
    <row r="12633" ht="12.6" hidden="1"/>
    <row r="12634" ht="12.6" hidden="1"/>
    <row r="12635" ht="12.6" hidden="1"/>
    <row r="12636" ht="12.6" hidden="1"/>
    <row r="12637" ht="12.6" hidden="1"/>
    <row r="12638" ht="12.6" hidden="1"/>
    <row r="12639" ht="12.6" hidden="1"/>
    <row r="12640" ht="12.6" hidden="1"/>
    <row r="12641" ht="12.6" hidden="1"/>
    <row r="12642" ht="12.6" hidden="1"/>
    <row r="12643" ht="12.6" hidden="1"/>
    <row r="12644" ht="12.6" hidden="1"/>
    <row r="12645" ht="12.6" hidden="1"/>
    <row r="12646" ht="12.6" hidden="1"/>
    <row r="12647" ht="12.6" hidden="1"/>
    <row r="12648" ht="12.6" hidden="1"/>
    <row r="12649" ht="12.6" hidden="1"/>
    <row r="12650" ht="12.6" hidden="1"/>
    <row r="12651" ht="12.6" hidden="1"/>
    <row r="12652" ht="12.6" hidden="1"/>
    <row r="12653" ht="12.6" hidden="1"/>
    <row r="12654" ht="12.6" hidden="1"/>
    <row r="12655" ht="12.6" hidden="1"/>
    <row r="12656" ht="12.6" hidden="1"/>
    <row r="12657" ht="12.6" hidden="1"/>
    <row r="12658" ht="12.6" hidden="1"/>
    <row r="12659" ht="12.6" hidden="1"/>
    <row r="12660" ht="12.6" hidden="1"/>
    <row r="12661" ht="12.6" hidden="1"/>
    <row r="12662" ht="12.6" hidden="1"/>
    <row r="12663" ht="12.6" hidden="1"/>
    <row r="12664" ht="12.6" hidden="1"/>
    <row r="12665" ht="12.6" hidden="1"/>
    <row r="12666" ht="12.6" hidden="1"/>
    <row r="12667" ht="12.6" hidden="1"/>
    <row r="12668" ht="12.6" hidden="1"/>
    <row r="12669" ht="12.6" hidden="1"/>
    <row r="12670" ht="12.6" hidden="1"/>
    <row r="12671" ht="12.6" hidden="1"/>
    <row r="12672" ht="12.6" hidden="1"/>
    <row r="12673" ht="12.6" hidden="1"/>
    <row r="12674" ht="12.6" hidden="1"/>
    <row r="12675" ht="12.6" hidden="1"/>
    <row r="12676" ht="12.6" hidden="1"/>
    <row r="12677" ht="12.6" hidden="1"/>
    <row r="12678" ht="12.6" hidden="1"/>
    <row r="12679" ht="12.6" hidden="1"/>
    <row r="12680" ht="12.6" hidden="1"/>
    <row r="12681" ht="12.6" hidden="1"/>
    <row r="12682" ht="12.6" hidden="1"/>
    <row r="12683" ht="12.6" hidden="1"/>
    <row r="12684" ht="12.6" hidden="1"/>
    <row r="12685" ht="12.6" hidden="1"/>
    <row r="12686" ht="12.6" hidden="1"/>
    <row r="12687" ht="12.6" hidden="1"/>
    <row r="12688" ht="12.6" hidden="1"/>
    <row r="12689" ht="12.6" hidden="1"/>
    <row r="12690" ht="12.6" hidden="1"/>
    <row r="12691" ht="12.6" hidden="1"/>
    <row r="12692" ht="12.6" hidden="1"/>
    <row r="12693" ht="12.6" hidden="1"/>
    <row r="12694" ht="12.6" hidden="1"/>
    <row r="12695" ht="12.6" hidden="1"/>
    <row r="12696" ht="12.6" hidden="1"/>
    <row r="12697" ht="12.6" hidden="1"/>
    <row r="12698" ht="12.6" hidden="1"/>
    <row r="12699" ht="12.6" hidden="1"/>
    <row r="12700" ht="12.6" hidden="1"/>
    <row r="12701" ht="12.6" hidden="1"/>
    <row r="12702" ht="12.6" hidden="1"/>
    <row r="12703" ht="12.6" hidden="1"/>
    <row r="12704" ht="12.6" hidden="1"/>
    <row r="12705" ht="12.6" hidden="1"/>
    <row r="12706" ht="12.6" hidden="1"/>
    <row r="12707" ht="12.6" hidden="1"/>
    <row r="12708" ht="12.6" hidden="1"/>
    <row r="12709" ht="12.6" hidden="1"/>
    <row r="12710" ht="12.6" hidden="1"/>
    <row r="12711" ht="12.6" hidden="1"/>
    <row r="12712" ht="12.6" hidden="1"/>
    <row r="12713" ht="12.6" hidden="1"/>
    <row r="12714" ht="12.6" hidden="1"/>
    <row r="12715" ht="12.6" hidden="1"/>
    <row r="12716" ht="12.6" hidden="1"/>
    <row r="12717" ht="12.6" hidden="1"/>
    <row r="12718" ht="12.6" hidden="1"/>
    <row r="12719" ht="12.6" hidden="1"/>
    <row r="12720" ht="12.6" hidden="1"/>
    <row r="12721" ht="12.6" hidden="1"/>
    <row r="12722" ht="12.6" hidden="1"/>
    <row r="12723" ht="12.6" hidden="1"/>
    <row r="12724" ht="12.6" hidden="1"/>
    <row r="12725" ht="12.6" hidden="1"/>
    <row r="12726" ht="12.6" hidden="1"/>
    <row r="12727" ht="12.6" hidden="1"/>
    <row r="12728" ht="12.6" hidden="1"/>
    <row r="12729" ht="12.6" hidden="1"/>
    <row r="12730" ht="12.6" hidden="1"/>
    <row r="12731" ht="12.6" hidden="1"/>
    <row r="12732" ht="12.6" hidden="1"/>
    <row r="12733" ht="12.6" hidden="1"/>
    <row r="12734" ht="12.6" hidden="1"/>
    <row r="12735" ht="12.6" hidden="1"/>
    <row r="12736" ht="12.6" hidden="1"/>
    <row r="12737" ht="12.6" hidden="1"/>
    <row r="12738" ht="12.6" hidden="1"/>
    <row r="12739" ht="12.6" hidden="1"/>
    <row r="12740" ht="12.6" hidden="1"/>
    <row r="12741" ht="12.6" hidden="1"/>
    <row r="12742" ht="12.6" hidden="1"/>
    <row r="12743" ht="12.6" hidden="1"/>
    <row r="12744" ht="12.6" hidden="1"/>
    <row r="12745" ht="12.6" hidden="1"/>
    <row r="12746" ht="12.6" hidden="1"/>
    <row r="12747" ht="12.6" hidden="1"/>
    <row r="12748" ht="12.6" hidden="1"/>
    <row r="12749" ht="12.6" hidden="1"/>
    <row r="12750" ht="12.6" hidden="1"/>
    <row r="12751" ht="12.6" hidden="1"/>
    <row r="12752" ht="12.6" hidden="1"/>
    <row r="12753" ht="12.6" hidden="1"/>
    <row r="12754" ht="12.6" hidden="1"/>
    <row r="12755" ht="12.6" hidden="1"/>
    <row r="12756" ht="12.6" hidden="1"/>
    <row r="12757" ht="12.6" hidden="1"/>
    <row r="12758" ht="12.6" hidden="1"/>
    <row r="12759" ht="12.6" hidden="1"/>
    <row r="12760" ht="12.6" hidden="1"/>
    <row r="12761" ht="12.6" hidden="1"/>
    <row r="12762" ht="12.6" hidden="1"/>
    <row r="12763" ht="12.6" hidden="1"/>
    <row r="12764" ht="12.6" hidden="1"/>
    <row r="12765" ht="12.6" hidden="1"/>
    <row r="12766" ht="12.6" hidden="1"/>
    <row r="12767" ht="12.6" hidden="1"/>
    <row r="12768" ht="12.6" hidden="1"/>
    <row r="12769" ht="12.6" hidden="1"/>
    <row r="12770" ht="12.6" hidden="1"/>
    <row r="12771" ht="12.6" hidden="1"/>
    <row r="12772" ht="12.6" hidden="1"/>
    <row r="12773" ht="12.6" hidden="1"/>
    <row r="12774" ht="12.6" hidden="1"/>
    <row r="12775" ht="12.6" hidden="1"/>
    <row r="12776" ht="12.6" hidden="1"/>
    <row r="12777" ht="12.6" hidden="1"/>
    <row r="12778" ht="12.6" hidden="1"/>
    <row r="12779" ht="12.6" hidden="1"/>
    <row r="12780" ht="12.6" hidden="1"/>
    <row r="12781" ht="12.6" hidden="1"/>
    <row r="12782" ht="12.6" hidden="1"/>
    <row r="12783" ht="12.6" hidden="1"/>
    <row r="12784" ht="12.6" hidden="1"/>
    <row r="12785" ht="12.6" hidden="1"/>
    <row r="12786" ht="12.6" hidden="1"/>
    <row r="12787" ht="12.6" hidden="1"/>
    <row r="12788" ht="12.6" hidden="1"/>
    <row r="12789" ht="12.6" hidden="1"/>
    <row r="12790" ht="12.6" hidden="1"/>
    <row r="12791" ht="12.6" hidden="1"/>
    <row r="12792" ht="12.6" hidden="1"/>
    <row r="12793" ht="12.6" hidden="1"/>
    <row r="12794" ht="12.6" hidden="1"/>
    <row r="12795" ht="12.6" hidden="1"/>
    <row r="12796" ht="12.6" hidden="1"/>
    <row r="12797" ht="12.6" hidden="1"/>
    <row r="12798" ht="12.6" hidden="1"/>
    <row r="12799" ht="12.6" hidden="1"/>
    <row r="12800" ht="12.6" hidden="1"/>
    <row r="12801" ht="12.6" hidden="1"/>
    <row r="12802" ht="12.6" hidden="1"/>
    <row r="12803" ht="12.6" hidden="1"/>
    <row r="12804" ht="12.6" hidden="1"/>
    <row r="12805" ht="12.6" hidden="1"/>
    <row r="12806" ht="12.6" hidden="1"/>
    <row r="12807" ht="12.6" hidden="1"/>
    <row r="12808" ht="12.6" hidden="1"/>
    <row r="12809" ht="12.6" hidden="1"/>
    <row r="12810" ht="12.6" hidden="1"/>
    <row r="12811" ht="12.6" hidden="1"/>
    <row r="12812" ht="12.6" hidden="1"/>
    <row r="12813" ht="12.6" hidden="1"/>
    <row r="12814" ht="12.6" hidden="1"/>
    <row r="12815" ht="12.6" hidden="1"/>
    <row r="12816" ht="12.6" hidden="1"/>
    <row r="12817" ht="12.6" hidden="1"/>
    <row r="12818" ht="12.6" hidden="1"/>
    <row r="12819" ht="12.6" hidden="1"/>
    <row r="12820" ht="12.6" hidden="1"/>
    <row r="12821" ht="12.6" hidden="1"/>
    <row r="12822" ht="12.6" hidden="1"/>
    <row r="12823" ht="12.6" hidden="1"/>
    <row r="12824" ht="12.6" hidden="1"/>
    <row r="12825" ht="12.6" hidden="1"/>
    <row r="12826" ht="12.6" hidden="1"/>
    <row r="12827" ht="12.6" hidden="1"/>
    <row r="12828" ht="12.6" hidden="1"/>
    <row r="12829" ht="12.6" hidden="1"/>
    <row r="12830" ht="12.6" hidden="1"/>
    <row r="12831" ht="12.6" hidden="1"/>
    <row r="12832" ht="12.6" hidden="1"/>
    <row r="12833" ht="12.6" hidden="1"/>
    <row r="12834" ht="12.6" hidden="1"/>
    <row r="12835" ht="12.6" hidden="1"/>
    <row r="12836" ht="12.6" hidden="1"/>
    <row r="12837" ht="12.6" hidden="1"/>
    <row r="12838" ht="12.6" hidden="1"/>
    <row r="12839" ht="12.6" hidden="1"/>
    <row r="12840" ht="12.6" hidden="1"/>
    <row r="12841" ht="12.6" hidden="1"/>
    <row r="12842" ht="12.6" hidden="1"/>
    <row r="12843" ht="12.6" hidden="1"/>
    <row r="12844" ht="12.6" hidden="1"/>
    <row r="12845" ht="12.6" hidden="1"/>
    <row r="12846" ht="12.6" hidden="1"/>
    <row r="12847" ht="12.6" hidden="1"/>
    <row r="12848" ht="12.6" hidden="1"/>
    <row r="12849" ht="12.6" hidden="1"/>
    <row r="12850" ht="12.6" hidden="1"/>
    <row r="12851" ht="12.6" hidden="1"/>
    <row r="12852" ht="12.6" hidden="1"/>
    <row r="12853" ht="12.6" hidden="1"/>
    <row r="12854" ht="12.6" hidden="1"/>
    <row r="12855" ht="12.6" hidden="1"/>
    <row r="12856" ht="12.6" hidden="1"/>
    <row r="12857" ht="12.6" hidden="1"/>
    <row r="12858" ht="12.6" hidden="1"/>
    <row r="12859" ht="12.6" hidden="1"/>
    <row r="12860" ht="12.6" hidden="1"/>
    <row r="12861" ht="12.6" hidden="1"/>
    <row r="12862" ht="12.6" hidden="1"/>
    <row r="12863" ht="12.6" hidden="1"/>
    <row r="12864" ht="12.6" hidden="1"/>
    <row r="12865" ht="12.6" hidden="1"/>
    <row r="12866" ht="12.6" hidden="1"/>
    <row r="12867" ht="12.6" hidden="1"/>
    <row r="12868" ht="12.6" hidden="1"/>
    <row r="12869" ht="12.6" hidden="1"/>
    <row r="12870" ht="12.6" hidden="1"/>
    <row r="12871" ht="12.6" hidden="1"/>
    <row r="12872" ht="12.6" hidden="1"/>
    <row r="12873" ht="12.6" hidden="1"/>
    <row r="12874" ht="12.6" hidden="1"/>
    <row r="12875" ht="12.6" hidden="1"/>
    <row r="12876" ht="12.6" hidden="1"/>
    <row r="12877" ht="12.6" hidden="1"/>
    <row r="12878" ht="12.6" hidden="1"/>
    <row r="12879" ht="12.6" hidden="1"/>
    <row r="12880" ht="12.6" hidden="1"/>
    <row r="12881" ht="12.6" hidden="1"/>
    <row r="12882" ht="12.6" hidden="1"/>
    <row r="12883" ht="12.6" hidden="1"/>
    <row r="12884" ht="12.6" hidden="1"/>
    <row r="12885" ht="12.6" hidden="1"/>
    <row r="12886" ht="12.6" hidden="1"/>
    <row r="12887" ht="12.6" hidden="1"/>
    <row r="12888" ht="12.6" hidden="1"/>
    <row r="12889" ht="12.6" hidden="1"/>
    <row r="12890" ht="12.6" hidden="1"/>
    <row r="12891" ht="12.6" hidden="1"/>
    <row r="12892" ht="12.6" hidden="1"/>
    <row r="12893" ht="12.6" hidden="1"/>
    <row r="12894" ht="12.6" hidden="1"/>
    <row r="12895" ht="12.6" hidden="1"/>
    <row r="12896" ht="12.6" hidden="1"/>
    <row r="12897" ht="12.6" hidden="1"/>
    <row r="12898" ht="12.6" hidden="1"/>
    <row r="12899" ht="12.6" hidden="1"/>
    <row r="12900" ht="12.6" hidden="1"/>
    <row r="12901" ht="12.6" hidden="1"/>
    <row r="12902" ht="12.6" hidden="1"/>
    <row r="12903" ht="12.6" hidden="1"/>
    <row r="12904" ht="12.6" hidden="1"/>
    <row r="12905" ht="12.6" hidden="1"/>
    <row r="12906" ht="12.6" hidden="1"/>
    <row r="12907" ht="12.6" hidden="1"/>
    <row r="12908" ht="12.6" hidden="1"/>
    <row r="12909" ht="12.6" hidden="1"/>
    <row r="12910" ht="12.6" hidden="1"/>
    <row r="12911" ht="12.6" hidden="1"/>
    <row r="12912" ht="12.6" hidden="1"/>
    <row r="12913" ht="12.6" hidden="1"/>
    <row r="12914" ht="12.6" hidden="1"/>
    <row r="12915" ht="12.6" hidden="1"/>
    <row r="12916" ht="12.6" hidden="1"/>
    <row r="12917" ht="12.6" hidden="1"/>
    <row r="12918" ht="12.6" hidden="1"/>
    <row r="12919" ht="12.6" hidden="1"/>
    <row r="12920" ht="12.6" hidden="1"/>
    <row r="12921" ht="12.6" hidden="1"/>
    <row r="12922" ht="12.6" hidden="1"/>
    <row r="12923" ht="12.6" hidden="1"/>
    <row r="12924" ht="12.6" hidden="1"/>
    <row r="12925" ht="12.6" hidden="1"/>
    <row r="12926" ht="12.6" hidden="1"/>
    <row r="12927" ht="12.6" hidden="1"/>
    <row r="12928" ht="12.6" hidden="1"/>
    <row r="12929" ht="12.6" hidden="1"/>
    <row r="12930" ht="12.6" hidden="1"/>
    <row r="12931" ht="12.6" hidden="1"/>
    <row r="12932" ht="12.6" hidden="1"/>
    <row r="12933" ht="12.6" hidden="1"/>
    <row r="12934" ht="12.6" hidden="1"/>
    <row r="12935" ht="12.6" hidden="1"/>
    <row r="12936" ht="12.6" hidden="1"/>
    <row r="12937" ht="12.6" hidden="1"/>
    <row r="12938" ht="12.6" hidden="1"/>
    <row r="12939" ht="12.6" hidden="1"/>
    <row r="12940" ht="12.6" hidden="1"/>
    <row r="12941" ht="12.6" hidden="1"/>
    <row r="12942" ht="12.6" hidden="1"/>
    <row r="12943" ht="12.6" hidden="1"/>
    <row r="12944" ht="12.6" hidden="1"/>
    <row r="12945" ht="12.6" hidden="1"/>
    <row r="12946" ht="12.6" hidden="1"/>
    <row r="12947" ht="12.6" hidden="1"/>
    <row r="12948" ht="12.6" hidden="1"/>
    <row r="12949" ht="12.6" hidden="1"/>
    <row r="12950" ht="12.6" hidden="1"/>
    <row r="12951" ht="12.6" hidden="1"/>
    <row r="12952" ht="12.6" hidden="1"/>
    <row r="12953" ht="12.6" hidden="1"/>
    <row r="12954" ht="12.6" hidden="1"/>
    <row r="12955" ht="12.6" hidden="1"/>
    <row r="12956" ht="12.6" hidden="1"/>
    <row r="12957" ht="12.6" hidden="1"/>
    <row r="12958" ht="12.6" hidden="1"/>
    <row r="12959" ht="12.6" hidden="1"/>
    <row r="12960" ht="12.6" hidden="1"/>
    <row r="12961" ht="12.6" hidden="1"/>
    <row r="12962" ht="12.6" hidden="1"/>
    <row r="12963" ht="12.6" hidden="1"/>
    <row r="12964" ht="12.6" hidden="1"/>
    <row r="12965" ht="12.6" hidden="1"/>
    <row r="12966" ht="12.6" hidden="1"/>
    <row r="12967" ht="12.6" hidden="1"/>
    <row r="12968" ht="12.6" hidden="1"/>
    <row r="12969" ht="12.6" hidden="1"/>
    <row r="12970" ht="12.6" hidden="1"/>
    <row r="12971" ht="12.6" hidden="1"/>
    <row r="12972" ht="12.6" hidden="1"/>
    <row r="12973" ht="12.6" hidden="1"/>
    <row r="12974" ht="12.6" hidden="1"/>
    <row r="12975" ht="12.6" hidden="1"/>
    <row r="12976" ht="12.6" hidden="1"/>
    <row r="12977" ht="12.6" hidden="1"/>
    <row r="12978" ht="12.6" hidden="1"/>
    <row r="12979" ht="12.6" hidden="1"/>
    <row r="12980" ht="12.6" hidden="1"/>
    <row r="12981" ht="12.6" hidden="1"/>
    <row r="12982" ht="12.6" hidden="1"/>
    <row r="12983" ht="12.6" hidden="1"/>
    <row r="12984" ht="12.6" hidden="1"/>
    <row r="12985" ht="12.6" hidden="1"/>
    <row r="12986" ht="12.6" hidden="1"/>
    <row r="12987" ht="12.6" hidden="1"/>
    <row r="12988" ht="12.6" hidden="1"/>
    <row r="12989" ht="12.6" hidden="1"/>
    <row r="12990" ht="12.6" hidden="1"/>
    <row r="12991" ht="12.6" hidden="1"/>
    <row r="12992" ht="12.6" hidden="1"/>
    <row r="12993" ht="12.6" hidden="1"/>
    <row r="12994" ht="12.6" hidden="1"/>
    <row r="12995" ht="12.6" hidden="1"/>
    <row r="12996" ht="12.6" hidden="1"/>
    <row r="12997" ht="12.6" hidden="1"/>
    <row r="12998" ht="12.6" hidden="1"/>
    <row r="12999" ht="12.6" hidden="1"/>
    <row r="13000" ht="12.6" hidden="1"/>
    <row r="13001" ht="12.6" hidden="1"/>
    <row r="13002" ht="12.6" hidden="1"/>
    <row r="13003" ht="12.6" hidden="1"/>
    <row r="13004" ht="12.6" hidden="1"/>
    <row r="13005" ht="12.6" hidden="1"/>
    <row r="13006" ht="12.6" hidden="1"/>
    <row r="13007" ht="12.6" hidden="1"/>
    <row r="13008" ht="12.6" hidden="1"/>
    <row r="13009" ht="12.6" hidden="1"/>
    <row r="13010" ht="12.6" hidden="1"/>
    <row r="13011" ht="12.6" hidden="1"/>
    <row r="13012" ht="12.6" hidden="1"/>
    <row r="13013" ht="12.6" hidden="1"/>
    <row r="13014" ht="12.6" hidden="1"/>
    <row r="13015" ht="12.6" hidden="1"/>
    <row r="13016" ht="12.6" hidden="1"/>
    <row r="13017" ht="12.6" hidden="1"/>
    <row r="13018" ht="12.6" hidden="1"/>
    <row r="13019" ht="12.6" hidden="1"/>
    <row r="13020" ht="12.6" hidden="1"/>
    <row r="13021" ht="12.6" hidden="1"/>
    <row r="13022" ht="12.6" hidden="1"/>
    <row r="13023" ht="12.6" hidden="1"/>
    <row r="13024" ht="12.6" hidden="1"/>
    <row r="13025" ht="12.6" hidden="1"/>
    <row r="13026" ht="12.6" hidden="1"/>
    <row r="13027" ht="12.6" hidden="1"/>
    <row r="13028" ht="12.6" hidden="1"/>
    <row r="13029" ht="12.6" hidden="1"/>
    <row r="13030" ht="12.6" hidden="1"/>
    <row r="13031" ht="12.6" hidden="1"/>
    <row r="13032" ht="12.6" hidden="1"/>
    <row r="13033" ht="12.6" hidden="1"/>
    <row r="13034" ht="12.6" hidden="1"/>
    <row r="13035" ht="12.6" hidden="1"/>
    <row r="13036" ht="12.6" hidden="1"/>
    <row r="13037" ht="12.6" hidden="1"/>
    <row r="13038" ht="12.6" hidden="1"/>
    <row r="13039" ht="12.6" hidden="1"/>
    <row r="13040" ht="12.6" hidden="1"/>
    <row r="13041" ht="12.6" hidden="1"/>
    <row r="13042" ht="12.6" hidden="1"/>
    <row r="13043" ht="12.6" hidden="1"/>
    <row r="13044" ht="12.6" hidden="1"/>
    <row r="13045" ht="12.6" hidden="1"/>
    <row r="13046" ht="12.6" hidden="1"/>
    <row r="13047" ht="12.6" hidden="1"/>
    <row r="13048" ht="12.6" hidden="1"/>
    <row r="13049" ht="12.6" hidden="1"/>
    <row r="13050" ht="12.6" hidden="1"/>
    <row r="13051" ht="12.6" hidden="1"/>
    <row r="13052" ht="12.6" hidden="1"/>
    <row r="13053" ht="12.6" hidden="1"/>
    <row r="13054" ht="12.6" hidden="1"/>
    <row r="13055" ht="12.6" hidden="1"/>
    <row r="13056" ht="12.6" hidden="1"/>
    <row r="13057" ht="12.6" hidden="1"/>
    <row r="13058" ht="12.6" hidden="1"/>
    <row r="13059" ht="12.6" hidden="1"/>
    <row r="13060" ht="12.6" hidden="1"/>
    <row r="13061" ht="12.6" hidden="1"/>
    <row r="13062" ht="12.6" hidden="1"/>
    <row r="13063" ht="12.6" hidden="1"/>
    <row r="13064" ht="12.6" hidden="1"/>
    <row r="13065" ht="12.6" hidden="1"/>
    <row r="13066" ht="12.6" hidden="1"/>
    <row r="13067" ht="12.6" hidden="1"/>
    <row r="13068" ht="12.6" hidden="1"/>
    <row r="13069" ht="12.6" hidden="1"/>
    <row r="13070" ht="12.6" hidden="1"/>
    <row r="13071" ht="12.6" hidden="1"/>
    <row r="13072" ht="12.6" hidden="1"/>
    <row r="13073" ht="12.6" hidden="1"/>
    <row r="13074" ht="12.6" hidden="1"/>
    <row r="13075" ht="12.6" hidden="1"/>
    <row r="13076" ht="12.6" hidden="1"/>
    <row r="13077" ht="12.6" hidden="1"/>
    <row r="13078" ht="12.6" hidden="1"/>
    <row r="13079" ht="12.6" hidden="1"/>
    <row r="13080" ht="12.6" hidden="1"/>
    <row r="13081" ht="12.6" hidden="1"/>
    <row r="13082" ht="12.6" hidden="1"/>
    <row r="13083" ht="12.6" hidden="1"/>
    <row r="13084" ht="12.6" hidden="1"/>
    <row r="13085" ht="12.6" hidden="1"/>
    <row r="13086" ht="12.6" hidden="1"/>
    <row r="13087" ht="12.6" hidden="1"/>
    <row r="13088" ht="12.6" hidden="1"/>
    <row r="13089" ht="12.6" hidden="1"/>
    <row r="13090" ht="12.6" hidden="1"/>
    <row r="13091" ht="12.6" hidden="1"/>
    <row r="13092" ht="12.6" hidden="1"/>
    <row r="13093" ht="12.6" hidden="1"/>
    <row r="13094" ht="12.6" hidden="1"/>
    <row r="13095" ht="12.6" hidden="1"/>
    <row r="13096" ht="12.6" hidden="1"/>
    <row r="13097" ht="12.6" hidden="1"/>
    <row r="13098" ht="12.6" hidden="1"/>
    <row r="13099" ht="12.6" hidden="1"/>
    <row r="13100" ht="12.6" hidden="1"/>
    <row r="13101" ht="12.6" hidden="1"/>
    <row r="13102" ht="12.6" hidden="1"/>
    <row r="13103" ht="12.6" hidden="1"/>
    <row r="13104" ht="12.6" hidden="1"/>
    <row r="13105" ht="12.6" hidden="1"/>
    <row r="13106" ht="12.6" hidden="1"/>
    <row r="13107" ht="12.6" hidden="1"/>
    <row r="13108" ht="12.6" hidden="1"/>
    <row r="13109" ht="12.6" hidden="1"/>
    <row r="13110" ht="12.6" hidden="1"/>
    <row r="13111" ht="12.6" hidden="1"/>
    <row r="13112" ht="12.6" hidden="1"/>
    <row r="13113" ht="12.6" hidden="1"/>
    <row r="13114" ht="12.6" hidden="1"/>
    <row r="13115" ht="12.6" hidden="1"/>
    <row r="13116" ht="12.6" hidden="1"/>
    <row r="13117" ht="12.6" hidden="1"/>
    <row r="13118" ht="12.6" hidden="1"/>
    <row r="13119" ht="12.6" hidden="1"/>
    <row r="13120" ht="12.6" hidden="1"/>
    <row r="13121" ht="12.6" hidden="1"/>
    <row r="13122" ht="12.6" hidden="1"/>
    <row r="13123" ht="12.6" hidden="1"/>
    <row r="13124" ht="12.6" hidden="1"/>
    <row r="13125" ht="12.6" hidden="1"/>
    <row r="13126" ht="12.6" hidden="1"/>
    <row r="13127" ht="12.6" hidden="1"/>
    <row r="13128" ht="12.6" hidden="1"/>
    <row r="13129" ht="12.6" hidden="1"/>
    <row r="13130" ht="12.6" hidden="1"/>
    <row r="13131" ht="12.6" hidden="1"/>
    <row r="13132" ht="12.6" hidden="1"/>
    <row r="13133" ht="12.6" hidden="1"/>
    <row r="13134" ht="12.6" hidden="1"/>
    <row r="13135" ht="12.6" hidden="1"/>
    <row r="13136" ht="12.6" hidden="1"/>
    <row r="13137" ht="12.6" hidden="1"/>
    <row r="13138" ht="12.6" hidden="1"/>
    <row r="13139" ht="12.6" hidden="1"/>
    <row r="13140" ht="12.6" hidden="1"/>
    <row r="13141" ht="12.6" hidden="1"/>
    <row r="13142" ht="12.6" hidden="1"/>
    <row r="13143" ht="12.6" hidden="1"/>
    <row r="13144" ht="12.6" hidden="1"/>
    <row r="13145" ht="12.6" hidden="1"/>
    <row r="13146" ht="12.6" hidden="1"/>
    <row r="13147" ht="12.6" hidden="1"/>
    <row r="13148" ht="12.6" hidden="1"/>
    <row r="13149" ht="12.6" hidden="1"/>
    <row r="13150" ht="12.6" hidden="1"/>
    <row r="13151" ht="12.6" hidden="1"/>
    <row r="13152" ht="12.6" hidden="1"/>
    <row r="13153" ht="12.6" hidden="1"/>
    <row r="13154" ht="12.6" hidden="1"/>
    <row r="13155" ht="12.6" hidden="1"/>
    <row r="13156" ht="12.6" hidden="1"/>
    <row r="13157" ht="12.6" hidden="1"/>
    <row r="13158" ht="12.6" hidden="1"/>
    <row r="13159" ht="12.6" hidden="1"/>
    <row r="13160" ht="12.6" hidden="1"/>
    <row r="13161" ht="12.6" hidden="1"/>
    <row r="13162" ht="12.6" hidden="1"/>
    <row r="13163" ht="12.6" hidden="1"/>
    <row r="13164" ht="12.6" hidden="1"/>
    <row r="13165" ht="12.6" hidden="1"/>
    <row r="13166" ht="12.6" hidden="1"/>
    <row r="13167" ht="12.6" hidden="1"/>
    <row r="13168" ht="12.6" hidden="1"/>
    <row r="13169" ht="12.6" hidden="1"/>
    <row r="13170" ht="12.6" hidden="1"/>
    <row r="13171" ht="12.6" hidden="1"/>
    <row r="13172" ht="12.6" hidden="1"/>
    <row r="13173" ht="12.6" hidden="1"/>
    <row r="13174" ht="12.6" hidden="1"/>
    <row r="13175" ht="12.6" hidden="1"/>
    <row r="13176" ht="12.6" hidden="1"/>
    <row r="13177" ht="12.6" hidden="1"/>
    <row r="13178" ht="12.6" hidden="1"/>
    <row r="13179" ht="12.6" hidden="1"/>
    <row r="13180" ht="12.6" hidden="1"/>
    <row r="13181" ht="12.6" hidden="1"/>
    <row r="13182" ht="12.6" hidden="1"/>
    <row r="13183" ht="12.6" hidden="1"/>
    <row r="13184" ht="12.6" hidden="1"/>
    <row r="13185" ht="12.6" hidden="1"/>
    <row r="13186" ht="12.6" hidden="1"/>
    <row r="13187" ht="12.6" hidden="1"/>
    <row r="13188" ht="12.6" hidden="1"/>
    <row r="13189" ht="12.6" hidden="1"/>
    <row r="13190" ht="12.6" hidden="1"/>
    <row r="13191" ht="12.6" hidden="1"/>
    <row r="13192" ht="12.6" hidden="1"/>
    <row r="13193" ht="12.6" hidden="1"/>
    <row r="13194" ht="12.6" hidden="1"/>
    <row r="13195" ht="12.6" hidden="1"/>
    <row r="13196" ht="12.6" hidden="1"/>
    <row r="13197" ht="12.6" hidden="1"/>
    <row r="13198" ht="12.6" hidden="1"/>
    <row r="13199" ht="12.6" hidden="1"/>
    <row r="13200" ht="12.6" hidden="1"/>
    <row r="13201" ht="12.6" hidden="1"/>
    <row r="13202" ht="12.6" hidden="1"/>
    <row r="13203" ht="12.6" hidden="1"/>
    <row r="13204" ht="12.6" hidden="1"/>
    <row r="13205" ht="12.6" hidden="1"/>
    <row r="13206" ht="12.6" hidden="1"/>
    <row r="13207" ht="12.6" hidden="1"/>
    <row r="13208" ht="12.6" hidden="1"/>
    <row r="13209" ht="12.6" hidden="1"/>
    <row r="13210" ht="12.6" hidden="1"/>
    <row r="13211" ht="12.6" hidden="1"/>
    <row r="13212" ht="12.6" hidden="1"/>
    <row r="13213" ht="12.6" hidden="1"/>
    <row r="13214" ht="12.6" hidden="1"/>
    <row r="13215" ht="12.6" hidden="1"/>
    <row r="13216" ht="12.6" hidden="1"/>
    <row r="13217" ht="12.6" hidden="1"/>
    <row r="13218" ht="12.6" hidden="1"/>
    <row r="13219" ht="12.6" hidden="1"/>
    <row r="13220" ht="12.6" hidden="1"/>
    <row r="13221" ht="12.6" hidden="1"/>
    <row r="13222" ht="12.6" hidden="1"/>
    <row r="13223" ht="12.6" hidden="1"/>
    <row r="13224" ht="12.6" hidden="1"/>
    <row r="13225" ht="12.6" hidden="1"/>
    <row r="13226" ht="12.6" hidden="1"/>
    <row r="13227" ht="12.6" hidden="1"/>
    <row r="13228" ht="12.6" hidden="1"/>
    <row r="13229" ht="12.6" hidden="1"/>
    <row r="13230" ht="12.6" hidden="1"/>
    <row r="13231" ht="12.6" hidden="1"/>
    <row r="13232" ht="12.6" hidden="1"/>
    <row r="13233" ht="12.6" hidden="1"/>
    <row r="13234" ht="12.6" hidden="1"/>
    <row r="13235" ht="12.6" hidden="1"/>
    <row r="13236" ht="12.6" hidden="1"/>
    <row r="13237" ht="12.6" hidden="1"/>
    <row r="13238" ht="12.6" hidden="1"/>
    <row r="13239" ht="12.6" hidden="1"/>
    <row r="13240" ht="12.6" hidden="1"/>
    <row r="13241" ht="12.6" hidden="1"/>
    <row r="13242" ht="12.6" hidden="1"/>
    <row r="13243" ht="12.6" hidden="1"/>
    <row r="13244" ht="12.6" hidden="1"/>
    <row r="13245" ht="12.6" hidden="1"/>
    <row r="13246" ht="12.6" hidden="1"/>
    <row r="13247" ht="12.6" hidden="1"/>
    <row r="13248" ht="12.6" hidden="1"/>
    <row r="13249" ht="12.6" hidden="1"/>
    <row r="13250" ht="12.6" hidden="1"/>
    <row r="13251" ht="12.6" hidden="1"/>
    <row r="13252" ht="12.6" hidden="1"/>
    <row r="13253" ht="12.6" hidden="1"/>
    <row r="13254" ht="12.6" hidden="1"/>
    <row r="13255" ht="12.6" hidden="1"/>
    <row r="13256" ht="12.6" hidden="1"/>
    <row r="13257" ht="12.6" hidden="1"/>
    <row r="13258" ht="12.6" hidden="1"/>
    <row r="13259" ht="12.6" hidden="1"/>
    <row r="13260" ht="12.6" hidden="1"/>
    <row r="13261" ht="12.6" hidden="1"/>
    <row r="13262" ht="12.6" hidden="1"/>
    <row r="13263" ht="12.6" hidden="1"/>
    <row r="13264" ht="12.6" hidden="1"/>
    <row r="13265" ht="12.6" hidden="1"/>
    <row r="13266" ht="12.6" hidden="1"/>
    <row r="13267" ht="12.6" hidden="1"/>
    <row r="13268" ht="12.6" hidden="1"/>
    <row r="13269" ht="12.6" hidden="1"/>
    <row r="13270" ht="12.6" hidden="1"/>
    <row r="13271" ht="12.6" hidden="1"/>
    <row r="13272" ht="12.6" hidden="1"/>
    <row r="13273" ht="12.6" hidden="1"/>
    <row r="13274" ht="12.6" hidden="1"/>
    <row r="13275" ht="12.6" hidden="1"/>
    <row r="13276" ht="12.6" hidden="1"/>
    <row r="13277" ht="12.6" hidden="1"/>
    <row r="13278" ht="12.6" hidden="1"/>
    <row r="13279" ht="12.6" hidden="1"/>
    <row r="13280" ht="12.6" hidden="1"/>
    <row r="13281" ht="12.6" hidden="1"/>
    <row r="13282" ht="12.6" hidden="1"/>
    <row r="13283" ht="12.6" hidden="1"/>
    <row r="13284" ht="12.6" hidden="1"/>
    <row r="13285" ht="12.6" hidden="1"/>
    <row r="13286" ht="12.6" hidden="1"/>
    <row r="13287" ht="12.6" hidden="1"/>
    <row r="13288" ht="12.6" hidden="1"/>
    <row r="13289" ht="12.6" hidden="1"/>
    <row r="13290" ht="12.6" hidden="1"/>
    <row r="13291" ht="12.6" hidden="1"/>
    <row r="13292" ht="12.6" hidden="1"/>
    <row r="13293" ht="12.6" hidden="1"/>
    <row r="13294" ht="12.6" hidden="1"/>
    <row r="13295" ht="12.6" hidden="1"/>
    <row r="13296" ht="12.6" hidden="1"/>
    <row r="13297" ht="12.6" hidden="1"/>
    <row r="13298" ht="12.6" hidden="1"/>
    <row r="13299" ht="12.6" hidden="1"/>
    <row r="13300" ht="12.6" hidden="1"/>
    <row r="13301" ht="12.6" hidden="1"/>
    <row r="13302" ht="12.6" hidden="1"/>
    <row r="13303" ht="12.6" hidden="1"/>
    <row r="13304" ht="12.6" hidden="1"/>
    <row r="13305" ht="12.6" hidden="1"/>
    <row r="13306" ht="12.6" hidden="1"/>
    <row r="13307" ht="12.6" hidden="1"/>
    <row r="13308" ht="12.6" hidden="1"/>
    <row r="13309" ht="12.6" hidden="1"/>
    <row r="13310" ht="12.6" hidden="1"/>
    <row r="13311" ht="12.6" hidden="1"/>
    <row r="13312" ht="12.6" hidden="1"/>
    <row r="13313" ht="12.6" hidden="1"/>
    <row r="13314" ht="12.6" hidden="1"/>
    <row r="13315" ht="12.6" hidden="1"/>
    <row r="13316" ht="12.6" hidden="1"/>
    <row r="13317" ht="12.6" hidden="1"/>
    <row r="13318" ht="12.6" hidden="1"/>
    <row r="13319" ht="12.6" hidden="1"/>
    <row r="13320" ht="12.6" hidden="1"/>
    <row r="13321" ht="12.6" hidden="1"/>
    <row r="13322" ht="12.6" hidden="1"/>
    <row r="13323" ht="12.6" hidden="1"/>
    <row r="13324" ht="12.6" hidden="1"/>
    <row r="13325" ht="12.6" hidden="1"/>
    <row r="13326" ht="12.6" hidden="1"/>
    <row r="13327" ht="12.6" hidden="1"/>
    <row r="13328" ht="12.6" hidden="1"/>
    <row r="13329" ht="12.6" hidden="1"/>
    <row r="13330" ht="12.6" hidden="1"/>
    <row r="13331" ht="12.6" hidden="1"/>
    <row r="13332" ht="12.6" hidden="1"/>
    <row r="13333" ht="12.6" hidden="1"/>
    <row r="13334" ht="12.6" hidden="1"/>
    <row r="13335" ht="12.6" hidden="1"/>
    <row r="13336" ht="12.6" hidden="1"/>
    <row r="13337" ht="12.6" hidden="1"/>
    <row r="13338" ht="12.6" hidden="1"/>
    <row r="13339" ht="12.6" hidden="1"/>
    <row r="13340" ht="12.6" hidden="1"/>
    <row r="13341" ht="12.6" hidden="1"/>
    <row r="13342" ht="12.6" hidden="1"/>
    <row r="13343" ht="12.6" hidden="1"/>
    <row r="13344" ht="12.6" hidden="1"/>
    <row r="13345" ht="12.6" hidden="1"/>
    <row r="13346" ht="12.6" hidden="1"/>
    <row r="13347" ht="12.6" hidden="1"/>
    <row r="13348" ht="12.6" hidden="1"/>
    <row r="13349" ht="12.6" hidden="1"/>
    <row r="13350" ht="12.6" hidden="1"/>
    <row r="13351" ht="12.6" hidden="1"/>
    <row r="13352" ht="12.6" hidden="1"/>
    <row r="13353" ht="12.6" hidden="1"/>
    <row r="13354" ht="12.6" hidden="1"/>
    <row r="13355" ht="12.6" hidden="1"/>
    <row r="13356" ht="12.6" hidden="1"/>
    <row r="13357" ht="12.6" hidden="1"/>
    <row r="13358" ht="12.6" hidden="1"/>
    <row r="13359" ht="12.6" hidden="1"/>
    <row r="13360" ht="12.6" hidden="1"/>
    <row r="13361" ht="12.6" hidden="1"/>
    <row r="13362" ht="12.6" hidden="1"/>
    <row r="13363" ht="12.6" hidden="1"/>
    <row r="13364" ht="12.6" hidden="1"/>
    <row r="13365" ht="12.6" hidden="1"/>
    <row r="13366" ht="12.6" hidden="1"/>
    <row r="13367" ht="12.6" hidden="1"/>
    <row r="13368" ht="12.6" hidden="1"/>
    <row r="13369" ht="12.6" hidden="1"/>
    <row r="13370" ht="12.6" hidden="1"/>
    <row r="13371" ht="12.6" hidden="1"/>
    <row r="13372" ht="12.6" hidden="1"/>
    <row r="13373" ht="12.6" hidden="1"/>
    <row r="13374" ht="12.6" hidden="1"/>
    <row r="13375" ht="12.6" hidden="1"/>
    <row r="13376" ht="12.6" hidden="1"/>
    <row r="13377" ht="12.6" hidden="1"/>
    <row r="13378" ht="12.6" hidden="1"/>
    <row r="13379" ht="12.6" hidden="1"/>
    <row r="13380" ht="12.6" hidden="1"/>
    <row r="13381" ht="12.6" hidden="1"/>
    <row r="13382" ht="12.6" hidden="1"/>
    <row r="13383" ht="12.6" hidden="1"/>
    <row r="13384" ht="12.6" hidden="1"/>
    <row r="13385" ht="12.6" hidden="1"/>
    <row r="13386" ht="12.6" hidden="1"/>
    <row r="13387" ht="12.6" hidden="1"/>
    <row r="13388" ht="12.6" hidden="1"/>
    <row r="13389" ht="12.6" hidden="1"/>
    <row r="13390" ht="12.6" hidden="1"/>
    <row r="13391" ht="12.6" hidden="1"/>
    <row r="13392" ht="12.6" hidden="1"/>
    <row r="13393" ht="12.6" hidden="1"/>
    <row r="13394" ht="12.6" hidden="1"/>
    <row r="13395" ht="12.6" hidden="1"/>
    <row r="13396" ht="12.6" hidden="1"/>
    <row r="13397" ht="12.6" hidden="1"/>
    <row r="13398" ht="12.6" hidden="1"/>
    <row r="13399" ht="12.6" hidden="1"/>
    <row r="13400" ht="12.6" hidden="1"/>
    <row r="13401" ht="12.6" hidden="1"/>
    <row r="13402" ht="12.6" hidden="1"/>
    <row r="13403" ht="12.6" hidden="1"/>
    <row r="13404" ht="12.6" hidden="1"/>
    <row r="13405" ht="12.6" hidden="1"/>
    <row r="13406" ht="12.6" hidden="1"/>
    <row r="13407" ht="12.6" hidden="1"/>
    <row r="13408" ht="12.6" hidden="1"/>
    <row r="13409" ht="12.6" hidden="1"/>
    <row r="13410" ht="12.6" hidden="1"/>
    <row r="13411" ht="12.6" hidden="1"/>
    <row r="13412" ht="12.6" hidden="1"/>
    <row r="13413" ht="12.6" hidden="1"/>
    <row r="13414" ht="12.6" hidden="1"/>
    <row r="13415" ht="12.6" hidden="1"/>
    <row r="13416" ht="12.6" hidden="1"/>
    <row r="13417" ht="12.6" hidden="1"/>
    <row r="13418" ht="12.6" hidden="1"/>
    <row r="13419" ht="12.6" hidden="1"/>
    <row r="13420" ht="12.6" hidden="1"/>
    <row r="13421" ht="12.6" hidden="1"/>
    <row r="13422" ht="12.6" hidden="1"/>
    <row r="13423" ht="12.6" hidden="1"/>
    <row r="13424" ht="12.6" hidden="1"/>
    <row r="13425" ht="12.6" hidden="1"/>
    <row r="13426" ht="12.6" hidden="1"/>
    <row r="13427" ht="12.6" hidden="1"/>
    <row r="13428" ht="12.6" hidden="1"/>
    <row r="13429" ht="12.6" hidden="1"/>
    <row r="13430" ht="12.6" hidden="1"/>
    <row r="13431" ht="12.6" hidden="1"/>
    <row r="13432" ht="12.6" hidden="1"/>
    <row r="13433" ht="12.6" hidden="1"/>
    <row r="13434" ht="12.6" hidden="1"/>
    <row r="13435" ht="12.6" hidden="1"/>
    <row r="13436" ht="12.6" hidden="1"/>
    <row r="13437" ht="12.6" hidden="1"/>
    <row r="13438" ht="12.6" hidden="1"/>
    <row r="13439" ht="12.6" hidden="1"/>
    <row r="13440" ht="12.6" hidden="1"/>
    <row r="13441" ht="12.6" hidden="1"/>
    <row r="13442" ht="12.6" hidden="1"/>
    <row r="13443" ht="12.6" hidden="1"/>
    <row r="13444" ht="12.6" hidden="1"/>
    <row r="13445" ht="12.6" hidden="1"/>
    <row r="13446" ht="12.6" hidden="1"/>
    <row r="13447" ht="12.6" hidden="1"/>
    <row r="13448" ht="12.6" hidden="1"/>
    <row r="13449" ht="12.6" hidden="1"/>
    <row r="13450" ht="12.6" hidden="1"/>
    <row r="13451" ht="12.6" hidden="1"/>
    <row r="13452" ht="12.6" hidden="1"/>
    <row r="13453" ht="12.6" hidden="1"/>
    <row r="13454" ht="12.6" hidden="1"/>
    <row r="13455" ht="12.6" hidden="1"/>
    <row r="13456" ht="12.6" hidden="1"/>
    <row r="13457" ht="12.6" hidden="1"/>
    <row r="13458" ht="12.6" hidden="1"/>
    <row r="13459" ht="12.6" hidden="1"/>
    <row r="13460" ht="12.6" hidden="1"/>
    <row r="13461" ht="12.6" hidden="1"/>
    <row r="13462" ht="12.6" hidden="1"/>
    <row r="13463" ht="12.6" hidden="1"/>
    <row r="13464" ht="12.6" hidden="1"/>
    <row r="13465" ht="12.6" hidden="1"/>
    <row r="13466" ht="12.6" hidden="1"/>
    <row r="13467" ht="12.6" hidden="1"/>
    <row r="13468" ht="12.6" hidden="1"/>
    <row r="13469" ht="12.6" hidden="1"/>
    <row r="13470" ht="12.6" hidden="1"/>
    <row r="13471" ht="12.6" hidden="1"/>
    <row r="13472" ht="12.6" hidden="1"/>
    <row r="13473" ht="12.6" hidden="1"/>
    <row r="13474" ht="12.6" hidden="1"/>
    <row r="13475" ht="12.6" hidden="1"/>
    <row r="13476" ht="12.6" hidden="1"/>
    <row r="13477" ht="12.6" hidden="1"/>
    <row r="13478" ht="12.6" hidden="1"/>
    <row r="13479" ht="12.6" hidden="1"/>
    <row r="13480" ht="12.6" hidden="1"/>
    <row r="13481" ht="12.6" hidden="1"/>
    <row r="13482" ht="12.6" hidden="1"/>
    <row r="13483" ht="12.6" hidden="1"/>
    <row r="13484" ht="12.6" hidden="1"/>
    <row r="13485" ht="12.6" hidden="1"/>
    <row r="13486" ht="12.6" hidden="1"/>
    <row r="13487" ht="12.6" hidden="1"/>
    <row r="13488" ht="12.6" hidden="1"/>
    <row r="13489" ht="12.6" hidden="1"/>
    <row r="13490" ht="12.6" hidden="1"/>
    <row r="13491" ht="12.6" hidden="1"/>
    <row r="13492" ht="12.6" hidden="1"/>
    <row r="13493" ht="12.6" hidden="1"/>
    <row r="13494" ht="12.6" hidden="1"/>
    <row r="13495" ht="12.6" hidden="1"/>
    <row r="13496" ht="12.6" hidden="1"/>
    <row r="13497" ht="12.6" hidden="1"/>
    <row r="13498" ht="12.6" hidden="1"/>
    <row r="13499" ht="12.6" hidden="1"/>
    <row r="13500" ht="12.6" hidden="1"/>
    <row r="13501" ht="12.6" hidden="1"/>
    <row r="13502" ht="12.6" hidden="1"/>
    <row r="13503" ht="12.6" hidden="1"/>
    <row r="13504" ht="12.6" hidden="1"/>
    <row r="13505" ht="12.6" hidden="1"/>
    <row r="13506" ht="12.6" hidden="1"/>
    <row r="13507" ht="12.6" hidden="1"/>
    <row r="13508" ht="12.6" hidden="1"/>
    <row r="13509" ht="12.6" hidden="1"/>
    <row r="13510" ht="12.6" hidden="1"/>
    <row r="13511" ht="12.6" hidden="1"/>
    <row r="13512" ht="12.6" hidden="1"/>
    <row r="13513" ht="12.6" hidden="1"/>
    <row r="13514" ht="12.6" hidden="1"/>
    <row r="13515" ht="12.6" hidden="1"/>
    <row r="13516" ht="12.6" hidden="1"/>
    <row r="13517" ht="12.6" hidden="1"/>
    <row r="13518" ht="12.6" hidden="1"/>
    <row r="13519" ht="12.6" hidden="1"/>
    <row r="13520" ht="12.6" hidden="1"/>
    <row r="13521" ht="12.6" hidden="1"/>
    <row r="13522" ht="12.6" hidden="1"/>
    <row r="13523" ht="12.6" hidden="1"/>
    <row r="13524" ht="12.6" hidden="1"/>
    <row r="13525" ht="12.6" hidden="1"/>
    <row r="13526" ht="12.6" hidden="1"/>
    <row r="13527" ht="12.6" hidden="1"/>
    <row r="13528" ht="12.6" hidden="1"/>
    <row r="13529" ht="12.6" hidden="1"/>
    <row r="13530" ht="12.6" hidden="1"/>
    <row r="13531" ht="12.6" hidden="1"/>
    <row r="13532" ht="12.6" hidden="1"/>
    <row r="13533" ht="12.6" hidden="1"/>
    <row r="13534" ht="12.6" hidden="1"/>
    <row r="13535" ht="12.6" hidden="1"/>
    <row r="13536" ht="12.6" hidden="1"/>
    <row r="13537" ht="12.6" hidden="1"/>
    <row r="13538" ht="12.6" hidden="1"/>
    <row r="13539" ht="12.6" hidden="1"/>
    <row r="13540" ht="12.6" hidden="1"/>
    <row r="13541" ht="12.6" hidden="1"/>
    <row r="13542" ht="12.6" hidden="1"/>
    <row r="13543" ht="12.6" hidden="1"/>
    <row r="13544" ht="12.6" hidden="1"/>
    <row r="13545" ht="12.6" hidden="1"/>
    <row r="13546" ht="12.6" hidden="1"/>
    <row r="13547" ht="12.6" hidden="1"/>
    <row r="13548" ht="12.6" hidden="1"/>
    <row r="13549" ht="12.6" hidden="1"/>
    <row r="13550" ht="12.6" hidden="1"/>
    <row r="13551" ht="12.6" hidden="1"/>
    <row r="13552" ht="12.6" hidden="1"/>
    <row r="13553" ht="12.6" hidden="1"/>
    <row r="13554" ht="12.6" hidden="1"/>
    <row r="13555" ht="12.6" hidden="1"/>
    <row r="13556" ht="12.6" hidden="1"/>
    <row r="13557" ht="12.6" hidden="1"/>
    <row r="13558" ht="12.6" hidden="1"/>
    <row r="13559" ht="12.6" hidden="1"/>
    <row r="13560" ht="12.6" hidden="1"/>
    <row r="13561" ht="12.6" hidden="1"/>
    <row r="13562" ht="12.6" hidden="1"/>
    <row r="13563" ht="12.6" hidden="1"/>
    <row r="13564" ht="12.6" hidden="1"/>
    <row r="13565" ht="12.6" hidden="1"/>
    <row r="13566" ht="12.6" hidden="1"/>
    <row r="13567" ht="12.6" hidden="1"/>
    <row r="13568" ht="12.6" hidden="1"/>
    <row r="13569" ht="12.6" hidden="1"/>
    <row r="13570" ht="12.6" hidden="1"/>
    <row r="13571" ht="12.6" hidden="1"/>
    <row r="13572" ht="12.6" hidden="1"/>
    <row r="13573" ht="12.6" hidden="1"/>
    <row r="13574" ht="12.6" hidden="1"/>
    <row r="13575" ht="12.6" hidden="1"/>
    <row r="13576" ht="12.6" hidden="1"/>
    <row r="13577" ht="12.6" hidden="1"/>
    <row r="13578" ht="12.6" hidden="1"/>
    <row r="13579" ht="12.6" hidden="1"/>
    <row r="13580" ht="12.6" hidden="1"/>
    <row r="13581" ht="12.6" hidden="1"/>
    <row r="13582" ht="12.6" hidden="1"/>
    <row r="13583" ht="12.6" hidden="1"/>
    <row r="13584" ht="12.6" hidden="1"/>
    <row r="13585" ht="12.6" hidden="1"/>
    <row r="13586" ht="12.6" hidden="1"/>
    <row r="13587" ht="12.6" hidden="1"/>
    <row r="13588" ht="12.6" hidden="1"/>
    <row r="13589" ht="12.6" hidden="1"/>
    <row r="13590" ht="12.6" hidden="1"/>
    <row r="13591" ht="12.6" hidden="1"/>
    <row r="13592" ht="12.6" hidden="1"/>
    <row r="13593" ht="12.6" hidden="1"/>
    <row r="13594" ht="12.6" hidden="1"/>
    <row r="13595" ht="12.6" hidden="1"/>
    <row r="13596" ht="12.6" hidden="1"/>
    <row r="13597" ht="12.6" hidden="1"/>
    <row r="13598" ht="12.6" hidden="1"/>
    <row r="13599" ht="12.6" hidden="1"/>
    <row r="13600" ht="12.6" hidden="1"/>
    <row r="13601" ht="12.6" hidden="1"/>
    <row r="13602" ht="12.6" hidden="1"/>
    <row r="13603" ht="12.6" hidden="1"/>
    <row r="13604" ht="12.6" hidden="1"/>
    <row r="13605" ht="12.6" hidden="1"/>
    <row r="13606" ht="12.6" hidden="1"/>
    <row r="13607" ht="12.6" hidden="1"/>
    <row r="13608" ht="12.6" hidden="1"/>
    <row r="13609" ht="12.6" hidden="1"/>
    <row r="13610" ht="12.6" hidden="1"/>
    <row r="13611" ht="12.6" hidden="1"/>
    <row r="13612" ht="12.6" hidden="1"/>
    <row r="13613" ht="12.6" hidden="1"/>
    <row r="13614" ht="12.6" hidden="1"/>
    <row r="13615" ht="12.6" hidden="1"/>
    <row r="13616" ht="12.6" hidden="1"/>
    <row r="13617" ht="12.6" hidden="1"/>
    <row r="13618" ht="12.6" hidden="1"/>
    <row r="13619" ht="12.6" hidden="1"/>
    <row r="13620" ht="12.6" hidden="1"/>
    <row r="13621" ht="12.6" hidden="1"/>
    <row r="13622" ht="12.6" hidden="1"/>
    <row r="13623" ht="12.6" hidden="1"/>
    <row r="13624" ht="12.6" hidden="1"/>
    <row r="13625" ht="12.6" hidden="1"/>
    <row r="13626" ht="12.6" hidden="1"/>
    <row r="13627" ht="12.6" hidden="1"/>
    <row r="13628" ht="12.6" hidden="1"/>
    <row r="13629" ht="12.6" hidden="1"/>
    <row r="13630" ht="12.6" hidden="1"/>
    <row r="13631" ht="12.6" hidden="1"/>
    <row r="13632" ht="12.6" hidden="1"/>
    <row r="13633" ht="12.6" hidden="1"/>
    <row r="13634" ht="12.6" hidden="1"/>
    <row r="13635" ht="12.6" hidden="1"/>
    <row r="13636" ht="12.6" hidden="1"/>
    <row r="13637" ht="12.6" hidden="1"/>
    <row r="13638" ht="12.6" hidden="1"/>
    <row r="13639" ht="12.6" hidden="1"/>
    <row r="13640" ht="12.6" hidden="1"/>
    <row r="13641" ht="12.6" hidden="1"/>
    <row r="13642" ht="12.6" hidden="1"/>
    <row r="13643" ht="12.6" hidden="1"/>
    <row r="13644" ht="12.6" hidden="1"/>
    <row r="13645" ht="12.6" hidden="1"/>
    <row r="13646" ht="12.6" hidden="1"/>
    <row r="13647" ht="12.6" hidden="1"/>
    <row r="13648" ht="12.6" hidden="1"/>
    <row r="13649" ht="12.6" hidden="1"/>
    <row r="13650" ht="12.6" hidden="1"/>
    <row r="13651" ht="12.6" hidden="1"/>
    <row r="13652" ht="12.6" hidden="1"/>
    <row r="13653" ht="12.6" hidden="1"/>
    <row r="13654" ht="12.6" hidden="1"/>
    <row r="13655" ht="12.6" hidden="1"/>
    <row r="13656" ht="12.6" hidden="1"/>
    <row r="13657" ht="12.6" hidden="1"/>
    <row r="13658" ht="12.6" hidden="1"/>
    <row r="13659" ht="12.6" hidden="1"/>
    <row r="13660" ht="12.6" hidden="1"/>
    <row r="13661" ht="12.6" hidden="1"/>
    <row r="13662" ht="12.6" hidden="1"/>
    <row r="13663" ht="12.6" hidden="1"/>
    <row r="13664" ht="12.6" hidden="1"/>
    <row r="13665" ht="12.6" hidden="1"/>
    <row r="13666" ht="12.6" hidden="1"/>
    <row r="13667" ht="12.6" hidden="1"/>
    <row r="13668" ht="12.6" hidden="1"/>
    <row r="13669" ht="12.6" hidden="1"/>
    <row r="13670" ht="12.6" hidden="1"/>
    <row r="13671" ht="12.6" hidden="1"/>
    <row r="13672" ht="12.6" hidden="1"/>
    <row r="13673" ht="12.6" hidden="1"/>
    <row r="13674" ht="12.6" hidden="1"/>
    <row r="13675" ht="12.6" hidden="1"/>
    <row r="13676" ht="12.6" hidden="1"/>
    <row r="13677" ht="12.6" hidden="1"/>
    <row r="13678" ht="12.6" hidden="1"/>
    <row r="13679" ht="12.6" hidden="1"/>
    <row r="13680" ht="12.6" hidden="1"/>
    <row r="13681" ht="12.6" hidden="1"/>
    <row r="13682" ht="12.6" hidden="1"/>
    <row r="13683" ht="12.6" hidden="1"/>
    <row r="13684" ht="12.6" hidden="1"/>
    <row r="13685" ht="12.6" hidden="1"/>
    <row r="13686" ht="12.6" hidden="1"/>
    <row r="13687" ht="12.6" hidden="1"/>
    <row r="13688" ht="12.6" hidden="1"/>
    <row r="13689" ht="12.6" hidden="1"/>
    <row r="13690" ht="12.6" hidden="1"/>
    <row r="13691" ht="12.6" hidden="1"/>
    <row r="13692" ht="12.6" hidden="1"/>
    <row r="13693" ht="12.6" hidden="1"/>
    <row r="13694" ht="12.6" hidden="1"/>
    <row r="13695" ht="12.6" hidden="1"/>
    <row r="13696" ht="12.6" hidden="1"/>
    <row r="13697" ht="12.6" hidden="1"/>
    <row r="13698" ht="12.6" hidden="1"/>
    <row r="13699" ht="12.6" hidden="1"/>
    <row r="13700" ht="12.6" hidden="1"/>
    <row r="13701" ht="12.6" hidden="1"/>
    <row r="13702" ht="12.6" hidden="1"/>
    <row r="13703" ht="12.6" hidden="1"/>
    <row r="13704" ht="12.6" hidden="1"/>
    <row r="13705" ht="12.6" hidden="1"/>
    <row r="13706" ht="12.6" hidden="1"/>
    <row r="13707" ht="12.6" hidden="1"/>
    <row r="13708" ht="12.6" hidden="1"/>
    <row r="13709" ht="12.6" hidden="1"/>
    <row r="13710" ht="12.6" hidden="1"/>
    <row r="13711" ht="12.6" hidden="1"/>
    <row r="13712" ht="12.6" hidden="1"/>
    <row r="13713" ht="12.6" hidden="1"/>
    <row r="13714" ht="12.6" hidden="1"/>
    <row r="13715" ht="12.6" hidden="1"/>
    <row r="13716" ht="12.6" hidden="1"/>
    <row r="13717" ht="12.6" hidden="1"/>
    <row r="13718" ht="12.6" hidden="1"/>
    <row r="13719" ht="12.6" hidden="1"/>
    <row r="13720" ht="12.6" hidden="1"/>
    <row r="13721" ht="12.6" hidden="1"/>
    <row r="13722" ht="12.6" hidden="1"/>
    <row r="13723" ht="12.6" hidden="1"/>
    <row r="13724" ht="12.6" hidden="1"/>
    <row r="13725" ht="12.6" hidden="1"/>
    <row r="13726" ht="12.6" hidden="1"/>
    <row r="13727" ht="12.6" hidden="1"/>
    <row r="13728" ht="12.6" hidden="1"/>
    <row r="13729" ht="12.6" hidden="1"/>
    <row r="13730" ht="12.6" hidden="1"/>
    <row r="13731" ht="12.6" hidden="1"/>
    <row r="13732" ht="12.6" hidden="1"/>
    <row r="13733" ht="12.6" hidden="1"/>
    <row r="13734" ht="12.6" hidden="1"/>
    <row r="13735" ht="12.6" hidden="1"/>
    <row r="13736" ht="12.6" hidden="1"/>
    <row r="13737" ht="12.6" hidden="1"/>
    <row r="13738" ht="12.6" hidden="1"/>
    <row r="13739" ht="12.6" hidden="1"/>
    <row r="13740" ht="12.6" hidden="1"/>
    <row r="13741" ht="12.6" hidden="1"/>
    <row r="13742" ht="12.6" hidden="1"/>
    <row r="13743" ht="12.6" hidden="1"/>
    <row r="13744" ht="12.6" hidden="1"/>
    <row r="13745" ht="12.6" hidden="1"/>
    <row r="13746" ht="12.6" hidden="1"/>
    <row r="13747" ht="12.6" hidden="1"/>
    <row r="13748" ht="12.6" hidden="1"/>
    <row r="13749" ht="12.6" hidden="1"/>
    <row r="13750" ht="12.6" hidden="1"/>
    <row r="13751" ht="12.6" hidden="1"/>
    <row r="13752" ht="12.6" hidden="1"/>
    <row r="13753" ht="12.6" hidden="1"/>
    <row r="13754" ht="12.6" hidden="1"/>
    <row r="13755" ht="12.6" hidden="1"/>
    <row r="13756" ht="12.6" hidden="1"/>
    <row r="13757" ht="12.6" hidden="1"/>
    <row r="13758" ht="12.6" hidden="1"/>
    <row r="13759" ht="12.6" hidden="1"/>
    <row r="13760" ht="12.6" hidden="1"/>
    <row r="13761" ht="12.6" hidden="1"/>
    <row r="13762" ht="12.6" hidden="1"/>
    <row r="13763" ht="12.6" hidden="1"/>
    <row r="13764" ht="12.6" hidden="1"/>
    <row r="13765" ht="12.6" hidden="1"/>
    <row r="13766" ht="12.6" hidden="1"/>
    <row r="13767" ht="12.6" hidden="1"/>
    <row r="13768" ht="12.6" hidden="1"/>
    <row r="13769" ht="12.6" hidden="1"/>
    <row r="13770" ht="12.6" hidden="1"/>
    <row r="13771" ht="12.6" hidden="1"/>
    <row r="13772" ht="12.6" hidden="1"/>
    <row r="13773" ht="12.6" hidden="1"/>
    <row r="13774" ht="12.6" hidden="1"/>
    <row r="13775" ht="12.6" hidden="1"/>
    <row r="13776" ht="12.6" hidden="1"/>
    <row r="13777" ht="12.6" hidden="1"/>
    <row r="13778" ht="12.6" hidden="1"/>
    <row r="13779" ht="12.6" hidden="1"/>
    <row r="13780" ht="12.6" hidden="1"/>
    <row r="13781" ht="12.6" hidden="1"/>
    <row r="13782" ht="12.6" hidden="1"/>
    <row r="13783" ht="12.6" hidden="1"/>
    <row r="13784" ht="12.6" hidden="1"/>
    <row r="13785" ht="12.6" hidden="1"/>
    <row r="13786" ht="12.6" hidden="1"/>
    <row r="13787" ht="12.6" hidden="1"/>
    <row r="13788" ht="12.6" hidden="1"/>
    <row r="13789" ht="12.6" hidden="1"/>
    <row r="13790" ht="12.6" hidden="1"/>
    <row r="13791" ht="12.6" hidden="1"/>
    <row r="13792" ht="12.6" hidden="1"/>
    <row r="13793" ht="12.6" hidden="1"/>
    <row r="13794" ht="12.6" hidden="1"/>
    <row r="13795" ht="12.6" hidden="1"/>
    <row r="13796" ht="12.6" hidden="1"/>
    <row r="13797" ht="12.6" hidden="1"/>
    <row r="13798" ht="12.6" hidden="1"/>
    <row r="13799" ht="12.6" hidden="1"/>
    <row r="13800" ht="12.6" hidden="1"/>
    <row r="13801" ht="12.6" hidden="1"/>
    <row r="13802" ht="12.6" hidden="1"/>
    <row r="13803" ht="12.6" hidden="1"/>
    <row r="13804" ht="12.6" hidden="1"/>
    <row r="13805" ht="12.6" hidden="1"/>
    <row r="13806" ht="12.6" hidden="1"/>
    <row r="13807" ht="12.6" hidden="1"/>
    <row r="13808" ht="12.6" hidden="1"/>
    <row r="13809" ht="12.6" hidden="1"/>
    <row r="13810" ht="12.6" hidden="1"/>
    <row r="13811" ht="12.6" hidden="1"/>
    <row r="13812" ht="12.6" hidden="1"/>
    <row r="13813" ht="12.6" hidden="1"/>
    <row r="13814" ht="12.6" hidden="1"/>
    <row r="13815" ht="12.6" hidden="1"/>
    <row r="13816" ht="12.6" hidden="1"/>
    <row r="13817" ht="12.6" hidden="1"/>
    <row r="13818" ht="12.6" hidden="1"/>
    <row r="13819" ht="12.6" hidden="1"/>
    <row r="13820" ht="12.6" hidden="1"/>
    <row r="13821" ht="12.6" hidden="1"/>
    <row r="13822" ht="12.6" hidden="1"/>
    <row r="13823" ht="12.6" hidden="1"/>
    <row r="13824" ht="12.6" hidden="1"/>
    <row r="13825" ht="12.6" hidden="1"/>
    <row r="13826" ht="12.6" hidden="1"/>
    <row r="13827" ht="12.6" hidden="1"/>
    <row r="13828" ht="12.6" hidden="1"/>
    <row r="13829" ht="12.6" hidden="1"/>
    <row r="13830" ht="12.6" hidden="1"/>
    <row r="13831" ht="12.6" hidden="1"/>
    <row r="13832" ht="12.6" hidden="1"/>
    <row r="13833" ht="12.6" hidden="1"/>
    <row r="13834" ht="12.6" hidden="1"/>
    <row r="13835" ht="12.6" hidden="1"/>
    <row r="13836" ht="12.6" hidden="1"/>
    <row r="13837" ht="12.6" hidden="1"/>
    <row r="13838" ht="12.6" hidden="1"/>
    <row r="13839" ht="12.6" hidden="1"/>
    <row r="13840" ht="12.6" hidden="1"/>
    <row r="13841" ht="12.6" hidden="1"/>
    <row r="13842" ht="12.6" hidden="1"/>
    <row r="13843" ht="12.6" hidden="1"/>
    <row r="13844" ht="12.6" hidden="1"/>
    <row r="13845" ht="12.6" hidden="1"/>
    <row r="13846" ht="12.6" hidden="1"/>
    <row r="13847" ht="12.6" hidden="1"/>
    <row r="13848" ht="12.6" hidden="1"/>
    <row r="13849" ht="12.6" hidden="1"/>
    <row r="13850" ht="12.6" hidden="1"/>
    <row r="13851" ht="12.6" hidden="1"/>
    <row r="13852" ht="12.6" hidden="1"/>
    <row r="13853" ht="12.6" hidden="1"/>
    <row r="13854" ht="12.6" hidden="1"/>
    <row r="13855" ht="12.6" hidden="1"/>
    <row r="13856" ht="12.6" hidden="1"/>
    <row r="13857" ht="12.6" hidden="1"/>
    <row r="13858" ht="12.6" hidden="1"/>
    <row r="13859" ht="12.6" hidden="1"/>
    <row r="13860" ht="12.6" hidden="1"/>
    <row r="13861" ht="12.6" hidden="1"/>
    <row r="13862" ht="12.6" hidden="1"/>
    <row r="13863" ht="12.6" hidden="1"/>
    <row r="13864" ht="12.6" hidden="1"/>
    <row r="13865" ht="12.6" hidden="1"/>
    <row r="13866" ht="12.6" hidden="1"/>
    <row r="13867" ht="12.6" hidden="1"/>
    <row r="13868" ht="12.6" hidden="1"/>
    <row r="13869" ht="12.6" hidden="1"/>
    <row r="13870" ht="12.6" hidden="1"/>
    <row r="13871" ht="12.6" hidden="1"/>
    <row r="13872" ht="12.6" hidden="1"/>
    <row r="13873" ht="12.6" hidden="1"/>
    <row r="13874" ht="12.6" hidden="1"/>
    <row r="13875" ht="12.6" hidden="1"/>
    <row r="13876" ht="12.6" hidden="1"/>
    <row r="13877" ht="12.6" hidden="1"/>
    <row r="13878" ht="12.6" hidden="1"/>
    <row r="13879" ht="12.6" hidden="1"/>
    <row r="13880" ht="12.6" hidden="1"/>
    <row r="13881" ht="12.6" hidden="1"/>
    <row r="13882" ht="12.6" hidden="1"/>
    <row r="13883" ht="12.6" hidden="1"/>
    <row r="13884" ht="12.6" hidden="1"/>
    <row r="13885" ht="12.6" hidden="1"/>
    <row r="13886" ht="12.6" hidden="1"/>
    <row r="13887" ht="12.6" hidden="1"/>
    <row r="13888" ht="12.6" hidden="1"/>
    <row r="13889" ht="12.6" hidden="1"/>
    <row r="13890" ht="12.6" hidden="1"/>
    <row r="13891" ht="12.6" hidden="1"/>
    <row r="13892" ht="12.6" hidden="1"/>
    <row r="13893" ht="12.6" hidden="1"/>
    <row r="13894" ht="12.6" hidden="1"/>
    <row r="13895" ht="12.6" hidden="1"/>
    <row r="13896" ht="12.6" hidden="1"/>
    <row r="13897" ht="12.6" hidden="1"/>
    <row r="13898" ht="12.6" hidden="1"/>
    <row r="13899" ht="12.6" hidden="1"/>
    <row r="13900" ht="12.6" hidden="1"/>
    <row r="13901" ht="12.6" hidden="1"/>
    <row r="13902" ht="12.6" hidden="1"/>
    <row r="13903" ht="12.6" hidden="1"/>
    <row r="13904" ht="12.6" hidden="1"/>
    <row r="13905" ht="12.6" hidden="1"/>
    <row r="13906" ht="12.6" hidden="1"/>
    <row r="13907" ht="12.6" hidden="1"/>
    <row r="13908" ht="12.6" hidden="1"/>
    <row r="13909" ht="12.6" hidden="1"/>
    <row r="13910" ht="12.6" hidden="1"/>
    <row r="13911" ht="12.6" hidden="1"/>
    <row r="13912" ht="12.6" hidden="1"/>
    <row r="13913" ht="12.6" hidden="1"/>
    <row r="13914" ht="12.6" hidden="1"/>
    <row r="13915" ht="12.6" hidden="1"/>
    <row r="13916" ht="12.6" hidden="1"/>
    <row r="13917" ht="12.6" hidden="1"/>
    <row r="13918" ht="12.6" hidden="1"/>
    <row r="13919" ht="12.6" hidden="1"/>
    <row r="13920" ht="12.6" hidden="1"/>
    <row r="13921" ht="12.6" hidden="1"/>
    <row r="13922" ht="12.6" hidden="1"/>
    <row r="13923" ht="12.6" hidden="1"/>
    <row r="13924" ht="12.6" hidden="1"/>
    <row r="13925" ht="12.6" hidden="1"/>
    <row r="13926" ht="12.6" hidden="1"/>
    <row r="13927" ht="12.6" hidden="1"/>
    <row r="13928" ht="12.6" hidden="1"/>
    <row r="13929" ht="12.6" hidden="1"/>
    <row r="13930" ht="12.6" hidden="1"/>
    <row r="13931" ht="12.6" hidden="1"/>
    <row r="13932" ht="12.6" hidden="1"/>
    <row r="13933" ht="12.6" hidden="1"/>
    <row r="13934" ht="12.6" hidden="1"/>
    <row r="13935" ht="12.6" hidden="1"/>
    <row r="13936" ht="12.6" hidden="1"/>
    <row r="13937" ht="12.6" hidden="1"/>
    <row r="13938" ht="12.6" hidden="1"/>
    <row r="13939" ht="12.6" hidden="1"/>
    <row r="13940" ht="12.6" hidden="1"/>
    <row r="13941" ht="12.6" hidden="1"/>
    <row r="13942" ht="12.6" hidden="1"/>
    <row r="13943" ht="12.6" hidden="1"/>
    <row r="13944" ht="12.6" hidden="1"/>
    <row r="13945" ht="12.6" hidden="1"/>
    <row r="13946" ht="12.6" hidden="1"/>
    <row r="13947" ht="12.6" hidden="1"/>
    <row r="13948" ht="12.6" hidden="1"/>
    <row r="13949" ht="12.6" hidden="1"/>
    <row r="13950" ht="12.6" hidden="1"/>
    <row r="13951" ht="12.6" hidden="1"/>
    <row r="13952" ht="12.6" hidden="1"/>
    <row r="13953" ht="12.6" hidden="1"/>
    <row r="13954" ht="12.6" hidden="1"/>
    <row r="13955" ht="12.6" hidden="1"/>
    <row r="13956" ht="12.6" hidden="1"/>
    <row r="13957" ht="12.6" hidden="1"/>
    <row r="13958" ht="12.6" hidden="1"/>
    <row r="13959" ht="12.6" hidden="1"/>
    <row r="13960" ht="12.6" hidden="1"/>
    <row r="13961" ht="12.6" hidden="1"/>
    <row r="13962" ht="12.6" hidden="1"/>
    <row r="13963" ht="12.6" hidden="1"/>
    <row r="13964" ht="12.6" hidden="1"/>
    <row r="13965" ht="12.6" hidden="1"/>
    <row r="13966" ht="12.6" hidden="1"/>
    <row r="13967" ht="12.6" hidden="1"/>
    <row r="13968" ht="12.6" hidden="1"/>
    <row r="13969" ht="12.6" hidden="1"/>
    <row r="13970" ht="12.6" hidden="1"/>
    <row r="13971" ht="12.6" hidden="1"/>
    <row r="13972" ht="12.6" hidden="1"/>
    <row r="13973" ht="12.6" hidden="1"/>
    <row r="13974" ht="12.6" hidden="1"/>
    <row r="13975" ht="12.6" hidden="1"/>
    <row r="13976" ht="12.6" hidden="1"/>
    <row r="13977" ht="12.6" hidden="1"/>
    <row r="13978" ht="12.6" hidden="1"/>
    <row r="13979" ht="12.6" hidden="1"/>
    <row r="13980" ht="12.6" hidden="1"/>
    <row r="13981" ht="12.6" hidden="1"/>
    <row r="13982" ht="12.6" hidden="1"/>
    <row r="13983" ht="12.6" hidden="1"/>
    <row r="13984" ht="12.6" hidden="1"/>
    <row r="13985" ht="12.6" hidden="1"/>
    <row r="13986" ht="12.6" hidden="1"/>
    <row r="13987" ht="12.6" hidden="1"/>
    <row r="13988" ht="12.6" hidden="1"/>
    <row r="13989" ht="12.6" hidden="1"/>
    <row r="13990" ht="12.6" hidden="1"/>
    <row r="13991" ht="12.6" hidden="1"/>
    <row r="13992" ht="12.6" hidden="1"/>
    <row r="13993" ht="12.6" hidden="1"/>
    <row r="13994" ht="12.6" hidden="1"/>
    <row r="13995" ht="12.6" hidden="1"/>
    <row r="13996" ht="12.6" hidden="1"/>
    <row r="13997" ht="12.6" hidden="1"/>
    <row r="13998" ht="12.6" hidden="1"/>
    <row r="13999" ht="12.6" hidden="1"/>
    <row r="14000" ht="12.6" hidden="1"/>
    <row r="14001" ht="12.6" hidden="1"/>
    <row r="14002" ht="12.6" hidden="1"/>
    <row r="14003" ht="12.6" hidden="1"/>
    <row r="14004" ht="12.6" hidden="1"/>
    <row r="14005" ht="12.6" hidden="1"/>
    <row r="14006" ht="12.6" hidden="1"/>
    <row r="14007" ht="12.6" hidden="1"/>
    <row r="14008" ht="12.6" hidden="1"/>
    <row r="14009" ht="12.6" hidden="1"/>
    <row r="14010" ht="12.6" hidden="1"/>
    <row r="14011" ht="12.6" hidden="1"/>
    <row r="14012" ht="12.6" hidden="1"/>
    <row r="14013" ht="12.6" hidden="1"/>
    <row r="14014" ht="12.6" hidden="1"/>
    <row r="14015" ht="12.6" hidden="1"/>
    <row r="14016" ht="12.6" hidden="1"/>
    <row r="14017" ht="12.6" hidden="1"/>
    <row r="14018" ht="12.6" hidden="1"/>
    <row r="14019" ht="12.6" hidden="1"/>
    <row r="14020" ht="12.6" hidden="1"/>
    <row r="14021" ht="12.6" hidden="1"/>
    <row r="14022" ht="12.6" hidden="1"/>
    <row r="14023" ht="12.6" hidden="1"/>
    <row r="14024" ht="12.6" hidden="1"/>
    <row r="14025" ht="12.6" hidden="1"/>
    <row r="14026" ht="12.6" hidden="1"/>
    <row r="14027" ht="12.6" hidden="1"/>
    <row r="14028" ht="12.6" hidden="1"/>
    <row r="14029" ht="12.6" hidden="1"/>
    <row r="14030" ht="12.6" hidden="1"/>
    <row r="14031" ht="12.6" hidden="1"/>
    <row r="14032" ht="12.6" hidden="1"/>
    <row r="14033" ht="12.6" hidden="1"/>
    <row r="14034" ht="12.6" hidden="1"/>
    <row r="14035" ht="12.6" hidden="1"/>
    <row r="14036" ht="12.6" hidden="1"/>
    <row r="14037" ht="12.6" hidden="1"/>
    <row r="14038" ht="12.6" hidden="1"/>
    <row r="14039" ht="12.6" hidden="1"/>
    <row r="14040" ht="12.6" hidden="1"/>
    <row r="14041" ht="12.6" hidden="1"/>
    <row r="14042" ht="12.6" hidden="1"/>
    <row r="14043" ht="12.6" hidden="1"/>
    <row r="14044" ht="12.6" hidden="1"/>
    <row r="14045" ht="12.6" hidden="1"/>
    <row r="14046" ht="12.6" hidden="1"/>
    <row r="14047" ht="12.6" hidden="1"/>
    <row r="14048" ht="12.6" hidden="1"/>
    <row r="14049" ht="12.6" hidden="1"/>
    <row r="14050" ht="12.6" hidden="1"/>
    <row r="14051" ht="12.6" hidden="1"/>
    <row r="14052" ht="12.6" hidden="1"/>
    <row r="14053" ht="12.6" hidden="1"/>
    <row r="14054" ht="12.6" hidden="1"/>
    <row r="14055" ht="12.6" hidden="1"/>
    <row r="14056" ht="12.6" hidden="1"/>
    <row r="14057" ht="12.6" hidden="1"/>
    <row r="14058" ht="12.6" hidden="1"/>
    <row r="14059" ht="12.6" hidden="1"/>
    <row r="14060" ht="12.6" hidden="1"/>
    <row r="14061" ht="12.6" hidden="1"/>
    <row r="14062" ht="12.6" hidden="1"/>
    <row r="14063" ht="12.6" hidden="1"/>
    <row r="14064" ht="12.6" hidden="1"/>
    <row r="14065" ht="12.6" hidden="1"/>
    <row r="14066" ht="12.6" hidden="1"/>
    <row r="14067" ht="12.6" hidden="1"/>
    <row r="14068" ht="12.6" hidden="1"/>
    <row r="14069" ht="12.6" hidden="1"/>
    <row r="14070" ht="12.6" hidden="1"/>
    <row r="14071" ht="12.6" hidden="1"/>
    <row r="14072" ht="12.6" hidden="1"/>
    <row r="14073" ht="12.6" hidden="1"/>
    <row r="14074" ht="12.6" hidden="1"/>
    <row r="14075" ht="12.6" hidden="1"/>
    <row r="14076" ht="12.6" hidden="1"/>
    <row r="14077" ht="12.6" hidden="1"/>
    <row r="14078" ht="12.6" hidden="1"/>
    <row r="14079" ht="12.6" hidden="1"/>
    <row r="14080" ht="12.6" hidden="1"/>
    <row r="14081" ht="12.6" hidden="1"/>
    <row r="14082" ht="12.6" hidden="1"/>
    <row r="14083" ht="12.6" hidden="1"/>
    <row r="14084" ht="12.6" hidden="1"/>
    <row r="14085" ht="12.6" hidden="1"/>
    <row r="14086" ht="12.6" hidden="1"/>
    <row r="14087" ht="12.6" hidden="1"/>
    <row r="14088" ht="12.6" hidden="1"/>
    <row r="14089" ht="12.6" hidden="1"/>
    <row r="14090" ht="12.6" hidden="1"/>
    <row r="14091" ht="12.6" hidden="1"/>
    <row r="14092" ht="12.6" hidden="1"/>
    <row r="14093" ht="12.6" hidden="1"/>
    <row r="14094" ht="12.6" hidden="1"/>
    <row r="14095" ht="12.6" hidden="1"/>
    <row r="14096" ht="12.6" hidden="1"/>
    <row r="14097" ht="12.6" hidden="1"/>
    <row r="14098" ht="12.6" hidden="1"/>
    <row r="14099" ht="12.6" hidden="1"/>
    <row r="14100" ht="12.6" hidden="1"/>
    <row r="14101" ht="12.6" hidden="1"/>
    <row r="14102" ht="12.6" hidden="1"/>
    <row r="14103" ht="12.6" hidden="1"/>
    <row r="14104" ht="12.6" hidden="1"/>
    <row r="14105" ht="12.6" hidden="1"/>
    <row r="14106" ht="12.6" hidden="1"/>
    <row r="14107" ht="12.6" hidden="1"/>
    <row r="14108" ht="12.6" hidden="1"/>
    <row r="14109" ht="12.6" hidden="1"/>
    <row r="14110" ht="12.6" hidden="1"/>
    <row r="14111" ht="12.6" hidden="1"/>
    <row r="14112" ht="12.6" hidden="1"/>
    <row r="14113" ht="12.6" hidden="1"/>
    <row r="14114" ht="12.6" hidden="1"/>
    <row r="14115" ht="12.6" hidden="1"/>
    <row r="14116" ht="12.6" hidden="1"/>
    <row r="14117" ht="12.6" hidden="1"/>
    <row r="14118" ht="12.6" hidden="1"/>
    <row r="14119" ht="12.6" hidden="1"/>
    <row r="14120" ht="12.6" hidden="1"/>
    <row r="14121" ht="12.6" hidden="1"/>
    <row r="14122" ht="12.6" hidden="1"/>
    <row r="14123" ht="12.6" hidden="1"/>
    <row r="14124" ht="12.6" hidden="1"/>
    <row r="14125" ht="12.6" hidden="1"/>
    <row r="14126" ht="12.6" hidden="1"/>
    <row r="14127" ht="12.6" hidden="1"/>
    <row r="14128" ht="12.6" hidden="1"/>
    <row r="14129" ht="12.6" hidden="1"/>
    <row r="14130" ht="12.6" hidden="1"/>
    <row r="14131" ht="12.6" hidden="1"/>
    <row r="14132" ht="12.6" hidden="1"/>
    <row r="14133" ht="12.6" hidden="1"/>
    <row r="14134" ht="12.6" hidden="1"/>
    <row r="14135" ht="12.6" hidden="1"/>
    <row r="14136" ht="12.6" hidden="1"/>
    <row r="14137" ht="12.6" hidden="1"/>
    <row r="14138" ht="12.6" hidden="1"/>
    <row r="14139" ht="12.6" hidden="1"/>
    <row r="14140" ht="12.6" hidden="1"/>
    <row r="14141" ht="12.6" hidden="1"/>
    <row r="14142" ht="12.6" hidden="1"/>
    <row r="14143" ht="12.6" hidden="1"/>
    <row r="14144" ht="12.6" hidden="1"/>
    <row r="14145" ht="12.6" hidden="1"/>
    <row r="14146" ht="12.6" hidden="1"/>
    <row r="14147" ht="12.6" hidden="1"/>
    <row r="14148" ht="12.6" hidden="1"/>
    <row r="14149" ht="12.6" hidden="1"/>
    <row r="14150" ht="12.6" hidden="1"/>
    <row r="14151" ht="12.6" hidden="1"/>
    <row r="14152" ht="12.6" hidden="1"/>
    <row r="14153" ht="12.6" hidden="1"/>
    <row r="14154" ht="12.6" hidden="1"/>
    <row r="14155" ht="12.6" hidden="1"/>
    <row r="14156" ht="12.6" hidden="1"/>
    <row r="14157" ht="12.6" hidden="1"/>
    <row r="14158" ht="12.6" hidden="1"/>
    <row r="14159" ht="12.6" hidden="1"/>
    <row r="14160" ht="12.6" hidden="1"/>
    <row r="14161" ht="12.6" hidden="1"/>
    <row r="14162" ht="12.6" hidden="1"/>
    <row r="14163" ht="12.6" hidden="1"/>
    <row r="14164" ht="12.6" hidden="1"/>
    <row r="14165" ht="12.6" hidden="1"/>
    <row r="14166" ht="12.6" hidden="1"/>
    <row r="14167" ht="12.6" hidden="1"/>
    <row r="14168" ht="12.6" hidden="1"/>
    <row r="14169" ht="12.6" hidden="1"/>
    <row r="14170" ht="12.6" hidden="1"/>
    <row r="14171" ht="12.6" hidden="1"/>
    <row r="14172" ht="12.6" hidden="1"/>
    <row r="14173" ht="12.6" hidden="1"/>
    <row r="14174" ht="12.6" hidden="1"/>
    <row r="14175" ht="12.6" hidden="1"/>
    <row r="14176" ht="12.6" hidden="1"/>
    <row r="14177" ht="12.6" hidden="1"/>
    <row r="14178" ht="12.6" hidden="1"/>
    <row r="14179" ht="12.6" hidden="1"/>
    <row r="14180" ht="12.6" hidden="1"/>
    <row r="14181" ht="12.6" hidden="1"/>
    <row r="14182" ht="12.6" hidden="1"/>
    <row r="14183" ht="12.6" hidden="1"/>
    <row r="14184" ht="12.6" hidden="1"/>
    <row r="14185" ht="12.6" hidden="1"/>
    <row r="14186" ht="12.6" hidden="1"/>
    <row r="14187" ht="12.6" hidden="1"/>
    <row r="14188" ht="12.6" hidden="1"/>
    <row r="14189" ht="12.6" hidden="1"/>
    <row r="14190" ht="12.6" hidden="1"/>
    <row r="14191" ht="12.6" hidden="1"/>
    <row r="14192" ht="12.6" hidden="1"/>
    <row r="14193" ht="12.6" hidden="1"/>
    <row r="14194" ht="12.6" hidden="1"/>
    <row r="14195" ht="12.6" hidden="1"/>
    <row r="14196" ht="12.6" hidden="1"/>
    <row r="14197" ht="12.6" hidden="1"/>
    <row r="14198" ht="12.6" hidden="1"/>
    <row r="14199" ht="12.6" hidden="1"/>
    <row r="14200" ht="12.6" hidden="1"/>
    <row r="14201" ht="12.6" hidden="1"/>
    <row r="14202" ht="12.6" hidden="1"/>
    <row r="14203" ht="12.6" hidden="1"/>
    <row r="14204" ht="12.6" hidden="1"/>
    <row r="14205" ht="12.6" hidden="1"/>
    <row r="14206" ht="12.6" hidden="1"/>
    <row r="14207" ht="12.6" hidden="1"/>
    <row r="14208" ht="12.6" hidden="1"/>
    <row r="14209" ht="12.6" hidden="1"/>
    <row r="14210" ht="12.6" hidden="1"/>
    <row r="14211" ht="12.6" hidden="1"/>
    <row r="14212" ht="12.6" hidden="1"/>
    <row r="14213" ht="12.6" hidden="1"/>
    <row r="14214" ht="12.6" hidden="1"/>
    <row r="14215" ht="12.6" hidden="1"/>
    <row r="14216" ht="12.6" hidden="1"/>
    <row r="14217" ht="12.6" hidden="1"/>
    <row r="14218" ht="12.6" hidden="1"/>
    <row r="14219" ht="12.6" hidden="1"/>
    <row r="14220" ht="12.6" hidden="1"/>
    <row r="14221" ht="12.6" hidden="1"/>
    <row r="14222" ht="12.6" hidden="1"/>
    <row r="14223" ht="12.6" hidden="1"/>
    <row r="14224" ht="12.6" hidden="1"/>
    <row r="14225" ht="12.6" hidden="1"/>
    <row r="14226" ht="12.6" hidden="1"/>
    <row r="14227" ht="12.6" hidden="1"/>
    <row r="14228" ht="12.6" hidden="1"/>
    <row r="14229" ht="12.6" hidden="1"/>
    <row r="14230" ht="12.6" hidden="1"/>
    <row r="14231" ht="12.6" hidden="1"/>
    <row r="14232" ht="12.6" hidden="1"/>
    <row r="14233" ht="12.6" hidden="1"/>
    <row r="14234" ht="12.6" hidden="1"/>
    <row r="14235" ht="12.6" hidden="1"/>
    <row r="14236" ht="12.6" hidden="1"/>
    <row r="14237" ht="12.6" hidden="1"/>
    <row r="14238" ht="12.6" hidden="1"/>
    <row r="14239" ht="12.6" hidden="1"/>
    <row r="14240" ht="12.6" hidden="1"/>
    <row r="14241" ht="12.6" hidden="1"/>
    <row r="14242" ht="12.6" hidden="1"/>
    <row r="14243" ht="12.6" hidden="1"/>
    <row r="14244" ht="12.6" hidden="1"/>
    <row r="14245" ht="12.6" hidden="1"/>
    <row r="14246" ht="12.6" hidden="1"/>
    <row r="14247" ht="12.6" hidden="1"/>
    <row r="14248" ht="12.6" hidden="1"/>
    <row r="14249" ht="12.6" hidden="1"/>
    <row r="14250" ht="12.6" hidden="1"/>
    <row r="14251" ht="12.6" hidden="1"/>
    <row r="14252" ht="12.6" hidden="1"/>
    <row r="14253" ht="12.6" hidden="1"/>
    <row r="14254" ht="12.6" hidden="1"/>
    <row r="14255" ht="12.6" hidden="1"/>
    <row r="14256" ht="12.6" hidden="1"/>
    <row r="14257" ht="12.6" hidden="1"/>
    <row r="14258" ht="12.6" hidden="1"/>
    <row r="14259" ht="12.6" hidden="1"/>
    <row r="14260" ht="12.6" hidden="1"/>
    <row r="14261" ht="12.6" hidden="1"/>
    <row r="14262" ht="12.6" hidden="1"/>
    <row r="14263" ht="12.6" hidden="1"/>
    <row r="14264" ht="12.6" hidden="1"/>
    <row r="14265" ht="12.6" hidden="1"/>
    <row r="14266" ht="12.6" hidden="1"/>
    <row r="14267" ht="12.6" hidden="1"/>
    <row r="14268" ht="12.6" hidden="1"/>
    <row r="14269" ht="12.6" hidden="1"/>
    <row r="14270" ht="12.6" hidden="1"/>
    <row r="14271" ht="12.6" hidden="1"/>
    <row r="14272" ht="12.6" hidden="1"/>
    <row r="14273" ht="12.6" hidden="1"/>
    <row r="14274" ht="12.6" hidden="1"/>
    <row r="14275" ht="12.6" hidden="1"/>
    <row r="14276" ht="12.6" hidden="1"/>
    <row r="14277" ht="12.6" hidden="1"/>
    <row r="14278" ht="12.6" hidden="1"/>
    <row r="14279" ht="12.6" hidden="1"/>
    <row r="14280" ht="12.6" hidden="1"/>
    <row r="14281" ht="12.6" hidden="1"/>
    <row r="14282" ht="12.6" hidden="1"/>
    <row r="14283" ht="12.6" hidden="1"/>
    <row r="14284" ht="12.6" hidden="1"/>
    <row r="14285" ht="12.6" hidden="1"/>
    <row r="14286" ht="12.6" hidden="1"/>
    <row r="14287" ht="12.6" hidden="1"/>
    <row r="14288" ht="12.6" hidden="1"/>
    <row r="14289" ht="12.6" hidden="1"/>
    <row r="14290" ht="12.6" hidden="1"/>
    <row r="14291" ht="12.6" hidden="1"/>
    <row r="14292" ht="12.6" hidden="1"/>
    <row r="14293" ht="12.6" hidden="1"/>
    <row r="14294" ht="12.6" hidden="1"/>
    <row r="14295" ht="12.6" hidden="1"/>
    <row r="14296" ht="12.6" hidden="1"/>
    <row r="14297" ht="12.6" hidden="1"/>
    <row r="14298" ht="12.6" hidden="1"/>
    <row r="14299" ht="12.6" hidden="1"/>
    <row r="14300" ht="12.6" hidden="1"/>
    <row r="14301" ht="12.6" hidden="1"/>
    <row r="14302" ht="12.6" hidden="1"/>
    <row r="14303" ht="12.6" hidden="1"/>
    <row r="14304" ht="12.6" hidden="1"/>
    <row r="14305" ht="12.6" hidden="1"/>
    <row r="14306" ht="12.6" hidden="1"/>
    <row r="14307" ht="12.6" hidden="1"/>
    <row r="14308" ht="12.6" hidden="1"/>
    <row r="14309" ht="12.6" hidden="1"/>
    <row r="14310" ht="12.6" hidden="1"/>
    <row r="14311" ht="12.6" hidden="1"/>
    <row r="14312" ht="12.6" hidden="1"/>
    <row r="14313" ht="12.6" hidden="1"/>
    <row r="14314" ht="12.6" hidden="1"/>
    <row r="14315" ht="12.6" hidden="1"/>
    <row r="14316" ht="12.6" hidden="1"/>
    <row r="14317" ht="12.6" hidden="1"/>
    <row r="14318" ht="12.6" hidden="1"/>
    <row r="14319" ht="12.6" hidden="1"/>
    <row r="14320" ht="12.6" hidden="1"/>
    <row r="14321" ht="12.6" hidden="1"/>
    <row r="14322" ht="12.6" hidden="1"/>
    <row r="14323" ht="12.6" hidden="1"/>
    <row r="14324" ht="12.6" hidden="1"/>
    <row r="14325" ht="12.6" hidden="1"/>
    <row r="14326" ht="12.6" hidden="1"/>
    <row r="14327" ht="12.6" hidden="1"/>
    <row r="14328" ht="12.6" hidden="1"/>
    <row r="14329" ht="12.6" hidden="1"/>
    <row r="14330" ht="12.6" hidden="1"/>
    <row r="14331" ht="12.6" hidden="1"/>
    <row r="14332" ht="12.6" hidden="1"/>
    <row r="14333" ht="12.6" hidden="1"/>
    <row r="14334" ht="12.6" hidden="1"/>
    <row r="14335" ht="12.6" hidden="1"/>
    <row r="14336" ht="12.6" hidden="1"/>
    <row r="14337" ht="12.6" hidden="1"/>
    <row r="14338" ht="12.6" hidden="1"/>
    <row r="14339" ht="12.6" hidden="1"/>
    <row r="14340" ht="12.6" hidden="1"/>
    <row r="14341" ht="12.6" hidden="1"/>
    <row r="14342" ht="12.6" hidden="1"/>
    <row r="14343" ht="12.6" hidden="1"/>
    <row r="14344" ht="12.6" hidden="1"/>
    <row r="14345" ht="12.6" hidden="1"/>
    <row r="14346" ht="12.6" hidden="1"/>
    <row r="14347" ht="12.6" hidden="1"/>
    <row r="14348" ht="12.6" hidden="1"/>
    <row r="14349" ht="12.6" hidden="1"/>
    <row r="14350" ht="12.6" hidden="1"/>
    <row r="14351" ht="12.6" hidden="1"/>
    <row r="14352" ht="12.6" hidden="1"/>
    <row r="14353" ht="12.6" hidden="1"/>
    <row r="14354" ht="12.6" hidden="1"/>
    <row r="14355" ht="12.6" hidden="1"/>
    <row r="14356" ht="12.6" hidden="1"/>
    <row r="14357" ht="12.6" hidden="1"/>
    <row r="14358" ht="12.6" hidden="1"/>
    <row r="14359" ht="12.6" hidden="1"/>
    <row r="14360" ht="12.6" hidden="1"/>
    <row r="14361" ht="12.6" hidden="1"/>
    <row r="14362" ht="12.6" hidden="1"/>
    <row r="14363" ht="12.6" hidden="1"/>
    <row r="14364" ht="12.6" hidden="1"/>
    <row r="14365" ht="12.6" hidden="1"/>
    <row r="14366" ht="12.6" hidden="1"/>
    <row r="14367" ht="12.6" hidden="1"/>
    <row r="14368" ht="12.6" hidden="1"/>
    <row r="14369" ht="12.6" hidden="1"/>
    <row r="14370" ht="12.6" hidden="1"/>
    <row r="14371" ht="12.6" hidden="1"/>
    <row r="14372" ht="12.6" hidden="1"/>
    <row r="14373" ht="12.6" hidden="1"/>
    <row r="14374" ht="12.6" hidden="1"/>
    <row r="14375" ht="12.6" hidden="1"/>
    <row r="14376" ht="12.6" hidden="1"/>
    <row r="14377" ht="12.6" hidden="1"/>
    <row r="14378" ht="12.6" hidden="1"/>
    <row r="14379" ht="12.6" hidden="1"/>
    <row r="14380" ht="12.6" hidden="1"/>
    <row r="14381" ht="12.6" hidden="1"/>
    <row r="14382" ht="12.6" hidden="1"/>
    <row r="14383" ht="12.6" hidden="1"/>
    <row r="14384" ht="12.6" hidden="1"/>
    <row r="14385" ht="12.6" hidden="1"/>
    <row r="14386" ht="12.6" hidden="1"/>
    <row r="14387" ht="12.6" hidden="1"/>
    <row r="14388" ht="12.6" hidden="1"/>
    <row r="14389" ht="12.6" hidden="1"/>
    <row r="14390" ht="12.6" hidden="1"/>
    <row r="14391" ht="12.6" hidden="1"/>
    <row r="14392" ht="12.6" hidden="1"/>
    <row r="14393" ht="12.6" hidden="1"/>
    <row r="14394" ht="12.6" hidden="1"/>
    <row r="14395" ht="12.6" hidden="1"/>
    <row r="14396" ht="12.6" hidden="1"/>
    <row r="14397" ht="12.6" hidden="1"/>
    <row r="14398" ht="12.6" hidden="1"/>
    <row r="14399" ht="12.6" hidden="1"/>
    <row r="14400" ht="12.6" hidden="1"/>
    <row r="14401" ht="12.6" hidden="1"/>
    <row r="14402" ht="12.6" hidden="1"/>
    <row r="14403" ht="12.6" hidden="1"/>
    <row r="14404" ht="12.6" hidden="1"/>
    <row r="14405" ht="12.6" hidden="1"/>
    <row r="14406" ht="12.6" hidden="1"/>
    <row r="14407" ht="12.6" hidden="1"/>
    <row r="14408" ht="12.6" hidden="1"/>
    <row r="14409" ht="12.6" hidden="1"/>
    <row r="14410" ht="12.6" hidden="1"/>
    <row r="14411" ht="12.6" hidden="1"/>
    <row r="14412" ht="12.6" hidden="1"/>
    <row r="14413" ht="12.6" hidden="1"/>
    <row r="14414" ht="12.6" hidden="1"/>
    <row r="14415" ht="12.6" hidden="1"/>
    <row r="14416" ht="12.6" hidden="1"/>
    <row r="14417" ht="12.6" hidden="1"/>
    <row r="14418" ht="12.6" hidden="1"/>
    <row r="14419" ht="12.6" hidden="1"/>
    <row r="14420" ht="12.6" hidden="1"/>
    <row r="14421" ht="12.6" hidden="1"/>
    <row r="14422" ht="12.6" hidden="1"/>
    <row r="14423" ht="12.6" hidden="1"/>
    <row r="14424" ht="12.6" hidden="1"/>
    <row r="14425" ht="12.6" hidden="1"/>
    <row r="14426" ht="12.6" hidden="1"/>
    <row r="14427" ht="12.6" hidden="1"/>
    <row r="14428" ht="12.6" hidden="1"/>
    <row r="14429" ht="12.6" hidden="1"/>
    <row r="14430" ht="12.6" hidden="1"/>
    <row r="14431" ht="12.6" hidden="1"/>
    <row r="14432" ht="12.6" hidden="1"/>
    <row r="14433" ht="12.6" hidden="1"/>
    <row r="14434" ht="12.6" hidden="1"/>
    <row r="14435" ht="12.6" hidden="1"/>
    <row r="14436" ht="12.6" hidden="1"/>
    <row r="14437" ht="12.6" hidden="1"/>
    <row r="14438" ht="12.6" hidden="1"/>
    <row r="14439" ht="12.6" hidden="1"/>
    <row r="14440" ht="12.6" hidden="1"/>
    <row r="14441" ht="12.6" hidden="1"/>
    <row r="14442" ht="12.6" hidden="1"/>
    <row r="14443" ht="12.6" hidden="1"/>
    <row r="14444" ht="12.6" hidden="1"/>
    <row r="14445" ht="12.6" hidden="1"/>
    <row r="14446" ht="12.6" hidden="1"/>
    <row r="14447" ht="12.6" hidden="1"/>
    <row r="14448" ht="12.6" hidden="1"/>
    <row r="14449" ht="12.6" hidden="1"/>
    <row r="14450" ht="12.6" hidden="1"/>
    <row r="14451" ht="12.6" hidden="1"/>
    <row r="14452" ht="12.6" hidden="1"/>
    <row r="14453" ht="12.6" hidden="1"/>
    <row r="14454" ht="12.6" hidden="1"/>
    <row r="14455" ht="12.6" hidden="1"/>
    <row r="14456" ht="12.6" hidden="1"/>
    <row r="14457" ht="12.6" hidden="1"/>
    <row r="14458" ht="12.6" hidden="1"/>
    <row r="14459" ht="12.6" hidden="1"/>
    <row r="14460" ht="12.6" hidden="1"/>
    <row r="14461" ht="12.6" hidden="1"/>
    <row r="14462" ht="12.6" hidden="1"/>
    <row r="14463" ht="12.6" hidden="1"/>
    <row r="14464" ht="12.6" hidden="1"/>
    <row r="14465" ht="12.6" hidden="1"/>
    <row r="14466" ht="12.6" hidden="1"/>
    <row r="14467" ht="12.6" hidden="1"/>
    <row r="14468" ht="12.6" hidden="1"/>
    <row r="14469" ht="12.6" hidden="1"/>
    <row r="14470" ht="12.6" hidden="1"/>
    <row r="14471" ht="12.6" hidden="1"/>
    <row r="14472" ht="12.6" hidden="1"/>
    <row r="14473" ht="12.6" hidden="1"/>
    <row r="14474" ht="12.6" hidden="1"/>
    <row r="14475" ht="12.6" hidden="1"/>
    <row r="14476" ht="12.6" hidden="1"/>
    <row r="14477" ht="12.6" hidden="1"/>
    <row r="14478" ht="12.6" hidden="1"/>
    <row r="14479" ht="12.6" hidden="1"/>
    <row r="14480" ht="12.6" hidden="1"/>
    <row r="14481" ht="12.6" hidden="1"/>
    <row r="14482" ht="12.6" hidden="1"/>
    <row r="14483" ht="12.6" hidden="1"/>
    <row r="14484" ht="12.6" hidden="1"/>
    <row r="14485" ht="12.6" hidden="1"/>
    <row r="14486" ht="12.6" hidden="1"/>
    <row r="14487" ht="12.6" hidden="1"/>
    <row r="14488" ht="12.6" hidden="1"/>
    <row r="14489" ht="12.6" hidden="1"/>
    <row r="14490" ht="12.6" hidden="1"/>
    <row r="14491" ht="12.6" hidden="1"/>
    <row r="14492" ht="12.6" hidden="1"/>
    <row r="14493" ht="12.6" hidden="1"/>
    <row r="14494" ht="12.6" hidden="1"/>
    <row r="14495" ht="12.6" hidden="1"/>
    <row r="14496" ht="12.6" hidden="1"/>
    <row r="14497" ht="12.6" hidden="1"/>
    <row r="14498" ht="12.6" hidden="1"/>
    <row r="14499" ht="12.6" hidden="1"/>
    <row r="14500" ht="12.6" hidden="1"/>
    <row r="14501" ht="12.6" hidden="1"/>
    <row r="14502" ht="12.6" hidden="1"/>
    <row r="14503" ht="12.6" hidden="1"/>
    <row r="14504" ht="12.6" hidden="1"/>
    <row r="14505" ht="12.6" hidden="1"/>
    <row r="14506" ht="12.6" hidden="1"/>
    <row r="14507" ht="12.6" hidden="1"/>
    <row r="14508" ht="12.6" hidden="1"/>
    <row r="14509" ht="12.6" hidden="1"/>
    <row r="14510" ht="12.6" hidden="1"/>
    <row r="14511" ht="12.6" hidden="1"/>
    <row r="14512" ht="12.6" hidden="1"/>
    <row r="14513" ht="12.6" hidden="1"/>
    <row r="14514" ht="12.6" hidden="1"/>
    <row r="14515" ht="12.6" hidden="1"/>
    <row r="14516" ht="12.6" hidden="1"/>
    <row r="14517" ht="12.6" hidden="1"/>
    <row r="14518" ht="12.6" hidden="1"/>
    <row r="14519" ht="12.6" hidden="1"/>
    <row r="14520" ht="12.6" hidden="1"/>
    <row r="14521" ht="12.6" hidden="1"/>
    <row r="14522" ht="12.6" hidden="1"/>
    <row r="14523" ht="12.6" hidden="1"/>
    <row r="14524" ht="12.6" hidden="1"/>
    <row r="14525" ht="12.6" hidden="1"/>
    <row r="14526" ht="12.6" hidden="1"/>
    <row r="14527" ht="12.6" hidden="1"/>
    <row r="14528" ht="12.6" hidden="1"/>
    <row r="14529" ht="12.6" hidden="1"/>
    <row r="14530" ht="12.6" hidden="1"/>
    <row r="14531" ht="12.6" hidden="1"/>
    <row r="14532" ht="12.6" hidden="1"/>
    <row r="14533" ht="12.6" hidden="1"/>
    <row r="14534" ht="12.6" hidden="1"/>
    <row r="14535" ht="12.6" hidden="1"/>
    <row r="14536" ht="12.6" hidden="1"/>
    <row r="14537" ht="12.6" hidden="1"/>
    <row r="14538" ht="12.6" hidden="1"/>
    <row r="14539" ht="12.6" hidden="1"/>
    <row r="14540" ht="12.6" hidden="1"/>
    <row r="14541" ht="12.6" hidden="1"/>
    <row r="14542" ht="12.6" hidden="1"/>
    <row r="14543" ht="12.6" hidden="1"/>
    <row r="14544" ht="12.6" hidden="1"/>
    <row r="14545" ht="12.6" hidden="1"/>
    <row r="14546" ht="12.6" hidden="1"/>
    <row r="14547" ht="12.6" hidden="1"/>
    <row r="14548" ht="12.6" hidden="1"/>
    <row r="14549" ht="12.6" hidden="1"/>
    <row r="14550" ht="12.6" hidden="1"/>
    <row r="14551" ht="12.6" hidden="1"/>
    <row r="14552" ht="12.6" hidden="1"/>
    <row r="14553" ht="12.6" hidden="1"/>
    <row r="14554" ht="12.6" hidden="1"/>
    <row r="14555" ht="12.6" hidden="1"/>
    <row r="14556" ht="12.6" hidden="1"/>
    <row r="14557" ht="12.6" hidden="1"/>
    <row r="14558" ht="12.6" hidden="1"/>
    <row r="14559" ht="12.6" hidden="1"/>
    <row r="14560" ht="12.6" hidden="1"/>
    <row r="14561" ht="12.6" hidden="1"/>
    <row r="14562" ht="12.6" hidden="1"/>
    <row r="14563" ht="12.6" hidden="1"/>
    <row r="14564" ht="12.6" hidden="1"/>
    <row r="14565" ht="12.6" hidden="1"/>
    <row r="14566" ht="12.6" hidden="1"/>
    <row r="14567" ht="12.6" hidden="1"/>
    <row r="14568" ht="12.6" hidden="1"/>
    <row r="14569" ht="12.6" hidden="1"/>
    <row r="14570" ht="12.6" hidden="1"/>
    <row r="14571" ht="12.6" hidden="1"/>
    <row r="14572" ht="12.6" hidden="1"/>
    <row r="14573" ht="12.6" hidden="1"/>
    <row r="14574" ht="12.6" hidden="1"/>
    <row r="14575" ht="12.6" hidden="1"/>
    <row r="14576" ht="12.6" hidden="1"/>
    <row r="14577" ht="12.6" hidden="1"/>
    <row r="14578" ht="12.6" hidden="1"/>
    <row r="14579" ht="12.6" hidden="1"/>
    <row r="14580" ht="12.6" hidden="1"/>
    <row r="14581" ht="12.6" hidden="1"/>
    <row r="14582" ht="12.6" hidden="1"/>
    <row r="14583" ht="12.6" hidden="1"/>
    <row r="14584" ht="12.6" hidden="1"/>
    <row r="14585" ht="12.6" hidden="1"/>
    <row r="14586" ht="12.6" hidden="1"/>
    <row r="14587" ht="12.6" hidden="1"/>
    <row r="14588" ht="12.6" hidden="1"/>
    <row r="14589" ht="12.6" hidden="1"/>
    <row r="14590" ht="12.6" hidden="1"/>
    <row r="14591" ht="12.6" hidden="1"/>
    <row r="14592" ht="12.6" hidden="1"/>
    <row r="14593" ht="12.6" hidden="1"/>
    <row r="14594" ht="12.6" hidden="1"/>
    <row r="14595" ht="12.6" hidden="1"/>
    <row r="14596" ht="12.6" hidden="1"/>
    <row r="14597" ht="12.6" hidden="1"/>
    <row r="14598" ht="12.6" hidden="1"/>
    <row r="14599" ht="12.6" hidden="1"/>
    <row r="14600" ht="12.6" hidden="1"/>
    <row r="14601" ht="12.6" hidden="1"/>
    <row r="14602" ht="12.6" hidden="1"/>
    <row r="14603" ht="12.6" hidden="1"/>
    <row r="14604" ht="12.6" hidden="1"/>
    <row r="14605" ht="12.6" hidden="1"/>
    <row r="14606" ht="12.6" hidden="1"/>
    <row r="14607" ht="12.6" hidden="1"/>
    <row r="14608" ht="12.6" hidden="1"/>
    <row r="14609" ht="12.6" hidden="1"/>
    <row r="14610" ht="12.6" hidden="1"/>
    <row r="14611" ht="12.6" hidden="1"/>
    <row r="14612" ht="12.6" hidden="1"/>
    <row r="14613" ht="12.6" hidden="1"/>
    <row r="14614" ht="12.6" hidden="1"/>
    <row r="14615" ht="12.6" hidden="1"/>
    <row r="14616" ht="12.6" hidden="1"/>
    <row r="14617" ht="12.6" hidden="1"/>
    <row r="14618" ht="12.6" hidden="1"/>
    <row r="14619" ht="12.6" hidden="1"/>
    <row r="14620" ht="12.6" hidden="1"/>
    <row r="14621" ht="12.6" hidden="1"/>
    <row r="14622" ht="12.6" hidden="1"/>
    <row r="14623" ht="12.6" hidden="1"/>
    <row r="14624" ht="12.6" hidden="1"/>
    <row r="14625" ht="12.6" hidden="1"/>
    <row r="14626" ht="12.6" hidden="1"/>
    <row r="14627" ht="12.6" hidden="1"/>
    <row r="14628" ht="12.6" hidden="1"/>
    <row r="14629" ht="12.6" hidden="1"/>
    <row r="14630" ht="12.6" hidden="1"/>
    <row r="14631" ht="12.6" hidden="1"/>
    <row r="14632" ht="12.6" hidden="1"/>
    <row r="14633" ht="12.6" hidden="1"/>
    <row r="14634" ht="12.6" hidden="1"/>
    <row r="14635" ht="12.6" hidden="1"/>
    <row r="14636" ht="12.6" hidden="1"/>
    <row r="14637" ht="12.6" hidden="1"/>
    <row r="14638" ht="12.6" hidden="1"/>
    <row r="14639" ht="12.6" hidden="1"/>
    <row r="14640" ht="12.6" hidden="1"/>
    <row r="14641" ht="12.6" hidden="1"/>
    <row r="14642" ht="12.6" hidden="1"/>
    <row r="14643" ht="12.6" hidden="1"/>
    <row r="14644" ht="12.6" hidden="1"/>
    <row r="14645" ht="12.6" hidden="1"/>
    <row r="14646" ht="12.6" hidden="1"/>
    <row r="14647" ht="12.6" hidden="1"/>
    <row r="14648" ht="12.6" hidden="1"/>
    <row r="14649" ht="12.6" hidden="1"/>
    <row r="14650" ht="12.6" hidden="1"/>
    <row r="14651" ht="12.6" hidden="1"/>
    <row r="14652" ht="12.6" hidden="1"/>
    <row r="14653" ht="12.6" hidden="1"/>
    <row r="14654" ht="12.6" hidden="1"/>
    <row r="14655" ht="12.6" hidden="1"/>
    <row r="14656" ht="12.6" hidden="1"/>
    <row r="14657" ht="12.6" hidden="1"/>
    <row r="14658" ht="12.6" hidden="1"/>
    <row r="14659" ht="12.6" hidden="1"/>
    <row r="14660" ht="12.6" hidden="1"/>
    <row r="14661" ht="12.6" hidden="1"/>
    <row r="14662" ht="12.6" hidden="1"/>
    <row r="14663" ht="12.6" hidden="1"/>
    <row r="14664" ht="12.6" hidden="1"/>
    <row r="14665" ht="12.6" hidden="1"/>
    <row r="14666" ht="12.6" hidden="1"/>
    <row r="14667" ht="12.6" hidden="1"/>
    <row r="14668" ht="12.6" hidden="1"/>
    <row r="14669" ht="12.6" hidden="1"/>
    <row r="14670" ht="12.6" hidden="1"/>
    <row r="14671" ht="12.6" hidden="1"/>
    <row r="14672" ht="12.6" hidden="1"/>
    <row r="14673" ht="12.6" hidden="1"/>
    <row r="14674" ht="12.6" hidden="1"/>
    <row r="14675" ht="12.6" hidden="1"/>
    <row r="14676" ht="12.6" hidden="1"/>
    <row r="14677" ht="12.6" hidden="1"/>
    <row r="14678" ht="12.6" hidden="1"/>
    <row r="14679" ht="12.6" hidden="1"/>
    <row r="14680" ht="12.6" hidden="1"/>
    <row r="14681" ht="12.6" hidden="1"/>
    <row r="14682" ht="12.6" hidden="1"/>
    <row r="14683" ht="12.6" hidden="1"/>
    <row r="14684" ht="12.6" hidden="1"/>
    <row r="14685" ht="12.6" hidden="1"/>
    <row r="14686" ht="12.6" hidden="1"/>
    <row r="14687" ht="12.6" hidden="1"/>
    <row r="14688" ht="12.6" hidden="1"/>
    <row r="14689" ht="12.6" hidden="1"/>
    <row r="14690" ht="12.6" hidden="1"/>
    <row r="14691" ht="12.6" hidden="1"/>
    <row r="14692" ht="12.6" hidden="1"/>
    <row r="14693" ht="12.6" hidden="1"/>
    <row r="14694" ht="12.6" hidden="1"/>
    <row r="14695" ht="12.6" hidden="1"/>
    <row r="14696" ht="12.6" hidden="1"/>
    <row r="14697" ht="12.6" hidden="1"/>
    <row r="14698" ht="12.6" hidden="1"/>
    <row r="14699" ht="12.6" hidden="1"/>
    <row r="14700" ht="12.6" hidden="1"/>
    <row r="14701" ht="12.6" hidden="1"/>
    <row r="14702" ht="12.6" hidden="1"/>
    <row r="14703" ht="12.6" hidden="1"/>
    <row r="14704" ht="12.6" hidden="1"/>
    <row r="14705" ht="12.6" hidden="1"/>
    <row r="14706" ht="12.6" hidden="1"/>
    <row r="14707" ht="12.6" hidden="1"/>
    <row r="14708" ht="12.6" hidden="1"/>
    <row r="14709" ht="12.6" hidden="1"/>
    <row r="14710" ht="12.6" hidden="1"/>
    <row r="14711" ht="12.6" hidden="1"/>
    <row r="14712" ht="12.6" hidden="1"/>
    <row r="14713" ht="12.6" hidden="1"/>
    <row r="14714" ht="12.6" hidden="1"/>
    <row r="14715" ht="12.6" hidden="1"/>
    <row r="14716" ht="12.6" hidden="1"/>
    <row r="14717" ht="12.6" hidden="1"/>
    <row r="14718" ht="12.6" hidden="1"/>
    <row r="14719" ht="12.6" hidden="1"/>
    <row r="14720" ht="12.6" hidden="1"/>
    <row r="14721" ht="12.6" hidden="1"/>
    <row r="14722" ht="12.6" hidden="1"/>
    <row r="14723" ht="12.6" hidden="1"/>
    <row r="14724" ht="12.6" hidden="1"/>
    <row r="14725" ht="12.6" hidden="1"/>
    <row r="14726" ht="12.6" hidden="1"/>
    <row r="14727" ht="12.6" hidden="1"/>
    <row r="14728" ht="12.6" hidden="1"/>
    <row r="14729" ht="12.6" hidden="1"/>
    <row r="14730" ht="12.6" hidden="1"/>
    <row r="14731" ht="12.6" hidden="1"/>
    <row r="14732" ht="12.6" hidden="1"/>
    <row r="14733" ht="12.6" hidden="1"/>
    <row r="14734" ht="12.6" hidden="1"/>
    <row r="14735" ht="12.6" hidden="1"/>
    <row r="14736" ht="12.6" hidden="1"/>
    <row r="14737" ht="12.6" hidden="1"/>
    <row r="14738" ht="12.6" hidden="1"/>
    <row r="14739" ht="12.6" hidden="1"/>
    <row r="14740" ht="12.6" hidden="1"/>
    <row r="14741" ht="12.6" hidden="1"/>
    <row r="14742" ht="12.6" hidden="1"/>
    <row r="14743" ht="12.6" hidden="1"/>
    <row r="14744" ht="12.6" hidden="1"/>
    <row r="14745" ht="12.6" hidden="1"/>
    <row r="14746" ht="12.6" hidden="1"/>
    <row r="14747" ht="12.6" hidden="1"/>
    <row r="14748" ht="12.6" hidden="1"/>
    <row r="14749" ht="12.6" hidden="1"/>
    <row r="14750" ht="12.6" hidden="1"/>
    <row r="14751" ht="12.6" hidden="1"/>
    <row r="14752" ht="12.6" hidden="1"/>
    <row r="14753" ht="12.6" hidden="1"/>
    <row r="14754" ht="12.6" hidden="1"/>
    <row r="14755" ht="12.6" hidden="1"/>
    <row r="14756" ht="12.6" hidden="1"/>
    <row r="14757" ht="12.6" hidden="1"/>
    <row r="14758" ht="12.6" hidden="1"/>
    <row r="14759" ht="12.6" hidden="1"/>
    <row r="14760" ht="12.6" hidden="1"/>
    <row r="14761" ht="12.6" hidden="1"/>
    <row r="14762" ht="12.6" hidden="1"/>
    <row r="14763" ht="12.6" hidden="1"/>
    <row r="14764" ht="12.6" hidden="1"/>
    <row r="14765" ht="12.6" hidden="1"/>
    <row r="14766" ht="12.6" hidden="1"/>
    <row r="14767" ht="12.6" hidden="1"/>
    <row r="14768" ht="12.6" hidden="1"/>
    <row r="14769" ht="12.6" hidden="1"/>
    <row r="14770" ht="12.6" hidden="1"/>
    <row r="14771" ht="12.6" hidden="1"/>
    <row r="14772" ht="12.6" hidden="1"/>
    <row r="14773" ht="12.6" hidden="1"/>
    <row r="14774" ht="12.6" hidden="1"/>
    <row r="14775" ht="12.6" hidden="1"/>
    <row r="14776" ht="12.6" hidden="1"/>
    <row r="14777" ht="12.6" hidden="1"/>
    <row r="14778" ht="12.6" hidden="1"/>
    <row r="14779" ht="12.6" hidden="1"/>
    <row r="14780" ht="12.6" hidden="1"/>
    <row r="14781" ht="12.6" hidden="1"/>
    <row r="14782" ht="12.6" hidden="1"/>
    <row r="14783" ht="12.6" hidden="1"/>
    <row r="14784" ht="12.6" hidden="1"/>
    <row r="14785" ht="12.6" hidden="1"/>
    <row r="14786" ht="12.6" hidden="1"/>
    <row r="14787" ht="12.6" hidden="1"/>
    <row r="14788" ht="12.6" hidden="1"/>
    <row r="14789" ht="12.6" hidden="1"/>
    <row r="14790" ht="12.6" hidden="1"/>
    <row r="14791" ht="12.6" hidden="1"/>
    <row r="14792" ht="12.6" hidden="1"/>
    <row r="14793" ht="12.6" hidden="1"/>
    <row r="14794" ht="12.6" hidden="1"/>
    <row r="14795" ht="12.6" hidden="1"/>
    <row r="14796" ht="12.6" hidden="1"/>
    <row r="14797" ht="12.6" hidden="1"/>
    <row r="14798" ht="12.6" hidden="1"/>
    <row r="14799" ht="12.6" hidden="1"/>
    <row r="14800" ht="12.6" hidden="1"/>
    <row r="14801" ht="12.6" hidden="1"/>
    <row r="14802" ht="12.6" hidden="1"/>
    <row r="14803" ht="12.6" hidden="1"/>
    <row r="14804" ht="12.6" hidden="1"/>
    <row r="14805" ht="12.6" hidden="1"/>
    <row r="14806" ht="12.6" hidden="1"/>
    <row r="14807" ht="12.6" hidden="1"/>
    <row r="14808" ht="12.6" hidden="1"/>
    <row r="14809" ht="12.6" hidden="1"/>
    <row r="14810" ht="12.6" hidden="1"/>
    <row r="14811" ht="12.6" hidden="1"/>
    <row r="14812" ht="12.6" hidden="1"/>
    <row r="14813" ht="12.6" hidden="1"/>
    <row r="14814" ht="12.6" hidden="1"/>
    <row r="14815" ht="12.6" hidden="1"/>
    <row r="14816" ht="12.6" hidden="1"/>
    <row r="14817" ht="12.6" hidden="1"/>
    <row r="14818" ht="12.6" hidden="1"/>
    <row r="14819" ht="12.6" hidden="1"/>
    <row r="14820" ht="12.6" hidden="1"/>
    <row r="14821" ht="12.6" hidden="1"/>
    <row r="14822" ht="12.6" hidden="1"/>
    <row r="14823" ht="12.6" hidden="1"/>
    <row r="14824" ht="12.6" hidden="1"/>
    <row r="14825" ht="12.6" hidden="1"/>
    <row r="14826" ht="12.6" hidden="1"/>
    <row r="14827" ht="12.6" hidden="1"/>
    <row r="14828" ht="12.6" hidden="1"/>
    <row r="14829" ht="12.6" hidden="1"/>
    <row r="14830" ht="12.6" hidden="1"/>
    <row r="14831" ht="12.6" hidden="1"/>
    <row r="14832" ht="12.6" hidden="1"/>
    <row r="14833" ht="12.6" hidden="1"/>
    <row r="14834" ht="12.6" hidden="1"/>
    <row r="14835" ht="12.6" hidden="1"/>
    <row r="14836" ht="12.6" hidden="1"/>
    <row r="14837" ht="12.6" hidden="1"/>
    <row r="14838" ht="12.6" hidden="1"/>
    <row r="14839" ht="12.6" hidden="1"/>
    <row r="14840" ht="12.6" hidden="1"/>
    <row r="14841" ht="12.6" hidden="1"/>
    <row r="14842" ht="12.6" hidden="1"/>
    <row r="14843" ht="12.6" hidden="1"/>
    <row r="14844" ht="12.6" hidden="1"/>
    <row r="14845" ht="12.6" hidden="1"/>
    <row r="14846" ht="12.6" hidden="1"/>
    <row r="14847" ht="12.6" hidden="1"/>
    <row r="14848" ht="12.6" hidden="1"/>
    <row r="14849" ht="12.6" hidden="1"/>
    <row r="14850" ht="12.6" hidden="1"/>
    <row r="14851" ht="12.6" hidden="1"/>
    <row r="14852" ht="12.6" hidden="1"/>
    <row r="14853" ht="12.6" hidden="1"/>
    <row r="14854" ht="12.6" hidden="1"/>
    <row r="14855" ht="12.6" hidden="1"/>
    <row r="14856" ht="12.6" hidden="1"/>
    <row r="14857" ht="12.6" hidden="1"/>
    <row r="14858" ht="12.6" hidden="1"/>
    <row r="14859" ht="12.6" hidden="1"/>
    <row r="14860" ht="12.6" hidden="1"/>
    <row r="14861" ht="12.6" hidden="1"/>
    <row r="14862" ht="12.6" hidden="1"/>
    <row r="14863" ht="12.6" hidden="1"/>
    <row r="14864" ht="12.6" hidden="1"/>
    <row r="14865" ht="12.6" hidden="1"/>
    <row r="14866" ht="12.6" hidden="1"/>
    <row r="14867" ht="12.6" hidden="1"/>
    <row r="14868" ht="12.6" hidden="1"/>
    <row r="14869" ht="12.6" hidden="1"/>
    <row r="14870" ht="12.6" hidden="1"/>
    <row r="14871" ht="12.6" hidden="1"/>
    <row r="14872" ht="12.6" hidden="1"/>
    <row r="14873" ht="12.6" hidden="1"/>
    <row r="14874" ht="12.6" hidden="1"/>
    <row r="14875" ht="12.6" hidden="1"/>
    <row r="14876" ht="12.6" hidden="1"/>
    <row r="14877" ht="12.6" hidden="1"/>
    <row r="14878" ht="12.6" hidden="1"/>
    <row r="14879" ht="12.6" hidden="1"/>
    <row r="14880" ht="12.6" hidden="1"/>
    <row r="14881" ht="12.6" hidden="1"/>
    <row r="14882" ht="12.6" hidden="1"/>
    <row r="14883" ht="12.6" hidden="1"/>
    <row r="14884" ht="12.6" hidden="1"/>
    <row r="14885" ht="12.6" hidden="1"/>
    <row r="14886" ht="12.6" hidden="1"/>
    <row r="14887" ht="12.6" hidden="1"/>
    <row r="14888" ht="12.6" hidden="1"/>
    <row r="14889" ht="12.6" hidden="1"/>
    <row r="14890" ht="12.6" hidden="1"/>
    <row r="14891" ht="12.6" hidden="1"/>
    <row r="14892" ht="12.6" hidden="1"/>
    <row r="14893" ht="12.6" hidden="1"/>
    <row r="14894" ht="12.6" hidden="1"/>
    <row r="14895" ht="12.6" hidden="1"/>
    <row r="14896" ht="12.6" hidden="1"/>
    <row r="14897" ht="12.6" hidden="1"/>
    <row r="14898" ht="12.6" hidden="1"/>
    <row r="14899" ht="12.6" hidden="1"/>
    <row r="14900" ht="12.6" hidden="1"/>
    <row r="14901" ht="12.6" hidden="1"/>
    <row r="14902" ht="12.6" hidden="1"/>
    <row r="14903" ht="12.6" hidden="1"/>
    <row r="14904" ht="12.6" hidden="1"/>
    <row r="14905" ht="12.6" hidden="1"/>
    <row r="14906" ht="12.6" hidden="1"/>
    <row r="14907" ht="12.6" hidden="1"/>
    <row r="14908" ht="12.6" hidden="1"/>
    <row r="14909" ht="12.6" hidden="1"/>
    <row r="14910" ht="12.6" hidden="1"/>
    <row r="14911" ht="12.6" hidden="1"/>
    <row r="14912" ht="12.6" hidden="1"/>
    <row r="14913" ht="12.6" hidden="1"/>
    <row r="14914" ht="12.6" hidden="1"/>
    <row r="14915" ht="12.6" hidden="1"/>
    <row r="14916" ht="12.6" hidden="1"/>
    <row r="14917" ht="12.6" hidden="1"/>
    <row r="14918" ht="12.6" hidden="1"/>
    <row r="14919" ht="12.6" hidden="1"/>
    <row r="14920" ht="12.6" hidden="1"/>
    <row r="14921" ht="12.6" hidden="1"/>
    <row r="14922" ht="12.6" hidden="1"/>
    <row r="14923" ht="12.6" hidden="1"/>
    <row r="14924" ht="12.6" hidden="1"/>
    <row r="14925" ht="12.6" hidden="1"/>
    <row r="14926" ht="12.6" hidden="1"/>
    <row r="14927" ht="12.6" hidden="1"/>
    <row r="14928" ht="12.6" hidden="1"/>
    <row r="14929" ht="12.6" hidden="1"/>
    <row r="14930" ht="12.6" hidden="1"/>
    <row r="14931" ht="12.6" hidden="1"/>
    <row r="14932" ht="12.6" hidden="1"/>
    <row r="14933" ht="12.6" hidden="1"/>
    <row r="14934" ht="12.6" hidden="1"/>
    <row r="14935" ht="12.6" hidden="1"/>
    <row r="14936" ht="12.6" hidden="1"/>
    <row r="14937" ht="12.6" hidden="1"/>
    <row r="14938" ht="12.6" hidden="1"/>
    <row r="14939" ht="12.6" hidden="1"/>
    <row r="14940" ht="12.6" hidden="1"/>
    <row r="14941" ht="12.6" hidden="1"/>
    <row r="14942" ht="12.6" hidden="1"/>
    <row r="14943" ht="12.6" hidden="1"/>
    <row r="14944" ht="12.6" hidden="1"/>
    <row r="14945" ht="12.6" hidden="1"/>
    <row r="14946" ht="12.6" hidden="1"/>
    <row r="14947" ht="12.6" hidden="1"/>
    <row r="14948" ht="12.6" hidden="1"/>
    <row r="14949" ht="12.6" hidden="1"/>
    <row r="14950" ht="12.6" hidden="1"/>
    <row r="14951" ht="12.6" hidden="1"/>
    <row r="14952" ht="12.6" hidden="1"/>
    <row r="14953" ht="12.6" hidden="1"/>
    <row r="14954" ht="12.6" hidden="1"/>
    <row r="14955" ht="12.6" hidden="1"/>
    <row r="14956" ht="12.6" hidden="1"/>
    <row r="14957" ht="12.6" hidden="1"/>
    <row r="14958" ht="12.6" hidden="1"/>
    <row r="14959" ht="12.6" hidden="1"/>
    <row r="14960" ht="12.6" hidden="1"/>
    <row r="14961" ht="12.6" hidden="1"/>
    <row r="14962" ht="12.6" hidden="1"/>
    <row r="14963" ht="12.6" hidden="1"/>
    <row r="14964" ht="12.6" hidden="1"/>
    <row r="14965" ht="12.6" hidden="1"/>
    <row r="14966" ht="12.6" hidden="1"/>
    <row r="14967" ht="12.6" hidden="1"/>
    <row r="14968" ht="12.6" hidden="1"/>
    <row r="14969" ht="12.6" hidden="1"/>
    <row r="14970" ht="12.6" hidden="1"/>
    <row r="14971" ht="12.6" hidden="1"/>
    <row r="14972" ht="12.6" hidden="1"/>
    <row r="14973" ht="12.6" hidden="1"/>
    <row r="14974" ht="12.6" hidden="1"/>
    <row r="14975" ht="12.6" hidden="1"/>
    <row r="14976" ht="12.6" hidden="1"/>
    <row r="14977" ht="12.6" hidden="1"/>
    <row r="14978" ht="12.6" hidden="1"/>
    <row r="14979" ht="12.6" hidden="1"/>
    <row r="14980" ht="12.6" hidden="1"/>
    <row r="14981" ht="12.6" hidden="1"/>
    <row r="14982" ht="12.6" hidden="1"/>
    <row r="14983" ht="12.6" hidden="1"/>
    <row r="14984" ht="12.6" hidden="1"/>
    <row r="14985" ht="12.6" hidden="1"/>
    <row r="14986" ht="12.6" hidden="1"/>
    <row r="14987" ht="12.6" hidden="1"/>
    <row r="14988" ht="12.6" hidden="1"/>
    <row r="14989" ht="12.6" hidden="1"/>
    <row r="14990" ht="12.6" hidden="1"/>
    <row r="14991" ht="12.6" hidden="1"/>
    <row r="14992" ht="12.6" hidden="1"/>
    <row r="14993" ht="12.6" hidden="1"/>
    <row r="14994" ht="12.6" hidden="1"/>
    <row r="14995" ht="12.6" hidden="1"/>
    <row r="14996" ht="12.6" hidden="1"/>
    <row r="14997" ht="12.6" hidden="1"/>
    <row r="14998" ht="12.6" hidden="1"/>
    <row r="14999" ht="12.6" hidden="1"/>
    <row r="15000" ht="12.6" hidden="1"/>
    <row r="15001" ht="12.6" hidden="1"/>
    <row r="15002" ht="12.6" hidden="1"/>
    <row r="15003" ht="12.6" hidden="1"/>
    <row r="15004" ht="12.6" hidden="1"/>
    <row r="15005" ht="12.6" hidden="1"/>
    <row r="15006" ht="12.6" hidden="1"/>
    <row r="15007" ht="12.6" hidden="1"/>
    <row r="15008" ht="12.6" hidden="1"/>
    <row r="15009" ht="12.6" hidden="1"/>
    <row r="15010" ht="12.6" hidden="1"/>
    <row r="15011" ht="12.6" hidden="1"/>
    <row r="15012" ht="12.6" hidden="1"/>
    <row r="15013" ht="12.6" hidden="1"/>
    <row r="15014" ht="12.6" hidden="1"/>
    <row r="15015" ht="12.6" hidden="1"/>
    <row r="15016" ht="12.6" hidden="1"/>
    <row r="15017" ht="12.6" hidden="1"/>
    <row r="15018" ht="12.6" hidden="1"/>
    <row r="15019" ht="12.6" hidden="1"/>
    <row r="15020" ht="12.6" hidden="1"/>
    <row r="15021" ht="12.6" hidden="1"/>
    <row r="15022" ht="12.6" hidden="1"/>
    <row r="15023" ht="12.6" hidden="1"/>
    <row r="15024" ht="12.6" hidden="1"/>
    <row r="15025" ht="12.6" hidden="1"/>
    <row r="15026" ht="12.6" hidden="1"/>
    <row r="15027" ht="12.6" hidden="1"/>
    <row r="15028" ht="12.6" hidden="1"/>
    <row r="15029" ht="12.6" hidden="1"/>
    <row r="15030" ht="12.6" hidden="1"/>
    <row r="15031" ht="12.6" hidden="1"/>
    <row r="15032" ht="12.6" hidden="1"/>
    <row r="15033" ht="12.6" hidden="1"/>
    <row r="15034" ht="12.6" hidden="1"/>
    <row r="15035" ht="12.6" hidden="1"/>
    <row r="15036" ht="12.6" hidden="1"/>
    <row r="15037" ht="12.6" hidden="1"/>
    <row r="15038" ht="12.6" hidden="1"/>
    <row r="15039" ht="12.6" hidden="1"/>
    <row r="15040" ht="12.6" hidden="1"/>
    <row r="15041" ht="12.6" hidden="1"/>
    <row r="15042" ht="12.6" hidden="1"/>
    <row r="15043" ht="12.6" hidden="1"/>
    <row r="15044" ht="12.6" hidden="1"/>
    <row r="15045" ht="12.6" hidden="1"/>
    <row r="15046" ht="12.6" hidden="1"/>
    <row r="15047" ht="12.6" hidden="1"/>
    <row r="15048" ht="12.6" hidden="1"/>
    <row r="15049" ht="12.6" hidden="1"/>
    <row r="15050" ht="12.6" hidden="1"/>
    <row r="15051" ht="12.6" hidden="1"/>
    <row r="15052" ht="12.6" hidden="1"/>
    <row r="15053" ht="12.6" hidden="1"/>
    <row r="15054" ht="12.6" hidden="1"/>
    <row r="15055" ht="12.6" hidden="1"/>
    <row r="15056" ht="12.6" hidden="1"/>
    <row r="15057" ht="12.6" hidden="1"/>
    <row r="15058" ht="12.6" hidden="1"/>
    <row r="15059" ht="12.6" hidden="1"/>
    <row r="15060" ht="12.6" hidden="1"/>
    <row r="15061" ht="12.6" hidden="1"/>
    <row r="15062" ht="12.6" hidden="1"/>
    <row r="15063" ht="12.6" hidden="1"/>
    <row r="15064" ht="12.6" hidden="1"/>
    <row r="15065" ht="12.6" hidden="1"/>
    <row r="15066" ht="12.6" hidden="1"/>
    <row r="15067" ht="12.6" hidden="1"/>
    <row r="15068" ht="12.6" hidden="1"/>
    <row r="15069" ht="12.6" hidden="1"/>
    <row r="15070" ht="12.6" hidden="1"/>
    <row r="15071" ht="12.6" hidden="1"/>
    <row r="15072" ht="12.6" hidden="1"/>
    <row r="15073" ht="12.6" hidden="1"/>
    <row r="15074" ht="12.6" hidden="1"/>
    <row r="15075" ht="12.6" hidden="1"/>
    <row r="15076" ht="12.6" hidden="1"/>
    <row r="15077" ht="12.6" hidden="1"/>
    <row r="15078" ht="12.6" hidden="1"/>
    <row r="15079" ht="12.6" hidden="1"/>
    <row r="15080" ht="12.6" hidden="1"/>
    <row r="15081" ht="12.6" hidden="1"/>
    <row r="15082" ht="12.6" hidden="1"/>
    <row r="15083" ht="12.6" hidden="1"/>
    <row r="15084" ht="12.6" hidden="1"/>
    <row r="15085" ht="12.6" hidden="1"/>
    <row r="15086" ht="12.6" hidden="1"/>
    <row r="15087" ht="12.6" hidden="1"/>
    <row r="15088" ht="12.6" hidden="1"/>
    <row r="15089" ht="12.6" hidden="1"/>
    <row r="15090" ht="12.6" hidden="1"/>
    <row r="15091" ht="12.6" hidden="1"/>
    <row r="15092" ht="12.6" hidden="1"/>
    <row r="15093" ht="12.6" hidden="1"/>
    <row r="15094" ht="12.6" hidden="1"/>
    <row r="15095" ht="12.6" hidden="1"/>
    <row r="15096" ht="12.6" hidden="1"/>
    <row r="15097" ht="12.6" hidden="1"/>
    <row r="15098" ht="12.6" hidden="1"/>
    <row r="15099" ht="12.6" hidden="1"/>
    <row r="15100" ht="12.6" hidden="1"/>
    <row r="15101" ht="12.6" hidden="1"/>
    <row r="15102" ht="12.6" hidden="1"/>
    <row r="15103" ht="12.6" hidden="1"/>
    <row r="15104" ht="12.6" hidden="1"/>
    <row r="15105" ht="12.6" hidden="1"/>
    <row r="15106" ht="12.6" hidden="1"/>
    <row r="15107" ht="12.6" hidden="1"/>
    <row r="15108" ht="12.6" hidden="1"/>
    <row r="15109" ht="12.6" hidden="1"/>
    <row r="15110" ht="12.6" hidden="1"/>
    <row r="15111" ht="12.6" hidden="1"/>
    <row r="15112" ht="12.6" hidden="1"/>
    <row r="15113" ht="12.6" hidden="1"/>
    <row r="15114" ht="12.6" hidden="1"/>
    <row r="15115" ht="12.6" hidden="1"/>
    <row r="15116" ht="12.6" hidden="1"/>
    <row r="15117" ht="12.6" hidden="1"/>
    <row r="15118" ht="12.6" hidden="1"/>
    <row r="15119" ht="12.6" hidden="1"/>
    <row r="15120" ht="12.6" hidden="1"/>
    <row r="15121" ht="12.6" hidden="1"/>
    <row r="15122" ht="12.6" hidden="1"/>
    <row r="15123" ht="12.6" hidden="1"/>
    <row r="15124" ht="12.6" hidden="1"/>
    <row r="15125" ht="12.6" hidden="1"/>
    <row r="15126" ht="12.6" hidden="1"/>
    <row r="15127" ht="12.6" hidden="1"/>
    <row r="15128" ht="12.6" hidden="1"/>
    <row r="15129" ht="12.6" hidden="1"/>
    <row r="15130" ht="12.6" hidden="1"/>
    <row r="15131" ht="12.6" hidden="1"/>
    <row r="15132" ht="12.6" hidden="1"/>
    <row r="15133" ht="12.6" hidden="1"/>
    <row r="15134" ht="12.6" hidden="1"/>
    <row r="15135" ht="12.6" hidden="1"/>
    <row r="15136" ht="12.6" hidden="1"/>
    <row r="15137" ht="12.6" hidden="1"/>
    <row r="15138" ht="12.6" hidden="1"/>
    <row r="15139" ht="12.6" hidden="1"/>
    <row r="15140" ht="12.6" hidden="1"/>
    <row r="15141" ht="12.6" hidden="1"/>
    <row r="15142" ht="12.6" hidden="1"/>
    <row r="15143" ht="12.6" hidden="1"/>
    <row r="15144" ht="12.6" hidden="1"/>
    <row r="15145" ht="12.6" hidden="1"/>
    <row r="15146" ht="12.6" hidden="1"/>
    <row r="15147" ht="12.6" hidden="1"/>
    <row r="15148" ht="12.6" hidden="1"/>
    <row r="15149" ht="12.6" hidden="1"/>
    <row r="15150" ht="12.6" hidden="1"/>
    <row r="15151" ht="12.6" hidden="1"/>
    <row r="15152" ht="12.6" hidden="1"/>
    <row r="15153" ht="12.6" hidden="1"/>
    <row r="15154" ht="12.6" hidden="1"/>
    <row r="15155" ht="12.6" hidden="1"/>
    <row r="15156" ht="12.6" hidden="1"/>
    <row r="15157" ht="12.6" hidden="1"/>
    <row r="15158" ht="12.6" hidden="1"/>
    <row r="15159" ht="12.6" hidden="1"/>
    <row r="15160" ht="12.6" hidden="1"/>
    <row r="15161" ht="12.6" hidden="1"/>
    <row r="15162" ht="12.6" hidden="1"/>
    <row r="15163" ht="12.6" hidden="1"/>
    <row r="15164" ht="12.6" hidden="1"/>
    <row r="15165" ht="12.6" hidden="1"/>
    <row r="15166" ht="12.6" hidden="1"/>
    <row r="15167" ht="12.6" hidden="1"/>
    <row r="15168" ht="12.6" hidden="1"/>
    <row r="15169" ht="12.6" hidden="1"/>
    <row r="15170" ht="12.6" hidden="1"/>
    <row r="15171" ht="12.6" hidden="1"/>
    <row r="15172" ht="12.6" hidden="1"/>
    <row r="15173" ht="12.6" hidden="1"/>
    <row r="15174" ht="12.6" hidden="1"/>
    <row r="15175" ht="12.6" hidden="1"/>
    <row r="15176" ht="12.6" hidden="1"/>
    <row r="15177" ht="12.6" hidden="1"/>
    <row r="15178" ht="12.6" hidden="1"/>
    <row r="15179" ht="12.6" hidden="1"/>
    <row r="15180" ht="12.6" hidden="1"/>
    <row r="15181" ht="12.6" hidden="1"/>
    <row r="15182" ht="12.6" hidden="1"/>
    <row r="15183" ht="12.6" hidden="1"/>
    <row r="15184" ht="12.6" hidden="1"/>
    <row r="15185" ht="12.6" hidden="1"/>
    <row r="15186" ht="12.6" hidden="1"/>
    <row r="15187" ht="12.6" hidden="1"/>
    <row r="15188" ht="12.6" hidden="1"/>
    <row r="15189" ht="12.6" hidden="1"/>
    <row r="15190" ht="12.6" hidden="1"/>
    <row r="15191" ht="12.6" hidden="1"/>
    <row r="15192" ht="12.6" hidden="1"/>
    <row r="15193" ht="12.6" hidden="1"/>
    <row r="15194" ht="12.6" hidden="1"/>
    <row r="15195" ht="12.6" hidden="1"/>
    <row r="15196" ht="12.6" hidden="1"/>
    <row r="15197" ht="12.6" hidden="1"/>
    <row r="15198" ht="12.6" hidden="1"/>
    <row r="15199" ht="12.6" hidden="1"/>
    <row r="15200" ht="12.6" hidden="1"/>
    <row r="15201" ht="12.6" hidden="1"/>
    <row r="15202" ht="12.6" hidden="1"/>
    <row r="15203" ht="12.6" hidden="1"/>
    <row r="15204" ht="12.6" hidden="1"/>
    <row r="15205" ht="12.6" hidden="1"/>
    <row r="15206" ht="12.6" hidden="1"/>
    <row r="15207" ht="12.6" hidden="1"/>
    <row r="15208" ht="12.6" hidden="1"/>
    <row r="15209" ht="12.6" hidden="1"/>
    <row r="15210" ht="12.6" hidden="1"/>
    <row r="15211" ht="12.6" hidden="1"/>
    <row r="15212" ht="12.6" hidden="1"/>
    <row r="15213" ht="12.6" hidden="1"/>
    <row r="15214" ht="12.6" hidden="1"/>
    <row r="15215" ht="12.6" hidden="1"/>
    <row r="15216" ht="12.6" hidden="1"/>
    <row r="15217" ht="12.6" hidden="1"/>
    <row r="15218" ht="12.6" hidden="1"/>
    <row r="15219" ht="12.6" hidden="1"/>
    <row r="15220" ht="12.6" hidden="1"/>
    <row r="15221" ht="12.6" hidden="1"/>
    <row r="15222" ht="12.6" hidden="1"/>
    <row r="15223" ht="12.6" hidden="1"/>
    <row r="15224" ht="12.6" hidden="1"/>
    <row r="15225" ht="12.6" hidden="1"/>
    <row r="15226" ht="12.6" hidden="1"/>
    <row r="15227" ht="12.6" hidden="1"/>
    <row r="15228" ht="12.6" hidden="1"/>
    <row r="15229" ht="12.6" hidden="1"/>
    <row r="15230" ht="12.6" hidden="1"/>
    <row r="15231" ht="12.6" hidden="1"/>
    <row r="15232" ht="12.6" hidden="1"/>
    <row r="15233" ht="12.6" hidden="1"/>
    <row r="15234" ht="12.6" hidden="1"/>
    <row r="15235" ht="12.6" hidden="1"/>
    <row r="15236" ht="12.6" hidden="1"/>
    <row r="15237" ht="12.6" hidden="1"/>
    <row r="15238" ht="12.6" hidden="1"/>
    <row r="15239" ht="12.6" hidden="1"/>
    <row r="15240" ht="12.6" hidden="1"/>
    <row r="15241" ht="12.6" hidden="1"/>
    <row r="15242" ht="12.6" hidden="1"/>
    <row r="15243" ht="12.6" hidden="1"/>
    <row r="15244" ht="12.6" hidden="1"/>
    <row r="15245" ht="12.6" hidden="1"/>
    <row r="15246" ht="12.6" hidden="1"/>
    <row r="15247" ht="12.6" hidden="1"/>
    <row r="15248" ht="12.6" hidden="1"/>
    <row r="15249" ht="12.6" hidden="1"/>
    <row r="15250" ht="12.6" hidden="1"/>
    <row r="15251" ht="12.6" hidden="1"/>
    <row r="15252" ht="12.6" hidden="1"/>
    <row r="15253" ht="12.6" hidden="1"/>
    <row r="15254" ht="12.6" hidden="1"/>
    <row r="15255" ht="12.6" hidden="1"/>
    <row r="15256" ht="12.6" hidden="1"/>
    <row r="15257" ht="12.6" hidden="1"/>
    <row r="15258" ht="12.6" hidden="1"/>
    <row r="15259" ht="12.6" hidden="1"/>
    <row r="15260" ht="12.6" hidden="1"/>
    <row r="15261" ht="12.6" hidden="1"/>
    <row r="15262" ht="12.6" hidden="1"/>
    <row r="15263" ht="12.6" hidden="1"/>
    <row r="15264" ht="12.6" hidden="1"/>
    <row r="15265" ht="12.6" hidden="1"/>
    <row r="15266" ht="12.6" hidden="1"/>
    <row r="15267" ht="12.6" hidden="1"/>
    <row r="15268" ht="12.6" hidden="1"/>
    <row r="15269" ht="12.6" hidden="1"/>
    <row r="15270" ht="12.6" hidden="1"/>
    <row r="15271" ht="12.6" hidden="1"/>
    <row r="15272" ht="12.6" hidden="1"/>
    <row r="15273" ht="12.6" hidden="1"/>
    <row r="15274" ht="12.6" hidden="1"/>
    <row r="15275" ht="12.6" hidden="1"/>
    <row r="15276" ht="12.6" hidden="1"/>
    <row r="15277" ht="12.6" hidden="1"/>
    <row r="15278" ht="12.6" hidden="1"/>
    <row r="15279" ht="12.6" hidden="1"/>
    <row r="15280" ht="12.6" hidden="1"/>
    <row r="15281" ht="12.6" hidden="1"/>
    <row r="15282" ht="12.6" hidden="1"/>
    <row r="15283" ht="12.6" hidden="1"/>
    <row r="15284" ht="12.6" hidden="1"/>
    <row r="15285" ht="12.6" hidden="1"/>
    <row r="15286" ht="12.6" hidden="1"/>
    <row r="15287" ht="12.6" hidden="1"/>
    <row r="15288" ht="12.6" hidden="1"/>
    <row r="15289" ht="12.6" hidden="1"/>
    <row r="15290" ht="12.6" hidden="1"/>
    <row r="15291" ht="12.6" hidden="1"/>
    <row r="15292" ht="12.6" hidden="1"/>
    <row r="15293" ht="12.6" hidden="1"/>
    <row r="15294" ht="12.6" hidden="1"/>
    <row r="15295" ht="12.6" hidden="1"/>
    <row r="15296" ht="12.6" hidden="1"/>
    <row r="15297" ht="12.6" hidden="1"/>
    <row r="15298" ht="12.6" hidden="1"/>
    <row r="15299" ht="12.6" hidden="1"/>
    <row r="15300" ht="12.6" hidden="1"/>
    <row r="15301" ht="12.6" hidden="1"/>
    <row r="15302" ht="12.6" hidden="1"/>
    <row r="15303" ht="12.6" hidden="1"/>
    <row r="15304" ht="12.6" hidden="1"/>
    <row r="15305" ht="12.6" hidden="1"/>
    <row r="15306" ht="12.6" hidden="1"/>
    <row r="15307" ht="12.6" hidden="1"/>
    <row r="15308" ht="12.6" hidden="1"/>
    <row r="15309" ht="12.6" hidden="1"/>
    <row r="15310" ht="12.6" hidden="1"/>
    <row r="15311" ht="12.6" hidden="1"/>
    <row r="15312" ht="12.6" hidden="1"/>
    <row r="15313" ht="12.6" hidden="1"/>
    <row r="15314" ht="12.6" hidden="1"/>
    <row r="15315" ht="12.6" hidden="1"/>
    <row r="15316" ht="12.6" hidden="1"/>
    <row r="15317" ht="12.6" hidden="1"/>
    <row r="15318" ht="12.6" hidden="1"/>
    <row r="15319" ht="12.6" hidden="1"/>
    <row r="15320" ht="12.6" hidden="1"/>
    <row r="15321" ht="12.6" hidden="1"/>
    <row r="15322" ht="12.6" hidden="1"/>
    <row r="15323" ht="12.6" hidden="1"/>
    <row r="15324" ht="12.6" hidden="1"/>
    <row r="15325" ht="12.6" hidden="1"/>
    <row r="15326" ht="12.6" hidden="1"/>
    <row r="15327" ht="12.6" hidden="1"/>
    <row r="15328" ht="12.6" hidden="1"/>
    <row r="15329" ht="12.6" hidden="1"/>
    <row r="15330" ht="12.6" hidden="1"/>
    <row r="15331" ht="12.6" hidden="1"/>
    <row r="15332" ht="12.6" hidden="1"/>
    <row r="15333" ht="12.6" hidden="1"/>
    <row r="15334" ht="12.6" hidden="1"/>
    <row r="15335" ht="12.6" hidden="1"/>
    <row r="15336" ht="12.6" hidden="1"/>
    <row r="15337" ht="12.6" hidden="1"/>
    <row r="15338" ht="12.6" hidden="1"/>
    <row r="15339" ht="12.6" hidden="1"/>
    <row r="15340" ht="12.6" hidden="1"/>
    <row r="15341" ht="12.6" hidden="1"/>
    <row r="15342" ht="12.6" hidden="1"/>
    <row r="15343" ht="12.6" hidden="1"/>
    <row r="15344" ht="12.6" hidden="1"/>
    <row r="15345" ht="12.6" hidden="1"/>
    <row r="15346" ht="12.6" hidden="1"/>
    <row r="15347" ht="12.6" hidden="1"/>
    <row r="15348" ht="12.6" hidden="1"/>
    <row r="15349" ht="12.6" hidden="1"/>
    <row r="15350" ht="12.6" hidden="1"/>
    <row r="15351" ht="12.6" hidden="1"/>
    <row r="15352" ht="12.6" hidden="1"/>
    <row r="15353" ht="12.6" hidden="1"/>
    <row r="15354" ht="12.6" hidden="1"/>
    <row r="15355" ht="12.6" hidden="1"/>
    <row r="15356" ht="12.6" hidden="1"/>
    <row r="15357" ht="12.6" hidden="1"/>
    <row r="15358" ht="12.6" hidden="1"/>
    <row r="15359" ht="12.6" hidden="1"/>
    <row r="15360" ht="12.6" hidden="1"/>
    <row r="15361" ht="12.6" hidden="1"/>
    <row r="15362" ht="12.6" hidden="1"/>
    <row r="15363" ht="12.6" hidden="1"/>
    <row r="15364" ht="12.6" hidden="1"/>
    <row r="15365" ht="12.6" hidden="1"/>
    <row r="15366" ht="12.6" hidden="1"/>
    <row r="15367" ht="12.6" hidden="1"/>
    <row r="15368" ht="12.6" hidden="1"/>
    <row r="15369" ht="12.6" hidden="1"/>
    <row r="15370" ht="12.6" hidden="1"/>
    <row r="15371" ht="12.6" hidden="1"/>
    <row r="15372" ht="12.6" hidden="1"/>
    <row r="15373" ht="12.6" hidden="1"/>
    <row r="15374" ht="12.6" hidden="1"/>
    <row r="15375" ht="12.6" hidden="1"/>
    <row r="15376" ht="12.6" hidden="1"/>
    <row r="15377" ht="12.6" hidden="1"/>
    <row r="15378" ht="12.6" hidden="1"/>
    <row r="15379" ht="12.6" hidden="1"/>
    <row r="15380" ht="12.6" hidden="1"/>
    <row r="15381" ht="12.6" hidden="1"/>
    <row r="15382" ht="12.6" hidden="1"/>
    <row r="15383" ht="12.6" hidden="1"/>
    <row r="15384" ht="12.6" hidden="1"/>
    <row r="15385" ht="12.6" hidden="1"/>
    <row r="15386" ht="12.6" hidden="1"/>
    <row r="15387" ht="12.6" hidden="1"/>
    <row r="15388" ht="12.6" hidden="1"/>
    <row r="15389" ht="12.6" hidden="1"/>
    <row r="15390" ht="12.6" hidden="1"/>
    <row r="15391" ht="12.6" hidden="1"/>
    <row r="15392" ht="12.6" hidden="1"/>
    <row r="15393" ht="12.6" hidden="1"/>
    <row r="15394" ht="12.6" hidden="1"/>
    <row r="15395" ht="12.6" hidden="1"/>
    <row r="15396" ht="12.6" hidden="1"/>
    <row r="15397" ht="12.6" hidden="1"/>
    <row r="15398" ht="12.6" hidden="1"/>
    <row r="15399" ht="12.6" hidden="1"/>
    <row r="15400" ht="12.6" hidden="1"/>
    <row r="15401" ht="12.6" hidden="1"/>
    <row r="15402" ht="12.6" hidden="1"/>
    <row r="15403" ht="12.6" hidden="1"/>
    <row r="15404" ht="12.6" hidden="1"/>
    <row r="15405" ht="12.6" hidden="1"/>
    <row r="15406" ht="12.6" hidden="1"/>
    <row r="15407" ht="12.6" hidden="1"/>
    <row r="15408" ht="12.6" hidden="1"/>
    <row r="15409" ht="12.6" hidden="1"/>
    <row r="15410" ht="12.6" hidden="1"/>
    <row r="15411" ht="12.6" hidden="1"/>
    <row r="15412" ht="12.6" hidden="1"/>
    <row r="15413" ht="12.6" hidden="1"/>
    <row r="15414" ht="12.6" hidden="1"/>
    <row r="15415" ht="12.6" hidden="1"/>
    <row r="15416" ht="12.6" hidden="1"/>
    <row r="15417" ht="12.6" hidden="1"/>
    <row r="15418" ht="12.6" hidden="1"/>
    <row r="15419" ht="12.6" hidden="1"/>
    <row r="15420" ht="12.6" hidden="1"/>
    <row r="15421" ht="12.6" hidden="1"/>
    <row r="15422" ht="12.6" hidden="1"/>
    <row r="15423" ht="12.6" hidden="1"/>
    <row r="15424" ht="12.6" hidden="1"/>
    <row r="15425" ht="12.6" hidden="1"/>
    <row r="15426" ht="12.6" hidden="1"/>
    <row r="15427" ht="12.6" hidden="1"/>
    <row r="15428" ht="12.6" hidden="1"/>
    <row r="15429" ht="12.6" hidden="1"/>
    <row r="15430" ht="12.6" hidden="1"/>
    <row r="15431" ht="12.6" hidden="1"/>
    <row r="15432" ht="12.6" hidden="1"/>
    <row r="15433" ht="12.6" hidden="1"/>
    <row r="15434" ht="12.6" hidden="1"/>
    <row r="15435" ht="12.6" hidden="1"/>
    <row r="15436" ht="12.6" hidden="1"/>
    <row r="15437" ht="12.6" hidden="1"/>
    <row r="15438" ht="12.6" hidden="1"/>
    <row r="15439" ht="12.6" hidden="1"/>
    <row r="15440" ht="12.6" hidden="1"/>
    <row r="15441" ht="12.6" hidden="1"/>
    <row r="15442" ht="12.6" hidden="1"/>
    <row r="15443" ht="12.6" hidden="1"/>
    <row r="15444" ht="12.6" hidden="1"/>
    <row r="15445" ht="12.6" hidden="1"/>
    <row r="15446" ht="12.6" hidden="1"/>
    <row r="15447" ht="12.6" hidden="1"/>
    <row r="15448" ht="12.6" hidden="1"/>
    <row r="15449" ht="12.6" hidden="1"/>
    <row r="15450" ht="12.6" hidden="1"/>
    <row r="15451" ht="12.6" hidden="1"/>
    <row r="15452" ht="12.6" hidden="1"/>
    <row r="15453" ht="12.6" hidden="1"/>
    <row r="15454" ht="12.6" hidden="1"/>
    <row r="15455" ht="12.6" hidden="1"/>
    <row r="15456" ht="12.6" hidden="1"/>
    <row r="15457" ht="12.6" hidden="1"/>
    <row r="15458" ht="12.6" hidden="1"/>
    <row r="15459" ht="12.6" hidden="1"/>
    <row r="15460" ht="12.6" hidden="1"/>
    <row r="15461" ht="12.6" hidden="1"/>
    <row r="15462" ht="12.6" hidden="1"/>
    <row r="15463" ht="12.6" hidden="1"/>
    <row r="15464" ht="12.6" hidden="1"/>
    <row r="15465" ht="12.6" hidden="1"/>
    <row r="15466" ht="12.6" hidden="1"/>
    <row r="15467" ht="12.6" hidden="1"/>
    <row r="15468" ht="12.6" hidden="1"/>
    <row r="15469" ht="12.6" hidden="1"/>
    <row r="15470" ht="12.6" hidden="1"/>
    <row r="15471" ht="12.6" hidden="1"/>
    <row r="15472" ht="12.6" hidden="1"/>
    <row r="15473" ht="12.6" hidden="1"/>
    <row r="15474" ht="12.6" hidden="1"/>
    <row r="15475" ht="12.6" hidden="1"/>
    <row r="15476" ht="12.6" hidden="1"/>
    <row r="15477" ht="12.6" hidden="1"/>
    <row r="15478" ht="12.6" hidden="1"/>
    <row r="15479" ht="12.6" hidden="1"/>
    <row r="15480" ht="12.6" hidden="1"/>
    <row r="15481" ht="12.6" hidden="1"/>
    <row r="15482" ht="12.6" hidden="1"/>
    <row r="15483" ht="12.6" hidden="1"/>
    <row r="15484" ht="12.6" hidden="1"/>
    <row r="15485" ht="12.6" hidden="1"/>
    <row r="15486" ht="12.6" hidden="1"/>
    <row r="15487" ht="12.6" hidden="1"/>
    <row r="15488" ht="12.6" hidden="1"/>
    <row r="15489" ht="12.6" hidden="1"/>
    <row r="15490" ht="12.6" hidden="1"/>
    <row r="15491" ht="12.6" hidden="1"/>
    <row r="15492" ht="12.6" hidden="1"/>
    <row r="15493" ht="12.6" hidden="1"/>
    <row r="15494" ht="12.6" hidden="1"/>
    <row r="15495" ht="12.6" hidden="1"/>
    <row r="15496" ht="12.6" hidden="1"/>
    <row r="15497" ht="12.6" hidden="1"/>
    <row r="15498" ht="12.6" hidden="1"/>
    <row r="15499" ht="12.6" hidden="1"/>
    <row r="15500" ht="12.6" hidden="1"/>
    <row r="15501" ht="12.6" hidden="1"/>
    <row r="15502" ht="12.6" hidden="1"/>
    <row r="15503" ht="12.6" hidden="1"/>
    <row r="15504" ht="12.6" hidden="1"/>
    <row r="15505" ht="12.6" hidden="1"/>
    <row r="15506" ht="12.6" hidden="1"/>
    <row r="15507" ht="12.6" hidden="1"/>
    <row r="15508" ht="12.6" hidden="1"/>
    <row r="15509" ht="12.6" hidden="1"/>
    <row r="15510" ht="12.6" hidden="1"/>
    <row r="15511" ht="12.6" hidden="1"/>
    <row r="15512" ht="12.6" hidden="1"/>
    <row r="15513" ht="12.6" hidden="1"/>
    <row r="15514" ht="12.6" hidden="1"/>
    <row r="15515" ht="12.6" hidden="1"/>
    <row r="15516" ht="12.6" hidden="1"/>
    <row r="15517" ht="12.6" hidden="1"/>
    <row r="15518" ht="12.6" hidden="1"/>
    <row r="15519" ht="12.6" hidden="1"/>
    <row r="15520" ht="12.6" hidden="1"/>
    <row r="15521" ht="12.6" hidden="1"/>
    <row r="15522" ht="12.6" hidden="1"/>
    <row r="15523" ht="12.6" hidden="1"/>
    <row r="15524" ht="12.6" hidden="1"/>
    <row r="15525" ht="12.6" hidden="1"/>
    <row r="15526" ht="12.6" hidden="1"/>
    <row r="15527" ht="12.6" hidden="1"/>
    <row r="15528" ht="12.6" hidden="1"/>
    <row r="15529" ht="12.6" hidden="1"/>
    <row r="15530" ht="12.6" hidden="1"/>
    <row r="15531" ht="12.6" hidden="1"/>
    <row r="15532" ht="12.6" hidden="1"/>
    <row r="15533" ht="12.6" hidden="1"/>
    <row r="15534" ht="12.6" hidden="1"/>
    <row r="15535" ht="12.6" hidden="1"/>
    <row r="15536" ht="12.6" hidden="1"/>
    <row r="15537" ht="12.6" hidden="1"/>
    <row r="15538" ht="12.6" hidden="1"/>
    <row r="15539" ht="12.6" hidden="1"/>
    <row r="15540" ht="12.6" hidden="1"/>
    <row r="15541" ht="12.6" hidden="1"/>
    <row r="15542" ht="12.6" hidden="1"/>
    <row r="15543" ht="12.6" hidden="1"/>
    <row r="15544" ht="12.6" hidden="1"/>
    <row r="15545" ht="12.6" hidden="1"/>
    <row r="15546" ht="12.6" hidden="1"/>
    <row r="15547" ht="12.6" hidden="1"/>
    <row r="15548" ht="12.6" hidden="1"/>
    <row r="15549" ht="12.6" hidden="1"/>
    <row r="15550" ht="12.6" hidden="1"/>
    <row r="15551" ht="12.6" hidden="1"/>
    <row r="15552" ht="12.6" hidden="1"/>
    <row r="15553" ht="12.6" hidden="1"/>
    <row r="15554" ht="12.6" hidden="1"/>
    <row r="15555" ht="12.6" hidden="1"/>
    <row r="15556" ht="12.6" hidden="1"/>
    <row r="15557" ht="12.6" hidden="1"/>
    <row r="15558" ht="12.6" hidden="1"/>
    <row r="15559" ht="12.6" hidden="1"/>
    <row r="15560" ht="12.6" hidden="1"/>
    <row r="15561" ht="12.6" hidden="1"/>
    <row r="15562" ht="12.6" hidden="1"/>
    <row r="15563" ht="12.6" hidden="1"/>
    <row r="15564" ht="12.6" hidden="1"/>
    <row r="15565" ht="12.6" hidden="1"/>
    <row r="15566" ht="12.6" hidden="1"/>
    <row r="15567" ht="12.6" hidden="1"/>
    <row r="15568" ht="12.6" hidden="1"/>
    <row r="15569" ht="12.6" hidden="1"/>
    <row r="15570" ht="12.6" hidden="1"/>
    <row r="15571" ht="12.6" hidden="1"/>
    <row r="15572" ht="12.6" hidden="1"/>
    <row r="15573" ht="12.6" hidden="1"/>
    <row r="15574" ht="12.6" hidden="1"/>
    <row r="15575" ht="12.6" hidden="1"/>
    <row r="15576" ht="12.6" hidden="1"/>
    <row r="15577" ht="12.6" hidden="1"/>
    <row r="15578" ht="12.6" hidden="1"/>
    <row r="15579" ht="12.6" hidden="1"/>
    <row r="15580" ht="12.6" hidden="1"/>
    <row r="15581" ht="12.6" hidden="1"/>
    <row r="15582" ht="12.6" hidden="1"/>
    <row r="15583" ht="12.6" hidden="1"/>
    <row r="15584" ht="12.6" hidden="1"/>
    <row r="15585" ht="12.6" hidden="1"/>
    <row r="15586" ht="12.6" hidden="1"/>
    <row r="15587" ht="12.6" hidden="1"/>
    <row r="15588" ht="12.6" hidden="1"/>
    <row r="15589" ht="12.6" hidden="1"/>
    <row r="15590" ht="12.6" hidden="1"/>
    <row r="15591" ht="12.6" hidden="1"/>
    <row r="15592" ht="12.6" hidden="1"/>
    <row r="15593" ht="12.6" hidden="1"/>
    <row r="15594" ht="12.6" hidden="1"/>
    <row r="15595" ht="12.6" hidden="1"/>
    <row r="15596" ht="12.6" hidden="1"/>
    <row r="15597" ht="12.6" hidden="1"/>
    <row r="15598" ht="12.6" hidden="1"/>
    <row r="15599" ht="12.6" hidden="1"/>
    <row r="15600" ht="12.6" hidden="1"/>
    <row r="15601" ht="12.6" hidden="1"/>
    <row r="15602" ht="12.6" hidden="1"/>
    <row r="15603" ht="12.6" hidden="1"/>
    <row r="15604" ht="12.6" hidden="1"/>
    <row r="15605" ht="12.6" hidden="1"/>
    <row r="15606" ht="12.6" hidden="1"/>
    <row r="15607" ht="12.6" hidden="1"/>
    <row r="15608" ht="12.6" hidden="1"/>
    <row r="15609" ht="12.6" hidden="1"/>
    <row r="15610" ht="12.6" hidden="1"/>
    <row r="15611" ht="12.6" hidden="1"/>
    <row r="15612" ht="12.6" hidden="1"/>
    <row r="15613" ht="12.6" hidden="1"/>
    <row r="15614" ht="12.6" hidden="1"/>
    <row r="15615" ht="12.6" hidden="1"/>
    <row r="15616" ht="12.6" hidden="1"/>
    <row r="15617" ht="12.6" hidden="1"/>
    <row r="15618" ht="12.6" hidden="1"/>
    <row r="15619" ht="12.6" hidden="1"/>
    <row r="15620" ht="12.6" hidden="1"/>
    <row r="15621" ht="12.6" hidden="1"/>
    <row r="15622" ht="12.6" hidden="1"/>
    <row r="15623" ht="12.6" hidden="1"/>
    <row r="15624" ht="12.6" hidden="1"/>
    <row r="15625" ht="12.6" hidden="1"/>
    <row r="15626" ht="12.6" hidden="1"/>
    <row r="15627" ht="12.6" hidden="1"/>
    <row r="15628" ht="12.6" hidden="1"/>
    <row r="15629" ht="12.6" hidden="1"/>
    <row r="15630" ht="12.6" hidden="1"/>
    <row r="15631" ht="12.6" hidden="1"/>
    <row r="15632" ht="12.6" hidden="1"/>
    <row r="15633" ht="12.6" hidden="1"/>
    <row r="15634" ht="12.6" hidden="1"/>
    <row r="15635" ht="12.6" hidden="1"/>
    <row r="15636" ht="12.6" hidden="1"/>
    <row r="15637" ht="12.6" hidden="1"/>
    <row r="15638" ht="12.6" hidden="1"/>
    <row r="15639" ht="12.6" hidden="1"/>
    <row r="15640" ht="12.6" hidden="1"/>
    <row r="15641" ht="12.6" hidden="1"/>
    <row r="15642" ht="12.6" hidden="1"/>
    <row r="15643" ht="12.6" hidden="1"/>
    <row r="15644" ht="12.6" hidden="1"/>
    <row r="15645" ht="12.6" hidden="1"/>
    <row r="15646" ht="12.6" hidden="1"/>
    <row r="15647" ht="12.6" hidden="1"/>
    <row r="15648" ht="12.6" hidden="1"/>
    <row r="15649" ht="12.6" hidden="1"/>
    <row r="15650" ht="12.6" hidden="1"/>
    <row r="15651" ht="12.6" hidden="1"/>
    <row r="15652" ht="12.6" hidden="1"/>
    <row r="15653" ht="12.6" hidden="1"/>
    <row r="15654" ht="12.6" hidden="1"/>
    <row r="15655" ht="12.6" hidden="1"/>
    <row r="15656" ht="12.6" hidden="1"/>
    <row r="15657" ht="12.6" hidden="1"/>
    <row r="15658" ht="12.6" hidden="1"/>
    <row r="15659" ht="12.6" hidden="1"/>
    <row r="15660" ht="12.6" hidden="1"/>
    <row r="15661" ht="12.6" hidden="1"/>
    <row r="15662" ht="12.6" hidden="1"/>
    <row r="15663" ht="12.6" hidden="1"/>
    <row r="15664" ht="12.6" hidden="1"/>
    <row r="15665" ht="12.6" hidden="1"/>
    <row r="15666" ht="12.6" hidden="1"/>
    <row r="15667" ht="12.6" hidden="1"/>
    <row r="15668" ht="12.6" hidden="1"/>
    <row r="15669" ht="12.6" hidden="1"/>
    <row r="15670" ht="12.6" hidden="1"/>
    <row r="15671" ht="12.6" hidden="1"/>
    <row r="15672" ht="12.6" hidden="1"/>
    <row r="15673" ht="12.6" hidden="1"/>
    <row r="15674" ht="12.6" hidden="1"/>
    <row r="15675" ht="12.6" hidden="1"/>
    <row r="15676" ht="12.6" hidden="1"/>
    <row r="15677" ht="12.6" hidden="1"/>
    <row r="15678" ht="12.6" hidden="1"/>
    <row r="15679" ht="12.6" hidden="1"/>
    <row r="15680" ht="12.6" hidden="1"/>
    <row r="15681" ht="12.6" hidden="1"/>
    <row r="15682" ht="12.6" hidden="1"/>
    <row r="15683" ht="12.6" hidden="1"/>
    <row r="15684" ht="12.6" hidden="1"/>
    <row r="15685" ht="12.6" hidden="1"/>
    <row r="15686" ht="12.6" hidden="1"/>
    <row r="15687" ht="12.6" hidden="1"/>
    <row r="15688" ht="12.6" hidden="1"/>
    <row r="15689" ht="12.6" hidden="1"/>
    <row r="15690" ht="12.6" hidden="1"/>
    <row r="15691" ht="12.6" hidden="1"/>
    <row r="15692" ht="12.6" hidden="1"/>
    <row r="15693" ht="12.6" hidden="1"/>
    <row r="15694" ht="12.6" hidden="1"/>
    <row r="15695" ht="12.6" hidden="1"/>
    <row r="15696" ht="12.6" hidden="1"/>
    <row r="15697" ht="12.6" hidden="1"/>
    <row r="15698" ht="12.6" hidden="1"/>
    <row r="15699" ht="12.6" hidden="1"/>
    <row r="15700" ht="12.6" hidden="1"/>
    <row r="15701" ht="12.6" hidden="1"/>
    <row r="15702" ht="12.6" hidden="1"/>
    <row r="15703" ht="12.6" hidden="1"/>
    <row r="15704" ht="12.6" hidden="1"/>
    <row r="15705" ht="12.6" hidden="1"/>
    <row r="15706" ht="12.6" hidden="1"/>
    <row r="15707" ht="12.6" hidden="1"/>
    <row r="15708" ht="12.6" hidden="1"/>
    <row r="15709" ht="12.6" hidden="1"/>
    <row r="15710" ht="12.6" hidden="1"/>
    <row r="15711" ht="12.6" hidden="1"/>
    <row r="15712" ht="12.6" hidden="1"/>
    <row r="15713" ht="12.6" hidden="1"/>
    <row r="15714" ht="12.6" hidden="1"/>
    <row r="15715" ht="12.6" hidden="1"/>
    <row r="15716" ht="12.6" hidden="1"/>
    <row r="15717" ht="12.6" hidden="1"/>
    <row r="15718" ht="12.6" hidden="1"/>
    <row r="15719" ht="12.6" hidden="1"/>
    <row r="15720" ht="12.6" hidden="1"/>
    <row r="15721" ht="12.6" hidden="1"/>
    <row r="15722" ht="12.6" hidden="1"/>
    <row r="15723" ht="12.6" hidden="1"/>
    <row r="15724" ht="12.6" hidden="1"/>
    <row r="15725" ht="12.6" hidden="1"/>
    <row r="15726" ht="12.6" hidden="1"/>
    <row r="15727" ht="12.6" hidden="1"/>
    <row r="15728" ht="12.6" hidden="1"/>
    <row r="15729" ht="12.6" hidden="1"/>
    <row r="15730" ht="12.6" hidden="1"/>
    <row r="15731" ht="12.6" hidden="1"/>
    <row r="15732" ht="12.6" hidden="1"/>
    <row r="15733" ht="12.6" hidden="1"/>
    <row r="15734" ht="12.6" hidden="1"/>
    <row r="15735" ht="12.6" hidden="1"/>
    <row r="15736" ht="12.6" hidden="1"/>
    <row r="15737" ht="12.6" hidden="1"/>
    <row r="15738" ht="12.6" hidden="1"/>
    <row r="15739" ht="12.6" hidden="1"/>
    <row r="15740" ht="12.6" hidden="1"/>
    <row r="15741" ht="12.6" hidden="1"/>
    <row r="15742" ht="12.6" hidden="1"/>
    <row r="15743" ht="12.6" hidden="1"/>
    <row r="15744" ht="12.6" hidden="1"/>
    <row r="15745" ht="12.6" hidden="1"/>
    <row r="15746" ht="12.6" hidden="1"/>
    <row r="15747" ht="12.6" hidden="1"/>
    <row r="15748" ht="12.6" hidden="1"/>
    <row r="15749" ht="12.6" hidden="1"/>
    <row r="15750" ht="12.6" hidden="1"/>
    <row r="15751" ht="12.6" hidden="1"/>
    <row r="15752" ht="12.6" hidden="1"/>
    <row r="15753" ht="12.6" hidden="1"/>
    <row r="15754" ht="12.6" hidden="1"/>
    <row r="15755" ht="12.6" hidden="1"/>
    <row r="15756" ht="12.6" hidden="1"/>
    <row r="15757" ht="12.6" hidden="1"/>
    <row r="15758" ht="12.6" hidden="1"/>
    <row r="15759" ht="12.6" hidden="1"/>
    <row r="15760" ht="12.6" hidden="1"/>
    <row r="15761" ht="12.6" hidden="1"/>
    <row r="15762" ht="12.6" hidden="1"/>
    <row r="15763" ht="12.6" hidden="1"/>
    <row r="15764" ht="12.6" hidden="1"/>
    <row r="15765" ht="12.6" hidden="1"/>
    <row r="15766" ht="12.6" hidden="1"/>
    <row r="15767" ht="12.6" hidden="1"/>
    <row r="15768" ht="12.6" hidden="1"/>
    <row r="15769" ht="12.6" hidden="1"/>
    <row r="15770" ht="12.6" hidden="1"/>
    <row r="15771" ht="12.6" hidden="1"/>
    <row r="15772" ht="12.6" hidden="1"/>
    <row r="15773" ht="12.6" hidden="1"/>
    <row r="15774" ht="12.6" hidden="1"/>
    <row r="15775" ht="12.6" hidden="1"/>
    <row r="15776" ht="12.6" hidden="1"/>
    <row r="15777" ht="12.6" hidden="1"/>
    <row r="15778" ht="12.6" hidden="1"/>
    <row r="15779" ht="12.6" hidden="1"/>
    <row r="15780" ht="12.6" hidden="1"/>
    <row r="15781" ht="12.6" hidden="1"/>
    <row r="15782" ht="12.6" hidden="1"/>
    <row r="15783" ht="12.6" hidden="1"/>
    <row r="15784" ht="12.6" hidden="1"/>
    <row r="15785" ht="12.6" hidden="1"/>
    <row r="15786" ht="12.6" hidden="1"/>
    <row r="15787" ht="12.6" hidden="1"/>
    <row r="15788" ht="12.6" hidden="1"/>
    <row r="15789" ht="12.6" hidden="1"/>
    <row r="15790" ht="12.6" hidden="1"/>
    <row r="15791" ht="12.6" hidden="1"/>
    <row r="15792" ht="12.6" hidden="1"/>
    <row r="15793" ht="12.6" hidden="1"/>
    <row r="15794" ht="12.6" hidden="1"/>
    <row r="15795" ht="12.6" hidden="1"/>
    <row r="15796" ht="12.6" hidden="1"/>
    <row r="15797" ht="12.6" hidden="1"/>
    <row r="15798" ht="12.6" hidden="1"/>
    <row r="15799" ht="12.6" hidden="1"/>
    <row r="15800" ht="12.6" hidden="1"/>
    <row r="15801" ht="12.6" hidden="1"/>
    <row r="15802" ht="12.6" hidden="1"/>
    <row r="15803" ht="12.6" hidden="1"/>
    <row r="15804" ht="12.6" hidden="1"/>
    <row r="15805" ht="12.6" hidden="1"/>
    <row r="15806" ht="12.6" hidden="1"/>
    <row r="15807" ht="12.6" hidden="1"/>
    <row r="15808" ht="12.6" hidden="1"/>
    <row r="15809" ht="12.6" hidden="1"/>
    <row r="15810" ht="12.6" hidden="1"/>
    <row r="15811" ht="12.6" hidden="1"/>
    <row r="15812" ht="12.6" hidden="1"/>
    <row r="15813" ht="12.6" hidden="1"/>
    <row r="15814" ht="12.6" hidden="1"/>
    <row r="15815" ht="12.6" hidden="1"/>
    <row r="15816" ht="12.6" hidden="1"/>
    <row r="15817" ht="12.6" hidden="1"/>
    <row r="15818" ht="12.6" hidden="1"/>
    <row r="15819" ht="12.6" hidden="1"/>
    <row r="15820" ht="12.6" hidden="1"/>
    <row r="15821" ht="12.6" hidden="1"/>
    <row r="15822" ht="12.6" hidden="1"/>
    <row r="15823" ht="12.6" hidden="1"/>
    <row r="15824" ht="12.6" hidden="1"/>
    <row r="15825" ht="12.6" hidden="1"/>
    <row r="15826" ht="12.6" hidden="1"/>
    <row r="15827" ht="12.6" hidden="1"/>
    <row r="15828" ht="12.6" hidden="1"/>
    <row r="15829" ht="12.6" hidden="1"/>
    <row r="15830" ht="12.6" hidden="1"/>
    <row r="15831" ht="12.6" hidden="1"/>
    <row r="15832" ht="12.6" hidden="1"/>
    <row r="15833" ht="12.6" hidden="1"/>
    <row r="15834" ht="12.6" hidden="1"/>
    <row r="15835" ht="12.6" hidden="1"/>
    <row r="15836" ht="12.6" hidden="1"/>
    <row r="15837" ht="12.6" hidden="1"/>
    <row r="15838" ht="12.6" hidden="1"/>
    <row r="15839" ht="12.6" hidden="1"/>
    <row r="15840" ht="12.6" hidden="1"/>
    <row r="15841" ht="12.6" hidden="1"/>
    <row r="15842" ht="12.6" hidden="1"/>
    <row r="15843" ht="12.6" hidden="1"/>
    <row r="15844" ht="12.6" hidden="1"/>
    <row r="15845" ht="12.6" hidden="1"/>
    <row r="15846" ht="12.6" hidden="1"/>
    <row r="15847" ht="12.6" hidden="1"/>
    <row r="15848" ht="12.6" hidden="1"/>
    <row r="15849" ht="12.6" hidden="1"/>
    <row r="15850" ht="12.6" hidden="1"/>
    <row r="15851" ht="12.6" hidden="1"/>
    <row r="15852" ht="12.6" hidden="1"/>
    <row r="15853" ht="12.6" hidden="1"/>
    <row r="15854" ht="12.6" hidden="1"/>
    <row r="15855" ht="12.6" hidden="1"/>
    <row r="15856" ht="12.6" hidden="1"/>
    <row r="15857" ht="12.6" hidden="1"/>
    <row r="15858" ht="12.6" hidden="1"/>
    <row r="15859" ht="12.6" hidden="1"/>
    <row r="15860" ht="12.6" hidden="1"/>
    <row r="15861" ht="12.6" hidden="1"/>
    <row r="15862" ht="12.6" hidden="1"/>
    <row r="15863" ht="12.6" hidden="1"/>
    <row r="15864" ht="12.6" hidden="1"/>
    <row r="15865" ht="12.6" hidden="1"/>
    <row r="15866" ht="12.6" hidden="1"/>
    <row r="15867" ht="12.6" hidden="1"/>
    <row r="15868" ht="12.6" hidden="1"/>
    <row r="15869" ht="12.6" hidden="1"/>
    <row r="15870" ht="12.6" hidden="1"/>
    <row r="15871" ht="12.6" hidden="1"/>
    <row r="15872" ht="12.6" hidden="1"/>
    <row r="15873" ht="12.6" hidden="1"/>
    <row r="15874" ht="12.6" hidden="1"/>
    <row r="15875" ht="12.6" hidden="1"/>
    <row r="15876" ht="12.6" hidden="1"/>
    <row r="15877" ht="12.6" hidden="1"/>
    <row r="15878" ht="12.6" hidden="1"/>
    <row r="15879" ht="12.6" hidden="1"/>
    <row r="15880" ht="12.6" hidden="1"/>
    <row r="15881" ht="12.6" hidden="1"/>
    <row r="15882" ht="12.6" hidden="1"/>
    <row r="15883" ht="12.6" hidden="1"/>
    <row r="15884" ht="12.6" hidden="1"/>
    <row r="15885" ht="12.6" hidden="1"/>
    <row r="15886" ht="12.6" hidden="1"/>
    <row r="15887" ht="12.6" hidden="1"/>
    <row r="15888" ht="12.6" hidden="1"/>
    <row r="15889" ht="12.6" hidden="1"/>
    <row r="15890" ht="12.6" hidden="1"/>
    <row r="15891" ht="12.6" hidden="1"/>
    <row r="15892" ht="12.6" hidden="1"/>
    <row r="15893" ht="12.6" hidden="1"/>
    <row r="15894" ht="12.6" hidden="1"/>
    <row r="15895" ht="12.6" hidden="1"/>
    <row r="15896" ht="12.6" hidden="1"/>
    <row r="15897" ht="12.6" hidden="1"/>
    <row r="15898" ht="12.6" hidden="1"/>
    <row r="15899" ht="12.6" hidden="1"/>
    <row r="15900" ht="12.6" hidden="1"/>
    <row r="15901" ht="12.6" hidden="1"/>
    <row r="15902" ht="12.6" hidden="1"/>
    <row r="15903" ht="12.6" hidden="1"/>
    <row r="15904" ht="12.6" hidden="1"/>
    <row r="15905" ht="12.6" hidden="1"/>
    <row r="15906" ht="12.6" hidden="1"/>
    <row r="15907" ht="12.6" hidden="1"/>
    <row r="15908" ht="12.6" hidden="1"/>
    <row r="15909" ht="12.6" hidden="1"/>
    <row r="15910" ht="12.6" hidden="1"/>
    <row r="15911" ht="12.6" hidden="1"/>
    <row r="15912" ht="12.6" hidden="1"/>
    <row r="15913" ht="12.6" hidden="1"/>
    <row r="15914" ht="12.6" hidden="1"/>
    <row r="15915" ht="12.6" hidden="1"/>
    <row r="15916" ht="12.6" hidden="1"/>
    <row r="15917" ht="12.6" hidden="1"/>
    <row r="15918" ht="12.6" hidden="1"/>
    <row r="15919" ht="12.6" hidden="1"/>
    <row r="15920" ht="12.6" hidden="1"/>
    <row r="15921" ht="12.6" hidden="1"/>
    <row r="15922" ht="12.6" hidden="1"/>
    <row r="15923" ht="12.6" hidden="1"/>
    <row r="15924" ht="12.6" hidden="1"/>
    <row r="15925" ht="12.6" hidden="1"/>
    <row r="15926" ht="12.6" hidden="1"/>
    <row r="15927" ht="12.6" hidden="1"/>
    <row r="15928" ht="12.6" hidden="1"/>
    <row r="15929" ht="12.6" hidden="1"/>
    <row r="15930" ht="12.6" hidden="1"/>
    <row r="15931" ht="12.6" hidden="1"/>
    <row r="15932" ht="12.6" hidden="1"/>
    <row r="15933" ht="12.6" hidden="1"/>
    <row r="15934" ht="12.6" hidden="1"/>
    <row r="15935" ht="12.6" hidden="1"/>
    <row r="15936" ht="12.6" hidden="1"/>
    <row r="15937" ht="12.6" hidden="1"/>
    <row r="15938" ht="12.6" hidden="1"/>
    <row r="15939" ht="12.6" hidden="1"/>
    <row r="15940" ht="12.6" hidden="1"/>
    <row r="15941" ht="12.6" hidden="1"/>
    <row r="15942" ht="12.6" hidden="1"/>
    <row r="15943" ht="12.6" hidden="1"/>
    <row r="15944" ht="12.6" hidden="1"/>
    <row r="15945" ht="12.6" hidden="1"/>
    <row r="15946" ht="12.6" hidden="1"/>
    <row r="15947" ht="12.6" hidden="1"/>
    <row r="15948" ht="12.6" hidden="1"/>
    <row r="15949" ht="12.6" hidden="1"/>
    <row r="15950" ht="12.6" hidden="1"/>
    <row r="15951" ht="12.6" hidden="1"/>
    <row r="15952" ht="12.6" hidden="1"/>
    <row r="15953" ht="12.6" hidden="1"/>
    <row r="15954" ht="12.6" hidden="1"/>
    <row r="15955" ht="12.6" hidden="1"/>
    <row r="15956" ht="12.6" hidden="1"/>
    <row r="15957" ht="12.6" hidden="1"/>
    <row r="15958" ht="12.6" hidden="1"/>
    <row r="15959" ht="12.6" hidden="1"/>
    <row r="15960" ht="12.6" hidden="1"/>
    <row r="15961" ht="12.6" hidden="1"/>
    <row r="15962" ht="12.6" hidden="1"/>
    <row r="15963" ht="12.6" hidden="1"/>
    <row r="15964" ht="12.6" hidden="1"/>
    <row r="15965" ht="12.6" hidden="1"/>
    <row r="15966" ht="12.6" hidden="1"/>
    <row r="15967" ht="12.6" hidden="1"/>
    <row r="15968" ht="12.6" hidden="1"/>
    <row r="15969" ht="12.6" hidden="1"/>
    <row r="15970" ht="12.6" hidden="1"/>
    <row r="15971" ht="12.6" hidden="1"/>
    <row r="15972" ht="12.6" hidden="1"/>
    <row r="15973" ht="12.6" hidden="1"/>
    <row r="15974" ht="12.6" hidden="1"/>
    <row r="15975" ht="12.6" hidden="1"/>
    <row r="15976" ht="12.6" hidden="1"/>
    <row r="15977" ht="12.6" hidden="1"/>
    <row r="15978" ht="12.6" hidden="1"/>
    <row r="15979" ht="12.6" hidden="1"/>
    <row r="15980" ht="12.6" hidden="1"/>
    <row r="15981" ht="12.6" hidden="1"/>
    <row r="15982" ht="12.6" hidden="1"/>
    <row r="15983" ht="12.6" hidden="1"/>
    <row r="15984" ht="12.6" hidden="1"/>
    <row r="15985" ht="12.6" hidden="1"/>
    <row r="15986" ht="12.6" hidden="1"/>
    <row r="15987" ht="12.6" hidden="1"/>
    <row r="15988" ht="12.6" hidden="1"/>
    <row r="15989" ht="12.6" hidden="1"/>
    <row r="15990" ht="12.6" hidden="1"/>
    <row r="15991" ht="12.6" hidden="1"/>
    <row r="15992" ht="12.6" hidden="1"/>
    <row r="15993" ht="12.6" hidden="1"/>
    <row r="15994" ht="12.6" hidden="1"/>
    <row r="15995" ht="12.6" hidden="1"/>
    <row r="15996" ht="12.6" hidden="1"/>
    <row r="15997" ht="12.6" hidden="1"/>
    <row r="15998" ht="12.6" hidden="1"/>
    <row r="15999" ht="12.6" hidden="1"/>
    <row r="16000" ht="12.6" hidden="1"/>
    <row r="16001" ht="12.6" hidden="1"/>
    <row r="16002" ht="12.6" hidden="1"/>
    <row r="16003" ht="12.6" hidden="1"/>
    <row r="16004" ht="12.6" hidden="1"/>
    <row r="16005" ht="12.6" hidden="1"/>
    <row r="16006" ht="12.6" hidden="1"/>
    <row r="16007" ht="12.6" hidden="1"/>
    <row r="16008" ht="12.6" hidden="1"/>
    <row r="16009" ht="12.6" hidden="1"/>
    <row r="16010" ht="12.6" hidden="1"/>
    <row r="16011" ht="12.6" hidden="1"/>
    <row r="16012" ht="12.6" hidden="1"/>
    <row r="16013" ht="12.6" hidden="1"/>
    <row r="16014" ht="12.6" hidden="1"/>
    <row r="16015" ht="12.6" hidden="1"/>
    <row r="16016" ht="12.6" hidden="1"/>
    <row r="16017" ht="12.6" hidden="1"/>
    <row r="16018" ht="12.6" hidden="1"/>
    <row r="16019" ht="12.6" hidden="1"/>
    <row r="16020" ht="12.6" hidden="1"/>
    <row r="16021" ht="12.6" hidden="1"/>
    <row r="16022" ht="12.6" hidden="1"/>
    <row r="16023" ht="12.6" hidden="1"/>
    <row r="16024" ht="12.6" hidden="1"/>
    <row r="16025" ht="12.6" hidden="1"/>
    <row r="16026" ht="12.6" hidden="1"/>
    <row r="16027" ht="12.6" hidden="1"/>
    <row r="16028" ht="12.6" hidden="1"/>
    <row r="16029" ht="12.6" hidden="1"/>
    <row r="16030" ht="12.6" hidden="1"/>
    <row r="16031" ht="12.6" hidden="1"/>
    <row r="16032" ht="12.6" hidden="1"/>
    <row r="16033" ht="12.6" hidden="1"/>
    <row r="16034" ht="12.6" hidden="1"/>
    <row r="16035" ht="12.6" hidden="1"/>
    <row r="16036" ht="12.6" hidden="1"/>
    <row r="16037" ht="12.6" hidden="1"/>
    <row r="16038" ht="12.6" hidden="1"/>
    <row r="16039" ht="12.6" hidden="1"/>
    <row r="16040" ht="12.6" hidden="1"/>
    <row r="16041" ht="12.6" hidden="1"/>
    <row r="16042" ht="12.6" hidden="1"/>
    <row r="16043" ht="12.6" hidden="1"/>
    <row r="16044" ht="12.6" hidden="1"/>
    <row r="16045" ht="12.6" hidden="1"/>
    <row r="16046" ht="12.6" hidden="1"/>
    <row r="16047" ht="12.6" hidden="1"/>
    <row r="16048" ht="12.6" hidden="1"/>
    <row r="16049" ht="12.6" hidden="1"/>
    <row r="16050" ht="12.6" hidden="1"/>
    <row r="16051" ht="12.6" hidden="1"/>
    <row r="16052" ht="12.6" hidden="1"/>
    <row r="16053" ht="12.6" hidden="1"/>
    <row r="16054" ht="12.6" hidden="1"/>
    <row r="16055" ht="12.6" hidden="1"/>
    <row r="16056" ht="12.6" hidden="1"/>
    <row r="16057" ht="12.6" hidden="1"/>
    <row r="16058" ht="12.6" hidden="1"/>
    <row r="16059" ht="12.6" hidden="1"/>
    <row r="16060" ht="12.6" hidden="1"/>
    <row r="16061" ht="12.6" hidden="1"/>
    <row r="16062" ht="12.6" hidden="1"/>
    <row r="16063" ht="12.6" hidden="1"/>
    <row r="16064" ht="12.6" hidden="1"/>
    <row r="16065" ht="12.6" hidden="1"/>
    <row r="16066" ht="12.6" hidden="1"/>
    <row r="16067" ht="12.6" hidden="1"/>
    <row r="16068" ht="12.6" hidden="1"/>
    <row r="16069" ht="12.6" hidden="1"/>
    <row r="16070" ht="12.6" hidden="1"/>
    <row r="16071" ht="12.6" hidden="1"/>
    <row r="16072" ht="12.6" hidden="1"/>
    <row r="16073" ht="12.6" hidden="1"/>
    <row r="16074" ht="12.6" hidden="1"/>
    <row r="16075" ht="12.6" hidden="1"/>
    <row r="16076" ht="12.6" hidden="1"/>
    <row r="16077" ht="12.6" hidden="1"/>
    <row r="16078" ht="12.6" hidden="1"/>
    <row r="16079" ht="12.6" hidden="1"/>
    <row r="16080" ht="12.6" hidden="1"/>
    <row r="16081" ht="12.6" hidden="1"/>
    <row r="16082" ht="12.6" hidden="1"/>
    <row r="16083" ht="12.6" hidden="1"/>
    <row r="16084" ht="12.6" hidden="1"/>
    <row r="16085" ht="12.6" hidden="1"/>
    <row r="16086" ht="12.6" hidden="1"/>
    <row r="16087" ht="12.6" hidden="1"/>
    <row r="16088" ht="12.6" hidden="1"/>
    <row r="16089" ht="12.6" hidden="1"/>
    <row r="16090" ht="12.6" hidden="1"/>
    <row r="16091" ht="12.6" hidden="1"/>
    <row r="16092" ht="12.6" hidden="1"/>
    <row r="16093" ht="12.6" hidden="1"/>
    <row r="16094" ht="12.6" hidden="1"/>
    <row r="16095" ht="12.6" hidden="1"/>
    <row r="16096" ht="12.6" hidden="1"/>
    <row r="16097" ht="12.6" hidden="1"/>
    <row r="16098" ht="12.6" hidden="1"/>
    <row r="16099" ht="12.6" hidden="1"/>
    <row r="16100" ht="12.6" hidden="1"/>
    <row r="16101" ht="12.6" hidden="1"/>
    <row r="16102" ht="12.6" hidden="1"/>
    <row r="16103" ht="12.6" hidden="1"/>
    <row r="16104" ht="12.6" hidden="1"/>
    <row r="16105" ht="12.6" hidden="1"/>
    <row r="16106" ht="12.6" hidden="1"/>
    <row r="16107" ht="12.6" hidden="1"/>
    <row r="16108" ht="12.6" hidden="1"/>
    <row r="16109" ht="12.6" hidden="1"/>
    <row r="16110" ht="12.6" hidden="1"/>
    <row r="16111" ht="12.6" hidden="1"/>
    <row r="16112" ht="12.6" hidden="1"/>
    <row r="16113" ht="12.6" hidden="1"/>
    <row r="16114" ht="12.6" hidden="1"/>
    <row r="16115" ht="12.6" hidden="1"/>
    <row r="16116" ht="12.6" hidden="1"/>
    <row r="16117" ht="12.6" hidden="1"/>
    <row r="16118" ht="12.6" hidden="1"/>
    <row r="16119" ht="12.6" hidden="1"/>
    <row r="16120" ht="12.6" hidden="1"/>
    <row r="16121" ht="12.6" hidden="1"/>
    <row r="16122" ht="12.6" hidden="1"/>
    <row r="16123" ht="12.6" hidden="1"/>
    <row r="16124" ht="12.6" hidden="1"/>
    <row r="16125" ht="12.6" hidden="1"/>
    <row r="16126" ht="12.6" hidden="1"/>
    <row r="16127" ht="12.6" hidden="1"/>
    <row r="16128" ht="12.6" hidden="1"/>
    <row r="16129" ht="12.6" hidden="1"/>
    <row r="16130" ht="12.6" hidden="1"/>
    <row r="16131" ht="12.6" hidden="1"/>
    <row r="16132" ht="12.6" hidden="1"/>
    <row r="16133" ht="12.6" hidden="1"/>
    <row r="16134" ht="12.6" hidden="1"/>
    <row r="16135" ht="12.6" hidden="1"/>
    <row r="16136" ht="12.6" hidden="1"/>
    <row r="16137" ht="12.6" hidden="1"/>
    <row r="16138" ht="12.6" hidden="1"/>
    <row r="16139" ht="12.6" hidden="1"/>
    <row r="16140" ht="12.6" hidden="1"/>
    <row r="16141" ht="12.6" hidden="1"/>
    <row r="16142" ht="12.6" hidden="1"/>
    <row r="16143" ht="12.6" hidden="1"/>
    <row r="16144" ht="12.6" hidden="1"/>
    <row r="16145" ht="12.6" hidden="1"/>
    <row r="16146" ht="12.6" hidden="1"/>
    <row r="16147" ht="12.6" hidden="1"/>
    <row r="16148" ht="12.6" hidden="1"/>
    <row r="16149" ht="12.6" hidden="1"/>
    <row r="16150" ht="12.6" hidden="1"/>
    <row r="16151" ht="12.6" hidden="1"/>
    <row r="16152" ht="12.6" hidden="1"/>
    <row r="16153" ht="12.6" hidden="1"/>
    <row r="16154" ht="12.6" hidden="1"/>
    <row r="16155" ht="12.6" hidden="1"/>
    <row r="16156" ht="12.6" hidden="1"/>
    <row r="16157" ht="12.6" hidden="1"/>
    <row r="16158" ht="12.6" hidden="1"/>
    <row r="16159" ht="12.6" hidden="1"/>
    <row r="16160" ht="12.6" hidden="1"/>
    <row r="16161" ht="12.6" hidden="1"/>
    <row r="16162" ht="12.6" hidden="1"/>
    <row r="16163" ht="12.6" hidden="1"/>
    <row r="16164" ht="12.6" hidden="1"/>
    <row r="16165" ht="12.6" hidden="1"/>
    <row r="16166" ht="12.6" hidden="1"/>
    <row r="16167" ht="12.6" hidden="1"/>
    <row r="16168" ht="12.6" hidden="1"/>
    <row r="16169" ht="12.6" hidden="1"/>
    <row r="16170" ht="12.6" hidden="1"/>
    <row r="16171" ht="12.6" hidden="1"/>
    <row r="16172" ht="12.6" hidden="1"/>
    <row r="16173" ht="12.6" hidden="1"/>
    <row r="16174" ht="12.6" hidden="1"/>
    <row r="16175" ht="12.6" hidden="1"/>
    <row r="16176" ht="12.6" hidden="1"/>
    <row r="16177" ht="12.6" hidden="1"/>
    <row r="16178" ht="12.6" hidden="1"/>
    <row r="16179" ht="12.6" hidden="1"/>
    <row r="16180" ht="12.6" hidden="1"/>
    <row r="16181" ht="12.6" hidden="1"/>
    <row r="16182" ht="12.6" hidden="1"/>
    <row r="16183" ht="12.6" hidden="1"/>
    <row r="16184" ht="12.6" hidden="1"/>
    <row r="16185" ht="12.6" hidden="1"/>
    <row r="16186" ht="12.6" hidden="1"/>
    <row r="16187" ht="12.6" hidden="1"/>
    <row r="16188" ht="12.6" hidden="1"/>
    <row r="16189" ht="12.6" hidden="1"/>
    <row r="16190" ht="12.6" hidden="1"/>
    <row r="16191" ht="12.6" hidden="1"/>
    <row r="16192" ht="12.6" hidden="1"/>
    <row r="16193" ht="12.6" hidden="1"/>
    <row r="16194" ht="12.6" hidden="1"/>
    <row r="16195" ht="12.6" hidden="1"/>
    <row r="16196" ht="12.6" hidden="1"/>
    <row r="16197" ht="12.6" hidden="1"/>
    <row r="16198" ht="12.6" hidden="1"/>
    <row r="16199" ht="12.6" hidden="1"/>
    <row r="16200" ht="12.6" hidden="1"/>
    <row r="16201" ht="12.6" hidden="1"/>
    <row r="16202" ht="12.6" hidden="1"/>
    <row r="16203" ht="12.6" hidden="1"/>
    <row r="16204" ht="12.6" hidden="1"/>
    <row r="16205" ht="12.6" hidden="1"/>
    <row r="16206" ht="12.6" hidden="1"/>
    <row r="16207" ht="12.6" hidden="1"/>
    <row r="16208" ht="12.6" hidden="1"/>
    <row r="16209" ht="12.6" hidden="1"/>
    <row r="16210" ht="12.6" hidden="1"/>
    <row r="16211" ht="12.6" hidden="1"/>
    <row r="16212" ht="12.6" hidden="1"/>
    <row r="16213" ht="12.6" hidden="1"/>
    <row r="16214" ht="12.6" hidden="1"/>
    <row r="16215" ht="12.6" hidden="1"/>
    <row r="16216" ht="12.6" hidden="1"/>
    <row r="16217" ht="12.6" hidden="1"/>
    <row r="16218" ht="12.6" hidden="1"/>
    <row r="16219" ht="12.6" hidden="1"/>
    <row r="16220" ht="12.6" hidden="1"/>
    <row r="16221" ht="12.6" hidden="1"/>
    <row r="16222" ht="12.6" hidden="1"/>
    <row r="16223" ht="12.6" hidden="1"/>
    <row r="16224" ht="12.6" hidden="1"/>
    <row r="16225" ht="12.6" hidden="1"/>
    <row r="16226" ht="12.6" hidden="1"/>
    <row r="16227" ht="12.6" hidden="1"/>
    <row r="16228" ht="12.6" hidden="1"/>
    <row r="16229" ht="12.6" hidden="1"/>
    <row r="16230" ht="12.6" hidden="1"/>
    <row r="16231" ht="12.6" hidden="1"/>
    <row r="16232" ht="12.6" hidden="1"/>
    <row r="16233" ht="12.6" hidden="1"/>
    <row r="16234" ht="12.6" hidden="1"/>
    <row r="16235" ht="12.6" hidden="1"/>
    <row r="16236" ht="12.6" hidden="1"/>
    <row r="16237" ht="12.6" hidden="1"/>
    <row r="16238" ht="12.6" hidden="1"/>
    <row r="16239" ht="12.6" hidden="1"/>
    <row r="16240" ht="12.6" hidden="1"/>
    <row r="16241" ht="12.6" hidden="1"/>
    <row r="16242" ht="12.6" hidden="1"/>
    <row r="16243" ht="12.6" hidden="1"/>
    <row r="16244" ht="12.6" hidden="1"/>
    <row r="16245" ht="12.6" hidden="1"/>
    <row r="16246" ht="12.6" hidden="1"/>
    <row r="16247" ht="12.6" hidden="1"/>
    <row r="16248" ht="12.6" hidden="1"/>
    <row r="16249" ht="12.6" hidden="1"/>
    <row r="16250" ht="12.6" hidden="1"/>
    <row r="16251" ht="12.6" hidden="1"/>
    <row r="16252" ht="12.6" hidden="1"/>
    <row r="16253" ht="12.6" hidden="1"/>
    <row r="16254" ht="12.6" hidden="1"/>
    <row r="16255" ht="12.6" hidden="1"/>
    <row r="16256" ht="12.6" hidden="1"/>
    <row r="16257" ht="12.6" hidden="1"/>
    <row r="16258" ht="12.6" hidden="1"/>
    <row r="16259" ht="12.6" hidden="1"/>
    <row r="16260" ht="12.6" hidden="1"/>
    <row r="16261" ht="12.6" hidden="1"/>
    <row r="16262" ht="12.6" hidden="1"/>
    <row r="16263" ht="12.6" hidden="1"/>
    <row r="16264" ht="12.6" hidden="1"/>
    <row r="16265" ht="12.6" hidden="1"/>
    <row r="16266" ht="12.6" hidden="1"/>
    <row r="16267" ht="12.6" hidden="1"/>
    <row r="16268" ht="12.6" hidden="1"/>
    <row r="16269" ht="12.6" hidden="1"/>
    <row r="16270" ht="12.6" hidden="1"/>
    <row r="16271" ht="12.6" hidden="1"/>
    <row r="16272" ht="12.6" hidden="1"/>
    <row r="16273" ht="12.6" hidden="1"/>
    <row r="16274" ht="12.6" hidden="1"/>
    <row r="16275" ht="12.6" hidden="1"/>
    <row r="16276" ht="12.6" hidden="1"/>
    <row r="16277" ht="12.6" hidden="1"/>
    <row r="16278" ht="12.6" hidden="1"/>
    <row r="16279" ht="12.6" hidden="1"/>
    <row r="16280" ht="12.6" hidden="1"/>
    <row r="16281" ht="12.6" hidden="1"/>
    <row r="16282" ht="12.6" hidden="1"/>
    <row r="16283" ht="12.6" hidden="1"/>
    <row r="16284" ht="12.6" hidden="1"/>
    <row r="16285" ht="12.6" hidden="1"/>
    <row r="16286" ht="12.6" hidden="1"/>
    <row r="16287" ht="12.6" hidden="1"/>
    <row r="16288" ht="12.6" hidden="1"/>
    <row r="16289" ht="12.6" hidden="1"/>
    <row r="16290" ht="12.6" hidden="1"/>
    <row r="16291" ht="12.6" hidden="1"/>
    <row r="16292" ht="12.6" hidden="1"/>
    <row r="16293" ht="12.6" hidden="1"/>
    <row r="16294" ht="12.6" hidden="1"/>
    <row r="16295" ht="12.6" hidden="1"/>
    <row r="16296" ht="12.6" hidden="1"/>
    <row r="16297" ht="12.6" hidden="1"/>
    <row r="16298" ht="12.6" hidden="1"/>
    <row r="16299" ht="12.6" hidden="1"/>
    <row r="16300" ht="12.6" hidden="1"/>
    <row r="16301" ht="12.6" hidden="1"/>
    <row r="16302" ht="12.6" hidden="1"/>
    <row r="16303" ht="12.6" hidden="1"/>
    <row r="16304" ht="12.6" hidden="1"/>
    <row r="16305" ht="12.6" hidden="1"/>
    <row r="16306" ht="12.6" hidden="1"/>
    <row r="16307" ht="12.6" hidden="1"/>
    <row r="16308" ht="12.6" hidden="1"/>
    <row r="16309" ht="12.6" hidden="1"/>
    <row r="16310" ht="12.6" hidden="1"/>
    <row r="16311" ht="12.6" hidden="1"/>
    <row r="16312" ht="12.6" hidden="1"/>
    <row r="16313" ht="12.6" hidden="1"/>
    <row r="16314" ht="12.6" hidden="1"/>
    <row r="16315" ht="12.6" hidden="1"/>
    <row r="16316" ht="12.6" hidden="1"/>
    <row r="16317" ht="12.6" hidden="1"/>
    <row r="16318" ht="12.6" hidden="1"/>
    <row r="16319" ht="12.6" hidden="1"/>
    <row r="16320" ht="12.6" hidden="1"/>
    <row r="16321" ht="12.6" hidden="1"/>
    <row r="16322" ht="12.6" hidden="1"/>
    <row r="16323" ht="12.6" hidden="1"/>
    <row r="16324" ht="12.6" hidden="1"/>
    <row r="16325" ht="12.6" hidden="1"/>
    <row r="16326" ht="12.6" hidden="1"/>
    <row r="16327" ht="12.6" hidden="1"/>
    <row r="16328" ht="12.6" hidden="1"/>
    <row r="16329" ht="12.6" hidden="1"/>
    <row r="16330" ht="12.6" hidden="1"/>
    <row r="16331" ht="12.6" hidden="1"/>
    <row r="16332" ht="12.6" hidden="1"/>
    <row r="16333" ht="12.6" hidden="1"/>
    <row r="16334" ht="12.6" hidden="1"/>
    <row r="16335" ht="12.6" hidden="1"/>
    <row r="16336" ht="12.6" hidden="1"/>
    <row r="16337" ht="12.6" hidden="1"/>
    <row r="16338" ht="12.6" hidden="1"/>
    <row r="16339" ht="12.6" hidden="1"/>
    <row r="16340" ht="12.6" hidden="1"/>
    <row r="16341" ht="12.6" hidden="1"/>
    <row r="16342" ht="12.6" hidden="1"/>
    <row r="16343" ht="12.6" hidden="1"/>
    <row r="16344" ht="12.6" hidden="1"/>
    <row r="16345" ht="12.6" hidden="1"/>
    <row r="16346" ht="12.6" hidden="1"/>
    <row r="16347" ht="12.6" hidden="1"/>
    <row r="16348" ht="12.6" hidden="1"/>
    <row r="16349" ht="12.6" hidden="1"/>
    <row r="16350" ht="12.6" hidden="1"/>
    <row r="16351" ht="12.6" hidden="1"/>
    <row r="16352" ht="12.6" hidden="1"/>
    <row r="16353" ht="12.6" hidden="1"/>
    <row r="16354" ht="12.6" hidden="1"/>
    <row r="16355" ht="12.6" hidden="1"/>
    <row r="16356" ht="12.6" hidden="1"/>
    <row r="16357" ht="12.6" hidden="1"/>
    <row r="16358" ht="12.6" hidden="1"/>
    <row r="16359" ht="12.6" hidden="1"/>
    <row r="16360" ht="12.6" hidden="1"/>
    <row r="16361" ht="12.6" hidden="1"/>
    <row r="16362" ht="12.6" hidden="1"/>
    <row r="16363" ht="12.6" hidden="1"/>
    <row r="16364" ht="12.6" hidden="1"/>
    <row r="16365" ht="12.6" hidden="1"/>
    <row r="16366" ht="12.6" hidden="1"/>
    <row r="16367" ht="12.6" hidden="1"/>
    <row r="16368" ht="12.6" hidden="1"/>
    <row r="16369" ht="12.6" hidden="1"/>
    <row r="16370" ht="12.6" hidden="1"/>
    <row r="16371" ht="12.6" hidden="1"/>
    <row r="16372" ht="12.6" hidden="1"/>
    <row r="16373" ht="12.6" hidden="1"/>
    <row r="16374" ht="12.6" hidden="1"/>
    <row r="16375" ht="12.6" hidden="1"/>
    <row r="16376" ht="12.6" hidden="1"/>
    <row r="16377" ht="12.6" hidden="1"/>
    <row r="16378" ht="12.6" hidden="1"/>
    <row r="16379" ht="12.6" hidden="1"/>
    <row r="16380" ht="12.6" hidden="1"/>
    <row r="16381" ht="12.6" hidden="1"/>
    <row r="16382" ht="12.6" hidden="1"/>
    <row r="16383" ht="12.6" hidden="1"/>
    <row r="16384" ht="12.6" hidden="1"/>
    <row r="16385" ht="12.6" hidden="1"/>
    <row r="16386" ht="12.6" hidden="1"/>
    <row r="16387" ht="12.6" hidden="1"/>
    <row r="16388" ht="12.6" hidden="1"/>
    <row r="16389" ht="12.6" hidden="1"/>
    <row r="16390" ht="12.6" hidden="1"/>
    <row r="16391" ht="12.6" hidden="1"/>
    <row r="16392" ht="12.6" hidden="1"/>
    <row r="16393" ht="12.6" hidden="1"/>
    <row r="16394" ht="12.6" hidden="1"/>
    <row r="16395" ht="12.6" hidden="1"/>
    <row r="16396" ht="12.6" hidden="1"/>
    <row r="16397" ht="12.6" hidden="1"/>
    <row r="16398" ht="12.6" hidden="1"/>
    <row r="16399" ht="12.6" hidden="1"/>
    <row r="16400" ht="12.6" hidden="1"/>
    <row r="16401" ht="12.6" hidden="1"/>
    <row r="16402" ht="12.6" hidden="1"/>
    <row r="16403" ht="12.6" hidden="1"/>
    <row r="16404" ht="12.6" hidden="1"/>
    <row r="16405" ht="12.6" hidden="1"/>
    <row r="16406" ht="12.6" hidden="1"/>
    <row r="16407" ht="12.6" hidden="1"/>
    <row r="16408" ht="12.6" hidden="1"/>
    <row r="16409" ht="12.6" hidden="1"/>
    <row r="16410" ht="12.6" hidden="1"/>
    <row r="16411" ht="12.6" hidden="1"/>
    <row r="16412" ht="12.6" hidden="1"/>
    <row r="16413" ht="12.6" hidden="1"/>
    <row r="16414" ht="12.6" hidden="1"/>
    <row r="16415" ht="12.6" hidden="1"/>
    <row r="16416" ht="12.6" hidden="1"/>
    <row r="16417" ht="12.6" hidden="1"/>
    <row r="16418" ht="12.6" hidden="1"/>
    <row r="16419" ht="12.6" hidden="1"/>
    <row r="16420" ht="12.6" hidden="1"/>
    <row r="16421" ht="12.6" hidden="1"/>
    <row r="16422" ht="12.6" hidden="1"/>
    <row r="16423" ht="12.6" hidden="1"/>
    <row r="16424" ht="12.6" hidden="1"/>
    <row r="16425" ht="12.6" hidden="1"/>
    <row r="16426" ht="12.6" hidden="1"/>
    <row r="16427" ht="12.6" hidden="1"/>
    <row r="16428" ht="12.6" hidden="1"/>
    <row r="16429" ht="12.6" hidden="1"/>
    <row r="16430" ht="12.6" hidden="1"/>
    <row r="16431" ht="12.6" hidden="1"/>
    <row r="16432" ht="12.6" hidden="1"/>
    <row r="16433" ht="12.6" hidden="1"/>
    <row r="16434" ht="12.6" hidden="1"/>
    <row r="16435" ht="12.6" hidden="1"/>
    <row r="16436" ht="12.6" hidden="1"/>
    <row r="16437" ht="12.6" hidden="1"/>
    <row r="16438" ht="12.6" hidden="1"/>
    <row r="16439" ht="12.6" hidden="1"/>
    <row r="16440" ht="12.6" hidden="1"/>
    <row r="16441" ht="12.6" hidden="1"/>
    <row r="16442" ht="12.6" hidden="1"/>
    <row r="16443" ht="12.6" hidden="1"/>
    <row r="16444" ht="12.6" hidden="1"/>
    <row r="16445" ht="12.6" hidden="1"/>
    <row r="16446" ht="12.6" hidden="1"/>
    <row r="16447" ht="12.6" hidden="1"/>
    <row r="16448" ht="12.6" hidden="1"/>
    <row r="16449" ht="12.6" hidden="1"/>
    <row r="16450" ht="12.6" hidden="1"/>
    <row r="16451" ht="12.6" hidden="1"/>
    <row r="16452" ht="12.6" hidden="1"/>
    <row r="16453" ht="12.6" hidden="1"/>
    <row r="16454" ht="12.6" hidden="1"/>
    <row r="16455" ht="12.6" hidden="1"/>
    <row r="16456" ht="12.6" hidden="1"/>
    <row r="16457" ht="12.6" hidden="1"/>
    <row r="16458" ht="12.6" hidden="1"/>
    <row r="16459" ht="12.6" hidden="1"/>
    <row r="16460" ht="12.6" hidden="1"/>
    <row r="16461" ht="12.6" hidden="1"/>
    <row r="16462" ht="12.6" hidden="1"/>
    <row r="16463" ht="12.6" hidden="1"/>
    <row r="16464" ht="12.6" hidden="1"/>
    <row r="16465" ht="12.6" hidden="1"/>
    <row r="16466" ht="12.6" hidden="1"/>
    <row r="16467" ht="12.6" hidden="1"/>
    <row r="16468" ht="12.6" hidden="1"/>
    <row r="16469" ht="12.6" hidden="1"/>
    <row r="16470" ht="12.6" hidden="1"/>
    <row r="16471" ht="12.6" hidden="1"/>
    <row r="16472" ht="12.6" hidden="1"/>
    <row r="16473" ht="12.6" hidden="1"/>
    <row r="16474" ht="12.6" hidden="1"/>
    <row r="16475" ht="12.6" hidden="1"/>
    <row r="16476" ht="12.6" hidden="1"/>
    <row r="16477" ht="12.6" hidden="1"/>
    <row r="16478" ht="12.6" hidden="1"/>
    <row r="16479" ht="12.6" hidden="1"/>
    <row r="16480" ht="12.6" hidden="1"/>
    <row r="16481" ht="12.6" hidden="1"/>
    <row r="16482" ht="12.6" hidden="1"/>
    <row r="16483" ht="12.6" hidden="1"/>
    <row r="16484" ht="12.6" hidden="1"/>
    <row r="16485" ht="12.6" hidden="1"/>
    <row r="16486" ht="12.6" hidden="1"/>
    <row r="16487" ht="12.6" hidden="1"/>
    <row r="16488" ht="12.6" hidden="1"/>
    <row r="16489" ht="12.6" hidden="1"/>
    <row r="16490" ht="12.6" hidden="1"/>
    <row r="16491" ht="12.6" hidden="1"/>
    <row r="16492" ht="12.6" hidden="1"/>
    <row r="16493" ht="12.6" hidden="1"/>
    <row r="16494" ht="12.6" hidden="1"/>
    <row r="16495" ht="12.6" hidden="1"/>
    <row r="16496" ht="12.6" hidden="1"/>
    <row r="16497" ht="12.6" hidden="1"/>
    <row r="16498" ht="12.6" hidden="1"/>
    <row r="16499" ht="12.6" hidden="1"/>
    <row r="16500" ht="12.6" hidden="1"/>
    <row r="16501" ht="12.6" hidden="1"/>
    <row r="16502" ht="12.6" hidden="1"/>
    <row r="16503" ht="12.6" hidden="1"/>
    <row r="16504" ht="12.6" hidden="1"/>
    <row r="16505" ht="12.6" hidden="1"/>
    <row r="16506" ht="12.6" hidden="1"/>
    <row r="16507" ht="12.6" hidden="1"/>
    <row r="16508" ht="12.6" hidden="1"/>
    <row r="16509" ht="12.6" hidden="1"/>
    <row r="16510" ht="12.6" hidden="1"/>
    <row r="16511" ht="12.6" hidden="1"/>
    <row r="16512" ht="12.6" hidden="1"/>
    <row r="16513" ht="12.6" hidden="1"/>
    <row r="16514" ht="12.6" hidden="1"/>
    <row r="16515" ht="12.6" hidden="1"/>
    <row r="16516" ht="12.6" hidden="1"/>
    <row r="16517" ht="12.6" hidden="1"/>
    <row r="16518" ht="12.6" hidden="1"/>
    <row r="16519" ht="12.6" hidden="1"/>
    <row r="16520" ht="12.6" hidden="1"/>
    <row r="16521" ht="12.6" hidden="1"/>
    <row r="16522" ht="12.6" hidden="1"/>
    <row r="16523" ht="12.6" hidden="1"/>
    <row r="16524" ht="12.6" hidden="1"/>
    <row r="16525" ht="12.6" hidden="1"/>
    <row r="16526" ht="12.6" hidden="1"/>
    <row r="16527" ht="12.6" hidden="1"/>
    <row r="16528" ht="12.6" hidden="1"/>
    <row r="16529" ht="12.6" hidden="1"/>
    <row r="16530" ht="12.6" hidden="1"/>
    <row r="16531" ht="12.6" hidden="1"/>
    <row r="16532" ht="12.6" hidden="1"/>
    <row r="16533" ht="12.6" hidden="1"/>
    <row r="16534" ht="12.6" hidden="1"/>
    <row r="16535" ht="12.6" hidden="1"/>
    <row r="16536" ht="12.6" hidden="1"/>
    <row r="16537" ht="12.6" hidden="1"/>
    <row r="16538" ht="12.6" hidden="1"/>
    <row r="16539" ht="12.6" hidden="1"/>
    <row r="16540" ht="12.6" hidden="1"/>
    <row r="16541" ht="12.6" hidden="1"/>
    <row r="16542" ht="12.6" hidden="1"/>
    <row r="16543" ht="12.6" hidden="1"/>
    <row r="16544" ht="12.6" hidden="1"/>
    <row r="16545" ht="12.6" hidden="1"/>
    <row r="16546" ht="12.6" hidden="1"/>
    <row r="16547" ht="12.6" hidden="1"/>
    <row r="16548" ht="12.6" hidden="1"/>
    <row r="16549" ht="12.6" hidden="1"/>
    <row r="16550" ht="12.6" hidden="1"/>
    <row r="16551" ht="12.6" hidden="1"/>
    <row r="16552" ht="12.6" hidden="1"/>
    <row r="16553" ht="12.6" hidden="1"/>
    <row r="16554" ht="12.6" hidden="1"/>
    <row r="16555" ht="12.6" hidden="1"/>
    <row r="16556" ht="12.6" hidden="1"/>
    <row r="16557" ht="12.6" hidden="1"/>
    <row r="16558" ht="12.6" hidden="1"/>
    <row r="16559" ht="12.6" hidden="1"/>
    <row r="16560" ht="12.6" hidden="1"/>
    <row r="16561" ht="12.6" hidden="1"/>
    <row r="16562" ht="12.6" hidden="1"/>
    <row r="16563" ht="12.6" hidden="1"/>
    <row r="16564" ht="12.6" hidden="1"/>
    <row r="16565" ht="12.6" hidden="1"/>
    <row r="16566" ht="12.6" hidden="1"/>
    <row r="16567" ht="12.6" hidden="1"/>
    <row r="16568" ht="12.6" hidden="1"/>
    <row r="16569" ht="12.6" hidden="1"/>
    <row r="16570" ht="12.6" hidden="1"/>
    <row r="16571" ht="12.6" hidden="1"/>
    <row r="16572" ht="12.6" hidden="1"/>
    <row r="16573" ht="12.6" hidden="1"/>
    <row r="16574" ht="12.6" hidden="1"/>
    <row r="16575" ht="12.6" hidden="1"/>
    <row r="16576" ht="12.6" hidden="1"/>
    <row r="16577" ht="12.6" hidden="1"/>
    <row r="16578" ht="12.6" hidden="1"/>
    <row r="16579" ht="12.6" hidden="1"/>
    <row r="16580" ht="12.6" hidden="1"/>
    <row r="16581" ht="12.6" hidden="1"/>
    <row r="16582" ht="12.6" hidden="1"/>
    <row r="16583" ht="12.6" hidden="1"/>
    <row r="16584" ht="12.6" hidden="1"/>
    <row r="16585" ht="12.6" hidden="1"/>
    <row r="16586" ht="12.6" hidden="1"/>
    <row r="16587" ht="12.6" hidden="1"/>
    <row r="16588" ht="12.6" hidden="1"/>
    <row r="16589" ht="12.6" hidden="1"/>
    <row r="16590" ht="12.6" hidden="1"/>
    <row r="16591" ht="12.6" hidden="1"/>
    <row r="16592" ht="12.6" hidden="1"/>
    <row r="16593" ht="12.6" hidden="1"/>
    <row r="16594" ht="12.6" hidden="1"/>
    <row r="16595" ht="12.6" hidden="1"/>
    <row r="16596" ht="12.6" hidden="1"/>
    <row r="16597" ht="12.6" hidden="1"/>
    <row r="16598" ht="12.6" hidden="1"/>
    <row r="16599" ht="12.6" hidden="1"/>
    <row r="16600" ht="12.6" hidden="1"/>
    <row r="16601" ht="12.6" hidden="1"/>
    <row r="16602" ht="12.6" hidden="1"/>
    <row r="16603" ht="12.6" hidden="1"/>
    <row r="16604" ht="12.6" hidden="1"/>
    <row r="16605" ht="12.6" hidden="1"/>
    <row r="16606" ht="12.6" hidden="1"/>
    <row r="16607" ht="12.6" hidden="1"/>
    <row r="16608" ht="12.6" hidden="1"/>
    <row r="16609" ht="12.6" hidden="1"/>
    <row r="16610" ht="12.6" hidden="1"/>
    <row r="16611" ht="12.6" hidden="1"/>
    <row r="16612" ht="12.6" hidden="1"/>
    <row r="16613" ht="12.6" hidden="1"/>
    <row r="16614" ht="12.6" hidden="1"/>
    <row r="16615" ht="12.6" hidden="1"/>
    <row r="16616" ht="12.6" hidden="1"/>
    <row r="16617" ht="12.6" hidden="1"/>
    <row r="16618" ht="12.6" hidden="1"/>
    <row r="16619" ht="12.6" hidden="1"/>
    <row r="16620" ht="12.6" hidden="1"/>
    <row r="16621" ht="12.6" hidden="1"/>
    <row r="16622" ht="12.6" hidden="1"/>
    <row r="16623" ht="12.6" hidden="1"/>
    <row r="16624" ht="12.6" hidden="1"/>
    <row r="16625" ht="12.6" hidden="1"/>
    <row r="16626" ht="12.6" hidden="1"/>
    <row r="16627" ht="12.6" hidden="1"/>
    <row r="16628" ht="12.6" hidden="1"/>
    <row r="16629" ht="12.6" hidden="1"/>
    <row r="16630" ht="12.6" hidden="1"/>
    <row r="16631" ht="12.6" hidden="1"/>
    <row r="16632" ht="12.6" hidden="1"/>
    <row r="16633" ht="12.6" hidden="1"/>
    <row r="16634" ht="12.6" hidden="1"/>
    <row r="16635" ht="12.6" hidden="1"/>
    <row r="16636" ht="12.6" hidden="1"/>
    <row r="16637" ht="12.6" hidden="1"/>
    <row r="16638" ht="12.6" hidden="1"/>
    <row r="16639" ht="12.6" hidden="1"/>
    <row r="16640" ht="12.6" hidden="1"/>
    <row r="16641" ht="12.6" hidden="1"/>
    <row r="16642" ht="12.6" hidden="1"/>
    <row r="16643" ht="12.6" hidden="1"/>
    <row r="16644" ht="12.6" hidden="1"/>
    <row r="16645" ht="12.6" hidden="1"/>
    <row r="16646" ht="12.6" hidden="1"/>
    <row r="16647" ht="12.6" hidden="1"/>
    <row r="16648" ht="12.6" hidden="1"/>
    <row r="16649" ht="12.6" hidden="1"/>
    <row r="16650" ht="12.6" hidden="1"/>
    <row r="16651" ht="12.6" hidden="1"/>
    <row r="16652" ht="12.6" hidden="1"/>
    <row r="16653" ht="12.6" hidden="1"/>
    <row r="16654" ht="12.6" hidden="1"/>
    <row r="16655" ht="12.6" hidden="1"/>
    <row r="16656" ht="12.6" hidden="1"/>
    <row r="16657" ht="12.6" hidden="1"/>
    <row r="16658" ht="12.6" hidden="1"/>
    <row r="16659" ht="12.6" hidden="1"/>
    <row r="16660" ht="12.6" hidden="1"/>
    <row r="16661" ht="12.6" hidden="1"/>
    <row r="16662" ht="12.6" hidden="1"/>
    <row r="16663" ht="12.6" hidden="1"/>
    <row r="16664" ht="12.6" hidden="1"/>
    <row r="16665" ht="12.6" hidden="1"/>
    <row r="16666" ht="12.6" hidden="1"/>
    <row r="16667" ht="12.6" hidden="1"/>
    <row r="16668" ht="12.6" hidden="1"/>
    <row r="16669" ht="12.6" hidden="1"/>
    <row r="16670" ht="12.6" hidden="1"/>
    <row r="16671" ht="12.6" hidden="1"/>
    <row r="16672" ht="12.6" hidden="1"/>
    <row r="16673" ht="12.6" hidden="1"/>
    <row r="16674" ht="12.6" hidden="1"/>
    <row r="16675" ht="12.6" hidden="1"/>
    <row r="16676" ht="12.6" hidden="1"/>
    <row r="16677" ht="12.6" hidden="1"/>
    <row r="16678" ht="12.6" hidden="1"/>
    <row r="16679" ht="12.6" hidden="1"/>
    <row r="16680" ht="12.6" hidden="1"/>
    <row r="16681" ht="12.6" hidden="1"/>
    <row r="16682" ht="12.6" hidden="1"/>
    <row r="16683" ht="12.6" hidden="1"/>
    <row r="16684" ht="12.6" hidden="1"/>
    <row r="16685" ht="12.6" hidden="1"/>
    <row r="16686" ht="12.6" hidden="1"/>
    <row r="16687" ht="12.6" hidden="1"/>
    <row r="16688" ht="12.6" hidden="1"/>
    <row r="16689" ht="12.6" hidden="1"/>
    <row r="16690" ht="12.6" hidden="1"/>
    <row r="16691" ht="12.6" hidden="1"/>
    <row r="16692" ht="12.6" hidden="1"/>
    <row r="16693" ht="12.6" hidden="1"/>
    <row r="16694" ht="12.6" hidden="1"/>
    <row r="16695" ht="12.6" hidden="1"/>
    <row r="16696" ht="12.6" hidden="1"/>
    <row r="16697" ht="12.6" hidden="1"/>
    <row r="16698" ht="12.6" hidden="1"/>
    <row r="16699" ht="12.6" hidden="1"/>
    <row r="16700" ht="12.6" hidden="1"/>
    <row r="16701" ht="12.6" hidden="1"/>
    <row r="16702" ht="12.6" hidden="1"/>
    <row r="16703" ht="12.6" hidden="1"/>
    <row r="16704" ht="12.6" hidden="1"/>
    <row r="16705" ht="12.6" hidden="1"/>
    <row r="16706" ht="12.6" hidden="1"/>
    <row r="16707" ht="12.6" hidden="1"/>
    <row r="16708" ht="12.6" hidden="1"/>
    <row r="16709" ht="12.6" hidden="1"/>
    <row r="16710" ht="12.6" hidden="1"/>
    <row r="16711" ht="12.6" hidden="1"/>
    <row r="16712" ht="12.6" hidden="1"/>
    <row r="16713" ht="12.6" hidden="1"/>
    <row r="16714" ht="12.6" hidden="1"/>
    <row r="16715" ht="12.6" hidden="1"/>
    <row r="16716" ht="12.6" hidden="1"/>
    <row r="16717" ht="12.6" hidden="1"/>
    <row r="16718" ht="12.6" hidden="1"/>
    <row r="16719" ht="12.6" hidden="1"/>
    <row r="16720" ht="12.6" hidden="1"/>
    <row r="16721" ht="12.6" hidden="1"/>
    <row r="16722" ht="12.6" hidden="1"/>
    <row r="16723" ht="12.6" hidden="1"/>
    <row r="16724" ht="12.6" hidden="1"/>
    <row r="16725" ht="12.6" hidden="1"/>
    <row r="16726" ht="12.6" hidden="1"/>
    <row r="16727" ht="12.6" hidden="1"/>
    <row r="16728" ht="12.6" hidden="1"/>
    <row r="16729" ht="12.6" hidden="1"/>
    <row r="16730" ht="12.6" hidden="1"/>
    <row r="16731" ht="12.6" hidden="1"/>
    <row r="16732" ht="12.6" hidden="1"/>
    <row r="16733" ht="12.6" hidden="1"/>
    <row r="16734" ht="12.6" hidden="1"/>
    <row r="16735" ht="12.6" hidden="1"/>
    <row r="16736" ht="12.6" hidden="1"/>
    <row r="16737" ht="12.6" hidden="1"/>
    <row r="16738" ht="12.6" hidden="1"/>
    <row r="16739" ht="12.6" hidden="1"/>
    <row r="16740" ht="12.6" hidden="1"/>
    <row r="16741" ht="12.6" hidden="1"/>
    <row r="16742" ht="12.6" hidden="1"/>
    <row r="16743" ht="12.6" hidden="1"/>
    <row r="16744" ht="12.6" hidden="1"/>
    <row r="16745" ht="12.6" hidden="1"/>
    <row r="16746" ht="12.6" hidden="1"/>
    <row r="16747" ht="12.6" hidden="1"/>
    <row r="16748" ht="12.6" hidden="1"/>
    <row r="16749" ht="12.6" hidden="1"/>
    <row r="16750" ht="12.6" hidden="1"/>
    <row r="16751" ht="12.6" hidden="1"/>
    <row r="16752" ht="12.6" hidden="1"/>
    <row r="16753" ht="12.6" hidden="1"/>
    <row r="16754" ht="12.6" hidden="1"/>
    <row r="16755" ht="12.6" hidden="1"/>
    <row r="16756" ht="12.6" hidden="1"/>
    <row r="16757" ht="12.6" hidden="1"/>
    <row r="16758" ht="12.6" hidden="1"/>
    <row r="16759" ht="12.6" hidden="1"/>
    <row r="16760" ht="12.6" hidden="1"/>
    <row r="16761" ht="12.6" hidden="1"/>
    <row r="16762" ht="12.6" hidden="1"/>
    <row r="16763" ht="12.6" hidden="1"/>
    <row r="16764" ht="12.6" hidden="1"/>
    <row r="16765" ht="12.6" hidden="1"/>
    <row r="16766" ht="12.6" hidden="1"/>
    <row r="16767" ht="12.6" hidden="1"/>
    <row r="16768" ht="12.6" hidden="1"/>
    <row r="16769" ht="12.6" hidden="1"/>
    <row r="16770" ht="12.6" hidden="1"/>
    <row r="16771" ht="12.6" hidden="1"/>
    <row r="16772" ht="12.6" hidden="1"/>
    <row r="16773" ht="12.6" hidden="1"/>
    <row r="16774" ht="12.6" hidden="1"/>
    <row r="16775" ht="12.6" hidden="1"/>
    <row r="16776" ht="12.6" hidden="1"/>
    <row r="16777" ht="12.6" hidden="1"/>
    <row r="16778" ht="12.6" hidden="1"/>
    <row r="16779" ht="12.6" hidden="1"/>
    <row r="16780" ht="12.6" hidden="1"/>
    <row r="16781" ht="12.6" hidden="1"/>
    <row r="16782" ht="12.6" hidden="1"/>
    <row r="16783" ht="12.6" hidden="1"/>
    <row r="16784" ht="12.6" hidden="1"/>
    <row r="16785" ht="12.6" hidden="1"/>
    <row r="16786" ht="12.6" hidden="1"/>
    <row r="16787" ht="12.6" hidden="1"/>
    <row r="16788" ht="12.6" hidden="1"/>
    <row r="16789" ht="12.6" hidden="1"/>
    <row r="16790" ht="12.6" hidden="1"/>
    <row r="16791" ht="12.6" hidden="1"/>
    <row r="16792" ht="12.6" hidden="1"/>
    <row r="16793" ht="12.6" hidden="1"/>
    <row r="16794" ht="12.6" hidden="1"/>
    <row r="16795" ht="12.6" hidden="1"/>
    <row r="16796" ht="12.6" hidden="1"/>
    <row r="16797" ht="12.6" hidden="1"/>
    <row r="16798" ht="12.6" hidden="1"/>
    <row r="16799" ht="12.6" hidden="1"/>
    <row r="16800" ht="12.6" hidden="1"/>
    <row r="16801" ht="12.6" hidden="1"/>
    <row r="16802" ht="12.6" hidden="1"/>
    <row r="16803" ht="12.6" hidden="1"/>
    <row r="16804" ht="12.6" hidden="1"/>
    <row r="16805" ht="12.6" hidden="1"/>
    <row r="16806" ht="12.6" hidden="1"/>
    <row r="16807" ht="12.6" hidden="1"/>
    <row r="16808" ht="12.6" hidden="1"/>
    <row r="16809" ht="12.6" hidden="1"/>
    <row r="16810" ht="12.6" hidden="1"/>
    <row r="16811" ht="12.6" hidden="1"/>
    <row r="16812" ht="12.6" hidden="1"/>
    <row r="16813" ht="12.6" hidden="1"/>
    <row r="16814" ht="12.6" hidden="1"/>
    <row r="16815" ht="12.6" hidden="1"/>
    <row r="16816" ht="12.6" hidden="1"/>
    <row r="16817" ht="12.6" hidden="1"/>
    <row r="16818" ht="12.6" hidden="1"/>
    <row r="16819" ht="12.6" hidden="1"/>
    <row r="16820" ht="12.6" hidden="1"/>
    <row r="16821" ht="12.6" hidden="1"/>
    <row r="16822" ht="12.6" hidden="1"/>
    <row r="16823" ht="12.6" hidden="1"/>
    <row r="16824" ht="12.6" hidden="1"/>
    <row r="16825" ht="12.6" hidden="1"/>
    <row r="16826" ht="12.6" hidden="1"/>
    <row r="16827" ht="12.6" hidden="1"/>
    <row r="16828" ht="12.6" hidden="1"/>
    <row r="16829" ht="12.6" hidden="1"/>
    <row r="16830" ht="12.6" hidden="1"/>
    <row r="16831" ht="12.6" hidden="1"/>
    <row r="16832" ht="12.6" hidden="1"/>
    <row r="16833" ht="12.6" hidden="1"/>
    <row r="16834" ht="12.6" hidden="1"/>
    <row r="16835" ht="12.6" hidden="1"/>
    <row r="16836" ht="12.6" hidden="1"/>
    <row r="16837" ht="12.6" hidden="1"/>
    <row r="16838" ht="12.6" hidden="1"/>
    <row r="16839" ht="12.6" hidden="1"/>
    <row r="16840" ht="12.6" hidden="1"/>
    <row r="16841" ht="12.6" hidden="1"/>
    <row r="16842" ht="12.6" hidden="1"/>
    <row r="16843" ht="12.6" hidden="1"/>
    <row r="16844" ht="12.6" hidden="1"/>
    <row r="16845" ht="12.6" hidden="1"/>
    <row r="16846" ht="12.6" hidden="1"/>
    <row r="16847" ht="12.6" hidden="1"/>
    <row r="16848" ht="12.6" hidden="1"/>
    <row r="16849" ht="12.6" hidden="1"/>
    <row r="16850" ht="12.6" hidden="1"/>
    <row r="16851" ht="12.6" hidden="1"/>
    <row r="16852" ht="12.6" hidden="1"/>
    <row r="16853" ht="12.6" hidden="1"/>
    <row r="16854" ht="12.6" hidden="1"/>
    <row r="16855" ht="12.6" hidden="1"/>
    <row r="16856" ht="12.6" hidden="1"/>
    <row r="16857" ht="12.6" hidden="1"/>
    <row r="16858" ht="12.6" hidden="1"/>
    <row r="16859" ht="12.6" hidden="1"/>
    <row r="16860" ht="12.6" hidden="1"/>
    <row r="16861" ht="12.6" hidden="1"/>
    <row r="16862" ht="12.6" hidden="1"/>
    <row r="16863" ht="12.6" hidden="1"/>
    <row r="16864" ht="12.6" hidden="1"/>
    <row r="16865" ht="12.6" hidden="1"/>
    <row r="16866" ht="12.6" hidden="1"/>
    <row r="16867" ht="12.6" hidden="1"/>
    <row r="16868" ht="12.6" hidden="1"/>
    <row r="16869" ht="12.6" hidden="1"/>
    <row r="16870" ht="12.6" hidden="1"/>
    <row r="16871" ht="12.6" hidden="1"/>
    <row r="16872" ht="12.6" hidden="1"/>
    <row r="16873" ht="12.6" hidden="1"/>
    <row r="16874" ht="12.6" hidden="1"/>
    <row r="16875" ht="12.6" hidden="1"/>
    <row r="16876" ht="12.6" hidden="1"/>
    <row r="16877" ht="12.6" hidden="1"/>
    <row r="16878" ht="12.6" hidden="1"/>
    <row r="16879" ht="12.6" hidden="1"/>
    <row r="16880" ht="12.6" hidden="1"/>
    <row r="16881" ht="12.6" hidden="1"/>
    <row r="16882" ht="12.6" hidden="1"/>
    <row r="16883" ht="12.6" hidden="1"/>
    <row r="16884" ht="12.6" hidden="1"/>
    <row r="16885" ht="12.6" hidden="1"/>
    <row r="16886" ht="12.6" hidden="1"/>
    <row r="16887" ht="12.6" hidden="1"/>
    <row r="16888" ht="12.6" hidden="1"/>
    <row r="16889" ht="12.6" hidden="1"/>
    <row r="16890" ht="12.6" hidden="1"/>
    <row r="16891" ht="12.6" hidden="1"/>
    <row r="16892" ht="12.6" hidden="1"/>
    <row r="16893" ht="12.6" hidden="1"/>
    <row r="16894" ht="12.6" hidden="1"/>
    <row r="16895" ht="12.6" hidden="1"/>
    <row r="16896" ht="12.6" hidden="1"/>
    <row r="16897" ht="12.6" hidden="1"/>
    <row r="16898" ht="12.6" hidden="1"/>
    <row r="16899" ht="12.6" hidden="1"/>
    <row r="16900" ht="12.6" hidden="1"/>
    <row r="16901" ht="12.6" hidden="1"/>
    <row r="16902" ht="12.6" hidden="1"/>
    <row r="16903" ht="12.6" hidden="1"/>
    <row r="16904" ht="12.6" hidden="1"/>
    <row r="16905" ht="12.6" hidden="1"/>
    <row r="16906" ht="12.6" hidden="1"/>
    <row r="16907" ht="12.6" hidden="1"/>
    <row r="16908" ht="12.6" hidden="1"/>
    <row r="16909" ht="12.6" hidden="1"/>
    <row r="16910" ht="12.6" hidden="1"/>
    <row r="16911" ht="12.6" hidden="1"/>
    <row r="16912" ht="12.6" hidden="1"/>
    <row r="16913" ht="12.6" hidden="1"/>
    <row r="16914" ht="12.6" hidden="1"/>
    <row r="16915" ht="12.6" hidden="1"/>
    <row r="16916" ht="12.6" hidden="1"/>
    <row r="16917" ht="12.6" hidden="1"/>
    <row r="16918" ht="12.6" hidden="1"/>
    <row r="16919" ht="12.6" hidden="1"/>
    <row r="16920" ht="12.6" hidden="1"/>
    <row r="16921" ht="12.6" hidden="1"/>
    <row r="16922" ht="12.6" hidden="1"/>
    <row r="16923" ht="12.6" hidden="1"/>
    <row r="16924" ht="12.6" hidden="1"/>
    <row r="16925" ht="12.6" hidden="1"/>
    <row r="16926" ht="12.6" hidden="1"/>
    <row r="16927" ht="12.6" hidden="1"/>
    <row r="16928" ht="12.6" hidden="1"/>
    <row r="16929" ht="12.6" hidden="1"/>
    <row r="16930" ht="12.6" hidden="1"/>
    <row r="16931" ht="12.6" hidden="1"/>
    <row r="16932" ht="12.6" hidden="1"/>
    <row r="16933" ht="12.6" hidden="1"/>
    <row r="16934" ht="12.6" hidden="1"/>
    <row r="16935" ht="12.6" hidden="1"/>
    <row r="16936" ht="12.6" hidden="1"/>
    <row r="16937" ht="12.6" hidden="1"/>
    <row r="16938" ht="12.6" hidden="1"/>
    <row r="16939" ht="12.6" hidden="1"/>
    <row r="16940" ht="12.6" hidden="1"/>
    <row r="16941" ht="12.6" hidden="1"/>
    <row r="16942" ht="12.6" hidden="1"/>
    <row r="16943" ht="12.6" hidden="1"/>
    <row r="16944" ht="12.6" hidden="1"/>
    <row r="16945" ht="12.6" hidden="1"/>
    <row r="16946" ht="12.6" hidden="1"/>
    <row r="16947" ht="12.6" hidden="1"/>
    <row r="16948" ht="12.6" hidden="1"/>
    <row r="16949" ht="12.6" hidden="1"/>
    <row r="16950" ht="12.6" hidden="1"/>
    <row r="16951" ht="12.6" hidden="1"/>
    <row r="16952" ht="12.6" hidden="1"/>
    <row r="16953" ht="12.6" hidden="1"/>
    <row r="16954" ht="12.6" hidden="1"/>
    <row r="16955" ht="12.6" hidden="1"/>
    <row r="16956" ht="12.6" hidden="1"/>
    <row r="16957" ht="12.6" hidden="1"/>
    <row r="16958" ht="12.6" hidden="1"/>
    <row r="16959" ht="12.6" hidden="1"/>
    <row r="16960" ht="12.6" hidden="1"/>
    <row r="16961" ht="12.6" hidden="1"/>
    <row r="16962" ht="12.6" hidden="1"/>
    <row r="16963" ht="12.6" hidden="1"/>
    <row r="16964" ht="12.6" hidden="1"/>
    <row r="16965" ht="12.6" hidden="1"/>
    <row r="16966" ht="12.6" hidden="1"/>
    <row r="16967" ht="12.6" hidden="1"/>
    <row r="16968" ht="12.6" hidden="1"/>
    <row r="16969" ht="12.6" hidden="1"/>
    <row r="16970" ht="12.6" hidden="1"/>
    <row r="16971" ht="12.6" hidden="1"/>
    <row r="16972" ht="12.6" hidden="1"/>
    <row r="16973" ht="12.6" hidden="1"/>
    <row r="16974" ht="12.6" hidden="1"/>
    <row r="16975" ht="12.6" hidden="1"/>
    <row r="16976" ht="12.6" hidden="1"/>
    <row r="16977" ht="12.6" hidden="1"/>
    <row r="16978" ht="12.6" hidden="1"/>
    <row r="16979" ht="12.6" hidden="1"/>
    <row r="16980" ht="12.6" hidden="1"/>
    <row r="16981" ht="12.6" hidden="1"/>
    <row r="16982" ht="12.6" hidden="1"/>
    <row r="16983" ht="12.6" hidden="1"/>
    <row r="16984" ht="12.6" hidden="1"/>
    <row r="16985" ht="12.6" hidden="1"/>
    <row r="16986" ht="12.6" hidden="1"/>
    <row r="16987" ht="12.6" hidden="1"/>
    <row r="16988" ht="12.6" hidden="1"/>
    <row r="16989" ht="12.6" hidden="1"/>
    <row r="16990" ht="12.6" hidden="1"/>
    <row r="16991" ht="12.6" hidden="1"/>
    <row r="16992" ht="12.6" hidden="1"/>
    <row r="16993" ht="12.6" hidden="1"/>
    <row r="16994" ht="12.6" hidden="1"/>
    <row r="16995" ht="12.6" hidden="1"/>
    <row r="16996" ht="12.6" hidden="1"/>
    <row r="16997" ht="12.6" hidden="1"/>
    <row r="16998" ht="12.6" hidden="1"/>
    <row r="16999" ht="12.6" hidden="1"/>
    <row r="17000" ht="12.6" hidden="1"/>
    <row r="17001" ht="12.6" hidden="1"/>
    <row r="17002" ht="12.6" hidden="1"/>
    <row r="17003" ht="12.6" hidden="1"/>
    <row r="17004" ht="12.6" hidden="1"/>
    <row r="17005" ht="12.6" hidden="1"/>
    <row r="17006" ht="12.6" hidden="1"/>
    <row r="17007" ht="12.6" hidden="1"/>
    <row r="17008" ht="12.6" hidden="1"/>
    <row r="17009" ht="12.6" hidden="1"/>
    <row r="17010" ht="12.6" hidden="1"/>
    <row r="17011" ht="12.6" hidden="1"/>
    <row r="17012" ht="12.6" hidden="1"/>
    <row r="17013" ht="12.6" hidden="1"/>
    <row r="17014" ht="12.6" hidden="1"/>
    <row r="17015" ht="12.6" hidden="1"/>
    <row r="17016" ht="12.6" hidden="1"/>
    <row r="17017" ht="12.6" hidden="1"/>
    <row r="17018" ht="12.6" hidden="1"/>
    <row r="17019" ht="12.6" hidden="1"/>
    <row r="17020" ht="12.6" hidden="1"/>
    <row r="17021" ht="12.6" hidden="1"/>
    <row r="17022" ht="12.6" hidden="1"/>
    <row r="17023" ht="12.6" hidden="1"/>
    <row r="17024" ht="12.6" hidden="1"/>
    <row r="17025" ht="12.6" hidden="1"/>
    <row r="17026" ht="12.6" hidden="1"/>
    <row r="17027" ht="12.6" hidden="1"/>
    <row r="17028" ht="12.6" hidden="1"/>
    <row r="17029" ht="12.6" hidden="1"/>
    <row r="17030" ht="12.6" hidden="1"/>
    <row r="17031" ht="12.6" hidden="1"/>
    <row r="17032" ht="12.6" hidden="1"/>
    <row r="17033" ht="12.6" hidden="1"/>
    <row r="17034" ht="12.6" hidden="1"/>
    <row r="17035" ht="12.6" hidden="1"/>
    <row r="17036" ht="12.6" hidden="1"/>
    <row r="17037" ht="12.6" hidden="1"/>
    <row r="17038" ht="12.6" hidden="1"/>
    <row r="17039" ht="12.6" hidden="1"/>
    <row r="17040" ht="12.6" hidden="1"/>
    <row r="17041" ht="12.6" hidden="1"/>
    <row r="17042" ht="12.6" hidden="1"/>
    <row r="17043" ht="12.6" hidden="1"/>
    <row r="17044" ht="12.6" hidden="1"/>
    <row r="17045" ht="12.6" hidden="1"/>
    <row r="17046" ht="12.6" hidden="1"/>
    <row r="17047" ht="12.6" hidden="1"/>
    <row r="17048" ht="12.6" hidden="1"/>
    <row r="17049" ht="12.6" hidden="1"/>
    <row r="17050" ht="12.6" hidden="1"/>
    <row r="17051" ht="12.6" hidden="1"/>
    <row r="17052" ht="12.6" hidden="1"/>
    <row r="17053" ht="12.6" hidden="1"/>
    <row r="17054" ht="12.6" hidden="1"/>
    <row r="17055" ht="12.6" hidden="1"/>
    <row r="17056" ht="12.6" hidden="1"/>
    <row r="17057" ht="12.6" hidden="1"/>
    <row r="17058" ht="12.6" hidden="1"/>
    <row r="17059" ht="12.6" hidden="1"/>
    <row r="17060" ht="12.6" hidden="1"/>
    <row r="17061" ht="12.6" hidden="1"/>
    <row r="17062" ht="12.6" hidden="1"/>
    <row r="17063" ht="12.6" hidden="1"/>
    <row r="17064" ht="12.6" hidden="1"/>
    <row r="17065" ht="12.6" hidden="1"/>
    <row r="17066" ht="12.6" hidden="1"/>
    <row r="17067" ht="12.6" hidden="1"/>
    <row r="17068" ht="12.6" hidden="1"/>
    <row r="17069" ht="12.6" hidden="1"/>
    <row r="17070" ht="12.6" hidden="1"/>
    <row r="17071" ht="12.6" hidden="1"/>
    <row r="17072" ht="12.6" hidden="1"/>
    <row r="17073" ht="12.6" hidden="1"/>
    <row r="17074" ht="12.6" hidden="1"/>
    <row r="17075" ht="12.6" hidden="1"/>
    <row r="17076" ht="12.6" hidden="1"/>
    <row r="17077" ht="12.6" hidden="1"/>
    <row r="17078" ht="12.6" hidden="1"/>
    <row r="17079" ht="12.6" hidden="1"/>
    <row r="17080" ht="12.6" hidden="1"/>
    <row r="17081" ht="12.6" hidden="1"/>
    <row r="17082" ht="12.6" hidden="1"/>
    <row r="17083" ht="12.6" hidden="1"/>
    <row r="17084" ht="12.6" hidden="1"/>
    <row r="17085" ht="12.6" hidden="1"/>
    <row r="17086" ht="12.6" hidden="1"/>
    <row r="17087" ht="12.6" hidden="1"/>
    <row r="17088" ht="12.6" hidden="1"/>
    <row r="17089" ht="12.6" hidden="1"/>
    <row r="17090" ht="12.6" hidden="1"/>
    <row r="17091" ht="12.6" hidden="1"/>
    <row r="17092" ht="12.6" hidden="1"/>
    <row r="17093" ht="12.6" hidden="1"/>
    <row r="17094" ht="12.6" hidden="1"/>
    <row r="17095" ht="12.6" hidden="1"/>
    <row r="17096" ht="12.6" hidden="1"/>
    <row r="17097" ht="12.6" hidden="1"/>
    <row r="17098" ht="12.6" hidden="1"/>
    <row r="17099" ht="12.6" hidden="1"/>
    <row r="17100" ht="12.6" hidden="1"/>
    <row r="17101" ht="12.6" hidden="1"/>
    <row r="17102" ht="12.6" hidden="1"/>
    <row r="17103" ht="12.6" hidden="1"/>
    <row r="17104" ht="12.6" hidden="1"/>
    <row r="17105" ht="12.6" hidden="1"/>
    <row r="17106" ht="12.6" hidden="1"/>
    <row r="17107" ht="12.6" hidden="1"/>
    <row r="17108" ht="12.6" hidden="1"/>
    <row r="17109" ht="12.6" hidden="1"/>
    <row r="17110" ht="12.6" hidden="1"/>
    <row r="17111" ht="12.6" hidden="1"/>
    <row r="17112" ht="12.6" hidden="1"/>
    <row r="17113" ht="12.6" hidden="1"/>
    <row r="17114" ht="12.6" hidden="1"/>
    <row r="17115" ht="12.6" hidden="1"/>
    <row r="17116" ht="12.6" hidden="1"/>
    <row r="17117" ht="12.6" hidden="1"/>
    <row r="17118" ht="12.6" hidden="1"/>
    <row r="17119" ht="12.6" hidden="1"/>
    <row r="17120" ht="12.6" hidden="1"/>
    <row r="17121" ht="12.6" hidden="1"/>
    <row r="17122" ht="12.6" hidden="1"/>
    <row r="17123" ht="12.6" hidden="1"/>
    <row r="17124" ht="12.6" hidden="1"/>
    <row r="17125" ht="12.6" hidden="1"/>
    <row r="17126" ht="12.6" hidden="1"/>
    <row r="17127" ht="12.6" hidden="1"/>
    <row r="17128" ht="12.6" hidden="1"/>
    <row r="17129" ht="12.6" hidden="1"/>
    <row r="17130" ht="12.6" hidden="1"/>
    <row r="17131" ht="12.6" hidden="1"/>
    <row r="17132" ht="12.6" hidden="1"/>
    <row r="17133" ht="12.6" hidden="1"/>
    <row r="17134" ht="12.6" hidden="1"/>
    <row r="17135" ht="12.6" hidden="1"/>
    <row r="17136" ht="12.6" hidden="1"/>
    <row r="17137" ht="12.6" hidden="1"/>
    <row r="17138" ht="12.6" hidden="1"/>
    <row r="17139" ht="12.6" hidden="1"/>
    <row r="17140" ht="12.6" hidden="1"/>
    <row r="17141" ht="12.6" hidden="1"/>
    <row r="17142" ht="12.6" hidden="1"/>
    <row r="17143" ht="12.6" hidden="1"/>
    <row r="17144" ht="12.6" hidden="1"/>
    <row r="17145" ht="12.6" hidden="1"/>
    <row r="17146" ht="12.6" hidden="1"/>
    <row r="17147" ht="12.6" hidden="1"/>
    <row r="17148" ht="12.6" hidden="1"/>
    <row r="17149" ht="12.6" hidden="1"/>
    <row r="17150" ht="12.6" hidden="1"/>
    <row r="17151" ht="12.6" hidden="1"/>
    <row r="17152" ht="12.6" hidden="1"/>
    <row r="17153" ht="12.6" hidden="1"/>
    <row r="17154" ht="12.6" hidden="1"/>
    <row r="17155" ht="12.6" hidden="1"/>
    <row r="17156" ht="12.6" hidden="1"/>
    <row r="17157" ht="12.6" hidden="1"/>
    <row r="17158" ht="12.6" hidden="1"/>
    <row r="17159" ht="12.6" hidden="1"/>
    <row r="17160" ht="12.6" hidden="1"/>
    <row r="17161" ht="12.6" hidden="1"/>
    <row r="17162" ht="12.6" hidden="1"/>
    <row r="17163" ht="12.6" hidden="1"/>
    <row r="17164" ht="12.6" hidden="1"/>
    <row r="17165" ht="12.6" hidden="1"/>
    <row r="17166" ht="12.6" hidden="1"/>
    <row r="17167" ht="12.6" hidden="1"/>
    <row r="17168" ht="12.6" hidden="1"/>
    <row r="17169" ht="12.6" hidden="1"/>
    <row r="17170" ht="12.6" hidden="1"/>
    <row r="17171" ht="12.6" hidden="1"/>
    <row r="17172" ht="12.6" hidden="1"/>
    <row r="17173" ht="12.6" hidden="1"/>
    <row r="17174" ht="12.6" hidden="1"/>
    <row r="17175" ht="12.6" hidden="1"/>
    <row r="17176" ht="12.6" hidden="1"/>
    <row r="17177" ht="12.6" hidden="1"/>
    <row r="17178" ht="12.6" hidden="1"/>
    <row r="17179" ht="12.6" hidden="1"/>
    <row r="17180" ht="12.6" hidden="1"/>
    <row r="17181" ht="12.6" hidden="1"/>
    <row r="17182" ht="12.6" hidden="1"/>
    <row r="17183" ht="12.6" hidden="1"/>
    <row r="17184" ht="12.6" hidden="1"/>
    <row r="17185" ht="12.6" hidden="1"/>
    <row r="17186" ht="12.6" hidden="1"/>
    <row r="17187" ht="12.6" hidden="1"/>
    <row r="17188" ht="12.6" hidden="1"/>
    <row r="17189" ht="12.6" hidden="1"/>
    <row r="17190" ht="12.6" hidden="1"/>
    <row r="17191" ht="12.6" hidden="1"/>
    <row r="17192" ht="12.6" hidden="1"/>
    <row r="17193" ht="12.6" hidden="1"/>
    <row r="17194" ht="12.6" hidden="1"/>
    <row r="17195" ht="12.6" hidden="1"/>
    <row r="17196" ht="12.6" hidden="1"/>
    <row r="17197" ht="12.6" hidden="1"/>
    <row r="17198" ht="12.6" hidden="1"/>
    <row r="17199" ht="12.6" hidden="1"/>
    <row r="17200" ht="12.6" hidden="1"/>
    <row r="17201" ht="12.6" hidden="1"/>
    <row r="17202" ht="12.6" hidden="1"/>
    <row r="17203" ht="12.6" hidden="1"/>
    <row r="17204" ht="12.6" hidden="1"/>
    <row r="17205" ht="12.6" hidden="1"/>
    <row r="17206" ht="12.6" hidden="1"/>
    <row r="17207" ht="12.6" hidden="1"/>
    <row r="17208" ht="12.6" hidden="1"/>
    <row r="17209" ht="12.6" hidden="1"/>
    <row r="17210" ht="12.6" hidden="1"/>
    <row r="17211" ht="12.6" hidden="1"/>
    <row r="17212" ht="12.6" hidden="1"/>
    <row r="17213" ht="12.6" hidden="1"/>
    <row r="17214" ht="12.6" hidden="1"/>
    <row r="17215" ht="12.6" hidden="1"/>
    <row r="17216" ht="12.6" hidden="1"/>
    <row r="17217" ht="12.6" hidden="1"/>
    <row r="17218" ht="12.6" hidden="1"/>
    <row r="17219" ht="12.6" hidden="1"/>
    <row r="17220" ht="12.6" hidden="1"/>
    <row r="17221" ht="12.6" hidden="1"/>
    <row r="17222" ht="12.6" hidden="1"/>
    <row r="17223" ht="12.6" hidden="1"/>
    <row r="17224" ht="12.6" hidden="1"/>
    <row r="17225" ht="12.6" hidden="1"/>
    <row r="17226" ht="12.6" hidden="1"/>
    <row r="17227" ht="12.6" hidden="1"/>
    <row r="17228" ht="12.6" hidden="1"/>
    <row r="17229" ht="12.6" hidden="1"/>
    <row r="17230" ht="12.6" hidden="1"/>
    <row r="17231" ht="12.6" hidden="1"/>
    <row r="17232" ht="12.6" hidden="1"/>
    <row r="17233" ht="12.6" hidden="1"/>
    <row r="17234" ht="12.6" hidden="1"/>
    <row r="17235" ht="12.6" hidden="1"/>
    <row r="17236" ht="12.6" hidden="1"/>
    <row r="17237" ht="12.6" hidden="1"/>
    <row r="17238" ht="12.6" hidden="1"/>
    <row r="17239" ht="12.6" hidden="1"/>
    <row r="17240" ht="12.6" hidden="1"/>
    <row r="17241" ht="12.6" hidden="1"/>
    <row r="17242" ht="12.6" hidden="1"/>
    <row r="17243" ht="12.6" hidden="1"/>
    <row r="17244" ht="12.6" hidden="1"/>
    <row r="17245" ht="12.6" hidden="1"/>
    <row r="17246" ht="12.6" hidden="1"/>
    <row r="17247" ht="12.6" hidden="1"/>
    <row r="17248" ht="12.6" hidden="1"/>
    <row r="17249" ht="12.6" hidden="1"/>
    <row r="17250" ht="12.6" hidden="1"/>
    <row r="17251" ht="12.6" hidden="1"/>
    <row r="17252" ht="12.6" hidden="1"/>
    <row r="17253" ht="12.6" hidden="1"/>
    <row r="17254" ht="12.6" hidden="1"/>
    <row r="17255" ht="12.6" hidden="1"/>
    <row r="17256" ht="12.6" hidden="1"/>
    <row r="17257" ht="12.6" hidden="1"/>
    <row r="17258" ht="12.6" hidden="1"/>
    <row r="17259" ht="12.6" hidden="1"/>
    <row r="17260" ht="12.6" hidden="1"/>
    <row r="17261" ht="12.6" hidden="1"/>
    <row r="17262" ht="12.6" hidden="1"/>
    <row r="17263" ht="12.6" hidden="1"/>
    <row r="17264" ht="12.6" hidden="1"/>
    <row r="17265" ht="12.6" hidden="1"/>
    <row r="17266" ht="12.6" hidden="1"/>
    <row r="17267" ht="12.6" hidden="1"/>
    <row r="17268" ht="12.6" hidden="1"/>
    <row r="17269" ht="12.6" hidden="1"/>
    <row r="17270" ht="12.6" hidden="1"/>
    <row r="17271" ht="12.6" hidden="1"/>
    <row r="17272" ht="12.6" hidden="1"/>
    <row r="17273" ht="12.6" hidden="1"/>
    <row r="17274" ht="12.6" hidden="1"/>
    <row r="17275" ht="12.6" hidden="1"/>
    <row r="17276" ht="12.6" hidden="1"/>
    <row r="17277" ht="12.6" hidden="1"/>
    <row r="17278" ht="12.6" hidden="1"/>
    <row r="17279" ht="12.6" hidden="1"/>
    <row r="17280" ht="12.6" hidden="1"/>
    <row r="17281" ht="12.6" hidden="1"/>
    <row r="17282" ht="12.6" hidden="1"/>
    <row r="17283" ht="12.6" hidden="1"/>
    <row r="17284" ht="12.6" hidden="1"/>
    <row r="17285" ht="12.6" hidden="1"/>
    <row r="17286" ht="12.6" hidden="1"/>
    <row r="17287" ht="12.6" hidden="1"/>
    <row r="17288" ht="12.6" hidden="1"/>
    <row r="17289" ht="12.6" hidden="1"/>
    <row r="17290" ht="12.6" hidden="1"/>
    <row r="17291" ht="12.6" hidden="1"/>
    <row r="17292" ht="12.6" hidden="1"/>
    <row r="17293" ht="12.6" hidden="1"/>
    <row r="17294" ht="12.6" hidden="1"/>
    <row r="17295" ht="12.6" hidden="1"/>
    <row r="17296" ht="12.6" hidden="1"/>
    <row r="17297" ht="12.6" hidden="1"/>
    <row r="17298" ht="12.6" hidden="1"/>
    <row r="17299" ht="12.6" hidden="1"/>
    <row r="17300" ht="12.6" hidden="1"/>
    <row r="17301" ht="12.6" hidden="1"/>
    <row r="17302" ht="12.6" hidden="1"/>
    <row r="17303" ht="12.6" hidden="1"/>
    <row r="17304" ht="12.6" hidden="1"/>
    <row r="17305" ht="12.6" hidden="1"/>
    <row r="17306" ht="12.6" hidden="1"/>
    <row r="17307" ht="12.6" hidden="1"/>
    <row r="17308" ht="12.6" hidden="1"/>
    <row r="17309" ht="12.6" hidden="1"/>
    <row r="17310" ht="12.6" hidden="1"/>
    <row r="17311" ht="12.6" hidden="1"/>
    <row r="17312" ht="12.6" hidden="1"/>
    <row r="17313" ht="12.6" hidden="1"/>
    <row r="17314" ht="12.6" hidden="1"/>
    <row r="17315" ht="12.6" hidden="1"/>
    <row r="17316" ht="12.6" hidden="1"/>
    <row r="17317" ht="12.6" hidden="1"/>
    <row r="17318" ht="12.6" hidden="1"/>
    <row r="17319" ht="12.6" hidden="1"/>
    <row r="17320" ht="12.6" hidden="1"/>
    <row r="17321" ht="12.6" hidden="1"/>
    <row r="17322" ht="12.6" hidden="1"/>
    <row r="17323" ht="12.6" hidden="1"/>
    <row r="17324" ht="12.6" hidden="1"/>
    <row r="17325" ht="12.6" hidden="1"/>
    <row r="17326" ht="12.6" hidden="1"/>
    <row r="17327" ht="12.6" hidden="1"/>
    <row r="17328" ht="12.6" hidden="1"/>
    <row r="17329" ht="12.6" hidden="1"/>
    <row r="17330" ht="12.6" hidden="1"/>
    <row r="17331" ht="12.6" hidden="1"/>
    <row r="17332" ht="12.6" hidden="1"/>
    <row r="17333" ht="12.6" hidden="1"/>
    <row r="17334" ht="12.6" hidden="1"/>
    <row r="17335" ht="12.6" hidden="1"/>
    <row r="17336" ht="12.6" hidden="1"/>
    <row r="17337" ht="12.6" hidden="1"/>
    <row r="17338" ht="12.6" hidden="1"/>
    <row r="17339" ht="12.6" hidden="1"/>
    <row r="17340" ht="12.6" hidden="1"/>
    <row r="17341" ht="12.6" hidden="1"/>
    <row r="17342" ht="12.6" hidden="1"/>
    <row r="17343" ht="12.6" hidden="1"/>
    <row r="17344" ht="12.6" hidden="1"/>
    <row r="17345" ht="12.6" hidden="1"/>
    <row r="17346" ht="12.6" hidden="1"/>
    <row r="17347" ht="12.6" hidden="1"/>
    <row r="17348" ht="12.6" hidden="1"/>
    <row r="17349" ht="12.6" hidden="1"/>
    <row r="17350" ht="12.6" hidden="1"/>
    <row r="17351" ht="12.6" hidden="1"/>
    <row r="17352" ht="12.6" hidden="1"/>
    <row r="17353" ht="12.6" hidden="1"/>
    <row r="17354" ht="12.6" hidden="1"/>
    <row r="17355" ht="12.6" hidden="1"/>
    <row r="17356" ht="12.6" hidden="1"/>
    <row r="17357" ht="12.6" hidden="1"/>
    <row r="17358" ht="12.6" hidden="1"/>
    <row r="17359" ht="12.6" hidden="1"/>
    <row r="17360" ht="12.6" hidden="1"/>
    <row r="17361" ht="12.6" hidden="1"/>
    <row r="17362" ht="12.6" hidden="1"/>
    <row r="17363" ht="12.6" hidden="1"/>
    <row r="17364" ht="12.6" hidden="1"/>
    <row r="17365" ht="12.6" hidden="1"/>
    <row r="17366" ht="12.6" hidden="1"/>
    <row r="17367" ht="12.6" hidden="1"/>
    <row r="17368" ht="12.6" hidden="1"/>
    <row r="17369" ht="12.6" hidden="1"/>
    <row r="17370" ht="12.6" hidden="1"/>
    <row r="17371" ht="12.6" hidden="1"/>
    <row r="17372" ht="12.6" hidden="1"/>
    <row r="17373" ht="12.6" hidden="1"/>
    <row r="17374" ht="12.6" hidden="1"/>
    <row r="17375" ht="12.6" hidden="1"/>
    <row r="17376" ht="12.6" hidden="1"/>
    <row r="17377" ht="12.6" hidden="1"/>
    <row r="17378" ht="12.6" hidden="1"/>
    <row r="17379" ht="12.6" hidden="1"/>
    <row r="17380" ht="12.6" hidden="1"/>
    <row r="17381" ht="12.6" hidden="1"/>
    <row r="17382" ht="12.6" hidden="1"/>
    <row r="17383" ht="12.6" hidden="1"/>
    <row r="17384" ht="12.6" hidden="1"/>
    <row r="17385" ht="12.6" hidden="1"/>
    <row r="17386" ht="12.6" hidden="1"/>
    <row r="17387" ht="12.6" hidden="1"/>
    <row r="17388" ht="12.6" hidden="1"/>
    <row r="17389" ht="12.6" hidden="1"/>
    <row r="17390" ht="12.6" hidden="1"/>
    <row r="17391" ht="12.6" hidden="1"/>
    <row r="17392" ht="12.6" hidden="1"/>
    <row r="17393" ht="12.6" hidden="1"/>
    <row r="17394" ht="12.6" hidden="1"/>
    <row r="17395" ht="12.6" hidden="1"/>
    <row r="17396" ht="12.6" hidden="1"/>
    <row r="17397" ht="12.6" hidden="1"/>
    <row r="17398" ht="12.6" hidden="1"/>
    <row r="17399" ht="12.6" hidden="1"/>
    <row r="17400" ht="12.6" hidden="1"/>
    <row r="17401" ht="12.6" hidden="1"/>
    <row r="17402" ht="12.6" hidden="1"/>
    <row r="17403" ht="12.6" hidden="1"/>
    <row r="17404" ht="12.6" hidden="1"/>
    <row r="17405" ht="12.6" hidden="1"/>
    <row r="17406" ht="12.6" hidden="1"/>
    <row r="17407" ht="12.6" hidden="1"/>
    <row r="17408" ht="12.6" hidden="1"/>
    <row r="17409" ht="12.6" hidden="1"/>
    <row r="17410" ht="12.6" hidden="1"/>
    <row r="17411" ht="12.6" hidden="1"/>
    <row r="17412" ht="12.6" hidden="1"/>
    <row r="17413" ht="12.6" hidden="1"/>
    <row r="17414" ht="12.6" hidden="1"/>
    <row r="17415" ht="12.6" hidden="1"/>
    <row r="17416" ht="12.6" hidden="1"/>
    <row r="17417" ht="12.6" hidden="1"/>
    <row r="17418" ht="12.6" hidden="1"/>
    <row r="17419" ht="12.6" hidden="1"/>
    <row r="17420" ht="12.6" hidden="1"/>
    <row r="17421" ht="12.6" hidden="1"/>
    <row r="17422" ht="12.6" hidden="1"/>
    <row r="17423" ht="12.6" hidden="1"/>
    <row r="17424" ht="12.6" hidden="1"/>
    <row r="17425" ht="12.6" hidden="1"/>
    <row r="17426" ht="12.6" hidden="1"/>
    <row r="17427" ht="12.6" hidden="1"/>
    <row r="17428" ht="12.6" hidden="1"/>
    <row r="17429" ht="12.6" hidden="1"/>
    <row r="17430" ht="12.6" hidden="1"/>
    <row r="17431" ht="12.6" hidden="1"/>
    <row r="17432" ht="12.6" hidden="1"/>
    <row r="17433" ht="12.6" hidden="1"/>
    <row r="17434" ht="12.6" hidden="1"/>
    <row r="17435" ht="12.6" hidden="1"/>
    <row r="17436" ht="12.6" hidden="1"/>
    <row r="17437" ht="12.6" hidden="1"/>
    <row r="17438" ht="12.6" hidden="1"/>
    <row r="17439" ht="12.6" hidden="1"/>
    <row r="17440" ht="12.6" hidden="1"/>
    <row r="17441" ht="12.6" hidden="1"/>
    <row r="17442" ht="12.6" hidden="1"/>
    <row r="17443" ht="12.6" hidden="1"/>
    <row r="17444" ht="12.6" hidden="1"/>
    <row r="17445" ht="12.6" hidden="1"/>
    <row r="17446" ht="12.6" hidden="1"/>
    <row r="17447" ht="12.6" hidden="1"/>
    <row r="17448" ht="12.6" hidden="1"/>
    <row r="17449" ht="12.6" hidden="1"/>
    <row r="17450" ht="12.6" hidden="1"/>
    <row r="17451" ht="12.6" hidden="1"/>
    <row r="17452" ht="12.6" hidden="1"/>
    <row r="17453" ht="12.6" hidden="1"/>
    <row r="17454" ht="12.6" hidden="1"/>
    <row r="17455" ht="12.6" hidden="1"/>
    <row r="17456" ht="12.6" hidden="1"/>
    <row r="17457" ht="12.6" hidden="1"/>
    <row r="17458" ht="12.6" hidden="1"/>
    <row r="17459" ht="12.6" hidden="1"/>
    <row r="17460" ht="12.6" hidden="1"/>
    <row r="17461" ht="12.6" hidden="1"/>
    <row r="17462" ht="12.6" hidden="1"/>
    <row r="17463" ht="12.6" hidden="1"/>
    <row r="17464" ht="12.6" hidden="1"/>
    <row r="17465" ht="12.6" hidden="1"/>
    <row r="17466" ht="12.6" hidden="1"/>
    <row r="17467" ht="12.6" hidden="1"/>
    <row r="17468" ht="12.6" hidden="1"/>
    <row r="17469" ht="12.6" hidden="1"/>
    <row r="17470" ht="12.6" hidden="1"/>
    <row r="17471" ht="12.6" hidden="1"/>
    <row r="17472" ht="12.6" hidden="1"/>
    <row r="17473" ht="12.6" hidden="1"/>
    <row r="17474" ht="12.6" hidden="1"/>
    <row r="17475" ht="12.6" hidden="1"/>
    <row r="17476" ht="12.6" hidden="1"/>
    <row r="17477" ht="12.6" hidden="1"/>
    <row r="17478" ht="12.6" hidden="1"/>
    <row r="17479" ht="12.6" hidden="1"/>
    <row r="17480" ht="12.6" hidden="1"/>
    <row r="17481" ht="12.6" hidden="1"/>
    <row r="17482" ht="12.6" hidden="1"/>
    <row r="17483" ht="12.6" hidden="1"/>
    <row r="17484" ht="12.6" hidden="1"/>
    <row r="17485" ht="12.6" hidden="1"/>
    <row r="17486" ht="12.6" hidden="1"/>
    <row r="17487" ht="12.6" hidden="1"/>
    <row r="17488" ht="12.6" hidden="1"/>
    <row r="17489" ht="12.6" hidden="1"/>
    <row r="17490" ht="12.6" hidden="1"/>
    <row r="17491" ht="12.6" hidden="1"/>
    <row r="17492" ht="12.6" hidden="1"/>
    <row r="17493" ht="12.6" hidden="1"/>
    <row r="17494" ht="12.6" hidden="1"/>
    <row r="17495" ht="12.6" hidden="1"/>
    <row r="17496" ht="12.6" hidden="1"/>
    <row r="17497" ht="12.6" hidden="1"/>
    <row r="17498" ht="12.6" hidden="1"/>
    <row r="17499" ht="12.6" hidden="1"/>
    <row r="17500" ht="12.6" hidden="1"/>
    <row r="17501" ht="12.6" hidden="1"/>
    <row r="17502" ht="12.6" hidden="1"/>
    <row r="17503" ht="12.6" hidden="1"/>
    <row r="17504" ht="12.6" hidden="1"/>
    <row r="17505" ht="12.6" hidden="1"/>
    <row r="17506" ht="12.6" hidden="1"/>
    <row r="17507" ht="12.6" hidden="1"/>
    <row r="17508" ht="12.6" hidden="1"/>
    <row r="17509" ht="12.6" hidden="1"/>
    <row r="17510" ht="12.6" hidden="1"/>
    <row r="17511" ht="12.6" hidden="1"/>
    <row r="17512" ht="12.6" hidden="1"/>
    <row r="17513" ht="12.6" hidden="1"/>
    <row r="17514" ht="12.6" hidden="1"/>
    <row r="17515" ht="12.6" hidden="1"/>
    <row r="17516" ht="12.6" hidden="1"/>
    <row r="17517" ht="12.6" hidden="1"/>
    <row r="17518" ht="12.6" hidden="1"/>
    <row r="17519" ht="12.6" hidden="1"/>
    <row r="17520" ht="12.6" hidden="1"/>
    <row r="17521" ht="12.6" hidden="1"/>
    <row r="17522" ht="12.6" hidden="1"/>
    <row r="17523" ht="12.6" hidden="1"/>
    <row r="17524" ht="12.6" hidden="1"/>
    <row r="17525" ht="12.6" hidden="1"/>
    <row r="17526" ht="12.6" hidden="1"/>
    <row r="17527" ht="12.6" hidden="1"/>
    <row r="17528" ht="12.6" hidden="1"/>
    <row r="17529" ht="12.6" hidden="1"/>
    <row r="17530" ht="12.6" hidden="1"/>
    <row r="17531" ht="12.6" hidden="1"/>
    <row r="17532" ht="12.6" hidden="1"/>
    <row r="17533" ht="12.6" hidden="1"/>
    <row r="17534" ht="12.6" hidden="1"/>
    <row r="17535" ht="12.6" hidden="1"/>
    <row r="17536" ht="12.6" hidden="1"/>
    <row r="17537" ht="12.6" hidden="1"/>
    <row r="17538" ht="12.6" hidden="1"/>
    <row r="17539" ht="12.6" hidden="1"/>
    <row r="17540" ht="12.6" hidden="1"/>
    <row r="17541" ht="12.6" hidden="1"/>
    <row r="17542" ht="12.6" hidden="1"/>
    <row r="17543" ht="12.6" hidden="1"/>
    <row r="17544" ht="12.6" hidden="1"/>
    <row r="17545" ht="12.6" hidden="1"/>
    <row r="17546" ht="12.6" hidden="1"/>
    <row r="17547" ht="12.6" hidden="1"/>
    <row r="17548" ht="12.6" hidden="1"/>
    <row r="17549" ht="12.6" hidden="1"/>
    <row r="17550" ht="12.6" hidden="1"/>
    <row r="17551" ht="12.6" hidden="1"/>
    <row r="17552" ht="12.6" hidden="1"/>
    <row r="17553" ht="12.6" hidden="1"/>
    <row r="17554" ht="12.6" hidden="1"/>
    <row r="17555" ht="12.6" hidden="1"/>
    <row r="17556" ht="12.6" hidden="1"/>
    <row r="17557" ht="12.6" hidden="1"/>
    <row r="17558" ht="12.6" hidden="1"/>
    <row r="17559" ht="12.6" hidden="1"/>
    <row r="17560" ht="12.6" hidden="1"/>
    <row r="17561" ht="12.6" hidden="1"/>
    <row r="17562" ht="12.6" hidden="1"/>
    <row r="17563" ht="12.6" hidden="1"/>
    <row r="17564" ht="12.6" hidden="1"/>
    <row r="17565" ht="12.6" hidden="1"/>
    <row r="17566" ht="12.6" hidden="1"/>
    <row r="17567" ht="12.6" hidden="1"/>
    <row r="17568" ht="12.6" hidden="1"/>
    <row r="17569" ht="12.6" hidden="1"/>
    <row r="17570" ht="12.6" hidden="1"/>
    <row r="17571" ht="12.6" hidden="1"/>
    <row r="17572" ht="12.6" hidden="1"/>
    <row r="17573" ht="12.6" hidden="1"/>
    <row r="17574" ht="12.6" hidden="1"/>
    <row r="17575" ht="12.6" hidden="1"/>
    <row r="17576" ht="12.6" hidden="1"/>
    <row r="17577" ht="12.6" hidden="1"/>
    <row r="17578" ht="12.6" hidden="1"/>
    <row r="17579" ht="12.6" hidden="1"/>
    <row r="17580" ht="12.6" hidden="1"/>
    <row r="17581" ht="12.6" hidden="1"/>
    <row r="17582" ht="12.6" hidden="1"/>
    <row r="17583" ht="12.6" hidden="1"/>
    <row r="17584" ht="12.6" hidden="1"/>
    <row r="17585" ht="12.6" hidden="1"/>
    <row r="17586" ht="12.6" hidden="1"/>
    <row r="17587" ht="12.6" hidden="1"/>
    <row r="17588" ht="12.6" hidden="1"/>
    <row r="17589" ht="12.6" hidden="1"/>
    <row r="17590" ht="12.6" hidden="1"/>
    <row r="17591" ht="12.6" hidden="1"/>
    <row r="17592" ht="12.6" hidden="1"/>
    <row r="17593" ht="12.6" hidden="1"/>
    <row r="17594" ht="12.6" hidden="1"/>
    <row r="17595" ht="12.6" hidden="1"/>
    <row r="17596" ht="12.6" hidden="1"/>
    <row r="17597" ht="12.6" hidden="1"/>
    <row r="17598" ht="12.6" hidden="1"/>
    <row r="17599" ht="12.6" hidden="1"/>
    <row r="17600" ht="12.6" hidden="1"/>
    <row r="17601" ht="12.6" hidden="1"/>
    <row r="17602" ht="12.6" hidden="1"/>
    <row r="17603" ht="12.6" hidden="1"/>
    <row r="17604" ht="12.6" hidden="1"/>
    <row r="17605" ht="12.6" hidden="1"/>
    <row r="17606" ht="12.6" hidden="1"/>
    <row r="17607" ht="12.6" hidden="1"/>
    <row r="17608" ht="12.6" hidden="1"/>
    <row r="17609" ht="12.6" hidden="1"/>
    <row r="17610" ht="12.6" hidden="1"/>
    <row r="17611" ht="12.6" hidden="1"/>
    <row r="17612" ht="12.6" hidden="1"/>
    <row r="17613" ht="12.6" hidden="1"/>
    <row r="17614" ht="12.6" hidden="1"/>
    <row r="17615" ht="12.6" hidden="1"/>
    <row r="17616" ht="12.6" hidden="1"/>
    <row r="17617" ht="12.6" hidden="1"/>
    <row r="17618" ht="12.6" hidden="1"/>
    <row r="17619" ht="12.6" hidden="1"/>
    <row r="17620" ht="12.6" hidden="1"/>
    <row r="17621" ht="12.6" hidden="1"/>
    <row r="17622" ht="12.6" hidden="1"/>
    <row r="17623" ht="12.6" hidden="1"/>
    <row r="17624" ht="12.6" hidden="1"/>
    <row r="17625" ht="12.6" hidden="1"/>
    <row r="17626" ht="12.6" hidden="1"/>
    <row r="17627" ht="12.6" hidden="1"/>
    <row r="17628" ht="12.6" hidden="1"/>
    <row r="17629" ht="12.6" hidden="1"/>
    <row r="17630" ht="12.6" hidden="1"/>
    <row r="17631" ht="12.6" hidden="1"/>
    <row r="17632" ht="12.6" hidden="1"/>
    <row r="17633" ht="12.6" hidden="1"/>
    <row r="17634" ht="12.6" hidden="1"/>
    <row r="17635" ht="12.6" hidden="1"/>
    <row r="17636" ht="12.6" hidden="1"/>
    <row r="17637" ht="12.6" hidden="1"/>
    <row r="17638" ht="12.6" hidden="1"/>
    <row r="17639" ht="12.6" hidden="1"/>
    <row r="17640" ht="12.6" hidden="1"/>
    <row r="17641" ht="12.6" hidden="1"/>
    <row r="17642" ht="12.6" hidden="1"/>
    <row r="17643" ht="12.6" hidden="1"/>
    <row r="17644" ht="12.6" hidden="1"/>
    <row r="17645" ht="12.6" hidden="1"/>
    <row r="17646" ht="12.6" hidden="1"/>
    <row r="17647" ht="12.6" hidden="1"/>
    <row r="17648" ht="12.6" hidden="1"/>
    <row r="17649" ht="12.6" hidden="1"/>
    <row r="17650" ht="12.6" hidden="1"/>
    <row r="17651" ht="12.6" hidden="1"/>
    <row r="17652" ht="12.6" hidden="1"/>
    <row r="17653" ht="12.6" hidden="1"/>
    <row r="17654" ht="12.6" hidden="1"/>
    <row r="17655" ht="12.6" hidden="1"/>
    <row r="17656" ht="12.6" hidden="1"/>
    <row r="17657" ht="12.6" hidden="1"/>
    <row r="17658" ht="12.6" hidden="1"/>
    <row r="17659" ht="12.6" hidden="1"/>
    <row r="17660" ht="12.6" hidden="1"/>
    <row r="17661" ht="12.6" hidden="1"/>
    <row r="17662" ht="12.6" hidden="1"/>
    <row r="17663" ht="12.6" hidden="1"/>
    <row r="17664" ht="12.6" hidden="1"/>
    <row r="17665" ht="12.6" hidden="1"/>
    <row r="17666" ht="12.6" hidden="1"/>
    <row r="17667" ht="12.6" hidden="1"/>
    <row r="17668" ht="12.6" hidden="1"/>
    <row r="17669" ht="12.6" hidden="1"/>
    <row r="17670" ht="12.6" hidden="1"/>
    <row r="17671" ht="12.6" hidden="1"/>
    <row r="17672" ht="12.6" hidden="1"/>
    <row r="17673" ht="12.6" hidden="1"/>
    <row r="17674" ht="12.6" hidden="1"/>
    <row r="17675" ht="12.6" hidden="1"/>
    <row r="17676" ht="12.6" hidden="1"/>
    <row r="17677" ht="12.6" hidden="1"/>
    <row r="17678" ht="12.6" hidden="1"/>
    <row r="17679" ht="12.6" hidden="1"/>
    <row r="17680" ht="12.6" hidden="1"/>
    <row r="17681" ht="12.6" hidden="1"/>
    <row r="17682" ht="12.6" hidden="1"/>
    <row r="17683" ht="12.6" hidden="1"/>
    <row r="17684" ht="12.6" hidden="1"/>
    <row r="17685" ht="12.6" hidden="1"/>
    <row r="17686" ht="12.6" hidden="1"/>
    <row r="17687" ht="12.6" hidden="1"/>
    <row r="17688" ht="12.6" hidden="1"/>
    <row r="17689" ht="12.6" hidden="1"/>
    <row r="17690" ht="12.6" hidden="1"/>
    <row r="17691" ht="12.6" hidden="1"/>
    <row r="17692" ht="12.6" hidden="1"/>
    <row r="17693" ht="12.6" hidden="1"/>
    <row r="17694" ht="12.6" hidden="1"/>
    <row r="17695" ht="12.6" hidden="1"/>
    <row r="17696" ht="12.6" hidden="1"/>
    <row r="17697" ht="12.6" hidden="1"/>
    <row r="17698" ht="12.6" hidden="1"/>
    <row r="17699" ht="12.6" hidden="1"/>
    <row r="17700" ht="12.6" hidden="1"/>
    <row r="17701" ht="12.6" hidden="1"/>
    <row r="17702" ht="12.6" hidden="1"/>
    <row r="17703" ht="12.6" hidden="1"/>
    <row r="17704" ht="12.6" hidden="1"/>
    <row r="17705" ht="12.6" hidden="1"/>
    <row r="17706" ht="12.6" hidden="1"/>
    <row r="17707" ht="12.6" hidden="1"/>
    <row r="17708" ht="12.6" hidden="1"/>
    <row r="17709" ht="12.6" hidden="1"/>
    <row r="17710" ht="12.6" hidden="1"/>
    <row r="17711" ht="12.6" hidden="1"/>
    <row r="17712" ht="12.6" hidden="1"/>
    <row r="17713" ht="12.6" hidden="1"/>
    <row r="17714" ht="12.6" hidden="1"/>
    <row r="17715" ht="12.6" hidden="1"/>
    <row r="17716" ht="12.6" hidden="1"/>
    <row r="17717" ht="12.6" hidden="1"/>
    <row r="17718" ht="12.6" hidden="1"/>
    <row r="17719" ht="12.6" hidden="1"/>
    <row r="17720" ht="12.6" hidden="1"/>
    <row r="17721" ht="12.6" hidden="1"/>
    <row r="17722" ht="12.6" hidden="1"/>
    <row r="17723" ht="12.6" hidden="1"/>
    <row r="17724" ht="12.6" hidden="1"/>
    <row r="17725" ht="12.6" hidden="1"/>
    <row r="17726" ht="12.6" hidden="1"/>
    <row r="17727" ht="12.6" hidden="1"/>
    <row r="17728" ht="12.6" hidden="1"/>
    <row r="17729" ht="12.6" hidden="1"/>
    <row r="17730" ht="12.6" hidden="1"/>
    <row r="17731" ht="12.6" hidden="1"/>
    <row r="17732" ht="12.6" hidden="1"/>
    <row r="17733" ht="12.6" hidden="1"/>
    <row r="17734" ht="12.6" hidden="1"/>
    <row r="17735" ht="12.6" hidden="1"/>
    <row r="17736" ht="12.6" hidden="1"/>
    <row r="17737" ht="12.6" hidden="1"/>
    <row r="17738" ht="12.6" hidden="1"/>
    <row r="17739" ht="12.6" hidden="1"/>
    <row r="17740" ht="12.6" hidden="1"/>
    <row r="17741" ht="12.6" hidden="1"/>
    <row r="17742" ht="12.6" hidden="1"/>
    <row r="17743" ht="12.6" hidden="1"/>
    <row r="17744" ht="12.6" hidden="1"/>
    <row r="17745" ht="12.6" hidden="1"/>
    <row r="17746" ht="12.6" hidden="1"/>
    <row r="17747" ht="12.6" hidden="1"/>
    <row r="17748" ht="12.6" hidden="1"/>
    <row r="17749" ht="12.6" hidden="1"/>
    <row r="17750" ht="12.6" hidden="1"/>
    <row r="17751" ht="12.6" hidden="1"/>
    <row r="17752" ht="12.6" hidden="1"/>
    <row r="17753" ht="12.6" hidden="1"/>
    <row r="17754" ht="12.6" hidden="1"/>
    <row r="17755" ht="12.6" hidden="1"/>
    <row r="17756" ht="12.6" hidden="1"/>
    <row r="17757" ht="12.6" hidden="1"/>
    <row r="17758" ht="12.6" hidden="1"/>
    <row r="17759" ht="12.6" hidden="1"/>
    <row r="17760" ht="12.6" hidden="1"/>
    <row r="17761" ht="12.6" hidden="1"/>
    <row r="17762" ht="12.6" hidden="1"/>
    <row r="17763" ht="12.6" hidden="1"/>
    <row r="17764" ht="12.6" hidden="1"/>
    <row r="17765" ht="12.6" hidden="1"/>
    <row r="17766" ht="12.6" hidden="1"/>
    <row r="17767" ht="12.6" hidden="1"/>
    <row r="17768" ht="12.6" hidden="1"/>
    <row r="17769" ht="12.6" hidden="1"/>
    <row r="17770" ht="12.6" hidden="1"/>
    <row r="17771" ht="12.6" hidden="1"/>
    <row r="17772" ht="12.6" hidden="1"/>
    <row r="17773" ht="12.6" hidden="1"/>
    <row r="17774" ht="12.6" hidden="1"/>
    <row r="17775" ht="12.6" hidden="1"/>
    <row r="17776" ht="12.6" hidden="1"/>
    <row r="17777" ht="12.6" hidden="1"/>
    <row r="17778" ht="12.6" hidden="1"/>
    <row r="17779" ht="12.6" hidden="1"/>
    <row r="17780" ht="12.6" hidden="1"/>
    <row r="17781" ht="12.6" hidden="1"/>
    <row r="17782" ht="12.6" hidden="1"/>
    <row r="17783" ht="12.6" hidden="1"/>
    <row r="17784" ht="12.6" hidden="1"/>
    <row r="17785" ht="12.6" hidden="1"/>
    <row r="17786" ht="12.6" hidden="1"/>
    <row r="17787" ht="12.6" hidden="1"/>
    <row r="17788" ht="12.6" hidden="1"/>
    <row r="17789" ht="12.6" hidden="1"/>
    <row r="17790" ht="12.6" hidden="1"/>
    <row r="17791" ht="12.6" hidden="1"/>
    <row r="17792" ht="12.6" hidden="1"/>
    <row r="17793" ht="12.6" hidden="1"/>
    <row r="17794" ht="12.6" hidden="1"/>
    <row r="17795" ht="12.6" hidden="1"/>
    <row r="17796" ht="12.6" hidden="1"/>
    <row r="17797" ht="12.6" hidden="1"/>
    <row r="17798" ht="12.6" hidden="1"/>
    <row r="17799" ht="12.6" hidden="1"/>
    <row r="17800" ht="12.6" hidden="1"/>
    <row r="17801" ht="12.6" hidden="1"/>
    <row r="17802" ht="12.6" hidden="1"/>
    <row r="17803" ht="12.6" hidden="1"/>
    <row r="17804" ht="12.6" hidden="1"/>
    <row r="17805" ht="12.6" hidden="1"/>
    <row r="17806" ht="12.6" hidden="1"/>
    <row r="17807" ht="12.6" hidden="1"/>
    <row r="17808" ht="12.6" hidden="1"/>
    <row r="17809" ht="12.6" hidden="1"/>
    <row r="17810" ht="12.6" hidden="1"/>
    <row r="17811" ht="12.6" hidden="1"/>
    <row r="17812" ht="12.6" hidden="1"/>
    <row r="17813" ht="12.6" hidden="1"/>
    <row r="17814" ht="12.6" hidden="1"/>
    <row r="17815" ht="12.6" hidden="1"/>
    <row r="17816" ht="12.6" hidden="1"/>
    <row r="17817" ht="12.6" hidden="1"/>
    <row r="17818" ht="12.6" hidden="1"/>
    <row r="17819" ht="12.6" hidden="1"/>
    <row r="17820" ht="12.6" hidden="1"/>
    <row r="17821" ht="12.6" hidden="1"/>
    <row r="17822" ht="12.6" hidden="1"/>
    <row r="17823" ht="12.6" hidden="1"/>
    <row r="17824" ht="12.6" hidden="1"/>
    <row r="17825" ht="12.6" hidden="1"/>
    <row r="17826" ht="12.6" hidden="1"/>
    <row r="17827" ht="12.6" hidden="1"/>
    <row r="17828" ht="12.6" hidden="1"/>
    <row r="17829" ht="12.6" hidden="1"/>
    <row r="17830" ht="12.6" hidden="1"/>
    <row r="17831" ht="12.6" hidden="1"/>
    <row r="17832" ht="12.6" hidden="1"/>
    <row r="17833" ht="12.6" hidden="1"/>
    <row r="17834" ht="12.6" hidden="1"/>
    <row r="17835" ht="12.6" hidden="1"/>
    <row r="17836" ht="12.6" hidden="1"/>
    <row r="17837" ht="12.6" hidden="1"/>
    <row r="17838" ht="12.6" hidden="1"/>
    <row r="17839" ht="12.6" hidden="1"/>
    <row r="17840" ht="12.6" hidden="1"/>
    <row r="17841" ht="12.6" hidden="1"/>
    <row r="17842" ht="12.6" hidden="1"/>
    <row r="17843" ht="12.6" hidden="1"/>
    <row r="17844" ht="12.6" hidden="1"/>
    <row r="17845" ht="12.6" hidden="1"/>
    <row r="17846" ht="12.6" hidden="1"/>
    <row r="17847" ht="12.6" hidden="1"/>
    <row r="17848" ht="12.6" hidden="1"/>
    <row r="17849" ht="12.6" hidden="1"/>
    <row r="17850" ht="12.6" hidden="1"/>
    <row r="17851" ht="12.6" hidden="1"/>
    <row r="17852" ht="12.6" hidden="1"/>
    <row r="17853" ht="12.6" hidden="1"/>
    <row r="17854" ht="12.6" hidden="1"/>
    <row r="17855" ht="12.6" hidden="1"/>
    <row r="17856" ht="12.6" hidden="1"/>
    <row r="17857" ht="12.6" hidden="1"/>
    <row r="17858" ht="12.6" hidden="1"/>
    <row r="17859" ht="12.6" hidden="1"/>
    <row r="17860" ht="12.6" hidden="1"/>
    <row r="17861" ht="12.6" hidden="1"/>
    <row r="17862" ht="12.6" hidden="1"/>
    <row r="17863" ht="12.6" hidden="1"/>
    <row r="17864" ht="12.6" hidden="1"/>
    <row r="17865" ht="12.6" hidden="1"/>
    <row r="17866" ht="12.6" hidden="1"/>
    <row r="17867" ht="12.6" hidden="1"/>
    <row r="17868" ht="12.6" hidden="1"/>
    <row r="17869" ht="12.6" hidden="1"/>
    <row r="17870" ht="12.6" hidden="1"/>
    <row r="17871" ht="12.6" hidden="1"/>
    <row r="17872" ht="12.6" hidden="1"/>
    <row r="17873" ht="12.6" hidden="1"/>
    <row r="17874" ht="12.6" hidden="1"/>
    <row r="17875" ht="12.6" hidden="1"/>
    <row r="17876" ht="12.6" hidden="1"/>
    <row r="17877" ht="12.6" hidden="1"/>
    <row r="17878" ht="12.6" hidden="1"/>
    <row r="17879" ht="12.6" hidden="1"/>
    <row r="17880" ht="12.6" hidden="1"/>
    <row r="17881" ht="12.6" hidden="1"/>
    <row r="17882" ht="12.6" hidden="1"/>
    <row r="17883" ht="12.6" hidden="1"/>
    <row r="17884" ht="12.6" hidden="1"/>
    <row r="17885" ht="12.6" hidden="1"/>
    <row r="17886" ht="12.6" hidden="1"/>
    <row r="17887" ht="12.6" hidden="1"/>
    <row r="17888" ht="12.6" hidden="1"/>
    <row r="17889" ht="12.6" hidden="1"/>
    <row r="17890" ht="12.6" hidden="1"/>
    <row r="17891" ht="12.6" hidden="1"/>
    <row r="17892" ht="12.6" hidden="1"/>
    <row r="17893" ht="12.6" hidden="1"/>
    <row r="17894" ht="12.6" hidden="1"/>
    <row r="17895" ht="12.6" hidden="1"/>
    <row r="17896" ht="12.6" hidden="1"/>
    <row r="17897" ht="12.6" hidden="1"/>
    <row r="17898" ht="12.6" hidden="1"/>
    <row r="17899" ht="12.6" hidden="1"/>
    <row r="17900" ht="12.6" hidden="1"/>
    <row r="17901" ht="12.6" hidden="1"/>
    <row r="17902" ht="12.6" hidden="1"/>
    <row r="17903" ht="12.6" hidden="1"/>
    <row r="17904" ht="12.6" hidden="1"/>
    <row r="17905" ht="12.6" hidden="1"/>
    <row r="17906" ht="12.6" hidden="1"/>
    <row r="17907" ht="12.6" hidden="1"/>
    <row r="17908" ht="12.6" hidden="1"/>
    <row r="17909" ht="12.6" hidden="1"/>
    <row r="17910" ht="12.6" hidden="1"/>
    <row r="17911" ht="12.6" hidden="1"/>
    <row r="17912" ht="12.6" hidden="1"/>
    <row r="17913" ht="12.6" hidden="1"/>
    <row r="17914" ht="12.6" hidden="1"/>
    <row r="17915" ht="12.6" hidden="1"/>
    <row r="17916" ht="12.6" hidden="1"/>
    <row r="17917" ht="12.6" hidden="1"/>
    <row r="17918" ht="12.6" hidden="1"/>
    <row r="17919" ht="12.6" hidden="1"/>
    <row r="17920" ht="12.6" hidden="1"/>
    <row r="17921" ht="12.6" hidden="1"/>
    <row r="17922" ht="12.6" hidden="1"/>
    <row r="17923" ht="12.6" hidden="1"/>
    <row r="17924" ht="12.6" hidden="1"/>
    <row r="17925" ht="12.6" hidden="1"/>
    <row r="17926" ht="12.6" hidden="1"/>
    <row r="17927" ht="12.6" hidden="1"/>
    <row r="17928" ht="12.6" hidden="1"/>
    <row r="17929" ht="12.6" hidden="1"/>
    <row r="17930" ht="12.6" hidden="1"/>
    <row r="17931" ht="12.6" hidden="1"/>
    <row r="17932" ht="12.6" hidden="1"/>
    <row r="17933" ht="12.6" hidden="1"/>
    <row r="17934" ht="12.6" hidden="1"/>
    <row r="17935" ht="12.6" hidden="1"/>
    <row r="17936" ht="12.6" hidden="1"/>
    <row r="17937" ht="12.6" hidden="1"/>
    <row r="17938" ht="12.6" hidden="1"/>
    <row r="17939" ht="12.6" hidden="1"/>
    <row r="17940" ht="12.6" hidden="1"/>
    <row r="17941" ht="12.6" hidden="1"/>
    <row r="17942" ht="12.6" hidden="1"/>
    <row r="17943" ht="12.6" hidden="1"/>
    <row r="17944" ht="12.6" hidden="1"/>
    <row r="17945" ht="12.6" hidden="1"/>
    <row r="17946" ht="12.6" hidden="1"/>
    <row r="17947" ht="12.6" hidden="1"/>
    <row r="17948" ht="12.6" hidden="1"/>
    <row r="17949" ht="12.6" hidden="1"/>
    <row r="17950" ht="12.6" hidden="1"/>
    <row r="17951" ht="12.6" hidden="1"/>
    <row r="17952" ht="12.6" hidden="1"/>
    <row r="17953" ht="12.6" hidden="1"/>
    <row r="17954" ht="12.6" hidden="1"/>
    <row r="17955" ht="12.6" hidden="1"/>
    <row r="17956" ht="12.6" hidden="1"/>
    <row r="17957" ht="12.6" hidden="1"/>
    <row r="17958" ht="12.6" hidden="1"/>
    <row r="17959" ht="12.6" hidden="1"/>
    <row r="17960" ht="12.6" hidden="1"/>
    <row r="17961" ht="12.6" hidden="1"/>
    <row r="17962" ht="12.6" hidden="1"/>
    <row r="17963" ht="12.6" hidden="1"/>
    <row r="17964" ht="12.6" hidden="1"/>
    <row r="17965" ht="12.6" hidden="1"/>
    <row r="17966" ht="12.6" hidden="1"/>
    <row r="17967" ht="12.6" hidden="1"/>
    <row r="17968" ht="12.6" hidden="1"/>
    <row r="17969" ht="12.6" hidden="1"/>
    <row r="17970" ht="12.6" hidden="1"/>
    <row r="17971" ht="12.6" hidden="1"/>
    <row r="17972" ht="12.6" hidden="1"/>
    <row r="17973" ht="12.6" hidden="1"/>
    <row r="17974" ht="12.6" hidden="1"/>
    <row r="17975" ht="12.6" hidden="1"/>
    <row r="17976" ht="12.6" hidden="1"/>
    <row r="17977" ht="12.6" hidden="1"/>
    <row r="17978" ht="12.6" hidden="1"/>
    <row r="17979" ht="12.6" hidden="1"/>
    <row r="17980" ht="12.6" hidden="1"/>
    <row r="17981" ht="12.6" hidden="1"/>
    <row r="17982" ht="12.6" hidden="1"/>
    <row r="17983" ht="12.6" hidden="1"/>
    <row r="17984" ht="12.6" hidden="1"/>
    <row r="17985" ht="12.6" hidden="1"/>
    <row r="17986" ht="12.6" hidden="1"/>
    <row r="17987" ht="12.6" hidden="1"/>
    <row r="17988" ht="12.6" hidden="1"/>
    <row r="17989" ht="12.6" hidden="1"/>
    <row r="17990" ht="12.6" hidden="1"/>
    <row r="17991" ht="12.6" hidden="1"/>
    <row r="17992" ht="12.6" hidden="1"/>
    <row r="17993" ht="12.6" hidden="1"/>
    <row r="17994" ht="12.6" hidden="1"/>
    <row r="17995" ht="12.6" hidden="1"/>
    <row r="17996" ht="12.6" hidden="1"/>
    <row r="17997" ht="12.6" hidden="1"/>
    <row r="17998" ht="12.6" hidden="1"/>
    <row r="17999" ht="12.6" hidden="1"/>
    <row r="18000" ht="12.6" hidden="1"/>
    <row r="18001" ht="12.6" hidden="1"/>
    <row r="18002" ht="12.6" hidden="1"/>
    <row r="18003" ht="12.6" hidden="1"/>
    <row r="18004" ht="12.6" hidden="1"/>
    <row r="18005" ht="12.6" hidden="1"/>
    <row r="18006" ht="12.6" hidden="1"/>
    <row r="18007" ht="12.6" hidden="1"/>
    <row r="18008" ht="12.6" hidden="1"/>
    <row r="18009" ht="12.6" hidden="1"/>
    <row r="18010" ht="12.6" hidden="1"/>
    <row r="18011" ht="12.6" hidden="1"/>
    <row r="18012" ht="12.6" hidden="1"/>
    <row r="18013" ht="12.6" hidden="1"/>
    <row r="18014" ht="12.6" hidden="1"/>
    <row r="18015" ht="12.6" hidden="1"/>
    <row r="18016" ht="12.6" hidden="1"/>
    <row r="18017" ht="12.6" hidden="1"/>
    <row r="18018" ht="12.6" hidden="1"/>
    <row r="18019" ht="12.6" hidden="1"/>
    <row r="18020" ht="12.6" hidden="1"/>
    <row r="18021" ht="12.6" hidden="1"/>
    <row r="18022" ht="12.6" hidden="1"/>
    <row r="18023" ht="12.6" hidden="1"/>
    <row r="18024" ht="12.6" hidden="1"/>
    <row r="18025" ht="12.6" hidden="1"/>
    <row r="18026" ht="12.6" hidden="1"/>
    <row r="18027" ht="12.6" hidden="1"/>
    <row r="18028" ht="12.6" hidden="1"/>
    <row r="18029" ht="12.6" hidden="1"/>
    <row r="18030" ht="12.6" hidden="1"/>
    <row r="18031" ht="12.6" hidden="1"/>
    <row r="18032" ht="12.6" hidden="1"/>
    <row r="18033" ht="12.6" hidden="1"/>
    <row r="18034" ht="12.6" hidden="1"/>
    <row r="18035" ht="12.6" hidden="1"/>
    <row r="18036" ht="12.6" hidden="1"/>
    <row r="18037" ht="12.6" hidden="1"/>
    <row r="18038" ht="12.6" hidden="1"/>
    <row r="18039" ht="12.6" hidden="1"/>
    <row r="18040" ht="12.6" hidden="1"/>
    <row r="18041" ht="12.6" hidden="1"/>
    <row r="18042" ht="12.6" hidden="1"/>
    <row r="18043" ht="12.6" hidden="1"/>
    <row r="18044" ht="12.6" hidden="1"/>
    <row r="18045" ht="12.6" hidden="1"/>
    <row r="18046" ht="12.6" hidden="1"/>
    <row r="18047" ht="12.6" hidden="1"/>
    <row r="18048" ht="12.6" hidden="1"/>
    <row r="18049" ht="12.6" hidden="1"/>
    <row r="18050" ht="12.6" hidden="1"/>
    <row r="18051" ht="12.6" hidden="1"/>
    <row r="18052" ht="12.6" hidden="1"/>
    <row r="18053" ht="12.6" hidden="1"/>
    <row r="18054" ht="12.6" hidden="1"/>
    <row r="18055" ht="12.6" hidden="1"/>
    <row r="18056" ht="12.6" hidden="1"/>
    <row r="18057" ht="12.6" hidden="1"/>
    <row r="18058" ht="12.6" hidden="1"/>
    <row r="18059" ht="12.6" hidden="1"/>
    <row r="18060" ht="12.6" hidden="1"/>
    <row r="18061" ht="12.6" hidden="1"/>
    <row r="18062" ht="12.6" hidden="1"/>
    <row r="18063" ht="12.6" hidden="1"/>
    <row r="18064" ht="12.6" hidden="1"/>
    <row r="18065" ht="12.6" hidden="1"/>
    <row r="18066" ht="12.6" hidden="1"/>
    <row r="18067" ht="12.6" hidden="1"/>
    <row r="18068" ht="12.6" hidden="1"/>
    <row r="18069" ht="12.6" hidden="1"/>
    <row r="18070" ht="12.6" hidden="1"/>
    <row r="18071" ht="12.6" hidden="1"/>
    <row r="18072" ht="12.6" hidden="1"/>
    <row r="18073" ht="12.6" hidden="1"/>
    <row r="18074" ht="12.6" hidden="1"/>
    <row r="18075" ht="12.6" hidden="1"/>
    <row r="18076" ht="12.6" hidden="1"/>
    <row r="18077" ht="12.6" hidden="1"/>
    <row r="18078" ht="12.6" hidden="1"/>
    <row r="18079" ht="12.6" hidden="1"/>
    <row r="18080" ht="12.6" hidden="1"/>
    <row r="18081" ht="12.6" hidden="1"/>
    <row r="18082" ht="12.6" hidden="1"/>
    <row r="18083" ht="12.6" hidden="1"/>
    <row r="18084" ht="12.6" hidden="1"/>
    <row r="18085" ht="12.6" hidden="1"/>
    <row r="18086" ht="12.6" hidden="1"/>
    <row r="18087" ht="12.6" hidden="1"/>
    <row r="18088" ht="12.6" hidden="1"/>
    <row r="18089" ht="12.6" hidden="1"/>
    <row r="18090" ht="12.6" hidden="1"/>
    <row r="18091" ht="12.6" hidden="1"/>
    <row r="18092" ht="12.6" hidden="1"/>
    <row r="18093" ht="12.6" hidden="1"/>
    <row r="18094" ht="12.6" hidden="1"/>
    <row r="18095" ht="12.6" hidden="1"/>
    <row r="18096" ht="12.6" hidden="1"/>
    <row r="18097" ht="12.6" hidden="1"/>
    <row r="18098" ht="12.6" hidden="1"/>
    <row r="18099" ht="12.6" hidden="1"/>
    <row r="18100" ht="12.6" hidden="1"/>
    <row r="18101" ht="12.6" hidden="1"/>
    <row r="18102" ht="12.6" hidden="1"/>
    <row r="18103" ht="12.6" hidden="1"/>
    <row r="18104" ht="12.6" hidden="1"/>
    <row r="18105" ht="12.6" hidden="1"/>
    <row r="18106" ht="12.6" hidden="1"/>
    <row r="18107" ht="12.6" hidden="1"/>
    <row r="18108" ht="12.6" hidden="1"/>
    <row r="18109" ht="12.6" hidden="1"/>
    <row r="18110" ht="12.6" hidden="1"/>
    <row r="18111" ht="12.6" hidden="1"/>
    <row r="18112" ht="12.6" hidden="1"/>
    <row r="18113" ht="12.6" hidden="1"/>
    <row r="18114" ht="12.6" hidden="1"/>
    <row r="18115" ht="12.6" hidden="1"/>
    <row r="18116" ht="12.6" hidden="1"/>
    <row r="18117" ht="12.6" hidden="1"/>
    <row r="18118" ht="12.6" hidden="1"/>
    <row r="18119" ht="12.6" hidden="1"/>
    <row r="18120" ht="12.6" hidden="1"/>
    <row r="18121" ht="12.6" hidden="1"/>
    <row r="18122" ht="12.6" hidden="1"/>
    <row r="18123" ht="12.6" hidden="1"/>
    <row r="18124" ht="12.6" hidden="1"/>
    <row r="18125" ht="12.6" hidden="1"/>
    <row r="18126" ht="12.6" hidden="1"/>
    <row r="18127" ht="12.6" hidden="1"/>
    <row r="18128" ht="12.6" hidden="1"/>
    <row r="18129" ht="12.6" hidden="1"/>
    <row r="18130" ht="12.6" hidden="1"/>
    <row r="18131" ht="12.6" hidden="1"/>
    <row r="18132" ht="12.6" hidden="1"/>
    <row r="18133" ht="12.6" hidden="1"/>
    <row r="18134" ht="12.6" hidden="1"/>
    <row r="18135" ht="12.6" hidden="1"/>
    <row r="18136" ht="12.6" hidden="1"/>
    <row r="18137" ht="12.6" hidden="1"/>
    <row r="18138" ht="12.6" hidden="1"/>
    <row r="18139" ht="12.6" hidden="1"/>
    <row r="18140" ht="12.6" hidden="1"/>
    <row r="18141" ht="12.6" hidden="1"/>
    <row r="18142" ht="12.6" hidden="1"/>
    <row r="18143" ht="12.6" hidden="1"/>
    <row r="18144" ht="12.6" hidden="1"/>
    <row r="18145" ht="12.6" hidden="1"/>
    <row r="18146" ht="12.6" hidden="1"/>
    <row r="18147" ht="12.6" hidden="1"/>
    <row r="18148" ht="12.6" hidden="1"/>
    <row r="18149" ht="12.6" hidden="1"/>
    <row r="18150" ht="12.6" hidden="1"/>
    <row r="18151" ht="12.6" hidden="1"/>
    <row r="18152" ht="12.6" hidden="1"/>
    <row r="18153" ht="12.6" hidden="1"/>
    <row r="18154" ht="12.6" hidden="1"/>
    <row r="18155" ht="12.6" hidden="1"/>
    <row r="18156" ht="12.6" hidden="1"/>
    <row r="18157" ht="12.6" hidden="1"/>
    <row r="18158" ht="12.6" hidden="1"/>
    <row r="18159" ht="12.6" hidden="1"/>
    <row r="18160" ht="12.6" hidden="1"/>
    <row r="18161" ht="12.6" hidden="1"/>
    <row r="18162" ht="12.6" hidden="1"/>
    <row r="18163" ht="12.6" hidden="1"/>
    <row r="18164" ht="12.6" hidden="1"/>
    <row r="18165" ht="12.6" hidden="1"/>
    <row r="18166" ht="12.6" hidden="1"/>
    <row r="18167" ht="12.6" hidden="1"/>
    <row r="18168" ht="12.6" hidden="1"/>
    <row r="18169" ht="12.6" hidden="1"/>
    <row r="18170" ht="12.6" hidden="1"/>
    <row r="18171" ht="12.6" hidden="1"/>
    <row r="18172" ht="12.6" hidden="1"/>
    <row r="18173" ht="12.6" hidden="1"/>
    <row r="18174" ht="12.6" hidden="1"/>
    <row r="18175" ht="12.6" hidden="1"/>
    <row r="18176" ht="12.6" hidden="1"/>
    <row r="18177" ht="12.6" hidden="1"/>
    <row r="18178" ht="12.6" hidden="1"/>
    <row r="18179" ht="12.6" hidden="1"/>
    <row r="18180" ht="12.6" hidden="1"/>
    <row r="18181" ht="12.6" hidden="1"/>
    <row r="18182" ht="12.6" hidden="1"/>
    <row r="18183" ht="12.6" hidden="1"/>
    <row r="18184" ht="12.6" hidden="1"/>
    <row r="18185" ht="12.6" hidden="1"/>
    <row r="18186" ht="12.6" hidden="1"/>
    <row r="18187" ht="12.6" hidden="1"/>
    <row r="18188" ht="12.6" hidden="1"/>
    <row r="18189" ht="12.6" hidden="1"/>
    <row r="18190" ht="12.6" hidden="1"/>
    <row r="18191" ht="12.6" hidden="1"/>
    <row r="18192" ht="12.6" hidden="1"/>
    <row r="18193" ht="12.6" hidden="1"/>
    <row r="18194" ht="12.6" hidden="1"/>
    <row r="18195" ht="12.6" hidden="1"/>
    <row r="18196" ht="12.6" hidden="1"/>
    <row r="18197" ht="12.6" hidden="1"/>
    <row r="18198" ht="12.6" hidden="1"/>
    <row r="18199" ht="12.6" hidden="1"/>
    <row r="18200" ht="12.6" hidden="1"/>
    <row r="18201" ht="12.6" hidden="1"/>
    <row r="18202" ht="12.6" hidden="1"/>
    <row r="18203" ht="12.6" hidden="1"/>
    <row r="18204" ht="12.6" hidden="1"/>
    <row r="18205" ht="12.6" hidden="1"/>
    <row r="18206" ht="12.6" hidden="1"/>
    <row r="18207" ht="12.6" hidden="1"/>
    <row r="18208" ht="12.6" hidden="1"/>
    <row r="18209" ht="12.6" hidden="1"/>
    <row r="18210" ht="12.6" hidden="1"/>
    <row r="18211" ht="12.6" hidden="1"/>
    <row r="18212" ht="12.6" hidden="1"/>
    <row r="18213" ht="12.6" hidden="1"/>
    <row r="18214" ht="12.6" hidden="1"/>
    <row r="18215" ht="12.6" hidden="1"/>
    <row r="18216" ht="12.6" hidden="1"/>
    <row r="18217" ht="12.6" hidden="1"/>
    <row r="18218" ht="12.6" hidden="1"/>
    <row r="18219" ht="12.6" hidden="1"/>
    <row r="18220" ht="12.6" hidden="1"/>
    <row r="18221" ht="12.6" hidden="1"/>
    <row r="18222" ht="12.6" hidden="1"/>
    <row r="18223" ht="12.6" hidden="1"/>
    <row r="18224" ht="12.6" hidden="1"/>
    <row r="18225" ht="12.6" hidden="1"/>
    <row r="18226" ht="12.6" hidden="1"/>
    <row r="18227" ht="12.6" hidden="1"/>
    <row r="18228" ht="12.6" hidden="1"/>
    <row r="18229" ht="12.6" hidden="1"/>
    <row r="18230" ht="12.6" hidden="1"/>
    <row r="18231" ht="12.6" hidden="1"/>
    <row r="18232" ht="12.6" hidden="1"/>
    <row r="18233" ht="12.6" hidden="1"/>
    <row r="18234" ht="12.6" hidden="1"/>
    <row r="18235" ht="12.6" hidden="1"/>
    <row r="18236" ht="12.6" hidden="1"/>
    <row r="18237" ht="12.6" hidden="1"/>
    <row r="18238" ht="12.6" hidden="1"/>
    <row r="18239" ht="12.6" hidden="1"/>
    <row r="18240" ht="12.6" hidden="1"/>
    <row r="18241" ht="12.6" hidden="1"/>
    <row r="18242" ht="12.6" hidden="1"/>
    <row r="18243" ht="12.6" hidden="1"/>
    <row r="18244" ht="12.6" hidden="1"/>
    <row r="18245" ht="12.6" hidden="1"/>
    <row r="18246" ht="12.6" hidden="1"/>
    <row r="18247" ht="12.6" hidden="1"/>
    <row r="18248" ht="12.6" hidden="1"/>
    <row r="18249" ht="12.6" hidden="1"/>
    <row r="18250" ht="12.6" hidden="1"/>
    <row r="18251" ht="12.6" hidden="1"/>
    <row r="18252" ht="12.6" hidden="1"/>
    <row r="18253" ht="12.6" hidden="1"/>
    <row r="18254" ht="12.6" hidden="1"/>
    <row r="18255" ht="12.6" hidden="1"/>
    <row r="18256" ht="12.6" hidden="1"/>
    <row r="18257" ht="12.6" hidden="1"/>
    <row r="18258" ht="12.6" hidden="1"/>
    <row r="18259" ht="12.6" hidden="1"/>
    <row r="18260" ht="12.6" hidden="1"/>
    <row r="18261" ht="12.6" hidden="1"/>
    <row r="18262" ht="12.6" hidden="1"/>
    <row r="18263" ht="12.6" hidden="1"/>
    <row r="18264" ht="12.6" hidden="1"/>
    <row r="18265" ht="12.6" hidden="1"/>
    <row r="18266" ht="12.6" hidden="1"/>
    <row r="18267" ht="12.6" hidden="1"/>
    <row r="18268" ht="12.6" hidden="1"/>
    <row r="18269" ht="12.6" hidden="1"/>
    <row r="18270" ht="12.6" hidden="1"/>
    <row r="18271" ht="12.6" hidden="1"/>
    <row r="18272" ht="12.6" hidden="1"/>
    <row r="18273" ht="12.6" hidden="1"/>
    <row r="18274" ht="12.6" hidden="1"/>
    <row r="18275" ht="12.6" hidden="1"/>
    <row r="18276" ht="12.6" hidden="1"/>
    <row r="18277" ht="12.6" hidden="1"/>
    <row r="18278" ht="12.6" hidden="1"/>
    <row r="18279" ht="12.6" hidden="1"/>
    <row r="18280" ht="12.6" hidden="1"/>
    <row r="18281" ht="12.6" hidden="1"/>
    <row r="18282" ht="12.6" hidden="1"/>
    <row r="18283" ht="12.6" hidden="1"/>
    <row r="18284" ht="12.6" hidden="1"/>
    <row r="18285" ht="12.6" hidden="1"/>
    <row r="18286" ht="12.6" hidden="1"/>
    <row r="18287" ht="12.6" hidden="1"/>
    <row r="18288" ht="12.6" hidden="1"/>
    <row r="18289" ht="12.6" hidden="1"/>
    <row r="18290" ht="12.6" hidden="1"/>
    <row r="18291" ht="12.6" hidden="1"/>
    <row r="18292" ht="12.6" hidden="1"/>
    <row r="18293" ht="12.6" hidden="1"/>
    <row r="18294" ht="12.6" hidden="1"/>
    <row r="18295" ht="12.6" hidden="1"/>
    <row r="18296" ht="12.6" hidden="1"/>
    <row r="18297" ht="12.6" hidden="1"/>
    <row r="18298" ht="12.6" hidden="1"/>
    <row r="18299" ht="12.6" hidden="1"/>
    <row r="18300" ht="12.6" hidden="1"/>
    <row r="18301" ht="12.6" hidden="1"/>
    <row r="18302" ht="12.6" hidden="1"/>
    <row r="18303" ht="12.6" hidden="1"/>
    <row r="18304" ht="12.6" hidden="1"/>
    <row r="18305" ht="12.6" hidden="1"/>
    <row r="18306" ht="12.6" hidden="1"/>
    <row r="18307" ht="12.6" hidden="1"/>
    <row r="18308" ht="12.6" hidden="1"/>
    <row r="18309" ht="12.6" hidden="1"/>
    <row r="18310" ht="12.6" hidden="1"/>
    <row r="18311" ht="12.6" hidden="1"/>
    <row r="18312" ht="12.6" hidden="1"/>
    <row r="18313" ht="12.6" hidden="1"/>
    <row r="18314" ht="12.6" hidden="1"/>
    <row r="18315" ht="12.6" hidden="1"/>
    <row r="18316" ht="12.6" hidden="1"/>
    <row r="18317" ht="12.6" hidden="1"/>
    <row r="18318" ht="12.6" hidden="1"/>
    <row r="18319" ht="12.6" hidden="1"/>
    <row r="18320" ht="12.6" hidden="1"/>
    <row r="18321" ht="12.6" hidden="1"/>
    <row r="18322" ht="12.6" hidden="1"/>
    <row r="18323" ht="12.6" hidden="1"/>
    <row r="18324" ht="12.6" hidden="1"/>
    <row r="18325" ht="12.6" hidden="1"/>
    <row r="18326" ht="12.6" hidden="1"/>
    <row r="18327" ht="12.6" hidden="1"/>
    <row r="18328" ht="12.6" hidden="1"/>
    <row r="18329" ht="12.6" hidden="1"/>
    <row r="18330" ht="12.6" hidden="1"/>
    <row r="18331" ht="12.6" hidden="1"/>
    <row r="18332" ht="12.6" hidden="1"/>
    <row r="18333" ht="12.6" hidden="1"/>
    <row r="18334" ht="12.6" hidden="1"/>
    <row r="18335" ht="12.6" hidden="1"/>
    <row r="18336" ht="12.6" hidden="1"/>
    <row r="18337" ht="12.6" hidden="1"/>
    <row r="18338" ht="12.6" hidden="1"/>
    <row r="18339" ht="12.6" hidden="1"/>
    <row r="18340" ht="12.6" hidden="1"/>
    <row r="18341" ht="12.6" hidden="1"/>
    <row r="18342" ht="12.6" hidden="1"/>
    <row r="18343" ht="12.6" hidden="1"/>
    <row r="18344" ht="12.6" hidden="1"/>
    <row r="18345" ht="12.6" hidden="1"/>
    <row r="18346" ht="12.6" hidden="1"/>
    <row r="18347" ht="12.6" hidden="1"/>
    <row r="18348" ht="12.6" hidden="1"/>
    <row r="18349" ht="12.6" hidden="1"/>
    <row r="18350" ht="12.6" hidden="1"/>
    <row r="18351" ht="12.6" hidden="1"/>
    <row r="18352" ht="12.6" hidden="1"/>
    <row r="18353" ht="12.6" hidden="1"/>
    <row r="18354" ht="12.6" hidden="1"/>
    <row r="18355" ht="12.6" hidden="1"/>
    <row r="18356" ht="12.6" hidden="1"/>
    <row r="18357" ht="12.6" hidden="1"/>
    <row r="18358" ht="12.6" hidden="1"/>
    <row r="18359" ht="12.6" hidden="1"/>
    <row r="18360" ht="12.6" hidden="1"/>
    <row r="18361" ht="12.6" hidden="1"/>
    <row r="18362" ht="12.6" hidden="1"/>
    <row r="18363" ht="12.6" hidden="1"/>
    <row r="18364" ht="12.6" hidden="1"/>
    <row r="18365" ht="12.6" hidden="1"/>
    <row r="18366" ht="12.6" hidden="1"/>
    <row r="18367" ht="12.6" hidden="1"/>
    <row r="18368" ht="12.6" hidden="1"/>
    <row r="18369" ht="12.6" hidden="1"/>
    <row r="18370" ht="12.6" hidden="1"/>
    <row r="18371" ht="12.6" hidden="1"/>
    <row r="18372" ht="12.6" hidden="1"/>
    <row r="18373" ht="12.6" hidden="1"/>
    <row r="18374" ht="12.6" hidden="1"/>
    <row r="18375" ht="12.6" hidden="1"/>
    <row r="18376" ht="12.6" hidden="1"/>
    <row r="18377" ht="12.6" hidden="1"/>
    <row r="18378" ht="12.6" hidden="1"/>
    <row r="18379" ht="12.6" hidden="1"/>
    <row r="18380" ht="12.6" hidden="1"/>
    <row r="18381" ht="12.6" hidden="1"/>
    <row r="18382" ht="12.6" hidden="1"/>
    <row r="18383" ht="12.6" hidden="1"/>
    <row r="18384" ht="12.6" hidden="1"/>
    <row r="18385" ht="12.6" hidden="1"/>
    <row r="18386" ht="12.6" hidden="1"/>
    <row r="18387" ht="12.6" hidden="1"/>
    <row r="18388" ht="12.6" hidden="1"/>
    <row r="18389" ht="12.6" hidden="1"/>
    <row r="18390" ht="12.6" hidden="1"/>
    <row r="18391" ht="12.6" hidden="1"/>
    <row r="18392" ht="12.6" hidden="1"/>
    <row r="18393" ht="12.6" hidden="1"/>
    <row r="18394" ht="12.6" hidden="1"/>
    <row r="18395" ht="12.6" hidden="1"/>
    <row r="18396" ht="12.6" hidden="1"/>
    <row r="18397" ht="12.6" hidden="1"/>
    <row r="18398" ht="12.6" hidden="1"/>
    <row r="18399" ht="12.6" hidden="1"/>
    <row r="18400" ht="12.6" hidden="1"/>
    <row r="18401" ht="12.6" hidden="1"/>
    <row r="18402" ht="12.6" hidden="1"/>
    <row r="18403" ht="12.6" hidden="1"/>
    <row r="18404" ht="12.6" hidden="1"/>
    <row r="18405" ht="12.6" hidden="1"/>
    <row r="18406" ht="12.6" hidden="1"/>
    <row r="18407" ht="12.6" hidden="1"/>
    <row r="18408" ht="12.6" hidden="1"/>
    <row r="18409" ht="12.6" hidden="1"/>
    <row r="18410" ht="12.6" hidden="1"/>
    <row r="18411" ht="12.6" hidden="1"/>
    <row r="18412" ht="12.6" hidden="1"/>
    <row r="18413" ht="12.6" hidden="1"/>
    <row r="18414" ht="12.6" hidden="1"/>
    <row r="18415" ht="12.6" hidden="1"/>
    <row r="18416" ht="12.6" hidden="1"/>
    <row r="18417" ht="12.6" hidden="1"/>
    <row r="18418" ht="12.6" hidden="1"/>
    <row r="18419" ht="12.6" hidden="1"/>
    <row r="18420" ht="12.6" hidden="1"/>
    <row r="18421" ht="12.6" hidden="1"/>
    <row r="18422" ht="12.6" hidden="1"/>
    <row r="18423" ht="12.6" hidden="1"/>
    <row r="18424" ht="12.6" hidden="1"/>
    <row r="18425" ht="12.6" hidden="1"/>
    <row r="18426" ht="12.6" hidden="1"/>
    <row r="18427" ht="12.6" hidden="1"/>
    <row r="18428" ht="12.6" hidden="1"/>
    <row r="18429" ht="12.6" hidden="1"/>
    <row r="18430" ht="12.6" hidden="1"/>
    <row r="18431" ht="12.6" hidden="1"/>
    <row r="18432" ht="12.6" hidden="1"/>
    <row r="18433" ht="12.6" hidden="1"/>
    <row r="18434" ht="12.6" hidden="1"/>
    <row r="18435" ht="12.6" hidden="1"/>
    <row r="18436" ht="12.6" hidden="1"/>
    <row r="18437" ht="12.6" hidden="1"/>
    <row r="18438" ht="12.6" hidden="1"/>
    <row r="18439" ht="12.6" hidden="1"/>
    <row r="18440" ht="12.6" hidden="1"/>
    <row r="18441" ht="12.6" hidden="1"/>
    <row r="18442" ht="12.6" hidden="1"/>
    <row r="18443" ht="12.6" hidden="1"/>
    <row r="18444" ht="12.6" hidden="1"/>
    <row r="18445" ht="12.6" hidden="1"/>
    <row r="18446" ht="12.6" hidden="1"/>
    <row r="18447" ht="12.6" hidden="1"/>
    <row r="18448" ht="12.6" hidden="1"/>
    <row r="18449" ht="12.6" hidden="1"/>
    <row r="18450" ht="12.6" hidden="1"/>
    <row r="18451" ht="12.6" hidden="1"/>
    <row r="18452" ht="12.6" hidden="1"/>
    <row r="18453" ht="12.6" hidden="1"/>
    <row r="18454" ht="12.6" hidden="1"/>
    <row r="18455" ht="12.6" hidden="1"/>
    <row r="18456" ht="12.6" hidden="1"/>
    <row r="18457" ht="12.6" hidden="1"/>
    <row r="18458" ht="12.6" hidden="1"/>
    <row r="18459" ht="12.6" hidden="1"/>
    <row r="18460" ht="12.6" hidden="1"/>
    <row r="18461" ht="12.6" hidden="1"/>
    <row r="18462" ht="12.6" hidden="1"/>
    <row r="18463" ht="12.6" hidden="1"/>
    <row r="18464" ht="12.6" hidden="1"/>
    <row r="18465" ht="12.6" hidden="1"/>
    <row r="18466" ht="12.6" hidden="1"/>
    <row r="18467" ht="12.6" hidden="1"/>
    <row r="18468" ht="12.6" hidden="1"/>
    <row r="18469" ht="12.6" hidden="1"/>
    <row r="18470" ht="12.6" hidden="1"/>
    <row r="18471" ht="12.6" hidden="1"/>
    <row r="18472" ht="12.6" hidden="1"/>
    <row r="18473" ht="12.6" hidden="1"/>
    <row r="18474" ht="12.6" hidden="1"/>
    <row r="18475" ht="12.6" hidden="1"/>
    <row r="18476" ht="12.6" hidden="1"/>
    <row r="18477" ht="12.6" hidden="1"/>
    <row r="18478" ht="12.6" hidden="1"/>
    <row r="18479" ht="12.6" hidden="1"/>
    <row r="18480" ht="12.6" hidden="1"/>
    <row r="18481" ht="12.6" hidden="1"/>
    <row r="18482" ht="12.6" hidden="1"/>
    <row r="18483" ht="12.6" hidden="1"/>
    <row r="18484" ht="12.6" hidden="1"/>
    <row r="18485" ht="12.6" hidden="1"/>
    <row r="18486" ht="12.6" hidden="1"/>
    <row r="18487" ht="12.6" hidden="1"/>
    <row r="18488" ht="12.6" hidden="1"/>
    <row r="18489" ht="12.6" hidden="1"/>
    <row r="18490" ht="12.6" hidden="1"/>
    <row r="18491" ht="12.6" hidden="1"/>
    <row r="18492" ht="12.6" hidden="1"/>
    <row r="18493" ht="12.6" hidden="1"/>
    <row r="18494" ht="12.6" hidden="1"/>
    <row r="18495" ht="12.6" hidden="1"/>
    <row r="18496" ht="12.6" hidden="1"/>
    <row r="18497" ht="12.6" hidden="1"/>
    <row r="18498" ht="12.6" hidden="1"/>
    <row r="18499" ht="12.6" hidden="1"/>
    <row r="18500" ht="12.6" hidden="1"/>
    <row r="18501" ht="12.6" hidden="1"/>
    <row r="18502" ht="12.6" hidden="1"/>
    <row r="18503" ht="12.6" hidden="1"/>
    <row r="18504" ht="12.6" hidden="1"/>
    <row r="18505" ht="12.6" hidden="1"/>
    <row r="18506" ht="12.6" hidden="1"/>
    <row r="18507" ht="12.6" hidden="1"/>
    <row r="18508" ht="12.6" hidden="1"/>
    <row r="18509" ht="12.6" hidden="1"/>
    <row r="18510" ht="12.6" hidden="1"/>
    <row r="18511" ht="12.6" hidden="1"/>
    <row r="18512" ht="12.6" hidden="1"/>
    <row r="18513" ht="12.6" hidden="1"/>
    <row r="18514" ht="12.6" hidden="1"/>
    <row r="18515" ht="12.6" hidden="1"/>
    <row r="18516" ht="12.6" hidden="1"/>
    <row r="18517" ht="12.6" hidden="1"/>
    <row r="18518" ht="12.6" hidden="1"/>
    <row r="18519" ht="12.6" hidden="1"/>
    <row r="18520" ht="12.6" hidden="1"/>
    <row r="18521" ht="12.6" hidden="1"/>
    <row r="18522" ht="12.6" hidden="1"/>
    <row r="18523" ht="12.6" hidden="1"/>
    <row r="18524" ht="12.6" hidden="1"/>
    <row r="18525" ht="12.6" hidden="1"/>
    <row r="18526" ht="12.6" hidden="1"/>
    <row r="18527" ht="12.6" hidden="1"/>
    <row r="18528" ht="12.6" hidden="1"/>
    <row r="18529" ht="12.6" hidden="1"/>
    <row r="18530" ht="12.6" hidden="1"/>
    <row r="18531" ht="12.6" hidden="1"/>
    <row r="18532" ht="12.6" hidden="1"/>
    <row r="18533" ht="12.6" hidden="1"/>
    <row r="18534" ht="12.6" hidden="1"/>
    <row r="18535" ht="12.6" hidden="1"/>
    <row r="18536" ht="12.6" hidden="1"/>
    <row r="18537" ht="12.6" hidden="1"/>
    <row r="18538" ht="12.6" hidden="1"/>
    <row r="18539" ht="12.6" hidden="1"/>
    <row r="18540" ht="12.6" hidden="1"/>
    <row r="18541" ht="12.6" hidden="1"/>
    <row r="18542" ht="12.6" hidden="1"/>
    <row r="18543" ht="12.6" hidden="1"/>
    <row r="18544" ht="12.6" hidden="1"/>
    <row r="18545" ht="12.6" hidden="1"/>
    <row r="18546" ht="12.6" hidden="1"/>
    <row r="18547" ht="12.6" hidden="1"/>
    <row r="18548" ht="12.6" hidden="1"/>
    <row r="18549" ht="12.6" hidden="1"/>
    <row r="18550" ht="12.6" hidden="1"/>
    <row r="18551" ht="12.6" hidden="1"/>
    <row r="18552" ht="12.6" hidden="1"/>
    <row r="18553" ht="12.6" hidden="1"/>
    <row r="18554" ht="12.6" hidden="1"/>
    <row r="18555" ht="12.6" hidden="1"/>
    <row r="18556" ht="12.6" hidden="1"/>
    <row r="18557" ht="12.6" hidden="1"/>
    <row r="18558" ht="12.6" hidden="1"/>
    <row r="18559" ht="12.6" hidden="1"/>
    <row r="18560" ht="12.6" hidden="1"/>
    <row r="18561" ht="12.6" hidden="1"/>
    <row r="18562" ht="12.6" hidden="1"/>
    <row r="18563" ht="12.6" hidden="1"/>
    <row r="18564" ht="12.6" hidden="1"/>
    <row r="18565" ht="12.6" hidden="1"/>
    <row r="18566" ht="12.6" hidden="1"/>
    <row r="18567" ht="12.6" hidden="1"/>
    <row r="18568" ht="12.6" hidden="1"/>
    <row r="18569" ht="12.6" hidden="1"/>
    <row r="18570" ht="12.6" hidden="1"/>
    <row r="18571" ht="12.6" hidden="1"/>
    <row r="18572" ht="12.6" hidden="1"/>
    <row r="18573" ht="12.6" hidden="1"/>
    <row r="18574" ht="12.6" hidden="1"/>
    <row r="18575" ht="12.6" hidden="1"/>
    <row r="18576" ht="12.6" hidden="1"/>
    <row r="18577" ht="12.6" hidden="1"/>
    <row r="18578" ht="12.6" hidden="1"/>
    <row r="18579" ht="12.6" hidden="1"/>
    <row r="18580" ht="12.6" hidden="1"/>
    <row r="18581" ht="12.6" hidden="1"/>
    <row r="18582" ht="12.6" hidden="1"/>
    <row r="18583" ht="12.6" hidden="1"/>
    <row r="18584" ht="12.6" hidden="1"/>
    <row r="18585" ht="12.6" hidden="1"/>
    <row r="18586" ht="12.6" hidden="1"/>
    <row r="18587" ht="12.6" hidden="1"/>
    <row r="18588" ht="12.6" hidden="1"/>
    <row r="18589" ht="12.6" hidden="1"/>
    <row r="18590" ht="12.6" hidden="1"/>
    <row r="18591" ht="12.6" hidden="1"/>
    <row r="18592" ht="12.6" hidden="1"/>
    <row r="18593" ht="12.6" hidden="1"/>
    <row r="18594" ht="12.6" hidden="1"/>
    <row r="18595" ht="12.6" hidden="1"/>
    <row r="18596" ht="12.6" hidden="1"/>
    <row r="18597" ht="12.6" hidden="1"/>
    <row r="18598" ht="12.6" hidden="1"/>
    <row r="18599" ht="12.6" hidden="1"/>
    <row r="18600" ht="12.6" hidden="1"/>
    <row r="18601" ht="12.6" hidden="1"/>
    <row r="18602" ht="12.6" hidden="1"/>
    <row r="18603" ht="12.6" hidden="1"/>
    <row r="18604" ht="12.6" hidden="1"/>
    <row r="18605" ht="12.6" hidden="1"/>
    <row r="18606" ht="12.6" hidden="1"/>
    <row r="18607" ht="12.6" hidden="1"/>
    <row r="18608" ht="12.6" hidden="1"/>
    <row r="18609" ht="12.6" hidden="1"/>
    <row r="18610" ht="12.6" hidden="1"/>
    <row r="18611" ht="12.6" hidden="1"/>
    <row r="18612" ht="12.6" hidden="1"/>
    <row r="18613" ht="12.6" hidden="1"/>
    <row r="18614" ht="12.6" hidden="1"/>
    <row r="18615" ht="12.6" hidden="1"/>
    <row r="18616" ht="12.6" hidden="1"/>
    <row r="18617" ht="12.6" hidden="1"/>
    <row r="18618" ht="12.6" hidden="1"/>
    <row r="18619" ht="12.6" hidden="1"/>
    <row r="18620" ht="12.6" hidden="1"/>
    <row r="18621" ht="12.6" hidden="1"/>
    <row r="18622" ht="12.6" hidden="1"/>
    <row r="18623" ht="12.6" hidden="1"/>
    <row r="18624" ht="12.6" hidden="1"/>
    <row r="18625" ht="12.6" hidden="1"/>
    <row r="18626" ht="12.6" hidden="1"/>
    <row r="18627" ht="12.6" hidden="1"/>
    <row r="18628" ht="12.6" hidden="1"/>
    <row r="18629" ht="12.6" hidden="1"/>
    <row r="18630" ht="12.6" hidden="1"/>
    <row r="18631" ht="12.6" hidden="1"/>
    <row r="18632" ht="12.6" hidden="1"/>
    <row r="18633" ht="12.6" hidden="1"/>
    <row r="18634" ht="12.6" hidden="1"/>
    <row r="18635" ht="12.6" hidden="1"/>
    <row r="18636" ht="12.6" hidden="1"/>
    <row r="18637" ht="12.6" hidden="1"/>
    <row r="18638" ht="12.6" hidden="1"/>
    <row r="18639" ht="12.6" hidden="1"/>
    <row r="18640" ht="12.6" hidden="1"/>
    <row r="18641" ht="12.6" hidden="1"/>
    <row r="18642" ht="12.6" hidden="1"/>
    <row r="18643" ht="12.6" hidden="1"/>
    <row r="18644" ht="12.6" hidden="1"/>
    <row r="18645" ht="12.6" hidden="1"/>
    <row r="18646" ht="12.6" hidden="1"/>
    <row r="18647" ht="12.6" hidden="1"/>
    <row r="18648" ht="12.6" hidden="1"/>
    <row r="18649" ht="12.6" hidden="1"/>
    <row r="18650" ht="12.6" hidden="1"/>
    <row r="18651" ht="12.6" hidden="1"/>
    <row r="18652" ht="12.6" hidden="1"/>
    <row r="18653" ht="12.6" hidden="1"/>
    <row r="18654" ht="12.6" hidden="1"/>
    <row r="18655" ht="12.6" hidden="1"/>
    <row r="18656" ht="12.6" hidden="1"/>
    <row r="18657" ht="12.6" hidden="1"/>
    <row r="18658" ht="12.6" hidden="1"/>
    <row r="18659" ht="12.6" hidden="1"/>
    <row r="18660" ht="12.6" hidden="1"/>
    <row r="18661" ht="12.6" hidden="1"/>
    <row r="18662" ht="12.6" hidden="1"/>
    <row r="18663" ht="12.6" hidden="1"/>
    <row r="18664" ht="12.6" hidden="1"/>
    <row r="18665" ht="12.6" hidden="1"/>
    <row r="18666" ht="12.6" hidden="1"/>
    <row r="18667" ht="12.6" hidden="1"/>
    <row r="18668" ht="12.6" hidden="1"/>
    <row r="18669" ht="12.6" hidden="1"/>
    <row r="18670" ht="12.6" hidden="1"/>
    <row r="18671" ht="12.6" hidden="1"/>
    <row r="18672" ht="12.6" hidden="1"/>
    <row r="18673" ht="12.6" hidden="1"/>
    <row r="18674" ht="12.6" hidden="1"/>
    <row r="18675" ht="12.6" hidden="1"/>
    <row r="18676" ht="12.6" hidden="1"/>
    <row r="18677" ht="12.6" hidden="1"/>
    <row r="18678" ht="12.6" hidden="1"/>
    <row r="18679" ht="12.6" hidden="1"/>
    <row r="18680" ht="12.6" hidden="1"/>
    <row r="18681" ht="12.6" hidden="1"/>
    <row r="18682" ht="12.6" hidden="1"/>
    <row r="18683" ht="12.6" hidden="1"/>
    <row r="18684" ht="12.6" hidden="1"/>
    <row r="18685" ht="12.6" hidden="1"/>
    <row r="18686" ht="12.6" hidden="1"/>
    <row r="18687" ht="12.6" hidden="1"/>
    <row r="18688" ht="12.6" hidden="1"/>
    <row r="18689" ht="12.6" hidden="1"/>
    <row r="18690" ht="12.6" hidden="1"/>
    <row r="18691" ht="12.6" hidden="1"/>
    <row r="18692" ht="12.6" hidden="1"/>
    <row r="18693" ht="12.6" hidden="1"/>
    <row r="18694" ht="12.6" hidden="1"/>
    <row r="18695" ht="12.6" hidden="1"/>
    <row r="18696" ht="12.6" hidden="1"/>
    <row r="18697" ht="12.6" hidden="1"/>
    <row r="18698" ht="12.6" hidden="1"/>
    <row r="18699" ht="12.6" hidden="1"/>
    <row r="18700" ht="12.6" hidden="1"/>
    <row r="18701" ht="12.6" hidden="1"/>
    <row r="18702" ht="12.6" hidden="1"/>
    <row r="18703" ht="12.6" hidden="1"/>
    <row r="18704" ht="12.6" hidden="1"/>
    <row r="18705" ht="12.6" hidden="1"/>
    <row r="18706" ht="12.6" hidden="1"/>
    <row r="18707" ht="12.6" hidden="1"/>
    <row r="18708" ht="12.6" hidden="1"/>
    <row r="18709" ht="12.6" hidden="1"/>
    <row r="18710" ht="12.6" hidden="1"/>
    <row r="18711" ht="12.6" hidden="1"/>
    <row r="18712" ht="12.6" hidden="1"/>
    <row r="18713" ht="12.6" hidden="1"/>
    <row r="18714" ht="12.6" hidden="1"/>
    <row r="18715" ht="12.6" hidden="1"/>
    <row r="18716" ht="12.6" hidden="1"/>
    <row r="18717" ht="12.6" hidden="1"/>
    <row r="18718" ht="12.6" hidden="1"/>
    <row r="18719" ht="12.6" hidden="1"/>
    <row r="18720" ht="12.6" hidden="1"/>
    <row r="18721" ht="12.6" hidden="1"/>
    <row r="18722" ht="12.6" hidden="1"/>
    <row r="18723" ht="12.6" hidden="1"/>
    <row r="18724" ht="12.6" hidden="1"/>
    <row r="18725" ht="12.6" hidden="1"/>
    <row r="18726" ht="12.6" hidden="1"/>
    <row r="18727" ht="12.6" hidden="1"/>
    <row r="18728" ht="12.6" hidden="1"/>
    <row r="18729" ht="12.6" hidden="1"/>
    <row r="18730" ht="12.6" hidden="1"/>
    <row r="18731" ht="12.6" hidden="1"/>
    <row r="18732" ht="12.6" hidden="1"/>
    <row r="18733" ht="12.6" hidden="1"/>
    <row r="18734" ht="12.6" hidden="1"/>
    <row r="18735" ht="12.6" hidden="1"/>
    <row r="18736" ht="12.6" hidden="1"/>
    <row r="18737" ht="12.6" hidden="1"/>
    <row r="18738" ht="12.6" hidden="1"/>
    <row r="18739" ht="12.6" hidden="1"/>
    <row r="18740" ht="12.6" hidden="1"/>
    <row r="18741" ht="12.6" hidden="1"/>
    <row r="18742" ht="12.6" hidden="1"/>
    <row r="18743" ht="12.6" hidden="1"/>
    <row r="18744" ht="12.6" hidden="1"/>
    <row r="18745" ht="12.6" hidden="1"/>
    <row r="18746" ht="12.6" hidden="1"/>
    <row r="18747" ht="12.6" hidden="1"/>
    <row r="18748" ht="12.6" hidden="1"/>
    <row r="18749" ht="12.6" hidden="1"/>
    <row r="18750" ht="12.6" hidden="1"/>
    <row r="18751" ht="12.6" hidden="1"/>
    <row r="18752" ht="12.6" hidden="1"/>
    <row r="18753" ht="12.6" hidden="1"/>
    <row r="18754" ht="12.6" hidden="1"/>
    <row r="18755" ht="12.6" hidden="1"/>
    <row r="18756" ht="12.6" hidden="1"/>
    <row r="18757" ht="12.6" hidden="1"/>
    <row r="18758" ht="12.6" hidden="1"/>
    <row r="18759" ht="12.6" hidden="1"/>
    <row r="18760" ht="12.6" hidden="1"/>
    <row r="18761" ht="12.6" hidden="1"/>
    <row r="18762" ht="12.6" hidden="1"/>
    <row r="18763" ht="12.6" hidden="1"/>
    <row r="18764" ht="12.6" hidden="1"/>
    <row r="18765" ht="12.6" hidden="1"/>
    <row r="18766" ht="12.6" hidden="1"/>
    <row r="18767" ht="12.6" hidden="1"/>
    <row r="18768" ht="12.6" hidden="1"/>
    <row r="18769" ht="12.6" hidden="1"/>
    <row r="18770" ht="12.6" hidden="1"/>
    <row r="18771" ht="12.6" hidden="1"/>
    <row r="18772" ht="12.6" hidden="1"/>
    <row r="18773" ht="12.6" hidden="1"/>
    <row r="18774" ht="12.6" hidden="1"/>
    <row r="18775" ht="12.6" hidden="1"/>
    <row r="18776" ht="12.6" hidden="1"/>
    <row r="18777" ht="12.6" hidden="1"/>
    <row r="18778" ht="12.6" hidden="1"/>
    <row r="18779" ht="12.6" hidden="1"/>
    <row r="18780" ht="12.6" hidden="1"/>
    <row r="18781" ht="12.6" hidden="1"/>
    <row r="18782" ht="12.6" hidden="1"/>
    <row r="18783" ht="12.6" hidden="1"/>
    <row r="18784" ht="12.6" hidden="1"/>
    <row r="18785" ht="12.6" hidden="1"/>
    <row r="18786" ht="12.6" hidden="1"/>
    <row r="18787" ht="12.6" hidden="1"/>
    <row r="18788" ht="12.6" hidden="1"/>
    <row r="18789" ht="12.6" hidden="1"/>
    <row r="18790" ht="12.6" hidden="1"/>
    <row r="18791" ht="12.6" hidden="1"/>
    <row r="18792" ht="12.6" hidden="1"/>
    <row r="18793" ht="12.6" hidden="1"/>
    <row r="18794" ht="12.6" hidden="1"/>
    <row r="18795" ht="12.6" hidden="1"/>
    <row r="18796" ht="12.6" hidden="1"/>
    <row r="18797" ht="12.6" hidden="1"/>
    <row r="18798" ht="12.6" hidden="1"/>
    <row r="18799" ht="12.6" hidden="1"/>
    <row r="18800" ht="12.6" hidden="1"/>
    <row r="18801" ht="12.6" hidden="1"/>
    <row r="18802" ht="12.6" hidden="1"/>
    <row r="18803" ht="12.6" hidden="1"/>
    <row r="18804" ht="12.6" hidden="1"/>
    <row r="18805" ht="12.6" hidden="1"/>
    <row r="18806" ht="12.6" hidden="1"/>
    <row r="18807" ht="12.6" hidden="1"/>
    <row r="18808" ht="12.6" hidden="1"/>
    <row r="18809" ht="12.6" hidden="1"/>
    <row r="18810" ht="12.6" hidden="1"/>
    <row r="18811" ht="12.6" hidden="1"/>
    <row r="18812" ht="12.6" hidden="1"/>
    <row r="18813" ht="12.6" hidden="1"/>
    <row r="18814" ht="12.6" hidden="1"/>
    <row r="18815" ht="12.6" hidden="1"/>
    <row r="18816" ht="12.6" hidden="1"/>
    <row r="18817" ht="12.6" hidden="1"/>
    <row r="18818" ht="12.6" hidden="1"/>
    <row r="18819" ht="12.6" hidden="1"/>
    <row r="18820" ht="12.6" hidden="1"/>
    <row r="18821" ht="12.6" hidden="1"/>
    <row r="18822" ht="12.6" hidden="1"/>
    <row r="18823" ht="12.6" hidden="1"/>
    <row r="18824" ht="12.6" hidden="1"/>
    <row r="18825" ht="12.6" hidden="1"/>
    <row r="18826" ht="12.6" hidden="1"/>
    <row r="18827" ht="12.6" hidden="1"/>
    <row r="18828" ht="12.6" hidden="1"/>
    <row r="18829" ht="12.6" hidden="1"/>
    <row r="18830" ht="12.6" hidden="1"/>
    <row r="18831" ht="12.6" hidden="1"/>
    <row r="18832" ht="12.6" hidden="1"/>
    <row r="18833" ht="12.6" hidden="1"/>
    <row r="18834" ht="12.6" hidden="1"/>
    <row r="18835" ht="12.6" hidden="1"/>
    <row r="18836" ht="12.6" hidden="1"/>
    <row r="18837" ht="12.6" hidden="1"/>
    <row r="18838" ht="12.6" hidden="1"/>
    <row r="18839" ht="12.6" hidden="1"/>
    <row r="18840" ht="12.6" hidden="1"/>
    <row r="18841" ht="12.6" hidden="1"/>
    <row r="18842" ht="12.6" hidden="1"/>
    <row r="18843" ht="12.6" hidden="1"/>
    <row r="18844" ht="12.6" hidden="1"/>
    <row r="18845" ht="12.6" hidden="1"/>
    <row r="18846" ht="12.6" hidden="1"/>
    <row r="18847" ht="12.6" hidden="1"/>
    <row r="18848" ht="12.6" hidden="1"/>
    <row r="18849" ht="12.6" hidden="1"/>
    <row r="18850" ht="12.6" hidden="1"/>
    <row r="18851" ht="12.6" hidden="1"/>
    <row r="18852" ht="12.6" hidden="1"/>
    <row r="18853" ht="12.6" hidden="1"/>
    <row r="18854" ht="12.6" hidden="1"/>
    <row r="18855" ht="12.6" hidden="1"/>
    <row r="18856" ht="12.6" hidden="1"/>
    <row r="18857" ht="12.6" hidden="1"/>
    <row r="18858" ht="12.6" hidden="1"/>
    <row r="18859" ht="12.6" hidden="1"/>
    <row r="18860" ht="12.6" hidden="1"/>
    <row r="18861" ht="12.6" hidden="1"/>
    <row r="18862" ht="12.6" hidden="1"/>
    <row r="18863" ht="12.6" hidden="1"/>
    <row r="18864" ht="12.6" hidden="1"/>
    <row r="18865" ht="12.6" hidden="1"/>
    <row r="18866" ht="12.6" hidden="1"/>
    <row r="18867" ht="12.6" hidden="1"/>
    <row r="18868" ht="12.6" hidden="1"/>
    <row r="18869" ht="12.6" hidden="1"/>
    <row r="18870" ht="12.6" hidden="1"/>
    <row r="18871" ht="12.6" hidden="1"/>
    <row r="18872" ht="12.6" hidden="1"/>
    <row r="18873" ht="12.6" hidden="1"/>
    <row r="18874" ht="12.6" hidden="1"/>
    <row r="18875" ht="12.6" hidden="1"/>
    <row r="18876" ht="12.6" hidden="1"/>
    <row r="18877" ht="12.6" hidden="1"/>
    <row r="18878" ht="12.6" hidden="1"/>
    <row r="18879" ht="12.6" hidden="1"/>
    <row r="18880" ht="12.6" hidden="1"/>
    <row r="18881" ht="12.6" hidden="1"/>
    <row r="18882" ht="12.6" hidden="1"/>
    <row r="18883" ht="12.6" hidden="1"/>
    <row r="18884" ht="12.6" hidden="1"/>
    <row r="18885" ht="12.6" hidden="1"/>
    <row r="18886" ht="12.6" hidden="1"/>
    <row r="18887" ht="12.6" hidden="1"/>
    <row r="18888" ht="12.6" hidden="1"/>
    <row r="18889" ht="12.6" hidden="1"/>
    <row r="18890" ht="12.6" hidden="1"/>
    <row r="18891" ht="12.6" hidden="1"/>
    <row r="18892" ht="12.6" hidden="1"/>
    <row r="18893" ht="12.6" hidden="1"/>
    <row r="18894" ht="12.6" hidden="1"/>
    <row r="18895" ht="12.6" hidden="1"/>
    <row r="18896" ht="12.6" hidden="1"/>
    <row r="18897" ht="12.6" hidden="1"/>
    <row r="18898" ht="12.6" hidden="1"/>
    <row r="18899" ht="12.6" hidden="1"/>
    <row r="18900" ht="12.6" hidden="1"/>
    <row r="18901" ht="12.6" hidden="1"/>
    <row r="18902" ht="12.6" hidden="1"/>
    <row r="18903" ht="12.6" hidden="1"/>
    <row r="18904" ht="12.6" hidden="1"/>
    <row r="18905" ht="12.6" hidden="1"/>
    <row r="18906" ht="12.6" hidden="1"/>
    <row r="18907" ht="12.6" hidden="1"/>
    <row r="18908" ht="12.6" hidden="1"/>
    <row r="18909" ht="12.6" hidden="1"/>
    <row r="18910" ht="12.6" hidden="1"/>
    <row r="18911" ht="12.6" hidden="1"/>
    <row r="18912" ht="12.6" hidden="1"/>
    <row r="18913" ht="12.6" hidden="1"/>
    <row r="18914" ht="12.6" hidden="1"/>
    <row r="18915" ht="12.6" hidden="1"/>
    <row r="18916" ht="12.6" hidden="1"/>
    <row r="18917" ht="12.6" hidden="1"/>
    <row r="18918" ht="12.6" hidden="1"/>
    <row r="18919" ht="12.6" hidden="1"/>
    <row r="18920" ht="12.6" hidden="1"/>
    <row r="18921" ht="12.6" hidden="1"/>
    <row r="18922" ht="12.6" hidden="1"/>
    <row r="18923" ht="12.6" hidden="1"/>
    <row r="18924" ht="12.6" hidden="1"/>
    <row r="18925" ht="12.6" hidden="1"/>
    <row r="18926" ht="12.6" hidden="1"/>
    <row r="18927" ht="12.6" hidden="1"/>
    <row r="18928" ht="12.6" hidden="1"/>
    <row r="18929" ht="12.6" hidden="1"/>
    <row r="18930" ht="12.6" hidden="1"/>
    <row r="18931" ht="12.6" hidden="1"/>
    <row r="18932" ht="12.6" hidden="1"/>
    <row r="18933" ht="12.6" hidden="1"/>
    <row r="18934" ht="12.6" hidden="1"/>
    <row r="18935" ht="12.6" hidden="1"/>
    <row r="18936" ht="12.6" hidden="1"/>
    <row r="18937" ht="12.6" hidden="1"/>
    <row r="18938" ht="12.6" hidden="1"/>
    <row r="18939" ht="12.6" hidden="1"/>
    <row r="18940" ht="12.6" hidden="1"/>
    <row r="18941" ht="12.6" hidden="1"/>
    <row r="18942" ht="12.6" hidden="1"/>
    <row r="18943" ht="12.6" hidden="1"/>
    <row r="18944" ht="12.6" hidden="1"/>
    <row r="18945" ht="12.6" hidden="1"/>
    <row r="18946" ht="12.6" hidden="1"/>
    <row r="18947" ht="12.6" hidden="1"/>
    <row r="18948" ht="12.6" hidden="1"/>
    <row r="18949" ht="12.6" hidden="1"/>
    <row r="18950" ht="12.6" hidden="1"/>
    <row r="18951" ht="12.6" hidden="1"/>
    <row r="18952" ht="12.6" hidden="1"/>
    <row r="18953" ht="12.6" hidden="1"/>
    <row r="18954" ht="12.6" hidden="1"/>
    <row r="18955" ht="12.6" hidden="1"/>
    <row r="18956" ht="12.6" hidden="1"/>
    <row r="18957" ht="12.6" hidden="1"/>
    <row r="18958" ht="12.6" hidden="1"/>
    <row r="18959" ht="12.6" hidden="1"/>
    <row r="18960" ht="12.6" hidden="1"/>
    <row r="18961" ht="12.6" hidden="1"/>
    <row r="18962" ht="12.6" hidden="1"/>
    <row r="18963" ht="12.6" hidden="1"/>
    <row r="18964" ht="12.6" hidden="1"/>
    <row r="18965" ht="12.6" hidden="1"/>
    <row r="18966" ht="12.6" hidden="1"/>
    <row r="18967" ht="12.6" hidden="1"/>
    <row r="18968" ht="12.6" hidden="1"/>
    <row r="18969" ht="12.6" hidden="1"/>
    <row r="18970" ht="12.6" hidden="1"/>
    <row r="18971" ht="12.6" hidden="1"/>
    <row r="18972" ht="12.6" hidden="1"/>
    <row r="18973" ht="12.6" hidden="1"/>
    <row r="18974" ht="12.6" hidden="1"/>
    <row r="18975" ht="12.6" hidden="1"/>
    <row r="18976" ht="12.6" hidden="1"/>
    <row r="18977" ht="12.6" hidden="1"/>
    <row r="18978" ht="12.6" hidden="1"/>
    <row r="18979" ht="12.6" hidden="1"/>
    <row r="18980" ht="12.6" hidden="1"/>
    <row r="18981" ht="12.6" hidden="1"/>
    <row r="18982" ht="12.6" hidden="1"/>
    <row r="18983" ht="12.6" hidden="1"/>
    <row r="18984" ht="12.6" hidden="1"/>
    <row r="18985" ht="12.6" hidden="1"/>
    <row r="18986" ht="12.6" hidden="1"/>
    <row r="18987" ht="12.6" hidden="1"/>
    <row r="18988" ht="12.6" hidden="1"/>
    <row r="18989" ht="12.6" hidden="1"/>
    <row r="18990" ht="12.6" hidden="1"/>
    <row r="18991" ht="12.6" hidden="1"/>
    <row r="18992" ht="12.6" hidden="1"/>
    <row r="18993" ht="12.6" hidden="1"/>
    <row r="18994" ht="12.6" hidden="1"/>
    <row r="18995" ht="12.6" hidden="1"/>
    <row r="18996" ht="12.6" hidden="1"/>
    <row r="18997" ht="12.6" hidden="1"/>
    <row r="18998" ht="12.6" hidden="1"/>
    <row r="18999" ht="12.6" hidden="1"/>
    <row r="19000" ht="12.6" hidden="1"/>
    <row r="19001" ht="12.6" hidden="1"/>
    <row r="19002" ht="12.6" hidden="1"/>
    <row r="19003" ht="12.6" hidden="1"/>
    <row r="19004" ht="12.6" hidden="1"/>
    <row r="19005" ht="12.6" hidden="1"/>
    <row r="19006" ht="12.6" hidden="1"/>
    <row r="19007" ht="12.6" hidden="1"/>
    <row r="19008" ht="12.6" hidden="1"/>
    <row r="19009" ht="12.6" hidden="1"/>
    <row r="19010" ht="12.6" hidden="1"/>
    <row r="19011" ht="12.6" hidden="1"/>
    <row r="19012" ht="12.6" hidden="1"/>
    <row r="19013" ht="12.6" hidden="1"/>
    <row r="19014" ht="12.6" hidden="1"/>
    <row r="19015" ht="12.6" hidden="1"/>
    <row r="19016" ht="12.6" hidden="1"/>
    <row r="19017" ht="12.6" hidden="1"/>
    <row r="19018" ht="12.6" hidden="1"/>
    <row r="19019" ht="12.6" hidden="1"/>
    <row r="19020" ht="12.6" hidden="1"/>
    <row r="19021" ht="12.6" hidden="1"/>
    <row r="19022" ht="12.6" hidden="1"/>
    <row r="19023" ht="12.6" hidden="1"/>
    <row r="19024" ht="12.6" hidden="1"/>
    <row r="19025" ht="12.6" hidden="1"/>
    <row r="19026" ht="12.6" hidden="1"/>
    <row r="19027" ht="12.6" hidden="1"/>
    <row r="19028" ht="12.6" hidden="1"/>
    <row r="19029" ht="12.6" hidden="1"/>
    <row r="19030" ht="12.6" hidden="1"/>
    <row r="19031" ht="12.6" hidden="1"/>
    <row r="19032" ht="12.6" hidden="1"/>
    <row r="19033" ht="12.6" hidden="1"/>
    <row r="19034" ht="12.6" hidden="1"/>
    <row r="19035" ht="12.6" hidden="1"/>
    <row r="19036" ht="12.6" hidden="1"/>
    <row r="19037" ht="12.6" hidden="1"/>
    <row r="19038" ht="12.6" hidden="1"/>
    <row r="19039" ht="12.6" hidden="1"/>
    <row r="19040" ht="12.6" hidden="1"/>
    <row r="19041" ht="12.6" hidden="1"/>
    <row r="19042" ht="12.6" hidden="1"/>
    <row r="19043" ht="12.6" hidden="1"/>
    <row r="19044" ht="12.6" hidden="1"/>
    <row r="19045" ht="12.6" hidden="1"/>
    <row r="19046" ht="12.6" hidden="1"/>
    <row r="19047" ht="12.6" hidden="1"/>
    <row r="19048" ht="12.6" hidden="1"/>
    <row r="19049" ht="12.6" hidden="1"/>
    <row r="19050" ht="12.6" hidden="1"/>
    <row r="19051" ht="12.6" hidden="1"/>
    <row r="19052" ht="12.6" hidden="1"/>
    <row r="19053" ht="12.6" hidden="1"/>
    <row r="19054" ht="12.6" hidden="1"/>
    <row r="19055" ht="12.6" hidden="1"/>
    <row r="19056" ht="12.6" hidden="1"/>
    <row r="19057" ht="12.6" hidden="1"/>
    <row r="19058" ht="12.6" hidden="1"/>
    <row r="19059" ht="12.6" hidden="1"/>
    <row r="19060" ht="12.6" hidden="1"/>
    <row r="19061" ht="12.6" hidden="1"/>
    <row r="19062" ht="12.6" hidden="1"/>
    <row r="19063" ht="12.6" hidden="1"/>
    <row r="19064" ht="12.6" hidden="1"/>
    <row r="19065" ht="12.6" hidden="1"/>
    <row r="19066" ht="12.6" hidden="1"/>
    <row r="19067" ht="12.6" hidden="1"/>
    <row r="19068" ht="12.6" hidden="1"/>
    <row r="19069" ht="12.6" hidden="1"/>
    <row r="19070" ht="12.6" hidden="1"/>
    <row r="19071" ht="12.6" hidden="1"/>
    <row r="19072" ht="12.6" hidden="1"/>
    <row r="19073" ht="12.6" hidden="1"/>
    <row r="19074" ht="12.6" hidden="1"/>
    <row r="19075" ht="12.6" hidden="1"/>
    <row r="19076" ht="12.6" hidden="1"/>
    <row r="19077" ht="12.6" hidden="1"/>
    <row r="19078" ht="12.6" hidden="1"/>
    <row r="19079" ht="12.6" hidden="1"/>
    <row r="19080" ht="12.6" hidden="1"/>
    <row r="19081" ht="12.6" hidden="1"/>
    <row r="19082" ht="12.6" hidden="1"/>
    <row r="19083" ht="12.6" hidden="1"/>
    <row r="19084" ht="12.6" hidden="1"/>
    <row r="19085" ht="12.6" hidden="1"/>
    <row r="19086" ht="12.6" hidden="1"/>
    <row r="19087" ht="12.6" hidden="1"/>
    <row r="19088" ht="12.6" hidden="1"/>
    <row r="19089" ht="12.6" hidden="1"/>
    <row r="19090" ht="12.6" hidden="1"/>
    <row r="19091" ht="12.6" hidden="1"/>
    <row r="19092" ht="12.6" hidden="1"/>
    <row r="19093" ht="12.6" hidden="1"/>
    <row r="19094" ht="12.6" hidden="1"/>
    <row r="19095" ht="12.6" hidden="1"/>
    <row r="19096" ht="12.6" hidden="1"/>
    <row r="19097" ht="12.6" hidden="1"/>
    <row r="19098" ht="12.6" hidden="1"/>
    <row r="19099" ht="12.6" hidden="1"/>
    <row r="19100" ht="12.6" hidden="1"/>
    <row r="19101" ht="12.6" hidden="1"/>
    <row r="19102" ht="12.6" hidden="1"/>
    <row r="19103" ht="12.6" hidden="1"/>
    <row r="19104" ht="12.6" hidden="1"/>
    <row r="19105" ht="12.6" hidden="1"/>
    <row r="19106" ht="12.6" hidden="1"/>
    <row r="19107" ht="12.6" hidden="1"/>
    <row r="19108" ht="12.6" hidden="1"/>
    <row r="19109" ht="12.6" hidden="1"/>
    <row r="19110" ht="12.6" hidden="1"/>
    <row r="19111" ht="12.6" hidden="1"/>
    <row r="19112" ht="12.6" hidden="1"/>
    <row r="19113" ht="12.6" hidden="1"/>
    <row r="19114" ht="12.6" hidden="1"/>
    <row r="19115" ht="12.6" hidden="1"/>
    <row r="19116" ht="12.6" hidden="1"/>
    <row r="19117" ht="12.6" hidden="1"/>
    <row r="19118" ht="12.6" hidden="1"/>
    <row r="19119" ht="12.6" hidden="1"/>
    <row r="19120" ht="12.6" hidden="1"/>
    <row r="19121" ht="12.6" hidden="1"/>
    <row r="19122" ht="12.6" hidden="1"/>
    <row r="19123" ht="12.6" hidden="1"/>
    <row r="19124" ht="12.6" hidden="1"/>
    <row r="19125" ht="12.6" hidden="1"/>
    <row r="19126" ht="12.6" hidden="1"/>
    <row r="19127" ht="12.6" hidden="1"/>
    <row r="19128" ht="12.6" hidden="1"/>
    <row r="19129" ht="12.6" hidden="1"/>
    <row r="19130" ht="12.6" hidden="1"/>
    <row r="19131" ht="12.6" hidden="1"/>
    <row r="19132" ht="12.6" hidden="1"/>
    <row r="19133" ht="12.6" hidden="1"/>
    <row r="19134" ht="12.6" hidden="1"/>
    <row r="19135" ht="12.6" hidden="1"/>
    <row r="19136" ht="12.6" hidden="1"/>
    <row r="19137" ht="12.6" hidden="1"/>
    <row r="19138" ht="12.6" hidden="1"/>
    <row r="19139" ht="12.6" hidden="1"/>
    <row r="19140" ht="12.6" hidden="1"/>
    <row r="19141" ht="12.6" hidden="1"/>
    <row r="19142" ht="12.6" hidden="1"/>
    <row r="19143" ht="12.6" hidden="1"/>
    <row r="19144" ht="12.6" hidden="1"/>
    <row r="19145" ht="12.6" hidden="1"/>
    <row r="19146" ht="12.6" hidden="1"/>
    <row r="19147" ht="12.6" hidden="1"/>
    <row r="19148" ht="12.6" hidden="1"/>
    <row r="19149" ht="12.6" hidden="1"/>
    <row r="19150" ht="12.6" hidden="1"/>
    <row r="19151" ht="12.6" hidden="1"/>
    <row r="19152" ht="12.6" hidden="1"/>
    <row r="19153" ht="12.6" hidden="1"/>
    <row r="19154" ht="12.6" hidden="1"/>
    <row r="19155" ht="12.6" hidden="1"/>
    <row r="19156" ht="12.6" hidden="1"/>
    <row r="19157" ht="12.6" hidden="1"/>
    <row r="19158" ht="12.6" hidden="1"/>
    <row r="19159" ht="12.6" hidden="1"/>
    <row r="19160" ht="12.6" hidden="1"/>
    <row r="19161" ht="12.6" hidden="1"/>
    <row r="19162" ht="12.6" hidden="1"/>
    <row r="19163" ht="12.6" hidden="1"/>
    <row r="19164" ht="12.6" hidden="1"/>
    <row r="19165" ht="12.6" hidden="1"/>
    <row r="19166" ht="12.6" hidden="1"/>
    <row r="19167" ht="12.6" hidden="1"/>
    <row r="19168" ht="12.6" hidden="1"/>
    <row r="19169" ht="12.6" hidden="1"/>
    <row r="19170" ht="12.6" hidden="1"/>
    <row r="19171" ht="12.6" hidden="1"/>
    <row r="19172" ht="12.6" hidden="1"/>
    <row r="19173" ht="12.6" hidden="1"/>
    <row r="19174" ht="12.6" hidden="1"/>
    <row r="19175" ht="12.6" hidden="1"/>
    <row r="19176" ht="12.6" hidden="1"/>
    <row r="19177" ht="12.6" hidden="1"/>
    <row r="19178" ht="12.6" hidden="1"/>
    <row r="19179" ht="12.6" hidden="1"/>
    <row r="19180" ht="12.6" hidden="1"/>
    <row r="19181" ht="12.6" hidden="1"/>
    <row r="19182" ht="12.6" hidden="1"/>
    <row r="19183" ht="12.6" hidden="1"/>
    <row r="19184" ht="12.6" hidden="1"/>
    <row r="19185" ht="12.6" hidden="1"/>
    <row r="19186" ht="12.6" hidden="1"/>
    <row r="19187" ht="12.6" hidden="1"/>
    <row r="19188" ht="12.6" hidden="1"/>
    <row r="19189" ht="12.6" hidden="1"/>
    <row r="19190" ht="12.6" hidden="1"/>
    <row r="19191" ht="12.6" hidden="1"/>
    <row r="19192" ht="12.6" hidden="1"/>
    <row r="19193" ht="12.6" hidden="1"/>
    <row r="19194" ht="12.6" hidden="1"/>
    <row r="19195" ht="12.6" hidden="1"/>
    <row r="19196" ht="12.6" hidden="1"/>
    <row r="19197" ht="12.6" hidden="1"/>
    <row r="19198" ht="12.6" hidden="1"/>
    <row r="19199" ht="12.6" hidden="1"/>
    <row r="19200" ht="12.6" hidden="1"/>
    <row r="19201" ht="12.6" hidden="1"/>
    <row r="19202" ht="12.6" hidden="1"/>
    <row r="19203" ht="12.6" hidden="1"/>
    <row r="19204" ht="12.6" hidden="1"/>
    <row r="19205" ht="12.6" hidden="1"/>
    <row r="19206" ht="12.6" hidden="1"/>
    <row r="19207" ht="12.6" hidden="1"/>
    <row r="19208" ht="12.6" hidden="1"/>
    <row r="19209" ht="12.6" hidden="1"/>
    <row r="19210" ht="12.6" hidden="1"/>
    <row r="19211" ht="12.6" hidden="1"/>
    <row r="19212" ht="12.6" hidden="1"/>
    <row r="19213" ht="12.6" hidden="1"/>
    <row r="19214" ht="12.6" hidden="1"/>
    <row r="19215" ht="12.6" hidden="1"/>
    <row r="19216" ht="12.6" hidden="1"/>
    <row r="19217" ht="12.6" hidden="1"/>
    <row r="19218" ht="12.6" hidden="1"/>
    <row r="19219" ht="12.6" hidden="1"/>
    <row r="19220" ht="12.6" hidden="1"/>
    <row r="19221" ht="12.6" hidden="1"/>
    <row r="19222" ht="12.6" hidden="1"/>
    <row r="19223" ht="12.6" hidden="1"/>
    <row r="19224" ht="12.6" hidden="1"/>
    <row r="19225" ht="12.6" hidden="1"/>
    <row r="19226" ht="12.6" hidden="1"/>
    <row r="19227" ht="12.6" hidden="1"/>
    <row r="19228" ht="12.6" hidden="1"/>
    <row r="19229" ht="12.6" hidden="1"/>
    <row r="19230" ht="12.6" hidden="1"/>
    <row r="19231" ht="12.6" hidden="1"/>
    <row r="19232" ht="12.6" hidden="1"/>
    <row r="19233" ht="12.6" hidden="1"/>
    <row r="19234" ht="12.6" hidden="1"/>
    <row r="19235" ht="12.6" hidden="1"/>
    <row r="19236" ht="12.6" hidden="1"/>
    <row r="19237" ht="12.6" hidden="1"/>
    <row r="19238" ht="12.6" hidden="1"/>
    <row r="19239" ht="12.6" hidden="1"/>
    <row r="19240" ht="12.6" hidden="1"/>
    <row r="19241" ht="12.6" hidden="1"/>
    <row r="19242" ht="12.6" hidden="1"/>
    <row r="19243" ht="12.6" hidden="1"/>
    <row r="19244" ht="12.6" hidden="1"/>
    <row r="19245" ht="12.6" hidden="1"/>
    <row r="19246" ht="12.6" hidden="1"/>
    <row r="19247" ht="12.6" hidden="1"/>
    <row r="19248" ht="12.6" hidden="1"/>
    <row r="19249" ht="12.6" hidden="1"/>
    <row r="19250" ht="12.6" hidden="1"/>
    <row r="19251" ht="12.6" hidden="1"/>
    <row r="19252" ht="12.6" hidden="1"/>
    <row r="19253" ht="12.6" hidden="1"/>
    <row r="19254" ht="12.6" hidden="1"/>
    <row r="19255" ht="12.6" hidden="1"/>
    <row r="19256" ht="12.6" hidden="1"/>
    <row r="19257" ht="12.6" hidden="1"/>
    <row r="19258" ht="12.6" hidden="1"/>
    <row r="19259" ht="12.6" hidden="1"/>
    <row r="19260" ht="12.6" hidden="1"/>
    <row r="19261" ht="12.6" hidden="1"/>
    <row r="19262" ht="12.6" hidden="1"/>
    <row r="19263" ht="12.6" hidden="1"/>
    <row r="19264" ht="12.6" hidden="1"/>
    <row r="19265" ht="12.6" hidden="1"/>
    <row r="19266" ht="12.6" hidden="1"/>
    <row r="19267" ht="12.6" hidden="1"/>
    <row r="19268" ht="12.6" hidden="1"/>
    <row r="19269" ht="12.6" hidden="1"/>
    <row r="19270" ht="12.6" hidden="1"/>
    <row r="19271" ht="12.6" hidden="1"/>
    <row r="19272" ht="12.6" hidden="1"/>
    <row r="19273" ht="12.6" hidden="1"/>
    <row r="19274" ht="12.6" hidden="1"/>
    <row r="19275" ht="12.6" hidden="1"/>
    <row r="19276" ht="12.6" hidden="1"/>
    <row r="19277" ht="12.6" hidden="1"/>
    <row r="19278" ht="12.6" hidden="1"/>
    <row r="19279" ht="12.6" hidden="1"/>
    <row r="19280" ht="12.6" hidden="1"/>
    <row r="19281" ht="12.6" hidden="1"/>
    <row r="19282" ht="12.6" hidden="1"/>
    <row r="19283" ht="12.6" hidden="1"/>
    <row r="19284" ht="12.6" hidden="1"/>
    <row r="19285" ht="12.6" hidden="1"/>
    <row r="19286" ht="12.6" hidden="1"/>
    <row r="19287" ht="12.6" hidden="1"/>
    <row r="19288" ht="12.6" hidden="1"/>
    <row r="19289" ht="12.6" hidden="1"/>
    <row r="19290" ht="12.6" hidden="1"/>
    <row r="19291" ht="12.6" hidden="1"/>
    <row r="19292" ht="12.6" hidden="1"/>
    <row r="19293" ht="12.6" hidden="1"/>
    <row r="19294" ht="12.6" hidden="1"/>
    <row r="19295" ht="12.6" hidden="1"/>
    <row r="19296" ht="12.6" hidden="1"/>
    <row r="19297" ht="12.6" hidden="1"/>
    <row r="19298" ht="12.6" hidden="1"/>
    <row r="19299" ht="12.6" hidden="1"/>
    <row r="19300" ht="12.6" hidden="1"/>
    <row r="19301" ht="12.6" hidden="1"/>
    <row r="19302" ht="12.6" hidden="1"/>
    <row r="19303" ht="12.6" hidden="1"/>
    <row r="19304" ht="12.6" hidden="1"/>
    <row r="19305" ht="12.6" hidden="1"/>
    <row r="19306" ht="12.6" hidden="1"/>
    <row r="19307" ht="12.6" hidden="1"/>
    <row r="19308" ht="12.6" hidden="1"/>
    <row r="19309" ht="12.6" hidden="1"/>
    <row r="19310" ht="12.6" hidden="1"/>
    <row r="19311" ht="12.6" hidden="1"/>
    <row r="19312" ht="12.6" hidden="1"/>
    <row r="19313" ht="12.6" hidden="1"/>
    <row r="19314" ht="12.6" hidden="1"/>
    <row r="19315" ht="12.6" hidden="1"/>
    <row r="19316" ht="12.6" hidden="1"/>
    <row r="19317" ht="12.6" hidden="1"/>
    <row r="19318" ht="12.6" hidden="1"/>
    <row r="19319" ht="12.6" hidden="1"/>
    <row r="19320" ht="12.6" hidden="1"/>
    <row r="19321" ht="12.6" hidden="1"/>
    <row r="19322" ht="12.6" hidden="1"/>
    <row r="19323" ht="12.6" hidden="1"/>
    <row r="19324" ht="12.6" hidden="1"/>
    <row r="19325" ht="12.6" hidden="1"/>
    <row r="19326" ht="12.6" hidden="1"/>
    <row r="19327" ht="12.6" hidden="1"/>
    <row r="19328" ht="12.6" hidden="1"/>
    <row r="19329" ht="12.6" hidden="1"/>
    <row r="19330" ht="12.6" hidden="1"/>
    <row r="19331" ht="12.6" hidden="1"/>
    <row r="19332" ht="12.6" hidden="1"/>
    <row r="19333" ht="12.6" hidden="1"/>
    <row r="19334" ht="12.6" hidden="1"/>
    <row r="19335" ht="12.6" hidden="1"/>
    <row r="19336" ht="12.6" hidden="1"/>
    <row r="19337" ht="12.6" hidden="1"/>
    <row r="19338" ht="12.6" hidden="1"/>
    <row r="19339" ht="12.6" hidden="1"/>
    <row r="19340" ht="12.6" hidden="1"/>
    <row r="19341" ht="12.6" hidden="1"/>
    <row r="19342" ht="12.6" hidden="1"/>
    <row r="19343" ht="12.6" hidden="1"/>
    <row r="19344" ht="12.6" hidden="1"/>
    <row r="19345" ht="12.6" hidden="1"/>
    <row r="19346" ht="12.6" hidden="1"/>
    <row r="19347" ht="12.6" hidden="1"/>
    <row r="19348" ht="12.6" hidden="1"/>
    <row r="19349" ht="12.6" hidden="1"/>
    <row r="19350" ht="12.6" hidden="1"/>
    <row r="19351" ht="12.6" hidden="1"/>
    <row r="19352" ht="12.6" hidden="1"/>
    <row r="19353" ht="12.6" hidden="1"/>
    <row r="19354" ht="12.6" hidden="1"/>
    <row r="19355" ht="12.6" hidden="1"/>
    <row r="19356" ht="12.6" hidden="1"/>
    <row r="19357" ht="12.6" hidden="1"/>
    <row r="19358" ht="12.6" hidden="1"/>
    <row r="19359" ht="12.6" hidden="1"/>
    <row r="19360" ht="12.6" hidden="1"/>
    <row r="19361" ht="12.6" hidden="1"/>
    <row r="19362" ht="12.6" hidden="1"/>
    <row r="19363" ht="12.6" hidden="1"/>
    <row r="19364" ht="12.6" hidden="1"/>
    <row r="19365" ht="12.6" hidden="1"/>
    <row r="19366" ht="12.6" hidden="1"/>
    <row r="19367" ht="12.6" hidden="1"/>
    <row r="19368" ht="12.6" hidden="1"/>
    <row r="19369" ht="12.6" hidden="1"/>
    <row r="19370" ht="12.6" hidden="1"/>
    <row r="19371" ht="12.6" hidden="1"/>
    <row r="19372" ht="12.6" hidden="1"/>
    <row r="19373" ht="12.6" hidden="1"/>
    <row r="19374" ht="12.6" hidden="1"/>
    <row r="19375" ht="12.6" hidden="1"/>
    <row r="19376" ht="12.6" hidden="1"/>
    <row r="19377" ht="12.6" hidden="1"/>
    <row r="19378" ht="12.6" hidden="1"/>
    <row r="19379" ht="12.6" hidden="1"/>
    <row r="19380" ht="12.6" hidden="1"/>
    <row r="19381" ht="12.6" hidden="1"/>
    <row r="19382" ht="12.6" hidden="1"/>
    <row r="19383" ht="12.6" hidden="1"/>
    <row r="19384" ht="12.6" hidden="1"/>
    <row r="19385" ht="12.6" hidden="1"/>
    <row r="19386" ht="12.6" hidden="1"/>
    <row r="19387" ht="12.6" hidden="1"/>
    <row r="19388" ht="12.6" hidden="1"/>
    <row r="19389" ht="12.6" hidden="1"/>
    <row r="19390" ht="12.6" hidden="1"/>
    <row r="19391" ht="12.6" hidden="1"/>
    <row r="19392" ht="12.6" hidden="1"/>
    <row r="19393" ht="12.6" hidden="1"/>
    <row r="19394" ht="12.6" hidden="1"/>
    <row r="19395" ht="12.6" hidden="1"/>
    <row r="19396" ht="12.6" hidden="1"/>
    <row r="19397" ht="12.6" hidden="1"/>
    <row r="19398" ht="12.6" hidden="1"/>
    <row r="19399" ht="12.6" hidden="1"/>
    <row r="19400" ht="12.6" hidden="1"/>
    <row r="19401" ht="12.6" hidden="1"/>
    <row r="19402" ht="12.6" hidden="1"/>
    <row r="19403" ht="12.6" hidden="1"/>
    <row r="19404" ht="12.6" hidden="1"/>
    <row r="19405" ht="12.6" hidden="1"/>
    <row r="19406" ht="12.6" hidden="1"/>
    <row r="19407" ht="12.6" hidden="1"/>
    <row r="19408" ht="12.6" hidden="1"/>
    <row r="19409" ht="12.6" hidden="1"/>
    <row r="19410" ht="12.6" hidden="1"/>
    <row r="19411" ht="12.6" hidden="1"/>
    <row r="19412" ht="12.6" hidden="1"/>
    <row r="19413" ht="12.6" hidden="1"/>
    <row r="19414" ht="12.6" hidden="1"/>
    <row r="19415" ht="12.6" hidden="1"/>
    <row r="19416" ht="12.6" hidden="1"/>
    <row r="19417" ht="12.6" hidden="1"/>
    <row r="19418" ht="12.6" hidden="1"/>
    <row r="19419" ht="12.6" hidden="1"/>
    <row r="19420" ht="12.6" hidden="1"/>
    <row r="19421" ht="12.6" hidden="1"/>
    <row r="19422" ht="12.6" hidden="1"/>
    <row r="19423" ht="12.6" hidden="1"/>
    <row r="19424" ht="12.6" hidden="1"/>
    <row r="19425" ht="12.6" hidden="1"/>
    <row r="19426" ht="12.6" hidden="1"/>
    <row r="19427" ht="12.6" hidden="1"/>
    <row r="19428" ht="12.6" hidden="1"/>
    <row r="19429" ht="12.6" hidden="1"/>
    <row r="19430" ht="12.6" hidden="1"/>
    <row r="19431" ht="12.6" hidden="1"/>
    <row r="19432" ht="12.6" hidden="1"/>
    <row r="19433" ht="12.6" hidden="1"/>
    <row r="19434" ht="12.6" hidden="1"/>
    <row r="19435" ht="12.6" hidden="1"/>
    <row r="19436" ht="12.6" hidden="1"/>
    <row r="19437" ht="12.6" hidden="1"/>
    <row r="19438" ht="12.6" hidden="1"/>
    <row r="19439" ht="12.6" hidden="1"/>
    <row r="19440" ht="12.6" hidden="1"/>
    <row r="19441" ht="12.6" hidden="1"/>
    <row r="19442" ht="12.6" hidden="1"/>
    <row r="19443" ht="12.6" hidden="1"/>
    <row r="19444" ht="12.6" hidden="1"/>
    <row r="19445" ht="12.6" hidden="1"/>
    <row r="19446" ht="12.6" hidden="1"/>
    <row r="19447" ht="12.6" hidden="1"/>
    <row r="19448" ht="12.6" hidden="1"/>
    <row r="19449" ht="12.6" hidden="1"/>
    <row r="19450" ht="12.6" hidden="1"/>
    <row r="19451" ht="12.6" hidden="1"/>
    <row r="19452" ht="12.6" hidden="1"/>
    <row r="19453" ht="12.6" hidden="1"/>
    <row r="19454" ht="12.6" hidden="1"/>
    <row r="19455" ht="12.6" hidden="1"/>
    <row r="19456" ht="12.6" hidden="1"/>
    <row r="19457" ht="12.6" hidden="1"/>
    <row r="19458" ht="12.6" hidden="1"/>
    <row r="19459" ht="12.6" hidden="1"/>
    <row r="19460" ht="12.6" hidden="1"/>
    <row r="19461" ht="12.6" hidden="1"/>
    <row r="19462" ht="12.6" hidden="1"/>
    <row r="19463" ht="12.6" hidden="1"/>
    <row r="19464" ht="12.6" hidden="1"/>
    <row r="19465" ht="12.6" hidden="1"/>
    <row r="19466" ht="12.6" hidden="1"/>
    <row r="19467" ht="12.6" hidden="1"/>
    <row r="19468" ht="12.6" hidden="1"/>
    <row r="19469" ht="12.6" hidden="1"/>
    <row r="19470" ht="12.6" hidden="1"/>
    <row r="19471" ht="12.6" hidden="1"/>
    <row r="19472" ht="12.6" hidden="1"/>
    <row r="19473" ht="12.6" hidden="1"/>
    <row r="19474" ht="12.6" hidden="1"/>
    <row r="19475" ht="12.6" hidden="1"/>
    <row r="19476" ht="12.6" hidden="1"/>
    <row r="19477" ht="12.6" hidden="1"/>
    <row r="19478" ht="12.6" hidden="1"/>
    <row r="19479" ht="12.6" hidden="1"/>
    <row r="19480" ht="12.6" hidden="1"/>
    <row r="19481" ht="12.6" hidden="1"/>
    <row r="19482" ht="12.6" hidden="1"/>
    <row r="19483" ht="12.6" hidden="1"/>
    <row r="19484" ht="12.6" hidden="1"/>
    <row r="19485" ht="12.6" hidden="1"/>
    <row r="19486" ht="12.6" hidden="1"/>
    <row r="19487" ht="12.6" hidden="1"/>
    <row r="19488" ht="12.6" hidden="1"/>
    <row r="19489" ht="12.6" hidden="1"/>
    <row r="19490" ht="12.6" hidden="1"/>
    <row r="19491" ht="12.6" hidden="1"/>
    <row r="19492" ht="12.6" hidden="1"/>
    <row r="19493" ht="12.6" hidden="1"/>
    <row r="19494" ht="12.6" hidden="1"/>
    <row r="19495" ht="12.6" hidden="1"/>
    <row r="19496" ht="12.6" hidden="1"/>
    <row r="19497" ht="12.6" hidden="1"/>
    <row r="19498" ht="12.6" hidden="1"/>
    <row r="19499" ht="12.6" hidden="1"/>
    <row r="19500" ht="12.6" hidden="1"/>
    <row r="19501" ht="12.6" hidden="1"/>
    <row r="19502" ht="12.6" hidden="1"/>
    <row r="19503" ht="12.6" hidden="1"/>
    <row r="19504" ht="12.6" hidden="1"/>
    <row r="19505" ht="12.6" hidden="1"/>
    <row r="19506" ht="12.6" hidden="1"/>
    <row r="19507" ht="12.6" hidden="1"/>
    <row r="19508" ht="12.6" hidden="1"/>
    <row r="19509" ht="12.6" hidden="1"/>
    <row r="19510" ht="12.6" hidden="1"/>
    <row r="19511" ht="12.6" hidden="1"/>
    <row r="19512" ht="12.6" hidden="1"/>
    <row r="19513" ht="12.6" hidden="1"/>
    <row r="19514" ht="12.6" hidden="1"/>
    <row r="19515" ht="12.6" hidden="1"/>
    <row r="19516" ht="12.6" hidden="1"/>
    <row r="19517" ht="12.6" hidden="1"/>
    <row r="19518" ht="12.6" hidden="1"/>
    <row r="19519" ht="12.6" hidden="1"/>
    <row r="19520" ht="12.6" hidden="1"/>
    <row r="19521" ht="12.6" hidden="1"/>
    <row r="19522" ht="12.6" hidden="1"/>
    <row r="19523" ht="12.6" hidden="1"/>
    <row r="19524" ht="12.6" hidden="1"/>
    <row r="19525" ht="12.6" hidden="1"/>
    <row r="19526" ht="12.6" hidden="1"/>
    <row r="19527" ht="12.6" hidden="1"/>
    <row r="19528" ht="12.6" hidden="1"/>
    <row r="19529" ht="12.6" hidden="1"/>
    <row r="19530" ht="12.6" hidden="1"/>
    <row r="19531" ht="12.6" hidden="1"/>
    <row r="19532" ht="12.6" hidden="1"/>
    <row r="19533" ht="12.6" hidden="1"/>
    <row r="19534" ht="12.6" hidden="1"/>
    <row r="19535" ht="12.6" hidden="1"/>
    <row r="19536" ht="12.6" hidden="1"/>
    <row r="19537" ht="12.6" hidden="1"/>
    <row r="19538" ht="12.6" hidden="1"/>
    <row r="19539" ht="12.6" hidden="1"/>
    <row r="19540" ht="12.6" hidden="1"/>
    <row r="19541" ht="12.6" hidden="1"/>
    <row r="19542" ht="12.6" hidden="1"/>
    <row r="19543" ht="12.6" hidden="1"/>
    <row r="19544" ht="12.6" hidden="1"/>
    <row r="19545" ht="12.6" hidden="1"/>
    <row r="19546" ht="12.6" hidden="1"/>
    <row r="19547" ht="12.6" hidden="1"/>
    <row r="19548" ht="12.6" hidden="1"/>
    <row r="19549" ht="12.6" hidden="1"/>
    <row r="19550" ht="12.6" hidden="1"/>
    <row r="19551" ht="12.6" hidden="1"/>
    <row r="19552" ht="12.6" hidden="1"/>
    <row r="19553" ht="12.6" hidden="1"/>
    <row r="19554" ht="12.6" hidden="1"/>
    <row r="19555" ht="12.6" hidden="1"/>
    <row r="19556" ht="12.6" hidden="1"/>
    <row r="19557" ht="12.6" hidden="1"/>
    <row r="19558" ht="12.6" hidden="1"/>
    <row r="19559" ht="12.6" hidden="1"/>
    <row r="19560" ht="12.6" hidden="1"/>
    <row r="19561" ht="12.6" hidden="1"/>
    <row r="19562" ht="12.6" hidden="1"/>
    <row r="19563" ht="12.6" hidden="1"/>
    <row r="19564" ht="12.6" hidden="1"/>
    <row r="19565" ht="12.6" hidden="1"/>
    <row r="19566" ht="12.6" hidden="1"/>
    <row r="19567" ht="12.6" hidden="1"/>
    <row r="19568" ht="12.6" hidden="1"/>
    <row r="19569" ht="12.6" hidden="1"/>
    <row r="19570" ht="12.6" hidden="1"/>
    <row r="19571" ht="12.6" hidden="1"/>
    <row r="19572" ht="12.6" hidden="1"/>
    <row r="19573" ht="12.6" hidden="1"/>
    <row r="19574" ht="12.6" hidden="1"/>
    <row r="19575" ht="12.6" hidden="1"/>
    <row r="19576" ht="12.6" hidden="1"/>
    <row r="19577" ht="12.6" hidden="1"/>
    <row r="19578" ht="12.6" hidden="1"/>
    <row r="19579" ht="12.6" hidden="1"/>
    <row r="19580" ht="12.6" hidden="1"/>
    <row r="19581" ht="12.6" hidden="1"/>
    <row r="19582" ht="12.6" hidden="1"/>
    <row r="19583" ht="12.6" hidden="1"/>
    <row r="19584" ht="12.6" hidden="1"/>
    <row r="19585" ht="12.6" hidden="1"/>
    <row r="19586" ht="12.6" hidden="1"/>
    <row r="19587" ht="12.6" hidden="1"/>
    <row r="19588" ht="12.6" hidden="1"/>
    <row r="19589" ht="12.6" hidden="1"/>
    <row r="19590" ht="12.6" hidden="1"/>
    <row r="19591" ht="12.6" hidden="1"/>
    <row r="19592" ht="12.6" hidden="1"/>
    <row r="19593" ht="12.6" hidden="1"/>
    <row r="19594" ht="12.6" hidden="1"/>
    <row r="19595" ht="12.6" hidden="1"/>
    <row r="19596" ht="12.6" hidden="1"/>
    <row r="19597" ht="12.6" hidden="1"/>
    <row r="19598" ht="12.6" hidden="1"/>
    <row r="19599" ht="12.6" hidden="1"/>
    <row r="19600" ht="12.6" hidden="1"/>
    <row r="19601" ht="12.6" hidden="1"/>
    <row r="19602" ht="12.6" hidden="1"/>
    <row r="19603" ht="12.6" hidden="1"/>
    <row r="19604" ht="12.6" hidden="1"/>
    <row r="19605" ht="12.6" hidden="1"/>
    <row r="19606" ht="12.6" hidden="1"/>
    <row r="19607" ht="12.6" hidden="1"/>
    <row r="19608" ht="12.6" hidden="1"/>
    <row r="19609" ht="12.6" hidden="1"/>
    <row r="19610" ht="12.6" hidden="1"/>
    <row r="19611" ht="12.6" hidden="1"/>
    <row r="19612" ht="12.6" hidden="1"/>
    <row r="19613" ht="12.6" hidden="1"/>
    <row r="19614" ht="12.6" hidden="1"/>
    <row r="19615" ht="12.6" hidden="1"/>
    <row r="19616" ht="12.6" hidden="1"/>
    <row r="19617" ht="12.6" hidden="1"/>
    <row r="19618" ht="12.6" hidden="1"/>
    <row r="19619" ht="12.6" hidden="1"/>
    <row r="19620" ht="12.6" hidden="1"/>
    <row r="19621" ht="12.6" hidden="1"/>
    <row r="19622" ht="12.6" hidden="1"/>
    <row r="19623" ht="12.6" hidden="1"/>
    <row r="19624" ht="12.6" hidden="1"/>
    <row r="19625" ht="12.6" hidden="1"/>
    <row r="19626" ht="12.6" hidden="1"/>
    <row r="19627" ht="12.6" hidden="1"/>
    <row r="19628" ht="12.6" hidden="1"/>
    <row r="19629" ht="12.6" hidden="1"/>
    <row r="19630" ht="12.6" hidden="1"/>
    <row r="19631" ht="12.6" hidden="1"/>
    <row r="19632" ht="12.6" hidden="1"/>
    <row r="19633" ht="12.6" hidden="1"/>
    <row r="19634" ht="12.6" hidden="1"/>
    <row r="19635" ht="12.6" hidden="1"/>
    <row r="19636" ht="12.6" hidden="1"/>
    <row r="19637" ht="12.6" hidden="1"/>
    <row r="19638" ht="12.6" hidden="1"/>
    <row r="19639" ht="12.6" hidden="1"/>
    <row r="19640" ht="12.6" hidden="1"/>
    <row r="19641" ht="12.6" hidden="1"/>
    <row r="19642" ht="12.6" hidden="1"/>
    <row r="19643" ht="12.6" hidden="1"/>
    <row r="19644" ht="12.6" hidden="1"/>
    <row r="19645" ht="12.6" hidden="1"/>
    <row r="19646" ht="12.6" hidden="1"/>
    <row r="19647" ht="12.6" hidden="1"/>
    <row r="19648" ht="12.6" hidden="1"/>
    <row r="19649" ht="12.6" hidden="1"/>
    <row r="19650" ht="12.6" hidden="1"/>
    <row r="19651" ht="12.6" hidden="1"/>
    <row r="19652" ht="12.6" hidden="1"/>
    <row r="19653" ht="12.6" hidden="1"/>
    <row r="19654" ht="12.6" hidden="1"/>
    <row r="19655" ht="12.6" hidden="1"/>
    <row r="19656" ht="12.6" hidden="1"/>
    <row r="19657" ht="12.6" hidden="1"/>
    <row r="19658" ht="12.6" hidden="1"/>
    <row r="19659" ht="12.6" hidden="1"/>
    <row r="19660" ht="12.6" hidden="1"/>
    <row r="19661" ht="12.6" hidden="1"/>
    <row r="19662" ht="12.6" hidden="1"/>
    <row r="19663" ht="12.6" hidden="1"/>
    <row r="19664" ht="12.6" hidden="1"/>
    <row r="19665" ht="12.6" hidden="1"/>
    <row r="19666" ht="12.6" hidden="1"/>
    <row r="19667" ht="12.6" hidden="1"/>
    <row r="19668" ht="12.6" hidden="1"/>
    <row r="19669" ht="12.6" hidden="1"/>
    <row r="19670" ht="12.6" hidden="1"/>
    <row r="19671" ht="12.6" hidden="1"/>
    <row r="19672" ht="12.6" hidden="1"/>
    <row r="19673" ht="12.6" hidden="1"/>
    <row r="19674" ht="12.6" hidden="1"/>
    <row r="19675" ht="12.6" hidden="1"/>
    <row r="19676" ht="12.6" hidden="1"/>
    <row r="19677" ht="12.6" hidden="1"/>
    <row r="19678" ht="12.6" hidden="1"/>
    <row r="19679" ht="12.6" hidden="1"/>
    <row r="19680" ht="12.6" hidden="1"/>
    <row r="19681" ht="12.6" hidden="1"/>
    <row r="19682" ht="12.6" hidden="1"/>
    <row r="19683" ht="12.6" hidden="1"/>
    <row r="19684" ht="12.6" hidden="1"/>
    <row r="19685" ht="12.6" hidden="1"/>
    <row r="19686" ht="12.6" hidden="1"/>
    <row r="19687" ht="12.6" hidden="1"/>
    <row r="19688" ht="12.6" hidden="1"/>
    <row r="19689" ht="12.6" hidden="1"/>
    <row r="19690" ht="12.6" hidden="1"/>
    <row r="19691" ht="12.6" hidden="1"/>
    <row r="19692" ht="12.6" hidden="1"/>
    <row r="19693" ht="12.6" hidden="1"/>
    <row r="19694" ht="12.6" hidden="1"/>
    <row r="19695" ht="12.6" hidden="1"/>
    <row r="19696" ht="12.6" hidden="1"/>
    <row r="19697" ht="12.6" hidden="1"/>
    <row r="19698" ht="12.6" hidden="1"/>
    <row r="19699" ht="12.6" hidden="1"/>
    <row r="19700" ht="12.6" hidden="1"/>
    <row r="19701" ht="12.6" hidden="1"/>
    <row r="19702" ht="12.6" hidden="1"/>
    <row r="19703" ht="12.6" hidden="1"/>
    <row r="19704" ht="12.6" hidden="1"/>
    <row r="19705" ht="12.6" hidden="1"/>
    <row r="19706" ht="12.6" hidden="1"/>
    <row r="19707" ht="12.6" hidden="1"/>
    <row r="19708" ht="12.6" hidden="1"/>
    <row r="19709" ht="12.6" hidden="1"/>
    <row r="19710" ht="12.6" hidden="1"/>
    <row r="19711" ht="12.6" hidden="1"/>
    <row r="19712" ht="12.6" hidden="1"/>
    <row r="19713" ht="12.6" hidden="1"/>
    <row r="19714" ht="12.6" hidden="1"/>
    <row r="19715" ht="12.6" hidden="1"/>
    <row r="19716" ht="12.6" hidden="1"/>
    <row r="19717" ht="12.6" hidden="1"/>
    <row r="19718" ht="12.6" hidden="1"/>
    <row r="19719" ht="12.6" hidden="1"/>
    <row r="19720" ht="12.6" hidden="1"/>
    <row r="19721" ht="12.6" hidden="1"/>
    <row r="19722" ht="12.6" hidden="1"/>
    <row r="19723" ht="12.6" hidden="1"/>
    <row r="19724" ht="12.6" hidden="1"/>
    <row r="19725" ht="12.6" hidden="1"/>
    <row r="19726" ht="12.6" hidden="1"/>
    <row r="19727" ht="12.6" hidden="1"/>
    <row r="19728" ht="12.6" hidden="1"/>
    <row r="19729" ht="12.6" hidden="1"/>
    <row r="19730" ht="12.6" hidden="1"/>
    <row r="19731" ht="12.6" hidden="1"/>
    <row r="19732" ht="12.6" hidden="1"/>
    <row r="19733" ht="12.6" hidden="1"/>
    <row r="19734" ht="12.6" hidden="1"/>
    <row r="19735" ht="12.6" hidden="1"/>
    <row r="19736" ht="12.6" hidden="1"/>
    <row r="19737" ht="12.6" hidden="1"/>
    <row r="19738" ht="12.6" hidden="1"/>
    <row r="19739" ht="12.6" hidden="1"/>
    <row r="19740" ht="12.6" hidden="1"/>
    <row r="19741" ht="12.6" hidden="1"/>
    <row r="19742" ht="12.6" hidden="1"/>
    <row r="19743" ht="12.6" hidden="1"/>
    <row r="19744" ht="12.6" hidden="1"/>
    <row r="19745" ht="12.6" hidden="1"/>
    <row r="19746" ht="12.6" hidden="1"/>
    <row r="19747" ht="12.6" hidden="1"/>
    <row r="19748" ht="12.6" hidden="1"/>
    <row r="19749" ht="12.6" hidden="1"/>
    <row r="19750" ht="12.6" hidden="1"/>
    <row r="19751" ht="12.6" hidden="1"/>
    <row r="19752" ht="12.6" hidden="1"/>
    <row r="19753" ht="12.6" hidden="1"/>
    <row r="19754" ht="12.6" hidden="1"/>
    <row r="19755" ht="12.6" hidden="1"/>
    <row r="19756" ht="12.6" hidden="1"/>
    <row r="19757" ht="12.6" hidden="1"/>
    <row r="19758" ht="12.6" hidden="1"/>
    <row r="19759" ht="12.6" hidden="1"/>
    <row r="19760" ht="12.6" hidden="1"/>
    <row r="19761" ht="12.6" hidden="1"/>
    <row r="19762" ht="12.6" hidden="1"/>
    <row r="19763" ht="12.6" hidden="1"/>
    <row r="19764" ht="12.6" hidden="1"/>
    <row r="19765" ht="12.6" hidden="1"/>
    <row r="19766" ht="12.6" hidden="1"/>
    <row r="19767" ht="12.6" hidden="1"/>
    <row r="19768" ht="12.6" hidden="1"/>
    <row r="19769" ht="12.6" hidden="1"/>
    <row r="19770" ht="12.6" hidden="1"/>
    <row r="19771" ht="12.6" hidden="1"/>
    <row r="19772" ht="12.6" hidden="1"/>
    <row r="19773" ht="12.6" hidden="1"/>
    <row r="19774" ht="12.6" hidden="1"/>
    <row r="19775" ht="12.6" hidden="1"/>
    <row r="19776" ht="12.6" hidden="1"/>
    <row r="19777" ht="12.6" hidden="1"/>
    <row r="19778" ht="12.6" hidden="1"/>
    <row r="19779" ht="12.6" hidden="1"/>
    <row r="19780" ht="12.6" hidden="1"/>
    <row r="19781" ht="12.6" hidden="1"/>
    <row r="19782" ht="12.6" hidden="1"/>
    <row r="19783" ht="12.6" hidden="1"/>
    <row r="19784" ht="12.6" hidden="1"/>
    <row r="19785" ht="12.6" hidden="1"/>
    <row r="19786" ht="12.6" hidden="1"/>
    <row r="19787" ht="12.6" hidden="1"/>
    <row r="19788" ht="12.6" hidden="1"/>
    <row r="19789" ht="12.6" hidden="1"/>
    <row r="19790" ht="12.6" hidden="1"/>
    <row r="19791" ht="12.6" hidden="1"/>
    <row r="19792" ht="12.6" hidden="1"/>
    <row r="19793" ht="12.6" hidden="1"/>
    <row r="19794" ht="12.6" hidden="1"/>
    <row r="19795" ht="12.6" hidden="1"/>
    <row r="19796" ht="12.6" hidden="1"/>
    <row r="19797" ht="12.6" hidden="1"/>
    <row r="19798" ht="12.6" hidden="1"/>
    <row r="19799" ht="12.6" hidden="1"/>
    <row r="19800" ht="12.6" hidden="1"/>
    <row r="19801" ht="12.6" hidden="1"/>
    <row r="19802" ht="12.6" hidden="1"/>
    <row r="19803" ht="12.6" hidden="1"/>
    <row r="19804" ht="12.6" hidden="1"/>
    <row r="19805" ht="12.6" hidden="1"/>
    <row r="19806" ht="12.6" hidden="1"/>
    <row r="19807" ht="12.6" hidden="1"/>
    <row r="19808" ht="12.6" hidden="1"/>
    <row r="19809" ht="12.6" hidden="1"/>
    <row r="19810" ht="12.6" hidden="1"/>
    <row r="19811" ht="12.6" hidden="1"/>
    <row r="19812" ht="12.6" hidden="1"/>
    <row r="19813" ht="12.6" hidden="1"/>
    <row r="19814" ht="12.6" hidden="1"/>
    <row r="19815" ht="12.6" hidden="1"/>
    <row r="19816" ht="12.6" hidden="1"/>
    <row r="19817" ht="12.6" hidden="1"/>
    <row r="19818" ht="12.6" hidden="1"/>
    <row r="19819" ht="12.6" hidden="1"/>
    <row r="19820" ht="12.6" hidden="1"/>
    <row r="19821" ht="12.6" hidden="1"/>
    <row r="19822" ht="12.6" hidden="1"/>
    <row r="19823" ht="12.6" hidden="1"/>
    <row r="19824" ht="12.6" hidden="1"/>
    <row r="19825" ht="12.6" hidden="1"/>
    <row r="19826" ht="12.6" hidden="1"/>
    <row r="19827" ht="12.6" hidden="1"/>
    <row r="19828" ht="12.6" hidden="1"/>
    <row r="19829" ht="12.6" hidden="1"/>
    <row r="19830" ht="12.6" hidden="1"/>
    <row r="19831" ht="12.6" hidden="1"/>
    <row r="19832" ht="12.6" hidden="1"/>
    <row r="19833" ht="12.6" hidden="1"/>
    <row r="19834" ht="12.6" hidden="1"/>
    <row r="19835" ht="12.6" hidden="1"/>
    <row r="19836" ht="12.6" hidden="1"/>
    <row r="19837" ht="12.6" hidden="1"/>
    <row r="19838" ht="12.6" hidden="1"/>
    <row r="19839" ht="12.6" hidden="1"/>
    <row r="19840" ht="12.6" hidden="1"/>
    <row r="19841" ht="12.6" hidden="1"/>
    <row r="19842" ht="12.6" hidden="1"/>
    <row r="19843" ht="12.6" hidden="1"/>
    <row r="19844" ht="12.6" hidden="1"/>
    <row r="19845" ht="12.6" hidden="1"/>
    <row r="19846" ht="12.6" hidden="1"/>
    <row r="19847" ht="12.6" hidden="1"/>
    <row r="19848" ht="12.6" hidden="1"/>
    <row r="19849" ht="12.6" hidden="1"/>
    <row r="19850" ht="12.6" hidden="1"/>
    <row r="19851" ht="12.6" hidden="1"/>
    <row r="19852" ht="12.6" hidden="1"/>
    <row r="19853" ht="12.6" hidden="1"/>
    <row r="19854" ht="12.6" hidden="1"/>
    <row r="19855" ht="12.6" hidden="1"/>
    <row r="19856" ht="12.6" hidden="1"/>
    <row r="19857" ht="12.6" hidden="1"/>
    <row r="19858" ht="12.6" hidden="1"/>
    <row r="19859" ht="12.6" hidden="1"/>
    <row r="19860" ht="12.6" hidden="1"/>
    <row r="19861" ht="12.6" hidden="1"/>
    <row r="19862" ht="12.6" hidden="1"/>
    <row r="19863" ht="12.6" hidden="1"/>
    <row r="19864" ht="12.6" hidden="1"/>
    <row r="19865" ht="12.6" hidden="1"/>
    <row r="19866" ht="12.6" hidden="1"/>
    <row r="19867" ht="12.6" hidden="1"/>
    <row r="19868" ht="12.6" hidden="1"/>
    <row r="19869" ht="12.6" hidden="1"/>
    <row r="19870" ht="12.6" hidden="1"/>
    <row r="19871" ht="12.6" hidden="1"/>
    <row r="19872" ht="12.6" hidden="1"/>
    <row r="19873" ht="12.6" hidden="1"/>
    <row r="19874" ht="12.6" hidden="1"/>
    <row r="19875" ht="12.6" hidden="1"/>
    <row r="19876" ht="12.6" hidden="1"/>
    <row r="19877" ht="12.6" hidden="1"/>
    <row r="19878" ht="12.6" hidden="1"/>
    <row r="19879" ht="12.6" hidden="1"/>
    <row r="19880" ht="12.6" hidden="1"/>
    <row r="19881" ht="12.6" hidden="1"/>
    <row r="19882" ht="12.6" hidden="1"/>
    <row r="19883" ht="12.6" hidden="1"/>
    <row r="19884" ht="12.6" hidden="1"/>
    <row r="19885" ht="12.6" hidden="1"/>
    <row r="19886" ht="12.6" hidden="1"/>
    <row r="19887" ht="12.6" hidden="1"/>
    <row r="19888" ht="12.6" hidden="1"/>
    <row r="19889" ht="12.6" hidden="1"/>
    <row r="19890" ht="12.6" hidden="1"/>
    <row r="19891" ht="12.6" hidden="1"/>
    <row r="19892" ht="12.6" hidden="1"/>
    <row r="19893" ht="12.6" hidden="1"/>
    <row r="19894" ht="12.6" hidden="1"/>
    <row r="19895" ht="12.6" hidden="1"/>
    <row r="19896" ht="12.6" hidden="1"/>
    <row r="19897" ht="12.6" hidden="1"/>
    <row r="19898" ht="12.6" hidden="1"/>
    <row r="19899" ht="12.6" hidden="1"/>
    <row r="19900" ht="12.6" hidden="1"/>
    <row r="19901" ht="12.6" hidden="1"/>
    <row r="19902" ht="12.6" hidden="1"/>
    <row r="19903" ht="12.6" hidden="1"/>
    <row r="19904" ht="12.6" hidden="1"/>
    <row r="19905" ht="12.6" hidden="1"/>
    <row r="19906" ht="12.6" hidden="1"/>
    <row r="19907" ht="12.6" hidden="1"/>
    <row r="19908" ht="12.6" hidden="1"/>
    <row r="19909" ht="12.6" hidden="1"/>
    <row r="19910" ht="12.6" hidden="1"/>
    <row r="19911" ht="12.6" hidden="1"/>
    <row r="19912" ht="12.6" hidden="1"/>
    <row r="19913" ht="12.6" hidden="1"/>
    <row r="19914" ht="12.6" hidden="1"/>
    <row r="19915" ht="12.6" hidden="1"/>
    <row r="19916" ht="12.6" hidden="1"/>
    <row r="19917" ht="12.6" hidden="1"/>
    <row r="19918" ht="12.6" hidden="1"/>
    <row r="19919" ht="12.6" hidden="1"/>
    <row r="19920" ht="12.6" hidden="1"/>
    <row r="19921" ht="12.6" hidden="1"/>
    <row r="19922" ht="12.6" hidden="1"/>
    <row r="19923" ht="12.6" hidden="1"/>
    <row r="19924" ht="12.6" hidden="1"/>
    <row r="19925" ht="12.6" hidden="1"/>
    <row r="19926" ht="12.6" hidden="1"/>
    <row r="19927" ht="12.6" hidden="1"/>
    <row r="19928" ht="12.6" hidden="1"/>
    <row r="19929" ht="12.6" hidden="1"/>
    <row r="19930" ht="12.6" hidden="1"/>
    <row r="19931" ht="12.6" hidden="1"/>
    <row r="19932" ht="12.6" hidden="1"/>
    <row r="19933" ht="12.6" hidden="1"/>
    <row r="19934" ht="12.6" hidden="1"/>
    <row r="19935" ht="12.6" hidden="1"/>
    <row r="19936" ht="12.6" hidden="1"/>
    <row r="19937" ht="12.6" hidden="1"/>
    <row r="19938" ht="12.6" hidden="1"/>
    <row r="19939" ht="12.6" hidden="1"/>
    <row r="19940" ht="12.6" hidden="1"/>
    <row r="19941" ht="12.6" hidden="1"/>
    <row r="19942" ht="12.6" hidden="1"/>
    <row r="19943" ht="12.6" hidden="1"/>
    <row r="19944" ht="12.6" hidden="1"/>
    <row r="19945" ht="12.6" hidden="1"/>
    <row r="19946" ht="12.6" hidden="1"/>
    <row r="19947" ht="12.6" hidden="1"/>
    <row r="19948" ht="12.6" hidden="1"/>
    <row r="19949" ht="12.6" hidden="1"/>
    <row r="19950" ht="12.6" hidden="1"/>
    <row r="19951" ht="12.6" hidden="1"/>
    <row r="19952" ht="12.6" hidden="1"/>
    <row r="19953" ht="12.6" hidden="1"/>
    <row r="19954" ht="12.6" hidden="1"/>
    <row r="19955" ht="12.6" hidden="1"/>
    <row r="19956" ht="12.6" hidden="1"/>
    <row r="19957" ht="12.6" hidden="1"/>
    <row r="19958" ht="12.6" hidden="1"/>
    <row r="19959" ht="12.6" hidden="1"/>
    <row r="19960" ht="12.6" hidden="1"/>
    <row r="19961" ht="12.6" hidden="1"/>
    <row r="19962" ht="12.6" hidden="1"/>
    <row r="19963" ht="12.6" hidden="1"/>
    <row r="19964" ht="12.6" hidden="1"/>
    <row r="19965" ht="12.6" hidden="1"/>
    <row r="19966" ht="12.6" hidden="1"/>
    <row r="19967" ht="12.6" hidden="1"/>
    <row r="19968" ht="12.6" hidden="1"/>
    <row r="19969" ht="12.6" hidden="1"/>
    <row r="19970" ht="12.6" hidden="1"/>
    <row r="19971" ht="12.6" hidden="1"/>
    <row r="19972" ht="12.6" hidden="1"/>
    <row r="19973" ht="12.6" hidden="1"/>
    <row r="19974" ht="12.6" hidden="1"/>
    <row r="19975" ht="12.6" hidden="1"/>
    <row r="19976" ht="12.6" hidden="1"/>
    <row r="19977" ht="12.6" hidden="1"/>
    <row r="19978" ht="12.6" hidden="1"/>
    <row r="19979" ht="12.6" hidden="1"/>
    <row r="19980" ht="12.6" hidden="1"/>
    <row r="19981" ht="12.6" hidden="1"/>
    <row r="19982" ht="12.6" hidden="1"/>
    <row r="19983" ht="12.6" hidden="1"/>
    <row r="19984" ht="12.6" hidden="1"/>
    <row r="19985" ht="12.6" hidden="1"/>
    <row r="19986" ht="12.6" hidden="1"/>
    <row r="19987" ht="12.6" hidden="1"/>
    <row r="19988" ht="12.6" hidden="1"/>
    <row r="19989" ht="12.6" hidden="1"/>
    <row r="19990" ht="12.6" hidden="1"/>
    <row r="19991" ht="12.6" hidden="1"/>
    <row r="19992" ht="12.6" hidden="1"/>
    <row r="19993" ht="12.6" hidden="1"/>
    <row r="19994" ht="12.6" hidden="1"/>
    <row r="19995" ht="12.6" hidden="1"/>
    <row r="19996" ht="12.6" hidden="1"/>
    <row r="19997" ht="12.6" hidden="1"/>
    <row r="19998" ht="12.6" hidden="1"/>
    <row r="19999" ht="12.6" hidden="1"/>
    <row r="20000" ht="12.6" hidden="1"/>
    <row r="20001" ht="12.6" hidden="1"/>
    <row r="20002" ht="12.6" hidden="1"/>
    <row r="20003" ht="12.6" hidden="1"/>
    <row r="20004" ht="12.6" hidden="1"/>
    <row r="20005" ht="12.6" hidden="1"/>
    <row r="20006" ht="12.6" hidden="1"/>
    <row r="20007" ht="12.6" hidden="1"/>
    <row r="20008" ht="12.6" hidden="1"/>
    <row r="20009" ht="12.6" hidden="1"/>
    <row r="20010" ht="12.6" hidden="1"/>
    <row r="20011" ht="12.6" hidden="1"/>
    <row r="20012" ht="12.6" hidden="1"/>
    <row r="20013" ht="12.6" hidden="1"/>
    <row r="20014" ht="12.6" hidden="1"/>
    <row r="20015" ht="12.6" hidden="1"/>
    <row r="20016" ht="12.6" hidden="1"/>
    <row r="20017" ht="12.6" hidden="1"/>
    <row r="20018" ht="12.6" hidden="1"/>
    <row r="20019" ht="12.6" hidden="1"/>
    <row r="20020" ht="12.6" hidden="1"/>
    <row r="20021" ht="12.6" hidden="1"/>
    <row r="20022" ht="12.6" hidden="1"/>
    <row r="20023" ht="12.6" hidden="1"/>
    <row r="20024" ht="12.6" hidden="1"/>
    <row r="20025" ht="12.6" hidden="1"/>
    <row r="20026" ht="12.6" hidden="1"/>
    <row r="20027" ht="12.6" hidden="1"/>
    <row r="20028" ht="12.6" hidden="1"/>
    <row r="20029" ht="12.6" hidden="1"/>
    <row r="20030" ht="12.6" hidden="1"/>
    <row r="20031" ht="12.6" hidden="1"/>
    <row r="20032" ht="12.6" hidden="1"/>
    <row r="20033" ht="12.6" hidden="1"/>
    <row r="20034" ht="12.6" hidden="1"/>
    <row r="20035" ht="12.6" hidden="1"/>
    <row r="20036" ht="12.6" hidden="1"/>
    <row r="20037" ht="12.6" hidden="1"/>
    <row r="20038" ht="12.6" hidden="1"/>
    <row r="20039" ht="12.6" hidden="1"/>
    <row r="20040" ht="12.6" hidden="1"/>
    <row r="20041" ht="12.6" hidden="1"/>
    <row r="20042" ht="12.6" hidden="1"/>
    <row r="20043" ht="12.6" hidden="1"/>
    <row r="20044" ht="12.6" hidden="1"/>
    <row r="20045" ht="12.6" hidden="1"/>
    <row r="20046" ht="12.6" hidden="1"/>
    <row r="20047" ht="12.6" hidden="1"/>
    <row r="20048" ht="12.6" hidden="1"/>
    <row r="20049" ht="12.6" hidden="1"/>
    <row r="20050" ht="12.6" hidden="1"/>
    <row r="20051" ht="12.6" hidden="1"/>
    <row r="20052" ht="12.6" hidden="1"/>
    <row r="20053" ht="12.6" hidden="1"/>
    <row r="20054" ht="12.6" hidden="1"/>
    <row r="20055" ht="12.6" hidden="1"/>
    <row r="20056" ht="12.6" hidden="1"/>
    <row r="20057" ht="12.6" hidden="1"/>
    <row r="20058" ht="12.6" hidden="1"/>
    <row r="20059" ht="12.6" hidden="1"/>
    <row r="20060" ht="12.6" hidden="1"/>
    <row r="20061" ht="12.6" hidden="1"/>
    <row r="20062" ht="12.6" hidden="1"/>
    <row r="20063" ht="12.6" hidden="1"/>
    <row r="20064" ht="12.6" hidden="1"/>
    <row r="20065" ht="12.6" hidden="1"/>
    <row r="20066" ht="12.6" hidden="1"/>
    <row r="20067" ht="12.6" hidden="1"/>
    <row r="20068" ht="12.6" hidden="1"/>
    <row r="20069" ht="12.6" hidden="1"/>
    <row r="20070" ht="12.6" hidden="1"/>
    <row r="20071" ht="12.6" hidden="1"/>
    <row r="20072" ht="12.6" hidden="1"/>
    <row r="20073" ht="12.6" hidden="1"/>
    <row r="20074" ht="12.6" hidden="1"/>
    <row r="20075" ht="12.6" hidden="1"/>
    <row r="20076" ht="12.6" hidden="1"/>
    <row r="20077" ht="12.6" hidden="1"/>
    <row r="20078" ht="12.6" hidden="1"/>
    <row r="20079" ht="12.6" hidden="1"/>
    <row r="20080" ht="12.6" hidden="1"/>
    <row r="20081" ht="12.6" hidden="1"/>
    <row r="20082" ht="12.6" hidden="1"/>
    <row r="20083" ht="12.6" hidden="1"/>
    <row r="20084" ht="12.6" hidden="1"/>
    <row r="20085" ht="12.6" hidden="1"/>
    <row r="20086" ht="12.6" hidden="1"/>
    <row r="20087" ht="12.6" hidden="1"/>
    <row r="20088" ht="12.6" hidden="1"/>
    <row r="20089" ht="12.6" hidden="1"/>
    <row r="20090" ht="12.6" hidden="1"/>
    <row r="20091" ht="12.6" hidden="1"/>
    <row r="20092" ht="12.6" hidden="1"/>
    <row r="20093" ht="12.6" hidden="1"/>
    <row r="20094" ht="12.6" hidden="1"/>
    <row r="20095" ht="12.6" hidden="1"/>
    <row r="20096" ht="12.6" hidden="1"/>
    <row r="20097" ht="12.6" hidden="1"/>
    <row r="20098" ht="12.6" hidden="1"/>
    <row r="20099" ht="12.6" hidden="1"/>
    <row r="20100" ht="12.6" hidden="1"/>
    <row r="20101" ht="12.6" hidden="1"/>
    <row r="20102" ht="12.6" hidden="1"/>
    <row r="20103" ht="12.6" hidden="1"/>
    <row r="20104" ht="12.6" hidden="1"/>
    <row r="20105" ht="12.6" hidden="1"/>
    <row r="20106" ht="12.6" hidden="1"/>
    <row r="20107" ht="12.6" hidden="1"/>
    <row r="20108" ht="12.6" hidden="1"/>
    <row r="20109" ht="12.6" hidden="1"/>
    <row r="20110" ht="12.6" hidden="1"/>
    <row r="20111" ht="12.6" hidden="1"/>
    <row r="20112" ht="12.6" hidden="1"/>
    <row r="20113" ht="12.6" hidden="1"/>
    <row r="20114" ht="12.6" hidden="1"/>
    <row r="20115" ht="12.6" hidden="1"/>
    <row r="20116" ht="12.6" hidden="1"/>
    <row r="20117" ht="12.6" hidden="1"/>
    <row r="20118" ht="12.6" hidden="1"/>
    <row r="20119" ht="12.6" hidden="1"/>
    <row r="20120" ht="12.6" hidden="1"/>
    <row r="20121" ht="12.6" hidden="1"/>
    <row r="20122" ht="12.6" hidden="1"/>
    <row r="20123" ht="12.6" hidden="1"/>
    <row r="20124" ht="12.6" hidden="1"/>
    <row r="20125" ht="12.6" hidden="1"/>
    <row r="20126" ht="12.6" hidden="1"/>
    <row r="20127" ht="12.6" hidden="1"/>
    <row r="20128" ht="12.6" hidden="1"/>
    <row r="20129" ht="12.6" hidden="1"/>
    <row r="20130" ht="12.6" hidden="1"/>
    <row r="20131" ht="12.6" hidden="1"/>
    <row r="20132" ht="12.6" hidden="1"/>
    <row r="20133" ht="12.6" hidden="1"/>
    <row r="20134" ht="12.6" hidden="1"/>
    <row r="20135" ht="12.6" hidden="1"/>
    <row r="20136" ht="12.6" hidden="1"/>
    <row r="20137" ht="12.6" hidden="1"/>
    <row r="20138" ht="12.6" hidden="1"/>
    <row r="20139" ht="12.6" hidden="1"/>
    <row r="20140" ht="12.6" hidden="1"/>
    <row r="20141" ht="12.6" hidden="1"/>
    <row r="20142" ht="12.6" hidden="1"/>
    <row r="20143" ht="12.6" hidden="1"/>
    <row r="20144" ht="12.6" hidden="1"/>
    <row r="20145" ht="12.6" hidden="1"/>
    <row r="20146" ht="12.6" hidden="1"/>
    <row r="20147" ht="12.6" hidden="1"/>
    <row r="20148" ht="12.6" hidden="1"/>
    <row r="20149" ht="12.6" hidden="1"/>
    <row r="20150" ht="12.6" hidden="1"/>
    <row r="20151" ht="12.6" hidden="1"/>
    <row r="20152" ht="12.6" hidden="1"/>
    <row r="20153" ht="12.6" hidden="1"/>
    <row r="20154" ht="12.6" hidden="1"/>
    <row r="20155" ht="12.6" hidden="1"/>
    <row r="20156" ht="12.6" hidden="1"/>
    <row r="20157" ht="12.6" hidden="1"/>
    <row r="20158" ht="12.6" hidden="1"/>
    <row r="20159" ht="12.6" hidden="1"/>
    <row r="20160" ht="12.6" hidden="1"/>
    <row r="20161" ht="12.6" hidden="1"/>
    <row r="20162" ht="12.6" hidden="1"/>
    <row r="20163" ht="12.6" hidden="1"/>
    <row r="20164" ht="12.6" hidden="1"/>
    <row r="20165" ht="12.6" hidden="1"/>
    <row r="20166" ht="12.6" hidden="1"/>
    <row r="20167" ht="12.6" hidden="1"/>
    <row r="20168" ht="12.6" hidden="1"/>
    <row r="20169" ht="12.6" hidden="1"/>
    <row r="20170" ht="12.6" hidden="1"/>
    <row r="20171" ht="12.6" hidden="1"/>
    <row r="20172" ht="12.6" hidden="1"/>
    <row r="20173" ht="12.6" hidden="1"/>
    <row r="20174" ht="12.6" hidden="1"/>
    <row r="20175" ht="12.6" hidden="1"/>
    <row r="20176" ht="12.6" hidden="1"/>
    <row r="20177" ht="12.6" hidden="1"/>
    <row r="20178" ht="12.6" hidden="1"/>
    <row r="20179" ht="12.6" hidden="1"/>
    <row r="20180" ht="12.6" hidden="1"/>
    <row r="20181" ht="12.6" hidden="1"/>
    <row r="20182" ht="12.6" hidden="1"/>
    <row r="20183" ht="12.6" hidden="1"/>
    <row r="20184" ht="12.6" hidden="1"/>
    <row r="20185" ht="12.6" hidden="1"/>
    <row r="20186" ht="12.6" hidden="1"/>
    <row r="20187" ht="12.6" hidden="1"/>
    <row r="20188" ht="12.6" hidden="1"/>
    <row r="20189" ht="12.6" hidden="1"/>
    <row r="20190" ht="12.6" hidden="1"/>
    <row r="20191" ht="12.6" hidden="1"/>
    <row r="20192" ht="12.6" hidden="1"/>
    <row r="20193" ht="12.6" hidden="1"/>
    <row r="20194" ht="12.6" hidden="1"/>
    <row r="20195" ht="12.6" hidden="1"/>
    <row r="20196" ht="12.6" hidden="1"/>
    <row r="20197" ht="12.6" hidden="1"/>
    <row r="20198" ht="12.6" hidden="1"/>
    <row r="20199" ht="12.6" hidden="1"/>
    <row r="20200" ht="12.6" hidden="1"/>
    <row r="20201" ht="12.6" hidden="1"/>
    <row r="20202" ht="12.6" hidden="1"/>
    <row r="20203" ht="12.6" hidden="1"/>
    <row r="20204" ht="12.6" hidden="1"/>
    <row r="20205" ht="12.6" hidden="1"/>
    <row r="20206" ht="12.6" hidden="1"/>
    <row r="20207" ht="12.6" hidden="1"/>
    <row r="20208" ht="12.6" hidden="1"/>
    <row r="20209" ht="12.6" hidden="1"/>
    <row r="20210" ht="12.6" hidden="1"/>
    <row r="20211" ht="12.6" hidden="1"/>
    <row r="20212" ht="12.6" hidden="1"/>
    <row r="20213" ht="12.6" hidden="1"/>
    <row r="20214" ht="12.6" hidden="1"/>
    <row r="20215" ht="12.6" hidden="1"/>
    <row r="20216" ht="12.6" hidden="1"/>
    <row r="20217" ht="12.6" hidden="1"/>
    <row r="20218" ht="12.6" hidden="1"/>
    <row r="20219" ht="12.6" hidden="1"/>
    <row r="20220" ht="12.6" hidden="1"/>
    <row r="20221" ht="12.6" hidden="1"/>
    <row r="20222" ht="12.6" hidden="1"/>
    <row r="20223" ht="12.6" hidden="1"/>
    <row r="20224" ht="12.6" hidden="1"/>
    <row r="20225" ht="12.6" hidden="1"/>
    <row r="20226" ht="12.6" hidden="1"/>
    <row r="20227" ht="12.6" hidden="1"/>
    <row r="20228" ht="12.6" hidden="1"/>
    <row r="20229" ht="12.6" hidden="1"/>
    <row r="20230" ht="12.6" hidden="1"/>
    <row r="20231" ht="12.6" hidden="1"/>
    <row r="20232" ht="12.6" hidden="1"/>
    <row r="20233" ht="12.6" hidden="1"/>
    <row r="20234" ht="12.6" hidden="1"/>
    <row r="20235" ht="12.6" hidden="1"/>
    <row r="20236" ht="12.6" hidden="1"/>
    <row r="20237" ht="12.6" hidden="1"/>
    <row r="20238" ht="12.6" hidden="1"/>
    <row r="20239" ht="12.6" hidden="1"/>
    <row r="20240" ht="12.6" hidden="1"/>
    <row r="20241" ht="12.6" hidden="1"/>
    <row r="20242" ht="12.6" hidden="1"/>
    <row r="20243" ht="12.6" hidden="1"/>
    <row r="20244" ht="12.6" hidden="1"/>
    <row r="20245" ht="12.6" hidden="1"/>
    <row r="20246" ht="12.6" hidden="1"/>
    <row r="20247" ht="12.6" hidden="1"/>
    <row r="20248" ht="12.6" hidden="1"/>
    <row r="20249" ht="12.6" hidden="1"/>
    <row r="20250" ht="12.6" hidden="1"/>
    <row r="20251" ht="12.6" hidden="1"/>
    <row r="20252" ht="12.6" hidden="1"/>
    <row r="20253" ht="12.6" hidden="1"/>
    <row r="20254" ht="12.6" hidden="1"/>
    <row r="20255" ht="12.6" hidden="1"/>
    <row r="20256" ht="12.6" hidden="1"/>
    <row r="20257" ht="12.6" hidden="1"/>
    <row r="20258" ht="12.6" hidden="1"/>
    <row r="20259" ht="12.6" hidden="1"/>
    <row r="20260" ht="12.6" hidden="1"/>
    <row r="20261" ht="12.6" hidden="1"/>
    <row r="20262" ht="12.6" hidden="1"/>
    <row r="20263" ht="12.6" hidden="1"/>
    <row r="20264" ht="12.6" hidden="1"/>
    <row r="20265" ht="12.6" hidden="1"/>
    <row r="20266" ht="12.6" hidden="1"/>
    <row r="20267" ht="12.6" hidden="1"/>
    <row r="20268" ht="12.6" hidden="1"/>
    <row r="20269" ht="12.6" hidden="1"/>
    <row r="20270" ht="12.6" hidden="1"/>
    <row r="20271" ht="12.6" hidden="1"/>
    <row r="20272" ht="12.6" hidden="1"/>
    <row r="20273" ht="12.6" hidden="1"/>
    <row r="20274" ht="12.6" hidden="1"/>
    <row r="20275" ht="12.6" hidden="1"/>
    <row r="20276" ht="12.6" hidden="1"/>
    <row r="20277" ht="12.6" hidden="1"/>
    <row r="20278" ht="12.6" hidden="1"/>
    <row r="20279" ht="12.6" hidden="1"/>
    <row r="20280" ht="12.6" hidden="1"/>
    <row r="20281" ht="12.6" hidden="1"/>
    <row r="20282" ht="12.6" hidden="1"/>
    <row r="20283" ht="12.6" hidden="1"/>
    <row r="20284" ht="12.6" hidden="1"/>
    <row r="20285" ht="12.6" hidden="1"/>
    <row r="20286" ht="12.6" hidden="1"/>
    <row r="20287" ht="12.6" hidden="1"/>
    <row r="20288" ht="12.6" hidden="1"/>
    <row r="20289" ht="12.6" hidden="1"/>
    <row r="20290" ht="12.6" hidden="1"/>
    <row r="20291" ht="12.6" hidden="1"/>
    <row r="20292" ht="12.6" hidden="1"/>
    <row r="20293" ht="12.6" hidden="1"/>
    <row r="20294" ht="12.6" hidden="1"/>
    <row r="20295" ht="12.6" hidden="1"/>
    <row r="20296" ht="12.6" hidden="1"/>
    <row r="20297" ht="12.6" hidden="1"/>
    <row r="20298" ht="12.6" hidden="1"/>
    <row r="20299" ht="12.6" hidden="1"/>
    <row r="20300" ht="12.6" hidden="1"/>
    <row r="20301" ht="12.6" hidden="1"/>
    <row r="20302" ht="12.6" hidden="1"/>
    <row r="20303" ht="12.6" hidden="1"/>
    <row r="20304" ht="12.6" hidden="1"/>
    <row r="20305" ht="12.6" hidden="1"/>
    <row r="20306" ht="12.6" hidden="1"/>
    <row r="20307" ht="12.6" hidden="1"/>
    <row r="20308" ht="12.6" hidden="1"/>
    <row r="20309" ht="12.6" hidden="1"/>
    <row r="20310" ht="12.6" hidden="1"/>
    <row r="20311" ht="12.6" hidden="1"/>
    <row r="20312" ht="12.6" hidden="1"/>
    <row r="20313" ht="12.6" hidden="1"/>
    <row r="20314" ht="12.6" hidden="1"/>
    <row r="20315" ht="12.6" hidden="1"/>
    <row r="20316" ht="12.6" hidden="1"/>
    <row r="20317" ht="12.6" hidden="1"/>
    <row r="20318" ht="12.6" hidden="1"/>
    <row r="20319" ht="12.6" hidden="1"/>
    <row r="20320" ht="12.6" hidden="1"/>
    <row r="20321" ht="12.6" hidden="1"/>
    <row r="20322" ht="12.6" hidden="1"/>
    <row r="20323" ht="12.6" hidden="1"/>
    <row r="20324" ht="12.6" hidden="1"/>
    <row r="20325" ht="12.6" hidden="1"/>
    <row r="20326" ht="12.6" hidden="1"/>
    <row r="20327" ht="12.6" hidden="1"/>
    <row r="20328" ht="12.6" hidden="1"/>
    <row r="20329" ht="12.6" hidden="1"/>
    <row r="20330" ht="12.6" hidden="1"/>
    <row r="20331" ht="12.6" hidden="1"/>
    <row r="20332" ht="12.6" hidden="1"/>
    <row r="20333" ht="12.6" hidden="1"/>
    <row r="20334" ht="12.6" hidden="1"/>
    <row r="20335" ht="12.6" hidden="1"/>
    <row r="20336" ht="12.6" hidden="1"/>
    <row r="20337" ht="12.6" hidden="1"/>
    <row r="20338" ht="12.6" hidden="1"/>
    <row r="20339" ht="12.6" hidden="1"/>
    <row r="20340" ht="12.6" hidden="1"/>
    <row r="20341" ht="12.6" hidden="1"/>
    <row r="20342" ht="12.6" hidden="1"/>
    <row r="20343" ht="12.6" hidden="1"/>
    <row r="20344" ht="12.6" hidden="1"/>
    <row r="20345" ht="12.6" hidden="1"/>
    <row r="20346" ht="12.6" hidden="1"/>
    <row r="20347" ht="12.6" hidden="1"/>
    <row r="20348" ht="12.6" hidden="1"/>
    <row r="20349" ht="12.6" hidden="1"/>
    <row r="20350" ht="12.6" hidden="1"/>
    <row r="20351" ht="12.6" hidden="1"/>
    <row r="20352" ht="12.6" hidden="1"/>
    <row r="20353" ht="12.6" hidden="1"/>
    <row r="20354" ht="12.6" hidden="1"/>
    <row r="20355" ht="12.6" hidden="1"/>
    <row r="20356" ht="12.6" hidden="1"/>
    <row r="20357" ht="12.6" hidden="1"/>
    <row r="20358" ht="12.6" hidden="1"/>
    <row r="20359" ht="12.6" hidden="1"/>
    <row r="20360" ht="12.6" hidden="1"/>
    <row r="20361" ht="12.6" hidden="1"/>
    <row r="20362" ht="12.6" hidden="1"/>
    <row r="20363" ht="12.6" hidden="1"/>
    <row r="20364" ht="12.6" hidden="1"/>
    <row r="20365" ht="12.6" hidden="1"/>
    <row r="20366" ht="12.6" hidden="1"/>
    <row r="20367" ht="12.6" hidden="1"/>
    <row r="20368" ht="12.6" hidden="1"/>
    <row r="20369" ht="12.6" hidden="1"/>
    <row r="20370" ht="12.6" hidden="1"/>
    <row r="20371" ht="12.6" hidden="1"/>
    <row r="20372" ht="12.6" hidden="1"/>
    <row r="20373" ht="12.6" hidden="1"/>
    <row r="20374" ht="12.6" hidden="1"/>
    <row r="20375" ht="12.6" hidden="1"/>
    <row r="20376" ht="12.6" hidden="1"/>
    <row r="20377" ht="12.6" hidden="1"/>
    <row r="20378" ht="12.6" hidden="1"/>
    <row r="20379" ht="12.6" hidden="1"/>
    <row r="20380" ht="12.6" hidden="1"/>
    <row r="20381" ht="12.6" hidden="1"/>
    <row r="20382" ht="12.6" hidden="1"/>
    <row r="20383" ht="12.6" hidden="1"/>
    <row r="20384" ht="12.6" hidden="1"/>
    <row r="20385" ht="12.6" hidden="1"/>
    <row r="20386" ht="12.6" hidden="1"/>
    <row r="20387" ht="12.6" hidden="1"/>
    <row r="20388" ht="12.6" hidden="1"/>
    <row r="20389" ht="12.6" hidden="1"/>
    <row r="20390" ht="12.6" hidden="1"/>
    <row r="20391" ht="12.6" hidden="1"/>
    <row r="20392" ht="12.6" hidden="1"/>
    <row r="20393" ht="12.6" hidden="1"/>
    <row r="20394" ht="12.6" hidden="1"/>
    <row r="20395" ht="12.6" hidden="1"/>
    <row r="20396" ht="12.6" hidden="1"/>
    <row r="20397" ht="12.6" hidden="1"/>
    <row r="20398" ht="12.6" hidden="1"/>
    <row r="20399" ht="12.6" hidden="1"/>
    <row r="20400" ht="12.6" hidden="1"/>
    <row r="20401" ht="12.6" hidden="1"/>
    <row r="20402" ht="12.6" hidden="1"/>
    <row r="20403" ht="12.6" hidden="1"/>
    <row r="20404" ht="12.6" hidden="1"/>
    <row r="20405" ht="12.6" hidden="1"/>
    <row r="20406" ht="12.6" hidden="1"/>
    <row r="20407" ht="12.6" hidden="1"/>
    <row r="20408" ht="12.6" hidden="1"/>
    <row r="20409" ht="12.6" hidden="1"/>
    <row r="20410" ht="12.6" hidden="1"/>
    <row r="20411" ht="12.6" hidden="1"/>
    <row r="20412" ht="12.6" hidden="1"/>
    <row r="20413" ht="12.6" hidden="1"/>
    <row r="20414" ht="12.6" hidden="1"/>
    <row r="20415" ht="12.6" hidden="1"/>
    <row r="20416" ht="12.6" hidden="1"/>
    <row r="20417" ht="12.6" hidden="1"/>
    <row r="20418" ht="12.6" hidden="1"/>
    <row r="20419" ht="12.6" hidden="1"/>
    <row r="20420" ht="12.6" hidden="1"/>
    <row r="20421" ht="12.6" hidden="1"/>
    <row r="20422" ht="12.6" hidden="1"/>
    <row r="20423" ht="12.6" hidden="1"/>
    <row r="20424" ht="12.6" hidden="1"/>
    <row r="20425" ht="12.6" hidden="1"/>
    <row r="20426" ht="12.6" hidden="1"/>
    <row r="20427" ht="12.6" hidden="1"/>
    <row r="20428" ht="12.6" hidden="1"/>
    <row r="20429" ht="12.6" hidden="1"/>
    <row r="20430" ht="12.6" hidden="1"/>
    <row r="20431" ht="12.6" hidden="1"/>
    <row r="20432" ht="12.6" hidden="1"/>
    <row r="20433" ht="12.6" hidden="1"/>
    <row r="20434" ht="12.6" hidden="1"/>
    <row r="20435" ht="12.6" hidden="1"/>
    <row r="20436" ht="12.6" hidden="1"/>
    <row r="20437" ht="12.6" hidden="1"/>
    <row r="20438" ht="12.6" hidden="1"/>
    <row r="20439" ht="12.6" hidden="1"/>
    <row r="20440" ht="12.6" hidden="1"/>
    <row r="20441" ht="12.6" hidden="1"/>
    <row r="20442" ht="12.6" hidden="1"/>
    <row r="20443" ht="12.6" hidden="1"/>
    <row r="20444" ht="12.6" hidden="1"/>
    <row r="20445" ht="12.6" hidden="1"/>
    <row r="20446" ht="12.6" hidden="1"/>
    <row r="20447" ht="12.6" hidden="1"/>
    <row r="20448" ht="12.6" hidden="1"/>
    <row r="20449" ht="12.6" hidden="1"/>
    <row r="20450" ht="12.6" hidden="1"/>
    <row r="20451" ht="12.6" hidden="1"/>
    <row r="20452" ht="12.6" hidden="1"/>
    <row r="20453" ht="12.6" hidden="1"/>
    <row r="20454" ht="12.6" hidden="1"/>
    <row r="20455" ht="12.6" hidden="1"/>
    <row r="20456" ht="12.6" hidden="1"/>
    <row r="20457" ht="12.6" hidden="1"/>
    <row r="20458" ht="12.6" hidden="1"/>
    <row r="20459" ht="12.6" hidden="1"/>
    <row r="20460" ht="12.6" hidden="1"/>
    <row r="20461" ht="12.6" hidden="1"/>
    <row r="20462" ht="12.6" hidden="1"/>
    <row r="20463" ht="12.6" hidden="1"/>
    <row r="20464" ht="12.6" hidden="1"/>
    <row r="20465" ht="12.6" hidden="1"/>
    <row r="20466" ht="12.6" hidden="1"/>
    <row r="20467" ht="12.6" hidden="1"/>
    <row r="20468" ht="12.6" hidden="1"/>
    <row r="20469" ht="12.6" hidden="1"/>
    <row r="20470" ht="12.6" hidden="1"/>
    <row r="20471" ht="12.6" hidden="1"/>
    <row r="20472" ht="12.6" hidden="1"/>
    <row r="20473" ht="12.6" hidden="1"/>
    <row r="20474" ht="12.6" hidden="1"/>
    <row r="20475" ht="12.6" hidden="1"/>
    <row r="20476" ht="12.6" hidden="1"/>
    <row r="20477" ht="12.6" hidden="1"/>
    <row r="20478" ht="12.6" hidden="1"/>
    <row r="20479" ht="12.6" hidden="1"/>
    <row r="20480" ht="12.6" hidden="1"/>
    <row r="20481" ht="12.6" hidden="1"/>
    <row r="20482" ht="12.6" hidden="1"/>
    <row r="20483" ht="12.6" hidden="1"/>
    <row r="20484" ht="12.6" hidden="1"/>
    <row r="20485" ht="12.6" hidden="1"/>
    <row r="20486" ht="12.6" hidden="1"/>
    <row r="20487" ht="12.6" hidden="1"/>
    <row r="20488" ht="12.6" hidden="1"/>
    <row r="20489" ht="12.6" hidden="1"/>
    <row r="20490" ht="12.6" hidden="1"/>
    <row r="20491" ht="12.6" hidden="1"/>
    <row r="20492" ht="12.6" hidden="1"/>
    <row r="20493" ht="12.6" hidden="1"/>
    <row r="20494" ht="12.6" hidden="1"/>
    <row r="20495" ht="12.6" hidden="1"/>
    <row r="20496" ht="12.6" hidden="1"/>
    <row r="20497" ht="12.6" hidden="1"/>
    <row r="20498" ht="12.6" hidden="1"/>
    <row r="20499" ht="12.6" hidden="1"/>
    <row r="20500" ht="12.6" hidden="1"/>
    <row r="20501" ht="12.6" hidden="1"/>
    <row r="20502" ht="12.6" hidden="1"/>
    <row r="20503" ht="12.6" hidden="1"/>
    <row r="20504" ht="12.6" hidden="1"/>
    <row r="20505" ht="12.6" hidden="1"/>
    <row r="20506" ht="12.6" hidden="1"/>
    <row r="20507" ht="12.6" hidden="1"/>
    <row r="20508" ht="12.6" hidden="1"/>
    <row r="20509" ht="12.6" hidden="1"/>
    <row r="20510" ht="12.6" hidden="1"/>
    <row r="20511" ht="12.6" hidden="1"/>
    <row r="20512" ht="12.6" hidden="1"/>
    <row r="20513" ht="12.6" hidden="1"/>
    <row r="20514" ht="12.6" hidden="1"/>
    <row r="20515" ht="12.6" hidden="1"/>
    <row r="20516" ht="12.6" hidden="1"/>
    <row r="20517" ht="12.6" hidden="1"/>
    <row r="20518" ht="12.6" hidden="1"/>
    <row r="20519" ht="12.6" hidden="1"/>
    <row r="20520" ht="12.6" hidden="1"/>
    <row r="20521" ht="12.6" hidden="1"/>
    <row r="20522" ht="12.6" hidden="1"/>
    <row r="20523" ht="12.6" hidden="1"/>
    <row r="20524" ht="12.6" hidden="1"/>
    <row r="20525" ht="12.6" hidden="1"/>
    <row r="20526" ht="12.6" hidden="1"/>
    <row r="20527" ht="12.6" hidden="1"/>
    <row r="20528" ht="12.6" hidden="1"/>
    <row r="20529" ht="12.6" hidden="1"/>
    <row r="20530" ht="12.6" hidden="1"/>
    <row r="20531" ht="12.6" hidden="1"/>
    <row r="20532" ht="12.6" hidden="1"/>
    <row r="20533" ht="12.6" hidden="1"/>
    <row r="20534" ht="12.6" hidden="1"/>
    <row r="20535" ht="12.6" hidden="1"/>
    <row r="20536" ht="12.6" hidden="1"/>
    <row r="20537" ht="12.6" hidden="1"/>
    <row r="20538" ht="12.6" hidden="1"/>
    <row r="20539" ht="12.6" hidden="1"/>
    <row r="20540" ht="12.6" hidden="1"/>
    <row r="20541" ht="12.6" hidden="1"/>
    <row r="20542" ht="12.6" hidden="1"/>
    <row r="20543" ht="12.6" hidden="1"/>
    <row r="20544" ht="12.6" hidden="1"/>
    <row r="20545" ht="12.6" hidden="1"/>
    <row r="20546" ht="12.6" hidden="1"/>
    <row r="20547" ht="12.6" hidden="1"/>
    <row r="20548" ht="12.6" hidden="1"/>
    <row r="20549" ht="12.6" hidden="1"/>
    <row r="20550" ht="12.6" hidden="1"/>
    <row r="20551" ht="12.6" hidden="1"/>
    <row r="20552" ht="12.6" hidden="1"/>
    <row r="20553" ht="12.6" hidden="1"/>
    <row r="20554" ht="12.6" hidden="1"/>
    <row r="20555" ht="12.6" hidden="1"/>
    <row r="20556" ht="12.6" hidden="1"/>
    <row r="20557" ht="12.6" hidden="1"/>
    <row r="20558" ht="12.6" hidden="1"/>
    <row r="20559" ht="12.6" hidden="1"/>
    <row r="20560" ht="12.6" hidden="1"/>
    <row r="20561" ht="12.6" hidden="1"/>
    <row r="20562" ht="12.6" hidden="1"/>
    <row r="20563" ht="12.6" hidden="1"/>
    <row r="20564" ht="12.6" hidden="1"/>
    <row r="20565" ht="12.6" hidden="1"/>
    <row r="20566" ht="12.6" hidden="1"/>
    <row r="20567" ht="12.6" hidden="1"/>
    <row r="20568" ht="12.6" hidden="1"/>
    <row r="20569" ht="12.6" hidden="1"/>
    <row r="20570" ht="12.6" hidden="1"/>
    <row r="20571" ht="12.6" hidden="1"/>
    <row r="20572" ht="12.6" hidden="1"/>
    <row r="20573" ht="12.6" hidden="1"/>
    <row r="20574" ht="12.6" hidden="1"/>
    <row r="20575" ht="12.6" hidden="1"/>
    <row r="20576" ht="12.6" hidden="1"/>
    <row r="20577" ht="12.6" hidden="1"/>
    <row r="20578" ht="12.6" hidden="1"/>
    <row r="20579" ht="12.6" hidden="1"/>
    <row r="20580" ht="12.6" hidden="1"/>
    <row r="20581" ht="12.6" hidden="1"/>
    <row r="20582" ht="12.6" hidden="1"/>
    <row r="20583" ht="12.6" hidden="1"/>
    <row r="20584" ht="12.6" hidden="1"/>
    <row r="20585" ht="12.6" hidden="1"/>
    <row r="20586" ht="12.6" hidden="1"/>
    <row r="20587" ht="12.6" hidden="1"/>
    <row r="20588" ht="12.6" hidden="1"/>
    <row r="20589" ht="12.6" hidden="1"/>
    <row r="20590" ht="12.6" hidden="1"/>
    <row r="20591" ht="12.6" hidden="1"/>
    <row r="20592" ht="12.6" hidden="1"/>
    <row r="20593" ht="12.6" hidden="1"/>
    <row r="20594" ht="12.6" hidden="1"/>
    <row r="20595" ht="12.6" hidden="1"/>
    <row r="20596" ht="12.6" hidden="1"/>
    <row r="20597" ht="12.6" hidden="1"/>
    <row r="20598" ht="12.6" hidden="1"/>
    <row r="20599" ht="12.6" hidden="1"/>
    <row r="20600" ht="12.6" hidden="1"/>
    <row r="20601" ht="12.6" hidden="1"/>
    <row r="20602" ht="12.6" hidden="1"/>
    <row r="20603" ht="12.6" hidden="1"/>
    <row r="20604" ht="12.6" hidden="1"/>
    <row r="20605" ht="12.6" hidden="1"/>
    <row r="20606" ht="12.6" hidden="1"/>
    <row r="20607" ht="12.6" hidden="1"/>
    <row r="20608" ht="12.6" hidden="1"/>
    <row r="20609" ht="12.6" hidden="1"/>
    <row r="20610" ht="12.6" hidden="1"/>
    <row r="20611" ht="12.6" hidden="1"/>
    <row r="20612" ht="12.6" hidden="1"/>
    <row r="20613" ht="12.6" hidden="1"/>
    <row r="20614" ht="12.6" hidden="1"/>
    <row r="20615" ht="12.6" hidden="1"/>
    <row r="20616" ht="12.6" hidden="1"/>
    <row r="20617" ht="12.6" hidden="1"/>
    <row r="20618" ht="12.6" hidden="1"/>
    <row r="20619" ht="12.6" hidden="1"/>
    <row r="20620" ht="12.6" hidden="1"/>
    <row r="20621" ht="12.6" hidden="1"/>
    <row r="20622" ht="12.6" hidden="1"/>
    <row r="20623" ht="12.6" hidden="1"/>
    <row r="20624" ht="12.6" hidden="1"/>
    <row r="20625" ht="12.6" hidden="1"/>
    <row r="20626" ht="12.6" hidden="1"/>
    <row r="20627" ht="12.6" hidden="1"/>
    <row r="20628" ht="12.6" hidden="1"/>
    <row r="20629" ht="12.6" hidden="1"/>
    <row r="20630" ht="12.6" hidden="1"/>
    <row r="20631" ht="12.6" hidden="1"/>
    <row r="20632" ht="12.6" hidden="1"/>
    <row r="20633" ht="12.6" hidden="1"/>
    <row r="20634" ht="12.6" hidden="1"/>
    <row r="20635" ht="12.6" hidden="1"/>
    <row r="20636" ht="12.6" hidden="1"/>
    <row r="20637" ht="12.6" hidden="1"/>
    <row r="20638" ht="12.6" hidden="1"/>
    <row r="20639" ht="12.6" hidden="1"/>
    <row r="20640" ht="12.6" hidden="1"/>
    <row r="20641" ht="12.6" hidden="1"/>
    <row r="20642" ht="12.6" hidden="1"/>
    <row r="20643" ht="12.6" hidden="1"/>
    <row r="20644" ht="12.6" hidden="1"/>
    <row r="20645" ht="12.6" hidden="1"/>
    <row r="20646" ht="12.6" hidden="1"/>
    <row r="20647" ht="12.6" hidden="1"/>
    <row r="20648" ht="12.6" hidden="1"/>
    <row r="20649" ht="12.6" hidden="1"/>
    <row r="20650" ht="12.6" hidden="1"/>
    <row r="20651" ht="12.6" hidden="1"/>
    <row r="20652" ht="12.6" hidden="1"/>
    <row r="20653" ht="12.6" hidden="1"/>
    <row r="20654" ht="12.6" hidden="1"/>
    <row r="20655" ht="12.6" hidden="1"/>
    <row r="20656" ht="12.6" hidden="1"/>
    <row r="20657" ht="12.6" hidden="1"/>
    <row r="20658" ht="12.6" hidden="1"/>
    <row r="20659" ht="12.6" hidden="1"/>
    <row r="20660" ht="12.6" hidden="1"/>
    <row r="20661" ht="12.6" hidden="1"/>
    <row r="20662" ht="12.6" hidden="1"/>
    <row r="20663" ht="12.6" hidden="1"/>
    <row r="20664" ht="12.6" hidden="1"/>
    <row r="20665" ht="12.6" hidden="1"/>
    <row r="20666" ht="12.6" hidden="1"/>
    <row r="20667" ht="12.6" hidden="1"/>
    <row r="20668" ht="12.6" hidden="1"/>
    <row r="20669" ht="12.6" hidden="1"/>
    <row r="20670" ht="12.6" hidden="1"/>
    <row r="20671" ht="12.6" hidden="1"/>
    <row r="20672" ht="12.6" hidden="1"/>
    <row r="20673" ht="12.6" hidden="1"/>
    <row r="20674" ht="12.6" hidden="1"/>
    <row r="20675" ht="12.6" hidden="1"/>
    <row r="20676" ht="12.6" hidden="1"/>
    <row r="20677" ht="12.6" hidden="1"/>
    <row r="20678" ht="12.6" hidden="1"/>
    <row r="20679" ht="12.6" hidden="1"/>
    <row r="20680" ht="12.6" hidden="1"/>
    <row r="20681" ht="12.6" hidden="1"/>
    <row r="20682" ht="12.6" hidden="1"/>
    <row r="20683" ht="12.6" hidden="1"/>
    <row r="20684" ht="12.6" hidden="1"/>
    <row r="20685" ht="12.6" hidden="1"/>
    <row r="20686" ht="12.6" hidden="1"/>
    <row r="20687" ht="12.6" hidden="1"/>
    <row r="20688" ht="12.6" hidden="1"/>
    <row r="20689" ht="12.6" hidden="1"/>
    <row r="20690" ht="12.6" hidden="1"/>
    <row r="20691" ht="12.6" hidden="1"/>
    <row r="20692" ht="12.6" hidden="1"/>
    <row r="20693" ht="12.6" hidden="1"/>
    <row r="20694" ht="12.6" hidden="1"/>
    <row r="20695" ht="12.6" hidden="1"/>
    <row r="20696" ht="12.6" hidden="1"/>
    <row r="20697" ht="12.6" hidden="1"/>
    <row r="20698" ht="12.6" hidden="1"/>
    <row r="20699" ht="12.6" hidden="1"/>
    <row r="20700" ht="12.6" hidden="1"/>
    <row r="20701" ht="12.6" hidden="1"/>
    <row r="20702" ht="12.6" hidden="1"/>
    <row r="20703" ht="12.6" hidden="1"/>
    <row r="20704" ht="12.6" hidden="1"/>
    <row r="20705" ht="12.6" hidden="1"/>
    <row r="20706" ht="12.6" hidden="1"/>
    <row r="20707" ht="12.6" hidden="1"/>
    <row r="20708" ht="12.6" hidden="1"/>
    <row r="20709" ht="12.6" hidden="1"/>
    <row r="20710" ht="12.6" hidden="1"/>
    <row r="20711" ht="12.6" hidden="1"/>
    <row r="20712" ht="12.6" hidden="1"/>
    <row r="20713" ht="12.6" hidden="1"/>
    <row r="20714" ht="12.6" hidden="1"/>
    <row r="20715" ht="12.6" hidden="1"/>
    <row r="20716" ht="12.6" hidden="1"/>
    <row r="20717" ht="12.6" hidden="1"/>
    <row r="20718" ht="12.6" hidden="1"/>
    <row r="20719" ht="12.6" hidden="1"/>
    <row r="20720" ht="12.6" hidden="1"/>
    <row r="20721" ht="12.6" hidden="1"/>
    <row r="20722" ht="12.6" hidden="1"/>
    <row r="20723" ht="12.6" hidden="1"/>
    <row r="20724" ht="12.6" hidden="1"/>
    <row r="20725" ht="12.6" hidden="1"/>
    <row r="20726" ht="12.6" hidden="1"/>
    <row r="20727" ht="12.6" hidden="1"/>
    <row r="20728" ht="12.6" hidden="1"/>
    <row r="20729" ht="12.6" hidden="1"/>
    <row r="20730" ht="12.6" hidden="1"/>
    <row r="20731" ht="12.6" hidden="1"/>
    <row r="20732" ht="12.6" hidden="1"/>
    <row r="20733" ht="12.6" hidden="1"/>
    <row r="20734" ht="12.6" hidden="1"/>
    <row r="20735" ht="12.6" hidden="1"/>
    <row r="20736" ht="12.6" hidden="1"/>
    <row r="20737" ht="12.6" hidden="1"/>
    <row r="20738" ht="12.6" hidden="1"/>
    <row r="20739" ht="12.6" hidden="1"/>
    <row r="20740" ht="12.6" hidden="1"/>
    <row r="20741" ht="12.6" hidden="1"/>
    <row r="20742" ht="12.6" hidden="1"/>
    <row r="20743" ht="12.6" hidden="1"/>
    <row r="20744" ht="12.6" hidden="1"/>
    <row r="20745" ht="12.6" hidden="1"/>
    <row r="20746" ht="12.6" hidden="1"/>
    <row r="20747" ht="12.6" hidden="1"/>
    <row r="20748" ht="12.6" hidden="1"/>
    <row r="20749" ht="12.6" hidden="1"/>
    <row r="20750" ht="12.6" hidden="1"/>
    <row r="20751" ht="12.6" hidden="1"/>
    <row r="20752" ht="12.6" hidden="1"/>
    <row r="20753" ht="12.6" hidden="1"/>
    <row r="20754" ht="12.6" hidden="1"/>
    <row r="20755" ht="12.6" hidden="1"/>
    <row r="20756" ht="12.6" hidden="1"/>
    <row r="20757" ht="12.6" hidden="1"/>
    <row r="20758" ht="12.6" hidden="1"/>
    <row r="20759" ht="12.6" hidden="1"/>
    <row r="20760" ht="12.6" hidden="1"/>
    <row r="20761" ht="12.6" hidden="1"/>
    <row r="20762" ht="12.6" hidden="1"/>
    <row r="20763" ht="12.6" hidden="1"/>
    <row r="20764" ht="12.6" hidden="1"/>
    <row r="20765" ht="12.6" hidden="1"/>
    <row r="20766" ht="12.6" hidden="1"/>
    <row r="20767" ht="12.6" hidden="1"/>
    <row r="20768" ht="12.6" hidden="1"/>
    <row r="20769" ht="12.6" hidden="1"/>
    <row r="20770" ht="12.6" hidden="1"/>
    <row r="20771" ht="12.6" hidden="1"/>
    <row r="20772" ht="12.6" hidden="1"/>
    <row r="20773" ht="12.6" hidden="1"/>
    <row r="20774" ht="12.6" hidden="1"/>
    <row r="20775" ht="12.6" hidden="1"/>
    <row r="20776" ht="12.6" hidden="1"/>
    <row r="20777" ht="12.6" hidden="1"/>
    <row r="20778" ht="12.6" hidden="1"/>
    <row r="20779" ht="12.6" hidden="1"/>
    <row r="20780" ht="12.6" hidden="1"/>
    <row r="20781" ht="12.6" hidden="1"/>
    <row r="20782" ht="12.6" hidden="1"/>
    <row r="20783" ht="12.6" hidden="1"/>
    <row r="20784" ht="12.6" hidden="1"/>
    <row r="20785" ht="12.6" hidden="1"/>
    <row r="20786" ht="12.6" hidden="1"/>
    <row r="20787" ht="12.6" hidden="1"/>
    <row r="20788" ht="12.6" hidden="1"/>
    <row r="20789" ht="12.6" hidden="1"/>
    <row r="20790" ht="12.6" hidden="1"/>
    <row r="20791" ht="12.6" hidden="1"/>
    <row r="20792" ht="12.6" hidden="1"/>
    <row r="20793" ht="12.6" hidden="1"/>
    <row r="20794" ht="12.6" hidden="1"/>
    <row r="20795" ht="12.6" hidden="1"/>
    <row r="20796" ht="12.6" hidden="1"/>
    <row r="20797" ht="12.6" hidden="1"/>
    <row r="20798" ht="12.6" hidden="1"/>
    <row r="20799" ht="12.6" hidden="1"/>
    <row r="20800" ht="12.6" hidden="1"/>
    <row r="20801" ht="12.6" hidden="1"/>
    <row r="20802" ht="12.6" hidden="1"/>
    <row r="20803" ht="12.6" hidden="1"/>
    <row r="20804" ht="12.6" hidden="1"/>
    <row r="20805" ht="12.6" hidden="1"/>
    <row r="20806" ht="12.6" hidden="1"/>
    <row r="20807" ht="12.6" hidden="1"/>
    <row r="20808" ht="12.6" hidden="1"/>
    <row r="20809" ht="12.6" hidden="1"/>
    <row r="20810" ht="12.6" hidden="1"/>
    <row r="20811" ht="12.6" hidden="1"/>
    <row r="20812" ht="12.6" hidden="1"/>
    <row r="20813" ht="12.6" hidden="1"/>
    <row r="20814" ht="12.6" hidden="1"/>
    <row r="20815" ht="12.6" hidden="1"/>
    <row r="20816" ht="12.6" hidden="1"/>
    <row r="20817" ht="12.6" hidden="1"/>
    <row r="20818" ht="12.6" hidden="1"/>
    <row r="20819" ht="12.6" hidden="1"/>
    <row r="20820" ht="12.6" hidden="1"/>
    <row r="20821" ht="12.6" hidden="1"/>
    <row r="20822" ht="12.6" hidden="1"/>
    <row r="20823" ht="12.6" hidden="1"/>
    <row r="20824" ht="12.6" hidden="1"/>
    <row r="20825" ht="12.6" hidden="1"/>
    <row r="20826" ht="12.6" hidden="1"/>
    <row r="20827" ht="12.6" hidden="1"/>
    <row r="20828" ht="12.6" hidden="1"/>
    <row r="20829" ht="12.6" hidden="1"/>
    <row r="20830" ht="12.6" hidden="1"/>
    <row r="20831" ht="12.6" hidden="1"/>
    <row r="20832" ht="12.6" hidden="1"/>
    <row r="20833" ht="12.6" hidden="1"/>
    <row r="20834" ht="12.6" hidden="1"/>
    <row r="20835" ht="12.6" hidden="1"/>
    <row r="20836" ht="12.6" hidden="1"/>
    <row r="20837" ht="12.6" hidden="1"/>
    <row r="20838" ht="12.6" hidden="1"/>
    <row r="20839" ht="12.6" hidden="1"/>
    <row r="20840" ht="12.6" hidden="1"/>
    <row r="20841" ht="12.6" hidden="1"/>
    <row r="20842" ht="12.6" hidden="1"/>
    <row r="20843" ht="12.6" hidden="1"/>
    <row r="20844" ht="12.6" hidden="1"/>
    <row r="20845" ht="12.6" hidden="1"/>
    <row r="20846" ht="12.6" hidden="1"/>
    <row r="20847" ht="12.6" hidden="1"/>
    <row r="20848" ht="12.6" hidden="1"/>
    <row r="20849" ht="12.6" hidden="1"/>
    <row r="20850" ht="12.6" hidden="1"/>
    <row r="20851" ht="12.6" hidden="1"/>
    <row r="20852" ht="12.6" hidden="1"/>
    <row r="20853" ht="12.6" hidden="1"/>
    <row r="20854" ht="12.6" hidden="1"/>
    <row r="20855" ht="12.6" hidden="1"/>
    <row r="20856" ht="12.6" hidden="1"/>
    <row r="20857" ht="12.6" hidden="1"/>
    <row r="20858" ht="12.6" hidden="1"/>
    <row r="20859" ht="12.6" hidden="1"/>
    <row r="20860" ht="12.6" hidden="1"/>
    <row r="20861" ht="12.6" hidden="1"/>
    <row r="20862" ht="12.6" hidden="1"/>
    <row r="20863" ht="12.6" hidden="1"/>
    <row r="20864" ht="12.6" hidden="1"/>
    <row r="20865" ht="12.6" hidden="1"/>
    <row r="20866" ht="12.6" hidden="1"/>
    <row r="20867" ht="12.6" hidden="1"/>
    <row r="20868" ht="12.6" hidden="1"/>
    <row r="20869" ht="12.6" hidden="1"/>
    <row r="20870" ht="12.6" hidden="1"/>
    <row r="20871" ht="12.6" hidden="1"/>
    <row r="20872" ht="12.6" hidden="1"/>
    <row r="20873" ht="12.6" hidden="1"/>
    <row r="20874" ht="12.6" hidden="1"/>
    <row r="20875" ht="12.6" hidden="1"/>
    <row r="20876" ht="12.6" hidden="1"/>
    <row r="20877" ht="12.6" hidden="1"/>
    <row r="20878" ht="12.6" hidden="1"/>
    <row r="20879" ht="12.6" hidden="1"/>
    <row r="20880" ht="12.6" hidden="1"/>
    <row r="20881" ht="12.6" hidden="1"/>
    <row r="20882" ht="12.6" hidden="1"/>
    <row r="20883" ht="12.6" hidden="1"/>
    <row r="20884" ht="12.6" hidden="1"/>
    <row r="20885" ht="12.6" hidden="1"/>
    <row r="20886" ht="12.6" hidden="1"/>
    <row r="20887" ht="12.6" hidden="1"/>
    <row r="20888" ht="12.6" hidden="1"/>
    <row r="20889" ht="12.6" hidden="1"/>
    <row r="20890" ht="12.6" hidden="1"/>
    <row r="20891" ht="12.6" hidden="1"/>
    <row r="20892" ht="12.6" hidden="1"/>
    <row r="20893" ht="12.6" hidden="1"/>
    <row r="20894" ht="12.6" hidden="1"/>
    <row r="20895" ht="12.6" hidden="1"/>
    <row r="20896" ht="12.6" hidden="1"/>
    <row r="20897" ht="12.6" hidden="1"/>
    <row r="20898" ht="12.6" hidden="1"/>
    <row r="20899" ht="12.6" hidden="1"/>
    <row r="20900" ht="12.6" hidden="1"/>
    <row r="20901" ht="12.6" hidden="1"/>
    <row r="20902" ht="12.6" hidden="1"/>
    <row r="20903" ht="12.6" hidden="1"/>
    <row r="20904" ht="12.6" hidden="1"/>
    <row r="20905" ht="12.6" hidden="1"/>
    <row r="20906" ht="12.6" hidden="1"/>
    <row r="20907" ht="12.6" hidden="1"/>
    <row r="20908" ht="12.6" hidden="1"/>
    <row r="20909" ht="12.6" hidden="1"/>
    <row r="20910" ht="12.6" hidden="1"/>
    <row r="20911" ht="12.6" hidden="1"/>
    <row r="20912" ht="12.6" hidden="1"/>
    <row r="20913" ht="12.6" hidden="1"/>
    <row r="20914" ht="12.6" hidden="1"/>
    <row r="20915" ht="12.6" hidden="1"/>
    <row r="20916" ht="12.6" hidden="1"/>
    <row r="20917" ht="12.6" hidden="1"/>
    <row r="20918" ht="12.6" hidden="1"/>
    <row r="20919" ht="12.6" hidden="1"/>
    <row r="20920" ht="12.6" hidden="1"/>
    <row r="20921" ht="12.6" hidden="1"/>
    <row r="20922" ht="12.6" hidden="1"/>
    <row r="20923" ht="12.6" hidden="1"/>
    <row r="20924" ht="12.6" hidden="1"/>
    <row r="20925" ht="12.6" hidden="1"/>
    <row r="20926" ht="12.6" hidden="1"/>
    <row r="20927" ht="12.6" hidden="1"/>
    <row r="20928" ht="12.6" hidden="1"/>
    <row r="20929" ht="12.6" hidden="1"/>
    <row r="20930" ht="12.6" hidden="1"/>
    <row r="20931" ht="12.6" hidden="1"/>
    <row r="20932" ht="12.6" hidden="1"/>
    <row r="20933" ht="12.6" hidden="1"/>
    <row r="20934" ht="12.6" hidden="1"/>
    <row r="20935" ht="12.6" hidden="1"/>
    <row r="20936" ht="12.6" hidden="1"/>
    <row r="20937" ht="12.6" hidden="1"/>
    <row r="20938" ht="12.6" hidden="1"/>
    <row r="20939" ht="12.6" hidden="1"/>
    <row r="20940" ht="12.6" hidden="1"/>
    <row r="20941" ht="12.6" hidden="1"/>
    <row r="20942" ht="12.6" hidden="1"/>
    <row r="20943" ht="12.6" hidden="1"/>
    <row r="20944" ht="12.6" hidden="1"/>
    <row r="20945" ht="12.6" hidden="1"/>
    <row r="20946" ht="12.6" hidden="1"/>
    <row r="20947" ht="12.6" hidden="1"/>
    <row r="20948" ht="12.6" hidden="1"/>
    <row r="20949" ht="12.6" hidden="1"/>
    <row r="20950" ht="12.6" hidden="1"/>
    <row r="20951" ht="12.6" hidden="1"/>
    <row r="20952" ht="12.6" hidden="1"/>
    <row r="20953" ht="12.6" hidden="1"/>
    <row r="20954" ht="12.6" hidden="1"/>
    <row r="20955" ht="12.6" hidden="1"/>
    <row r="20956" ht="12.6" hidden="1"/>
    <row r="20957" ht="12.6" hidden="1"/>
    <row r="20958" ht="12.6" hidden="1"/>
    <row r="20959" ht="12.6" hidden="1"/>
    <row r="20960" ht="12.6" hidden="1"/>
    <row r="20961" ht="12.6" hidden="1"/>
    <row r="20962" ht="12.6" hidden="1"/>
    <row r="20963" ht="12.6" hidden="1"/>
    <row r="20964" ht="12.6" hidden="1"/>
    <row r="20965" ht="12.6" hidden="1"/>
    <row r="20966" ht="12.6" hidden="1"/>
    <row r="20967" ht="12.6" hidden="1"/>
    <row r="20968" ht="12.6" hidden="1"/>
    <row r="20969" ht="12.6" hidden="1"/>
    <row r="20970" ht="12.6" hidden="1"/>
    <row r="20971" ht="12.6" hidden="1"/>
    <row r="20972" ht="12.6" hidden="1"/>
    <row r="20973" ht="12.6" hidden="1"/>
    <row r="20974" ht="12.6" hidden="1"/>
    <row r="20975" ht="12.6" hidden="1"/>
    <row r="20976" ht="12.6" hidden="1"/>
    <row r="20977" ht="12.6" hidden="1"/>
    <row r="20978" ht="12.6" hidden="1"/>
    <row r="20979" ht="12.6" hidden="1"/>
    <row r="20980" ht="12.6" hidden="1"/>
    <row r="20981" ht="12.6" hidden="1"/>
    <row r="20982" ht="12.6" hidden="1"/>
    <row r="20983" ht="12.6" hidden="1"/>
    <row r="20984" ht="12.6" hidden="1"/>
    <row r="20985" ht="12.6" hidden="1"/>
    <row r="20986" ht="12.6" hidden="1"/>
    <row r="20987" ht="12.6" hidden="1"/>
    <row r="20988" ht="12.6" hidden="1"/>
    <row r="20989" ht="12.6" hidden="1"/>
    <row r="20990" ht="12.6" hidden="1"/>
    <row r="20991" ht="12.6" hidden="1"/>
    <row r="20992" ht="12.6" hidden="1"/>
    <row r="20993" ht="12.6" hidden="1"/>
    <row r="20994" ht="12.6" hidden="1"/>
    <row r="20995" ht="12.6" hidden="1"/>
    <row r="20996" ht="12.6" hidden="1"/>
    <row r="20997" ht="12.6" hidden="1"/>
    <row r="20998" ht="12.6" hidden="1"/>
    <row r="20999" ht="12.6" hidden="1"/>
    <row r="21000" ht="12.6" hidden="1"/>
    <row r="21001" ht="12.6" hidden="1"/>
    <row r="21002" ht="12.6" hidden="1"/>
    <row r="21003" ht="12.6" hidden="1"/>
    <row r="21004" ht="12.6" hidden="1"/>
    <row r="21005" ht="12.6" hidden="1"/>
    <row r="21006" ht="12.6" hidden="1"/>
    <row r="21007" ht="12.6" hidden="1"/>
    <row r="21008" ht="12.6" hidden="1"/>
    <row r="21009" ht="12.6" hidden="1"/>
    <row r="21010" ht="12.6" hidden="1"/>
    <row r="21011" ht="12.6" hidden="1"/>
    <row r="21012" ht="12.6" hidden="1"/>
    <row r="21013" ht="12.6" hidden="1"/>
    <row r="21014" ht="12.6" hidden="1"/>
    <row r="21015" ht="12.6" hidden="1"/>
    <row r="21016" ht="12.6" hidden="1"/>
    <row r="21017" ht="12.6" hidden="1"/>
    <row r="21018" ht="12.6" hidden="1"/>
    <row r="21019" ht="12.6" hidden="1"/>
    <row r="21020" ht="12.6" hidden="1"/>
    <row r="21021" ht="12.6" hidden="1"/>
    <row r="21022" ht="12.6" hidden="1"/>
    <row r="21023" ht="12.6" hidden="1"/>
    <row r="21024" ht="12.6" hidden="1"/>
    <row r="21025" ht="12.6" hidden="1"/>
    <row r="21026" ht="12.6" hidden="1"/>
    <row r="21027" ht="12.6" hidden="1"/>
    <row r="21028" ht="12.6" hidden="1"/>
    <row r="21029" ht="12.6" hidden="1"/>
    <row r="21030" ht="12.6" hidden="1"/>
    <row r="21031" ht="12.6" hidden="1"/>
    <row r="21032" ht="12.6" hidden="1"/>
    <row r="21033" ht="12.6" hidden="1"/>
    <row r="21034" ht="12.6" hidden="1"/>
    <row r="21035" ht="12.6" hidden="1"/>
    <row r="21036" ht="12.6" hidden="1"/>
    <row r="21037" ht="12.6" hidden="1"/>
    <row r="21038" ht="12.6" hidden="1"/>
    <row r="21039" ht="12.6" hidden="1"/>
    <row r="21040" ht="12.6" hidden="1"/>
    <row r="21041" ht="12.6" hidden="1"/>
    <row r="21042" ht="12.6" hidden="1"/>
    <row r="21043" ht="12.6" hidden="1"/>
    <row r="21044" ht="12.6" hidden="1"/>
    <row r="21045" ht="12.6" hidden="1"/>
    <row r="21046" ht="12.6" hidden="1"/>
    <row r="21047" ht="12.6" hidden="1"/>
    <row r="21048" ht="12.6" hidden="1"/>
    <row r="21049" ht="12.6" hidden="1"/>
    <row r="21050" ht="12.6" hidden="1"/>
    <row r="21051" ht="12.6" hidden="1"/>
    <row r="21052" ht="12.6" hidden="1"/>
    <row r="21053" ht="12.6" hidden="1"/>
    <row r="21054" ht="12.6" hidden="1"/>
    <row r="21055" ht="12.6" hidden="1"/>
    <row r="21056" ht="12.6" hidden="1"/>
    <row r="21057" ht="12.6" hidden="1"/>
    <row r="21058" ht="12.6" hidden="1"/>
    <row r="21059" ht="12.6" hidden="1"/>
    <row r="21060" ht="12.6" hidden="1"/>
    <row r="21061" ht="12.6" hidden="1"/>
    <row r="21062" ht="12.6" hidden="1"/>
    <row r="21063" ht="12.6" hidden="1"/>
    <row r="21064" ht="12.6" hidden="1"/>
    <row r="21065" ht="12.6" hidden="1"/>
    <row r="21066" ht="12.6" hidden="1"/>
    <row r="21067" ht="12.6" hidden="1"/>
    <row r="21068" ht="12.6" hidden="1"/>
    <row r="21069" ht="12.6" hidden="1"/>
    <row r="21070" ht="12.6" hidden="1"/>
    <row r="21071" ht="12.6" hidden="1"/>
    <row r="21072" ht="12.6" hidden="1"/>
    <row r="21073" ht="12.6" hidden="1"/>
    <row r="21074" ht="12.6" hidden="1"/>
    <row r="21075" ht="12.6" hidden="1"/>
    <row r="21076" ht="12.6" hidden="1"/>
    <row r="21077" ht="12.6" hidden="1"/>
    <row r="21078" ht="12.6" hidden="1"/>
    <row r="21079" ht="12.6" hidden="1"/>
    <row r="21080" ht="12.6" hidden="1"/>
    <row r="21081" ht="12.6" hidden="1"/>
    <row r="21082" ht="12.6" hidden="1"/>
    <row r="21083" ht="12.6" hidden="1"/>
    <row r="21084" ht="12.6" hidden="1"/>
    <row r="21085" ht="12.6" hidden="1"/>
    <row r="21086" ht="12.6" hidden="1"/>
    <row r="21087" ht="12.6" hidden="1"/>
    <row r="21088" ht="12.6" hidden="1"/>
    <row r="21089" ht="12.6" hidden="1"/>
    <row r="21090" ht="12.6" hidden="1"/>
    <row r="21091" ht="12.6" hidden="1"/>
    <row r="21092" ht="12.6" hidden="1"/>
    <row r="21093" ht="12.6" hidden="1"/>
    <row r="21094" ht="12.6" hidden="1"/>
    <row r="21095" ht="12.6" hidden="1"/>
    <row r="21096" ht="12.6" hidden="1"/>
    <row r="21097" ht="12.6" hidden="1"/>
    <row r="21098" ht="12.6" hidden="1"/>
    <row r="21099" ht="12.6" hidden="1"/>
    <row r="21100" ht="12.6" hidden="1"/>
    <row r="21101" ht="12.6" hidden="1"/>
    <row r="21102" ht="12.6" hidden="1"/>
    <row r="21103" ht="12.6" hidden="1"/>
    <row r="21104" ht="12.6" hidden="1"/>
    <row r="21105" ht="12.6" hidden="1"/>
    <row r="21106" ht="12.6" hidden="1"/>
    <row r="21107" ht="12.6" hidden="1"/>
    <row r="21108" ht="12.6" hidden="1"/>
    <row r="21109" ht="12.6" hidden="1"/>
    <row r="21110" ht="12.6" hidden="1"/>
    <row r="21111" ht="12.6" hidden="1"/>
    <row r="21112" ht="12.6" hidden="1"/>
    <row r="21113" ht="12.6" hidden="1"/>
    <row r="21114" ht="12.6" hidden="1"/>
    <row r="21115" ht="12.6" hidden="1"/>
    <row r="21116" ht="12.6" hidden="1"/>
    <row r="21117" ht="12.6" hidden="1"/>
    <row r="21118" ht="12.6" hidden="1"/>
    <row r="21119" ht="12.6" hidden="1"/>
    <row r="21120" ht="12.6" hidden="1"/>
    <row r="21121" ht="12.6" hidden="1"/>
    <row r="21122" ht="12.6" hidden="1"/>
    <row r="21123" ht="12.6" hidden="1"/>
    <row r="21124" ht="12.6" hidden="1"/>
    <row r="21125" ht="12.6" hidden="1"/>
    <row r="21126" ht="12.6" hidden="1"/>
    <row r="21127" ht="12.6" hidden="1"/>
    <row r="21128" ht="12.6" hidden="1"/>
    <row r="21129" ht="12.6" hidden="1"/>
    <row r="21130" ht="12.6" hidden="1"/>
    <row r="21131" ht="12.6" hidden="1"/>
    <row r="21132" ht="12.6" hidden="1"/>
    <row r="21133" ht="12.6" hidden="1"/>
    <row r="21134" ht="12.6" hidden="1"/>
    <row r="21135" ht="12.6" hidden="1"/>
    <row r="21136" ht="12.6" hidden="1"/>
    <row r="21137" ht="12.6" hidden="1"/>
    <row r="21138" ht="12.6" hidden="1"/>
    <row r="21139" ht="12.6" hidden="1"/>
    <row r="21140" ht="12.6" hidden="1"/>
    <row r="21141" ht="12.6" hidden="1"/>
    <row r="21142" ht="12.6" hidden="1"/>
    <row r="21143" ht="12.6" hidden="1"/>
    <row r="21144" ht="12.6" hidden="1"/>
    <row r="21145" ht="12.6" hidden="1"/>
    <row r="21146" ht="12.6" hidden="1"/>
    <row r="21147" ht="12.6" hidden="1"/>
    <row r="21148" ht="12.6" hidden="1"/>
    <row r="21149" ht="12.6" hidden="1"/>
    <row r="21150" ht="12.6" hidden="1"/>
    <row r="21151" ht="12.6" hidden="1"/>
    <row r="21152" ht="12.6" hidden="1"/>
    <row r="21153" ht="12.6" hidden="1"/>
    <row r="21154" ht="12.6" hidden="1"/>
    <row r="21155" ht="12.6" hidden="1"/>
    <row r="21156" ht="12.6" hidden="1"/>
    <row r="21157" ht="12.6" hidden="1"/>
    <row r="21158" ht="12.6" hidden="1"/>
    <row r="21159" ht="12.6" hidden="1"/>
    <row r="21160" ht="12.6" hidden="1"/>
    <row r="21161" ht="12.6" hidden="1"/>
    <row r="21162" ht="12.6" hidden="1"/>
    <row r="21163" ht="12.6" hidden="1"/>
    <row r="21164" ht="12.6" hidden="1"/>
    <row r="21165" ht="12.6" hidden="1"/>
    <row r="21166" ht="12.6" hidden="1"/>
    <row r="21167" ht="12.6" hidden="1"/>
    <row r="21168" ht="12.6" hidden="1"/>
    <row r="21169" ht="12.6" hidden="1"/>
    <row r="21170" ht="12.6" hidden="1"/>
    <row r="21171" ht="12.6" hidden="1"/>
    <row r="21172" ht="12.6" hidden="1"/>
    <row r="21173" ht="12.6" hidden="1"/>
    <row r="21174" ht="12.6" hidden="1"/>
    <row r="21175" ht="12.6" hidden="1"/>
    <row r="21176" ht="12.6" hidden="1"/>
    <row r="21177" ht="12.6" hidden="1"/>
    <row r="21178" ht="12.6" hidden="1"/>
    <row r="21179" ht="12.6" hidden="1"/>
    <row r="21180" ht="12.6" hidden="1"/>
    <row r="21181" ht="12.6" hidden="1"/>
    <row r="21182" ht="12.6" hidden="1"/>
    <row r="21183" ht="12.6" hidden="1"/>
    <row r="21184" ht="12.6" hidden="1"/>
    <row r="21185" ht="12.6" hidden="1"/>
    <row r="21186" ht="12.6" hidden="1"/>
    <row r="21187" ht="12.6" hidden="1"/>
    <row r="21188" ht="12.6" hidden="1"/>
    <row r="21189" ht="12.6" hidden="1"/>
    <row r="21190" ht="12.6" hidden="1"/>
    <row r="21191" ht="12.6" hidden="1"/>
    <row r="21192" ht="12.6" hidden="1"/>
    <row r="21193" ht="12.6" hidden="1"/>
    <row r="21194" ht="12.6" hidden="1"/>
    <row r="21195" ht="12.6" hidden="1"/>
    <row r="21196" ht="12.6" hidden="1"/>
    <row r="21197" ht="12.6" hidden="1"/>
    <row r="21198" ht="12.6" hidden="1"/>
    <row r="21199" ht="12.6" hidden="1"/>
    <row r="21200" ht="12.6" hidden="1"/>
    <row r="21201" ht="12.6" hidden="1"/>
    <row r="21202" ht="12.6" hidden="1"/>
    <row r="21203" ht="12.6" hidden="1"/>
    <row r="21204" ht="12.6" hidden="1"/>
    <row r="21205" ht="12.6" hidden="1"/>
    <row r="21206" ht="12.6" hidden="1"/>
    <row r="21207" ht="12.6" hidden="1"/>
    <row r="21208" ht="12.6" hidden="1"/>
    <row r="21209" ht="12.6" hidden="1"/>
    <row r="21210" ht="12.6" hidden="1"/>
    <row r="21211" ht="12.6" hidden="1"/>
    <row r="21212" ht="12.6" hidden="1"/>
    <row r="21213" ht="12.6" hidden="1"/>
    <row r="21214" ht="12.6" hidden="1"/>
    <row r="21215" ht="12.6" hidden="1"/>
    <row r="21216" ht="12.6" hidden="1"/>
    <row r="21217" ht="12.6" hidden="1"/>
    <row r="21218" ht="12.6" hidden="1"/>
    <row r="21219" ht="12.6" hidden="1"/>
    <row r="21220" ht="12.6" hidden="1"/>
    <row r="21221" ht="12.6" hidden="1"/>
    <row r="21222" ht="12.6" hidden="1"/>
    <row r="21223" ht="12.6" hidden="1"/>
    <row r="21224" ht="12.6" hidden="1"/>
    <row r="21225" ht="12.6" hidden="1"/>
    <row r="21226" ht="12.6" hidden="1"/>
    <row r="21227" ht="12.6" hidden="1"/>
    <row r="21228" ht="12.6" hidden="1"/>
    <row r="21229" ht="12.6" hidden="1"/>
    <row r="21230" ht="12.6" hidden="1"/>
    <row r="21231" ht="12.6" hidden="1"/>
    <row r="21232" ht="12.6" hidden="1"/>
    <row r="21233" ht="12.6" hidden="1"/>
    <row r="21234" ht="12.6" hidden="1"/>
    <row r="21235" ht="12.6" hidden="1"/>
    <row r="21236" ht="12.6" hidden="1"/>
    <row r="21237" ht="12.6" hidden="1"/>
    <row r="21238" ht="12.6" hidden="1"/>
    <row r="21239" ht="12.6" hidden="1"/>
    <row r="21240" ht="12.6" hidden="1"/>
    <row r="21241" ht="12.6" hidden="1"/>
    <row r="21242" ht="12.6" hidden="1"/>
    <row r="21243" ht="12.6" hidden="1"/>
    <row r="21244" ht="12.6" hidden="1"/>
    <row r="21245" ht="12.6" hidden="1"/>
    <row r="21246" ht="12.6" hidden="1"/>
    <row r="21247" ht="12.6" hidden="1"/>
    <row r="21248" ht="12.6" hidden="1"/>
    <row r="21249" ht="12.6" hidden="1"/>
    <row r="21250" ht="12.6" hidden="1"/>
    <row r="21251" ht="12.6" hidden="1"/>
    <row r="21252" ht="12.6" hidden="1"/>
    <row r="21253" ht="12.6" hidden="1"/>
    <row r="21254" ht="12.6" hidden="1"/>
    <row r="21255" ht="12.6" hidden="1"/>
    <row r="21256" ht="12.6" hidden="1"/>
    <row r="21257" ht="12.6" hidden="1"/>
    <row r="21258" ht="12.6" hidden="1"/>
    <row r="21259" ht="12.6" hidden="1"/>
    <row r="21260" ht="12.6" hidden="1"/>
    <row r="21261" ht="12.6" hidden="1"/>
    <row r="21262" ht="12.6" hidden="1"/>
    <row r="21263" ht="12.6" hidden="1"/>
    <row r="21264" ht="12.6" hidden="1"/>
    <row r="21265" ht="12.6" hidden="1"/>
    <row r="21266" ht="12.6" hidden="1"/>
    <row r="21267" ht="12.6" hidden="1"/>
    <row r="21268" ht="12.6" hidden="1"/>
    <row r="21269" ht="12.6" hidden="1"/>
    <row r="21270" ht="12.6" hidden="1"/>
    <row r="21271" ht="12.6" hidden="1"/>
    <row r="21272" ht="12.6" hidden="1"/>
    <row r="21273" ht="12.6" hidden="1"/>
    <row r="21274" ht="12.6" hidden="1"/>
    <row r="21275" ht="12.6" hidden="1"/>
    <row r="21276" ht="12.6" hidden="1"/>
    <row r="21277" ht="12.6" hidden="1"/>
    <row r="21278" ht="12.6" hidden="1"/>
    <row r="21279" ht="12.6" hidden="1"/>
    <row r="21280" ht="12.6" hidden="1"/>
    <row r="21281" ht="12.6" hidden="1"/>
    <row r="21282" ht="12.6" hidden="1"/>
    <row r="21283" ht="12.6" hidden="1"/>
    <row r="21284" ht="12.6" hidden="1"/>
    <row r="21285" ht="12.6" hidden="1"/>
    <row r="21286" ht="12.6" hidden="1"/>
    <row r="21287" ht="12.6" hidden="1"/>
    <row r="21288" ht="12.6" hidden="1"/>
    <row r="21289" ht="12.6" hidden="1"/>
    <row r="21290" ht="12.6" hidden="1"/>
    <row r="21291" ht="12.6" hidden="1"/>
    <row r="21292" ht="12.6" hidden="1"/>
    <row r="21293" ht="12.6" hidden="1"/>
    <row r="21294" ht="12.6" hidden="1"/>
    <row r="21295" ht="12.6" hidden="1"/>
    <row r="21296" ht="12.6" hidden="1"/>
    <row r="21297" ht="12.6" hidden="1"/>
    <row r="21298" ht="12.6" hidden="1"/>
    <row r="21299" ht="12.6" hidden="1"/>
    <row r="21300" ht="12.6" hidden="1"/>
    <row r="21301" ht="12.6" hidden="1"/>
    <row r="21302" ht="12.6" hidden="1"/>
    <row r="21303" ht="12.6" hidden="1"/>
    <row r="21304" ht="12.6" hidden="1"/>
    <row r="21305" ht="12.6" hidden="1"/>
    <row r="21306" ht="12.6" hidden="1"/>
    <row r="21307" ht="12.6" hidden="1"/>
    <row r="21308" ht="12.6" hidden="1"/>
    <row r="21309" ht="12.6" hidden="1"/>
    <row r="21310" ht="12.6" hidden="1"/>
    <row r="21311" ht="12.6" hidden="1"/>
    <row r="21312" ht="12.6" hidden="1"/>
    <row r="21313" ht="12.6" hidden="1"/>
    <row r="21314" ht="12.6" hidden="1"/>
    <row r="21315" ht="12.6" hidden="1"/>
    <row r="21316" ht="12.6" hidden="1"/>
    <row r="21317" ht="12.6" hidden="1"/>
    <row r="21318" ht="12.6" hidden="1"/>
    <row r="21319" ht="12.6" hidden="1"/>
    <row r="21320" ht="12.6" hidden="1"/>
    <row r="21321" ht="12.6" hidden="1"/>
    <row r="21322" ht="12.6" hidden="1"/>
    <row r="21323" ht="12.6" hidden="1"/>
    <row r="21324" ht="12.6" hidden="1"/>
    <row r="21325" ht="12.6" hidden="1"/>
    <row r="21326" ht="12.6" hidden="1"/>
    <row r="21327" ht="12.6" hidden="1"/>
    <row r="21328" ht="12.6" hidden="1"/>
    <row r="21329" ht="12.6" hidden="1"/>
    <row r="21330" ht="12.6" hidden="1"/>
    <row r="21331" ht="12.6" hidden="1"/>
    <row r="21332" ht="12.6" hidden="1"/>
    <row r="21333" ht="12.6" hidden="1"/>
    <row r="21334" ht="12.6" hidden="1"/>
    <row r="21335" ht="12.6" hidden="1"/>
    <row r="21336" ht="12.6" hidden="1"/>
    <row r="21337" ht="12.6" hidden="1"/>
    <row r="21338" ht="12.6" hidden="1"/>
    <row r="21339" ht="12.6" hidden="1"/>
    <row r="21340" ht="12.6" hidden="1"/>
    <row r="21341" ht="12.6" hidden="1"/>
    <row r="21342" ht="12.6" hidden="1"/>
    <row r="21343" ht="12.6" hidden="1"/>
    <row r="21344" ht="12.6" hidden="1"/>
    <row r="21345" ht="12.6" hidden="1"/>
    <row r="21346" ht="12.6" hidden="1"/>
    <row r="21347" ht="12.6" hidden="1"/>
    <row r="21348" ht="12.6" hidden="1"/>
    <row r="21349" ht="12.6" hidden="1"/>
    <row r="21350" ht="12.6" hidden="1"/>
    <row r="21351" ht="12.6" hidden="1"/>
    <row r="21352" ht="12.6" hidden="1"/>
    <row r="21353" ht="12.6" hidden="1"/>
    <row r="21354" ht="12.6" hidden="1"/>
    <row r="21355" ht="12.6" hidden="1"/>
    <row r="21356" ht="12.6" hidden="1"/>
    <row r="21357" ht="12.6" hidden="1"/>
    <row r="21358" ht="12.6" hidden="1"/>
    <row r="21359" ht="12.6" hidden="1"/>
    <row r="21360" ht="12.6" hidden="1"/>
    <row r="21361" ht="12.6" hidden="1"/>
    <row r="21362" ht="12.6" hidden="1"/>
    <row r="21363" ht="12.6" hidden="1"/>
    <row r="21364" ht="12.6" hidden="1"/>
    <row r="21365" ht="12.6" hidden="1"/>
    <row r="21366" ht="12.6" hidden="1"/>
    <row r="21367" ht="12.6" hidden="1"/>
    <row r="21368" ht="12.6" hidden="1"/>
    <row r="21369" ht="12.6" hidden="1"/>
    <row r="21370" ht="12.6" hidden="1"/>
    <row r="21371" ht="12.6" hidden="1"/>
    <row r="21372" ht="12.6" hidden="1"/>
    <row r="21373" ht="12.6" hidden="1"/>
    <row r="21374" ht="12.6" hidden="1"/>
    <row r="21375" ht="12.6" hidden="1"/>
    <row r="21376" ht="12.6" hidden="1"/>
    <row r="21377" ht="12.6" hidden="1"/>
    <row r="21378" ht="12.6" hidden="1"/>
    <row r="21379" ht="12.6" hidden="1"/>
    <row r="21380" ht="12.6" hidden="1"/>
    <row r="21381" ht="12.6" hidden="1"/>
    <row r="21382" ht="12.6" hidden="1"/>
    <row r="21383" ht="12.6" hidden="1"/>
    <row r="21384" ht="12.6" hidden="1"/>
    <row r="21385" ht="12.6" hidden="1"/>
    <row r="21386" ht="12.6" hidden="1"/>
    <row r="21387" ht="12.6" hidden="1"/>
    <row r="21388" ht="12.6" hidden="1"/>
    <row r="21389" ht="12.6" hidden="1"/>
    <row r="21390" ht="12.6" hidden="1"/>
    <row r="21391" ht="12.6" hidden="1"/>
    <row r="21392" ht="12.6" hidden="1"/>
    <row r="21393" ht="12.6" hidden="1"/>
    <row r="21394" ht="12.6" hidden="1"/>
    <row r="21395" ht="12.6" hidden="1"/>
    <row r="21396" ht="12.6" hidden="1"/>
    <row r="21397" ht="12.6" hidden="1"/>
    <row r="21398" ht="12.6" hidden="1"/>
    <row r="21399" ht="12.6" hidden="1"/>
    <row r="21400" ht="12.6" hidden="1"/>
    <row r="21401" ht="12.6" hidden="1"/>
    <row r="21402" ht="12.6" hidden="1"/>
    <row r="21403" ht="12.6" hidden="1"/>
    <row r="21404" ht="12.6" hidden="1"/>
    <row r="21405" ht="12.6" hidden="1"/>
    <row r="21406" ht="12.6" hidden="1"/>
    <row r="21407" ht="12.6" hidden="1"/>
    <row r="21408" ht="12.6" hidden="1"/>
    <row r="21409" ht="12.6" hidden="1"/>
    <row r="21410" ht="12.6" hidden="1"/>
    <row r="21411" ht="12.6" hidden="1"/>
    <row r="21412" ht="12.6" hidden="1"/>
    <row r="21413" ht="12.6" hidden="1"/>
    <row r="21414" ht="12.6" hidden="1"/>
    <row r="21415" ht="12.6" hidden="1"/>
    <row r="21416" ht="12.6" hidden="1"/>
    <row r="21417" ht="12.6" hidden="1"/>
    <row r="21418" ht="12.6" hidden="1"/>
    <row r="21419" ht="12.6" hidden="1"/>
    <row r="21420" ht="12.6" hidden="1"/>
    <row r="21421" ht="12.6" hidden="1"/>
    <row r="21422" ht="12.6" hidden="1"/>
    <row r="21423" ht="12.6" hidden="1"/>
    <row r="21424" ht="12.6" hidden="1"/>
    <row r="21425" ht="12.6" hidden="1"/>
    <row r="21426" ht="12.6" hidden="1"/>
    <row r="21427" ht="12.6" hidden="1"/>
    <row r="21428" ht="12.6" hidden="1"/>
    <row r="21429" ht="12.6" hidden="1"/>
    <row r="21430" ht="12.6" hidden="1"/>
    <row r="21431" ht="12.6" hidden="1"/>
    <row r="21432" ht="12.6" hidden="1"/>
    <row r="21433" ht="12.6" hidden="1"/>
    <row r="21434" ht="12.6" hidden="1"/>
    <row r="21435" ht="12.6" hidden="1"/>
    <row r="21436" ht="12.6" hidden="1"/>
    <row r="21437" ht="12.6" hidden="1"/>
    <row r="21438" ht="12.6" hidden="1"/>
    <row r="21439" ht="12.6" hidden="1"/>
    <row r="21440" ht="12.6" hidden="1"/>
    <row r="21441" ht="12.6" hidden="1"/>
    <row r="21442" ht="12.6" hidden="1"/>
    <row r="21443" ht="12.6" hidden="1"/>
    <row r="21444" ht="12.6" hidden="1"/>
    <row r="21445" ht="12.6" hidden="1"/>
    <row r="21446" ht="12.6" hidden="1"/>
    <row r="21447" ht="12.6" hidden="1"/>
    <row r="21448" ht="12.6" hidden="1"/>
    <row r="21449" ht="12.6" hidden="1"/>
    <row r="21450" ht="12.6" hidden="1"/>
    <row r="21451" ht="12.6" hidden="1"/>
    <row r="21452" ht="12.6" hidden="1"/>
    <row r="21453" ht="12.6" hidden="1"/>
    <row r="21454" ht="12.6" hidden="1"/>
    <row r="21455" ht="12.6" hidden="1"/>
    <row r="21456" ht="12.6" hidden="1"/>
    <row r="21457" ht="12.6" hidden="1"/>
    <row r="21458" ht="12.6" hidden="1"/>
    <row r="21459" ht="12.6" hidden="1"/>
    <row r="21460" ht="12.6" hidden="1"/>
    <row r="21461" ht="12.6" hidden="1"/>
    <row r="21462" ht="12.6" hidden="1"/>
    <row r="21463" ht="12.6" hidden="1"/>
    <row r="21464" ht="12.6" hidden="1"/>
    <row r="21465" ht="12.6" hidden="1"/>
    <row r="21466" ht="12.6" hidden="1"/>
    <row r="21467" ht="12.6" hidden="1"/>
    <row r="21468" ht="12.6" hidden="1"/>
    <row r="21469" ht="12.6" hidden="1"/>
    <row r="21470" ht="12.6" hidden="1"/>
    <row r="21471" ht="12.6" hidden="1"/>
    <row r="21472" ht="12.6" hidden="1"/>
    <row r="21473" ht="12.6" hidden="1"/>
    <row r="21474" ht="12.6" hidden="1"/>
    <row r="21475" ht="12.6" hidden="1"/>
    <row r="21476" ht="12.6" hidden="1"/>
    <row r="21477" ht="12.6" hidden="1"/>
    <row r="21478" ht="12.6" hidden="1"/>
    <row r="21479" ht="12.6" hidden="1"/>
    <row r="21480" ht="12.6" hidden="1"/>
    <row r="21481" ht="12.6" hidden="1"/>
    <row r="21482" ht="12.6" hidden="1"/>
    <row r="21483" ht="12.6" hidden="1"/>
    <row r="21484" ht="12.6" hidden="1"/>
    <row r="21485" ht="12.6" hidden="1"/>
    <row r="21486" ht="12.6" hidden="1"/>
    <row r="21487" ht="12.6" hidden="1"/>
    <row r="21488" ht="12.6" hidden="1"/>
    <row r="21489" ht="12.6" hidden="1"/>
    <row r="21490" ht="12.6" hidden="1"/>
    <row r="21491" ht="12.6" hidden="1"/>
    <row r="21492" ht="12.6" hidden="1"/>
    <row r="21493" ht="12.6" hidden="1"/>
    <row r="21494" ht="12.6" hidden="1"/>
    <row r="21495" ht="12.6" hidden="1"/>
    <row r="21496" ht="12.6" hidden="1"/>
    <row r="21497" ht="12.6" hidden="1"/>
    <row r="21498" ht="12.6" hidden="1"/>
    <row r="21499" ht="12.6" hidden="1"/>
    <row r="21500" ht="12.6" hidden="1"/>
    <row r="21501" ht="12.6" hidden="1"/>
    <row r="21502" ht="12.6" hidden="1"/>
    <row r="21503" ht="12.6" hidden="1"/>
    <row r="21504" ht="12.6" hidden="1"/>
    <row r="21505" ht="12.6" hidden="1"/>
    <row r="21506" ht="12.6" hidden="1"/>
    <row r="21507" ht="12.6" hidden="1"/>
    <row r="21508" ht="12.6" hidden="1"/>
    <row r="21509" ht="12.6" hidden="1"/>
    <row r="21510" ht="12.6" hidden="1"/>
    <row r="21511" ht="12.6" hidden="1"/>
    <row r="21512" ht="12.6" hidden="1"/>
    <row r="21513" ht="12.6" hidden="1"/>
    <row r="21514" ht="12.6" hidden="1"/>
    <row r="21515" ht="12.6" hidden="1"/>
    <row r="21516" ht="12.6" hidden="1"/>
    <row r="21517" ht="12.6" hidden="1"/>
    <row r="21518" ht="12.6" hidden="1"/>
    <row r="21519" ht="12.6" hidden="1"/>
    <row r="21520" ht="12.6" hidden="1"/>
    <row r="21521" ht="12.6" hidden="1"/>
    <row r="21522" ht="12.6" hidden="1"/>
    <row r="21523" ht="12.6" hidden="1"/>
    <row r="21524" ht="12.6" hidden="1"/>
    <row r="21525" ht="12.6" hidden="1"/>
    <row r="21526" ht="12.6" hidden="1"/>
    <row r="21527" ht="12.6" hidden="1"/>
    <row r="21528" ht="12.6" hidden="1"/>
    <row r="21529" ht="12.6" hidden="1"/>
    <row r="21530" ht="12.6" hidden="1"/>
    <row r="21531" ht="12.6" hidden="1"/>
    <row r="21532" ht="12.6" hidden="1"/>
    <row r="21533" ht="12.6" hidden="1"/>
    <row r="21534" ht="12.6" hidden="1"/>
    <row r="21535" ht="12.6" hidden="1"/>
    <row r="21536" ht="12.6" hidden="1"/>
    <row r="21537" ht="12.6" hidden="1"/>
    <row r="21538" ht="12.6" hidden="1"/>
    <row r="21539" ht="12.6" hidden="1"/>
    <row r="21540" ht="12.6" hidden="1"/>
    <row r="21541" ht="12.6" hidden="1"/>
    <row r="21542" ht="12.6" hidden="1"/>
    <row r="21543" ht="12.6" hidden="1"/>
    <row r="21544" ht="12.6" hidden="1"/>
    <row r="21545" ht="12.6" hidden="1"/>
    <row r="21546" ht="12.6" hidden="1"/>
    <row r="21547" ht="12.6" hidden="1"/>
    <row r="21548" ht="12.6" hidden="1"/>
    <row r="21549" ht="12.6" hidden="1"/>
    <row r="21550" ht="12.6" hidden="1"/>
    <row r="21551" ht="12.6" hidden="1"/>
    <row r="21552" ht="12.6" hidden="1"/>
    <row r="21553" ht="12.6" hidden="1"/>
    <row r="21554" ht="12.6" hidden="1"/>
    <row r="21555" ht="12.6" hidden="1"/>
    <row r="21556" ht="12.6" hidden="1"/>
    <row r="21557" ht="12.6" hidden="1"/>
    <row r="21558" ht="12.6" hidden="1"/>
    <row r="21559" ht="12.6" hidden="1"/>
    <row r="21560" ht="12.6" hidden="1"/>
    <row r="21561" ht="12.6" hidden="1"/>
    <row r="21562" ht="12.6" hidden="1"/>
    <row r="21563" ht="12.6" hidden="1"/>
    <row r="21564" ht="12.6" hidden="1"/>
    <row r="21565" ht="12.6" hidden="1"/>
    <row r="21566" ht="12.6" hidden="1"/>
    <row r="21567" ht="12.6" hidden="1"/>
    <row r="21568" ht="12.6" hidden="1"/>
    <row r="21569" ht="12.6" hidden="1"/>
    <row r="21570" ht="12.6" hidden="1"/>
    <row r="21571" ht="12.6" hidden="1"/>
    <row r="21572" ht="12.6" hidden="1"/>
    <row r="21573" ht="12.6" hidden="1"/>
    <row r="21574" ht="12.6" hidden="1"/>
    <row r="21575" ht="12.6" hidden="1"/>
    <row r="21576" ht="12.6" hidden="1"/>
    <row r="21577" ht="12.6" hidden="1"/>
    <row r="21578" ht="12.6" hidden="1"/>
    <row r="21579" ht="12.6" hidden="1"/>
    <row r="21580" ht="12.6" hidden="1"/>
    <row r="21581" ht="12.6" hidden="1"/>
    <row r="21582" ht="12.6" hidden="1"/>
    <row r="21583" ht="12.6" hidden="1"/>
    <row r="21584" ht="12.6" hidden="1"/>
    <row r="21585" ht="12.6" hidden="1"/>
    <row r="21586" ht="12.6" hidden="1"/>
    <row r="21587" ht="12.6" hidden="1"/>
    <row r="21588" ht="12.6" hidden="1"/>
    <row r="21589" ht="12.6" hidden="1"/>
    <row r="21590" ht="12.6" hidden="1"/>
    <row r="21591" ht="12.6" hidden="1"/>
    <row r="21592" ht="12.6" hidden="1"/>
    <row r="21593" ht="12.6" hidden="1"/>
    <row r="21594" ht="12.6" hidden="1"/>
    <row r="21595" ht="12.6" hidden="1"/>
    <row r="21596" ht="12.6" hidden="1"/>
    <row r="21597" ht="12.6" hidden="1"/>
    <row r="21598" ht="12.6" hidden="1"/>
    <row r="21599" ht="12.6" hidden="1"/>
    <row r="21600" ht="12.6" hidden="1"/>
    <row r="21601" ht="12.6" hidden="1"/>
    <row r="21602" ht="12.6" hidden="1"/>
    <row r="21603" ht="12.6" hidden="1"/>
    <row r="21604" ht="12.6" hidden="1"/>
    <row r="21605" ht="12.6" hidden="1"/>
    <row r="21606" ht="12.6" hidden="1"/>
    <row r="21607" ht="12.6" hidden="1"/>
    <row r="21608" ht="12.6" hidden="1"/>
    <row r="21609" ht="12.6" hidden="1"/>
    <row r="21610" ht="12.6" hidden="1"/>
    <row r="21611" ht="12.6" hidden="1"/>
    <row r="21612" ht="12.6" hidden="1"/>
    <row r="21613" ht="12.6" hidden="1"/>
    <row r="21614" ht="12.6" hidden="1"/>
    <row r="21615" ht="12.6" hidden="1"/>
    <row r="21616" ht="12.6" hidden="1"/>
    <row r="21617" ht="12.6" hidden="1"/>
    <row r="21618" ht="12.6" hidden="1"/>
    <row r="21619" ht="12.6" hidden="1"/>
    <row r="21620" ht="12.6" hidden="1"/>
    <row r="21621" ht="12.6" hidden="1"/>
    <row r="21622" ht="12.6" hidden="1"/>
    <row r="21623" ht="12.6" hidden="1"/>
    <row r="21624" ht="12.6" hidden="1"/>
    <row r="21625" ht="12.6" hidden="1"/>
    <row r="21626" ht="12.6" hidden="1"/>
    <row r="21627" ht="12.6" hidden="1"/>
    <row r="21628" ht="12.6" hidden="1"/>
    <row r="21629" ht="12.6" hidden="1"/>
    <row r="21630" ht="12.6" hidden="1"/>
    <row r="21631" ht="12.6" hidden="1"/>
    <row r="21632" ht="12.6" hidden="1"/>
    <row r="21633" ht="12.6" hidden="1"/>
    <row r="21634" ht="12.6" hidden="1"/>
    <row r="21635" ht="12.6" hidden="1"/>
    <row r="21636" ht="12.6" hidden="1"/>
    <row r="21637" ht="12.6" hidden="1"/>
    <row r="21638" ht="12.6" hidden="1"/>
    <row r="21639" ht="12.6" hidden="1"/>
    <row r="21640" ht="12.6" hidden="1"/>
    <row r="21641" ht="12.6" hidden="1"/>
    <row r="21642" ht="12.6" hidden="1"/>
    <row r="21643" ht="12.6" hidden="1"/>
    <row r="21644" ht="12.6" hidden="1"/>
    <row r="21645" ht="12.6" hidden="1"/>
    <row r="21646" ht="12.6" hidden="1"/>
    <row r="21647" ht="12.6" hidden="1"/>
    <row r="21648" ht="12.6" hidden="1"/>
    <row r="21649" ht="12.6" hidden="1"/>
    <row r="21650" ht="12.6" hidden="1"/>
    <row r="21651" ht="12.6" hidden="1"/>
    <row r="21652" ht="12.6" hidden="1"/>
    <row r="21653" ht="12.6" hidden="1"/>
    <row r="21654" ht="12.6" hidden="1"/>
    <row r="21655" ht="12.6" hidden="1"/>
    <row r="21656" ht="12.6" hidden="1"/>
    <row r="21657" ht="12.6" hidden="1"/>
    <row r="21658" ht="12.6" hidden="1"/>
    <row r="21659" ht="12.6" hidden="1"/>
    <row r="21660" ht="12.6" hidden="1"/>
    <row r="21661" ht="12.6" hidden="1"/>
    <row r="21662" ht="12.6" hidden="1"/>
    <row r="21663" ht="12.6" hidden="1"/>
    <row r="21664" ht="12.6" hidden="1"/>
    <row r="21665" ht="12.6" hidden="1"/>
    <row r="21666" ht="12.6" hidden="1"/>
    <row r="21667" ht="12.6" hidden="1"/>
    <row r="21668" ht="12.6" hidden="1"/>
    <row r="21669" ht="12.6" hidden="1"/>
    <row r="21670" ht="12.6" hidden="1"/>
    <row r="21671" ht="12.6" hidden="1"/>
    <row r="21672" ht="12.6" hidden="1"/>
    <row r="21673" ht="12.6" hidden="1"/>
    <row r="21674" ht="12.6" hidden="1"/>
    <row r="21675" ht="12.6" hidden="1"/>
    <row r="21676" ht="12.6" hidden="1"/>
    <row r="21677" ht="12.6" hidden="1"/>
    <row r="21678" ht="12.6" hidden="1"/>
    <row r="21679" ht="12.6" hidden="1"/>
    <row r="21680" ht="12.6" hidden="1"/>
    <row r="21681" ht="12.6" hidden="1"/>
    <row r="21682" ht="12.6" hidden="1"/>
    <row r="21683" ht="12.6" hidden="1"/>
    <row r="21684" ht="12.6" hidden="1"/>
    <row r="21685" ht="12.6" hidden="1"/>
    <row r="21686" ht="12.6" hidden="1"/>
    <row r="21687" ht="12.6" hidden="1"/>
    <row r="21688" ht="12.6" hidden="1"/>
    <row r="21689" ht="12.6" hidden="1"/>
    <row r="21690" ht="12.6" hidden="1"/>
    <row r="21691" ht="12.6" hidden="1"/>
    <row r="21692" ht="12.6" hidden="1"/>
    <row r="21693" ht="12.6" hidden="1"/>
    <row r="21694" ht="12.6" hidden="1"/>
    <row r="21695" ht="12.6" hidden="1"/>
    <row r="21696" ht="12.6" hidden="1"/>
    <row r="21697" ht="12.6" hidden="1"/>
    <row r="21698" ht="12.6" hidden="1"/>
    <row r="21699" ht="12.6" hidden="1"/>
    <row r="21700" ht="12.6" hidden="1"/>
    <row r="21701" ht="12.6" hidden="1"/>
    <row r="21702" ht="12.6" hidden="1"/>
    <row r="21703" ht="12.6" hidden="1"/>
    <row r="21704" ht="12.6" hidden="1"/>
    <row r="21705" ht="12.6" hidden="1"/>
    <row r="21706" ht="12.6" hidden="1"/>
    <row r="21707" ht="12.6" hidden="1"/>
    <row r="21708" ht="12.6" hidden="1"/>
    <row r="21709" ht="12.6" hidden="1"/>
    <row r="21710" ht="12.6" hidden="1"/>
    <row r="21711" ht="12.6" hidden="1"/>
    <row r="21712" ht="12.6" hidden="1"/>
    <row r="21713" ht="12.6" hidden="1"/>
    <row r="21714" ht="12.6" hidden="1"/>
    <row r="21715" ht="12.6" hidden="1"/>
    <row r="21716" ht="12.6" hidden="1"/>
    <row r="21717" ht="12.6" hidden="1"/>
    <row r="21718" ht="12.6" hidden="1"/>
    <row r="21719" ht="12.6" hidden="1"/>
    <row r="21720" ht="12.6" hidden="1"/>
    <row r="21721" ht="12.6" hidden="1"/>
    <row r="21722" ht="12.6" hidden="1"/>
    <row r="21723" ht="12.6" hidden="1"/>
    <row r="21724" ht="12.6" hidden="1"/>
    <row r="21725" ht="12.6" hidden="1"/>
    <row r="21726" ht="12.6" hidden="1"/>
    <row r="21727" ht="12.6" hidden="1"/>
    <row r="21728" ht="12.6" hidden="1"/>
    <row r="21729" ht="12.6" hidden="1"/>
    <row r="21730" ht="12.6" hidden="1"/>
    <row r="21731" ht="12.6" hidden="1"/>
    <row r="21732" ht="12.6" hidden="1"/>
    <row r="21733" ht="12.6" hidden="1"/>
    <row r="21734" ht="12.6" hidden="1"/>
    <row r="21735" ht="12.6" hidden="1"/>
    <row r="21736" ht="12.6" hidden="1"/>
    <row r="21737" ht="12.6" hidden="1"/>
    <row r="21738" ht="12.6" hidden="1"/>
    <row r="21739" ht="12.6" hidden="1"/>
    <row r="21740" ht="12.6" hidden="1"/>
    <row r="21741" ht="12.6" hidden="1"/>
    <row r="21742" ht="12.6" hidden="1"/>
    <row r="21743" ht="12.6" hidden="1"/>
    <row r="21744" ht="12.6" hidden="1"/>
    <row r="21745" ht="12.6" hidden="1"/>
    <row r="21746" ht="12.6" hidden="1"/>
    <row r="21747" ht="12.6" hidden="1"/>
    <row r="21748" ht="12.6" hidden="1"/>
    <row r="21749" ht="12.6" hidden="1"/>
    <row r="21750" ht="12.6" hidden="1"/>
    <row r="21751" ht="12.6" hidden="1"/>
    <row r="21752" ht="12.6" hidden="1"/>
    <row r="21753" ht="12.6" hidden="1"/>
    <row r="21754" ht="12.6" hidden="1"/>
    <row r="21755" ht="12.6" hidden="1"/>
    <row r="21756" ht="12.6" hidden="1"/>
    <row r="21757" ht="12.6" hidden="1"/>
    <row r="21758" ht="12.6" hidden="1"/>
    <row r="21759" ht="12.6" hidden="1"/>
    <row r="21760" ht="12.6" hidden="1"/>
    <row r="21761" ht="12.6" hidden="1"/>
    <row r="21762" ht="12.6" hidden="1"/>
    <row r="21763" ht="12.6" hidden="1"/>
    <row r="21764" ht="12.6" hidden="1"/>
    <row r="21765" ht="12.6" hidden="1"/>
    <row r="21766" ht="12.6" hidden="1"/>
    <row r="21767" ht="12.6" hidden="1"/>
    <row r="21768" ht="12.6" hidden="1"/>
    <row r="21769" ht="12.6" hidden="1"/>
    <row r="21770" ht="12.6" hidden="1"/>
    <row r="21771" ht="12.6" hidden="1"/>
    <row r="21772" ht="12.6" hidden="1"/>
    <row r="21773" ht="12.6" hidden="1"/>
    <row r="21774" ht="12.6" hidden="1"/>
    <row r="21775" ht="12.6" hidden="1"/>
    <row r="21776" ht="12.6" hidden="1"/>
    <row r="21777" ht="12.6" hidden="1"/>
    <row r="21778" ht="12.6" hidden="1"/>
    <row r="21779" ht="12.6" hidden="1"/>
    <row r="21780" ht="12.6" hidden="1"/>
    <row r="21781" ht="12.6" hidden="1"/>
    <row r="21782" ht="12.6" hidden="1"/>
    <row r="21783" ht="12.6" hidden="1"/>
    <row r="21784" ht="12.6" hidden="1"/>
    <row r="21785" ht="12.6" hidden="1"/>
    <row r="21786" ht="12.6" hidden="1"/>
    <row r="21787" ht="12.6" hidden="1"/>
    <row r="21788" ht="12.6" hidden="1"/>
    <row r="21789" ht="12.6" hidden="1"/>
    <row r="21790" ht="12.6" hidden="1"/>
    <row r="21791" ht="12.6" hidden="1"/>
    <row r="21792" ht="12.6" hidden="1"/>
    <row r="21793" ht="12.6" hidden="1"/>
    <row r="21794" ht="12.6" hidden="1"/>
    <row r="21795" ht="12.6" hidden="1"/>
    <row r="21796" ht="12.6" hidden="1"/>
    <row r="21797" ht="12.6" hidden="1"/>
    <row r="21798" ht="12.6" hidden="1"/>
    <row r="21799" ht="12.6" hidden="1"/>
    <row r="21800" ht="12.6" hidden="1"/>
    <row r="21801" ht="12.6" hidden="1"/>
    <row r="21802" ht="12.6" hidden="1"/>
    <row r="21803" ht="12.6" hidden="1"/>
    <row r="21804" ht="12.6" hidden="1"/>
    <row r="21805" ht="12.6" hidden="1"/>
    <row r="21806" ht="12.6" hidden="1"/>
    <row r="21807" ht="12.6" hidden="1"/>
    <row r="21808" ht="12.6" hidden="1"/>
    <row r="21809" ht="12.6" hidden="1"/>
    <row r="21810" ht="12.6" hidden="1"/>
    <row r="21811" ht="12.6" hidden="1"/>
    <row r="21812" ht="12.6" hidden="1"/>
    <row r="21813" ht="12.6" hidden="1"/>
    <row r="21814" ht="12.6" hidden="1"/>
    <row r="21815" ht="12.6" hidden="1"/>
    <row r="21816" ht="12.6" hidden="1"/>
    <row r="21817" ht="12.6" hidden="1"/>
    <row r="21818" ht="12.6" hidden="1"/>
    <row r="21819" ht="12.6" hidden="1"/>
    <row r="21820" ht="12.6" hidden="1"/>
    <row r="21821" ht="12.6" hidden="1"/>
    <row r="21822" ht="12.6" hidden="1"/>
    <row r="21823" ht="12.6" hidden="1"/>
    <row r="21824" ht="12.6" hidden="1"/>
    <row r="21825" ht="12.6" hidden="1"/>
    <row r="21826" ht="12.6" hidden="1"/>
    <row r="21827" ht="12.6" hidden="1"/>
    <row r="21828" ht="12.6" hidden="1"/>
    <row r="21829" ht="12.6" hidden="1"/>
    <row r="21830" ht="12.6" hidden="1"/>
    <row r="21831" ht="12.6" hidden="1"/>
    <row r="21832" ht="12.6" hidden="1"/>
    <row r="21833" ht="12.6" hidden="1"/>
    <row r="21834" ht="12.6" hidden="1"/>
    <row r="21835" ht="12.6" hidden="1"/>
    <row r="21836" ht="12.6" hidden="1"/>
    <row r="21837" ht="12.6" hidden="1"/>
    <row r="21838" ht="12.6" hidden="1"/>
    <row r="21839" ht="12.6" hidden="1"/>
    <row r="21840" ht="12.6" hidden="1"/>
    <row r="21841" ht="12.6" hidden="1"/>
    <row r="21842" ht="12.6" hidden="1"/>
    <row r="21843" ht="12.6" hidden="1"/>
    <row r="21844" ht="12.6" hidden="1"/>
    <row r="21845" ht="12.6" hidden="1"/>
    <row r="21846" ht="12.6" hidden="1"/>
    <row r="21847" ht="12.6" hidden="1"/>
    <row r="21848" ht="12.6" hidden="1"/>
    <row r="21849" ht="12.6" hidden="1"/>
    <row r="21850" ht="12.6" hidden="1"/>
    <row r="21851" ht="12.6" hidden="1"/>
    <row r="21852" ht="12.6" hidden="1"/>
    <row r="21853" ht="12.6" hidden="1"/>
    <row r="21854" ht="12.6" hidden="1"/>
    <row r="21855" ht="12.6" hidden="1"/>
    <row r="21856" ht="12.6" hidden="1"/>
    <row r="21857" ht="12.6" hidden="1"/>
    <row r="21858" ht="12.6" hidden="1"/>
    <row r="21859" ht="12.6" hidden="1"/>
    <row r="21860" ht="12.6" hidden="1"/>
    <row r="21861" ht="12.6" hidden="1"/>
    <row r="21862" ht="12.6" hidden="1"/>
    <row r="21863" ht="12.6" hidden="1"/>
    <row r="21864" ht="12.6" hidden="1"/>
    <row r="21865" ht="12.6" hidden="1"/>
    <row r="21866" ht="12.6" hidden="1"/>
    <row r="21867" ht="12.6" hidden="1"/>
    <row r="21868" ht="12.6" hidden="1"/>
    <row r="21869" ht="12.6" hidden="1"/>
    <row r="21870" ht="12.6" hidden="1"/>
    <row r="21871" ht="12.6" hidden="1"/>
    <row r="21872" ht="12.6" hidden="1"/>
    <row r="21873" ht="12.6" hidden="1"/>
    <row r="21874" ht="12.6" hidden="1"/>
    <row r="21875" ht="12.6" hidden="1"/>
    <row r="21876" ht="12.6" hidden="1"/>
    <row r="21877" ht="12.6" hidden="1"/>
    <row r="21878" ht="12.6" hidden="1"/>
    <row r="21879" ht="12.6" hidden="1"/>
    <row r="21880" ht="12.6" hidden="1"/>
    <row r="21881" ht="12.6" hidden="1"/>
    <row r="21882" ht="12.6" hidden="1"/>
    <row r="21883" ht="12.6" hidden="1"/>
    <row r="21884" ht="12.6" hidden="1"/>
    <row r="21885" ht="12.6" hidden="1"/>
    <row r="21886" ht="12.6" hidden="1"/>
    <row r="21887" ht="12.6" hidden="1"/>
    <row r="21888" ht="12.6" hidden="1"/>
    <row r="21889" ht="12.6" hidden="1"/>
    <row r="21890" ht="12.6" hidden="1"/>
    <row r="21891" ht="12.6" hidden="1"/>
    <row r="21892" ht="12.6" hidden="1"/>
    <row r="21893" ht="12.6" hidden="1"/>
    <row r="21894" ht="12.6" hidden="1"/>
    <row r="21895" ht="12.6" hidden="1"/>
    <row r="21896" ht="12.6" hidden="1"/>
    <row r="21897" ht="12.6" hidden="1"/>
    <row r="21898" ht="12.6" hidden="1"/>
    <row r="21899" ht="12.6" hidden="1"/>
    <row r="21900" ht="12.6" hidden="1"/>
    <row r="21901" ht="12.6" hidden="1"/>
    <row r="21902" ht="12.6" hidden="1"/>
    <row r="21903" ht="12.6" hidden="1"/>
    <row r="21904" ht="12.6" hidden="1"/>
    <row r="21905" ht="12.6" hidden="1"/>
    <row r="21906" ht="12.6" hidden="1"/>
    <row r="21907" ht="12.6" hidden="1"/>
    <row r="21908" ht="12.6" hidden="1"/>
    <row r="21909" ht="12.6" hidden="1"/>
    <row r="21910" ht="12.6" hidden="1"/>
    <row r="21911" ht="12.6" hidden="1"/>
    <row r="21912" ht="12.6" hidden="1"/>
    <row r="21913" ht="12.6" hidden="1"/>
    <row r="21914" ht="12.6" hidden="1"/>
    <row r="21915" ht="12.6" hidden="1"/>
    <row r="21916" ht="12.6" hidden="1"/>
    <row r="21917" ht="12.6" hidden="1"/>
    <row r="21918" ht="12.6" hidden="1"/>
    <row r="21919" ht="12.6" hidden="1"/>
    <row r="21920" ht="12.6" hidden="1"/>
    <row r="21921" ht="12.6" hidden="1"/>
    <row r="21922" ht="12.6" hidden="1"/>
    <row r="21923" ht="12.6" hidden="1"/>
    <row r="21924" ht="12.6" hidden="1"/>
    <row r="21925" ht="12.6" hidden="1"/>
    <row r="21926" ht="12.6" hidden="1"/>
    <row r="21927" ht="12.6" hidden="1"/>
    <row r="21928" ht="12.6" hidden="1"/>
    <row r="21929" ht="12.6" hidden="1"/>
    <row r="21930" ht="12.6" hidden="1"/>
    <row r="21931" ht="12.6" hidden="1"/>
    <row r="21932" ht="12.6" hidden="1"/>
    <row r="21933" ht="12.6" hidden="1"/>
    <row r="21934" ht="12.6" hidden="1"/>
    <row r="21935" ht="12.6" hidden="1"/>
    <row r="21936" ht="12.6" hidden="1"/>
    <row r="21937" ht="12.6" hidden="1"/>
    <row r="21938" ht="12.6" hidden="1"/>
    <row r="21939" ht="12.6" hidden="1"/>
    <row r="21940" ht="12.6" hidden="1"/>
    <row r="21941" ht="12.6" hidden="1"/>
    <row r="21942" ht="12.6" hidden="1"/>
    <row r="21943" ht="12.6" hidden="1"/>
    <row r="21944" ht="12.6" hidden="1"/>
    <row r="21945" ht="12.6" hidden="1"/>
    <row r="21946" ht="12.6" hidden="1"/>
    <row r="21947" ht="12.6" hidden="1"/>
    <row r="21948" ht="12.6" hidden="1"/>
    <row r="21949" ht="12.6" hidden="1"/>
    <row r="21950" ht="12.6" hidden="1"/>
    <row r="21951" ht="12.6" hidden="1"/>
    <row r="21952" ht="12.6" hidden="1"/>
    <row r="21953" ht="12.6" hidden="1"/>
    <row r="21954" ht="12.6" hidden="1"/>
    <row r="21955" ht="12.6" hidden="1"/>
    <row r="21956" ht="12.6" hidden="1"/>
    <row r="21957" ht="12.6" hidden="1"/>
    <row r="21958" ht="12.6" hidden="1"/>
    <row r="21959" ht="12.6" hidden="1"/>
    <row r="21960" ht="12.6" hidden="1"/>
    <row r="21961" ht="12.6" hidden="1"/>
    <row r="21962" ht="12.6" hidden="1"/>
    <row r="21963" ht="12.6" hidden="1"/>
    <row r="21964" ht="12.6" hidden="1"/>
    <row r="21965" ht="12.6" hidden="1"/>
    <row r="21966" ht="12.6" hidden="1"/>
    <row r="21967" ht="12.6" hidden="1"/>
    <row r="21968" ht="12.6" hidden="1"/>
    <row r="21969" ht="12.6" hidden="1"/>
    <row r="21970" ht="12.6" hidden="1"/>
    <row r="21971" ht="12.6" hidden="1"/>
    <row r="21972" ht="12.6" hidden="1"/>
    <row r="21973" ht="12.6" hidden="1"/>
    <row r="21974" ht="12.6" hidden="1"/>
    <row r="21975" ht="12.6" hidden="1"/>
    <row r="21976" ht="12.6" hidden="1"/>
    <row r="21977" ht="12.6" hidden="1"/>
    <row r="21978" ht="12.6" hidden="1"/>
    <row r="21979" ht="12.6" hidden="1"/>
    <row r="21980" ht="12.6" hidden="1"/>
    <row r="21981" ht="12.6" hidden="1"/>
    <row r="21982" ht="12.6" hidden="1"/>
    <row r="21983" ht="12.6" hidden="1"/>
    <row r="21984" ht="12.6" hidden="1"/>
    <row r="21985" ht="12.6" hidden="1"/>
    <row r="21986" ht="12.6" hidden="1"/>
    <row r="21987" ht="12.6" hidden="1"/>
    <row r="21988" ht="12.6" hidden="1"/>
    <row r="21989" ht="12.6" hidden="1"/>
    <row r="21990" ht="12.6" hidden="1"/>
    <row r="21991" ht="12.6" hidden="1"/>
    <row r="21992" ht="12.6" hidden="1"/>
    <row r="21993" ht="12.6" hidden="1"/>
    <row r="21994" ht="12.6" hidden="1"/>
    <row r="21995" ht="12.6" hidden="1"/>
    <row r="21996" ht="12.6" hidden="1"/>
    <row r="21997" ht="12.6" hidden="1"/>
    <row r="21998" ht="12.6" hidden="1"/>
    <row r="21999" ht="12.6" hidden="1"/>
    <row r="22000" ht="12.6" hidden="1"/>
    <row r="22001" ht="12.6" hidden="1"/>
    <row r="22002" ht="12.6" hidden="1"/>
    <row r="22003" ht="12.6" hidden="1"/>
    <row r="22004" ht="12.6" hidden="1"/>
    <row r="22005" ht="12.6" hidden="1"/>
    <row r="22006" ht="12.6" hidden="1"/>
    <row r="22007" ht="12.6" hidden="1"/>
    <row r="22008" ht="12.6" hidden="1"/>
    <row r="22009" ht="12.6" hidden="1"/>
    <row r="22010" ht="12.6" hidden="1"/>
    <row r="22011" ht="12.6" hidden="1"/>
    <row r="22012" ht="12.6" hidden="1"/>
    <row r="22013" ht="12.6" hidden="1"/>
    <row r="22014" ht="12.6" hidden="1"/>
    <row r="22015" ht="12.6" hidden="1"/>
    <row r="22016" ht="12.6" hidden="1"/>
    <row r="22017" ht="12.6" hidden="1"/>
    <row r="22018" ht="12.6" hidden="1"/>
    <row r="22019" ht="12.6" hidden="1"/>
    <row r="22020" ht="12.6" hidden="1"/>
    <row r="22021" ht="12.6" hidden="1"/>
    <row r="22022" ht="12.6" hidden="1"/>
    <row r="22023" ht="12.6" hidden="1"/>
    <row r="22024" ht="12.6" hidden="1"/>
    <row r="22025" ht="12.6" hidden="1"/>
    <row r="22026" ht="12.6" hidden="1"/>
    <row r="22027" ht="12.6" hidden="1"/>
    <row r="22028" ht="12.6" hidden="1"/>
    <row r="22029" ht="12.6" hidden="1"/>
    <row r="22030" ht="12.6" hidden="1"/>
    <row r="22031" ht="12.6" hidden="1"/>
    <row r="22032" ht="12.6" hidden="1"/>
    <row r="22033" ht="12.6" hidden="1"/>
    <row r="22034" ht="12.6" hidden="1"/>
    <row r="22035" ht="12.6" hidden="1"/>
    <row r="22036" ht="12.6" hidden="1"/>
    <row r="22037" ht="12.6" hidden="1"/>
    <row r="22038" ht="12.6" hidden="1"/>
    <row r="22039" ht="12.6" hidden="1"/>
    <row r="22040" ht="12.6" hidden="1"/>
    <row r="22041" ht="12.6" hidden="1"/>
    <row r="22042" ht="12.6" hidden="1"/>
    <row r="22043" ht="12.6" hidden="1"/>
    <row r="22044" ht="12.6" hidden="1"/>
    <row r="22045" ht="12.6" hidden="1"/>
    <row r="22046" ht="12.6" hidden="1"/>
    <row r="22047" ht="12.6" hidden="1"/>
    <row r="22048" ht="12.6" hidden="1"/>
    <row r="22049" ht="12.6" hidden="1"/>
    <row r="22050" ht="12.6" hidden="1"/>
    <row r="22051" ht="12.6" hidden="1"/>
    <row r="22052" ht="12.6" hidden="1"/>
    <row r="22053" ht="12.6" hidden="1"/>
    <row r="22054" ht="12.6" hidden="1"/>
    <row r="22055" ht="12.6" hidden="1"/>
    <row r="22056" ht="12.6" hidden="1"/>
    <row r="22057" ht="12.6" hidden="1"/>
    <row r="22058" ht="12.6" hidden="1"/>
    <row r="22059" ht="12.6" hidden="1"/>
    <row r="22060" ht="12.6" hidden="1"/>
    <row r="22061" ht="12.6" hidden="1"/>
    <row r="22062" ht="12.6" hidden="1"/>
    <row r="22063" ht="12.6" hidden="1"/>
    <row r="22064" ht="12.6" hidden="1"/>
    <row r="22065" ht="12.6" hidden="1"/>
    <row r="22066" ht="12.6" hidden="1"/>
    <row r="22067" ht="12.6" hidden="1"/>
    <row r="22068" ht="12.6" hidden="1"/>
    <row r="22069" ht="12.6" hidden="1"/>
    <row r="22070" ht="12.6" hidden="1"/>
    <row r="22071" ht="12.6" hidden="1"/>
    <row r="22072" ht="12.6" hidden="1"/>
    <row r="22073" ht="12.6" hidden="1"/>
    <row r="22074" ht="12.6" hidden="1"/>
    <row r="22075" ht="12.6" hidden="1"/>
    <row r="22076" ht="12.6" hidden="1"/>
    <row r="22077" ht="12.6" hidden="1"/>
    <row r="22078" ht="12.6" hidden="1"/>
    <row r="22079" ht="12.6" hidden="1"/>
    <row r="22080" ht="12.6" hidden="1"/>
    <row r="22081" ht="12.6" hidden="1"/>
    <row r="22082" ht="12.6" hidden="1"/>
    <row r="22083" ht="12.6" hidden="1"/>
    <row r="22084" ht="12.6" hidden="1"/>
    <row r="22085" ht="12.6" hidden="1"/>
    <row r="22086" ht="12.6" hidden="1"/>
    <row r="22087" ht="12.6" hidden="1"/>
    <row r="22088" ht="12.6" hidden="1"/>
    <row r="22089" ht="12.6" hidden="1"/>
    <row r="22090" ht="12.6" hidden="1"/>
    <row r="22091" ht="12.6" hidden="1"/>
    <row r="22092" ht="12.6" hidden="1"/>
    <row r="22093" ht="12.6" hidden="1"/>
    <row r="22094" ht="12.6" hidden="1"/>
    <row r="22095" ht="12.6" hidden="1"/>
    <row r="22096" ht="12.6" hidden="1"/>
    <row r="22097" ht="12.6" hidden="1"/>
    <row r="22098" ht="12.6" hidden="1"/>
    <row r="22099" ht="12.6" hidden="1"/>
    <row r="22100" ht="12.6" hidden="1"/>
    <row r="22101" ht="12.6" hidden="1"/>
    <row r="22102" ht="12.6" hidden="1"/>
    <row r="22103" ht="12.6" hidden="1"/>
    <row r="22104" ht="12.6" hidden="1"/>
    <row r="22105" ht="12.6" hidden="1"/>
    <row r="22106" ht="12.6" hidden="1"/>
    <row r="22107" ht="12.6" hidden="1"/>
    <row r="22108" ht="12.6" hidden="1"/>
    <row r="22109" ht="12.6" hidden="1"/>
    <row r="22110" ht="12.6" hidden="1"/>
    <row r="22111" ht="12.6" hidden="1"/>
    <row r="22112" ht="12.6" hidden="1"/>
    <row r="22113" ht="12.6" hidden="1"/>
    <row r="22114" ht="12.6" hidden="1"/>
    <row r="22115" ht="12.6" hidden="1"/>
    <row r="22116" ht="12.6" hidden="1"/>
    <row r="22117" ht="12.6" hidden="1"/>
    <row r="22118" ht="12.6" hidden="1"/>
    <row r="22119" ht="12.6" hidden="1"/>
    <row r="22120" ht="12.6" hidden="1"/>
    <row r="22121" ht="12.6" hidden="1"/>
    <row r="22122" ht="12.6" hidden="1"/>
    <row r="22123" ht="12.6" hidden="1"/>
    <row r="22124" ht="12.6" hidden="1"/>
    <row r="22125" ht="12.6" hidden="1"/>
    <row r="22126" ht="12.6" hidden="1"/>
    <row r="22127" ht="12.6" hidden="1"/>
    <row r="22128" ht="12.6" hidden="1"/>
    <row r="22129" ht="12.6" hidden="1"/>
    <row r="22130" ht="12.6" hidden="1"/>
    <row r="22131" ht="12.6" hidden="1"/>
    <row r="22132" ht="12.6" hidden="1"/>
    <row r="22133" ht="12.6" hidden="1"/>
    <row r="22134" ht="12.6" hidden="1"/>
    <row r="22135" ht="12.6" hidden="1"/>
    <row r="22136" ht="12.6" hidden="1"/>
    <row r="22137" ht="12.6" hidden="1"/>
    <row r="22138" ht="12.6" hidden="1"/>
    <row r="22139" ht="12.6" hidden="1"/>
    <row r="22140" ht="12.6" hidden="1"/>
    <row r="22141" ht="12.6" hidden="1"/>
    <row r="22142" ht="12.6" hidden="1"/>
    <row r="22143" ht="12.6" hidden="1"/>
    <row r="22144" ht="12.6" hidden="1"/>
    <row r="22145" ht="12.6" hidden="1"/>
    <row r="22146" ht="12.6" hidden="1"/>
    <row r="22147" ht="12.6" hidden="1"/>
    <row r="22148" ht="12.6" hidden="1"/>
    <row r="22149" ht="12.6" hidden="1"/>
    <row r="22150" ht="12.6" hidden="1"/>
    <row r="22151" ht="12.6" hidden="1"/>
    <row r="22152" ht="12.6" hidden="1"/>
    <row r="22153" ht="12.6" hidden="1"/>
    <row r="22154" ht="12.6" hidden="1"/>
    <row r="22155" ht="12.6" hidden="1"/>
    <row r="22156" ht="12.6" hidden="1"/>
    <row r="22157" ht="12.6" hidden="1"/>
    <row r="22158" ht="12.6" hidden="1"/>
    <row r="22159" ht="12.6" hidden="1"/>
    <row r="22160" ht="12.6" hidden="1"/>
    <row r="22161" ht="12.6" hidden="1"/>
    <row r="22162" ht="12.6" hidden="1"/>
    <row r="22163" ht="12.6" hidden="1"/>
    <row r="22164" ht="12.6" hidden="1"/>
    <row r="22165" ht="12.6" hidden="1"/>
    <row r="22166" ht="12.6" hidden="1"/>
    <row r="22167" ht="12.6" hidden="1"/>
    <row r="22168" ht="12.6" hidden="1"/>
    <row r="22169" ht="12.6" hidden="1"/>
    <row r="22170" ht="12.6" hidden="1"/>
    <row r="22171" ht="12.6" hidden="1"/>
    <row r="22172" ht="12.6" hidden="1"/>
    <row r="22173" ht="12.6" hidden="1"/>
    <row r="22174" ht="12.6" hidden="1"/>
    <row r="22175" ht="12.6" hidden="1"/>
    <row r="22176" ht="12.6" hidden="1"/>
    <row r="22177" ht="12.6" hidden="1"/>
    <row r="22178" ht="12.6" hidden="1"/>
    <row r="22179" ht="12.6" hidden="1"/>
    <row r="22180"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6193"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FFFFCC"/>
    <outlinePr summaryBelow="0" summaryRight="0"/>
    <pageSetUpPr autoPageBreaks="0"/>
  </sheetPr>
  <dimension ref="A1:CU481"/>
  <sheetViews>
    <sheetView zoomScale="85" zoomScaleNormal="85" workbookViewId="0">
      <pane xSplit="10" ySplit="4" topLeftCell="K5" activePane="bottomRight" state="frozen"/>
      <selection pane="topRight" activeCell="K1" sqref="K1"/>
      <selection pane="bottomLeft" activeCell="A5" sqref="A5"/>
      <selection pane="bottomRight" activeCell="AJ5" sqref="AJ5"/>
    </sheetView>
  </sheetViews>
  <sheetFormatPr defaultColWidth="0" defaultRowHeight="12.6" zeroHeight="1" outlineLevelCol="1"/>
  <cols>
    <col min="1" max="4" width="1.453125" customWidth="1"/>
    <col min="5" max="5" width="71.7265625" customWidth="1"/>
    <col min="6" max="6" width="3" customWidth="1"/>
    <col min="7" max="7" width="12" customWidth="1"/>
    <col min="8" max="8" width="7.08984375" customWidth="1"/>
    <col min="9" max="9" width="11" customWidth="1"/>
    <col min="10" max="10" width="1.453125" customWidth="1" collapsed="1"/>
    <col min="11" max="35" width="9.6328125" hidden="1" customWidth="1" outlineLevel="1"/>
    <col min="36" max="48" width="9.6328125" customWidth="1"/>
    <col min="49" max="49" width="9.7265625" customWidth="1"/>
    <col min="50" max="99" width="0" hidden="1" customWidth="1"/>
    <col min="100" max="16384" width="9" hidden="1"/>
  </cols>
  <sheetData>
    <row r="1" spans="1:49" ht="19.2">
      <c r="A1" s="195" t="s">
        <v>541</v>
      </c>
      <c r="B1" s="181"/>
      <c r="C1" s="181"/>
      <c r="D1" s="181"/>
      <c r="E1" s="275"/>
      <c r="F1" s="331" t="s">
        <v>542</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266"/>
      <c r="AO1" s="181"/>
      <c r="AP1" s="181"/>
      <c r="AQ1" s="17"/>
      <c r="AR1" s="171"/>
      <c r="AS1" s="171"/>
      <c r="AT1" s="181"/>
      <c r="AU1" s="181"/>
      <c r="AV1" s="181"/>
      <c r="AW1" s="181"/>
    </row>
    <row r="2" spans="1:49" ht="16.8">
      <c r="A2" s="181"/>
      <c r="B2" s="157" t="str">
        <f>UserInterface!E30</f>
        <v>SWALES</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49"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49"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row>
    <row r="6" spans="1:49" ht="16.8">
      <c r="A6" s="82"/>
      <c r="B6" s="37" t="s">
        <v>543</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row>
    <row r="7" spans="1:49" ht="16.8">
      <c r="A7" s="8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57"/>
      <c r="AR7" s="2"/>
      <c r="AS7" s="2"/>
      <c r="AT7" s="2"/>
      <c r="AU7" s="2"/>
      <c r="AV7" s="2"/>
    </row>
    <row r="8" spans="1:49" ht="16.8">
      <c r="A8" s="82"/>
      <c r="B8" s="2"/>
      <c r="C8" s="28" t="s">
        <v>544</v>
      </c>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9"/>
      <c r="AR8" s="28"/>
      <c r="AS8" s="28"/>
      <c r="AT8" s="28"/>
      <c r="AU8" s="28"/>
      <c r="AV8" s="28"/>
    </row>
    <row r="9" spans="1:49" ht="16.8">
      <c r="A9" s="82"/>
      <c r="B9" s="2"/>
      <c r="C9" s="2"/>
      <c r="D9" s="2"/>
      <c r="E9" s="7"/>
      <c r="F9" s="7"/>
      <c r="G9" s="7"/>
      <c r="H9" s="7"/>
      <c r="I9" s="7"/>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147"/>
      <c r="AR9" s="82"/>
      <c r="AS9" s="82"/>
      <c r="AT9" s="82"/>
      <c r="AU9" s="82"/>
      <c r="AV9" s="82"/>
    </row>
    <row r="10" spans="1:49" ht="16.8">
      <c r="A10" s="82"/>
      <c r="B10" s="2"/>
      <c r="C10" s="2"/>
      <c r="D10" s="2"/>
      <c r="E10" s="7" t="s">
        <v>545</v>
      </c>
      <c r="F10" s="7"/>
      <c r="G10" s="7" t="s">
        <v>277</v>
      </c>
      <c r="H10" s="7"/>
      <c r="I10" s="18">
        <v>42460</v>
      </c>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147"/>
      <c r="AR10" s="82"/>
      <c r="AS10" s="82"/>
      <c r="AT10" s="82"/>
      <c r="AU10" s="347"/>
      <c r="AV10" s="82"/>
    </row>
    <row r="11" spans="1:49" ht="16.8">
      <c r="A11" s="82"/>
      <c r="B11" s="2"/>
      <c r="C11" s="2"/>
      <c r="D11" s="2"/>
      <c r="E11" s="7" t="s">
        <v>546</v>
      </c>
      <c r="F11" s="7"/>
      <c r="G11" s="7" t="s">
        <v>277</v>
      </c>
      <c r="H11" s="7"/>
      <c r="I11" s="18">
        <v>45016</v>
      </c>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147"/>
      <c r="AR11" s="82"/>
      <c r="AS11" s="82"/>
      <c r="AT11" s="82"/>
      <c r="AU11" s="347"/>
      <c r="AV11" s="82"/>
    </row>
    <row r="12" spans="1:49" ht="16.8">
      <c r="A12" s="82"/>
      <c r="B12" s="2"/>
      <c r="C12" s="2"/>
      <c r="D12" s="2"/>
      <c r="E12" s="7"/>
      <c r="F12" s="7"/>
      <c r="G12" s="7"/>
      <c r="H12" s="7"/>
      <c r="I12" s="7"/>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147"/>
      <c r="AR12" s="82"/>
      <c r="AS12" s="82"/>
      <c r="AT12" s="82"/>
      <c r="AU12" s="347"/>
      <c r="AV12" s="82"/>
    </row>
    <row r="13" spans="1:49" ht="16.8">
      <c r="A13" s="82"/>
      <c r="B13" s="2"/>
      <c r="C13" s="2"/>
      <c r="D13" s="2"/>
      <c r="E13" s="7" t="s">
        <v>547</v>
      </c>
      <c r="F13" s="7"/>
      <c r="G13" s="7" t="s">
        <v>277</v>
      </c>
      <c r="H13" s="7"/>
      <c r="I13" s="18">
        <v>45382</v>
      </c>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147"/>
      <c r="AR13" s="82"/>
      <c r="AS13" s="82"/>
      <c r="AT13" s="82"/>
      <c r="AU13" s="82"/>
      <c r="AV13" s="82"/>
    </row>
    <row r="14" spans="1:49" ht="16.8">
      <c r="A14" s="82"/>
      <c r="B14" s="2"/>
      <c r="C14" s="2"/>
      <c r="D14" s="2"/>
      <c r="E14" s="7" t="s">
        <v>548</v>
      </c>
      <c r="F14" s="7"/>
      <c r="G14" s="7" t="s">
        <v>277</v>
      </c>
      <c r="H14" s="7"/>
      <c r="I14" s="18">
        <v>46843</v>
      </c>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147"/>
      <c r="AR14" s="82"/>
      <c r="AS14" s="82"/>
      <c r="AT14" s="82"/>
      <c r="AU14" s="82"/>
      <c r="AV14" s="82"/>
    </row>
    <row r="15" spans="1:49" ht="16.8">
      <c r="A15" s="82"/>
      <c r="B15" s="2"/>
      <c r="C15" s="2"/>
      <c r="D15" s="2"/>
      <c r="E15" s="7"/>
      <c r="F15" s="7"/>
      <c r="G15" s="7"/>
      <c r="H15" s="7"/>
      <c r="I15" s="7"/>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147"/>
      <c r="AR15" s="82"/>
      <c r="AS15" s="82"/>
      <c r="AT15" s="82"/>
      <c r="AU15" s="82"/>
      <c r="AV15" s="82"/>
    </row>
    <row r="16" spans="1:49" ht="16.8">
      <c r="A16" s="82"/>
      <c r="B16" s="2"/>
      <c r="C16" s="2"/>
      <c r="D16" s="2"/>
      <c r="E16" s="2" t="s">
        <v>549</v>
      </c>
      <c r="F16" s="7"/>
      <c r="G16" s="7" t="s">
        <v>550</v>
      </c>
      <c r="H16" s="7"/>
      <c r="I16" s="7"/>
      <c r="J16" s="82"/>
      <c r="K16" s="2">
        <f t="shared" ref="K16:AV16" si="0">(K$4&lt;$I$10) * 1</f>
        <v>1</v>
      </c>
      <c r="L16" s="2">
        <f t="shared" si="0"/>
        <v>1</v>
      </c>
      <c r="M16" s="2">
        <f t="shared" si="0"/>
        <v>1</v>
      </c>
      <c r="N16" s="2">
        <f t="shared" si="0"/>
        <v>1</v>
      </c>
      <c r="O16" s="2">
        <f t="shared" si="0"/>
        <v>1</v>
      </c>
      <c r="P16" s="2">
        <f t="shared" si="0"/>
        <v>1</v>
      </c>
      <c r="Q16" s="2">
        <f t="shared" si="0"/>
        <v>1</v>
      </c>
      <c r="R16" s="2">
        <f t="shared" si="0"/>
        <v>1</v>
      </c>
      <c r="S16" s="2">
        <f t="shared" si="0"/>
        <v>1</v>
      </c>
      <c r="T16" s="2">
        <f t="shared" si="0"/>
        <v>1</v>
      </c>
      <c r="U16" s="2">
        <f t="shared" si="0"/>
        <v>1</v>
      </c>
      <c r="V16" s="2">
        <f t="shared" si="0"/>
        <v>1</v>
      </c>
      <c r="W16" s="2">
        <f t="shared" si="0"/>
        <v>1</v>
      </c>
      <c r="X16" s="2">
        <f t="shared" si="0"/>
        <v>1</v>
      </c>
      <c r="Y16" s="2">
        <f t="shared" si="0"/>
        <v>1</v>
      </c>
      <c r="Z16" s="2">
        <f t="shared" si="0"/>
        <v>1</v>
      </c>
      <c r="AA16" s="2">
        <f t="shared" si="0"/>
        <v>1</v>
      </c>
      <c r="AB16" s="2">
        <f t="shared" si="0"/>
        <v>1</v>
      </c>
      <c r="AC16" s="2">
        <f t="shared" si="0"/>
        <v>1</v>
      </c>
      <c r="AD16" s="2">
        <f t="shared" si="0"/>
        <v>1</v>
      </c>
      <c r="AE16" s="2">
        <f t="shared" si="0"/>
        <v>1</v>
      </c>
      <c r="AF16" s="2">
        <f t="shared" si="0"/>
        <v>1</v>
      </c>
      <c r="AG16" s="2">
        <f t="shared" si="0"/>
        <v>1</v>
      </c>
      <c r="AH16" s="2">
        <f t="shared" si="0"/>
        <v>1</v>
      </c>
      <c r="AI16" s="2">
        <f t="shared" si="0"/>
        <v>1</v>
      </c>
      <c r="AJ16" s="184">
        <f t="shared" si="0"/>
        <v>0</v>
      </c>
      <c r="AK16" s="184">
        <f t="shared" si="0"/>
        <v>0</v>
      </c>
      <c r="AL16" s="184">
        <f t="shared" si="0"/>
        <v>0</v>
      </c>
      <c r="AM16" s="184">
        <f t="shared" si="0"/>
        <v>0</v>
      </c>
      <c r="AN16" s="184">
        <f t="shared" si="0"/>
        <v>0</v>
      </c>
      <c r="AO16" s="184">
        <f t="shared" si="0"/>
        <v>0</v>
      </c>
      <c r="AP16" s="184">
        <f t="shared" si="0"/>
        <v>0</v>
      </c>
      <c r="AQ16" s="243">
        <f t="shared" si="0"/>
        <v>0</v>
      </c>
      <c r="AR16" s="184">
        <f t="shared" si="0"/>
        <v>0</v>
      </c>
      <c r="AS16" s="184">
        <f t="shared" si="0"/>
        <v>0</v>
      </c>
      <c r="AT16" s="184">
        <f t="shared" si="0"/>
        <v>0</v>
      </c>
      <c r="AU16" s="184">
        <f t="shared" si="0"/>
        <v>0</v>
      </c>
      <c r="AV16" s="184">
        <f t="shared" si="0"/>
        <v>0</v>
      </c>
    </row>
    <row r="17" spans="1:49" ht="16.8">
      <c r="A17" s="82"/>
      <c r="B17" s="2"/>
      <c r="C17" s="2"/>
      <c r="D17" s="2"/>
      <c r="E17" s="7" t="s">
        <v>551</v>
      </c>
      <c r="F17" s="7"/>
      <c r="G17" s="7" t="s">
        <v>550</v>
      </c>
      <c r="H17" s="7"/>
      <c r="I17" s="7"/>
      <c r="J17" s="82"/>
      <c r="K17" s="2">
        <f t="shared" ref="K17:AV17" si="1">(AND(K$4&gt;=$I$10,K$4&lt;=$I$11)) * 1</f>
        <v>0</v>
      </c>
      <c r="L17" s="2">
        <f t="shared" si="1"/>
        <v>0</v>
      </c>
      <c r="M17" s="2">
        <f t="shared" si="1"/>
        <v>0</v>
      </c>
      <c r="N17" s="2">
        <f t="shared" si="1"/>
        <v>0</v>
      </c>
      <c r="O17" s="2">
        <f t="shared" si="1"/>
        <v>0</v>
      </c>
      <c r="P17" s="2">
        <f t="shared" si="1"/>
        <v>0</v>
      </c>
      <c r="Q17" s="2">
        <f t="shared" si="1"/>
        <v>0</v>
      </c>
      <c r="R17" s="2">
        <f t="shared" si="1"/>
        <v>0</v>
      </c>
      <c r="S17" s="2">
        <f t="shared" si="1"/>
        <v>0</v>
      </c>
      <c r="T17" s="2">
        <f t="shared" si="1"/>
        <v>0</v>
      </c>
      <c r="U17" s="2">
        <f t="shared" si="1"/>
        <v>0</v>
      </c>
      <c r="V17" s="2">
        <f t="shared" si="1"/>
        <v>0</v>
      </c>
      <c r="W17" s="2">
        <f t="shared" si="1"/>
        <v>0</v>
      </c>
      <c r="X17" s="2">
        <f t="shared" si="1"/>
        <v>0</v>
      </c>
      <c r="Y17" s="2">
        <f t="shared" si="1"/>
        <v>0</v>
      </c>
      <c r="Z17" s="2">
        <f t="shared" si="1"/>
        <v>0</v>
      </c>
      <c r="AA17" s="2">
        <f t="shared" si="1"/>
        <v>0</v>
      </c>
      <c r="AB17" s="2">
        <f t="shared" si="1"/>
        <v>0</v>
      </c>
      <c r="AC17" s="2">
        <f t="shared" si="1"/>
        <v>0</v>
      </c>
      <c r="AD17" s="2">
        <f t="shared" si="1"/>
        <v>0</v>
      </c>
      <c r="AE17" s="2">
        <f t="shared" si="1"/>
        <v>0</v>
      </c>
      <c r="AF17" s="2">
        <f t="shared" si="1"/>
        <v>0</v>
      </c>
      <c r="AG17" s="2">
        <f t="shared" si="1"/>
        <v>0</v>
      </c>
      <c r="AH17" s="2">
        <f t="shared" si="1"/>
        <v>0</v>
      </c>
      <c r="AI17" s="2">
        <f t="shared" si="1"/>
        <v>0</v>
      </c>
      <c r="AJ17" s="184">
        <f t="shared" si="1"/>
        <v>1</v>
      </c>
      <c r="AK17" s="184">
        <f t="shared" si="1"/>
        <v>1</v>
      </c>
      <c r="AL17" s="184">
        <f t="shared" si="1"/>
        <v>1</v>
      </c>
      <c r="AM17" s="184">
        <f t="shared" si="1"/>
        <v>1</v>
      </c>
      <c r="AN17" s="184">
        <f t="shared" si="1"/>
        <v>1</v>
      </c>
      <c r="AO17" s="184">
        <f t="shared" si="1"/>
        <v>1</v>
      </c>
      <c r="AP17" s="184">
        <f t="shared" si="1"/>
        <v>1</v>
      </c>
      <c r="AQ17" s="243">
        <f t="shared" si="1"/>
        <v>1</v>
      </c>
      <c r="AR17" s="184">
        <f t="shared" si="1"/>
        <v>0</v>
      </c>
      <c r="AS17" s="184">
        <f t="shared" si="1"/>
        <v>0</v>
      </c>
      <c r="AT17" s="184">
        <f t="shared" si="1"/>
        <v>0</v>
      </c>
      <c r="AU17" s="184">
        <f t="shared" si="1"/>
        <v>0</v>
      </c>
      <c r="AV17" s="184">
        <f t="shared" si="1"/>
        <v>0</v>
      </c>
    </row>
    <row r="18" spans="1:49" ht="16.8">
      <c r="A18" s="82"/>
      <c r="B18" s="2"/>
      <c r="C18" s="2"/>
      <c r="D18" s="2"/>
      <c r="E18" s="7" t="s">
        <v>552</v>
      </c>
      <c r="F18" s="7"/>
      <c r="G18" s="7" t="s">
        <v>550</v>
      </c>
      <c r="H18" s="7"/>
      <c r="I18" s="7"/>
      <c r="J18" s="82"/>
      <c r="K18" s="2">
        <f t="shared" ref="K18:AV18" si="2">(AND(K$4&gt;=$I$13,K$4&lt;=$I$14)) * 1</f>
        <v>0</v>
      </c>
      <c r="L18" s="2">
        <f t="shared" si="2"/>
        <v>0</v>
      </c>
      <c r="M18" s="2">
        <f t="shared" si="2"/>
        <v>0</v>
      </c>
      <c r="N18" s="2">
        <f t="shared" si="2"/>
        <v>0</v>
      </c>
      <c r="O18" s="2">
        <f t="shared" si="2"/>
        <v>0</v>
      </c>
      <c r="P18" s="2">
        <f t="shared" si="2"/>
        <v>0</v>
      </c>
      <c r="Q18" s="2">
        <f t="shared" si="2"/>
        <v>0</v>
      </c>
      <c r="R18" s="2">
        <f t="shared" si="2"/>
        <v>0</v>
      </c>
      <c r="S18" s="2">
        <f t="shared" si="2"/>
        <v>0</v>
      </c>
      <c r="T18" s="2">
        <f t="shared" si="2"/>
        <v>0</v>
      </c>
      <c r="U18" s="2">
        <f t="shared" si="2"/>
        <v>0</v>
      </c>
      <c r="V18" s="2">
        <f t="shared" si="2"/>
        <v>0</v>
      </c>
      <c r="W18" s="2">
        <f t="shared" si="2"/>
        <v>0</v>
      </c>
      <c r="X18" s="2">
        <f t="shared" si="2"/>
        <v>0</v>
      </c>
      <c r="Y18" s="2">
        <f t="shared" si="2"/>
        <v>0</v>
      </c>
      <c r="Z18" s="2">
        <f t="shared" si="2"/>
        <v>0</v>
      </c>
      <c r="AA18" s="2">
        <f t="shared" si="2"/>
        <v>0</v>
      </c>
      <c r="AB18" s="2">
        <f t="shared" si="2"/>
        <v>0</v>
      </c>
      <c r="AC18" s="2">
        <f t="shared" si="2"/>
        <v>0</v>
      </c>
      <c r="AD18" s="2">
        <f t="shared" si="2"/>
        <v>0</v>
      </c>
      <c r="AE18" s="2">
        <f t="shared" si="2"/>
        <v>0</v>
      </c>
      <c r="AF18" s="2">
        <f t="shared" si="2"/>
        <v>0</v>
      </c>
      <c r="AG18" s="2">
        <f t="shared" si="2"/>
        <v>0</v>
      </c>
      <c r="AH18" s="2">
        <f t="shared" si="2"/>
        <v>0</v>
      </c>
      <c r="AI18" s="2">
        <f t="shared" si="2"/>
        <v>0</v>
      </c>
      <c r="AJ18" s="184">
        <f t="shared" si="2"/>
        <v>0</v>
      </c>
      <c r="AK18" s="184">
        <f t="shared" si="2"/>
        <v>0</v>
      </c>
      <c r="AL18" s="184">
        <f t="shared" si="2"/>
        <v>0</v>
      </c>
      <c r="AM18" s="184">
        <f t="shared" si="2"/>
        <v>0</v>
      </c>
      <c r="AN18" s="184">
        <f t="shared" si="2"/>
        <v>0</v>
      </c>
      <c r="AO18" s="184">
        <f t="shared" si="2"/>
        <v>0</v>
      </c>
      <c r="AP18" s="184">
        <f t="shared" si="2"/>
        <v>0</v>
      </c>
      <c r="AQ18" s="243">
        <f t="shared" si="2"/>
        <v>0</v>
      </c>
      <c r="AR18" s="184">
        <f t="shared" si="2"/>
        <v>1</v>
      </c>
      <c r="AS18" s="184">
        <f t="shared" si="2"/>
        <v>1</v>
      </c>
      <c r="AT18" s="184">
        <f t="shared" si="2"/>
        <v>1</v>
      </c>
      <c r="AU18" s="184">
        <f t="shared" si="2"/>
        <v>1</v>
      </c>
      <c r="AV18" s="184">
        <f t="shared" si="2"/>
        <v>1</v>
      </c>
    </row>
    <row r="19" spans="1:49" ht="16.8">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147"/>
      <c r="AR19" s="82"/>
      <c r="AS19" s="82"/>
      <c r="AT19" s="82"/>
      <c r="AU19" s="82"/>
      <c r="AV19" s="82"/>
    </row>
    <row r="20" spans="1:49" ht="16.8">
      <c r="A20" s="82"/>
      <c r="B20" s="82"/>
      <c r="C20" s="82"/>
      <c r="D20" s="82"/>
      <c r="E20" s="34" t="s">
        <v>545</v>
      </c>
      <c r="F20" s="82"/>
      <c r="G20" s="7" t="s">
        <v>550</v>
      </c>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320">
        <f t="shared" ref="AJ20:AV20" si="3">MAX( (AJ17 - AJ16) * (AI16 - AI17), 0)</f>
        <v>1</v>
      </c>
      <c r="AK20" s="320">
        <f t="shared" si="3"/>
        <v>0</v>
      </c>
      <c r="AL20" s="320">
        <f t="shared" si="3"/>
        <v>0</v>
      </c>
      <c r="AM20" s="320">
        <f t="shared" si="3"/>
        <v>0</v>
      </c>
      <c r="AN20" s="376">
        <f t="shared" si="3"/>
        <v>0</v>
      </c>
      <c r="AO20" s="376">
        <f t="shared" si="3"/>
        <v>0</v>
      </c>
      <c r="AP20" s="376">
        <f t="shared" si="3"/>
        <v>0</v>
      </c>
      <c r="AQ20" s="377">
        <f t="shared" si="3"/>
        <v>0</v>
      </c>
      <c r="AR20" s="376">
        <f t="shared" si="3"/>
        <v>0</v>
      </c>
      <c r="AS20" s="376">
        <f t="shared" si="3"/>
        <v>0</v>
      </c>
      <c r="AT20" s="376">
        <f t="shared" si="3"/>
        <v>0</v>
      </c>
      <c r="AU20" s="376">
        <f t="shared" si="3"/>
        <v>0</v>
      </c>
      <c r="AV20" s="376">
        <f t="shared" si="3"/>
        <v>0</v>
      </c>
    </row>
    <row r="21" spans="1:49" ht="16.8">
      <c r="A21" s="82"/>
      <c r="B21" s="82"/>
      <c r="C21" s="82"/>
      <c r="D21" s="82"/>
      <c r="E21" s="34" t="s">
        <v>547</v>
      </c>
      <c r="F21" s="82"/>
      <c r="G21" s="7" t="s">
        <v>550</v>
      </c>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320">
        <f t="shared" ref="AJ21:AV21" si="4">MAX( (AJ18 - AJ17) * (AI17 - AI18), 0)</f>
        <v>0</v>
      </c>
      <c r="AK21" s="376">
        <f t="shared" si="4"/>
        <v>0</v>
      </c>
      <c r="AL21" s="376">
        <f t="shared" si="4"/>
        <v>0</v>
      </c>
      <c r="AM21" s="376">
        <f t="shared" si="4"/>
        <v>0</v>
      </c>
      <c r="AN21" s="376">
        <f t="shared" si="4"/>
        <v>0</v>
      </c>
      <c r="AO21" s="376">
        <f t="shared" si="4"/>
        <v>0</v>
      </c>
      <c r="AP21" s="376">
        <f t="shared" si="4"/>
        <v>0</v>
      </c>
      <c r="AQ21" s="377">
        <f t="shared" si="4"/>
        <v>0</v>
      </c>
      <c r="AR21" s="376">
        <f t="shared" si="4"/>
        <v>1</v>
      </c>
      <c r="AS21" s="376">
        <f t="shared" si="4"/>
        <v>0</v>
      </c>
      <c r="AT21" s="376">
        <f t="shared" si="4"/>
        <v>0</v>
      </c>
      <c r="AU21" s="376">
        <f t="shared" si="4"/>
        <v>0</v>
      </c>
      <c r="AV21" s="376">
        <f t="shared" si="4"/>
        <v>0</v>
      </c>
    </row>
    <row r="22" spans="1:49" ht="16.8">
      <c r="A22" s="82"/>
      <c r="B22" s="82"/>
      <c r="C22" s="82"/>
      <c r="D22" s="82"/>
      <c r="E22" s="34" t="s">
        <v>553</v>
      </c>
      <c r="F22" s="82"/>
      <c r="G22" s="7" t="s">
        <v>550</v>
      </c>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320">
        <f t="shared" ref="AJ22:AV22" si="5">(1 - AJ20) * AJ17</f>
        <v>0</v>
      </c>
      <c r="AK22" s="376">
        <f t="shared" si="5"/>
        <v>1</v>
      </c>
      <c r="AL22" s="376">
        <f t="shared" si="5"/>
        <v>1</v>
      </c>
      <c r="AM22" s="376">
        <f t="shared" si="5"/>
        <v>1</v>
      </c>
      <c r="AN22" s="376">
        <f t="shared" si="5"/>
        <v>1</v>
      </c>
      <c r="AO22" s="376">
        <f t="shared" si="5"/>
        <v>1</v>
      </c>
      <c r="AP22" s="376">
        <f t="shared" si="5"/>
        <v>1</v>
      </c>
      <c r="AQ22" s="377">
        <f t="shared" si="5"/>
        <v>1</v>
      </c>
      <c r="AR22" s="376">
        <f t="shared" si="5"/>
        <v>0</v>
      </c>
      <c r="AS22" s="376">
        <f t="shared" si="5"/>
        <v>0</v>
      </c>
      <c r="AT22" s="376">
        <f t="shared" si="5"/>
        <v>0</v>
      </c>
      <c r="AU22" s="376">
        <f t="shared" si="5"/>
        <v>0</v>
      </c>
      <c r="AV22" s="376">
        <f t="shared" si="5"/>
        <v>0</v>
      </c>
    </row>
    <row r="23" spans="1:49" ht="16.8">
      <c r="A23" s="82"/>
      <c r="B23" s="82"/>
      <c r="C23" s="82"/>
      <c r="D23" s="82"/>
      <c r="E23" s="34" t="s">
        <v>554</v>
      </c>
      <c r="F23" s="82"/>
      <c r="G23" s="7" t="s">
        <v>550</v>
      </c>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320">
        <f t="shared" ref="AJ23:AV23" si="6">(1 - AJ21) * AJ18</f>
        <v>0</v>
      </c>
      <c r="AK23" s="376">
        <f t="shared" si="6"/>
        <v>0</v>
      </c>
      <c r="AL23" s="376">
        <f t="shared" si="6"/>
        <v>0</v>
      </c>
      <c r="AM23" s="376">
        <f t="shared" si="6"/>
        <v>0</v>
      </c>
      <c r="AN23" s="376">
        <f t="shared" si="6"/>
        <v>0</v>
      </c>
      <c r="AO23" s="376">
        <f t="shared" si="6"/>
        <v>0</v>
      </c>
      <c r="AP23" s="376">
        <f t="shared" si="6"/>
        <v>0</v>
      </c>
      <c r="AQ23" s="377">
        <f t="shared" si="6"/>
        <v>0</v>
      </c>
      <c r="AR23" s="376">
        <f t="shared" si="6"/>
        <v>0</v>
      </c>
      <c r="AS23" s="376">
        <f t="shared" si="6"/>
        <v>1</v>
      </c>
      <c r="AT23" s="376">
        <f t="shared" si="6"/>
        <v>1</v>
      </c>
      <c r="AU23" s="376">
        <f t="shared" si="6"/>
        <v>1</v>
      </c>
      <c r="AV23" s="376">
        <f t="shared" si="6"/>
        <v>1</v>
      </c>
    </row>
    <row r="24" spans="1:49" ht="16.8">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147"/>
      <c r="AR24" s="82"/>
      <c r="AS24" s="82"/>
      <c r="AT24" s="82"/>
      <c r="AU24" s="82"/>
      <c r="AV24" s="82"/>
    </row>
    <row r="25" spans="1:49" ht="16.8">
      <c r="A25" s="82"/>
      <c r="B25" s="37" t="s">
        <v>555</v>
      </c>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8"/>
      <c r="AR25" s="37"/>
      <c r="AS25" s="37"/>
      <c r="AT25" s="37"/>
      <c r="AU25" s="37"/>
      <c r="AV25" s="37"/>
    </row>
    <row r="26" spans="1:49" ht="16.8">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147"/>
      <c r="AR26" s="82"/>
      <c r="AS26" s="82"/>
      <c r="AT26" s="82"/>
      <c r="AU26" s="82"/>
      <c r="AV26" s="82"/>
    </row>
    <row r="27" spans="1:49" ht="16.8">
      <c r="A27" s="82"/>
      <c r="B27" s="2"/>
      <c r="C27" s="28" t="s">
        <v>102</v>
      </c>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9"/>
      <c r="AR27" s="28"/>
      <c r="AS27" s="28"/>
      <c r="AT27" s="28"/>
      <c r="AU27" s="28"/>
      <c r="AV27" s="28"/>
    </row>
    <row r="28" spans="1:49" ht="16.8">
      <c r="A28" s="82"/>
      <c r="B28" s="2"/>
      <c r="C28" s="2"/>
      <c r="D28" s="2"/>
      <c r="E28" s="2"/>
      <c r="F28" s="2"/>
      <c r="G28" s="2"/>
      <c r="H28" s="2"/>
      <c r="I28" s="2"/>
      <c r="J28" s="42"/>
      <c r="K28" s="42"/>
      <c r="L28" s="42"/>
      <c r="M28" s="42"/>
      <c r="N28" s="42"/>
      <c r="O28" s="42"/>
      <c r="P28" s="42"/>
      <c r="Q28" s="42"/>
      <c r="R28" s="42"/>
      <c r="S28" s="42"/>
      <c r="T28" s="42"/>
      <c r="U28" s="42"/>
      <c r="V28" s="42"/>
      <c r="W28" s="42"/>
      <c r="X28" s="42"/>
      <c r="Y28" s="42"/>
      <c r="Z28" s="42"/>
      <c r="AA28" s="2"/>
      <c r="AB28" s="2"/>
      <c r="AC28" s="2"/>
      <c r="AD28" s="2"/>
      <c r="AE28" s="2"/>
      <c r="AF28" s="2"/>
      <c r="AG28" s="2"/>
      <c r="AH28" s="2"/>
      <c r="AI28" s="2"/>
      <c r="AJ28" s="2"/>
      <c r="AK28" s="2"/>
      <c r="AL28" s="2"/>
      <c r="AM28" s="2"/>
      <c r="AN28" s="2"/>
      <c r="AO28" s="2"/>
      <c r="AP28" s="2"/>
      <c r="AQ28" s="57"/>
      <c r="AR28" s="2"/>
      <c r="AS28" s="2"/>
      <c r="AT28" s="2"/>
      <c r="AU28" s="2"/>
      <c r="AV28" s="2"/>
    </row>
    <row r="29" spans="1:49" ht="16.8">
      <c r="A29" s="82"/>
      <c r="B29" s="82"/>
      <c r="C29" s="82"/>
      <c r="D29" s="10" t="s">
        <v>556</v>
      </c>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1"/>
      <c r="AR29" s="10"/>
      <c r="AS29" s="10"/>
      <c r="AT29" s="10"/>
      <c r="AU29" s="10"/>
      <c r="AV29" s="10"/>
    </row>
    <row r="30" spans="1:49" ht="16.8">
      <c r="A30" s="82"/>
      <c r="B30" s="82"/>
      <c r="C30" s="82"/>
      <c r="D30" s="2"/>
      <c r="E30" s="2"/>
      <c r="F30" s="2"/>
      <c r="G30" s="2"/>
      <c r="H30" s="2"/>
      <c r="I30" s="2"/>
      <c r="J30" s="42"/>
      <c r="K30" s="42"/>
      <c r="L30" s="42"/>
      <c r="M30" s="42"/>
      <c r="N30" s="42"/>
      <c r="O30" s="42"/>
      <c r="P30" s="42"/>
      <c r="Q30" s="42"/>
      <c r="R30" s="42"/>
      <c r="S30" s="42"/>
      <c r="T30" s="42"/>
      <c r="U30" s="42"/>
      <c r="V30" s="42"/>
      <c r="W30" s="42"/>
      <c r="X30" s="42"/>
      <c r="Y30" s="42"/>
      <c r="Z30" s="42"/>
      <c r="AA30" s="2"/>
      <c r="AB30" s="2"/>
      <c r="AC30" s="2"/>
      <c r="AD30" s="2"/>
      <c r="AE30" s="2"/>
      <c r="AF30" s="2"/>
      <c r="AG30" s="2"/>
      <c r="AH30" s="2"/>
      <c r="AI30" s="2"/>
      <c r="AJ30" s="2"/>
      <c r="AK30" s="2"/>
      <c r="AL30" s="2"/>
      <c r="AM30" s="2"/>
      <c r="AN30" s="2"/>
      <c r="AO30" s="2"/>
      <c r="AP30" s="2"/>
      <c r="AQ30" s="57"/>
      <c r="AR30" s="2"/>
      <c r="AS30" s="2"/>
      <c r="AT30" s="2"/>
      <c r="AU30" s="2"/>
      <c r="AV30" s="2"/>
    </row>
    <row r="31" spans="1:49" ht="16.8">
      <c r="A31" s="82"/>
      <c r="B31" s="82"/>
      <c r="C31" s="82"/>
      <c r="D31" s="2"/>
      <c r="E31" s="13" t="s">
        <v>104</v>
      </c>
      <c r="F31" s="13"/>
      <c r="G31" s="2" t="s">
        <v>105</v>
      </c>
      <c r="H31" s="2"/>
      <c r="I31" s="2"/>
      <c r="J31" s="42"/>
      <c r="K31" s="42"/>
      <c r="L31" s="42"/>
      <c r="M31" s="42"/>
      <c r="N31" s="42"/>
      <c r="O31" s="42"/>
      <c r="P31" s="42"/>
      <c r="Q31" s="42"/>
      <c r="R31" s="42"/>
      <c r="S31" s="42"/>
      <c r="T31" s="42"/>
      <c r="U31" s="42"/>
      <c r="V31" s="42"/>
      <c r="W31" s="42"/>
      <c r="X31" s="42"/>
      <c r="Y31" s="42"/>
      <c r="Z31" s="42"/>
      <c r="AA31" s="2"/>
      <c r="AB31" s="2"/>
      <c r="AC31" s="2"/>
      <c r="AD31" s="2"/>
      <c r="AE31" s="2"/>
      <c r="AF31" s="2"/>
      <c r="AG31" s="2"/>
      <c r="AH31" s="2"/>
      <c r="AI31" s="2"/>
      <c r="AJ31" s="30"/>
      <c r="AK31" s="30"/>
      <c r="AL31" s="30"/>
      <c r="AM31" s="30"/>
      <c r="AN31" s="30"/>
      <c r="AO31" s="30"/>
      <c r="AP31" s="30"/>
      <c r="AQ31" s="218"/>
      <c r="AR31" s="30">
        <f>SelectedInputs!AR15</f>
        <v>25.13</v>
      </c>
      <c r="AS31" s="30">
        <f>SelectedInputs!AS15</f>
        <v>20.51</v>
      </c>
      <c r="AT31" s="30">
        <f>SelectedInputs!AT15</f>
        <v>25.92</v>
      </c>
      <c r="AU31" s="30">
        <f>SelectedInputs!AU15</f>
        <v>27.17</v>
      </c>
      <c r="AV31" s="30">
        <f>SelectedInputs!AV15</f>
        <v>20.34</v>
      </c>
      <c r="AW31" s="378"/>
    </row>
    <row r="32" spans="1:49" ht="16.8">
      <c r="A32" s="82"/>
      <c r="B32" s="82"/>
      <c r="C32" s="82"/>
      <c r="D32" s="2"/>
      <c r="E32" s="13" t="s">
        <v>106</v>
      </c>
      <c r="F32" s="13"/>
      <c r="G32" s="2" t="s">
        <v>105</v>
      </c>
      <c r="H32" s="2"/>
      <c r="I32" s="2"/>
      <c r="J32" s="42"/>
      <c r="K32" s="42"/>
      <c r="L32" s="42"/>
      <c r="M32" s="42"/>
      <c r="N32" s="42"/>
      <c r="O32" s="42"/>
      <c r="P32" s="42"/>
      <c r="Q32" s="42"/>
      <c r="R32" s="42"/>
      <c r="S32" s="42"/>
      <c r="T32" s="42"/>
      <c r="U32" s="42"/>
      <c r="V32" s="42"/>
      <c r="W32" s="42"/>
      <c r="X32" s="42"/>
      <c r="Y32" s="42"/>
      <c r="Z32" s="42"/>
      <c r="AA32" s="2"/>
      <c r="AB32" s="2"/>
      <c r="AC32" s="2"/>
      <c r="AD32" s="2"/>
      <c r="AE32" s="2"/>
      <c r="AF32" s="2"/>
      <c r="AG32" s="2"/>
      <c r="AH32" s="2"/>
      <c r="AI32" s="2"/>
      <c r="AJ32" s="30"/>
      <c r="AK32" s="30"/>
      <c r="AL32" s="30"/>
      <c r="AM32" s="30"/>
      <c r="AN32" s="30"/>
      <c r="AO32" s="30"/>
      <c r="AP32" s="30"/>
      <c r="AQ32" s="218"/>
      <c r="AR32" s="30">
        <f>SelectedInputs!AR16</f>
        <v>28.11</v>
      </c>
      <c r="AS32" s="30">
        <f>SelectedInputs!AS16</f>
        <v>28.32</v>
      </c>
      <c r="AT32" s="30">
        <f>SelectedInputs!AT16</f>
        <v>27.13</v>
      </c>
      <c r="AU32" s="30">
        <f>SelectedInputs!AU16</f>
        <v>25.32</v>
      </c>
      <c r="AV32" s="30">
        <f>SelectedInputs!AV16</f>
        <v>24.55</v>
      </c>
      <c r="AW32" s="378"/>
    </row>
    <row r="33" spans="1:49" ht="16.8">
      <c r="A33" s="82"/>
      <c r="B33" s="82"/>
      <c r="C33" s="82"/>
      <c r="D33" s="2"/>
      <c r="E33" s="13" t="s">
        <v>107</v>
      </c>
      <c r="F33" s="165"/>
      <c r="G33" s="2" t="s">
        <v>105</v>
      </c>
      <c r="H33" s="2"/>
      <c r="I33" s="2"/>
      <c r="J33" s="42"/>
      <c r="K33" s="42"/>
      <c r="L33" s="42"/>
      <c r="M33" s="42"/>
      <c r="N33" s="42"/>
      <c r="O33" s="42"/>
      <c r="P33" s="42"/>
      <c r="Q33" s="42"/>
      <c r="R33" s="42"/>
      <c r="S33" s="42"/>
      <c r="T33" s="42"/>
      <c r="U33" s="42"/>
      <c r="V33" s="42"/>
      <c r="W33" s="42"/>
      <c r="X33" s="42"/>
      <c r="Y33" s="42"/>
      <c r="Z33" s="42"/>
      <c r="AA33" s="2"/>
      <c r="AB33" s="2"/>
      <c r="AC33" s="2"/>
      <c r="AD33" s="2"/>
      <c r="AE33" s="2"/>
      <c r="AF33" s="2"/>
      <c r="AG33" s="2"/>
      <c r="AH33" s="2"/>
      <c r="AI33" s="2"/>
      <c r="AJ33" s="30"/>
      <c r="AK33" s="30"/>
      <c r="AL33" s="30"/>
      <c r="AM33" s="30"/>
      <c r="AN33" s="30"/>
      <c r="AO33" s="30"/>
      <c r="AP33" s="30"/>
      <c r="AQ33" s="218"/>
      <c r="AR33" s="30">
        <f>SelectedInputs!AR17</f>
        <v>19</v>
      </c>
      <c r="AS33" s="30">
        <f>SelectedInputs!AS17</f>
        <v>19.420000000000002</v>
      </c>
      <c r="AT33" s="30">
        <f>SelectedInputs!AT17</f>
        <v>20.97</v>
      </c>
      <c r="AU33" s="30">
        <f>SelectedInputs!AU17</f>
        <v>15.58</v>
      </c>
      <c r="AV33" s="30">
        <f>SelectedInputs!AV17</f>
        <v>14.8</v>
      </c>
      <c r="AW33" s="378"/>
    </row>
    <row r="34" spans="1:49" ht="16.8">
      <c r="A34" s="82"/>
      <c r="B34" s="82"/>
      <c r="C34" s="82"/>
      <c r="D34" s="2"/>
      <c r="E34" s="13" t="s">
        <v>108</v>
      </c>
      <c r="F34" s="165"/>
      <c r="G34" s="2" t="s">
        <v>105</v>
      </c>
      <c r="H34" s="2"/>
      <c r="I34" s="2"/>
      <c r="J34" s="42"/>
      <c r="K34" s="42"/>
      <c r="L34" s="42"/>
      <c r="M34" s="42"/>
      <c r="N34" s="42"/>
      <c r="O34" s="42"/>
      <c r="P34" s="42"/>
      <c r="Q34" s="42"/>
      <c r="R34" s="42"/>
      <c r="S34" s="42"/>
      <c r="T34" s="42"/>
      <c r="U34" s="42"/>
      <c r="V34" s="42"/>
      <c r="W34" s="42"/>
      <c r="X34" s="42"/>
      <c r="Y34" s="42"/>
      <c r="Z34" s="42"/>
      <c r="AA34" s="2"/>
      <c r="AB34" s="2"/>
      <c r="AC34" s="2"/>
      <c r="AD34" s="2"/>
      <c r="AE34" s="2"/>
      <c r="AF34" s="2"/>
      <c r="AG34" s="2"/>
      <c r="AH34" s="2"/>
      <c r="AI34" s="2"/>
      <c r="AJ34" s="30"/>
      <c r="AK34" s="30"/>
      <c r="AL34" s="30"/>
      <c r="AM34" s="30"/>
      <c r="AN34" s="30"/>
      <c r="AO34" s="30"/>
      <c r="AP34" s="30"/>
      <c r="AQ34" s="218"/>
      <c r="AR34" s="30">
        <f>SelectedInputs!AR18</f>
        <v>12.66</v>
      </c>
      <c r="AS34" s="30">
        <f>SelectedInputs!AS18</f>
        <v>12.53</v>
      </c>
      <c r="AT34" s="30">
        <f>SelectedInputs!AT18</f>
        <v>12.31</v>
      </c>
      <c r="AU34" s="30">
        <f>SelectedInputs!AU18</f>
        <v>11.98</v>
      </c>
      <c r="AV34" s="30">
        <f>SelectedInputs!AV18</f>
        <v>11.92</v>
      </c>
      <c r="AW34" s="378"/>
    </row>
    <row r="35" spans="1:49" ht="16.8">
      <c r="A35" s="82"/>
      <c r="B35" s="82"/>
      <c r="C35" s="82"/>
      <c r="D35" s="2"/>
      <c r="E35" s="13" t="s">
        <v>109</v>
      </c>
      <c r="F35" s="165"/>
      <c r="G35" s="2" t="s">
        <v>105</v>
      </c>
      <c r="H35" s="2"/>
      <c r="I35" s="2"/>
      <c r="J35" s="42"/>
      <c r="K35" s="42"/>
      <c r="L35" s="42"/>
      <c r="M35" s="42"/>
      <c r="N35" s="42"/>
      <c r="O35" s="42"/>
      <c r="P35" s="42"/>
      <c r="Q35" s="42"/>
      <c r="R35" s="42"/>
      <c r="S35" s="42"/>
      <c r="T35" s="42"/>
      <c r="U35" s="42"/>
      <c r="V35" s="42"/>
      <c r="W35" s="42"/>
      <c r="X35" s="42"/>
      <c r="Y35" s="42"/>
      <c r="Z35" s="42"/>
      <c r="AA35" s="2"/>
      <c r="AB35" s="2"/>
      <c r="AC35" s="2"/>
      <c r="AD35" s="2"/>
      <c r="AE35" s="2"/>
      <c r="AF35" s="2"/>
      <c r="AG35" s="2"/>
      <c r="AH35" s="2"/>
      <c r="AI35" s="2"/>
      <c r="AJ35" s="30"/>
      <c r="AK35" s="30"/>
      <c r="AL35" s="30"/>
      <c r="AM35" s="30"/>
      <c r="AN35" s="30"/>
      <c r="AO35" s="30"/>
      <c r="AP35" s="30"/>
      <c r="AQ35" s="218"/>
      <c r="AR35" s="30">
        <f>SelectedInputs!AR19</f>
        <v>9.82</v>
      </c>
      <c r="AS35" s="30">
        <f>SelectedInputs!AS19</f>
        <v>10.050000000000001</v>
      </c>
      <c r="AT35" s="30">
        <f>SelectedInputs!AT19</f>
        <v>10.36</v>
      </c>
      <c r="AU35" s="30">
        <f>SelectedInputs!AU19</f>
        <v>9.15</v>
      </c>
      <c r="AV35" s="30">
        <f>SelectedInputs!AV19</f>
        <v>9.16</v>
      </c>
      <c r="AW35" s="378"/>
    </row>
    <row r="36" spans="1:49" ht="16.8">
      <c r="A36" s="82"/>
      <c r="B36" s="82"/>
      <c r="C36" s="82"/>
      <c r="D36" s="2"/>
      <c r="E36" s="13" t="s">
        <v>110</v>
      </c>
      <c r="F36" s="165"/>
      <c r="G36" s="2" t="s">
        <v>105</v>
      </c>
      <c r="H36" s="2"/>
      <c r="I36" s="2"/>
      <c r="J36" s="42"/>
      <c r="K36" s="42"/>
      <c r="L36" s="42"/>
      <c r="M36" s="42"/>
      <c r="N36" s="42"/>
      <c r="O36" s="42"/>
      <c r="P36" s="42"/>
      <c r="Q36" s="42"/>
      <c r="R36" s="42"/>
      <c r="S36" s="42"/>
      <c r="T36" s="42"/>
      <c r="U36" s="42"/>
      <c r="V36" s="42"/>
      <c r="W36" s="42"/>
      <c r="X36" s="42"/>
      <c r="Y36" s="42"/>
      <c r="Z36" s="42"/>
      <c r="AA36" s="2"/>
      <c r="AB36" s="2"/>
      <c r="AC36" s="2"/>
      <c r="AD36" s="2"/>
      <c r="AE36" s="2"/>
      <c r="AF36" s="2"/>
      <c r="AG36" s="2"/>
      <c r="AH36" s="2"/>
      <c r="AI36" s="2"/>
      <c r="AJ36" s="30"/>
      <c r="AK36" s="30"/>
      <c r="AL36" s="30"/>
      <c r="AM36" s="30"/>
      <c r="AN36" s="30"/>
      <c r="AO36" s="30"/>
      <c r="AP36" s="30"/>
      <c r="AQ36" s="218"/>
      <c r="AR36" s="30">
        <f>SelectedInputs!AR20</f>
        <v>11.31</v>
      </c>
      <c r="AS36" s="30">
        <f>SelectedInputs!AS20</f>
        <v>11.04</v>
      </c>
      <c r="AT36" s="30">
        <f>SelectedInputs!AT20</f>
        <v>10.7</v>
      </c>
      <c r="AU36" s="30">
        <f>SelectedInputs!AU20</f>
        <v>10.59</v>
      </c>
      <c r="AV36" s="30">
        <f>SelectedInputs!AV20</f>
        <v>10.37</v>
      </c>
      <c r="AW36" s="378"/>
    </row>
    <row r="37" spans="1:49" ht="16.8">
      <c r="A37" s="82"/>
      <c r="B37" s="82"/>
      <c r="C37" s="82"/>
      <c r="D37" s="2"/>
      <c r="E37" s="13" t="s">
        <v>111</v>
      </c>
      <c r="F37" s="165"/>
      <c r="G37" s="2" t="s">
        <v>105</v>
      </c>
      <c r="H37" s="2"/>
      <c r="I37" s="2"/>
      <c r="J37" s="42"/>
      <c r="K37" s="42"/>
      <c r="L37" s="42"/>
      <c r="M37" s="42"/>
      <c r="N37" s="42"/>
      <c r="O37" s="42"/>
      <c r="P37" s="42"/>
      <c r="Q37" s="42"/>
      <c r="R37" s="42"/>
      <c r="S37" s="42"/>
      <c r="T37" s="42"/>
      <c r="U37" s="42"/>
      <c r="V37" s="42"/>
      <c r="W37" s="42"/>
      <c r="X37" s="42"/>
      <c r="Y37" s="42"/>
      <c r="Z37" s="42"/>
      <c r="AA37" s="2"/>
      <c r="AB37" s="2"/>
      <c r="AC37" s="2"/>
      <c r="AD37" s="2"/>
      <c r="AE37" s="2"/>
      <c r="AF37" s="2"/>
      <c r="AG37" s="2"/>
      <c r="AH37" s="2"/>
      <c r="AI37" s="2"/>
      <c r="AJ37" s="30"/>
      <c r="AK37" s="30"/>
      <c r="AL37" s="30"/>
      <c r="AM37" s="30"/>
      <c r="AN37" s="30"/>
      <c r="AO37" s="30"/>
      <c r="AP37" s="30"/>
      <c r="AQ37" s="218"/>
      <c r="AR37" s="30">
        <f>SelectedInputs!AR21</f>
        <v>54.76</v>
      </c>
      <c r="AS37" s="30">
        <f>SelectedInputs!AS21</f>
        <v>53.48</v>
      </c>
      <c r="AT37" s="30">
        <f>SelectedInputs!AT21</f>
        <v>50.38</v>
      </c>
      <c r="AU37" s="30">
        <f>SelectedInputs!AU21</f>
        <v>51.31</v>
      </c>
      <c r="AV37" s="30">
        <f>SelectedInputs!AV21</f>
        <v>51.45</v>
      </c>
      <c r="AW37" s="378"/>
    </row>
    <row r="38" spans="1:49" ht="16.8">
      <c r="A38" s="82"/>
      <c r="B38" s="82"/>
      <c r="C38" s="82"/>
      <c r="D38" s="2"/>
      <c r="E38" s="2"/>
      <c r="F38" s="2"/>
      <c r="G38" s="2"/>
      <c r="H38" s="2"/>
      <c r="I38" s="2"/>
      <c r="J38" s="42"/>
      <c r="K38" s="42"/>
      <c r="L38" s="42"/>
      <c r="M38" s="42"/>
      <c r="N38" s="42"/>
      <c r="O38" s="42"/>
      <c r="P38" s="42"/>
      <c r="Q38" s="42"/>
      <c r="R38" s="42"/>
      <c r="S38" s="42"/>
      <c r="T38" s="42"/>
      <c r="U38" s="42"/>
      <c r="V38" s="42"/>
      <c r="W38" s="42"/>
      <c r="X38" s="42"/>
      <c r="Y38" s="42"/>
      <c r="Z38" s="42"/>
      <c r="AA38" s="2"/>
      <c r="AB38" s="2"/>
      <c r="AC38" s="2"/>
      <c r="AD38" s="2"/>
      <c r="AE38" s="2"/>
      <c r="AF38" s="2"/>
      <c r="AG38" s="2"/>
      <c r="AH38" s="2"/>
      <c r="AI38" s="2"/>
      <c r="AJ38" s="2"/>
      <c r="AK38" s="2"/>
      <c r="AL38" s="2"/>
      <c r="AM38" s="2"/>
      <c r="AN38" s="2"/>
      <c r="AO38" s="2"/>
      <c r="AP38" s="2"/>
      <c r="AQ38" s="57"/>
      <c r="AR38" s="184"/>
      <c r="AS38" s="184"/>
      <c r="AT38" s="184"/>
      <c r="AU38" s="184"/>
      <c r="AV38" s="184"/>
      <c r="AW38" s="184"/>
    </row>
    <row r="39" spans="1:49" ht="16.8">
      <c r="A39" s="82"/>
      <c r="B39" s="82"/>
      <c r="C39" s="82"/>
      <c r="D39" s="10" t="s">
        <v>557</v>
      </c>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1"/>
      <c r="AR39" s="10"/>
      <c r="AS39" s="10"/>
      <c r="AT39" s="10"/>
      <c r="AU39" s="10"/>
      <c r="AV39" s="10"/>
    </row>
    <row r="40" spans="1:49" ht="16.8">
      <c r="A40" s="82"/>
      <c r="B40" s="82"/>
      <c r="C40" s="82"/>
      <c r="D40" s="2"/>
      <c r="E40" s="2"/>
      <c r="F40" s="2"/>
      <c r="G40" s="2"/>
      <c r="H40" s="2"/>
      <c r="I40" s="2"/>
      <c r="J40" s="42"/>
      <c r="K40" s="42"/>
      <c r="L40" s="42"/>
      <c r="M40" s="42"/>
      <c r="N40" s="42"/>
      <c r="O40" s="42"/>
      <c r="P40" s="42"/>
      <c r="Q40" s="42"/>
      <c r="R40" s="42"/>
      <c r="S40" s="42"/>
      <c r="T40" s="42"/>
      <c r="U40" s="42"/>
      <c r="V40" s="42"/>
      <c r="W40" s="42"/>
      <c r="X40" s="42"/>
      <c r="Y40" s="42"/>
      <c r="Z40" s="42"/>
      <c r="AA40" s="2"/>
      <c r="AB40" s="2"/>
      <c r="AC40" s="2"/>
      <c r="AD40" s="2"/>
      <c r="AE40" s="2"/>
      <c r="AF40" s="2"/>
      <c r="AG40" s="2"/>
      <c r="AH40" s="2"/>
      <c r="AI40" s="2"/>
      <c r="AJ40" s="2"/>
      <c r="AK40" s="2"/>
      <c r="AL40" s="2"/>
      <c r="AM40" s="2"/>
      <c r="AN40" s="2"/>
      <c r="AO40" s="2"/>
      <c r="AP40" s="2"/>
      <c r="AQ40" s="57"/>
      <c r="AR40" s="2"/>
      <c r="AS40" s="2"/>
      <c r="AT40" s="2"/>
      <c r="AU40" s="2"/>
      <c r="AV40" s="2"/>
    </row>
    <row r="41" spans="1:49" ht="16.8">
      <c r="A41" s="82"/>
      <c r="B41" s="82"/>
      <c r="C41" s="82"/>
      <c r="D41" s="2"/>
      <c r="E41" s="13" t="s">
        <v>558</v>
      </c>
      <c r="F41" s="13"/>
      <c r="G41" s="2" t="s">
        <v>105</v>
      </c>
      <c r="H41" s="2"/>
      <c r="I41" s="2"/>
      <c r="J41" s="42"/>
      <c r="K41" s="42"/>
      <c r="L41" s="42"/>
      <c r="M41" s="42"/>
      <c r="N41" s="42"/>
      <c r="O41" s="42"/>
      <c r="P41" s="42"/>
      <c r="Q41" s="42"/>
      <c r="R41" s="42"/>
      <c r="S41" s="42"/>
      <c r="T41" s="42"/>
      <c r="U41" s="42"/>
      <c r="V41" s="42"/>
      <c r="W41" s="42"/>
      <c r="X41" s="42"/>
      <c r="Y41" s="42"/>
      <c r="Z41" s="42"/>
      <c r="AA41" s="2"/>
      <c r="AB41" s="2"/>
      <c r="AC41" s="2"/>
      <c r="AD41" s="2"/>
      <c r="AE41" s="2"/>
      <c r="AF41" s="2"/>
      <c r="AG41" s="2"/>
      <c r="AH41" s="2"/>
      <c r="AI41" s="2"/>
      <c r="AJ41" s="30"/>
      <c r="AK41" s="30"/>
      <c r="AL41" s="30"/>
      <c r="AM41" s="30"/>
      <c r="AN41" s="30"/>
      <c r="AO41" s="30"/>
      <c r="AP41" s="30"/>
      <c r="AQ41" s="218"/>
      <c r="AR41" s="7">
        <f t="shared" ref="AR41:AV47" si="7">AR313</f>
        <v>-0.20447060532645095</v>
      </c>
      <c r="AS41" s="7">
        <f t="shared" si="7"/>
        <v>2.1796263357309113E-2</v>
      </c>
      <c r="AT41" s="7">
        <f t="shared" si="7"/>
        <v>0.25724141457360905</v>
      </c>
      <c r="AU41" s="7">
        <f t="shared" si="7"/>
        <v>0.45991083360606222</v>
      </c>
      <c r="AV41" s="7">
        <f t="shared" si="7"/>
        <v>0.66160368379550738</v>
      </c>
      <c r="AW41" s="285"/>
    </row>
    <row r="42" spans="1:49" ht="16.8">
      <c r="A42" s="82"/>
      <c r="B42" s="82"/>
      <c r="C42" s="82"/>
      <c r="D42" s="2"/>
      <c r="E42" s="13" t="s">
        <v>559</v>
      </c>
      <c r="F42" s="13"/>
      <c r="G42" s="2" t="s">
        <v>105</v>
      </c>
      <c r="H42" s="2"/>
      <c r="I42" s="2"/>
      <c r="J42" s="42"/>
      <c r="K42" s="42"/>
      <c r="L42" s="42"/>
      <c r="M42" s="42"/>
      <c r="N42" s="42"/>
      <c r="O42" s="42"/>
      <c r="P42" s="42"/>
      <c r="Q42" s="42"/>
      <c r="R42" s="42"/>
      <c r="S42" s="42"/>
      <c r="T42" s="42"/>
      <c r="U42" s="42"/>
      <c r="V42" s="42"/>
      <c r="W42" s="42"/>
      <c r="X42" s="42"/>
      <c r="Y42" s="42"/>
      <c r="Z42" s="42"/>
      <c r="AA42" s="2"/>
      <c r="AB42" s="2"/>
      <c r="AC42" s="2"/>
      <c r="AD42" s="2"/>
      <c r="AE42" s="2"/>
      <c r="AF42" s="2"/>
      <c r="AG42" s="2"/>
      <c r="AH42" s="2"/>
      <c r="AI42" s="2"/>
      <c r="AJ42" s="30"/>
      <c r="AK42" s="30"/>
      <c r="AL42" s="30"/>
      <c r="AM42" s="30"/>
      <c r="AN42" s="30"/>
      <c r="AO42" s="30"/>
      <c r="AP42" s="30"/>
      <c r="AQ42" s="218"/>
      <c r="AR42" s="7">
        <f t="shared" si="7"/>
        <v>27.286204735335783</v>
      </c>
      <c r="AS42" s="7">
        <f t="shared" si="7"/>
        <v>26.098373902366696</v>
      </c>
      <c r="AT42" s="7">
        <f t="shared" si="7"/>
        <v>32.050913044555486</v>
      </c>
      <c r="AU42" s="7">
        <f t="shared" si="7"/>
        <v>23.830710816231946</v>
      </c>
      <c r="AV42" s="7">
        <f t="shared" si="7"/>
        <v>24.218341223480312</v>
      </c>
    </row>
    <row r="43" spans="1:49" ht="16.8">
      <c r="A43" s="82"/>
      <c r="B43" s="82"/>
      <c r="C43" s="82"/>
      <c r="D43" s="2"/>
      <c r="E43" s="13" t="s">
        <v>560</v>
      </c>
      <c r="F43" s="165"/>
      <c r="G43" s="2" t="s">
        <v>105</v>
      </c>
      <c r="H43" s="2"/>
      <c r="I43" s="2"/>
      <c r="J43" s="42"/>
      <c r="K43" s="42"/>
      <c r="L43" s="42"/>
      <c r="M43" s="42"/>
      <c r="N43" s="42"/>
      <c r="O43" s="42"/>
      <c r="P43" s="42"/>
      <c r="Q43" s="42"/>
      <c r="R43" s="42"/>
      <c r="S43" s="42"/>
      <c r="T43" s="42"/>
      <c r="U43" s="42"/>
      <c r="V43" s="42"/>
      <c r="W43" s="42"/>
      <c r="X43" s="42"/>
      <c r="Y43" s="42"/>
      <c r="Z43" s="42"/>
      <c r="AA43" s="2"/>
      <c r="AB43" s="2"/>
      <c r="AC43" s="2"/>
      <c r="AD43" s="2"/>
      <c r="AE43" s="2"/>
      <c r="AF43" s="2"/>
      <c r="AG43" s="2"/>
      <c r="AH43" s="2"/>
      <c r="AI43" s="2"/>
      <c r="AJ43" s="30"/>
      <c r="AK43" s="30"/>
      <c r="AL43" s="30"/>
      <c r="AM43" s="30"/>
      <c r="AN43" s="30"/>
      <c r="AO43" s="30"/>
      <c r="AP43" s="30"/>
      <c r="AQ43" s="218"/>
      <c r="AR43" s="7">
        <f t="shared" si="7"/>
        <v>2.2513396943800883</v>
      </c>
      <c r="AS43" s="7">
        <f t="shared" si="7"/>
        <v>2.5363978541237082</v>
      </c>
      <c r="AT43" s="7">
        <f t="shared" si="7"/>
        <v>2.8088084838531104</v>
      </c>
      <c r="AU43" s="7">
        <f t="shared" si="7"/>
        <v>1.355509081064445</v>
      </c>
      <c r="AV43" s="7">
        <f t="shared" si="7"/>
        <v>1.3132431078734663</v>
      </c>
    </row>
    <row r="44" spans="1:49" ht="16.8">
      <c r="A44" s="82"/>
      <c r="B44" s="82"/>
      <c r="C44" s="82"/>
      <c r="D44" s="2"/>
      <c r="E44" s="13" t="s">
        <v>561</v>
      </c>
      <c r="F44" s="165"/>
      <c r="G44" s="2" t="s">
        <v>105</v>
      </c>
      <c r="H44" s="2"/>
      <c r="I44" s="2"/>
      <c r="J44" s="42"/>
      <c r="K44" s="42"/>
      <c r="L44" s="42"/>
      <c r="M44" s="42"/>
      <c r="N44" s="42"/>
      <c r="O44" s="42"/>
      <c r="P44" s="42"/>
      <c r="Q44" s="42"/>
      <c r="R44" s="42"/>
      <c r="S44" s="42"/>
      <c r="T44" s="42"/>
      <c r="U44" s="42"/>
      <c r="V44" s="42"/>
      <c r="W44" s="42"/>
      <c r="X44" s="42"/>
      <c r="Y44" s="42"/>
      <c r="Z44" s="42"/>
      <c r="AA44" s="2"/>
      <c r="AB44" s="2"/>
      <c r="AC44" s="2"/>
      <c r="AD44" s="2"/>
      <c r="AE44" s="2"/>
      <c r="AF44" s="2"/>
      <c r="AG44" s="2"/>
      <c r="AH44" s="2"/>
      <c r="AI44" s="2"/>
      <c r="AJ44" s="30"/>
      <c r="AK44" s="30"/>
      <c r="AL44" s="30"/>
      <c r="AM44" s="30"/>
      <c r="AN44" s="30"/>
      <c r="AO44" s="30"/>
      <c r="AP44" s="30"/>
      <c r="AQ44" s="218"/>
      <c r="AR44" s="7">
        <f t="shared" si="7"/>
        <v>-0.10543793707100099</v>
      </c>
      <c r="AS44" s="7">
        <f t="shared" si="7"/>
        <v>1.1239527757947253E-2</v>
      </c>
      <c r="AT44" s="7">
        <f t="shared" si="7"/>
        <v>0.13264989380045011</v>
      </c>
      <c r="AU44" s="7">
        <f t="shared" si="7"/>
        <v>0.23715902564384159</v>
      </c>
      <c r="AV44" s="7">
        <f t="shared" si="7"/>
        <v>0.34116457701389225</v>
      </c>
    </row>
    <row r="45" spans="1:49" ht="16.8">
      <c r="A45" s="82"/>
      <c r="B45" s="82"/>
      <c r="C45" s="82"/>
      <c r="D45" s="2"/>
      <c r="E45" s="13" t="s">
        <v>562</v>
      </c>
      <c r="F45" s="165"/>
      <c r="G45" s="2" t="s">
        <v>105</v>
      </c>
      <c r="H45" s="2"/>
      <c r="I45" s="2"/>
      <c r="J45" s="42"/>
      <c r="K45" s="42"/>
      <c r="L45" s="42"/>
      <c r="M45" s="42"/>
      <c r="N45" s="42"/>
      <c r="O45" s="42"/>
      <c r="P45" s="42"/>
      <c r="Q45" s="42"/>
      <c r="R45" s="42"/>
      <c r="S45" s="42"/>
      <c r="T45" s="42"/>
      <c r="U45" s="42"/>
      <c r="V45" s="42"/>
      <c r="W45" s="42"/>
      <c r="X45" s="42"/>
      <c r="Y45" s="42"/>
      <c r="Z45" s="42"/>
      <c r="AA45" s="2"/>
      <c r="AB45" s="2"/>
      <c r="AC45" s="2"/>
      <c r="AD45" s="2"/>
      <c r="AE45" s="2"/>
      <c r="AF45" s="2"/>
      <c r="AG45" s="2"/>
      <c r="AH45" s="2"/>
      <c r="AI45" s="2"/>
      <c r="AJ45" s="30"/>
      <c r="AK45" s="30"/>
      <c r="AL45" s="30"/>
      <c r="AM45" s="30"/>
      <c r="AN45" s="30"/>
      <c r="AO45" s="30"/>
      <c r="AP45" s="30"/>
      <c r="AQ45" s="218"/>
      <c r="AR45" s="7">
        <f t="shared" si="7"/>
        <v>-8.3354356114436298E-2</v>
      </c>
      <c r="AS45" s="7">
        <f t="shared" si="7"/>
        <v>8.8854507715107438E-3</v>
      </c>
      <c r="AT45" s="7">
        <f t="shared" si="7"/>
        <v>0.10486687044094217</v>
      </c>
      <c r="AU45" s="7">
        <f t="shared" si="7"/>
        <v>0.18748695610345392</v>
      </c>
      <c r="AV45" s="7">
        <f t="shared" si="7"/>
        <v>0.26970893433638976</v>
      </c>
    </row>
    <row r="46" spans="1:49" ht="16.8">
      <c r="A46" s="82"/>
      <c r="B46" s="82"/>
      <c r="C46" s="82"/>
      <c r="D46" s="2"/>
      <c r="E46" s="13" t="s">
        <v>563</v>
      </c>
      <c r="F46" s="165"/>
      <c r="G46" s="2" t="s">
        <v>105</v>
      </c>
      <c r="H46" s="2"/>
      <c r="I46" s="2"/>
      <c r="J46" s="42"/>
      <c r="K46" s="42"/>
      <c r="L46" s="42"/>
      <c r="M46" s="42"/>
      <c r="N46" s="42"/>
      <c r="O46" s="42"/>
      <c r="P46" s="42"/>
      <c r="Q46" s="42"/>
      <c r="R46" s="42"/>
      <c r="S46" s="42"/>
      <c r="T46" s="42"/>
      <c r="U46" s="42"/>
      <c r="V46" s="42"/>
      <c r="W46" s="42"/>
      <c r="X46" s="42"/>
      <c r="Y46" s="42"/>
      <c r="Z46" s="42"/>
      <c r="AA46" s="2"/>
      <c r="AB46" s="2"/>
      <c r="AC46" s="2"/>
      <c r="AD46" s="2"/>
      <c r="AE46" s="2"/>
      <c r="AF46" s="2"/>
      <c r="AG46" s="2"/>
      <c r="AH46" s="2"/>
      <c r="AI46" s="2"/>
      <c r="AJ46" s="30"/>
      <c r="AK46" s="30"/>
      <c r="AL46" s="30"/>
      <c r="AM46" s="30"/>
      <c r="AN46" s="30"/>
      <c r="AO46" s="30"/>
      <c r="AP46" s="30"/>
      <c r="AQ46" s="218"/>
      <c r="AR46" s="7">
        <f t="shared" si="7"/>
        <v>-9.2747605557080837E-2</v>
      </c>
      <c r="AS46" s="7">
        <f t="shared" si="7"/>
        <v>9.8867572346373143E-3</v>
      </c>
      <c r="AT46" s="7">
        <f t="shared" si="7"/>
        <v>0.11668437726648714</v>
      </c>
      <c r="AU46" s="7">
        <f t="shared" si="7"/>
        <v>0.20861496701993296</v>
      </c>
      <c r="AV46" s="7">
        <f t="shared" si="7"/>
        <v>0.3001025863928391</v>
      </c>
    </row>
    <row r="47" spans="1:49" ht="16.8">
      <c r="A47" s="82"/>
      <c r="B47" s="82"/>
      <c r="C47" s="82"/>
      <c r="D47" s="2"/>
      <c r="E47" s="13" t="s">
        <v>564</v>
      </c>
      <c r="F47" s="165"/>
      <c r="G47" s="2" t="s">
        <v>105</v>
      </c>
      <c r="H47" s="2"/>
      <c r="I47" s="2"/>
      <c r="J47" s="42"/>
      <c r="K47" s="42"/>
      <c r="L47" s="42"/>
      <c r="M47" s="42"/>
      <c r="N47" s="42"/>
      <c r="O47" s="42"/>
      <c r="P47" s="42"/>
      <c r="Q47" s="42"/>
      <c r="R47" s="42"/>
      <c r="S47" s="42"/>
      <c r="T47" s="42"/>
      <c r="U47" s="42"/>
      <c r="V47" s="42"/>
      <c r="W47" s="42"/>
      <c r="X47" s="42"/>
      <c r="Y47" s="42"/>
      <c r="Z47" s="42"/>
      <c r="AA47" s="2"/>
      <c r="AB47" s="2"/>
      <c r="AC47" s="2"/>
      <c r="AD47" s="2"/>
      <c r="AE47" s="2"/>
      <c r="AF47" s="2"/>
      <c r="AG47" s="2"/>
      <c r="AH47" s="2"/>
      <c r="AI47" s="2"/>
      <c r="AJ47" s="30"/>
      <c r="AK47" s="30"/>
      <c r="AL47" s="30"/>
      <c r="AM47" s="30"/>
      <c r="AN47" s="30"/>
      <c r="AO47" s="30"/>
      <c r="AP47" s="30"/>
      <c r="AQ47" s="218"/>
      <c r="AR47" s="7">
        <f t="shared" si="7"/>
        <v>2.4394903650760531</v>
      </c>
      <c r="AS47" s="7">
        <f t="shared" si="7"/>
        <v>2.1390896442809235</v>
      </c>
      <c r="AT47" s="7">
        <f t="shared" si="7"/>
        <v>2.379360293492943</v>
      </c>
      <c r="AU47" s="7">
        <f t="shared" si="7"/>
        <v>1.0358132883861402</v>
      </c>
      <c r="AV47" s="7">
        <f t="shared" si="7"/>
        <v>1.490066850453021</v>
      </c>
    </row>
    <row r="48" spans="1:49" ht="16.8">
      <c r="A48" s="82"/>
      <c r="B48" s="82"/>
      <c r="C48" s="82"/>
      <c r="D48" s="2"/>
      <c r="E48" s="2"/>
      <c r="F48" s="2"/>
      <c r="G48" s="2"/>
      <c r="H48" s="2"/>
      <c r="I48" s="2"/>
      <c r="J48" s="42"/>
      <c r="K48" s="42"/>
      <c r="L48" s="42"/>
      <c r="M48" s="42"/>
      <c r="N48" s="42"/>
      <c r="O48" s="42"/>
      <c r="P48" s="42"/>
      <c r="Q48" s="42"/>
      <c r="R48" s="42"/>
      <c r="S48" s="42"/>
      <c r="T48" s="42"/>
      <c r="U48" s="42"/>
      <c r="V48" s="42"/>
      <c r="W48" s="42"/>
      <c r="X48" s="42"/>
      <c r="Y48" s="42"/>
      <c r="Z48" s="42"/>
      <c r="AA48" s="2"/>
      <c r="AB48" s="2"/>
      <c r="AC48" s="2"/>
      <c r="AD48" s="2"/>
      <c r="AE48" s="2"/>
      <c r="AF48" s="2"/>
      <c r="AG48" s="2"/>
      <c r="AH48" s="2"/>
      <c r="AI48" s="2"/>
      <c r="AJ48" s="2"/>
      <c r="AK48" s="2"/>
      <c r="AL48" s="2"/>
      <c r="AM48" s="2"/>
      <c r="AN48" s="2"/>
      <c r="AO48" s="2"/>
      <c r="AP48" s="2"/>
      <c r="AQ48" s="57"/>
      <c r="AR48" s="2"/>
      <c r="AS48" s="2"/>
      <c r="AT48" s="2"/>
      <c r="AU48" s="2"/>
      <c r="AV48" s="2"/>
    </row>
    <row r="49" spans="1:48" ht="16.8">
      <c r="A49" s="82"/>
      <c r="B49" s="82"/>
      <c r="C49" s="82"/>
      <c r="D49" s="10" t="s">
        <v>565</v>
      </c>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1"/>
      <c r="AR49" s="10"/>
      <c r="AS49" s="10"/>
      <c r="AT49" s="10"/>
      <c r="AU49" s="10"/>
      <c r="AV49" s="10"/>
    </row>
    <row r="50" spans="1:48" ht="16.8">
      <c r="A50" s="82"/>
      <c r="B50" s="82"/>
      <c r="C50" s="82"/>
      <c r="D50" s="2"/>
      <c r="E50" s="2"/>
      <c r="F50" s="2"/>
      <c r="G50" s="2"/>
      <c r="H50" s="2"/>
      <c r="I50" s="2"/>
      <c r="J50" s="42"/>
      <c r="K50" s="42"/>
      <c r="L50" s="42"/>
      <c r="M50" s="42"/>
      <c r="N50" s="42"/>
      <c r="O50" s="42"/>
      <c r="P50" s="42"/>
      <c r="Q50" s="42"/>
      <c r="R50" s="42"/>
      <c r="S50" s="42"/>
      <c r="T50" s="42"/>
      <c r="U50" s="42"/>
      <c r="V50" s="42"/>
      <c r="W50" s="42"/>
      <c r="X50" s="42"/>
      <c r="Y50" s="42"/>
      <c r="Z50" s="42"/>
      <c r="AA50" s="2"/>
      <c r="AB50" s="2"/>
      <c r="AC50" s="2"/>
      <c r="AD50" s="2"/>
      <c r="AE50" s="2"/>
      <c r="AF50" s="2"/>
      <c r="AG50" s="2"/>
      <c r="AH50" s="2"/>
      <c r="AI50" s="2"/>
      <c r="AJ50" s="2"/>
      <c r="AK50" s="2"/>
      <c r="AL50" s="2"/>
      <c r="AM50" s="2"/>
      <c r="AN50" s="2"/>
      <c r="AO50" s="2"/>
      <c r="AP50" s="2"/>
      <c r="AQ50" s="57"/>
      <c r="AR50" s="2"/>
      <c r="AS50" s="2"/>
      <c r="AT50" s="2"/>
      <c r="AU50" s="2"/>
      <c r="AV50" s="2"/>
    </row>
    <row r="51" spans="1:48" ht="16.8">
      <c r="A51" s="82"/>
      <c r="B51" s="82"/>
      <c r="C51" s="82"/>
      <c r="D51" s="2"/>
      <c r="E51" s="13" t="s">
        <v>558</v>
      </c>
      <c r="F51" s="13"/>
      <c r="G51" s="2" t="s">
        <v>105</v>
      </c>
      <c r="H51" s="2"/>
      <c r="I51" s="2"/>
      <c r="J51" s="42"/>
      <c r="K51" s="42"/>
      <c r="L51" s="42"/>
      <c r="M51" s="42"/>
      <c r="N51" s="42"/>
      <c r="O51" s="42"/>
      <c r="P51" s="42"/>
      <c r="Q51" s="42"/>
      <c r="R51" s="42"/>
      <c r="S51" s="42"/>
      <c r="T51" s="42"/>
      <c r="U51" s="42"/>
      <c r="V51" s="42"/>
      <c r="W51" s="42"/>
      <c r="X51" s="42"/>
      <c r="Y51" s="42"/>
      <c r="Z51" s="42"/>
      <c r="AA51" s="2"/>
      <c r="AB51" s="2"/>
      <c r="AC51" s="2"/>
      <c r="AD51" s="2"/>
      <c r="AE51" s="2"/>
      <c r="AF51" s="2"/>
      <c r="AG51" s="2"/>
      <c r="AH51" s="2"/>
      <c r="AI51" s="2"/>
      <c r="AJ51" s="30"/>
      <c r="AK51" s="30"/>
      <c r="AL51" s="30"/>
      <c r="AM51" s="30"/>
      <c r="AN51" s="30"/>
      <c r="AO51" s="30"/>
      <c r="AP51" s="30"/>
      <c r="AQ51" s="218"/>
      <c r="AR51" s="7">
        <f t="shared" ref="AR51:AV57" si="8">AR322</f>
        <v>-3.7357906401294994</v>
      </c>
      <c r="AS51" s="7">
        <f t="shared" si="8"/>
        <v>6.1036214369658861</v>
      </c>
      <c r="AT51" s="7">
        <f t="shared" si="8"/>
        <v>16.728394000044801</v>
      </c>
      <c r="AU51" s="7">
        <f t="shared" si="8"/>
        <v>22.737581285188334</v>
      </c>
      <c r="AV51" s="7">
        <f t="shared" si="8"/>
        <v>22.254290798807098</v>
      </c>
    </row>
    <row r="52" spans="1:48" ht="16.8">
      <c r="A52" s="82"/>
      <c r="B52" s="82"/>
      <c r="C52" s="82"/>
      <c r="D52" s="2"/>
      <c r="E52" s="13" t="s">
        <v>559</v>
      </c>
      <c r="F52" s="13"/>
      <c r="G52" s="2" t="s">
        <v>105</v>
      </c>
      <c r="H52" s="2"/>
      <c r="I52" s="2"/>
      <c r="J52" s="42"/>
      <c r="K52" s="42"/>
      <c r="L52" s="42"/>
      <c r="M52" s="42"/>
      <c r="N52" s="42"/>
      <c r="O52" s="42"/>
      <c r="P52" s="42"/>
      <c r="Q52" s="42"/>
      <c r="R52" s="42"/>
      <c r="S52" s="42"/>
      <c r="T52" s="42"/>
      <c r="U52" s="42"/>
      <c r="V52" s="42"/>
      <c r="W52" s="42"/>
      <c r="X52" s="42"/>
      <c r="Y52" s="42"/>
      <c r="Z52" s="42"/>
      <c r="AA52" s="2"/>
      <c r="AB52" s="2"/>
      <c r="AC52" s="2"/>
      <c r="AD52" s="2"/>
      <c r="AE52" s="2"/>
      <c r="AF52" s="2"/>
      <c r="AG52" s="2"/>
      <c r="AH52" s="2"/>
      <c r="AI52" s="2"/>
      <c r="AJ52" s="30"/>
      <c r="AK52" s="30"/>
      <c r="AL52" s="30"/>
      <c r="AM52" s="30"/>
      <c r="AN52" s="30"/>
      <c r="AO52" s="30"/>
      <c r="AP52" s="30"/>
      <c r="AQ52" s="218"/>
      <c r="AR52" s="7">
        <f t="shared" si="8"/>
        <v>0.94672229447704825</v>
      </c>
      <c r="AS52" s="7">
        <f t="shared" si="8"/>
        <v>0.95040546544137749</v>
      </c>
      <c r="AT52" s="7">
        <f t="shared" si="8"/>
        <v>0.77636598561705306</v>
      </c>
      <c r="AU52" s="7">
        <f t="shared" si="8"/>
        <v>0.14370991555470938</v>
      </c>
      <c r="AV52" s="7">
        <f t="shared" si="8"/>
        <v>0.15362328911598339</v>
      </c>
    </row>
    <row r="53" spans="1:48" ht="16.8">
      <c r="A53" s="82"/>
      <c r="B53" s="82"/>
      <c r="C53" s="82"/>
      <c r="D53" s="2"/>
      <c r="E53" s="13" t="s">
        <v>560</v>
      </c>
      <c r="F53" s="165"/>
      <c r="G53" s="2" t="s">
        <v>105</v>
      </c>
      <c r="H53" s="2"/>
      <c r="I53" s="2"/>
      <c r="J53" s="42"/>
      <c r="K53" s="42"/>
      <c r="L53" s="42"/>
      <c r="M53" s="42"/>
      <c r="N53" s="42"/>
      <c r="O53" s="42"/>
      <c r="P53" s="42"/>
      <c r="Q53" s="42"/>
      <c r="R53" s="42"/>
      <c r="S53" s="42"/>
      <c r="T53" s="42"/>
      <c r="U53" s="42"/>
      <c r="V53" s="42"/>
      <c r="W53" s="42"/>
      <c r="X53" s="42"/>
      <c r="Y53" s="42"/>
      <c r="Z53" s="42"/>
      <c r="AA53" s="2"/>
      <c r="AB53" s="2"/>
      <c r="AC53" s="2"/>
      <c r="AD53" s="2"/>
      <c r="AE53" s="2"/>
      <c r="AF53" s="2"/>
      <c r="AG53" s="2"/>
      <c r="AH53" s="2"/>
      <c r="AI53" s="2"/>
      <c r="AJ53" s="30"/>
      <c r="AK53" s="30"/>
      <c r="AL53" s="30"/>
      <c r="AM53" s="30"/>
      <c r="AN53" s="30"/>
      <c r="AO53" s="30"/>
      <c r="AP53" s="30"/>
      <c r="AQ53" s="218"/>
      <c r="AR53" s="7">
        <f t="shared" si="8"/>
        <v>1.2207380538063379</v>
      </c>
      <c r="AS53" s="7">
        <f t="shared" si="8"/>
        <v>1.0805679106692345</v>
      </c>
      <c r="AT53" s="7">
        <f t="shared" si="8"/>
        <v>0.91761884513124481</v>
      </c>
      <c r="AU53" s="7">
        <f t="shared" si="8"/>
        <v>0.88615527589502874</v>
      </c>
      <c r="AV53" s="7">
        <f t="shared" si="8"/>
        <v>0.9368754368693738</v>
      </c>
    </row>
    <row r="54" spans="1:48" ht="16.8">
      <c r="A54" s="82"/>
      <c r="B54" s="82"/>
      <c r="C54" s="82"/>
      <c r="D54" s="2"/>
      <c r="E54" s="13" t="s">
        <v>561</v>
      </c>
      <c r="F54" s="165"/>
      <c r="G54" s="2" t="s">
        <v>105</v>
      </c>
      <c r="H54" s="2"/>
      <c r="I54" s="2"/>
      <c r="J54" s="42"/>
      <c r="K54" s="42"/>
      <c r="L54" s="42"/>
      <c r="M54" s="42"/>
      <c r="N54" s="42"/>
      <c r="O54" s="42"/>
      <c r="P54" s="42"/>
      <c r="Q54" s="42"/>
      <c r="R54" s="42"/>
      <c r="S54" s="42"/>
      <c r="T54" s="42"/>
      <c r="U54" s="42"/>
      <c r="V54" s="42"/>
      <c r="W54" s="42"/>
      <c r="X54" s="42"/>
      <c r="Y54" s="42"/>
      <c r="Z54" s="42"/>
      <c r="AA54" s="2"/>
      <c r="AB54" s="2"/>
      <c r="AC54" s="2"/>
      <c r="AD54" s="2"/>
      <c r="AE54" s="2"/>
      <c r="AF54" s="2"/>
      <c r="AG54" s="2"/>
      <c r="AH54" s="2"/>
      <c r="AI54" s="2"/>
      <c r="AJ54" s="30"/>
      <c r="AK54" s="30"/>
      <c r="AL54" s="30"/>
      <c r="AM54" s="30"/>
      <c r="AN54" s="30"/>
      <c r="AO54" s="30"/>
      <c r="AP54" s="30"/>
      <c r="AQ54" s="218"/>
      <c r="AR54" s="7">
        <f t="shared" si="8"/>
        <v>0</v>
      </c>
      <c r="AS54" s="7">
        <f t="shared" si="8"/>
        <v>0</v>
      </c>
      <c r="AT54" s="7">
        <f t="shared" si="8"/>
        <v>0</v>
      </c>
      <c r="AU54" s="7">
        <f t="shared" si="8"/>
        <v>0</v>
      </c>
      <c r="AV54" s="7">
        <f t="shared" si="8"/>
        <v>0</v>
      </c>
    </row>
    <row r="55" spans="1:48" ht="16.8">
      <c r="A55" s="82"/>
      <c r="B55" s="82"/>
      <c r="C55" s="82"/>
      <c r="D55" s="2"/>
      <c r="E55" s="13" t="s">
        <v>562</v>
      </c>
      <c r="F55" s="165"/>
      <c r="G55" s="2" t="s">
        <v>105</v>
      </c>
      <c r="H55" s="2"/>
      <c r="I55" s="2"/>
      <c r="J55" s="42"/>
      <c r="K55" s="42"/>
      <c r="L55" s="42"/>
      <c r="M55" s="42"/>
      <c r="N55" s="42"/>
      <c r="O55" s="42"/>
      <c r="P55" s="42"/>
      <c r="Q55" s="42"/>
      <c r="R55" s="42"/>
      <c r="S55" s="42"/>
      <c r="T55" s="42"/>
      <c r="U55" s="42"/>
      <c r="V55" s="42"/>
      <c r="W55" s="42"/>
      <c r="X55" s="42"/>
      <c r="Y55" s="42"/>
      <c r="Z55" s="42"/>
      <c r="AA55" s="2"/>
      <c r="AB55" s="2"/>
      <c r="AC55" s="2"/>
      <c r="AD55" s="2"/>
      <c r="AE55" s="2"/>
      <c r="AF55" s="2"/>
      <c r="AG55" s="2"/>
      <c r="AH55" s="2"/>
      <c r="AI55" s="2"/>
      <c r="AJ55" s="30"/>
      <c r="AK55" s="30"/>
      <c r="AL55" s="30"/>
      <c r="AM55" s="30"/>
      <c r="AN55" s="30"/>
      <c r="AO55" s="30"/>
      <c r="AP55" s="30"/>
      <c r="AQ55" s="218"/>
      <c r="AR55" s="7">
        <f t="shared" si="8"/>
        <v>0</v>
      </c>
      <c r="AS55" s="7">
        <f t="shared" si="8"/>
        <v>0</v>
      </c>
      <c r="AT55" s="7">
        <f t="shared" si="8"/>
        <v>0</v>
      </c>
      <c r="AU55" s="7">
        <f t="shared" si="8"/>
        <v>0</v>
      </c>
      <c r="AV55" s="7">
        <f t="shared" si="8"/>
        <v>0</v>
      </c>
    </row>
    <row r="56" spans="1:48" ht="16.8">
      <c r="A56" s="82"/>
      <c r="B56" s="82"/>
      <c r="C56" s="82"/>
      <c r="D56" s="2"/>
      <c r="E56" s="13" t="s">
        <v>563</v>
      </c>
      <c r="F56" s="165"/>
      <c r="G56" s="2" t="s">
        <v>105</v>
      </c>
      <c r="H56" s="2"/>
      <c r="I56" s="2"/>
      <c r="J56" s="42"/>
      <c r="K56" s="42"/>
      <c r="L56" s="42"/>
      <c r="M56" s="42"/>
      <c r="N56" s="42"/>
      <c r="O56" s="42"/>
      <c r="P56" s="42"/>
      <c r="Q56" s="42"/>
      <c r="R56" s="42"/>
      <c r="S56" s="42"/>
      <c r="T56" s="42"/>
      <c r="U56" s="42"/>
      <c r="V56" s="42"/>
      <c r="W56" s="42"/>
      <c r="X56" s="42"/>
      <c r="Y56" s="42"/>
      <c r="Z56" s="42"/>
      <c r="AA56" s="2"/>
      <c r="AB56" s="2"/>
      <c r="AC56" s="2"/>
      <c r="AD56" s="2"/>
      <c r="AE56" s="2"/>
      <c r="AF56" s="2"/>
      <c r="AG56" s="2"/>
      <c r="AH56" s="2"/>
      <c r="AI56" s="2"/>
      <c r="AJ56" s="30"/>
      <c r="AK56" s="30"/>
      <c r="AL56" s="30"/>
      <c r="AM56" s="30"/>
      <c r="AN56" s="30"/>
      <c r="AO56" s="30"/>
      <c r="AP56" s="30"/>
      <c r="AQ56" s="218"/>
      <c r="AR56" s="7">
        <f t="shared" si="8"/>
        <v>0</v>
      </c>
      <c r="AS56" s="7">
        <f t="shared" si="8"/>
        <v>0</v>
      </c>
      <c r="AT56" s="7">
        <f t="shared" si="8"/>
        <v>0</v>
      </c>
      <c r="AU56" s="7">
        <f t="shared" si="8"/>
        <v>0</v>
      </c>
      <c r="AV56" s="7">
        <f t="shared" si="8"/>
        <v>0</v>
      </c>
    </row>
    <row r="57" spans="1:48" ht="16.8">
      <c r="A57" s="82"/>
      <c r="B57" s="82"/>
      <c r="C57" s="82"/>
      <c r="D57" s="2"/>
      <c r="E57" s="13" t="s">
        <v>564</v>
      </c>
      <c r="F57" s="165"/>
      <c r="G57" s="2" t="s">
        <v>105</v>
      </c>
      <c r="H57" s="2"/>
      <c r="I57" s="2"/>
      <c r="J57" s="42"/>
      <c r="K57" s="42"/>
      <c r="L57" s="42"/>
      <c r="M57" s="42"/>
      <c r="N57" s="42"/>
      <c r="O57" s="42"/>
      <c r="P57" s="42"/>
      <c r="Q57" s="42"/>
      <c r="R57" s="42"/>
      <c r="S57" s="42"/>
      <c r="T57" s="42"/>
      <c r="U57" s="42"/>
      <c r="V57" s="42"/>
      <c r="W57" s="42"/>
      <c r="X57" s="42"/>
      <c r="Y57" s="42"/>
      <c r="Z57" s="42"/>
      <c r="AA57" s="2"/>
      <c r="AB57" s="2"/>
      <c r="AC57" s="2"/>
      <c r="AD57" s="2"/>
      <c r="AE57" s="2"/>
      <c r="AF57" s="2"/>
      <c r="AG57" s="2"/>
      <c r="AH57" s="2"/>
      <c r="AI57" s="2"/>
      <c r="AJ57" s="30"/>
      <c r="AK57" s="30"/>
      <c r="AL57" s="30"/>
      <c r="AM57" s="30"/>
      <c r="AN57" s="30"/>
      <c r="AO57" s="30"/>
      <c r="AP57" s="30"/>
      <c r="AQ57" s="218"/>
      <c r="AR57" s="7">
        <f t="shared" si="8"/>
        <v>-0.38447331112244942</v>
      </c>
      <c r="AS57" s="7">
        <f t="shared" si="8"/>
        <v>0.67189493218656904</v>
      </c>
      <c r="AT57" s="7">
        <f t="shared" si="8"/>
        <v>1.8875210244847027</v>
      </c>
      <c r="AU57" s="7">
        <f t="shared" si="8"/>
        <v>2.5280742048966656</v>
      </c>
      <c r="AV57" s="7">
        <f t="shared" si="8"/>
        <v>2.464487190561111</v>
      </c>
    </row>
    <row r="58" spans="1:48" ht="16.8">
      <c r="A58" s="82"/>
      <c r="B58" s="82"/>
      <c r="C58" s="82"/>
      <c r="D58" s="2"/>
      <c r="E58" s="2"/>
      <c r="F58" s="2"/>
      <c r="G58" s="2"/>
      <c r="H58" s="2"/>
      <c r="I58" s="2"/>
      <c r="J58" s="42"/>
      <c r="K58" s="42"/>
      <c r="L58" s="42"/>
      <c r="M58" s="42"/>
      <c r="N58" s="42"/>
      <c r="O58" s="42"/>
      <c r="P58" s="42"/>
      <c r="Q58" s="42"/>
      <c r="R58" s="42"/>
      <c r="S58" s="42"/>
      <c r="T58" s="42"/>
      <c r="U58" s="42"/>
      <c r="V58" s="42"/>
      <c r="W58" s="42"/>
      <c r="X58" s="42"/>
      <c r="Y58" s="42"/>
      <c r="Z58" s="42"/>
      <c r="AA58" s="2"/>
      <c r="AB58" s="2"/>
      <c r="AC58" s="2"/>
      <c r="AD58" s="2"/>
      <c r="AE58" s="2"/>
      <c r="AF58" s="2"/>
      <c r="AG58" s="2"/>
      <c r="AH58" s="2"/>
      <c r="AI58" s="2"/>
      <c r="AJ58" s="2"/>
      <c r="AK58" s="2"/>
      <c r="AL58" s="2"/>
      <c r="AM58" s="2"/>
      <c r="AN58" s="2"/>
      <c r="AO58" s="2"/>
      <c r="AP58" s="2"/>
      <c r="AQ58" s="57"/>
      <c r="AR58" s="2"/>
      <c r="AS58" s="2"/>
      <c r="AT58" s="2"/>
      <c r="AU58" s="2"/>
      <c r="AV58" s="2"/>
    </row>
    <row r="59" spans="1:48" ht="16.8">
      <c r="A59" s="82"/>
      <c r="B59" s="82"/>
      <c r="C59" s="82"/>
      <c r="D59" s="10" t="s">
        <v>566</v>
      </c>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1"/>
      <c r="AR59" s="10"/>
      <c r="AS59" s="10"/>
      <c r="AT59" s="10"/>
      <c r="AU59" s="10"/>
      <c r="AV59" s="10"/>
    </row>
    <row r="60" spans="1:48" ht="16.8">
      <c r="A60" s="82"/>
      <c r="B60" s="82"/>
      <c r="C60" s="82"/>
      <c r="D60" s="2"/>
      <c r="E60" s="2"/>
      <c r="F60" s="2"/>
      <c r="G60" s="2"/>
      <c r="H60" s="2"/>
      <c r="I60" s="2"/>
      <c r="J60" s="42"/>
      <c r="K60" s="42"/>
      <c r="L60" s="42"/>
      <c r="M60" s="42"/>
      <c r="N60" s="42"/>
      <c r="O60" s="42"/>
      <c r="P60" s="42"/>
      <c r="Q60" s="42"/>
      <c r="R60" s="42"/>
      <c r="S60" s="42"/>
      <c r="T60" s="42"/>
      <c r="U60" s="42"/>
      <c r="V60" s="42"/>
      <c r="W60" s="42"/>
      <c r="X60" s="42"/>
      <c r="Y60" s="42"/>
      <c r="Z60" s="42"/>
      <c r="AA60" s="2"/>
      <c r="AB60" s="2"/>
      <c r="AC60" s="2"/>
      <c r="AD60" s="2"/>
      <c r="AE60" s="2"/>
      <c r="AF60" s="2"/>
      <c r="AG60" s="2"/>
      <c r="AH60" s="2"/>
      <c r="AI60" s="2"/>
      <c r="AJ60" s="2"/>
      <c r="AK60" s="2"/>
      <c r="AL60" s="2"/>
      <c r="AM60" s="2"/>
      <c r="AN60" s="2"/>
      <c r="AO60" s="2"/>
      <c r="AP60" s="2"/>
      <c r="AQ60" s="57"/>
      <c r="AR60" s="2"/>
      <c r="AS60" s="2"/>
      <c r="AT60" s="2"/>
      <c r="AU60" s="2"/>
      <c r="AV60" s="2"/>
    </row>
    <row r="61" spans="1:48" ht="16.8">
      <c r="A61" s="82"/>
      <c r="B61" s="82"/>
      <c r="C61" s="82"/>
      <c r="D61" s="2"/>
      <c r="E61" s="13" t="s">
        <v>129</v>
      </c>
      <c r="F61" s="2"/>
      <c r="G61" s="2" t="s">
        <v>105</v>
      </c>
      <c r="H61" s="2" t="s">
        <v>130</v>
      </c>
      <c r="I61" s="2"/>
      <c r="J61" s="42"/>
      <c r="K61" s="42"/>
      <c r="L61" s="42"/>
      <c r="M61" s="42"/>
      <c r="N61" s="42"/>
      <c r="O61" s="42"/>
      <c r="P61" s="42"/>
      <c r="Q61" s="42"/>
      <c r="R61" s="42"/>
      <c r="S61" s="42"/>
      <c r="T61" s="42"/>
      <c r="U61" s="42"/>
      <c r="V61" s="42"/>
      <c r="W61" s="42"/>
      <c r="X61" s="42"/>
      <c r="Y61" s="42"/>
      <c r="Z61" s="42"/>
      <c r="AA61" s="2"/>
      <c r="AB61" s="2"/>
      <c r="AC61" s="2"/>
      <c r="AD61" s="2"/>
      <c r="AE61" s="2"/>
      <c r="AF61" s="2"/>
      <c r="AG61" s="2"/>
      <c r="AH61" s="2"/>
      <c r="AI61" s="2"/>
      <c r="AJ61" s="30"/>
      <c r="AK61" s="30"/>
      <c r="AL61" s="30"/>
      <c r="AM61" s="30"/>
      <c r="AN61" s="30"/>
      <c r="AO61" s="30"/>
      <c r="AP61" s="30"/>
      <c r="AQ61" s="218"/>
      <c r="AR61" s="8">
        <f>SelectedInputs!AR126</f>
        <v>25.186587993287805</v>
      </c>
      <c r="AS61" s="8">
        <f>SelectedInputs!AS126</f>
        <v>20.88869633099214</v>
      </c>
      <c r="AT61" s="8">
        <f>SelectedInputs!AT126</f>
        <v>26.137660632993367</v>
      </c>
      <c r="AU61" s="8">
        <f>SelectedInputs!AU126</f>
        <v>23.345557891808397</v>
      </c>
      <c r="AV61" s="8">
        <f>SelectedInputs!AV126</f>
        <v>13.958823649779145</v>
      </c>
    </row>
    <row r="62" spans="1:48" ht="16.8">
      <c r="A62" s="82"/>
      <c r="B62" s="82"/>
      <c r="C62" s="82"/>
      <c r="D62" s="2"/>
      <c r="E62" s="13" t="s">
        <v>131</v>
      </c>
      <c r="F62" s="2"/>
      <c r="G62" s="2" t="s">
        <v>105</v>
      </c>
      <c r="H62" s="2" t="s">
        <v>132</v>
      </c>
      <c r="I62" s="2"/>
      <c r="J62" s="42"/>
      <c r="K62" s="42"/>
      <c r="L62" s="42"/>
      <c r="M62" s="42"/>
      <c r="N62" s="42"/>
      <c r="O62" s="42"/>
      <c r="P62" s="42"/>
      <c r="Q62" s="42"/>
      <c r="R62" s="42"/>
      <c r="S62" s="42"/>
      <c r="T62" s="42"/>
      <c r="U62" s="42"/>
      <c r="V62" s="42"/>
      <c r="W62" s="42"/>
      <c r="X62" s="42"/>
      <c r="Y62" s="42"/>
      <c r="Z62" s="42"/>
      <c r="AA62" s="2"/>
      <c r="AB62" s="2"/>
      <c r="AC62" s="2"/>
      <c r="AD62" s="2"/>
      <c r="AE62" s="2"/>
      <c r="AF62" s="2"/>
      <c r="AG62" s="2"/>
      <c r="AH62" s="2"/>
      <c r="AI62" s="2"/>
      <c r="AJ62" s="30"/>
      <c r="AK62" s="30"/>
      <c r="AL62" s="30"/>
      <c r="AM62" s="30"/>
      <c r="AN62" s="30"/>
      <c r="AO62" s="30"/>
      <c r="AP62" s="30"/>
      <c r="AQ62" s="218"/>
      <c r="AR62" s="8">
        <f>SelectedInputs!AR127</f>
        <v>58.867126175476301</v>
      </c>
      <c r="AS62" s="8">
        <f>SelectedInputs!AS127</f>
        <v>54.150796029815638</v>
      </c>
      <c r="AT62" s="8">
        <f>SelectedInputs!AT127</f>
        <v>52.786287057954574</v>
      </c>
      <c r="AU62" s="8">
        <f>SelectedInputs!AU127</f>
        <v>46.201328501717761</v>
      </c>
      <c r="AV62" s="8">
        <f>SelectedInputs!AV127</f>
        <v>40.346765366771216</v>
      </c>
    </row>
    <row r="63" spans="1:48" ht="16.8">
      <c r="A63" s="82"/>
      <c r="B63" s="82"/>
      <c r="C63" s="82"/>
      <c r="D63" s="2"/>
      <c r="E63" s="13" t="s">
        <v>133</v>
      </c>
      <c r="F63" s="2"/>
      <c r="G63" s="2" t="s">
        <v>105</v>
      </c>
      <c r="H63" s="2" t="s">
        <v>134</v>
      </c>
      <c r="I63" s="2"/>
      <c r="J63" s="42"/>
      <c r="K63" s="42"/>
      <c r="L63" s="42"/>
      <c r="M63" s="42"/>
      <c r="N63" s="42"/>
      <c r="O63" s="42"/>
      <c r="P63" s="42"/>
      <c r="Q63" s="42"/>
      <c r="R63" s="42"/>
      <c r="S63" s="42"/>
      <c r="T63" s="42"/>
      <c r="U63" s="42"/>
      <c r="V63" s="42"/>
      <c r="W63" s="42"/>
      <c r="X63" s="42"/>
      <c r="Y63" s="42"/>
      <c r="Z63" s="42"/>
      <c r="AA63" s="2"/>
      <c r="AB63" s="2"/>
      <c r="AC63" s="2"/>
      <c r="AD63" s="2"/>
      <c r="AE63" s="2"/>
      <c r="AF63" s="2"/>
      <c r="AG63" s="2"/>
      <c r="AH63" s="2"/>
      <c r="AI63" s="2"/>
      <c r="AJ63" s="30"/>
      <c r="AK63" s="30"/>
      <c r="AL63" s="30"/>
      <c r="AM63" s="30"/>
      <c r="AN63" s="30"/>
      <c r="AO63" s="30"/>
      <c r="AP63" s="30"/>
      <c r="AQ63" s="218"/>
      <c r="AR63" s="8">
        <f>SelectedInputs!AR128</f>
        <v>13.746110907856428</v>
      </c>
      <c r="AS63" s="8">
        <f>SelectedInputs!AS128</f>
        <v>17.591754668490971</v>
      </c>
      <c r="AT63" s="8">
        <f>SelectedInputs!AT128</f>
        <v>17.617740031186514</v>
      </c>
      <c r="AU63" s="8">
        <f>SelectedInputs!AU128</f>
        <v>12.892612881323355</v>
      </c>
      <c r="AV63" s="8">
        <f>SelectedInputs!AV128</f>
        <v>10.987782978878318</v>
      </c>
    </row>
    <row r="64" spans="1:48" ht="16.8">
      <c r="A64" s="82"/>
      <c r="B64" s="82"/>
      <c r="C64" s="82"/>
      <c r="D64" s="2"/>
      <c r="E64" s="13" t="s">
        <v>135</v>
      </c>
      <c r="F64" s="2"/>
      <c r="G64" s="2" t="s">
        <v>105</v>
      </c>
      <c r="H64" s="2" t="s">
        <v>136</v>
      </c>
      <c r="I64" s="2"/>
      <c r="J64" s="42"/>
      <c r="K64" s="42"/>
      <c r="L64" s="42"/>
      <c r="M64" s="42"/>
      <c r="N64" s="42"/>
      <c r="O64" s="42"/>
      <c r="P64" s="42"/>
      <c r="Q64" s="42"/>
      <c r="R64" s="42"/>
      <c r="S64" s="42"/>
      <c r="T64" s="42"/>
      <c r="U64" s="42"/>
      <c r="V64" s="42"/>
      <c r="W64" s="42"/>
      <c r="X64" s="42"/>
      <c r="Y64" s="42"/>
      <c r="Z64" s="42"/>
      <c r="AA64" s="2"/>
      <c r="AB64" s="2"/>
      <c r="AC64" s="2"/>
      <c r="AD64" s="2"/>
      <c r="AE64" s="2"/>
      <c r="AF64" s="2"/>
      <c r="AG64" s="2"/>
      <c r="AH64" s="2"/>
      <c r="AI64" s="2"/>
      <c r="AJ64" s="30"/>
      <c r="AK64" s="30"/>
      <c r="AL64" s="30"/>
      <c r="AM64" s="30"/>
      <c r="AN64" s="30"/>
      <c r="AO64" s="30"/>
      <c r="AP64" s="30"/>
      <c r="AQ64" s="218"/>
      <c r="AR64" s="8">
        <f>SelectedInputs!AR129</f>
        <v>13.56368659671535</v>
      </c>
      <c r="AS64" s="8">
        <f>SelectedInputs!AS129</f>
        <v>12.57116238531346</v>
      </c>
      <c r="AT64" s="8">
        <f>SelectedInputs!AT129</f>
        <v>12.462358464834441</v>
      </c>
      <c r="AU64" s="8">
        <f>SelectedInputs!AU129</f>
        <v>12.513895172864693</v>
      </c>
      <c r="AV64" s="8">
        <f>SelectedInputs!AV129</f>
        <v>12.462676854738959</v>
      </c>
    </row>
    <row r="65" spans="1:48" ht="16.8">
      <c r="A65" s="82"/>
      <c r="B65" s="82"/>
      <c r="C65" s="82"/>
      <c r="D65" s="2"/>
      <c r="E65" s="13" t="s">
        <v>137</v>
      </c>
      <c r="F65" s="2"/>
      <c r="G65" s="2" t="s">
        <v>105</v>
      </c>
      <c r="H65" s="2" t="s">
        <v>138</v>
      </c>
      <c r="I65" s="2"/>
      <c r="J65" s="42"/>
      <c r="K65" s="42"/>
      <c r="L65" s="42"/>
      <c r="M65" s="42"/>
      <c r="N65" s="42"/>
      <c r="O65" s="42"/>
      <c r="P65" s="42"/>
      <c r="Q65" s="42"/>
      <c r="R65" s="42"/>
      <c r="S65" s="42"/>
      <c r="T65" s="42"/>
      <c r="U65" s="42"/>
      <c r="V65" s="42"/>
      <c r="W65" s="42"/>
      <c r="X65" s="42"/>
      <c r="Y65" s="42"/>
      <c r="Z65" s="42"/>
      <c r="AA65" s="2"/>
      <c r="AB65" s="2"/>
      <c r="AC65" s="2"/>
      <c r="AD65" s="2"/>
      <c r="AE65" s="2"/>
      <c r="AF65" s="2"/>
      <c r="AG65" s="2"/>
      <c r="AH65" s="2"/>
      <c r="AI65" s="2"/>
      <c r="AJ65" s="30"/>
      <c r="AK65" s="30"/>
      <c r="AL65" s="30"/>
      <c r="AM65" s="30"/>
      <c r="AN65" s="30"/>
      <c r="AO65" s="30"/>
      <c r="AP65" s="30"/>
      <c r="AQ65" s="218"/>
      <c r="AR65" s="8">
        <f>SelectedInputs!AR130</f>
        <v>9.6292388121138224</v>
      </c>
      <c r="AS65" s="8">
        <f>SelectedInputs!AS130</f>
        <v>9.5426206293634177</v>
      </c>
      <c r="AT65" s="8">
        <f>SelectedInputs!AT130</f>
        <v>9.8359008914890875</v>
      </c>
      <c r="AU65" s="8">
        <f>SelectedInputs!AU130</f>
        <v>8.6870213749925949</v>
      </c>
      <c r="AV65" s="8">
        <f>SelectedInputs!AV130</f>
        <v>8.6947139135818645</v>
      </c>
    </row>
    <row r="66" spans="1:48" ht="16.8">
      <c r="A66" s="82"/>
      <c r="B66" s="82"/>
      <c r="C66" s="82"/>
      <c r="D66" s="2"/>
      <c r="E66" s="13" t="s">
        <v>567</v>
      </c>
      <c r="F66" s="2"/>
      <c r="G66" s="2" t="s">
        <v>105</v>
      </c>
      <c r="H66" s="2" t="s">
        <v>140</v>
      </c>
      <c r="I66" s="2"/>
      <c r="J66" s="42"/>
      <c r="K66" s="42"/>
      <c r="L66" s="42"/>
      <c r="M66" s="42"/>
      <c r="N66" s="42"/>
      <c r="O66" s="42"/>
      <c r="P66" s="42"/>
      <c r="Q66" s="42"/>
      <c r="R66" s="42"/>
      <c r="S66" s="42"/>
      <c r="T66" s="42"/>
      <c r="U66" s="42"/>
      <c r="V66" s="42"/>
      <c r="W66" s="42"/>
      <c r="X66" s="42"/>
      <c r="Y66" s="42"/>
      <c r="Z66" s="42"/>
      <c r="AA66" s="2"/>
      <c r="AB66" s="2"/>
      <c r="AC66" s="2"/>
      <c r="AD66" s="2"/>
      <c r="AE66" s="2"/>
      <c r="AF66" s="2"/>
      <c r="AG66" s="2"/>
      <c r="AH66" s="2"/>
      <c r="AI66" s="2"/>
      <c r="AJ66" s="30"/>
      <c r="AK66" s="30"/>
      <c r="AL66" s="30"/>
      <c r="AM66" s="30"/>
      <c r="AN66" s="30"/>
      <c r="AO66" s="30"/>
      <c r="AP66" s="30"/>
      <c r="AQ66" s="218"/>
      <c r="AR66" s="8">
        <f>SelectedInputs!AR131</f>
        <v>13.145671720278822</v>
      </c>
      <c r="AS66" s="8">
        <f>SelectedInputs!AS131</f>
        <v>12.868023275532465</v>
      </c>
      <c r="AT66" s="8">
        <f>SelectedInputs!AT131</f>
        <v>12.917314009094671</v>
      </c>
      <c r="AU66" s="8">
        <f>SelectedInputs!AU131</f>
        <v>11.903081073445657</v>
      </c>
      <c r="AV66" s="8">
        <f>SelectedInputs!AV131</f>
        <v>11.725280406870874</v>
      </c>
    </row>
    <row r="67" spans="1:48" ht="16.8">
      <c r="A67" s="82"/>
      <c r="B67" s="82"/>
      <c r="C67" s="82"/>
      <c r="D67" s="2"/>
      <c r="E67" s="13" t="s">
        <v>141</v>
      </c>
      <c r="F67" s="2"/>
      <c r="G67" s="2" t="s">
        <v>105</v>
      </c>
      <c r="H67" s="2" t="s">
        <v>142</v>
      </c>
      <c r="I67" s="2"/>
      <c r="J67" s="42"/>
      <c r="K67" s="42"/>
      <c r="L67" s="42"/>
      <c r="M67" s="42"/>
      <c r="N67" s="42"/>
      <c r="O67" s="42"/>
      <c r="P67" s="42"/>
      <c r="Q67" s="42"/>
      <c r="R67" s="42"/>
      <c r="S67" s="42"/>
      <c r="T67" s="42"/>
      <c r="U67" s="42"/>
      <c r="V67" s="42"/>
      <c r="W67" s="42"/>
      <c r="X67" s="42"/>
      <c r="Y67" s="42"/>
      <c r="Z67" s="42"/>
      <c r="AA67" s="2"/>
      <c r="AB67" s="2"/>
      <c r="AC67" s="2"/>
      <c r="AD67" s="2"/>
      <c r="AE67" s="2"/>
      <c r="AF67" s="2"/>
      <c r="AG67" s="2"/>
      <c r="AH67" s="2"/>
      <c r="AI67" s="2"/>
      <c r="AJ67" s="30"/>
      <c r="AK67" s="30"/>
      <c r="AL67" s="30"/>
      <c r="AM67" s="30"/>
      <c r="AN67" s="30"/>
      <c r="AO67" s="30"/>
      <c r="AP67" s="30"/>
      <c r="AQ67" s="218"/>
      <c r="AR67" s="8">
        <f>SelectedInputs!AR132</f>
        <v>51.475735666017997</v>
      </c>
      <c r="AS67" s="8">
        <f>SelectedInputs!AS132</f>
        <v>50.960084375606193</v>
      </c>
      <c r="AT67" s="8">
        <f>SelectedInputs!AT132</f>
        <v>50.485812060808904</v>
      </c>
      <c r="AU67" s="8">
        <f>SelectedInputs!AU132</f>
        <v>50.593386650501785</v>
      </c>
      <c r="AV67" s="8">
        <f>SelectedInputs!AV132</f>
        <v>50.603120033509924</v>
      </c>
    </row>
    <row r="68" spans="1:48" ht="16.8">
      <c r="A68" s="82"/>
      <c r="B68" s="82"/>
      <c r="C68" s="82"/>
      <c r="D68" s="2"/>
      <c r="E68" s="13" t="s">
        <v>568</v>
      </c>
      <c r="F68" s="2"/>
      <c r="G68" s="2" t="s">
        <v>105</v>
      </c>
      <c r="H68" s="2"/>
      <c r="I68" s="2"/>
      <c r="J68" s="42"/>
      <c r="K68" s="42"/>
      <c r="L68" s="42"/>
      <c r="M68" s="42"/>
      <c r="N68" s="42"/>
      <c r="O68" s="42"/>
      <c r="P68" s="42"/>
      <c r="Q68" s="42"/>
      <c r="R68" s="42"/>
      <c r="S68" s="42"/>
      <c r="T68" s="42"/>
      <c r="U68" s="42"/>
      <c r="V68" s="42"/>
      <c r="W68" s="42"/>
      <c r="X68" s="42"/>
      <c r="Y68" s="42"/>
      <c r="Z68" s="42"/>
      <c r="AA68" s="2"/>
      <c r="AB68" s="2"/>
      <c r="AC68" s="2"/>
      <c r="AD68" s="2"/>
      <c r="AE68" s="2"/>
      <c r="AF68" s="2"/>
      <c r="AG68" s="2"/>
      <c r="AH68" s="2"/>
      <c r="AI68" s="2"/>
      <c r="AJ68" s="30"/>
      <c r="AK68" s="30"/>
      <c r="AL68" s="30"/>
      <c r="AM68" s="30"/>
      <c r="AN68" s="30"/>
      <c r="AO68" s="30"/>
      <c r="AP68" s="30"/>
      <c r="AQ68" s="218"/>
      <c r="AR68" s="526">
        <f>SUM(AR61:AR67)</f>
        <v>185.61415787174656</v>
      </c>
      <c r="AS68" s="526">
        <f>SUM(AS61:AS67)</f>
        <v>178.57313769511427</v>
      </c>
      <c r="AT68" s="526">
        <f>SUM(AT61:AT67)</f>
        <v>182.24307314836156</v>
      </c>
      <c r="AU68" s="526">
        <f>SUM(AU61:AU67)</f>
        <v>166.13688354665425</v>
      </c>
      <c r="AV68" s="526">
        <f>SUM(AV61:AV67)</f>
        <v>148.7791632041303</v>
      </c>
    </row>
    <row r="69" spans="1:48" ht="16.8">
      <c r="A69" s="82"/>
      <c r="B69" s="82"/>
      <c r="C69" s="82"/>
      <c r="D69" s="2"/>
      <c r="E69" s="2"/>
      <c r="F69" s="2"/>
      <c r="G69" s="2"/>
      <c r="H69" s="2"/>
      <c r="I69" s="2"/>
      <c r="J69" s="42"/>
      <c r="K69" s="42"/>
      <c r="L69" s="42"/>
      <c r="M69" s="42"/>
      <c r="N69" s="42"/>
      <c r="O69" s="42"/>
      <c r="P69" s="42"/>
      <c r="Q69" s="42"/>
      <c r="R69" s="42"/>
      <c r="S69" s="42"/>
      <c r="T69" s="42"/>
      <c r="U69" s="42"/>
      <c r="V69" s="42"/>
      <c r="W69" s="42"/>
      <c r="X69" s="42"/>
      <c r="Y69" s="42"/>
      <c r="Z69" s="42"/>
      <c r="AA69" s="2"/>
      <c r="AB69" s="2"/>
      <c r="AC69" s="2"/>
      <c r="AD69" s="2"/>
      <c r="AE69" s="2"/>
      <c r="AF69" s="2"/>
      <c r="AG69" s="2"/>
      <c r="AH69" s="2"/>
      <c r="AI69" s="2"/>
      <c r="AJ69" s="2"/>
      <c r="AK69" s="2"/>
      <c r="AL69" s="2"/>
      <c r="AM69" s="2"/>
      <c r="AN69" s="2"/>
      <c r="AO69" s="2"/>
      <c r="AP69" s="2"/>
      <c r="AQ69" s="57"/>
      <c r="AR69" s="2"/>
      <c r="AS69" s="2"/>
      <c r="AT69" s="2"/>
      <c r="AU69" s="2"/>
      <c r="AV69" s="2"/>
    </row>
    <row r="70" spans="1:48" ht="16.8">
      <c r="A70" s="82"/>
      <c r="B70" s="82"/>
      <c r="C70" s="82"/>
      <c r="D70" s="10" t="s">
        <v>569</v>
      </c>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1"/>
      <c r="AR70" s="10"/>
      <c r="AS70" s="10"/>
      <c r="AT70" s="10"/>
      <c r="AU70" s="10"/>
      <c r="AV70" s="10"/>
    </row>
    <row r="71" spans="1:48" ht="16.8">
      <c r="A71" s="82"/>
      <c r="B71" s="82"/>
      <c r="C71" s="82"/>
      <c r="D71" s="2"/>
      <c r="E71" s="2"/>
      <c r="F71" s="2"/>
      <c r="G71" s="2"/>
      <c r="H71" s="2"/>
      <c r="I71" s="2"/>
      <c r="J71" s="42"/>
      <c r="K71" s="42"/>
      <c r="L71" s="42"/>
      <c r="M71" s="42"/>
      <c r="N71" s="42"/>
      <c r="O71" s="42"/>
      <c r="P71" s="42"/>
      <c r="Q71" s="42"/>
      <c r="R71" s="42"/>
      <c r="S71" s="42"/>
      <c r="T71" s="42"/>
      <c r="U71" s="42"/>
      <c r="V71" s="42"/>
      <c r="W71" s="42"/>
      <c r="X71" s="42"/>
      <c r="Y71" s="42"/>
      <c r="Z71" s="42"/>
      <c r="AA71" s="2"/>
      <c r="AB71" s="2"/>
      <c r="AC71" s="2"/>
      <c r="AD71" s="2"/>
      <c r="AE71" s="2"/>
      <c r="AF71" s="2"/>
      <c r="AG71" s="2"/>
      <c r="AH71" s="2"/>
      <c r="AI71" s="2"/>
      <c r="AJ71" s="2"/>
      <c r="AK71" s="2"/>
      <c r="AL71" s="2"/>
      <c r="AM71" s="2"/>
      <c r="AN71" s="2"/>
      <c r="AO71" s="2"/>
      <c r="AP71" s="2"/>
      <c r="AQ71" s="57"/>
      <c r="AR71" s="2"/>
      <c r="AS71" s="2"/>
      <c r="AT71" s="2"/>
      <c r="AU71" s="2"/>
      <c r="AV71" s="2"/>
    </row>
    <row r="72" spans="1:48" ht="16.8">
      <c r="A72" s="82"/>
      <c r="B72" s="82"/>
      <c r="C72" s="82"/>
      <c r="D72" s="2"/>
      <c r="E72" s="13" t="s">
        <v>129</v>
      </c>
      <c r="F72" s="2"/>
      <c r="G72" s="2" t="s">
        <v>105</v>
      </c>
      <c r="H72" s="2" t="s">
        <v>144</v>
      </c>
      <c r="I72" s="2"/>
      <c r="J72" s="42"/>
      <c r="K72" s="42"/>
      <c r="L72" s="42"/>
      <c r="M72" s="42"/>
      <c r="N72" s="42"/>
      <c r="O72" s="42"/>
      <c r="P72" s="42"/>
      <c r="Q72" s="42"/>
      <c r="R72" s="42"/>
      <c r="S72" s="42"/>
      <c r="T72" s="42"/>
      <c r="U72" s="42"/>
      <c r="V72" s="42"/>
      <c r="W72" s="42"/>
      <c r="X72" s="42"/>
      <c r="Y72" s="42"/>
      <c r="Z72" s="42"/>
      <c r="AA72" s="2"/>
      <c r="AB72" s="2"/>
      <c r="AC72" s="2"/>
      <c r="AD72" s="2"/>
      <c r="AE72" s="2"/>
      <c r="AF72" s="2"/>
      <c r="AG72" s="2"/>
      <c r="AH72" s="2"/>
      <c r="AI72" s="2"/>
      <c r="AJ72" s="30"/>
      <c r="AK72" s="30"/>
      <c r="AL72" s="30"/>
      <c r="AM72" s="30"/>
      <c r="AN72" s="30"/>
      <c r="AO72" s="30"/>
      <c r="AP72" s="30"/>
      <c r="AQ72" s="218"/>
      <c r="AR72" s="8">
        <f>SelectedInputs!AR135</f>
        <v>-3.756513657518449</v>
      </c>
      <c r="AS72" s="8">
        <f>SelectedInputs!AS135</f>
        <v>5.9102020354160665</v>
      </c>
      <c r="AT72" s="8">
        <f>SelectedInputs!AT135</f>
        <v>16.286395986046365</v>
      </c>
      <c r="AU72" s="8">
        <f>SelectedInputs!AU135</f>
        <v>22.101898466187841</v>
      </c>
      <c r="AV72" s="8">
        <f>SelectedInputs!AV135</f>
        <v>21.495962921771689</v>
      </c>
    </row>
    <row r="73" spans="1:48" ht="16.8">
      <c r="A73" s="82"/>
      <c r="B73" s="82"/>
      <c r="C73" s="82"/>
      <c r="D73" s="2"/>
      <c r="E73" s="13" t="s">
        <v>131</v>
      </c>
      <c r="F73" s="2"/>
      <c r="G73" s="2" t="s">
        <v>105</v>
      </c>
      <c r="H73" s="2" t="s">
        <v>145</v>
      </c>
      <c r="I73" s="2"/>
      <c r="J73" s="42"/>
      <c r="K73" s="42"/>
      <c r="L73" s="42"/>
      <c r="M73" s="42"/>
      <c r="N73" s="42"/>
      <c r="O73" s="42"/>
      <c r="P73" s="42"/>
      <c r="Q73" s="42"/>
      <c r="R73" s="42"/>
      <c r="S73" s="42"/>
      <c r="T73" s="42"/>
      <c r="U73" s="42"/>
      <c r="V73" s="42"/>
      <c r="W73" s="42"/>
      <c r="X73" s="42"/>
      <c r="Y73" s="42"/>
      <c r="Z73" s="42"/>
      <c r="AA73" s="2"/>
      <c r="AB73" s="2"/>
      <c r="AC73" s="2"/>
      <c r="AD73" s="2"/>
      <c r="AE73" s="2"/>
      <c r="AF73" s="2"/>
      <c r="AG73" s="2"/>
      <c r="AH73" s="2"/>
      <c r="AI73" s="2"/>
      <c r="AJ73" s="30"/>
      <c r="AK73" s="30"/>
      <c r="AL73" s="30"/>
      <c r="AM73" s="30"/>
      <c r="AN73" s="30"/>
      <c r="AO73" s="30"/>
      <c r="AP73" s="30"/>
      <c r="AQ73" s="218"/>
      <c r="AR73" s="8">
        <f>SelectedInputs!AR136</f>
        <v>0.90642805858596642</v>
      </c>
      <c r="AS73" s="8">
        <f>SelectedInputs!AS136</f>
        <v>0.90642805858596642</v>
      </c>
      <c r="AT73" s="8">
        <f>SelectedInputs!AT136</f>
        <v>0.73468379485388857</v>
      </c>
      <c r="AU73" s="8">
        <f>SelectedInputs!AU136</f>
        <v>0.12403752380650067</v>
      </c>
      <c r="AV73" s="8">
        <f>SelectedInputs!AV136</f>
        <v>0.12403752380650067</v>
      </c>
    </row>
    <row r="74" spans="1:48" ht="16.8">
      <c r="A74" s="82"/>
      <c r="B74" s="82"/>
      <c r="C74" s="82"/>
      <c r="D74" s="2"/>
      <c r="E74" s="13" t="s">
        <v>133</v>
      </c>
      <c r="F74" s="2"/>
      <c r="G74" s="2" t="s">
        <v>105</v>
      </c>
      <c r="H74" s="2" t="s">
        <v>146</v>
      </c>
      <c r="I74" s="2"/>
      <c r="J74" s="42"/>
      <c r="K74" s="42"/>
      <c r="L74" s="42"/>
      <c r="M74" s="42"/>
      <c r="N74" s="42"/>
      <c r="O74" s="42"/>
      <c r="P74" s="42"/>
      <c r="Q74" s="42"/>
      <c r="R74" s="42"/>
      <c r="S74" s="42"/>
      <c r="T74" s="42"/>
      <c r="U74" s="42"/>
      <c r="V74" s="42"/>
      <c r="W74" s="42"/>
      <c r="X74" s="42"/>
      <c r="Y74" s="42"/>
      <c r="Z74" s="42"/>
      <c r="AA74" s="2"/>
      <c r="AB74" s="2"/>
      <c r="AC74" s="2"/>
      <c r="AD74" s="2"/>
      <c r="AE74" s="2"/>
      <c r="AF74" s="2"/>
      <c r="AG74" s="2"/>
      <c r="AH74" s="2"/>
      <c r="AI74" s="2"/>
      <c r="AJ74" s="30"/>
      <c r="AK74" s="30"/>
      <c r="AL74" s="30"/>
      <c r="AM74" s="30"/>
      <c r="AN74" s="30"/>
      <c r="AO74" s="30"/>
      <c r="AP74" s="30"/>
      <c r="AQ74" s="218"/>
      <c r="AR74" s="8">
        <f>SelectedInputs!AR137</f>
        <v>1.186877892142183</v>
      </c>
      <c r="AS74" s="8">
        <f>SelectedInputs!AS137</f>
        <v>1.0505957114490381</v>
      </c>
      <c r="AT74" s="8">
        <f>SelectedInputs!AT137</f>
        <v>0.89216643759357639</v>
      </c>
      <c r="AU74" s="8">
        <f>SelectedInputs!AU137</f>
        <v>0.86157558755993424</v>
      </c>
      <c r="AV74" s="8">
        <f>SelectedInputs!AV137</f>
        <v>0.91088890056647143</v>
      </c>
    </row>
    <row r="75" spans="1:48" ht="16.8">
      <c r="A75" s="82"/>
      <c r="B75" s="82"/>
      <c r="C75" s="82"/>
      <c r="D75" s="2"/>
      <c r="E75" s="13" t="s">
        <v>135</v>
      </c>
      <c r="F75" s="2"/>
      <c r="G75" s="2" t="s">
        <v>105</v>
      </c>
      <c r="H75" s="2" t="s">
        <v>147</v>
      </c>
      <c r="I75" s="2"/>
      <c r="J75" s="42"/>
      <c r="K75" s="42"/>
      <c r="L75" s="42"/>
      <c r="M75" s="42"/>
      <c r="N75" s="42"/>
      <c r="O75" s="42"/>
      <c r="P75" s="42"/>
      <c r="Q75" s="42"/>
      <c r="R75" s="42"/>
      <c r="S75" s="42"/>
      <c r="T75" s="42"/>
      <c r="U75" s="42"/>
      <c r="V75" s="42"/>
      <c r="W75" s="42"/>
      <c r="X75" s="42"/>
      <c r="Y75" s="42"/>
      <c r="Z75" s="42"/>
      <c r="AA75" s="2"/>
      <c r="AB75" s="2"/>
      <c r="AC75" s="2"/>
      <c r="AD75" s="2"/>
      <c r="AE75" s="2"/>
      <c r="AF75" s="2"/>
      <c r="AG75" s="2"/>
      <c r="AH75" s="2"/>
      <c r="AI75" s="2"/>
      <c r="AJ75" s="30"/>
      <c r="AK75" s="30"/>
      <c r="AL75" s="30"/>
      <c r="AM75" s="30"/>
      <c r="AN75" s="30"/>
      <c r="AO75" s="30"/>
      <c r="AP75" s="30"/>
      <c r="AQ75" s="218"/>
      <c r="AR75" s="8">
        <f>SelectedInputs!AR138</f>
        <v>0</v>
      </c>
      <c r="AS75" s="8">
        <f>SelectedInputs!AS138</f>
        <v>0</v>
      </c>
      <c r="AT75" s="8">
        <f>SelectedInputs!AT138</f>
        <v>0</v>
      </c>
      <c r="AU75" s="8">
        <f>SelectedInputs!AU138</f>
        <v>0</v>
      </c>
      <c r="AV75" s="8">
        <f>SelectedInputs!AV138</f>
        <v>0</v>
      </c>
    </row>
    <row r="76" spans="1:48" ht="16.8">
      <c r="A76" s="82"/>
      <c r="B76" s="82"/>
      <c r="C76" s="82"/>
      <c r="D76" s="2"/>
      <c r="E76" s="13" t="s">
        <v>137</v>
      </c>
      <c r="F76" s="2"/>
      <c r="G76" s="2" t="s">
        <v>105</v>
      </c>
      <c r="H76" s="2" t="s">
        <v>148</v>
      </c>
      <c r="I76" s="2"/>
      <c r="J76" s="42"/>
      <c r="K76" s="42"/>
      <c r="L76" s="42"/>
      <c r="M76" s="42"/>
      <c r="N76" s="42"/>
      <c r="O76" s="42"/>
      <c r="P76" s="42"/>
      <c r="Q76" s="42"/>
      <c r="R76" s="42"/>
      <c r="S76" s="42"/>
      <c r="T76" s="42"/>
      <c r="U76" s="42"/>
      <c r="V76" s="42"/>
      <c r="W76" s="42"/>
      <c r="X76" s="42"/>
      <c r="Y76" s="42"/>
      <c r="Z76" s="42"/>
      <c r="AA76" s="2"/>
      <c r="AB76" s="2"/>
      <c r="AC76" s="2"/>
      <c r="AD76" s="2"/>
      <c r="AE76" s="2"/>
      <c r="AF76" s="2"/>
      <c r="AG76" s="2"/>
      <c r="AH76" s="2"/>
      <c r="AI76" s="2"/>
      <c r="AJ76" s="30"/>
      <c r="AK76" s="30"/>
      <c r="AL76" s="30"/>
      <c r="AM76" s="30"/>
      <c r="AN76" s="30"/>
      <c r="AO76" s="30"/>
      <c r="AP76" s="30"/>
      <c r="AQ76" s="218"/>
      <c r="AR76" s="8">
        <f>SelectedInputs!AR139</f>
        <v>0</v>
      </c>
      <c r="AS76" s="8">
        <f>SelectedInputs!AS139</f>
        <v>0</v>
      </c>
      <c r="AT76" s="8">
        <f>SelectedInputs!AT139</f>
        <v>0</v>
      </c>
      <c r="AU76" s="8">
        <f>SelectedInputs!AU139</f>
        <v>0</v>
      </c>
      <c r="AV76" s="8">
        <f>SelectedInputs!AV139</f>
        <v>0</v>
      </c>
    </row>
    <row r="77" spans="1:48" ht="16.8">
      <c r="A77" s="82"/>
      <c r="B77" s="82"/>
      <c r="C77" s="82"/>
      <c r="D77" s="2"/>
      <c r="E77" s="13" t="s">
        <v>567</v>
      </c>
      <c r="F77" s="2"/>
      <c r="G77" s="2" t="s">
        <v>105</v>
      </c>
      <c r="H77" s="2" t="s">
        <v>149</v>
      </c>
      <c r="I77" s="2"/>
      <c r="J77" s="42"/>
      <c r="K77" s="42"/>
      <c r="L77" s="42"/>
      <c r="M77" s="42"/>
      <c r="N77" s="42"/>
      <c r="O77" s="42"/>
      <c r="P77" s="42"/>
      <c r="Q77" s="42"/>
      <c r="R77" s="42"/>
      <c r="S77" s="42"/>
      <c r="T77" s="42"/>
      <c r="U77" s="42"/>
      <c r="V77" s="42"/>
      <c r="W77" s="42"/>
      <c r="X77" s="42"/>
      <c r="Y77" s="42"/>
      <c r="Z77" s="42"/>
      <c r="AA77" s="2"/>
      <c r="AB77" s="2"/>
      <c r="AC77" s="2"/>
      <c r="AD77" s="2"/>
      <c r="AE77" s="2"/>
      <c r="AF77" s="2"/>
      <c r="AG77" s="2"/>
      <c r="AH77" s="2"/>
      <c r="AI77" s="2"/>
      <c r="AJ77" s="30"/>
      <c r="AK77" s="30"/>
      <c r="AL77" s="30"/>
      <c r="AM77" s="30"/>
      <c r="AN77" s="30"/>
      <c r="AO77" s="30"/>
      <c r="AP77" s="30"/>
      <c r="AQ77" s="218"/>
      <c r="AR77" s="8">
        <f>SelectedInputs!AR140</f>
        <v>0.1264923556151944</v>
      </c>
      <c r="AS77" s="8">
        <f>SelectedInputs!AS140</f>
        <v>0.26454425989979041</v>
      </c>
      <c r="AT77" s="8">
        <f>SelectedInputs!AT140</f>
        <v>0.45649577925756346</v>
      </c>
      <c r="AU77" s="8">
        <f>SelectedInputs!AU140</f>
        <v>0.54036954609934462</v>
      </c>
      <c r="AV77" s="8">
        <f>SelectedInputs!AV140</f>
        <v>0.56739304024089698</v>
      </c>
    </row>
    <row r="78" spans="1:48" ht="16.8">
      <c r="A78" s="82"/>
      <c r="B78" s="82"/>
      <c r="C78" s="82"/>
      <c r="D78" s="2"/>
      <c r="E78" s="13" t="s">
        <v>141</v>
      </c>
      <c r="F78" s="2"/>
      <c r="G78" s="2" t="s">
        <v>105</v>
      </c>
      <c r="H78" s="2" t="s">
        <v>150</v>
      </c>
      <c r="I78" s="2"/>
      <c r="J78" s="42"/>
      <c r="K78" s="42"/>
      <c r="L78" s="42"/>
      <c r="M78" s="42"/>
      <c r="N78" s="42"/>
      <c r="O78" s="42"/>
      <c r="P78" s="42"/>
      <c r="Q78" s="42"/>
      <c r="R78" s="42"/>
      <c r="S78" s="42"/>
      <c r="T78" s="42"/>
      <c r="U78" s="42"/>
      <c r="V78" s="42"/>
      <c r="W78" s="42"/>
      <c r="X78" s="42"/>
      <c r="Y78" s="42"/>
      <c r="Z78" s="42"/>
      <c r="AA78" s="2"/>
      <c r="AB78" s="2"/>
      <c r="AC78" s="2"/>
      <c r="AD78" s="2"/>
      <c r="AE78" s="2"/>
      <c r="AF78" s="2"/>
      <c r="AG78" s="2"/>
      <c r="AH78" s="2"/>
      <c r="AI78" s="2"/>
      <c r="AJ78" s="30"/>
      <c r="AK78" s="30"/>
      <c r="AL78" s="30"/>
      <c r="AM78" s="30"/>
      <c r="AN78" s="30"/>
      <c r="AO78" s="30"/>
      <c r="AP78" s="30"/>
      <c r="AQ78" s="218"/>
      <c r="AR78" s="8">
        <f>SelectedInputs!AR141</f>
        <v>3.6332818008331345E-2</v>
      </c>
      <c r="AS78" s="8">
        <f>SelectedInputs!AS141</f>
        <v>3.1857530264595049E-2</v>
      </c>
      <c r="AT78" s="8">
        <f>SelectedInputs!AT141</f>
        <v>0.10299082357833528</v>
      </c>
      <c r="AU78" s="8">
        <f>SelectedInputs!AU141</f>
        <v>0.10244145655500232</v>
      </c>
      <c r="AV78" s="8">
        <f>SelectedInputs!AV141</f>
        <v>0.1033270516903874</v>
      </c>
    </row>
    <row r="79" spans="1:48" ht="16.8">
      <c r="A79" s="82"/>
      <c r="B79" s="82"/>
      <c r="C79" s="82"/>
      <c r="D79" s="2"/>
      <c r="E79" s="13" t="s">
        <v>570</v>
      </c>
      <c r="F79" s="2"/>
      <c r="G79" s="2" t="s">
        <v>105</v>
      </c>
      <c r="H79" s="2"/>
      <c r="I79" s="2"/>
      <c r="J79" s="42"/>
      <c r="K79" s="42"/>
      <c r="L79" s="42"/>
      <c r="M79" s="42"/>
      <c r="N79" s="42"/>
      <c r="O79" s="42"/>
      <c r="P79" s="42"/>
      <c r="Q79" s="42"/>
      <c r="R79" s="42"/>
      <c r="S79" s="42"/>
      <c r="T79" s="42"/>
      <c r="U79" s="42"/>
      <c r="V79" s="42"/>
      <c r="W79" s="42"/>
      <c r="X79" s="42"/>
      <c r="Y79" s="42"/>
      <c r="Z79" s="42"/>
      <c r="AA79" s="2"/>
      <c r="AB79" s="2"/>
      <c r="AC79" s="2"/>
      <c r="AD79" s="2"/>
      <c r="AE79" s="2"/>
      <c r="AF79" s="2"/>
      <c r="AG79" s="2"/>
      <c r="AH79" s="2"/>
      <c r="AI79" s="2"/>
      <c r="AJ79" s="30"/>
      <c r="AK79" s="30"/>
      <c r="AL79" s="30"/>
      <c r="AM79" s="30"/>
      <c r="AN79" s="30"/>
      <c r="AO79" s="30"/>
      <c r="AP79" s="30"/>
      <c r="AQ79" s="218"/>
      <c r="AR79" s="526">
        <f>SUM(AR72:AR78)</f>
        <v>-1.5003825331667739</v>
      </c>
      <c r="AS79" s="526">
        <f>SUM(AS72:AS78)</f>
        <v>8.1636275956154556</v>
      </c>
      <c r="AT79" s="526">
        <f>SUM(AT72:AT78)</f>
        <v>18.472732821329728</v>
      </c>
      <c r="AU79" s="526">
        <f>SUM(AU72:AU78)</f>
        <v>23.730322580208622</v>
      </c>
      <c r="AV79" s="526">
        <f>SUM(AV72:AV78)</f>
        <v>23.201609438075948</v>
      </c>
    </row>
    <row r="80" spans="1:48" ht="16.8">
      <c r="A80" s="82"/>
      <c r="B80" s="82"/>
      <c r="C80" s="82"/>
      <c r="D80" s="2"/>
      <c r="E80" s="2"/>
      <c r="F80" s="2"/>
      <c r="G80" s="2"/>
      <c r="H80" s="2"/>
      <c r="I80" s="2"/>
      <c r="J80" s="42"/>
      <c r="K80" s="42"/>
      <c r="L80" s="42"/>
      <c r="M80" s="42"/>
      <c r="N80" s="42"/>
      <c r="O80" s="42"/>
      <c r="P80" s="42"/>
      <c r="Q80" s="42"/>
      <c r="R80" s="42"/>
      <c r="S80" s="42"/>
      <c r="T80" s="42"/>
      <c r="U80" s="42"/>
      <c r="V80" s="42"/>
      <c r="W80" s="42"/>
      <c r="X80" s="42"/>
      <c r="Y80" s="42"/>
      <c r="Z80" s="42"/>
      <c r="AA80" s="2"/>
      <c r="AB80" s="2"/>
      <c r="AC80" s="2"/>
      <c r="AD80" s="2"/>
      <c r="AE80" s="2"/>
      <c r="AF80" s="2"/>
      <c r="AG80" s="2"/>
      <c r="AH80" s="2"/>
      <c r="AI80" s="2"/>
      <c r="AJ80" s="2"/>
      <c r="AK80" s="2"/>
      <c r="AL80" s="2"/>
      <c r="AM80" s="2"/>
      <c r="AN80" s="2"/>
      <c r="AO80" s="2"/>
      <c r="AP80" s="2"/>
      <c r="AQ80" s="57"/>
      <c r="AR80" s="2"/>
      <c r="AS80" s="2"/>
      <c r="AT80" s="2"/>
      <c r="AU80" s="2"/>
      <c r="AV80" s="2"/>
    </row>
    <row r="81" spans="1:48" ht="16.8">
      <c r="A81" s="2"/>
      <c r="B81" s="2"/>
      <c r="C81" s="28" t="s">
        <v>151</v>
      </c>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9"/>
      <c r="AR81" s="28"/>
      <c r="AS81" s="28"/>
      <c r="AT81" s="28"/>
      <c r="AU81" s="28"/>
      <c r="AV81" s="28"/>
    </row>
    <row r="82" spans="1:48" ht="16.8">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147"/>
      <c r="AR82" s="82"/>
      <c r="AS82" s="82"/>
      <c r="AT82" s="82"/>
      <c r="AU82" s="82"/>
      <c r="AV82" s="82"/>
    </row>
    <row r="83" spans="1:48" ht="16.8">
      <c r="A83" s="82"/>
      <c r="B83" s="82"/>
      <c r="C83" s="82"/>
      <c r="D83" s="82"/>
      <c r="E83" s="13" t="s">
        <v>152</v>
      </c>
      <c r="F83" s="2"/>
      <c r="G83" s="2" t="s">
        <v>105</v>
      </c>
      <c r="H83" s="510" t="s">
        <v>153</v>
      </c>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
      <c r="AK83" s="8"/>
      <c r="AL83" s="8"/>
      <c r="AM83" s="8"/>
      <c r="AN83" s="8"/>
      <c r="AO83" s="8"/>
      <c r="AP83" s="8"/>
      <c r="AQ83" s="9"/>
      <c r="AR83" s="8">
        <f>SelectedInputs!AR145</f>
        <v>1.074350804916917</v>
      </c>
      <c r="AS83" s="8">
        <f>SelectedInputs!AS145</f>
        <v>1.074350804916917</v>
      </c>
      <c r="AT83" s="8">
        <f>SelectedInputs!AT145</f>
        <v>1.074350804916917</v>
      </c>
      <c r="AU83" s="8">
        <f>SelectedInputs!AU145</f>
        <v>1.074350804916917</v>
      </c>
      <c r="AV83" s="8">
        <f>SelectedInputs!AV145</f>
        <v>1.074350804916917</v>
      </c>
    </row>
    <row r="84" spans="1:48" ht="16.8">
      <c r="A84" s="82"/>
      <c r="B84" s="82"/>
      <c r="C84" s="82"/>
      <c r="D84" s="82"/>
      <c r="E84" s="82" t="s">
        <v>154</v>
      </c>
      <c r="F84" s="2"/>
      <c r="G84" s="2" t="s">
        <v>105</v>
      </c>
      <c r="H84" s="510" t="s">
        <v>155</v>
      </c>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
      <c r="AK84" s="8"/>
      <c r="AL84" s="8"/>
      <c r="AM84" s="8"/>
      <c r="AN84" s="8"/>
      <c r="AO84" s="8"/>
      <c r="AP84" s="8"/>
      <c r="AQ84" s="9"/>
      <c r="AR84" s="8">
        <f>SelectedInputs!AR146</f>
        <v>13.658373200437374</v>
      </c>
      <c r="AS84" s="8">
        <f>SelectedInputs!AS146</f>
        <v>13.987978630977096</v>
      </c>
      <c r="AT84" s="8">
        <f>SelectedInputs!AT146</f>
        <v>14.020246233406153</v>
      </c>
      <c r="AU84" s="8">
        <f>SelectedInputs!AU146</f>
        <v>14.162508706773348</v>
      </c>
      <c r="AV84" s="8">
        <f>SelectedInputs!AV146</f>
        <v>14.343903416573971</v>
      </c>
    </row>
    <row r="85" spans="1:48" ht="16.8">
      <c r="A85" s="82"/>
      <c r="B85" s="82"/>
      <c r="C85" s="82"/>
      <c r="D85" s="82"/>
      <c r="E85" s="13" t="s">
        <v>156</v>
      </c>
      <c r="F85" s="2"/>
      <c r="G85" s="2" t="s">
        <v>105</v>
      </c>
      <c r="H85" s="510" t="s">
        <v>157</v>
      </c>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
      <c r="AK85" s="8"/>
      <c r="AL85" s="8"/>
      <c r="AM85" s="8"/>
      <c r="AN85" s="8"/>
      <c r="AO85" s="8"/>
      <c r="AP85" s="8"/>
      <c r="AQ85" s="9"/>
      <c r="AR85" s="8">
        <f>SelectedInputs!AR147</f>
        <v>6.6015590903233594</v>
      </c>
      <c r="AS85" s="8">
        <f>SelectedInputs!AS147</f>
        <v>6.8367774927126197</v>
      </c>
      <c r="AT85" s="8">
        <f>SelectedInputs!AT147</f>
        <v>6.8367774927126197</v>
      </c>
      <c r="AU85" s="8">
        <f>SelectedInputs!AU147</f>
        <v>6.8367774927126197</v>
      </c>
      <c r="AV85" s="8">
        <f>SelectedInputs!AV147</f>
        <v>6.8367774927126188</v>
      </c>
    </row>
    <row r="86" spans="1:48" ht="16.8">
      <c r="A86" s="82"/>
      <c r="B86" s="82"/>
      <c r="C86" s="82"/>
      <c r="D86" s="82"/>
      <c r="E86" s="13" t="s">
        <v>158</v>
      </c>
      <c r="F86" s="2"/>
      <c r="G86" s="2" t="s">
        <v>105</v>
      </c>
      <c r="H86" s="510" t="s">
        <v>159</v>
      </c>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
      <c r="AK86" s="8"/>
      <c r="AL86" s="8"/>
      <c r="AM86" s="8"/>
      <c r="AN86" s="8"/>
      <c r="AO86" s="8"/>
      <c r="AP86" s="8"/>
      <c r="AQ86" s="9"/>
      <c r="AR86" s="8">
        <f>SelectedInputs!AR148</f>
        <v>1.1446408540419077</v>
      </c>
      <c r="AS86" s="8">
        <f>SelectedInputs!AS148</f>
        <v>1.1356692099778953</v>
      </c>
      <c r="AT86" s="8">
        <f>SelectedInputs!AT148</f>
        <v>1.1397382589370837</v>
      </c>
      <c r="AU86" s="8">
        <f>SelectedInputs!AU148</f>
        <v>1.1327914464566051</v>
      </c>
      <c r="AV86" s="8">
        <f>SelectedInputs!AV148</f>
        <v>1.1368515001476569</v>
      </c>
    </row>
    <row r="87" spans="1:48" ht="16.8">
      <c r="A87" s="82"/>
      <c r="B87" s="82"/>
      <c r="C87" s="82"/>
      <c r="D87" s="82"/>
      <c r="E87" s="13" t="s">
        <v>160</v>
      </c>
      <c r="F87" s="2"/>
      <c r="G87" s="2" t="s">
        <v>105</v>
      </c>
      <c r="H87" s="510" t="s">
        <v>161</v>
      </c>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
      <c r="AK87" s="8"/>
      <c r="AL87" s="8"/>
      <c r="AM87" s="8"/>
      <c r="AN87" s="8"/>
      <c r="AO87" s="8"/>
      <c r="AP87" s="8"/>
      <c r="AQ87" s="9"/>
      <c r="AR87" s="8">
        <f>SelectedInputs!AR149</f>
        <v>0.27210000000000001</v>
      </c>
      <c r="AS87" s="8">
        <f>SelectedInputs!AS149</f>
        <v>0.2591</v>
      </c>
      <c r="AT87" s="8">
        <f>SelectedInputs!AT149</f>
        <v>0.3513</v>
      </c>
      <c r="AU87" s="8">
        <f>SelectedInputs!AU149</f>
        <v>0.24859999999999999</v>
      </c>
      <c r="AV87" s="8">
        <f>SelectedInputs!AV149</f>
        <v>0.25090000000000001</v>
      </c>
    </row>
    <row r="88" spans="1:48" ht="16.8">
      <c r="A88" s="82"/>
      <c r="B88" s="82"/>
      <c r="C88" s="82"/>
      <c r="D88" s="82"/>
      <c r="E88" s="13" t="s">
        <v>162</v>
      </c>
      <c r="F88" s="2"/>
      <c r="G88" s="2" t="s">
        <v>105</v>
      </c>
      <c r="H88" s="510" t="s">
        <v>163</v>
      </c>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
      <c r="AK88" s="8"/>
      <c r="AL88" s="8"/>
      <c r="AM88" s="8"/>
      <c r="AN88" s="8"/>
      <c r="AO88" s="8"/>
      <c r="AP88" s="8"/>
      <c r="AQ88" s="9"/>
      <c r="AR88" s="8">
        <f>SelectedInputs!AR150</f>
        <v>2.1700000000000001E-2</v>
      </c>
      <c r="AS88" s="8">
        <f>SelectedInputs!AS150</f>
        <v>2.1700000000000001E-2</v>
      </c>
      <c r="AT88" s="8">
        <f>SelectedInputs!AT150</f>
        <v>2.1700000000000001E-2</v>
      </c>
      <c r="AU88" s="8">
        <f>SelectedInputs!AU150</f>
        <v>2.1700000000000001E-2</v>
      </c>
      <c r="AV88" s="8">
        <f>SelectedInputs!AV150</f>
        <v>2.1700000000000001E-2</v>
      </c>
    </row>
    <row r="89" spans="1:48" ht="16.8">
      <c r="A89" s="82"/>
      <c r="B89" s="82"/>
      <c r="C89" s="82"/>
      <c r="D89" s="82"/>
      <c r="E89" s="13" t="s">
        <v>164</v>
      </c>
      <c r="F89" s="2"/>
      <c r="G89" s="2" t="s">
        <v>105</v>
      </c>
      <c r="H89" s="510" t="s">
        <v>165</v>
      </c>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
      <c r="AK89" s="8"/>
      <c r="AL89" s="8"/>
      <c r="AM89" s="8"/>
      <c r="AN89" s="8"/>
      <c r="AO89" s="8"/>
      <c r="AP89" s="8"/>
      <c r="AQ89" s="9"/>
      <c r="AR89" s="8">
        <f>SelectedInputs!AR151</f>
        <v>8.0143645705281941</v>
      </c>
      <c r="AS89" s="8">
        <f>SelectedInputs!AS151</f>
        <v>-0.14524791547141253</v>
      </c>
      <c r="AT89" s="8">
        <f>SelectedInputs!AT151</f>
        <v>0</v>
      </c>
      <c r="AU89" s="8">
        <f>SelectedInputs!AU151</f>
        <v>0</v>
      </c>
      <c r="AV89" s="8">
        <f>SelectedInputs!AV151</f>
        <v>0</v>
      </c>
    </row>
    <row r="90" spans="1:48" ht="16.8">
      <c r="A90" s="82"/>
      <c r="B90" s="82"/>
      <c r="C90" s="82"/>
      <c r="D90" s="82"/>
      <c r="E90" s="13" t="s">
        <v>166</v>
      </c>
      <c r="F90" s="2"/>
      <c r="G90" s="2" t="s">
        <v>105</v>
      </c>
      <c r="H90" s="510" t="s">
        <v>167</v>
      </c>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
      <c r="AK90" s="8"/>
      <c r="AL90" s="8"/>
      <c r="AM90" s="8"/>
      <c r="AN90" s="8"/>
      <c r="AO90" s="8"/>
      <c r="AP90" s="8"/>
      <c r="AQ90" s="9"/>
      <c r="AR90" s="8">
        <f>SelectedInputs!AR152</f>
        <v>5.7144602957847988E-3</v>
      </c>
      <c r="AS90" s="8">
        <f>SelectedInputs!AS152</f>
        <v>1.7383251874321725E-2</v>
      </c>
      <c r="AT90" s="8">
        <f>SelectedInputs!AT152</f>
        <v>0</v>
      </c>
      <c r="AU90" s="8">
        <f>SelectedInputs!AU152</f>
        <v>0</v>
      </c>
      <c r="AV90" s="8">
        <f>SelectedInputs!AV152</f>
        <v>0</v>
      </c>
    </row>
    <row r="91" spans="1:48" ht="16.8">
      <c r="A91" s="82"/>
      <c r="B91" s="82"/>
      <c r="C91" s="82"/>
      <c r="D91" s="82"/>
      <c r="E91" s="82" t="s">
        <v>168</v>
      </c>
      <c r="F91" s="82"/>
      <c r="G91" s="2" t="s">
        <v>105</v>
      </c>
      <c r="H91" s="510" t="s">
        <v>169</v>
      </c>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30"/>
      <c r="AK91" s="30"/>
      <c r="AL91" s="30"/>
      <c r="AM91" s="30"/>
      <c r="AN91" s="30"/>
      <c r="AO91" s="30"/>
      <c r="AP91" s="30"/>
      <c r="AQ91" s="218"/>
      <c r="AR91" s="30">
        <f>SelectedInputs!AR153</f>
        <v>0</v>
      </c>
      <c r="AS91" s="30">
        <f>SelectedInputs!AS153</f>
        <v>-0.5</v>
      </c>
      <c r="AT91" s="30">
        <f>SelectedInputs!AT153</f>
        <v>-0.5</v>
      </c>
      <c r="AU91" s="30">
        <f>SelectedInputs!AU153</f>
        <v>-0.5</v>
      </c>
      <c r="AV91" s="30">
        <f>SelectedInputs!AV153</f>
        <v>-0.5</v>
      </c>
    </row>
    <row r="92" spans="1:48" ht="16.8">
      <c r="A92" s="82"/>
      <c r="B92" s="82"/>
      <c r="C92" s="82"/>
      <c r="D92" s="82"/>
      <c r="E92" s="82" t="s">
        <v>170</v>
      </c>
      <c r="F92" s="82"/>
      <c r="G92" s="2" t="s">
        <v>105</v>
      </c>
      <c r="H92" s="510" t="s">
        <v>171</v>
      </c>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30"/>
      <c r="AK92" s="30"/>
      <c r="AL92" s="30"/>
      <c r="AM92" s="30"/>
      <c r="AN92" s="30"/>
      <c r="AO92" s="30"/>
      <c r="AP92" s="30"/>
      <c r="AQ92" s="218"/>
      <c r="AR92" s="30">
        <f>SelectedInputs!AR154</f>
        <v>0</v>
      </c>
      <c r="AS92" s="30">
        <f>SelectedInputs!AS154</f>
        <v>0</v>
      </c>
      <c r="AT92" s="30">
        <f>SelectedInputs!AT154</f>
        <v>0</v>
      </c>
      <c r="AU92" s="30">
        <f>SelectedInputs!AU154</f>
        <v>0</v>
      </c>
      <c r="AV92" s="30">
        <f>SelectedInputs!AV154</f>
        <v>0</v>
      </c>
    </row>
    <row r="93" spans="1:48" ht="16.8">
      <c r="A93" s="82"/>
      <c r="B93" s="82"/>
      <c r="C93" s="82"/>
      <c r="D93" s="82"/>
      <c r="E93" s="82" t="s">
        <v>172</v>
      </c>
      <c r="F93" s="2"/>
      <c r="G93" s="2" t="s">
        <v>105</v>
      </c>
      <c r="H93" s="510" t="s">
        <v>173</v>
      </c>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30"/>
      <c r="AK93" s="30"/>
      <c r="AL93" s="30"/>
      <c r="AM93" s="30"/>
      <c r="AN93" s="30"/>
      <c r="AO93" s="30"/>
      <c r="AP93" s="30"/>
      <c r="AQ93" s="218"/>
      <c r="AR93" s="8">
        <f>SelectedInputs!AR155</f>
        <v>0</v>
      </c>
      <c r="AS93" s="8">
        <f>SelectedInputs!AS155</f>
        <v>0</v>
      </c>
      <c r="AT93" s="8">
        <f>SelectedInputs!AT155</f>
        <v>0</v>
      </c>
      <c r="AU93" s="8">
        <f>SelectedInputs!AU155</f>
        <v>0</v>
      </c>
      <c r="AV93" s="8">
        <f>SelectedInputs!AV155</f>
        <v>0</v>
      </c>
    </row>
    <row r="94" spans="1:48" ht="16.8">
      <c r="A94" s="82"/>
      <c r="B94" s="82"/>
      <c r="C94" s="82"/>
      <c r="D94" s="82"/>
      <c r="E94" s="82" t="s">
        <v>174</v>
      </c>
      <c r="F94" s="82"/>
      <c r="G94" s="82" t="s">
        <v>105</v>
      </c>
      <c r="H94" s="510" t="s">
        <v>175</v>
      </c>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30"/>
      <c r="AK94" s="30"/>
      <c r="AL94" s="30"/>
      <c r="AM94" s="30"/>
      <c r="AN94" s="30"/>
      <c r="AO94" s="30"/>
      <c r="AP94" s="30"/>
      <c r="AQ94" s="218"/>
      <c r="AR94" s="8">
        <f>SelectedInputs!AR156</f>
        <v>0</v>
      </c>
      <c r="AS94" s="8">
        <f>SelectedInputs!AS156</f>
        <v>0</v>
      </c>
      <c r="AT94" s="8">
        <f>SelectedInputs!AT156</f>
        <v>0</v>
      </c>
      <c r="AU94" s="8">
        <f>SelectedInputs!AU156</f>
        <v>0</v>
      </c>
      <c r="AV94" s="8">
        <f>SelectedInputs!AV156</f>
        <v>0</v>
      </c>
    </row>
    <row r="95" spans="1:48" ht="16.8">
      <c r="A95" s="82"/>
      <c r="B95" s="82"/>
      <c r="C95" s="82"/>
      <c r="D95" s="82"/>
      <c r="E95" s="182" t="s">
        <v>176</v>
      </c>
      <c r="F95" s="82"/>
      <c r="G95" s="82" t="s">
        <v>105</v>
      </c>
      <c r="H95" s="510"/>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30"/>
      <c r="AK95" s="30"/>
      <c r="AL95" s="30"/>
      <c r="AM95" s="30"/>
      <c r="AN95" s="30"/>
      <c r="AO95" s="30"/>
      <c r="AP95" s="30"/>
      <c r="AQ95" s="218"/>
      <c r="AR95" s="8">
        <f>SelectedInputs!AR157</f>
        <v>0</v>
      </c>
      <c r="AS95" s="8">
        <f>SelectedInputs!AS157</f>
        <v>0</v>
      </c>
      <c r="AT95" s="8">
        <f>SelectedInputs!AT157</f>
        <v>0</v>
      </c>
      <c r="AU95" s="8">
        <f>SelectedInputs!AU157</f>
        <v>0</v>
      </c>
      <c r="AV95" s="8">
        <f>SelectedInputs!AV157</f>
        <v>0</v>
      </c>
    </row>
    <row r="96" spans="1:48" ht="16.8">
      <c r="A96" s="82"/>
      <c r="B96" s="82"/>
      <c r="C96" s="82"/>
      <c r="D96" s="82"/>
      <c r="E96" s="182" t="s">
        <v>176</v>
      </c>
      <c r="F96" s="82"/>
      <c r="G96" s="82" t="s">
        <v>105</v>
      </c>
      <c r="H96" s="510"/>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30"/>
      <c r="AK96" s="30"/>
      <c r="AL96" s="30"/>
      <c r="AM96" s="30"/>
      <c r="AN96" s="30"/>
      <c r="AO96" s="30"/>
      <c r="AP96" s="30"/>
      <c r="AQ96" s="218"/>
      <c r="AR96" s="8">
        <f>SelectedInputs!AR158</f>
        <v>0</v>
      </c>
      <c r="AS96" s="8">
        <f>SelectedInputs!AS158</f>
        <v>0</v>
      </c>
      <c r="AT96" s="8">
        <f>SelectedInputs!AT158</f>
        <v>0</v>
      </c>
      <c r="AU96" s="8">
        <f>SelectedInputs!AU158</f>
        <v>0</v>
      </c>
      <c r="AV96" s="8">
        <f>SelectedInputs!AV158</f>
        <v>0</v>
      </c>
    </row>
    <row r="97" spans="1:53" ht="16.8">
      <c r="A97" s="82"/>
      <c r="B97" s="82"/>
      <c r="C97" s="82"/>
      <c r="D97" s="82"/>
      <c r="E97" s="13" t="s">
        <v>571</v>
      </c>
      <c r="F97" s="2"/>
      <c r="G97" s="2" t="s">
        <v>105</v>
      </c>
      <c r="H97" s="510"/>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30"/>
      <c r="AK97" s="30"/>
      <c r="AL97" s="30"/>
      <c r="AM97" s="30"/>
      <c r="AN97" s="30"/>
      <c r="AO97" s="30"/>
      <c r="AP97" s="30"/>
      <c r="AQ97" s="218"/>
      <c r="AR97" s="431">
        <f>SUM(AR83:AR91,AR93)-(AR92+AR94)+SUM(AR95:AR96)</f>
        <v>30.792802980543538</v>
      </c>
      <c r="AS97" s="431">
        <f>SUM(AS83:AS91,AS93)-(AS92+AS94)+SUM(AS95:AS96)</f>
        <v>22.687711474987438</v>
      </c>
      <c r="AT97" s="431">
        <f>SUM(AT83:AT91,AT93)-(AT92+AT94)+SUM(AT95:AT96)</f>
        <v>22.94411278997277</v>
      </c>
      <c r="AU97" s="431">
        <f>SUM(AU83:AU91,AU93)-(AU92+AU94)+SUM(AU95:AU96)</f>
        <v>22.97672845085949</v>
      </c>
      <c r="AV97" s="431">
        <f>SUM(AV83:AV91,AV93)-(AV92+AV94)+SUM(AV95:AV96)</f>
        <v>23.164483214351161</v>
      </c>
    </row>
    <row r="98" spans="1:53" ht="16.8">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147"/>
      <c r="AR98" s="82"/>
      <c r="AS98" s="82"/>
      <c r="AT98" s="82"/>
      <c r="AU98" s="82"/>
      <c r="AV98" s="82"/>
    </row>
    <row r="99" spans="1:53" ht="16.8">
      <c r="A99" s="2"/>
      <c r="B99" s="2"/>
      <c r="C99" s="28" t="s">
        <v>177</v>
      </c>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9"/>
      <c r="AR99" s="28"/>
      <c r="AS99" s="28"/>
      <c r="AT99" s="28"/>
      <c r="AU99" s="28"/>
      <c r="AV99" s="28"/>
    </row>
    <row r="100" spans="1:53" ht="16.8">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147"/>
      <c r="AR100" s="82"/>
      <c r="AS100" s="82"/>
      <c r="AT100" s="82"/>
      <c r="AU100" s="82"/>
      <c r="AV100" s="82"/>
    </row>
    <row r="101" spans="1:53" s="82" customFormat="1" ht="16.8">
      <c r="E101" s="82" t="s">
        <v>178</v>
      </c>
      <c r="G101" s="82" t="s">
        <v>105</v>
      </c>
      <c r="H101" s="82" t="s">
        <v>179</v>
      </c>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184"/>
      <c r="AK101" s="184"/>
      <c r="AL101" s="184"/>
      <c r="AM101" s="184"/>
      <c r="AN101" s="184"/>
      <c r="AO101" s="184"/>
      <c r="AP101" s="184"/>
      <c r="AQ101" s="243"/>
      <c r="AR101" s="465">
        <f>SelectedInputs!AR162</f>
        <v>0.31988791482105217</v>
      </c>
      <c r="AS101" s="465">
        <f>SelectedInputs!AS162</f>
        <v>0.31988791482105217</v>
      </c>
      <c r="AT101" s="465">
        <f>SelectedInputs!AT162</f>
        <v>0.31988791482105217</v>
      </c>
      <c r="AU101" s="465">
        <f>SelectedInputs!AU162</f>
        <v>0.31988791482105217</v>
      </c>
      <c r="AV101" s="465">
        <f>SelectedInputs!AV162</f>
        <v>0.31988791482105217</v>
      </c>
      <c r="AW101" s="184"/>
      <c r="AX101" s="184"/>
      <c r="AY101" s="184"/>
      <c r="AZ101" s="184"/>
      <c r="BA101" s="184"/>
    </row>
    <row r="102" spans="1:53" s="82" customFormat="1" ht="16.8">
      <c r="E102" s="82" t="s">
        <v>180</v>
      </c>
      <c r="G102" s="82" t="s">
        <v>105</v>
      </c>
      <c r="H102" s="82" t="s">
        <v>181</v>
      </c>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184"/>
      <c r="AK102" s="184"/>
      <c r="AL102" s="184"/>
      <c r="AM102" s="184"/>
      <c r="AN102" s="184"/>
      <c r="AO102" s="184"/>
      <c r="AP102" s="184"/>
      <c r="AQ102" s="243"/>
      <c r="AR102" s="465">
        <f>SelectedInputs!AR163</f>
        <v>0.58916340000000411</v>
      </c>
      <c r="AS102" s="465">
        <f>SelectedInputs!AS163</f>
        <v>0.58916340000000411</v>
      </c>
      <c r="AT102" s="465">
        <f>SelectedInputs!AT163</f>
        <v>0.58916340000000411</v>
      </c>
      <c r="AU102" s="465">
        <f>SelectedInputs!AU163</f>
        <v>0.58916340000000411</v>
      </c>
      <c r="AV102" s="465">
        <f>SelectedInputs!AV163</f>
        <v>0.58916340000000411</v>
      </c>
      <c r="AW102" s="184"/>
      <c r="AX102" s="184"/>
      <c r="AY102" s="184"/>
      <c r="AZ102" s="184"/>
      <c r="BA102" s="184"/>
    </row>
    <row r="103" spans="1:53" s="82" customFormat="1" ht="16.8">
      <c r="E103" s="82" t="s">
        <v>182</v>
      </c>
      <c r="G103" s="82" t="s">
        <v>105</v>
      </c>
      <c r="H103" s="82" t="s">
        <v>183</v>
      </c>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184"/>
      <c r="AK103" s="184"/>
      <c r="AL103" s="184"/>
      <c r="AM103" s="184"/>
      <c r="AN103" s="184"/>
      <c r="AO103" s="184"/>
      <c r="AP103" s="184"/>
      <c r="AQ103" s="243"/>
      <c r="AR103" s="465">
        <f>SelectedInputs!AR164</f>
        <v>-0.37465443029086387</v>
      </c>
      <c r="AS103" s="465">
        <f>SelectedInputs!AS164</f>
        <v>-0.40970943029086326</v>
      </c>
      <c r="AT103" s="465">
        <f>SelectedInputs!AT164</f>
        <v>-0.44545943029086377</v>
      </c>
      <c r="AU103" s="465">
        <f>SelectedInputs!AU164</f>
        <v>-0.4783294302908635</v>
      </c>
      <c r="AV103" s="465">
        <f>SelectedInputs!AV164</f>
        <v>-0.51407943029086323</v>
      </c>
      <c r="AW103" s="184"/>
      <c r="AX103" s="184"/>
      <c r="AY103" s="184"/>
      <c r="AZ103" s="184"/>
      <c r="BA103" s="184"/>
    </row>
    <row r="104" spans="1:53" s="82" customFormat="1" ht="16.8">
      <c r="E104" s="82" t="s">
        <v>184</v>
      </c>
      <c r="G104" s="82" t="s">
        <v>105</v>
      </c>
      <c r="H104" s="82" t="s">
        <v>185</v>
      </c>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184"/>
      <c r="AK104" s="184"/>
      <c r="AL104" s="184"/>
      <c r="AM104" s="184"/>
      <c r="AN104" s="184"/>
      <c r="AO104" s="184"/>
      <c r="AP104" s="184"/>
      <c r="AQ104" s="243"/>
      <c r="AR104" s="465">
        <f>SelectedInputs!AR165</f>
        <v>0</v>
      </c>
      <c r="AS104" s="465">
        <f>SelectedInputs!AS165</f>
        <v>0</v>
      </c>
      <c r="AT104" s="465">
        <f>SelectedInputs!AT165</f>
        <v>0</v>
      </c>
      <c r="AU104" s="465">
        <f>SelectedInputs!AU165</f>
        <v>0</v>
      </c>
      <c r="AV104" s="465">
        <f>SelectedInputs!AV165</f>
        <v>0</v>
      </c>
      <c r="AW104" s="184"/>
      <c r="AX104" s="184"/>
      <c r="AY104" s="184"/>
      <c r="AZ104" s="184"/>
      <c r="BA104" s="184"/>
    </row>
    <row r="105" spans="1:53" s="82" customFormat="1" ht="16.8">
      <c r="E105" s="82" t="s">
        <v>186</v>
      </c>
      <c r="G105" s="82" t="s">
        <v>105</v>
      </c>
      <c r="H105" s="82" t="s">
        <v>187</v>
      </c>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184"/>
      <c r="AK105" s="184"/>
      <c r="AL105" s="184"/>
      <c r="AM105" s="184"/>
      <c r="AN105" s="184"/>
      <c r="AO105" s="184"/>
      <c r="AP105" s="184"/>
      <c r="AQ105" s="243"/>
      <c r="AR105" s="465">
        <f>SelectedInputs!AR166</f>
        <v>0</v>
      </c>
      <c r="AS105" s="465">
        <f>SelectedInputs!AS166</f>
        <v>0</v>
      </c>
      <c r="AT105" s="465">
        <f>SelectedInputs!AT166</f>
        <v>0</v>
      </c>
      <c r="AU105" s="465">
        <f>SelectedInputs!AU166</f>
        <v>0</v>
      </c>
      <c r="AV105" s="465">
        <f>SelectedInputs!AV166</f>
        <v>0</v>
      </c>
      <c r="AW105" s="184"/>
      <c r="AX105" s="184"/>
      <c r="AY105" s="184"/>
      <c r="AZ105" s="184"/>
      <c r="BA105" s="184"/>
    </row>
    <row r="106" spans="1:53" s="82" customFormat="1" ht="16.8">
      <c r="E106" s="82" t="s">
        <v>188</v>
      </c>
      <c r="G106" s="82" t="s">
        <v>105</v>
      </c>
      <c r="H106" s="82" t="s">
        <v>189</v>
      </c>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184"/>
      <c r="AK106" s="184"/>
      <c r="AL106" s="184"/>
      <c r="AM106" s="184"/>
      <c r="AN106" s="184"/>
      <c r="AO106" s="184"/>
      <c r="AP106" s="184"/>
      <c r="AQ106" s="243"/>
      <c r="AR106" s="465">
        <f>SelectedInputs!AR167</f>
        <v>0</v>
      </c>
      <c r="AS106" s="465">
        <f>SelectedInputs!AS167</f>
        <v>0</v>
      </c>
      <c r="AT106" s="465">
        <f>SelectedInputs!AT167</f>
        <v>0</v>
      </c>
      <c r="AU106" s="465">
        <f>SelectedInputs!AU167</f>
        <v>0</v>
      </c>
      <c r="AV106" s="465">
        <f>SelectedInputs!AV167</f>
        <v>0</v>
      </c>
      <c r="AW106" s="184"/>
      <c r="AX106" s="184"/>
      <c r="AY106" s="184"/>
      <c r="AZ106" s="184"/>
      <c r="BA106" s="184"/>
    </row>
    <row r="107" spans="1:53" s="82" customFormat="1" ht="16.8">
      <c r="E107" s="82" t="s">
        <v>190</v>
      </c>
      <c r="G107" s="82" t="s">
        <v>105</v>
      </c>
      <c r="H107" s="82" t="s">
        <v>191</v>
      </c>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184"/>
      <c r="AK107" s="184"/>
      <c r="AL107" s="184"/>
      <c r="AM107" s="184"/>
      <c r="AN107" s="184"/>
      <c r="AO107" s="184"/>
      <c r="AP107" s="184"/>
      <c r="AQ107" s="243"/>
      <c r="AR107" s="465">
        <f>SelectedInputs!AR168</f>
        <v>0</v>
      </c>
      <c r="AS107" s="465">
        <f>SelectedInputs!AS168</f>
        <v>0</v>
      </c>
      <c r="AT107" s="465">
        <f>SelectedInputs!AT168</f>
        <v>0</v>
      </c>
      <c r="AU107" s="465">
        <f>SelectedInputs!AU168</f>
        <v>0</v>
      </c>
      <c r="AV107" s="465">
        <f>SelectedInputs!AV168</f>
        <v>0</v>
      </c>
      <c r="AW107" s="184"/>
      <c r="AX107" s="184"/>
      <c r="AY107" s="184"/>
      <c r="AZ107" s="184"/>
      <c r="BA107" s="184"/>
    </row>
    <row r="108" spans="1:53" s="82" customFormat="1" ht="16.8">
      <c r="E108" s="82" t="s">
        <v>192</v>
      </c>
      <c r="G108" s="82" t="s">
        <v>105</v>
      </c>
      <c r="H108" s="82" t="s">
        <v>193</v>
      </c>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184"/>
      <c r="AK108" s="184"/>
      <c r="AL108" s="184"/>
      <c r="AM108" s="184"/>
      <c r="AN108" s="184"/>
      <c r="AO108" s="184"/>
      <c r="AP108" s="184"/>
      <c r="AQ108" s="243"/>
      <c r="AR108" s="465">
        <f>SelectedInputs!AR169</f>
        <v>0</v>
      </c>
      <c r="AS108" s="465">
        <f>SelectedInputs!AS169</f>
        <v>0</v>
      </c>
      <c r="AT108" s="465">
        <f>SelectedInputs!AT169</f>
        <v>0</v>
      </c>
      <c r="AU108" s="465">
        <f>SelectedInputs!AU169</f>
        <v>0</v>
      </c>
      <c r="AV108" s="465">
        <f>SelectedInputs!AV169</f>
        <v>0</v>
      </c>
      <c r="AW108" s="184"/>
      <c r="AX108" s="184"/>
      <c r="AY108" s="184"/>
      <c r="AZ108" s="184"/>
      <c r="BA108" s="184"/>
    </row>
    <row r="109" spans="1:53" s="82" customFormat="1" ht="16.8">
      <c r="E109" s="182" t="s">
        <v>176</v>
      </c>
      <c r="G109" s="82" t="s">
        <v>105</v>
      </c>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184"/>
      <c r="AK109" s="184"/>
      <c r="AL109" s="184"/>
      <c r="AM109" s="184"/>
      <c r="AN109" s="184"/>
      <c r="AO109" s="184"/>
      <c r="AP109" s="184"/>
      <c r="AQ109" s="243"/>
      <c r="AR109" s="465">
        <f>SelectedInputs!AR170</f>
        <v>0</v>
      </c>
      <c r="AS109" s="465">
        <f>SelectedInputs!AS170</f>
        <v>0</v>
      </c>
      <c r="AT109" s="465">
        <f>SelectedInputs!AT170</f>
        <v>0</v>
      </c>
      <c r="AU109" s="465">
        <f>SelectedInputs!AU170</f>
        <v>0</v>
      </c>
      <c r="AV109" s="465">
        <f>SelectedInputs!AV170</f>
        <v>0</v>
      </c>
      <c r="AW109" s="184"/>
      <c r="AX109" s="184"/>
      <c r="AY109" s="184"/>
      <c r="AZ109" s="184"/>
      <c r="BA109" s="184"/>
    </row>
    <row r="110" spans="1:53" s="82" customFormat="1" ht="16.8">
      <c r="E110" s="182" t="s">
        <v>176</v>
      </c>
      <c r="G110" s="82" t="s">
        <v>105</v>
      </c>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184"/>
      <c r="AK110" s="184"/>
      <c r="AL110" s="184"/>
      <c r="AM110" s="184"/>
      <c r="AN110" s="184"/>
      <c r="AO110" s="184"/>
      <c r="AP110" s="184"/>
      <c r="AQ110" s="243"/>
      <c r="AR110" s="465">
        <f>SelectedInputs!AR171</f>
        <v>0</v>
      </c>
      <c r="AS110" s="465">
        <f>SelectedInputs!AS171</f>
        <v>0</v>
      </c>
      <c r="AT110" s="465">
        <f>SelectedInputs!AT171</f>
        <v>0</v>
      </c>
      <c r="AU110" s="465">
        <f>SelectedInputs!AU171</f>
        <v>0</v>
      </c>
      <c r="AV110" s="465">
        <f>SelectedInputs!AV171</f>
        <v>0</v>
      </c>
      <c r="AW110" s="184"/>
      <c r="AX110" s="184"/>
      <c r="AY110" s="184"/>
      <c r="AZ110" s="184"/>
      <c r="BA110" s="184"/>
    </row>
    <row r="111" spans="1:53" s="82" customFormat="1" ht="16.8">
      <c r="E111" s="82" t="s">
        <v>572</v>
      </c>
      <c r="G111" s="82" t="s">
        <v>105</v>
      </c>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184"/>
      <c r="AK111" s="184"/>
      <c r="AL111" s="184"/>
      <c r="AM111" s="184"/>
      <c r="AN111" s="184"/>
      <c r="AO111" s="184"/>
      <c r="AP111" s="184"/>
      <c r="AQ111" s="243"/>
      <c r="AR111" s="466">
        <f>SUM(AR101:AR110)</f>
        <v>0.53439688453019241</v>
      </c>
      <c r="AS111" s="467">
        <f>SUM(AS101:AS110)</f>
        <v>0.49934188453019301</v>
      </c>
      <c r="AT111" s="467">
        <f>SUM(AT101:AT110)</f>
        <v>0.46359188453019251</v>
      </c>
      <c r="AU111" s="467">
        <f>SUM(AU101:AU110)</f>
        <v>0.43072188453019278</v>
      </c>
      <c r="AV111" s="467">
        <f>SUM(AV101:AV110)</f>
        <v>0.39497188453019305</v>
      </c>
      <c r="AW111" s="184"/>
      <c r="AX111" s="184"/>
      <c r="AY111" s="184"/>
      <c r="AZ111" s="184"/>
      <c r="BA111" s="184"/>
    </row>
    <row r="112" spans="1:53" s="82" customFormat="1" ht="16.8">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184"/>
      <c r="AK112" s="184"/>
      <c r="AL112" s="184"/>
      <c r="AM112" s="184"/>
      <c r="AN112" s="184"/>
      <c r="AO112" s="184"/>
      <c r="AP112" s="184"/>
      <c r="AQ112" s="243"/>
      <c r="AR112" s="145"/>
      <c r="AS112" s="184"/>
      <c r="AT112" s="184"/>
      <c r="AU112" s="184"/>
      <c r="AV112" s="184"/>
      <c r="AW112" s="184"/>
      <c r="AX112" s="184"/>
      <c r="AY112" s="184"/>
      <c r="AZ112" s="184"/>
      <c r="BA112" s="184"/>
    </row>
    <row r="113" spans="1:48" ht="16.8">
      <c r="A113" s="82"/>
      <c r="B113" s="2"/>
      <c r="C113" s="82"/>
      <c r="D113" s="82"/>
      <c r="E113" s="82" t="s">
        <v>194</v>
      </c>
      <c r="F113" s="82"/>
      <c r="G113" s="82" t="s">
        <v>105</v>
      </c>
      <c r="H113" s="82" t="s">
        <v>195</v>
      </c>
      <c r="I113" s="8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57"/>
      <c r="AR113" s="30">
        <f>SelectedInputs!AR173</f>
        <v>0.69</v>
      </c>
      <c r="AS113" s="30">
        <f>SelectedInputs!AS173</f>
        <v>0</v>
      </c>
      <c r="AT113" s="30">
        <f>SelectedInputs!AT173</f>
        <v>0</v>
      </c>
      <c r="AU113" s="30">
        <f>SelectedInputs!AU173</f>
        <v>0</v>
      </c>
      <c r="AV113" s="30">
        <f>SelectedInputs!AV173</f>
        <v>0</v>
      </c>
    </row>
    <row r="114" spans="1:48" ht="16.8">
      <c r="A114" s="82"/>
      <c r="B114" s="82"/>
      <c r="C114" s="82"/>
      <c r="D114" s="82"/>
      <c r="E114" s="82"/>
      <c r="F114" s="82"/>
      <c r="G114" s="7"/>
      <c r="H114" s="82"/>
      <c r="I114" s="128"/>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57"/>
      <c r="AR114" s="30"/>
      <c r="AS114" s="30"/>
      <c r="AT114" s="30"/>
      <c r="AU114" s="30"/>
      <c r="AV114" s="30"/>
    </row>
    <row r="115" spans="1:48" ht="16.8">
      <c r="A115" s="2"/>
      <c r="B115" s="2"/>
      <c r="C115" s="28" t="s">
        <v>3</v>
      </c>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9"/>
      <c r="AR115" s="28"/>
      <c r="AS115" s="28"/>
      <c r="AT115" s="28"/>
      <c r="AU115" s="28"/>
      <c r="AV115" s="28"/>
    </row>
    <row r="116" spans="1:48" ht="16.8">
      <c r="A116" s="82"/>
      <c r="B116" s="82"/>
      <c r="C116" s="82"/>
      <c r="D116" s="82"/>
      <c r="E116" s="82"/>
      <c r="F116" s="82"/>
      <c r="G116" s="82"/>
      <c r="H116" s="82"/>
      <c r="I116" s="278" t="s">
        <v>573</v>
      </c>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57"/>
      <c r="AR116" s="30"/>
      <c r="AS116" s="30"/>
      <c r="AT116" s="30"/>
      <c r="AU116" s="30"/>
      <c r="AV116" s="30"/>
    </row>
    <row r="117" spans="1:48" ht="16.8">
      <c r="A117" s="94"/>
      <c r="B117" s="2"/>
      <c r="C117" s="194"/>
      <c r="D117" s="82"/>
      <c r="E117" s="13" t="s">
        <v>196</v>
      </c>
      <c r="F117" s="2"/>
      <c r="G117" s="2" t="s">
        <v>105</v>
      </c>
      <c r="H117" s="82" t="s">
        <v>197</v>
      </c>
      <c r="I117" s="262">
        <f>SelectedInputs!AR184</f>
        <v>1.111111</v>
      </c>
      <c r="J117" s="194"/>
      <c r="K117" s="194"/>
      <c r="L117" s="194"/>
      <c r="M117" s="194"/>
      <c r="N117" s="194"/>
      <c r="O117" s="194"/>
      <c r="P117" s="194"/>
      <c r="Q117" s="194"/>
      <c r="R117" s="194"/>
      <c r="S117" s="194"/>
      <c r="T117" s="194"/>
      <c r="U117" s="194"/>
      <c r="V117" s="194"/>
      <c r="W117" s="194"/>
      <c r="X117" s="194"/>
      <c r="Y117" s="194"/>
      <c r="Z117" s="194"/>
      <c r="AA117" s="194"/>
      <c r="AB117" s="194"/>
      <c r="AC117" s="194"/>
      <c r="AD117" s="194"/>
      <c r="AE117" s="194"/>
      <c r="AF117" s="194"/>
      <c r="AG117" s="194"/>
      <c r="AH117" s="194"/>
      <c r="AI117" s="194"/>
      <c r="AJ117" s="194"/>
      <c r="AK117" s="194"/>
      <c r="AL117" s="194"/>
      <c r="AM117" s="194"/>
      <c r="AN117" s="194"/>
      <c r="AO117" s="194"/>
      <c r="AP117" s="194"/>
      <c r="AQ117" s="189"/>
      <c r="AR117" s="7">
        <f>SelectedInputs!AR177</f>
        <v>0.56480262951973137</v>
      </c>
      <c r="AS117" s="7">
        <f>SelectedInputs!AS177</f>
        <v>0.56480262951973137</v>
      </c>
      <c r="AT117" s="7">
        <f>SelectedInputs!AT177</f>
        <v>0.56480262951973137</v>
      </c>
      <c r="AU117" s="7">
        <f>SelectedInputs!AU177</f>
        <v>0.56480262951973137</v>
      </c>
      <c r="AV117" s="7">
        <f>SelectedInputs!AV177</f>
        <v>0.54078948192107434</v>
      </c>
    </row>
    <row r="118" spans="1:48" ht="16.8">
      <c r="A118" s="94"/>
      <c r="B118" s="2"/>
      <c r="C118" s="194"/>
      <c r="D118" s="82"/>
      <c r="E118" s="82" t="s">
        <v>198</v>
      </c>
      <c r="F118" s="2"/>
      <c r="G118" s="2" t="s">
        <v>105</v>
      </c>
      <c r="H118" s="82" t="s">
        <v>199</v>
      </c>
      <c r="I118" s="262">
        <f>SelectedInputs!AR185</f>
        <v>1.111111</v>
      </c>
      <c r="J118" s="194"/>
      <c r="K118" s="194"/>
      <c r="L118" s="194"/>
      <c r="M118" s="194"/>
      <c r="N118" s="194"/>
      <c r="O118" s="194"/>
      <c r="P118" s="194"/>
      <c r="Q118" s="194"/>
      <c r="R118" s="194"/>
      <c r="S118" s="194"/>
      <c r="T118" s="194"/>
      <c r="U118" s="194"/>
      <c r="V118" s="194"/>
      <c r="W118" s="194"/>
      <c r="X118" s="194"/>
      <c r="Y118" s="194"/>
      <c r="Z118" s="194"/>
      <c r="AA118" s="194"/>
      <c r="AB118" s="194"/>
      <c r="AC118" s="194"/>
      <c r="AD118" s="194"/>
      <c r="AE118" s="194"/>
      <c r="AF118" s="194"/>
      <c r="AG118" s="194"/>
      <c r="AH118" s="194"/>
      <c r="AI118" s="194"/>
      <c r="AJ118" s="194"/>
      <c r="AK118" s="194"/>
      <c r="AL118" s="194"/>
      <c r="AM118" s="194"/>
      <c r="AN118" s="194"/>
      <c r="AO118" s="194"/>
      <c r="AP118" s="194"/>
      <c r="AQ118" s="189"/>
      <c r="AR118" s="7">
        <f>SelectedInputs!AR178</f>
        <v>0</v>
      </c>
      <c r="AS118" s="7">
        <f>SelectedInputs!AS178</f>
        <v>0</v>
      </c>
      <c r="AT118" s="7">
        <f>SelectedInputs!AT178</f>
        <v>0</v>
      </c>
      <c r="AU118" s="7">
        <f>SelectedInputs!AU178</f>
        <v>0</v>
      </c>
      <c r="AV118" s="7">
        <f>SelectedInputs!AV178</f>
        <v>0</v>
      </c>
    </row>
    <row r="119" spans="1:48" ht="16.8">
      <c r="A119" s="94"/>
      <c r="B119" s="2"/>
      <c r="C119" s="194"/>
      <c r="D119" s="82"/>
      <c r="E119" s="82" t="s">
        <v>200</v>
      </c>
      <c r="F119" s="2"/>
      <c r="G119" s="2" t="s">
        <v>105</v>
      </c>
      <c r="H119" s="82" t="s">
        <v>201</v>
      </c>
      <c r="I119" s="262">
        <f>SelectedInputs!AR186</f>
        <v>1.111111</v>
      </c>
      <c r="J119" s="194"/>
      <c r="K119" s="194"/>
      <c r="L119" s="194"/>
      <c r="M119" s="194"/>
      <c r="N119" s="194"/>
      <c r="O119" s="194"/>
      <c r="P119" s="194"/>
      <c r="Q119" s="194"/>
      <c r="R119" s="194"/>
      <c r="S119" s="194"/>
      <c r="T119" s="194"/>
      <c r="U119" s="194"/>
      <c r="V119" s="194"/>
      <c r="W119" s="194"/>
      <c r="X119" s="194"/>
      <c r="Y119" s="194"/>
      <c r="Z119" s="194"/>
      <c r="AA119" s="194"/>
      <c r="AB119" s="194"/>
      <c r="AC119" s="194"/>
      <c r="AD119" s="194"/>
      <c r="AE119" s="194"/>
      <c r="AF119" s="194"/>
      <c r="AG119" s="194"/>
      <c r="AH119" s="194"/>
      <c r="AI119" s="194"/>
      <c r="AJ119" s="194"/>
      <c r="AK119" s="194"/>
      <c r="AL119" s="194"/>
      <c r="AM119" s="194"/>
      <c r="AN119" s="194"/>
      <c r="AO119" s="194"/>
      <c r="AP119" s="194"/>
      <c r="AQ119" s="189"/>
      <c r="AR119" s="7">
        <f>SelectedInputs!AR179</f>
        <v>0</v>
      </c>
      <c r="AS119" s="7">
        <f>SelectedInputs!AS179</f>
        <v>0</v>
      </c>
      <c r="AT119" s="7">
        <f>SelectedInputs!AT179</f>
        <v>0</v>
      </c>
      <c r="AU119" s="7">
        <f>SelectedInputs!AU179</f>
        <v>0</v>
      </c>
      <c r="AV119" s="7">
        <f>SelectedInputs!AV179</f>
        <v>0</v>
      </c>
    </row>
    <row r="120" spans="1:48" ht="16.8">
      <c r="A120" s="94"/>
      <c r="B120" s="2"/>
      <c r="C120" s="194"/>
      <c r="D120" s="82"/>
      <c r="E120" s="82" t="s">
        <v>202</v>
      </c>
      <c r="F120" s="2"/>
      <c r="G120" s="2" t="s">
        <v>105</v>
      </c>
      <c r="H120" s="82" t="s">
        <v>203</v>
      </c>
      <c r="I120" s="262"/>
      <c r="J120" s="194"/>
      <c r="K120" s="194"/>
      <c r="L120" s="194"/>
      <c r="M120" s="194"/>
      <c r="N120" s="194"/>
      <c r="O120" s="194"/>
      <c r="P120" s="194"/>
      <c r="Q120" s="194"/>
      <c r="R120" s="194"/>
      <c r="S120" s="194"/>
      <c r="T120" s="194"/>
      <c r="U120" s="194"/>
      <c r="V120" s="194"/>
      <c r="W120" s="194"/>
      <c r="X120" s="194"/>
      <c r="Y120" s="194"/>
      <c r="Z120" s="194"/>
      <c r="AA120" s="194"/>
      <c r="AB120" s="194"/>
      <c r="AC120" s="194"/>
      <c r="AD120" s="194"/>
      <c r="AE120" s="194"/>
      <c r="AF120" s="194"/>
      <c r="AG120" s="194"/>
      <c r="AH120" s="194"/>
      <c r="AI120" s="194"/>
      <c r="AJ120" s="194"/>
      <c r="AK120" s="194"/>
      <c r="AL120" s="194"/>
      <c r="AM120" s="194"/>
      <c r="AN120" s="194"/>
      <c r="AO120" s="194"/>
      <c r="AP120" s="194"/>
      <c r="AQ120" s="189"/>
      <c r="AR120" s="7">
        <f>SelectedInputs!AR180</f>
        <v>0</v>
      </c>
      <c r="AS120" s="7">
        <f>SelectedInputs!AS180</f>
        <v>0</v>
      </c>
      <c r="AT120" s="7">
        <f>SelectedInputs!AT180</f>
        <v>0</v>
      </c>
      <c r="AU120" s="7">
        <f>SelectedInputs!AU180</f>
        <v>0</v>
      </c>
      <c r="AV120" s="7">
        <f>SelectedInputs!AV180</f>
        <v>0</v>
      </c>
    </row>
    <row r="121" spans="1:48" ht="16.8">
      <c r="A121" s="94"/>
      <c r="B121" s="2"/>
      <c r="C121" s="194"/>
      <c r="D121" s="82"/>
      <c r="E121" s="2" t="s">
        <v>204</v>
      </c>
      <c r="F121" s="82"/>
      <c r="G121" s="2" t="s">
        <v>105</v>
      </c>
      <c r="H121" s="82" t="s">
        <v>205</v>
      </c>
      <c r="I121" s="30"/>
      <c r="J121" s="194"/>
      <c r="K121" s="194"/>
      <c r="L121" s="194"/>
      <c r="M121" s="194"/>
      <c r="N121" s="194"/>
      <c r="O121" s="194"/>
      <c r="P121" s="194"/>
      <c r="Q121" s="194"/>
      <c r="R121" s="194"/>
      <c r="S121" s="194"/>
      <c r="T121" s="194"/>
      <c r="U121" s="194"/>
      <c r="V121" s="194"/>
      <c r="W121" s="194"/>
      <c r="X121" s="194"/>
      <c r="Y121" s="194"/>
      <c r="Z121" s="194"/>
      <c r="AA121" s="194"/>
      <c r="AB121" s="194"/>
      <c r="AC121" s="194"/>
      <c r="AD121" s="194"/>
      <c r="AE121" s="194"/>
      <c r="AF121" s="194"/>
      <c r="AG121" s="194"/>
      <c r="AH121" s="194"/>
      <c r="AI121" s="194"/>
      <c r="AJ121" s="194"/>
      <c r="AK121" s="194"/>
      <c r="AL121" s="194"/>
      <c r="AM121" s="194"/>
      <c r="AN121" s="194"/>
      <c r="AO121" s="194"/>
      <c r="AP121" s="194"/>
      <c r="AQ121" s="189"/>
      <c r="AR121" s="30">
        <f>SelectedInputs!AR181</f>
        <v>0</v>
      </c>
      <c r="AS121" s="30">
        <f>SelectedInputs!AS181</f>
        <v>0</v>
      </c>
      <c r="AT121" s="30">
        <f>SelectedInputs!AT181</f>
        <v>0</v>
      </c>
      <c r="AU121" s="30">
        <f>SelectedInputs!AU181</f>
        <v>0</v>
      </c>
      <c r="AV121" s="30">
        <f>SelectedInputs!AV181</f>
        <v>0</v>
      </c>
    </row>
    <row r="122" spans="1:48" ht="16.8">
      <c r="A122" s="94"/>
      <c r="B122" s="2"/>
      <c r="C122" s="194"/>
      <c r="D122" s="82"/>
      <c r="E122" s="2" t="s">
        <v>206</v>
      </c>
      <c r="F122" s="82"/>
      <c r="G122" s="2" t="s">
        <v>105</v>
      </c>
      <c r="H122" s="82" t="s">
        <v>207</v>
      </c>
      <c r="I122" s="30"/>
      <c r="J122" s="194"/>
      <c r="K122" s="194"/>
      <c r="L122" s="194"/>
      <c r="M122" s="194"/>
      <c r="N122" s="194"/>
      <c r="O122" s="194"/>
      <c r="P122" s="194"/>
      <c r="Q122" s="194"/>
      <c r="R122" s="194"/>
      <c r="S122" s="194"/>
      <c r="T122" s="194"/>
      <c r="U122" s="194"/>
      <c r="V122" s="194"/>
      <c r="W122" s="194"/>
      <c r="X122" s="194"/>
      <c r="Y122" s="194"/>
      <c r="Z122" s="194"/>
      <c r="AA122" s="194"/>
      <c r="AB122" s="194"/>
      <c r="AC122" s="194"/>
      <c r="AD122" s="194"/>
      <c r="AE122" s="194"/>
      <c r="AF122" s="194"/>
      <c r="AG122" s="194"/>
      <c r="AH122" s="194"/>
      <c r="AI122" s="194"/>
      <c r="AJ122" s="194"/>
      <c r="AK122" s="194"/>
      <c r="AL122" s="194"/>
      <c r="AM122" s="194"/>
      <c r="AN122" s="194"/>
      <c r="AO122" s="194"/>
      <c r="AP122" s="194"/>
      <c r="AQ122" s="189"/>
      <c r="AR122" s="30">
        <f>SelectedInputs!AR182</f>
        <v>0</v>
      </c>
      <c r="AS122" s="30">
        <f>SelectedInputs!AS182</f>
        <v>0</v>
      </c>
      <c r="AT122" s="30">
        <f>SelectedInputs!AT182</f>
        <v>0</v>
      </c>
      <c r="AU122" s="30">
        <f>SelectedInputs!AU182</f>
        <v>0</v>
      </c>
      <c r="AV122" s="30">
        <f>SelectedInputs!AV182</f>
        <v>0</v>
      </c>
    </row>
    <row r="123" spans="1:48" ht="16.8">
      <c r="A123" s="94"/>
      <c r="B123" s="2"/>
      <c r="C123" s="194"/>
      <c r="D123" s="194"/>
      <c r="E123" s="13" t="s">
        <v>574</v>
      </c>
      <c r="F123" s="2"/>
      <c r="G123" s="2" t="s">
        <v>105</v>
      </c>
      <c r="H123" s="2"/>
      <c r="I123" s="30"/>
      <c r="J123" s="194"/>
      <c r="K123" s="194"/>
      <c r="L123" s="194"/>
      <c r="M123" s="194"/>
      <c r="N123" s="194"/>
      <c r="O123" s="194"/>
      <c r="P123" s="194"/>
      <c r="Q123" s="194"/>
      <c r="R123" s="194"/>
      <c r="S123" s="194"/>
      <c r="T123" s="194"/>
      <c r="U123" s="194"/>
      <c r="V123" s="194"/>
      <c r="W123" s="194"/>
      <c r="X123" s="194"/>
      <c r="Y123" s="194"/>
      <c r="Z123" s="194"/>
      <c r="AA123" s="194"/>
      <c r="AB123" s="194"/>
      <c r="AC123" s="194"/>
      <c r="AD123" s="194"/>
      <c r="AE123" s="194"/>
      <c r="AF123" s="194"/>
      <c r="AG123" s="194"/>
      <c r="AH123" s="194"/>
      <c r="AI123" s="194"/>
      <c r="AJ123" s="194"/>
      <c r="AK123" s="194"/>
      <c r="AL123" s="194"/>
      <c r="AM123" s="194"/>
      <c r="AN123" s="194"/>
      <c r="AO123" s="194"/>
      <c r="AP123" s="194"/>
      <c r="AQ123" s="189"/>
      <c r="AR123" s="525">
        <f>SUM(AR117:AR122)</f>
        <v>0.56480262951973137</v>
      </c>
      <c r="AS123" s="526">
        <f>SUM(AS117:AS122)</f>
        <v>0.56480262951973137</v>
      </c>
      <c r="AT123" s="526">
        <f>SUM(AT117:AT122)</f>
        <v>0.56480262951973137</v>
      </c>
      <c r="AU123" s="526">
        <f>SUM(AU117:AU122)</f>
        <v>0.56480262951973137</v>
      </c>
      <c r="AV123" s="526">
        <f>SUM(AV117:AV122)</f>
        <v>0.54078948192107434</v>
      </c>
    </row>
    <row r="124" spans="1:48" ht="16.8">
      <c r="A124" s="94"/>
      <c r="B124" s="2"/>
      <c r="C124" s="194"/>
      <c r="D124" s="194"/>
      <c r="E124" s="13" t="s">
        <v>575</v>
      </c>
      <c r="F124" s="2"/>
      <c r="G124" s="2" t="s">
        <v>105</v>
      </c>
      <c r="H124" s="2"/>
      <c r="I124" s="30"/>
      <c r="J124" s="194"/>
      <c r="K124" s="194"/>
      <c r="L124" s="194"/>
      <c r="M124" s="194"/>
      <c r="N124" s="194"/>
      <c r="O124" s="194"/>
      <c r="P124" s="194"/>
      <c r="Q124" s="194"/>
      <c r="R124" s="194"/>
      <c r="S124" s="194"/>
      <c r="T124" s="194"/>
      <c r="U124" s="194"/>
      <c r="V124" s="194"/>
      <c r="W124" s="194"/>
      <c r="X124" s="194"/>
      <c r="Y124" s="194"/>
      <c r="Z124" s="194"/>
      <c r="AA124" s="194"/>
      <c r="AB124" s="194"/>
      <c r="AC124" s="194"/>
      <c r="AD124" s="194"/>
      <c r="AE124" s="194"/>
      <c r="AF124" s="194"/>
      <c r="AG124" s="194"/>
      <c r="AH124" s="194"/>
      <c r="AI124" s="194"/>
      <c r="AJ124" s="194"/>
      <c r="AK124" s="194"/>
      <c r="AL124" s="194"/>
      <c r="AM124" s="194"/>
      <c r="AN124" s="194"/>
      <c r="AO124" s="194"/>
      <c r="AP124" s="194"/>
      <c r="AQ124" s="189"/>
      <c r="AR124" s="453">
        <f xml:space="preserve"> - SUMPRODUCT($I$117:$I$119,AR117:AR119)</f>
        <v>-0.62755841448829819</v>
      </c>
      <c r="AS124" s="30">
        <f xml:space="preserve"> - SUMPRODUCT($I$117:$I$119,AS117:AS119)</f>
        <v>-0.62755841448829819</v>
      </c>
      <c r="AT124" s="30">
        <f xml:space="preserve"> - SUMPRODUCT($I$117:$I$119,AT117:AT119)</f>
        <v>-0.62755841448829819</v>
      </c>
      <c r="AU124" s="30">
        <f xml:space="preserve"> - SUMPRODUCT($I$117:$I$119,AU117:AU119)</f>
        <v>-0.62755841448829819</v>
      </c>
      <c r="AV124" s="30">
        <f xml:space="preserve"> - SUMPRODUCT($I$117:$I$119,AV117:AV119)</f>
        <v>-0.60087714204680687</v>
      </c>
    </row>
    <row r="125" spans="1:48" ht="16.8">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147"/>
      <c r="AR125" s="82"/>
      <c r="AS125" s="82"/>
      <c r="AT125" s="82"/>
      <c r="AU125" s="82"/>
      <c r="AV125" s="82"/>
    </row>
    <row r="126" spans="1:48" ht="16.8">
      <c r="A126" s="2"/>
      <c r="B126" s="2"/>
      <c r="C126" s="28" t="s">
        <v>212</v>
      </c>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9"/>
      <c r="AR126" s="28"/>
      <c r="AS126" s="28"/>
      <c r="AT126" s="28"/>
      <c r="AU126" s="28"/>
      <c r="AV126" s="28"/>
    </row>
    <row r="127" spans="1:48" ht="16.8">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147"/>
      <c r="AR127" s="82"/>
      <c r="AS127" s="82"/>
      <c r="AT127" s="82"/>
      <c r="AU127" s="82"/>
      <c r="AV127" s="82"/>
    </row>
    <row r="128" spans="1:48" ht="16.8">
      <c r="A128" s="82"/>
      <c r="B128" s="82"/>
      <c r="C128" s="82"/>
      <c r="D128" s="10" t="s">
        <v>576</v>
      </c>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1"/>
      <c r="AR128" s="10"/>
      <c r="AS128" s="10"/>
      <c r="AT128" s="10"/>
      <c r="AU128" s="10"/>
      <c r="AV128" s="10"/>
    </row>
    <row r="129" spans="1:48" ht="16.8">
      <c r="A129" s="82"/>
      <c r="B129" s="82"/>
      <c r="C129" s="82"/>
      <c r="D129" s="82"/>
      <c r="E129" s="82" t="s">
        <v>214</v>
      </c>
      <c r="F129" s="82"/>
      <c r="G129" s="82" t="s">
        <v>105</v>
      </c>
      <c r="H129" s="82" t="s">
        <v>215</v>
      </c>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
      <c r="AK129" s="8"/>
      <c r="AL129" s="8"/>
      <c r="AM129" s="8"/>
      <c r="AN129" s="8"/>
      <c r="AO129" s="8"/>
      <c r="AP129" s="8"/>
      <c r="AQ129" s="9"/>
      <c r="AR129" s="8">
        <f>SelectedInputs!AR191</f>
        <v>23.198799999999999</v>
      </c>
      <c r="AS129" s="8">
        <f>SelectedInputs!AS191</f>
        <v>23.439399999999999</v>
      </c>
      <c r="AT129" s="8">
        <f>SelectedInputs!AT191</f>
        <v>23.1632</v>
      </c>
      <c r="AU129" s="8">
        <f>SelectedInputs!AU191</f>
        <v>22.915400000000002</v>
      </c>
      <c r="AV129" s="8">
        <f>SelectedInputs!AV191</f>
        <v>23.4391</v>
      </c>
    </row>
    <row r="130" spans="1:48" ht="16.8">
      <c r="A130" s="82"/>
      <c r="B130" s="82"/>
      <c r="C130" s="82"/>
      <c r="D130" s="82"/>
      <c r="E130" s="82" t="s">
        <v>216</v>
      </c>
      <c r="F130" s="82"/>
      <c r="G130" s="82" t="s">
        <v>105</v>
      </c>
      <c r="H130" s="82" t="s">
        <v>217</v>
      </c>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
      <c r="AK130" s="8"/>
      <c r="AL130" s="8"/>
      <c r="AM130" s="8"/>
      <c r="AN130" s="8"/>
      <c r="AO130" s="8"/>
      <c r="AP130" s="8"/>
      <c r="AQ130" s="9"/>
      <c r="AR130" s="8">
        <f>SelectedInputs!AR192</f>
        <v>-23.497899999999998</v>
      </c>
      <c r="AS130" s="8">
        <f>SelectedInputs!AS192</f>
        <v>-23.755599999999998</v>
      </c>
      <c r="AT130" s="8">
        <f>SelectedInputs!AT192</f>
        <v>-23.461300000000001</v>
      </c>
      <c r="AU130" s="8">
        <f>SelectedInputs!AU192</f>
        <v>-23.155200000000001</v>
      </c>
      <c r="AV130" s="8">
        <f>SelectedInputs!AV192</f>
        <v>-23.686700000000002</v>
      </c>
    </row>
    <row r="131" spans="1:48" ht="16.8">
      <c r="A131" s="82"/>
      <c r="B131" s="82"/>
      <c r="C131" s="82"/>
      <c r="D131" s="82"/>
      <c r="E131" s="82" t="s">
        <v>577</v>
      </c>
      <c r="F131" s="82"/>
      <c r="G131" s="2" t="s">
        <v>105</v>
      </c>
      <c r="H131" s="82" t="s">
        <v>219</v>
      </c>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
      <c r="AK131" s="8"/>
      <c r="AL131" s="8"/>
      <c r="AM131" s="8"/>
      <c r="AN131" s="8"/>
      <c r="AO131" s="8"/>
      <c r="AP131" s="8"/>
      <c r="AQ131" s="9"/>
      <c r="AR131" s="8">
        <f>SelectedInputs!AR193</f>
        <v>3.0670000000000002</v>
      </c>
      <c r="AS131" s="8">
        <f>SelectedInputs!AS193</f>
        <v>3.09</v>
      </c>
      <c r="AT131" s="8">
        <f>SelectedInputs!AT193</f>
        <v>3.0230000000000001</v>
      </c>
      <c r="AU131" s="8">
        <f>SelectedInputs!AU193</f>
        <v>2.988</v>
      </c>
      <c r="AV131" s="8">
        <f>SelectedInputs!AV193</f>
        <v>2.988</v>
      </c>
    </row>
    <row r="132" spans="1:48" ht="16.8">
      <c r="A132" s="82"/>
      <c r="B132" s="82"/>
      <c r="C132" s="82"/>
      <c r="D132" s="82"/>
      <c r="E132" s="82" t="s">
        <v>578</v>
      </c>
      <c r="F132" s="82"/>
      <c r="G132" s="2" t="s">
        <v>105</v>
      </c>
      <c r="H132" s="82" t="s">
        <v>221</v>
      </c>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
      <c r="AK132" s="8"/>
      <c r="AL132" s="8"/>
      <c r="AM132" s="8"/>
      <c r="AN132" s="8"/>
      <c r="AO132" s="8"/>
      <c r="AP132" s="8"/>
      <c r="AQ132" s="9"/>
      <c r="AR132" s="8">
        <f>SelectedInputs!AR194</f>
        <v>-3.0669063488007291</v>
      </c>
      <c r="AS132" s="8">
        <f>SelectedInputs!AS194</f>
        <v>-3.090356800169515</v>
      </c>
      <c r="AT132" s="8">
        <f>SelectedInputs!AT194</f>
        <v>-3.0233767225931891</v>
      </c>
      <c r="AU132" s="8">
        <f>SelectedInputs!AU194</f>
        <v>-2.987909031368976</v>
      </c>
      <c r="AV132" s="8">
        <f>SelectedInputs!AV194</f>
        <v>-2.98782549076597</v>
      </c>
    </row>
    <row r="133" spans="1:48" ht="16.8">
      <c r="A133" s="82"/>
      <c r="B133" s="82"/>
      <c r="C133" s="82"/>
      <c r="D133" s="82"/>
      <c r="E133" s="82" t="s">
        <v>579</v>
      </c>
      <c r="F133" s="82"/>
      <c r="G133" s="2" t="s">
        <v>105</v>
      </c>
      <c r="H133" s="82" t="s">
        <v>223</v>
      </c>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
      <c r="AK133" s="8"/>
      <c r="AL133" s="8"/>
      <c r="AM133" s="8"/>
      <c r="AN133" s="8"/>
      <c r="AO133" s="8"/>
      <c r="AP133" s="8"/>
      <c r="AQ133" s="9"/>
      <c r="AR133" s="8">
        <f>SelectedInputs!AR195</f>
        <v>1.665</v>
      </c>
      <c r="AS133" s="8">
        <f>SelectedInputs!AS195</f>
        <v>1.649</v>
      </c>
      <c r="AT133" s="8">
        <f>SelectedInputs!AT195</f>
        <v>1.579</v>
      </c>
      <c r="AU133" s="8">
        <f>SelectedInputs!AU195</f>
        <v>1.5269999999999999</v>
      </c>
      <c r="AV133" s="8">
        <f>SelectedInputs!AV195</f>
        <v>1.4970000000000001</v>
      </c>
    </row>
    <row r="134" spans="1:48" ht="16.8">
      <c r="A134" s="82"/>
      <c r="B134" s="82"/>
      <c r="C134" s="82"/>
      <c r="D134" s="82"/>
      <c r="E134" s="82" t="s">
        <v>580</v>
      </c>
      <c r="F134" s="82"/>
      <c r="G134" s="2" t="s">
        <v>105</v>
      </c>
      <c r="H134" s="82" t="s">
        <v>225</v>
      </c>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
      <c r="AK134" s="8"/>
      <c r="AL134" s="8"/>
      <c r="AM134" s="8"/>
      <c r="AN134" s="8"/>
      <c r="AO134" s="8"/>
      <c r="AP134" s="8"/>
      <c r="AQ134" s="9"/>
      <c r="AR134" s="8">
        <f>SelectedInputs!AR196</f>
        <v>-1.6649373697145213</v>
      </c>
      <c r="AS134" s="8">
        <f>SelectedInputs!AS196</f>
        <v>-1.6489375283273173</v>
      </c>
      <c r="AT134" s="8">
        <f>SelectedInputs!AT196</f>
        <v>-1.5792462134162695</v>
      </c>
      <c r="AU134" s="8">
        <f>SelectedInputs!AU196</f>
        <v>-1.5267159429230501</v>
      </c>
      <c r="AV134" s="8">
        <f>SelectedInputs!AV196</f>
        <v>-1.4971699722192056</v>
      </c>
    </row>
    <row r="135" spans="1:48" ht="16.8">
      <c r="A135" s="82"/>
      <c r="B135" s="82"/>
      <c r="C135" s="82"/>
      <c r="D135" s="82"/>
      <c r="E135" s="82" t="s">
        <v>226</v>
      </c>
      <c r="F135" s="82"/>
      <c r="G135" s="2" t="s">
        <v>105</v>
      </c>
      <c r="H135" s="82" t="s">
        <v>227</v>
      </c>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
      <c r="AK135" s="8"/>
      <c r="AL135" s="8"/>
      <c r="AM135" s="8"/>
      <c r="AN135" s="8"/>
      <c r="AO135" s="8"/>
      <c r="AP135" s="8"/>
      <c r="AQ135" s="9"/>
      <c r="AR135" s="8">
        <f>SelectedInputs!AR197</f>
        <v>0</v>
      </c>
      <c r="AS135" s="8">
        <f>SelectedInputs!AS197</f>
        <v>0</v>
      </c>
      <c r="AT135" s="8">
        <f>SelectedInputs!AT197</f>
        <v>0</v>
      </c>
      <c r="AU135" s="8">
        <f>SelectedInputs!AU197</f>
        <v>0</v>
      </c>
      <c r="AV135" s="8">
        <f>SelectedInputs!AV197</f>
        <v>0</v>
      </c>
    </row>
    <row r="136" spans="1:48" ht="16.8">
      <c r="A136" s="82"/>
      <c r="B136" s="82"/>
      <c r="C136" s="82"/>
      <c r="D136" s="82"/>
      <c r="E136" s="82" t="s">
        <v>228</v>
      </c>
      <c r="F136" s="82"/>
      <c r="G136" s="2" t="s">
        <v>105</v>
      </c>
      <c r="H136" s="82" t="s">
        <v>229</v>
      </c>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
      <c r="AK136" s="8"/>
      <c r="AL136" s="8"/>
      <c r="AM136" s="8"/>
      <c r="AN136" s="8"/>
      <c r="AO136" s="8"/>
      <c r="AP136" s="8"/>
      <c r="AQ136" s="9"/>
      <c r="AR136" s="8">
        <f>SelectedInputs!AR198</f>
        <v>0</v>
      </c>
      <c r="AS136" s="8">
        <f>SelectedInputs!AS198</f>
        <v>0</v>
      </c>
      <c r="AT136" s="8">
        <f>SelectedInputs!AT198</f>
        <v>0</v>
      </c>
      <c r="AU136" s="8">
        <f>SelectedInputs!AU198</f>
        <v>0</v>
      </c>
      <c r="AV136" s="8">
        <f>SelectedInputs!AV198</f>
        <v>0</v>
      </c>
    </row>
    <row r="137" spans="1:48" ht="16.8">
      <c r="A137" s="82"/>
      <c r="B137" s="82"/>
      <c r="C137" s="82"/>
      <c r="D137" s="82"/>
      <c r="E137" s="82" t="s">
        <v>230</v>
      </c>
      <c r="F137" s="82"/>
      <c r="G137" s="2" t="s">
        <v>105</v>
      </c>
      <c r="H137" s="82" t="s">
        <v>231</v>
      </c>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
      <c r="AK137" s="8"/>
      <c r="AL137" s="8"/>
      <c r="AM137" s="8"/>
      <c r="AN137" s="8"/>
      <c r="AO137" s="8"/>
      <c r="AP137" s="8"/>
      <c r="AQ137" s="9"/>
      <c r="AR137" s="8">
        <f>SelectedInputs!AR199</f>
        <v>0</v>
      </c>
      <c r="AS137" s="8">
        <f>SelectedInputs!AS199</f>
        <v>0</v>
      </c>
      <c r="AT137" s="8">
        <f>SelectedInputs!AT199</f>
        <v>0</v>
      </c>
      <c r="AU137" s="8">
        <f>SelectedInputs!AU199</f>
        <v>0</v>
      </c>
      <c r="AV137" s="8">
        <f>SelectedInputs!AV199</f>
        <v>0</v>
      </c>
    </row>
    <row r="138" spans="1:48" ht="16.8">
      <c r="A138" s="82"/>
      <c r="B138" s="82"/>
      <c r="C138" s="82"/>
      <c r="D138" s="82"/>
      <c r="E138" s="82" t="s">
        <v>232</v>
      </c>
      <c r="F138" s="82"/>
      <c r="G138" s="2" t="s">
        <v>105</v>
      </c>
      <c r="H138" s="82" t="s">
        <v>233</v>
      </c>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
      <c r="AK138" s="8"/>
      <c r="AL138" s="8"/>
      <c r="AM138" s="8"/>
      <c r="AN138" s="8"/>
      <c r="AO138" s="8"/>
      <c r="AP138" s="8"/>
      <c r="AQ138" s="9"/>
      <c r="AR138" s="8">
        <f>SelectedInputs!AR200</f>
        <v>0</v>
      </c>
      <c r="AS138" s="8">
        <f>SelectedInputs!AS200</f>
        <v>0</v>
      </c>
      <c r="AT138" s="8">
        <f>SelectedInputs!AT200</f>
        <v>0</v>
      </c>
      <c r="AU138" s="8">
        <f>SelectedInputs!AU200</f>
        <v>0</v>
      </c>
      <c r="AV138" s="8">
        <f>SelectedInputs!AV200</f>
        <v>0</v>
      </c>
    </row>
    <row r="139" spans="1:48" ht="16.8">
      <c r="A139" s="82"/>
      <c r="B139" s="82"/>
      <c r="C139" s="82"/>
      <c r="D139" s="82"/>
      <c r="E139" s="82" t="s">
        <v>234</v>
      </c>
      <c r="F139" s="82"/>
      <c r="G139" s="2" t="s">
        <v>105</v>
      </c>
      <c r="H139" s="82" t="s">
        <v>235</v>
      </c>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
      <c r="AK139" s="8"/>
      <c r="AL139" s="8"/>
      <c r="AM139" s="8"/>
      <c r="AN139" s="8"/>
      <c r="AO139" s="8"/>
      <c r="AP139" s="8"/>
      <c r="AQ139" s="9"/>
      <c r="AR139" s="8">
        <f>SelectedInputs!AR201</f>
        <v>3.6993345569999996E-2</v>
      </c>
      <c r="AS139" s="8">
        <f>SelectedInputs!AS201</f>
        <v>3.3294011009999999E-2</v>
      </c>
      <c r="AT139" s="8">
        <f>SelectedInputs!AT201</f>
        <v>2.9964609909999999E-2</v>
      </c>
      <c r="AU139" s="8">
        <f>SelectedInputs!AU201</f>
        <v>2.6968148920000001E-2</v>
      </c>
      <c r="AV139" s="8">
        <f>SelectedInputs!AV201</f>
        <v>2.4271334030000001E-2</v>
      </c>
    </row>
    <row r="140" spans="1:48" ht="16.8">
      <c r="A140" s="82"/>
      <c r="B140" s="82"/>
      <c r="C140" s="82"/>
      <c r="D140" s="82"/>
      <c r="E140" s="82" t="s">
        <v>236</v>
      </c>
      <c r="F140" s="82"/>
      <c r="G140" s="2" t="s">
        <v>105</v>
      </c>
      <c r="H140" s="82" t="s">
        <v>237</v>
      </c>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
      <c r="AK140" s="8"/>
      <c r="AL140" s="8"/>
      <c r="AM140" s="8"/>
      <c r="AN140" s="8"/>
      <c r="AO140" s="8"/>
      <c r="AP140" s="8"/>
      <c r="AQ140" s="9"/>
      <c r="AR140" s="8">
        <f>SelectedInputs!AR202</f>
        <v>0</v>
      </c>
      <c r="AS140" s="8">
        <f>SelectedInputs!AS202</f>
        <v>0</v>
      </c>
      <c r="AT140" s="8">
        <f>SelectedInputs!AT202</f>
        <v>0</v>
      </c>
      <c r="AU140" s="8">
        <f>SelectedInputs!AU202</f>
        <v>0</v>
      </c>
      <c r="AV140" s="8">
        <f>SelectedInputs!AV202</f>
        <v>0</v>
      </c>
    </row>
    <row r="141" spans="1:48" ht="16.8">
      <c r="A141" s="82"/>
      <c r="B141" s="82"/>
      <c r="C141" s="82"/>
      <c r="D141" s="82"/>
      <c r="E141" s="82" t="s">
        <v>238</v>
      </c>
      <c r="F141" s="82"/>
      <c r="G141" s="2" t="s">
        <v>105</v>
      </c>
      <c r="H141" s="82" t="s">
        <v>239</v>
      </c>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
      <c r="AK141" s="8"/>
      <c r="AL141" s="8"/>
      <c r="AM141" s="8"/>
      <c r="AN141" s="8"/>
      <c r="AO141" s="8"/>
      <c r="AP141" s="8"/>
      <c r="AQ141" s="9"/>
      <c r="AR141" s="8">
        <f>SelectedInputs!AR203</f>
        <v>0</v>
      </c>
      <c r="AS141" s="8">
        <f>SelectedInputs!AS203</f>
        <v>0</v>
      </c>
      <c r="AT141" s="8">
        <f>SelectedInputs!AT203</f>
        <v>0</v>
      </c>
      <c r="AU141" s="8">
        <f>SelectedInputs!AU203</f>
        <v>0</v>
      </c>
      <c r="AV141" s="8">
        <f>SelectedInputs!AV203</f>
        <v>0</v>
      </c>
    </row>
    <row r="142" spans="1:48" ht="16.8">
      <c r="A142" s="82"/>
      <c r="B142" s="82"/>
      <c r="C142" s="82"/>
      <c r="D142" s="82"/>
      <c r="E142" s="82" t="s">
        <v>240</v>
      </c>
      <c r="F142" s="82"/>
      <c r="G142" s="2" t="s">
        <v>105</v>
      </c>
      <c r="H142" s="82" t="s">
        <v>241</v>
      </c>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
      <c r="AK142" s="8"/>
      <c r="AL142" s="8"/>
      <c r="AM142" s="8"/>
      <c r="AN142" s="8"/>
      <c r="AO142" s="8"/>
      <c r="AP142" s="8"/>
      <c r="AQ142" s="9"/>
      <c r="AR142" s="8">
        <f>SelectedInputs!AR204</f>
        <v>0</v>
      </c>
      <c r="AS142" s="8">
        <f>SelectedInputs!AS204</f>
        <v>0</v>
      </c>
      <c r="AT142" s="8">
        <f>SelectedInputs!AT204</f>
        <v>0</v>
      </c>
      <c r="AU142" s="8">
        <f>SelectedInputs!AU204</f>
        <v>0</v>
      </c>
      <c r="AV142" s="8">
        <f>SelectedInputs!AV204</f>
        <v>0</v>
      </c>
    </row>
    <row r="143" spans="1:48" ht="16.8">
      <c r="A143" s="82"/>
      <c r="B143" s="82"/>
      <c r="C143" s="82"/>
      <c r="D143" s="82"/>
      <c r="E143" s="2" t="s">
        <v>581</v>
      </c>
      <c r="F143" s="82"/>
      <c r="G143" s="2" t="s">
        <v>105</v>
      </c>
      <c r="H143" s="82"/>
      <c r="I143" s="1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526"/>
      <c r="AK143" s="526"/>
      <c r="AL143" s="526"/>
      <c r="AM143" s="526"/>
      <c r="AN143" s="526"/>
      <c r="AO143" s="526"/>
      <c r="AP143" s="526"/>
      <c r="AQ143" s="531"/>
      <c r="AR143" s="526">
        <f t="shared" ref="AR143:AV144" si="9">(AR129+AR131+AR133+AR135+AR137+AR139+AR141)</f>
        <v>27.967793345569998</v>
      </c>
      <c r="AS143" s="526">
        <f t="shared" si="9"/>
        <v>28.21169401101</v>
      </c>
      <c r="AT143" s="526">
        <f t="shared" si="9"/>
        <v>27.79516460991</v>
      </c>
      <c r="AU143" s="526">
        <f t="shared" si="9"/>
        <v>27.457368148920004</v>
      </c>
      <c r="AV143" s="526">
        <f t="shared" si="9"/>
        <v>27.94837133403</v>
      </c>
    </row>
    <row r="144" spans="1:48" ht="16.8">
      <c r="A144" s="82"/>
      <c r="B144" s="82"/>
      <c r="C144" s="82"/>
      <c r="D144" s="82"/>
      <c r="E144" s="2" t="s">
        <v>582</v>
      </c>
      <c r="F144" s="82"/>
      <c r="G144" s="2" t="s">
        <v>105</v>
      </c>
      <c r="H144" s="82"/>
      <c r="I144" s="1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30"/>
      <c r="AK144" s="30"/>
      <c r="AL144" s="30"/>
      <c r="AM144" s="30"/>
      <c r="AN144" s="30"/>
      <c r="AO144" s="30"/>
      <c r="AP144" s="30"/>
      <c r="AQ144" s="218"/>
      <c r="AR144" s="30">
        <f t="shared" si="9"/>
        <v>-28.229743718515248</v>
      </c>
      <c r="AS144" s="30">
        <f t="shared" si="9"/>
        <v>-28.49489432849683</v>
      </c>
      <c r="AT144" s="30">
        <f t="shared" si="9"/>
        <v>-28.063922936009458</v>
      </c>
      <c r="AU144" s="30">
        <f t="shared" si="9"/>
        <v>-27.669824974292027</v>
      </c>
      <c r="AV144" s="30">
        <f t="shared" si="9"/>
        <v>-28.171695462985177</v>
      </c>
    </row>
    <row r="145" spans="1:48" ht="16.8">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30"/>
      <c r="AK145" s="30"/>
      <c r="AL145" s="30"/>
      <c r="AM145" s="30"/>
      <c r="AN145" s="30"/>
      <c r="AO145" s="30"/>
      <c r="AP145" s="30"/>
      <c r="AQ145" s="218"/>
      <c r="AR145" s="82"/>
      <c r="AS145" s="82"/>
      <c r="AT145" s="82"/>
      <c r="AU145" s="82"/>
      <c r="AV145" s="82"/>
    </row>
    <row r="146" spans="1:48" ht="16.8">
      <c r="A146" s="82"/>
      <c r="B146" s="82"/>
      <c r="C146" s="82"/>
      <c r="D146" s="82"/>
      <c r="E146" s="13" t="s">
        <v>242</v>
      </c>
      <c r="F146" s="13"/>
      <c r="G146" s="2" t="s">
        <v>105</v>
      </c>
      <c r="H146" s="82" t="s">
        <v>243</v>
      </c>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
      <c r="AK146" s="30"/>
      <c r="AL146" s="30"/>
      <c r="AM146" s="30"/>
      <c r="AN146" s="30"/>
      <c r="AO146" s="30"/>
      <c r="AP146" s="30"/>
      <c r="AQ146" s="218"/>
      <c r="AR146" s="30">
        <f>SelectedInputs!AR205</f>
        <v>0</v>
      </c>
      <c r="AS146" s="30">
        <f>SelectedInputs!AS205</f>
        <v>0</v>
      </c>
      <c r="AT146" s="30">
        <f>SelectedInputs!AT205</f>
        <v>0</v>
      </c>
      <c r="AU146" s="30">
        <f>SelectedInputs!AU205</f>
        <v>0</v>
      </c>
      <c r="AV146" s="30">
        <f>SelectedInputs!AV205</f>
        <v>0</v>
      </c>
    </row>
    <row r="147" spans="1:48" ht="16.8">
      <c r="A147" s="82"/>
      <c r="B147" s="82"/>
      <c r="C147" s="82"/>
      <c r="D147" s="82"/>
      <c r="E147" s="13" t="s">
        <v>244</v>
      </c>
      <c r="F147" s="13"/>
      <c r="G147" s="2" t="s">
        <v>105</v>
      </c>
      <c r="H147" s="82" t="s">
        <v>245</v>
      </c>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30"/>
      <c r="AK147" s="30"/>
      <c r="AL147" s="30"/>
      <c r="AM147" s="30"/>
      <c r="AN147" s="30"/>
      <c r="AO147" s="30"/>
      <c r="AP147" s="30"/>
      <c r="AQ147" s="218"/>
      <c r="AR147" s="30">
        <f>SelectedInputs!AR206</f>
        <v>0</v>
      </c>
      <c r="AS147" s="30">
        <f>SelectedInputs!AS206</f>
        <v>0</v>
      </c>
      <c r="AT147" s="30">
        <f>SelectedInputs!AT206</f>
        <v>0</v>
      </c>
      <c r="AU147" s="30">
        <f>SelectedInputs!AU206</f>
        <v>0</v>
      </c>
      <c r="AV147" s="30">
        <f>SelectedInputs!AV206</f>
        <v>0</v>
      </c>
    </row>
    <row r="148" spans="1:48" ht="16.8">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147"/>
      <c r="AR148" s="82"/>
      <c r="AS148" s="82"/>
      <c r="AT148" s="82"/>
      <c r="AU148" s="82"/>
      <c r="AV148" s="82"/>
    </row>
    <row r="149" spans="1:48" ht="16.8">
      <c r="A149" s="82"/>
      <c r="B149" s="82"/>
      <c r="C149" s="82"/>
      <c r="D149" s="82"/>
      <c r="E149" s="2" t="s">
        <v>583</v>
      </c>
      <c r="F149" s="82"/>
      <c r="G149" s="2" t="s">
        <v>105</v>
      </c>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147"/>
      <c r="AR149" s="30">
        <f>-SUM(AR146:AR147)</f>
        <v>0</v>
      </c>
      <c r="AS149" s="30">
        <f>-SUM(AS146:AS147)</f>
        <v>0</v>
      </c>
      <c r="AT149" s="30">
        <f>-SUM(AT146:AT147)</f>
        <v>0</v>
      </c>
      <c r="AU149" s="30">
        <f>-SUM(AU146:AU147)</f>
        <v>0</v>
      </c>
      <c r="AV149" s="30">
        <f>-SUM(AV146:AV147)</f>
        <v>0</v>
      </c>
    </row>
    <row r="150" spans="1:48" ht="16.8">
      <c r="A150" s="82"/>
      <c r="B150" s="82"/>
      <c r="C150" s="82"/>
      <c r="D150" s="82"/>
      <c r="E150" s="2" t="s">
        <v>584</v>
      </c>
      <c r="F150" s="82"/>
      <c r="G150" s="2" t="s">
        <v>105</v>
      </c>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147"/>
      <c r="AR150" s="30">
        <f>SUM(AR143:AR144) + SUM(AR146:AR147)</f>
        <v>-0.26195037294525036</v>
      </c>
      <c r="AS150" s="30">
        <f>SUM(AS143:AS144) + SUM(AS146:AS147)</f>
        <v>-0.2832003174868305</v>
      </c>
      <c r="AT150" s="30">
        <f>SUM(AT143:AT144) + SUM(AT146:AT147)</f>
        <v>-0.2687583260994586</v>
      </c>
      <c r="AU150" s="30">
        <f>SUM(AU143:AU144) + SUM(AU146:AU147)</f>
        <v>-0.21245682537202271</v>
      </c>
      <c r="AV150" s="30">
        <f>SUM(AV143:AV144) + SUM(AV146:AV147)</f>
        <v>-0.22332412895517706</v>
      </c>
    </row>
    <row r="151" spans="1:48" ht="16.8">
      <c r="A151" s="82"/>
      <c r="B151" s="82"/>
      <c r="C151" s="82"/>
      <c r="D151" s="82"/>
      <c r="E151" s="2" t="s">
        <v>585</v>
      </c>
      <c r="F151" s="82"/>
      <c r="G151" s="2" t="s">
        <v>105</v>
      </c>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147"/>
      <c r="AR151" s="30">
        <f>SUM(AR146:AR147)</f>
        <v>0</v>
      </c>
      <c r="AS151" s="30">
        <f>SUM(AS146:AS147)</f>
        <v>0</v>
      </c>
      <c r="AT151" s="30">
        <f>SUM(AT146:AT147)</f>
        <v>0</v>
      </c>
      <c r="AU151" s="30">
        <f>SUM(AU146:AU147)</f>
        <v>0</v>
      </c>
      <c r="AV151" s="30">
        <f>SUM(AV146:AV147)</f>
        <v>0</v>
      </c>
    </row>
    <row r="152" spans="1:48" ht="16.8">
      <c r="A152" s="82"/>
      <c r="B152" s="82"/>
      <c r="C152" s="82"/>
      <c r="D152" s="82"/>
      <c r="E152" s="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147"/>
      <c r="AR152" s="82"/>
      <c r="AS152" s="82"/>
      <c r="AT152" s="82"/>
      <c r="AU152" s="82"/>
      <c r="AV152" s="82"/>
    </row>
    <row r="153" spans="1:48" ht="16.8">
      <c r="A153" s="2"/>
      <c r="B153" s="37" t="s">
        <v>246</v>
      </c>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8"/>
      <c r="AR153" s="37"/>
      <c r="AS153" s="37"/>
      <c r="AT153" s="37"/>
      <c r="AU153" s="37"/>
      <c r="AV153" s="37"/>
    </row>
    <row r="154" spans="1:48" ht="16.8">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57"/>
      <c r="AR154" s="2"/>
      <c r="AS154" s="2"/>
      <c r="AT154" s="2"/>
      <c r="AU154" s="2"/>
      <c r="AV154" s="2"/>
    </row>
    <row r="155" spans="1:48" ht="16.8">
      <c r="A155" s="2"/>
      <c r="B155" s="2"/>
      <c r="C155" s="28" t="s">
        <v>586</v>
      </c>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9"/>
      <c r="AR155" s="28"/>
      <c r="AS155" s="28"/>
      <c r="AT155" s="28"/>
      <c r="AU155" s="28"/>
      <c r="AV155" s="28"/>
    </row>
    <row r="156" spans="1:48" ht="16.8">
      <c r="A156" s="2"/>
      <c r="B156" s="2"/>
      <c r="C156" s="194"/>
      <c r="D156" s="194"/>
      <c r="E156" s="194"/>
      <c r="F156" s="194"/>
      <c r="G156" s="194"/>
      <c r="H156" s="194"/>
      <c r="I156" s="194"/>
      <c r="J156" s="194"/>
      <c r="K156" s="194"/>
      <c r="L156" s="194"/>
      <c r="M156" s="194"/>
      <c r="N156" s="194"/>
      <c r="O156" s="194"/>
      <c r="P156" s="194"/>
      <c r="Q156" s="194"/>
      <c r="R156" s="194"/>
      <c r="S156" s="194"/>
      <c r="T156" s="194"/>
      <c r="U156" s="194"/>
      <c r="V156" s="194"/>
      <c r="W156" s="194"/>
      <c r="X156" s="194"/>
      <c r="Y156" s="194"/>
      <c r="Z156" s="194"/>
      <c r="AA156" s="194"/>
      <c r="AB156" s="194"/>
      <c r="AC156" s="194"/>
      <c r="AD156" s="194"/>
      <c r="AE156" s="194"/>
      <c r="AF156" s="194"/>
      <c r="AG156" s="194"/>
      <c r="AH156" s="194"/>
      <c r="AI156" s="194"/>
      <c r="AJ156" s="194"/>
      <c r="AK156" s="194"/>
      <c r="AL156" s="194"/>
      <c r="AM156" s="194"/>
      <c r="AN156" s="194"/>
      <c r="AO156" s="194"/>
      <c r="AP156" s="194"/>
      <c r="AQ156" s="189"/>
      <c r="AR156" s="194"/>
      <c r="AS156" s="194"/>
      <c r="AT156" s="194"/>
      <c r="AU156" s="194"/>
      <c r="AV156" s="194"/>
    </row>
    <row r="157" spans="1:48" ht="16.8">
      <c r="A157" s="2"/>
      <c r="B157" s="2"/>
      <c r="C157" s="194"/>
      <c r="D157" s="2"/>
      <c r="E157" s="2" t="s">
        <v>248</v>
      </c>
      <c r="F157" s="2"/>
      <c r="G157" s="7" t="s">
        <v>249</v>
      </c>
      <c r="H157" s="82" t="s">
        <v>250</v>
      </c>
      <c r="I157" s="194"/>
      <c r="J157" s="194"/>
      <c r="K157" s="194"/>
      <c r="L157" s="194"/>
      <c r="M157" s="194"/>
      <c r="N157" s="194"/>
      <c r="O157" s="194"/>
      <c r="P157" s="194"/>
      <c r="Q157" s="194"/>
      <c r="R157" s="194"/>
      <c r="S157" s="194"/>
      <c r="T157" s="194"/>
      <c r="U157" s="194"/>
      <c r="V157" s="194"/>
      <c r="W157" s="194"/>
      <c r="X157" s="194"/>
      <c r="Y157" s="194"/>
      <c r="Z157" s="194"/>
      <c r="AA157" s="194"/>
      <c r="AB157" s="194"/>
      <c r="AC157" s="194"/>
      <c r="AD157" s="194"/>
      <c r="AE157" s="194"/>
      <c r="AF157" s="194"/>
      <c r="AG157" s="194"/>
      <c r="AH157" s="194"/>
      <c r="AI157" s="194"/>
      <c r="AJ157" s="194"/>
      <c r="AK157" s="194"/>
      <c r="AL157" s="194"/>
      <c r="AM157" s="194"/>
      <c r="AN157" s="194"/>
      <c r="AO157" s="194"/>
      <c r="AP157" s="194"/>
      <c r="AQ157" s="189"/>
      <c r="AR157" s="49">
        <f>SelectedInputs!AR211</f>
        <v>3.1E-2</v>
      </c>
      <c r="AS157" s="49">
        <f>SelectedInputs!AS211</f>
        <v>3.1699999999999999E-2</v>
      </c>
      <c r="AT157" s="49">
        <f>SelectedInputs!AT211</f>
        <v>3.2300000000000002E-2</v>
      </c>
      <c r="AU157" s="49">
        <f>SelectedInputs!AU211</f>
        <v>3.2399999999999998E-2</v>
      </c>
      <c r="AV157" s="49">
        <f>SelectedInputs!AV211</f>
        <v>3.2599999999999997E-2</v>
      </c>
    </row>
    <row r="158" spans="1:48" ht="16.8">
      <c r="A158" s="2"/>
      <c r="B158" s="2"/>
      <c r="C158" s="194"/>
      <c r="D158" s="194"/>
      <c r="E158" s="2" t="s">
        <v>587</v>
      </c>
      <c r="F158" s="2"/>
      <c r="G158" s="7" t="s">
        <v>249</v>
      </c>
      <c r="H158" s="194" t="s">
        <v>588</v>
      </c>
      <c r="I158" s="194"/>
      <c r="J158" s="194"/>
      <c r="K158" s="194"/>
      <c r="L158" s="194"/>
      <c r="M158" s="194"/>
      <c r="N158" s="194"/>
      <c r="O158" s="194"/>
      <c r="P158" s="194"/>
      <c r="Q158" s="194"/>
      <c r="R158" s="194"/>
      <c r="S158" s="194"/>
      <c r="T158" s="194"/>
      <c r="U158" s="194"/>
      <c r="V158" s="194"/>
      <c r="W158" s="194"/>
      <c r="X158" s="194"/>
      <c r="Y158" s="194"/>
      <c r="Z158" s="194"/>
      <c r="AA158" s="194"/>
      <c r="AB158" s="194"/>
      <c r="AC158" s="194"/>
      <c r="AD158" s="194"/>
      <c r="AE158" s="194"/>
      <c r="AF158" s="194"/>
      <c r="AG158" s="194"/>
      <c r="AH158" s="194"/>
      <c r="AI158" s="194"/>
      <c r="AJ158" s="194"/>
      <c r="AK158" s="194"/>
      <c r="AL158" s="194"/>
      <c r="AM158" s="194"/>
      <c r="AN158" s="194"/>
      <c r="AO158" s="194"/>
      <c r="AP158" s="194"/>
      <c r="AQ158" s="189"/>
      <c r="AR158" s="532">
        <f>SUM(AR157:AR157)</f>
        <v>3.1E-2</v>
      </c>
      <c r="AS158" s="532">
        <f>SUM(AS157:AS157)</f>
        <v>3.1699999999999999E-2</v>
      </c>
      <c r="AT158" s="532">
        <f>SUM(AT157:AT157)</f>
        <v>3.2300000000000002E-2</v>
      </c>
      <c r="AU158" s="532">
        <f>SUM(AU157:AU157)</f>
        <v>3.2399999999999998E-2</v>
      </c>
      <c r="AV158" s="532">
        <f>SUM(AV157:AV157)</f>
        <v>3.2599999999999997E-2</v>
      </c>
    </row>
    <row r="159" spans="1:48" ht="16.8">
      <c r="A159" s="2"/>
      <c r="B159" s="2"/>
      <c r="C159" s="194"/>
      <c r="D159" s="194"/>
      <c r="E159" s="194"/>
      <c r="F159" s="194"/>
      <c r="G159" s="194"/>
      <c r="H159" s="194"/>
      <c r="I159" s="194"/>
      <c r="J159" s="194"/>
      <c r="K159" s="194"/>
      <c r="L159" s="194"/>
      <c r="M159" s="194"/>
      <c r="N159" s="194"/>
      <c r="O159" s="194"/>
      <c r="P159" s="194"/>
      <c r="Q159" s="194"/>
      <c r="R159" s="194"/>
      <c r="S159" s="194"/>
      <c r="T159" s="194"/>
      <c r="U159" s="194"/>
      <c r="V159" s="194"/>
      <c r="W159" s="194"/>
      <c r="X159" s="194"/>
      <c r="Y159" s="194"/>
      <c r="Z159" s="194"/>
      <c r="AA159" s="194"/>
      <c r="AB159" s="194"/>
      <c r="AC159" s="194"/>
      <c r="AD159" s="194"/>
      <c r="AE159" s="194"/>
      <c r="AF159" s="194"/>
      <c r="AG159" s="194"/>
      <c r="AH159" s="194"/>
      <c r="AI159" s="194"/>
      <c r="AJ159" s="194"/>
      <c r="AK159" s="194"/>
      <c r="AL159" s="194"/>
      <c r="AM159" s="194"/>
      <c r="AN159" s="194"/>
      <c r="AO159" s="194"/>
      <c r="AP159" s="194"/>
      <c r="AQ159" s="189"/>
      <c r="AR159" s="194"/>
      <c r="AS159" s="194"/>
      <c r="AT159" s="194"/>
      <c r="AU159" s="194"/>
      <c r="AV159" s="194"/>
    </row>
    <row r="160" spans="1:48" ht="16.8">
      <c r="A160" s="2"/>
      <c r="B160" s="2"/>
      <c r="C160" s="28" t="s">
        <v>589</v>
      </c>
      <c r="D160" s="28"/>
      <c r="E160" s="28"/>
      <c r="F160" s="28"/>
      <c r="G160" s="28"/>
      <c r="H160" s="28"/>
      <c r="I160" s="28"/>
      <c r="J160" s="127"/>
      <c r="K160" s="127"/>
      <c r="L160" s="127"/>
      <c r="M160" s="127"/>
      <c r="N160" s="127"/>
      <c r="O160" s="127"/>
      <c r="P160" s="127"/>
      <c r="Q160" s="127"/>
      <c r="R160" s="127"/>
      <c r="S160" s="127"/>
      <c r="T160" s="127"/>
      <c r="U160" s="127"/>
      <c r="V160" s="127"/>
      <c r="W160" s="127"/>
      <c r="X160" s="127"/>
      <c r="Y160" s="127"/>
      <c r="Z160" s="127"/>
      <c r="AA160" s="28"/>
      <c r="AB160" s="28"/>
      <c r="AC160" s="28"/>
      <c r="AD160" s="28"/>
      <c r="AE160" s="28"/>
      <c r="AF160" s="28"/>
      <c r="AG160" s="28"/>
      <c r="AH160" s="28"/>
      <c r="AI160" s="28"/>
      <c r="AJ160" s="28"/>
      <c r="AK160" s="28"/>
      <c r="AL160" s="28"/>
      <c r="AM160" s="28"/>
      <c r="AN160" s="28"/>
      <c r="AO160" s="28"/>
      <c r="AP160" s="28"/>
      <c r="AQ160" s="29"/>
      <c r="AR160" s="28"/>
      <c r="AS160" s="28"/>
      <c r="AT160" s="28"/>
      <c r="AU160" s="28"/>
      <c r="AV160" s="28"/>
    </row>
    <row r="161" spans="1:49" ht="16.8">
      <c r="A161" s="2"/>
      <c r="B161" s="2"/>
      <c r="C161" s="2"/>
      <c r="D161" s="2"/>
      <c r="E161" s="129"/>
      <c r="F161" s="7"/>
      <c r="G161" s="7"/>
      <c r="H161" s="7"/>
      <c r="I161" s="7"/>
      <c r="J161" s="43"/>
      <c r="K161" s="43"/>
      <c r="L161" s="43"/>
      <c r="M161" s="43"/>
      <c r="N161" s="43"/>
      <c r="O161" s="43"/>
      <c r="P161" s="43"/>
      <c r="Q161" s="43"/>
      <c r="R161" s="43"/>
      <c r="S161" s="43"/>
      <c r="T161" s="43"/>
      <c r="U161" s="43"/>
      <c r="V161" s="43"/>
      <c r="W161" s="43"/>
      <c r="X161" s="43"/>
      <c r="Y161" s="43"/>
      <c r="Z161" s="43"/>
      <c r="AA161" s="7"/>
      <c r="AB161" s="7"/>
      <c r="AC161" s="7"/>
      <c r="AD161" s="7"/>
      <c r="AE161" s="7"/>
      <c r="AF161" s="7"/>
      <c r="AG161" s="7"/>
      <c r="AH161" s="7"/>
      <c r="AI161" s="7"/>
      <c r="AJ161" s="7"/>
      <c r="AK161" s="7"/>
      <c r="AL161" s="7"/>
      <c r="AM161" s="7"/>
      <c r="AN161" s="7"/>
      <c r="AO161" s="7"/>
      <c r="AP161" s="7"/>
      <c r="AQ161" s="65"/>
      <c r="AR161" s="7"/>
      <c r="AS161" s="7"/>
      <c r="AT161" s="7"/>
      <c r="AU161" s="7"/>
      <c r="AV161" s="7"/>
    </row>
    <row r="162" spans="1:49" ht="16.8">
      <c r="A162" s="2"/>
      <c r="B162" s="2"/>
      <c r="C162" s="2"/>
      <c r="D162" s="2"/>
      <c r="E162" s="2" t="s">
        <v>251</v>
      </c>
      <c r="F162" s="2"/>
      <c r="G162" s="7" t="s">
        <v>249</v>
      </c>
      <c r="H162" s="7" t="s">
        <v>252</v>
      </c>
      <c r="I162" s="193"/>
      <c r="J162" s="43"/>
      <c r="K162" s="43"/>
      <c r="L162" s="43"/>
      <c r="M162" s="43"/>
      <c r="N162" s="43"/>
      <c r="O162" s="43"/>
      <c r="P162" s="43"/>
      <c r="Q162" s="43"/>
      <c r="R162" s="43"/>
      <c r="S162" s="43"/>
      <c r="T162" s="43"/>
      <c r="U162" s="43"/>
      <c r="V162" s="43"/>
      <c r="W162" s="43"/>
      <c r="X162" s="43"/>
      <c r="Y162" s="43"/>
      <c r="Z162" s="43"/>
      <c r="AA162" s="7"/>
      <c r="AB162" s="7"/>
      <c r="AC162" s="7"/>
      <c r="AD162" s="7"/>
      <c r="AE162" s="7"/>
      <c r="AF162" s="7"/>
      <c r="AG162" s="7"/>
      <c r="AH162" s="7"/>
      <c r="AI162" s="7"/>
      <c r="AJ162" s="7"/>
      <c r="AK162" s="7"/>
      <c r="AL162" s="7"/>
      <c r="AM162" s="7"/>
      <c r="AN162" s="7"/>
      <c r="AO162" s="7"/>
      <c r="AP162" s="7"/>
      <c r="AQ162" s="65"/>
      <c r="AR162" s="49">
        <f>SelectedInputs!AR213</f>
        <v>1.46E-2</v>
      </c>
      <c r="AS162" s="49">
        <f>SelectedInputs!AS213</f>
        <v>2.7199999999999998E-2</v>
      </c>
      <c r="AT162" s="49">
        <f>SelectedInputs!AT213</f>
        <v>2.4299999999999999E-2</v>
      </c>
      <c r="AU162" s="49">
        <f>SelectedInputs!AU213</f>
        <v>2.4899999999999999E-2</v>
      </c>
      <c r="AV162" s="49">
        <f>SelectedInputs!AV213</f>
        <v>2.5600000000000001E-2</v>
      </c>
    </row>
    <row r="163" spans="1:49" ht="16.8">
      <c r="A163" s="2"/>
      <c r="B163" s="2"/>
      <c r="C163" s="2"/>
      <c r="D163" s="2"/>
      <c r="E163" s="194" t="s">
        <v>253</v>
      </c>
      <c r="F163" s="194"/>
      <c r="G163" s="194" t="s">
        <v>100</v>
      </c>
      <c r="H163" s="315"/>
      <c r="I163" s="2"/>
      <c r="J163" s="43"/>
      <c r="K163" s="43"/>
      <c r="L163" s="43"/>
      <c r="M163" s="43"/>
      <c r="N163" s="43"/>
      <c r="O163" s="43"/>
      <c r="P163" s="43"/>
      <c r="Q163" s="43"/>
      <c r="R163" s="43"/>
      <c r="S163" s="43"/>
      <c r="T163" s="43"/>
      <c r="U163" s="43"/>
      <c r="V163" s="43"/>
      <c r="W163" s="43"/>
      <c r="X163" s="43"/>
      <c r="Y163" s="43"/>
      <c r="Z163" s="43"/>
      <c r="AA163" s="7"/>
      <c r="AB163" s="7"/>
      <c r="AC163" s="7"/>
      <c r="AD163" s="7"/>
      <c r="AE163" s="7"/>
      <c r="AF163" s="7"/>
      <c r="AG163" s="7"/>
      <c r="AH163" s="7"/>
      <c r="AI163" s="7"/>
      <c r="AJ163" s="7"/>
      <c r="AK163" s="7"/>
      <c r="AL163" s="7"/>
      <c r="AM163" s="7"/>
      <c r="AN163" s="7"/>
      <c r="AO163" s="7"/>
      <c r="AP163" s="7"/>
      <c r="AQ163" s="65"/>
      <c r="AR163" s="49">
        <f>SelectedInputs!AR214</f>
        <v>0.75861000000000001</v>
      </c>
      <c r="AS163" s="49">
        <f>SelectedInputs!AS214</f>
        <v>0.75861000000000001</v>
      </c>
      <c r="AT163" s="49">
        <f>SelectedInputs!AT214</f>
        <v>0.75861000000000001</v>
      </c>
      <c r="AU163" s="49">
        <f>SelectedInputs!AU214</f>
        <v>0.75861000000000001</v>
      </c>
      <c r="AV163" s="49">
        <f>SelectedInputs!AV214</f>
        <v>0.75861000000000001</v>
      </c>
    </row>
    <row r="164" spans="1:49" ht="16.8">
      <c r="A164" s="2"/>
      <c r="B164" s="2"/>
      <c r="C164" s="2"/>
      <c r="D164" s="2"/>
      <c r="E164" s="7" t="s">
        <v>254</v>
      </c>
      <c r="F164" s="7"/>
      <c r="G164" s="7" t="s">
        <v>209</v>
      </c>
      <c r="H164" s="296"/>
      <c r="I164" s="2"/>
      <c r="J164" s="43"/>
      <c r="K164" s="43"/>
      <c r="L164" s="43"/>
      <c r="M164" s="43"/>
      <c r="N164" s="43"/>
      <c r="O164" s="43"/>
      <c r="P164" s="43"/>
      <c r="Q164" s="43"/>
      <c r="R164" s="43"/>
      <c r="S164" s="43"/>
      <c r="T164" s="43"/>
      <c r="U164" s="43"/>
      <c r="V164" s="43"/>
      <c r="W164" s="43"/>
      <c r="X164" s="43"/>
      <c r="Y164" s="43"/>
      <c r="Z164" s="43"/>
      <c r="AA164" s="7"/>
      <c r="AB164" s="7"/>
      <c r="AC164" s="7"/>
      <c r="AD164" s="7"/>
      <c r="AE164" s="7"/>
      <c r="AF164" s="7"/>
      <c r="AG164" s="7"/>
      <c r="AH164" s="7"/>
      <c r="AI164" s="7"/>
      <c r="AJ164" s="7"/>
      <c r="AK164" s="7"/>
      <c r="AL164" s="7"/>
      <c r="AM164" s="7"/>
      <c r="AN164" s="7"/>
      <c r="AO164" s="7"/>
      <c r="AP164" s="7"/>
      <c r="AQ164" s="65"/>
      <c r="AR164" s="49">
        <f>SelectedInputs!AR215</f>
        <v>6.5000000000000002E-2</v>
      </c>
      <c r="AS164" s="49">
        <f>SelectedInputs!AS215</f>
        <v>6.5000000000000002E-2</v>
      </c>
      <c r="AT164" s="49">
        <f>SelectedInputs!AT215</f>
        <v>6.5000000000000002E-2</v>
      </c>
      <c r="AU164" s="49">
        <f>SelectedInputs!AU215</f>
        <v>6.5000000000000002E-2</v>
      </c>
      <c r="AV164" s="49">
        <f>SelectedInputs!AV215</f>
        <v>6.5000000000000002E-2</v>
      </c>
    </row>
    <row r="165" spans="1:49" ht="16.8">
      <c r="A165" s="2"/>
      <c r="B165" s="2"/>
      <c r="C165" s="2"/>
      <c r="D165" s="2"/>
      <c r="E165" s="7"/>
      <c r="F165" s="7"/>
      <c r="G165" s="7"/>
      <c r="H165" s="296"/>
      <c r="I165" s="2"/>
      <c r="J165" s="43"/>
      <c r="K165" s="43"/>
      <c r="L165" s="43"/>
      <c r="M165" s="43"/>
      <c r="N165" s="43"/>
      <c r="O165" s="43"/>
      <c r="P165" s="43"/>
      <c r="Q165" s="43"/>
      <c r="R165" s="43"/>
      <c r="S165" s="43"/>
      <c r="T165" s="43"/>
      <c r="U165" s="43"/>
      <c r="V165" s="43"/>
      <c r="W165" s="43"/>
      <c r="X165" s="43"/>
      <c r="Y165" s="43"/>
      <c r="Z165" s="43"/>
      <c r="AA165" s="7"/>
      <c r="AB165" s="7"/>
      <c r="AC165" s="7"/>
      <c r="AD165" s="7"/>
      <c r="AE165" s="7"/>
      <c r="AF165" s="7"/>
      <c r="AG165" s="7"/>
      <c r="AH165" s="7"/>
      <c r="AI165" s="7"/>
      <c r="AJ165" s="7"/>
      <c r="AK165" s="7"/>
      <c r="AL165" s="7"/>
      <c r="AM165" s="7"/>
      <c r="AN165" s="7"/>
      <c r="AO165" s="7"/>
      <c r="AP165" s="7"/>
      <c r="AQ165" s="65"/>
      <c r="AR165" s="185"/>
      <c r="AS165" s="185"/>
      <c r="AT165" s="185"/>
      <c r="AU165" s="185"/>
      <c r="AV165" s="185"/>
    </row>
    <row r="166" spans="1:49" ht="16.8">
      <c r="A166" s="2"/>
      <c r="B166" s="2"/>
      <c r="C166" s="2"/>
      <c r="D166" s="2"/>
      <c r="E166" s="2" t="s">
        <v>590</v>
      </c>
      <c r="F166" s="7"/>
      <c r="G166" s="7" t="s">
        <v>249</v>
      </c>
      <c r="H166" s="7" t="s">
        <v>591</v>
      </c>
      <c r="I166" s="7"/>
      <c r="J166" s="43"/>
      <c r="K166" s="43"/>
      <c r="L166" s="43"/>
      <c r="M166" s="43"/>
      <c r="N166" s="43"/>
      <c r="O166" s="43"/>
      <c r="P166" s="43"/>
      <c r="Q166" s="43"/>
      <c r="R166" s="43"/>
      <c r="S166" s="43"/>
      <c r="T166" s="43"/>
      <c r="U166" s="43"/>
      <c r="V166" s="43"/>
      <c r="W166" s="43"/>
      <c r="X166" s="43"/>
      <c r="Y166" s="43"/>
      <c r="Z166" s="43"/>
      <c r="AA166" s="7"/>
      <c r="AB166" s="7"/>
      <c r="AC166" s="7"/>
      <c r="AD166" s="7"/>
      <c r="AE166" s="7"/>
      <c r="AF166" s="7"/>
      <c r="AG166" s="7"/>
      <c r="AH166" s="7"/>
      <c r="AI166" s="7"/>
      <c r="AJ166" s="7"/>
      <c r="AK166" s="7"/>
      <c r="AL166" s="7"/>
      <c r="AM166" s="7"/>
      <c r="AN166" s="7"/>
      <c r="AO166" s="7"/>
      <c r="AP166" s="7"/>
      <c r="AQ166" s="65"/>
      <c r="AR166" s="112">
        <f>AR162 + AR163 * (AR164 - AR162)</f>
        <v>5.2833944000000001E-2</v>
      </c>
      <c r="AS166" s="112">
        <f>AS162 + AS163 * (AS164 - AS162)</f>
        <v>5.5875458000000003E-2</v>
      </c>
      <c r="AT166" s="112">
        <f>AT162 + AT163 * (AT164 - AT162)</f>
        <v>5.5175426999999999E-2</v>
      </c>
      <c r="AU166" s="112">
        <f>AU162 + AU163 * (AU164 - AU162)</f>
        <v>5.5320261000000003E-2</v>
      </c>
      <c r="AV166" s="112">
        <f>AV162 + AV163 * (AV164 - AV162)</f>
        <v>5.5489234000000005E-2</v>
      </c>
    </row>
    <row r="167" spans="1:49" ht="16.8">
      <c r="A167" s="2"/>
      <c r="B167" s="2"/>
      <c r="C167" s="2"/>
      <c r="D167" s="2"/>
      <c r="E167" s="7" t="s">
        <v>255</v>
      </c>
      <c r="F167" s="7"/>
      <c r="G167" s="7" t="s">
        <v>209</v>
      </c>
      <c r="H167" s="315"/>
      <c r="I167" s="7"/>
      <c r="J167" s="43"/>
      <c r="K167" s="43"/>
      <c r="L167" s="43"/>
      <c r="M167" s="43"/>
      <c r="N167" s="43"/>
      <c r="O167" s="43"/>
      <c r="P167" s="43"/>
      <c r="Q167" s="43"/>
      <c r="R167" s="43"/>
      <c r="S167" s="43"/>
      <c r="T167" s="43"/>
      <c r="U167" s="43"/>
      <c r="V167" s="43"/>
      <c r="W167" s="43"/>
      <c r="X167" s="43"/>
      <c r="Y167" s="43"/>
      <c r="Z167" s="43"/>
      <c r="AA167" s="7"/>
      <c r="AB167" s="7"/>
      <c r="AC167" s="7"/>
      <c r="AD167" s="7"/>
      <c r="AE167" s="7"/>
      <c r="AF167" s="7"/>
      <c r="AG167" s="7"/>
      <c r="AH167" s="7"/>
      <c r="AI167" s="7"/>
      <c r="AJ167" s="7"/>
      <c r="AK167" s="7"/>
      <c r="AL167" s="7"/>
      <c r="AM167" s="7"/>
      <c r="AN167" s="7"/>
      <c r="AO167" s="7"/>
      <c r="AP167" s="7"/>
      <c r="AQ167" s="65"/>
      <c r="AR167" s="49">
        <f>SelectedInputs!AR216</f>
        <v>0.6</v>
      </c>
      <c r="AS167" s="49">
        <f>SelectedInputs!AS216</f>
        <v>0.6</v>
      </c>
      <c r="AT167" s="49">
        <f>SelectedInputs!AT216</f>
        <v>0.6</v>
      </c>
      <c r="AU167" s="49">
        <f>SelectedInputs!AU216</f>
        <v>0.6</v>
      </c>
      <c r="AV167" s="49">
        <f>SelectedInputs!AV216</f>
        <v>0.6</v>
      </c>
    </row>
    <row r="168" spans="1:49" ht="16.8">
      <c r="A168" s="2"/>
      <c r="B168" s="2"/>
      <c r="C168" s="2"/>
      <c r="D168" s="2"/>
      <c r="E168" s="7" t="s">
        <v>592</v>
      </c>
      <c r="F168" s="7"/>
      <c r="G168" s="7" t="s">
        <v>249</v>
      </c>
      <c r="H168" s="296"/>
      <c r="I168" s="7"/>
      <c r="J168" s="43"/>
      <c r="K168" s="43"/>
      <c r="L168" s="43"/>
      <c r="M168" s="43"/>
      <c r="N168" s="43"/>
      <c r="O168" s="43"/>
      <c r="P168" s="43"/>
      <c r="Q168" s="43"/>
      <c r="R168" s="43"/>
      <c r="S168" s="43"/>
      <c r="T168" s="43"/>
      <c r="U168" s="43"/>
      <c r="V168" s="43"/>
      <c r="W168" s="43"/>
      <c r="X168" s="43"/>
      <c r="Y168" s="43"/>
      <c r="Z168" s="43"/>
      <c r="AA168" s="7"/>
      <c r="AB168" s="7"/>
      <c r="AC168" s="7"/>
      <c r="AD168" s="7"/>
      <c r="AE168" s="7"/>
      <c r="AF168" s="7"/>
      <c r="AG168" s="7"/>
      <c r="AH168" s="7"/>
      <c r="AI168" s="7"/>
      <c r="AJ168" s="7"/>
      <c r="AK168" s="7"/>
      <c r="AL168" s="7"/>
      <c r="AM168" s="7"/>
      <c r="AN168" s="7"/>
      <c r="AO168" s="7"/>
      <c r="AP168" s="7"/>
      <c r="AQ168" s="65"/>
      <c r="AR168" s="532">
        <f>(AR158 * AR167) + (AR166* (1 - AR167))</f>
        <v>3.97335776E-2</v>
      </c>
      <c r="AS168" s="532">
        <f>(AS158 * AS167) + (AS166* (1 - AS167))</f>
        <v>4.1370183200000001E-2</v>
      </c>
      <c r="AT168" s="532">
        <f>(AT158 * AT167) + (AT166* (1 - AT167))</f>
        <v>4.1450170800000005E-2</v>
      </c>
      <c r="AU168" s="532">
        <f>(AU158 * AU167) + (AU166* (1 - AU167))</f>
        <v>4.15681044E-2</v>
      </c>
      <c r="AV168" s="532">
        <f>(AV158 * AV167) + (AV166* (1 - AV167))</f>
        <v>4.1755693600000005E-2</v>
      </c>
    </row>
    <row r="169" spans="1:49" ht="16.8">
      <c r="A169" s="2"/>
      <c r="B169" s="2"/>
      <c r="C169" s="2"/>
      <c r="D169" s="2"/>
      <c r="E169" s="7" t="s">
        <v>593</v>
      </c>
      <c r="F169" s="7"/>
      <c r="G169" s="7" t="s">
        <v>249</v>
      </c>
      <c r="H169" s="7"/>
      <c r="I169" s="7"/>
      <c r="J169" s="43"/>
      <c r="K169" s="43"/>
      <c r="L169" s="43"/>
      <c r="M169" s="43"/>
      <c r="N169" s="43"/>
      <c r="O169" s="43"/>
      <c r="P169" s="43"/>
      <c r="Q169" s="43"/>
      <c r="R169" s="43"/>
      <c r="S169" s="43"/>
      <c r="T169" s="43"/>
      <c r="U169" s="43"/>
      <c r="V169" s="43"/>
      <c r="W169" s="43"/>
      <c r="X169" s="43"/>
      <c r="Y169" s="43"/>
      <c r="Z169" s="43"/>
      <c r="AA169" s="7"/>
      <c r="AB169" s="7"/>
      <c r="AC169" s="7"/>
      <c r="AD169" s="7"/>
      <c r="AE169" s="7"/>
      <c r="AF169" s="7"/>
      <c r="AG169" s="7"/>
      <c r="AH169" s="7"/>
      <c r="AI169" s="7"/>
      <c r="AJ169" s="7"/>
      <c r="AK169" s="7"/>
      <c r="AL169" s="7"/>
      <c r="AM169" s="7"/>
      <c r="AN169" s="7"/>
      <c r="AO169" s="7"/>
      <c r="AP169" s="7"/>
      <c r="AQ169" s="65"/>
      <c r="AR169" s="193">
        <f>(AR158 * AR167) + (AR166 * (1 - AR167))</f>
        <v>3.97335776E-2</v>
      </c>
      <c r="AS169" s="193">
        <f>(AS158 * AS167) + (AS166 * (1 - AS167))</f>
        <v>4.1370183200000001E-2</v>
      </c>
      <c r="AT169" s="193">
        <f>(AT158 * AT167) + (AT166 * (1 - AT167))</f>
        <v>4.1450170800000005E-2</v>
      </c>
      <c r="AU169" s="193">
        <f>(AU158 * AU167) + (AU166 * (1 - AU167))</f>
        <v>4.15681044E-2</v>
      </c>
      <c r="AV169" s="193">
        <f>(AV158 * AV167) + (AV166 * (1 - AV167))</f>
        <v>4.1755693600000005E-2</v>
      </c>
    </row>
    <row r="170" spans="1:49" ht="16.8">
      <c r="A170" s="2"/>
      <c r="B170" s="2"/>
      <c r="C170" s="2"/>
      <c r="D170" s="2"/>
      <c r="E170" s="2"/>
      <c r="F170" s="7"/>
      <c r="G170" s="7"/>
      <c r="H170" s="7"/>
      <c r="I170" s="7"/>
      <c r="J170" s="43"/>
      <c r="K170" s="43"/>
      <c r="L170" s="43"/>
      <c r="M170" s="43"/>
      <c r="N170" s="43"/>
      <c r="O170" s="43"/>
      <c r="P170" s="43"/>
      <c r="Q170" s="43"/>
      <c r="R170" s="43"/>
      <c r="S170" s="43"/>
      <c r="T170" s="43"/>
      <c r="U170" s="43"/>
      <c r="V170" s="43"/>
      <c r="W170" s="43"/>
      <c r="X170" s="43"/>
      <c r="Y170" s="43"/>
      <c r="Z170" s="43"/>
      <c r="AA170" s="7"/>
      <c r="AB170" s="7"/>
      <c r="AC170" s="7"/>
      <c r="AD170" s="7"/>
      <c r="AE170" s="7"/>
      <c r="AF170" s="7"/>
      <c r="AG170" s="7"/>
      <c r="AH170" s="7"/>
      <c r="AI170" s="7"/>
      <c r="AJ170" s="7"/>
      <c r="AK170" s="7"/>
      <c r="AL170" s="7"/>
      <c r="AM170" s="7"/>
      <c r="AN170" s="7"/>
      <c r="AO170" s="7"/>
      <c r="AP170" s="7"/>
      <c r="AQ170" s="65"/>
      <c r="AR170" s="484"/>
      <c r="AS170" s="484"/>
      <c r="AT170" s="484"/>
      <c r="AU170" s="484"/>
      <c r="AV170" s="484"/>
    </row>
    <row r="171" spans="1:49" ht="16.8">
      <c r="A171" s="2"/>
      <c r="B171" s="2"/>
      <c r="C171" s="2"/>
      <c r="D171" s="2"/>
      <c r="E171" s="2" t="s">
        <v>256</v>
      </c>
      <c r="F171" s="2"/>
      <c r="G171" s="7" t="s">
        <v>209</v>
      </c>
      <c r="H171" s="7" t="s">
        <v>290</v>
      </c>
      <c r="I171" s="7"/>
      <c r="J171" s="43"/>
      <c r="K171" s="43"/>
      <c r="L171" s="43"/>
      <c r="M171" s="43"/>
      <c r="N171" s="43"/>
      <c r="O171" s="43"/>
      <c r="P171" s="43"/>
      <c r="Q171" s="43"/>
      <c r="R171" s="43"/>
      <c r="S171" s="43"/>
      <c r="T171" s="43"/>
      <c r="U171" s="43"/>
      <c r="V171" s="43"/>
      <c r="W171" s="43"/>
      <c r="X171" s="43"/>
      <c r="Y171" s="43"/>
      <c r="Z171" s="43"/>
      <c r="AA171" s="7"/>
      <c r="AB171" s="7"/>
      <c r="AC171" s="7"/>
      <c r="AD171" s="7"/>
      <c r="AE171" s="7"/>
      <c r="AF171" s="7"/>
      <c r="AG171" s="7"/>
      <c r="AH171" s="7"/>
      <c r="AI171" s="7"/>
      <c r="AJ171" s="7"/>
      <c r="AK171" s="7"/>
      <c r="AL171" s="7"/>
      <c r="AM171" s="7"/>
      <c r="AN171" s="7"/>
      <c r="AO171" s="7"/>
      <c r="AP171" s="7"/>
      <c r="AQ171" s="65"/>
      <c r="AR171" s="49">
        <f>SelectedInputs!AR217</f>
        <v>0.6</v>
      </c>
      <c r="AS171" s="49">
        <f>SelectedInputs!AS217</f>
        <v>0.6</v>
      </c>
      <c r="AT171" s="49">
        <f>SelectedInputs!AT217</f>
        <v>0.6</v>
      </c>
      <c r="AU171" s="49">
        <f>SelectedInputs!AU217</f>
        <v>0.6</v>
      </c>
      <c r="AV171" s="49">
        <f>SelectedInputs!AV217</f>
        <v>0.6</v>
      </c>
    </row>
    <row r="172" spans="1:49" ht="16.8">
      <c r="A172" s="2"/>
      <c r="B172" s="2"/>
      <c r="C172" s="2"/>
      <c r="D172" s="2"/>
      <c r="E172" s="2" t="s">
        <v>594</v>
      </c>
      <c r="F172" s="2"/>
      <c r="G172" s="7" t="s">
        <v>249</v>
      </c>
      <c r="H172" s="7"/>
      <c r="I172" s="7"/>
      <c r="J172" s="43"/>
      <c r="K172" s="43"/>
      <c r="L172" s="43"/>
      <c r="M172" s="43"/>
      <c r="N172" s="43"/>
      <c r="O172" s="43"/>
      <c r="P172" s="43"/>
      <c r="Q172" s="43"/>
      <c r="R172" s="43"/>
      <c r="S172" s="43"/>
      <c r="T172" s="43"/>
      <c r="U172" s="43"/>
      <c r="V172" s="43"/>
      <c r="W172" s="43"/>
      <c r="X172" s="43"/>
      <c r="Y172" s="43"/>
      <c r="Z172" s="43"/>
      <c r="AA172" s="7"/>
      <c r="AB172" s="7"/>
      <c r="AC172" s="7"/>
      <c r="AD172" s="7"/>
      <c r="AE172" s="7"/>
      <c r="AF172" s="7"/>
      <c r="AG172" s="7"/>
      <c r="AH172" s="7"/>
      <c r="AI172" s="7"/>
      <c r="AJ172" s="7"/>
      <c r="AK172" s="7"/>
      <c r="AL172" s="7"/>
      <c r="AM172" s="7"/>
      <c r="AN172" s="7"/>
      <c r="AO172" s="7"/>
      <c r="AP172" s="7"/>
      <c r="AQ172" s="65"/>
      <c r="AR172" s="532">
        <f>(AR168 - (AR171 * AR158)) / (1 - AR171)</f>
        <v>5.2833944000000001E-2</v>
      </c>
      <c r="AS172" s="532">
        <f>(AS168 - (AS171 * AS158)) / (1 - AS171)</f>
        <v>5.5875458000000003E-2</v>
      </c>
      <c r="AT172" s="532">
        <f>(AT168 - (AT171 * AT158)) / (1 - AT171)</f>
        <v>5.5175427000000006E-2</v>
      </c>
      <c r="AU172" s="532">
        <f>(AU168 - (AU171 * AU158)) / (1 - AU171)</f>
        <v>5.5320261000000003E-2</v>
      </c>
      <c r="AV172" s="532">
        <f>(AV168 - (AV171 * AV158)) / (1 - AV171)</f>
        <v>5.5489234000000012E-2</v>
      </c>
    </row>
    <row r="173" spans="1:49" ht="16.8">
      <c r="A173" s="2"/>
      <c r="B173" s="2"/>
      <c r="C173" s="2"/>
      <c r="D173" s="2"/>
      <c r="E173" s="2" t="s">
        <v>595</v>
      </c>
      <c r="F173" s="194"/>
      <c r="G173" s="7" t="s">
        <v>249</v>
      </c>
      <c r="H173" s="7"/>
      <c r="I173" s="7"/>
      <c r="J173" s="43"/>
      <c r="K173" s="43"/>
      <c r="L173" s="43"/>
      <c r="M173" s="43"/>
      <c r="N173" s="43"/>
      <c r="O173" s="43"/>
      <c r="P173" s="43"/>
      <c r="Q173" s="43"/>
      <c r="R173" s="43"/>
      <c r="S173" s="43"/>
      <c r="T173" s="43"/>
      <c r="U173" s="43"/>
      <c r="V173" s="43"/>
      <c r="W173" s="43"/>
      <c r="X173" s="43"/>
      <c r="Y173" s="43"/>
      <c r="Z173" s="43"/>
      <c r="AA173" s="7"/>
      <c r="AB173" s="7"/>
      <c r="AC173" s="7"/>
      <c r="AD173" s="7"/>
      <c r="AE173" s="7"/>
      <c r="AF173" s="7"/>
      <c r="AG173" s="7"/>
      <c r="AH173" s="7"/>
      <c r="AI173" s="7"/>
      <c r="AJ173" s="7"/>
      <c r="AK173" s="7"/>
      <c r="AL173" s="7"/>
      <c r="AM173" s="7"/>
      <c r="AN173" s="7"/>
      <c r="AO173" s="7"/>
      <c r="AP173" s="7"/>
      <c r="AQ173" s="65"/>
      <c r="AR173" s="193">
        <f>(AR169 - (AR158 * AR171)) / (1 - AR171)</f>
        <v>5.2833944000000001E-2</v>
      </c>
      <c r="AS173" s="193">
        <f>(AS169 - (AS158 * AS171)) / (1 - AS171)</f>
        <v>5.5875458000000003E-2</v>
      </c>
      <c r="AT173" s="193">
        <f>(AT169 - (AT158 * AT171)) / (1 - AT171)</f>
        <v>5.5175427000000006E-2</v>
      </c>
      <c r="AU173" s="193">
        <f>(AU169 - (AU158 * AU171)) / (1 - AU171)</f>
        <v>5.5320261000000003E-2</v>
      </c>
      <c r="AV173" s="193">
        <f>(AV169 - (AV158 * AV171)) / (1 - AV171)</f>
        <v>5.5489234000000012E-2</v>
      </c>
    </row>
    <row r="174" spans="1:49" ht="16.8">
      <c r="A174" s="2"/>
      <c r="B174" s="2"/>
      <c r="C174" s="2"/>
      <c r="D174" s="2"/>
      <c r="E174" s="7"/>
      <c r="F174" s="7"/>
      <c r="G174" s="7"/>
      <c r="H174" s="7"/>
      <c r="I174" s="7"/>
      <c r="J174" s="43"/>
      <c r="K174" s="43"/>
      <c r="L174" s="43"/>
      <c r="M174" s="43"/>
      <c r="N174" s="43"/>
      <c r="O174" s="43"/>
      <c r="P174" s="43"/>
      <c r="Q174" s="43"/>
      <c r="R174" s="43"/>
      <c r="S174" s="43"/>
      <c r="T174" s="43"/>
      <c r="U174" s="43"/>
      <c r="V174" s="43"/>
      <c r="W174" s="43"/>
      <c r="X174" s="43"/>
      <c r="Y174" s="43"/>
      <c r="Z174" s="43"/>
      <c r="AA174" s="7"/>
      <c r="AB174" s="7"/>
      <c r="AC174" s="7"/>
      <c r="AD174" s="7"/>
      <c r="AE174" s="7"/>
      <c r="AF174" s="7"/>
      <c r="AG174" s="7"/>
      <c r="AH174" s="7"/>
      <c r="AI174" s="7"/>
      <c r="AJ174" s="7"/>
      <c r="AK174" s="7"/>
      <c r="AL174" s="7"/>
      <c r="AM174" s="7"/>
      <c r="AN174" s="7"/>
      <c r="AO174" s="7"/>
      <c r="AP174" s="7"/>
      <c r="AQ174" s="65"/>
      <c r="AR174" s="7"/>
      <c r="AS174" s="7"/>
      <c r="AT174" s="7"/>
      <c r="AU174" s="7"/>
      <c r="AV174" s="7"/>
    </row>
    <row r="175" spans="1:49" ht="16.8">
      <c r="A175" s="2"/>
      <c r="B175" s="2"/>
      <c r="C175" s="28" t="s">
        <v>596</v>
      </c>
      <c r="D175" s="28"/>
      <c r="E175" s="28"/>
      <c r="F175" s="28"/>
      <c r="G175" s="28"/>
      <c r="H175" s="28"/>
      <c r="I175" s="28"/>
      <c r="J175" s="127"/>
      <c r="K175" s="127"/>
      <c r="L175" s="127"/>
      <c r="M175" s="127"/>
      <c r="N175" s="127"/>
      <c r="O175" s="127"/>
      <c r="P175" s="127"/>
      <c r="Q175" s="127"/>
      <c r="R175" s="127"/>
      <c r="S175" s="127"/>
      <c r="T175" s="127"/>
      <c r="U175" s="127"/>
      <c r="V175" s="127"/>
      <c r="W175" s="127"/>
      <c r="X175" s="127"/>
      <c r="Y175" s="127"/>
      <c r="Z175" s="127"/>
      <c r="AA175" s="28"/>
      <c r="AB175" s="28"/>
      <c r="AC175" s="28"/>
      <c r="AD175" s="28"/>
      <c r="AE175" s="28"/>
      <c r="AF175" s="28"/>
      <c r="AG175" s="28"/>
      <c r="AH175" s="28"/>
      <c r="AI175" s="28"/>
      <c r="AJ175" s="28"/>
      <c r="AK175" s="28"/>
      <c r="AL175" s="28"/>
      <c r="AM175" s="28"/>
      <c r="AN175" s="28"/>
      <c r="AO175" s="28"/>
      <c r="AP175" s="28"/>
      <c r="AQ175" s="29"/>
      <c r="AR175" s="28"/>
      <c r="AS175" s="28"/>
      <c r="AT175" s="28"/>
      <c r="AU175" s="28"/>
      <c r="AV175" s="28"/>
    </row>
    <row r="176" spans="1:49" ht="16.8">
      <c r="A176" s="2"/>
      <c r="B176" s="2"/>
      <c r="C176" s="2"/>
      <c r="D176" s="2"/>
      <c r="E176" s="7"/>
      <c r="F176" s="7"/>
      <c r="G176" s="7"/>
      <c r="H176" s="7"/>
      <c r="I176" s="337"/>
      <c r="J176" s="43"/>
      <c r="K176" s="43"/>
      <c r="L176" s="43"/>
      <c r="M176" s="43"/>
      <c r="N176" s="43"/>
      <c r="O176" s="43"/>
      <c r="P176" s="43"/>
      <c r="Q176" s="43"/>
      <c r="R176" s="43"/>
      <c r="S176" s="43"/>
      <c r="T176" s="43"/>
      <c r="U176" s="43"/>
      <c r="V176" s="43"/>
      <c r="W176" s="43"/>
      <c r="X176" s="43"/>
      <c r="Y176" s="43"/>
      <c r="Z176" s="43"/>
      <c r="AA176" s="7"/>
      <c r="AB176" s="7"/>
      <c r="AC176" s="7"/>
      <c r="AD176" s="7"/>
      <c r="AE176" s="7"/>
      <c r="AF176" s="7"/>
      <c r="AG176" s="7"/>
      <c r="AH176" s="7"/>
      <c r="AI176" s="7"/>
      <c r="AJ176" s="7"/>
      <c r="AK176" s="7"/>
      <c r="AL176" s="7"/>
      <c r="AM176" s="7"/>
      <c r="AN176" s="7"/>
      <c r="AO176" s="7"/>
      <c r="AP176" s="7"/>
      <c r="AQ176" s="65"/>
      <c r="AR176" s="7"/>
      <c r="AS176" s="7"/>
      <c r="AT176" s="7"/>
      <c r="AU176" s="7"/>
      <c r="AV176" s="7"/>
      <c r="AW176" s="509"/>
    </row>
    <row r="177" spans="1:49" ht="16.8">
      <c r="A177" s="2"/>
      <c r="B177" s="2"/>
      <c r="C177" s="2"/>
      <c r="D177" s="2"/>
      <c r="E177" s="7" t="s">
        <v>257</v>
      </c>
      <c r="F177" s="7"/>
      <c r="G177" s="7" t="s">
        <v>209</v>
      </c>
      <c r="H177" s="7"/>
      <c r="I177" s="7"/>
      <c r="J177" s="43"/>
      <c r="K177" s="119"/>
      <c r="L177" s="119"/>
      <c r="M177" s="119"/>
      <c r="N177" s="119"/>
      <c r="O177" s="119"/>
      <c r="P177" s="119"/>
      <c r="Q177" s="119"/>
      <c r="R177" s="119"/>
      <c r="S177" s="119"/>
      <c r="T177" s="119"/>
      <c r="U177" s="119"/>
      <c r="V177" s="119"/>
      <c r="W177" s="119"/>
      <c r="X177" s="119"/>
      <c r="Y177" s="119"/>
      <c r="Z177" s="119"/>
      <c r="AA177" s="119"/>
      <c r="AB177" s="119"/>
      <c r="AC177" s="119"/>
      <c r="AD177" s="119"/>
      <c r="AE177" s="119"/>
      <c r="AF177" s="119"/>
      <c r="AG177" s="119"/>
      <c r="AH177" s="119"/>
      <c r="AI177" s="119"/>
      <c r="AJ177" s="132">
        <f>SelectedInputs!AJ219</f>
        <v>3.8974999999999996E-2</v>
      </c>
      <c r="AK177" s="132">
        <f>SelectedInputs!AK219</f>
        <v>3.7870000000000001E-2</v>
      </c>
      <c r="AL177" s="132">
        <f>SelectedInputs!AL219</f>
        <v>3.6830000000000002E-2</v>
      </c>
      <c r="AM177" s="132">
        <f>SelectedInputs!AM219</f>
        <v>3.4814999999999999E-2</v>
      </c>
      <c r="AN177" s="132">
        <f>SelectedInputs!AN219</f>
        <v>3.2670000000000005E-2</v>
      </c>
      <c r="AO177" s="132">
        <f>SelectedInputs!AO219</f>
        <v>2.9485000000000001E-2</v>
      </c>
      <c r="AP177" s="132">
        <f>SelectedInputs!AP219</f>
        <v>2.734E-2</v>
      </c>
      <c r="AQ177" s="216">
        <f>SelectedInputs!AQ219</f>
        <v>2.4934999999999999E-2</v>
      </c>
      <c r="AR177" s="7"/>
      <c r="AS177" s="7"/>
      <c r="AT177" s="126"/>
      <c r="AU177" s="126"/>
      <c r="AV177" s="126"/>
    </row>
    <row r="178" spans="1:49" ht="16.8">
      <c r="A178" s="2"/>
      <c r="B178" s="2"/>
      <c r="C178" s="2"/>
      <c r="D178" s="2"/>
      <c r="E178" s="7" t="s">
        <v>597</v>
      </c>
      <c r="F178" s="7"/>
      <c r="G178" s="7" t="s">
        <v>249</v>
      </c>
      <c r="H178" s="315"/>
      <c r="I178" s="7"/>
      <c r="J178" s="42"/>
      <c r="K178" s="42"/>
      <c r="L178" s="42"/>
      <c r="M178" s="42"/>
      <c r="N178" s="42"/>
      <c r="O178" s="42"/>
      <c r="P178" s="42"/>
      <c r="Q178" s="42"/>
      <c r="R178" s="42"/>
      <c r="S178" s="42"/>
      <c r="T178" s="42"/>
      <c r="U178" s="42"/>
      <c r="V178" s="42"/>
      <c r="W178" s="42"/>
      <c r="X178" s="42"/>
      <c r="Y178" s="42"/>
      <c r="Z178" s="42"/>
      <c r="AA178" s="42"/>
      <c r="AB178" s="42"/>
      <c r="AC178" s="42"/>
      <c r="AD178" s="42"/>
      <c r="AE178" s="42"/>
      <c r="AF178" s="186"/>
      <c r="AG178" s="186"/>
      <c r="AH178" s="186"/>
      <c r="AI178" s="186"/>
      <c r="AJ178" s="49"/>
      <c r="AK178" s="49"/>
      <c r="AL178" s="49"/>
      <c r="AM178" s="49"/>
      <c r="AN178" s="49"/>
      <c r="AO178" s="49"/>
      <c r="AP178" s="49"/>
      <c r="AQ178" s="214"/>
      <c r="AR178" s="485">
        <f>AR158</f>
        <v>3.1E-2</v>
      </c>
      <c r="AS178" s="485">
        <f>AS158</f>
        <v>3.1699999999999999E-2</v>
      </c>
      <c r="AT178" s="485">
        <f>AT158</f>
        <v>3.2300000000000002E-2</v>
      </c>
      <c r="AU178" s="485">
        <f>AU158</f>
        <v>3.2399999999999998E-2</v>
      </c>
      <c r="AV178" s="485">
        <f>AV158</f>
        <v>3.2599999999999997E-2</v>
      </c>
    </row>
    <row r="179" spans="1:49" ht="16.8">
      <c r="A179" s="2"/>
      <c r="B179" s="2"/>
      <c r="C179" s="2"/>
      <c r="D179" s="2"/>
      <c r="E179" s="7" t="s">
        <v>598</v>
      </c>
      <c r="F179" s="7"/>
      <c r="G179" s="7" t="s">
        <v>249</v>
      </c>
      <c r="H179" s="315"/>
      <c r="I179" s="7"/>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193"/>
      <c r="AG179" s="193"/>
      <c r="AH179" s="193"/>
      <c r="AI179" s="193"/>
      <c r="AJ179" s="49"/>
      <c r="AK179" s="49"/>
      <c r="AL179" s="49"/>
      <c r="AM179" s="49"/>
      <c r="AN179" s="49"/>
      <c r="AO179" s="49"/>
      <c r="AP179" s="49"/>
      <c r="AQ179" s="214"/>
      <c r="AR179" s="485">
        <f>AR173</f>
        <v>5.2833944000000001E-2</v>
      </c>
      <c r="AS179" s="485">
        <f>AS173</f>
        <v>5.5875458000000003E-2</v>
      </c>
      <c r="AT179" s="485">
        <f>AT173</f>
        <v>5.5175427000000006E-2</v>
      </c>
      <c r="AU179" s="485">
        <f>AU173</f>
        <v>5.5320261000000003E-2</v>
      </c>
      <c r="AV179" s="485">
        <f>AV173</f>
        <v>5.5489234000000012E-2</v>
      </c>
    </row>
    <row r="180" spans="1:49" ht="16.8">
      <c r="A180" s="2"/>
      <c r="B180" s="2"/>
      <c r="C180" s="2"/>
      <c r="D180" s="2"/>
      <c r="E180" s="7" t="s">
        <v>256</v>
      </c>
      <c r="F180" s="7"/>
      <c r="G180" s="7" t="s">
        <v>209</v>
      </c>
      <c r="H180" s="7"/>
      <c r="I180" s="7"/>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186"/>
      <c r="AG180" s="186"/>
      <c r="AH180" s="186"/>
      <c r="AI180" s="193"/>
      <c r="AJ180" s="49">
        <f>AJ171+SelectedInputs!AJ220</f>
        <v>0.65</v>
      </c>
      <c r="AK180" s="49">
        <f>AK171+SelectedInputs!AK220</f>
        <v>0.65</v>
      </c>
      <c r="AL180" s="49">
        <f>AL171+SelectedInputs!AL220</f>
        <v>0.65</v>
      </c>
      <c r="AM180" s="49">
        <f>AM171+SelectedInputs!AM220</f>
        <v>0.65</v>
      </c>
      <c r="AN180" s="49">
        <f>AN171+SelectedInputs!AN220</f>
        <v>0.65</v>
      </c>
      <c r="AO180" s="49">
        <f>AO171+SelectedInputs!AO220</f>
        <v>0.65</v>
      </c>
      <c r="AP180" s="49">
        <f>AP171+SelectedInputs!AP220</f>
        <v>0.65</v>
      </c>
      <c r="AQ180" s="214">
        <f>AQ171+SelectedInputs!AQ220</f>
        <v>0.65</v>
      </c>
      <c r="AR180" s="112">
        <f>AR171+SelectedInputs!AR220</f>
        <v>0.6</v>
      </c>
      <c r="AS180" s="112">
        <f>AS171+SelectedInputs!AS220</f>
        <v>0.6</v>
      </c>
      <c r="AT180" s="112">
        <f>AT171+SelectedInputs!AT220</f>
        <v>0.6</v>
      </c>
      <c r="AU180" s="112">
        <f>AU171+SelectedInputs!AU220</f>
        <v>0.6</v>
      </c>
      <c r="AV180" s="112">
        <f>AV171+SelectedInputs!AV220</f>
        <v>0.6</v>
      </c>
    </row>
    <row r="181" spans="1:49" ht="16.8">
      <c r="A181" s="2"/>
      <c r="B181" s="2"/>
      <c r="C181" s="2"/>
      <c r="D181" s="2"/>
      <c r="E181" s="7"/>
      <c r="F181" s="7"/>
      <c r="G181" s="7"/>
      <c r="H181" s="7"/>
      <c r="I181" s="7"/>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193"/>
      <c r="AG181" s="193"/>
      <c r="AH181" s="193"/>
      <c r="AI181" s="193"/>
      <c r="AJ181" s="7"/>
      <c r="AK181" s="7"/>
      <c r="AL181" s="7"/>
      <c r="AM181" s="7"/>
      <c r="AN181" s="7"/>
      <c r="AO181" s="7"/>
      <c r="AP181" s="7"/>
      <c r="AQ181" s="187"/>
      <c r="AR181" s="193"/>
      <c r="AS181" s="193"/>
      <c r="AT181" s="193"/>
      <c r="AU181" s="193"/>
      <c r="AV181" s="193"/>
    </row>
    <row r="182" spans="1:49" ht="16.8">
      <c r="A182" s="82"/>
      <c r="B182" s="2"/>
      <c r="C182" s="2"/>
      <c r="D182" s="2"/>
      <c r="E182" s="7" t="s">
        <v>599</v>
      </c>
      <c r="F182" s="7"/>
      <c r="G182" s="7" t="s">
        <v>249</v>
      </c>
      <c r="H182" s="7" t="s">
        <v>600</v>
      </c>
      <c r="I182" s="7"/>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186">
        <f t="shared" ref="AJ182:AV182" si="10">AJ177 + (AJ178 * AJ180) + (AJ179 * (1-AJ180))</f>
        <v>3.8974999999999996E-2</v>
      </c>
      <c r="AK182" s="186">
        <f t="shared" si="10"/>
        <v>3.7870000000000001E-2</v>
      </c>
      <c r="AL182" s="186">
        <f t="shared" si="10"/>
        <v>3.6830000000000002E-2</v>
      </c>
      <c r="AM182" s="186">
        <f t="shared" si="10"/>
        <v>3.4814999999999999E-2</v>
      </c>
      <c r="AN182" s="186">
        <f t="shared" si="10"/>
        <v>3.2670000000000005E-2</v>
      </c>
      <c r="AO182" s="186">
        <f t="shared" si="10"/>
        <v>2.9485000000000001E-2</v>
      </c>
      <c r="AP182" s="186">
        <f t="shared" si="10"/>
        <v>2.734E-2</v>
      </c>
      <c r="AQ182" s="191">
        <f t="shared" si="10"/>
        <v>2.4934999999999999E-2</v>
      </c>
      <c r="AR182" s="186">
        <f t="shared" si="10"/>
        <v>3.97335776E-2</v>
      </c>
      <c r="AS182" s="186">
        <f t="shared" si="10"/>
        <v>4.1370183200000001E-2</v>
      </c>
      <c r="AT182" s="186">
        <f t="shared" si="10"/>
        <v>4.1450170800000005E-2</v>
      </c>
      <c r="AU182" s="186">
        <f t="shared" si="10"/>
        <v>4.15681044E-2</v>
      </c>
      <c r="AV182" s="186">
        <f t="shared" si="10"/>
        <v>4.1755693600000005E-2</v>
      </c>
      <c r="AW182" s="509"/>
    </row>
    <row r="183" spans="1:49" ht="16.8">
      <c r="A183" s="2"/>
      <c r="B183" s="2"/>
      <c r="C183" s="2"/>
      <c r="D183" s="2"/>
      <c r="E183" s="7"/>
      <c r="F183" s="7"/>
      <c r="G183" s="7"/>
      <c r="H183" s="7"/>
      <c r="I183" s="7"/>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82"/>
      <c r="AR183" s="392"/>
      <c r="AS183" s="392"/>
      <c r="AT183" s="392"/>
      <c r="AU183" s="392"/>
      <c r="AV183" s="392"/>
    </row>
    <row r="184" spans="1:49" ht="16.8">
      <c r="A184" s="94"/>
      <c r="B184" s="2"/>
      <c r="C184" s="28" t="s">
        <v>601</v>
      </c>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483"/>
      <c r="AR184" s="390"/>
      <c r="AS184" s="390"/>
      <c r="AT184" s="390"/>
      <c r="AU184" s="390"/>
      <c r="AV184" s="390"/>
    </row>
    <row r="185" spans="1:49" ht="16.8">
      <c r="A185" s="2"/>
      <c r="B185" s="2"/>
      <c r="C185" s="2"/>
      <c r="D185" s="2"/>
      <c r="E185" s="7"/>
      <c r="F185" s="7"/>
      <c r="G185" s="7"/>
      <c r="H185" s="7"/>
      <c r="I185" s="7"/>
      <c r="J185" s="43"/>
      <c r="K185" s="43"/>
      <c r="L185" s="43"/>
      <c r="M185" s="43"/>
      <c r="N185" s="43"/>
      <c r="O185" s="43"/>
      <c r="P185" s="43"/>
      <c r="Q185" s="43"/>
      <c r="R185" s="43"/>
      <c r="S185" s="43"/>
      <c r="T185" s="43"/>
      <c r="U185" s="43"/>
      <c r="V185" s="43"/>
      <c r="W185" s="43"/>
      <c r="X185" s="43"/>
      <c r="Y185" s="43"/>
      <c r="Z185" s="43"/>
      <c r="AA185" s="7"/>
      <c r="AB185" s="7"/>
      <c r="AC185" s="7"/>
      <c r="AD185" s="7"/>
      <c r="AE185" s="7"/>
      <c r="AF185" s="7"/>
      <c r="AG185" s="7"/>
      <c r="AH185" s="7"/>
      <c r="AI185" s="7"/>
      <c r="AJ185" s="7"/>
      <c r="AK185" s="7"/>
      <c r="AL185" s="7"/>
      <c r="AM185" s="7"/>
      <c r="AN185" s="7"/>
      <c r="AO185" s="7"/>
      <c r="AP185" s="7"/>
      <c r="AQ185" s="65"/>
      <c r="AR185" s="7"/>
      <c r="AS185" s="399"/>
      <c r="AT185" s="397"/>
      <c r="AU185" s="291"/>
      <c r="AV185" s="291"/>
    </row>
    <row r="186" spans="1:49" ht="16.8">
      <c r="A186" s="2"/>
      <c r="B186" s="2"/>
      <c r="C186" s="2"/>
      <c r="D186" s="10" t="s">
        <v>602</v>
      </c>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1"/>
      <c r="AR186" s="10"/>
      <c r="AS186" s="396"/>
      <c r="AT186" s="398"/>
      <c r="AU186" s="398"/>
      <c r="AV186" s="398"/>
    </row>
    <row r="187" spans="1:49" ht="16.8">
      <c r="A187" s="2"/>
      <c r="B187" s="2"/>
      <c r="C187" s="2"/>
      <c r="D187" s="2"/>
      <c r="E187" s="2"/>
      <c r="F187" s="7"/>
      <c r="G187" s="2"/>
      <c r="H187" s="7"/>
      <c r="I187" s="7"/>
      <c r="J187" s="42"/>
      <c r="K187" s="42"/>
      <c r="L187" s="42"/>
      <c r="M187" s="42"/>
      <c r="N187" s="42"/>
      <c r="O187" s="42"/>
      <c r="P187" s="42"/>
      <c r="Q187" s="42"/>
      <c r="R187" s="42"/>
      <c r="S187" s="42"/>
      <c r="T187" s="42"/>
      <c r="U187" s="42"/>
      <c r="V187" s="42"/>
      <c r="W187" s="42"/>
      <c r="X187" s="30"/>
      <c r="Y187" s="30"/>
      <c r="Z187" s="30"/>
      <c r="AA187" s="30"/>
      <c r="AB187" s="30"/>
      <c r="AC187" s="30"/>
      <c r="AD187" s="30"/>
      <c r="AE187" s="30"/>
      <c r="AF187" s="30"/>
      <c r="AG187" s="30"/>
      <c r="AH187" s="30"/>
      <c r="AI187" s="30"/>
      <c r="AJ187" s="30"/>
      <c r="AK187" s="30"/>
      <c r="AL187" s="30"/>
      <c r="AM187" s="30"/>
      <c r="AN187" s="30"/>
      <c r="AO187" s="30"/>
      <c r="AP187" s="30"/>
      <c r="AQ187" s="218"/>
      <c r="AR187" s="30"/>
      <c r="AS187" s="30"/>
      <c r="AT187" s="30"/>
      <c r="AU187" s="30"/>
      <c r="AV187" s="30"/>
    </row>
    <row r="188" spans="1:49" ht="16.8">
      <c r="A188" s="2"/>
      <c r="B188" s="2"/>
      <c r="C188" s="2"/>
      <c r="D188" s="2"/>
      <c r="E188" s="2" t="s">
        <v>603</v>
      </c>
      <c r="F188" s="2"/>
      <c r="G188" s="7" t="s">
        <v>604</v>
      </c>
      <c r="H188" s="7"/>
      <c r="I188" s="186"/>
      <c r="J188" s="42"/>
      <c r="K188" s="209" t="str">
        <f>'Annual Inflation'!K24</f>
        <v/>
      </c>
      <c r="L188" s="209" t="str">
        <f>'Annual Inflation'!L24</f>
        <v/>
      </c>
      <c r="M188" s="209" t="str">
        <f>'Annual Inflation'!M24</f>
        <v/>
      </c>
      <c r="N188" s="209" t="str">
        <f>'Annual Inflation'!N24</f>
        <v/>
      </c>
      <c r="O188" s="209" t="str">
        <f>'Annual Inflation'!O24</f>
        <v/>
      </c>
      <c r="P188" s="209" t="str">
        <f>'Annual Inflation'!P24</f>
        <v/>
      </c>
      <c r="Q188" s="209" t="str">
        <f>'Annual Inflation'!Q24</f>
        <v/>
      </c>
      <c r="R188" s="209" t="str">
        <f>'Annual Inflation'!R24</f>
        <v/>
      </c>
      <c r="S188" s="209" t="str">
        <f>'Annual Inflation'!S24</f>
        <v/>
      </c>
      <c r="T188" s="209" t="str">
        <f>'Annual Inflation'!T24</f>
        <v/>
      </c>
      <c r="U188" s="209">
        <f>'Annual Inflation'!U24</f>
        <v>2.9856727782787029E-2</v>
      </c>
      <c r="V188" s="209">
        <f>'Annual Inflation'!V24</f>
        <v>1.4933359276194436E-2</v>
      </c>
      <c r="W188" s="209">
        <f>'Annual Inflation'!W24</f>
        <v>2.0944164869398429E-2</v>
      </c>
      <c r="X188" s="209">
        <f>'Annual Inflation'!X24</f>
        <v>2.7931649610365206E-2</v>
      </c>
      <c r="Y188" s="209">
        <f>'Annual Inflation'!Y24</f>
        <v>3.1100150705576146E-2</v>
      </c>
      <c r="Z188" s="209">
        <f>'Annual Inflation'!Z24</f>
        <v>2.635308707591455E-2</v>
      </c>
      <c r="AA188" s="209">
        <f>'Annual Inflation'!AA24</f>
        <v>3.7327924739999352E-2</v>
      </c>
      <c r="AB188" s="209">
        <f>'Annual Inflation'!AB24</f>
        <v>4.1309593144188472E-2</v>
      </c>
      <c r="AC188" s="209">
        <f>'Annual Inflation'!AC24</f>
        <v>2.9683192840877393E-2</v>
      </c>
      <c r="AD188" s="209">
        <f>'Annual Inflation'!AD24</f>
        <v>4.57825715837612E-3</v>
      </c>
      <c r="AE188" s="209">
        <f>'Annual Inflation'!AE24</f>
        <v>4.9629229105515371E-2</v>
      </c>
      <c r="AF188" s="209">
        <f>'Annual Inflation'!AF24</f>
        <v>4.7981749273282803E-2</v>
      </c>
      <c r="AG188" s="209">
        <f>'Annual Inflation'!AG24</f>
        <v>3.0897791510129391E-2</v>
      </c>
      <c r="AH188" s="209">
        <f>'Annual Inflation'!AH24</f>
        <v>2.8847791287762714E-2</v>
      </c>
      <c r="AI188" s="209">
        <f>'Annual Inflation'!AI24</f>
        <v>1.9597457627118731E-2</v>
      </c>
      <c r="AJ188" s="262">
        <f>'Annual Inflation'!AJ24</f>
        <v>1.0779220779220777E-2</v>
      </c>
      <c r="AK188" s="262">
        <f>'Annual Inflation'!AK24</f>
        <v>2.1424900424001248E-2</v>
      </c>
      <c r="AL188" s="262">
        <f>'Annual Inflation'!AL24</f>
        <v>3.7422560457875953E-2</v>
      </c>
      <c r="AM188" s="262">
        <f>'Annual Inflation'!AM24</f>
        <v>3.0555639758707454E-2</v>
      </c>
      <c r="AN188" s="262">
        <f>'Annual Inflation'!AN24</f>
        <v>2.5884636879724532E-2</v>
      </c>
      <c r="AO188" s="262">
        <f>'Annual Inflation'!AO24</f>
        <v>1.2128336726209277E-2</v>
      </c>
      <c r="AP188" s="262">
        <f>'Annual Inflation'!AP24</f>
        <v>5.7762039660056441E-2</v>
      </c>
      <c r="AQ188" s="298">
        <f>'Annual Inflation'!AQ24</f>
        <v>0.12873938777149907</v>
      </c>
      <c r="AR188" s="262">
        <f>'Annual Inflation'!AR24</f>
        <v>8.7530899065423995E-2</v>
      </c>
      <c r="AS188" s="262">
        <f>'Annual Inflation'!AS24</f>
        <v>4.3184769776843268E-2</v>
      </c>
      <c r="AT188" s="262">
        <f>'Annual Inflation'!AT24</f>
        <v>2.6233436648239294E-2</v>
      </c>
      <c r="AU188" s="262">
        <f>'Annual Inflation'!AU24</f>
        <v>2.6055468787939295E-2</v>
      </c>
      <c r="AV188" s="262">
        <f>'Annual Inflation'!AV24</f>
        <v>2.814630513484162E-2</v>
      </c>
    </row>
    <row r="189" spans="1:49" ht="16.8">
      <c r="A189" s="2"/>
      <c r="B189" s="2"/>
      <c r="C189" s="2"/>
      <c r="D189" s="2"/>
      <c r="E189" s="2" t="s">
        <v>605</v>
      </c>
      <c r="F189" s="7"/>
      <c r="G189" s="7" t="s">
        <v>604</v>
      </c>
      <c r="H189" s="7"/>
      <c r="I189" s="186"/>
      <c r="J189" s="42"/>
      <c r="K189" s="209" t="str">
        <f>'Annual Inflation'!K27</f>
        <v/>
      </c>
      <c r="L189" s="209" t="str">
        <f>'Annual Inflation'!L27</f>
        <v/>
      </c>
      <c r="M189" s="209" t="str">
        <f>'Annual Inflation'!M27</f>
        <v/>
      </c>
      <c r="N189" s="209" t="str">
        <f>'Annual Inflation'!N27</f>
        <v/>
      </c>
      <c r="O189" s="209" t="str">
        <f>'Annual Inflation'!O27</f>
        <v/>
      </c>
      <c r="P189" s="209" t="str">
        <f>'Annual Inflation'!P27</f>
        <v/>
      </c>
      <c r="Q189" s="209" t="str">
        <f>'Annual Inflation'!Q27</f>
        <v/>
      </c>
      <c r="R189" s="209" t="str">
        <f>'Annual Inflation'!R27</f>
        <v/>
      </c>
      <c r="S189" s="209" t="str">
        <f>'Annual Inflation'!S27</f>
        <v/>
      </c>
      <c r="T189" s="209" t="str">
        <f>'Annual Inflation'!T27</f>
        <v/>
      </c>
      <c r="U189" s="209">
        <f>'Annual Inflation'!U27</f>
        <v>1.2140648264803433E-2</v>
      </c>
      <c r="V189" s="209">
        <f>'Annual Inflation'!V27</f>
        <v>1.663460450379084E-2</v>
      </c>
      <c r="W189" s="209">
        <f>'Annual Inflation'!W27</f>
        <v>1.4581478183437246E-2</v>
      </c>
      <c r="X189" s="209">
        <f>'Annual Inflation'!X27</f>
        <v>1.3384530992868848E-2</v>
      </c>
      <c r="Y189" s="209">
        <f>'Annual Inflation'!Y27</f>
        <v>1.4939915556998917E-2</v>
      </c>
      <c r="Z189" s="209">
        <f>'Annual Inflation'!Z27</f>
        <v>2.1760000000000224E-2</v>
      </c>
      <c r="AA189" s="209">
        <f>'Annual Inflation'!AA27</f>
        <v>2.6203152729930013E-2</v>
      </c>
      <c r="AB189" s="209">
        <f>'Annual Inflation'!AB27</f>
        <v>2.3296032553407953E-2</v>
      </c>
      <c r="AC189" s="209">
        <f>'Annual Inflation'!AC27</f>
        <v>3.6186499652052895E-2</v>
      </c>
      <c r="AD189" s="209">
        <f>'Annual Inflation'!AD27</f>
        <v>1.8132975151108122E-2</v>
      </c>
      <c r="AE189" s="209">
        <f>'Annual Inflation'!AE27</f>
        <v>2.7987184319637981E-2</v>
      </c>
      <c r="AF189" s="209">
        <f>'Annual Inflation'!AF27</f>
        <v>3.7400311669264275E-2</v>
      </c>
      <c r="AG189" s="209">
        <f>'Annual Inflation'!AG27</f>
        <v>2.4123000795263305E-2</v>
      </c>
      <c r="AH189" s="209">
        <f>'Annual Inflation'!AH27</f>
        <v>2.088006902502193E-2</v>
      </c>
      <c r="AI189" s="209">
        <f>'Annual Inflation'!AI27</f>
        <v>1.1409736308316099E-2</v>
      </c>
      <c r="AJ189" s="262">
        <f>'Annual Inflation'!AJ27</f>
        <v>4.4288459931480784E-3</v>
      </c>
      <c r="AK189" s="262">
        <f>'Annual Inflation'!AK27</f>
        <v>1.3727121464226277E-2</v>
      </c>
      <c r="AL189" s="262">
        <f>'Annual Inflation'!AL27</f>
        <v>2.6343865408288814E-2</v>
      </c>
      <c r="AM189" s="262">
        <f>'Annual Inflation'!AM27</f>
        <v>2.1269790500559882E-2</v>
      </c>
      <c r="AN189" s="262">
        <f>'Annual Inflation'!AN27</f>
        <v>1.6990291262135582E-2</v>
      </c>
      <c r="AO189" s="262">
        <f>'Annual Inflation'!AO27</f>
        <v>8.0067749634311625E-3</v>
      </c>
      <c r="AP189" s="262">
        <f>'Annual Inflation'!AP27</f>
        <v>3.6737187810280236E-2</v>
      </c>
      <c r="AQ189" s="298">
        <f>'Annual Inflation'!AQ27</f>
        <v>8.7741270075143429E-2</v>
      </c>
      <c r="AR189" s="262">
        <f>'Annual Inflation'!AR27</f>
        <v>6.2497611347487325E-2</v>
      </c>
      <c r="AS189" s="262">
        <f>'Annual Inflation'!AS27</f>
        <v>3.04739603020312E-2</v>
      </c>
      <c r="AT189" s="262">
        <f>'Annual Inflation'!AT27</f>
        <v>1.710175025781635E-2</v>
      </c>
      <c r="AU189" s="262">
        <f>'Annual Inflation'!AU27</f>
        <v>1.5421581354723601E-2</v>
      </c>
      <c r="AV189" s="262">
        <f>'Annual Inflation'!AV27</f>
        <v>1.7961851291584674E-2</v>
      </c>
    </row>
    <row r="190" spans="1:49" ht="16.8">
      <c r="A190" s="2"/>
      <c r="B190" s="2"/>
      <c r="C190" s="2"/>
      <c r="D190" s="2"/>
      <c r="E190" s="7"/>
      <c r="F190" s="7"/>
      <c r="G190" s="7"/>
      <c r="H190" s="7"/>
      <c r="I190" s="186"/>
      <c r="J190" s="42"/>
      <c r="K190" s="42"/>
      <c r="L190" s="42"/>
      <c r="M190" s="42"/>
      <c r="N190" s="42"/>
      <c r="O190" s="42"/>
      <c r="P190" s="42"/>
      <c r="Q190" s="42"/>
      <c r="R190" s="42"/>
      <c r="S190" s="42"/>
      <c r="T190" s="42"/>
      <c r="U190" s="42"/>
      <c r="V190" s="42"/>
      <c r="W190" s="42"/>
      <c r="X190" s="40"/>
      <c r="Y190" s="40"/>
      <c r="Z190" s="40"/>
      <c r="AA190" s="40"/>
      <c r="AB190" s="40"/>
      <c r="AC190" s="40"/>
      <c r="AD190" s="40"/>
      <c r="AE190" s="40"/>
      <c r="AF190" s="40"/>
      <c r="AG190" s="40"/>
      <c r="AH190" s="40"/>
      <c r="AI190" s="40"/>
      <c r="AJ190" s="40"/>
      <c r="AK190" s="40"/>
      <c r="AL190" s="40"/>
      <c r="AM190" s="40"/>
      <c r="AN190" s="40"/>
      <c r="AO190" s="40"/>
      <c r="AP190" s="40"/>
      <c r="AQ190" s="219"/>
      <c r="AR190" s="40"/>
      <c r="AS190" s="40"/>
      <c r="AT190" s="40"/>
      <c r="AU190" s="40"/>
      <c r="AV190" s="40"/>
    </row>
    <row r="191" spans="1:49" ht="16.8">
      <c r="A191" s="2"/>
      <c r="B191" s="2"/>
      <c r="C191" s="2"/>
      <c r="D191" s="2"/>
      <c r="E191" s="7" t="s">
        <v>606</v>
      </c>
      <c r="F191" s="7"/>
      <c r="G191" s="7" t="s">
        <v>604</v>
      </c>
      <c r="H191" s="2"/>
      <c r="I191" s="2"/>
      <c r="J191" s="2"/>
      <c r="K191" s="128"/>
      <c r="L191" s="128"/>
      <c r="M191" s="128"/>
      <c r="N191" s="128"/>
      <c r="O191" s="128"/>
      <c r="P191" s="128"/>
      <c r="Q191" s="128"/>
      <c r="R191" s="128"/>
      <c r="S191" s="128"/>
      <c r="T191" s="128"/>
      <c r="U191" s="128"/>
      <c r="V191" s="128"/>
      <c r="W191" s="128"/>
      <c r="X191" s="128"/>
      <c r="Y191" s="128"/>
      <c r="Z191" s="128"/>
      <c r="AA191" s="128"/>
      <c r="AB191" s="128"/>
      <c r="AC191" s="128"/>
      <c r="AD191" s="128"/>
      <c r="AE191" s="128"/>
      <c r="AF191" s="128"/>
      <c r="AG191" s="128"/>
      <c r="AH191" s="128"/>
      <c r="AI191" s="128"/>
      <c r="AJ191" s="128"/>
      <c r="AK191" s="128"/>
      <c r="AL191" s="128"/>
      <c r="AM191" s="128"/>
      <c r="AN191" s="128"/>
      <c r="AO191" s="128"/>
      <c r="AP191" s="128"/>
      <c r="AQ191" s="486"/>
      <c r="AR191" s="128">
        <f>'Annual Inflation'!AR34</f>
        <v>0.03</v>
      </c>
      <c r="AS191" s="128">
        <f>'Annual Inflation'!AS34</f>
        <v>0.03</v>
      </c>
      <c r="AT191" s="128">
        <f>'Annual Inflation'!AT34</f>
        <v>0.03</v>
      </c>
      <c r="AU191" s="128">
        <f>'Annual Inflation'!AU34</f>
        <v>0.03</v>
      </c>
      <c r="AV191" s="128">
        <f>'Annual Inflation'!AV34</f>
        <v>0.03</v>
      </c>
    </row>
    <row r="192" spans="1:49" ht="16.8">
      <c r="A192" s="2"/>
      <c r="B192" s="2"/>
      <c r="C192" s="2"/>
      <c r="D192" s="2"/>
      <c r="E192" s="7" t="s">
        <v>607</v>
      </c>
      <c r="F192" s="7"/>
      <c r="G192" s="7" t="s">
        <v>604</v>
      </c>
      <c r="H192" s="7"/>
      <c r="I192" s="7"/>
      <c r="J192" s="42"/>
      <c r="K192" s="128"/>
      <c r="L192" s="128"/>
      <c r="M192" s="128"/>
      <c r="N192" s="128"/>
      <c r="O192" s="128"/>
      <c r="P192" s="128"/>
      <c r="Q192" s="128"/>
      <c r="R192" s="128"/>
      <c r="S192" s="128"/>
      <c r="T192" s="128"/>
      <c r="U192" s="128"/>
      <c r="V192" s="128"/>
      <c r="W192" s="128"/>
      <c r="X192" s="128"/>
      <c r="Y192" s="128"/>
      <c r="Z192" s="128"/>
      <c r="AA192" s="128"/>
      <c r="AB192" s="128"/>
      <c r="AC192" s="128"/>
      <c r="AD192" s="128"/>
      <c r="AE192" s="128"/>
      <c r="AF192" s="128"/>
      <c r="AG192" s="128"/>
      <c r="AH192" s="128"/>
      <c r="AI192" s="128"/>
      <c r="AJ192" s="128"/>
      <c r="AK192" s="128"/>
      <c r="AL192" s="128"/>
      <c r="AM192" s="128"/>
      <c r="AN192" s="128"/>
      <c r="AO192" s="128"/>
      <c r="AP192" s="128"/>
      <c r="AQ192" s="486"/>
      <c r="AR192" s="128">
        <f>'Annual Inflation'!AR35</f>
        <v>0.02</v>
      </c>
      <c r="AS192" s="128">
        <f>'Annual Inflation'!AS35</f>
        <v>0.02</v>
      </c>
      <c r="AT192" s="128">
        <f>'Annual Inflation'!AT35</f>
        <v>0.02</v>
      </c>
      <c r="AU192" s="128">
        <f>'Annual Inflation'!AU35</f>
        <v>0.02</v>
      </c>
      <c r="AV192" s="128">
        <f>'Annual Inflation'!AV35</f>
        <v>0.02</v>
      </c>
    </row>
    <row r="193" spans="1:48" ht="16.8">
      <c r="A193" s="2"/>
      <c r="B193" s="2"/>
      <c r="C193" s="2"/>
      <c r="D193" s="2"/>
      <c r="E193" s="7"/>
      <c r="F193" s="7"/>
      <c r="G193" s="7"/>
      <c r="H193" s="7"/>
      <c r="I193" s="7"/>
      <c r="J193" s="42"/>
      <c r="K193" s="42"/>
      <c r="L193" s="42"/>
      <c r="M193" s="42"/>
      <c r="N193" s="42"/>
      <c r="O193" s="42"/>
      <c r="P193" s="42"/>
      <c r="Q193" s="42"/>
      <c r="R193" s="42"/>
      <c r="S193" s="42"/>
      <c r="T193" s="42"/>
      <c r="U193" s="42"/>
      <c r="V193" s="42"/>
      <c r="W193" s="42"/>
      <c r="X193" s="42"/>
      <c r="Y193" s="42"/>
      <c r="Z193" s="42"/>
      <c r="AA193" s="14"/>
      <c r="AB193" s="14"/>
      <c r="AC193" s="14"/>
      <c r="AD193" s="40"/>
      <c r="AE193" s="40"/>
      <c r="AF193" s="40"/>
      <c r="AG193" s="40"/>
      <c r="AH193" s="40"/>
      <c r="AI193" s="40"/>
      <c r="AJ193" s="40"/>
      <c r="AK193" s="40"/>
      <c r="AL193" s="40"/>
      <c r="AM193" s="40"/>
      <c r="AN193" s="40"/>
      <c r="AO193" s="40"/>
      <c r="AP193" s="40"/>
      <c r="AQ193" s="219"/>
      <c r="AR193" s="128"/>
      <c r="AS193" s="128"/>
      <c r="AT193" s="128"/>
      <c r="AU193" s="128"/>
      <c r="AV193" s="128"/>
    </row>
    <row r="194" spans="1:48" ht="16.8">
      <c r="A194" s="2"/>
      <c r="B194" s="2"/>
      <c r="C194" s="2"/>
      <c r="D194" s="2"/>
      <c r="E194" s="2" t="s">
        <v>608</v>
      </c>
      <c r="F194" s="7"/>
      <c r="G194" s="2" t="s">
        <v>100</v>
      </c>
      <c r="H194" s="7"/>
      <c r="I194" s="19"/>
      <c r="J194" s="42"/>
      <c r="K194" s="42"/>
      <c r="L194" s="42"/>
      <c r="M194" s="42"/>
      <c r="N194" s="42"/>
      <c r="O194" s="42"/>
      <c r="P194" s="42"/>
      <c r="Q194" s="42"/>
      <c r="R194" s="42"/>
      <c r="S194" s="42"/>
      <c r="T194" s="42"/>
      <c r="U194" s="42"/>
      <c r="V194" s="42"/>
      <c r="W194" s="42"/>
      <c r="X194" s="90">
        <f>'Annual Inflation'!X32</f>
        <v>0.62031161473087815</v>
      </c>
      <c r="Y194" s="90">
        <f>'Annual Inflation'!Y32</f>
        <v>0.6396033994334277</v>
      </c>
      <c r="Z194" s="90">
        <f>'Annual Inflation'!Z32</f>
        <v>0.65645892351274782</v>
      </c>
      <c r="AA194" s="90">
        <f>'Annual Inflation'!AA32</f>
        <v>0.68096317280453267</v>
      </c>
      <c r="AB194" s="90">
        <f>'Annual Inflation'!AB32</f>
        <v>0.70909348441926356</v>
      </c>
      <c r="AC194" s="90">
        <f>'Annual Inflation'!AC32</f>
        <v>0.73014164305949025</v>
      </c>
      <c r="AD194" s="90">
        <f>'Annual Inflation'!AD32</f>
        <v>0.73348441926345587</v>
      </c>
      <c r="AE194" s="90">
        <f>'Annual Inflation'!AE32</f>
        <v>0.76988668555240791</v>
      </c>
      <c r="AF194" s="90">
        <f>'Annual Inflation'!AF32</f>
        <v>0.8068271954674221</v>
      </c>
      <c r="AG194" s="90">
        <f>'Annual Inflation'!AG32</f>
        <v>0.83175637393767698</v>
      </c>
      <c r="AH194" s="90">
        <f>'Annual Inflation'!AH32</f>
        <v>0.85575070821529742</v>
      </c>
      <c r="AI194" s="90">
        <f>'Annual Inflation'!AI32</f>
        <v>0.87252124645892348</v>
      </c>
      <c r="AJ194" s="256">
        <f>'Annual Inflation'!AJ32</f>
        <v>0.88192634560906513</v>
      </c>
      <c r="AK194" s="256">
        <f>'Annual Inflation'!AK32</f>
        <v>0.9008215297450427</v>
      </c>
      <c r="AL194" s="256">
        <f>'Annual Inflation'!AL32</f>
        <v>0.93453257790368272</v>
      </c>
      <c r="AM194" s="256">
        <f>'Annual Inflation'!AM32</f>
        <v>0.96308781869688376</v>
      </c>
      <c r="AN194" s="256">
        <f>'Annual Inflation'!AN32</f>
        <v>0.98801699716713864</v>
      </c>
      <c r="AO194" s="256">
        <f>'Annual Inflation'!AO32</f>
        <v>1</v>
      </c>
      <c r="AP194" s="256">
        <f>'Annual Inflation'!AP32</f>
        <v>1.0577620396600564</v>
      </c>
      <c r="AQ194" s="297">
        <f>'Annual Inflation'!AQ32</f>
        <v>1.1939376770538244</v>
      </c>
      <c r="AR194" s="256">
        <f>'Annual Inflation'!AR32</f>
        <v>1.2891506141768156</v>
      </c>
      <c r="AS194" s="256">
        <f>'Annual Inflation'!AS32</f>
        <v>1.3284361388165782</v>
      </c>
      <c r="AT194" s="256">
        <f>'Annual Inflation'!AT32</f>
        <v>1.3511547218960771</v>
      </c>
      <c r="AU194" s="256">
        <f>'Annual Inflation'!AU32</f>
        <v>1.3719916643626167</v>
      </c>
      <c r="AV194" s="256">
        <f>'Annual Inflation'!AV32</f>
        <v>1.3966351746111914</v>
      </c>
    </row>
    <row r="195" spans="1:48" ht="16.8">
      <c r="A195" s="2"/>
      <c r="B195" s="2"/>
      <c r="C195" s="2"/>
      <c r="D195" s="2"/>
      <c r="E195" s="2" t="s">
        <v>609</v>
      </c>
      <c r="F195" s="7"/>
      <c r="G195" s="2" t="s">
        <v>100</v>
      </c>
      <c r="H195" s="7"/>
      <c r="I195" s="7"/>
      <c r="J195" s="42"/>
      <c r="K195" s="42"/>
      <c r="L195" s="42"/>
      <c r="M195" s="42"/>
      <c r="N195" s="42"/>
      <c r="O195" s="42"/>
      <c r="P195" s="42"/>
      <c r="Q195" s="42"/>
      <c r="R195" s="42"/>
      <c r="S195" s="42"/>
      <c r="T195" s="42"/>
      <c r="U195" s="42"/>
      <c r="V195" s="42"/>
      <c r="W195" s="42"/>
      <c r="X195" s="90">
        <f>'Annual Inflation'!X46</f>
        <v>0.62940509915014153</v>
      </c>
      <c r="Y195" s="90">
        <f>'Annual Inflation'!Y46</f>
        <v>0.64946175637393766</v>
      </c>
      <c r="Z195" s="90">
        <f>'Annual Inflation'!Z46</f>
        <v>0.66543909348441921</v>
      </c>
      <c r="AA195" s="90">
        <f>'Annual Inflation'!AA46</f>
        <v>0.6965439093484419</v>
      </c>
      <c r="AB195" s="90">
        <f>'Annual Inflation'!AB46</f>
        <v>0.72424929178470254</v>
      </c>
      <c r="AC195" s="90">
        <f>'Annual Inflation'!AC46</f>
        <v>0.71864022662889515</v>
      </c>
      <c r="AD195" s="90">
        <f>'Annual Inflation'!AD46</f>
        <v>0.7538243626062322</v>
      </c>
      <c r="AE195" s="90">
        <f>'Annual Inflation'!AE46</f>
        <v>0.79359773371104803</v>
      </c>
      <c r="AF195" s="90">
        <f>'Annual Inflation'!AF46</f>
        <v>0.82147308781869688</v>
      </c>
      <c r="AG195" s="90">
        <f>'Annual Inflation'!AG46</f>
        <v>0.84679886685552397</v>
      </c>
      <c r="AH195" s="90">
        <f>'Annual Inflation'!AH46</f>
        <v>0.86770538243626061</v>
      </c>
      <c r="AI195" s="90">
        <f>'Annual Inflation'!AI46</f>
        <v>0.87552407932011334</v>
      </c>
      <c r="AJ195" s="256">
        <f>'Annual Inflation'!AJ46</f>
        <v>0.88810198300283283</v>
      </c>
      <c r="AK195" s="256">
        <f>'Annual Inflation'!AK46</f>
        <v>0.91767705382436271</v>
      </c>
      <c r="AL195" s="256">
        <f>'Annual Inflation'!AL46</f>
        <v>0.94844192634560898</v>
      </c>
      <c r="AM195" s="256">
        <f>'Annual Inflation'!AM46</f>
        <v>0.97444759206798848</v>
      </c>
      <c r="AN195" s="256">
        <f>'Annual Inflation'!AN46</f>
        <v>0.99467422096317282</v>
      </c>
      <c r="AO195" s="256">
        <f>'Annual Inflation'!AO46</f>
        <v>1.0164305949008499</v>
      </c>
      <c r="AP195" s="256">
        <f>'Annual Inflation'!AP46</f>
        <v>1.1185835694050992</v>
      </c>
      <c r="AQ195" s="297">
        <f>'Annual Inflation'!AQ46</f>
        <v>1.2567228174904603</v>
      </c>
      <c r="AR195" s="256">
        <f>'Annual Inflation'!AR46</f>
        <v>1.3123689983998859</v>
      </c>
      <c r="AS195" s="256">
        <f>'Annual Inflation'!AS46</f>
        <v>1.3406592815876854</v>
      </c>
      <c r="AT195" s="256">
        <f>'Annual Inflation'!AT46</f>
        <v>1.3609729496063137</v>
      </c>
      <c r="AU195" s="256">
        <f>'Annual Inflation'!AU46</f>
        <v>1.383709961204471</v>
      </c>
      <c r="AV195" s="256">
        <f>'Annual Inflation'!AV46</f>
        <v>1.4090308989490572</v>
      </c>
    </row>
    <row r="196" spans="1:48" ht="16.8">
      <c r="A196" s="2"/>
      <c r="B196" s="2"/>
      <c r="C196" s="2"/>
      <c r="D196" s="2"/>
      <c r="E196" s="2" t="s">
        <v>610</v>
      </c>
      <c r="F196" s="7"/>
      <c r="G196" s="2" t="s">
        <v>604</v>
      </c>
      <c r="H196" s="7"/>
      <c r="I196" s="7"/>
      <c r="J196" s="42"/>
      <c r="K196" s="42"/>
      <c r="L196" s="42"/>
      <c r="M196" s="42"/>
      <c r="N196" s="42"/>
      <c r="O196" s="42"/>
      <c r="P196" s="42"/>
      <c r="Q196" s="42"/>
      <c r="R196" s="42"/>
      <c r="S196" s="42"/>
      <c r="T196" s="42"/>
      <c r="U196" s="42"/>
      <c r="V196" s="42"/>
      <c r="W196" s="42"/>
      <c r="X196" s="256"/>
      <c r="Y196" s="256"/>
      <c r="Z196" s="256"/>
      <c r="AA196" s="256"/>
      <c r="AB196" s="256"/>
      <c r="AC196" s="256"/>
      <c r="AD196" s="256"/>
      <c r="AE196" s="256"/>
      <c r="AF196" s="256"/>
      <c r="AG196" s="256"/>
      <c r="AH196" s="256"/>
      <c r="AI196" s="256"/>
      <c r="AJ196" s="126">
        <f t="shared" ref="AJ196:AV196" si="11">IFERROR(AJ195/AI195 - 1,"")</f>
        <v>1.4366142496602619E-2</v>
      </c>
      <c r="AK196" s="126">
        <f t="shared" si="11"/>
        <v>3.3301435406698721E-2</v>
      </c>
      <c r="AL196" s="126">
        <f t="shared" si="11"/>
        <v>3.3524726801259286E-2</v>
      </c>
      <c r="AM196" s="126">
        <f t="shared" si="11"/>
        <v>2.7419354838709609E-2</v>
      </c>
      <c r="AN196" s="126">
        <f t="shared" si="11"/>
        <v>2.0757020757020905E-2</v>
      </c>
      <c r="AO196" s="126">
        <f t="shared" si="11"/>
        <v>2.1872863978127155E-2</v>
      </c>
      <c r="AP196" s="126">
        <f t="shared" si="11"/>
        <v>0.10050167224080275</v>
      </c>
      <c r="AQ196" s="227">
        <f t="shared" si="11"/>
        <v>0.1234947945452376</v>
      </c>
      <c r="AR196" s="126">
        <f t="shared" si="11"/>
        <v>4.4278802083457691E-2</v>
      </c>
      <c r="AS196" s="126">
        <f t="shared" si="11"/>
        <v>2.1556653061976183E-2</v>
      </c>
      <c r="AT196" s="126">
        <f t="shared" si="11"/>
        <v>1.5151998943811806E-2</v>
      </c>
      <c r="AU196" s="126">
        <f t="shared" si="11"/>
        <v>1.6706439025650388E-2</v>
      </c>
      <c r="AV196" s="126">
        <f t="shared" si="11"/>
        <v>1.8299310154958448E-2</v>
      </c>
    </row>
    <row r="197" spans="1:48" ht="16.8">
      <c r="A197" s="2"/>
      <c r="B197" s="2"/>
      <c r="C197" s="2"/>
      <c r="D197" s="2"/>
      <c r="E197" s="2"/>
      <c r="F197" s="7"/>
      <c r="G197" s="2"/>
      <c r="H197" s="7"/>
      <c r="I197" s="7"/>
      <c r="J197" s="42"/>
      <c r="K197" s="42"/>
      <c r="L197" s="42"/>
      <c r="M197" s="42"/>
      <c r="N197" s="42"/>
      <c r="O197" s="42"/>
      <c r="P197" s="42"/>
      <c r="Q197" s="42"/>
      <c r="R197" s="42"/>
      <c r="S197" s="42"/>
      <c r="T197" s="42"/>
      <c r="U197" s="42"/>
      <c r="V197" s="42"/>
      <c r="W197" s="42"/>
      <c r="X197" s="256"/>
      <c r="Y197" s="256"/>
      <c r="Z197" s="256"/>
      <c r="AA197" s="256"/>
      <c r="AB197" s="256"/>
      <c r="AC197" s="256"/>
      <c r="AD197" s="256"/>
      <c r="AE197" s="256"/>
      <c r="AF197" s="256"/>
      <c r="AG197" s="256"/>
      <c r="AH197" s="256"/>
      <c r="AI197" s="256"/>
      <c r="AJ197" s="256"/>
      <c r="AK197" s="256"/>
      <c r="AL197" s="256"/>
      <c r="AM197" s="256"/>
      <c r="AN197" s="256"/>
      <c r="AO197" s="256"/>
      <c r="AP197" s="256"/>
      <c r="AQ197" s="297"/>
      <c r="AR197" s="256"/>
      <c r="AS197" s="256"/>
      <c r="AT197" s="256"/>
      <c r="AU197" s="256"/>
      <c r="AV197" s="256"/>
    </row>
    <row r="198" spans="1:48" ht="16.8">
      <c r="A198" s="2"/>
      <c r="B198" s="2"/>
      <c r="C198" s="20" t="s">
        <v>611</v>
      </c>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39"/>
      <c r="AR198" s="20"/>
      <c r="AS198" s="20"/>
      <c r="AT198" s="20"/>
      <c r="AU198" s="20"/>
      <c r="AV198" s="20"/>
    </row>
    <row r="199" spans="1:48" ht="16.8">
      <c r="A199" s="2"/>
      <c r="B199" s="2"/>
      <c r="C199" s="2"/>
      <c r="D199" s="2"/>
      <c r="E199" s="7"/>
      <c r="F199" s="7"/>
      <c r="G199" s="7"/>
      <c r="H199" s="7"/>
      <c r="I199" s="422"/>
      <c r="J199" s="42"/>
      <c r="K199" s="42"/>
      <c r="L199" s="42"/>
      <c r="M199" s="42"/>
      <c r="N199" s="42"/>
      <c r="O199" s="42"/>
      <c r="P199" s="42"/>
      <c r="Q199" s="42"/>
      <c r="R199" s="42"/>
      <c r="S199" s="42"/>
      <c r="T199" s="42"/>
      <c r="U199" s="42"/>
      <c r="V199" s="42"/>
      <c r="W199" s="42"/>
      <c r="X199" s="42"/>
      <c r="Y199" s="42"/>
      <c r="Z199" s="42"/>
      <c r="AA199" s="14"/>
      <c r="AB199" s="14"/>
      <c r="AC199" s="14"/>
      <c r="AD199" s="40"/>
      <c r="AE199" s="40"/>
      <c r="AF199" s="40"/>
      <c r="AG199" s="40"/>
      <c r="AH199" s="40"/>
      <c r="AI199" s="40"/>
      <c r="AJ199" s="40"/>
      <c r="AK199" s="40"/>
      <c r="AL199" s="40"/>
      <c r="AM199" s="40"/>
      <c r="AN199" s="40"/>
      <c r="AO199" s="40"/>
      <c r="AP199" s="40"/>
      <c r="AQ199" s="219"/>
      <c r="AR199" s="40"/>
      <c r="AS199" s="40"/>
      <c r="AT199" s="40"/>
      <c r="AU199" s="40"/>
      <c r="AV199" s="40"/>
    </row>
    <row r="200" spans="1:48" ht="16.8">
      <c r="A200" s="2"/>
      <c r="B200" s="2"/>
      <c r="C200" s="2"/>
      <c r="D200" s="2"/>
      <c r="E200" s="7" t="s">
        <v>263</v>
      </c>
      <c r="F200" s="7"/>
      <c r="G200" s="7" t="s">
        <v>209</v>
      </c>
      <c r="H200" s="7"/>
      <c r="I200" s="132"/>
      <c r="J200" s="43"/>
      <c r="K200" s="43"/>
      <c r="L200" s="43"/>
      <c r="M200" s="43"/>
      <c r="N200" s="43"/>
      <c r="O200" s="43"/>
      <c r="P200" s="43"/>
      <c r="Q200" s="43"/>
      <c r="R200" s="43"/>
      <c r="S200" s="43"/>
      <c r="T200" s="43"/>
      <c r="U200" s="43"/>
      <c r="V200" s="43"/>
      <c r="W200" s="43"/>
      <c r="X200" s="43"/>
      <c r="Y200" s="43"/>
      <c r="Z200" s="43"/>
      <c r="AA200" s="7"/>
      <c r="AB200" s="7"/>
      <c r="AC200" s="2"/>
      <c r="AD200" s="7"/>
      <c r="AE200" s="7"/>
      <c r="AF200" s="2"/>
      <c r="AG200" s="7"/>
      <c r="AH200" s="2"/>
      <c r="AI200" s="7"/>
      <c r="AJ200" s="186"/>
      <c r="AK200" s="186"/>
      <c r="AL200" s="186"/>
      <c r="AM200" s="186"/>
      <c r="AN200" s="186"/>
      <c r="AO200" s="186"/>
      <c r="AP200" s="186"/>
      <c r="AQ200" s="191"/>
      <c r="AR200" s="186">
        <f>SelectedInputs!AR226</f>
        <v>0.05</v>
      </c>
      <c r="AS200" s="186">
        <f>SelectedInputs!AS226</f>
        <v>0.05</v>
      </c>
      <c r="AT200" s="186">
        <f>SelectedInputs!AT226</f>
        <v>0.05</v>
      </c>
      <c r="AU200" s="186">
        <f>SelectedInputs!AU226</f>
        <v>0.05</v>
      </c>
      <c r="AV200" s="186">
        <f>SelectedInputs!AV226</f>
        <v>0.05</v>
      </c>
    </row>
    <row r="201" spans="1:48" ht="16.8">
      <c r="A201" s="2"/>
      <c r="B201" s="2"/>
      <c r="C201" s="2"/>
      <c r="D201" s="2"/>
      <c r="E201" s="7" t="s">
        <v>264</v>
      </c>
      <c r="F201" s="7"/>
      <c r="G201" s="7" t="s">
        <v>209</v>
      </c>
      <c r="H201" s="7"/>
      <c r="I201" s="132"/>
      <c r="J201" s="43"/>
      <c r="K201" s="43"/>
      <c r="L201" s="43"/>
      <c r="M201" s="43"/>
      <c r="N201" s="43"/>
      <c r="O201" s="43"/>
      <c r="P201" s="43"/>
      <c r="Q201" s="43"/>
      <c r="R201" s="43"/>
      <c r="S201" s="43"/>
      <c r="T201" s="43"/>
      <c r="U201" s="43"/>
      <c r="V201" s="43"/>
      <c r="W201" s="43"/>
      <c r="X201" s="43"/>
      <c r="Y201" s="43"/>
      <c r="Z201" s="43"/>
      <c r="AA201" s="2"/>
      <c r="AB201" s="2"/>
      <c r="AC201" s="2"/>
      <c r="AD201" s="2"/>
      <c r="AE201" s="2"/>
      <c r="AF201" s="2"/>
      <c r="AG201" s="2"/>
      <c r="AH201" s="2"/>
      <c r="AI201" s="2"/>
      <c r="AJ201" s="186"/>
      <c r="AK201" s="186"/>
      <c r="AL201" s="186"/>
      <c r="AM201" s="186"/>
      <c r="AN201" s="186"/>
      <c r="AO201" s="186"/>
      <c r="AP201" s="186"/>
      <c r="AQ201" s="191"/>
      <c r="AR201" s="186">
        <f>SelectedInputs!AR227</f>
        <v>0.05</v>
      </c>
      <c r="AS201" s="186">
        <f>SelectedInputs!AS227</f>
        <v>0.05</v>
      </c>
      <c r="AT201" s="186">
        <f>SelectedInputs!AT227</f>
        <v>0.05</v>
      </c>
      <c r="AU201" s="186">
        <f>SelectedInputs!AU227</f>
        <v>0.05</v>
      </c>
      <c r="AV201" s="186">
        <f>SelectedInputs!AV227</f>
        <v>0.05</v>
      </c>
    </row>
    <row r="202" spans="1:48" ht="16.8">
      <c r="A202" s="2"/>
      <c r="B202" s="2"/>
      <c r="C202" s="2"/>
      <c r="D202" s="2"/>
      <c r="E202" s="21" t="s">
        <v>265</v>
      </c>
      <c r="F202" s="21"/>
      <c r="G202" s="21" t="s">
        <v>209</v>
      </c>
      <c r="H202" s="21"/>
      <c r="I202" s="132"/>
      <c r="J202" s="42"/>
      <c r="K202" s="42"/>
      <c r="L202" s="42"/>
      <c r="M202" s="42"/>
      <c r="N202" s="42"/>
      <c r="O202" s="42"/>
      <c r="P202" s="42"/>
      <c r="Q202" s="42"/>
      <c r="R202" s="42"/>
      <c r="S202" s="42"/>
      <c r="T202" s="42"/>
      <c r="U202" s="42"/>
      <c r="V202" s="42"/>
      <c r="W202" s="42"/>
      <c r="X202" s="42"/>
      <c r="Y202" s="42"/>
      <c r="Z202" s="42"/>
      <c r="AA202" s="2"/>
      <c r="AB202" s="2"/>
      <c r="AC202" s="2"/>
      <c r="AD202" s="2"/>
      <c r="AE202" s="2"/>
      <c r="AF202" s="2"/>
      <c r="AG202" s="2"/>
      <c r="AH202" s="2"/>
      <c r="AI202" s="2"/>
      <c r="AJ202" s="186"/>
      <c r="AK202" s="186"/>
      <c r="AL202" s="186"/>
      <c r="AM202" s="186"/>
      <c r="AN202" s="186"/>
      <c r="AO202" s="186"/>
      <c r="AP202" s="186"/>
      <c r="AQ202" s="191"/>
      <c r="AR202" s="186">
        <f>SelectedInputs!AR228</f>
        <v>0.03</v>
      </c>
      <c r="AS202" s="186">
        <f>SelectedInputs!AS228</f>
        <v>0.03</v>
      </c>
      <c r="AT202" s="186">
        <f>SelectedInputs!AT228</f>
        <v>0.03</v>
      </c>
      <c r="AU202" s="186">
        <f>SelectedInputs!AU228</f>
        <v>0.03</v>
      </c>
      <c r="AV202" s="186">
        <f>SelectedInputs!AV228</f>
        <v>0.03</v>
      </c>
    </row>
    <row r="203" spans="1:48" ht="16.8">
      <c r="A203" s="7"/>
      <c r="B203" s="7"/>
      <c r="C203" s="2"/>
      <c r="D203" s="7"/>
      <c r="E203" s="7" t="s">
        <v>266</v>
      </c>
      <c r="F203" s="7"/>
      <c r="G203" s="21" t="s">
        <v>209</v>
      </c>
      <c r="H203" s="7"/>
      <c r="I203" s="129"/>
      <c r="J203" s="43"/>
      <c r="K203" s="43"/>
      <c r="L203" s="43"/>
      <c r="M203" s="43"/>
      <c r="N203" s="43"/>
      <c r="O203" s="43"/>
      <c r="P203" s="43"/>
      <c r="Q203" s="43"/>
      <c r="R203" s="43"/>
      <c r="S203" s="43"/>
      <c r="T203" s="43"/>
      <c r="U203" s="43"/>
      <c r="V203" s="43"/>
      <c r="W203" s="43"/>
      <c r="X203" s="43"/>
      <c r="Y203" s="43"/>
      <c r="Z203" s="43"/>
      <c r="AA203" s="7"/>
      <c r="AB203" s="7"/>
      <c r="AC203" s="7"/>
      <c r="AD203" s="7"/>
      <c r="AE203" s="7"/>
      <c r="AF203" s="7"/>
      <c r="AG203" s="7"/>
      <c r="AH203" s="7"/>
      <c r="AI203" s="7"/>
      <c r="AJ203" s="186"/>
      <c r="AK203" s="186"/>
      <c r="AL203" s="186"/>
      <c r="AM203" s="186"/>
      <c r="AN203" s="186"/>
      <c r="AO203" s="186"/>
      <c r="AP203" s="186"/>
      <c r="AQ203" s="191"/>
      <c r="AR203" s="186">
        <f>SelectedInputs!AR229</f>
        <v>0.6</v>
      </c>
      <c r="AS203" s="186">
        <f>SelectedInputs!AS229</f>
        <v>0.6</v>
      </c>
      <c r="AT203" s="186">
        <f>SelectedInputs!AT229</f>
        <v>0.6</v>
      </c>
      <c r="AU203" s="186">
        <f>SelectedInputs!AU229</f>
        <v>0.6</v>
      </c>
      <c r="AV203" s="186">
        <f>SelectedInputs!AV229</f>
        <v>0.6</v>
      </c>
    </row>
    <row r="204" spans="1:48" ht="16.8">
      <c r="A204" s="2"/>
      <c r="B204" s="2"/>
      <c r="C204" s="2"/>
      <c r="D204" s="2"/>
      <c r="E204" s="7" t="s">
        <v>267</v>
      </c>
      <c r="F204" s="7"/>
      <c r="G204" s="21" t="s">
        <v>209</v>
      </c>
      <c r="H204" s="7"/>
      <c r="I204" s="7"/>
      <c r="J204" s="43"/>
      <c r="K204" s="43"/>
      <c r="L204" s="43"/>
      <c r="M204" s="43"/>
      <c r="N204" s="43"/>
      <c r="O204" s="43"/>
      <c r="P204" s="43"/>
      <c r="Q204" s="43"/>
      <c r="R204" s="43"/>
      <c r="S204" s="43"/>
      <c r="T204" s="43"/>
      <c r="U204" s="43"/>
      <c r="V204" s="43"/>
      <c r="W204" s="43"/>
      <c r="X204" s="43"/>
      <c r="Y204" s="43"/>
      <c r="Z204" s="43"/>
      <c r="AA204" s="2"/>
      <c r="AB204" s="2"/>
      <c r="AC204" s="2"/>
      <c r="AD204" s="2"/>
      <c r="AE204" s="2"/>
      <c r="AF204" s="2"/>
      <c r="AG204" s="2"/>
      <c r="AH204" s="2"/>
      <c r="AI204" s="2"/>
      <c r="AJ204" s="186"/>
      <c r="AK204" s="186"/>
      <c r="AL204" s="186"/>
      <c r="AM204" s="186"/>
      <c r="AN204" s="186"/>
      <c r="AO204" s="186"/>
      <c r="AP204" s="186"/>
      <c r="AQ204" s="191"/>
      <c r="AR204" s="186">
        <f>SelectedInputs!AR230</f>
        <v>0.25</v>
      </c>
      <c r="AS204" s="186">
        <f>SelectedInputs!AS230</f>
        <v>0.25</v>
      </c>
      <c r="AT204" s="186">
        <f>SelectedInputs!AT230</f>
        <v>0.25</v>
      </c>
      <c r="AU204" s="186">
        <f>SelectedInputs!AU230</f>
        <v>0.25</v>
      </c>
      <c r="AV204" s="186">
        <f>SelectedInputs!AV230</f>
        <v>0.25</v>
      </c>
    </row>
    <row r="205" spans="1:48" ht="16.8">
      <c r="A205" s="2"/>
      <c r="B205" s="2"/>
      <c r="C205" s="2"/>
      <c r="D205" s="2"/>
      <c r="E205" s="7" t="s">
        <v>268</v>
      </c>
      <c r="F205" s="7"/>
      <c r="G205" s="21" t="s">
        <v>209</v>
      </c>
      <c r="H205" s="7"/>
      <c r="I205" s="7"/>
      <c r="J205" s="43"/>
      <c r="K205" s="43"/>
      <c r="L205" s="43"/>
      <c r="M205" s="43"/>
      <c r="N205" s="43"/>
      <c r="O205" s="43"/>
      <c r="P205" s="43"/>
      <c r="Q205" s="43"/>
      <c r="R205" s="43"/>
      <c r="S205" s="43"/>
      <c r="T205" s="43"/>
      <c r="U205" s="43"/>
      <c r="V205" s="43"/>
      <c r="W205" s="43"/>
      <c r="X205" s="43"/>
      <c r="Y205" s="43"/>
      <c r="Z205" s="43"/>
      <c r="AA205" s="2"/>
      <c r="AB205" s="2"/>
      <c r="AC205" s="2"/>
      <c r="AD205" s="2"/>
      <c r="AE205" s="2"/>
      <c r="AF205" s="2"/>
      <c r="AG205" s="2"/>
      <c r="AH205" s="2"/>
      <c r="AI205" s="2"/>
      <c r="AJ205" s="186"/>
      <c r="AK205" s="186"/>
      <c r="AL205" s="186"/>
      <c r="AM205" s="186"/>
      <c r="AN205" s="186"/>
      <c r="AO205" s="186"/>
      <c r="AP205" s="186"/>
      <c r="AQ205" s="191"/>
      <c r="AR205" s="186">
        <f>SelectedInputs!AR231</f>
        <v>0</v>
      </c>
      <c r="AS205" s="186">
        <f>SelectedInputs!AS231</f>
        <v>0</v>
      </c>
      <c r="AT205" s="186">
        <f>SelectedInputs!AT231</f>
        <v>0</v>
      </c>
      <c r="AU205" s="186">
        <f>SelectedInputs!AU231</f>
        <v>0</v>
      </c>
      <c r="AV205" s="186">
        <f>SelectedInputs!AV231</f>
        <v>0</v>
      </c>
    </row>
    <row r="206" spans="1:48" ht="16.8">
      <c r="A206" s="2"/>
      <c r="B206" s="2"/>
      <c r="C206" s="2"/>
      <c r="D206" s="2"/>
      <c r="E206" s="7"/>
      <c r="F206" s="7"/>
      <c r="G206" s="7"/>
      <c r="H206" s="7"/>
      <c r="I206" s="7"/>
      <c r="J206" s="43"/>
      <c r="K206" s="43"/>
      <c r="L206" s="43"/>
      <c r="M206" s="43"/>
      <c r="N206" s="43"/>
      <c r="O206" s="43"/>
      <c r="P206" s="43"/>
      <c r="Q206" s="43"/>
      <c r="R206" s="43"/>
      <c r="S206" s="43"/>
      <c r="T206" s="43"/>
      <c r="U206" s="43"/>
      <c r="V206" s="43"/>
      <c r="W206" s="43"/>
      <c r="X206" s="43"/>
      <c r="Y206" s="43"/>
      <c r="Z206" s="43"/>
      <c r="AA206" s="2"/>
      <c r="AB206" s="2"/>
      <c r="AC206" s="2"/>
      <c r="AD206" s="2"/>
      <c r="AE206" s="2"/>
      <c r="AF206" s="2"/>
      <c r="AG206" s="2"/>
      <c r="AH206" s="2"/>
      <c r="AI206" s="2"/>
      <c r="AJ206" s="2"/>
      <c r="AK206" s="2"/>
      <c r="AL206" s="46"/>
      <c r="AM206" s="184"/>
      <c r="AN206" s="46"/>
      <c r="AO206" s="46"/>
      <c r="AP206" s="46"/>
      <c r="AQ206" s="188"/>
      <c r="AR206" s="46"/>
      <c r="AS206" s="46"/>
      <c r="AT206" s="46"/>
      <c r="AU206" s="46"/>
      <c r="AV206" s="46"/>
    </row>
    <row r="207" spans="1:48" ht="16.8">
      <c r="A207" s="2"/>
      <c r="B207" s="2"/>
      <c r="C207" s="20" t="s">
        <v>612</v>
      </c>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39"/>
      <c r="AR207" s="20"/>
      <c r="AS207" s="20"/>
      <c r="AT207" s="20"/>
      <c r="AU207" s="20"/>
      <c r="AV207" s="20"/>
    </row>
    <row r="208" spans="1:48" ht="16.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57"/>
      <c r="AR208" s="2"/>
      <c r="AS208" s="2"/>
      <c r="AT208" s="2"/>
      <c r="AU208" s="2"/>
      <c r="AV208" s="2"/>
    </row>
    <row r="209" spans="1:48" ht="16.8">
      <c r="A209" s="2"/>
      <c r="B209" s="2"/>
      <c r="C209" s="2"/>
      <c r="D209" s="2"/>
      <c r="E209" s="82" t="s">
        <v>270</v>
      </c>
      <c r="F209" s="2"/>
      <c r="G209" s="2" t="s">
        <v>209</v>
      </c>
      <c r="H209" s="473"/>
      <c r="I209" s="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262"/>
      <c r="AK209" s="262"/>
      <c r="AL209" s="262"/>
      <c r="AM209" s="262"/>
      <c r="AN209" s="262"/>
      <c r="AO209" s="262"/>
      <c r="AP209" s="262"/>
      <c r="AQ209" s="298"/>
      <c r="AR209" s="262">
        <f>SelectedInputs!$I234</f>
        <v>0.78</v>
      </c>
      <c r="AS209" s="262">
        <f>SelectedInputs!$I234</f>
        <v>0.78</v>
      </c>
      <c r="AT209" s="262">
        <f>SelectedInputs!$I234</f>
        <v>0.78</v>
      </c>
      <c r="AU209" s="262">
        <f>SelectedInputs!$I234</f>
        <v>0.78</v>
      </c>
      <c r="AV209" s="262">
        <f>SelectedInputs!$I234</f>
        <v>0.78</v>
      </c>
    </row>
    <row r="210" spans="1:48" ht="16.8">
      <c r="A210" s="2"/>
      <c r="B210" s="2"/>
      <c r="C210" s="2"/>
      <c r="D210" s="2"/>
      <c r="E210" s="82" t="s">
        <v>271</v>
      </c>
      <c r="F210" s="2"/>
      <c r="G210" s="2" t="s">
        <v>209</v>
      </c>
      <c r="H210" s="473"/>
      <c r="I210" s="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262"/>
      <c r="AK210" s="262"/>
      <c r="AL210" s="262"/>
      <c r="AM210" s="262"/>
      <c r="AN210" s="262"/>
      <c r="AO210" s="262"/>
      <c r="AP210" s="262"/>
      <c r="AQ210" s="298"/>
      <c r="AR210" s="262">
        <f>SelectedInputs!$I235</f>
        <v>0.85</v>
      </c>
      <c r="AS210" s="262">
        <f>SelectedInputs!$I235</f>
        <v>0.85</v>
      </c>
      <c r="AT210" s="262">
        <f>SelectedInputs!$I235</f>
        <v>0.85</v>
      </c>
      <c r="AU210" s="262">
        <f>SelectedInputs!$I235</f>
        <v>0.85</v>
      </c>
      <c r="AV210" s="262">
        <f>SelectedInputs!$I235</f>
        <v>0.85</v>
      </c>
    </row>
    <row r="211" spans="1:48" ht="16.8">
      <c r="A211" s="2"/>
      <c r="B211" s="2"/>
      <c r="C211" s="2"/>
      <c r="D211" s="2"/>
      <c r="E211" s="2"/>
      <c r="F211" s="2"/>
      <c r="G211" s="2"/>
      <c r="H211" s="2"/>
      <c r="I211" s="337"/>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30"/>
      <c r="AK211" s="30"/>
      <c r="AL211" s="30"/>
      <c r="AM211" s="30"/>
      <c r="AN211" s="30"/>
      <c r="AO211" s="30"/>
      <c r="AP211" s="30"/>
      <c r="AQ211" s="218"/>
      <c r="AR211" s="30"/>
      <c r="AS211" s="30"/>
      <c r="AT211" s="30"/>
      <c r="AU211" s="30"/>
      <c r="AV211" s="30"/>
    </row>
    <row r="212" spans="1:48" ht="16.8">
      <c r="A212" s="2"/>
      <c r="B212" s="13"/>
      <c r="C212" s="13"/>
      <c r="D212" s="13"/>
      <c r="E212" s="2" t="s">
        <v>272</v>
      </c>
      <c r="F212" s="13"/>
      <c r="G212" s="14" t="s">
        <v>209</v>
      </c>
      <c r="H212" s="474"/>
      <c r="I212" s="186">
        <f>SelectedInputs!I237</f>
        <v>0.5</v>
      </c>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147"/>
      <c r="AR212" s="82"/>
      <c r="AS212" s="82"/>
      <c r="AT212" s="82"/>
      <c r="AU212" s="82"/>
      <c r="AV212" s="82"/>
    </row>
    <row r="213" spans="1:48" ht="16.8">
      <c r="A213" s="82"/>
      <c r="B213" s="2"/>
      <c r="C213" s="2"/>
      <c r="D213" s="2"/>
      <c r="E213" s="2"/>
      <c r="F213" s="2"/>
      <c r="G213" s="2"/>
      <c r="H213" s="2"/>
      <c r="I213" s="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147"/>
      <c r="AR213" s="82"/>
      <c r="AS213" s="82"/>
      <c r="AT213" s="82"/>
      <c r="AU213" s="82"/>
      <c r="AV213" s="82"/>
    </row>
    <row r="214" spans="1:48" ht="16.8">
      <c r="A214" s="2"/>
      <c r="B214" s="37" t="s">
        <v>613</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8"/>
      <c r="AR214" s="37"/>
      <c r="AS214" s="37"/>
      <c r="AT214" s="37"/>
      <c r="AU214" s="37"/>
      <c r="AV214" s="37"/>
    </row>
    <row r="215" spans="1:48" ht="16.8">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57"/>
      <c r="AR215" s="2"/>
      <c r="AS215" s="2"/>
      <c r="AT215" s="2"/>
      <c r="AU215" s="2"/>
      <c r="AV215" s="2"/>
    </row>
    <row r="216" spans="1:48" ht="16.8">
      <c r="A216" s="2"/>
      <c r="B216" s="2"/>
      <c r="C216" s="28" t="s">
        <v>614</v>
      </c>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9"/>
      <c r="AR216" s="28"/>
      <c r="AS216" s="28"/>
      <c r="AT216" s="28"/>
      <c r="AU216" s="28"/>
      <c r="AV216" s="28"/>
    </row>
    <row r="217" spans="1:48" ht="16.8">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147"/>
      <c r="AR217" s="82"/>
      <c r="AS217" s="82"/>
      <c r="AT217" s="82"/>
      <c r="AU217" s="82"/>
      <c r="AV217" s="82"/>
    </row>
    <row r="218" spans="1:48" ht="16.8">
      <c r="A218" s="82"/>
      <c r="B218" s="82"/>
      <c r="C218" s="82"/>
      <c r="D218" s="82"/>
      <c r="E218" s="41" t="s">
        <v>280</v>
      </c>
      <c r="F218" s="2"/>
      <c r="G218" s="2" t="s">
        <v>281</v>
      </c>
      <c r="H218" s="2"/>
      <c r="I218" s="30">
        <f>SelectedInputs!I245</f>
        <v>11</v>
      </c>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147"/>
      <c r="AR218" s="82"/>
      <c r="AS218" s="82"/>
      <c r="AT218" s="82"/>
      <c r="AU218" s="82"/>
      <c r="AV218" s="82"/>
    </row>
    <row r="219" spans="1:48" ht="16.8">
      <c r="A219" s="82"/>
      <c r="B219" s="7"/>
      <c r="C219" s="7"/>
      <c r="D219" s="7"/>
      <c r="E219" s="7" t="s">
        <v>275</v>
      </c>
      <c r="F219" s="7"/>
      <c r="G219" s="2" t="s">
        <v>105</v>
      </c>
      <c r="H219" s="7"/>
      <c r="I219" s="30">
        <f>SelectedInputs!I241</f>
        <v>20.879690395849416</v>
      </c>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c r="AJ219" s="43"/>
      <c r="AK219" s="30"/>
      <c r="AL219" s="30"/>
      <c r="AM219" s="30"/>
      <c r="AN219" s="30"/>
      <c r="AO219" s="30"/>
      <c r="AP219" s="30"/>
      <c r="AQ219" s="218"/>
      <c r="AR219" s="30"/>
      <c r="AS219" s="30"/>
      <c r="AT219" s="30"/>
      <c r="AU219" s="30"/>
      <c r="AV219" s="30"/>
    </row>
    <row r="220" spans="1:48" ht="16.8">
      <c r="A220" s="2"/>
      <c r="B220" s="82"/>
      <c r="C220" s="82"/>
      <c r="D220" s="82"/>
      <c r="E220" s="82" t="s">
        <v>276</v>
      </c>
      <c r="F220" s="82"/>
      <c r="G220" s="82" t="s">
        <v>277</v>
      </c>
      <c r="H220" s="82"/>
      <c r="I220" s="487">
        <f>SelectedInputs!I242</f>
        <v>33328</v>
      </c>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147"/>
      <c r="AR220" s="82"/>
      <c r="AS220" s="82"/>
      <c r="AT220" s="82"/>
      <c r="AU220" s="82"/>
      <c r="AV220" s="82"/>
    </row>
    <row r="221" spans="1:48" ht="16.8">
      <c r="A221" s="2"/>
      <c r="B221" s="82"/>
      <c r="C221" s="82"/>
      <c r="D221" s="82"/>
      <c r="E221" s="41" t="s">
        <v>278</v>
      </c>
      <c r="F221" s="2"/>
      <c r="G221" s="2" t="s">
        <v>279</v>
      </c>
      <c r="H221" s="2"/>
      <c r="I221" s="30">
        <f>SelectedInputs!I243</f>
        <v>3.5</v>
      </c>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147"/>
      <c r="AR221" s="82"/>
      <c r="AS221" s="82"/>
      <c r="AT221" s="82"/>
      <c r="AU221" s="82"/>
      <c r="AV221" s="82"/>
    </row>
    <row r="222" spans="1:48" ht="16.8">
      <c r="A222" s="7"/>
      <c r="B222" s="7"/>
      <c r="C222" s="7"/>
      <c r="D222" s="7"/>
      <c r="E222" s="7"/>
      <c r="F222" s="7"/>
      <c r="G222" s="2"/>
      <c r="H222" s="7"/>
      <c r="I222" s="7"/>
      <c r="J222" s="43"/>
      <c r="K222" s="43"/>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c r="AJ222" s="30"/>
      <c r="AK222" s="30"/>
      <c r="AL222" s="30"/>
      <c r="AM222" s="30"/>
      <c r="AN222" s="30"/>
      <c r="AO222" s="30"/>
      <c r="AP222" s="30"/>
      <c r="AQ222" s="218"/>
      <c r="AR222" s="30"/>
      <c r="AS222" s="30"/>
      <c r="AT222" s="30"/>
      <c r="AU222" s="30"/>
      <c r="AV222" s="30"/>
    </row>
    <row r="223" spans="1:48" ht="16.8">
      <c r="A223" s="2"/>
      <c r="B223" s="2"/>
      <c r="C223" s="28" t="s">
        <v>615</v>
      </c>
      <c r="D223" s="28"/>
      <c r="E223" s="28"/>
      <c r="F223" s="28"/>
      <c r="G223" s="28"/>
      <c r="H223" s="28"/>
      <c r="I223" s="84"/>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9"/>
      <c r="AR223" s="28"/>
      <c r="AS223" s="28"/>
      <c r="AT223" s="28"/>
      <c r="AU223" s="28"/>
      <c r="AV223" s="28"/>
    </row>
    <row r="224" spans="1:48" ht="16.8">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147"/>
      <c r="AR224" s="82"/>
      <c r="AS224" s="82"/>
      <c r="AT224" s="82"/>
      <c r="AU224" s="82"/>
      <c r="AV224" s="82"/>
    </row>
    <row r="225" spans="1:48" ht="16.8">
      <c r="A225" s="82"/>
      <c r="B225" s="82"/>
      <c r="C225" s="82"/>
      <c r="D225" s="10" t="s">
        <v>616</v>
      </c>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1"/>
      <c r="AR225" s="10"/>
      <c r="AS225" s="10"/>
      <c r="AT225" s="10"/>
      <c r="AU225" s="10"/>
      <c r="AV225" s="10"/>
    </row>
    <row r="226" spans="1:48" ht="16.8">
      <c r="A226" s="82"/>
      <c r="B226" s="82"/>
      <c r="C226" s="82"/>
      <c r="D226" s="82"/>
      <c r="E226" s="41" t="s">
        <v>282</v>
      </c>
      <c r="F226" s="2"/>
      <c r="G226" s="2" t="s">
        <v>281</v>
      </c>
      <c r="H226" s="2"/>
      <c r="I226" s="30"/>
      <c r="J226" s="43"/>
      <c r="K226" s="30">
        <f>SelectedInputs!K246</f>
        <v>33.299999999999997</v>
      </c>
      <c r="L226" s="30">
        <f>SelectedInputs!L246</f>
        <v>33.299999999999997</v>
      </c>
      <c r="M226" s="30">
        <f>SelectedInputs!M246</f>
        <v>33.299999999999997</v>
      </c>
      <c r="N226" s="30">
        <f>SelectedInputs!N246</f>
        <v>33.299999999999997</v>
      </c>
      <c r="O226" s="30">
        <f>SelectedInputs!O246</f>
        <v>33.299999999999997</v>
      </c>
      <c r="P226" s="30">
        <f>SelectedInputs!P246</f>
        <v>33.299999999999997</v>
      </c>
      <c r="Q226" s="30">
        <f>SelectedInputs!Q246</f>
        <v>33.299999999999997</v>
      </c>
      <c r="R226" s="30">
        <f>SelectedInputs!R246</f>
        <v>33.299999999999997</v>
      </c>
      <c r="S226" s="30">
        <f>SelectedInputs!S246</f>
        <v>33.299999999999997</v>
      </c>
      <c r="T226" s="30">
        <f>SelectedInputs!T246</f>
        <v>33.299999999999997</v>
      </c>
      <c r="U226" s="30">
        <f>SelectedInputs!U246</f>
        <v>33.299999999999997</v>
      </c>
      <c r="V226" s="30">
        <f>SelectedInputs!V246</f>
        <v>33.299999999999997</v>
      </c>
      <c r="W226" s="30">
        <f>SelectedInputs!W246</f>
        <v>33.299999999999997</v>
      </c>
      <c r="X226" s="30">
        <f>SelectedInputs!X246</f>
        <v>33.299999999999997</v>
      </c>
      <c r="Y226" s="30">
        <f>SelectedInputs!Y246</f>
        <v>33.299999999999997</v>
      </c>
      <c r="Z226" s="30">
        <f>SelectedInputs!Z246</f>
        <v>33.299999999999997</v>
      </c>
      <c r="AA226" s="30">
        <f>SelectedInputs!AA246</f>
        <v>33.299999999999997</v>
      </c>
      <c r="AB226" s="30">
        <f>SelectedInputs!AB246</f>
        <v>33.299999999999997</v>
      </c>
      <c r="AC226" s="30">
        <f>SelectedInputs!AC246</f>
        <v>33.299999999999997</v>
      </c>
      <c r="AD226" s="30">
        <f>SelectedInputs!AD246</f>
        <v>33.299999999999997</v>
      </c>
      <c r="AE226" s="30">
        <f>SelectedInputs!AE246</f>
        <v>33.299999999999997</v>
      </c>
      <c r="AF226" s="30">
        <f>SelectedInputs!AF246</f>
        <v>33.299999999999997</v>
      </c>
      <c r="AG226" s="30">
        <f>SelectedInputs!AG246</f>
        <v>33.299999999999997</v>
      </c>
      <c r="AH226" s="30">
        <f>SelectedInputs!AH246</f>
        <v>33.299999999999997</v>
      </c>
      <c r="AI226" s="30">
        <f>SelectedInputs!AI246</f>
        <v>33.299999999999997</v>
      </c>
      <c r="AJ226" s="30">
        <f>SelectedInputs!AJ246</f>
        <v>23.125</v>
      </c>
      <c r="AK226" s="30">
        <f>SelectedInputs!AK246</f>
        <v>26.25</v>
      </c>
      <c r="AL226" s="30">
        <f>SelectedInputs!AL246</f>
        <v>29.375</v>
      </c>
      <c r="AM226" s="30">
        <f>SelectedInputs!AM246</f>
        <v>32.5</v>
      </c>
      <c r="AN226" s="30">
        <f>SelectedInputs!AN246</f>
        <v>35.625</v>
      </c>
      <c r="AO226" s="30">
        <f>SelectedInputs!AO246</f>
        <v>38.75</v>
      </c>
      <c r="AP226" s="30">
        <f>SelectedInputs!AP246</f>
        <v>41.875</v>
      </c>
      <c r="AQ226" s="218">
        <f>SelectedInputs!AQ246</f>
        <v>45</v>
      </c>
      <c r="AR226" s="82"/>
      <c r="AS226" s="82"/>
      <c r="AT226" s="82"/>
      <c r="AU226" s="82"/>
      <c r="AV226" s="82"/>
    </row>
    <row r="227" spans="1:48" ht="16.8">
      <c r="A227" s="82"/>
      <c r="B227" s="82"/>
      <c r="C227" s="82"/>
      <c r="D227" s="82"/>
      <c r="E227" s="7" t="s">
        <v>283</v>
      </c>
      <c r="F227" s="82"/>
      <c r="G227" s="2" t="s">
        <v>281</v>
      </c>
      <c r="H227" s="82"/>
      <c r="I227" s="82"/>
      <c r="J227" s="43"/>
      <c r="K227" s="30">
        <f>SelectedInputs!K247</f>
        <v>20</v>
      </c>
      <c r="L227" s="30">
        <f>SelectedInputs!L247</f>
        <v>20</v>
      </c>
      <c r="M227" s="30">
        <f>SelectedInputs!M247</f>
        <v>20</v>
      </c>
      <c r="N227" s="30">
        <f>SelectedInputs!N247</f>
        <v>20</v>
      </c>
      <c r="O227" s="30">
        <f>SelectedInputs!O247</f>
        <v>20</v>
      </c>
      <c r="P227" s="30">
        <f>SelectedInputs!P247</f>
        <v>20</v>
      </c>
      <c r="Q227" s="30">
        <f>SelectedInputs!Q247</f>
        <v>20</v>
      </c>
      <c r="R227" s="30">
        <f>SelectedInputs!R247</f>
        <v>20</v>
      </c>
      <c r="S227" s="30">
        <f>SelectedInputs!S247</f>
        <v>20</v>
      </c>
      <c r="T227" s="30">
        <f>SelectedInputs!T247</f>
        <v>20</v>
      </c>
      <c r="U227" s="30">
        <f>SelectedInputs!U247</f>
        <v>20</v>
      </c>
      <c r="V227" s="30">
        <f>SelectedInputs!V247</f>
        <v>20</v>
      </c>
      <c r="W227" s="30">
        <f>SelectedInputs!W247</f>
        <v>20</v>
      </c>
      <c r="X227" s="30">
        <f>SelectedInputs!X247</f>
        <v>20</v>
      </c>
      <c r="Y227" s="30">
        <f>SelectedInputs!Y247</f>
        <v>20</v>
      </c>
      <c r="Z227" s="30">
        <f>SelectedInputs!Z247</f>
        <v>20</v>
      </c>
      <c r="AA227" s="30">
        <f>SelectedInputs!AA247</f>
        <v>20</v>
      </c>
      <c r="AB227" s="30">
        <f>SelectedInputs!AB247</f>
        <v>20</v>
      </c>
      <c r="AC227" s="30">
        <f>SelectedInputs!AC247</f>
        <v>20</v>
      </c>
      <c r="AD227" s="30">
        <f>SelectedInputs!AD247</f>
        <v>20</v>
      </c>
      <c r="AE227" s="30">
        <f>SelectedInputs!AE247</f>
        <v>20</v>
      </c>
      <c r="AF227" s="30">
        <f>SelectedInputs!AF247</f>
        <v>20</v>
      </c>
      <c r="AG227" s="30">
        <f>SelectedInputs!AG247</f>
        <v>20</v>
      </c>
      <c r="AH227" s="30">
        <f>SelectedInputs!AH247</f>
        <v>20</v>
      </c>
      <c r="AI227" s="30">
        <f>SelectedInputs!AI247</f>
        <v>20</v>
      </c>
      <c r="AJ227" s="30">
        <f>SelectedInputs!AJ247</f>
        <v>23.125</v>
      </c>
      <c r="AK227" s="30">
        <f>SelectedInputs!AK247</f>
        <v>26.25</v>
      </c>
      <c r="AL227" s="30">
        <f>SelectedInputs!AL247</f>
        <v>29.375</v>
      </c>
      <c r="AM227" s="30">
        <f>SelectedInputs!AM247</f>
        <v>32.5</v>
      </c>
      <c r="AN227" s="30">
        <f>SelectedInputs!AN247</f>
        <v>35.625</v>
      </c>
      <c r="AO227" s="30">
        <f>SelectedInputs!AO247</f>
        <v>38.75</v>
      </c>
      <c r="AP227" s="30">
        <f>SelectedInputs!AP247</f>
        <v>41.875</v>
      </c>
      <c r="AQ227" s="218">
        <f>SelectedInputs!AQ247</f>
        <v>45</v>
      </c>
      <c r="AR227" s="82"/>
      <c r="AS227" s="82"/>
      <c r="AT227" s="82"/>
      <c r="AU227" s="82"/>
      <c r="AV227" s="82"/>
    </row>
    <row r="228" spans="1:48" ht="16.8">
      <c r="A228" s="82"/>
      <c r="B228" s="82"/>
      <c r="C228" s="82"/>
      <c r="D228" s="82"/>
      <c r="E228" s="41" t="s">
        <v>284</v>
      </c>
      <c r="F228" s="2"/>
      <c r="G228" s="2" t="s">
        <v>281</v>
      </c>
      <c r="H228" s="2"/>
      <c r="I228" s="30">
        <f>SelectedInputs!I248</f>
        <v>15</v>
      </c>
      <c r="J228" s="43"/>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65"/>
      <c r="AR228" s="82"/>
      <c r="AS228" s="82"/>
      <c r="AT228" s="82"/>
      <c r="AU228" s="82"/>
      <c r="AV228" s="82"/>
    </row>
    <row r="229" spans="1:48" ht="16.8">
      <c r="A229" s="82"/>
      <c r="B229" s="82"/>
      <c r="C229" s="82"/>
      <c r="D229" s="82"/>
      <c r="E229" s="7" t="s">
        <v>286</v>
      </c>
      <c r="F229" s="82"/>
      <c r="G229" s="2" t="s">
        <v>105</v>
      </c>
      <c r="H229" s="82"/>
      <c r="I229" s="82"/>
      <c r="J229" s="43"/>
      <c r="K229" s="30">
        <f>SelectedInputs!K250</f>
        <v>23.339455318255759</v>
      </c>
      <c r="L229" s="30">
        <f>SelectedInputs!L250</f>
        <v>80.947158524426712</v>
      </c>
      <c r="M229" s="30">
        <f>SelectedInputs!M250</f>
        <v>102.98997743611271</v>
      </c>
      <c r="N229" s="30">
        <f>SelectedInputs!N250</f>
        <v>121.1428871280894</v>
      </c>
      <c r="O229" s="30">
        <f>SelectedInputs!O250</f>
        <v>120.03148449388674</v>
      </c>
      <c r="P229" s="30">
        <f>SelectedInputs!P250</f>
        <v>95.210158996694119</v>
      </c>
      <c r="Q229" s="30">
        <f>SelectedInputs!Q250</f>
        <v>100.76717216770739</v>
      </c>
      <c r="R229" s="30">
        <f>SelectedInputs!R250</f>
        <v>109.65839324132865</v>
      </c>
      <c r="S229" s="30">
        <f>SelectedInputs!S250</f>
        <v>120.53483283293473</v>
      </c>
      <c r="T229" s="30">
        <f>SelectedInputs!T250</f>
        <v>96.444284209399669</v>
      </c>
      <c r="U229" s="30">
        <f>SelectedInputs!U250</f>
        <v>81.86164329801278</v>
      </c>
      <c r="V229" s="30">
        <f>SelectedInputs!V250</f>
        <v>75.963096093937224</v>
      </c>
      <c r="W229" s="30">
        <f>SelectedInputs!W250</f>
        <v>80.038813184089435</v>
      </c>
      <c r="X229" s="30">
        <f>SelectedInputs!X250</f>
        <v>75.607160798282877</v>
      </c>
      <c r="Y229" s="30">
        <f>SelectedInputs!Y250</f>
        <v>73.484425294431148</v>
      </c>
      <c r="Z229" s="30">
        <f>SelectedInputs!Z250</f>
        <v>72.967258959523406</v>
      </c>
      <c r="AA229" s="30">
        <f>SelectedInputs!AA250</f>
        <v>82.383296050703734</v>
      </c>
      <c r="AB229" s="30">
        <f>SelectedInputs!AB250</f>
        <v>84.89711399510783</v>
      </c>
      <c r="AC229" s="30">
        <f>SelectedInputs!AC250</f>
        <v>84.230232016761079</v>
      </c>
      <c r="AD229" s="30">
        <f>SelectedInputs!AD250</f>
        <v>84.129418183608237</v>
      </c>
      <c r="AE229" s="30">
        <f>SelectedInputs!AE250</f>
        <v>108.85476553276787</v>
      </c>
      <c r="AF229" s="30">
        <f>SelectedInputs!AF250</f>
        <v>96.016368801137645</v>
      </c>
      <c r="AG229" s="30">
        <f>SelectedInputs!AG250</f>
        <v>118.90775305831846</v>
      </c>
      <c r="AH229" s="30">
        <f>SelectedInputs!AH250</f>
        <v>119.17231816909668</v>
      </c>
      <c r="AI229" s="30">
        <f>SelectedInputs!AI250</f>
        <v>111.68452521163738</v>
      </c>
      <c r="AJ229" s="30">
        <f>SelectedInputs!AJ250</f>
        <v>0</v>
      </c>
      <c r="AK229" s="30">
        <f>SelectedInputs!AK250</f>
        <v>0</v>
      </c>
      <c r="AL229" s="30">
        <f>SelectedInputs!AL250</f>
        <v>0</v>
      </c>
      <c r="AM229" s="30">
        <f>SelectedInputs!AM250</f>
        <v>0</v>
      </c>
      <c r="AN229" s="30">
        <f>SelectedInputs!AN250</f>
        <v>0</v>
      </c>
      <c r="AO229" s="30">
        <f>SelectedInputs!AO250</f>
        <v>0</v>
      </c>
      <c r="AP229" s="30">
        <f>SelectedInputs!AP250</f>
        <v>0</v>
      </c>
      <c r="AQ229" s="218">
        <f>SelectedInputs!AQ250</f>
        <v>0</v>
      </c>
      <c r="AR229" s="82"/>
      <c r="AS229" s="82"/>
      <c r="AT229" s="82"/>
      <c r="AU229" s="82"/>
      <c r="AV229" s="82"/>
    </row>
    <row r="230" spans="1:48" ht="16.8">
      <c r="A230" s="82"/>
      <c r="B230" s="82"/>
      <c r="C230" s="82"/>
      <c r="D230" s="82"/>
      <c r="E230" s="41" t="s">
        <v>287</v>
      </c>
      <c r="F230" s="82"/>
      <c r="G230" s="2" t="s">
        <v>105</v>
      </c>
      <c r="H230" s="82"/>
      <c r="I230" s="82"/>
      <c r="J230" s="82"/>
      <c r="K230" s="30">
        <f>SelectedInputs!K251</f>
        <v>0</v>
      </c>
      <c r="L230" s="30">
        <f>SelectedInputs!L251</f>
        <v>0</v>
      </c>
      <c r="M230" s="30">
        <f>SelectedInputs!M251</f>
        <v>0</v>
      </c>
      <c r="N230" s="30">
        <f>SelectedInputs!N251</f>
        <v>0</v>
      </c>
      <c r="O230" s="30">
        <f>SelectedInputs!O251</f>
        <v>0</v>
      </c>
      <c r="P230" s="30">
        <f>SelectedInputs!P251</f>
        <v>0</v>
      </c>
      <c r="Q230" s="30">
        <f>SelectedInputs!Q251</f>
        <v>0</v>
      </c>
      <c r="R230" s="30">
        <f>SelectedInputs!R251</f>
        <v>0</v>
      </c>
      <c r="S230" s="30">
        <f>SelectedInputs!S251</f>
        <v>0</v>
      </c>
      <c r="T230" s="30">
        <f>SelectedInputs!T251</f>
        <v>0</v>
      </c>
      <c r="U230" s="30">
        <f>SelectedInputs!U251</f>
        <v>0</v>
      </c>
      <c r="V230" s="30">
        <f>SelectedInputs!V251</f>
        <v>0</v>
      </c>
      <c r="W230" s="30">
        <f>SelectedInputs!W251</f>
        <v>0</v>
      </c>
      <c r="X230" s="30">
        <f>SelectedInputs!X251</f>
        <v>0</v>
      </c>
      <c r="Y230" s="30">
        <f>SelectedInputs!Y251</f>
        <v>0</v>
      </c>
      <c r="Z230" s="30">
        <f>SelectedInputs!Z251</f>
        <v>0</v>
      </c>
      <c r="AA230" s="30">
        <f>SelectedInputs!AA251</f>
        <v>0</v>
      </c>
      <c r="AB230" s="30">
        <f>SelectedInputs!AB251</f>
        <v>0</v>
      </c>
      <c r="AC230" s="30">
        <f>SelectedInputs!AC251</f>
        <v>0</v>
      </c>
      <c r="AD230" s="30">
        <f>SelectedInputs!AD251</f>
        <v>0</v>
      </c>
      <c r="AE230" s="30">
        <f>SelectedInputs!AE251</f>
        <v>0</v>
      </c>
      <c r="AF230" s="30">
        <f>SelectedInputs!AF251</f>
        <v>0</v>
      </c>
      <c r="AG230" s="30">
        <f>SelectedInputs!AG251</f>
        <v>0</v>
      </c>
      <c r="AH230" s="30">
        <f>SelectedInputs!AH251</f>
        <v>0</v>
      </c>
      <c r="AI230" s="30">
        <f>SelectedInputs!AI251</f>
        <v>0</v>
      </c>
      <c r="AJ230" s="30">
        <f>SelectedInputs!AJ251</f>
        <v>0</v>
      </c>
      <c r="AK230" s="30">
        <f>SelectedInputs!AK251</f>
        <v>0</v>
      </c>
      <c r="AL230" s="30">
        <f>SelectedInputs!AL251</f>
        <v>0</v>
      </c>
      <c r="AM230" s="30">
        <f>SelectedInputs!AM251</f>
        <v>0</v>
      </c>
      <c r="AN230" s="30">
        <f>SelectedInputs!AN251</f>
        <v>0</v>
      </c>
      <c r="AO230" s="30">
        <f>SelectedInputs!AO251</f>
        <v>0</v>
      </c>
      <c r="AP230" s="30">
        <f>SelectedInputs!AP251</f>
        <v>0</v>
      </c>
      <c r="AQ230" s="218">
        <f>SelectedInputs!AQ251</f>
        <v>0</v>
      </c>
      <c r="AR230" s="82"/>
      <c r="AS230" s="82"/>
      <c r="AT230" s="82"/>
      <c r="AU230" s="82"/>
      <c r="AV230" s="82"/>
    </row>
    <row r="231" spans="1:48" ht="16.8">
      <c r="A231" s="82"/>
      <c r="B231" s="82"/>
      <c r="C231" s="82"/>
      <c r="D231" s="82"/>
      <c r="E231" s="41" t="s">
        <v>288</v>
      </c>
      <c r="F231" s="82"/>
      <c r="G231" s="2" t="s">
        <v>105</v>
      </c>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166">
        <f>SelectedInputs!AH252</f>
        <v>-1.6597055210901797E-3</v>
      </c>
      <c r="AI231" s="166">
        <f>SelectedInputs!AI252</f>
        <v>15.238794354926744</v>
      </c>
      <c r="AJ231" s="82"/>
      <c r="AK231" s="82"/>
      <c r="AL231" s="82"/>
      <c r="AM231" s="82"/>
      <c r="AN231" s="82"/>
      <c r="AO231" s="82"/>
      <c r="AP231" s="82"/>
      <c r="AQ231" s="147"/>
      <c r="AR231" s="82"/>
      <c r="AS231" s="82"/>
      <c r="AT231" s="82"/>
      <c r="AU231" s="82"/>
      <c r="AV231" s="82"/>
    </row>
    <row r="232" spans="1:48" ht="16.8">
      <c r="A232" s="82"/>
      <c r="B232" s="82"/>
      <c r="C232" s="82"/>
      <c r="D232" s="82"/>
      <c r="E232" s="7"/>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30"/>
      <c r="AK232" s="30"/>
      <c r="AL232" s="30"/>
      <c r="AM232" s="30"/>
      <c r="AN232" s="30"/>
      <c r="AO232" s="30"/>
      <c r="AP232" s="30"/>
      <c r="AQ232" s="218"/>
      <c r="AR232" s="30"/>
      <c r="AS232" s="30"/>
      <c r="AT232" s="30"/>
      <c r="AU232" s="30"/>
      <c r="AV232" s="30"/>
    </row>
    <row r="233" spans="1:48" ht="16.8">
      <c r="A233" s="82"/>
      <c r="B233" s="82"/>
      <c r="C233" s="82"/>
      <c r="D233" s="10" t="s">
        <v>617</v>
      </c>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1"/>
      <c r="AR233" s="10"/>
      <c r="AS233" s="10"/>
      <c r="AT233" s="10"/>
      <c r="AU233" s="10"/>
      <c r="AV233" s="10"/>
    </row>
    <row r="234" spans="1:48" ht="16.8">
      <c r="A234" s="82"/>
      <c r="B234" s="82"/>
      <c r="C234" s="82"/>
      <c r="D234" s="82"/>
      <c r="E234" s="41" t="s">
        <v>618</v>
      </c>
      <c r="F234" s="82"/>
      <c r="G234" s="82" t="s">
        <v>281</v>
      </c>
      <c r="H234" s="82"/>
      <c r="I234" s="30">
        <f>SelectedInputs!I249</f>
        <v>45</v>
      </c>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147"/>
      <c r="AR234" s="82"/>
      <c r="AS234" s="82"/>
      <c r="AT234" s="82"/>
      <c r="AU234" s="82"/>
      <c r="AV234" s="82"/>
    </row>
    <row r="235" spans="1:48" ht="16.8">
      <c r="A235" s="2"/>
      <c r="B235" s="2"/>
      <c r="C235" s="194"/>
      <c r="D235" s="194"/>
      <c r="E235" s="194" t="s">
        <v>401</v>
      </c>
      <c r="F235" s="194"/>
      <c r="G235" s="2" t="s">
        <v>105</v>
      </c>
      <c r="H235" s="194" t="s">
        <v>402</v>
      </c>
      <c r="J235" s="194"/>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f>SelectedInputs!AJ343 * Legacy!$I12</f>
        <v>137.56106074513932</v>
      </c>
      <c r="AK235" s="30">
        <f>SelectedInputs!AK343 * Legacy!$I12</f>
        <v>139.98118063383484</v>
      </c>
      <c r="AL235" s="30">
        <f>SelectedInputs!AL343 * Legacy!$I12</f>
        <v>129.8006747503689</v>
      </c>
      <c r="AM235" s="30">
        <f>SelectedInputs!AM343 * Legacy!$I12</f>
        <v>137.42461566269176</v>
      </c>
      <c r="AN235" s="30">
        <f>SelectedInputs!AN343 * Legacy!$I12</f>
        <v>126.66329809530266</v>
      </c>
      <c r="AO235" s="30">
        <f>SelectedInputs!AO343 * Legacy!$I12</f>
        <v>123.75357562168954</v>
      </c>
      <c r="AP235" s="30">
        <f>SelectedInputs!AP343 * Legacy!$I12</f>
        <v>119.07187747046677</v>
      </c>
      <c r="AQ235" s="218">
        <f>SelectedInputs!AQ343 * Legacy!$I12</f>
        <v>120.95835557362886</v>
      </c>
      <c r="AR235" s="30"/>
      <c r="AS235" s="30"/>
      <c r="AT235" s="30"/>
      <c r="AU235" s="30"/>
      <c r="AV235" s="30"/>
    </row>
    <row r="236" spans="1:48" ht="16.8">
      <c r="A236" s="2"/>
      <c r="B236" s="2"/>
      <c r="C236" s="194"/>
      <c r="D236" s="194"/>
      <c r="E236" s="194"/>
      <c r="F236" s="194"/>
      <c r="G236" s="194"/>
      <c r="H236" s="194"/>
      <c r="I236" s="194"/>
      <c r="J236" s="194"/>
      <c r="K236" s="194"/>
      <c r="L236" s="194"/>
      <c r="M236" s="194"/>
      <c r="N236" s="194"/>
      <c r="O236" s="194"/>
      <c r="P236" s="194"/>
      <c r="Q236" s="194"/>
      <c r="R236" s="194"/>
      <c r="S236" s="194"/>
      <c r="T236" s="194"/>
      <c r="U236" s="194"/>
      <c r="V236" s="194"/>
      <c r="W236" s="194"/>
      <c r="X236" s="194"/>
      <c r="Y236" s="194"/>
      <c r="Z236" s="194"/>
      <c r="AA236" s="194"/>
      <c r="AB236" s="194"/>
      <c r="AC236" s="194"/>
      <c r="AD236" s="194"/>
      <c r="AE236" s="194"/>
      <c r="AF236" s="194"/>
      <c r="AG236" s="194"/>
      <c r="AH236" s="194"/>
      <c r="AI236" s="194"/>
      <c r="AJ236" s="194"/>
      <c r="AK236" s="194"/>
      <c r="AL236" s="194"/>
      <c r="AM236" s="194"/>
      <c r="AN236" s="194"/>
      <c r="AO236" s="194"/>
      <c r="AP236" s="194"/>
      <c r="AQ236" s="189"/>
      <c r="AR236" s="194"/>
      <c r="AS236" s="194"/>
      <c r="AT236" s="194"/>
      <c r="AU236" s="194"/>
      <c r="AV236" s="194"/>
    </row>
    <row r="237" spans="1:48" ht="16.8">
      <c r="A237" s="2"/>
      <c r="B237" s="37" t="s">
        <v>289</v>
      </c>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8"/>
      <c r="AR237" s="37"/>
      <c r="AS237" s="37"/>
      <c r="AT237" s="37"/>
      <c r="AU237" s="37"/>
      <c r="AV237" s="37"/>
    </row>
    <row r="238" spans="1:48" ht="16.8">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147"/>
      <c r="AR238" s="82"/>
      <c r="AS238" s="82"/>
      <c r="AT238" s="82"/>
      <c r="AU238" s="82"/>
      <c r="AV238" s="82"/>
    </row>
    <row r="239" spans="1:48" ht="16.8">
      <c r="A239" s="82"/>
      <c r="B239" s="82"/>
      <c r="C239" s="82"/>
      <c r="D239" s="82"/>
      <c r="E239" s="82" t="s">
        <v>256</v>
      </c>
      <c r="F239" s="82"/>
      <c r="G239" s="2" t="s">
        <v>209</v>
      </c>
      <c r="H239" s="2" t="s">
        <v>290</v>
      </c>
      <c r="I239" s="488">
        <f>SelectedInputs!I256</f>
        <v>0.6</v>
      </c>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147"/>
      <c r="AR239" s="82"/>
      <c r="AS239" s="82"/>
      <c r="AT239" s="82"/>
      <c r="AU239" s="82"/>
      <c r="AV239" s="82"/>
    </row>
    <row r="240" spans="1:48" ht="16.8">
      <c r="A240" s="82"/>
      <c r="B240" s="82"/>
      <c r="C240" s="82"/>
      <c r="D240" s="82"/>
      <c r="E240" s="21" t="s">
        <v>291</v>
      </c>
      <c r="F240" s="82"/>
      <c r="G240" s="2" t="s">
        <v>249</v>
      </c>
      <c r="H240" s="21" t="s">
        <v>292</v>
      </c>
      <c r="I240" s="488">
        <f>SelectedInputs!I257</f>
        <v>0.03</v>
      </c>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147"/>
      <c r="AR240" s="82"/>
      <c r="AS240" s="82"/>
      <c r="AT240" s="82"/>
      <c r="AU240" s="82"/>
      <c r="AV240" s="82"/>
    </row>
    <row r="241" spans="1:48" ht="16.8">
      <c r="A241" s="82"/>
      <c r="B241" s="82"/>
      <c r="C241" s="82"/>
      <c r="D241" s="82"/>
      <c r="E241" s="21" t="s">
        <v>293</v>
      </c>
      <c r="F241" s="82"/>
      <c r="G241" s="2" t="s">
        <v>249</v>
      </c>
      <c r="H241" s="21" t="s">
        <v>294</v>
      </c>
      <c r="I241" s="488">
        <f>SelectedInputs!I258</f>
        <v>0.04</v>
      </c>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147"/>
      <c r="AR241" s="82"/>
      <c r="AS241" s="82"/>
      <c r="AT241" s="82"/>
      <c r="AU241" s="82"/>
      <c r="AV241" s="82"/>
    </row>
    <row r="242" spans="1:48" ht="16.8">
      <c r="A242" s="82"/>
      <c r="B242" s="82"/>
      <c r="C242" s="82"/>
      <c r="D242" s="82"/>
      <c r="E242" s="56" t="s">
        <v>295</v>
      </c>
      <c r="F242" s="82"/>
      <c r="G242" s="2" t="s">
        <v>209</v>
      </c>
      <c r="H242" s="21" t="s">
        <v>296</v>
      </c>
      <c r="I242" s="488">
        <f>SelectedInputs!I259</f>
        <v>0.5</v>
      </c>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147"/>
      <c r="AR242" s="82"/>
      <c r="AS242" s="82"/>
      <c r="AT242" s="82"/>
      <c r="AU242" s="82"/>
      <c r="AV242" s="82"/>
    </row>
    <row r="243" spans="1:48" ht="16.8">
      <c r="A243" s="82"/>
      <c r="B243" s="82"/>
      <c r="C243" s="82"/>
      <c r="D243" s="82"/>
      <c r="E243" s="56" t="s">
        <v>297</v>
      </c>
      <c r="F243" s="82"/>
      <c r="G243" s="2" t="s">
        <v>209</v>
      </c>
      <c r="H243" s="21" t="s">
        <v>298</v>
      </c>
      <c r="I243" s="488">
        <f>SelectedInputs!I260</f>
        <v>0.9</v>
      </c>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147"/>
      <c r="AR243" s="82"/>
      <c r="AS243" s="82"/>
      <c r="AT243" s="82"/>
      <c r="AU243" s="82"/>
      <c r="AV243" s="82"/>
    </row>
    <row r="244" spans="1:48" ht="16.8">
      <c r="A244" s="82"/>
      <c r="B244" s="82"/>
      <c r="C244" s="82"/>
      <c r="D244" s="82"/>
      <c r="E244" s="56"/>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147"/>
      <c r="AR244" s="82"/>
      <c r="AS244" s="82"/>
      <c r="AT244" s="82"/>
      <c r="AU244" s="82"/>
      <c r="AV244" s="82"/>
    </row>
    <row r="245" spans="1:48" ht="16.8">
      <c r="A245" s="2"/>
      <c r="B245" s="37" t="s">
        <v>299</v>
      </c>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8"/>
      <c r="AR245" s="37"/>
      <c r="AS245" s="37"/>
      <c r="AT245" s="37"/>
      <c r="AU245" s="37"/>
      <c r="AV245" s="37"/>
    </row>
    <row r="246" spans="1:48" ht="16.8">
      <c r="A246" s="2"/>
      <c r="B246" s="2"/>
      <c r="C246" s="2"/>
      <c r="D246" s="2"/>
      <c r="E246" s="7"/>
      <c r="F246" s="7"/>
      <c r="G246" s="7"/>
      <c r="H246" s="7"/>
      <c r="I246" s="7"/>
      <c r="J246" s="86"/>
      <c r="K246" s="7"/>
      <c r="L246" s="7"/>
      <c r="M246" s="7"/>
      <c r="N246" s="7"/>
      <c r="O246" s="7"/>
      <c r="P246" s="7"/>
      <c r="Q246" s="7"/>
      <c r="R246" s="7"/>
      <c r="S246" s="7"/>
      <c r="T246" s="7"/>
      <c r="U246" s="7"/>
      <c r="V246" s="7"/>
      <c r="W246" s="7"/>
      <c r="X246" s="2"/>
      <c r="Y246" s="2"/>
      <c r="Z246" s="2"/>
      <c r="AA246" s="2"/>
      <c r="AB246" s="2"/>
      <c r="AC246" s="2"/>
      <c r="AD246" s="112"/>
      <c r="AE246" s="112"/>
      <c r="AF246" s="112"/>
      <c r="AG246" s="112"/>
      <c r="AH246" s="112"/>
      <c r="AI246" s="112"/>
      <c r="AJ246" s="130"/>
      <c r="AK246" s="130"/>
      <c r="AL246" s="130"/>
      <c r="AM246" s="130"/>
      <c r="AN246" s="130"/>
      <c r="AO246" s="130"/>
      <c r="AP246" s="130"/>
      <c r="AQ246" s="360"/>
      <c r="AR246" s="361"/>
      <c r="AS246" s="361"/>
      <c r="AT246" s="361"/>
      <c r="AU246" s="361"/>
      <c r="AV246" s="361"/>
    </row>
    <row r="247" spans="1:48" ht="16.8">
      <c r="A247" s="2"/>
      <c r="B247" s="2"/>
      <c r="C247" s="2"/>
      <c r="D247" s="2"/>
      <c r="E247" s="131" t="s">
        <v>300</v>
      </c>
      <c r="F247" s="2"/>
      <c r="G247" s="2" t="s">
        <v>105</v>
      </c>
      <c r="H247" s="82" t="s">
        <v>302</v>
      </c>
      <c r="I247" s="2"/>
      <c r="J247" s="42"/>
      <c r="K247" s="43"/>
      <c r="L247" s="43"/>
      <c r="M247" s="43"/>
      <c r="N247" s="43"/>
      <c r="O247" s="43"/>
      <c r="P247" s="43"/>
      <c r="Q247" s="43"/>
      <c r="R247" s="43"/>
      <c r="S247" s="43"/>
      <c r="T247" s="43"/>
      <c r="U247" s="43"/>
      <c r="V247" s="43"/>
      <c r="W247" s="43"/>
      <c r="X247" s="43"/>
      <c r="Y247" s="43"/>
      <c r="Z247" s="43"/>
      <c r="AA247" s="2"/>
      <c r="AB247" s="2"/>
      <c r="AC247" s="2"/>
      <c r="AD247" s="2"/>
      <c r="AE247" s="2"/>
      <c r="AF247" s="2"/>
      <c r="AG247" s="2"/>
      <c r="AH247" s="2"/>
      <c r="AI247" s="2"/>
      <c r="AJ247" s="2"/>
      <c r="AK247" s="2"/>
      <c r="AL247" s="46"/>
      <c r="AM247" s="184"/>
      <c r="AN247" s="46"/>
      <c r="AO247" s="46"/>
      <c r="AP247" s="46"/>
      <c r="AQ247" s="218">
        <f>SelectedInputs!AQ264</f>
        <v>0</v>
      </c>
      <c r="AR247" s="186"/>
      <c r="AS247" s="186"/>
      <c r="AT247" s="186"/>
      <c r="AU247" s="186"/>
      <c r="AV247" s="186"/>
    </row>
    <row r="248" spans="1:48" ht="16.8">
      <c r="A248" s="2"/>
      <c r="B248" s="2"/>
      <c r="C248" s="2"/>
      <c r="D248" s="2"/>
      <c r="E248" s="131" t="s">
        <v>303</v>
      </c>
      <c r="F248" s="2"/>
      <c r="G248" s="21" t="s">
        <v>304</v>
      </c>
      <c r="H248" s="82" t="s">
        <v>305</v>
      </c>
      <c r="I248" s="7"/>
      <c r="J248" s="2"/>
      <c r="K248" s="43"/>
      <c r="L248" s="43"/>
      <c r="M248" s="43"/>
      <c r="N248" s="43"/>
      <c r="O248" s="43"/>
      <c r="P248" s="43"/>
      <c r="Q248" s="43"/>
      <c r="R248" s="43"/>
      <c r="S248" s="43"/>
      <c r="T248" s="43"/>
      <c r="U248" s="43"/>
      <c r="V248" s="43"/>
      <c r="W248" s="43"/>
      <c r="X248" s="43"/>
      <c r="Y248" s="43"/>
      <c r="Z248" s="43"/>
      <c r="AA248" s="2"/>
      <c r="AB248" s="2"/>
      <c r="AC248" s="2"/>
      <c r="AD248" s="2"/>
      <c r="AE248" s="2"/>
      <c r="AF248" s="2"/>
      <c r="AG248" s="2"/>
      <c r="AH248" s="2"/>
      <c r="AI248" s="2"/>
      <c r="AJ248" s="2"/>
      <c r="AK248" s="2"/>
      <c r="AL248" s="46"/>
      <c r="AM248" s="184"/>
      <c r="AN248" s="46"/>
      <c r="AO248" s="46"/>
      <c r="AP248" s="46"/>
      <c r="AQ248" s="218">
        <f>SelectedInputs!AQ355</f>
        <v>287.32564700999995</v>
      </c>
      <c r="AR248" s="30">
        <f>SelectedInputs!AR265</f>
        <v>250.90810990793847</v>
      </c>
      <c r="AS248" s="30">
        <f>SelectedInputs!AS265</f>
        <v>348.64557820054711</v>
      </c>
      <c r="AT248" s="30">
        <f>SelectedInputs!AT265</f>
        <v>0</v>
      </c>
      <c r="AU248" s="30">
        <f>SelectedInputs!AU265</f>
        <v>0</v>
      </c>
      <c r="AV248" s="30">
        <f>SelectedInputs!AV265</f>
        <v>0</v>
      </c>
    </row>
    <row r="249" spans="1:48" ht="16.8">
      <c r="A249" s="2"/>
      <c r="B249" s="2"/>
      <c r="C249" s="2"/>
      <c r="D249" s="2"/>
      <c r="E249" s="131" t="s">
        <v>1227</v>
      </c>
      <c r="F249" s="2"/>
      <c r="G249" s="21" t="s">
        <v>304</v>
      </c>
      <c r="H249" s="2" t="s">
        <v>619</v>
      </c>
      <c r="I249" s="7"/>
      <c r="J249" s="2"/>
      <c r="K249" s="43"/>
      <c r="L249" s="43"/>
      <c r="M249" s="43"/>
      <c r="N249" s="43"/>
      <c r="O249" s="43"/>
      <c r="P249" s="43"/>
      <c r="Q249" s="43"/>
      <c r="R249" s="43"/>
      <c r="S249" s="43"/>
      <c r="T249" s="43"/>
      <c r="U249" s="43"/>
      <c r="V249" s="43"/>
      <c r="W249" s="43"/>
      <c r="X249" s="43"/>
      <c r="Y249" s="43"/>
      <c r="Z249" s="43"/>
      <c r="AA249" s="2"/>
      <c r="AB249" s="2"/>
      <c r="AC249" s="2"/>
      <c r="AD249" s="2"/>
      <c r="AE249" s="2"/>
      <c r="AF249" s="2"/>
      <c r="AG249" s="2"/>
      <c r="AH249" s="2"/>
      <c r="AI249" s="2"/>
      <c r="AJ249" s="2"/>
      <c r="AK249" s="2"/>
      <c r="AL249" s="46"/>
      <c r="AM249" s="184"/>
      <c r="AN249" s="46"/>
      <c r="AO249" s="46"/>
      <c r="AP249" s="46"/>
      <c r="AQ249" s="218">
        <f>AQ248 - (AQ252+AQ253)*InputSummary!AQ18</f>
        <v>287.32564700999995</v>
      </c>
      <c r="AR249" s="30">
        <f>AR248 - (AR252+AR253)*InputSummary!AR18</f>
        <v>250.90810990793847</v>
      </c>
      <c r="AS249" s="30">
        <f>AS248 - (AS252+AS253)*InputSummary!AS18</f>
        <v>348.64557820054711</v>
      </c>
      <c r="AT249" s="30">
        <f>AT248 - (AT252+AT253)*InputSummary!AT18</f>
        <v>0</v>
      </c>
      <c r="AU249" s="30">
        <f>AU248 - (AU252+AU253)*InputSummary!AU18</f>
        <v>0</v>
      </c>
      <c r="AV249" s="30">
        <f>AV248 - (AV252+AV253)*InputSummary!AV18</f>
        <v>0</v>
      </c>
    </row>
    <row r="250" spans="1:48" ht="16.8">
      <c r="A250" s="2"/>
      <c r="B250" s="2"/>
      <c r="C250" s="2"/>
      <c r="D250" s="2"/>
      <c r="E250" s="131" t="s">
        <v>306</v>
      </c>
      <c r="F250" s="2"/>
      <c r="G250" s="21" t="s">
        <v>304</v>
      </c>
      <c r="H250" s="82" t="s">
        <v>307</v>
      </c>
      <c r="I250" s="7"/>
      <c r="J250" s="43"/>
      <c r="K250" s="43"/>
      <c r="L250" s="43"/>
      <c r="M250" s="43"/>
      <c r="N250" s="43"/>
      <c r="O250" s="43"/>
      <c r="P250" s="43"/>
      <c r="Q250" s="43"/>
      <c r="R250" s="43"/>
      <c r="S250" s="43"/>
      <c r="T250" s="43"/>
      <c r="U250" s="43"/>
      <c r="V250" s="43"/>
      <c r="W250" s="43"/>
      <c r="X250" s="43"/>
      <c r="Y250" s="43"/>
      <c r="Z250" s="43"/>
      <c r="AA250" s="2"/>
      <c r="AB250" s="2"/>
      <c r="AC250" s="2"/>
      <c r="AD250" s="2"/>
      <c r="AE250" s="2"/>
      <c r="AF250" s="2"/>
      <c r="AG250" s="2"/>
      <c r="AH250" s="2"/>
      <c r="AI250" s="2"/>
      <c r="AJ250" s="364"/>
      <c r="AK250" s="364"/>
      <c r="AL250" s="126"/>
      <c r="AM250" s="364"/>
      <c r="AN250" s="126"/>
      <c r="AO250" s="126"/>
      <c r="AP250" s="136"/>
      <c r="AQ250" s="218"/>
      <c r="AR250" s="30">
        <f>SelectedInputs!AR266</f>
        <v>248.26470878267665</v>
      </c>
      <c r="AS250" s="30">
        <f>SelectedInputs!AS266</f>
        <v>351.07529781601096</v>
      </c>
      <c r="AT250" s="30">
        <f>SelectedInputs!AT266</f>
        <v>278.70582301290108</v>
      </c>
      <c r="AU250" s="30">
        <f>SelectedInputs!AU266</f>
        <v>0</v>
      </c>
      <c r="AV250" s="30">
        <f>SelectedInputs!AV266</f>
        <v>0</v>
      </c>
    </row>
    <row r="251" spans="1:48" ht="16.8">
      <c r="A251" s="2"/>
      <c r="B251" s="2"/>
      <c r="C251" s="2"/>
      <c r="D251" s="2"/>
      <c r="E251" s="131" t="s">
        <v>308</v>
      </c>
      <c r="F251" s="2"/>
      <c r="G251" s="2" t="s">
        <v>105</v>
      </c>
      <c r="H251" s="82" t="s">
        <v>309</v>
      </c>
      <c r="I251" s="7"/>
      <c r="J251" s="43"/>
      <c r="K251" s="43"/>
      <c r="L251" s="43"/>
      <c r="M251" s="43"/>
      <c r="N251" s="43"/>
      <c r="O251" s="43"/>
      <c r="P251" s="43"/>
      <c r="Q251" s="43"/>
      <c r="R251" s="43"/>
      <c r="S251" s="43"/>
      <c r="T251" s="43"/>
      <c r="U251" s="43"/>
      <c r="V251" s="43"/>
      <c r="W251" s="43"/>
      <c r="X251" s="43"/>
      <c r="Y251" s="43"/>
      <c r="Z251" s="43"/>
      <c r="AA251" s="2"/>
      <c r="AB251" s="2"/>
      <c r="AC251" s="2"/>
      <c r="AD251" s="2"/>
      <c r="AE251" s="2"/>
      <c r="AF251" s="2"/>
      <c r="AG251" s="2"/>
      <c r="AH251" s="2"/>
      <c r="AI251" s="2"/>
      <c r="AJ251" s="364"/>
      <c r="AK251" s="364"/>
      <c r="AL251" s="126"/>
      <c r="AM251" s="364"/>
      <c r="AN251" s="126"/>
      <c r="AO251" s="126"/>
      <c r="AP251" s="136"/>
      <c r="AQ251" s="218">
        <f>SelectedInputs!AQ267</f>
        <v>0</v>
      </c>
      <c r="AR251" s="30">
        <f>SelectedInputs!AR267</f>
        <v>0</v>
      </c>
      <c r="AS251" s="30">
        <f>SelectedInputs!AS267</f>
        <v>0</v>
      </c>
      <c r="AT251" s="30">
        <f>SelectedInputs!AT267</f>
        <v>213.62432916858958</v>
      </c>
      <c r="AU251" s="30">
        <f>SelectedInputs!AU267</f>
        <v>0</v>
      </c>
      <c r="AV251" s="30">
        <f>SelectedInputs!AV267</f>
        <v>0</v>
      </c>
    </row>
    <row r="252" spans="1:48" ht="16.8">
      <c r="A252" s="2"/>
      <c r="B252" s="2"/>
      <c r="C252" s="2"/>
      <c r="D252" s="2"/>
      <c r="E252" s="82" t="s">
        <v>310</v>
      </c>
      <c r="F252" s="82"/>
      <c r="G252" s="82" t="s">
        <v>304</v>
      </c>
      <c r="H252" s="82" t="s">
        <v>311</v>
      </c>
      <c r="I252" s="7"/>
      <c r="J252" s="43"/>
      <c r="K252" s="43"/>
      <c r="L252" s="43"/>
      <c r="M252" s="43"/>
      <c r="N252" s="43"/>
      <c r="O252" s="43"/>
      <c r="P252" s="43"/>
      <c r="Q252" s="43"/>
      <c r="R252" s="43"/>
      <c r="S252" s="43"/>
      <c r="T252" s="43"/>
      <c r="U252" s="43"/>
      <c r="V252" s="43"/>
      <c r="W252" s="43"/>
      <c r="X252" s="43"/>
      <c r="Y252" s="43"/>
      <c r="Z252" s="43"/>
      <c r="AA252" s="2"/>
      <c r="AB252" s="2"/>
      <c r="AC252" s="2"/>
      <c r="AD252" s="2"/>
      <c r="AE252" s="2"/>
      <c r="AF252" s="2"/>
      <c r="AG252" s="2"/>
      <c r="AH252" s="2"/>
      <c r="AI252" s="2"/>
      <c r="AJ252" s="364"/>
      <c r="AK252" s="364"/>
      <c r="AL252" s="126"/>
      <c r="AM252" s="364"/>
      <c r="AN252" s="126"/>
      <c r="AO252" s="126"/>
      <c r="AP252" s="136"/>
      <c r="AQ252" s="218"/>
      <c r="AR252" s="30">
        <f>SelectedInputs!AR268</f>
        <v>0</v>
      </c>
      <c r="AS252" s="30">
        <f>SelectedInputs!AS268</f>
        <v>0</v>
      </c>
      <c r="AT252" s="30">
        <f>SelectedInputs!AT268</f>
        <v>0</v>
      </c>
      <c r="AU252" s="30">
        <f>SelectedInputs!AU268</f>
        <v>0</v>
      </c>
      <c r="AV252" s="30">
        <f>SelectedInputs!AV268</f>
        <v>0</v>
      </c>
    </row>
    <row r="253" spans="1:48" ht="16.8">
      <c r="A253" s="2"/>
      <c r="B253" s="2"/>
      <c r="C253" s="2"/>
      <c r="D253" s="2"/>
      <c r="E253" s="82" t="s">
        <v>519</v>
      </c>
      <c r="F253" s="82"/>
      <c r="G253" s="82" t="s">
        <v>304</v>
      </c>
      <c r="H253" s="82" t="s">
        <v>313</v>
      </c>
      <c r="I253" s="7"/>
      <c r="J253" s="43"/>
      <c r="K253" s="43"/>
      <c r="L253" s="43"/>
      <c r="M253" s="43"/>
      <c r="N253" s="43"/>
      <c r="O253" s="43"/>
      <c r="P253" s="43"/>
      <c r="Q253" s="43"/>
      <c r="R253" s="43"/>
      <c r="S253" s="43"/>
      <c r="T253" s="43"/>
      <c r="U253" s="43"/>
      <c r="V253" s="43"/>
      <c r="W253" s="43"/>
      <c r="X253" s="43"/>
      <c r="Y253" s="43"/>
      <c r="Z253" s="43"/>
      <c r="AA253" s="2"/>
      <c r="AB253" s="2"/>
      <c r="AC253" s="2"/>
      <c r="AD253" s="2"/>
      <c r="AE253" s="2"/>
      <c r="AF253" s="2"/>
      <c r="AG253" s="2"/>
      <c r="AH253" s="2"/>
      <c r="AI253" s="2"/>
      <c r="AJ253" s="364"/>
      <c r="AK253" s="364"/>
      <c r="AL253" s="126"/>
      <c r="AM253" s="364"/>
      <c r="AN253" s="126"/>
      <c r="AO253" s="126"/>
      <c r="AP253" s="136"/>
      <c r="AQ253" s="218"/>
      <c r="AR253" s="30">
        <f>SelectedInputs!AR269</f>
        <v>0</v>
      </c>
      <c r="AS253" s="30">
        <f>SelectedInputs!AS269</f>
        <v>0</v>
      </c>
      <c r="AT253" s="30">
        <f>SelectedInputs!AT269</f>
        <v>0</v>
      </c>
      <c r="AU253" s="30">
        <f>SelectedInputs!AU269</f>
        <v>0</v>
      </c>
      <c r="AV253" s="30">
        <f>SelectedInputs!AV269</f>
        <v>0</v>
      </c>
    </row>
    <row r="254" spans="1:48" ht="16.8">
      <c r="A254" s="2"/>
      <c r="B254" s="2"/>
      <c r="C254" s="2"/>
      <c r="D254" s="2"/>
      <c r="E254" s="131" t="s">
        <v>314</v>
      </c>
      <c r="F254" s="34"/>
      <c r="G254" s="7" t="s">
        <v>315</v>
      </c>
      <c r="H254" s="34" t="s">
        <v>316</v>
      </c>
      <c r="I254" s="7"/>
      <c r="J254" s="43"/>
      <c r="K254" s="43"/>
      <c r="L254" s="43"/>
      <c r="M254" s="43"/>
      <c r="N254" s="43"/>
      <c r="O254" s="43"/>
      <c r="P254" s="43"/>
      <c r="Q254" s="43"/>
      <c r="R254" s="43"/>
      <c r="S254" s="43"/>
      <c r="T254" s="43"/>
      <c r="U254" s="43"/>
      <c r="V254" s="43"/>
      <c r="W254" s="43"/>
      <c r="X254" s="43"/>
      <c r="Y254" s="43"/>
      <c r="Z254" s="43"/>
      <c r="AA254" s="2"/>
      <c r="AB254" s="2"/>
      <c r="AC254" s="2"/>
      <c r="AD254" s="2"/>
      <c r="AE254" s="2"/>
      <c r="AF254" s="2"/>
      <c r="AG254" s="2"/>
      <c r="AH254" s="2"/>
      <c r="AI254" s="2"/>
      <c r="AJ254" s="364"/>
      <c r="AK254" s="364"/>
      <c r="AL254" s="126"/>
      <c r="AM254" s="364"/>
      <c r="AN254" s="126"/>
      <c r="AO254" s="126"/>
      <c r="AP254" s="136"/>
      <c r="AQ254" s="218">
        <f>SelectedInputs!AQ270</f>
        <v>0</v>
      </c>
      <c r="AR254" s="30">
        <f>SelectedInputs!AR270</f>
        <v>0</v>
      </c>
      <c r="AS254" s="30">
        <f>SelectedInputs!AS270</f>
        <v>0</v>
      </c>
      <c r="AT254" s="30">
        <f>SelectedInputs!AT270</f>
        <v>0</v>
      </c>
      <c r="AU254" s="30">
        <f>SelectedInputs!AU270</f>
        <v>0</v>
      </c>
      <c r="AV254" s="30">
        <f>SelectedInputs!AV270</f>
        <v>0</v>
      </c>
    </row>
    <row r="255" spans="1:48" ht="16.8">
      <c r="A255" s="2"/>
      <c r="B255" s="2"/>
      <c r="C255" s="2"/>
      <c r="D255" s="2"/>
      <c r="E255" s="131" t="s">
        <v>317</v>
      </c>
      <c r="F255" s="34"/>
      <c r="G255" s="7" t="s">
        <v>315</v>
      </c>
      <c r="H255" s="34" t="s">
        <v>318</v>
      </c>
      <c r="I255" s="7"/>
      <c r="J255" s="43"/>
      <c r="K255" s="43"/>
      <c r="L255" s="43"/>
      <c r="M255" s="43"/>
      <c r="N255" s="43"/>
      <c r="O255" s="43"/>
      <c r="P255" s="43"/>
      <c r="Q255" s="43"/>
      <c r="R255" s="43"/>
      <c r="S255" s="43"/>
      <c r="T255" s="43"/>
      <c r="U255" s="43"/>
      <c r="V255" s="43"/>
      <c r="W255" s="43"/>
      <c r="X255" s="43"/>
      <c r="Y255" s="43"/>
      <c r="Z255" s="43"/>
      <c r="AA255" s="2"/>
      <c r="AB255" s="2"/>
      <c r="AC255" s="2"/>
      <c r="AD255" s="2"/>
      <c r="AE255" s="2"/>
      <c r="AF255" s="2"/>
      <c r="AG255" s="2"/>
      <c r="AH255" s="2"/>
      <c r="AI255" s="2"/>
      <c r="AJ255" s="364"/>
      <c r="AK255" s="364"/>
      <c r="AL255" s="126"/>
      <c r="AM255" s="364"/>
      <c r="AN255" s="126"/>
      <c r="AO255" s="126"/>
      <c r="AP255" s="136"/>
      <c r="AQ255" s="218">
        <f>SelectedInputs!AQ271</f>
        <v>0</v>
      </c>
      <c r="AR255" s="30">
        <f>SelectedInputs!AR271</f>
        <v>0</v>
      </c>
      <c r="AS255" s="30">
        <f>SelectedInputs!AS271</f>
        <v>0</v>
      </c>
      <c r="AT255" s="30">
        <f>SelectedInputs!AT271</f>
        <v>0</v>
      </c>
      <c r="AU255" s="30">
        <f>SelectedInputs!AU271</f>
        <v>0</v>
      </c>
      <c r="AV255" s="30">
        <f>SelectedInputs!AV271</f>
        <v>0</v>
      </c>
    </row>
    <row r="256" spans="1:48" ht="16.8">
      <c r="A256" s="2"/>
      <c r="B256" s="2"/>
      <c r="C256" s="2"/>
      <c r="D256" s="2"/>
      <c r="E256" s="131" t="s">
        <v>319</v>
      </c>
      <c r="F256" s="21"/>
      <c r="G256" s="21" t="s">
        <v>209</v>
      </c>
      <c r="H256" s="2"/>
      <c r="I256" s="128">
        <f>SelectedInputs!I272</f>
        <v>0.06</v>
      </c>
      <c r="J256" s="2"/>
      <c r="K256" s="43"/>
      <c r="L256" s="43"/>
      <c r="M256" s="43"/>
      <c r="N256" s="43"/>
      <c r="O256" s="43"/>
      <c r="P256" s="43"/>
      <c r="Q256" s="43"/>
      <c r="R256" s="43"/>
      <c r="S256" s="43"/>
      <c r="T256" s="43"/>
      <c r="U256" s="43"/>
      <c r="V256" s="43"/>
      <c r="W256" s="43"/>
      <c r="X256" s="43"/>
      <c r="Y256" s="43"/>
      <c r="Z256" s="43"/>
      <c r="AA256" s="2"/>
      <c r="AB256" s="2"/>
      <c r="AC256" s="2"/>
      <c r="AD256" s="2"/>
      <c r="AE256" s="2"/>
      <c r="AF256" s="2"/>
      <c r="AG256" s="2"/>
      <c r="AH256" s="2"/>
      <c r="AI256" s="2"/>
      <c r="AJ256" s="2"/>
      <c r="AK256" s="2"/>
      <c r="AL256" s="46"/>
      <c r="AM256" s="184"/>
      <c r="AN256" s="46"/>
      <c r="AO256" s="46"/>
      <c r="AP256" s="46"/>
      <c r="AQ256" s="188"/>
      <c r="AR256" s="30"/>
      <c r="AS256" s="30"/>
      <c r="AT256" s="30"/>
      <c r="AU256" s="30"/>
      <c r="AV256" s="30"/>
    </row>
    <row r="257" spans="1:48" ht="16.8">
      <c r="A257" s="2"/>
      <c r="B257" s="2"/>
      <c r="C257" s="2"/>
      <c r="D257" s="2"/>
      <c r="E257" s="34" t="s">
        <v>320</v>
      </c>
      <c r="F257" s="34"/>
      <c r="G257" s="21" t="s">
        <v>209</v>
      </c>
      <c r="H257" s="2"/>
      <c r="I257" s="128">
        <f>SelectedInputs!I273</f>
        <v>1.15E-2</v>
      </c>
      <c r="J257" s="2"/>
      <c r="K257" s="43"/>
      <c r="L257" s="43"/>
      <c r="M257" s="43"/>
      <c r="N257" s="43"/>
      <c r="O257" s="43"/>
      <c r="P257" s="43"/>
      <c r="Q257" s="43"/>
      <c r="R257" s="43"/>
      <c r="S257" s="43"/>
      <c r="T257" s="43"/>
      <c r="U257" s="43"/>
      <c r="V257" s="43"/>
      <c r="W257" s="43"/>
      <c r="X257" s="43"/>
      <c r="Y257" s="43"/>
      <c r="Z257" s="43"/>
      <c r="AA257" s="2"/>
      <c r="AB257" s="2"/>
      <c r="AC257" s="2"/>
      <c r="AD257" s="2"/>
      <c r="AE257" s="2"/>
      <c r="AF257" s="2"/>
      <c r="AG257" s="2"/>
      <c r="AH257" s="2"/>
      <c r="AI257" s="2"/>
      <c r="AJ257" s="2"/>
      <c r="AK257" s="2"/>
      <c r="AL257" s="46"/>
      <c r="AM257" s="184"/>
      <c r="AN257" s="46"/>
      <c r="AO257" s="46"/>
      <c r="AP257" s="46"/>
      <c r="AQ257" s="188"/>
      <c r="AR257" s="30"/>
      <c r="AS257" s="30"/>
      <c r="AT257" s="30"/>
      <c r="AU257" s="30"/>
      <c r="AV257" s="30"/>
    </row>
    <row r="258" spans="1:48" ht="16.8">
      <c r="A258" s="2"/>
      <c r="B258" s="2"/>
      <c r="C258" s="2"/>
      <c r="D258" s="2"/>
      <c r="E258" s="34" t="s">
        <v>321</v>
      </c>
      <c r="F258" s="34"/>
      <c r="G258" s="21" t="s">
        <v>209</v>
      </c>
      <c r="H258" s="131"/>
      <c r="I258" s="128">
        <f>SelectedInputs!I274</f>
        <v>1.15E-2</v>
      </c>
      <c r="J258" s="21"/>
      <c r="K258" s="43"/>
      <c r="L258" s="43"/>
      <c r="M258" s="43"/>
      <c r="N258" s="43"/>
      <c r="O258" s="43"/>
      <c r="P258" s="43"/>
      <c r="Q258" s="43"/>
      <c r="R258" s="43"/>
      <c r="S258" s="43"/>
      <c r="T258" s="43"/>
      <c r="U258" s="43"/>
      <c r="V258" s="43"/>
      <c r="W258" s="43"/>
      <c r="X258" s="43"/>
      <c r="Y258" s="43"/>
      <c r="Z258" s="43"/>
      <c r="AA258" s="2"/>
      <c r="AB258" s="2"/>
      <c r="AC258" s="2"/>
      <c r="AD258" s="2"/>
      <c r="AE258" s="2"/>
      <c r="AF258" s="2"/>
      <c r="AG258" s="2"/>
      <c r="AH258" s="2"/>
      <c r="AI258" s="2"/>
      <c r="AJ258" s="2"/>
      <c r="AK258" s="2"/>
      <c r="AL258" s="46"/>
      <c r="AM258" s="184"/>
      <c r="AN258" s="46"/>
      <c r="AO258" s="46"/>
      <c r="AP258" s="23"/>
      <c r="AQ258" s="491"/>
      <c r="AR258" s="23"/>
      <c r="AS258" s="23"/>
      <c r="AT258" s="23"/>
      <c r="AU258" s="23"/>
      <c r="AV258" s="23"/>
    </row>
    <row r="259" spans="1:48" ht="16.8">
      <c r="A259" s="2"/>
      <c r="B259" s="2"/>
      <c r="C259" s="2"/>
      <c r="D259" s="2"/>
      <c r="E259" s="7"/>
      <c r="F259" s="7"/>
      <c r="G259" s="7"/>
      <c r="H259" s="7"/>
      <c r="I259" s="7"/>
      <c r="J259" s="43"/>
      <c r="K259" s="43"/>
      <c r="L259" s="43"/>
      <c r="M259" s="43"/>
      <c r="N259" s="43"/>
      <c r="O259" s="43"/>
      <c r="P259" s="43"/>
      <c r="Q259" s="43"/>
      <c r="R259" s="43"/>
      <c r="S259" s="43"/>
      <c r="T259" s="43"/>
      <c r="U259" s="43"/>
      <c r="V259" s="43"/>
      <c r="W259" s="43"/>
      <c r="X259" s="43"/>
      <c r="Y259" s="43"/>
      <c r="Z259" s="43"/>
      <c r="AA259" s="2"/>
      <c r="AB259" s="2"/>
      <c r="AC259" s="2"/>
      <c r="AD259" s="2"/>
      <c r="AE259" s="2"/>
      <c r="AF259" s="2"/>
      <c r="AG259" s="2"/>
      <c r="AH259" s="2"/>
      <c r="AI259" s="2"/>
      <c r="AJ259" s="2"/>
      <c r="AK259" s="2"/>
      <c r="AL259" s="46"/>
      <c r="AM259" s="184"/>
      <c r="AN259" s="46"/>
      <c r="AO259" s="46"/>
      <c r="AP259" s="46"/>
      <c r="AQ259" s="188"/>
      <c r="AR259" s="46"/>
      <c r="AS259" s="46"/>
      <c r="AT259" s="46"/>
      <c r="AU259" s="46"/>
      <c r="AV259" s="46"/>
    </row>
    <row r="260" spans="1:48" ht="16.8">
      <c r="A260" s="2"/>
      <c r="B260" s="37" t="s">
        <v>620</v>
      </c>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8"/>
      <c r="AR260" s="37"/>
      <c r="AS260" s="37"/>
      <c r="AT260" s="37"/>
      <c r="AU260" s="37"/>
      <c r="AV260" s="37"/>
    </row>
    <row r="261" spans="1:48" ht="16.8">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57"/>
      <c r="AR261" s="2"/>
      <c r="AS261" s="2"/>
      <c r="AT261" s="2"/>
      <c r="AU261" s="2"/>
      <c r="AV261" s="2"/>
    </row>
    <row r="262" spans="1:48" ht="16.8">
      <c r="A262" s="2"/>
      <c r="B262" s="2"/>
      <c r="C262" s="28" t="s">
        <v>621</v>
      </c>
      <c r="D262" s="28"/>
      <c r="E262" s="28"/>
      <c r="F262" s="28"/>
      <c r="G262" s="28"/>
      <c r="H262" s="28"/>
      <c r="I262" s="28"/>
      <c r="J262" s="28"/>
      <c r="K262" s="28"/>
      <c r="L262" s="28"/>
      <c r="M262" s="28"/>
      <c r="N262" s="28"/>
      <c r="O262" s="28"/>
      <c r="P262" s="28"/>
      <c r="Q262" s="28"/>
      <c r="R262" s="28"/>
      <c r="S262" s="28"/>
      <c r="T262" s="28"/>
      <c r="U262" s="28"/>
      <c r="V262" s="28"/>
      <c r="W262" s="28"/>
      <c r="X262" s="28"/>
      <c r="Y262" s="28"/>
      <c r="Z262" s="28"/>
      <c r="AA262" s="28"/>
      <c r="AB262" s="28"/>
      <c r="AC262" s="28"/>
      <c r="AD262" s="28"/>
      <c r="AE262" s="28"/>
      <c r="AF262" s="28"/>
      <c r="AG262" s="28"/>
      <c r="AH262" s="28"/>
      <c r="AI262" s="28"/>
      <c r="AJ262" s="28"/>
      <c r="AK262" s="28"/>
      <c r="AL262" s="28"/>
      <c r="AM262" s="28"/>
      <c r="AN262" s="28"/>
      <c r="AO262" s="28"/>
      <c r="AP262" s="28"/>
      <c r="AQ262" s="29"/>
      <c r="AR262" s="28"/>
      <c r="AS262" s="28"/>
      <c r="AT262" s="28"/>
      <c r="AU262" s="28"/>
      <c r="AV262" s="28"/>
    </row>
    <row r="263" spans="1:48" ht="16.8">
      <c r="A263" s="82"/>
      <c r="B263" s="82"/>
      <c r="C263" s="82"/>
      <c r="D263" s="82"/>
      <c r="E263" s="41"/>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2"/>
      <c r="AI263" s="82"/>
      <c r="AJ263" s="82"/>
      <c r="AK263" s="82"/>
      <c r="AL263" s="82"/>
      <c r="AM263" s="82"/>
      <c r="AN263" s="82"/>
      <c r="AO263" s="82"/>
      <c r="AP263" s="82"/>
      <c r="AQ263" s="147"/>
      <c r="AR263" s="82"/>
      <c r="AS263" s="82"/>
      <c r="AT263" s="82"/>
      <c r="AU263" s="82"/>
      <c r="AV263" s="82"/>
    </row>
    <row r="264" spans="1:48" ht="16.8">
      <c r="A264" s="2"/>
      <c r="B264" s="2"/>
      <c r="C264" s="2"/>
      <c r="D264" s="2"/>
      <c r="E264" s="7" t="s">
        <v>335</v>
      </c>
      <c r="F264" s="2"/>
      <c r="G264" s="7" t="s">
        <v>209</v>
      </c>
      <c r="H264" s="2" t="s">
        <v>336</v>
      </c>
      <c r="I264" s="2"/>
      <c r="J264" s="4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86"/>
      <c r="AJ264" s="262"/>
      <c r="AK264" s="262"/>
      <c r="AL264" s="262"/>
      <c r="AM264" s="262"/>
      <c r="AN264" s="262"/>
      <c r="AO264" s="262"/>
      <c r="AP264" s="262"/>
      <c r="AQ264" s="298"/>
      <c r="AR264" s="262">
        <f>SelectedInputs!AR286</f>
        <v>0.25</v>
      </c>
      <c r="AS264" s="262">
        <f>SelectedInputs!AS286</f>
        <v>0.25</v>
      </c>
      <c r="AT264" s="262">
        <f>SelectedInputs!AT286</f>
        <v>0.25</v>
      </c>
      <c r="AU264" s="262">
        <f>SelectedInputs!AU286</f>
        <v>0.25</v>
      </c>
      <c r="AV264" s="262">
        <f>SelectedInputs!AV286</f>
        <v>0.25</v>
      </c>
    </row>
    <row r="265" spans="1:48" ht="16.8">
      <c r="A265" s="2"/>
      <c r="B265" s="2"/>
      <c r="C265" s="2"/>
      <c r="D265" s="2"/>
      <c r="E265" s="7" t="s">
        <v>337</v>
      </c>
      <c r="F265" s="7"/>
      <c r="G265" s="7" t="s">
        <v>209</v>
      </c>
      <c r="H265" s="7" t="s">
        <v>338</v>
      </c>
      <c r="I265" s="7"/>
      <c r="J265" s="86"/>
      <c r="K265" s="7"/>
      <c r="L265" s="7"/>
      <c r="M265" s="7"/>
      <c r="N265" s="7"/>
      <c r="O265" s="7"/>
      <c r="P265" s="7"/>
      <c r="Q265" s="7"/>
      <c r="R265" s="7"/>
      <c r="S265" s="7"/>
      <c r="T265" s="7"/>
      <c r="U265" s="7"/>
      <c r="V265" s="2"/>
      <c r="W265" s="2"/>
      <c r="X265" s="2"/>
      <c r="Y265" s="2"/>
      <c r="Z265" s="2"/>
      <c r="AA265" s="2"/>
      <c r="AB265" s="2"/>
      <c r="AC265" s="2"/>
      <c r="AD265" s="2"/>
      <c r="AE265" s="2"/>
      <c r="AF265" s="2"/>
      <c r="AG265" s="2"/>
      <c r="AH265" s="2"/>
      <c r="AI265" s="286"/>
      <c r="AJ265" s="262"/>
      <c r="AK265" s="262"/>
      <c r="AL265" s="262"/>
      <c r="AM265" s="262"/>
      <c r="AN265" s="262"/>
      <c r="AO265" s="262"/>
      <c r="AP265" s="262"/>
      <c r="AQ265" s="298"/>
      <c r="AR265" s="262">
        <f>SelectedInputs!AR287</f>
        <v>0.18</v>
      </c>
      <c r="AS265" s="262">
        <f>SelectedInputs!AS287</f>
        <v>0.18</v>
      </c>
      <c r="AT265" s="262">
        <f>SelectedInputs!AT287</f>
        <v>0.18</v>
      </c>
      <c r="AU265" s="262">
        <f>SelectedInputs!AU287</f>
        <v>0.18</v>
      </c>
      <c r="AV265" s="262">
        <f>SelectedInputs!AV287</f>
        <v>0.18</v>
      </c>
    </row>
    <row r="266" spans="1:48" ht="16.8">
      <c r="A266" s="2"/>
      <c r="B266" s="2"/>
      <c r="C266" s="2"/>
      <c r="D266" s="2"/>
      <c r="E266" s="7" t="s">
        <v>339</v>
      </c>
      <c r="F266" s="7"/>
      <c r="G266" s="7" t="s">
        <v>209</v>
      </c>
      <c r="H266" s="7" t="s">
        <v>340</v>
      </c>
      <c r="I266" s="7"/>
      <c r="J266" s="86"/>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86"/>
      <c r="AJ266" s="262"/>
      <c r="AK266" s="262"/>
      <c r="AL266" s="262"/>
      <c r="AM266" s="262"/>
      <c r="AN266" s="262"/>
      <c r="AO266" s="262"/>
      <c r="AP266" s="262"/>
      <c r="AQ266" s="298"/>
      <c r="AR266" s="262">
        <f>SelectedInputs!AR288</f>
        <v>0.06</v>
      </c>
      <c r="AS266" s="262">
        <f>SelectedInputs!AS288</f>
        <v>0.06</v>
      </c>
      <c r="AT266" s="262">
        <f>SelectedInputs!AT288</f>
        <v>0.06</v>
      </c>
      <c r="AU266" s="262">
        <f>SelectedInputs!AU288</f>
        <v>0.06</v>
      </c>
      <c r="AV266" s="262">
        <f>SelectedInputs!AV288</f>
        <v>0.06</v>
      </c>
    </row>
    <row r="267" spans="1:48" ht="16.8">
      <c r="A267" s="2"/>
      <c r="B267" s="2"/>
      <c r="C267" s="2"/>
      <c r="D267" s="2"/>
      <c r="E267" s="7" t="s">
        <v>341</v>
      </c>
      <c r="F267" s="2"/>
      <c r="G267" s="7" t="s">
        <v>209</v>
      </c>
      <c r="H267" s="7" t="s">
        <v>342</v>
      </c>
      <c r="I267" s="7"/>
      <c r="J267" s="86"/>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86"/>
      <c r="AJ267" s="262"/>
      <c r="AK267" s="262"/>
      <c r="AL267" s="262"/>
      <c r="AM267" s="262"/>
      <c r="AN267" s="262"/>
      <c r="AO267" s="262"/>
      <c r="AP267" s="262"/>
      <c r="AQ267" s="298"/>
      <c r="AR267" s="262">
        <f>SelectedInputs!AR289</f>
        <v>0.03</v>
      </c>
      <c r="AS267" s="262">
        <f>SelectedInputs!AS289</f>
        <v>0.03</v>
      </c>
      <c r="AT267" s="262">
        <f>SelectedInputs!AT289</f>
        <v>0.03</v>
      </c>
      <c r="AU267" s="262">
        <f>SelectedInputs!AU289</f>
        <v>0.03</v>
      </c>
      <c r="AV267" s="262">
        <f>SelectedInputs!AV289</f>
        <v>0.03</v>
      </c>
    </row>
    <row r="268" spans="1:48" ht="16.8">
      <c r="A268" s="2"/>
      <c r="B268" s="2"/>
      <c r="C268" s="2"/>
      <c r="D268" s="2"/>
      <c r="E268" s="7" t="s">
        <v>343</v>
      </c>
      <c r="F268" s="7"/>
      <c r="G268" s="7" t="s">
        <v>209</v>
      </c>
      <c r="H268" s="7" t="s">
        <v>344</v>
      </c>
      <c r="I268" s="7"/>
      <c r="J268" s="86"/>
      <c r="K268" s="7"/>
      <c r="L268" s="7"/>
      <c r="M268" s="7"/>
      <c r="N268" s="7"/>
      <c r="O268" s="7"/>
      <c r="P268" s="7"/>
      <c r="Q268" s="7"/>
      <c r="R268" s="7"/>
      <c r="S268" s="7"/>
      <c r="T268" s="7"/>
      <c r="U268" s="7"/>
      <c r="V268" s="7"/>
      <c r="W268" s="7"/>
      <c r="X268" s="2"/>
      <c r="Y268" s="2"/>
      <c r="Z268" s="2"/>
      <c r="AA268" s="2"/>
      <c r="AB268" s="2"/>
      <c r="AC268" s="2"/>
      <c r="AD268" s="112"/>
      <c r="AE268" s="112"/>
      <c r="AF268" s="112"/>
      <c r="AG268" s="112"/>
      <c r="AH268" s="112"/>
      <c r="AI268" s="286"/>
      <c r="AJ268" s="262"/>
      <c r="AK268" s="262"/>
      <c r="AL268" s="262"/>
      <c r="AM268" s="262"/>
      <c r="AN268" s="262"/>
      <c r="AO268" s="262"/>
      <c r="AP268" s="262"/>
      <c r="AQ268" s="298"/>
      <c r="AR268" s="262">
        <f>SelectedInputs!AR290</f>
        <v>1.4492753623188406E-2</v>
      </c>
      <c r="AS268" s="262">
        <f>SelectedInputs!AS290</f>
        <v>1.4492753623188406E-2</v>
      </c>
      <c r="AT268" s="262">
        <f>SelectedInputs!AT290</f>
        <v>1.4492753623188406E-2</v>
      </c>
      <c r="AU268" s="262">
        <f>SelectedInputs!AU290</f>
        <v>1.4492753623188406E-2</v>
      </c>
      <c r="AV268" s="262">
        <f>SelectedInputs!AV290</f>
        <v>1.4492753623188406E-2</v>
      </c>
    </row>
    <row r="269" spans="1:48" ht="16.8">
      <c r="A269" s="2"/>
      <c r="B269" s="2"/>
      <c r="C269" s="2"/>
      <c r="D269" s="2"/>
      <c r="E269" s="7"/>
      <c r="F269" s="7"/>
      <c r="G269" s="7"/>
      <c r="H269" s="7"/>
      <c r="I269" s="7"/>
      <c r="J269" s="86"/>
      <c r="K269" s="7"/>
      <c r="L269" s="7"/>
      <c r="M269" s="7"/>
      <c r="N269" s="7"/>
      <c r="O269" s="7"/>
      <c r="P269" s="7"/>
      <c r="Q269" s="7"/>
      <c r="R269" s="7"/>
      <c r="S269" s="7"/>
      <c r="T269" s="7"/>
      <c r="U269" s="7"/>
      <c r="V269" s="7"/>
      <c r="W269" s="7"/>
      <c r="X269" s="2"/>
      <c r="Y269" s="2"/>
      <c r="Z269" s="2"/>
      <c r="AA269" s="2"/>
      <c r="AB269" s="2"/>
      <c r="AC269" s="2"/>
      <c r="AD269" s="112"/>
      <c r="AE269" s="112"/>
      <c r="AF269" s="112"/>
      <c r="AG269" s="112"/>
      <c r="AH269" s="112"/>
      <c r="AI269" s="286"/>
      <c r="AJ269" s="262"/>
      <c r="AK269" s="262"/>
      <c r="AL269" s="262"/>
      <c r="AM269" s="262"/>
      <c r="AN269" s="262"/>
      <c r="AO269" s="262"/>
      <c r="AP269" s="262"/>
      <c r="AQ269" s="298"/>
      <c r="AR269" s="262"/>
      <c r="AS269" s="262"/>
      <c r="AT269" s="262"/>
      <c r="AU269" s="262"/>
      <c r="AV269" s="262"/>
    </row>
    <row r="270" spans="1:48" ht="16.8">
      <c r="A270" s="82"/>
      <c r="B270" s="82"/>
      <c r="C270" s="20" t="s">
        <v>622</v>
      </c>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39"/>
      <c r="AR270" s="20"/>
      <c r="AS270" s="20"/>
      <c r="AT270" s="20"/>
      <c r="AU270" s="20"/>
      <c r="AV270" s="20"/>
    </row>
    <row r="271" spans="1:48" ht="16.8">
      <c r="A271" s="82"/>
      <c r="B271" s="82"/>
      <c r="C271" s="2"/>
      <c r="D271" s="2"/>
      <c r="E271" s="2"/>
      <c r="F271" s="2"/>
      <c r="G271" s="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2"/>
      <c r="AI271" s="82"/>
      <c r="AJ271" s="82"/>
      <c r="AK271" s="82"/>
      <c r="AL271" s="82"/>
      <c r="AM271" s="82"/>
      <c r="AN271" s="82"/>
      <c r="AO271" s="82"/>
      <c r="AP271" s="82"/>
      <c r="AQ271" s="147"/>
      <c r="AR271" s="82"/>
      <c r="AS271" s="82"/>
      <c r="AT271" s="82"/>
      <c r="AU271" s="82"/>
      <c r="AV271" s="82"/>
    </row>
    <row r="272" spans="1:48" ht="16.8">
      <c r="A272" s="82"/>
      <c r="B272" s="82"/>
      <c r="C272" s="82"/>
      <c r="D272" s="21"/>
      <c r="E272" s="82" t="s">
        <v>404</v>
      </c>
      <c r="F272" s="82"/>
      <c r="G272" s="82" t="s">
        <v>304</v>
      </c>
      <c r="H272" s="82" t="s">
        <v>405</v>
      </c>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2"/>
      <c r="AI272" s="82"/>
      <c r="AJ272" s="30"/>
      <c r="AK272" s="30"/>
      <c r="AL272" s="30"/>
      <c r="AM272" s="30"/>
      <c r="AN272" s="30"/>
      <c r="AO272" s="30"/>
      <c r="AP272" s="30"/>
      <c r="AQ272" s="218"/>
      <c r="AR272" s="30">
        <f>SelectedInputs!AR345</f>
        <v>55.321625369826343</v>
      </c>
      <c r="AS272" s="30"/>
      <c r="AT272" s="30"/>
      <c r="AU272" s="30"/>
      <c r="AV272" s="30"/>
    </row>
    <row r="273" spans="1:57" ht="16.8">
      <c r="A273" s="82"/>
      <c r="B273" s="82"/>
      <c r="C273" s="82"/>
      <c r="D273" s="21"/>
      <c r="E273" s="82" t="s">
        <v>406</v>
      </c>
      <c r="F273" s="82"/>
      <c r="G273" s="82" t="s">
        <v>304</v>
      </c>
      <c r="H273" s="82" t="s">
        <v>407</v>
      </c>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2"/>
      <c r="AI273" s="82"/>
      <c r="AJ273" s="30"/>
      <c r="AK273" s="30"/>
      <c r="AL273" s="30"/>
      <c r="AM273" s="30"/>
      <c r="AN273" s="30"/>
      <c r="AO273" s="30"/>
      <c r="AP273" s="30"/>
      <c r="AQ273" s="218"/>
      <c r="AR273" s="30">
        <f>SelectedInputs!AR346</f>
        <v>298.92782826091013</v>
      </c>
      <c r="AS273" s="30"/>
      <c r="AT273" s="30"/>
      <c r="AU273" s="30"/>
      <c r="AV273" s="30"/>
    </row>
    <row r="274" spans="1:57" ht="16.8">
      <c r="A274" s="82"/>
      <c r="B274" s="82"/>
      <c r="C274" s="82"/>
      <c r="D274" s="21"/>
      <c r="E274" s="82" t="s">
        <v>408</v>
      </c>
      <c r="F274" s="82"/>
      <c r="G274" s="82" t="s">
        <v>304</v>
      </c>
      <c r="H274" s="82" t="s">
        <v>409</v>
      </c>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2"/>
      <c r="AI274" s="82"/>
      <c r="AJ274" s="30"/>
      <c r="AK274" s="30"/>
      <c r="AL274" s="30"/>
      <c r="AM274" s="30"/>
      <c r="AN274" s="30"/>
      <c r="AO274" s="30"/>
      <c r="AP274" s="30"/>
      <c r="AQ274" s="218"/>
      <c r="AR274" s="30">
        <f>SelectedInputs!AR347</f>
        <v>715.37181727126813</v>
      </c>
      <c r="AS274" s="30"/>
      <c r="AT274" s="30"/>
      <c r="AU274" s="30"/>
      <c r="AV274" s="30"/>
    </row>
    <row r="275" spans="1:57" s="82" customFormat="1" ht="16.8">
      <c r="E275" s="82" t="s">
        <v>410</v>
      </c>
      <c r="G275" s="82" t="s">
        <v>304</v>
      </c>
      <c r="H275" s="82" t="s">
        <v>411</v>
      </c>
      <c r="O275" s="184"/>
      <c r="P275" s="184"/>
      <c r="Q275" s="184"/>
      <c r="R275" s="184"/>
      <c r="S275" s="184"/>
      <c r="T275" s="184"/>
      <c r="U275" s="184"/>
      <c r="V275" s="184"/>
      <c r="W275" s="184"/>
      <c r="X275" s="184"/>
      <c r="Y275" s="184"/>
      <c r="Z275" s="184"/>
      <c r="AA275" s="184"/>
      <c r="AB275" s="184"/>
      <c r="AC275" s="184"/>
      <c r="AD275" s="184"/>
      <c r="AE275" s="184"/>
      <c r="AF275" s="184"/>
      <c r="AG275" s="184"/>
      <c r="AH275" s="184"/>
      <c r="AI275" s="184"/>
      <c r="AJ275" s="184"/>
      <c r="AK275" s="184"/>
      <c r="AL275" s="184"/>
      <c r="AM275" s="184"/>
      <c r="AN275" s="184"/>
      <c r="AO275" s="184"/>
      <c r="AP275" s="184"/>
      <c r="AQ275" s="218">
        <f>SelectedInputs!AQ348</f>
        <v>875.55911436715246</v>
      </c>
      <c r="AR275" s="455"/>
      <c r="AS275" s="184"/>
      <c r="AT275" s="184"/>
      <c r="AU275" s="184"/>
      <c r="AV275" s="184"/>
      <c r="AW275" s="184"/>
      <c r="AX275" s="184"/>
      <c r="AY275" s="184"/>
      <c r="AZ275" s="184"/>
      <c r="BA275" s="184"/>
      <c r="BC275"/>
      <c r="BD275"/>
      <c r="BE275"/>
    </row>
    <row r="276" spans="1:57" ht="16.8">
      <c r="A276" s="82"/>
      <c r="B276" s="82"/>
      <c r="C276" s="82"/>
      <c r="D276" s="21"/>
      <c r="E276" s="82" t="s">
        <v>412</v>
      </c>
      <c r="F276" s="82"/>
      <c r="G276" s="82" t="s">
        <v>304</v>
      </c>
      <c r="H276" s="82" t="s">
        <v>413</v>
      </c>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2"/>
      <c r="AI276" s="82"/>
      <c r="AJ276" s="30"/>
      <c r="AK276" s="30"/>
      <c r="AL276" s="30"/>
      <c r="AM276" s="30"/>
      <c r="AN276" s="30"/>
      <c r="AO276" s="30"/>
      <c r="AP276" s="30"/>
      <c r="AQ276" s="218"/>
      <c r="AR276" s="30">
        <f>SelectedInputs!AR349</f>
        <v>0</v>
      </c>
      <c r="AS276" s="30"/>
      <c r="AT276" s="30"/>
      <c r="AU276" s="30"/>
      <c r="AV276" s="30"/>
    </row>
    <row r="277" spans="1:57" ht="16.8">
      <c r="A277" s="82"/>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2"/>
      <c r="AI277" s="82"/>
      <c r="AJ277" s="82"/>
      <c r="AK277" s="82"/>
      <c r="AL277" s="82"/>
      <c r="AM277" s="82"/>
      <c r="AN277" s="82"/>
      <c r="AO277" s="82"/>
      <c r="AP277" s="82"/>
      <c r="AQ277" s="147"/>
      <c r="AR277" s="82"/>
      <c r="AS277" s="82"/>
      <c r="AT277" s="82"/>
      <c r="AU277" s="82"/>
      <c r="AV277" s="82"/>
    </row>
    <row r="278" spans="1:57" ht="16.8">
      <c r="A278" s="82"/>
      <c r="B278" s="82"/>
      <c r="C278" s="82"/>
      <c r="D278" s="82"/>
      <c r="E278" s="293" t="s">
        <v>414</v>
      </c>
      <c r="F278" s="82"/>
      <c r="G278" s="82" t="s">
        <v>304</v>
      </c>
      <c r="H278" s="82"/>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18"/>
      <c r="AR278" s="184">
        <f>SelectedInputs!AR350</f>
        <v>0</v>
      </c>
      <c r="AS278" s="184"/>
      <c r="AT278" s="184"/>
      <c r="AU278" s="184"/>
      <c r="AV278" s="184"/>
      <c r="AW278" s="184"/>
      <c r="AX278" s="184"/>
      <c r="AY278" s="184"/>
      <c r="AZ278" s="184"/>
      <c r="BA278" s="184"/>
      <c r="BB278" s="82"/>
    </row>
    <row r="279" spans="1:57" ht="16.8">
      <c r="A279" s="82"/>
      <c r="B279" s="82"/>
      <c r="C279" s="82"/>
      <c r="D279" s="82"/>
      <c r="E279" s="346"/>
      <c r="F279" s="82"/>
      <c r="G279" s="82"/>
      <c r="H279" s="82"/>
      <c r="J279" s="82"/>
      <c r="K279" s="82"/>
      <c r="L279" s="82"/>
      <c r="M279" s="82"/>
      <c r="N279" s="82"/>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218"/>
      <c r="AR279" s="184"/>
      <c r="AS279" s="184"/>
      <c r="AT279" s="184"/>
      <c r="AU279" s="184"/>
      <c r="AV279" s="184"/>
      <c r="AW279" s="184"/>
      <c r="AX279" s="184"/>
      <c r="AY279" s="184"/>
      <c r="AZ279" s="184"/>
      <c r="BA279" s="184"/>
      <c r="BB279" s="82"/>
    </row>
    <row r="280" spans="1:57" ht="16.8">
      <c r="A280" s="82"/>
      <c r="B280" s="82"/>
      <c r="C280" s="20" t="s">
        <v>623</v>
      </c>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39"/>
      <c r="AR280" s="20"/>
      <c r="AS280" s="20"/>
      <c r="AT280" s="20"/>
      <c r="AU280" s="20"/>
      <c r="AV280" s="20"/>
    </row>
    <row r="281" spans="1:57" ht="16.8">
      <c r="A281" s="82"/>
      <c r="B281" s="82"/>
      <c r="C281" s="141"/>
      <c r="D281" s="141"/>
      <c r="E281" s="141"/>
      <c r="F281" s="141"/>
      <c r="G281" s="141"/>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30"/>
      <c r="AI281" s="82"/>
      <c r="AJ281" s="82"/>
      <c r="AK281" s="82"/>
      <c r="AL281" s="82"/>
      <c r="AM281" s="82"/>
      <c r="AN281" s="82"/>
      <c r="AO281" s="82"/>
      <c r="AP281" s="82"/>
      <c r="AQ281" s="147"/>
      <c r="AR281" s="30"/>
      <c r="AS281" s="82"/>
      <c r="AT281" s="82"/>
      <c r="AU281" s="82"/>
      <c r="AV281" s="82"/>
    </row>
    <row r="282" spans="1:57" ht="16.8">
      <c r="A282" s="82"/>
      <c r="B282" s="82"/>
      <c r="C282" s="21"/>
      <c r="D282" s="21"/>
      <c r="E282" s="82" t="s">
        <v>323</v>
      </c>
      <c r="F282" s="21"/>
      <c r="G282" s="82" t="s">
        <v>105</v>
      </c>
      <c r="H282" s="82" t="s">
        <v>324</v>
      </c>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30"/>
      <c r="AI282" s="82"/>
      <c r="AJ282" s="30"/>
      <c r="AK282" s="30"/>
      <c r="AL282" s="30"/>
      <c r="AM282" s="30"/>
      <c r="AN282" s="30"/>
      <c r="AO282" s="30"/>
      <c r="AP282" s="30"/>
      <c r="AQ282" s="218"/>
      <c r="AR282" s="30">
        <f>SelectedInputs!AR278</f>
        <v>-11.296491196435923</v>
      </c>
      <c r="AS282" s="30">
        <f>SelectedInputs!AS278</f>
        <v>-13.067806276291375</v>
      </c>
      <c r="AT282" s="30">
        <f>SelectedInputs!AT278</f>
        <v>-14.983896532222158</v>
      </c>
      <c r="AU282" s="30">
        <f>SelectedInputs!AU278</f>
        <v>-14.073754024729663</v>
      </c>
      <c r="AV282" s="30">
        <f>SelectedInputs!AV278</f>
        <v>-11.94613680382265</v>
      </c>
    </row>
    <row r="283" spans="1:57" ht="16.8">
      <c r="A283" s="82"/>
      <c r="B283" s="82"/>
      <c r="C283" s="141"/>
      <c r="D283" s="141"/>
      <c r="E283" s="141" t="s">
        <v>325</v>
      </c>
      <c r="F283" s="141"/>
      <c r="G283" s="141" t="s">
        <v>304</v>
      </c>
      <c r="H283" s="82" t="s">
        <v>326</v>
      </c>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30"/>
      <c r="AI283" s="82"/>
      <c r="AJ283" s="30"/>
      <c r="AK283" s="30"/>
      <c r="AL283" s="30"/>
      <c r="AM283" s="30"/>
      <c r="AN283" s="30"/>
      <c r="AO283" s="30"/>
      <c r="AP283" s="30"/>
      <c r="AQ283" s="218"/>
      <c r="AR283" s="30">
        <f>SelectedInputs!AR279</f>
        <v>0</v>
      </c>
      <c r="AS283" s="30">
        <f>SelectedInputs!AS279</f>
        <v>0</v>
      </c>
      <c r="AT283" s="30">
        <f>SelectedInputs!AT279</f>
        <v>0</v>
      </c>
      <c r="AU283" s="30">
        <f>SelectedInputs!AU279</f>
        <v>0</v>
      </c>
      <c r="AV283" s="30">
        <f>SelectedInputs!AV279</f>
        <v>0</v>
      </c>
    </row>
    <row r="284" spans="1:57" ht="16.8">
      <c r="A284" s="82"/>
      <c r="B284" s="82"/>
      <c r="C284" s="21"/>
      <c r="D284" s="21"/>
      <c r="E284" s="7" t="s">
        <v>327</v>
      </c>
      <c r="F284" s="21"/>
      <c r="G284" s="82" t="s">
        <v>304</v>
      </c>
      <c r="H284" s="82" t="s">
        <v>328</v>
      </c>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30"/>
      <c r="AI284" s="82"/>
      <c r="AJ284" s="30"/>
      <c r="AK284" s="30"/>
      <c r="AL284" s="30"/>
      <c r="AM284" s="30"/>
      <c r="AN284" s="30"/>
      <c r="AO284" s="30"/>
      <c r="AP284" s="30"/>
      <c r="AQ284" s="218"/>
      <c r="AR284" s="30">
        <f>SelectedInputs!AR280</f>
        <v>0</v>
      </c>
      <c r="AS284" s="30">
        <f>SelectedInputs!AS280</f>
        <v>0</v>
      </c>
      <c r="AT284" s="30">
        <f>SelectedInputs!AT280</f>
        <v>0</v>
      </c>
      <c r="AU284" s="30">
        <f>SelectedInputs!AU280</f>
        <v>0</v>
      </c>
      <c r="AV284" s="30">
        <f>SelectedInputs!AV280</f>
        <v>0</v>
      </c>
    </row>
    <row r="285" spans="1:57" ht="16.8">
      <c r="A285" s="82"/>
      <c r="B285" s="82"/>
      <c r="C285" s="21"/>
      <c r="D285" s="21"/>
      <c r="E285" s="7" t="s">
        <v>329</v>
      </c>
      <c r="F285" s="21"/>
      <c r="G285" s="82" t="s">
        <v>304</v>
      </c>
      <c r="H285" s="82" t="s">
        <v>330</v>
      </c>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30"/>
      <c r="AI285" s="82"/>
      <c r="AJ285" s="30"/>
      <c r="AK285" s="30"/>
      <c r="AL285" s="30"/>
      <c r="AM285" s="30"/>
      <c r="AN285" s="30"/>
      <c r="AO285" s="30"/>
      <c r="AP285" s="30"/>
      <c r="AQ285" s="218"/>
      <c r="AR285" s="30">
        <f>SelectedInputs!AR281</f>
        <v>0</v>
      </c>
      <c r="AS285" s="30">
        <f>SelectedInputs!AS281</f>
        <v>0</v>
      </c>
      <c r="AT285" s="30">
        <f>SelectedInputs!AT281</f>
        <v>0</v>
      </c>
      <c r="AU285" s="30">
        <f>SelectedInputs!AU281</f>
        <v>0</v>
      </c>
      <c r="AV285" s="30">
        <f>SelectedInputs!AV281</f>
        <v>0</v>
      </c>
    </row>
    <row r="286" spans="1:57" ht="16.8">
      <c r="A286" s="82"/>
      <c r="B286" s="82"/>
      <c r="C286" s="21"/>
      <c r="D286" s="21"/>
      <c r="E286" s="7"/>
      <c r="F286" s="21"/>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30"/>
      <c r="AI286" s="82"/>
      <c r="AJ286" s="82"/>
      <c r="AK286" s="82"/>
      <c r="AL286" s="82"/>
      <c r="AM286" s="82"/>
      <c r="AN286" s="82"/>
      <c r="AO286" s="82"/>
      <c r="AP286" s="82"/>
      <c r="AQ286" s="147"/>
      <c r="AR286" s="30"/>
      <c r="AS286" s="30"/>
      <c r="AT286" s="30"/>
      <c r="AU286" s="30"/>
      <c r="AV286" s="30"/>
    </row>
    <row r="287" spans="1:57" ht="16.8">
      <c r="A287" s="82"/>
      <c r="B287" s="82"/>
      <c r="C287" s="21"/>
      <c r="D287" s="21"/>
      <c r="E287" s="7" t="s">
        <v>345</v>
      </c>
      <c r="F287" s="21"/>
      <c r="G287" s="82" t="s">
        <v>105</v>
      </c>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30"/>
      <c r="AI287" s="82"/>
      <c r="AJ287" s="82"/>
      <c r="AK287" s="82"/>
      <c r="AL287" s="82"/>
      <c r="AM287" s="82"/>
      <c r="AN287" s="82"/>
      <c r="AO287" s="82"/>
      <c r="AP287" s="82"/>
      <c r="AQ287" s="147"/>
      <c r="AR287" s="30">
        <f>SelectedInputs!AR292</f>
        <v>0.94083766340920505</v>
      </c>
      <c r="AS287" s="30">
        <f>SelectedInputs!AS292</f>
        <v>0.89327362005723643</v>
      </c>
      <c r="AT287" s="30">
        <f>SelectedInputs!AT292</f>
        <v>0.85016201774887534</v>
      </c>
      <c r="AU287" s="30">
        <f>SelectedInputs!AU292</f>
        <v>0.70172058348408528</v>
      </c>
      <c r="AV287" s="30">
        <f>SelectedInputs!AV292</f>
        <v>0.70273163357435342</v>
      </c>
    </row>
    <row r="288" spans="1:57" ht="16.8">
      <c r="A288" s="82"/>
      <c r="B288" s="82"/>
      <c r="C288" s="21"/>
      <c r="D288" s="21"/>
      <c r="E288" s="7" t="s">
        <v>346</v>
      </c>
      <c r="F288" s="21"/>
      <c r="G288" s="82" t="s">
        <v>209</v>
      </c>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30"/>
      <c r="AI288" s="82"/>
      <c r="AJ288" s="82"/>
      <c r="AK288" s="82"/>
      <c r="AL288" s="82"/>
      <c r="AM288" s="82"/>
      <c r="AN288" s="82"/>
      <c r="AO288" s="82"/>
      <c r="AP288" s="82"/>
      <c r="AQ288" s="147"/>
      <c r="AR288" s="489">
        <f>SelectedInputs!AR293</f>
        <v>0.65</v>
      </c>
      <c r="AS288" s="489">
        <f>SelectedInputs!AS293</f>
        <v>0.64</v>
      </c>
      <c r="AT288" s="489">
        <f>SelectedInputs!AT293</f>
        <v>0.63</v>
      </c>
      <c r="AU288" s="489">
        <f>SelectedInputs!AU293</f>
        <v>0.61</v>
      </c>
      <c r="AV288" s="489">
        <f>SelectedInputs!AV293</f>
        <v>0.6</v>
      </c>
    </row>
    <row r="289" spans="1:48" ht="16.8">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2"/>
      <c r="AI289" s="82"/>
      <c r="AJ289" s="82"/>
      <c r="AK289" s="82"/>
      <c r="AL289" s="82"/>
      <c r="AM289" s="82"/>
      <c r="AN289" s="82"/>
      <c r="AO289" s="82"/>
      <c r="AP289" s="82"/>
      <c r="AQ289" s="147"/>
      <c r="AR289" s="82"/>
      <c r="AS289" s="82"/>
      <c r="AT289" s="82"/>
      <c r="AU289" s="82"/>
      <c r="AV289" s="82"/>
    </row>
    <row r="290" spans="1:48" ht="16.8">
      <c r="A290" s="2"/>
      <c r="B290" s="37" t="s">
        <v>630</v>
      </c>
      <c r="C290" s="37"/>
      <c r="D290" s="37"/>
      <c r="E290" s="37"/>
      <c r="F290" s="37"/>
      <c r="G290" s="37"/>
      <c r="H290" s="37"/>
      <c r="I290" s="37"/>
      <c r="J290" s="37"/>
      <c r="K290" s="37"/>
      <c r="L290" s="37"/>
      <c r="M290" s="37"/>
      <c r="N290" s="37"/>
      <c r="O290" s="37"/>
      <c r="P290" s="37"/>
      <c r="Q290" s="37"/>
      <c r="R290" s="37"/>
      <c r="S290" s="37"/>
      <c r="T290" s="37"/>
      <c r="U290" s="37"/>
      <c r="V290" s="37"/>
      <c r="W290" s="37"/>
      <c r="X290" s="37"/>
      <c r="Y290" s="37"/>
      <c r="Z290" s="37"/>
      <c r="AA290" s="37"/>
      <c r="AB290" s="37"/>
      <c r="AC290" s="37"/>
      <c r="AD290" s="37"/>
      <c r="AE290" s="37"/>
      <c r="AF290" s="37"/>
      <c r="AG290" s="37"/>
      <c r="AH290" s="37"/>
      <c r="AI290" s="37"/>
      <c r="AJ290" s="37"/>
      <c r="AK290" s="37"/>
      <c r="AL290" s="37"/>
      <c r="AM290" s="37"/>
      <c r="AN290" s="37"/>
      <c r="AO290" s="37"/>
      <c r="AP290" s="37"/>
      <c r="AQ290" s="38"/>
      <c r="AR290" s="37"/>
      <c r="AS290" s="37"/>
      <c r="AT290" s="37"/>
      <c r="AU290" s="37"/>
      <c r="AV290" s="37"/>
    </row>
    <row r="291" spans="1:48" ht="16.8">
      <c r="A291" s="2"/>
      <c r="B291" s="83"/>
      <c r="C291" s="83"/>
      <c r="D291" s="83"/>
      <c r="E291" s="83"/>
      <c r="F291" s="83"/>
      <c r="G291" s="83"/>
      <c r="H291" s="83"/>
      <c r="I291" s="83"/>
      <c r="J291" s="83"/>
      <c r="K291" s="83"/>
      <c r="L291" s="83"/>
      <c r="M291" s="83"/>
      <c r="N291" s="83"/>
      <c r="O291" s="83"/>
      <c r="P291" s="83"/>
      <c r="Q291" s="83"/>
      <c r="R291" s="83"/>
      <c r="S291" s="83"/>
      <c r="T291" s="83"/>
      <c r="U291" s="83"/>
      <c r="V291" s="83"/>
      <c r="W291" s="83"/>
      <c r="X291" s="83"/>
      <c r="Y291" s="83"/>
      <c r="Z291" s="83"/>
      <c r="AA291" s="83"/>
      <c r="AB291" s="83"/>
      <c r="AC291" s="83"/>
      <c r="AD291" s="83"/>
      <c r="AE291" s="83"/>
      <c r="AF291" s="83"/>
      <c r="AG291" s="83"/>
      <c r="AH291" s="83"/>
      <c r="AI291" s="83"/>
      <c r="AJ291" s="83"/>
      <c r="AK291" s="83"/>
      <c r="AL291" s="83"/>
      <c r="AM291" s="83"/>
      <c r="AN291" s="83"/>
      <c r="AO291" s="83"/>
      <c r="AP291" s="83"/>
      <c r="AQ291" s="269"/>
      <c r="AR291" s="83"/>
      <c r="AS291" s="83"/>
      <c r="AT291" s="83"/>
      <c r="AU291" s="83"/>
      <c r="AV291" s="83"/>
    </row>
    <row r="292" spans="1:48" ht="16.8">
      <c r="A292" s="2"/>
      <c r="B292" s="2"/>
      <c r="C292" s="28" t="s">
        <v>631</v>
      </c>
      <c r="D292" s="28"/>
      <c r="E292" s="28"/>
      <c r="F292" s="28"/>
      <c r="G292" s="28"/>
      <c r="H292" s="28"/>
      <c r="I292" s="28"/>
      <c r="J292" s="28"/>
      <c r="K292" s="28"/>
      <c r="L292" s="28"/>
      <c r="M292" s="28"/>
      <c r="N292" s="28"/>
      <c r="O292" s="28"/>
      <c r="P292" s="28"/>
      <c r="Q292" s="28"/>
      <c r="R292" s="28"/>
      <c r="S292" s="28"/>
      <c r="T292" s="28"/>
      <c r="U292" s="28"/>
      <c r="V292" s="28"/>
      <c r="W292" s="28"/>
      <c r="X292" s="28"/>
      <c r="Y292" s="28"/>
      <c r="Z292" s="28"/>
      <c r="AA292" s="28"/>
      <c r="AB292" s="28"/>
      <c r="AC292" s="28"/>
      <c r="AD292" s="28"/>
      <c r="AE292" s="28"/>
      <c r="AF292" s="28"/>
      <c r="AG292" s="28"/>
      <c r="AH292" s="28"/>
      <c r="AI292" s="28"/>
      <c r="AJ292" s="28"/>
      <c r="AK292" s="28"/>
      <c r="AL292" s="28"/>
      <c r="AM292" s="28"/>
      <c r="AN292" s="28"/>
      <c r="AO292" s="28"/>
      <c r="AP292" s="28"/>
      <c r="AQ292" s="29"/>
      <c r="AR292" s="28"/>
      <c r="AS292" s="28"/>
      <c r="AT292" s="28"/>
      <c r="AU292" s="28"/>
      <c r="AV292" s="28"/>
    </row>
    <row r="293" spans="1:48" ht="16.8">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65"/>
      <c r="AR293" s="7"/>
      <c r="AS293" s="7"/>
      <c r="AT293" s="7"/>
      <c r="AU293" s="7"/>
      <c r="AV293" s="7"/>
    </row>
    <row r="294" spans="1:48" ht="16.8">
      <c r="A294" s="82"/>
      <c r="B294" s="82"/>
      <c r="C294" s="82"/>
      <c r="D294" s="82"/>
      <c r="E294" s="259" t="s">
        <v>632</v>
      </c>
      <c r="F294" s="268"/>
      <c r="G294" s="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2"/>
      <c r="AI294" s="82"/>
      <c r="AJ294" s="82"/>
      <c r="AK294" s="82"/>
      <c r="AL294" s="82"/>
      <c r="AM294" s="82"/>
      <c r="AN294" s="82"/>
      <c r="AO294" s="82"/>
      <c r="AP294" s="82"/>
      <c r="AQ294" s="147"/>
      <c r="AR294" s="7"/>
      <c r="AS294" s="7"/>
      <c r="AT294" s="7"/>
      <c r="AU294" s="7"/>
      <c r="AV294" s="7"/>
    </row>
    <row r="295" spans="1:48" ht="16.8">
      <c r="A295" s="82"/>
      <c r="B295" s="82"/>
      <c r="C295" s="82"/>
      <c r="D295" s="82"/>
      <c r="E295" s="82" t="s">
        <v>633</v>
      </c>
      <c r="F295" s="268"/>
      <c r="G295" s="2" t="s">
        <v>105</v>
      </c>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2"/>
      <c r="AI295" s="82"/>
      <c r="AJ295" s="82"/>
      <c r="AK295" s="82"/>
      <c r="AL295" s="82"/>
      <c r="AM295" s="82"/>
      <c r="AN295" s="82"/>
      <c r="AO295" s="82"/>
      <c r="AP295" s="82"/>
      <c r="AQ295" s="434"/>
      <c r="AR295" s="7">
        <f t="shared" ref="AR295:AV301" si="12">AR31 + AR313 + AR322</f>
        <v>21.189738754544045</v>
      </c>
      <c r="AS295" s="7">
        <f t="shared" si="12"/>
        <v>26.635417700323195</v>
      </c>
      <c r="AT295" s="7">
        <f t="shared" si="12"/>
        <v>42.905635414618416</v>
      </c>
      <c r="AU295" s="7">
        <f t="shared" si="12"/>
        <v>50.367492118794402</v>
      </c>
      <c r="AV295" s="7">
        <f t="shared" si="12"/>
        <v>43.255894482602606</v>
      </c>
    </row>
    <row r="296" spans="1:48" ht="16.8">
      <c r="A296" s="82"/>
      <c r="B296" s="82"/>
      <c r="C296" s="82"/>
      <c r="D296" s="82"/>
      <c r="E296" s="82" t="s">
        <v>634</v>
      </c>
      <c r="F296" s="268"/>
      <c r="G296" s="2" t="s">
        <v>105</v>
      </c>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2"/>
      <c r="AI296" s="82"/>
      <c r="AJ296" s="82"/>
      <c r="AK296" s="82"/>
      <c r="AL296" s="82"/>
      <c r="AM296" s="82"/>
      <c r="AN296" s="82"/>
      <c r="AO296" s="82"/>
      <c r="AP296" s="82"/>
      <c r="AQ296" s="434"/>
      <c r="AR296" s="7">
        <f t="shared" si="12"/>
        <v>56.342927029812834</v>
      </c>
      <c r="AS296" s="7">
        <f t="shared" si="12"/>
        <v>55.368779367808074</v>
      </c>
      <c r="AT296" s="7">
        <f t="shared" si="12"/>
        <v>59.957279030172536</v>
      </c>
      <c r="AU296" s="7">
        <f t="shared" si="12"/>
        <v>49.294420731786659</v>
      </c>
      <c r="AV296" s="7">
        <f t="shared" si="12"/>
        <v>48.921964512596297</v>
      </c>
    </row>
    <row r="297" spans="1:48" ht="16.8">
      <c r="A297" s="82"/>
      <c r="B297" s="82"/>
      <c r="C297" s="82"/>
      <c r="D297" s="82"/>
      <c r="E297" s="82" t="s">
        <v>635</v>
      </c>
      <c r="F297" s="268"/>
      <c r="G297" s="2" t="s">
        <v>105</v>
      </c>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2"/>
      <c r="AI297" s="82"/>
      <c r="AJ297" s="82"/>
      <c r="AK297" s="82"/>
      <c r="AL297" s="82"/>
      <c r="AM297" s="82"/>
      <c r="AN297" s="82"/>
      <c r="AO297" s="82"/>
      <c r="AP297" s="82"/>
      <c r="AQ297" s="434"/>
      <c r="AR297" s="7">
        <f t="shared" si="12"/>
        <v>22.472077748186429</v>
      </c>
      <c r="AS297" s="7">
        <f t="shared" si="12"/>
        <v>23.036965764792946</v>
      </c>
      <c r="AT297" s="7">
        <f t="shared" si="12"/>
        <v>24.696427328984353</v>
      </c>
      <c r="AU297" s="7">
        <f t="shared" si="12"/>
        <v>17.821664356959474</v>
      </c>
      <c r="AV297" s="7">
        <f t="shared" si="12"/>
        <v>17.05011854474284</v>
      </c>
    </row>
    <row r="298" spans="1:48" ht="16.8">
      <c r="A298" s="82"/>
      <c r="B298" s="82"/>
      <c r="C298" s="82"/>
      <c r="D298" s="82"/>
      <c r="E298" s="82" t="s">
        <v>636</v>
      </c>
      <c r="F298" s="268"/>
      <c r="G298" s="2" t="s">
        <v>105</v>
      </c>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2"/>
      <c r="AI298" s="82"/>
      <c r="AJ298" s="82"/>
      <c r="AK298" s="82"/>
      <c r="AL298" s="82"/>
      <c r="AM298" s="82"/>
      <c r="AN298" s="82"/>
      <c r="AO298" s="82"/>
      <c r="AP298" s="82"/>
      <c r="AQ298" s="434"/>
      <c r="AR298" s="7">
        <f t="shared" si="12"/>
        <v>12.554562062929</v>
      </c>
      <c r="AS298" s="7">
        <f t="shared" si="12"/>
        <v>12.541239527757947</v>
      </c>
      <c r="AT298" s="7">
        <f t="shared" si="12"/>
        <v>12.44264989380045</v>
      </c>
      <c r="AU298" s="7">
        <f t="shared" si="12"/>
        <v>12.217159025643841</v>
      </c>
      <c r="AV298" s="7">
        <f t="shared" si="12"/>
        <v>12.261164577013892</v>
      </c>
    </row>
    <row r="299" spans="1:48" ht="16.8">
      <c r="A299" s="82"/>
      <c r="B299" s="82"/>
      <c r="C299" s="82"/>
      <c r="D299" s="82"/>
      <c r="E299" s="82" t="s">
        <v>637</v>
      </c>
      <c r="F299" s="268"/>
      <c r="G299" s="2" t="s">
        <v>105</v>
      </c>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2"/>
      <c r="AI299" s="82"/>
      <c r="AJ299" s="82"/>
      <c r="AK299" s="82"/>
      <c r="AL299" s="82"/>
      <c r="AM299" s="82"/>
      <c r="AN299" s="82"/>
      <c r="AO299" s="82"/>
      <c r="AP299" s="82"/>
      <c r="AQ299" s="434"/>
      <c r="AR299" s="7">
        <f t="shared" si="12"/>
        <v>9.7366456438855646</v>
      </c>
      <c r="AS299" s="7">
        <f t="shared" si="12"/>
        <v>10.058885450771511</v>
      </c>
      <c r="AT299" s="7">
        <f t="shared" si="12"/>
        <v>10.464866870440941</v>
      </c>
      <c r="AU299" s="7">
        <f t="shared" si="12"/>
        <v>9.3374869561034544</v>
      </c>
      <c r="AV299" s="7">
        <f t="shared" si="12"/>
        <v>9.4297089343363893</v>
      </c>
    </row>
    <row r="300" spans="1:48" ht="16.8">
      <c r="A300" s="82"/>
      <c r="B300" s="82"/>
      <c r="C300" s="82"/>
      <c r="D300" s="82"/>
      <c r="E300" s="82" t="s">
        <v>638</v>
      </c>
      <c r="F300" s="268"/>
      <c r="G300" s="2" t="s">
        <v>105</v>
      </c>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2"/>
      <c r="AI300" s="82"/>
      <c r="AJ300" s="82"/>
      <c r="AK300" s="82"/>
      <c r="AL300" s="82"/>
      <c r="AM300" s="82"/>
      <c r="AN300" s="82"/>
      <c r="AO300" s="82"/>
      <c r="AP300" s="82"/>
      <c r="AQ300" s="434"/>
      <c r="AR300" s="7">
        <f t="shared" si="12"/>
        <v>11.217252394442919</v>
      </c>
      <c r="AS300" s="7">
        <f t="shared" si="12"/>
        <v>11.049886757234637</v>
      </c>
      <c r="AT300" s="7">
        <f t="shared" si="12"/>
        <v>10.816684377266487</v>
      </c>
      <c r="AU300" s="7">
        <f t="shared" si="12"/>
        <v>10.798614967019933</v>
      </c>
      <c r="AV300" s="7">
        <f t="shared" si="12"/>
        <v>10.670102586392838</v>
      </c>
    </row>
    <row r="301" spans="1:48" ht="16.8">
      <c r="A301" s="82"/>
      <c r="B301" s="82"/>
      <c r="C301" s="82"/>
      <c r="D301" s="82"/>
      <c r="E301" s="82" t="s">
        <v>639</v>
      </c>
      <c r="F301" s="268"/>
      <c r="G301" s="2" t="s">
        <v>105</v>
      </c>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2"/>
      <c r="AI301" s="82"/>
      <c r="AJ301" s="82"/>
      <c r="AK301" s="82"/>
      <c r="AL301" s="82"/>
      <c r="AM301" s="82"/>
      <c r="AN301" s="82"/>
      <c r="AO301" s="82"/>
      <c r="AP301" s="82"/>
      <c r="AQ301" s="434"/>
      <c r="AR301" s="7">
        <f t="shared" si="12"/>
        <v>56.815017053953603</v>
      </c>
      <c r="AS301" s="7">
        <f t="shared" si="12"/>
        <v>56.290984576467487</v>
      </c>
      <c r="AT301" s="7">
        <f t="shared" si="12"/>
        <v>54.646881317977652</v>
      </c>
      <c r="AU301" s="7">
        <f t="shared" si="12"/>
        <v>54.873887493282808</v>
      </c>
      <c r="AV301" s="7">
        <f t="shared" si="12"/>
        <v>55.40455404101413</v>
      </c>
    </row>
    <row r="302" spans="1:48" ht="16.8">
      <c r="A302" s="82"/>
      <c r="B302" s="82"/>
      <c r="C302" s="82"/>
      <c r="D302" s="82"/>
      <c r="E302" s="82"/>
      <c r="F302" s="268"/>
      <c r="G302" s="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2"/>
      <c r="AI302" s="82"/>
      <c r="AJ302" s="82"/>
      <c r="AK302" s="82"/>
      <c r="AL302" s="82"/>
      <c r="AM302" s="82"/>
      <c r="AN302" s="82"/>
      <c r="AO302" s="82"/>
      <c r="AP302" s="82"/>
      <c r="AQ302" s="147"/>
      <c r="AR302" s="7"/>
      <c r="AS302" s="7"/>
      <c r="AT302" s="7"/>
      <c r="AU302" s="7"/>
      <c r="AV302" s="7"/>
    </row>
    <row r="303" spans="1:48" ht="16.8">
      <c r="A303" s="82"/>
      <c r="B303" s="82"/>
      <c r="C303" s="82"/>
      <c r="D303" s="82"/>
      <c r="E303" s="259" t="s">
        <v>640</v>
      </c>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2"/>
      <c r="AI303" s="82"/>
      <c r="AJ303" s="82"/>
      <c r="AK303" s="82"/>
      <c r="AL303" s="82"/>
      <c r="AM303" s="82"/>
      <c r="AN303" s="82"/>
      <c r="AO303" s="82"/>
      <c r="AP303" s="82"/>
      <c r="AQ303" s="147"/>
      <c r="AR303" s="251"/>
      <c r="AS303" s="251"/>
      <c r="AT303" s="251"/>
      <c r="AU303" s="251"/>
      <c r="AV303" s="251"/>
    </row>
    <row r="304" spans="1:48" ht="16.8">
      <c r="A304" s="82"/>
      <c r="B304" s="82"/>
      <c r="C304" s="82"/>
      <c r="D304" s="82"/>
      <c r="E304" s="82" t="s">
        <v>633</v>
      </c>
      <c r="F304" s="268"/>
      <c r="G304" s="2" t="s">
        <v>105</v>
      </c>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2"/>
      <c r="AI304" s="82"/>
      <c r="AJ304" s="82"/>
      <c r="AK304" s="82"/>
      <c r="AL304" s="82"/>
      <c r="AM304" s="82"/>
      <c r="AN304" s="82"/>
      <c r="AO304" s="82"/>
      <c r="AP304" s="82"/>
      <c r="AQ304" s="147"/>
      <c r="AR304" s="7">
        <f t="shared" ref="AR304:AV310" si="13">AR31</f>
        <v>25.13</v>
      </c>
      <c r="AS304" s="7">
        <f t="shared" si="13"/>
        <v>20.51</v>
      </c>
      <c r="AT304" s="7">
        <f t="shared" si="13"/>
        <v>25.92</v>
      </c>
      <c r="AU304" s="7">
        <f t="shared" si="13"/>
        <v>27.17</v>
      </c>
      <c r="AV304" s="7">
        <f t="shared" si="13"/>
        <v>20.34</v>
      </c>
    </row>
    <row r="305" spans="1:48" ht="16.8">
      <c r="A305" s="82"/>
      <c r="B305" s="82"/>
      <c r="C305" s="82"/>
      <c r="D305" s="82"/>
      <c r="E305" s="82" t="s">
        <v>634</v>
      </c>
      <c r="F305" s="268"/>
      <c r="G305" s="2" t="s">
        <v>105</v>
      </c>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2"/>
      <c r="AI305" s="82"/>
      <c r="AJ305" s="82"/>
      <c r="AK305" s="82"/>
      <c r="AL305" s="82"/>
      <c r="AM305" s="82"/>
      <c r="AN305" s="82"/>
      <c r="AO305" s="82"/>
      <c r="AP305" s="82"/>
      <c r="AQ305" s="147"/>
      <c r="AR305" s="7">
        <f t="shared" si="13"/>
        <v>28.11</v>
      </c>
      <c r="AS305" s="7">
        <f t="shared" si="13"/>
        <v>28.32</v>
      </c>
      <c r="AT305" s="7">
        <f t="shared" si="13"/>
        <v>27.13</v>
      </c>
      <c r="AU305" s="7">
        <f t="shared" si="13"/>
        <v>25.32</v>
      </c>
      <c r="AV305" s="7">
        <f t="shared" si="13"/>
        <v>24.55</v>
      </c>
    </row>
    <row r="306" spans="1:48" ht="16.8">
      <c r="A306" s="82"/>
      <c r="B306" s="82"/>
      <c r="C306" s="82"/>
      <c r="D306" s="82"/>
      <c r="E306" s="82" t="s">
        <v>635</v>
      </c>
      <c r="F306" s="268"/>
      <c r="G306" s="2" t="s">
        <v>105</v>
      </c>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2"/>
      <c r="AI306" s="82"/>
      <c r="AJ306" s="82"/>
      <c r="AK306" s="82"/>
      <c r="AL306" s="82"/>
      <c r="AM306" s="82"/>
      <c r="AN306" s="82"/>
      <c r="AO306" s="82"/>
      <c r="AP306" s="82"/>
      <c r="AQ306" s="147"/>
      <c r="AR306" s="7">
        <f t="shared" si="13"/>
        <v>19</v>
      </c>
      <c r="AS306" s="7">
        <f t="shared" si="13"/>
        <v>19.420000000000002</v>
      </c>
      <c r="AT306" s="7">
        <f t="shared" si="13"/>
        <v>20.97</v>
      </c>
      <c r="AU306" s="7">
        <f t="shared" si="13"/>
        <v>15.58</v>
      </c>
      <c r="AV306" s="7">
        <f t="shared" si="13"/>
        <v>14.8</v>
      </c>
    </row>
    <row r="307" spans="1:48" ht="16.8">
      <c r="A307" s="82"/>
      <c r="B307" s="82"/>
      <c r="C307" s="82"/>
      <c r="D307" s="82"/>
      <c r="E307" s="82" t="s">
        <v>636</v>
      </c>
      <c r="F307" s="268"/>
      <c r="G307" s="2" t="s">
        <v>105</v>
      </c>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2"/>
      <c r="AI307" s="82"/>
      <c r="AJ307" s="82"/>
      <c r="AK307" s="82"/>
      <c r="AL307" s="82"/>
      <c r="AM307" s="82"/>
      <c r="AN307" s="82"/>
      <c r="AO307" s="82"/>
      <c r="AP307" s="82"/>
      <c r="AQ307" s="147"/>
      <c r="AR307" s="7">
        <f t="shared" si="13"/>
        <v>12.66</v>
      </c>
      <c r="AS307" s="7">
        <f t="shared" si="13"/>
        <v>12.53</v>
      </c>
      <c r="AT307" s="7">
        <f t="shared" si="13"/>
        <v>12.31</v>
      </c>
      <c r="AU307" s="7">
        <f t="shared" si="13"/>
        <v>11.98</v>
      </c>
      <c r="AV307" s="7">
        <f t="shared" si="13"/>
        <v>11.92</v>
      </c>
    </row>
    <row r="308" spans="1:48" ht="16.8">
      <c r="A308" s="82"/>
      <c r="B308" s="82"/>
      <c r="C308" s="82"/>
      <c r="D308" s="82"/>
      <c r="E308" s="82" t="s">
        <v>637</v>
      </c>
      <c r="F308" s="268"/>
      <c r="G308" s="2" t="s">
        <v>105</v>
      </c>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2"/>
      <c r="AI308" s="82"/>
      <c r="AJ308" s="82"/>
      <c r="AK308" s="82"/>
      <c r="AL308" s="82"/>
      <c r="AM308" s="82"/>
      <c r="AN308" s="82"/>
      <c r="AO308" s="82"/>
      <c r="AP308" s="82"/>
      <c r="AQ308" s="147"/>
      <c r="AR308" s="7">
        <f t="shared" si="13"/>
        <v>9.82</v>
      </c>
      <c r="AS308" s="7">
        <f t="shared" si="13"/>
        <v>10.050000000000001</v>
      </c>
      <c r="AT308" s="7">
        <f t="shared" si="13"/>
        <v>10.36</v>
      </c>
      <c r="AU308" s="7">
        <f t="shared" si="13"/>
        <v>9.15</v>
      </c>
      <c r="AV308" s="7">
        <f t="shared" si="13"/>
        <v>9.16</v>
      </c>
    </row>
    <row r="309" spans="1:48" ht="16.8">
      <c r="A309" s="82"/>
      <c r="B309" s="82"/>
      <c r="C309" s="82"/>
      <c r="D309" s="82"/>
      <c r="E309" s="82" t="s">
        <v>638</v>
      </c>
      <c r="F309" s="268"/>
      <c r="G309" s="2" t="s">
        <v>105</v>
      </c>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2"/>
      <c r="AI309" s="82"/>
      <c r="AJ309" s="82"/>
      <c r="AK309" s="82"/>
      <c r="AL309" s="82"/>
      <c r="AM309" s="82"/>
      <c r="AN309" s="82"/>
      <c r="AO309" s="82"/>
      <c r="AP309" s="82"/>
      <c r="AQ309" s="147"/>
      <c r="AR309" s="7">
        <f t="shared" si="13"/>
        <v>11.31</v>
      </c>
      <c r="AS309" s="7">
        <f t="shared" si="13"/>
        <v>11.04</v>
      </c>
      <c r="AT309" s="7">
        <f t="shared" si="13"/>
        <v>10.7</v>
      </c>
      <c r="AU309" s="7">
        <f t="shared" si="13"/>
        <v>10.59</v>
      </c>
      <c r="AV309" s="7">
        <f t="shared" si="13"/>
        <v>10.37</v>
      </c>
    </row>
    <row r="310" spans="1:48" ht="16.8">
      <c r="A310" s="82"/>
      <c r="B310" s="82"/>
      <c r="C310" s="82"/>
      <c r="D310" s="82"/>
      <c r="E310" s="82" t="s">
        <v>639</v>
      </c>
      <c r="F310" s="268"/>
      <c r="G310" s="2" t="s">
        <v>105</v>
      </c>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2"/>
      <c r="AI310" s="82"/>
      <c r="AJ310" s="82"/>
      <c r="AK310" s="82"/>
      <c r="AL310" s="82"/>
      <c r="AM310" s="82"/>
      <c r="AN310" s="82"/>
      <c r="AO310" s="82"/>
      <c r="AP310" s="82"/>
      <c r="AQ310" s="147"/>
      <c r="AR310" s="7">
        <f t="shared" si="13"/>
        <v>54.76</v>
      </c>
      <c r="AS310" s="7">
        <f t="shared" si="13"/>
        <v>53.48</v>
      </c>
      <c r="AT310" s="7">
        <f t="shared" si="13"/>
        <v>50.38</v>
      </c>
      <c r="AU310" s="7">
        <f t="shared" si="13"/>
        <v>51.31</v>
      </c>
      <c r="AV310" s="7">
        <f t="shared" si="13"/>
        <v>51.45</v>
      </c>
    </row>
    <row r="311" spans="1:48" ht="16.8">
      <c r="A311" s="82"/>
      <c r="B311" s="82"/>
      <c r="C311" s="82"/>
      <c r="D311" s="82"/>
      <c r="E311" s="82"/>
      <c r="F311" s="268"/>
      <c r="G311" s="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2"/>
      <c r="AI311" s="82"/>
      <c r="AJ311" s="82"/>
      <c r="AK311" s="82"/>
      <c r="AL311" s="82"/>
      <c r="AM311" s="82"/>
      <c r="AN311" s="82"/>
      <c r="AO311" s="82"/>
      <c r="AP311" s="82"/>
      <c r="AQ311" s="147"/>
      <c r="AR311" s="7"/>
      <c r="AS311" s="7"/>
      <c r="AT311" s="7"/>
      <c r="AU311" s="7"/>
      <c r="AV311" s="7"/>
    </row>
    <row r="312" spans="1:48" ht="16.8">
      <c r="A312" s="82"/>
      <c r="B312" s="82"/>
      <c r="C312" s="82"/>
      <c r="D312" s="82"/>
      <c r="E312" s="259" t="s">
        <v>641</v>
      </c>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2"/>
      <c r="AI312" s="82"/>
      <c r="AJ312" s="82"/>
      <c r="AK312" s="82"/>
      <c r="AL312" s="82"/>
      <c r="AM312" s="82"/>
      <c r="AN312" s="82"/>
      <c r="AO312" s="82"/>
      <c r="AP312" s="82"/>
      <c r="AQ312" s="147"/>
      <c r="AR312" s="251"/>
      <c r="AS312" s="251"/>
      <c r="AT312" s="251"/>
      <c r="AU312" s="251"/>
      <c r="AV312" s="251"/>
    </row>
    <row r="313" spans="1:48" ht="16.8">
      <c r="A313" s="82"/>
      <c r="B313" s="82"/>
      <c r="C313" s="82"/>
      <c r="D313" s="82"/>
      <c r="E313" s="82" t="s">
        <v>633</v>
      </c>
      <c r="F313" s="268"/>
      <c r="G313" s="2" t="s">
        <v>105</v>
      </c>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147"/>
      <c r="AR313" s="7" cm="1">
        <f t="array" ref="AR313">SUMPRODUCT(--($AM$385:$AM$432=1),AR$332:AR$379,$AO$385:$AO$432)</f>
        <v>-0.20447060532645095</v>
      </c>
      <c r="AS313" s="7" cm="1">
        <f t="array" ref="AS313">SUMPRODUCT(--($AM$385:$AM$432=1),AS$332:AS$379,$AO$385:$AO$432)</f>
        <v>2.1796263357309113E-2</v>
      </c>
      <c r="AT313" s="7" cm="1">
        <f t="array" ref="AT313">SUMPRODUCT(--($AM$385:$AM$432=1),AT$332:AT$379,$AO$385:$AO$432)</f>
        <v>0.25724141457360905</v>
      </c>
      <c r="AU313" s="7" cm="1">
        <f t="array" ref="AU313">SUMPRODUCT(--($AM$385:$AM$432=1),AU$332:AU$379,$AO$385:$AO$432)</f>
        <v>0.45991083360606222</v>
      </c>
      <c r="AV313" s="7" cm="1">
        <f t="array" ref="AV313">SUMPRODUCT(--($AM$385:$AM$432=1),AV$332:AV$379,$AO$385:$AO$432)</f>
        <v>0.66160368379550738</v>
      </c>
    </row>
    <row r="314" spans="1:48" ht="16.8">
      <c r="A314" s="82"/>
      <c r="B314" s="82"/>
      <c r="C314" s="82"/>
      <c r="D314" s="82"/>
      <c r="E314" s="82" t="s">
        <v>634</v>
      </c>
      <c r="F314" s="268"/>
      <c r="G314" s="2" t="s">
        <v>105</v>
      </c>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2"/>
      <c r="AI314" s="82"/>
      <c r="AJ314" s="82"/>
      <c r="AK314" s="82"/>
      <c r="AL314" s="82"/>
      <c r="AM314" s="82"/>
      <c r="AN314" s="82"/>
      <c r="AO314" s="82"/>
      <c r="AP314" s="82"/>
      <c r="AQ314" s="147"/>
      <c r="AR314" s="7" cm="1">
        <f t="array" ref="AR314">SUMPRODUCT(--($AM$385:$AM$432=1),AR$332:AR$379,$AP$385:$AP$432)</f>
        <v>27.286204735335783</v>
      </c>
      <c r="AS314" s="7" cm="1">
        <f t="array" ref="AS314">SUMPRODUCT(--($AM$385:$AM$432=1),AS$332:AS$379,$AP$385:$AP$432)</f>
        <v>26.098373902366696</v>
      </c>
      <c r="AT314" s="7" cm="1">
        <f t="array" ref="AT314">SUMPRODUCT(--($AM$385:$AM$432=1),AT$332:AT$379,$AP$385:$AP$432)</f>
        <v>32.050913044555486</v>
      </c>
      <c r="AU314" s="7" cm="1">
        <f t="array" ref="AU314">SUMPRODUCT(--($AM$385:$AM$432=1),AU$332:AU$379,$AP$385:$AP$432)</f>
        <v>23.830710816231946</v>
      </c>
      <c r="AV314" s="7" cm="1">
        <f t="array" ref="AV314">SUMPRODUCT(--($AM$385:$AM$432=1),AV$332:AV$379,$AP$385:$AP$432)</f>
        <v>24.218341223480312</v>
      </c>
    </row>
    <row r="315" spans="1:48" ht="16.8">
      <c r="A315" s="82"/>
      <c r="B315" s="82"/>
      <c r="C315" s="82"/>
      <c r="D315" s="82"/>
      <c r="E315" s="82" t="s">
        <v>635</v>
      </c>
      <c r="F315" s="268"/>
      <c r="G315" s="2" t="s">
        <v>105</v>
      </c>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2"/>
      <c r="AI315" s="82"/>
      <c r="AJ315" s="82"/>
      <c r="AK315" s="82"/>
      <c r="AL315" s="82"/>
      <c r="AM315" s="82"/>
      <c r="AN315" s="82"/>
      <c r="AO315" s="82"/>
      <c r="AP315" s="82"/>
      <c r="AQ315" s="147"/>
      <c r="AR315" s="7" cm="1">
        <f t="array" ref="AR315">SUMPRODUCT(--($AM$385:$AM$432=1),AR$332:AR$379,$AQ$385:$AQ$432)</f>
        <v>2.2513396943800883</v>
      </c>
      <c r="AS315" s="7" cm="1">
        <f t="array" ref="AS315">SUMPRODUCT(--($AM$385:$AM$432=1),AS$332:AS$379,$AQ$385:$AQ$432)</f>
        <v>2.5363978541237082</v>
      </c>
      <c r="AT315" s="7" cm="1">
        <f t="array" ref="AT315">SUMPRODUCT(--($AM$385:$AM$432=1),AT$332:AT$379,$AQ$385:$AQ$432)</f>
        <v>2.8088084838531104</v>
      </c>
      <c r="AU315" s="7" cm="1">
        <f t="array" ref="AU315">SUMPRODUCT(--($AM$385:$AM$432=1),AU$332:AU$379,$AQ$385:$AQ$432)</f>
        <v>1.355509081064445</v>
      </c>
      <c r="AV315" s="7" cm="1">
        <f t="array" ref="AV315">SUMPRODUCT(--($AM$385:$AM$432=1),AV$332:AV$379,$AQ$385:$AQ$432)</f>
        <v>1.3132431078734663</v>
      </c>
    </row>
    <row r="316" spans="1:48" ht="16.8">
      <c r="A316" s="82"/>
      <c r="B316" s="82"/>
      <c r="C316" s="82"/>
      <c r="D316" s="82"/>
      <c r="E316" s="82" t="s">
        <v>636</v>
      </c>
      <c r="F316" s="268"/>
      <c r="G316" s="2" t="s">
        <v>105</v>
      </c>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2"/>
      <c r="AI316" s="82"/>
      <c r="AJ316" s="82"/>
      <c r="AK316" s="82"/>
      <c r="AL316" s="82"/>
      <c r="AM316" s="82"/>
      <c r="AN316" s="82"/>
      <c r="AO316" s="82"/>
      <c r="AP316" s="82"/>
      <c r="AQ316" s="147"/>
      <c r="AR316" s="7" cm="1">
        <f t="array" ref="AR316">SUMPRODUCT(--($AM$385:$AM$432=1),AR$332:AR$379,$AR$385:$AR$432)</f>
        <v>-0.10543793707100099</v>
      </c>
      <c r="AS316" s="7" cm="1">
        <f t="array" ref="AS316">SUMPRODUCT(--($AM$385:$AM$432=1),AS$332:AS$379,$AR$385:$AR$432)</f>
        <v>1.1239527757947253E-2</v>
      </c>
      <c r="AT316" s="7" cm="1">
        <f t="array" ref="AT316">SUMPRODUCT(--($AM$385:$AM$432=1),AT$332:AT$379,$AR$385:$AR$432)</f>
        <v>0.13264989380045011</v>
      </c>
      <c r="AU316" s="7" cm="1">
        <f t="array" ref="AU316">SUMPRODUCT(--($AM$385:$AM$432=1),AU$332:AU$379,$AR$385:$AR$432)</f>
        <v>0.23715902564384159</v>
      </c>
      <c r="AV316" s="7" cm="1">
        <f t="array" ref="AV316">SUMPRODUCT(--($AM$385:$AM$432=1),AV$332:AV$379,$AR$385:$AR$432)</f>
        <v>0.34116457701389225</v>
      </c>
    </row>
    <row r="317" spans="1:48" ht="16.8">
      <c r="A317" s="82"/>
      <c r="B317" s="82"/>
      <c r="C317" s="82"/>
      <c r="D317" s="82"/>
      <c r="E317" s="82" t="s">
        <v>637</v>
      </c>
      <c r="F317" s="268"/>
      <c r="G317" s="2" t="s">
        <v>105</v>
      </c>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2"/>
      <c r="AI317" s="82"/>
      <c r="AJ317" s="82"/>
      <c r="AK317" s="82"/>
      <c r="AL317" s="82"/>
      <c r="AM317" s="82"/>
      <c r="AN317" s="82"/>
      <c r="AO317" s="82"/>
      <c r="AP317" s="82"/>
      <c r="AQ317" s="147"/>
      <c r="AR317" s="7" cm="1">
        <f t="array" ref="AR317">SUMPRODUCT(--($AM$385:$AM$432=1),AR$332:AR$379,$AS$385:$AS$432)</f>
        <v>-8.3354356114436298E-2</v>
      </c>
      <c r="AS317" s="7" cm="1">
        <f t="array" ref="AS317">SUMPRODUCT(--($AM$385:$AM$432=1),AS$332:AS$379,$AS$385:$AS$432)</f>
        <v>8.8854507715107438E-3</v>
      </c>
      <c r="AT317" s="7" cm="1">
        <f t="array" ref="AT317">SUMPRODUCT(--($AM$385:$AM$432=1),AT$332:AT$379,$AS$385:$AS$432)</f>
        <v>0.10486687044094217</v>
      </c>
      <c r="AU317" s="7" cm="1">
        <f t="array" ref="AU317">SUMPRODUCT(--($AM$385:$AM$432=1),AU$332:AU$379,$AS$385:$AS$432)</f>
        <v>0.18748695610345392</v>
      </c>
      <c r="AV317" s="7" cm="1">
        <f t="array" ref="AV317">SUMPRODUCT(--($AM$385:$AM$432=1),AV$332:AV$379,$AS$385:$AS$432)</f>
        <v>0.26970893433638976</v>
      </c>
    </row>
    <row r="318" spans="1:48" ht="16.8">
      <c r="A318" s="82"/>
      <c r="B318" s="82"/>
      <c r="C318" s="82"/>
      <c r="D318" s="82"/>
      <c r="E318" s="82" t="s">
        <v>638</v>
      </c>
      <c r="F318" s="268"/>
      <c r="G318" s="2" t="s">
        <v>105</v>
      </c>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2"/>
      <c r="AI318" s="82"/>
      <c r="AJ318" s="82"/>
      <c r="AK318" s="82"/>
      <c r="AL318" s="82"/>
      <c r="AM318" s="82"/>
      <c r="AN318" s="82"/>
      <c r="AO318" s="82"/>
      <c r="AP318" s="82"/>
      <c r="AQ318" s="147"/>
      <c r="AR318" s="7" cm="1">
        <f t="array" ref="AR318">SUMPRODUCT(--($AM$385:$AM$432=1),AR$332:AR$379,$AT$385:$AT$432)</f>
        <v>-9.2747605557080837E-2</v>
      </c>
      <c r="AS318" s="7" cm="1">
        <f t="array" ref="AS318">SUMPRODUCT(--($AM$385:$AM$432=1),AS$332:AS$379,$AT$385:$AT$432)</f>
        <v>9.8867572346373143E-3</v>
      </c>
      <c r="AT318" s="7" cm="1">
        <f t="array" ref="AT318">SUMPRODUCT(--($AM$385:$AM$432=1),AT$332:AT$379,$AT$385:$AT$432)</f>
        <v>0.11668437726648714</v>
      </c>
      <c r="AU318" s="7" cm="1">
        <f t="array" ref="AU318">SUMPRODUCT(--($AM$385:$AM$432=1),AU$332:AU$379,$AT$385:$AT$432)</f>
        <v>0.20861496701993296</v>
      </c>
      <c r="AV318" s="7" cm="1">
        <f t="array" ref="AV318">SUMPRODUCT(--($AM$385:$AM$432=1),AV$332:AV$379,$AT$385:$AT$432)</f>
        <v>0.3001025863928391</v>
      </c>
    </row>
    <row r="319" spans="1:48" ht="16.8">
      <c r="A319" s="82"/>
      <c r="B319" s="82"/>
      <c r="C319" s="82"/>
      <c r="D319" s="82"/>
      <c r="E319" s="82" t="s">
        <v>639</v>
      </c>
      <c r="F319" s="268"/>
      <c r="G319" s="2" t="s">
        <v>105</v>
      </c>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2"/>
      <c r="AI319" s="82"/>
      <c r="AJ319" s="82"/>
      <c r="AK319" s="82"/>
      <c r="AL319" s="82"/>
      <c r="AM319" s="82"/>
      <c r="AN319" s="82"/>
      <c r="AO319" s="82"/>
      <c r="AP319" s="82"/>
      <c r="AQ319" s="147"/>
      <c r="AR319" s="7" cm="1">
        <f t="array" ref="AR319">SUMPRODUCT(--($AM$385:$AM$432=1),AR$332:AR$379,$AU$385:$AU$432)</f>
        <v>2.4394903650760531</v>
      </c>
      <c r="AS319" s="7" cm="1">
        <f t="array" ref="AS319">SUMPRODUCT(--($AM$385:$AM$432=1),AS$332:AS$379,$AU$385:$AU$432)</f>
        <v>2.1390896442809235</v>
      </c>
      <c r="AT319" s="7" cm="1">
        <f t="array" ref="AT319">SUMPRODUCT(--($AM$385:$AM$432=1),AT$332:AT$379,$AU$385:$AU$432)</f>
        <v>2.379360293492943</v>
      </c>
      <c r="AU319" s="7" cm="1">
        <f t="array" ref="AU319">SUMPRODUCT(--($AM$385:$AM$432=1),AU$332:AU$379,$AU$385:$AU$432)</f>
        <v>1.0358132883861402</v>
      </c>
      <c r="AV319" s="7" cm="1">
        <f t="array" ref="AV319">SUMPRODUCT(--($AM$385:$AM$432=1),AV$332:AV$379,$AU$385:$AU$432)</f>
        <v>1.490066850453021</v>
      </c>
    </row>
    <row r="320" spans="1:48" ht="16.8">
      <c r="A320" s="82"/>
      <c r="B320" s="82"/>
      <c r="C320" s="82"/>
      <c r="D320" s="82"/>
      <c r="E320" s="82"/>
      <c r="F320" s="268"/>
      <c r="G320" s="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2"/>
      <c r="AI320" s="82"/>
      <c r="AJ320" s="82"/>
      <c r="AK320" s="82"/>
      <c r="AL320" s="82"/>
      <c r="AM320" s="82"/>
      <c r="AN320" s="82"/>
      <c r="AO320" s="82"/>
      <c r="AP320" s="82"/>
      <c r="AQ320" s="147"/>
      <c r="AR320" s="7"/>
      <c r="AS320" s="7"/>
      <c r="AT320" s="7"/>
      <c r="AU320" s="7"/>
      <c r="AV320" s="7"/>
    </row>
    <row r="321" spans="1:48" ht="16.8">
      <c r="A321" s="82"/>
      <c r="B321" s="82"/>
      <c r="C321" s="82"/>
      <c r="D321" s="82"/>
      <c r="E321" s="259" t="s">
        <v>642</v>
      </c>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2"/>
      <c r="AI321" s="82"/>
      <c r="AJ321" s="82"/>
      <c r="AK321" s="82"/>
      <c r="AL321" s="82"/>
      <c r="AM321" s="82"/>
      <c r="AN321" s="82"/>
      <c r="AO321" s="82"/>
      <c r="AP321" s="82"/>
      <c r="AQ321" s="147"/>
      <c r="AR321" s="251"/>
      <c r="AS321" s="251"/>
      <c r="AT321" s="251"/>
      <c r="AU321" s="251"/>
      <c r="AV321" s="251"/>
    </row>
    <row r="322" spans="1:48" ht="16.8">
      <c r="A322" s="82"/>
      <c r="B322" s="82"/>
      <c r="C322" s="82"/>
      <c r="D322" s="82"/>
      <c r="E322" s="82" t="s">
        <v>633</v>
      </c>
      <c r="F322" s="268"/>
      <c r="G322" s="2" t="s">
        <v>105</v>
      </c>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2"/>
      <c r="AI322" s="82"/>
      <c r="AJ322" s="82"/>
      <c r="AK322" s="82"/>
      <c r="AL322" s="82"/>
      <c r="AM322" s="82"/>
      <c r="AN322" s="82"/>
      <c r="AO322" s="82"/>
      <c r="AP322" s="82"/>
      <c r="AQ322" s="147"/>
      <c r="AR322" s="7" cm="1">
        <f t="array" ref="AR322">SUMPRODUCT(--($AM$385:$AM$432=2),AR$332:AR$379,$AO$385:$AO$432)</f>
        <v>-3.7357906401294994</v>
      </c>
      <c r="AS322" s="7" cm="1">
        <f t="array" ref="AS322">SUMPRODUCT(--($AM$385:$AM$432=2),AS$332:AS$379,$AO$385:$AO$432)</f>
        <v>6.1036214369658861</v>
      </c>
      <c r="AT322" s="7" cm="1">
        <f t="array" ref="AT322">SUMPRODUCT(--($AM$385:$AM$432=2),AT$332:AT$379,$AO$385:$AO$432)</f>
        <v>16.728394000044801</v>
      </c>
      <c r="AU322" s="7" cm="1">
        <f t="array" ref="AU322">SUMPRODUCT(--($AM$385:$AM$432=2),AU$332:AU$379,$AO$385:$AO$432)</f>
        <v>22.737581285188334</v>
      </c>
      <c r="AV322" s="7" cm="1">
        <f t="array" ref="AV322">SUMPRODUCT(--($AM$385:$AM$432=2),AV$332:AV$379,$AO$385:$AO$432)</f>
        <v>22.254290798807098</v>
      </c>
    </row>
    <row r="323" spans="1:48" ht="16.8">
      <c r="A323" s="82"/>
      <c r="B323" s="82"/>
      <c r="C323" s="82"/>
      <c r="D323" s="82"/>
      <c r="E323" s="82" t="s">
        <v>634</v>
      </c>
      <c r="F323" s="268"/>
      <c r="G323" s="2" t="s">
        <v>105</v>
      </c>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2"/>
      <c r="AI323" s="82"/>
      <c r="AJ323" s="82"/>
      <c r="AK323" s="82"/>
      <c r="AL323" s="82"/>
      <c r="AM323" s="82"/>
      <c r="AN323" s="82"/>
      <c r="AO323" s="82"/>
      <c r="AP323" s="82"/>
      <c r="AQ323" s="147"/>
      <c r="AR323" s="7" cm="1">
        <f t="array" ref="AR323">SUMPRODUCT(--($AM$385:$AM$432=2),AR$332:AR$379,$AP$385:$AP$432)</f>
        <v>0.94672229447704825</v>
      </c>
      <c r="AS323" s="7" cm="1">
        <f t="array" ref="AS323">SUMPRODUCT(--($AM$385:$AM$432=2),AS$332:AS$379,$AP$385:$AP$432)</f>
        <v>0.95040546544137749</v>
      </c>
      <c r="AT323" s="7" cm="1">
        <f t="array" ref="AT323">SUMPRODUCT(--($AM$385:$AM$432=2),AT$332:AT$379,$AP$385:$AP$432)</f>
        <v>0.77636598561705306</v>
      </c>
      <c r="AU323" s="7" cm="1">
        <f t="array" ref="AU323">SUMPRODUCT(--($AM$385:$AM$432=2),AU$332:AU$379,$AP$385:$AP$432)</f>
        <v>0.14370991555470938</v>
      </c>
      <c r="AV323" s="7" cm="1">
        <f t="array" ref="AV323">SUMPRODUCT(--($AM$385:$AM$432=2),AV$332:AV$379,$AP$385:$AP$432)</f>
        <v>0.15362328911598339</v>
      </c>
    </row>
    <row r="324" spans="1:48" ht="16.8">
      <c r="A324" s="82"/>
      <c r="B324" s="82"/>
      <c r="C324" s="82"/>
      <c r="D324" s="82"/>
      <c r="E324" s="82" t="s">
        <v>635</v>
      </c>
      <c r="F324" s="268"/>
      <c r="G324" s="2" t="s">
        <v>105</v>
      </c>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2"/>
      <c r="AI324" s="82"/>
      <c r="AJ324" s="82"/>
      <c r="AK324" s="82"/>
      <c r="AL324" s="82"/>
      <c r="AM324" s="82"/>
      <c r="AN324" s="82"/>
      <c r="AO324" s="82"/>
      <c r="AP324" s="82"/>
      <c r="AQ324" s="147"/>
      <c r="AR324" s="7" cm="1">
        <f t="array" ref="AR324">SUMPRODUCT(--($AM$385:$AM$432=2),AR$332:AR$379,$AQ$385:$AQ$432)</f>
        <v>1.2207380538063379</v>
      </c>
      <c r="AS324" s="7" cm="1">
        <f t="array" ref="AS324">SUMPRODUCT(--($AM$385:$AM$432=2),AS$332:AS$379,$AQ$385:$AQ$432)</f>
        <v>1.0805679106692345</v>
      </c>
      <c r="AT324" s="7" cm="1">
        <f t="array" ref="AT324">SUMPRODUCT(--($AM$385:$AM$432=2),AT$332:AT$379,$AQ$385:$AQ$432)</f>
        <v>0.91761884513124481</v>
      </c>
      <c r="AU324" s="7" cm="1">
        <f t="array" ref="AU324">SUMPRODUCT(--($AM$385:$AM$432=2),AU$332:AU$379,$AQ$385:$AQ$432)</f>
        <v>0.88615527589502874</v>
      </c>
      <c r="AV324" s="7" cm="1">
        <f t="array" ref="AV324">SUMPRODUCT(--($AM$385:$AM$432=2),AV$332:AV$379,$AQ$385:$AQ$432)</f>
        <v>0.9368754368693738</v>
      </c>
    </row>
    <row r="325" spans="1:48" ht="16.8">
      <c r="A325" s="82"/>
      <c r="B325" s="82"/>
      <c r="C325" s="82"/>
      <c r="D325" s="82"/>
      <c r="E325" s="82" t="s">
        <v>636</v>
      </c>
      <c r="F325" s="268"/>
      <c r="G325" s="2" t="s">
        <v>105</v>
      </c>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2"/>
      <c r="AI325" s="82"/>
      <c r="AJ325" s="82"/>
      <c r="AK325" s="82"/>
      <c r="AL325" s="82"/>
      <c r="AM325" s="82"/>
      <c r="AN325" s="82"/>
      <c r="AO325" s="82"/>
      <c r="AP325" s="82"/>
      <c r="AQ325" s="147"/>
      <c r="AR325" s="7" cm="1">
        <f t="array" ref="AR325">SUMPRODUCT(--($AM$385:$AM$432=2),AR$332:AR$379,$AR$385:$AR$432)</f>
        <v>0</v>
      </c>
      <c r="AS325" s="7" cm="1">
        <f t="array" ref="AS325">SUMPRODUCT(--($AM$385:$AM$432=2),AS$332:AS$379,$AR$385:$AR$432)</f>
        <v>0</v>
      </c>
      <c r="AT325" s="7" cm="1">
        <f t="array" ref="AT325">SUMPRODUCT(--($AM$385:$AM$432=2),AT$332:AT$379,$AR$385:$AR$432)</f>
        <v>0</v>
      </c>
      <c r="AU325" s="7" cm="1">
        <f t="array" ref="AU325">SUMPRODUCT(--($AM$385:$AM$432=2),AU$332:AU$379,$AR$385:$AR$432)</f>
        <v>0</v>
      </c>
      <c r="AV325" s="7" cm="1">
        <f t="array" ref="AV325">SUMPRODUCT(--($AM$385:$AM$432=2),AV$332:AV$379,$AR$385:$AR$432)</f>
        <v>0</v>
      </c>
    </row>
    <row r="326" spans="1:48" ht="16.8">
      <c r="A326" s="82"/>
      <c r="B326" s="82"/>
      <c r="C326" s="82"/>
      <c r="D326" s="82"/>
      <c r="E326" s="82" t="s">
        <v>637</v>
      </c>
      <c r="F326" s="268"/>
      <c r="G326" s="2" t="s">
        <v>105</v>
      </c>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2"/>
      <c r="AI326" s="82"/>
      <c r="AJ326" s="82"/>
      <c r="AK326" s="82"/>
      <c r="AL326" s="82"/>
      <c r="AM326" s="82"/>
      <c r="AN326" s="82"/>
      <c r="AO326" s="82"/>
      <c r="AP326" s="82"/>
      <c r="AQ326" s="147"/>
      <c r="AR326" s="7" cm="1">
        <f t="array" ref="AR326">SUMPRODUCT(--($AM$385:$AM$432=2),AR$332:AR$379,$AS$385:$AS$432)</f>
        <v>0</v>
      </c>
      <c r="AS326" s="7" cm="1">
        <f t="array" ref="AS326">SUMPRODUCT(--($AM$385:$AM$432=2),AS$332:AS$379,$AS$385:$AS$432)</f>
        <v>0</v>
      </c>
      <c r="AT326" s="7" cm="1">
        <f t="array" ref="AT326">SUMPRODUCT(--($AM$385:$AM$432=2),AT$332:AT$379,$AS$385:$AS$432)</f>
        <v>0</v>
      </c>
      <c r="AU326" s="7" cm="1">
        <f t="array" ref="AU326">SUMPRODUCT(--($AM$385:$AM$432=2),AU$332:AU$379,$AS$385:$AS$432)</f>
        <v>0</v>
      </c>
      <c r="AV326" s="7" cm="1">
        <f t="array" ref="AV326">SUMPRODUCT(--($AM$385:$AM$432=2),AV$332:AV$379,$AS$385:$AS$432)</f>
        <v>0</v>
      </c>
    </row>
    <row r="327" spans="1:48" ht="16.8">
      <c r="A327" s="82"/>
      <c r="B327" s="82"/>
      <c r="C327" s="82"/>
      <c r="D327" s="82"/>
      <c r="E327" s="82" t="s">
        <v>638</v>
      </c>
      <c r="F327" s="268"/>
      <c r="G327" s="2" t="s">
        <v>105</v>
      </c>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2"/>
      <c r="AI327" s="82"/>
      <c r="AJ327" s="82"/>
      <c r="AK327" s="82"/>
      <c r="AL327" s="82"/>
      <c r="AM327" s="82"/>
      <c r="AN327" s="82"/>
      <c r="AO327" s="82"/>
      <c r="AP327" s="82"/>
      <c r="AQ327" s="147"/>
      <c r="AR327" s="7" cm="1">
        <f t="array" ref="AR327">SUMPRODUCT(--($AM$385:$AM$432=2),AR$332:AR$379,$AT$385:$AT$432)</f>
        <v>0</v>
      </c>
      <c r="AS327" s="7" cm="1">
        <f t="array" ref="AS327">SUMPRODUCT(--($AM$385:$AM$432=2),AS$332:AS$379,$AT$385:$AT$432)</f>
        <v>0</v>
      </c>
      <c r="AT327" s="7" cm="1">
        <f t="array" ref="AT327">SUMPRODUCT(--($AM$385:$AM$432=2),AT$332:AT$379,$AT$385:$AT$432)</f>
        <v>0</v>
      </c>
      <c r="AU327" s="7" cm="1">
        <f t="array" ref="AU327">SUMPRODUCT(--($AM$385:$AM$432=2),AU$332:AU$379,$AT$385:$AT$432)</f>
        <v>0</v>
      </c>
      <c r="AV327" s="7" cm="1">
        <f t="array" ref="AV327">SUMPRODUCT(--($AM$385:$AM$432=2),AV$332:AV$379,$AT$385:$AT$432)</f>
        <v>0</v>
      </c>
    </row>
    <row r="328" spans="1:48" ht="16.8">
      <c r="A328" s="82"/>
      <c r="B328" s="82"/>
      <c r="C328" s="82"/>
      <c r="D328" s="82"/>
      <c r="E328" s="82" t="s">
        <v>639</v>
      </c>
      <c r="F328" s="268"/>
      <c r="G328" s="2" t="s">
        <v>105</v>
      </c>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2"/>
      <c r="AI328" s="82"/>
      <c r="AJ328" s="82"/>
      <c r="AK328" s="82"/>
      <c r="AL328" s="82"/>
      <c r="AM328" s="82"/>
      <c r="AN328" s="82"/>
      <c r="AO328" s="82"/>
      <c r="AP328" s="82"/>
      <c r="AQ328" s="147"/>
      <c r="AR328" s="7" cm="1">
        <f t="array" ref="AR328">SUMPRODUCT(--($AM$385:$AM$432=2),AR$332:AR$379,$AU$385:$AU$432)</f>
        <v>-0.38447331112244942</v>
      </c>
      <c r="AS328" s="7" cm="1">
        <f t="array" ref="AS328">SUMPRODUCT(--($AM$385:$AM$432=2),AS$332:AS$379,$AU$385:$AU$432)</f>
        <v>0.67189493218656904</v>
      </c>
      <c r="AT328" s="7" cm="1">
        <f t="array" ref="AT328">SUMPRODUCT(--($AM$385:$AM$432=2),AT$332:AT$379,$AU$385:$AU$432)</f>
        <v>1.8875210244847027</v>
      </c>
      <c r="AU328" s="7" cm="1">
        <f t="array" ref="AU328">SUMPRODUCT(--($AM$385:$AM$432=2),AU$332:AU$379,$AU$385:$AU$432)</f>
        <v>2.5280742048966656</v>
      </c>
      <c r="AV328" s="7" cm="1">
        <f t="array" ref="AV328">SUMPRODUCT(--($AM$385:$AM$432=2),AV$332:AV$379,$AU$385:$AU$432)</f>
        <v>2.464487190561111</v>
      </c>
    </row>
    <row r="329" spans="1:48" ht="16.8">
      <c r="A329" s="82"/>
      <c r="B329" s="82"/>
      <c r="C329" s="82"/>
      <c r="D329" s="82"/>
      <c r="E329" s="82"/>
      <c r="F329" s="268"/>
      <c r="G329" s="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2"/>
      <c r="AI329" s="82"/>
      <c r="AJ329" s="82"/>
      <c r="AK329" s="82"/>
      <c r="AL329" s="82"/>
      <c r="AM329" s="82"/>
      <c r="AN329" s="82"/>
      <c r="AO329" s="82"/>
      <c r="AP329" s="311"/>
      <c r="AQ329" s="147"/>
      <c r="AR329" s="7"/>
      <c r="AS329" s="7"/>
      <c r="AT329" s="7"/>
      <c r="AU329" s="7"/>
      <c r="AV329" s="7"/>
    </row>
    <row r="330" spans="1:48" ht="16.8">
      <c r="A330" s="2"/>
      <c r="B330" s="2"/>
      <c r="C330" s="28" t="s">
        <v>643</v>
      </c>
      <c r="D330" s="28"/>
      <c r="E330" s="28"/>
      <c r="F330" s="28"/>
      <c r="G330" s="28"/>
      <c r="H330" s="28"/>
      <c r="I330" s="28"/>
      <c r="J330" s="28"/>
      <c r="K330" s="28"/>
      <c r="L330" s="28"/>
      <c r="M330" s="28"/>
      <c r="N330" s="28"/>
      <c r="O330" s="28"/>
      <c r="P330" s="28"/>
      <c r="Q330" s="28"/>
      <c r="R330" s="28"/>
      <c r="S330" s="28"/>
      <c r="T330" s="28"/>
      <c r="U330" s="28"/>
      <c r="V330" s="28"/>
      <c r="W330" s="28"/>
      <c r="X330" s="28"/>
      <c r="Y330" s="28"/>
      <c r="Z330" s="28"/>
      <c r="AA330" s="28"/>
      <c r="AB330" s="28"/>
      <c r="AC330" s="28"/>
      <c r="AD330" s="28"/>
      <c r="AE330" s="28"/>
      <c r="AF330" s="28"/>
      <c r="AG330" s="28"/>
      <c r="AH330" s="28"/>
      <c r="AI330" s="28"/>
      <c r="AJ330" s="28"/>
      <c r="AK330" s="28"/>
      <c r="AL330" s="28"/>
      <c r="AM330" s="28"/>
      <c r="AN330" s="28"/>
      <c r="AO330" s="28"/>
      <c r="AP330" s="28"/>
      <c r="AQ330" s="29"/>
      <c r="AR330" s="28"/>
      <c r="AS330" s="28"/>
      <c r="AT330" s="28"/>
      <c r="AU330" s="28"/>
      <c r="AV330" s="28"/>
    </row>
    <row r="331" spans="1:48" ht="16.8">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2"/>
      <c r="AI331" s="82"/>
      <c r="AJ331" s="82"/>
      <c r="AK331" s="82"/>
      <c r="AL331" s="82"/>
      <c r="AM331" s="82"/>
      <c r="AN331" s="82"/>
      <c r="AO331" s="82"/>
      <c r="AP331" s="82"/>
      <c r="AQ331" s="147"/>
      <c r="AR331" s="82"/>
      <c r="AS331" s="82"/>
      <c r="AT331" s="82"/>
      <c r="AU331" s="82"/>
      <c r="AV331" s="82"/>
    </row>
    <row r="332" spans="1:48" ht="16.8">
      <c r="A332" s="82"/>
      <c r="B332" s="82"/>
      <c r="C332" s="82"/>
      <c r="D332" s="82"/>
      <c r="E332" s="82" t="str">
        <f>SelectedInputs!E24</f>
        <v>RPEs (bucket 1 allowances)</v>
      </c>
      <c r="F332" s="82"/>
      <c r="G332" s="2" t="s">
        <v>105</v>
      </c>
      <c r="H332" s="82" t="str">
        <f>SelectedInputs!H24</f>
        <v>RPEAt</v>
      </c>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2"/>
      <c r="AI332" s="82"/>
      <c r="AJ332" s="82"/>
      <c r="AK332" s="82"/>
      <c r="AL332" s="82"/>
      <c r="AM332" s="82"/>
      <c r="AN332" s="522">
        <f t="shared" ref="AN332:AN379" si="14">AM385</f>
        <v>1</v>
      </c>
      <c r="AO332" s="523">
        <f t="shared" ref="AO332:AO379" si="15">SUM(AO385:AU385)</f>
        <v>1</v>
      </c>
      <c r="AP332" s="352">
        <f t="shared" ref="AP332:AP379" si="16">SUM(AR332:AV332)</f>
        <v>9.1466539999999732</v>
      </c>
      <c r="AQ332" s="147"/>
      <c r="AR332" s="8">
        <f>SelectedInputs!AR24</f>
        <v>-1.5636239999999992</v>
      </c>
      <c r="AS332" s="8">
        <f>SelectedInputs!AS24</f>
        <v>0.16667999999998162</v>
      </c>
      <c r="AT332" s="8">
        <f>SelectedInputs!AT24</f>
        <v>1.9671719999999977</v>
      </c>
      <c r="AU332" s="8">
        <f>SelectedInputs!AU24</f>
        <v>3.5170219999999994</v>
      </c>
      <c r="AV332" s="8">
        <f>SelectedInputs!AV24</f>
        <v>5.0594039999999936</v>
      </c>
    </row>
    <row r="333" spans="1:48" ht="16.8">
      <c r="A333" s="82"/>
      <c r="B333" s="82"/>
      <c r="C333" s="82"/>
      <c r="D333" s="82"/>
      <c r="E333" s="82" t="str">
        <f>SelectedInputs!E25</f>
        <v>RPEs (bucket 2 allowances)</v>
      </c>
      <c r="F333" s="82"/>
      <c r="G333" s="2" t="s">
        <v>105</v>
      </c>
      <c r="H333" s="82" t="str">
        <f>SelectedInputs!H25</f>
        <v>RPEAt</v>
      </c>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2"/>
      <c r="AI333" s="82"/>
      <c r="AJ333" s="82"/>
      <c r="AK333" s="82"/>
      <c r="AL333" s="82"/>
      <c r="AM333" s="82"/>
      <c r="AN333" s="522">
        <f t="shared" si="14"/>
        <v>2</v>
      </c>
      <c r="AO333" s="523">
        <f t="shared" si="15"/>
        <v>0.99999999999999989</v>
      </c>
      <c r="AP333" s="352">
        <f t="shared" si="16"/>
        <v>0.47522516576091578</v>
      </c>
      <c r="AQ333" s="147"/>
      <c r="AR333" s="8">
        <f>SelectedInputs!AR25</f>
        <v>-3.8152449364801069E-2</v>
      </c>
      <c r="AS333" s="8">
        <f>SelectedInputs!AS25</f>
        <v>4.7196124279654276E-3</v>
      </c>
      <c r="AT333" s="8">
        <f>SelectedInputs!AT25</f>
        <v>7.4099989218355436E-2</v>
      </c>
      <c r="AU333" s="8">
        <f>SelectedInputs!AU25</f>
        <v>0.15958323752211184</v>
      </c>
      <c r="AV333" s="8">
        <f>SelectedInputs!AV25</f>
        <v>0.27497477595728415</v>
      </c>
    </row>
    <row r="334" spans="1:48" ht="16.8">
      <c r="A334" s="82"/>
      <c r="B334" s="82"/>
      <c r="C334" s="82"/>
      <c r="D334" s="82"/>
      <c r="E334" s="82" t="str">
        <f>SelectedInputs!E26</f>
        <v>Physical Security Re-opener</v>
      </c>
      <c r="F334" s="82"/>
      <c r="G334" s="2" t="s">
        <v>105</v>
      </c>
      <c r="H334" s="82" t="str">
        <f>SelectedInputs!H26</f>
        <v>PSUPt</v>
      </c>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2"/>
      <c r="AI334" s="82"/>
      <c r="AJ334" s="82"/>
      <c r="AK334" s="82"/>
      <c r="AL334" s="82"/>
      <c r="AM334" s="82"/>
      <c r="AN334" s="522">
        <f t="shared" si="14"/>
        <v>2</v>
      </c>
      <c r="AO334" s="523">
        <f t="shared" si="15"/>
        <v>1</v>
      </c>
      <c r="AP334" s="352">
        <f t="shared" si="16"/>
        <v>0</v>
      </c>
      <c r="AQ334" s="147"/>
      <c r="AR334" s="8">
        <f>SelectedInputs!AR26</f>
        <v>0</v>
      </c>
      <c r="AS334" s="8">
        <f>SelectedInputs!AS26</f>
        <v>0</v>
      </c>
      <c r="AT334" s="8">
        <f>SelectedInputs!AT26</f>
        <v>0</v>
      </c>
      <c r="AU334" s="8">
        <f>SelectedInputs!AU26</f>
        <v>0</v>
      </c>
      <c r="AV334" s="8">
        <f>SelectedInputs!AV26</f>
        <v>0</v>
      </c>
    </row>
    <row r="335" spans="1:48" ht="16.8">
      <c r="A335" s="82"/>
      <c r="B335" s="82"/>
      <c r="C335" s="82"/>
      <c r="D335" s="82"/>
      <c r="E335" s="82" t="str">
        <f>SelectedInputs!E27</f>
        <v>Specified Street Works Costs Re-opener</v>
      </c>
      <c r="F335" s="82"/>
      <c r="G335" s="2" t="s">
        <v>105</v>
      </c>
      <c r="H335" s="82" t="str">
        <f>SelectedInputs!H27</f>
        <v>SWRt</v>
      </c>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2"/>
      <c r="AI335" s="82"/>
      <c r="AJ335" s="82"/>
      <c r="AK335" s="82"/>
      <c r="AL335" s="82"/>
      <c r="AM335" s="82"/>
      <c r="AN335" s="522">
        <f t="shared" si="14"/>
        <v>2</v>
      </c>
      <c r="AO335" s="523">
        <f t="shared" si="15"/>
        <v>1</v>
      </c>
      <c r="AP335" s="352">
        <f t="shared" si="16"/>
        <v>0</v>
      </c>
      <c r="AQ335" s="147"/>
      <c r="AR335" s="8">
        <f>SelectedInputs!AR27</f>
        <v>0</v>
      </c>
      <c r="AS335" s="8">
        <f>SelectedInputs!AS27</f>
        <v>0</v>
      </c>
      <c r="AT335" s="8">
        <f>SelectedInputs!AT27</f>
        <v>0</v>
      </c>
      <c r="AU335" s="8">
        <f>SelectedInputs!AU27</f>
        <v>0</v>
      </c>
      <c r="AV335" s="8">
        <f>SelectedInputs!AV27</f>
        <v>0</v>
      </c>
    </row>
    <row r="336" spans="1:48" ht="16.8">
      <c r="A336" s="82"/>
      <c r="B336" s="82"/>
      <c r="C336" s="82"/>
      <c r="D336" s="82"/>
      <c r="E336" s="82" t="str">
        <f>SelectedInputs!E28</f>
        <v>Rail Electrification Costs Re-opener</v>
      </c>
      <c r="F336" s="82"/>
      <c r="G336" s="2" t="s">
        <v>105</v>
      </c>
      <c r="H336" s="82" t="str">
        <f>SelectedInputs!H28</f>
        <v>RECt</v>
      </c>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2"/>
      <c r="AI336" s="82"/>
      <c r="AJ336" s="82"/>
      <c r="AK336" s="82"/>
      <c r="AL336" s="82"/>
      <c r="AM336" s="82"/>
      <c r="AN336" s="522">
        <f t="shared" si="14"/>
        <v>2</v>
      </c>
      <c r="AO336" s="523">
        <f t="shared" si="15"/>
        <v>1</v>
      </c>
      <c r="AP336" s="352">
        <f t="shared" si="16"/>
        <v>0</v>
      </c>
      <c r="AQ336" s="147"/>
      <c r="AR336" s="8">
        <f>SelectedInputs!AR28</f>
        <v>0</v>
      </c>
      <c r="AS336" s="8">
        <f>SelectedInputs!AS28</f>
        <v>0</v>
      </c>
      <c r="AT336" s="8">
        <f>SelectedInputs!AT28</f>
        <v>0</v>
      </c>
      <c r="AU336" s="8">
        <f>SelectedInputs!AU28</f>
        <v>0</v>
      </c>
      <c r="AV336" s="8">
        <f>SelectedInputs!AV28</f>
        <v>0</v>
      </c>
    </row>
    <row r="337" spans="1:48" ht="16.8">
      <c r="A337" s="82"/>
      <c r="B337" s="82"/>
      <c r="C337" s="82"/>
      <c r="D337" s="82"/>
      <c r="E337" s="82" t="str">
        <f>SelectedInputs!E29</f>
        <v>Net Zero Re-opener</v>
      </c>
      <c r="F337" s="82"/>
      <c r="G337" s="2" t="s">
        <v>105</v>
      </c>
      <c r="H337" s="82" t="str">
        <f>SelectedInputs!H29</f>
        <v>NZt</v>
      </c>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2"/>
      <c r="AI337" s="82"/>
      <c r="AJ337" s="82"/>
      <c r="AK337" s="82"/>
      <c r="AL337" s="82"/>
      <c r="AM337" s="82"/>
      <c r="AN337" s="522">
        <f t="shared" si="14"/>
        <v>2</v>
      </c>
      <c r="AO337" s="523">
        <f t="shared" si="15"/>
        <v>1</v>
      </c>
      <c r="AP337" s="352">
        <f t="shared" si="16"/>
        <v>0</v>
      </c>
      <c r="AQ337" s="147"/>
      <c r="AR337" s="8">
        <f>SelectedInputs!AR29</f>
        <v>0</v>
      </c>
      <c r="AS337" s="8">
        <f>SelectedInputs!AS29</f>
        <v>0</v>
      </c>
      <c r="AT337" s="8">
        <f>SelectedInputs!AT29</f>
        <v>0</v>
      </c>
      <c r="AU337" s="8">
        <f>SelectedInputs!AU29</f>
        <v>0</v>
      </c>
      <c r="AV337" s="8">
        <f>SelectedInputs!AV29</f>
        <v>0</v>
      </c>
    </row>
    <row r="338" spans="1:48" ht="16.8">
      <c r="A338" s="82"/>
      <c r="B338" s="82"/>
      <c r="C338" s="82"/>
      <c r="D338" s="82"/>
      <c r="E338" s="82" t="str">
        <f>SelectedInputs!E30</f>
        <v>Coordinated Adjustment Mechanism Re-opener</v>
      </c>
      <c r="F338" s="82"/>
      <c r="G338" s="2" t="s">
        <v>105</v>
      </c>
      <c r="H338" s="82" t="str">
        <f>SelectedInputs!H30</f>
        <v>CAMt</v>
      </c>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2"/>
      <c r="AI338" s="82"/>
      <c r="AJ338" s="82"/>
      <c r="AK338" s="82"/>
      <c r="AL338" s="82"/>
      <c r="AM338" s="82"/>
      <c r="AN338" s="522">
        <f t="shared" si="14"/>
        <v>2</v>
      </c>
      <c r="AO338" s="523">
        <f t="shared" si="15"/>
        <v>1</v>
      </c>
      <c r="AP338" s="352">
        <f t="shared" si="16"/>
        <v>0</v>
      </c>
      <c r="AQ338" s="147"/>
      <c r="AR338" s="8">
        <f>SelectedInputs!AR30</f>
        <v>0</v>
      </c>
      <c r="AS338" s="8">
        <f>SelectedInputs!AS30</f>
        <v>0</v>
      </c>
      <c r="AT338" s="8">
        <f>SelectedInputs!AT30</f>
        <v>0</v>
      </c>
      <c r="AU338" s="8">
        <f>SelectedInputs!AU30</f>
        <v>0</v>
      </c>
      <c r="AV338" s="8">
        <f>SelectedInputs!AV30</f>
        <v>0</v>
      </c>
    </row>
    <row r="339" spans="1:48" ht="16.8">
      <c r="A339" s="82"/>
      <c r="B339" s="82"/>
      <c r="C339" s="82"/>
      <c r="D339" s="82"/>
      <c r="E339" s="82" t="str">
        <f>SelectedInputs!E31</f>
        <v>Electricity System Restoration Re-opener</v>
      </c>
      <c r="F339" s="82"/>
      <c r="G339" s="2" t="s">
        <v>105</v>
      </c>
      <c r="H339" s="82" t="str">
        <f>SelectedInputs!H31</f>
        <v>ESRt</v>
      </c>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2"/>
      <c r="AI339" s="82"/>
      <c r="AJ339" s="82"/>
      <c r="AK339" s="82"/>
      <c r="AL339" s="82"/>
      <c r="AM339" s="82"/>
      <c r="AN339" s="522">
        <f t="shared" si="14"/>
        <v>2</v>
      </c>
      <c r="AO339" s="523">
        <f t="shared" si="15"/>
        <v>1</v>
      </c>
      <c r="AP339" s="352">
        <f t="shared" si="16"/>
        <v>0</v>
      </c>
      <c r="AQ339" s="147"/>
      <c r="AR339" s="8">
        <f>SelectedInputs!AR31</f>
        <v>0</v>
      </c>
      <c r="AS339" s="8">
        <f>SelectedInputs!AS31</f>
        <v>0</v>
      </c>
      <c r="AT339" s="8">
        <f>SelectedInputs!AT31</f>
        <v>0</v>
      </c>
      <c r="AU339" s="8">
        <f>SelectedInputs!AU31</f>
        <v>0</v>
      </c>
      <c r="AV339" s="8">
        <f>SelectedInputs!AV31</f>
        <v>0</v>
      </c>
    </row>
    <row r="340" spans="1:48" ht="16.8">
      <c r="A340" s="82"/>
      <c r="B340" s="82"/>
      <c r="C340" s="82"/>
      <c r="D340" s="82"/>
      <c r="E340" s="82" t="str">
        <f>SelectedInputs!E32</f>
        <v>Environmental Re-opener</v>
      </c>
      <c r="F340" s="82"/>
      <c r="G340" s="2" t="s">
        <v>105</v>
      </c>
      <c r="H340" s="82" t="str">
        <f>SelectedInputs!H32</f>
        <v>EVRt</v>
      </c>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2"/>
      <c r="AI340" s="82"/>
      <c r="AJ340" s="82"/>
      <c r="AK340" s="82"/>
      <c r="AL340" s="82"/>
      <c r="AM340" s="82"/>
      <c r="AN340" s="522">
        <f t="shared" si="14"/>
        <v>2</v>
      </c>
      <c r="AO340" s="523">
        <f t="shared" si="15"/>
        <v>1</v>
      </c>
      <c r="AP340" s="352">
        <f t="shared" si="16"/>
        <v>0</v>
      </c>
      <c r="AQ340" s="147"/>
      <c r="AR340" s="8">
        <f>SelectedInputs!AR32</f>
        <v>0</v>
      </c>
      <c r="AS340" s="8">
        <f>SelectedInputs!AS32</f>
        <v>0</v>
      </c>
      <c r="AT340" s="8">
        <f>SelectedInputs!AT32</f>
        <v>0</v>
      </c>
      <c r="AU340" s="8">
        <f>SelectedInputs!AU32</f>
        <v>0</v>
      </c>
      <c r="AV340" s="8">
        <f>SelectedInputs!AV32</f>
        <v>0</v>
      </c>
    </row>
    <row r="341" spans="1:48" ht="16.8">
      <c r="A341" s="82"/>
      <c r="B341" s="82"/>
      <c r="C341" s="82"/>
      <c r="D341" s="82"/>
      <c r="E341" s="82" t="str">
        <f>SelectedInputs!E33</f>
        <v>Network Asset Risk Metric Expenditure</v>
      </c>
      <c r="F341" s="82"/>
      <c r="G341" s="2" t="s">
        <v>105</v>
      </c>
      <c r="H341" s="82" t="str">
        <f>SelectedInputs!H33</f>
        <v>NARMt</v>
      </c>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2"/>
      <c r="AI341" s="82"/>
      <c r="AJ341" s="82"/>
      <c r="AK341" s="82"/>
      <c r="AL341" s="82"/>
      <c r="AM341" s="82"/>
      <c r="AN341" s="522">
        <f t="shared" si="14"/>
        <v>1</v>
      </c>
      <c r="AO341" s="523">
        <f t="shared" si="15"/>
        <v>1</v>
      </c>
      <c r="AP341" s="352">
        <f t="shared" si="16"/>
        <v>130.82999999999998</v>
      </c>
      <c r="AQ341" s="147"/>
      <c r="AR341" s="8">
        <f>SelectedInputs!AR33</f>
        <v>27.74</v>
      </c>
      <c r="AS341" s="8">
        <f>SelectedInputs!AS33</f>
        <v>26.05</v>
      </c>
      <c r="AT341" s="8">
        <f>SelectedInputs!AT33</f>
        <v>31.48</v>
      </c>
      <c r="AU341" s="8">
        <f>SelectedInputs!AU33</f>
        <v>22.81</v>
      </c>
      <c r="AV341" s="8">
        <f>SelectedInputs!AV33</f>
        <v>22.75</v>
      </c>
    </row>
    <row r="342" spans="1:48" ht="16.8">
      <c r="A342" s="82"/>
      <c r="B342" s="82"/>
      <c r="C342" s="82"/>
      <c r="D342" s="82"/>
      <c r="E342" s="82" t="str">
        <f>SelectedInputs!E34</f>
        <v>Load Related Expenditure: Secondary Reinforcement</v>
      </c>
      <c r="F342" s="82"/>
      <c r="G342" s="2" t="s">
        <v>105</v>
      </c>
      <c r="H342" s="82" t="str">
        <f>SelectedInputs!H34</f>
        <v>SRVDt</v>
      </c>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2"/>
      <c r="AI342" s="82"/>
      <c r="AJ342" s="82"/>
      <c r="AK342" s="82"/>
      <c r="AL342" s="82"/>
      <c r="AM342" s="82"/>
      <c r="AN342" s="522">
        <f t="shared" si="14"/>
        <v>2</v>
      </c>
      <c r="AO342" s="523">
        <f t="shared" si="15"/>
        <v>1</v>
      </c>
      <c r="AP342" s="352">
        <f t="shared" si="16"/>
        <v>24.738032059896454</v>
      </c>
      <c r="AQ342" s="147"/>
      <c r="AR342" s="8">
        <f>SelectedInputs!AR34</f>
        <v>3.2706529222085812</v>
      </c>
      <c r="AS342" s="8">
        <f>SelectedInputs!AS34</f>
        <v>3.5884177073370203</v>
      </c>
      <c r="AT342" s="8">
        <f>SelectedInputs!AT34</f>
        <v>5.2804065239220384</v>
      </c>
      <c r="AU342" s="8">
        <f>SelectedInputs!AU34</f>
        <v>5.9484023857692154</v>
      </c>
      <c r="AV342" s="8">
        <f>SelectedInputs!AV34</f>
        <v>6.6501525206595984</v>
      </c>
    </row>
    <row r="343" spans="1:48" ht="16.8">
      <c r="A343" s="82"/>
      <c r="B343" s="82"/>
      <c r="C343" s="82"/>
      <c r="D343" s="82"/>
      <c r="E343" s="82" t="str">
        <f>SelectedInputs!E35</f>
        <v>Load Related Expenditure: Low Voltage Services</v>
      </c>
      <c r="F343" s="82"/>
      <c r="G343" s="2" t="s">
        <v>105</v>
      </c>
      <c r="H343" s="82" t="str">
        <f>SelectedInputs!H35</f>
        <v>LVSVDt</v>
      </c>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2"/>
      <c r="AI343" s="82"/>
      <c r="AJ343" s="82"/>
      <c r="AK343" s="82"/>
      <c r="AL343" s="82"/>
      <c r="AM343" s="82"/>
      <c r="AN343" s="522">
        <f t="shared" si="14"/>
        <v>2</v>
      </c>
      <c r="AO343" s="523">
        <f t="shared" si="15"/>
        <v>1</v>
      </c>
      <c r="AP343" s="352">
        <f t="shared" si="16"/>
        <v>6.4371295710352472</v>
      </c>
      <c r="AQ343" s="147"/>
      <c r="AR343" s="8">
        <f>SelectedInputs!AR35</f>
        <v>0.48952601171747911</v>
      </c>
      <c r="AS343" s="8">
        <f>SelectedInputs!AS35</f>
        <v>0.70559610151403207</v>
      </c>
      <c r="AT343" s="8">
        <f>SelectedInputs!AT35</f>
        <v>1.2142983014069351</v>
      </c>
      <c r="AU343" s="8">
        <f>SelectedInputs!AU35</f>
        <v>1.8217578876026592</v>
      </c>
      <c r="AV343" s="8">
        <f>SelectedInputs!AV35</f>
        <v>2.2059512687941423</v>
      </c>
    </row>
    <row r="344" spans="1:48" ht="16.8">
      <c r="A344" s="82"/>
      <c r="B344" s="82"/>
      <c r="C344" s="82"/>
      <c r="D344" s="82"/>
      <c r="E344" s="82" t="str">
        <f>SelectedInputs!E36</f>
        <v>Load Related Expenditure Re-opener</v>
      </c>
      <c r="F344" s="82"/>
      <c r="G344" s="2" t="s">
        <v>105</v>
      </c>
      <c r="H344" s="82" t="str">
        <f>SelectedInputs!H36</f>
        <v>LREt</v>
      </c>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2"/>
      <c r="AI344" s="82"/>
      <c r="AJ344" s="82"/>
      <c r="AK344" s="82"/>
      <c r="AL344" s="82"/>
      <c r="AM344" s="82"/>
      <c r="AN344" s="522">
        <f t="shared" si="14"/>
        <v>2</v>
      </c>
      <c r="AO344" s="523">
        <f t="shared" si="15"/>
        <v>1</v>
      </c>
      <c r="AP344" s="352">
        <f t="shared" si="16"/>
        <v>32.478537034390172</v>
      </c>
      <c r="AQ344" s="147"/>
      <c r="AR344" s="8">
        <f>SelectedInputs!AR36</f>
        <v>-7.4610948302137103</v>
      </c>
      <c r="AS344" s="8">
        <f>SelectedInputs!AS36</f>
        <v>1.8052934811282464</v>
      </c>
      <c r="AT344" s="8">
        <f>SelectedInputs!AT36</f>
        <v>10.165955171114526</v>
      </c>
      <c r="AU344" s="8">
        <f>SelectedInputs!AU36</f>
        <v>14.821547689849057</v>
      </c>
      <c r="AV344" s="8">
        <f>SelectedInputs!AV36</f>
        <v>13.146835522512056</v>
      </c>
    </row>
    <row r="345" spans="1:48" ht="16.8">
      <c r="A345" s="82"/>
      <c r="B345" s="82"/>
      <c r="C345" s="82"/>
      <c r="D345" s="82"/>
      <c r="E345" s="82" t="str">
        <f>SelectedInputs!E37</f>
        <v>Digitalisation Re-opener</v>
      </c>
      <c r="F345" s="82"/>
      <c r="G345" s="2" t="s">
        <v>105</v>
      </c>
      <c r="H345" s="82" t="str">
        <f>SelectedInputs!H37</f>
        <v>DIGIt</v>
      </c>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2"/>
      <c r="AI345" s="82"/>
      <c r="AJ345" s="82"/>
      <c r="AK345" s="82"/>
      <c r="AL345" s="362"/>
      <c r="AM345" s="362"/>
      <c r="AN345" s="522">
        <f t="shared" si="14"/>
        <v>2</v>
      </c>
      <c r="AO345" s="523">
        <f t="shared" si="15"/>
        <v>1</v>
      </c>
      <c r="AP345" s="352">
        <f t="shared" si="16"/>
        <v>0</v>
      </c>
      <c r="AQ345" s="147"/>
      <c r="AR345" s="8">
        <f>SelectedInputs!AR37</f>
        <v>0</v>
      </c>
      <c r="AS345" s="8">
        <f>SelectedInputs!AS37</f>
        <v>0</v>
      </c>
      <c r="AT345" s="8">
        <f>SelectedInputs!AT37</f>
        <v>0</v>
      </c>
      <c r="AU345" s="8">
        <f>SelectedInputs!AU37</f>
        <v>0</v>
      </c>
      <c r="AV345" s="8">
        <f>SelectedInputs!AV37</f>
        <v>0</v>
      </c>
    </row>
    <row r="346" spans="1:48" ht="16.8">
      <c r="A346" s="82"/>
      <c r="B346" s="82"/>
      <c r="C346" s="82"/>
      <c r="D346" s="82"/>
      <c r="E346" s="82" t="str">
        <f>SelectedInputs!E38</f>
        <v>PCB Interventions</v>
      </c>
      <c r="F346" s="82"/>
      <c r="G346" s="2" t="s">
        <v>105</v>
      </c>
      <c r="H346" s="82" t="str">
        <f>SelectedInputs!H38</f>
        <v>PCBt</v>
      </c>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2"/>
      <c r="AI346" s="82"/>
      <c r="AJ346" s="82"/>
      <c r="AK346" s="82"/>
      <c r="AL346" s="362"/>
      <c r="AM346" s="362"/>
      <c r="AN346" s="522">
        <f t="shared" si="14"/>
        <v>2</v>
      </c>
      <c r="AO346" s="523">
        <f t="shared" si="15"/>
        <v>1</v>
      </c>
      <c r="AP346" s="352">
        <f t="shared" si="16"/>
        <v>2.9299999999999997</v>
      </c>
      <c r="AQ346" s="147"/>
      <c r="AR346" s="8">
        <f>SelectedInputs!AR38</f>
        <v>0.95</v>
      </c>
      <c r="AS346" s="8">
        <f>SelectedInputs!AS38</f>
        <v>0.95</v>
      </c>
      <c r="AT346" s="8">
        <f>SelectedInputs!AT38</f>
        <v>0.77</v>
      </c>
      <c r="AU346" s="8">
        <f>SelectedInputs!AU38</f>
        <v>0.13</v>
      </c>
      <c r="AV346" s="8">
        <f>SelectedInputs!AV38</f>
        <v>0.13</v>
      </c>
    </row>
    <row r="347" spans="1:48" ht="16.8">
      <c r="A347" s="82"/>
      <c r="B347" s="82"/>
      <c r="C347" s="82"/>
      <c r="D347" s="82"/>
      <c r="E347" s="82" t="str">
        <f>SelectedInputs!E39</f>
        <v>Visual Amenity Projects</v>
      </c>
      <c r="F347" s="82"/>
      <c r="G347" s="2" t="s">
        <v>105</v>
      </c>
      <c r="H347" s="82" t="str">
        <f>SelectedInputs!H39</f>
        <v>VAPt</v>
      </c>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2"/>
      <c r="AI347" s="82"/>
      <c r="AJ347" s="82"/>
      <c r="AK347" s="82"/>
      <c r="AL347" s="362"/>
      <c r="AM347" s="362"/>
      <c r="AN347" s="522">
        <f t="shared" si="14"/>
        <v>1</v>
      </c>
      <c r="AO347" s="523">
        <f t="shared" si="15"/>
        <v>1</v>
      </c>
      <c r="AP347" s="352">
        <f t="shared" si="16"/>
        <v>2.42</v>
      </c>
      <c r="AQ347" s="147"/>
      <c r="AR347" s="8">
        <f>SelectedInputs!AR39</f>
        <v>0.48988590870919624</v>
      </c>
      <c r="AS347" s="8">
        <f>SelectedInputs!AS39</f>
        <v>0.49295286959025331</v>
      </c>
      <c r="AT347" s="8">
        <f>SelectedInputs!AT39</f>
        <v>0.48202426885418304</v>
      </c>
      <c r="AU347" s="8">
        <f>SelectedInputs!AU39</f>
        <v>0.47829081709901111</v>
      </c>
      <c r="AV347" s="8">
        <f>SelectedInputs!AV39</f>
        <v>0.47684613574735613</v>
      </c>
    </row>
    <row r="348" spans="1:48" ht="16.8">
      <c r="A348" s="82"/>
      <c r="B348" s="82"/>
      <c r="C348" s="82"/>
      <c r="D348" s="82"/>
      <c r="E348" s="82" t="str">
        <f>SelectedInputs!E40</f>
        <v>Cyber Resilience OT baseline</v>
      </c>
      <c r="F348" s="82"/>
      <c r="G348" s="2" t="s">
        <v>105</v>
      </c>
      <c r="H348" s="82" t="str">
        <f>SelectedInputs!H40</f>
        <v>CROTt</v>
      </c>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2"/>
      <c r="AI348" s="82"/>
      <c r="AJ348" s="82"/>
      <c r="AK348" s="82"/>
      <c r="AL348" s="362"/>
      <c r="AM348" s="362"/>
      <c r="AN348" s="522">
        <f t="shared" si="14"/>
        <v>1</v>
      </c>
      <c r="AO348" s="523">
        <f t="shared" si="15"/>
        <v>1</v>
      </c>
      <c r="AP348" s="352">
        <f t="shared" si="16"/>
        <v>2.88</v>
      </c>
      <c r="AQ348" s="147"/>
      <c r="AR348" s="8">
        <f>SelectedInputs!AR40</f>
        <v>1.44</v>
      </c>
      <c r="AS348" s="8">
        <f>SelectedInputs!AS40</f>
        <v>1.1299999999999999</v>
      </c>
      <c r="AT348" s="8">
        <f>SelectedInputs!AT40</f>
        <v>0.31</v>
      </c>
      <c r="AU348" s="8">
        <f>SelectedInputs!AU40</f>
        <v>0</v>
      </c>
      <c r="AV348" s="8">
        <f>SelectedInputs!AV40</f>
        <v>0</v>
      </c>
    </row>
    <row r="349" spans="1:48" ht="16.8">
      <c r="A349" s="82"/>
      <c r="B349" s="82"/>
      <c r="C349" s="82"/>
      <c r="D349" s="82"/>
      <c r="E349" s="82" t="str">
        <f>SelectedInputs!E41</f>
        <v>Cyber Resilience OT Re-opener</v>
      </c>
      <c r="F349" s="82"/>
      <c r="G349" s="2" t="s">
        <v>105</v>
      </c>
      <c r="H349" s="82" t="str">
        <f>SelectedInputs!H41</f>
        <v>CROTREt</v>
      </c>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2"/>
      <c r="AI349" s="82"/>
      <c r="AJ349" s="82"/>
      <c r="AK349" s="82"/>
      <c r="AL349" s="82"/>
      <c r="AM349" s="82"/>
      <c r="AN349" s="522">
        <f t="shared" si="14"/>
        <v>2</v>
      </c>
      <c r="AO349" s="523">
        <f t="shared" si="15"/>
        <v>1</v>
      </c>
      <c r="AP349" s="352">
        <f t="shared" si="16"/>
        <v>5.0419555223712207</v>
      </c>
      <c r="AQ349" s="147"/>
      <c r="AR349" s="8">
        <f>SelectedInputs!AR41</f>
        <v>1.2207380538063379</v>
      </c>
      <c r="AS349" s="8">
        <f>SelectedInputs!AS41</f>
        <v>1.0805679106692345</v>
      </c>
      <c r="AT349" s="8">
        <f>SelectedInputs!AT41</f>
        <v>0.91761884513124481</v>
      </c>
      <c r="AU349" s="8">
        <f>SelectedInputs!AU41</f>
        <v>0.88615527589502874</v>
      </c>
      <c r="AV349" s="8">
        <f>SelectedInputs!AV41</f>
        <v>0.9368754368693738</v>
      </c>
    </row>
    <row r="350" spans="1:48" ht="16.8">
      <c r="A350" s="82"/>
      <c r="B350" s="82"/>
      <c r="C350" s="82"/>
      <c r="D350" s="82"/>
      <c r="E350" s="82" t="str">
        <f>SelectedInputs!E42</f>
        <v>Cyber Resilience IT Re-opener</v>
      </c>
      <c r="F350" s="82"/>
      <c r="G350" s="2" t="s">
        <v>105</v>
      </c>
      <c r="H350" s="82" t="str">
        <f>SelectedInputs!H42</f>
        <v>CRITREt</v>
      </c>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2"/>
      <c r="AI350" s="82"/>
      <c r="AJ350" s="82"/>
      <c r="AK350" s="82"/>
      <c r="AL350" s="82"/>
      <c r="AM350" s="82"/>
      <c r="AN350" s="522">
        <f t="shared" si="14"/>
        <v>2</v>
      </c>
      <c r="AO350" s="523">
        <f t="shared" si="15"/>
        <v>1</v>
      </c>
      <c r="AP350" s="352">
        <f t="shared" si="16"/>
        <v>0.29290458515183632</v>
      </c>
      <c r="AQ350" s="147"/>
      <c r="AR350" s="8">
        <f>SelectedInputs!AR42</f>
        <v>1.5225605676616719E-2</v>
      </c>
      <c r="AS350" s="8">
        <f>SelectedInputs!AS42</f>
        <v>1.3169744868804898E-2</v>
      </c>
      <c r="AT350" s="8">
        <f>SelectedInputs!AT42</f>
        <v>8.8169744868804897E-2</v>
      </c>
      <c r="AU350" s="8">
        <f>SelectedInputs!AU42</f>
        <v>8.8169744868804897E-2</v>
      </c>
      <c r="AV350" s="8">
        <f>SelectedInputs!AV42</f>
        <v>8.8169744868804897E-2</v>
      </c>
    </row>
    <row r="351" spans="1:48" ht="16.8">
      <c r="A351" s="82"/>
      <c r="B351" s="82"/>
      <c r="C351" s="82"/>
      <c r="D351" s="82"/>
      <c r="E351" s="82" t="str">
        <f>SelectedInputs!E43</f>
        <v>Off-gas Grid Mechanistic Price Control Deliverable</v>
      </c>
      <c r="F351" s="82"/>
      <c r="G351" s="2" t="s">
        <v>105</v>
      </c>
      <c r="H351" s="82" t="str">
        <f>SelectedInputs!H43</f>
        <v>OGGt</v>
      </c>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2"/>
      <c r="AI351" s="82"/>
      <c r="AJ351" s="82"/>
      <c r="AK351" s="82"/>
      <c r="AL351" s="82"/>
      <c r="AM351" s="82"/>
      <c r="AN351" s="522">
        <f t="shared" si="14"/>
        <v>1</v>
      </c>
      <c r="AO351" s="523">
        <f t="shared" si="15"/>
        <v>1</v>
      </c>
      <c r="AP351" s="352">
        <f t="shared" si="16"/>
        <v>0</v>
      </c>
      <c r="AQ351" s="147"/>
      <c r="AR351" s="8">
        <f>SelectedInputs!AR43</f>
        <v>0</v>
      </c>
      <c r="AS351" s="8">
        <f>SelectedInputs!AS43</f>
        <v>0</v>
      </c>
      <c r="AT351" s="8">
        <f>SelectedInputs!AT43</f>
        <v>0</v>
      </c>
      <c r="AU351" s="8">
        <f>SelectedInputs!AU43</f>
        <v>0</v>
      </c>
      <c r="AV351" s="8">
        <f>SelectedInputs!AV43</f>
        <v>0</v>
      </c>
    </row>
    <row r="352" spans="1:48" ht="16.8">
      <c r="A352" s="82"/>
      <c r="B352" s="82"/>
      <c r="C352" s="82"/>
      <c r="D352" s="82"/>
      <c r="E352" s="82" t="str">
        <f>SelectedInputs!E44</f>
        <v>Shetland Link Contribution (SSEH only)</v>
      </c>
      <c r="F352" s="82"/>
      <c r="G352" s="2" t="s">
        <v>105</v>
      </c>
      <c r="H352" s="82" t="str">
        <f>SelectedInputs!H44</f>
        <v>SLKCt</v>
      </c>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2"/>
      <c r="AI352" s="82"/>
      <c r="AJ352" s="82"/>
      <c r="AK352" s="82"/>
      <c r="AL352" s="82"/>
      <c r="AM352" s="82"/>
      <c r="AN352" s="522">
        <f t="shared" si="14"/>
        <v>2</v>
      </c>
      <c r="AO352" s="523">
        <f t="shared" si="15"/>
        <v>1</v>
      </c>
      <c r="AP352" s="352">
        <f t="shared" si="16"/>
        <v>0</v>
      </c>
      <c r="AQ352" s="147"/>
      <c r="AR352" s="8">
        <f>SelectedInputs!AR44</f>
        <v>0</v>
      </c>
      <c r="AS352" s="8">
        <f>SelectedInputs!AS44</f>
        <v>0</v>
      </c>
      <c r="AT352" s="8">
        <f>SelectedInputs!AT44</f>
        <v>0</v>
      </c>
      <c r="AU352" s="8">
        <f>SelectedInputs!AU44</f>
        <v>0</v>
      </c>
      <c r="AV352" s="8">
        <f>SelectedInputs!AV44</f>
        <v>0</v>
      </c>
    </row>
    <row r="353" spans="1:48" ht="16.8">
      <c r="A353" s="82"/>
      <c r="B353" s="82"/>
      <c r="C353" s="82"/>
      <c r="D353" s="82"/>
      <c r="E353" s="82" t="str">
        <f>SelectedInputs!E45</f>
        <v>West Coast of Cumbria Re-opener (ENWL only)</v>
      </c>
      <c r="F353" s="82"/>
      <c r="G353" s="2" t="s">
        <v>105</v>
      </c>
      <c r="H353" s="82" t="str">
        <f>SelectedInputs!H45</f>
        <v>WCCt</v>
      </c>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2"/>
      <c r="AI353" s="82"/>
      <c r="AJ353" s="82"/>
      <c r="AK353" s="82"/>
      <c r="AL353" s="82"/>
      <c r="AM353" s="82"/>
      <c r="AN353" s="522">
        <f t="shared" si="14"/>
        <v>2</v>
      </c>
      <c r="AO353" s="523">
        <f t="shared" si="15"/>
        <v>1</v>
      </c>
      <c r="AP353" s="352">
        <f t="shared" si="16"/>
        <v>0</v>
      </c>
      <c r="AQ353" s="147"/>
      <c r="AR353" s="8">
        <f>SelectedInputs!AR45</f>
        <v>0</v>
      </c>
      <c r="AS353" s="8">
        <f>SelectedInputs!AS45</f>
        <v>0</v>
      </c>
      <c r="AT353" s="8">
        <f>SelectedInputs!AT45</f>
        <v>0</v>
      </c>
      <c r="AU353" s="8">
        <f>SelectedInputs!AU45</f>
        <v>0</v>
      </c>
      <c r="AV353" s="8">
        <f>SelectedInputs!AV45</f>
        <v>0</v>
      </c>
    </row>
    <row r="354" spans="1:48" ht="16.8">
      <c r="A354" s="82"/>
      <c r="B354" s="82"/>
      <c r="C354" s="82"/>
      <c r="D354" s="82"/>
      <c r="E354" s="82" t="str">
        <f>SelectedInputs!E46</f>
        <v>Shetland Enduring Solution Re-opener (SSEH only)</v>
      </c>
      <c r="F354" s="82"/>
      <c r="G354" s="2" t="s">
        <v>105</v>
      </c>
      <c r="H354" s="82" t="str">
        <f>SelectedInputs!H46</f>
        <v>SESt</v>
      </c>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2"/>
      <c r="AI354" s="82"/>
      <c r="AJ354" s="82"/>
      <c r="AK354" s="82"/>
      <c r="AL354" s="82"/>
      <c r="AM354" s="82"/>
      <c r="AN354" s="522">
        <f t="shared" si="14"/>
        <v>2</v>
      </c>
      <c r="AO354" s="523">
        <f t="shared" si="15"/>
        <v>1</v>
      </c>
      <c r="AP354" s="352">
        <f t="shared" si="16"/>
        <v>0</v>
      </c>
      <c r="AQ354" s="147"/>
      <c r="AR354" s="8">
        <f>SelectedInputs!AR46</f>
        <v>0</v>
      </c>
      <c r="AS354" s="8">
        <f>SelectedInputs!AS46</f>
        <v>0</v>
      </c>
      <c r="AT354" s="8">
        <f>SelectedInputs!AT46</f>
        <v>0</v>
      </c>
      <c r="AU354" s="8">
        <f>SelectedInputs!AU46</f>
        <v>0</v>
      </c>
      <c r="AV354" s="8">
        <f>SelectedInputs!AV46</f>
        <v>0</v>
      </c>
    </row>
    <row r="355" spans="1:48" ht="16.8">
      <c r="A355" s="82"/>
      <c r="B355" s="82"/>
      <c r="C355" s="82"/>
      <c r="D355" s="82"/>
      <c r="E355" s="82" t="str">
        <f>SelectedInputs!E47</f>
        <v>Shetland Extension Fixed Energy Costs Re-opener (SSEH only)</v>
      </c>
      <c r="F355" s="82"/>
      <c r="G355" s="2" t="s">
        <v>105</v>
      </c>
      <c r="H355" s="82" t="str">
        <f>SelectedInputs!H47</f>
        <v>SEFECt</v>
      </c>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2"/>
      <c r="AI355" s="82"/>
      <c r="AJ355" s="82"/>
      <c r="AK355" s="82"/>
      <c r="AL355" s="82"/>
      <c r="AM355" s="82"/>
      <c r="AN355" s="522">
        <f t="shared" si="14"/>
        <v>2</v>
      </c>
      <c r="AO355" s="523">
        <f t="shared" si="15"/>
        <v>1</v>
      </c>
      <c r="AP355" s="352">
        <f t="shared" si="16"/>
        <v>0</v>
      </c>
      <c r="AQ355" s="147"/>
      <c r="AR355" s="8">
        <f>SelectedInputs!AR47</f>
        <v>0</v>
      </c>
      <c r="AS355" s="8">
        <f>SelectedInputs!AS47</f>
        <v>0</v>
      </c>
      <c r="AT355" s="8">
        <f>SelectedInputs!AT47</f>
        <v>0</v>
      </c>
      <c r="AU355" s="8">
        <f>SelectedInputs!AU47</f>
        <v>0</v>
      </c>
      <c r="AV355" s="8">
        <f>SelectedInputs!AV47</f>
        <v>0</v>
      </c>
    </row>
    <row r="356" spans="1:48" ht="16.8">
      <c r="A356" s="82"/>
      <c r="B356" s="82"/>
      <c r="C356" s="82"/>
      <c r="D356" s="82"/>
      <c r="E356" s="82" t="str">
        <f>SelectedInputs!E48</f>
        <v>Hebrides and Orkney Re-opener (SSEH only)</v>
      </c>
      <c r="F356" s="82"/>
      <c r="G356" s="2" t="s">
        <v>105</v>
      </c>
      <c r="H356" s="82" t="str">
        <f>SelectedInputs!H48</f>
        <v>HOt</v>
      </c>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2"/>
      <c r="AI356" s="82"/>
      <c r="AJ356" s="82"/>
      <c r="AK356" s="82"/>
      <c r="AL356" s="82"/>
      <c r="AM356" s="82"/>
      <c r="AN356" s="522">
        <f t="shared" si="14"/>
        <v>2</v>
      </c>
      <c r="AO356" s="523">
        <f t="shared" si="15"/>
        <v>1</v>
      </c>
      <c r="AP356" s="352">
        <f t="shared" si="16"/>
        <v>0</v>
      </c>
      <c r="AQ356" s="147"/>
      <c r="AR356" s="8">
        <f>SelectedInputs!AR48</f>
        <v>0</v>
      </c>
      <c r="AS356" s="8">
        <f>SelectedInputs!AS48</f>
        <v>0</v>
      </c>
      <c r="AT356" s="8">
        <f>SelectedInputs!AT48</f>
        <v>0</v>
      </c>
      <c r="AU356" s="8">
        <f>SelectedInputs!AU48</f>
        <v>0</v>
      </c>
      <c r="AV356" s="8">
        <f>SelectedInputs!AV48</f>
        <v>0</v>
      </c>
    </row>
    <row r="357" spans="1:48" ht="16.8">
      <c r="A357" s="82"/>
      <c r="B357" s="82"/>
      <c r="C357" s="82"/>
      <c r="D357" s="82"/>
      <c r="E357" s="82" t="str">
        <f>SelectedInputs!E49</f>
        <v>Smart Street Mechanistic Price Control Deliverable (ENWL only)</v>
      </c>
      <c r="F357" s="82"/>
      <c r="G357" s="2" t="s">
        <v>105</v>
      </c>
      <c r="H357" s="82" t="str">
        <f>SelectedInputs!H49</f>
        <v>SSMPt</v>
      </c>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2"/>
      <c r="AI357" s="82"/>
      <c r="AJ357" s="82"/>
      <c r="AK357" s="82"/>
      <c r="AL357" s="82"/>
      <c r="AM357" s="82"/>
      <c r="AN357" s="522">
        <f t="shared" si="14"/>
        <v>1</v>
      </c>
      <c r="AO357" s="523">
        <f t="shared" si="15"/>
        <v>1</v>
      </c>
      <c r="AP357" s="352">
        <f t="shared" si="16"/>
        <v>0</v>
      </c>
      <c r="AQ357" s="147"/>
      <c r="AR357" s="8">
        <f>SelectedInputs!AR49</f>
        <v>0</v>
      </c>
      <c r="AS357" s="8">
        <f>SelectedInputs!AS49</f>
        <v>0</v>
      </c>
      <c r="AT357" s="8">
        <f>SelectedInputs!AT49</f>
        <v>0</v>
      </c>
      <c r="AU357" s="8">
        <f>SelectedInputs!AU49</f>
        <v>0</v>
      </c>
      <c r="AV357" s="8">
        <f>SelectedInputs!AV49</f>
        <v>0</v>
      </c>
    </row>
    <row r="358" spans="1:48" ht="16.8">
      <c r="A358" s="82"/>
      <c r="B358" s="82"/>
      <c r="C358" s="82"/>
      <c r="D358" s="82"/>
      <c r="E358" s="82" t="str">
        <f>SelectedInputs!E50</f>
        <v>Worst Served Customers</v>
      </c>
      <c r="F358" s="82"/>
      <c r="G358" s="2" t="s">
        <v>105</v>
      </c>
      <c r="H358" s="82" t="str">
        <f>SelectedInputs!H50</f>
        <v>WSCt</v>
      </c>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2"/>
      <c r="AI358" s="82"/>
      <c r="AJ358" s="82"/>
      <c r="AK358" s="82"/>
      <c r="AL358" s="82"/>
      <c r="AM358" s="82"/>
      <c r="AN358" s="522">
        <f t="shared" si="14"/>
        <v>1</v>
      </c>
      <c r="AO358" s="523">
        <f t="shared" si="15"/>
        <v>1</v>
      </c>
      <c r="AP358" s="352">
        <f t="shared" si="16"/>
        <v>1.56</v>
      </c>
      <c r="AQ358" s="147"/>
      <c r="AR358" s="8">
        <f>SelectedInputs!AR50</f>
        <v>0.31476238201376178</v>
      </c>
      <c r="AS358" s="8">
        <f>SelectedInputs!AS50</f>
        <v>0.31603653030249762</v>
      </c>
      <c r="AT358" s="8">
        <f>SelectedInputs!AT50</f>
        <v>0.3113281091288494</v>
      </c>
      <c r="AU358" s="8">
        <f>SelectedInputs!AU50</f>
        <v>0.30989215095681283</v>
      </c>
      <c r="AV358" s="8">
        <f>SelectedInputs!AV50</f>
        <v>0.30798082759807843</v>
      </c>
    </row>
    <row r="359" spans="1:48" ht="16.8">
      <c r="A359" s="82"/>
      <c r="B359" s="82"/>
      <c r="C359" s="82"/>
      <c r="D359" s="82"/>
      <c r="E359" s="82" t="str">
        <f>SelectedInputs!E51</f>
        <v>EV Optioneering Projects</v>
      </c>
      <c r="F359" s="82"/>
      <c r="G359" s="2" t="s">
        <v>105</v>
      </c>
      <c r="H359" s="82" t="str">
        <f>SelectedInputs!H51</f>
        <v>EOPt</v>
      </c>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2"/>
      <c r="AI359" s="82"/>
      <c r="AJ359" s="82"/>
      <c r="AK359" s="82"/>
      <c r="AL359" s="82"/>
      <c r="AM359" s="82"/>
      <c r="AN359" s="522">
        <f t="shared" si="14"/>
        <v>1</v>
      </c>
      <c r="AO359" s="523">
        <f t="shared" si="15"/>
        <v>1</v>
      </c>
      <c r="AP359" s="352">
        <f t="shared" si="16"/>
        <v>0</v>
      </c>
      <c r="AQ359" s="147"/>
      <c r="AR359" s="8">
        <f>SelectedInputs!AR51</f>
        <v>0</v>
      </c>
      <c r="AS359" s="8">
        <f>SelectedInputs!AS51</f>
        <v>0</v>
      </c>
      <c r="AT359" s="8">
        <f>SelectedInputs!AT51</f>
        <v>0</v>
      </c>
      <c r="AU359" s="8">
        <f>SelectedInputs!AU51</f>
        <v>0</v>
      </c>
      <c r="AV359" s="8">
        <f>SelectedInputs!AV51</f>
        <v>0</v>
      </c>
    </row>
    <row r="360" spans="1:48" ht="16.8">
      <c r="A360" s="82"/>
      <c r="B360" s="82"/>
      <c r="C360" s="82"/>
      <c r="D360" s="82"/>
      <c r="E360" s="82" t="str">
        <f>SelectedInputs!E52</f>
        <v>Cyber Resilience IT baseline</v>
      </c>
      <c r="F360" s="82"/>
      <c r="G360" s="2" t="s">
        <v>105</v>
      </c>
      <c r="H360" s="82" t="str">
        <f>SelectedInputs!H52</f>
        <v>CRITt</v>
      </c>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2"/>
      <c r="AI360" s="82"/>
      <c r="AJ360" s="82"/>
      <c r="AK360" s="82"/>
      <c r="AL360" s="82"/>
      <c r="AM360" s="82"/>
      <c r="AN360" s="522">
        <f t="shared" si="14"/>
        <v>1</v>
      </c>
      <c r="AO360" s="523">
        <f t="shared" si="15"/>
        <v>1</v>
      </c>
      <c r="AP360" s="352">
        <f t="shared" si="16"/>
        <v>6.79</v>
      </c>
      <c r="AQ360" s="147"/>
      <c r="AR360" s="8">
        <f>SelectedInputs!AR52</f>
        <v>2.9</v>
      </c>
      <c r="AS360" s="8">
        <f>SelectedInputs!AS52</f>
        <v>2.09</v>
      </c>
      <c r="AT360" s="8">
        <f>SelectedInputs!AT52</f>
        <v>1.8</v>
      </c>
      <c r="AU360" s="8">
        <f>SelectedInputs!AU52</f>
        <v>0</v>
      </c>
      <c r="AV360" s="8">
        <f>SelectedInputs!AV52</f>
        <v>0</v>
      </c>
    </row>
    <row r="361" spans="1:48" ht="16.8">
      <c r="A361" s="82"/>
      <c r="B361" s="82"/>
      <c r="C361" s="82"/>
      <c r="D361" s="82"/>
      <c r="E361" s="82" t="str">
        <f>SelectedInputs!E53</f>
        <v>Wayleaves and Diversions Re-opener</v>
      </c>
      <c r="F361" s="82"/>
      <c r="G361" s="2" t="s">
        <v>105</v>
      </c>
      <c r="H361" s="82" t="str">
        <f>SelectedInputs!H53</f>
        <v>WDVt</v>
      </c>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2"/>
      <c r="AI361" s="82"/>
      <c r="AJ361" s="82"/>
      <c r="AK361" s="82"/>
      <c r="AL361" s="82"/>
      <c r="AM361" s="82"/>
      <c r="AN361" s="522">
        <f t="shared" si="14"/>
        <v>2</v>
      </c>
      <c r="AO361" s="523">
        <f t="shared" si="15"/>
        <v>1</v>
      </c>
      <c r="AP361" s="352">
        <f t="shared" si="16"/>
        <v>0</v>
      </c>
      <c r="AQ361" s="147"/>
      <c r="AR361" s="8">
        <f>SelectedInputs!AR53</f>
        <v>0</v>
      </c>
      <c r="AS361" s="8">
        <f>SelectedInputs!AS53</f>
        <v>0</v>
      </c>
      <c r="AT361" s="8">
        <f>SelectedInputs!AT53</f>
        <v>0</v>
      </c>
      <c r="AU361" s="8">
        <f>SelectedInputs!AU53</f>
        <v>0</v>
      </c>
      <c r="AV361" s="8">
        <f>SelectedInputs!AV53</f>
        <v>0</v>
      </c>
    </row>
    <row r="362" spans="1:48" ht="16.8">
      <c r="A362" s="82"/>
      <c r="B362" s="82"/>
      <c r="C362" s="82"/>
      <c r="D362" s="82"/>
      <c r="E362" s="82" t="str">
        <f>SelectedInputs!E54</f>
        <v>Indirects Scaler</v>
      </c>
      <c r="F362" s="82"/>
      <c r="G362" s="2" t="s">
        <v>105</v>
      </c>
      <c r="H362" s="82" t="str">
        <f>SelectedInputs!H54</f>
        <v>ISt</v>
      </c>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2"/>
      <c r="AI362" s="82"/>
      <c r="AJ362" s="82"/>
      <c r="AK362" s="82"/>
      <c r="AL362" s="82"/>
      <c r="AM362" s="82"/>
      <c r="AN362" s="522">
        <f t="shared" si="14"/>
        <v>2</v>
      </c>
      <c r="AO362" s="523">
        <f t="shared" si="15"/>
        <v>1</v>
      </c>
      <c r="AP362" s="352">
        <f t="shared" si="16"/>
        <v>6.8745994558547618</v>
      </c>
      <c r="AQ362" s="147"/>
      <c r="AR362" s="8">
        <f>SelectedInputs!AR54</f>
        <v>-0.39969891679906616</v>
      </c>
      <c r="AS362" s="8">
        <f>SelectedInputs!AS54</f>
        <v>0.65872518731776419</v>
      </c>
      <c r="AT362" s="8">
        <f>SelectedInputs!AT54</f>
        <v>1.7993512796158979</v>
      </c>
      <c r="AU362" s="8">
        <f>SelectedInputs!AU54</f>
        <v>2.4399044600278605</v>
      </c>
      <c r="AV362" s="8">
        <f>SelectedInputs!AV54</f>
        <v>2.376317445692306</v>
      </c>
    </row>
    <row r="363" spans="1:48" ht="16.8">
      <c r="A363" s="82"/>
      <c r="B363" s="82"/>
      <c r="C363" s="82"/>
      <c r="D363" s="82"/>
      <c r="E363" s="82" t="str">
        <f>SelectedInputs!E55</f>
        <v>LineSIGHT Mechanistic Price Control Deliverable (ENWL only)</v>
      </c>
      <c r="F363" s="82"/>
      <c r="G363" s="2" t="s">
        <v>105</v>
      </c>
      <c r="H363" s="82" t="str">
        <f>SelectedInputs!H55</f>
        <v>LMPt</v>
      </c>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2"/>
      <c r="AI363" s="82"/>
      <c r="AJ363" s="82"/>
      <c r="AK363" s="82"/>
      <c r="AL363" s="82"/>
      <c r="AM363" s="82"/>
      <c r="AN363" s="522">
        <f t="shared" si="14"/>
        <v>1</v>
      </c>
      <c r="AO363" s="523">
        <f t="shared" si="15"/>
        <v>1</v>
      </c>
      <c r="AP363" s="352">
        <f t="shared" si="16"/>
        <v>0</v>
      </c>
      <c r="AQ363" s="147"/>
      <c r="AR363" s="8">
        <f>SelectedInputs!AR55</f>
        <v>0</v>
      </c>
      <c r="AS363" s="8">
        <f>SelectedInputs!AS55</f>
        <v>0</v>
      </c>
      <c r="AT363" s="8">
        <f>SelectedInputs!AT55</f>
        <v>0</v>
      </c>
      <c r="AU363" s="8">
        <f>SelectedInputs!AU55</f>
        <v>0</v>
      </c>
      <c r="AV363" s="8">
        <f>SelectedInputs!AV55</f>
        <v>0</v>
      </c>
    </row>
    <row r="364" spans="1:48" ht="16.8">
      <c r="A364" s="82"/>
      <c r="B364" s="82"/>
      <c r="C364" s="82"/>
      <c r="D364" s="82"/>
      <c r="E364" s="82" t="str">
        <f>SelectedInputs!E56</f>
        <v>New Depot (EMID, SWALES, SWEST and WMID only)</v>
      </c>
      <c r="F364" s="82"/>
      <c r="G364" s="2" t="s">
        <v>105</v>
      </c>
      <c r="H364" s="82" t="str">
        <f>SelectedInputs!H56</f>
        <v>NEWDt</v>
      </c>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2"/>
      <c r="AI364" s="82"/>
      <c r="AJ364" s="82"/>
      <c r="AK364" s="82"/>
      <c r="AL364" s="82"/>
      <c r="AM364" s="82"/>
      <c r="AN364" s="522">
        <f t="shared" si="14"/>
        <v>1</v>
      </c>
      <c r="AO364" s="523">
        <f t="shared" si="15"/>
        <v>1</v>
      </c>
      <c r="AP364" s="352">
        <f t="shared" si="16"/>
        <v>2.4500000000000002</v>
      </c>
      <c r="AQ364" s="147"/>
      <c r="AR364" s="8">
        <f>SelectedInputs!AR56</f>
        <v>0.17</v>
      </c>
      <c r="AS364" s="8">
        <f>SelectedInputs!AS56</f>
        <v>0.57999999999999996</v>
      </c>
      <c r="AT364" s="8">
        <f>SelectedInputs!AT56</f>
        <v>1.5</v>
      </c>
      <c r="AU364" s="8">
        <f>SelectedInputs!AU56</f>
        <v>0.2</v>
      </c>
      <c r="AV364" s="8">
        <f>SelectedInputs!AV56</f>
        <v>0</v>
      </c>
    </row>
    <row r="365" spans="1:48" ht="16.8">
      <c r="A365" s="82"/>
      <c r="B365" s="82"/>
      <c r="C365" s="82"/>
      <c r="D365" s="82"/>
      <c r="E365" s="82" t="str">
        <f>SelectedInputs!E57</f>
        <v>New Control Room (SSES and SSEH only)</v>
      </c>
      <c r="F365" s="82"/>
      <c r="G365" s="2" t="s">
        <v>105</v>
      </c>
      <c r="H365" s="82" t="str">
        <f>SelectedInputs!H57</f>
        <v>CTRLt</v>
      </c>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2"/>
      <c r="AI365" s="82"/>
      <c r="AJ365" s="82"/>
      <c r="AK365" s="82"/>
      <c r="AL365" s="82"/>
      <c r="AM365" s="82"/>
      <c r="AN365" s="522">
        <f t="shared" si="14"/>
        <v>1</v>
      </c>
      <c r="AO365" s="523">
        <f t="shared" si="15"/>
        <v>1</v>
      </c>
      <c r="AP365" s="352">
        <f t="shared" si="16"/>
        <v>0</v>
      </c>
      <c r="AQ365" s="147"/>
      <c r="AR365" s="8">
        <f>SelectedInputs!AR57</f>
        <v>0</v>
      </c>
      <c r="AS365" s="8">
        <f>SelectedInputs!AS57</f>
        <v>0</v>
      </c>
      <c r="AT365" s="8">
        <f>SelectedInputs!AT57</f>
        <v>0</v>
      </c>
      <c r="AU365" s="8">
        <f>SelectedInputs!AU57</f>
        <v>0</v>
      </c>
      <c r="AV365" s="8">
        <f>SelectedInputs!AV57</f>
        <v>0</v>
      </c>
    </row>
    <row r="366" spans="1:48" ht="16.8">
      <c r="A366" s="82"/>
      <c r="B366" s="82"/>
      <c r="C366" s="82"/>
      <c r="D366" s="82"/>
      <c r="E366" s="82" t="str">
        <f>SelectedInputs!E58</f>
        <v>Storm Arwen Re-opener</v>
      </c>
      <c r="F366" s="82"/>
      <c r="G366" s="2" t="s">
        <v>105</v>
      </c>
      <c r="H366" s="82" t="str">
        <f>SelectedInputs!H58</f>
        <v>SARt</v>
      </c>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2"/>
      <c r="AI366" s="82"/>
      <c r="AJ366" s="82"/>
      <c r="AK366" s="82"/>
      <c r="AL366" s="82"/>
      <c r="AM366" s="82"/>
      <c r="AN366" s="522">
        <f t="shared" si="14"/>
        <v>2</v>
      </c>
      <c r="AO366" s="523">
        <f t="shared" si="15"/>
        <v>1</v>
      </c>
      <c r="AP366" s="352">
        <f t="shared" si="16"/>
        <v>0</v>
      </c>
      <c r="AQ366" s="147"/>
      <c r="AR366" s="8">
        <f>SelectedInputs!AR58</f>
        <v>0</v>
      </c>
      <c r="AS366" s="8">
        <f>SelectedInputs!AS58</f>
        <v>0</v>
      </c>
      <c r="AT366" s="8">
        <f>SelectedInputs!AT58</f>
        <v>0</v>
      </c>
      <c r="AU366" s="8">
        <f>SelectedInputs!AU58</f>
        <v>0</v>
      </c>
      <c r="AV366" s="8">
        <f>SelectedInputs!AV58</f>
        <v>0</v>
      </c>
    </row>
    <row r="367" spans="1:48" ht="16.8">
      <c r="A367" s="82"/>
      <c r="B367" s="82"/>
      <c r="C367" s="82"/>
      <c r="D367" s="82"/>
      <c r="E367" s="82" t="str">
        <f>SelectedInputs!E59</f>
        <v>High Value Projects Re-opener</v>
      </c>
      <c r="F367" s="82"/>
      <c r="G367" s="2" t="s">
        <v>105</v>
      </c>
      <c r="H367" s="82" t="str">
        <f>SelectedInputs!H59</f>
        <v>HVPt</v>
      </c>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2"/>
      <c r="AI367" s="82"/>
      <c r="AJ367" s="82"/>
      <c r="AK367" s="82"/>
      <c r="AL367" s="82"/>
      <c r="AM367" s="82"/>
      <c r="AN367" s="522">
        <f t="shared" si="14"/>
        <v>2</v>
      </c>
      <c r="AO367" s="523">
        <f t="shared" si="15"/>
        <v>1</v>
      </c>
      <c r="AP367" s="352">
        <f t="shared" si="16"/>
        <v>0</v>
      </c>
      <c r="AQ367" s="147"/>
      <c r="AR367" s="8">
        <f>SelectedInputs!AR59</f>
        <v>0</v>
      </c>
      <c r="AS367" s="8">
        <f>SelectedInputs!AS59</f>
        <v>0</v>
      </c>
      <c r="AT367" s="8">
        <f>SelectedInputs!AT59</f>
        <v>0</v>
      </c>
      <c r="AU367" s="8">
        <f>SelectedInputs!AU59</f>
        <v>0</v>
      </c>
      <c r="AV367" s="8">
        <f>SelectedInputs!AV59</f>
        <v>0</v>
      </c>
    </row>
    <row r="368" spans="1:48" ht="16.8">
      <c r="A368" s="82"/>
      <c r="B368" s="82"/>
      <c r="C368" s="82"/>
      <c r="D368" s="82"/>
      <c r="E368" s="82" t="str">
        <f>SelectedInputs!E60</f>
        <v>Strategic Investment</v>
      </c>
      <c r="F368" s="82"/>
      <c r="G368" s="2" t="s">
        <v>105</v>
      </c>
      <c r="H368" s="82" t="str">
        <f>SelectedInputs!H60</f>
        <v>SINVt</v>
      </c>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2"/>
      <c r="AI368" s="82"/>
      <c r="AJ368" s="82"/>
      <c r="AK368" s="82"/>
      <c r="AL368" s="82"/>
      <c r="AM368" s="82"/>
      <c r="AN368" s="522">
        <f t="shared" si="14"/>
        <v>2</v>
      </c>
      <c r="AO368" s="523">
        <f t="shared" si="15"/>
        <v>1</v>
      </c>
      <c r="AP368" s="352">
        <f t="shared" si="16"/>
        <v>0</v>
      </c>
      <c r="AQ368" s="147"/>
      <c r="AR368" s="8">
        <f>SelectedInputs!AR60</f>
        <v>0</v>
      </c>
      <c r="AS368" s="8">
        <f>SelectedInputs!AS60</f>
        <v>0</v>
      </c>
      <c r="AT368" s="8">
        <f>SelectedInputs!AT60</f>
        <v>0</v>
      </c>
      <c r="AU368" s="8">
        <f>SelectedInputs!AU60</f>
        <v>0</v>
      </c>
      <c r="AV368" s="8">
        <f>SelectedInputs!AV60</f>
        <v>0</v>
      </c>
    </row>
    <row r="369" spans="1:48" ht="16.8">
      <c r="A369" s="82"/>
      <c r="B369" s="82"/>
      <c r="C369" s="82"/>
      <c r="D369" s="82"/>
      <c r="E369" s="82" t="str">
        <f>SelectedInputs!E61</f>
        <v>Carry-over Green Recovery Scheme</v>
      </c>
      <c r="F369" s="82"/>
      <c r="G369" s="2" t="s">
        <v>105</v>
      </c>
      <c r="H369" s="82" t="str">
        <f>SelectedInputs!H61</f>
        <v>CGRSt</v>
      </c>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2"/>
      <c r="AI369" s="82"/>
      <c r="AJ369" s="82"/>
      <c r="AK369" s="82"/>
      <c r="AL369" s="82"/>
      <c r="AM369" s="82"/>
      <c r="AN369" s="522">
        <f t="shared" si="14"/>
        <v>2</v>
      </c>
      <c r="AO369" s="523">
        <f t="shared" si="15"/>
        <v>1</v>
      </c>
      <c r="AP369" s="352">
        <f t="shared" si="16"/>
        <v>0</v>
      </c>
      <c r="AQ369" s="147"/>
      <c r="AR369" s="8">
        <f>SelectedInputs!AR61</f>
        <v>0</v>
      </c>
      <c r="AS369" s="8">
        <f>SelectedInputs!AS61</f>
        <v>0</v>
      </c>
      <c r="AT369" s="8">
        <f>SelectedInputs!AT61</f>
        <v>0</v>
      </c>
      <c r="AU369" s="8">
        <f>SelectedInputs!AU61</f>
        <v>0</v>
      </c>
      <c r="AV369" s="8">
        <f>SelectedInputs!AV61</f>
        <v>0</v>
      </c>
    </row>
    <row r="370" spans="1:48" ht="16.8">
      <c r="A370" s="82"/>
      <c r="B370" s="82"/>
      <c r="C370" s="82"/>
      <c r="D370" s="82"/>
      <c r="E370" s="82" t="str">
        <f>SelectedInputs!E62</f>
        <v>1-in-20 Severe Weather Event</v>
      </c>
      <c r="F370" s="82"/>
      <c r="G370" s="2" t="s">
        <v>105</v>
      </c>
      <c r="H370" s="82" t="str">
        <f>SelectedInputs!H62</f>
        <v>OTSWt</v>
      </c>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2"/>
      <c r="AI370" s="82"/>
      <c r="AJ370" s="82"/>
      <c r="AK370" s="82"/>
      <c r="AL370" s="82"/>
      <c r="AM370" s="82"/>
      <c r="AN370" s="522">
        <f t="shared" si="14"/>
        <v>2</v>
      </c>
      <c r="AO370" s="523">
        <f t="shared" si="15"/>
        <v>1</v>
      </c>
      <c r="AP370" s="352">
        <f t="shared" si="16"/>
        <v>0</v>
      </c>
      <c r="AQ370" s="147"/>
      <c r="AR370" s="8">
        <f>SelectedInputs!AR62</f>
        <v>0</v>
      </c>
      <c r="AS370" s="8">
        <f>SelectedInputs!AS62</f>
        <v>0</v>
      </c>
      <c r="AT370" s="8">
        <f>SelectedInputs!AT62</f>
        <v>0</v>
      </c>
      <c r="AU370" s="8">
        <f>SelectedInputs!AU62</f>
        <v>0</v>
      </c>
      <c r="AV370" s="8">
        <f>SelectedInputs!AV62</f>
        <v>0</v>
      </c>
    </row>
    <row r="371" spans="1:48" ht="16.8">
      <c r="A371" s="82"/>
      <c r="B371" s="82"/>
      <c r="C371" s="82"/>
      <c r="D371" s="82"/>
      <c r="E371" s="82" t="str">
        <f>SelectedInputs!E63</f>
        <v>Net to Gross Load Related Expenditure</v>
      </c>
      <c r="F371" s="82"/>
      <c r="G371" s="2" t="s">
        <v>105</v>
      </c>
      <c r="H371" s="82" t="str">
        <f>SelectedInputs!H63</f>
        <v>NGLREt</v>
      </c>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2"/>
      <c r="AI371" s="82"/>
      <c r="AJ371" s="82"/>
      <c r="AK371" s="82"/>
      <c r="AL371" s="82"/>
      <c r="AM371" s="82"/>
      <c r="AN371" s="522">
        <f t="shared" si="14"/>
        <v>2</v>
      </c>
      <c r="AO371" s="523">
        <f t="shared" si="15"/>
        <v>1</v>
      </c>
      <c r="AP371" s="352">
        <f t="shared" si="16"/>
        <v>0</v>
      </c>
      <c r="AQ371" s="147"/>
      <c r="AR371" s="8">
        <f>SelectedInputs!AR63</f>
        <v>0</v>
      </c>
      <c r="AS371" s="8">
        <f>SelectedInputs!AS63</f>
        <v>0</v>
      </c>
      <c r="AT371" s="8">
        <f>SelectedInputs!AT63</f>
        <v>0</v>
      </c>
      <c r="AU371" s="8">
        <f>SelectedInputs!AU63</f>
        <v>0</v>
      </c>
      <c r="AV371" s="8">
        <f>SelectedInputs!AV63</f>
        <v>0</v>
      </c>
    </row>
    <row r="372" spans="1:48" ht="16.8">
      <c r="A372" s="82"/>
      <c r="B372" s="82"/>
      <c r="C372" s="82"/>
      <c r="D372" s="82"/>
      <c r="E372" s="82">
        <f>SelectedInputs!E64</f>
        <v>0</v>
      </c>
      <c r="F372" s="82"/>
      <c r="G372" s="2" t="s">
        <v>105</v>
      </c>
      <c r="H372" s="82">
        <f>SelectedInputs!H64</f>
        <v>0</v>
      </c>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2"/>
      <c r="AI372" s="82"/>
      <c r="AJ372" s="82"/>
      <c r="AK372" s="82"/>
      <c r="AL372" s="82"/>
      <c r="AM372" s="82"/>
      <c r="AN372" s="522">
        <f t="shared" si="14"/>
        <v>0</v>
      </c>
      <c r="AO372" s="523">
        <f t="shared" si="15"/>
        <v>0</v>
      </c>
      <c r="AP372" s="352">
        <f t="shared" si="16"/>
        <v>0</v>
      </c>
      <c r="AQ372" s="147"/>
      <c r="AR372" s="8">
        <f>SelectedInputs!AR64</f>
        <v>0</v>
      </c>
      <c r="AS372" s="8">
        <f>SelectedInputs!AS64</f>
        <v>0</v>
      </c>
      <c r="AT372" s="8">
        <f>SelectedInputs!AT64</f>
        <v>0</v>
      </c>
      <c r="AU372" s="8">
        <f>SelectedInputs!AU64</f>
        <v>0</v>
      </c>
      <c r="AV372" s="8">
        <f>SelectedInputs!AV64</f>
        <v>0</v>
      </c>
    </row>
    <row r="373" spans="1:48" ht="16.8">
      <c r="A373" s="82"/>
      <c r="B373" s="82"/>
      <c r="C373" s="82"/>
      <c r="D373" s="82"/>
      <c r="E373" s="82">
        <f>SelectedInputs!E65</f>
        <v>0</v>
      </c>
      <c r="F373" s="82"/>
      <c r="G373" s="2" t="s">
        <v>105</v>
      </c>
      <c r="H373" s="82">
        <f>SelectedInputs!H65</f>
        <v>0</v>
      </c>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2"/>
      <c r="AI373" s="82"/>
      <c r="AJ373" s="82"/>
      <c r="AK373" s="82"/>
      <c r="AL373" s="82"/>
      <c r="AM373" s="82"/>
      <c r="AN373" s="522">
        <f t="shared" si="14"/>
        <v>0</v>
      </c>
      <c r="AO373" s="523">
        <f t="shared" si="15"/>
        <v>0</v>
      </c>
      <c r="AP373" s="352">
        <f t="shared" si="16"/>
        <v>0</v>
      </c>
      <c r="AQ373" s="147"/>
      <c r="AR373" s="8">
        <f>SelectedInputs!AR65</f>
        <v>0</v>
      </c>
      <c r="AS373" s="8">
        <f>SelectedInputs!AS65</f>
        <v>0</v>
      </c>
      <c r="AT373" s="8">
        <f>SelectedInputs!AT65</f>
        <v>0</v>
      </c>
      <c r="AU373" s="8">
        <f>SelectedInputs!AU65</f>
        <v>0</v>
      </c>
      <c r="AV373" s="8">
        <f>SelectedInputs!AV65</f>
        <v>0</v>
      </c>
    </row>
    <row r="374" spans="1:48" ht="16.8">
      <c r="A374" s="82"/>
      <c r="B374" s="82"/>
      <c r="C374" s="82"/>
      <c r="D374" s="82"/>
      <c r="E374" s="82">
        <f>SelectedInputs!E66</f>
        <v>0</v>
      </c>
      <c r="F374" s="82"/>
      <c r="G374" s="2" t="s">
        <v>105</v>
      </c>
      <c r="H374" s="82">
        <f>SelectedInputs!H66</f>
        <v>0</v>
      </c>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2"/>
      <c r="AI374" s="82"/>
      <c r="AJ374" s="82"/>
      <c r="AK374" s="82"/>
      <c r="AL374" s="82"/>
      <c r="AM374" s="82"/>
      <c r="AN374" s="522">
        <f t="shared" si="14"/>
        <v>0</v>
      </c>
      <c r="AO374" s="523">
        <f t="shared" si="15"/>
        <v>0</v>
      </c>
      <c r="AP374" s="352">
        <f t="shared" si="16"/>
        <v>0</v>
      </c>
      <c r="AQ374" s="147"/>
      <c r="AR374" s="8">
        <f>SelectedInputs!AR66</f>
        <v>0</v>
      </c>
      <c r="AS374" s="8">
        <f>SelectedInputs!AS66</f>
        <v>0</v>
      </c>
      <c r="AT374" s="8">
        <f>SelectedInputs!AT66</f>
        <v>0</v>
      </c>
      <c r="AU374" s="8">
        <f>SelectedInputs!AU66</f>
        <v>0</v>
      </c>
      <c r="AV374" s="8">
        <f>SelectedInputs!AV66</f>
        <v>0</v>
      </c>
    </row>
    <row r="375" spans="1:48" ht="16.8">
      <c r="A375" s="82"/>
      <c r="B375" s="82"/>
      <c r="C375" s="82"/>
      <c r="D375" s="82"/>
      <c r="E375" s="82">
        <f>SelectedInputs!E67</f>
        <v>0</v>
      </c>
      <c r="F375" s="82"/>
      <c r="G375" s="2" t="s">
        <v>105</v>
      </c>
      <c r="H375" s="82">
        <f>SelectedInputs!H67</f>
        <v>0</v>
      </c>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2"/>
      <c r="AI375" s="82"/>
      <c r="AJ375" s="82"/>
      <c r="AK375" s="82"/>
      <c r="AL375" s="82"/>
      <c r="AM375" s="82"/>
      <c r="AN375" s="522">
        <f t="shared" si="14"/>
        <v>0</v>
      </c>
      <c r="AO375" s="523">
        <f t="shared" si="15"/>
        <v>0</v>
      </c>
      <c r="AP375" s="352">
        <f t="shared" si="16"/>
        <v>0</v>
      </c>
      <c r="AQ375" s="147"/>
      <c r="AR375" s="8">
        <f>SelectedInputs!AR67</f>
        <v>0</v>
      </c>
      <c r="AS375" s="8">
        <f>SelectedInputs!AS67</f>
        <v>0</v>
      </c>
      <c r="AT375" s="8">
        <f>SelectedInputs!AT67</f>
        <v>0</v>
      </c>
      <c r="AU375" s="8">
        <f>SelectedInputs!AU67</f>
        <v>0</v>
      </c>
      <c r="AV375" s="8">
        <f>SelectedInputs!AV67</f>
        <v>0</v>
      </c>
    </row>
    <row r="376" spans="1:48" ht="16.8">
      <c r="A376" s="82"/>
      <c r="B376" s="82"/>
      <c r="C376" s="82"/>
      <c r="D376" s="82"/>
      <c r="E376" s="82">
        <f>SelectedInputs!E68</f>
        <v>0</v>
      </c>
      <c r="F376" s="82"/>
      <c r="G376" s="2" t="s">
        <v>105</v>
      </c>
      <c r="H376" s="82">
        <f>SelectedInputs!H68</f>
        <v>0</v>
      </c>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2"/>
      <c r="AI376" s="82"/>
      <c r="AJ376" s="82"/>
      <c r="AK376" s="82"/>
      <c r="AL376" s="82"/>
      <c r="AM376" s="82"/>
      <c r="AN376" s="522">
        <f t="shared" si="14"/>
        <v>0</v>
      </c>
      <c r="AO376" s="523">
        <f t="shared" si="15"/>
        <v>0</v>
      </c>
      <c r="AP376" s="352">
        <f t="shared" si="16"/>
        <v>0</v>
      </c>
      <c r="AQ376" s="147"/>
      <c r="AR376" s="8">
        <f>SelectedInputs!AR68</f>
        <v>0</v>
      </c>
      <c r="AS376" s="8">
        <f>SelectedInputs!AS68</f>
        <v>0</v>
      </c>
      <c r="AT376" s="8">
        <f>SelectedInputs!AT68</f>
        <v>0</v>
      </c>
      <c r="AU376" s="8">
        <f>SelectedInputs!AU68</f>
        <v>0</v>
      </c>
      <c r="AV376" s="8">
        <f>SelectedInputs!AV68</f>
        <v>0</v>
      </c>
    </row>
    <row r="377" spans="1:48" ht="16.8">
      <c r="A377" s="82"/>
      <c r="B377" s="82"/>
      <c r="C377" s="82"/>
      <c r="D377" s="82"/>
      <c r="E377" s="82">
        <f>SelectedInputs!E69</f>
        <v>0</v>
      </c>
      <c r="F377" s="82"/>
      <c r="G377" s="2" t="s">
        <v>105</v>
      </c>
      <c r="H377" s="82">
        <f>SelectedInputs!H69</f>
        <v>0</v>
      </c>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2"/>
      <c r="AI377" s="82"/>
      <c r="AJ377" s="82"/>
      <c r="AK377" s="82"/>
      <c r="AL377" s="82"/>
      <c r="AM377" s="82"/>
      <c r="AN377" s="522">
        <f t="shared" si="14"/>
        <v>0</v>
      </c>
      <c r="AO377" s="523">
        <f t="shared" si="15"/>
        <v>0</v>
      </c>
      <c r="AP377" s="352">
        <f t="shared" si="16"/>
        <v>0</v>
      </c>
      <c r="AQ377" s="147"/>
      <c r="AR377" s="8">
        <f>SelectedInputs!AR69</f>
        <v>0</v>
      </c>
      <c r="AS377" s="8">
        <f>SelectedInputs!AS69</f>
        <v>0</v>
      </c>
      <c r="AT377" s="8">
        <f>SelectedInputs!AT69</f>
        <v>0</v>
      </c>
      <c r="AU377" s="8">
        <f>SelectedInputs!AU69</f>
        <v>0</v>
      </c>
      <c r="AV377" s="8">
        <f>SelectedInputs!AV69</f>
        <v>0</v>
      </c>
    </row>
    <row r="378" spans="1:48" ht="16.8">
      <c r="A378" s="82"/>
      <c r="B378" s="82"/>
      <c r="C378" s="82"/>
      <c r="D378" s="82"/>
      <c r="E378" s="82">
        <f>SelectedInputs!E70</f>
        <v>0</v>
      </c>
      <c r="F378" s="82"/>
      <c r="G378" s="2" t="s">
        <v>105</v>
      </c>
      <c r="H378" s="82">
        <f>SelectedInputs!H70</f>
        <v>0</v>
      </c>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2"/>
      <c r="AI378" s="82"/>
      <c r="AJ378" s="82"/>
      <c r="AK378" s="82"/>
      <c r="AL378" s="82"/>
      <c r="AM378" s="82"/>
      <c r="AN378" s="522">
        <f t="shared" si="14"/>
        <v>0</v>
      </c>
      <c r="AO378" s="523">
        <f t="shared" si="15"/>
        <v>0</v>
      </c>
      <c r="AP378" s="352">
        <f t="shared" si="16"/>
        <v>0</v>
      </c>
      <c r="AQ378" s="147"/>
      <c r="AR378" s="8">
        <f>SelectedInputs!AR70</f>
        <v>0</v>
      </c>
      <c r="AS378" s="8">
        <f>SelectedInputs!AS70</f>
        <v>0</v>
      </c>
      <c r="AT378" s="8">
        <f>SelectedInputs!AT70</f>
        <v>0</v>
      </c>
      <c r="AU378" s="8">
        <f>SelectedInputs!AU70</f>
        <v>0</v>
      </c>
      <c r="AV378" s="8">
        <f>SelectedInputs!AV70</f>
        <v>0</v>
      </c>
    </row>
    <row r="379" spans="1:48" ht="16.8">
      <c r="A379" s="82"/>
      <c r="B379" s="82"/>
      <c r="C379" s="82"/>
      <c r="D379" s="82"/>
      <c r="E379" s="82">
        <f>SelectedInputs!E71</f>
        <v>0</v>
      </c>
      <c r="F379" s="82"/>
      <c r="G379" s="2" t="s">
        <v>105</v>
      </c>
      <c r="H379" s="82">
        <f>SelectedInputs!H71</f>
        <v>0</v>
      </c>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2"/>
      <c r="AI379" s="82"/>
      <c r="AJ379" s="82"/>
      <c r="AK379" s="82"/>
      <c r="AL379" s="82"/>
      <c r="AM379" s="82"/>
      <c r="AN379" s="522">
        <f t="shared" si="14"/>
        <v>0</v>
      </c>
      <c r="AO379" s="523">
        <f t="shared" si="15"/>
        <v>0</v>
      </c>
      <c r="AP379" s="352">
        <f t="shared" si="16"/>
        <v>0</v>
      </c>
      <c r="AQ379" s="147"/>
      <c r="AR379" s="8">
        <f>SelectedInputs!AR71</f>
        <v>0</v>
      </c>
      <c r="AS379" s="8">
        <f>SelectedInputs!AS71</f>
        <v>0</v>
      </c>
      <c r="AT379" s="8">
        <f>SelectedInputs!AT71</f>
        <v>0</v>
      </c>
      <c r="AU379" s="8">
        <f>SelectedInputs!AU71</f>
        <v>0</v>
      </c>
      <c r="AV379" s="8">
        <f>SelectedInputs!AV71</f>
        <v>0</v>
      </c>
    </row>
    <row r="380" spans="1:48" ht="16.8">
      <c r="A380" s="82"/>
      <c r="B380" s="82"/>
      <c r="C380" s="82"/>
      <c r="D380" s="82"/>
      <c r="E380" s="82" t="s">
        <v>644</v>
      </c>
      <c r="F380" s="82"/>
      <c r="G380" s="2" t="s">
        <v>105</v>
      </c>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2"/>
      <c r="AI380" s="82"/>
      <c r="AJ380" s="82"/>
      <c r="AK380" s="82"/>
      <c r="AL380" s="82"/>
      <c r="AM380" s="82"/>
      <c r="AN380" s="82"/>
      <c r="AO380" s="82"/>
      <c r="AP380" s="82"/>
      <c r="AQ380" s="147"/>
      <c r="AR380" s="431">
        <f>SUM(AR332:AR379)</f>
        <v>29.538220687754393</v>
      </c>
      <c r="AS380" s="431">
        <f>SUM(AS332:AS379)</f>
        <v>39.632159145155804</v>
      </c>
      <c r="AT380" s="431">
        <f>SUM(AT332:AT379)</f>
        <v>58.160424233260841</v>
      </c>
      <c r="AU380" s="431">
        <f>SUM(AU332:AU379)</f>
        <v>53.610725649590563</v>
      </c>
      <c r="AV380" s="431">
        <f>SUM(AV332:AV379)</f>
        <v>54.403507678699</v>
      </c>
    </row>
    <row r="381" spans="1:48" ht="16.8">
      <c r="A381" s="82"/>
      <c r="B381" s="82"/>
      <c r="C381" s="82"/>
      <c r="D381" s="82"/>
      <c r="E381" s="182" t="s">
        <v>21</v>
      </c>
      <c r="F381" s="268"/>
      <c r="G381" s="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2"/>
      <c r="AI381" s="82"/>
      <c r="AJ381" s="335"/>
      <c r="AK381" s="335"/>
      <c r="AL381" s="335"/>
      <c r="AM381" s="335"/>
      <c r="AN381" s="335"/>
      <c r="AO381" s="335"/>
      <c r="AP381" s="335">
        <f>IF(SUMPRODUCT(AO332:AO379,AP332:AP379)=SUM(AP332:AP379),0,1)</f>
        <v>0</v>
      </c>
      <c r="AQ381" s="336"/>
      <c r="AR381" s="335"/>
      <c r="AS381" s="335"/>
      <c r="AT381" s="335"/>
      <c r="AU381" s="335"/>
      <c r="AV381" s="335"/>
    </row>
    <row r="382" spans="1:48" ht="16.8">
      <c r="A382" s="82"/>
      <c r="B382" s="82"/>
      <c r="C382" s="83"/>
      <c r="D382" s="83"/>
      <c r="E382" s="83"/>
      <c r="F382" s="83"/>
      <c r="G382" s="83"/>
      <c r="H382" s="83"/>
      <c r="I382" s="83"/>
      <c r="J382" s="83"/>
      <c r="K382" s="83"/>
      <c r="L382" s="83"/>
      <c r="M382" s="83"/>
      <c r="N382" s="83"/>
      <c r="O382" s="83"/>
      <c r="P382" s="83"/>
      <c r="Q382" s="83"/>
      <c r="R382" s="83"/>
      <c r="S382" s="83"/>
      <c r="T382" s="83"/>
      <c r="U382" s="83"/>
      <c r="V382" s="83"/>
      <c r="W382" s="83"/>
      <c r="X382" s="83"/>
      <c r="Y382" s="83"/>
      <c r="Z382" s="83"/>
      <c r="AA382" s="83"/>
      <c r="AB382" s="83"/>
      <c r="AC382" s="83"/>
      <c r="AD382" s="83"/>
      <c r="AE382" s="83"/>
      <c r="AF382" s="83"/>
      <c r="AG382" s="83"/>
      <c r="AH382" s="83"/>
      <c r="AI382" s="83"/>
      <c r="AJ382" s="83"/>
      <c r="AK382" s="83"/>
      <c r="AL382" s="83"/>
      <c r="AM382" s="83"/>
      <c r="AN382" s="83"/>
      <c r="AO382" s="83"/>
      <c r="AP382" s="83"/>
      <c r="AQ382" s="269"/>
      <c r="AR382" s="83"/>
      <c r="AS382" s="83"/>
      <c r="AT382" s="83"/>
      <c r="AU382" s="83"/>
      <c r="AV382" s="83"/>
    </row>
    <row r="383" spans="1:48" ht="16.8">
      <c r="A383" s="82"/>
      <c r="B383" s="82"/>
      <c r="C383" s="194"/>
      <c r="D383" s="28" t="s">
        <v>645</v>
      </c>
      <c r="E383" s="28"/>
      <c r="F383" s="28"/>
      <c r="G383" s="28"/>
      <c r="H383" s="28"/>
      <c r="I383" s="28"/>
      <c r="J383" s="28"/>
      <c r="K383" s="28"/>
      <c r="L383" s="28"/>
      <c r="M383" s="28"/>
      <c r="N383" s="28"/>
      <c r="O383" s="28"/>
      <c r="P383" s="28"/>
      <c r="Q383" s="28"/>
      <c r="R383" s="28"/>
      <c r="S383" s="28"/>
      <c r="T383" s="28"/>
      <c r="U383" s="28"/>
      <c r="V383" s="28"/>
      <c r="W383" s="28"/>
      <c r="X383" s="28"/>
      <c r="Y383" s="28"/>
      <c r="Z383" s="28"/>
      <c r="AA383" s="28"/>
      <c r="AB383" s="28"/>
      <c r="AC383" s="28"/>
      <c r="AD383" s="28"/>
      <c r="AE383" s="28"/>
      <c r="AF383" s="28"/>
      <c r="AG383" s="28"/>
      <c r="AH383" s="28"/>
      <c r="AI383" s="28"/>
      <c r="AJ383" s="28"/>
      <c r="AK383" s="28"/>
      <c r="AL383" s="28"/>
      <c r="AM383" s="28"/>
      <c r="AN383" s="28"/>
      <c r="AO383" s="28"/>
      <c r="AP383" s="28"/>
      <c r="AQ383" s="29"/>
      <c r="AR383" s="28"/>
      <c r="AS383" s="28"/>
      <c r="AT383" s="28"/>
      <c r="AU383" s="28"/>
      <c r="AV383" s="28"/>
    </row>
    <row r="384" spans="1:48" ht="67.2">
      <c r="A384" s="82"/>
      <c r="B384" s="82"/>
      <c r="C384" s="82"/>
      <c r="D384" s="82"/>
      <c r="E384" s="82"/>
      <c r="F384" s="268"/>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2"/>
      <c r="AI384" s="82"/>
      <c r="AJ384" s="205" t="s">
        <v>646</v>
      </c>
      <c r="AK384" s="205"/>
      <c r="AL384" s="205" t="s">
        <v>647</v>
      </c>
      <c r="AM384" s="205" t="s">
        <v>648</v>
      </c>
      <c r="AO384" s="205" t="s">
        <v>633</v>
      </c>
      <c r="AP384" s="205" t="s">
        <v>634</v>
      </c>
      <c r="AQ384" s="205" t="s">
        <v>635</v>
      </c>
      <c r="AR384" s="205" t="s">
        <v>636</v>
      </c>
      <c r="AS384" s="205" t="s">
        <v>637</v>
      </c>
      <c r="AT384" s="205" t="s">
        <v>638</v>
      </c>
      <c r="AU384" s="205" t="s">
        <v>639</v>
      </c>
    </row>
    <row r="385" spans="1:48" ht="16.8">
      <c r="A385" s="82"/>
      <c r="B385" s="82"/>
      <c r="C385" s="82"/>
      <c r="D385" s="82"/>
      <c r="E385" s="82" t="str">
        <f t="shared" ref="E385:E432" si="17">E332</f>
        <v>RPEs (bucket 1 allowances)</v>
      </c>
      <c r="F385" s="268"/>
      <c r="G385" s="82" t="s">
        <v>209</v>
      </c>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2"/>
      <c r="AI385" s="82"/>
      <c r="AJ385" s="353" t="str">
        <f>SelectedInputs!AJ74</f>
        <v>Other</v>
      </c>
      <c r="AK385" s="353"/>
      <c r="AL385" s="353">
        <f>SelectedInputs!AL74</f>
        <v>0</v>
      </c>
      <c r="AM385" s="353">
        <f>SelectedInputs!AM74</f>
        <v>1</v>
      </c>
      <c r="AN385" s="515"/>
      <c r="AO385" s="287">
        <f>SelectedInputs!AO74</f>
        <v>0.13076711877436714</v>
      </c>
      <c r="AP385" s="287">
        <f>SelectedInputs!AP74</f>
        <v>0.29022019658448189</v>
      </c>
      <c r="AQ385" s="287">
        <f>SelectedInputs!AQ74</f>
        <v>0.10444236999615615</v>
      </c>
      <c r="AR385" s="287">
        <f>SelectedInputs!AR74</f>
        <v>6.7431772005930479E-2</v>
      </c>
      <c r="AS385" s="287">
        <f>SelectedInputs!AS74</f>
        <v>5.3308439953874034E-2</v>
      </c>
      <c r="AT385" s="287">
        <f>SelectedInputs!AT74</f>
        <v>5.9315798143978908E-2</v>
      </c>
      <c r="AU385" s="287">
        <f>SelectedInputs!AU74</f>
        <v>0.29451430454121136</v>
      </c>
      <c r="AV385" s="521"/>
    </row>
    <row r="386" spans="1:48" ht="16.8">
      <c r="A386" s="82"/>
      <c r="B386" s="82"/>
      <c r="C386" s="82"/>
      <c r="D386" s="82"/>
      <c r="E386" s="82" t="str">
        <f t="shared" si="17"/>
        <v>RPEs (bucket 2 allowances)</v>
      </c>
      <c r="F386" s="268"/>
      <c r="G386" s="82" t="s">
        <v>209</v>
      </c>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2"/>
      <c r="AI386" s="82"/>
      <c r="AJ386" s="353" t="str">
        <f>SelectedInputs!AJ75</f>
        <v>Other</v>
      </c>
      <c r="AK386" s="353"/>
      <c r="AL386" s="353">
        <f>SelectedInputs!AL75</f>
        <v>0</v>
      </c>
      <c r="AM386" s="353">
        <f>SelectedInputs!AM75</f>
        <v>2</v>
      </c>
      <c r="AN386" s="515"/>
      <c r="AO386" s="287">
        <f>SelectedInputs!AO75</f>
        <v>0.914089250427635</v>
      </c>
      <c r="AP386" s="287">
        <f>SelectedInputs!AP75</f>
        <v>8.5910749572364845E-2</v>
      </c>
      <c r="AQ386" s="287">
        <f>SelectedInputs!AQ75</f>
        <v>0</v>
      </c>
      <c r="AR386" s="287">
        <f>SelectedInputs!AR75</f>
        <v>0</v>
      </c>
      <c r="AS386" s="287">
        <f>SelectedInputs!AS75</f>
        <v>0</v>
      </c>
      <c r="AT386" s="287">
        <f>SelectedInputs!AT75</f>
        <v>0</v>
      </c>
      <c r="AU386" s="287">
        <f>SelectedInputs!AU75</f>
        <v>0</v>
      </c>
      <c r="AV386" s="521"/>
    </row>
    <row r="387" spans="1:48" ht="16.8">
      <c r="A387" s="82"/>
      <c r="B387" s="82"/>
      <c r="C387" s="82"/>
      <c r="D387" s="82"/>
      <c r="E387" s="82" t="str">
        <f t="shared" si="17"/>
        <v>Physical Security Re-opener</v>
      </c>
      <c r="F387" s="268"/>
      <c r="G387" s="82" t="s">
        <v>209</v>
      </c>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2"/>
      <c r="AI387" s="82"/>
      <c r="AJ387" s="353" t="str">
        <f>SelectedInputs!AJ76</f>
        <v>Re-opener</v>
      </c>
      <c r="AK387" s="353"/>
      <c r="AL387" s="353" t="str">
        <f>SelectedInputs!AL76</f>
        <v>RPEs Don't Apply</v>
      </c>
      <c r="AM387" s="353">
        <f>SelectedInputs!AM76</f>
        <v>2</v>
      </c>
      <c r="AN387" s="515"/>
      <c r="AO387" s="287">
        <f>SelectedInputs!AO76</f>
        <v>0</v>
      </c>
      <c r="AP387" s="287">
        <f>SelectedInputs!AP76</f>
        <v>1</v>
      </c>
      <c r="AQ387" s="287">
        <f>SelectedInputs!AQ76</f>
        <v>0</v>
      </c>
      <c r="AR387" s="287">
        <f>SelectedInputs!AR76</f>
        <v>0</v>
      </c>
      <c r="AS387" s="287">
        <f>SelectedInputs!AS76</f>
        <v>0</v>
      </c>
      <c r="AT387" s="287">
        <f>SelectedInputs!AT76</f>
        <v>0</v>
      </c>
      <c r="AU387" s="287">
        <f>SelectedInputs!AU76</f>
        <v>0</v>
      </c>
      <c r="AV387" s="521"/>
    </row>
    <row r="388" spans="1:48" ht="16.8">
      <c r="A388" s="82"/>
      <c r="B388" s="82"/>
      <c r="C388" s="82"/>
      <c r="D388" s="82"/>
      <c r="E388" s="82" t="str">
        <f t="shared" si="17"/>
        <v>Specified Street Works Costs Re-opener</v>
      </c>
      <c r="F388" s="268"/>
      <c r="G388" s="82" t="s">
        <v>209</v>
      </c>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2"/>
      <c r="AI388" s="82"/>
      <c r="AJ388" s="353" t="str">
        <f>SelectedInputs!AJ77</f>
        <v>Re-opener</v>
      </c>
      <c r="AK388" s="353"/>
      <c r="AL388" s="353" t="str">
        <f>SelectedInputs!AL77</f>
        <v>RPEs Don't Apply</v>
      </c>
      <c r="AM388" s="353">
        <f>SelectedInputs!AM77</f>
        <v>2</v>
      </c>
      <c r="AN388" s="515"/>
      <c r="AO388" s="287">
        <f>SelectedInputs!AO77</f>
        <v>0</v>
      </c>
      <c r="AP388" s="287">
        <f>SelectedInputs!AP77</f>
        <v>0</v>
      </c>
      <c r="AQ388" s="287">
        <f>SelectedInputs!AQ77</f>
        <v>0</v>
      </c>
      <c r="AR388" s="287">
        <f>SelectedInputs!AR77</f>
        <v>0</v>
      </c>
      <c r="AS388" s="287">
        <f>SelectedInputs!AS77</f>
        <v>0</v>
      </c>
      <c r="AT388" s="287">
        <f>SelectedInputs!AT77</f>
        <v>0</v>
      </c>
      <c r="AU388" s="287">
        <f>SelectedInputs!AU77</f>
        <v>1</v>
      </c>
      <c r="AV388" s="521"/>
    </row>
    <row r="389" spans="1:48" ht="16.8">
      <c r="A389" s="82"/>
      <c r="B389" s="82"/>
      <c r="C389" s="82"/>
      <c r="D389" s="82"/>
      <c r="E389" s="82" t="str">
        <f t="shared" si="17"/>
        <v>Rail Electrification Costs Re-opener</v>
      </c>
      <c r="F389" s="268"/>
      <c r="G389" s="82" t="s">
        <v>209</v>
      </c>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2"/>
      <c r="AI389" s="82"/>
      <c r="AJ389" s="353" t="str">
        <f>SelectedInputs!AJ78</f>
        <v>Re-opener</v>
      </c>
      <c r="AK389" s="353"/>
      <c r="AL389" s="353" t="str">
        <f>SelectedInputs!AL78</f>
        <v>RPEs Don't Apply</v>
      </c>
      <c r="AM389" s="353">
        <f>SelectedInputs!AM78</f>
        <v>2</v>
      </c>
      <c r="AN389" s="515"/>
      <c r="AO389" s="287">
        <f>SelectedInputs!AO78</f>
        <v>0</v>
      </c>
      <c r="AP389" s="287">
        <f>SelectedInputs!AP78</f>
        <v>1</v>
      </c>
      <c r="AQ389" s="287">
        <f>SelectedInputs!AQ78</f>
        <v>0</v>
      </c>
      <c r="AR389" s="287">
        <f>SelectedInputs!AR78</f>
        <v>0</v>
      </c>
      <c r="AS389" s="287">
        <f>SelectedInputs!AS78</f>
        <v>0</v>
      </c>
      <c r="AT389" s="287">
        <f>SelectedInputs!AT78</f>
        <v>0</v>
      </c>
      <c r="AU389" s="287">
        <f>SelectedInputs!AU78</f>
        <v>0</v>
      </c>
      <c r="AV389" s="521"/>
    </row>
    <row r="390" spans="1:48" ht="16.8">
      <c r="A390" s="82"/>
      <c r="B390" s="82"/>
      <c r="C390" s="82"/>
      <c r="D390" s="82"/>
      <c r="E390" s="82" t="str">
        <f t="shared" si="17"/>
        <v>Net Zero Re-opener</v>
      </c>
      <c r="F390" s="268"/>
      <c r="G390" s="82" t="s">
        <v>209</v>
      </c>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2"/>
      <c r="AI390" s="82"/>
      <c r="AJ390" s="353" t="str">
        <f>SelectedInputs!AJ79</f>
        <v>Re-opener</v>
      </c>
      <c r="AK390" s="353"/>
      <c r="AL390" s="353" t="str">
        <f>SelectedInputs!AL79</f>
        <v>RPEs Don't Apply</v>
      </c>
      <c r="AM390" s="353">
        <f>SelectedInputs!AM79</f>
        <v>2</v>
      </c>
      <c r="AN390" s="515"/>
      <c r="AO390" s="287">
        <f>SelectedInputs!AO79</f>
        <v>1</v>
      </c>
      <c r="AP390" s="287">
        <f>SelectedInputs!AP79</f>
        <v>0</v>
      </c>
      <c r="AQ390" s="287">
        <f>SelectedInputs!AQ79</f>
        <v>0</v>
      </c>
      <c r="AR390" s="287">
        <f>SelectedInputs!AR79</f>
        <v>0</v>
      </c>
      <c r="AS390" s="287">
        <f>SelectedInputs!AS79</f>
        <v>0</v>
      </c>
      <c r="AT390" s="287">
        <f>SelectedInputs!AT79</f>
        <v>0</v>
      </c>
      <c r="AU390" s="287">
        <f>SelectedInputs!AU79</f>
        <v>0</v>
      </c>
      <c r="AV390" s="521"/>
    </row>
    <row r="391" spans="1:48" ht="16.8">
      <c r="A391" s="82"/>
      <c r="B391" s="82"/>
      <c r="C391" s="82"/>
      <c r="D391" s="82"/>
      <c r="E391" s="82" t="str">
        <f t="shared" si="17"/>
        <v>Coordinated Adjustment Mechanism Re-opener</v>
      </c>
      <c r="F391" s="268"/>
      <c r="G391" s="82" t="s">
        <v>209</v>
      </c>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2"/>
      <c r="AI391" s="82"/>
      <c r="AJ391" s="353" t="str">
        <f>SelectedInputs!AJ80</f>
        <v>Re-opener</v>
      </c>
      <c r="AK391" s="353"/>
      <c r="AL391" s="353" t="str">
        <f>SelectedInputs!AL80</f>
        <v>RPEs Don't Apply</v>
      </c>
      <c r="AM391" s="353">
        <f>SelectedInputs!AM80</f>
        <v>2</v>
      </c>
      <c r="AN391" s="515"/>
      <c r="AO391" s="287">
        <f>SelectedInputs!AO80</f>
        <v>0</v>
      </c>
      <c r="AP391" s="287">
        <f>SelectedInputs!AP80</f>
        <v>0</v>
      </c>
      <c r="AQ391" s="287">
        <f>SelectedInputs!AQ80</f>
        <v>1</v>
      </c>
      <c r="AR391" s="287">
        <f>SelectedInputs!AR80</f>
        <v>0</v>
      </c>
      <c r="AS391" s="287">
        <f>SelectedInputs!AS80</f>
        <v>0</v>
      </c>
      <c r="AT391" s="287">
        <f>SelectedInputs!AT80</f>
        <v>0</v>
      </c>
      <c r="AU391" s="287">
        <f>SelectedInputs!AU80</f>
        <v>0</v>
      </c>
      <c r="AV391" s="521"/>
    </row>
    <row r="392" spans="1:48" ht="16.8">
      <c r="A392" s="82"/>
      <c r="B392" s="82"/>
      <c r="C392" s="82"/>
      <c r="D392" s="82"/>
      <c r="E392" s="82" t="str">
        <f t="shared" si="17"/>
        <v>Electricity System Restoration Re-opener</v>
      </c>
      <c r="F392" s="268"/>
      <c r="G392" s="82" t="s">
        <v>209</v>
      </c>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353" t="str">
        <f>SelectedInputs!AJ81</f>
        <v>Re-opener</v>
      </c>
      <c r="AK392" s="353"/>
      <c r="AL392" s="353" t="str">
        <f>SelectedInputs!AL81</f>
        <v>RPEs Don't Apply</v>
      </c>
      <c r="AM392" s="353">
        <f>SelectedInputs!AM81</f>
        <v>2</v>
      </c>
      <c r="AN392" s="515"/>
      <c r="AO392" s="287">
        <f>SelectedInputs!AO81</f>
        <v>0</v>
      </c>
      <c r="AP392" s="287">
        <f>SelectedInputs!AP81</f>
        <v>1</v>
      </c>
      <c r="AQ392" s="287">
        <f>SelectedInputs!AQ81</f>
        <v>0</v>
      </c>
      <c r="AR392" s="287">
        <f>SelectedInputs!AR81</f>
        <v>0</v>
      </c>
      <c r="AS392" s="287">
        <f>SelectedInputs!AS81</f>
        <v>0</v>
      </c>
      <c r="AT392" s="287">
        <f>SelectedInputs!AT81</f>
        <v>0</v>
      </c>
      <c r="AU392" s="287">
        <f>SelectedInputs!AU81</f>
        <v>0</v>
      </c>
      <c r="AV392" s="521"/>
    </row>
    <row r="393" spans="1:48" ht="16.8">
      <c r="A393" s="82"/>
      <c r="B393" s="82"/>
      <c r="C393" s="82"/>
      <c r="D393" s="82"/>
      <c r="E393" s="82" t="str">
        <f t="shared" si="17"/>
        <v>Environmental Re-opener</v>
      </c>
      <c r="F393" s="268"/>
      <c r="G393" s="82" t="s">
        <v>209</v>
      </c>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2"/>
      <c r="AI393" s="82"/>
      <c r="AJ393" s="353" t="str">
        <f>SelectedInputs!AJ82</f>
        <v>Re-opener</v>
      </c>
      <c r="AK393" s="353"/>
      <c r="AL393" s="353" t="str">
        <f>SelectedInputs!AL82</f>
        <v>RPEs Don't Apply</v>
      </c>
      <c r="AM393" s="353">
        <f>SelectedInputs!AM82</f>
        <v>2</v>
      </c>
      <c r="AN393" s="515"/>
      <c r="AO393" s="287">
        <f>SelectedInputs!AO82</f>
        <v>0</v>
      </c>
      <c r="AP393" s="287">
        <f>SelectedInputs!AP82</f>
        <v>1</v>
      </c>
      <c r="AQ393" s="287">
        <f>SelectedInputs!AQ82</f>
        <v>0</v>
      </c>
      <c r="AR393" s="287">
        <f>SelectedInputs!AR82</f>
        <v>0</v>
      </c>
      <c r="AS393" s="287">
        <f>SelectedInputs!AS82</f>
        <v>0</v>
      </c>
      <c r="AT393" s="287">
        <f>SelectedInputs!AT82</f>
        <v>0</v>
      </c>
      <c r="AU393" s="287">
        <f>SelectedInputs!AU82</f>
        <v>0</v>
      </c>
      <c r="AV393" s="521"/>
    </row>
    <row r="394" spans="1:48" ht="16.8">
      <c r="A394" s="82"/>
      <c r="B394" s="82"/>
      <c r="C394" s="82"/>
      <c r="D394" s="82"/>
      <c r="E394" s="82" t="str">
        <f t="shared" si="17"/>
        <v>Network Asset Risk Metric Expenditure</v>
      </c>
      <c r="F394" s="268"/>
      <c r="G394" s="82" t="s">
        <v>209</v>
      </c>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2"/>
      <c r="AI394" s="82"/>
      <c r="AJ394" s="353" t="str">
        <f>SelectedInputs!AJ83</f>
        <v>PCD</v>
      </c>
      <c r="AK394" s="353"/>
      <c r="AL394" s="353" t="str">
        <f>SelectedInputs!AL83</f>
        <v>RPEs Apply</v>
      </c>
      <c r="AM394" s="353">
        <f>SelectedInputs!AM83</f>
        <v>1</v>
      </c>
      <c r="AN394" s="515"/>
      <c r="AO394" s="287">
        <f>SelectedInputs!AO83</f>
        <v>0</v>
      </c>
      <c r="AP394" s="287">
        <f>SelectedInputs!AP83</f>
        <v>1</v>
      </c>
      <c r="AQ394" s="287">
        <f>SelectedInputs!AQ83</f>
        <v>0</v>
      </c>
      <c r="AR394" s="287">
        <f>SelectedInputs!AR83</f>
        <v>0</v>
      </c>
      <c r="AS394" s="287">
        <f>SelectedInputs!AS83</f>
        <v>0</v>
      </c>
      <c r="AT394" s="287">
        <f>SelectedInputs!AT83</f>
        <v>0</v>
      </c>
      <c r="AU394" s="287">
        <f>SelectedInputs!AU83</f>
        <v>0</v>
      </c>
      <c r="AV394" s="521"/>
    </row>
    <row r="395" spans="1:48" ht="16.8">
      <c r="A395" s="82"/>
      <c r="B395" s="82"/>
      <c r="C395" s="82"/>
      <c r="D395" s="82"/>
      <c r="E395" s="82" t="str">
        <f t="shared" si="17"/>
        <v>Load Related Expenditure: Secondary Reinforcement</v>
      </c>
      <c r="F395" s="268"/>
      <c r="G395" s="82" t="s">
        <v>209</v>
      </c>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2"/>
      <c r="AI395" s="82"/>
      <c r="AJ395" s="353" t="str">
        <f>SelectedInputs!AJ84</f>
        <v>Volume driver</v>
      </c>
      <c r="AK395" s="353"/>
      <c r="AL395" s="353" t="str">
        <f>SelectedInputs!AL84</f>
        <v>RPEs Apply</v>
      </c>
      <c r="AM395" s="353">
        <f>SelectedInputs!AM84</f>
        <v>2</v>
      </c>
      <c r="AN395" s="515"/>
      <c r="AO395" s="287">
        <f>SelectedInputs!AO84</f>
        <v>1</v>
      </c>
      <c r="AP395" s="287">
        <f>SelectedInputs!AP84</f>
        <v>0</v>
      </c>
      <c r="AQ395" s="287">
        <f>SelectedInputs!AQ84</f>
        <v>0</v>
      </c>
      <c r="AR395" s="287">
        <f>SelectedInputs!AR84</f>
        <v>0</v>
      </c>
      <c r="AS395" s="287">
        <f>SelectedInputs!AS84</f>
        <v>0</v>
      </c>
      <c r="AT395" s="287">
        <f>SelectedInputs!AT84</f>
        <v>0</v>
      </c>
      <c r="AU395" s="287">
        <f>SelectedInputs!AU84</f>
        <v>0</v>
      </c>
      <c r="AV395" s="521"/>
    </row>
    <row r="396" spans="1:48" ht="16.8">
      <c r="A396" s="82"/>
      <c r="B396" s="82"/>
      <c r="C396" s="82"/>
      <c r="D396" s="82"/>
      <c r="E396" s="82" t="str">
        <f t="shared" si="17"/>
        <v>Load Related Expenditure: Low Voltage Services</v>
      </c>
      <c r="F396" s="268"/>
      <c r="G396" s="82" t="s">
        <v>209</v>
      </c>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2"/>
      <c r="AI396" s="82"/>
      <c r="AJ396" s="353" t="str">
        <f>SelectedInputs!AJ85</f>
        <v>Volume driver</v>
      </c>
      <c r="AK396" s="353"/>
      <c r="AL396" s="353" t="str">
        <f>SelectedInputs!AL85</f>
        <v>RPEs Apply</v>
      </c>
      <c r="AM396" s="353">
        <f>SelectedInputs!AM85</f>
        <v>2</v>
      </c>
      <c r="AN396" s="515"/>
      <c r="AO396" s="287">
        <f>SelectedInputs!AO85</f>
        <v>1</v>
      </c>
      <c r="AP396" s="287">
        <f>SelectedInputs!AP85</f>
        <v>0</v>
      </c>
      <c r="AQ396" s="287">
        <f>SelectedInputs!AQ85</f>
        <v>0</v>
      </c>
      <c r="AR396" s="287">
        <f>SelectedInputs!AR85</f>
        <v>0</v>
      </c>
      <c r="AS396" s="287">
        <f>SelectedInputs!AS85</f>
        <v>0</v>
      </c>
      <c r="AT396" s="287">
        <f>SelectedInputs!AT85</f>
        <v>0</v>
      </c>
      <c r="AU396" s="287">
        <f>SelectedInputs!AU85</f>
        <v>0</v>
      </c>
      <c r="AV396" s="521"/>
    </row>
    <row r="397" spans="1:48" ht="16.8">
      <c r="A397" s="82"/>
      <c r="B397" s="82"/>
      <c r="C397" s="82"/>
      <c r="D397" s="82"/>
      <c r="E397" s="82" t="str">
        <f t="shared" si="17"/>
        <v>Load Related Expenditure Re-opener</v>
      </c>
      <c r="F397" s="268"/>
      <c r="G397" s="82" t="s">
        <v>209</v>
      </c>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2"/>
      <c r="AI397" s="82"/>
      <c r="AJ397" s="353" t="str">
        <f>SelectedInputs!AJ86</f>
        <v>Re-opener</v>
      </c>
      <c r="AK397" s="353"/>
      <c r="AL397" s="353" t="str">
        <f>SelectedInputs!AL86</f>
        <v>RPEs Don't Apply</v>
      </c>
      <c r="AM397" s="353">
        <f>SelectedInputs!AM86</f>
        <v>2</v>
      </c>
      <c r="AN397" s="515"/>
      <c r="AO397" s="287">
        <f>SelectedInputs!AO86</f>
        <v>1</v>
      </c>
      <c r="AP397" s="287">
        <f>SelectedInputs!AP86</f>
        <v>0</v>
      </c>
      <c r="AQ397" s="287">
        <f>SelectedInputs!AQ86</f>
        <v>0</v>
      </c>
      <c r="AR397" s="287">
        <f>SelectedInputs!AR86</f>
        <v>0</v>
      </c>
      <c r="AS397" s="287">
        <f>SelectedInputs!AS86</f>
        <v>0</v>
      </c>
      <c r="AT397" s="287">
        <f>SelectedInputs!AT86</f>
        <v>0</v>
      </c>
      <c r="AU397" s="287">
        <f>SelectedInputs!AU86</f>
        <v>0</v>
      </c>
      <c r="AV397" s="521"/>
    </row>
    <row r="398" spans="1:48" ht="16.8">
      <c r="A398" s="82"/>
      <c r="B398" s="82"/>
      <c r="C398" s="82"/>
      <c r="D398" s="82"/>
      <c r="E398" s="82" t="str">
        <f t="shared" si="17"/>
        <v>Digitalisation Re-opener</v>
      </c>
      <c r="F398" s="268"/>
      <c r="G398" s="82" t="s">
        <v>209</v>
      </c>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2"/>
      <c r="AI398" s="82"/>
      <c r="AJ398" s="353" t="str">
        <f>SelectedInputs!AJ87</f>
        <v>Re-opener</v>
      </c>
      <c r="AK398" s="353"/>
      <c r="AL398" s="353" t="str">
        <f>SelectedInputs!AL87</f>
        <v>RPEs Don't Apply</v>
      </c>
      <c r="AM398" s="353">
        <f>SelectedInputs!AM87</f>
        <v>2</v>
      </c>
      <c r="AN398" s="515"/>
      <c r="AO398" s="287">
        <f>SelectedInputs!AO87</f>
        <v>0</v>
      </c>
      <c r="AP398" s="287">
        <f>SelectedInputs!AP87</f>
        <v>0</v>
      </c>
      <c r="AQ398" s="287">
        <f>SelectedInputs!AQ87</f>
        <v>0.5</v>
      </c>
      <c r="AR398" s="287">
        <f>SelectedInputs!AR87</f>
        <v>0</v>
      </c>
      <c r="AS398" s="287">
        <f>SelectedInputs!AS87</f>
        <v>0</v>
      </c>
      <c r="AT398" s="287">
        <f>SelectedInputs!AT87</f>
        <v>0</v>
      </c>
      <c r="AU398" s="287">
        <f>SelectedInputs!AU87</f>
        <v>0.5</v>
      </c>
      <c r="AV398" s="521"/>
    </row>
    <row r="399" spans="1:48" ht="16.8">
      <c r="A399" s="82"/>
      <c r="B399" s="82"/>
      <c r="C399" s="82"/>
      <c r="D399" s="82"/>
      <c r="E399" s="82" t="str">
        <f t="shared" si="17"/>
        <v>PCB Interventions</v>
      </c>
      <c r="F399" s="268"/>
      <c r="G399" s="82" t="s">
        <v>209</v>
      </c>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2"/>
      <c r="AI399" s="82"/>
      <c r="AJ399" s="353" t="str">
        <f>SelectedInputs!AJ88</f>
        <v>Volume driver</v>
      </c>
      <c r="AK399" s="353"/>
      <c r="AL399" s="353" t="str">
        <f>SelectedInputs!AL88</f>
        <v>RPEs Apply</v>
      </c>
      <c r="AM399" s="353">
        <f>SelectedInputs!AM88</f>
        <v>2</v>
      </c>
      <c r="AN399" s="515"/>
      <c r="AO399" s="287">
        <f>SelectedInputs!AO88</f>
        <v>0</v>
      </c>
      <c r="AP399" s="287">
        <f>SelectedInputs!AP88</f>
        <v>1</v>
      </c>
      <c r="AQ399" s="287">
        <f>SelectedInputs!AQ88</f>
        <v>0</v>
      </c>
      <c r="AR399" s="287">
        <f>SelectedInputs!AR88</f>
        <v>0</v>
      </c>
      <c r="AS399" s="287">
        <f>SelectedInputs!AS88</f>
        <v>0</v>
      </c>
      <c r="AT399" s="287">
        <f>SelectedInputs!AT88</f>
        <v>0</v>
      </c>
      <c r="AU399" s="287">
        <f>SelectedInputs!AU88</f>
        <v>0</v>
      </c>
      <c r="AV399" s="521"/>
    </row>
    <row r="400" spans="1:48" ht="16.8">
      <c r="A400" s="82"/>
      <c r="B400" s="82"/>
      <c r="C400" s="82"/>
      <c r="D400" s="82"/>
      <c r="E400" s="82" t="str">
        <f t="shared" si="17"/>
        <v>Visual Amenity Projects</v>
      </c>
      <c r="F400" s="268"/>
      <c r="G400" s="82" t="s">
        <v>209</v>
      </c>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2"/>
      <c r="AI400" s="82"/>
      <c r="AJ400" s="353" t="str">
        <f>SelectedInputs!AJ89</f>
        <v>UIOLI</v>
      </c>
      <c r="AK400" s="353"/>
      <c r="AL400" s="353" t="str">
        <f>SelectedInputs!AL89</f>
        <v>RPEs Don't Apply</v>
      </c>
      <c r="AM400" s="353">
        <f>SelectedInputs!AM89</f>
        <v>1</v>
      </c>
      <c r="AN400" s="515"/>
      <c r="AO400" s="287">
        <f>SelectedInputs!AO89</f>
        <v>0</v>
      </c>
      <c r="AP400" s="287">
        <f>SelectedInputs!AP89</f>
        <v>0</v>
      </c>
      <c r="AQ400" s="287">
        <f>SelectedInputs!AQ89</f>
        <v>1</v>
      </c>
      <c r="AR400" s="287">
        <f>SelectedInputs!AR89</f>
        <v>0</v>
      </c>
      <c r="AS400" s="287">
        <f>SelectedInputs!AS89</f>
        <v>0</v>
      </c>
      <c r="AT400" s="287">
        <f>SelectedInputs!AT89</f>
        <v>0</v>
      </c>
      <c r="AU400" s="287">
        <f>SelectedInputs!AU89</f>
        <v>0</v>
      </c>
      <c r="AV400" s="521"/>
    </row>
    <row r="401" spans="1:48" ht="16.8">
      <c r="A401" s="82"/>
      <c r="B401" s="82"/>
      <c r="C401" s="82"/>
      <c r="D401" s="82"/>
      <c r="E401" s="82" t="str">
        <f t="shared" si="17"/>
        <v>Cyber Resilience OT baseline</v>
      </c>
      <c r="F401" s="268"/>
      <c r="G401" s="82" t="s">
        <v>209</v>
      </c>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2"/>
      <c r="AI401" s="82"/>
      <c r="AJ401" s="353" t="str">
        <f>SelectedInputs!AJ90</f>
        <v>PCD</v>
      </c>
      <c r="AK401" s="353"/>
      <c r="AL401" s="353" t="str">
        <f>SelectedInputs!AL90</f>
        <v>RPEs Apply</v>
      </c>
      <c r="AM401" s="353">
        <f>SelectedInputs!AM90</f>
        <v>1</v>
      </c>
      <c r="AN401" s="515"/>
      <c r="AO401" s="287">
        <f>SelectedInputs!AO90</f>
        <v>0</v>
      </c>
      <c r="AP401" s="287">
        <f>SelectedInputs!AP90</f>
        <v>0</v>
      </c>
      <c r="AQ401" s="287">
        <f>SelectedInputs!AQ90</f>
        <v>1</v>
      </c>
      <c r="AR401" s="287">
        <f>SelectedInputs!AR90</f>
        <v>0</v>
      </c>
      <c r="AS401" s="287">
        <f>SelectedInputs!AS90</f>
        <v>0</v>
      </c>
      <c r="AT401" s="287">
        <f>SelectedInputs!AT90</f>
        <v>0</v>
      </c>
      <c r="AU401" s="287">
        <f>SelectedInputs!AU90</f>
        <v>0</v>
      </c>
      <c r="AV401" s="521"/>
    </row>
    <row r="402" spans="1:48" ht="16.8">
      <c r="A402" s="82"/>
      <c r="B402" s="82"/>
      <c r="C402" s="82"/>
      <c r="D402" s="82"/>
      <c r="E402" s="82" t="str">
        <f t="shared" si="17"/>
        <v>Cyber Resilience OT Re-opener</v>
      </c>
      <c r="F402" s="268"/>
      <c r="G402" s="82" t="s">
        <v>209</v>
      </c>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2"/>
      <c r="AI402" s="82"/>
      <c r="AJ402" s="353" t="str">
        <f>SelectedInputs!AJ91</f>
        <v>Re-opener</v>
      </c>
      <c r="AK402" s="353"/>
      <c r="AL402" s="353" t="str">
        <f>SelectedInputs!AL91</f>
        <v>RPEs Don't Apply</v>
      </c>
      <c r="AM402" s="353">
        <f>SelectedInputs!AM91</f>
        <v>2</v>
      </c>
      <c r="AN402" s="515"/>
      <c r="AO402" s="287">
        <f>SelectedInputs!AO91</f>
        <v>0</v>
      </c>
      <c r="AP402" s="287">
        <f>SelectedInputs!AP91</f>
        <v>0</v>
      </c>
      <c r="AQ402" s="287">
        <f>SelectedInputs!AQ91</f>
        <v>1</v>
      </c>
      <c r="AR402" s="287">
        <f>SelectedInputs!AR91</f>
        <v>0</v>
      </c>
      <c r="AS402" s="287">
        <f>SelectedInputs!AS91</f>
        <v>0</v>
      </c>
      <c r="AT402" s="287">
        <f>SelectedInputs!AT91</f>
        <v>0</v>
      </c>
      <c r="AU402" s="287">
        <f>SelectedInputs!AU91</f>
        <v>0</v>
      </c>
      <c r="AV402" s="521"/>
    </row>
    <row r="403" spans="1:48" ht="16.8">
      <c r="A403" s="82"/>
      <c r="B403" s="82"/>
      <c r="C403" s="82"/>
      <c r="D403" s="82"/>
      <c r="E403" s="82" t="str">
        <f t="shared" si="17"/>
        <v>Cyber Resilience IT Re-opener</v>
      </c>
      <c r="F403" s="268"/>
      <c r="G403" s="82" t="s">
        <v>209</v>
      </c>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2"/>
      <c r="AI403" s="82"/>
      <c r="AJ403" s="353" t="str">
        <f>SelectedInputs!AJ92</f>
        <v>Re-opener</v>
      </c>
      <c r="AK403" s="353"/>
      <c r="AL403" s="353" t="str">
        <f>SelectedInputs!AL92</f>
        <v>RPEs Don't Apply</v>
      </c>
      <c r="AM403" s="353">
        <f>SelectedInputs!AM92</f>
        <v>2</v>
      </c>
      <c r="AN403" s="515"/>
      <c r="AO403" s="287">
        <f>SelectedInputs!AO92</f>
        <v>0</v>
      </c>
      <c r="AP403" s="287">
        <f>SelectedInputs!AP92</f>
        <v>0</v>
      </c>
      <c r="AQ403" s="287">
        <f>SelectedInputs!AQ92</f>
        <v>0</v>
      </c>
      <c r="AR403" s="287">
        <f>SelectedInputs!AR92</f>
        <v>0</v>
      </c>
      <c r="AS403" s="287">
        <f>SelectedInputs!AS92</f>
        <v>0</v>
      </c>
      <c r="AT403" s="287">
        <f>SelectedInputs!AT92</f>
        <v>0</v>
      </c>
      <c r="AU403" s="287">
        <f>SelectedInputs!AU92</f>
        <v>1</v>
      </c>
      <c r="AV403" s="521"/>
    </row>
    <row r="404" spans="1:48" ht="16.8">
      <c r="A404" s="82"/>
      <c r="B404" s="82"/>
      <c r="C404" s="82"/>
      <c r="D404" s="82"/>
      <c r="E404" s="82" t="str">
        <f t="shared" si="17"/>
        <v>Off-gas Grid Mechanistic Price Control Deliverable</v>
      </c>
      <c r="F404" s="268"/>
      <c r="G404" s="82" t="s">
        <v>209</v>
      </c>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2"/>
      <c r="AI404" s="82"/>
      <c r="AJ404" s="353" t="str">
        <f>SelectedInputs!AJ93</f>
        <v>PCD</v>
      </c>
      <c r="AK404" s="353"/>
      <c r="AL404" s="353" t="str">
        <f>SelectedInputs!AL93</f>
        <v>RPEs Apply</v>
      </c>
      <c r="AM404" s="353">
        <f>SelectedInputs!AM93</f>
        <v>1</v>
      </c>
      <c r="AN404" s="515"/>
      <c r="AO404" s="287">
        <f>SelectedInputs!AO93</f>
        <v>1</v>
      </c>
      <c r="AP404" s="287">
        <f>SelectedInputs!AP93</f>
        <v>0</v>
      </c>
      <c r="AQ404" s="287">
        <f>SelectedInputs!AQ93</f>
        <v>0</v>
      </c>
      <c r="AR404" s="287">
        <f>SelectedInputs!AR93</f>
        <v>0</v>
      </c>
      <c r="AS404" s="287">
        <f>SelectedInputs!AS93</f>
        <v>0</v>
      </c>
      <c r="AT404" s="287">
        <f>SelectedInputs!AT93</f>
        <v>0</v>
      </c>
      <c r="AU404" s="287">
        <f>SelectedInputs!AU93</f>
        <v>0</v>
      </c>
      <c r="AV404" s="521"/>
    </row>
    <row r="405" spans="1:48" ht="16.8">
      <c r="A405" s="82"/>
      <c r="B405" s="82"/>
      <c r="C405" s="82"/>
      <c r="D405" s="82"/>
      <c r="E405" s="82" t="str">
        <f t="shared" si="17"/>
        <v>Shetland Link Contribution (SSEH only)</v>
      </c>
      <c r="F405" s="268"/>
      <c r="G405" s="82" t="s">
        <v>209</v>
      </c>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2"/>
      <c r="AI405" s="82"/>
      <c r="AJ405" s="353" t="str">
        <f>SelectedInputs!AJ94</f>
        <v>Other</v>
      </c>
      <c r="AK405" s="353"/>
      <c r="AL405" s="353" t="str">
        <f>SelectedInputs!AL94</f>
        <v>RPEs Don't Apply</v>
      </c>
      <c r="AM405" s="353">
        <f>SelectedInputs!AM94</f>
        <v>2</v>
      </c>
      <c r="AN405" s="515"/>
      <c r="AO405" s="287">
        <f>SelectedInputs!AO94</f>
        <v>0</v>
      </c>
      <c r="AP405" s="287">
        <f>SelectedInputs!AP94</f>
        <v>0</v>
      </c>
      <c r="AQ405" s="287">
        <f>SelectedInputs!AQ94</f>
        <v>0.9</v>
      </c>
      <c r="AR405" s="287">
        <f>SelectedInputs!AR94</f>
        <v>0</v>
      </c>
      <c r="AS405" s="287">
        <f>SelectedInputs!AS94</f>
        <v>0</v>
      </c>
      <c r="AT405" s="287">
        <f>SelectedInputs!AT94</f>
        <v>0</v>
      </c>
      <c r="AU405" s="287">
        <f>SelectedInputs!AU94</f>
        <v>0.1</v>
      </c>
      <c r="AV405" s="521"/>
    </row>
    <row r="406" spans="1:48" ht="16.8">
      <c r="A406" s="82"/>
      <c r="B406" s="82"/>
      <c r="C406" s="82"/>
      <c r="D406" s="82"/>
      <c r="E406" s="82" t="str">
        <f t="shared" si="17"/>
        <v>West Coast of Cumbria Re-opener (ENWL only)</v>
      </c>
      <c r="F406" s="268"/>
      <c r="G406" s="82" t="s">
        <v>209</v>
      </c>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2"/>
      <c r="AI406" s="82"/>
      <c r="AJ406" s="353" t="str">
        <f>SelectedInputs!AJ95</f>
        <v>Re-opener</v>
      </c>
      <c r="AK406" s="353"/>
      <c r="AL406" s="353" t="str">
        <f>SelectedInputs!AL95</f>
        <v>RPEs Don't Apply</v>
      </c>
      <c r="AM406" s="353">
        <f>SelectedInputs!AM95</f>
        <v>2</v>
      </c>
      <c r="AN406" s="515"/>
      <c r="AO406" s="287">
        <f>SelectedInputs!AO95</f>
        <v>0</v>
      </c>
      <c r="AP406" s="287">
        <f>SelectedInputs!AP95</f>
        <v>0</v>
      </c>
      <c r="AQ406" s="287">
        <f>SelectedInputs!AQ95</f>
        <v>1</v>
      </c>
      <c r="AR406" s="287">
        <f>SelectedInputs!AR95</f>
        <v>0</v>
      </c>
      <c r="AS406" s="287">
        <f>SelectedInputs!AS95</f>
        <v>0</v>
      </c>
      <c r="AT406" s="287">
        <f>SelectedInputs!AT95</f>
        <v>0</v>
      </c>
      <c r="AU406" s="287">
        <f>SelectedInputs!AU95</f>
        <v>0</v>
      </c>
      <c r="AV406" s="521"/>
    </row>
    <row r="407" spans="1:48" ht="16.8">
      <c r="A407" s="82"/>
      <c r="B407" s="82"/>
      <c r="C407" s="82"/>
      <c r="D407" s="82"/>
      <c r="E407" s="82" t="str">
        <f t="shared" si="17"/>
        <v>Shetland Enduring Solution Re-opener (SSEH only)</v>
      </c>
      <c r="F407" s="268"/>
      <c r="G407" s="82" t="s">
        <v>209</v>
      </c>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2"/>
      <c r="AI407" s="82"/>
      <c r="AJ407" s="353" t="str">
        <f>SelectedInputs!AJ96</f>
        <v>Re-opener</v>
      </c>
      <c r="AK407" s="353"/>
      <c r="AL407" s="353" t="str">
        <f>SelectedInputs!AL96</f>
        <v>RPEs Don't Apply</v>
      </c>
      <c r="AM407" s="353">
        <f>SelectedInputs!AM96</f>
        <v>2</v>
      </c>
      <c r="AN407" s="515"/>
      <c r="AO407" s="287">
        <f>SelectedInputs!AO96</f>
        <v>0</v>
      </c>
      <c r="AP407" s="287">
        <f>SelectedInputs!AP96</f>
        <v>0</v>
      </c>
      <c r="AQ407" s="287">
        <f>SelectedInputs!AQ96</f>
        <v>0</v>
      </c>
      <c r="AR407" s="287">
        <f>SelectedInputs!AR96</f>
        <v>0</v>
      </c>
      <c r="AS407" s="287">
        <f>SelectedInputs!AS96</f>
        <v>0</v>
      </c>
      <c r="AT407" s="287">
        <f>SelectedInputs!AT96</f>
        <v>0</v>
      </c>
      <c r="AU407" s="287">
        <f>SelectedInputs!AU96</f>
        <v>1</v>
      </c>
      <c r="AV407" s="521"/>
    </row>
    <row r="408" spans="1:48" ht="16.8">
      <c r="A408" s="82"/>
      <c r="B408" s="82"/>
      <c r="C408" s="82"/>
      <c r="D408" s="82"/>
      <c r="E408" s="82" t="str">
        <f t="shared" si="17"/>
        <v>Shetland Extension Fixed Energy Costs Re-opener (SSEH only)</v>
      </c>
      <c r="F408" s="268"/>
      <c r="G408" s="82" t="s">
        <v>209</v>
      </c>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2"/>
      <c r="AI408" s="82"/>
      <c r="AJ408" s="353" t="str">
        <f>SelectedInputs!AJ97</f>
        <v>Re-opener</v>
      </c>
      <c r="AK408" s="353"/>
      <c r="AL408" s="353" t="str">
        <f>SelectedInputs!AL97</f>
        <v>RPEs Don't Apply</v>
      </c>
      <c r="AM408" s="353">
        <f>SelectedInputs!AM97</f>
        <v>2</v>
      </c>
      <c r="AN408" s="515"/>
      <c r="AO408" s="287">
        <f>SelectedInputs!AO97</f>
        <v>0</v>
      </c>
      <c r="AP408" s="287">
        <f>SelectedInputs!AP97</f>
        <v>1</v>
      </c>
      <c r="AQ408" s="287">
        <f>SelectedInputs!AQ97</f>
        <v>0</v>
      </c>
      <c r="AR408" s="287">
        <f>SelectedInputs!AR97</f>
        <v>0</v>
      </c>
      <c r="AS408" s="287">
        <f>SelectedInputs!AS97</f>
        <v>0</v>
      </c>
      <c r="AT408" s="287">
        <f>SelectedInputs!AT97</f>
        <v>0</v>
      </c>
      <c r="AU408" s="287">
        <f>SelectedInputs!AU97</f>
        <v>0</v>
      </c>
      <c r="AV408" s="521"/>
    </row>
    <row r="409" spans="1:48" ht="16.8">
      <c r="A409" s="82"/>
      <c r="B409" s="82"/>
      <c r="C409" s="82"/>
      <c r="D409" s="82"/>
      <c r="E409" s="82" t="str">
        <f t="shared" si="17"/>
        <v>Hebrides and Orkney Re-opener (SSEH only)</v>
      </c>
      <c r="F409" s="268"/>
      <c r="G409" s="82" t="s">
        <v>209</v>
      </c>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2"/>
      <c r="AI409" s="82"/>
      <c r="AJ409" s="353" t="str">
        <f>SelectedInputs!AJ98</f>
        <v>Re-opener</v>
      </c>
      <c r="AK409" s="353"/>
      <c r="AL409" s="353" t="str">
        <f>SelectedInputs!AL98</f>
        <v>RPEs Don't Apply</v>
      </c>
      <c r="AM409" s="353">
        <f>SelectedInputs!AM98</f>
        <v>2</v>
      </c>
      <c r="AN409" s="515"/>
      <c r="AO409" s="287">
        <f>SelectedInputs!AO98</f>
        <v>0</v>
      </c>
      <c r="AP409" s="287">
        <f>SelectedInputs!AP98</f>
        <v>1</v>
      </c>
      <c r="AQ409" s="287">
        <f>SelectedInputs!AQ98</f>
        <v>0</v>
      </c>
      <c r="AR409" s="287">
        <f>SelectedInputs!AR98</f>
        <v>0</v>
      </c>
      <c r="AS409" s="287">
        <f>SelectedInputs!AS98</f>
        <v>0</v>
      </c>
      <c r="AT409" s="287">
        <f>SelectedInputs!AT98</f>
        <v>0</v>
      </c>
      <c r="AU409" s="287">
        <f>SelectedInputs!AU98</f>
        <v>0</v>
      </c>
      <c r="AV409" s="521"/>
    </row>
    <row r="410" spans="1:48" ht="16.8">
      <c r="A410" s="82"/>
      <c r="B410" s="82"/>
      <c r="C410" s="82"/>
      <c r="D410" s="82"/>
      <c r="E410" s="82" t="str">
        <f t="shared" si="17"/>
        <v>Smart Street Mechanistic Price Control Deliverable (ENWL only)</v>
      </c>
      <c r="F410" s="268"/>
      <c r="G410" s="82" t="s">
        <v>209</v>
      </c>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2"/>
      <c r="AI410" s="82"/>
      <c r="AJ410" s="353" t="str">
        <f>SelectedInputs!AJ99</f>
        <v>PCD</v>
      </c>
      <c r="AK410" s="353"/>
      <c r="AL410" s="353" t="str">
        <f>SelectedInputs!AL99</f>
        <v>RPEs Apply</v>
      </c>
      <c r="AM410" s="353">
        <f>SelectedInputs!AM99</f>
        <v>1</v>
      </c>
      <c r="AN410" s="515"/>
      <c r="AO410" s="287">
        <f>SelectedInputs!AO99</f>
        <v>1</v>
      </c>
      <c r="AP410" s="287">
        <f>SelectedInputs!AP99</f>
        <v>0</v>
      </c>
      <c r="AQ410" s="287">
        <f>SelectedInputs!AQ99</f>
        <v>0</v>
      </c>
      <c r="AR410" s="287">
        <f>SelectedInputs!AR99</f>
        <v>0</v>
      </c>
      <c r="AS410" s="287">
        <f>SelectedInputs!AS99</f>
        <v>0</v>
      </c>
      <c r="AT410" s="287">
        <f>SelectedInputs!AT99</f>
        <v>0</v>
      </c>
      <c r="AU410" s="287">
        <f>SelectedInputs!AU99</f>
        <v>0</v>
      </c>
      <c r="AV410" s="521"/>
    </row>
    <row r="411" spans="1:48" ht="16.8">
      <c r="A411" s="82"/>
      <c r="B411" s="82"/>
      <c r="C411" s="82"/>
      <c r="D411" s="82"/>
      <c r="E411" s="82" t="str">
        <f t="shared" si="17"/>
        <v>Worst Served Customers</v>
      </c>
      <c r="F411" s="268"/>
      <c r="G411" s="82" t="s">
        <v>209</v>
      </c>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2"/>
      <c r="AI411" s="82"/>
      <c r="AJ411" s="353" t="str">
        <f>SelectedInputs!AJ100</f>
        <v>UIOLI</v>
      </c>
      <c r="AK411" s="353"/>
      <c r="AL411" s="353" t="str">
        <f>SelectedInputs!AL100</f>
        <v>RPEs Don't Apply</v>
      </c>
      <c r="AM411" s="353">
        <f>SelectedInputs!AM100</f>
        <v>1</v>
      </c>
      <c r="AN411" s="515"/>
      <c r="AO411" s="287">
        <f>SelectedInputs!AO100</f>
        <v>0</v>
      </c>
      <c r="AP411" s="287">
        <f>SelectedInputs!AP100</f>
        <v>0</v>
      </c>
      <c r="AQ411" s="287">
        <f>SelectedInputs!AQ100</f>
        <v>1</v>
      </c>
      <c r="AR411" s="287">
        <f>SelectedInputs!AR100</f>
        <v>0</v>
      </c>
      <c r="AS411" s="287">
        <f>SelectedInputs!AS100</f>
        <v>0</v>
      </c>
      <c r="AT411" s="287">
        <f>SelectedInputs!AT100</f>
        <v>0</v>
      </c>
      <c r="AU411" s="287">
        <f>SelectedInputs!AU100</f>
        <v>0</v>
      </c>
      <c r="AV411" s="521"/>
    </row>
    <row r="412" spans="1:48" ht="16.8">
      <c r="A412" s="82"/>
      <c r="B412" s="82"/>
      <c r="C412" s="82"/>
      <c r="D412" s="82"/>
      <c r="E412" s="82" t="str">
        <f t="shared" si="17"/>
        <v>EV Optioneering Projects</v>
      </c>
      <c r="F412" s="268"/>
      <c r="G412" s="82" t="s">
        <v>209</v>
      </c>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2"/>
      <c r="AI412" s="82"/>
      <c r="AJ412" s="353" t="str">
        <f>SelectedInputs!AJ101</f>
        <v>UIOLI</v>
      </c>
      <c r="AK412" s="353"/>
      <c r="AL412" s="353" t="str">
        <f>SelectedInputs!AL101</f>
        <v>RPEs Don't Apply</v>
      </c>
      <c r="AM412" s="353">
        <f>SelectedInputs!AM101</f>
        <v>1</v>
      </c>
      <c r="AN412" s="515"/>
      <c r="AO412" s="287">
        <f>SelectedInputs!AO101</f>
        <v>0</v>
      </c>
      <c r="AP412" s="287">
        <f>SelectedInputs!AP101</f>
        <v>0</v>
      </c>
      <c r="AQ412" s="287">
        <f>SelectedInputs!AQ101</f>
        <v>0</v>
      </c>
      <c r="AR412" s="287">
        <f>SelectedInputs!AR101</f>
        <v>0</v>
      </c>
      <c r="AS412" s="287">
        <f>SelectedInputs!AS101</f>
        <v>0</v>
      </c>
      <c r="AT412" s="287">
        <f>SelectedInputs!AT101</f>
        <v>0</v>
      </c>
      <c r="AU412" s="287">
        <f>SelectedInputs!AU101</f>
        <v>1</v>
      </c>
      <c r="AV412" s="521"/>
    </row>
    <row r="413" spans="1:48" ht="16.8">
      <c r="A413" s="82"/>
      <c r="B413" s="82"/>
      <c r="C413" s="82"/>
      <c r="D413" s="82"/>
      <c r="E413" s="82" t="str">
        <f t="shared" si="17"/>
        <v>Cyber Resilience IT baseline</v>
      </c>
      <c r="F413" s="268"/>
      <c r="G413" s="82" t="s">
        <v>209</v>
      </c>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2"/>
      <c r="AI413" s="82"/>
      <c r="AJ413" s="353" t="str">
        <f>SelectedInputs!AJ102</f>
        <v>PCD</v>
      </c>
      <c r="AK413" s="353"/>
      <c r="AL413" s="353" t="str">
        <f>SelectedInputs!AL102</f>
        <v>RPEs Apply</v>
      </c>
      <c r="AM413" s="353">
        <f>SelectedInputs!AM102</f>
        <v>1</v>
      </c>
      <c r="AN413" s="515"/>
      <c r="AO413" s="287">
        <f>SelectedInputs!AO102</f>
        <v>0</v>
      </c>
      <c r="AP413" s="287">
        <f>SelectedInputs!AP102</f>
        <v>0</v>
      </c>
      <c r="AQ413" s="287">
        <f>SelectedInputs!AQ102</f>
        <v>0</v>
      </c>
      <c r="AR413" s="287">
        <f>SelectedInputs!AR102</f>
        <v>0</v>
      </c>
      <c r="AS413" s="287">
        <f>SelectedInputs!AS102</f>
        <v>0</v>
      </c>
      <c r="AT413" s="287">
        <f>SelectedInputs!AT102</f>
        <v>0</v>
      </c>
      <c r="AU413" s="287">
        <f>SelectedInputs!AU102</f>
        <v>1</v>
      </c>
      <c r="AV413" s="521"/>
    </row>
    <row r="414" spans="1:48" ht="16.8">
      <c r="A414" s="82"/>
      <c r="B414" s="82"/>
      <c r="C414" s="82"/>
      <c r="D414" s="82"/>
      <c r="E414" s="82" t="str">
        <f t="shared" si="17"/>
        <v>Wayleaves and Diversions Re-opener</v>
      </c>
      <c r="F414" s="268"/>
      <c r="G414" s="82" t="s">
        <v>209</v>
      </c>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2"/>
      <c r="AI414" s="82"/>
      <c r="AJ414" s="353" t="str">
        <f>SelectedInputs!AJ103</f>
        <v>Re-opener</v>
      </c>
      <c r="AK414" s="353"/>
      <c r="AL414" s="353" t="str">
        <f>SelectedInputs!AL103</f>
        <v>RPEs Don't Apply</v>
      </c>
      <c r="AM414" s="353">
        <f>SelectedInputs!AM103</f>
        <v>2</v>
      </c>
      <c r="AN414" s="515"/>
      <c r="AO414" s="287">
        <f>SelectedInputs!AO103</f>
        <v>0</v>
      </c>
      <c r="AP414" s="287">
        <f>SelectedInputs!AP103</f>
        <v>1</v>
      </c>
      <c r="AQ414" s="287">
        <f>SelectedInputs!AQ103</f>
        <v>0</v>
      </c>
      <c r="AR414" s="287">
        <f>SelectedInputs!AR103</f>
        <v>0</v>
      </c>
      <c r="AS414" s="287">
        <f>SelectedInputs!AS103</f>
        <v>0</v>
      </c>
      <c r="AT414" s="287">
        <f>SelectedInputs!AT103</f>
        <v>0</v>
      </c>
      <c r="AU414" s="287">
        <f>SelectedInputs!AU103</f>
        <v>0</v>
      </c>
      <c r="AV414" s="521"/>
    </row>
    <row r="415" spans="1:48" ht="16.8">
      <c r="A415" s="82"/>
      <c r="B415" s="82"/>
      <c r="C415" s="82"/>
      <c r="D415" s="82"/>
      <c r="E415" s="82" t="str">
        <f t="shared" si="17"/>
        <v>Indirects Scaler</v>
      </c>
      <c r="F415" s="268"/>
      <c r="G415" s="82" t="s">
        <v>209</v>
      </c>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2"/>
      <c r="AI415" s="82"/>
      <c r="AJ415" s="353" t="str">
        <f>SelectedInputs!AJ104</f>
        <v>Other</v>
      </c>
      <c r="AK415" s="353"/>
      <c r="AL415" s="353" t="str">
        <f>SelectedInputs!AL104</f>
        <v>RPEs Don't Apply</v>
      </c>
      <c r="AM415" s="353">
        <f>SelectedInputs!AM104</f>
        <v>2</v>
      </c>
      <c r="AN415" s="515"/>
      <c r="AO415" s="287">
        <f>SelectedInputs!AO104</f>
        <v>0</v>
      </c>
      <c r="AP415" s="287">
        <f>SelectedInputs!AP104</f>
        <v>0</v>
      </c>
      <c r="AQ415" s="287">
        <f>SelectedInputs!AQ104</f>
        <v>0</v>
      </c>
      <c r="AR415" s="287">
        <f>SelectedInputs!AR104</f>
        <v>0</v>
      </c>
      <c r="AS415" s="287">
        <f>SelectedInputs!AS104</f>
        <v>0</v>
      </c>
      <c r="AT415" s="287">
        <f>SelectedInputs!AT104</f>
        <v>0</v>
      </c>
      <c r="AU415" s="287">
        <f>SelectedInputs!AU104</f>
        <v>1</v>
      </c>
      <c r="AV415" s="521"/>
    </row>
    <row r="416" spans="1:48" ht="16.8">
      <c r="A416" s="82"/>
      <c r="B416" s="82"/>
      <c r="C416" s="82"/>
      <c r="D416" s="82"/>
      <c r="E416" s="82" t="str">
        <f t="shared" si="17"/>
        <v>LineSIGHT Mechanistic Price Control Deliverable (ENWL only)</v>
      </c>
      <c r="F416" s="268"/>
      <c r="G416" s="82" t="s">
        <v>209</v>
      </c>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2"/>
      <c r="AI416" s="82"/>
      <c r="AJ416" s="353" t="str">
        <f>SelectedInputs!AJ105</f>
        <v>PCD</v>
      </c>
      <c r="AK416" s="353"/>
      <c r="AL416" s="353" t="str">
        <f>SelectedInputs!AL105</f>
        <v>RPEs Apply</v>
      </c>
      <c r="AM416" s="353">
        <f>SelectedInputs!AM105</f>
        <v>1</v>
      </c>
      <c r="AN416" s="515"/>
      <c r="AO416" s="287">
        <f>SelectedInputs!AO105</f>
        <v>0</v>
      </c>
      <c r="AP416" s="287">
        <f>SelectedInputs!AP105</f>
        <v>1</v>
      </c>
      <c r="AQ416" s="287">
        <f>SelectedInputs!AQ105</f>
        <v>0</v>
      </c>
      <c r="AR416" s="287">
        <f>SelectedInputs!AR105</f>
        <v>0</v>
      </c>
      <c r="AS416" s="287">
        <f>SelectedInputs!AS105</f>
        <v>0</v>
      </c>
      <c r="AT416" s="287">
        <f>SelectedInputs!AT105</f>
        <v>0</v>
      </c>
      <c r="AU416" s="287">
        <f>SelectedInputs!AU105</f>
        <v>0</v>
      </c>
      <c r="AV416" s="521"/>
    </row>
    <row r="417" spans="1:48" ht="16.8">
      <c r="A417" s="82"/>
      <c r="B417" s="82"/>
      <c r="C417" s="82"/>
      <c r="D417" s="82"/>
      <c r="E417" s="82" t="str">
        <f t="shared" si="17"/>
        <v>New Depot (EMID, SWALES, SWEST and WMID only)</v>
      </c>
      <c r="F417" s="268"/>
      <c r="G417" s="82" t="s">
        <v>209</v>
      </c>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2"/>
      <c r="AI417" s="82"/>
      <c r="AJ417" s="353" t="str">
        <f>SelectedInputs!AJ106</f>
        <v>PCD</v>
      </c>
      <c r="AK417" s="353"/>
      <c r="AL417" s="353" t="str">
        <f>SelectedInputs!AL106</f>
        <v>RPEs Apply</v>
      </c>
      <c r="AM417" s="353">
        <f>SelectedInputs!AM106</f>
        <v>1</v>
      </c>
      <c r="AN417" s="515"/>
      <c r="AO417" s="287">
        <f>SelectedInputs!AO106</f>
        <v>0</v>
      </c>
      <c r="AP417" s="287">
        <f>SelectedInputs!AP106</f>
        <v>0</v>
      </c>
      <c r="AQ417" s="287">
        <f>SelectedInputs!AQ106</f>
        <v>1</v>
      </c>
      <c r="AR417" s="287">
        <f>SelectedInputs!AR106</f>
        <v>0</v>
      </c>
      <c r="AS417" s="287">
        <f>SelectedInputs!AS106</f>
        <v>0</v>
      </c>
      <c r="AT417" s="287">
        <f>SelectedInputs!AT106</f>
        <v>0</v>
      </c>
      <c r="AU417" s="287">
        <f>SelectedInputs!AU106</f>
        <v>0</v>
      </c>
      <c r="AV417" s="521"/>
    </row>
    <row r="418" spans="1:48" ht="16.8">
      <c r="A418" s="82"/>
      <c r="B418" s="82"/>
      <c r="C418" s="82"/>
      <c r="D418" s="82"/>
      <c r="E418" s="82" t="str">
        <f t="shared" si="17"/>
        <v>New Control Room (SSES and SSEH only)</v>
      </c>
      <c r="F418" s="268"/>
      <c r="G418" s="82" t="s">
        <v>209</v>
      </c>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2"/>
      <c r="AI418" s="82"/>
      <c r="AJ418" s="353" t="str">
        <f>SelectedInputs!AJ107</f>
        <v>PCD</v>
      </c>
      <c r="AK418" s="353"/>
      <c r="AL418" s="353" t="str">
        <f>SelectedInputs!AL107</f>
        <v>RPEs Apply</v>
      </c>
      <c r="AM418" s="353">
        <f>SelectedInputs!AM107</f>
        <v>1</v>
      </c>
      <c r="AN418" s="515"/>
      <c r="AO418" s="287">
        <f>SelectedInputs!AO107</f>
        <v>0</v>
      </c>
      <c r="AP418" s="287">
        <f>SelectedInputs!AP107</f>
        <v>1</v>
      </c>
      <c r="AQ418" s="287">
        <f>SelectedInputs!AQ107</f>
        <v>0</v>
      </c>
      <c r="AR418" s="287">
        <f>SelectedInputs!AR107</f>
        <v>0</v>
      </c>
      <c r="AS418" s="287">
        <f>SelectedInputs!AS107</f>
        <v>0</v>
      </c>
      <c r="AT418" s="287">
        <f>SelectedInputs!AT107</f>
        <v>0</v>
      </c>
      <c r="AU418" s="287">
        <f>SelectedInputs!AU107</f>
        <v>0</v>
      </c>
      <c r="AV418" s="521"/>
    </row>
    <row r="419" spans="1:48" ht="16.8">
      <c r="A419" s="82"/>
      <c r="B419" s="82"/>
      <c r="C419" s="82"/>
      <c r="D419" s="82"/>
      <c r="E419" s="82" t="str">
        <f t="shared" si="17"/>
        <v>Storm Arwen Re-opener</v>
      </c>
      <c r="F419" s="268"/>
      <c r="G419" s="82" t="s">
        <v>209</v>
      </c>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2"/>
      <c r="AI419" s="82"/>
      <c r="AJ419" s="353" t="str">
        <f>SelectedInputs!AJ108</f>
        <v>Re-opener</v>
      </c>
      <c r="AK419" s="353"/>
      <c r="AL419" s="353" t="str">
        <f>SelectedInputs!AL108</f>
        <v>RPEs Don't Apply</v>
      </c>
      <c r="AM419" s="353">
        <f>SelectedInputs!AM108</f>
        <v>2</v>
      </c>
      <c r="AN419" s="515"/>
      <c r="AO419" s="287">
        <f>SelectedInputs!AO108</f>
        <v>0</v>
      </c>
      <c r="AP419" s="287">
        <f>SelectedInputs!AP108</f>
        <v>0</v>
      </c>
      <c r="AQ419" s="287">
        <f>SelectedInputs!AQ108</f>
        <v>0</v>
      </c>
      <c r="AR419" s="287">
        <f>SelectedInputs!AR108</f>
        <v>1</v>
      </c>
      <c r="AS419" s="287">
        <f>SelectedInputs!AS108</f>
        <v>0</v>
      </c>
      <c r="AT419" s="287">
        <f>SelectedInputs!AT108</f>
        <v>0</v>
      </c>
      <c r="AU419" s="287">
        <f>SelectedInputs!AU108</f>
        <v>0</v>
      </c>
      <c r="AV419" s="521"/>
    </row>
    <row r="420" spans="1:48" ht="16.8">
      <c r="A420" s="82"/>
      <c r="B420" s="82"/>
      <c r="C420" s="82"/>
      <c r="D420" s="82"/>
      <c r="E420" s="82" t="str">
        <f t="shared" si="17"/>
        <v>High Value Projects Re-opener</v>
      </c>
      <c r="F420" s="268"/>
      <c r="G420" s="82" t="s">
        <v>209</v>
      </c>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2"/>
      <c r="AI420" s="82"/>
      <c r="AJ420" s="353" t="str">
        <f>SelectedInputs!AJ109</f>
        <v>Re-opener</v>
      </c>
      <c r="AK420" s="353"/>
      <c r="AL420" s="353" t="str">
        <f>SelectedInputs!AL109</f>
        <v>RPEs Don't Apply</v>
      </c>
      <c r="AM420" s="353">
        <f>SelectedInputs!AM109</f>
        <v>2</v>
      </c>
      <c r="AN420" s="515"/>
      <c r="AO420" s="287">
        <f>SelectedInputs!AO109</f>
        <v>0</v>
      </c>
      <c r="AP420" s="287">
        <f>SelectedInputs!AP109</f>
        <v>1</v>
      </c>
      <c r="AQ420" s="287">
        <f>SelectedInputs!AQ109</f>
        <v>0</v>
      </c>
      <c r="AR420" s="287">
        <f>SelectedInputs!AR109</f>
        <v>0</v>
      </c>
      <c r="AS420" s="287">
        <f>SelectedInputs!AS109</f>
        <v>0</v>
      </c>
      <c r="AT420" s="287">
        <f>SelectedInputs!AT109</f>
        <v>0</v>
      </c>
      <c r="AU420" s="287">
        <f>SelectedInputs!AU109</f>
        <v>0</v>
      </c>
      <c r="AV420" s="521"/>
    </row>
    <row r="421" spans="1:48" ht="16.8">
      <c r="A421" s="82"/>
      <c r="B421" s="82"/>
      <c r="C421" s="82"/>
      <c r="D421" s="82"/>
      <c r="E421" s="82" t="str">
        <f t="shared" si="17"/>
        <v>Strategic Investment</v>
      </c>
      <c r="F421" s="268"/>
      <c r="G421" s="82" t="s">
        <v>209</v>
      </c>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2"/>
      <c r="AI421" s="82"/>
      <c r="AJ421" s="353" t="str">
        <f>SelectedInputs!AJ110</f>
        <v>Other</v>
      </c>
      <c r="AK421" s="353"/>
      <c r="AL421" s="353" t="str">
        <f>SelectedInputs!AL110</f>
        <v>RPEs Don't Apply</v>
      </c>
      <c r="AM421" s="353">
        <f>SelectedInputs!AM110</f>
        <v>2</v>
      </c>
      <c r="AN421" s="515"/>
      <c r="AO421" s="287">
        <f>SelectedInputs!AO110</f>
        <v>1</v>
      </c>
      <c r="AP421" s="287">
        <f>SelectedInputs!AP110</f>
        <v>0</v>
      </c>
      <c r="AQ421" s="287">
        <f>SelectedInputs!AQ110</f>
        <v>0</v>
      </c>
      <c r="AR421" s="287">
        <f>SelectedInputs!AR110</f>
        <v>0</v>
      </c>
      <c r="AS421" s="287">
        <f>SelectedInputs!AS110</f>
        <v>0</v>
      </c>
      <c r="AT421" s="287">
        <f>SelectedInputs!AT110</f>
        <v>0</v>
      </c>
      <c r="AU421" s="287">
        <f>SelectedInputs!AU110</f>
        <v>0</v>
      </c>
      <c r="AV421" s="521"/>
    </row>
    <row r="422" spans="1:48" ht="16.8">
      <c r="A422" s="82"/>
      <c r="B422" s="82"/>
      <c r="C422" s="82"/>
      <c r="D422" s="82"/>
      <c r="E422" s="82" t="str">
        <f t="shared" si="17"/>
        <v>Carry-over Green Recovery Scheme</v>
      </c>
      <c r="F422" s="268"/>
      <c r="G422" s="82" t="s">
        <v>209</v>
      </c>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2"/>
      <c r="AI422" s="82"/>
      <c r="AJ422" s="353" t="str">
        <f>SelectedInputs!AJ111</f>
        <v>Other</v>
      </c>
      <c r="AK422" s="353"/>
      <c r="AL422" s="353" t="str">
        <f>SelectedInputs!AL111</f>
        <v>RPEs Don't Apply</v>
      </c>
      <c r="AM422" s="353">
        <f>SelectedInputs!AM111</f>
        <v>2</v>
      </c>
      <c r="AN422" s="515"/>
      <c r="AO422" s="287">
        <f>SelectedInputs!AO111</f>
        <v>1</v>
      </c>
      <c r="AP422" s="287">
        <f>SelectedInputs!AP111</f>
        <v>0</v>
      </c>
      <c r="AQ422" s="287">
        <f>SelectedInputs!AQ111</f>
        <v>0</v>
      </c>
      <c r="AR422" s="287">
        <f>SelectedInputs!AR111</f>
        <v>0</v>
      </c>
      <c r="AS422" s="287">
        <f>SelectedInputs!AS111</f>
        <v>0</v>
      </c>
      <c r="AT422" s="287">
        <f>SelectedInputs!AT111</f>
        <v>0</v>
      </c>
      <c r="AU422" s="287">
        <f>SelectedInputs!AU111</f>
        <v>0</v>
      </c>
      <c r="AV422" s="521"/>
    </row>
    <row r="423" spans="1:48" ht="16.8">
      <c r="A423" s="82"/>
      <c r="B423" s="82"/>
      <c r="C423" s="82"/>
      <c r="D423" s="82"/>
      <c r="E423" s="82" t="str">
        <f t="shared" si="17"/>
        <v>1-in-20 Severe Weather Event</v>
      </c>
      <c r="F423" s="268"/>
      <c r="G423" s="82" t="s">
        <v>209</v>
      </c>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2"/>
      <c r="AI423" s="82"/>
      <c r="AJ423" s="353" t="str">
        <f>SelectedInputs!AJ112</f>
        <v>Other</v>
      </c>
      <c r="AK423" s="353"/>
      <c r="AL423" s="353" t="str">
        <f>SelectedInputs!AL112</f>
        <v>RPEs Don't Apply</v>
      </c>
      <c r="AM423" s="353">
        <f>SelectedInputs!AM112</f>
        <v>2</v>
      </c>
      <c r="AN423" s="515"/>
      <c r="AO423" s="287">
        <f>SelectedInputs!AO112</f>
        <v>0</v>
      </c>
      <c r="AP423" s="287">
        <f>SelectedInputs!AP112</f>
        <v>0</v>
      </c>
      <c r="AQ423" s="287">
        <f>SelectedInputs!AQ112</f>
        <v>0</v>
      </c>
      <c r="AR423" s="287">
        <f>SelectedInputs!AR112</f>
        <v>1</v>
      </c>
      <c r="AS423" s="287">
        <f>SelectedInputs!AS112</f>
        <v>0</v>
      </c>
      <c r="AT423" s="287">
        <f>SelectedInputs!AT112</f>
        <v>0</v>
      </c>
      <c r="AU423" s="287">
        <f>SelectedInputs!AU112</f>
        <v>0</v>
      </c>
      <c r="AV423" s="521"/>
    </row>
    <row r="424" spans="1:48" ht="16.8">
      <c r="A424" s="82"/>
      <c r="B424" s="82"/>
      <c r="C424" s="82"/>
      <c r="D424" s="82"/>
      <c r="E424" s="82" t="str">
        <f t="shared" si="17"/>
        <v>Net to Gross Load Related Expenditure</v>
      </c>
      <c r="F424" s="268"/>
      <c r="G424" s="82" t="s">
        <v>209</v>
      </c>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2"/>
      <c r="AI424" s="82"/>
      <c r="AJ424" s="353" t="str">
        <f>SelectedInputs!AJ113</f>
        <v>Other</v>
      </c>
      <c r="AK424" s="353"/>
      <c r="AL424" s="353" t="str">
        <f>SelectedInputs!AL113</f>
        <v>RPEs Don't Apply</v>
      </c>
      <c r="AM424" s="353">
        <f>SelectedInputs!AM113</f>
        <v>2</v>
      </c>
      <c r="AN424" s="515"/>
      <c r="AO424" s="287">
        <f>SelectedInputs!AO113</f>
        <v>1</v>
      </c>
      <c r="AP424" s="287">
        <f>SelectedInputs!AP113</f>
        <v>0</v>
      </c>
      <c r="AQ424" s="287">
        <f>SelectedInputs!AQ113</f>
        <v>0</v>
      </c>
      <c r="AR424" s="287">
        <f>SelectedInputs!AR113</f>
        <v>0</v>
      </c>
      <c r="AS424" s="287">
        <f>SelectedInputs!AS113</f>
        <v>0</v>
      </c>
      <c r="AT424" s="287">
        <f>SelectedInputs!AT113</f>
        <v>0</v>
      </c>
      <c r="AU424" s="287">
        <f>SelectedInputs!AU113</f>
        <v>0</v>
      </c>
      <c r="AV424" s="521"/>
    </row>
    <row r="425" spans="1:48" ht="16.8">
      <c r="A425" s="82"/>
      <c r="B425" s="82"/>
      <c r="C425" s="82"/>
      <c r="D425" s="82"/>
      <c r="E425" s="82">
        <f t="shared" si="17"/>
        <v>0</v>
      </c>
      <c r="F425" s="268"/>
      <c r="G425" s="82" t="s">
        <v>209</v>
      </c>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2"/>
      <c r="AI425" s="82"/>
      <c r="AJ425" s="353">
        <f>SelectedInputs!AJ114</f>
        <v>0</v>
      </c>
      <c r="AK425" s="353"/>
      <c r="AL425" s="353">
        <f>SelectedInputs!AL114</f>
        <v>0</v>
      </c>
      <c r="AM425" s="353">
        <f>SelectedInputs!AM114</f>
        <v>0</v>
      </c>
      <c r="AN425" s="515"/>
      <c r="AO425" s="287">
        <f>SelectedInputs!AO114</f>
        <v>0</v>
      </c>
      <c r="AP425" s="287">
        <f>SelectedInputs!AP114</f>
        <v>0</v>
      </c>
      <c r="AQ425" s="287">
        <f>SelectedInputs!AQ114</f>
        <v>0</v>
      </c>
      <c r="AR425" s="287">
        <f>SelectedInputs!AR114</f>
        <v>0</v>
      </c>
      <c r="AS425" s="287">
        <f>SelectedInputs!AS114</f>
        <v>0</v>
      </c>
      <c r="AT425" s="287">
        <f>SelectedInputs!AT114</f>
        <v>0</v>
      </c>
      <c r="AU425" s="287">
        <f>SelectedInputs!AU114</f>
        <v>0</v>
      </c>
      <c r="AV425" s="521"/>
    </row>
    <row r="426" spans="1:48" ht="16.8">
      <c r="A426" s="82"/>
      <c r="B426" s="82"/>
      <c r="C426" s="82"/>
      <c r="D426" s="82"/>
      <c r="E426" s="82">
        <f t="shared" si="17"/>
        <v>0</v>
      </c>
      <c r="F426" s="268"/>
      <c r="G426" s="82" t="s">
        <v>209</v>
      </c>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2"/>
      <c r="AI426" s="82"/>
      <c r="AJ426" s="353">
        <f>SelectedInputs!AJ115</f>
        <v>0</v>
      </c>
      <c r="AK426" s="353"/>
      <c r="AL426" s="353">
        <f>SelectedInputs!AL115</f>
        <v>0</v>
      </c>
      <c r="AM426" s="353">
        <f>SelectedInputs!AM115</f>
        <v>0</v>
      </c>
      <c r="AN426" s="515"/>
      <c r="AO426" s="287">
        <f>SelectedInputs!AO115</f>
        <v>0</v>
      </c>
      <c r="AP426" s="287">
        <f>SelectedInputs!AP115</f>
        <v>0</v>
      </c>
      <c r="AQ426" s="287">
        <f>SelectedInputs!AQ115</f>
        <v>0</v>
      </c>
      <c r="AR426" s="287">
        <f>SelectedInputs!AR115</f>
        <v>0</v>
      </c>
      <c r="AS426" s="287">
        <f>SelectedInputs!AS115</f>
        <v>0</v>
      </c>
      <c r="AT426" s="287">
        <f>SelectedInputs!AT115</f>
        <v>0</v>
      </c>
      <c r="AU426" s="287">
        <f>SelectedInputs!AU115</f>
        <v>0</v>
      </c>
      <c r="AV426" s="521"/>
    </row>
    <row r="427" spans="1:48" ht="16.8">
      <c r="A427" s="82"/>
      <c r="B427" s="82"/>
      <c r="C427" s="82"/>
      <c r="D427" s="82"/>
      <c r="E427" s="82">
        <f t="shared" si="17"/>
        <v>0</v>
      </c>
      <c r="F427" s="268"/>
      <c r="G427" s="82" t="s">
        <v>209</v>
      </c>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2"/>
      <c r="AI427" s="82"/>
      <c r="AJ427" s="353">
        <f>SelectedInputs!AJ116</f>
        <v>0</v>
      </c>
      <c r="AK427" s="353"/>
      <c r="AL427" s="353">
        <f>SelectedInputs!AL116</f>
        <v>0</v>
      </c>
      <c r="AM427" s="353">
        <f>SelectedInputs!AM116</f>
        <v>0</v>
      </c>
      <c r="AN427" s="515"/>
      <c r="AO427" s="287">
        <f>SelectedInputs!AO116</f>
        <v>0</v>
      </c>
      <c r="AP427" s="287">
        <f>SelectedInputs!AP116</f>
        <v>0</v>
      </c>
      <c r="AQ427" s="287">
        <f>SelectedInputs!AQ116</f>
        <v>0</v>
      </c>
      <c r="AR427" s="287">
        <f>SelectedInputs!AR116</f>
        <v>0</v>
      </c>
      <c r="AS427" s="287">
        <f>SelectedInputs!AS116</f>
        <v>0</v>
      </c>
      <c r="AT427" s="287">
        <f>SelectedInputs!AT116</f>
        <v>0</v>
      </c>
      <c r="AU427" s="287">
        <f>SelectedInputs!AU116</f>
        <v>0</v>
      </c>
      <c r="AV427" s="521"/>
    </row>
    <row r="428" spans="1:48" ht="16.8">
      <c r="A428" s="82"/>
      <c r="B428" s="82"/>
      <c r="C428" s="82"/>
      <c r="D428" s="82"/>
      <c r="E428" s="82">
        <f t="shared" si="17"/>
        <v>0</v>
      </c>
      <c r="F428" s="268"/>
      <c r="G428" s="82" t="s">
        <v>209</v>
      </c>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2"/>
      <c r="AI428" s="82"/>
      <c r="AJ428" s="353">
        <f>SelectedInputs!AJ117</f>
        <v>0</v>
      </c>
      <c r="AK428" s="353"/>
      <c r="AL428" s="353">
        <f>SelectedInputs!AL117</f>
        <v>0</v>
      </c>
      <c r="AM428" s="353">
        <f>SelectedInputs!AM117</f>
        <v>0</v>
      </c>
      <c r="AN428" s="515"/>
      <c r="AO428" s="287">
        <f>SelectedInputs!AO117</f>
        <v>0</v>
      </c>
      <c r="AP428" s="287">
        <f>SelectedInputs!AP117</f>
        <v>0</v>
      </c>
      <c r="AQ428" s="287">
        <f>SelectedInputs!AQ117</f>
        <v>0</v>
      </c>
      <c r="AR428" s="287">
        <f>SelectedInputs!AR117</f>
        <v>0</v>
      </c>
      <c r="AS428" s="287">
        <f>SelectedInputs!AS117</f>
        <v>0</v>
      </c>
      <c r="AT428" s="287">
        <f>SelectedInputs!AT117</f>
        <v>0</v>
      </c>
      <c r="AU428" s="287">
        <f>SelectedInputs!AU117</f>
        <v>0</v>
      </c>
      <c r="AV428" s="521"/>
    </row>
    <row r="429" spans="1:48" ht="16.8">
      <c r="A429" s="82"/>
      <c r="B429" s="82"/>
      <c r="C429" s="82"/>
      <c r="D429" s="82"/>
      <c r="E429" s="82">
        <f t="shared" si="17"/>
        <v>0</v>
      </c>
      <c r="F429" s="268"/>
      <c r="G429" s="82" t="s">
        <v>209</v>
      </c>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2"/>
      <c r="AI429" s="82"/>
      <c r="AJ429" s="353">
        <f>SelectedInputs!AJ118</f>
        <v>0</v>
      </c>
      <c r="AK429" s="353"/>
      <c r="AL429" s="353">
        <f>SelectedInputs!AL118</f>
        <v>0</v>
      </c>
      <c r="AM429" s="353">
        <f>SelectedInputs!AM118</f>
        <v>0</v>
      </c>
      <c r="AN429" s="515"/>
      <c r="AO429" s="287">
        <f>SelectedInputs!AO118</f>
        <v>0</v>
      </c>
      <c r="AP429" s="287">
        <f>SelectedInputs!AP118</f>
        <v>0</v>
      </c>
      <c r="AQ429" s="287">
        <f>SelectedInputs!AQ118</f>
        <v>0</v>
      </c>
      <c r="AR429" s="287">
        <f>SelectedInputs!AR118</f>
        <v>0</v>
      </c>
      <c r="AS429" s="287">
        <f>SelectedInputs!AS118</f>
        <v>0</v>
      </c>
      <c r="AT429" s="287">
        <f>SelectedInputs!AT118</f>
        <v>0</v>
      </c>
      <c r="AU429" s="287">
        <f>SelectedInputs!AU118</f>
        <v>0</v>
      </c>
      <c r="AV429" s="521"/>
    </row>
    <row r="430" spans="1:48" ht="16.8">
      <c r="A430" s="82"/>
      <c r="B430" s="82"/>
      <c r="C430" s="82"/>
      <c r="D430" s="82"/>
      <c r="E430" s="82">
        <f t="shared" si="17"/>
        <v>0</v>
      </c>
      <c r="F430" s="268"/>
      <c r="G430" s="82" t="s">
        <v>209</v>
      </c>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2"/>
      <c r="AI430" s="82"/>
      <c r="AJ430" s="353">
        <f>SelectedInputs!AJ119</f>
        <v>0</v>
      </c>
      <c r="AK430" s="353"/>
      <c r="AL430" s="353">
        <f>SelectedInputs!AL119</f>
        <v>0</v>
      </c>
      <c r="AM430" s="353">
        <f>SelectedInputs!AM119</f>
        <v>0</v>
      </c>
      <c r="AN430" s="515"/>
      <c r="AO430" s="287">
        <f>SelectedInputs!AO119</f>
        <v>0</v>
      </c>
      <c r="AP430" s="287">
        <f>SelectedInputs!AP119</f>
        <v>0</v>
      </c>
      <c r="AQ430" s="287">
        <f>SelectedInputs!AQ119</f>
        <v>0</v>
      </c>
      <c r="AR430" s="287">
        <f>SelectedInputs!AR119</f>
        <v>0</v>
      </c>
      <c r="AS430" s="287">
        <f>SelectedInputs!AS119</f>
        <v>0</v>
      </c>
      <c r="AT430" s="287">
        <f>SelectedInputs!AT119</f>
        <v>0</v>
      </c>
      <c r="AU430" s="287">
        <f>SelectedInputs!AU119</f>
        <v>0</v>
      </c>
      <c r="AV430" s="521"/>
    </row>
    <row r="431" spans="1:48" ht="16.8">
      <c r="A431" s="82"/>
      <c r="B431" s="82"/>
      <c r="C431" s="82"/>
      <c r="D431" s="82"/>
      <c r="E431" s="82">
        <f t="shared" si="17"/>
        <v>0</v>
      </c>
      <c r="F431" s="268"/>
      <c r="G431" s="82" t="s">
        <v>209</v>
      </c>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2"/>
      <c r="AI431" s="82"/>
      <c r="AJ431" s="353">
        <f>SelectedInputs!AJ120</f>
        <v>0</v>
      </c>
      <c r="AK431" s="353"/>
      <c r="AL431" s="353">
        <f>SelectedInputs!AL120</f>
        <v>0</v>
      </c>
      <c r="AM431" s="353">
        <f>SelectedInputs!AM120</f>
        <v>0</v>
      </c>
      <c r="AN431" s="515"/>
      <c r="AO431" s="287">
        <f>SelectedInputs!AO120</f>
        <v>0</v>
      </c>
      <c r="AP431" s="287">
        <f>SelectedInputs!AP120</f>
        <v>0</v>
      </c>
      <c r="AQ431" s="287">
        <f>SelectedInputs!AQ120</f>
        <v>0</v>
      </c>
      <c r="AR431" s="287">
        <f>SelectedInputs!AR120</f>
        <v>0</v>
      </c>
      <c r="AS431" s="287">
        <f>SelectedInputs!AS120</f>
        <v>0</v>
      </c>
      <c r="AT431" s="287">
        <f>SelectedInputs!AT120</f>
        <v>0</v>
      </c>
      <c r="AU431" s="287">
        <f>SelectedInputs!AU120</f>
        <v>0</v>
      </c>
      <c r="AV431" s="521"/>
    </row>
    <row r="432" spans="1:48" ht="16.8">
      <c r="A432" s="82"/>
      <c r="B432" s="82"/>
      <c r="C432" s="82"/>
      <c r="D432" s="82"/>
      <c r="E432" s="82">
        <f t="shared" si="17"/>
        <v>0</v>
      </c>
      <c r="F432" s="268"/>
      <c r="G432" s="82" t="s">
        <v>209</v>
      </c>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2"/>
      <c r="AI432" s="82"/>
      <c r="AJ432" s="353">
        <f>SelectedInputs!AJ121</f>
        <v>0</v>
      </c>
      <c r="AK432" s="353"/>
      <c r="AL432" s="353">
        <f>SelectedInputs!AL121</f>
        <v>0</v>
      </c>
      <c r="AM432" s="353">
        <f>SelectedInputs!AM121</f>
        <v>0</v>
      </c>
      <c r="AN432" s="515"/>
      <c r="AO432" s="287">
        <f>SelectedInputs!AO121</f>
        <v>0</v>
      </c>
      <c r="AP432" s="287">
        <f>SelectedInputs!AP121</f>
        <v>0</v>
      </c>
      <c r="AQ432" s="287">
        <f>SelectedInputs!AQ121</f>
        <v>0</v>
      </c>
      <c r="AR432" s="287">
        <f>SelectedInputs!AR121</f>
        <v>0</v>
      </c>
      <c r="AS432" s="287">
        <f>SelectedInputs!AS121</f>
        <v>0</v>
      </c>
      <c r="AT432" s="287">
        <f>SelectedInputs!AT121</f>
        <v>0</v>
      </c>
      <c r="AU432" s="287">
        <f>SelectedInputs!AU121</f>
        <v>0</v>
      </c>
      <c r="AV432" s="521"/>
    </row>
    <row r="433" spans="1:48" ht="16.8">
      <c r="A433" s="82"/>
      <c r="B433" s="82"/>
      <c r="C433" s="82"/>
      <c r="D433" s="82"/>
      <c r="E433" s="82"/>
      <c r="F433" s="268"/>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2"/>
      <c r="AI433" s="82"/>
      <c r="AJ433" s="82"/>
      <c r="AK433" s="82"/>
      <c r="AL433" s="82"/>
      <c r="AM433" s="82"/>
      <c r="AN433" s="516"/>
      <c r="AO433" s="82"/>
      <c r="AP433" s="82"/>
      <c r="AQ433" s="147"/>
      <c r="AR433" s="82"/>
      <c r="AS433" s="82"/>
      <c r="AT433" s="82"/>
      <c r="AU433" s="82"/>
      <c r="AV433" s="82"/>
    </row>
    <row r="434" spans="1:48" ht="16.8">
      <c r="A434" s="2"/>
      <c r="B434" s="2"/>
      <c r="C434" s="28" t="s">
        <v>649</v>
      </c>
      <c r="D434" s="28"/>
      <c r="E434" s="28"/>
      <c r="F434" s="28"/>
      <c r="G434" s="28"/>
      <c r="H434" s="28"/>
      <c r="I434" s="28"/>
      <c r="J434" s="28"/>
      <c r="K434" s="28"/>
      <c r="L434" s="28"/>
      <c r="M434" s="28"/>
      <c r="N434" s="28"/>
      <c r="O434" s="28"/>
      <c r="P434" s="28"/>
      <c r="Q434" s="28"/>
      <c r="R434" s="28"/>
      <c r="S434" s="28"/>
      <c r="T434" s="28"/>
      <c r="U434" s="28"/>
      <c r="V434" s="28"/>
      <c r="W434" s="28"/>
      <c r="X434" s="28"/>
      <c r="Y434" s="28"/>
      <c r="Z434" s="28"/>
      <c r="AA434" s="28"/>
      <c r="AB434" s="28"/>
      <c r="AC434" s="28"/>
      <c r="AD434" s="28"/>
      <c r="AE434" s="28"/>
      <c r="AF434" s="28"/>
      <c r="AG434" s="28"/>
      <c r="AH434" s="28"/>
      <c r="AI434" s="28"/>
      <c r="AJ434" s="28"/>
      <c r="AK434" s="28"/>
      <c r="AL434" s="28"/>
      <c r="AM434" s="28"/>
      <c r="AN434" s="28"/>
      <c r="AO434" s="28"/>
      <c r="AP434" s="28"/>
      <c r="AQ434" s="29"/>
      <c r="AR434" s="28"/>
      <c r="AS434" s="28"/>
      <c r="AT434" s="28"/>
      <c r="AU434" s="28"/>
      <c r="AV434" s="28"/>
    </row>
    <row r="435" spans="1:48" ht="16.8">
      <c r="A435" s="2"/>
      <c r="B435" s="2"/>
      <c r="C435" s="194"/>
      <c r="D435" s="194"/>
      <c r="E435" s="194"/>
      <c r="F435" s="194"/>
      <c r="G435" s="194"/>
      <c r="H435" s="194"/>
      <c r="I435" s="194"/>
      <c r="J435" s="194"/>
      <c r="K435" s="194"/>
      <c r="L435" s="194"/>
      <c r="M435" s="194"/>
      <c r="N435" s="194"/>
      <c r="O435" s="194"/>
      <c r="P435" s="194"/>
      <c r="Q435" s="194"/>
      <c r="R435" s="194"/>
      <c r="S435" s="194"/>
      <c r="T435" s="194"/>
      <c r="U435" s="194"/>
      <c r="V435" s="194"/>
      <c r="W435" s="194"/>
      <c r="X435" s="194"/>
      <c r="Y435" s="194"/>
      <c r="Z435" s="194"/>
      <c r="AA435" s="194"/>
      <c r="AB435" s="194"/>
      <c r="AC435" s="194"/>
      <c r="AD435" s="194"/>
      <c r="AE435" s="194"/>
      <c r="AF435" s="194"/>
      <c r="AG435" s="194"/>
      <c r="AH435" s="194"/>
      <c r="AI435" s="194"/>
      <c r="AJ435" s="194"/>
      <c r="AK435" s="194"/>
      <c r="AL435" s="194"/>
      <c r="AM435" s="194"/>
      <c r="AN435" s="194"/>
      <c r="AO435" s="194"/>
      <c r="AP435" s="194"/>
      <c r="AQ435" s="189"/>
      <c r="AR435" s="194"/>
      <c r="AS435" s="194"/>
      <c r="AT435" s="194"/>
      <c r="AU435" s="194"/>
      <c r="AV435" s="194"/>
    </row>
    <row r="436" spans="1:48" ht="16.8">
      <c r="A436" s="7"/>
      <c r="B436" s="7"/>
      <c r="C436" s="7"/>
      <c r="D436" s="82"/>
      <c r="E436" s="271" t="s">
        <v>650</v>
      </c>
      <c r="F436" s="271"/>
      <c r="G436" s="271" t="s">
        <v>209</v>
      </c>
      <c r="H436" s="271"/>
      <c r="I436" s="271"/>
      <c r="J436" s="271"/>
      <c r="K436" s="271"/>
      <c r="L436" s="271"/>
      <c r="M436" s="271"/>
      <c r="N436" s="271"/>
      <c r="O436" s="271"/>
      <c r="P436" s="271"/>
      <c r="Q436" s="271"/>
      <c r="R436" s="271"/>
      <c r="S436" s="271"/>
      <c r="T436" s="271"/>
      <c r="U436" s="271"/>
      <c r="V436" s="271"/>
      <c r="W436" s="271"/>
      <c r="X436" s="271"/>
      <c r="Y436" s="271"/>
      <c r="Z436" s="271"/>
      <c r="AA436" s="271"/>
      <c r="AB436" s="271"/>
      <c r="AC436" s="271"/>
      <c r="AD436" s="271"/>
      <c r="AE436" s="271"/>
      <c r="AF436" s="271"/>
      <c r="AG436" s="271"/>
      <c r="AH436" s="271"/>
      <c r="AI436" s="271"/>
      <c r="AJ436" s="271"/>
      <c r="AK436" s="271"/>
      <c r="AL436" s="271"/>
      <c r="AM436" s="271"/>
      <c r="AN436" s="271"/>
      <c r="AO436" s="271"/>
      <c r="AP436" s="271"/>
      <c r="AQ436" s="299"/>
      <c r="AR436" s="492">
        <f>SelectedInputs!AR296</f>
        <v>1.7879189880563019E-2</v>
      </c>
      <c r="AS436" s="492">
        <f>SelectedInputs!AS296</f>
        <v>2.0825059484744435E-2</v>
      </c>
      <c r="AT436" s="492">
        <f>SelectedInputs!AT296</f>
        <v>1.9022633074950564E-2</v>
      </c>
      <c r="AU436" s="492">
        <f>SelectedInputs!AU296</f>
        <v>1.8916943285740843E-2</v>
      </c>
      <c r="AV436" s="492">
        <f>SelectedInputs!AV296</f>
        <v>2.024201539338838E-2</v>
      </c>
    </row>
    <row r="437" spans="1:48" ht="16.8">
      <c r="A437" s="7"/>
      <c r="B437" s="7"/>
      <c r="C437" s="7"/>
      <c r="D437" s="82"/>
      <c r="E437" s="27" t="s">
        <v>651</v>
      </c>
      <c r="F437" s="27"/>
      <c r="G437" s="27" t="s">
        <v>209</v>
      </c>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c r="AH437" s="27"/>
      <c r="AI437" s="27"/>
      <c r="AJ437" s="27"/>
      <c r="AK437" s="27"/>
      <c r="AL437" s="27"/>
      <c r="AM437" s="27"/>
      <c r="AN437" s="27"/>
      <c r="AO437" s="27"/>
      <c r="AP437" s="27"/>
      <c r="AQ437" s="192"/>
      <c r="AR437" s="132">
        <f>SelectedInputs!AR297</f>
        <v>2.1130458424358689E-3</v>
      </c>
      <c r="AS437" s="132">
        <f>SelectedInputs!AS297</f>
        <v>7.5913997506278641E-4</v>
      </c>
      <c r="AT437" s="132">
        <f>SelectedInputs!AT297</f>
        <v>1.3764383798412685E-3</v>
      </c>
      <c r="AU437" s="132">
        <f>SelectedInputs!AU297</f>
        <v>1.4782459933121916E-3</v>
      </c>
      <c r="AV437" s="132">
        <f>SelectedInputs!AV297</f>
        <v>1.6208564732515638E-3</v>
      </c>
    </row>
    <row r="438" spans="1:48" ht="16.8">
      <c r="A438" s="7"/>
      <c r="B438" s="7"/>
      <c r="C438" s="7"/>
      <c r="D438" s="82"/>
      <c r="E438" s="27" t="s">
        <v>652</v>
      </c>
      <c r="F438" s="27"/>
      <c r="G438" s="27" t="s">
        <v>209</v>
      </c>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c r="AM438" s="27"/>
      <c r="AN438" s="27"/>
      <c r="AO438" s="27"/>
      <c r="AP438" s="27"/>
      <c r="AQ438" s="192"/>
      <c r="AR438" s="132">
        <f>SelectedInputs!AR298</f>
        <v>0.84049893250493979</v>
      </c>
      <c r="AS438" s="132">
        <f>SelectedInputs!AS298</f>
        <v>0.8643720114246447</v>
      </c>
      <c r="AT438" s="132">
        <f>SelectedInputs!AT298</f>
        <v>0.85050905525478826</v>
      </c>
      <c r="AU438" s="132">
        <f>SelectedInputs!AU298</f>
        <v>0.86780961567151715</v>
      </c>
      <c r="AV438" s="132">
        <f>SelectedInputs!AV298</f>
        <v>0.858643225750223</v>
      </c>
    </row>
    <row r="439" spans="1:48" ht="16.8">
      <c r="A439" s="7"/>
      <c r="B439" s="7"/>
      <c r="C439" s="7"/>
      <c r="D439" s="82"/>
      <c r="E439" s="27" t="s">
        <v>653</v>
      </c>
      <c r="F439" s="27"/>
      <c r="G439" s="27" t="s">
        <v>209</v>
      </c>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c r="AM439" s="27"/>
      <c r="AN439" s="27"/>
      <c r="AO439" s="27"/>
      <c r="AP439" s="27"/>
      <c r="AQ439" s="192"/>
      <c r="AR439" s="132">
        <f>SelectedInputs!AR299</f>
        <v>0</v>
      </c>
      <c r="AS439" s="132">
        <f>SelectedInputs!AS299</f>
        <v>0</v>
      </c>
      <c r="AT439" s="132">
        <f>SelectedInputs!AT299</f>
        <v>0</v>
      </c>
      <c r="AU439" s="132">
        <f>SelectedInputs!AU299</f>
        <v>0</v>
      </c>
      <c r="AV439" s="132">
        <f>SelectedInputs!AV299</f>
        <v>0</v>
      </c>
    </row>
    <row r="440" spans="1:48" ht="16.8">
      <c r="A440" s="7"/>
      <c r="B440" s="7"/>
      <c r="C440" s="7"/>
      <c r="D440" s="82"/>
      <c r="E440" s="27" t="s">
        <v>654</v>
      </c>
      <c r="F440" s="27"/>
      <c r="G440" s="27" t="s">
        <v>209</v>
      </c>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c r="AM440" s="27"/>
      <c r="AN440" s="27"/>
      <c r="AO440" s="27"/>
      <c r="AP440" s="27"/>
      <c r="AQ440" s="192"/>
      <c r="AR440" s="132">
        <f>SelectedInputs!AR300</f>
        <v>0</v>
      </c>
      <c r="AS440" s="132">
        <f>SelectedInputs!AS300</f>
        <v>0</v>
      </c>
      <c r="AT440" s="132">
        <f>SelectedInputs!AT300</f>
        <v>0</v>
      </c>
      <c r="AU440" s="132">
        <f>SelectedInputs!AU300</f>
        <v>0</v>
      </c>
      <c r="AV440" s="132">
        <f>SelectedInputs!AV300</f>
        <v>0</v>
      </c>
    </row>
    <row r="441" spans="1:48" ht="16.8">
      <c r="A441" s="7"/>
      <c r="B441" s="7"/>
      <c r="C441" s="7"/>
      <c r="D441" s="82"/>
      <c r="E441" s="27" t="s">
        <v>655</v>
      </c>
      <c r="F441" s="27"/>
      <c r="G441" s="27" t="s">
        <v>209</v>
      </c>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c r="AH441" s="27"/>
      <c r="AI441" s="27"/>
      <c r="AJ441" s="27"/>
      <c r="AK441" s="27"/>
      <c r="AL441" s="27"/>
      <c r="AM441" s="27"/>
      <c r="AN441" s="27"/>
      <c r="AO441" s="27"/>
      <c r="AP441" s="27"/>
      <c r="AQ441" s="192"/>
      <c r="AR441" s="132">
        <f>SelectedInputs!AR301</f>
        <v>0</v>
      </c>
      <c r="AS441" s="132">
        <f>SelectedInputs!AS301</f>
        <v>0</v>
      </c>
      <c r="AT441" s="132">
        <f>SelectedInputs!AT301</f>
        <v>0</v>
      </c>
      <c r="AU441" s="132">
        <f>SelectedInputs!AU301</f>
        <v>0</v>
      </c>
      <c r="AV441" s="132">
        <f>SelectedInputs!AV301</f>
        <v>0</v>
      </c>
    </row>
    <row r="442" spans="1:48" ht="16.8">
      <c r="A442" s="7"/>
      <c r="B442" s="7"/>
      <c r="C442" s="7"/>
      <c r="D442" s="82"/>
      <c r="E442" s="272" t="s">
        <v>656</v>
      </c>
      <c r="F442" s="272"/>
      <c r="G442" s="272" t="s">
        <v>209</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300"/>
      <c r="AR442" s="493">
        <f>SelectedInputs!AR302</f>
        <v>4.4166626131673097E-2</v>
      </c>
      <c r="AS442" s="493">
        <f>SelectedInputs!AS302</f>
        <v>3.8815826847212236E-2</v>
      </c>
      <c r="AT442" s="493">
        <f>SelectedInputs!AT302</f>
        <v>2.1687560930492868E-2</v>
      </c>
      <c r="AU442" s="493">
        <f>SelectedInputs!AU302</f>
        <v>2.1782190428347732E-2</v>
      </c>
      <c r="AV442" s="493">
        <f>SelectedInputs!AV302</f>
        <v>2.1802608148680857E-2</v>
      </c>
    </row>
    <row r="443" spans="1:48" ht="16.8">
      <c r="A443" s="7"/>
      <c r="B443" s="7"/>
      <c r="C443" s="7"/>
      <c r="D443" s="82"/>
      <c r="E443" s="27" t="s">
        <v>657</v>
      </c>
      <c r="F443" s="27"/>
      <c r="G443" s="27" t="s">
        <v>209</v>
      </c>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c r="AM443" s="27"/>
      <c r="AN443" s="27"/>
      <c r="AO443" s="27"/>
      <c r="AP443" s="27"/>
      <c r="AQ443" s="192"/>
      <c r="AR443" s="132">
        <f>SelectedInputs!AR303</f>
        <v>0.98129986770153188</v>
      </c>
      <c r="AS443" s="132">
        <f>SelectedInputs!AS303</f>
        <v>0.9784390415316454</v>
      </c>
      <c r="AT443" s="132">
        <f>SelectedInputs!AT303</f>
        <v>0.97996500789141383</v>
      </c>
      <c r="AU443" s="132">
        <f>SelectedInputs!AU303</f>
        <v>0.98009796780692104</v>
      </c>
      <c r="AV443" s="132">
        <f>SelectedInputs!AV303</f>
        <v>0.97910738495404326</v>
      </c>
    </row>
    <row r="444" spans="1:48" ht="16.8">
      <c r="A444" s="7"/>
      <c r="B444" s="7"/>
      <c r="C444" s="7"/>
      <c r="D444" s="82"/>
      <c r="E444" s="27" t="s">
        <v>658</v>
      </c>
      <c r="F444" s="27"/>
      <c r="G444" s="27" t="s">
        <v>209</v>
      </c>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c r="AM444" s="27"/>
      <c r="AN444" s="27"/>
      <c r="AO444" s="27"/>
      <c r="AP444" s="27"/>
      <c r="AQ444" s="192"/>
      <c r="AR444" s="132">
        <f>SelectedInputs!AR304</f>
        <v>0.25087223349299392</v>
      </c>
      <c r="AS444" s="132">
        <f>SelectedInputs!AS304</f>
        <v>0.27888881326229181</v>
      </c>
      <c r="AT444" s="132">
        <f>SelectedInputs!AT304</f>
        <v>0.27347991735616106</v>
      </c>
      <c r="AU444" s="132">
        <f>SelectedInputs!AU304</f>
        <v>0.27465699633822216</v>
      </c>
      <c r="AV444" s="132">
        <f>SelectedInputs!AV304</f>
        <v>0.28534085009537852</v>
      </c>
    </row>
    <row r="445" spans="1:48" ht="16.8">
      <c r="A445" s="7"/>
      <c r="B445" s="7"/>
      <c r="C445" s="7"/>
      <c r="D445" s="82"/>
      <c r="E445" s="27" t="s">
        <v>659</v>
      </c>
      <c r="F445" s="27"/>
      <c r="G445" s="27" t="s">
        <v>209</v>
      </c>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c r="AM445" s="27"/>
      <c r="AN445" s="27"/>
      <c r="AO445" s="27"/>
      <c r="AP445" s="27"/>
      <c r="AQ445" s="192"/>
      <c r="AR445" s="132">
        <f>SelectedInputs!AR305</f>
        <v>8.6629871584735479E-2</v>
      </c>
      <c r="AS445" s="132">
        <f>SelectedInputs!AS305</f>
        <v>7.2347023919833414E-2</v>
      </c>
      <c r="AT445" s="132">
        <f>SelectedInputs!AT305</f>
        <v>7.6904263934756731E-2</v>
      </c>
      <c r="AU445" s="132">
        <f>SelectedInputs!AU305</f>
        <v>8.0466410409808245E-2</v>
      </c>
      <c r="AV445" s="132">
        <f>SelectedInputs!AV305</f>
        <v>9.0069080374469063E-2</v>
      </c>
    </row>
    <row r="446" spans="1:48" ht="16.8">
      <c r="A446" s="7"/>
      <c r="B446" s="7"/>
      <c r="C446" s="7"/>
      <c r="D446" s="82"/>
      <c r="E446" s="27" t="s">
        <v>660</v>
      </c>
      <c r="F446" s="27"/>
      <c r="G446" s="27" t="s">
        <v>209</v>
      </c>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c r="AM446" s="27"/>
      <c r="AN446" s="27"/>
      <c r="AO446" s="27"/>
      <c r="AP446" s="27"/>
      <c r="AQ446" s="192"/>
      <c r="AR446" s="132">
        <f>SelectedInputs!AR306</f>
        <v>0</v>
      </c>
      <c r="AS446" s="132">
        <f>SelectedInputs!AS306</f>
        <v>0</v>
      </c>
      <c r="AT446" s="132">
        <f>SelectedInputs!AT306</f>
        <v>0</v>
      </c>
      <c r="AU446" s="132">
        <f>SelectedInputs!AU306</f>
        <v>0</v>
      </c>
      <c r="AV446" s="132">
        <f>SelectedInputs!AV306</f>
        <v>0</v>
      </c>
    </row>
    <row r="447" spans="1:48" ht="16.8">
      <c r="A447" s="7"/>
      <c r="B447" s="7"/>
      <c r="C447" s="7"/>
      <c r="D447" s="82"/>
      <c r="E447" s="27" t="s">
        <v>661</v>
      </c>
      <c r="F447" s="27"/>
      <c r="G447" s="27" t="s">
        <v>209</v>
      </c>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c r="AM447" s="27"/>
      <c r="AN447" s="27"/>
      <c r="AO447" s="27"/>
      <c r="AP447" s="27"/>
      <c r="AQ447" s="192"/>
      <c r="AR447" s="132">
        <f>SelectedInputs!AR307</f>
        <v>0</v>
      </c>
      <c r="AS447" s="132">
        <f>SelectedInputs!AS307</f>
        <v>0</v>
      </c>
      <c r="AT447" s="132">
        <f>SelectedInputs!AT307</f>
        <v>0</v>
      </c>
      <c r="AU447" s="132">
        <f>SelectedInputs!AU307</f>
        <v>0</v>
      </c>
      <c r="AV447" s="132">
        <f>SelectedInputs!AV307</f>
        <v>0</v>
      </c>
    </row>
    <row r="448" spans="1:48" ht="16.8">
      <c r="A448" s="7"/>
      <c r="B448" s="7"/>
      <c r="C448" s="7"/>
      <c r="D448" s="82"/>
      <c r="E448" s="27" t="s">
        <v>662</v>
      </c>
      <c r="F448" s="27"/>
      <c r="G448" s="27" t="s">
        <v>209</v>
      </c>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c r="AM448" s="27"/>
      <c r="AN448" s="27"/>
      <c r="AO448" s="27"/>
      <c r="AP448" s="27"/>
      <c r="AQ448" s="192"/>
      <c r="AR448" s="132">
        <f>SelectedInputs!AR308</f>
        <v>0</v>
      </c>
      <c r="AS448" s="132">
        <f>SelectedInputs!AS308</f>
        <v>0</v>
      </c>
      <c r="AT448" s="132">
        <f>SelectedInputs!AT308</f>
        <v>0</v>
      </c>
      <c r="AU448" s="132">
        <f>SelectedInputs!AU308</f>
        <v>0</v>
      </c>
      <c r="AV448" s="132">
        <f>SelectedInputs!AV308</f>
        <v>0</v>
      </c>
    </row>
    <row r="449" spans="1:48" ht="16.8">
      <c r="A449" s="7"/>
      <c r="B449" s="7"/>
      <c r="C449" s="7"/>
      <c r="D449" s="82"/>
      <c r="E449" s="27" t="s">
        <v>663</v>
      </c>
      <c r="F449" s="27"/>
      <c r="G449" s="27" t="s">
        <v>209</v>
      </c>
      <c r="H449" s="27"/>
      <c r="I449" s="27"/>
      <c r="J449" s="27"/>
      <c r="K449" s="27"/>
      <c r="L449" s="27"/>
      <c r="M449" s="27"/>
      <c r="N449" s="27"/>
      <c r="O449" s="27"/>
      <c r="P449" s="27"/>
      <c r="Q449" s="27"/>
      <c r="R449" s="27"/>
      <c r="S449" s="27"/>
      <c r="T449" s="27"/>
      <c r="U449" s="27"/>
      <c r="V449" s="27"/>
      <c r="W449" s="27"/>
      <c r="X449" s="27"/>
      <c r="Y449" s="27"/>
      <c r="Z449" s="27"/>
      <c r="AA449" s="27"/>
      <c r="AB449" s="27"/>
      <c r="AC449" s="27"/>
      <c r="AD449" s="27"/>
      <c r="AE449" s="27"/>
      <c r="AF449" s="27"/>
      <c r="AG449" s="27"/>
      <c r="AH449" s="27"/>
      <c r="AI449" s="27"/>
      <c r="AJ449" s="27"/>
      <c r="AK449" s="27"/>
      <c r="AL449" s="27"/>
      <c r="AM449" s="27"/>
      <c r="AN449" s="27"/>
      <c r="AO449" s="27"/>
      <c r="AP449" s="27"/>
      <c r="AQ449" s="192"/>
      <c r="AR449" s="132">
        <f>SelectedInputs!AR309</f>
        <v>0.21592621389188066</v>
      </c>
      <c r="AS449" s="132">
        <f>SelectedInputs!AS309</f>
        <v>0.22232685158930041</v>
      </c>
      <c r="AT449" s="132">
        <f>SelectedInputs!AT309</f>
        <v>0.22739303838298297</v>
      </c>
      <c r="AU449" s="132">
        <f>SelectedInputs!AU309</f>
        <v>0.22786749605979095</v>
      </c>
      <c r="AV449" s="132">
        <f>SelectedInputs!AV309</f>
        <v>0.2279182651350834</v>
      </c>
    </row>
    <row r="450" spans="1:48" ht="16.8">
      <c r="A450" s="7"/>
      <c r="B450" s="7"/>
      <c r="C450" s="7"/>
      <c r="D450" s="82"/>
      <c r="E450" s="271" t="s">
        <v>664</v>
      </c>
      <c r="F450" s="271"/>
      <c r="G450" s="271" t="s">
        <v>209</v>
      </c>
      <c r="H450" s="271"/>
      <c r="I450" s="271"/>
      <c r="J450" s="271"/>
      <c r="K450" s="271"/>
      <c r="L450" s="271"/>
      <c r="M450" s="271"/>
      <c r="N450" s="271"/>
      <c r="O450" s="271"/>
      <c r="P450" s="271"/>
      <c r="Q450" s="271"/>
      <c r="R450" s="271"/>
      <c r="S450" s="271"/>
      <c r="T450" s="271"/>
      <c r="U450" s="271"/>
      <c r="V450" s="271"/>
      <c r="W450" s="271"/>
      <c r="X450" s="271"/>
      <c r="Y450" s="271"/>
      <c r="Z450" s="271"/>
      <c r="AA450" s="271"/>
      <c r="AB450" s="271"/>
      <c r="AC450" s="271"/>
      <c r="AD450" s="271"/>
      <c r="AE450" s="271"/>
      <c r="AF450" s="271"/>
      <c r="AG450" s="271"/>
      <c r="AH450" s="271"/>
      <c r="AI450" s="271"/>
      <c r="AJ450" s="271"/>
      <c r="AK450" s="271"/>
      <c r="AL450" s="271"/>
      <c r="AM450" s="271"/>
      <c r="AN450" s="271"/>
      <c r="AO450" s="271"/>
      <c r="AP450" s="271"/>
      <c r="AQ450" s="299"/>
      <c r="AR450" s="492">
        <f>SelectedInputs!AR310</f>
        <v>0</v>
      </c>
      <c r="AS450" s="492">
        <f>SelectedInputs!AS310</f>
        <v>0</v>
      </c>
      <c r="AT450" s="492">
        <f>SelectedInputs!AT310</f>
        <v>0</v>
      </c>
      <c r="AU450" s="492">
        <f>SelectedInputs!AU310</f>
        <v>0</v>
      </c>
      <c r="AV450" s="492">
        <f>SelectedInputs!AV310</f>
        <v>0</v>
      </c>
    </row>
    <row r="451" spans="1:48" ht="16.8">
      <c r="A451" s="7"/>
      <c r="B451" s="7"/>
      <c r="C451" s="7"/>
      <c r="D451" s="82"/>
      <c r="E451" s="27" t="s">
        <v>665</v>
      </c>
      <c r="F451" s="27"/>
      <c r="G451" s="27" t="s">
        <v>209</v>
      </c>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c r="AM451" s="27"/>
      <c r="AN451" s="27"/>
      <c r="AO451" s="27"/>
      <c r="AP451" s="27"/>
      <c r="AQ451" s="192"/>
      <c r="AR451" s="132">
        <f>SelectedInputs!AR311</f>
        <v>0.71925473471169155</v>
      </c>
      <c r="AS451" s="132">
        <f>SelectedInputs!AS311</f>
        <v>0.692056109087132</v>
      </c>
      <c r="AT451" s="132">
        <f>SelectedInputs!AT311</f>
        <v>0.69649072280492152</v>
      </c>
      <c r="AU451" s="132">
        <f>SelectedInputs!AU311</f>
        <v>0.69347249342614703</v>
      </c>
      <c r="AV451" s="132">
        <f>SelectedInputs!AV311</f>
        <v>0.68072547587111054</v>
      </c>
    </row>
    <row r="452" spans="1:48" ht="16.8">
      <c r="A452" s="7"/>
      <c r="B452" s="7"/>
      <c r="C452" s="7"/>
      <c r="D452" s="82"/>
      <c r="E452" s="27" t="s">
        <v>666</v>
      </c>
      <c r="F452" s="27"/>
      <c r="G452" s="27" t="s">
        <v>209</v>
      </c>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c r="AM452" s="27"/>
      <c r="AN452" s="27"/>
      <c r="AO452" s="27"/>
      <c r="AP452" s="27"/>
      <c r="AQ452" s="192"/>
      <c r="AR452" s="132">
        <f>SelectedInputs!AR312</f>
        <v>2.0246731828151596E-2</v>
      </c>
      <c r="AS452" s="132">
        <f>SelectedInputs!AS312</f>
        <v>1.6944906895172751E-2</v>
      </c>
      <c r="AT452" s="132">
        <f>SelectedInputs!AT312</f>
        <v>1.8871667467305023E-2</v>
      </c>
      <c r="AU452" s="132">
        <f>SelectedInputs!AU312</f>
        <v>1.4543630903524566E-2</v>
      </c>
      <c r="AV452" s="132">
        <f>SelectedInputs!AV312</f>
        <v>1.4935316132389031E-2</v>
      </c>
    </row>
    <row r="453" spans="1:48" ht="16.8">
      <c r="A453" s="7"/>
      <c r="B453" s="7"/>
      <c r="C453" s="7"/>
      <c r="D453" s="82"/>
      <c r="E453" s="27" t="s">
        <v>667</v>
      </c>
      <c r="F453" s="27"/>
      <c r="G453" s="27" t="s">
        <v>209</v>
      </c>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c r="AM453" s="27"/>
      <c r="AN453" s="27"/>
      <c r="AO453" s="27"/>
      <c r="AP453" s="27"/>
      <c r="AQ453" s="192"/>
      <c r="AR453" s="132">
        <f>SelectedInputs!AR313</f>
        <v>0.8</v>
      </c>
      <c r="AS453" s="132">
        <f>SelectedInputs!AS313</f>
        <v>0.8</v>
      </c>
      <c r="AT453" s="132">
        <f>SelectedInputs!AT313</f>
        <v>0.8</v>
      </c>
      <c r="AU453" s="132">
        <f>SelectedInputs!AU313</f>
        <v>0.8</v>
      </c>
      <c r="AV453" s="132">
        <f>SelectedInputs!AV313</f>
        <v>0.8</v>
      </c>
    </row>
    <row r="454" spans="1:48" ht="16.8">
      <c r="A454" s="7"/>
      <c r="B454" s="7"/>
      <c r="C454" s="7"/>
      <c r="D454" s="82"/>
      <c r="E454" s="27" t="s">
        <v>668</v>
      </c>
      <c r="F454" s="27"/>
      <c r="G454" s="27" t="s">
        <v>209</v>
      </c>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c r="AM454" s="27"/>
      <c r="AN454" s="27"/>
      <c r="AO454" s="27"/>
      <c r="AP454" s="27"/>
      <c r="AQ454" s="192"/>
      <c r="AR454" s="132">
        <f>SelectedInputs!AR314</f>
        <v>0</v>
      </c>
      <c r="AS454" s="132">
        <f>SelectedInputs!AS314</f>
        <v>0</v>
      </c>
      <c r="AT454" s="132">
        <f>SelectedInputs!AT314</f>
        <v>0</v>
      </c>
      <c r="AU454" s="132">
        <f>SelectedInputs!AU314</f>
        <v>0</v>
      </c>
      <c r="AV454" s="132">
        <f>SelectedInputs!AV314</f>
        <v>0</v>
      </c>
    </row>
    <row r="455" spans="1:48" ht="16.8">
      <c r="A455" s="7"/>
      <c r="B455" s="7"/>
      <c r="C455" s="7"/>
      <c r="D455" s="82"/>
      <c r="E455" s="27" t="s">
        <v>669</v>
      </c>
      <c r="F455" s="27"/>
      <c r="G455" s="27" t="s">
        <v>209</v>
      </c>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27"/>
      <c r="AF455" s="27"/>
      <c r="AG455" s="27"/>
      <c r="AH455" s="27"/>
      <c r="AI455" s="27"/>
      <c r="AJ455" s="27"/>
      <c r="AK455" s="27"/>
      <c r="AL455" s="27"/>
      <c r="AM455" s="27"/>
      <c r="AN455" s="27"/>
      <c r="AO455" s="27"/>
      <c r="AP455" s="27"/>
      <c r="AQ455" s="192"/>
      <c r="AR455" s="132">
        <f>SelectedInputs!AR315</f>
        <v>0</v>
      </c>
      <c r="AS455" s="132">
        <f>SelectedInputs!AS315</f>
        <v>0</v>
      </c>
      <c r="AT455" s="132">
        <f>SelectedInputs!AT315</f>
        <v>0</v>
      </c>
      <c r="AU455" s="132">
        <f>SelectedInputs!AU315</f>
        <v>0</v>
      </c>
      <c r="AV455" s="132">
        <f>SelectedInputs!AV315</f>
        <v>0</v>
      </c>
    </row>
    <row r="456" spans="1:48" ht="16.8">
      <c r="A456" s="7"/>
      <c r="B456" s="7"/>
      <c r="C456" s="7"/>
      <c r="D456" s="82"/>
      <c r="E456" s="272" t="s">
        <v>670</v>
      </c>
      <c r="F456" s="272"/>
      <c r="G456" s="272" t="s">
        <v>209</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300"/>
      <c r="AR456" s="493">
        <f>SelectedInputs!AR316</f>
        <v>0.25831167667903504</v>
      </c>
      <c r="AS456" s="493">
        <f>SelectedInputs!AS316</f>
        <v>0.26600390120154771</v>
      </c>
      <c r="AT456" s="493">
        <f>SelectedInputs!AT316</f>
        <v>0.27208489217218812</v>
      </c>
      <c r="AU456" s="493">
        <f>SelectedInputs!AU316</f>
        <v>0.2726440693333308</v>
      </c>
      <c r="AV456" s="493">
        <f>SelectedInputs!AV316</f>
        <v>0.27270212575286912</v>
      </c>
    </row>
    <row r="457" spans="1:48" ht="16.8">
      <c r="A457" s="7"/>
      <c r="B457" s="7"/>
      <c r="C457" s="7"/>
      <c r="D457" s="82"/>
      <c r="E457" s="271" t="s">
        <v>671</v>
      </c>
      <c r="F457" s="271"/>
      <c r="G457" s="271" t="s">
        <v>209</v>
      </c>
      <c r="H457" s="271"/>
      <c r="I457" s="271"/>
      <c r="J457" s="271"/>
      <c r="K457" s="271"/>
      <c r="L457" s="271"/>
      <c r="M457" s="271"/>
      <c r="N457" s="271"/>
      <c r="O457" s="271"/>
      <c r="P457" s="271"/>
      <c r="Q457" s="271"/>
      <c r="R457" s="271"/>
      <c r="S457" s="271"/>
      <c r="T457" s="271"/>
      <c r="U457" s="271"/>
      <c r="V457" s="271"/>
      <c r="W457" s="271"/>
      <c r="X457" s="271"/>
      <c r="Y457" s="271"/>
      <c r="Z457" s="271"/>
      <c r="AA457" s="271"/>
      <c r="AB457" s="271"/>
      <c r="AC457" s="271"/>
      <c r="AD457" s="271"/>
      <c r="AE457" s="271"/>
      <c r="AF457" s="271"/>
      <c r="AG457" s="271"/>
      <c r="AH457" s="271"/>
      <c r="AI457" s="271"/>
      <c r="AJ457" s="271"/>
      <c r="AK457" s="271"/>
      <c r="AL457" s="271"/>
      <c r="AM457" s="271"/>
      <c r="AN457" s="271"/>
      <c r="AO457" s="271"/>
      <c r="AP457" s="271"/>
      <c r="AQ457" s="299"/>
      <c r="AR457" s="492">
        <f>SelectedInputs!AR317</f>
        <v>0</v>
      </c>
      <c r="AS457" s="492">
        <f>SelectedInputs!AS317</f>
        <v>0</v>
      </c>
      <c r="AT457" s="492">
        <f>SelectedInputs!AT317</f>
        <v>0</v>
      </c>
      <c r="AU457" s="492">
        <f>SelectedInputs!AU317</f>
        <v>0</v>
      </c>
      <c r="AV457" s="492">
        <f>SelectedInputs!AV317</f>
        <v>0</v>
      </c>
    </row>
    <row r="458" spans="1:48" ht="16.8">
      <c r="A458" s="7"/>
      <c r="B458" s="7"/>
      <c r="C458" s="7"/>
      <c r="D458" s="82"/>
      <c r="E458" s="27" t="s">
        <v>672</v>
      </c>
      <c r="F458" s="27"/>
      <c r="G458" s="27" t="s">
        <v>209</v>
      </c>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c r="AM458" s="27"/>
      <c r="AN458" s="27"/>
      <c r="AO458" s="27"/>
      <c r="AP458" s="27"/>
      <c r="AQ458" s="192"/>
      <c r="AR458" s="132">
        <f>SelectedInputs!AR318</f>
        <v>7.8485685698662516E-3</v>
      </c>
      <c r="AS458" s="132">
        <f>SelectedInputs!AS318</f>
        <v>7.7143568260598433E-3</v>
      </c>
      <c r="AT458" s="132">
        <f>SelectedInputs!AT318</f>
        <v>7.8359884291501827E-3</v>
      </c>
      <c r="AU458" s="132">
        <f>SelectedInputs!AU318</f>
        <v>8.1721337483031554E-3</v>
      </c>
      <c r="AV458" s="132">
        <f>SelectedInputs!AV318</f>
        <v>8.4729117258917769E-3</v>
      </c>
    </row>
    <row r="459" spans="1:48" ht="16.8">
      <c r="A459" s="7"/>
      <c r="B459" s="7"/>
      <c r="C459" s="7"/>
      <c r="D459" s="82"/>
      <c r="E459" s="27" t="s">
        <v>673</v>
      </c>
      <c r="F459" s="27"/>
      <c r="G459" s="27" t="s">
        <v>209</v>
      </c>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c r="AM459" s="27"/>
      <c r="AN459" s="27"/>
      <c r="AO459" s="27"/>
      <c r="AP459" s="27"/>
      <c r="AQ459" s="192"/>
      <c r="AR459" s="132">
        <f>SelectedInputs!AR319</f>
        <v>5.0989176612207057E-4</v>
      </c>
      <c r="AS459" s="132">
        <f>SelectedInputs!AS319</f>
        <v>5.5067704909322543E-4</v>
      </c>
      <c r="AT459" s="132">
        <f>SelectedInputs!AT319</f>
        <v>7.1942110852907584E-4</v>
      </c>
      <c r="AU459" s="132">
        <f>SelectedInputs!AU319</f>
        <v>3.7743070553968613E-4</v>
      </c>
      <c r="AV459" s="132">
        <f>SelectedInputs!AV319</f>
        <v>3.0592815510847122E-4</v>
      </c>
    </row>
    <row r="460" spans="1:48" ht="16.8">
      <c r="A460" s="7"/>
      <c r="B460" s="7"/>
      <c r="C460" s="7"/>
      <c r="D460" s="82"/>
      <c r="E460" s="27" t="s">
        <v>674</v>
      </c>
      <c r="F460" s="27"/>
      <c r="G460" s="27" t="s">
        <v>209</v>
      </c>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c r="AM460" s="27"/>
      <c r="AN460" s="27"/>
      <c r="AO460" s="27"/>
      <c r="AP460" s="27"/>
      <c r="AQ460" s="192"/>
      <c r="AR460" s="132">
        <f>SelectedInputs!AR320</f>
        <v>0</v>
      </c>
      <c r="AS460" s="132">
        <f>SelectedInputs!AS320</f>
        <v>0</v>
      </c>
      <c r="AT460" s="132">
        <f>SelectedInputs!AT320</f>
        <v>0</v>
      </c>
      <c r="AU460" s="132">
        <f>SelectedInputs!AU320</f>
        <v>0</v>
      </c>
      <c r="AV460" s="132">
        <f>SelectedInputs!AV320</f>
        <v>0</v>
      </c>
    </row>
    <row r="461" spans="1:48" ht="16.8">
      <c r="A461" s="7"/>
      <c r="B461" s="7"/>
      <c r="C461" s="7"/>
      <c r="D461" s="82"/>
      <c r="E461" s="27" t="s">
        <v>675</v>
      </c>
      <c r="F461" s="27"/>
      <c r="G461" s="27" t="s">
        <v>209</v>
      </c>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c r="AM461" s="27"/>
      <c r="AN461" s="27"/>
      <c r="AO461" s="27"/>
      <c r="AP461" s="27"/>
      <c r="AQ461" s="192"/>
      <c r="AR461" s="132">
        <f>SelectedInputs!AR321</f>
        <v>0</v>
      </c>
      <c r="AS461" s="132">
        <f>SelectedInputs!AS321</f>
        <v>0</v>
      </c>
      <c r="AT461" s="132">
        <f>SelectedInputs!AT321</f>
        <v>0</v>
      </c>
      <c r="AU461" s="132">
        <f>SelectedInputs!AU321</f>
        <v>0</v>
      </c>
      <c r="AV461" s="132">
        <f>SelectedInputs!AV321</f>
        <v>0</v>
      </c>
    </row>
    <row r="462" spans="1:48" ht="16.8">
      <c r="A462" s="7"/>
      <c r="B462" s="7"/>
      <c r="C462" s="7"/>
      <c r="D462" s="82"/>
      <c r="E462" s="27" t="s">
        <v>676</v>
      </c>
      <c r="F462" s="27"/>
      <c r="G462" s="27" t="s">
        <v>209</v>
      </c>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c r="AE462" s="27"/>
      <c r="AF462" s="27"/>
      <c r="AG462" s="27"/>
      <c r="AH462" s="27"/>
      <c r="AI462" s="27"/>
      <c r="AJ462" s="27"/>
      <c r="AK462" s="27"/>
      <c r="AL462" s="27"/>
      <c r="AM462" s="27"/>
      <c r="AN462" s="27"/>
      <c r="AO462" s="27"/>
      <c r="AP462" s="27"/>
      <c r="AQ462" s="192"/>
      <c r="AR462" s="132">
        <f>SelectedInputs!AR322</f>
        <v>0</v>
      </c>
      <c r="AS462" s="132">
        <f>SelectedInputs!AS322</f>
        <v>0</v>
      </c>
      <c r="AT462" s="132">
        <f>SelectedInputs!AT322</f>
        <v>0</v>
      </c>
      <c r="AU462" s="132">
        <f>SelectedInputs!AU322</f>
        <v>0</v>
      </c>
      <c r="AV462" s="132">
        <f>SelectedInputs!AV322</f>
        <v>0</v>
      </c>
    </row>
    <row r="463" spans="1:48" ht="16.8">
      <c r="A463" s="7"/>
      <c r="B463" s="7"/>
      <c r="C463" s="7"/>
      <c r="D463" s="82"/>
      <c r="E463" s="272" t="s">
        <v>677</v>
      </c>
      <c r="F463" s="272"/>
      <c r="G463" s="272" t="s">
        <v>209</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300"/>
      <c r="AR463" s="493">
        <f>SelectedInputs!AR323</f>
        <v>8.537328292728655E-4</v>
      </c>
      <c r="AS463" s="493">
        <f>SelectedInputs!AS323</f>
        <v>8.6891555125451333E-4</v>
      </c>
      <c r="AT463" s="493">
        <f>SelectedInputs!AT323</f>
        <v>8.830930156993015E-4</v>
      </c>
      <c r="AU463" s="493">
        <f>SelectedInputs!AU323</f>
        <v>8.873914435071729E-4</v>
      </c>
      <c r="AV463" s="493">
        <f>SelectedInputs!AV323</f>
        <v>8.8836326862233095E-4</v>
      </c>
    </row>
    <row r="464" spans="1:48" ht="16.8">
      <c r="A464" s="7"/>
      <c r="B464" s="7"/>
      <c r="C464" s="7"/>
      <c r="D464" s="82"/>
      <c r="E464" s="27" t="s">
        <v>678</v>
      </c>
      <c r="F464" s="27"/>
      <c r="G464" s="27" t="s">
        <v>209</v>
      </c>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c r="AM464" s="27"/>
      <c r="AN464" s="27"/>
      <c r="AO464" s="27"/>
      <c r="AP464" s="27"/>
      <c r="AQ464" s="192"/>
      <c r="AR464" s="132">
        <f>SelectedInputs!AR324</f>
        <v>0</v>
      </c>
      <c r="AS464" s="132">
        <f>SelectedInputs!AS324</f>
        <v>0</v>
      </c>
      <c r="AT464" s="132">
        <f>SelectedInputs!AT324</f>
        <v>0</v>
      </c>
      <c r="AU464" s="132">
        <f>SelectedInputs!AU324</f>
        <v>0</v>
      </c>
      <c r="AV464" s="132">
        <f>SelectedInputs!AV324</f>
        <v>0</v>
      </c>
    </row>
    <row r="465" spans="1:48" ht="16.8">
      <c r="A465" s="7"/>
      <c r="B465" s="7"/>
      <c r="C465" s="7"/>
      <c r="D465" s="82"/>
      <c r="E465" s="27" t="s">
        <v>679</v>
      </c>
      <c r="F465" s="27"/>
      <c r="G465" s="27" t="s">
        <v>209</v>
      </c>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c r="AM465" s="27"/>
      <c r="AN465" s="27"/>
      <c r="AO465" s="27"/>
      <c r="AP465" s="27"/>
      <c r="AQ465" s="192"/>
      <c r="AR465" s="132">
        <f>SelectedInputs!AR325</f>
        <v>0</v>
      </c>
      <c r="AS465" s="132">
        <f>SelectedInputs!AS325</f>
        <v>0</v>
      </c>
      <c r="AT465" s="132">
        <f>SelectedInputs!AT325</f>
        <v>0</v>
      </c>
      <c r="AU465" s="132">
        <f>SelectedInputs!AU325</f>
        <v>0</v>
      </c>
      <c r="AV465" s="132">
        <f>SelectedInputs!AV325</f>
        <v>0</v>
      </c>
    </row>
    <row r="466" spans="1:48" ht="16.8">
      <c r="A466" s="7"/>
      <c r="B466" s="7"/>
      <c r="C466" s="7"/>
      <c r="D466" s="82"/>
      <c r="E466" s="27" t="s">
        <v>680</v>
      </c>
      <c r="F466" s="27"/>
      <c r="G466" s="27" t="s">
        <v>209</v>
      </c>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c r="AM466" s="27"/>
      <c r="AN466" s="27"/>
      <c r="AO466" s="27"/>
      <c r="AP466" s="27"/>
      <c r="AQ466" s="192"/>
      <c r="AR466" s="132">
        <f>SelectedInputs!AR326</f>
        <v>0</v>
      </c>
      <c r="AS466" s="132">
        <f>SelectedInputs!AS326</f>
        <v>0</v>
      </c>
      <c r="AT466" s="132">
        <f>SelectedInputs!AT326</f>
        <v>0</v>
      </c>
      <c r="AU466" s="132">
        <f>SelectedInputs!AU326</f>
        <v>0</v>
      </c>
      <c r="AV466" s="132">
        <f>SelectedInputs!AV326</f>
        <v>0</v>
      </c>
    </row>
    <row r="467" spans="1:48" ht="16.8">
      <c r="A467" s="7"/>
      <c r="B467" s="7"/>
      <c r="C467" s="7"/>
      <c r="D467" s="82"/>
      <c r="E467" s="27" t="s">
        <v>681</v>
      </c>
      <c r="F467" s="27"/>
      <c r="G467" s="27" t="s">
        <v>209</v>
      </c>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c r="AM467" s="27"/>
      <c r="AN467" s="27"/>
      <c r="AO467" s="27"/>
      <c r="AP467" s="27"/>
      <c r="AQ467" s="192"/>
      <c r="AR467" s="132">
        <f>SelectedInputs!AR327</f>
        <v>0.19999999999999993</v>
      </c>
      <c r="AS467" s="132">
        <f>SelectedInputs!AS327</f>
        <v>0.19999999999999996</v>
      </c>
      <c r="AT467" s="132">
        <f>SelectedInputs!AT327</f>
        <v>0.19999999999999996</v>
      </c>
      <c r="AU467" s="132">
        <f>SelectedInputs!AU327</f>
        <v>0.19999999999999993</v>
      </c>
      <c r="AV467" s="132">
        <f>SelectedInputs!AV327</f>
        <v>0.19999999999999993</v>
      </c>
    </row>
    <row r="468" spans="1:48" ht="16.8">
      <c r="A468" s="7"/>
      <c r="B468" s="7"/>
      <c r="C468" s="7"/>
      <c r="D468" s="82"/>
      <c r="E468" s="27" t="s">
        <v>682</v>
      </c>
      <c r="F468" s="27"/>
      <c r="G468" s="27" t="s">
        <v>209</v>
      </c>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c r="AM468" s="27"/>
      <c r="AN468" s="27"/>
      <c r="AO468" s="27"/>
      <c r="AP468" s="27"/>
      <c r="AQ468" s="192"/>
      <c r="AR468" s="132">
        <f>SelectedInputs!AR328</f>
        <v>1</v>
      </c>
      <c r="AS468" s="132">
        <f>SelectedInputs!AS328</f>
        <v>1</v>
      </c>
      <c r="AT468" s="132">
        <f>SelectedInputs!AT328</f>
        <v>1</v>
      </c>
      <c r="AU468" s="132">
        <f>SelectedInputs!AU328</f>
        <v>1</v>
      </c>
      <c r="AV468" s="132">
        <f>SelectedInputs!AV328</f>
        <v>1</v>
      </c>
    </row>
    <row r="469" spans="1:48" ht="16.8">
      <c r="A469" s="7"/>
      <c r="B469" s="7"/>
      <c r="C469" s="7"/>
      <c r="D469" s="82"/>
      <c r="E469" s="27" t="s">
        <v>683</v>
      </c>
      <c r="F469" s="27"/>
      <c r="G469" s="27" t="s">
        <v>209</v>
      </c>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c r="AM469" s="27"/>
      <c r="AN469" s="27"/>
      <c r="AO469" s="27"/>
      <c r="AP469" s="27"/>
      <c r="AQ469" s="192"/>
      <c r="AR469" s="132">
        <f>SelectedInputs!AR329</f>
        <v>1</v>
      </c>
      <c r="AS469" s="132">
        <f>SelectedInputs!AS329</f>
        <v>1</v>
      </c>
      <c r="AT469" s="132">
        <f>SelectedInputs!AT329</f>
        <v>1</v>
      </c>
      <c r="AU469" s="132">
        <f>SelectedInputs!AU329</f>
        <v>1</v>
      </c>
      <c r="AV469" s="132">
        <f>SelectedInputs!AV329</f>
        <v>1</v>
      </c>
    </row>
    <row r="470" spans="1:48" ht="16.8">
      <c r="A470" s="7"/>
      <c r="B470" s="7"/>
      <c r="C470" s="7"/>
      <c r="D470" s="82"/>
      <c r="E470" s="27" t="s">
        <v>684</v>
      </c>
      <c r="F470" s="27"/>
      <c r="G470" s="27" t="s">
        <v>209</v>
      </c>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7"/>
      <c r="AG470" s="27"/>
      <c r="AH470" s="27"/>
      <c r="AI470" s="27"/>
      <c r="AJ470" s="27"/>
      <c r="AK470" s="27"/>
      <c r="AL470" s="27"/>
      <c r="AM470" s="27"/>
      <c r="AN470" s="27"/>
      <c r="AO470" s="27"/>
      <c r="AP470" s="27"/>
      <c r="AQ470" s="192"/>
      <c r="AR470" s="132">
        <f>SelectedInputs!AR330</f>
        <v>0.47350679079679753</v>
      </c>
      <c r="AS470" s="132">
        <f>SelectedInputs!AS330</f>
        <v>0.46462087914751171</v>
      </c>
      <c r="AT470" s="132">
        <f>SelectedInputs!AT330</f>
        <v>0.47046764289958021</v>
      </c>
      <c r="AU470" s="132">
        <f>SelectedInputs!AU330</f>
        <v>0.46929865310543245</v>
      </c>
      <c r="AV470" s="132">
        <f>SelectedInputs!AV330</f>
        <v>0.4691602023322935</v>
      </c>
    </row>
    <row r="471" spans="1:48" ht="16.8">
      <c r="A471" s="7"/>
      <c r="B471" s="7"/>
      <c r="C471" s="7"/>
      <c r="D471" s="82"/>
      <c r="E471" s="271" t="s">
        <v>685</v>
      </c>
      <c r="F471" s="271"/>
      <c r="G471" s="271" t="s">
        <v>209</v>
      </c>
      <c r="H471" s="271"/>
      <c r="I471" s="271"/>
      <c r="J471" s="271"/>
      <c r="K471" s="271"/>
      <c r="L471" s="271"/>
      <c r="M471" s="271"/>
      <c r="N471" s="271"/>
      <c r="O471" s="271"/>
      <c r="P471" s="271"/>
      <c r="Q471" s="271"/>
      <c r="R471" s="271"/>
      <c r="S471" s="271"/>
      <c r="T471" s="271"/>
      <c r="U471" s="271"/>
      <c r="V471" s="271"/>
      <c r="W471" s="271"/>
      <c r="X471" s="271"/>
      <c r="Y471" s="271"/>
      <c r="Z471" s="271"/>
      <c r="AA471" s="271"/>
      <c r="AB471" s="271"/>
      <c r="AC471" s="271"/>
      <c r="AD471" s="271"/>
      <c r="AE471" s="271"/>
      <c r="AF471" s="271"/>
      <c r="AG471" s="271"/>
      <c r="AH471" s="271"/>
      <c r="AI471" s="271"/>
      <c r="AJ471" s="271"/>
      <c r="AK471" s="271"/>
      <c r="AL471" s="271"/>
      <c r="AM471" s="271"/>
      <c r="AN471" s="271"/>
      <c r="AO471" s="271"/>
      <c r="AP471" s="271"/>
      <c r="AQ471" s="299"/>
      <c r="AR471" s="492">
        <f>SelectedInputs!AR331</f>
        <v>8.2094241790519793E-4</v>
      </c>
      <c r="AS471" s="492">
        <f>SelectedInputs!AS331</f>
        <v>7.3589898361012935E-4</v>
      </c>
      <c r="AT471" s="492">
        <f>SelectedInputs!AT331</f>
        <v>1.0123590336356342E-3</v>
      </c>
      <c r="AU471" s="492">
        <f>SelectedInputs!AU331</f>
        <v>9.8508890733808971E-4</v>
      </c>
      <c r="AV471" s="492">
        <f>SelectedInputs!AV331</f>
        <v>6.5059965256847199E-4</v>
      </c>
    </row>
    <row r="472" spans="1:48" ht="16.8">
      <c r="A472" s="7"/>
      <c r="B472" s="7"/>
      <c r="C472" s="7"/>
      <c r="D472" s="82"/>
      <c r="E472" s="27" t="s">
        <v>686</v>
      </c>
      <c r="F472" s="27"/>
      <c r="G472" s="27" t="s">
        <v>209</v>
      </c>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c r="AM472" s="27"/>
      <c r="AN472" s="27"/>
      <c r="AO472" s="27"/>
      <c r="AP472" s="27"/>
      <c r="AQ472" s="192"/>
      <c r="AR472" s="132">
        <f>SelectedInputs!AR332</f>
        <v>1.9911417383012296E-2</v>
      </c>
      <c r="AS472" s="132">
        <f>SelectedInputs!AS332</f>
        <v>2.0581580849453503E-2</v>
      </c>
      <c r="AT472" s="132">
        <f>SelectedInputs!AT332</f>
        <v>2.0816933029925842E-2</v>
      </c>
      <c r="AU472" s="132">
        <f>SelectedInputs!AU332</f>
        <v>2.2220130494015427E-2</v>
      </c>
      <c r="AV472" s="132">
        <f>SelectedInputs!AV332</f>
        <v>2.383990583436776E-2</v>
      </c>
    </row>
    <row r="473" spans="1:48" ht="16.8">
      <c r="A473" s="7"/>
      <c r="B473" s="7"/>
      <c r="C473" s="7"/>
      <c r="D473" s="82"/>
      <c r="E473" s="27" t="s">
        <v>687</v>
      </c>
      <c r="F473" s="27"/>
      <c r="G473" s="27" t="s">
        <v>209</v>
      </c>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c r="AM473" s="27"/>
      <c r="AN473" s="27"/>
      <c r="AO473" s="27"/>
      <c r="AP473" s="27"/>
      <c r="AQ473" s="192"/>
      <c r="AR473" s="132">
        <f>SelectedInputs!AR333</f>
        <v>5.2114572316051204E-2</v>
      </c>
      <c r="AS473" s="132">
        <f>SelectedInputs!AS333</f>
        <v>4.5785380711255867E-2</v>
      </c>
      <c r="AT473" s="132">
        <f>SelectedInputs!AT333</f>
        <v>5.299559223462081E-2</v>
      </c>
      <c r="AU473" s="132">
        <f>SelectedInputs!AU333</f>
        <v>3.6802912309610407E-2</v>
      </c>
      <c r="AV473" s="132">
        <f>SelectedInputs!AV333</f>
        <v>3.6046449587810357E-2</v>
      </c>
    </row>
    <row r="474" spans="1:48" ht="16.8">
      <c r="A474" s="7"/>
      <c r="B474" s="7"/>
      <c r="C474" s="7"/>
      <c r="D474" s="82"/>
      <c r="E474" s="27" t="s">
        <v>688</v>
      </c>
      <c r="F474" s="27"/>
      <c r="G474" s="27" t="s">
        <v>209</v>
      </c>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c r="AM474" s="27"/>
      <c r="AN474" s="27"/>
      <c r="AO474" s="27"/>
      <c r="AP474" s="27"/>
      <c r="AQ474" s="192"/>
      <c r="AR474" s="132">
        <f>SelectedInputs!AR334</f>
        <v>0</v>
      </c>
      <c r="AS474" s="132">
        <f>SelectedInputs!AS334</f>
        <v>0</v>
      </c>
      <c r="AT474" s="132">
        <f>SelectedInputs!AT334</f>
        <v>0</v>
      </c>
      <c r="AU474" s="132">
        <f>SelectedInputs!AU334</f>
        <v>0</v>
      </c>
      <c r="AV474" s="132">
        <f>SelectedInputs!AV334</f>
        <v>0</v>
      </c>
    </row>
    <row r="475" spans="1:48" ht="16.8">
      <c r="A475" s="7"/>
      <c r="B475" s="7"/>
      <c r="C475" s="7"/>
      <c r="D475" s="82"/>
      <c r="E475" s="27" t="s">
        <v>689</v>
      </c>
      <c r="F475" s="27"/>
      <c r="G475" s="27" t="s">
        <v>209</v>
      </c>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c r="AM475" s="27"/>
      <c r="AN475" s="27"/>
      <c r="AO475" s="27"/>
      <c r="AP475" s="27"/>
      <c r="AQ475" s="192"/>
      <c r="AR475" s="132">
        <f>SelectedInputs!AR335</f>
        <v>0</v>
      </c>
      <c r="AS475" s="132">
        <f>SelectedInputs!AS335</f>
        <v>0</v>
      </c>
      <c r="AT475" s="132">
        <f>SelectedInputs!AT335</f>
        <v>0</v>
      </c>
      <c r="AU475" s="132">
        <f>SelectedInputs!AU335</f>
        <v>0</v>
      </c>
      <c r="AV475" s="132">
        <f>SelectedInputs!AV335</f>
        <v>0</v>
      </c>
    </row>
    <row r="476" spans="1:48" ht="16.8">
      <c r="A476" s="7"/>
      <c r="B476" s="7"/>
      <c r="C476" s="7"/>
      <c r="D476" s="82"/>
      <c r="E476" s="27" t="s">
        <v>690</v>
      </c>
      <c r="F476" s="27"/>
      <c r="G476" s="27" t="s">
        <v>209</v>
      </c>
      <c r="H476" s="27"/>
      <c r="I476" s="27"/>
      <c r="J476" s="27"/>
      <c r="K476" s="27"/>
      <c r="L476" s="27"/>
      <c r="M476" s="27"/>
      <c r="N476" s="27"/>
      <c r="O476" s="27"/>
      <c r="P476" s="27"/>
      <c r="Q476" s="27"/>
      <c r="R476" s="27"/>
      <c r="S476" s="27"/>
      <c r="T476" s="27"/>
      <c r="U476" s="27"/>
      <c r="V476" s="27"/>
      <c r="W476" s="27"/>
      <c r="X476" s="27"/>
      <c r="Y476" s="27"/>
      <c r="Z476" s="27"/>
      <c r="AA476" s="27"/>
      <c r="AB476" s="27"/>
      <c r="AC476" s="27"/>
      <c r="AD476" s="27"/>
      <c r="AE476" s="27"/>
      <c r="AF476" s="27"/>
      <c r="AG476" s="27"/>
      <c r="AH476" s="27"/>
      <c r="AI476" s="27"/>
      <c r="AJ476" s="27"/>
      <c r="AK476" s="27"/>
      <c r="AL476" s="27"/>
      <c r="AM476" s="27"/>
      <c r="AN476" s="27"/>
      <c r="AO476" s="27"/>
      <c r="AP476" s="27"/>
      <c r="AQ476" s="192"/>
      <c r="AR476" s="132">
        <f>SelectedInputs!AR336</f>
        <v>0</v>
      </c>
      <c r="AS476" s="132">
        <f>SelectedInputs!AS336</f>
        <v>0</v>
      </c>
      <c r="AT476" s="132">
        <f>SelectedInputs!AT336</f>
        <v>0</v>
      </c>
      <c r="AU476" s="132">
        <f>SelectedInputs!AU336</f>
        <v>0</v>
      </c>
      <c r="AV476" s="132">
        <f>SelectedInputs!AV336</f>
        <v>0</v>
      </c>
    </row>
    <row r="477" spans="1:48" ht="16.8">
      <c r="A477" s="7"/>
      <c r="B477" s="7"/>
      <c r="C477" s="7"/>
      <c r="D477" s="82"/>
      <c r="E477" s="272" t="s">
        <v>691</v>
      </c>
      <c r="F477" s="272"/>
      <c r="G477" s="272" t="s">
        <v>209</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300"/>
      <c r="AR477" s="493">
        <f>SelectedInputs!AR337</f>
        <v>7.234959671340838E-3</v>
      </c>
      <c r="AS477" s="493">
        <f>SelectedInputs!AS337</f>
        <v>7.3636256631733872E-3</v>
      </c>
      <c r="AT477" s="493">
        <f>SelectedInputs!AT337</f>
        <v>7.4837725990564482E-3</v>
      </c>
      <c r="AU477" s="493">
        <f>SelectedInputs!AU337</f>
        <v>7.5201996295908213E-3</v>
      </c>
      <c r="AV477" s="493">
        <f>SelectedInputs!AV337</f>
        <v>7.5284353624508931E-3</v>
      </c>
    </row>
    <row r="478" spans="1:48" ht="16.8">
      <c r="A478" s="7"/>
      <c r="B478" s="7"/>
      <c r="C478" s="7"/>
      <c r="D478" s="27"/>
      <c r="E478" s="27"/>
      <c r="F478" s="27"/>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E478" s="27"/>
      <c r="AF478" s="27"/>
      <c r="AG478" s="27"/>
      <c r="AH478" s="27"/>
      <c r="AI478" s="27"/>
      <c r="AJ478" s="27"/>
      <c r="AK478" s="27"/>
      <c r="AL478" s="27"/>
      <c r="AM478" s="27"/>
      <c r="AN478" s="27"/>
      <c r="AO478" s="27"/>
      <c r="AP478" s="27"/>
      <c r="AQ478" s="299"/>
      <c r="AR478" s="7"/>
      <c r="AS478" s="7"/>
      <c r="AT478" s="7"/>
      <c r="AU478" s="7"/>
      <c r="AV478" s="7"/>
    </row>
    <row r="479" spans="1:48" ht="16.8">
      <c r="B479" s="37" t="s">
        <v>79</v>
      </c>
      <c r="C479" s="37"/>
      <c r="D479" s="37"/>
      <c r="E479" s="37"/>
      <c r="F479" s="37"/>
      <c r="G479" s="37"/>
      <c r="H479" s="37"/>
      <c r="I479" s="37"/>
      <c r="J479" s="37"/>
      <c r="K479" s="37"/>
      <c r="L479" s="37"/>
      <c r="M479" s="37"/>
      <c r="N479" s="37"/>
      <c r="O479" s="37"/>
      <c r="P479" s="37"/>
      <c r="Q479" s="37"/>
      <c r="R479" s="37"/>
      <c r="S479" s="37"/>
      <c r="T479" s="37"/>
      <c r="U479" s="37"/>
      <c r="V479" s="37"/>
      <c r="W479" s="37"/>
      <c r="X479" s="37"/>
      <c r="Y479" s="37"/>
      <c r="Z479" s="37"/>
      <c r="AA479" s="37"/>
      <c r="AB479" s="37"/>
      <c r="AC479" s="37"/>
      <c r="AD479" s="37"/>
      <c r="AE479" s="37"/>
      <c r="AF479" s="37"/>
      <c r="AG479" s="37"/>
      <c r="AH479" s="37"/>
      <c r="AI479" s="37"/>
      <c r="AJ479" s="37"/>
      <c r="AK479" s="37"/>
      <c r="AL479" s="37"/>
      <c r="AM479" s="37"/>
      <c r="AN479" s="37"/>
      <c r="AO479" s="37"/>
      <c r="AP479" s="37"/>
      <c r="AQ479" s="38"/>
      <c r="AR479" s="37"/>
      <c r="AS479" s="37"/>
      <c r="AT479" s="37"/>
      <c r="AU479" s="37"/>
      <c r="AV479" s="37"/>
    </row>
    <row r="480" spans="1:48" ht="16.8">
      <c r="A480" s="7"/>
      <c r="B480" s="7"/>
      <c r="C480" s="7"/>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c r="AM480" s="27"/>
      <c r="AN480" s="27"/>
      <c r="AO480" s="27"/>
      <c r="AP480" s="27"/>
      <c r="AQ480" s="27"/>
      <c r="AR480" s="7"/>
      <c r="AS480" s="7"/>
      <c r="AT480" s="7"/>
      <c r="AU480" s="7"/>
      <c r="AV480" s="7"/>
    </row>
    <row r="481" spans="1:48" ht="16.8">
      <c r="A481" s="7"/>
      <c r="B481" s="7"/>
      <c r="C481" s="7"/>
      <c r="D481" s="27"/>
      <c r="E481" s="27"/>
      <c r="F481" s="27"/>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E481" s="27"/>
      <c r="AF481" s="27"/>
      <c r="AG481" s="27"/>
      <c r="AH481" s="27"/>
      <c r="AI481" s="27"/>
      <c r="AJ481" s="27"/>
      <c r="AK481" s="27"/>
      <c r="AL481" s="27"/>
      <c r="AM481" s="27"/>
      <c r="AN481" s="27"/>
      <c r="AO481" s="27"/>
      <c r="AP481" s="27"/>
      <c r="AQ481" s="27"/>
      <c r="AR481" s="7"/>
      <c r="AS481" s="7"/>
      <c r="AT481" s="7"/>
      <c r="AU481" s="7"/>
      <c r="AV481" s="7"/>
    </row>
  </sheetData>
  <conditionalFormatting sqref="K275:AP275 AR275:BA275">
    <cfRule type="cellIs" dxfId="146" priority="15" operator="equal">
      <formula>FALSE()</formula>
    </cfRule>
  </conditionalFormatting>
  <conditionalFormatting sqref="K16:AV18 K101:BA114 K278:AP279 AR278:BA279">
    <cfRule type="cellIs" dxfId="145" priority="24" operator="equal">
      <formula>FALSE()</formula>
    </cfRule>
  </conditionalFormatting>
  <conditionalFormatting sqref="AM3">
    <cfRule type="expression" dxfId="144" priority="22">
      <formula>$AM$3="OK"</formula>
    </cfRule>
  </conditionalFormatting>
  <conditionalFormatting sqref="AW246:BA259">
    <cfRule type="cellIs" dxfId="143" priority="1"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357" r:id="rId4" name="Drop Down 285">
              <controlPr defaultSize="0" autoLine="0" autoPict="0" altText="Select appropriate network">
                <anchor>
                  <from>
                    <xdr:col>4</xdr:col>
                    <xdr:colOff>4084320</xdr:colOff>
                    <xdr:row>0</xdr:row>
                    <xdr:rowOff>68580</xdr:rowOff>
                  </from>
                  <to>
                    <xdr:col>4</xdr:col>
                    <xdr:colOff>5021580</xdr:colOff>
                    <xdr:row>0</xdr:row>
                    <xdr:rowOff>198120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tabColor rgb="FFFFFFCC"/>
    <outlinePr summaryBelow="0" summaryRight="0"/>
    <pageSetUpPr autoPageBreaks="0"/>
  </sheetPr>
  <dimension ref="A1:CU171"/>
  <sheetViews>
    <sheetView zoomScale="85" zoomScaleNormal="85" workbookViewId="0">
      <pane xSplit="10" ySplit="4" topLeftCell="AJ5" activePane="bottomRight" state="frozen"/>
      <selection pane="topRight" activeCell="K1" sqref="K1"/>
      <selection pane="bottomLeft" activeCell="A5" sqref="A5"/>
      <selection pane="bottomRight" activeCell="AJ5" sqref="AJ5"/>
    </sheetView>
  </sheetViews>
  <sheetFormatPr defaultColWidth="0" defaultRowHeight="12.75" customHeight="1" zeroHeight="1" outlineLevelCol="1"/>
  <cols>
    <col min="1" max="4" width="1.453125" customWidth="1"/>
    <col min="5" max="5" width="71.7265625" customWidth="1"/>
    <col min="6" max="6" width="3" customWidth="1"/>
    <col min="7" max="7" width="12" customWidth="1"/>
    <col min="8" max="8" width="7.08984375" customWidth="1"/>
    <col min="9" max="9" width="11" customWidth="1"/>
    <col min="10" max="10" width="1.453125" customWidth="1" collapsed="1"/>
    <col min="11" max="35" width="9.6328125" hidden="1" customWidth="1" outlineLevel="1"/>
    <col min="36" max="48" width="9.6328125" customWidth="1"/>
    <col min="49" max="49" width="9.7265625" customWidth="1"/>
    <col min="50" max="99" width="0" hidden="1" customWidth="1"/>
    <col min="100" max="16384" width="9" hidden="1"/>
  </cols>
  <sheetData>
    <row r="1" spans="1:54" ht="19.2">
      <c r="A1" s="195" t="s">
        <v>43</v>
      </c>
      <c r="B1" s="181"/>
      <c r="C1" s="181"/>
      <c r="D1" s="181"/>
      <c r="E1" s="275"/>
      <c r="F1" s="331" t="s">
        <v>542</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266"/>
      <c r="AO1" s="181"/>
      <c r="AP1" s="181"/>
      <c r="AQ1" s="17"/>
      <c r="AR1" s="171"/>
      <c r="AS1" s="171"/>
      <c r="AT1" s="181"/>
      <c r="AU1" s="181"/>
      <c r="AV1" s="181"/>
      <c r="AW1" s="181"/>
    </row>
    <row r="2" spans="1:54" ht="16.8">
      <c r="A2" s="181"/>
      <c r="B2" s="157" t="str">
        <f>UserInterface!E30</f>
        <v>SWALES</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54"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54"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4"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row>
    <row r="6" spans="1:54" ht="16.8">
      <c r="A6" s="2"/>
      <c r="B6" s="37" t="s">
        <v>396</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row>
    <row r="7" spans="1:54" ht="16.8">
      <c r="A7" s="2"/>
      <c r="B7" s="2"/>
      <c r="C7" s="194"/>
      <c r="D7" s="194"/>
      <c r="E7" s="194"/>
      <c r="F7" s="194"/>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89"/>
      <c r="AR7" s="194"/>
      <c r="AS7" s="194"/>
      <c r="AT7" s="194"/>
      <c r="AU7" s="194"/>
      <c r="AV7" s="194"/>
    </row>
    <row r="8" spans="1:54" ht="16.8">
      <c r="A8" s="94"/>
      <c r="B8" s="2"/>
      <c r="C8" s="20" t="s">
        <v>692</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row>
    <row r="9" spans="1:54" ht="16.8">
      <c r="A9" s="94"/>
      <c r="B9" s="2"/>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141"/>
      <c r="AQ9" s="316"/>
      <c r="AR9" s="141"/>
      <c r="AS9" s="141"/>
      <c r="AT9" s="141"/>
      <c r="AU9" s="141"/>
      <c r="AV9" s="141"/>
    </row>
    <row r="10" spans="1:54" ht="16.8">
      <c r="A10" s="82"/>
      <c r="B10" s="82"/>
      <c r="C10" s="82"/>
      <c r="D10" s="82"/>
      <c r="E10" s="82" t="s">
        <v>693</v>
      </c>
      <c r="F10" s="82"/>
      <c r="G10" s="82" t="s">
        <v>315</v>
      </c>
      <c r="H10" s="82" t="s">
        <v>421</v>
      </c>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
        <f>SelectedInputs!AJ353</f>
        <v>0</v>
      </c>
      <c r="AK10" s="8">
        <f>SelectedInputs!AK353</f>
        <v>0</v>
      </c>
      <c r="AL10" s="8">
        <f>SelectedInputs!AL353</f>
        <v>0</v>
      </c>
      <c r="AM10" s="8">
        <f>SelectedInputs!AM353</f>
        <v>0</v>
      </c>
      <c r="AN10" s="8">
        <f>SelectedInputs!AN353</f>
        <v>0</v>
      </c>
      <c r="AO10" s="8">
        <f>SelectedInputs!AO353</f>
        <v>0</v>
      </c>
      <c r="AP10" s="8">
        <f>SelectedInputs!AP353</f>
        <v>1.238</v>
      </c>
      <c r="AQ10" s="9">
        <f>SelectedInputs!AQ353</f>
        <v>1.321</v>
      </c>
      <c r="AR10" s="490"/>
      <c r="AS10" s="490"/>
      <c r="AT10" s="82"/>
      <c r="AU10" s="82"/>
      <c r="AV10" s="82"/>
      <c r="AW10" s="184"/>
      <c r="AX10" s="184"/>
      <c r="AY10" s="184"/>
      <c r="AZ10" s="184"/>
      <c r="BA10" s="184"/>
      <c r="BB10" s="82"/>
    </row>
    <row r="11" spans="1:54" ht="16.8">
      <c r="A11" s="82"/>
      <c r="B11" s="82"/>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423"/>
      <c r="AQ11" s="147"/>
      <c r="AR11" s="82"/>
      <c r="AS11" s="82"/>
      <c r="AT11" s="82"/>
      <c r="AU11" s="82"/>
      <c r="AV11" s="82"/>
      <c r="AW11" s="184"/>
      <c r="AX11" s="184"/>
      <c r="AY11" s="184"/>
      <c r="AZ11" s="184"/>
      <c r="BA11" s="184"/>
      <c r="BB11" s="82"/>
    </row>
    <row r="12" spans="1:54" ht="16.8">
      <c r="A12" s="82"/>
      <c r="B12" s="82"/>
      <c r="C12" s="82"/>
      <c r="D12" s="82"/>
      <c r="E12" s="2" t="s">
        <v>694</v>
      </c>
      <c r="F12" s="82"/>
      <c r="G12" s="2"/>
      <c r="H12" s="82"/>
      <c r="I12" s="402">
        <f>AO12/AG12</f>
        <v>1.202275126868976</v>
      </c>
      <c r="J12" s="82"/>
      <c r="K12" s="92">
        <f>InputSummary!K194</f>
        <v>0</v>
      </c>
      <c r="L12" s="92">
        <f>InputSummary!L194</f>
        <v>0</v>
      </c>
      <c r="M12" s="92">
        <f>InputSummary!M194</f>
        <v>0</v>
      </c>
      <c r="N12" s="92">
        <f>InputSummary!N194</f>
        <v>0</v>
      </c>
      <c r="O12" s="92">
        <f>InputSummary!O194</f>
        <v>0</v>
      </c>
      <c r="P12" s="92">
        <f>InputSummary!P194</f>
        <v>0</v>
      </c>
      <c r="Q12" s="92">
        <f>InputSummary!Q194</f>
        <v>0</v>
      </c>
      <c r="R12" s="92">
        <f>InputSummary!R194</f>
        <v>0</v>
      </c>
      <c r="S12" s="92">
        <f>InputSummary!S194</f>
        <v>0</v>
      </c>
      <c r="T12" s="92">
        <f>InputSummary!T194</f>
        <v>0</v>
      </c>
      <c r="U12" s="92">
        <f>InputSummary!U194</f>
        <v>0</v>
      </c>
      <c r="V12" s="92">
        <f>InputSummary!V194</f>
        <v>0</v>
      </c>
      <c r="W12" s="92">
        <f>InputSummary!W194</f>
        <v>0</v>
      </c>
      <c r="X12" s="92">
        <f>InputSummary!X194</f>
        <v>0.62031161473087815</v>
      </c>
      <c r="Y12" s="92">
        <f>InputSummary!Y194</f>
        <v>0.6396033994334277</v>
      </c>
      <c r="Z12" s="92">
        <f>InputSummary!Z194</f>
        <v>0.65645892351274782</v>
      </c>
      <c r="AA12" s="92">
        <f>InputSummary!AA194</f>
        <v>0.68096317280453267</v>
      </c>
      <c r="AB12" s="92">
        <f>InputSummary!AB194</f>
        <v>0.70909348441926356</v>
      </c>
      <c r="AC12" s="92">
        <f>InputSummary!AC194</f>
        <v>0.73014164305949025</v>
      </c>
      <c r="AD12" s="92">
        <f>InputSummary!AD194</f>
        <v>0.73348441926345587</v>
      </c>
      <c r="AE12" s="92">
        <f>InputSummary!AE194</f>
        <v>0.76988668555240791</v>
      </c>
      <c r="AF12" s="92">
        <f>InputSummary!AF194</f>
        <v>0.8068271954674221</v>
      </c>
      <c r="AG12" s="92">
        <f>InputSummary!AG194</f>
        <v>0.83175637393767698</v>
      </c>
      <c r="AH12" s="92">
        <f>InputSummary!AH194</f>
        <v>0.85575070821529742</v>
      </c>
      <c r="AI12" s="92">
        <f>InputSummary!AI194</f>
        <v>0.87252124645892348</v>
      </c>
      <c r="AJ12" s="121">
        <f>InputSummary!AJ194</f>
        <v>0.88192634560906513</v>
      </c>
      <c r="AK12" s="121">
        <f>InputSummary!AK194</f>
        <v>0.9008215297450427</v>
      </c>
      <c r="AL12" s="121">
        <f>InputSummary!AL194</f>
        <v>0.93453257790368272</v>
      </c>
      <c r="AM12" s="121">
        <f>InputSummary!AM194</f>
        <v>0.96308781869688376</v>
      </c>
      <c r="AN12" s="121">
        <f>InputSummary!AN194</f>
        <v>0.98801699716713864</v>
      </c>
      <c r="AO12" s="121">
        <f>InputSummary!AO194</f>
        <v>1</v>
      </c>
      <c r="AP12" s="121">
        <f>InputSummary!AP194</f>
        <v>1.0577620396600564</v>
      </c>
      <c r="AQ12" s="231">
        <f>InputSummary!AQ194</f>
        <v>1.1939376770538244</v>
      </c>
      <c r="AR12" s="121">
        <f>InputSummary!AR194</f>
        <v>1.2891506141768156</v>
      </c>
      <c r="AS12" s="121">
        <f>InputSummary!AS194</f>
        <v>1.3284361388165782</v>
      </c>
      <c r="AT12" s="121">
        <f>InputSummary!AT194</f>
        <v>1.3511547218960771</v>
      </c>
      <c r="AU12" s="121">
        <f>InputSummary!AU194</f>
        <v>1.3719916643626167</v>
      </c>
      <c r="AV12" s="121">
        <f>InputSummary!AV194</f>
        <v>1.3966351746111914</v>
      </c>
      <c r="AW12" s="184"/>
      <c r="AX12" s="184"/>
      <c r="AY12" s="184"/>
      <c r="AZ12" s="184"/>
      <c r="BA12" s="184"/>
      <c r="BB12" s="82"/>
    </row>
    <row r="13" spans="1:54" ht="16.8">
      <c r="A13" s="82"/>
      <c r="B13" s="82"/>
      <c r="C13" s="82"/>
      <c r="D13" s="82"/>
      <c r="E13" s="2" t="s">
        <v>695</v>
      </c>
      <c r="F13" s="82"/>
      <c r="G13" s="2" t="s">
        <v>315</v>
      </c>
      <c r="H13" s="402" t="s">
        <v>696</v>
      </c>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121">
        <f t="shared" ref="AJ13:AV13" si="0">AJ12*$I12</f>
        <v>1.060318109056231</v>
      </c>
      <c r="AK13" s="121">
        <f t="shared" si="0"/>
        <v>1.0830353189605262</v>
      </c>
      <c r="AL13" s="121">
        <f t="shared" si="0"/>
        <v>1.1235652736623414</v>
      </c>
      <c r="AM13" s="121">
        <f t="shared" si="0"/>
        <v>1.1578965294097612</v>
      </c>
      <c r="AN13" s="121">
        <f t="shared" si="0"/>
        <v>1.1878682606178264</v>
      </c>
      <c r="AO13" s="121">
        <f t="shared" si="0"/>
        <v>1.202275126868976</v>
      </c>
      <c r="AP13" s="121">
        <f t="shared" si="0"/>
        <v>1.2717209904294811</v>
      </c>
      <c r="AQ13" s="231">
        <f t="shared" si="0"/>
        <v>1.4354415721535372</v>
      </c>
      <c r="AR13" s="121">
        <f t="shared" si="0"/>
        <v>1.5499137182126492</v>
      </c>
      <c r="AS13" s="121">
        <f t="shared" si="0"/>
        <v>1.5971457273330341</v>
      </c>
      <c r="AT13" s="121">
        <f t="shared" si="0"/>
        <v>1.6244597146872219</v>
      </c>
      <c r="AU13" s="121">
        <f t="shared" si="0"/>
        <v>1.6495114523347425</v>
      </c>
      <c r="AV13" s="121">
        <f t="shared" si="0"/>
        <v>1.6791397317453445</v>
      </c>
      <c r="AW13" s="184"/>
      <c r="AX13" s="184"/>
      <c r="AY13" s="184"/>
      <c r="AZ13" s="184"/>
      <c r="BA13" s="184"/>
      <c r="BB13" s="82"/>
    </row>
    <row r="14" spans="1:54" ht="16.8">
      <c r="A14" s="82"/>
      <c r="B14" s="82"/>
      <c r="C14" s="82"/>
      <c r="D14" s="82"/>
      <c r="E14" s="7"/>
      <c r="F14" s="82"/>
      <c r="G14" s="2"/>
      <c r="H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256"/>
      <c r="AK14" s="256"/>
      <c r="AL14" s="256"/>
      <c r="AM14" s="256"/>
      <c r="AN14" s="256"/>
      <c r="AO14" s="256"/>
      <c r="AP14" s="423"/>
      <c r="AQ14" s="297"/>
      <c r="AR14" s="30"/>
      <c r="AS14" s="30"/>
      <c r="AT14" s="30"/>
      <c r="AU14" s="30"/>
      <c r="AV14" s="30"/>
      <c r="AW14" s="184"/>
      <c r="AX14" s="184"/>
      <c r="AY14" s="184"/>
      <c r="AZ14" s="184"/>
      <c r="BA14" s="184"/>
      <c r="BB14" s="82"/>
    </row>
    <row r="15" spans="1:54" ht="16.8">
      <c r="A15" s="82"/>
      <c r="B15" s="82"/>
      <c r="C15" s="82"/>
      <c r="D15" s="82"/>
      <c r="E15" s="2" t="s">
        <v>697</v>
      </c>
      <c r="F15" s="82"/>
      <c r="G15" s="2" t="s">
        <v>209</v>
      </c>
      <c r="H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212">
        <f>InputSummary!AJ182</f>
        <v>3.8974999999999996E-2</v>
      </c>
      <c r="AK15" s="212">
        <f>InputSummary!AK182</f>
        <v>3.7870000000000001E-2</v>
      </c>
      <c r="AL15" s="212">
        <f>InputSummary!AL182</f>
        <v>3.6830000000000002E-2</v>
      </c>
      <c r="AM15" s="212">
        <f>InputSummary!AM182</f>
        <v>3.4814999999999999E-2</v>
      </c>
      <c r="AN15" s="212">
        <f>InputSummary!AN182</f>
        <v>3.2670000000000005E-2</v>
      </c>
      <c r="AO15" s="212">
        <f>InputSummary!AO182</f>
        <v>2.9485000000000001E-2</v>
      </c>
      <c r="AP15" s="212">
        <f>InputSummary!AP182</f>
        <v>2.734E-2</v>
      </c>
      <c r="AQ15" s="295">
        <f>InputSummary!AQ182</f>
        <v>2.4934999999999999E-2</v>
      </c>
      <c r="AR15" s="212">
        <f>InputSummary!AR182</f>
        <v>3.97335776E-2</v>
      </c>
      <c r="AS15" s="212">
        <f>InputSummary!AS182</f>
        <v>4.1370183200000001E-2</v>
      </c>
      <c r="AT15" s="212">
        <f>InputSummary!AT182</f>
        <v>4.1450170800000005E-2</v>
      </c>
      <c r="AU15" s="212">
        <f>InputSummary!AU182</f>
        <v>4.15681044E-2</v>
      </c>
      <c r="AV15" s="212">
        <f>InputSummary!AV182</f>
        <v>4.1755693600000005E-2</v>
      </c>
      <c r="AW15" s="184"/>
      <c r="AX15" s="184"/>
      <c r="AY15" s="184"/>
      <c r="AZ15" s="184"/>
      <c r="BA15" s="184"/>
      <c r="BB15" s="82"/>
    </row>
    <row r="16" spans="1:54" ht="16.8">
      <c r="A16" s="82"/>
      <c r="B16" s="82"/>
      <c r="C16" s="82"/>
      <c r="D16" s="82"/>
      <c r="E16" s="424" t="s">
        <v>698</v>
      </c>
      <c r="F16" s="82"/>
      <c r="G16" s="2" t="s">
        <v>315</v>
      </c>
      <c r="H16" s="82" t="s">
        <v>699</v>
      </c>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425">
        <f t="shared" ref="AJ16:AV16" si="1">AJ15+1</f>
        <v>1.038975</v>
      </c>
      <c r="AK16" s="425">
        <f t="shared" si="1"/>
        <v>1.0378700000000001</v>
      </c>
      <c r="AL16" s="425">
        <f t="shared" si="1"/>
        <v>1.0368299999999999</v>
      </c>
      <c r="AM16" s="425">
        <f t="shared" si="1"/>
        <v>1.034815</v>
      </c>
      <c r="AN16" s="425">
        <f t="shared" si="1"/>
        <v>1.03267</v>
      </c>
      <c r="AO16" s="425">
        <f t="shared" si="1"/>
        <v>1.029485</v>
      </c>
      <c r="AP16" s="425">
        <f t="shared" si="1"/>
        <v>1.0273399999999999</v>
      </c>
      <c r="AQ16" s="426">
        <f t="shared" si="1"/>
        <v>1.0249349999999999</v>
      </c>
      <c r="AR16" s="425">
        <f t="shared" si="1"/>
        <v>1.0397335776000001</v>
      </c>
      <c r="AS16" s="425">
        <f t="shared" si="1"/>
        <v>1.0413701832</v>
      </c>
      <c r="AT16" s="425">
        <f t="shared" si="1"/>
        <v>1.0414501707999999</v>
      </c>
      <c r="AU16" s="425">
        <f t="shared" si="1"/>
        <v>1.0415681044</v>
      </c>
      <c r="AV16" s="425">
        <f t="shared" si="1"/>
        <v>1.0417556936000001</v>
      </c>
      <c r="AW16" s="184"/>
      <c r="AX16" s="184"/>
      <c r="AY16" s="184"/>
      <c r="AZ16" s="184"/>
      <c r="BA16" s="184"/>
      <c r="BB16" s="82"/>
    </row>
    <row r="17" spans="1:54" ht="16.8">
      <c r="A17" s="82"/>
      <c r="B17" s="82"/>
      <c r="C17" s="82"/>
      <c r="D17" s="82"/>
      <c r="E17" s="7"/>
      <c r="F17" s="82"/>
      <c r="G17" s="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30"/>
      <c r="AK17" s="30"/>
      <c r="AL17" s="30"/>
      <c r="AM17" s="30"/>
      <c r="AN17" s="30"/>
      <c r="AO17" s="30"/>
      <c r="AP17" s="30"/>
      <c r="AQ17" s="218"/>
      <c r="AR17" s="30"/>
      <c r="AS17" s="30"/>
      <c r="AT17" s="30"/>
      <c r="AU17" s="30"/>
      <c r="AV17" s="30"/>
      <c r="AW17" s="184"/>
      <c r="AX17" s="184"/>
      <c r="AY17" s="184"/>
      <c r="AZ17" s="184"/>
      <c r="BA17" s="184"/>
      <c r="BB17" s="82"/>
    </row>
    <row r="18" spans="1:54" ht="16.8">
      <c r="A18" s="82"/>
      <c r="B18" s="82"/>
      <c r="C18" s="28" t="s">
        <v>700</v>
      </c>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9"/>
      <c r="AR18" s="28"/>
      <c r="AS18" s="28"/>
      <c r="AT18" s="28"/>
      <c r="AU18" s="28"/>
      <c r="AV18" s="28"/>
      <c r="AW18" s="184"/>
      <c r="AX18" s="184"/>
      <c r="AY18" s="184"/>
      <c r="AZ18" s="184"/>
      <c r="BA18" s="184"/>
      <c r="BB18" s="82"/>
    </row>
    <row r="19" spans="1:54" ht="16.8">
      <c r="A19" s="82"/>
      <c r="B19" s="82"/>
      <c r="C19" s="82"/>
      <c r="D19" s="82"/>
      <c r="E19" s="7"/>
      <c r="F19" s="82"/>
      <c r="G19" s="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30"/>
      <c r="AK19" s="30"/>
      <c r="AL19" s="30"/>
      <c r="AM19" s="30"/>
      <c r="AN19" s="30"/>
      <c r="AO19" s="30"/>
      <c r="AP19" s="30"/>
      <c r="AQ19" s="218"/>
      <c r="AR19" s="30"/>
      <c r="AS19" s="30"/>
      <c r="AT19" s="30"/>
      <c r="AU19" s="30"/>
      <c r="AV19" s="30"/>
      <c r="AW19" s="184"/>
      <c r="AX19" s="184"/>
      <c r="AY19" s="184"/>
      <c r="AZ19" s="184"/>
      <c r="BA19" s="184"/>
      <c r="BB19" s="82"/>
    </row>
    <row r="20" spans="1:54" ht="16.8">
      <c r="A20" s="82"/>
      <c r="B20" s="82"/>
      <c r="C20" s="82"/>
      <c r="D20" s="82"/>
      <c r="E20" s="7" t="s">
        <v>701</v>
      </c>
      <c r="F20" s="82"/>
      <c r="G20" s="2" t="s">
        <v>529</v>
      </c>
      <c r="H20" s="82" t="s">
        <v>400</v>
      </c>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30"/>
      <c r="AK20" s="30"/>
      <c r="AL20" s="30"/>
      <c r="AM20" s="30"/>
      <c r="AN20" s="30"/>
      <c r="AO20" s="30"/>
      <c r="AP20" s="30"/>
      <c r="AQ20" s="218"/>
      <c r="AR20" s="30">
        <f>SelectedInputs!AR342</f>
        <v>2.0582106585739379</v>
      </c>
      <c r="AS20" s="30"/>
      <c r="AT20" s="30"/>
      <c r="AU20" s="30"/>
      <c r="AV20" s="30"/>
      <c r="AW20" s="184"/>
      <c r="AX20" s="184"/>
      <c r="AY20" s="184"/>
      <c r="AZ20" s="184"/>
      <c r="BA20" s="184"/>
      <c r="BB20" s="82"/>
    </row>
    <row r="21" spans="1:54" ht="16.8">
      <c r="A21" s="82"/>
      <c r="B21" s="82"/>
      <c r="C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Q21" s="220"/>
      <c r="AW21" s="184"/>
      <c r="AX21" s="184"/>
      <c r="AY21" s="184"/>
      <c r="AZ21" s="184"/>
      <c r="BA21" s="184"/>
      <c r="BB21" s="82"/>
    </row>
    <row r="22" spans="1:54" ht="16.8">
      <c r="A22" s="82"/>
      <c r="B22" s="82"/>
      <c r="C22" s="82"/>
      <c r="D22" s="82"/>
      <c r="E22" s="2" t="s">
        <v>702</v>
      </c>
      <c r="F22" s="82"/>
      <c r="G22" s="2" t="s">
        <v>529</v>
      </c>
      <c r="H22" s="347"/>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92"/>
      <c r="AK22" s="92"/>
      <c r="AL22" s="92"/>
      <c r="AM22" s="92"/>
      <c r="AN22" s="92"/>
      <c r="AO22" s="92"/>
      <c r="AP22" s="92"/>
      <c r="AQ22" s="215"/>
      <c r="AR22" s="13">
        <f>$AR20/5</f>
        <v>0.41164213171478758</v>
      </c>
      <c r="AS22" s="13">
        <f>$AR20/5</f>
        <v>0.41164213171478758</v>
      </c>
      <c r="AT22" s="13">
        <f>$AR20/5</f>
        <v>0.41164213171478758</v>
      </c>
      <c r="AU22" s="13">
        <f>$AR20/5</f>
        <v>0.41164213171478758</v>
      </c>
      <c r="AV22" s="13">
        <f>$AR20/5</f>
        <v>0.41164213171478758</v>
      </c>
      <c r="AW22" s="184"/>
      <c r="AX22" s="184"/>
      <c r="AY22" s="184"/>
      <c r="AZ22" s="184"/>
      <c r="BA22" s="184"/>
      <c r="BB22" s="82"/>
    </row>
    <row r="23" spans="1:54" ht="16.8">
      <c r="A23" s="82"/>
      <c r="B23" s="82"/>
      <c r="C23" s="82"/>
      <c r="D23" s="82"/>
      <c r="E23" s="2" t="s">
        <v>703</v>
      </c>
      <c r="F23" s="82"/>
      <c r="G23" s="2" t="s">
        <v>209</v>
      </c>
      <c r="H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92"/>
      <c r="AK23" s="92"/>
      <c r="AL23" s="92"/>
      <c r="AM23" s="92"/>
      <c r="AN23" s="92"/>
      <c r="AO23" s="92"/>
      <c r="AP23" s="92"/>
      <c r="AQ23" s="215"/>
      <c r="AR23" s="212">
        <f>AR15</f>
        <v>3.97335776E-2</v>
      </c>
      <c r="AS23" s="212">
        <f>AS15</f>
        <v>4.1370183200000001E-2</v>
      </c>
      <c r="AT23" s="212">
        <f>AT15</f>
        <v>4.1450170800000005E-2</v>
      </c>
      <c r="AU23" s="212">
        <f>AU15</f>
        <v>4.15681044E-2</v>
      </c>
      <c r="AV23" s="212">
        <f>AV15</f>
        <v>4.1755693600000005E-2</v>
      </c>
      <c r="AW23" s="184"/>
      <c r="AX23" s="184"/>
      <c r="AY23" s="184"/>
      <c r="AZ23" s="184"/>
      <c r="BA23" s="184"/>
      <c r="BB23" s="82"/>
    </row>
    <row r="24" spans="1:54" ht="16.8">
      <c r="A24" s="82"/>
      <c r="B24" s="82"/>
      <c r="C24" s="82"/>
      <c r="D24" s="82"/>
      <c r="E24" s="2" t="s">
        <v>704</v>
      </c>
      <c r="F24" s="82"/>
      <c r="G24" s="2" t="s">
        <v>315</v>
      </c>
      <c r="H24" s="82" t="s">
        <v>705</v>
      </c>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92"/>
      <c r="AK24" s="92"/>
      <c r="AL24" s="92"/>
      <c r="AM24" s="92"/>
      <c r="AN24" s="92"/>
      <c r="AO24" s="92"/>
      <c r="AP24" s="92"/>
      <c r="AQ24" s="215"/>
      <c r="AR24" s="427">
        <v>1</v>
      </c>
      <c r="AS24" s="13" cm="1">
        <f t="array" ref="AS24">PRODUCT(1+$AR23:AR$23)</f>
        <v>1.0397335776000001</v>
      </c>
      <c r="AT24" s="13" cm="1">
        <f t="array" ref="AT24">PRODUCT(1+$AR23:AS$23)</f>
        <v>1.0827475461845035</v>
      </c>
      <c r="AU24" s="13" cm="1">
        <f t="array" ref="AU24">PRODUCT(1+$AR23:AT$23)</f>
        <v>1.127627616907132</v>
      </c>
      <c r="AV24" s="13" cm="1">
        <f t="array" ref="AV24">PRODUCT(1+$AR23:AU$23)</f>
        <v>1.1745009594110509</v>
      </c>
      <c r="AW24" s="184"/>
      <c r="AX24" s="184"/>
      <c r="AY24" s="184"/>
      <c r="AZ24" s="184"/>
      <c r="BA24" s="184"/>
      <c r="BB24" s="82"/>
    </row>
    <row r="25" spans="1:54" ht="16.8">
      <c r="A25" s="82"/>
      <c r="B25" s="82"/>
      <c r="C25" s="82"/>
      <c r="D25" s="82"/>
      <c r="E25" s="2" t="s">
        <v>706</v>
      </c>
      <c r="F25" s="82"/>
      <c r="G25" s="2" t="s">
        <v>529</v>
      </c>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92"/>
      <c r="AK25" s="92"/>
      <c r="AL25" s="92"/>
      <c r="AM25" s="92"/>
      <c r="AN25" s="92"/>
      <c r="AO25" s="92"/>
      <c r="AP25" s="92"/>
      <c r="AQ25" s="215"/>
      <c r="AR25" s="13">
        <f>AR22*AR24</f>
        <v>0.41164213171478758</v>
      </c>
      <c r="AS25" s="13">
        <f>AS22*AS24</f>
        <v>0.42799814629870653</v>
      </c>
      <c r="AT25" s="13">
        <f>AT22*AT24</f>
        <v>0.44570450802034445</v>
      </c>
      <c r="AU25" s="13">
        <f>AU22*AU24</f>
        <v>0.46417903600411764</v>
      </c>
      <c r="AV25" s="13">
        <f>AV22*AV24</f>
        <v>0.48347407863302821</v>
      </c>
      <c r="AW25" s="184"/>
      <c r="AX25" s="184"/>
      <c r="AY25" s="184"/>
      <c r="AZ25" s="184"/>
      <c r="BA25" s="184"/>
      <c r="BB25" s="82"/>
    </row>
    <row r="26" spans="1:54" ht="16.8">
      <c r="A26" s="82"/>
      <c r="B26" s="82"/>
      <c r="C26" s="82"/>
      <c r="D26" s="82"/>
      <c r="E26" s="2" t="s">
        <v>706</v>
      </c>
      <c r="F26" s="82"/>
      <c r="G26" s="2" t="s">
        <v>304</v>
      </c>
      <c r="H26" s="82" t="s">
        <v>707</v>
      </c>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92"/>
      <c r="AK26" s="92"/>
      <c r="AL26" s="92"/>
      <c r="AM26" s="92"/>
      <c r="AN26" s="92"/>
      <c r="AO26" s="92"/>
      <c r="AP26" s="92"/>
      <c r="AQ26" s="215"/>
      <c r="AR26" s="13">
        <f>AR25*AR13</f>
        <v>0.63800978693904753</v>
      </c>
      <c r="AS26" s="13">
        <f>AS25*AS13</f>
        <v>0.68357541066743799</v>
      </c>
      <c r="AT26" s="13">
        <f>AT25*AT13</f>
        <v>0.72402901793353736</v>
      </c>
      <c r="AU26" s="13">
        <f>AU25*AU13</f>
        <v>0.76566863582249278</v>
      </c>
      <c r="AV26" s="13">
        <f>AV25*AV13</f>
        <v>0.81182053470169058</v>
      </c>
      <c r="AW26" s="184"/>
      <c r="AX26" s="184"/>
      <c r="AY26" s="184"/>
      <c r="AZ26" s="184"/>
      <c r="BA26" s="184"/>
      <c r="BB26" s="82"/>
    </row>
    <row r="27" spans="1:54" ht="16.8">
      <c r="A27" s="82"/>
      <c r="B27" s="82"/>
      <c r="C27" s="82"/>
      <c r="D27" s="82"/>
      <c r="E27" s="7"/>
      <c r="F27" s="82"/>
      <c r="G27" s="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30"/>
      <c r="AK27" s="30"/>
      <c r="AL27" s="30"/>
      <c r="AM27" s="30"/>
      <c r="AN27" s="30"/>
      <c r="AO27" s="30"/>
      <c r="AP27" s="30"/>
      <c r="AQ27" s="218"/>
      <c r="AS27" s="23"/>
      <c r="AT27" s="23"/>
      <c r="AU27" s="23"/>
      <c r="AV27" s="23"/>
      <c r="AW27" s="184"/>
      <c r="AX27" s="184"/>
      <c r="AY27" s="184"/>
      <c r="AZ27" s="184"/>
      <c r="BA27" s="184"/>
      <c r="BB27" s="82"/>
    </row>
    <row r="28" spans="1:54" ht="16.8">
      <c r="A28" s="82"/>
      <c r="B28" s="82"/>
      <c r="C28" s="28" t="s">
        <v>708</v>
      </c>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9"/>
      <c r="AR28" s="28"/>
      <c r="AS28" s="28"/>
      <c r="AT28" s="28"/>
      <c r="AU28" s="28"/>
      <c r="AV28" s="28"/>
      <c r="AW28" s="184"/>
      <c r="AX28" s="184"/>
      <c r="AY28" s="184"/>
      <c r="AZ28" s="184"/>
      <c r="BA28" s="184"/>
      <c r="BB28" s="82"/>
    </row>
    <row r="29" spans="1:54" ht="16.8">
      <c r="A29" s="82"/>
      <c r="B29" s="82"/>
      <c r="C29" s="82"/>
      <c r="D29" s="82"/>
      <c r="E29" s="7"/>
      <c r="F29" s="82"/>
      <c r="G29" s="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30"/>
      <c r="AK29" s="30"/>
      <c r="AL29" s="30"/>
      <c r="AM29" s="30"/>
      <c r="AN29" s="30"/>
      <c r="AO29" s="30"/>
      <c r="AP29" s="30"/>
      <c r="AQ29" s="218"/>
      <c r="AR29" s="30"/>
      <c r="AS29" s="30"/>
      <c r="AT29" s="30"/>
      <c r="AU29" s="30"/>
      <c r="AV29" s="30"/>
      <c r="AW29" s="184"/>
      <c r="AX29" s="184"/>
      <c r="AY29" s="184"/>
      <c r="AZ29" s="184"/>
      <c r="BA29" s="184"/>
      <c r="BB29" s="82"/>
    </row>
    <row r="30" spans="1:54" ht="16.8">
      <c r="A30" s="82"/>
      <c r="B30" s="82"/>
      <c r="C30" s="82"/>
      <c r="D30" s="10" t="s">
        <v>709</v>
      </c>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1"/>
      <c r="AR30" s="10"/>
      <c r="AS30" s="10"/>
      <c r="AT30" s="10"/>
      <c r="AU30" s="10"/>
      <c r="AV30" s="10"/>
      <c r="AW30" s="184"/>
      <c r="AX30" s="184"/>
      <c r="AY30" s="184"/>
      <c r="AZ30" s="184"/>
      <c r="BA30" s="184"/>
      <c r="BB30" s="82"/>
    </row>
    <row r="31" spans="1:54" ht="16.8">
      <c r="A31" s="82"/>
      <c r="B31" s="82"/>
      <c r="C31" s="82"/>
      <c r="D31" s="82"/>
      <c r="E31" s="85" t="s">
        <v>710</v>
      </c>
      <c r="F31" s="82"/>
      <c r="G31" s="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30"/>
      <c r="AK31" s="30"/>
      <c r="AL31" s="30"/>
      <c r="AM31" s="30"/>
      <c r="AN31" s="30"/>
      <c r="AO31" s="30"/>
      <c r="AP31" s="30"/>
      <c r="AQ31" s="218"/>
      <c r="AR31" s="30"/>
      <c r="AS31" s="30"/>
      <c r="AT31" s="30"/>
      <c r="AU31" s="30"/>
      <c r="AV31" s="30"/>
      <c r="AW31" s="184"/>
      <c r="AX31" s="184"/>
      <c r="AY31" s="184"/>
      <c r="AZ31" s="184"/>
      <c r="BA31" s="184"/>
      <c r="BB31" s="82"/>
    </row>
    <row r="32" spans="1:54" ht="16.8">
      <c r="A32" s="82"/>
      <c r="B32" s="82"/>
      <c r="C32" s="82"/>
      <c r="D32" s="82"/>
      <c r="E32" s="318" t="s">
        <v>711</v>
      </c>
      <c r="F32" s="82"/>
      <c r="G32" s="2" t="s">
        <v>529</v>
      </c>
      <c r="H32" s="82" t="s">
        <v>418</v>
      </c>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30"/>
      <c r="AK32" s="30"/>
      <c r="AL32" s="30"/>
      <c r="AM32" s="30"/>
      <c r="AN32" s="30"/>
      <c r="AO32" s="30"/>
      <c r="AP32" s="8">
        <f>SelectedInputs!AP352</f>
        <v>186.68782233997828</v>
      </c>
      <c r="AQ32" s="9">
        <f>SelectedInputs!AQ352</f>
        <v>181.64893179603348</v>
      </c>
      <c r="AR32" s="30"/>
      <c r="AS32" s="30"/>
      <c r="AT32" s="30"/>
      <c r="AU32" s="30"/>
      <c r="AV32" s="30"/>
      <c r="AW32" s="184"/>
      <c r="AX32" s="184"/>
      <c r="AY32" s="184"/>
      <c r="AZ32" s="184"/>
      <c r="BA32" s="184"/>
      <c r="BB32" s="82"/>
    </row>
    <row r="33" spans="1:54" ht="16.8">
      <c r="A33" s="82"/>
      <c r="B33" s="82"/>
      <c r="C33" s="82"/>
      <c r="D33" s="82"/>
      <c r="E33" s="7" t="s">
        <v>710</v>
      </c>
      <c r="F33" s="82"/>
      <c r="G33" s="2" t="s">
        <v>304</v>
      </c>
      <c r="H33" s="82" t="s">
        <v>712</v>
      </c>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30"/>
      <c r="AK33" s="30"/>
      <c r="AL33" s="30"/>
      <c r="AM33" s="30"/>
      <c r="AN33" s="30"/>
      <c r="AO33" s="30"/>
      <c r="AP33" s="30"/>
      <c r="AQ33" s="218"/>
      <c r="AR33" s="30">
        <f>IFERROR(((AP$13-AP10)/AP$13) * AP$32 * AP$16 * AQ$16*AR13,0)</f>
        <v>8.0787192551159404</v>
      </c>
      <c r="AS33" s="30">
        <f>IFERROR(((AQ$13-AQ10)/AQ$13) * AQ$32 * AQ$16 * AR$16*AS13,0)</f>
        <v>24.648703529951739</v>
      </c>
      <c r="AT33" s="30"/>
      <c r="AU33" s="30"/>
      <c r="AV33" s="30"/>
      <c r="AW33" s="184"/>
      <c r="AX33" s="184"/>
      <c r="AY33" s="184"/>
      <c r="AZ33" s="184"/>
      <c r="BA33" s="184"/>
      <c r="BB33" s="82"/>
    </row>
    <row r="34" spans="1:54" ht="16.8">
      <c r="A34" s="82"/>
      <c r="B34" s="82"/>
      <c r="C34" s="82"/>
      <c r="D34" s="82"/>
      <c r="E34" s="7"/>
      <c r="F34" s="82"/>
      <c r="G34" s="2"/>
      <c r="H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30"/>
      <c r="AK34" s="30"/>
      <c r="AL34" s="30"/>
      <c r="AM34" s="30"/>
      <c r="AN34" s="30"/>
      <c r="AO34" s="30"/>
      <c r="AP34" s="30"/>
      <c r="AQ34" s="218"/>
      <c r="AR34" s="30"/>
      <c r="AS34" s="30"/>
      <c r="AT34" s="30"/>
      <c r="AU34" s="30"/>
      <c r="AV34" s="30"/>
      <c r="AW34" s="184"/>
      <c r="AX34" s="184"/>
      <c r="AY34" s="184"/>
      <c r="AZ34" s="184"/>
      <c r="BA34" s="184"/>
      <c r="BB34" s="82"/>
    </row>
    <row r="35" spans="1:54" ht="16.8">
      <c r="A35" s="82"/>
      <c r="B35" s="82"/>
      <c r="C35" s="82"/>
      <c r="D35" s="82"/>
      <c r="E35" s="85" t="s">
        <v>422</v>
      </c>
      <c r="F35" s="82"/>
      <c r="G35" s="82"/>
      <c r="H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30"/>
      <c r="AK35" s="30"/>
      <c r="AL35" s="30"/>
      <c r="AM35" s="30"/>
      <c r="AN35" s="30"/>
      <c r="AO35" s="30"/>
      <c r="AP35" s="30"/>
      <c r="AQ35" s="218"/>
      <c r="AR35" s="8"/>
      <c r="AS35" s="30"/>
      <c r="AT35" s="30"/>
      <c r="AU35" s="30"/>
      <c r="AV35" s="30"/>
      <c r="AW35" s="184"/>
      <c r="AX35" s="184"/>
      <c r="AY35" s="184"/>
      <c r="AZ35" s="184"/>
      <c r="BA35" s="184"/>
      <c r="BB35" s="82"/>
    </row>
    <row r="36" spans="1:54" ht="16.8">
      <c r="A36" s="82"/>
      <c r="B36" s="82"/>
      <c r="C36" s="82"/>
      <c r="D36" s="82"/>
      <c r="E36" s="318" t="s">
        <v>423</v>
      </c>
      <c r="F36" s="82"/>
      <c r="G36" s="82" t="s">
        <v>304</v>
      </c>
      <c r="H36" s="82" t="s">
        <v>424</v>
      </c>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
        <f>SelectedInputs!AJ355</f>
        <v>212.72767379000004</v>
      </c>
      <c r="AK36" s="8">
        <f>SelectedInputs!AK355</f>
        <v>239.91912123</v>
      </c>
      <c r="AL36" s="8">
        <f>SelectedInputs!AL355</f>
        <v>236.52108398999999</v>
      </c>
      <c r="AM36" s="8">
        <f>SelectedInputs!AM355</f>
        <v>248.93482041000004</v>
      </c>
      <c r="AN36" s="8">
        <f>SelectedInputs!AN355</f>
        <v>253.91776670000002</v>
      </c>
      <c r="AO36" s="8">
        <f>SelectedInputs!AO355</f>
        <v>240.57798622702518</v>
      </c>
      <c r="AP36" s="8">
        <f>SelectedInputs!AP355</f>
        <v>253.86677667000001</v>
      </c>
      <c r="AQ36" s="9">
        <f>SelectedInputs!AQ355</f>
        <v>287.32564700999995</v>
      </c>
      <c r="AR36" s="8"/>
      <c r="AS36" s="30"/>
      <c r="AT36" s="30"/>
      <c r="AU36" s="30"/>
      <c r="AV36" s="30"/>
      <c r="AW36" s="184"/>
      <c r="AX36" s="184"/>
      <c r="AY36" s="184"/>
      <c r="AZ36" s="184"/>
      <c r="BA36" s="184"/>
      <c r="BB36" s="82"/>
    </row>
    <row r="37" spans="1:54" ht="16.8">
      <c r="A37" s="82"/>
      <c r="B37" s="82"/>
      <c r="C37" s="82"/>
      <c r="D37" s="82"/>
      <c r="E37" s="318" t="s">
        <v>425</v>
      </c>
      <c r="F37" s="82"/>
      <c r="G37" s="82" t="s">
        <v>304</v>
      </c>
      <c r="H37" s="82" t="s">
        <v>69</v>
      </c>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
        <f>SelectedInputs!AJ356</f>
        <v>215.842185427282</v>
      </c>
      <c r="AK37" s="8">
        <f>SelectedInputs!AK356</f>
        <v>238.37501705097552</v>
      </c>
      <c r="AL37" s="8">
        <f>SelectedInputs!AL356</f>
        <v>241.87980215255234</v>
      </c>
      <c r="AM37" s="8">
        <f>SelectedInputs!AM356</f>
        <v>247.46776992084204</v>
      </c>
      <c r="AN37" s="8">
        <f>SelectedInputs!AN356</f>
        <v>254.95715497776706</v>
      </c>
      <c r="AO37" s="8">
        <f>SelectedInputs!AO356</f>
        <v>246.84672360821145</v>
      </c>
      <c r="AP37" s="8">
        <f>SelectedInputs!AP356</f>
        <v>236.62257571412823</v>
      </c>
      <c r="AQ37" s="9">
        <f>SelectedInputs!AQ356</f>
        <v>288.03800504903649</v>
      </c>
      <c r="AR37" s="8"/>
      <c r="AS37" s="30"/>
      <c r="AT37" s="30"/>
      <c r="AU37" s="30"/>
      <c r="AV37" s="30"/>
      <c r="AW37" s="184"/>
      <c r="AX37" s="184"/>
      <c r="AY37" s="184"/>
      <c r="AZ37" s="184"/>
      <c r="BA37" s="184"/>
      <c r="BB37" s="82"/>
    </row>
    <row r="38" spans="1:54" ht="16.8">
      <c r="A38" s="82"/>
      <c r="B38" s="82"/>
      <c r="C38" s="82"/>
      <c r="D38" s="82"/>
      <c r="E38" s="318" t="s">
        <v>713</v>
      </c>
      <c r="F38" s="82"/>
      <c r="G38" s="82" t="s">
        <v>304</v>
      </c>
      <c r="H38" s="82" t="s">
        <v>714</v>
      </c>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7">
        <f t="shared" ref="AJ38:AQ38" si="2">AJ36-AJ37</f>
        <v>-3.1145116372819643</v>
      </c>
      <c r="AK38" s="7">
        <f t="shared" si="2"/>
        <v>1.5441041790244867</v>
      </c>
      <c r="AL38" s="7">
        <f t="shared" si="2"/>
        <v>-5.3587181625523499</v>
      </c>
      <c r="AM38" s="7">
        <f t="shared" si="2"/>
        <v>1.4670504891579981</v>
      </c>
      <c r="AN38" s="7">
        <f t="shared" si="2"/>
        <v>-1.0393882777670456</v>
      </c>
      <c r="AO38" s="7">
        <f t="shared" si="2"/>
        <v>-6.2687373811862699</v>
      </c>
      <c r="AP38" s="7">
        <f t="shared" si="2"/>
        <v>17.244200955871776</v>
      </c>
      <c r="AQ38" s="65">
        <f t="shared" si="2"/>
        <v>-0.7123580390365305</v>
      </c>
      <c r="AR38" s="8"/>
      <c r="AS38" s="30"/>
      <c r="AT38" s="30"/>
      <c r="AU38" s="30"/>
      <c r="AV38" s="30"/>
      <c r="AW38" s="184"/>
      <c r="AX38" s="184"/>
      <c r="AY38" s="184"/>
      <c r="AZ38" s="184"/>
      <c r="BA38" s="184"/>
      <c r="BB38" s="82"/>
    </row>
    <row r="39" spans="1:54" ht="16.8">
      <c r="A39" s="82"/>
      <c r="B39" s="82"/>
      <c r="C39" s="82"/>
      <c r="D39" s="82"/>
      <c r="E39" s="318" t="s">
        <v>426</v>
      </c>
      <c r="F39" s="82"/>
      <c r="G39" s="82" t="s">
        <v>100</v>
      </c>
      <c r="H39" s="82" t="s">
        <v>715</v>
      </c>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
        <f>SelectedInputs!AJ357</f>
        <v>0.5</v>
      </c>
      <c r="AK39" s="8">
        <f>SelectedInputs!AK357</f>
        <v>0.33561643835616445</v>
      </c>
      <c r="AL39" s="8">
        <f>SelectedInputs!AL357</f>
        <v>0.35273972602739728</v>
      </c>
      <c r="AM39" s="8">
        <f>SelectedInputs!AM357</f>
        <v>0.66575342465753418</v>
      </c>
      <c r="AN39" s="8">
        <f>SelectedInputs!AN357</f>
        <v>0.71598360655737692</v>
      </c>
      <c r="AO39" s="8">
        <f>SelectedInputs!AO357</f>
        <v>0.1</v>
      </c>
      <c r="AP39" s="8">
        <f>SelectedInputs!AP357</f>
        <v>0.1928767123287671</v>
      </c>
      <c r="AQ39" s="9">
        <f>SelectedInputs!AQ357</f>
        <v>2.3034246575342467</v>
      </c>
      <c r="AR39" s="8">
        <f>SelectedInputs!AR357</f>
        <v>0</v>
      </c>
      <c r="AS39" s="8"/>
      <c r="AT39" s="30"/>
      <c r="AU39" s="30"/>
      <c r="AV39" s="30"/>
      <c r="AW39" s="184"/>
      <c r="AX39" s="184"/>
      <c r="AY39" s="184"/>
      <c r="AZ39" s="184"/>
      <c r="BA39" s="184"/>
      <c r="BB39" s="82"/>
    </row>
    <row r="40" spans="1:54" ht="16.8">
      <c r="A40" s="82"/>
      <c r="B40" s="82"/>
      <c r="C40" s="82"/>
      <c r="D40" s="82"/>
      <c r="E40" s="318" t="s">
        <v>428</v>
      </c>
      <c r="F40" s="82"/>
      <c r="G40" s="82" t="s">
        <v>100</v>
      </c>
      <c r="H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
        <f>SelectedInputs!AJ358</f>
        <v>0</v>
      </c>
      <c r="AK40" s="8">
        <f>SelectedInputs!AK358</f>
        <v>0</v>
      </c>
      <c r="AL40" s="8">
        <f>SelectedInputs!AL358</f>
        <v>0</v>
      </c>
      <c r="AM40" s="8">
        <f>SelectedInputs!AM358</f>
        <v>0</v>
      </c>
      <c r="AN40" s="8">
        <f>SelectedInputs!AN358</f>
        <v>0</v>
      </c>
      <c r="AO40" s="8">
        <f>SelectedInputs!AO358</f>
        <v>0</v>
      </c>
      <c r="AP40" s="8">
        <f>SelectedInputs!AP358</f>
        <v>1.5</v>
      </c>
      <c r="AQ40" s="9">
        <f>SelectedInputs!AQ358</f>
        <v>0</v>
      </c>
      <c r="AR40" s="8"/>
      <c r="AS40" s="30"/>
      <c r="AT40" s="30"/>
      <c r="AU40" s="30"/>
      <c r="AV40" s="30"/>
      <c r="AW40" s="184"/>
      <c r="AX40" s="184"/>
      <c r="AY40" s="184"/>
      <c r="AZ40" s="184"/>
      <c r="BA40" s="184"/>
      <c r="BB40" s="82"/>
    </row>
    <row r="41" spans="1:54" ht="16.8">
      <c r="A41" s="82"/>
      <c r="B41" s="82"/>
      <c r="C41" s="82"/>
      <c r="D41" s="82"/>
      <c r="E41" s="318" t="s">
        <v>716</v>
      </c>
      <c r="F41" s="82"/>
      <c r="G41" s="82" t="s">
        <v>100</v>
      </c>
      <c r="H41" s="82" t="s">
        <v>429</v>
      </c>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7">
        <f t="shared" ref="AJ41:AQ41" si="3">IF(AJ$40=0,IF(AJ$36&gt;(1.06*AJ$37),3,IF(AJ$36&lt;(0.94*AJ$37),0,1.5)),AJ$40)</f>
        <v>1.5</v>
      </c>
      <c r="AK41" s="7">
        <f t="shared" si="3"/>
        <v>1.5</v>
      </c>
      <c r="AL41" s="7">
        <f t="shared" si="3"/>
        <v>1.5</v>
      </c>
      <c r="AM41" s="7">
        <f t="shared" si="3"/>
        <v>1.5</v>
      </c>
      <c r="AN41" s="7">
        <f t="shared" si="3"/>
        <v>1.5</v>
      </c>
      <c r="AO41" s="7">
        <f t="shared" si="3"/>
        <v>1.5</v>
      </c>
      <c r="AP41" s="7">
        <f t="shared" si="3"/>
        <v>1.5</v>
      </c>
      <c r="AQ41" s="65">
        <f t="shared" si="3"/>
        <v>1.5</v>
      </c>
      <c r="AR41" s="8"/>
      <c r="AS41" s="30"/>
      <c r="AT41" s="30"/>
      <c r="AU41" s="30"/>
      <c r="AV41" s="30"/>
      <c r="AW41" s="184"/>
      <c r="AX41" s="184"/>
      <c r="AY41" s="184"/>
      <c r="AZ41" s="184"/>
      <c r="BA41" s="184"/>
      <c r="BB41" s="82"/>
    </row>
    <row r="42" spans="1:54" ht="16.8">
      <c r="A42" s="82"/>
      <c r="B42" s="82"/>
      <c r="C42" s="82"/>
      <c r="D42" s="82"/>
      <c r="E42" s="56" t="s">
        <v>717</v>
      </c>
      <c r="F42" s="82"/>
      <c r="G42" s="82" t="s">
        <v>304</v>
      </c>
      <c r="H42" s="82" t="s">
        <v>718</v>
      </c>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7">
        <f t="shared" ref="AJ42:AR42" si="4">AH$38*((1+((AH$39+AH$41)/100))*(1+((AI$39+1.5)/100)))</f>
        <v>0</v>
      </c>
      <c r="AK42" s="7">
        <f t="shared" si="4"/>
        <v>0</v>
      </c>
      <c r="AL42" s="7">
        <f t="shared" si="4"/>
        <v>-3.2351157673678363</v>
      </c>
      <c r="AM42" s="7">
        <f t="shared" si="4"/>
        <v>1.6015813780968391</v>
      </c>
      <c r="AN42" s="7">
        <f t="shared" si="4"/>
        <v>-5.5762081120217868</v>
      </c>
      <c r="AO42" s="7">
        <f t="shared" si="4"/>
        <v>1.5320368614474369</v>
      </c>
      <c r="AP42" s="7">
        <f t="shared" si="4"/>
        <v>-1.0794196868366157</v>
      </c>
      <c r="AQ42" s="65">
        <f t="shared" si="4"/>
        <v>-6.4768571264929307</v>
      </c>
      <c r="AR42" s="7">
        <f t="shared" si="4"/>
        <v>18.203097282960375</v>
      </c>
      <c r="AS42" s="7"/>
      <c r="AT42" s="7"/>
      <c r="AU42" s="30"/>
      <c r="AV42" s="30"/>
      <c r="AW42" s="184"/>
      <c r="AX42" s="184"/>
      <c r="AY42" s="184"/>
      <c r="AZ42" s="184"/>
      <c r="BA42" s="184"/>
      <c r="BB42" s="82"/>
    </row>
    <row r="43" spans="1:54" ht="16.8">
      <c r="A43" s="82"/>
      <c r="B43" s="82"/>
      <c r="C43" s="82"/>
      <c r="D43" s="82"/>
      <c r="E43" s="56" t="s">
        <v>719</v>
      </c>
      <c r="F43" s="82"/>
      <c r="G43" s="82" t="s">
        <v>304</v>
      </c>
      <c r="H43" s="82" t="s">
        <v>720</v>
      </c>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7">
        <f t="shared" ref="AJ43:AR43" si="5">-AJ42</f>
        <v>0</v>
      </c>
      <c r="AK43" s="7">
        <f t="shared" si="5"/>
        <v>0</v>
      </c>
      <c r="AL43" s="7">
        <f t="shared" si="5"/>
        <v>3.2351157673678363</v>
      </c>
      <c r="AM43" s="7">
        <f t="shared" si="5"/>
        <v>-1.6015813780968391</v>
      </c>
      <c r="AN43" s="7">
        <f t="shared" si="5"/>
        <v>5.5762081120217868</v>
      </c>
      <c r="AO43" s="7">
        <f t="shared" si="5"/>
        <v>-1.5320368614474369</v>
      </c>
      <c r="AP43" s="7">
        <f t="shared" si="5"/>
        <v>1.0794196868366157</v>
      </c>
      <c r="AQ43" s="65">
        <f t="shared" si="5"/>
        <v>6.4768571264929307</v>
      </c>
      <c r="AR43" s="30">
        <f t="shared" si="5"/>
        <v>-18.203097282960375</v>
      </c>
      <c r="AS43" s="30"/>
      <c r="AT43" s="30"/>
      <c r="AU43" s="30"/>
      <c r="AV43" s="30"/>
      <c r="AW43" s="184"/>
      <c r="AX43" s="184"/>
      <c r="AY43" s="184"/>
      <c r="AZ43" s="184"/>
      <c r="BA43" s="184"/>
      <c r="BB43" s="82"/>
    </row>
    <row r="44" spans="1:54" ht="16.8">
      <c r="A44" s="82"/>
      <c r="B44" s="82"/>
      <c r="C44" s="82"/>
      <c r="D44" s="82"/>
      <c r="E44" s="56"/>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30"/>
      <c r="AK44" s="30"/>
      <c r="AL44" s="30"/>
      <c r="AM44" s="30"/>
      <c r="AN44" s="30"/>
      <c r="AO44" s="30"/>
      <c r="AP44" s="30"/>
      <c r="AQ44" s="218"/>
      <c r="AR44" s="30"/>
      <c r="AS44" s="30"/>
      <c r="AT44" s="30"/>
      <c r="AU44" s="30"/>
      <c r="AV44" s="30"/>
      <c r="AW44" s="184"/>
      <c r="AX44" s="184"/>
      <c r="AY44" s="184"/>
      <c r="AZ44" s="184"/>
      <c r="BA44" s="184"/>
      <c r="BB44" s="82"/>
    </row>
    <row r="45" spans="1:54" ht="16.8">
      <c r="A45" s="82"/>
      <c r="B45" s="82"/>
      <c r="C45" s="82"/>
      <c r="D45" s="82"/>
      <c r="E45" s="511" t="s">
        <v>430</v>
      </c>
      <c r="F45" s="510"/>
      <c r="G45" s="510"/>
      <c r="H45" s="510"/>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30"/>
      <c r="AK45" s="30"/>
      <c r="AL45" s="30"/>
      <c r="AM45" s="30"/>
      <c r="AN45" s="30"/>
      <c r="AO45" s="30"/>
      <c r="AP45" s="30"/>
      <c r="AQ45" s="218"/>
      <c r="AR45" s="30"/>
      <c r="AS45" s="30"/>
      <c r="AT45" s="30"/>
      <c r="AU45" s="30"/>
      <c r="AV45" s="30"/>
      <c r="AW45" s="184"/>
      <c r="AX45" s="184"/>
      <c r="AY45" s="184"/>
      <c r="AZ45" s="184"/>
      <c r="BA45" s="184"/>
      <c r="BB45" s="82"/>
    </row>
    <row r="46" spans="1:54" ht="16.8">
      <c r="A46" s="82"/>
      <c r="B46" s="82"/>
      <c r="C46" s="82"/>
      <c r="D46" s="82"/>
      <c r="E46" s="512" t="s">
        <v>431</v>
      </c>
      <c r="F46" s="510"/>
      <c r="G46" s="510" t="s">
        <v>304</v>
      </c>
      <c r="H46" s="510" t="s">
        <v>432</v>
      </c>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30"/>
      <c r="AK46" s="30"/>
      <c r="AL46" s="30"/>
      <c r="AM46" s="30"/>
      <c r="AN46" s="30"/>
      <c r="AO46" s="30"/>
      <c r="AP46" s="30"/>
      <c r="AQ46" s="218"/>
      <c r="AR46" s="8">
        <f>SelectedInputs!AR360</f>
        <v>0</v>
      </c>
      <c r="AS46" s="8">
        <f>SelectedInputs!AS360</f>
        <v>0</v>
      </c>
      <c r="AT46" s="8">
        <f>SelectedInputs!AT360</f>
        <v>0</v>
      </c>
      <c r="AU46" s="8">
        <f>SelectedInputs!AU360</f>
        <v>0</v>
      </c>
      <c r="AV46" s="8">
        <f>SelectedInputs!AV360</f>
        <v>0</v>
      </c>
      <c r="AW46" s="184"/>
      <c r="AX46" s="184"/>
      <c r="AY46" s="184"/>
      <c r="AZ46" s="184"/>
      <c r="BA46" s="184"/>
      <c r="BB46" s="82"/>
    </row>
    <row r="47" spans="1:54" ht="16.8">
      <c r="A47" s="82"/>
      <c r="B47" s="82"/>
      <c r="C47" s="82"/>
      <c r="D47" s="82"/>
      <c r="E47" s="512" t="s">
        <v>433</v>
      </c>
      <c r="F47" s="510"/>
      <c r="G47" s="510" t="s">
        <v>304</v>
      </c>
      <c r="H47" s="510" t="s">
        <v>434</v>
      </c>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30"/>
      <c r="AK47" s="30"/>
      <c r="AL47" s="30"/>
      <c r="AM47" s="30"/>
      <c r="AN47" s="30"/>
      <c r="AO47" s="30"/>
      <c r="AP47" s="30"/>
      <c r="AQ47" s="218"/>
      <c r="AR47" s="8">
        <f>SelectedInputs!AR361</f>
        <v>0</v>
      </c>
      <c r="AS47" s="8">
        <f>SelectedInputs!AS361</f>
        <v>0</v>
      </c>
      <c r="AT47" s="8">
        <f>SelectedInputs!AT361</f>
        <v>0</v>
      </c>
      <c r="AU47" s="8">
        <f>SelectedInputs!AU361</f>
        <v>0</v>
      </c>
      <c r="AV47" s="8">
        <f>SelectedInputs!AV361</f>
        <v>0</v>
      </c>
      <c r="AW47" s="184"/>
      <c r="AX47" s="184"/>
      <c r="AY47" s="184"/>
      <c r="AZ47" s="184"/>
      <c r="BA47" s="184"/>
      <c r="BB47" s="82"/>
    </row>
    <row r="48" spans="1:54" ht="16.8">
      <c r="A48" s="82"/>
      <c r="B48" s="82"/>
      <c r="C48" s="82"/>
      <c r="D48" s="82"/>
      <c r="E48" s="513" t="s">
        <v>430</v>
      </c>
      <c r="F48" s="510"/>
      <c r="G48" s="510" t="s">
        <v>304</v>
      </c>
      <c r="H48" s="510" t="s">
        <v>721</v>
      </c>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30"/>
      <c r="AK48" s="30"/>
      <c r="AL48" s="30"/>
      <c r="AM48" s="30"/>
      <c r="AN48" s="30"/>
      <c r="AO48" s="30"/>
      <c r="AP48" s="30"/>
      <c r="AQ48" s="218"/>
      <c r="AR48" s="514">
        <f>AR46-AR47</f>
        <v>0</v>
      </c>
      <c r="AS48" s="514">
        <f>AS46-AS47</f>
        <v>0</v>
      </c>
      <c r="AT48" s="514">
        <f>AT46-AT47</f>
        <v>0</v>
      </c>
      <c r="AU48" s="514">
        <f>AU46-AU47</f>
        <v>0</v>
      </c>
      <c r="AV48" s="514">
        <f>AV46-AV47</f>
        <v>0</v>
      </c>
      <c r="AW48" s="184"/>
      <c r="AX48" s="184"/>
      <c r="AY48" s="184"/>
      <c r="AZ48" s="184"/>
      <c r="BA48" s="184"/>
      <c r="BB48" s="82"/>
    </row>
    <row r="49" spans="1:54" ht="16.8">
      <c r="A49" s="82"/>
      <c r="B49" s="82"/>
      <c r="C49" s="82"/>
      <c r="D49" s="82"/>
      <c r="E49" s="56"/>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30"/>
      <c r="AK49" s="30"/>
      <c r="AL49" s="30"/>
      <c r="AM49" s="30"/>
      <c r="AN49" s="30"/>
      <c r="AO49" s="30"/>
      <c r="AP49" s="30"/>
      <c r="AQ49" s="218"/>
      <c r="AR49" s="30"/>
      <c r="AS49" s="30"/>
      <c r="AT49" s="30"/>
      <c r="AU49" s="30"/>
      <c r="AV49" s="30"/>
      <c r="AW49" s="184"/>
      <c r="AX49" s="184"/>
      <c r="AY49" s="184"/>
      <c r="AZ49" s="184"/>
      <c r="BA49" s="184"/>
      <c r="BB49" s="82"/>
    </row>
    <row r="50" spans="1:54" ht="16.8">
      <c r="A50" s="82"/>
      <c r="B50" s="82"/>
      <c r="C50" s="82"/>
      <c r="D50" s="82"/>
      <c r="E50" s="85" t="s">
        <v>435</v>
      </c>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30"/>
      <c r="AK50" s="30"/>
      <c r="AL50" s="30"/>
      <c r="AM50" s="30"/>
      <c r="AN50" s="30"/>
      <c r="AO50" s="30"/>
      <c r="AP50" s="30"/>
      <c r="AQ50" s="218"/>
      <c r="AR50" s="8"/>
      <c r="AS50" s="8"/>
      <c r="AT50" s="30"/>
      <c r="AU50" s="30"/>
      <c r="AV50" s="30"/>
      <c r="AW50" s="184"/>
      <c r="AX50" s="184"/>
      <c r="AY50" s="184"/>
      <c r="AZ50" s="184"/>
      <c r="BA50" s="184"/>
      <c r="BB50" s="82"/>
    </row>
    <row r="51" spans="1:54" ht="16.8">
      <c r="A51" s="82"/>
      <c r="B51" s="82"/>
      <c r="C51" s="82"/>
      <c r="D51" s="82"/>
      <c r="E51" s="318" t="s">
        <v>722</v>
      </c>
      <c r="F51" s="82"/>
      <c r="G51" s="82" t="s">
        <v>304</v>
      </c>
      <c r="H51" s="82" t="s">
        <v>723</v>
      </c>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
        <f>SelectedInputs!AJ363</f>
        <v>0</v>
      </c>
      <c r="AK51" s="8">
        <f>SelectedInputs!AK363</f>
        <v>0</v>
      </c>
      <c r="AL51" s="8">
        <f>SelectedInputs!AL363</f>
        <v>0</v>
      </c>
      <c r="AM51" s="8">
        <f>SelectedInputs!AM363</f>
        <v>0</v>
      </c>
      <c r="AN51" s="8">
        <f>SelectedInputs!AN363</f>
        <v>0</v>
      </c>
      <c r="AO51" s="8">
        <f>SelectedInputs!AO363</f>
        <v>0</v>
      </c>
      <c r="AP51" s="8">
        <f>SelectedInputs!AP363</f>
        <v>0</v>
      </c>
      <c r="AQ51" s="9">
        <f>SelectedInputs!AQ363</f>
        <v>0</v>
      </c>
      <c r="AR51" s="8"/>
      <c r="AS51" s="8"/>
      <c r="AT51" s="30"/>
      <c r="AU51" s="30"/>
      <c r="AV51" s="30"/>
      <c r="AW51" s="184"/>
      <c r="AX51" s="184"/>
      <c r="AY51" s="184"/>
      <c r="AZ51" s="184"/>
      <c r="BA51" s="184"/>
      <c r="BB51" s="82"/>
    </row>
    <row r="52" spans="1:54" ht="16.8">
      <c r="A52" s="82"/>
      <c r="B52" s="82"/>
      <c r="C52" s="82"/>
      <c r="D52" s="82"/>
      <c r="E52" s="318" t="s">
        <v>724</v>
      </c>
      <c r="F52" s="82"/>
      <c r="G52" s="82" t="s">
        <v>304</v>
      </c>
      <c r="H52" s="82" t="s">
        <v>725</v>
      </c>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7">
        <f>SUM($AH51:AH51)</f>
        <v>0</v>
      </c>
      <c r="AK52" s="7">
        <f>SUM($AH51:AI51)</f>
        <v>0</v>
      </c>
      <c r="AL52" s="7">
        <f>SUM($AH51:AJ51)</f>
        <v>0</v>
      </c>
      <c r="AM52" s="7">
        <f>SUM($AH51:AK51)</f>
        <v>0</v>
      </c>
      <c r="AN52" s="7">
        <f>SUM($AH51:AL51)</f>
        <v>0</v>
      </c>
      <c r="AO52" s="7">
        <f>SUM($AH51:AM51)</f>
        <v>0</v>
      </c>
      <c r="AP52" s="7">
        <f>SUM($AH51:AN51)</f>
        <v>0</v>
      </c>
      <c r="AQ52" s="65">
        <f>SUM($AH51:AO51)</f>
        <v>0</v>
      </c>
      <c r="AR52" s="8">
        <f>SUM($AH51:AP51)</f>
        <v>0</v>
      </c>
      <c r="AS52" s="8">
        <f>SUM($AH51:AQ51)</f>
        <v>0</v>
      </c>
      <c r="AT52" s="30"/>
      <c r="AU52" s="30"/>
      <c r="AV52" s="30"/>
      <c r="AW52" s="184"/>
      <c r="AX52" s="184"/>
      <c r="AY52" s="184"/>
      <c r="AZ52" s="184"/>
      <c r="BA52" s="184"/>
      <c r="BB52" s="82"/>
    </row>
    <row r="53" spans="1:54" ht="16.8">
      <c r="A53" s="82"/>
      <c r="B53" s="82"/>
      <c r="C53" s="82"/>
      <c r="D53" s="82"/>
      <c r="E53" s="318" t="s">
        <v>438</v>
      </c>
      <c r="F53" s="82"/>
      <c r="G53" s="82" t="s">
        <v>529</v>
      </c>
      <c r="H53" s="82" t="s">
        <v>726</v>
      </c>
      <c r="I53" s="260">
        <f>SelectedInputs!I364</f>
        <v>26.2</v>
      </c>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30"/>
      <c r="AK53" s="30"/>
      <c r="AL53" s="30"/>
      <c r="AM53" s="30"/>
      <c r="AN53" s="30"/>
      <c r="AO53" s="30"/>
      <c r="AP53" s="30"/>
      <c r="AQ53" s="218"/>
      <c r="AR53" s="8"/>
      <c r="AS53" s="8"/>
      <c r="AT53" s="30"/>
      <c r="AU53" s="30"/>
      <c r="AV53" s="30"/>
      <c r="AW53" s="184"/>
      <c r="AX53" s="184"/>
      <c r="AY53" s="184"/>
      <c r="AZ53" s="184"/>
      <c r="BA53" s="184"/>
      <c r="BB53" s="82"/>
    </row>
    <row r="54" spans="1:54" ht="16.8">
      <c r="A54" s="82"/>
      <c r="B54" s="82"/>
      <c r="C54" s="82"/>
      <c r="D54" s="82"/>
      <c r="E54" s="318" t="s">
        <v>727</v>
      </c>
      <c r="F54" s="82"/>
      <c r="G54" s="82" t="s">
        <v>304</v>
      </c>
      <c r="H54" s="82" t="s">
        <v>728</v>
      </c>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30">
        <f>SUM($AI55:AI55)</f>
        <v>0</v>
      </c>
      <c r="AK54" s="30">
        <f>SUM($AI55:AJ55)</f>
        <v>0</v>
      </c>
      <c r="AL54" s="30">
        <f>SUM($AI55:AK55)</f>
        <v>0</v>
      </c>
      <c r="AM54" s="30">
        <f>SUM($AI55:AL55)</f>
        <v>0</v>
      </c>
      <c r="AN54" s="30">
        <f>SUM($AI55:AM55)</f>
        <v>0</v>
      </c>
      <c r="AO54" s="30">
        <f>SUM($AI55:AN55)</f>
        <v>0</v>
      </c>
      <c r="AP54" s="30">
        <f>SUM($AI55:AO55)</f>
        <v>0</v>
      </c>
      <c r="AQ54" s="218">
        <f>SUM($AI55:AP55)</f>
        <v>0</v>
      </c>
      <c r="AR54" s="8">
        <f>SUM($AI55:AQ55)</f>
        <v>0</v>
      </c>
      <c r="AS54" s="8">
        <f>SUM($AI55:AR55)</f>
        <v>0</v>
      </c>
      <c r="AT54" s="30"/>
      <c r="AU54" s="30"/>
      <c r="AV54" s="30"/>
      <c r="AW54" s="184"/>
      <c r="AX54" s="184"/>
      <c r="AY54" s="184"/>
      <c r="AZ54" s="184"/>
      <c r="BA54" s="184"/>
      <c r="BB54" s="82"/>
    </row>
    <row r="55" spans="1:54" ht="16.8">
      <c r="A55" s="82"/>
      <c r="B55" s="82"/>
      <c r="C55" s="82"/>
      <c r="D55" s="82"/>
      <c r="E55" s="56" t="s">
        <v>729</v>
      </c>
      <c r="F55" s="82"/>
      <c r="G55" s="82" t="s">
        <v>304</v>
      </c>
      <c r="H55" s="82" t="s">
        <v>730</v>
      </c>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30">
        <f t="shared" ref="AJ55:AS55" si="6">IF(AJ52&gt;$I$53,AJ52-$I$53-AJ54,0)</f>
        <v>0</v>
      </c>
      <c r="AK55" s="30">
        <f t="shared" si="6"/>
        <v>0</v>
      </c>
      <c r="AL55" s="30">
        <f t="shared" si="6"/>
        <v>0</v>
      </c>
      <c r="AM55" s="30">
        <f t="shared" si="6"/>
        <v>0</v>
      </c>
      <c r="AN55" s="30">
        <f t="shared" si="6"/>
        <v>0</v>
      </c>
      <c r="AO55" s="30">
        <f t="shared" si="6"/>
        <v>0</v>
      </c>
      <c r="AP55" s="30">
        <f t="shared" si="6"/>
        <v>0</v>
      </c>
      <c r="AQ55" s="218">
        <f t="shared" si="6"/>
        <v>0</v>
      </c>
      <c r="AR55" s="8">
        <f t="shared" si="6"/>
        <v>0</v>
      </c>
      <c r="AS55" s="8">
        <f t="shared" si="6"/>
        <v>0</v>
      </c>
      <c r="AT55" s="30"/>
      <c r="AU55" s="30"/>
      <c r="AV55" s="30"/>
      <c r="AW55" s="184"/>
      <c r="AX55" s="184"/>
      <c r="AY55" s="184"/>
      <c r="AZ55" s="184"/>
      <c r="BA55" s="184"/>
      <c r="BB55" s="82"/>
    </row>
    <row r="56" spans="1:54" ht="16.8">
      <c r="A56" s="82"/>
      <c r="B56" s="82"/>
      <c r="C56" s="82"/>
      <c r="D56" s="82"/>
      <c r="E56" s="7"/>
      <c r="F56" s="82"/>
      <c r="G56" s="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30"/>
      <c r="AK56" s="30"/>
      <c r="AL56" s="30"/>
      <c r="AM56" s="30"/>
      <c r="AN56" s="30"/>
      <c r="AO56" s="30"/>
      <c r="AP56" s="30"/>
      <c r="AQ56" s="218"/>
      <c r="AR56" s="30"/>
      <c r="AS56" s="30"/>
      <c r="AT56" s="30"/>
      <c r="AU56" s="30"/>
      <c r="AV56" s="30"/>
      <c r="AW56" s="184"/>
      <c r="AX56" s="184"/>
      <c r="AY56" s="184"/>
      <c r="AZ56" s="184"/>
      <c r="BA56" s="184"/>
      <c r="BB56" s="82"/>
    </row>
    <row r="57" spans="1:54" ht="16.8">
      <c r="A57" s="82"/>
      <c r="B57" s="82"/>
      <c r="C57" s="82"/>
      <c r="D57" s="10" t="s">
        <v>731</v>
      </c>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1"/>
      <c r="AR57" s="10"/>
      <c r="AS57" s="10"/>
      <c r="AT57" s="10"/>
      <c r="AU57" s="10"/>
      <c r="AV57" s="10"/>
      <c r="AW57" s="184"/>
      <c r="AX57" s="184"/>
      <c r="AY57" s="184"/>
      <c r="AZ57" s="184"/>
      <c r="BA57" s="184"/>
      <c r="BB57" s="82"/>
    </row>
    <row r="58" spans="1:54" ht="16.8">
      <c r="A58" s="82"/>
      <c r="B58" s="82"/>
      <c r="C58" s="82"/>
      <c r="D58" s="82"/>
      <c r="E58" s="85" t="s">
        <v>732</v>
      </c>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30"/>
      <c r="AK58" s="30"/>
      <c r="AL58" s="30"/>
      <c r="AM58" s="30"/>
      <c r="AN58" s="30"/>
      <c r="AO58" s="30"/>
      <c r="AP58" s="30"/>
      <c r="AQ58" s="218"/>
      <c r="AR58" s="30"/>
      <c r="AS58" s="30"/>
      <c r="AT58" s="30"/>
      <c r="AU58" s="30"/>
      <c r="AV58" s="30"/>
      <c r="AW58" s="184"/>
      <c r="AX58" s="184"/>
      <c r="AY58" s="184"/>
      <c r="AZ58" s="184"/>
      <c r="BA58" s="184"/>
      <c r="BB58" s="82"/>
    </row>
    <row r="59" spans="1:54" ht="16.8">
      <c r="A59" s="82"/>
      <c r="B59" s="82"/>
      <c r="C59" s="82"/>
      <c r="D59" s="82"/>
      <c r="E59" s="318" t="s">
        <v>733</v>
      </c>
      <c r="G59" s="2" t="s">
        <v>529</v>
      </c>
      <c r="H59" s="82" t="s">
        <v>443</v>
      </c>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30"/>
      <c r="AK59" s="30"/>
      <c r="AL59" s="30"/>
      <c r="AM59" s="30"/>
      <c r="AN59" s="30"/>
      <c r="AO59" s="8"/>
      <c r="AP59" s="8">
        <f>SelectedInputs!AP368</f>
        <v>1.8036948146088898</v>
      </c>
      <c r="AQ59" s="9">
        <f>SelectedInputs!AQ368</f>
        <v>1.9</v>
      </c>
      <c r="AR59" s="30"/>
      <c r="AS59" s="30"/>
      <c r="AT59" s="30"/>
      <c r="AU59" s="30"/>
      <c r="AV59" s="30"/>
      <c r="AW59" s="184"/>
      <c r="AX59" s="184"/>
      <c r="AY59" s="184"/>
      <c r="AZ59" s="184"/>
      <c r="BA59" s="184"/>
      <c r="BB59" s="82"/>
    </row>
    <row r="60" spans="1:54" ht="16.8">
      <c r="A60" s="82"/>
      <c r="B60" s="82"/>
      <c r="C60" s="82"/>
      <c r="D60" s="82"/>
      <c r="E60" s="318" t="s">
        <v>734</v>
      </c>
      <c r="G60" s="2" t="s">
        <v>529</v>
      </c>
      <c r="H60" s="82" t="s">
        <v>445</v>
      </c>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30"/>
      <c r="AK60" s="30"/>
      <c r="AL60" s="30"/>
      <c r="AM60" s="30"/>
      <c r="AN60" s="30"/>
      <c r="AO60" s="8"/>
      <c r="AP60" s="8">
        <f>SelectedInputs!AP369</f>
        <v>0</v>
      </c>
      <c r="AQ60" s="9">
        <f>SelectedInputs!AQ369</f>
        <v>0</v>
      </c>
      <c r="AR60" s="30"/>
      <c r="AS60" s="30"/>
      <c r="AT60" s="30"/>
      <c r="AU60" s="30"/>
      <c r="AV60" s="30"/>
      <c r="AW60" s="184"/>
      <c r="AX60" s="184"/>
      <c r="AY60" s="184"/>
      <c r="AZ60" s="184"/>
      <c r="BA60" s="184"/>
      <c r="BB60" s="82"/>
    </row>
    <row r="61" spans="1:54" ht="16.8">
      <c r="A61" s="82"/>
      <c r="B61" s="82"/>
      <c r="C61" s="82"/>
      <c r="D61" s="82"/>
      <c r="E61" s="318" t="s">
        <v>735</v>
      </c>
      <c r="G61" s="2" t="s">
        <v>529</v>
      </c>
      <c r="H61" s="82" t="s">
        <v>447</v>
      </c>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30"/>
      <c r="AK61" s="30"/>
      <c r="AL61" s="30"/>
      <c r="AM61" s="30"/>
      <c r="AN61" s="30"/>
      <c r="AO61" s="8"/>
      <c r="AP61" s="8">
        <f>SelectedInputs!AP370</f>
        <v>0.24299999999999994</v>
      </c>
      <c r="AQ61" s="9">
        <f>SelectedInputs!AQ370</f>
        <v>0.44820000000000004</v>
      </c>
      <c r="AR61" s="30"/>
      <c r="AS61" s="30"/>
      <c r="AT61" s="30"/>
      <c r="AU61" s="30"/>
      <c r="AV61" s="30"/>
      <c r="AW61" s="184"/>
      <c r="AX61" s="184"/>
      <c r="AY61" s="184"/>
      <c r="AZ61" s="184"/>
      <c r="BA61" s="184"/>
      <c r="BB61" s="82"/>
    </row>
    <row r="62" spans="1:54" ht="16.8">
      <c r="A62" s="82"/>
      <c r="B62" s="82"/>
      <c r="C62" s="82"/>
      <c r="D62" s="82"/>
      <c r="E62" s="7" t="s">
        <v>736</v>
      </c>
      <c r="F62" s="82"/>
      <c r="G62" s="2" t="s">
        <v>304</v>
      </c>
      <c r="H62" s="82" t="s">
        <v>737</v>
      </c>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30"/>
      <c r="AK62" s="30"/>
      <c r="AL62" s="30"/>
      <c r="AM62" s="30"/>
      <c r="AN62" s="30"/>
      <c r="AO62" s="8"/>
      <c r="AP62" s="8"/>
      <c r="AQ62" s="9"/>
      <c r="AR62" s="30">
        <f>SUM(AP59:AP61)*AP$13</f>
        <v>2.6028247567413003</v>
      </c>
      <c r="AS62" s="30">
        <f>SUM(AQ59:AQ61)*AQ$13</f>
        <v>3.3707038997309358</v>
      </c>
      <c r="AT62" s="30"/>
      <c r="AU62" s="30"/>
      <c r="AV62" s="30"/>
      <c r="AW62" s="184"/>
      <c r="AX62" s="184"/>
      <c r="AY62" s="184"/>
      <c r="AZ62" s="184"/>
      <c r="BA62" s="184"/>
      <c r="BB62" s="82"/>
    </row>
    <row r="63" spans="1:54" ht="16.8">
      <c r="A63" s="82"/>
      <c r="B63" s="82"/>
      <c r="C63" s="82"/>
      <c r="D63" s="82"/>
      <c r="E63" s="7"/>
      <c r="F63" s="82"/>
      <c r="G63" s="2"/>
      <c r="H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30"/>
      <c r="AK63" s="256"/>
      <c r="AL63" s="256"/>
      <c r="AM63" s="256"/>
      <c r="AN63" s="256"/>
      <c r="AO63" s="256"/>
      <c r="AP63" s="256"/>
      <c r="AQ63" s="9"/>
      <c r="AR63" s="256"/>
      <c r="AS63" s="256"/>
      <c r="AT63" s="256"/>
      <c r="AU63" s="256"/>
      <c r="AV63" s="30"/>
      <c r="AW63" s="184"/>
      <c r="AX63" s="184"/>
      <c r="AY63" s="184"/>
      <c r="AZ63" s="184"/>
      <c r="BA63" s="184"/>
      <c r="BB63" s="82"/>
    </row>
    <row r="64" spans="1:54" ht="16.8">
      <c r="A64" s="82"/>
      <c r="B64" s="82"/>
      <c r="C64" s="82"/>
      <c r="D64" s="82"/>
      <c r="E64" s="85" t="s">
        <v>738</v>
      </c>
      <c r="F64" s="82"/>
      <c r="G64" s="2"/>
      <c r="H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30"/>
      <c r="AK64" s="30"/>
      <c r="AL64" s="30"/>
      <c r="AM64" s="30"/>
      <c r="AN64" s="30"/>
      <c r="AO64" s="8"/>
      <c r="AP64" s="8"/>
      <c r="AQ64" s="9"/>
      <c r="AR64" s="30"/>
      <c r="AS64" s="30"/>
      <c r="AT64" s="30"/>
      <c r="AU64" s="30"/>
      <c r="AV64" s="30"/>
      <c r="AW64" s="184"/>
      <c r="AX64" s="184"/>
      <c r="AY64" s="184"/>
      <c r="AZ64" s="184"/>
      <c r="BA64" s="184"/>
      <c r="BB64" s="82"/>
    </row>
    <row r="65" spans="1:54" ht="16.8">
      <c r="A65" s="82"/>
      <c r="B65" s="82"/>
      <c r="C65" s="82"/>
      <c r="D65" s="82"/>
      <c r="E65" s="318" t="s">
        <v>739</v>
      </c>
      <c r="F65" s="82"/>
      <c r="G65" s="2" t="s">
        <v>529</v>
      </c>
      <c r="H65" s="82" t="s">
        <v>450</v>
      </c>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30"/>
      <c r="AK65" s="30"/>
      <c r="AL65" s="30"/>
      <c r="AM65" s="30"/>
      <c r="AN65" s="30"/>
      <c r="AO65" s="8"/>
      <c r="AP65" s="8">
        <f>SelectedInputs!AP372</f>
        <v>4.7433210985036283</v>
      </c>
      <c r="AQ65" s="9">
        <f>SelectedInputs!AQ372</f>
        <v>3.3859982940442754</v>
      </c>
      <c r="AR65" s="30"/>
      <c r="AS65" s="30"/>
      <c r="AT65" s="30"/>
      <c r="AU65" s="30"/>
      <c r="AV65" s="30"/>
      <c r="AW65" s="184"/>
      <c r="AX65" s="184"/>
      <c r="AY65" s="184"/>
      <c r="AZ65" s="184"/>
      <c r="BA65" s="184"/>
      <c r="BB65" s="82"/>
    </row>
    <row r="66" spans="1:54" ht="16.8">
      <c r="A66" s="82"/>
      <c r="B66" s="82"/>
      <c r="C66" s="82"/>
      <c r="D66" s="82"/>
      <c r="E66" s="318" t="s">
        <v>740</v>
      </c>
      <c r="F66" s="82"/>
      <c r="G66" s="2" t="s">
        <v>529</v>
      </c>
      <c r="H66" s="82" t="s">
        <v>452</v>
      </c>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30"/>
      <c r="AK66" s="30"/>
      <c r="AL66" s="30"/>
      <c r="AM66" s="30"/>
      <c r="AN66" s="30"/>
      <c r="AO66" s="8"/>
      <c r="AP66" s="8">
        <f>SelectedInputs!AP373</f>
        <v>0</v>
      </c>
      <c r="AQ66" s="9">
        <f>SelectedInputs!AQ373</f>
        <v>0</v>
      </c>
      <c r="AR66" s="30"/>
      <c r="AS66" s="30"/>
      <c r="AT66" s="30"/>
      <c r="AU66" s="30"/>
      <c r="AV66" s="30"/>
      <c r="AW66" s="184"/>
      <c r="AX66" s="184"/>
      <c r="AY66" s="184"/>
      <c r="AZ66" s="184"/>
      <c r="BA66" s="184"/>
      <c r="BB66" s="82"/>
    </row>
    <row r="67" spans="1:54" ht="16.8">
      <c r="A67" s="82"/>
      <c r="B67" s="82"/>
      <c r="C67" s="82"/>
      <c r="D67" s="82"/>
      <c r="E67" s="318" t="s">
        <v>741</v>
      </c>
      <c r="F67" s="82"/>
      <c r="G67" s="2" t="s">
        <v>529</v>
      </c>
      <c r="H67" s="82" t="s">
        <v>454</v>
      </c>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30"/>
      <c r="AK67" s="30"/>
      <c r="AL67" s="30"/>
      <c r="AM67" s="30"/>
      <c r="AN67" s="30"/>
      <c r="AO67" s="8"/>
      <c r="AP67" s="8">
        <f>SelectedInputs!AP374</f>
        <v>0</v>
      </c>
      <c r="AQ67" s="9">
        <f>SelectedInputs!AQ374</f>
        <v>0</v>
      </c>
      <c r="AR67" s="30"/>
      <c r="AS67" s="30"/>
      <c r="AT67" s="30"/>
      <c r="AU67" s="30"/>
      <c r="AV67" s="30"/>
      <c r="AW67" s="184"/>
      <c r="AX67" s="184"/>
      <c r="AY67" s="184"/>
      <c r="AZ67" s="184"/>
      <c r="BA67" s="184"/>
      <c r="BB67" s="82"/>
    </row>
    <row r="68" spans="1:54" ht="16.8">
      <c r="A68" s="82"/>
      <c r="B68" s="82"/>
      <c r="C68" s="82"/>
      <c r="D68" s="82"/>
      <c r="E68" s="7" t="s">
        <v>738</v>
      </c>
      <c r="F68" s="82"/>
      <c r="G68" s="2" t="s">
        <v>304</v>
      </c>
      <c r="H68" s="82" t="s">
        <v>742</v>
      </c>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30"/>
      <c r="AK68" s="30"/>
      <c r="AL68" s="30"/>
      <c r="AM68" s="30"/>
      <c r="AN68" s="30"/>
      <c r="AO68" s="8"/>
      <c r="AP68" s="8"/>
      <c r="AQ68" s="9"/>
      <c r="AR68" s="30">
        <f>SUM(AP65:AP67) * AP$16 * AQ$16 * AR$13</f>
        <v>7.741062415882892</v>
      </c>
      <c r="AS68" s="30">
        <f>SUM(AQ65:AQ67) * AQ$16 * AR$16 * AS$13</f>
        <v>5.7630139699528442</v>
      </c>
      <c r="AT68" s="30"/>
      <c r="AU68" s="30"/>
      <c r="AV68" s="30"/>
      <c r="AW68" s="184"/>
      <c r="AX68" s="184"/>
      <c r="AY68" s="184"/>
      <c r="AZ68" s="184"/>
      <c r="BA68" s="184"/>
      <c r="BB68" s="82"/>
    </row>
    <row r="69" spans="1:54" ht="16.8">
      <c r="A69" s="82"/>
      <c r="B69" s="82"/>
      <c r="C69" s="82"/>
      <c r="D69" s="82"/>
      <c r="E69" s="7"/>
      <c r="F69" s="82"/>
      <c r="G69" s="2"/>
      <c r="H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30"/>
      <c r="AK69" s="30"/>
      <c r="AL69" s="30"/>
      <c r="AM69" s="30"/>
      <c r="AN69" s="30"/>
      <c r="AO69" s="8"/>
      <c r="AP69" s="8"/>
      <c r="AQ69" s="9"/>
      <c r="AR69" s="30"/>
      <c r="AS69" s="30"/>
      <c r="AT69" s="30"/>
      <c r="AU69" s="30"/>
      <c r="AV69" s="30"/>
      <c r="AW69" s="184"/>
      <c r="AX69" s="184"/>
      <c r="AY69" s="184"/>
      <c r="AZ69" s="184"/>
      <c r="BA69" s="184"/>
      <c r="BB69" s="82"/>
    </row>
    <row r="70" spans="1:54" ht="16.8">
      <c r="A70" s="82"/>
      <c r="B70" s="82"/>
      <c r="C70" s="82"/>
      <c r="D70" s="82"/>
      <c r="E70" s="85" t="s">
        <v>455</v>
      </c>
      <c r="F70" s="82"/>
      <c r="G70" s="2"/>
      <c r="H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30"/>
      <c r="AK70" s="30"/>
      <c r="AL70" s="30"/>
      <c r="AM70" s="30"/>
      <c r="AN70" s="30"/>
      <c r="AO70" s="8"/>
      <c r="AP70" s="8"/>
      <c r="AQ70" s="9"/>
      <c r="AR70" s="30"/>
      <c r="AS70" s="30"/>
      <c r="AT70" s="30"/>
      <c r="AU70" s="30"/>
      <c r="AV70" s="30"/>
      <c r="AW70" s="184"/>
      <c r="AX70" s="184"/>
      <c r="AY70" s="184"/>
      <c r="AZ70" s="184"/>
      <c r="BA70" s="184"/>
      <c r="BB70" s="82"/>
    </row>
    <row r="71" spans="1:54" ht="16.8">
      <c r="A71" s="82"/>
      <c r="B71" s="82"/>
      <c r="C71" s="82"/>
      <c r="D71" s="82"/>
      <c r="E71" s="318" t="s">
        <v>743</v>
      </c>
      <c r="F71" s="82"/>
      <c r="G71" s="2" t="s">
        <v>529</v>
      </c>
      <c r="H71" s="82" t="s">
        <v>457</v>
      </c>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30"/>
      <c r="AK71" s="30"/>
      <c r="AL71" s="30"/>
      <c r="AM71" s="30"/>
      <c r="AN71" s="30"/>
      <c r="AO71" s="8">
        <f>SelectedInputs!AO376</f>
        <v>0</v>
      </c>
      <c r="AP71" s="8">
        <f>SelectedInputs!AP376</f>
        <v>0</v>
      </c>
      <c r="AQ71" s="9">
        <f>SelectedInputs!AQ376</f>
        <v>0</v>
      </c>
      <c r="AR71" s="30"/>
      <c r="AS71" s="30"/>
      <c r="AT71" s="30"/>
      <c r="AU71" s="30"/>
      <c r="AV71" s="30"/>
      <c r="AW71" s="184"/>
      <c r="AX71" s="184"/>
      <c r="AY71" s="184"/>
      <c r="AZ71" s="184"/>
      <c r="BA71" s="184"/>
      <c r="BB71" s="82"/>
    </row>
    <row r="72" spans="1:54" ht="16.8">
      <c r="A72" s="82"/>
      <c r="B72" s="82"/>
      <c r="C72" s="82"/>
      <c r="D72" s="82"/>
      <c r="E72" s="7" t="s">
        <v>456</v>
      </c>
      <c r="F72" s="82"/>
      <c r="G72" s="2" t="s">
        <v>304</v>
      </c>
      <c r="H72" s="82" t="s">
        <v>744</v>
      </c>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30"/>
      <c r="AK72" s="30"/>
      <c r="AL72" s="30"/>
      <c r="AM72" s="30"/>
      <c r="AN72" s="30"/>
      <c r="AO72" s="8"/>
      <c r="AP72" s="8"/>
      <c r="AQ72" s="9"/>
      <c r="AR72" s="30">
        <f>AO71 * AO$13</f>
        <v>0</v>
      </c>
      <c r="AS72" s="30">
        <f>AP71 * AP$13</f>
        <v>0</v>
      </c>
      <c r="AT72" s="30">
        <f>AQ71 * AQ$13</f>
        <v>0</v>
      </c>
      <c r="AU72" s="30"/>
      <c r="AV72" s="30"/>
      <c r="AW72" s="184"/>
      <c r="AX72" s="184"/>
      <c r="AY72" s="184"/>
      <c r="AZ72" s="184"/>
      <c r="BA72" s="184"/>
      <c r="BB72" s="82"/>
    </row>
    <row r="73" spans="1:54" ht="16.8">
      <c r="A73" s="82"/>
      <c r="B73" s="82"/>
      <c r="C73" s="82"/>
      <c r="D73" s="82"/>
      <c r="E73" s="7"/>
      <c r="F73" s="82"/>
      <c r="G73" s="2"/>
      <c r="H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30"/>
      <c r="AK73" s="30"/>
      <c r="AL73" s="30"/>
      <c r="AM73" s="30"/>
      <c r="AN73" s="30"/>
      <c r="AO73" s="8"/>
      <c r="AP73" s="8"/>
      <c r="AQ73" s="9"/>
      <c r="AR73" s="30"/>
      <c r="AS73" s="30"/>
      <c r="AT73" s="30"/>
      <c r="AU73" s="30"/>
      <c r="AV73" s="30"/>
      <c r="AW73" s="184"/>
      <c r="AX73" s="184"/>
      <c r="AY73" s="184"/>
      <c r="AZ73" s="184"/>
      <c r="BA73" s="184"/>
      <c r="BB73" s="82"/>
    </row>
    <row r="74" spans="1:54" ht="16.8">
      <c r="A74" s="82"/>
      <c r="B74" s="82"/>
      <c r="C74" s="82"/>
      <c r="D74" s="82"/>
      <c r="E74" s="428" t="s">
        <v>458</v>
      </c>
      <c r="F74" s="82"/>
      <c r="G74" s="82"/>
      <c r="H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30"/>
      <c r="AK74" s="30"/>
      <c r="AL74" s="30"/>
      <c r="AM74" s="30"/>
      <c r="AN74" s="30"/>
      <c r="AO74" s="8"/>
      <c r="AP74" s="8"/>
      <c r="AQ74" s="9"/>
      <c r="AR74" s="30"/>
      <c r="AS74" s="30"/>
      <c r="AT74" s="30"/>
      <c r="AU74" s="30"/>
      <c r="AV74" s="30"/>
      <c r="AW74" s="184"/>
      <c r="AX74" s="184"/>
      <c r="AY74" s="184"/>
      <c r="AZ74" s="184"/>
      <c r="BA74" s="184"/>
      <c r="BB74" s="82"/>
    </row>
    <row r="75" spans="1:54" ht="16.8">
      <c r="A75" s="82"/>
      <c r="B75" s="82"/>
      <c r="C75" s="82"/>
      <c r="D75" s="82"/>
      <c r="E75" s="346" t="s">
        <v>745</v>
      </c>
      <c r="F75" s="82"/>
      <c r="G75" s="2" t="s">
        <v>529</v>
      </c>
      <c r="H75" s="82" t="s">
        <v>460</v>
      </c>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30"/>
      <c r="AK75" s="30"/>
      <c r="AL75" s="30"/>
      <c r="AM75" s="30"/>
      <c r="AN75" s="30"/>
      <c r="AO75" s="8"/>
      <c r="AP75" s="8">
        <f>SelectedInputs!AP378</f>
        <v>0.2</v>
      </c>
      <c r="AQ75" s="9">
        <f>SelectedInputs!AQ378</f>
        <v>0.2</v>
      </c>
      <c r="AR75" s="30"/>
      <c r="AS75" s="30"/>
      <c r="AT75" s="30"/>
      <c r="AU75" s="30"/>
      <c r="AV75" s="30"/>
      <c r="AW75" s="184"/>
      <c r="AX75" s="184"/>
      <c r="AY75" s="184"/>
      <c r="AZ75" s="184"/>
      <c r="BA75" s="184"/>
      <c r="BB75" s="82"/>
    </row>
    <row r="76" spans="1:54" ht="16.8">
      <c r="A76" s="82"/>
      <c r="B76" s="82"/>
      <c r="C76" s="82"/>
      <c r="D76" s="82"/>
      <c r="E76" s="346" t="s">
        <v>746</v>
      </c>
      <c r="F76" s="82"/>
      <c r="G76" s="2" t="s">
        <v>529</v>
      </c>
      <c r="H76" s="82" t="s">
        <v>462</v>
      </c>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30"/>
      <c r="AK76" s="30"/>
      <c r="AL76" s="30"/>
      <c r="AM76" s="30"/>
      <c r="AN76" s="30"/>
      <c r="AO76" s="8"/>
      <c r="AP76" s="8">
        <f>SelectedInputs!AP379</f>
        <v>0.2</v>
      </c>
      <c r="AQ76" s="9">
        <f>SelectedInputs!AQ379</f>
        <v>0.2</v>
      </c>
      <c r="AR76" s="30"/>
      <c r="AS76" s="30"/>
      <c r="AT76" s="30"/>
      <c r="AU76" s="30"/>
      <c r="AV76" s="30"/>
      <c r="AW76" s="184"/>
      <c r="AX76" s="184"/>
      <c r="AY76" s="184"/>
      <c r="AZ76" s="184"/>
      <c r="BA76" s="184"/>
      <c r="BB76" s="82"/>
    </row>
    <row r="77" spans="1:54" ht="16.8">
      <c r="A77" s="82"/>
      <c r="B77" s="82"/>
      <c r="C77" s="82"/>
      <c r="D77" s="82"/>
      <c r="E77" s="346" t="s">
        <v>747</v>
      </c>
      <c r="F77" s="82"/>
      <c r="G77" s="2" t="s">
        <v>529</v>
      </c>
      <c r="H77" s="82" t="s">
        <v>464</v>
      </c>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30"/>
      <c r="AK77" s="30"/>
      <c r="AL77" s="30"/>
      <c r="AM77" s="30"/>
      <c r="AN77" s="30"/>
      <c r="AO77" s="8"/>
      <c r="AP77" s="8">
        <f>SelectedInputs!AP380</f>
        <v>0.11215887212219251</v>
      </c>
      <c r="AQ77" s="9">
        <f>SelectedInputs!AQ380</f>
        <v>9.1758569082641128E-2</v>
      </c>
      <c r="AR77" s="30"/>
      <c r="AS77" s="30"/>
      <c r="AT77" s="30"/>
      <c r="AU77" s="30"/>
      <c r="AV77" s="30"/>
      <c r="AW77" s="184"/>
      <c r="AX77" s="184"/>
      <c r="AY77" s="184"/>
      <c r="AZ77" s="184"/>
      <c r="BA77" s="184"/>
      <c r="BB77" s="82"/>
    </row>
    <row r="78" spans="1:54" ht="16.8">
      <c r="A78" s="82"/>
      <c r="B78" s="82"/>
      <c r="C78" s="82"/>
      <c r="D78" s="82"/>
      <c r="E78" s="346" t="s">
        <v>748</v>
      </c>
      <c r="F78" s="82"/>
      <c r="G78" s="2" t="s">
        <v>529</v>
      </c>
      <c r="H78" s="82" t="s">
        <v>466</v>
      </c>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30"/>
      <c r="AK78" s="30"/>
      <c r="AL78" s="30"/>
      <c r="AM78" s="30"/>
      <c r="AN78" s="30"/>
      <c r="AO78" s="8"/>
      <c r="AP78" s="8">
        <f>SelectedInputs!AP381</f>
        <v>0.10942622973480162</v>
      </c>
      <c r="AQ78" s="9">
        <f>SelectedInputs!AQ381</f>
        <v>0</v>
      </c>
      <c r="AR78" s="30"/>
      <c r="AS78" s="30"/>
      <c r="AT78" s="30"/>
      <c r="AU78" s="30"/>
      <c r="AV78" s="30"/>
      <c r="AW78" s="184"/>
      <c r="AX78" s="184"/>
      <c r="AY78" s="184"/>
      <c r="AZ78" s="184"/>
      <c r="BA78" s="184"/>
      <c r="BB78" s="82"/>
    </row>
    <row r="79" spans="1:54" ht="16.8">
      <c r="A79" s="82"/>
      <c r="B79" s="82"/>
      <c r="C79" s="82"/>
      <c r="D79" s="82"/>
      <c r="E79" s="293" t="s">
        <v>749</v>
      </c>
      <c r="F79" s="82"/>
      <c r="G79" s="2" t="s">
        <v>304</v>
      </c>
      <c r="H79" s="82" t="s">
        <v>750</v>
      </c>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30"/>
      <c r="AK79" s="30"/>
      <c r="AL79" s="30"/>
      <c r="AM79" s="30"/>
      <c r="AN79" s="30"/>
      <c r="AO79" s="8"/>
      <c r="AP79" s="8"/>
      <c r="AQ79" s="9"/>
      <c r="AR79" s="30">
        <f>SUM(AP75:AP78)*AP$13</f>
        <v>0.79048282136978654</v>
      </c>
      <c r="AS79" s="30">
        <f>SUM(AQ75:AQ78)*AQ$13</f>
        <v>0.70589069352396028</v>
      </c>
      <c r="AT79" s="30"/>
      <c r="AU79" s="30"/>
      <c r="AV79" s="30"/>
      <c r="AW79" s="184"/>
      <c r="AX79" s="184"/>
      <c r="AY79" s="184"/>
      <c r="AZ79" s="184"/>
      <c r="BA79" s="184"/>
      <c r="BB79" s="82"/>
    </row>
    <row r="80" spans="1:54" ht="16.8">
      <c r="A80" s="82"/>
      <c r="B80" s="82"/>
      <c r="C80" s="82"/>
      <c r="D80" s="82"/>
      <c r="E80" s="363"/>
      <c r="F80" s="82"/>
      <c r="G80" s="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30"/>
      <c r="AK80" s="30"/>
      <c r="AL80" s="30"/>
      <c r="AM80" s="30"/>
      <c r="AN80" s="30"/>
      <c r="AO80" s="8"/>
      <c r="AP80" s="8"/>
      <c r="AQ80" s="9"/>
      <c r="AR80" s="30"/>
      <c r="AS80" s="30"/>
      <c r="AT80" s="30"/>
      <c r="AU80" s="30"/>
      <c r="AV80" s="30"/>
      <c r="AW80" s="184"/>
      <c r="AX80" s="184"/>
      <c r="AY80" s="184"/>
      <c r="AZ80" s="184"/>
      <c r="BA80" s="184"/>
      <c r="BB80" s="82"/>
    </row>
    <row r="81" spans="1:54" ht="16.8">
      <c r="A81" s="82"/>
      <c r="B81" s="82"/>
      <c r="C81" s="82"/>
      <c r="D81" s="10" t="s">
        <v>751</v>
      </c>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429"/>
      <c r="AP81" s="429"/>
      <c r="AQ81" s="430"/>
      <c r="AR81" s="10"/>
      <c r="AS81" s="10"/>
      <c r="AT81" s="10"/>
      <c r="AU81" s="10"/>
      <c r="AV81" s="10"/>
      <c r="AW81" s="184"/>
      <c r="AX81" s="184"/>
      <c r="AY81" s="184"/>
      <c r="AZ81" s="184"/>
      <c r="BA81" s="184"/>
      <c r="BB81" s="82"/>
    </row>
    <row r="82" spans="1:54" ht="16.8">
      <c r="A82" s="82"/>
      <c r="B82" s="82"/>
      <c r="C82" s="82"/>
      <c r="D82" s="82"/>
      <c r="E82" s="428" t="s">
        <v>752</v>
      </c>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30"/>
      <c r="AK82" s="30"/>
      <c r="AL82" s="30"/>
      <c r="AM82" s="30"/>
      <c r="AN82" s="30"/>
      <c r="AO82" s="8"/>
      <c r="AP82" s="8"/>
      <c r="AQ82" s="9"/>
      <c r="AR82" s="30"/>
      <c r="AS82" s="30"/>
      <c r="AT82" s="30"/>
      <c r="AU82" s="30"/>
      <c r="AV82" s="30"/>
      <c r="AW82" s="184"/>
      <c r="AX82" s="184"/>
      <c r="AY82" s="184"/>
      <c r="AZ82" s="184"/>
      <c r="BA82" s="184"/>
      <c r="BB82" s="82"/>
    </row>
    <row r="83" spans="1:54" ht="16.8">
      <c r="A83" s="82"/>
      <c r="B83" s="82"/>
      <c r="C83" s="82"/>
      <c r="D83" s="82"/>
      <c r="E83" s="346" t="s">
        <v>753</v>
      </c>
      <c r="F83" s="82"/>
      <c r="G83" s="82" t="s">
        <v>304</v>
      </c>
      <c r="H83" s="82" t="s">
        <v>470</v>
      </c>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30"/>
      <c r="AK83" s="30"/>
      <c r="AL83" s="30"/>
      <c r="AM83" s="30"/>
      <c r="AN83" s="30"/>
      <c r="AO83" s="8"/>
      <c r="AP83" s="8">
        <f>SelectedInputs!AP385</f>
        <v>1.1359999999999999</v>
      </c>
      <c r="AQ83" s="9">
        <f>SelectedInputs!AQ385</f>
        <v>1.1786000000000001</v>
      </c>
      <c r="AR83" s="30"/>
      <c r="AS83" s="30"/>
      <c r="AT83" s="30"/>
      <c r="AU83" s="30"/>
      <c r="AV83" s="30"/>
      <c r="AW83" s="184"/>
      <c r="AX83" s="184"/>
      <c r="AY83" s="184"/>
      <c r="AZ83" s="184"/>
      <c r="BA83" s="184"/>
      <c r="BB83" s="82"/>
    </row>
    <row r="84" spans="1:54" ht="16.8">
      <c r="A84" s="82"/>
      <c r="B84" s="82"/>
      <c r="C84" s="82"/>
      <c r="D84" s="82"/>
      <c r="E84" s="346" t="s">
        <v>754</v>
      </c>
      <c r="F84" s="82"/>
      <c r="G84" s="82" t="s">
        <v>755</v>
      </c>
      <c r="H84" s="82" t="s">
        <v>472</v>
      </c>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30"/>
      <c r="AK84" s="30"/>
      <c r="AL84" s="30"/>
      <c r="AM84" s="30"/>
      <c r="AN84" s="30"/>
      <c r="AO84" s="8"/>
      <c r="AP84" s="8">
        <f>SelectedInputs!AP386</f>
        <v>0.5</v>
      </c>
      <c r="AQ84" s="9">
        <f>SelectedInputs!AQ386</f>
        <v>0.5</v>
      </c>
      <c r="AR84" s="30"/>
      <c r="AS84" s="30"/>
      <c r="AT84" s="30"/>
      <c r="AU84" s="30"/>
      <c r="AV84" s="30"/>
      <c r="AW84" s="184"/>
      <c r="AX84" s="184"/>
      <c r="AY84" s="184"/>
      <c r="AZ84" s="184"/>
      <c r="BA84" s="184"/>
      <c r="BB84" s="82"/>
    </row>
    <row r="85" spans="1:54" ht="16.8">
      <c r="A85" s="82"/>
      <c r="B85" s="82"/>
      <c r="C85" s="82"/>
      <c r="D85" s="82"/>
      <c r="E85" s="293" t="s">
        <v>752</v>
      </c>
      <c r="F85" s="82"/>
      <c r="G85" s="82" t="s">
        <v>304</v>
      </c>
      <c r="H85" s="82" t="s">
        <v>756</v>
      </c>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30"/>
      <c r="AK85" s="30"/>
      <c r="AL85" s="30"/>
      <c r="AM85" s="30"/>
      <c r="AN85" s="30"/>
      <c r="AO85" s="8"/>
      <c r="AP85" s="8"/>
      <c r="AQ85" s="9"/>
      <c r="AR85" s="30">
        <f>(AP83/AP$13 - AP84) * AP$16 * AQ$16 * AR$13</f>
        <v>0.64182608575252176</v>
      </c>
      <c r="AS85" s="30">
        <f>(AQ83/AQ$13 - AQ84) * AQ$16 * AR$16 * AS$13</f>
        <v>0.54646775263499658</v>
      </c>
      <c r="AT85" s="30"/>
      <c r="AU85" s="30"/>
      <c r="AV85" s="30"/>
      <c r="AW85" s="184"/>
      <c r="AX85" s="184"/>
      <c r="AY85" s="184"/>
      <c r="AZ85" s="184"/>
      <c r="BA85" s="184"/>
      <c r="BB85" s="82"/>
    </row>
    <row r="86" spans="1:54" ht="16.8">
      <c r="A86" s="82"/>
      <c r="B86" s="82"/>
      <c r="C86" s="82"/>
      <c r="D86" s="82"/>
      <c r="E86" s="363"/>
      <c r="F86" s="82"/>
      <c r="G86" s="2"/>
      <c r="H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30"/>
      <c r="AK86" s="30"/>
      <c r="AL86" s="30"/>
      <c r="AM86" s="30"/>
      <c r="AN86" s="30"/>
      <c r="AO86" s="8"/>
      <c r="AP86" s="8"/>
      <c r="AQ86" s="9"/>
      <c r="AR86" s="30"/>
      <c r="AS86" s="30"/>
      <c r="AT86" s="30"/>
      <c r="AU86" s="30"/>
      <c r="AV86" s="30"/>
      <c r="AW86" s="184"/>
      <c r="AX86" s="184"/>
      <c r="AY86" s="184"/>
      <c r="AZ86" s="184"/>
      <c r="BA86" s="184"/>
      <c r="BB86" s="82"/>
    </row>
    <row r="87" spans="1:54" ht="16.8">
      <c r="A87" s="82"/>
      <c r="B87" s="82"/>
      <c r="C87" s="82"/>
      <c r="D87" s="82"/>
      <c r="E87" s="428" t="s">
        <v>473</v>
      </c>
      <c r="F87" s="82"/>
      <c r="G87" s="82"/>
      <c r="H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30"/>
      <c r="AK87" s="30"/>
      <c r="AL87" s="30"/>
      <c r="AM87" s="30"/>
      <c r="AN87" s="30"/>
      <c r="AO87" s="8"/>
      <c r="AP87" s="8"/>
      <c r="AQ87" s="9"/>
      <c r="AR87" s="30"/>
      <c r="AS87" s="30"/>
      <c r="AT87" s="30"/>
      <c r="AU87" s="30"/>
      <c r="AV87" s="30"/>
      <c r="AW87" s="184"/>
      <c r="AX87" s="184"/>
      <c r="AY87" s="184"/>
      <c r="AZ87" s="184"/>
      <c r="BA87" s="184"/>
      <c r="BB87" s="82"/>
    </row>
    <row r="88" spans="1:54" ht="16.8">
      <c r="A88" s="82"/>
      <c r="B88" s="82"/>
      <c r="C88" s="82"/>
      <c r="D88" s="82"/>
      <c r="E88" s="346" t="s">
        <v>757</v>
      </c>
      <c r="F88" s="82"/>
      <c r="G88" s="82" t="s">
        <v>304</v>
      </c>
      <c r="H88" s="82" t="s">
        <v>475</v>
      </c>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30"/>
      <c r="AK88" s="30"/>
      <c r="AL88" s="30"/>
      <c r="AM88" s="30"/>
      <c r="AN88" s="30"/>
      <c r="AO88" s="8"/>
      <c r="AP88" s="8">
        <f>SelectedInputs!AP388</f>
        <v>14.1518</v>
      </c>
      <c r="AQ88" s="9">
        <f>SelectedInputs!AQ388</f>
        <v>14.1518</v>
      </c>
      <c r="AR88" s="30"/>
      <c r="AS88" s="30"/>
      <c r="AT88" s="30"/>
      <c r="AU88" s="30"/>
      <c r="AV88" s="30"/>
      <c r="AW88" s="184"/>
      <c r="AX88" s="184"/>
      <c r="AY88" s="184"/>
      <c r="AZ88" s="184"/>
      <c r="BA88" s="184"/>
      <c r="BB88" s="82"/>
    </row>
    <row r="89" spans="1:54" ht="16.8">
      <c r="A89" s="82"/>
      <c r="B89" s="82"/>
      <c r="C89" s="82"/>
      <c r="D89" s="82"/>
      <c r="E89" s="346" t="s">
        <v>758</v>
      </c>
      <c r="F89" s="82"/>
      <c r="G89" s="82" t="s">
        <v>755</v>
      </c>
      <c r="H89" s="82" t="s">
        <v>477</v>
      </c>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30"/>
      <c r="AK89" s="30"/>
      <c r="AL89" s="30"/>
      <c r="AM89" s="30"/>
      <c r="AN89" s="30"/>
      <c r="AO89" s="8"/>
      <c r="AP89" s="8">
        <f>SelectedInputs!AP389</f>
        <v>19.100000000000001</v>
      </c>
      <c r="AQ89" s="9">
        <f>SelectedInputs!AQ389</f>
        <v>19.100000000000001</v>
      </c>
      <c r="AR89" s="30"/>
      <c r="AS89" s="30"/>
      <c r="AT89" s="30"/>
      <c r="AU89" s="30"/>
      <c r="AV89" s="30"/>
      <c r="AW89" s="184"/>
      <c r="AX89" s="184"/>
      <c r="AY89" s="184"/>
      <c r="AZ89" s="184"/>
      <c r="BA89" s="184"/>
      <c r="BB89" s="82"/>
    </row>
    <row r="90" spans="1:54" ht="16.8">
      <c r="A90" s="82"/>
      <c r="B90" s="82"/>
      <c r="C90" s="82"/>
      <c r="D90" s="82"/>
      <c r="E90" s="293" t="s">
        <v>473</v>
      </c>
      <c r="F90" s="82"/>
      <c r="G90" s="82" t="s">
        <v>304</v>
      </c>
      <c r="H90" s="82" t="s">
        <v>759</v>
      </c>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30"/>
      <c r="AK90" s="30"/>
      <c r="AL90" s="30"/>
      <c r="AM90" s="30"/>
      <c r="AN90" s="30"/>
      <c r="AO90" s="8"/>
      <c r="AP90" s="8"/>
      <c r="AQ90" s="9"/>
      <c r="AR90" s="30">
        <f>(AP88/AP$13 - AP89) * AP$16 * AQ$16 * AR$13</f>
        <v>-13.010126797849614</v>
      </c>
      <c r="AS90" s="30">
        <f>(AQ88/AQ$13 - AQ89) * AQ$16 * AR$16 * AS$13</f>
        <v>-15.728563497253051</v>
      </c>
      <c r="AT90" s="30"/>
      <c r="AU90" s="30"/>
      <c r="AV90" s="30"/>
      <c r="AW90" s="184"/>
      <c r="AX90" s="184"/>
      <c r="AY90" s="184"/>
      <c r="AZ90" s="184"/>
      <c r="BA90" s="184"/>
      <c r="BB90" s="82"/>
    </row>
    <row r="91" spans="1:54" ht="16.8">
      <c r="A91" s="82"/>
      <c r="B91" s="82"/>
      <c r="C91" s="82"/>
      <c r="D91" s="82"/>
      <c r="E91" s="363"/>
      <c r="F91" s="82"/>
      <c r="G91" s="2"/>
      <c r="H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30"/>
      <c r="AK91" s="30"/>
      <c r="AL91" s="30"/>
      <c r="AM91" s="30"/>
      <c r="AN91" s="30"/>
      <c r="AO91" s="8"/>
      <c r="AP91" s="8"/>
      <c r="AQ91" s="9"/>
      <c r="AR91" s="30"/>
      <c r="AS91" s="30"/>
      <c r="AT91" s="30"/>
      <c r="AU91" s="30"/>
      <c r="AV91" s="30"/>
      <c r="AW91" s="184"/>
      <c r="AX91" s="184"/>
      <c r="AY91" s="184"/>
      <c r="AZ91" s="184"/>
      <c r="BA91" s="184"/>
      <c r="BB91" s="82"/>
    </row>
    <row r="92" spans="1:54" ht="16.8">
      <c r="A92" s="82"/>
      <c r="B92" s="82"/>
      <c r="C92" s="82"/>
      <c r="D92" s="82"/>
      <c r="E92" s="428" t="s">
        <v>478</v>
      </c>
      <c r="F92" s="82"/>
      <c r="G92" s="2"/>
      <c r="H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30"/>
      <c r="AK92" s="30"/>
      <c r="AL92" s="30"/>
      <c r="AM92" s="30"/>
      <c r="AN92" s="30"/>
      <c r="AO92" s="8"/>
      <c r="AP92" s="8"/>
      <c r="AQ92" s="9"/>
      <c r="AR92" s="30"/>
      <c r="AS92" s="30"/>
      <c r="AT92" s="30"/>
      <c r="AU92" s="30"/>
      <c r="AV92" s="30"/>
      <c r="AW92" s="184"/>
      <c r="AX92" s="184"/>
      <c r="AY92" s="184"/>
      <c r="AZ92" s="184"/>
      <c r="BA92" s="184"/>
      <c r="BB92" s="82"/>
    </row>
    <row r="93" spans="1:54" ht="16.8">
      <c r="A93" s="82"/>
      <c r="B93" s="82"/>
      <c r="C93" s="82"/>
      <c r="D93" s="82"/>
      <c r="E93" s="346" t="s">
        <v>760</v>
      </c>
      <c r="F93" s="82"/>
      <c r="G93" s="82" t="s">
        <v>304</v>
      </c>
      <c r="H93" s="82" t="s">
        <v>480</v>
      </c>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30"/>
      <c r="AK93" s="30"/>
      <c r="AL93" s="30"/>
      <c r="AM93" s="30"/>
      <c r="AN93" s="30"/>
      <c r="AO93" s="8"/>
      <c r="AP93" s="8">
        <f>SelectedInputs!AP391</f>
        <v>4.9061000000000003</v>
      </c>
      <c r="AQ93" s="9">
        <f>SelectedInputs!AQ391</f>
        <v>7.58</v>
      </c>
      <c r="AR93" s="30"/>
      <c r="AS93" s="30"/>
      <c r="AT93" s="30"/>
      <c r="AU93" s="30"/>
      <c r="AV93" s="30"/>
      <c r="AW93" s="184"/>
      <c r="AX93" s="184"/>
      <c r="AY93" s="184"/>
      <c r="AZ93" s="184"/>
      <c r="BA93" s="184"/>
      <c r="BB93" s="82"/>
    </row>
    <row r="94" spans="1:54" ht="16.8">
      <c r="A94" s="82"/>
      <c r="B94" s="82"/>
      <c r="C94" s="82"/>
      <c r="D94" s="82"/>
      <c r="E94" s="346" t="s">
        <v>761</v>
      </c>
      <c r="F94" s="82"/>
      <c r="G94" s="82" t="s">
        <v>755</v>
      </c>
      <c r="H94" s="82" t="s">
        <v>482</v>
      </c>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30"/>
      <c r="AK94" s="30"/>
      <c r="AL94" s="30"/>
      <c r="AM94" s="30"/>
      <c r="AN94" s="30"/>
      <c r="AO94" s="8"/>
      <c r="AP94" s="8">
        <f>SelectedInputs!AP392</f>
        <v>8.6</v>
      </c>
      <c r="AQ94" s="9">
        <f>SelectedInputs!AQ392</f>
        <v>8.8000000000000007</v>
      </c>
      <c r="AR94" s="30"/>
      <c r="AS94" s="30"/>
      <c r="AT94" s="30"/>
      <c r="AU94" s="30"/>
      <c r="AV94" s="30"/>
      <c r="AW94" s="184"/>
      <c r="AX94" s="184"/>
      <c r="AY94" s="184"/>
      <c r="AZ94" s="184"/>
      <c r="BA94" s="184"/>
      <c r="BB94" s="82"/>
    </row>
    <row r="95" spans="1:54" ht="16.8">
      <c r="A95" s="82"/>
      <c r="B95" s="82"/>
      <c r="C95" s="82"/>
      <c r="D95" s="82"/>
      <c r="E95" s="293" t="s">
        <v>478</v>
      </c>
      <c r="F95" s="82"/>
      <c r="G95" s="82" t="s">
        <v>304</v>
      </c>
      <c r="H95" s="82" t="s">
        <v>762</v>
      </c>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30"/>
      <c r="AK95" s="30"/>
      <c r="AL95" s="30"/>
      <c r="AM95" s="30"/>
      <c r="AN95" s="30"/>
      <c r="AO95" s="8"/>
      <c r="AP95" s="8"/>
      <c r="AQ95" s="9"/>
      <c r="AR95" s="30">
        <f>(AP93/AP$13 - AP94) * AP$16 * AQ$16 * AR$13</f>
        <v>-7.7391625148244616</v>
      </c>
      <c r="AS95" s="30">
        <f>(AQ93/AQ$13 - AQ94) * AQ$16 * AR$16 * AS$13</f>
        <v>-5.9900568639100378</v>
      </c>
      <c r="AT95" s="30"/>
      <c r="AU95" s="30"/>
      <c r="AV95" s="30"/>
      <c r="AW95" s="184"/>
      <c r="AX95" s="184"/>
      <c r="AY95" s="184"/>
      <c r="AZ95" s="184"/>
      <c r="BA95" s="184"/>
      <c r="BB95" s="82"/>
    </row>
    <row r="96" spans="1:54" ht="16.8">
      <c r="A96" s="82"/>
      <c r="B96" s="82"/>
      <c r="C96" s="82"/>
      <c r="D96" s="82"/>
      <c r="E96" s="293"/>
      <c r="F96" s="82"/>
      <c r="G96" s="82"/>
      <c r="H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30"/>
      <c r="AK96" s="30"/>
      <c r="AL96" s="30"/>
      <c r="AM96" s="30"/>
      <c r="AN96" s="30"/>
      <c r="AO96" s="8"/>
      <c r="AP96" s="8"/>
      <c r="AQ96" s="9"/>
      <c r="AR96" s="30"/>
      <c r="AS96" s="30"/>
      <c r="AT96" s="30"/>
      <c r="AU96" s="30"/>
      <c r="AV96" s="30"/>
      <c r="AW96" s="184"/>
      <c r="AX96" s="184"/>
      <c r="AY96" s="184"/>
      <c r="AZ96" s="184"/>
      <c r="BA96" s="184"/>
      <c r="BB96" s="82"/>
    </row>
    <row r="97" spans="1:54" ht="16.8">
      <c r="A97" s="82"/>
      <c r="B97" s="82"/>
      <c r="C97" s="82"/>
      <c r="D97" s="82"/>
      <c r="E97" s="428" t="s">
        <v>483</v>
      </c>
      <c r="F97" s="82"/>
      <c r="G97" s="82"/>
      <c r="H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30"/>
      <c r="AK97" s="30"/>
      <c r="AL97" s="30"/>
      <c r="AM97" s="30"/>
      <c r="AN97" s="30"/>
      <c r="AO97" s="8"/>
      <c r="AP97" s="8"/>
      <c r="AQ97" s="9"/>
      <c r="AR97" s="30"/>
      <c r="AS97" s="30"/>
      <c r="AT97" s="30"/>
      <c r="AU97" s="30"/>
      <c r="AV97" s="30"/>
      <c r="AW97" s="184"/>
      <c r="AX97" s="184"/>
      <c r="AY97" s="184"/>
      <c r="AZ97" s="184"/>
      <c r="BA97" s="184"/>
      <c r="BB97" s="82"/>
    </row>
    <row r="98" spans="1:54" ht="16.8">
      <c r="A98" s="82"/>
      <c r="B98" s="82"/>
      <c r="C98" s="82"/>
      <c r="D98" s="82"/>
      <c r="E98" s="346" t="s">
        <v>763</v>
      </c>
      <c r="F98" s="82"/>
      <c r="G98" s="82" t="s">
        <v>304</v>
      </c>
      <c r="H98" s="82" t="s">
        <v>485</v>
      </c>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30"/>
      <c r="AK98" s="30"/>
      <c r="AL98" s="30"/>
      <c r="AM98" s="30"/>
      <c r="AN98" s="30"/>
      <c r="AO98" s="8"/>
      <c r="AP98" s="8">
        <f>SelectedInputs!AP394</f>
        <v>1.2325999999999999</v>
      </c>
      <c r="AQ98" s="9">
        <f>SelectedInputs!AQ394</f>
        <v>1.3756999999999999</v>
      </c>
      <c r="AR98" s="30"/>
      <c r="AS98" s="30"/>
      <c r="AT98" s="30"/>
      <c r="AU98" s="30"/>
      <c r="AV98" s="30"/>
      <c r="AW98" s="184"/>
      <c r="AX98" s="184"/>
      <c r="AY98" s="184"/>
      <c r="AZ98" s="184"/>
      <c r="BA98" s="184"/>
      <c r="BB98" s="82"/>
    </row>
    <row r="99" spans="1:54" ht="16.8">
      <c r="A99" s="82"/>
      <c r="B99" s="82"/>
      <c r="C99" s="82"/>
      <c r="D99" s="82"/>
      <c r="E99" s="346" t="s">
        <v>764</v>
      </c>
      <c r="F99" s="82"/>
      <c r="G99" s="82" t="s">
        <v>755</v>
      </c>
      <c r="H99" s="82" t="s">
        <v>487</v>
      </c>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30"/>
      <c r="AK99" s="30"/>
      <c r="AL99" s="30"/>
      <c r="AM99" s="30"/>
      <c r="AN99" s="30"/>
      <c r="AO99" s="8"/>
      <c r="AP99" s="8">
        <f>SelectedInputs!AP395</f>
        <v>0</v>
      </c>
      <c r="AQ99" s="9">
        <f>SelectedInputs!AQ395</f>
        <v>0</v>
      </c>
      <c r="AR99" s="30"/>
      <c r="AS99" s="30"/>
      <c r="AT99" s="30"/>
      <c r="AU99" s="30"/>
      <c r="AV99" s="30"/>
      <c r="AW99" s="184"/>
      <c r="AX99" s="184"/>
      <c r="AY99" s="184"/>
      <c r="AZ99" s="184"/>
      <c r="BA99" s="184"/>
      <c r="BB99" s="82"/>
    </row>
    <row r="100" spans="1:54" ht="16.8">
      <c r="A100" s="82"/>
      <c r="B100" s="82"/>
      <c r="C100" s="82"/>
      <c r="D100" s="82"/>
      <c r="E100" s="293" t="s">
        <v>483</v>
      </c>
      <c r="F100" s="82"/>
      <c r="G100" s="82" t="s">
        <v>304</v>
      </c>
      <c r="H100" s="82" t="s">
        <v>765</v>
      </c>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30"/>
      <c r="AK100" s="30"/>
      <c r="AL100" s="30"/>
      <c r="AM100" s="30"/>
      <c r="AN100" s="30"/>
      <c r="AO100" s="8"/>
      <c r="AP100" s="8"/>
      <c r="AQ100" s="9"/>
      <c r="AR100" s="30">
        <f>(AP98/AP$13 - AP99) * AP$16 * AQ$16 * AR$13</f>
        <v>1.5817883325138102</v>
      </c>
      <c r="AS100" s="30">
        <f>(AQ98/AQ$13 - AQ99) * AQ$16 * AR$16 * AS$13</f>
        <v>1.6311772468549377</v>
      </c>
      <c r="AT100" s="30"/>
      <c r="AU100" s="30"/>
      <c r="AV100" s="30"/>
      <c r="AW100" s="184"/>
      <c r="AX100" s="184"/>
      <c r="AY100" s="184"/>
      <c r="AZ100" s="184"/>
      <c r="BA100" s="184"/>
      <c r="BB100" s="82"/>
    </row>
    <row r="101" spans="1:54" ht="16.8">
      <c r="A101" s="82"/>
      <c r="B101" s="82"/>
      <c r="C101" s="82"/>
      <c r="D101" s="82"/>
      <c r="E101" s="293"/>
      <c r="F101" s="82"/>
      <c r="G101" s="82"/>
      <c r="H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30"/>
      <c r="AK101" s="30"/>
      <c r="AL101" s="30"/>
      <c r="AM101" s="30"/>
      <c r="AN101" s="30"/>
      <c r="AO101" s="8"/>
      <c r="AP101" s="8"/>
      <c r="AQ101" s="9"/>
      <c r="AR101" s="30"/>
      <c r="AS101" s="30"/>
      <c r="AT101" s="30"/>
      <c r="AU101" s="30"/>
      <c r="AV101" s="30"/>
      <c r="AW101" s="184"/>
      <c r="AX101" s="184"/>
      <c r="AY101" s="184"/>
      <c r="AZ101" s="184"/>
      <c r="BA101" s="184"/>
      <c r="BB101" s="82"/>
    </row>
    <row r="102" spans="1:54" ht="16.8">
      <c r="A102" s="82"/>
      <c r="B102" s="82"/>
      <c r="C102" s="82"/>
      <c r="D102" s="82"/>
      <c r="E102" s="428" t="s">
        <v>488</v>
      </c>
      <c r="F102" s="82"/>
      <c r="G102" s="82"/>
      <c r="H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30"/>
      <c r="AK102" s="30"/>
      <c r="AL102" s="30"/>
      <c r="AM102" s="30"/>
      <c r="AN102" s="30"/>
      <c r="AO102" s="8"/>
      <c r="AP102" s="8"/>
      <c r="AQ102" s="9"/>
      <c r="AR102" s="30"/>
      <c r="AS102" s="30"/>
      <c r="AT102" s="30"/>
      <c r="AU102" s="30"/>
      <c r="AV102" s="30"/>
      <c r="AW102" s="184"/>
      <c r="AX102" s="184"/>
      <c r="AY102" s="184"/>
      <c r="AZ102" s="184"/>
      <c r="BA102" s="184"/>
      <c r="BB102" s="82"/>
    </row>
    <row r="103" spans="1:54" ht="16.8">
      <c r="A103" s="82"/>
      <c r="B103" s="82"/>
      <c r="C103" s="82"/>
      <c r="D103" s="82"/>
      <c r="E103" s="346" t="s">
        <v>766</v>
      </c>
      <c r="G103" s="82" t="s">
        <v>304</v>
      </c>
      <c r="H103" s="82" t="s">
        <v>490</v>
      </c>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30"/>
      <c r="AK103" s="30"/>
      <c r="AL103" s="30"/>
      <c r="AM103" s="30"/>
      <c r="AN103" s="30"/>
      <c r="AO103" s="8"/>
      <c r="AP103" s="8">
        <f>SelectedInputs!AP397</f>
        <v>0.17180000000000001</v>
      </c>
      <c r="AQ103" s="9">
        <f>SelectedInputs!AQ397</f>
        <v>0.158</v>
      </c>
      <c r="AR103" s="30"/>
      <c r="AS103" s="30"/>
      <c r="AT103" s="30"/>
      <c r="AU103" s="30"/>
      <c r="AV103" s="30"/>
      <c r="AW103" s="184"/>
      <c r="AX103" s="184"/>
      <c r="AY103" s="184"/>
      <c r="AZ103" s="184"/>
      <c r="BA103" s="184"/>
      <c r="BB103" s="82"/>
    </row>
    <row r="104" spans="1:54" ht="16.8">
      <c r="A104" s="82"/>
      <c r="B104" s="82"/>
      <c r="C104" s="82"/>
      <c r="D104" s="82"/>
      <c r="E104" s="346" t="s">
        <v>767</v>
      </c>
      <c r="G104" s="82" t="s">
        <v>755</v>
      </c>
      <c r="H104" s="82" t="s">
        <v>492</v>
      </c>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30"/>
      <c r="AK104" s="30"/>
      <c r="AL104" s="30"/>
      <c r="AM104" s="30"/>
      <c r="AN104" s="30"/>
      <c r="AO104" s="8"/>
      <c r="AP104" s="8">
        <f>SelectedInputs!AP398</f>
        <v>0</v>
      </c>
      <c r="AQ104" s="9">
        <f>SelectedInputs!AQ398</f>
        <v>0</v>
      </c>
      <c r="AR104" s="30"/>
      <c r="AS104" s="30"/>
      <c r="AT104" s="30"/>
      <c r="AU104" s="30"/>
      <c r="AV104" s="30"/>
      <c r="AW104" s="184"/>
      <c r="AX104" s="184"/>
      <c r="AY104" s="184"/>
      <c r="AZ104" s="184"/>
      <c r="BA104" s="184"/>
      <c r="BB104" s="82"/>
    </row>
    <row r="105" spans="1:54" ht="16.8">
      <c r="A105" s="82"/>
      <c r="B105" s="82"/>
      <c r="C105" s="82"/>
      <c r="D105" s="82"/>
      <c r="E105" s="293" t="s">
        <v>488</v>
      </c>
      <c r="F105" s="82"/>
      <c r="G105" s="82" t="s">
        <v>304</v>
      </c>
      <c r="H105" s="82" t="s">
        <v>768</v>
      </c>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30"/>
      <c r="AK105" s="30"/>
      <c r="AL105" s="30"/>
      <c r="AM105" s="30"/>
      <c r="AN105" s="30"/>
      <c r="AO105" s="8"/>
      <c r="AP105" s="8"/>
      <c r="AQ105" s="9"/>
      <c r="AR105" s="30">
        <f>(AP103/AP$13 - AP104) * AP$16 * AQ$16 * AR$13</f>
        <v>0.22046992984412841</v>
      </c>
      <c r="AS105" s="30">
        <f>(AQ103/AQ$13 - AQ104) * AQ$16 * AR$16 * AS$13</f>
        <v>0.18734172058085349</v>
      </c>
      <c r="AT105" s="30"/>
      <c r="AU105" s="30"/>
      <c r="AV105" s="30"/>
      <c r="AW105" s="184"/>
      <c r="AX105" s="184"/>
      <c r="AY105" s="184"/>
      <c r="AZ105" s="184"/>
      <c r="BA105" s="184"/>
      <c r="BB105" s="82"/>
    </row>
    <row r="106" spans="1:54" ht="16.8">
      <c r="A106" s="82"/>
      <c r="B106" s="82"/>
      <c r="C106" s="82"/>
      <c r="D106" s="82"/>
      <c r="E106" s="293"/>
      <c r="F106" s="82"/>
      <c r="G106" s="82"/>
      <c r="H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30"/>
      <c r="AK106" s="30"/>
      <c r="AL106" s="30"/>
      <c r="AM106" s="30"/>
      <c r="AN106" s="30"/>
      <c r="AO106" s="8"/>
      <c r="AP106" s="8"/>
      <c r="AQ106" s="9"/>
      <c r="AR106" s="30"/>
      <c r="AS106" s="30"/>
      <c r="AT106" s="30"/>
      <c r="AU106" s="30"/>
      <c r="AV106" s="30"/>
      <c r="AW106" s="184"/>
      <c r="AX106" s="184"/>
      <c r="AY106" s="184"/>
      <c r="AZ106" s="184"/>
      <c r="BA106" s="184"/>
      <c r="BB106" s="82"/>
    </row>
    <row r="107" spans="1:54" ht="16.8">
      <c r="A107" s="82"/>
      <c r="B107" s="82"/>
      <c r="C107" s="82"/>
      <c r="D107" s="82"/>
      <c r="E107" s="428" t="s">
        <v>493</v>
      </c>
      <c r="F107" s="82"/>
      <c r="G107" s="82"/>
      <c r="H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30"/>
      <c r="AK107" s="30"/>
      <c r="AL107" s="30"/>
      <c r="AM107" s="30"/>
      <c r="AN107" s="30"/>
      <c r="AO107" s="8"/>
      <c r="AP107" s="8"/>
      <c r="AQ107" s="9"/>
      <c r="AR107" s="30"/>
      <c r="AS107" s="30"/>
      <c r="AT107" s="30"/>
      <c r="AU107" s="30"/>
      <c r="AV107" s="30"/>
      <c r="AW107" s="184"/>
      <c r="AX107" s="184"/>
      <c r="AY107" s="184"/>
      <c r="AZ107" s="184"/>
      <c r="BA107" s="184"/>
      <c r="BB107" s="82"/>
    </row>
    <row r="108" spans="1:54" ht="16.8">
      <c r="A108" s="82"/>
      <c r="B108" s="82"/>
      <c r="C108" s="82"/>
      <c r="D108" s="82"/>
      <c r="E108" s="346" t="s">
        <v>769</v>
      </c>
      <c r="G108" s="82" t="s">
        <v>304</v>
      </c>
      <c r="H108" s="82" t="s">
        <v>495</v>
      </c>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30"/>
      <c r="AK108" s="30"/>
      <c r="AL108" s="30"/>
      <c r="AM108" s="30"/>
      <c r="AN108" s="30"/>
      <c r="AO108" s="8"/>
      <c r="AP108" s="8">
        <f>SelectedInputs!AP400</f>
        <v>2.24E-2</v>
      </c>
      <c r="AQ108" s="9">
        <f>SelectedInputs!AQ400</f>
        <v>2.1999999999999999E-2</v>
      </c>
      <c r="AR108" s="30"/>
      <c r="AS108" s="30"/>
      <c r="AT108" s="30"/>
      <c r="AU108" s="30"/>
      <c r="AV108" s="30"/>
      <c r="AW108" s="184"/>
      <c r="AX108" s="184"/>
      <c r="AY108" s="184"/>
      <c r="AZ108" s="184"/>
      <c r="BA108" s="184"/>
      <c r="BB108" s="82"/>
    </row>
    <row r="109" spans="1:54" ht="16.8">
      <c r="A109" s="82"/>
      <c r="B109" s="82"/>
      <c r="C109" s="82"/>
      <c r="D109" s="82"/>
      <c r="E109" s="346" t="s">
        <v>770</v>
      </c>
      <c r="G109" s="82" t="s">
        <v>755</v>
      </c>
      <c r="H109" s="82" t="s">
        <v>497</v>
      </c>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30"/>
      <c r="AK109" s="30"/>
      <c r="AL109" s="30"/>
      <c r="AM109" s="30"/>
      <c r="AN109" s="30"/>
      <c r="AO109" s="8"/>
      <c r="AP109" s="8">
        <f>SelectedInputs!AP401</f>
        <v>0</v>
      </c>
      <c r="AQ109" s="9">
        <f>SelectedInputs!AQ401</f>
        <v>0</v>
      </c>
      <c r="AR109" s="30"/>
      <c r="AS109" s="30"/>
      <c r="AT109" s="30"/>
      <c r="AU109" s="30"/>
      <c r="AV109" s="30"/>
      <c r="AW109" s="184"/>
      <c r="AX109" s="184"/>
      <c r="AY109" s="184"/>
      <c r="AZ109" s="184"/>
      <c r="BA109" s="184"/>
      <c r="BB109" s="82"/>
    </row>
    <row r="110" spans="1:54" ht="16.8">
      <c r="A110" s="82"/>
      <c r="B110" s="82"/>
      <c r="C110" s="82"/>
      <c r="D110" s="82"/>
      <c r="E110" s="293" t="s">
        <v>493</v>
      </c>
      <c r="F110" s="82"/>
      <c r="G110" s="82" t="s">
        <v>304</v>
      </c>
      <c r="H110" s="82" t="s">
        <v>771</v>
      </c>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30"/>
      <c r="AK110" s="30"/>
      <c r="AL110" s="30"/>
      <c r="AM110" s="30"/>
      <c r="AN110" s="30"/>
      <c r="AO110" s="8"/>
      <c r="AP110" s="8"/>
      <c r="AQ110" s="9"/>
      <c r="AR110" s="30">
        <f>(AP108/AP$13 - AP109) * AP$16 * AQ$16 * AR$13</f>
        <v>2.8745788291667497E-2</v>
      </c>
      <c r="AS110" s="30">
        <f>(AQ108/AQ$13 - AQ109) * AQ$16 * AR$16 * AS$13</f>
        <v>2.6085556030245424E-2</v>
      </c>
      <c r="AT110" s="30"/>
      <c r="AU110" s="30"/>
      <c r="AV110" s="30"/>
      <c r="AW110" s="184"/>
      <c r="AX110" s="184"/>
      <c r="AY110" s="184"/>
      <c r="AZ110" s="184"/>
      <c r="BA110" s="184"/>
      <c r="BB110" s="82"/>
    </row>
    <row r="111" spans="1:54" ht="16.8">
      <c r="A111" s="82"/>
      <c r="B111" s="82"/>
      <c r="C111" s="82"/>
      <c r="D111" s="82"/>
      <c r="E111" s="293"/>
      <c r="F111" s="82"/>
      <c r="G111" s="82"/>
      <c r="H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30"/>
      <c r="AK111" s="30"/>
      <c r="AL111" s="30"/>
      <c r="AM111" s="30"/>
      <c r="AN111" s="30"/>
      <c r="AO111" s="8"/>
      <c r="AP111" s="8"/>
      <c r="AQ111" s="9"/>
      <c r="AR111" s="30"/>
      <c r="AS111" s="30"/>
      <c r="AT111" s="30"/>
      <c r="AU111" s="30"/>
      <c r="AV111" s="30"/>
      <c r="AW111" s="184"/>
      <c r="AX111" s="184"/>
      <c r="AY111" s="184"/>
      <c r="AZ111" s="184"/>
      <c r="BA111" s="184"/>
      <c r="BB111" s="82"/>
    </row>
    <row r="112" spans="1:54" ht="16.8">
      <c r="A112" s="82"/>
      <c r="B112" s="82"/>
      <c r="C112" s="82"/>
      <c r="D112" s="82"/>
      <c r="E112" s="428" t="s">
        <v>498</v>
      </c>
      <c r="F112" s="82"/>
      <c r="G112" s="82"/>
      <c r="H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30"/>
      <c r="AK112" s="30"/>
      <c r="AL112" s="30"/>
      <c r="AM112" s="30"/>
      <c r="AN112" s="30"/>
      <c r="AO112" s="8"/>
      <c r="AP112" s="8"/>
      <c r="AQ112" s="9"/>
      <c r="AR112" s="30"/>
      <c r="AS112" s="30"/>
      <c r="AT112" s="30"/>
      <c r="AU112" s="30"/>
      <c r="AV112" s="30"/>
      <c r="AW112" s="184"/>
      <c r="AX112" s="184"/>
      <c r="AY112" s="184"/>
      <c r="AZ112" s="184"/>
      <c r="BA112" s="184"/>
      <c r="BB112" s="82"/>
    </row>
    <row r="113" spans="1:54" ht="16.8">
      <c r="A113" s="82"/>
      <c r="B113" s="82"/>
      <c r="C113" s="82"/>
      <c r="D113" s="82"/>
      <c r="E113" s="346" t="s">
        <v>772</v>
      </c>
      <c r="F113" s="82"/>
      <c r="G113" s="82" t="s">
        <v>304</v>
      </c>
      <c r="H113" s="82" t="s">
        <v>500</v>
      </c>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30"/>
      <c r="AK113" s="30"/>
      <c r="AL113" s="30"/>
      <c r="AM113" s="30"/>
      <c r="AN113" s="30"/>
      <c r="AO113" s="8"/>
      <c r="AP113" s="8">
        <f>SelectedInputs!AP403</f>
        <v>0</v>
      </c>
      <c r="AQ113" s="9">
        <f>SelectedInputs!AQ403</f>
        <v>0</v>
      </c>
      <c r="AR113" s="30"/>
      <c r="AS113" s="30"/>
      <c r="AT113" s="30"/>
      <c r="AU113" s="30"/>
      <c r="AV113" s="30"/>
      <c r="AW113" s="184"/>
      <c r="AX113" s="184"/>
      <c r="AY113" s="184"/>
      <c r="AZ113" s="184"/>
      <c r="BA113" s="184"/>
      <c r="BB113" s="82"/>
    </row>
    <row r="114" spans="1:54" ht="16.8">
      <c r="A114" s="82"/>
      <c r="B114" s="82"/>
      <c r="C114" s="82"/>
      <c r="D114" s="82"/>
      <c r="E114" s="346" t="s">
        <v>773</v>
      </c>
      <c r="F114" s="82"/>
      <c r="G114" s="82" t="s">
        <v>755</v>
      </c>
      <c r="H114" s="82" t="s">
        <v>502</v>
      </c>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30"/>
      <c r="AK114" s="30"/>
      <c r="AL114" s="30"/>
      <c r="AM114" s="30"/>
      <c r="AN114" s="30"/>
      <c r="AO114" s="8"/>
      <c r="AP114" s="8">
        <f>SelectedInputs!AP404</f>
        <v>0</v>
      </c>
      <c r="AQ114" s="9">
        <f>SelectedInputs!AQ404</f>
        <v>0</v>
      </c>
      <c r="AR114" s="30"/>
      <c r="AS114" s="30"/>
      <c r="AT114" s="30"/>
      <c r="AU114" s="30"/>
      <c r="AV114" s="30"/>
      <c r="AW114" s="184"/>
      <c r="AX114" s="184"/>
      <c r="AY114" s="184"/>
      <c r="AZ114" s="184"/>
      <c r="BA114" s="184"/>
      <c r="BB114" s="82"/>
    </row>
    <row r="115" spans="1:54" ht="16.8">
      <c r="A115" s="82"/>
      <c r="B115" s="82"/>
      <c r="C115" s="82"/>
      <c r="D115" s="82"/>
      <c r="E115" s="293" t="s">
        <v>498</v>
      </c>
      <c r="F115" s="82"/>
      <c r="G115" s="82" t="s">
        <v>304</v>
      </c>
      <c r="H115" s="82" t="s">
        <v>774</v>
      </c>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30"/>
      <c r="AK115" s="30"/>
      <c r="AL115" s="30"/>
      <c r="AM115" s="30"/>
      <c r="AN115" s="30"/>
      <c r="AO115" s="8"/>
      <c r="AP115" s="8"/>
      <c r="AQ115" s="9"/>
      <c r="AR115" s="30">
        <f>(AP113/AP$13 - AP114) * AP$16 * AQ$16 * AR$13</f>
        <v>0</v>
      </c>
      <c r="AS115" s="30">
        <f>(AQ113/AQ$13 - AQ114) * AQ$16 * AR$16 * AS$13</f>
        <v>0</v>
      </c>
      <c r="AT115" s="30"/>
      <c r="AU115" s="30"/>
      <c r="AV115" s="30"/>
      <c r="AW115" s="184"/>
      <c r="AX115" s="184"/>
      <c r="AY115" s="184"/>
      <c r="AZ115" s="184"/>
      <c r="BA115" s="184"/>
      <c r="BB115" s="82"/>
    </row>
    <row r="116" spans="1:54" ht="16.8">
      <c r="A116" s="82"/>
      <c r="B116" s="82"/>
      <c r="C116" s="82"/>
      <c r="D116" s="82"/>
      <c r="E116" s="293"/>
      <c r="F116" s="82"/>
      <c r="G116" s="82"/>
      <c r="H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30"/>
      <c r="AK116" s="30"/>
      <c r="AL116" s="30"/>
      <c r="AM116" s="30"/>
      <c r="AN116" s="30"/>
      <c r="AO116" s="8"/>
      <c r="AP116" s="8"/>
      <c r="AQ116" s="9"/>
      <c r="AR116" s="30"/>
      <c r="AS116" s="30"/>
      <c r="AT116" s="30"/>
      <c r="AU116" s="30"/>
      <c r="AV116" s="30"/>
      <c r="AW116" s="184"/>
      <c r="AX116" s="184"/>
      <c r="AY116" s="184"/>
      <c r="AZ116" s="184"/>
      <c r="BA116" s="184"/>
      <c r="BB116" s="82"/>
    </row>
    <row r="117" spans="1:54" ht="16.8">
      <c r="A117" s="82"/>
      <c r="B117" s="82"/>
      <c r="C117" s="82"/>
      <c r="D117" s="82"/>
      <c r="E117" s="428" t="s">
        <v>503</v>
      </c>
      <c r="F117" s="82"/>
      <c r="G117" s="82"/>
      <c r="H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30"/>
      <c r="AK117" s="30"/>
      <c r="AL117" s="30"/>
      <c r="AM117" s="30"/>
      <c r="AN117" s="30"/>
      <c r="AO117" s="8"/>
      <c r="AP117" s="8"/>
      <c r="AQ117" s="9"/>
      <c r="AR117" s="30"/>
      <c r="AS117" s="30"/>
      <c r="AT117" s="30"/>
      <c r="AU117" s="30"/>
      <c r="AV117" s="30"/>
      <c r="AW117" s="184"/>
      <c r="AX117" s="184"/>
      <c r="AY117" s="184"/>
      <c r="AZ117" s="184"/>
      <c r="BA117" s="184"/>
      <c r="BB117" s="82"/>
    </row>
    <row r="118" spans="1:54" ht="16.8">
      <c r="A118" s="82"/>
      <c r="B118" s="82"/>
      <c r="C118" s="82"/>
      <c r="D118" s="82"/>
      <c r="E118" s="346" t="s">
        <v>775</v>
      </c>
      <c r="F118" s="82"/>
      <c r="G118" s="82" t="s">
        <v>304</v>
      </c>
      <c r="H118" s="82" t="s">
        <v>505</v>
      </c>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30"/>
      <c r="AK118" s="30"/>
      <c r="AL118" s="30"/>
      <c r="AM118" s="30"/>
      <c r="AN118" s="30"/>
      <c r="AO118" s="8"/>
      <c r="AP118" s="8">
        <f>SelectedInputs!AP406</f>
        <v>0</v>
      </c>
      <c r="AQ118" s="9">
        <f>SelectedInputs!AQ406</f>
        <v>0</v>
      </c>
      <c r="AR118" s="30"/>
      <c r="AS118" s="30"/>
      <c r="AT118" s="30"/>
      <c r="AU118" s="30"/>
      <c r="AV118" s="30"/>
      <c r="AW118" s="184"/>
      <c r="AX118" s="184"/>
      <c r="AY118" s="184"/>
      <c r="AZ118" s="184"/>
      <c r="BA118" s="184"/>
      <c r="BB118" s="82"/>
    </row>
    <row r="119" spans="1:54" ht="16.8">
      <c r="A119" s="82"/>
      <c r="B119" s="82"/>
      <c r="C119" s="82"/>
      <c r="D119" s="82"/>
      <c r="E119" s="346" t="s">
        <v>776</v>
      </c>
      <c r="F119" s="82"/>
      <c r="G119" s="82" t="s">
        <v>755</v>
      </c>
      <c r="H119" s="82" t="s">
        <v>507</v>
      </c>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30"/>
      <c r="AK119" s="30"/>
      <c r="AL119" s="30"/>
      <c r="AM119" s="30"/>
      <c r="AN119" s="30"/>
      <c r="AO119" s="8"/>
      <c r="AP119" s="8">
        <f>SelectedInputs!AP407</f>
        <v>0</v>
      </c>
      <c r="AQ119" s="9">
        <f>SelectedInputs!AQ407</f>
        <v>0</v>
      </c>
      <c r="AR119" s="30"/>
      <c r="AS119" s="30"/>
      <c r="AT119" s="30"/>
      <c r="AU119" s="30"/>
      <c r="AV119" s="30"/>
      <c r="AW119" s="184"/>
      <c r="AX119" s="184"/>
      <c r="AY119" s="184"/>
      <c r="AZ119" s="184"/>
      <c r="BA119" s="184"/>
      <c r="BB119" s="82"/>
    </row>
    <row r="120" spans="1:54" ht="16.8">
      <c r="A120" s="82"/>
      <c r="B120" s="82"/>
      <c r="C120" s="82"/>
      <c r="D120" s="82"/>
      <c r="E120" s="293" t="s">
        <v>503</v>
      </c>
      <c r="F120" s="82"/>
      <c r="G120" s="82" t="s">
        <v>304</v>
      </c>
      <c r="H120" s="82" t="s">
        <v>777</v>
      </c>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30"/>
      <c r="AK120" s="30"/>
      <c r="AL120" s="30"/>
      <c r="AM120" s="30"/>
      <c r="AN120" s="30"/>
      <c r="AO120" s="8"/>
      <c r="AP120" s="8"/>
      <c r="AQ120" s="9"/>
      <c r="AR120" s="30">
        <f>(AP118/AP$13 - AP119) * AP$16 * AQ$16 * AR$13</f>
        <v>0</v>
      </c>
      <c r="AS120" s="30">
        <f>(AQ118/AQ$13 - AQ119) * AQ$16 * AR$16 * AS$13</f>
        <v>0</v>
      </c>
      <c r="AT120" s="30"/>
      <c r="AU120" s="30"/>
      <c r="AV120" s="30"/>
      <c r="AW120" s="184"/>
      <c r="AX120" s="184"/>
      <c r="AY120" s="184"/>
      <c r="AZ120" s="184"/>
      <c r="BA120" s="184"/>
      <c r="BB120" s="82"/>
    </row>
    <row r="121" spans="1:54" ht="16.8">
      <c r="A121" s="82"/>
      <c r="B121" s="82"/>
      <c r="C121" s="82"/>
      <c r="D121" s="82"/>
      <c r="E121" s="293"/>
      <c r="F121" s="82"/>
      <c r="G121" s="82"/>
      <c r="H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30"/>
      <c r="AK121" s="30"/>
      <c r="AL121" s="30"/>
      <c r="AM121" s="30"/>
      <c r="AN121" s="30"/>
      <c r="AO121" s="8"/>
      <c r="AP121" s="8"/>
      <c r="AQ121" s="9"/>
      <c r="AR121" s="30"/>
      <c r="AS121" s="30"/>
      <c r="AT121" s="30"/>
      <c r="AU121" s="30"/>
      <c r="AV121" s="30"/>
      <c r="AW121" s="184"/>
      <c r="AX121" s="184"/>
      <c r="AY121" s="184"/>
      <c r="AZ121" s="184"/>
      <c r="BA121" s="184"/>
      <c r="BB121" s="82"/>
    </row>
    <row r="122" spans="1:54" ht="16.8">
      <c r="A122" s="82"/>
      <c r="B122" s="82"/>
      <c r="C122" s="82"/>
      <c r="D122" s="82"/>
      <c r="E122" s="428" t="s">
        <v>508</v>
      </c>
      <c r="F122" s="82"/>
      <c r="G122" s="82"/>
      <c r="H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30"/>
      <c r="AK122" s="30"/>
      <c r="AL122" s="30"/>
      <c r="AM122" s="30"/>
      <c r="AN122" s="30"/>
      <c r="AO122" s="8"/>
      <c r="AP122" s="8"/>
      <c r="AQ122" s="9"/>
      <c r="AR122" s="30"/>
      <c r="AS122" s="30"/>
      <c r="AT122" s="30"/>
      <c r="AU122" s="30"/>
      <c r="AV122" s="30"/>
      <c r="AW122" s="184"/>
      <c r="AX122" s="184"/>
      <c r="AY122" s="184"/>
      <c r="AZ122" s="184"/>
      <c r="BA122" s="184"/>
      <c r="BB122" s="82"/>
    </row>
    <row r="123" spans="1:54" ht="16.8">
      <c r="A123" s="82"/>
      <c r="B123" s="82"/>
      <c r="C123" s="82"/>
      <c r="D123" s="82"/>
      <c r="E123" s="346" t="s">
        <v>778</v>
      </c>
      <c r="F123" s="82"/>
      <c r="G123" s="82" t="s">
        <v>304</v>
      </c>
      <c r="H123" s="82" t="s">
        <v>510</v>
      </c>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30"/>
      <c r="AK123" s="30"/>
      <c r="AL123" s="30"/>
      <c r="AM123" s="30"/>
      <c r="AN123" s="30"/>
      <c r="AO123" s="8"/>
      <c r="AP123" s="8">
        <f>SelectedInputs!AP409</f>
        <v>0</v>
      </c>
      <c r="AQ123" s="9">
        <f>SelectedInputs!AQ409</f>
        <v>0</v>
      </c>
      <c r="AR123" s="30"/>
      <c r="AS123" s="30"/>
      <c r="AT123" s="30"/>
      <c r="AU123" s="30"/>
      <c r="AV123" s="30"/>
      <c r="AW123" s="184"/>
      <c r="AX123" s="184"/>
      <c r="AY123" s="184"/>
      <c r="AZ123" s="184"/>
      <c r="BA123" s="184"/>
      <c r="BB123" s="82"/>
    </row>
    <row r="124" spans="1:54" ht="16.8">
      <c r="A124" s="82"/>
      <c r="B124" s="82"/>
      <c r="C124" s="82"/>
      <c r="D124" s="82"/>
      <c r="E124" s="346" t="s">
        <v>779</v>
      </c>
      <c r="F124" s="82"/>
      <c r="G124" s="82" t="s">
        <v>755</v>
      </c>
      <c r="H124" s="82" t="s">
        <v>512</v>
      </c>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30"/>
      <c r="AK124" s="30"/>
      <c r="AL124" s="30"/>
      <c r="AM124" s="30"/>
      <c r="AN124" s="30"/>
      <c r="AO124" s="8"/>
      <c r="AP124" s="8">
        <f>SelectedInputs!AP410</f>
        <v>0</v>
      </c>
      <c r="AQ124" s="9">
        <f>SelectedInputs!AQ410</f>
        <v>0</v>
      </c>
      <c r="AR124" s="30"/>
      <c r="AS124" s="30"/>
      <c r="AT124" s="30"/>
      <c r="AU124" s="30"/>
      <c r="AV124" s="30"/>
      <c r="AW124" s="184"/>
      <c r="AX124" s="184"/>
      <c r="AY124" s="184"/>
      <c r="AZ124" s="184"/>
      <c r="BA124" s="184"/>
      <c r="BB124" s="82"/>
    </row>
    <row r="125" spans="1:54" ht="16.8">
      <c r="A125" s="82"/>
      <c r="B125" s="82"/>
      <c r="C125" s="82"/>
      <c r="D125" s="82"/>
      <c r="E125" s="293" t="s">
        <v>508</v>
      </c>
      <c r="F125" s="82"/>
      <c r="G125" s="82" t="s">
        <v>304</v>
      </c>
      <c r="H125" s="82" t="s">
        <v>780</v>
      </c>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30"/>
      <c r="AK125" s="30"/>
      <c r="AL125" s="30"/>
      <c r="AM125" s="30"/>
      <c r="AN125" s="30"/>
      <c r="AO125" s="8"/>
      <c r="AP125" s="8"/>
      <c r="AQ125" s="9"/>
      <c r="AR125" s="30">
        <f>(AP123/AP$13 - AP124) * AP$16 * AQ$16 * AR$13</f>
        <v>0</v>
      </c>
      <c r="AS125" s="30">
        <f>(AQ123/AQ$13 - AQ124) * AQ$16 * AR$16 * AS$13</f>
        <v>0</v>
      </c>
      <c r="AT125" s="30"/>
      <c r="AU125" s="30"/>
      <c r="AV125" s="30"/>
      <c r="AW125" s="184"/>
      <c r="AX125" s="184"/>
      <c r="AY125" s="184"/>
      <c r="AZ125" s="184"/>
      <c r="BA125" s="184"/>
      <c r="BB125" s="82"/>
    </row>
    <row r="126" spans="1:54" ht="16.8">
      <c r="A126" s="82"/>
      <c r="B126" s="82"/>
      <c r="C126" s="82"/>
      <c r="D126" s="82"/>
      <c r="E126" s="293"/>
      <c r="F126" s="82"/>
      <c r="G126" s="82"/>
      <c r="H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30"/>
      <c r="AK126" s="30"/>
      <c r="AL126" s="30"/>
      <c r="AM126" s="30"/>
      <c r="AN126" s="30"/>
      <c r="AO126" s="8"/>
      <c r="AP126" s="8"/>
      <c r="AQ126" s="9"/>
      <c r="AR126" s="30"/>
      <c r="AS126" s="30"/>
      <c r="AT126" s="30"/>
      <c r="AU126" s="30"/>
      <c r="AV126" s="30"/>
      <c r="AW126" s="184"/>
      <c r="AX126" s="184"/>
      <c r="AY126" s="184"/>
      <c r="AZ126" s="184"/>
      <c r="BA126" s="184"/>
      <c r="BB126" s="82"/>
    </row>
    <row r="127" spans="1:54" ht="16.8">
      <c r="A127" s="82"/>
      <c r="B127" s="82"/>
      <c r="C127" s="82"/>
      <c r="D127" s="82"/>
      <c r="E127" s="428" t="s">
        <v>513</v>
      </c>
      <c r="F127" s="82"/>
      <c r="G127" s="82"/>
      <c r="H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30"/>
      <c r="AK127" s="30"/>
      <c r="AL127" s="30"/>
      <c r="AM127" s="30"/>
      <c r="AN127" s="30"/>
      <c r="AO127" s="8"/>
      <c r="AP127" s="8"/>
      <c r="AQ127" s="9"/>
      <c r="AR127" s="30"/>
      <c r="AS127" s="30"/>
      <c r="AT127" s="30"/>
      <c r="AU127" s="30"/>
      <c r="AV127" s="30"/>
      <c r="AW127" s="184"/>
      <c r="AX127" s="184"/>
      <c r="AY127" s="184"/>
      <c r="AZ127" s="184"/>
      <c r="BA127" s="184"/>
      <c r="BB127" s="82"/>
    </row>
    <row r="128" spans="1:54" ht="16.8">
      <c r="A128" s="82"/>
      <c r="B128" s="82"/>
      <c r="C128" s="82"/>
      <c r="D128" s="82"/>
      <c r="E128" s="346" t="s">
        <v>781</v>
      </c>
      <c r="F128" s="82"/>
      <c r="G128" s="82" t="s">
        <v>304</v>
      </c>
      <c r="H128" s="82" t="s">
        <v>515</v>
      </c>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30"/>
      <c r="AK128" s="30"/>
      <c r="AL128" s="30"/>
      <c r="AM128" s="30"/>
      <c r="AN128" s="30"/>
      <c r="AO128" s="8"/>
      <c r="AP128" s="8">
        <f>SelectedInputs!AP412</f>
        <v>0.42749999999999999</v>
      </c>
      <c r="AQ128" s="9">
        <f>SelectedInputs!AQ412</f>
        <v>0.81380055666666651</v>
      </c>
      <c r="AR128" s="7"/>
      <c r="AS128" s="30"/>
      <c r="AT128" s="30"/>
      <c r="AU128" s="30"/>
      <c r="AV128" s="30"/>
      <c r="AW128" s="184"/>
      <c r="AX128" s="184"/>
      <c r="AY128" s="184"/>
      <c r="AZ128" s="184"/>
      <c r="BA128" s="184"/>
      <c r="BB128" s="82"/>
    </row>
    <row r="129" spans="1:54" ht="16.8">
      <c r="A129" s="82"/>
      <c r="B129" s="82"/>
      <c r="C129" s="82"/>
      <c r="D129" s="82"/>
      <c r="E129" s="346" t="s">
        <v>782</v>
      </c>
      <c r="F129" s="82"/>
      <c r="G129" s="82" t="s">
        <v>304</v>
      </c>
      <c r="H129" s="82" t="s">
        <v>783</v>
      </c>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30"/>
      <c r="AK129" s="30"/>
      <c r="AL129" s="30"/>
      <c r="AM129" s="30"/>
      <c r="AN129" s="30"/>
      <c r="AO129" s="8"/>
      <c r="AP129" s="8"/>
      <c r="AQ129" s="9"/>
      <c r="AR129" s="7"/>
      <c r="AS129" s="7"/>
      <c r="AT129" s="30"/>
      <c r="AU129" s="30"/>
      <c r="AV129" s="30"/>
      <c r="AW129" s="184"/>
      <c r="AX129" s="184"/>
      <c r="AY129" s="184"/>
      <c r="AZ129" s="184"/>
      <c r="BA129" s="184"/>
      <c r="BB129" s="82"/>
    </row>
    <row r="130" spans="1:54" ht="16.8">
      <c r="A130" s="82"/>
      <c r="B130" s="82"/>
      <c r="C130" s="82"/>
      <c r="D130" s="82"/>
      <c r="E130" s="293" t="s">
        <v>513</v>
      </c>
      <c r="F130" s="82"/>
      <c r="G130" s="82" t="s">
        <v>304</v>
      </c>
      <c r="H130" s="82" t="s">
        <v>784</v>
      </c>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30"/>
      <c r="AK130" s="30"/>
      <c r="AL130" s="30"/>
      <c r="AM130" s="30"/>
      <c r="AN130" s="30"/>
      <c r="AO130" s="8"/>
      <c r="AP130" s="8"/>
      <c r="AQ130" s="9"/>
      <c r="AR130" s="30">
        <f>(AP128/AP$13) * AP$16 * AQ$16 * AR$13 + AR129</f>
        <v>0.54860823636999345</v>
      </c>
      <c r="AS130" s="30">
        <f>(AQ128/AQ$13) * AQ$16 * AR$16 * AS$13 + AS129</f>
        <v>0.96492909174423824</v>
      </c>
      <c r="AT130" s="30"/>
      <c r="AU130" s="30"/>
      <c r="AV130" s="30"/>
      <c r="AW130" s="184"/>
      <c r="AX130" s="184"/>
      <c r="AY130" s="184"/>
      <c r="AZ130" s="184"/>
      <c r="BA130" s="184"/>
      <c r="BB130" s="82"/>
    </row>
    <row r="131" spans="1:54" ht="16.8">
      <c r="A131" s="82"/>
      <c r="B131" s="82"/>
      <c r="C131" s="82"/>
      <c r="D131" s="82"/>
      <c r="E131" s="293"/>
      <c r="F131" s="82"/>
      <c r="G131" s="82"/>
      <c r="H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30"/>
      <c r="AK131" s="30"/>
      <c r="AL131" s="30"/>
      <c r="AM131" s="30"/>
      <c r="AN131" s="30"/>
      <c r="AO131" s="8"/>
      <c r="AP131" s="8"/>
      <c r="AQ131" s="9"/>
      <c r="AR131" s="30"/>
      <c r="AS131" s="30"/>
      <c r="AT131" s="30"/>
      <c r="AU131" s="30"/>
      <c r="AV131" s="30"/>
      <c r="AW131" s="184"/>
      <c r="AX131" s="184"/>
      <c r="AY131" s="184"/>
      <c r="AZ131" s="184"/>
      <c r="BA131" s="184"/>
      <c r="BB131" s="82"/>
    </row>
    <row r="132" spans="1:54" ht="16.8">
      <c r="A132" s="82"/>
      <c r="B132" s="82"/>
      <c r="C132" s="82"/>
      <c r="D132" s="82"/>
      <c r="E132" s="428" t="s">
        <v>785</v>
      </c>
      <c r="F132" s="82"/>
      <c r="G132" s="82"/>
      <c r="H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30"/>
      <c r="AK132" s="30"/>
      <c r="AL132" s="30"/>
      <c r="AM132" s="30"/>
      <c r="AN132" s="30"/>
      <c r="AO132" s="8"/>
      <c r="AP132" s="8"/>
      <c r="AQ132" s="9"/>
      <c r="AR132" s="30"/>
      <c r="AS132" s="30"/>
      <c r="AT132" s="30"/>
      <c r="AU132" s="30"/>
      <c r="AV132" s="30"/>
      <c r="AW132" s="184"/>
      <c r="AX132" s="184"/>
      <c r="AY132" s="184"/>
      <c r="AZ132" s="184"/>
      <c r="BA132" s="184"/>
      <c r="BB132" s="82"/>
    </row>
    <row r="133" spans="1:54" ht="16.8">
      <c r="A133" s="82"/>
      <c r="B133" s="82"/>
      <c r="C133" s="82"/>
      <c r="D133" s="82"/>
      <c r="E133" s="346" t="s">
        <v>786</v>
      </c>
      <c r="F133" s="82"/>
      <c r="G133" s="82" t="s">
        <v>304</v>
      </c>
      <c r="H133" s="82" t="s">
        <v>518</v>
      </c>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30"/>
      <c r="AK133" s="30"/>
      <c r="AL133" s="30"/>
      <c r="AM133" s="30"/>
      <c r="AN133" s="30"/>
      <c r="AO133" s="8">
        <f>SelectedInputs!AO414</f>
        <v>0.63948183999999997</v>
      </c>
      <c r="AP133" s="8">
        <f>SelectedInputs!AP414</f>
        <v>1.6778999999999999</v>
      </c>
      <c r="AQ133" s="9">
        <f>SelectedInputs!AQ414</f>
        <v>-1.3253610000000001E-2</v>
      </c>
      <c r="AR133" s="30"/>
      <c r="AS133" s="30"/>
      <c r="AT133" s="30"/>
      <c r="AU133" s="30"/>
      <c r="AV133" s="30"/>
      <c r="AW133" s="184"/>
      <c r="AX133" s="184"/>
      <c r="AY133" s="184"/>
      <c r="AZ133" s="184"/>
      <c r="BA133" s="184"/>
      <c r="BB133" s="82"/>
    </row>
    <row r="134" spans="1:54" ht="16.8">
      <c r="A134" s="82"/>
      <c r="B134" s="82"/>
      <c r="C134" s="82"/>
      <c r="D134" s="82"/>
      <c r="E134" s="346" t="s">
        <v>787</v>
      </c>
      <c r="F134" s="82"/>
      <c r="G134" s="82" t="s">
        <v>304</v>
      </c>
      <c r="H134" s="82" t="s">
        <v>520</v>
      </c>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30"/>
      <c r="AK134" s="30"/>
      <c r="AL134" s="30"/>
      <c r="AM134" s="30"/>
      <c r="AN134" s="30"/>
      <c r="AO134" s="8">
        <f>SelectedInputs!AO415</f>
        <v>0</v>
      </c>
      <c r="AP134" s="8">
        <f>SelectedInputs!AP415</f>
        <v>0</v>
      </c>
      <c r="AQ134" s="9">
        <f>SelectedInputs!AQ415</f>
        <v>0</v>
      </c>
      <c r="AR134" s="30"/>
      <c r="AS134" s="30"/>
      <c r="AT134" s="30"/>
      <c r="AU134" s="30"/>
      <c r="AV134" s="30"/>
      <c r="AW134" s="184"/>
      <c r="AX134" s="184"/>
      <c r="AY134" s="184"/>
      <c r="AZ134" s="184"/>
      <c r="BA134" s="184"/>
      <c r="BB134" s="82"/>
    </row>
    <row r="135" spans="1:54" ht="16.8">
      <c r="A135" s="82"/>
      <c r="B135" s="82"/>
      <c r="C135" s="82"/>
      <c r="D135" s="82"/>
      <c r="E135" s="293" t="s">
        <v>516</v>
      </c>
      <c r="F135" s="82"/>
      <c r="G135" s="82" t="s">
        <v>304</v>
      </c>
      <c r="H135" s="82" t="s">
        <v>788</v>
      </c>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30"/>
      <c r="AK135" s="30"/>
      <c r="AL135" s="30"/>
      <c r="AM135" s="30"/>
      <c r="AN135" s="30"/>
      <c r="AO135" s="8"/>
      <c r="AP135" s="8"/>
      <c r="AQ135" s="9"/>
      <c r="AR135" s="30">
        <f>((AO133-AO134))/AO$13*AO$16*AP$16*AQ$16*AR$13</f>
        <v>0.89363963133032487</v>
      </c>
      <c r="AS135" s="30">
        <f>((AP133-AP134))/AP$13*AP$16*AQ$16*AR$16*AS$13</f>
        <v>2.3070200542744819</v>
      </c>
      <c r="AT135" s="30">
        <f>((AQ133-AQ134))/AQ$13*AQ$16*AR$16*AS$16*AT$13</f>
        <v>-1.6644898257180067E-2</v>
      </c>
      <c r="AU135" s="30"/>
      <c r="AV135" s="30"/>
      <c r="AW135" s="184"/>
      <c r="AX135" s="184"/>
      <c r="AY135" s="184"/>
      <c r="AZ135" s="184"/>
      <c r="BA135" s="184"/>
      <c r="BB135" s="82"/>
    </row>
    <row r="136" spans="1:54" ht="16.8">
      <c r="A136" s="82"/>
      <c r="B136" s="82"/>
      <c r="C136" s="82"/>
      <c r="D136" s="82"/>
      <c r="E136" s="293"/>
      <c r="F136" s="82"/>
      <c r="G136" s="82"/>
      <c r="H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30"/>
      <c r="AK136" s="30"/>
      <c r="AL136" s="30"/>
      <c r="AM136" s="30"/>
      <c r="AN136" s="30"/>
      <c r="AO136" s="8"/>
      <c r="AP136" s="8"/>
      <c r="AQ136" s="9"/>
      <c r="AR136" s="30"/>
      <c r="AS136" s="30"/>
      <c r="AT136" s="30"/>
      <c r="AU136" s="30"/>
      <c r="AV136" s="30"/>
      <c r="AW136" s="184"/>
      <c r="AX136" s="184"/>
      <c r="AY136" s="184"/>
      <c r="AZ136" s="184"/>
      <c r="BA136" s="184"/>
      <c r="BB136" s="82"/>
    </row>
    <row r="137" spans="1:54" ht="16.8">
      <c r="A137" s="82"/>
      <c r="B137" s="82"/>
      <c r="C137" s="82"/>
      <c r="D137" s="82"/>
      <c r="E137" s="428" t="s">
        <v>521</v>
      </c>
      <c r="F137" s="82"/>
      <c r="G137" s="82"/>
      <c r="H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30"/>
      <c r="AK137" s="30"/>
      <c r="AL137" s="30"/>
      <c r="AM137" s="30"/>
      <c r="AN137" s="30"/>
      <c r="AO137" s="8"/>
      <c r="AP137" s="8"/>
      <c r="AQ137" s="9"/>
      <c r="AR137" s="30"/>
      <c r="AS137" s="30"/>
      <c r="AT137" s="30"/>
      <c r="AU137" s="30"/>
      <c r="AV137" s="30"/>
      <c r="AW137" s="184"/>
      <c r="AX137" s="184"/>
      <c r="AY137" s="184"/>
      <c r="AZ137" s="184"/>
      <c r="BA137" s="184"/>
      <c r="BB137" s="82"/>
    </row>
    <row r="138" spans="1:54" ht="16.8">
      <c r="A138" s="82"/>
      <c r="B138" s="82"/>
      <c r="C138" s="82"/>
      <c r="D138" s="82"/>
      <c r="E138" s="346" t="s">
        <v>522</v>
      </c>
      <c r="F138" s="82"/>
      <c r="G138" s="82" t="s">
        <v>304</v>
      </c>
      <c r="H138" s="82" t="s">
        <v>523</v>
      </c>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30"/>
      <c r="AK138" s="30"/>
      <c r="AL138" s="30"/>
      <c r="AM138" s="30"/>
      <c r="AN138" s="30"/>
      <c r="AO138" s="8"/>
      <c r="AP138" s="8">
        <f>SelectedInputs!AP417</f>
        <v>0</v>
      </c>
      <c r="AQ138" s="9">
        <f>SelectedInputs!AQ417</f>
        <v>0</v>
      </c>
      <c r="AR138" s="30"/>
      <c r="AS138" s="30"/>
      <c r="AT138" s="30"/>
      <c r="AU138" s="30"/>
      <c r="AV138" s="30"/>
      <c r="AW138" s="184"/>
      <c r="AX138" s="184"/>
      <c r="AY138" s="184"/>
      <c r="AZ138" s="184"/>
      <c r="BA138" s="184"/>
      <c r="BB138" s="82"/>
    </row>
    <row r="139" spans="1:54" ht="16.8">
      <c r="A139" s="82"/>
      <c r="B139" s="82"/>
      <c r="C139" s="82"/>
      <c r="D139" s="82"/>
      <c r="E139" s="346" t="s">
        <v>524</v>
      </c>
      <c r="F139" s="82"/>
      <c r="G139" s="82" t="s">
        <v>304</v>
      </c>
      <c r="H139" s="82" t="s">
        <v>525</v>
      </c>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30"/>
      <c r="AK139" s="30"/>
      <c r="AL139" s="30"/>
      <c r="AM139" s="30"/>
      <c r="AN139" s="30"/>
      <c r="AO139" s="8"/>
      <c r="AP139" s="8">
        <f>SelectedInputs!AP418</f>
        <v>0</v>
      </c>
      <c r="AQ139" s="9">
        <f>SelectedInputs!AQ418</f>
        <v>0</v>
      </c>
      <c r="AR139" s="30"/>
      <c r="AS139" s="30"/>
      <c r="AT139" s="30"/>
      <c r="AU139" s="30"/>
      <c r="AV139" s="30"/>
      <c r="AW139" s="184"/>
      <c r="AX139" s="184"/>
      <c r="AY139" s="184"/>
      <c r="AZ139" s="184"/>
      <c r="BA139" s="184"/>
      <c r="BB139" s="82"/>
    </row>
    <row r="140" spans="1:54" ht="16.8">
      <c r="A140" s="82"/>
      <c r="B140" s="82"/>
      <c r="C140" s="82"/>
      <c r="D140" s="82"/>
      <c r="E140" s="346" t="s">
        <v>526</v>
      </c>
      <c r="F140" s="82"/>
      <c r="G140" s="82" t="s">
        <v>304</v>
      </c>
      <c r="H140" s="82" t="s">
        <v>527</v>
      </c>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30"/>
      <c r="AK140" s="30"/>
      <c r="AL140" s="30"/>
      <c r="AM140" s="30"/>
      <c r="AN140" s="30"/>
      <c r="AO140" s="8"/>
      <c r="AP140" s="8">
        <f>SelectedInputs!AP419</f>
        <v>0</v>
      </c>
      <c r="AQ140" s="9">
        <f>SelectedInputs!AQ419</f>
        <v>0</v>
      </c>
      <c r="AR140" s="30"/>
      <c r="AS140" s="30"/>
      <c r="AT140" s="30"/>
      <c r="AU140" s="30"/>
      <c r="AV140" s="30"/>
      <c r="AW140" s="184"/>
      <c r="AX140" s="184"/>
      <c r="AY140" s="184"/>
      <c r="AZ140" s="184"/>
      <c r="BA140" s="184"/>
      <c r="BB140" s="82"/>
    </row>
    <row r="141" spans="1:54" ht="16.8">
      <c r="A141" s="82"/>
      <c r="B141" s="82"/>
      <c r="C141" s="82"/>
      <c r="D141" s="82"/>
      <c r="E141" s="293" t="s">
        <v>789</v>
      </c>
      <c r="F141" s="82"/>
      <c r="G141" s="82" t="s">
        <v>304</v>
      </c>
      <c r="H141" s="82" t="s">
        <v>790</v>
      </c>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30"/>
      <c r="AK141" s="30"/>
      <c r="AL141" s="30"/>
      <c r="AM141" s="30"/>
      <c r="AN141" s="30"/>
      <c r="AO141" s="8"/>
      <c r="AP141" s="8"/>
      <c r="AQ141" s="9"/>
      <c r="AR141" s="30">
        <f>IFERROR(((AP140-AP138-AP139)/AP$13) * AP$16 * AQ$16 * AR$13,0)</f>
        <v>0</v>
      </c>
      <c r="AS141" s="30">
        <f>IFERROR(((AQ140-AQ138-AQ139)/AQ$13) * AQ$16 * AR$16 * AS$13,0)</f>
        <v>0</v>
      </c>
      <c r="AT141" s="30"/>
      <c r="AU141" s="30"/>
      <c r="AV141" s="30"/>
      <c r="AW141" s="184"/>
      <c r="AX141" s="184"/>
      <c r="AY141" s="184"/>
      <c r="AZ141" s="184"/>
      <c r="BA141" s="184"/>
      <c r="BB141" s="82"/>
    </row>
    <row r="142" spans="1:54" ht="16.8">
      <c r="A142" s="82"/>
      <c r="B142" s="82"/>
      <c r="C142" s="82"/>
      <c r="D142" s="82"/>
      <c r="E142" s="346"/>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30"/>
      <c r="AK142" s="30"/>
      <c r="AL142" s="30"/>
      <c r="AM142" s="30"/>
      <c r="AN142" s="30"/>
      <c r="AO142" s="8"/>
      <c r="AP142" s="8"/>
      <c r="AQ142" s="9"/>
      <c r="AR142" s="7"/>
      <c r="AS142" s="7"/>
      <c r="AT142" s="30"/>
      <c r="AU142" s="30"/>
      <c r="AV142" s="30"/>
      <c r="AW142" s="184"/>
      <c r="AX142" s="184"/>
      <c r="AY142" s="184"/>
      <c r="AZ142" s="184"/>
      <c r="BA142" s="184"/>
      <c r="BB142" s="82"/>
    </row>
    <row r="143" spans="1:54" ht="16.8">
      <c r="A143" s="82"/>
      <c r="B143" s="82"/>
      <c r="C143" s="28" t="s">
        <v>791</v>
      </c>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9"/>
      <c r="AR143" s="28"/>
      <c r="AS143" s="28"/>
      <c r="AT143" s="28"/>
      <c r="AU143" s="28"/>
      <c r="AV143" s="28"/>
      <c r="AW143" s="184"/>
      <c r="AX143" s="184"/>
      <c r="AY143" s="184"/>
      <c r="AZ143" s="184"/>
      <c r="BA143" s="184"/>
      <c r="BB143" s="82"/>
    </row>
    <row r="144" spans="1:54" ht="16.8">
      <c r="A144" s="82"/>
      <c r="B144" s="82"/>
      <c r="C144" s="82"/>
      <c r="D144" s="82"/>
      <c r="E144" s="7"/>
      <c r="F144" s="82"/>
      <c r="G144" s="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30"/>
      <c r="AK144" s="30"/>
      <c r="AL144" s="30"/>
      <c r="AM144" s="30"/>
      <c r="AN144" s="30"/>
      <c r="AO144" s="8"/>
      <c r="AP144" s="8"/>
      <c r="AQ144" s="9"/>
      <c r="AR144" s="30"/>
      <c r="AS144" s="30"/>
      <c r="AT144" s="30"/>
      <c r="AU144" s="30"/>
      <c r="AV144" s="30"/>
      <c r="AW144" s="184"/>
      <c r="AX144" s="184"/>
      <c r="AY144" s="184"/>
      <c r="AZ144" s="184"/>
      <c r="BA144" s="184"/>
      <c r="BB144" s="82"/>
    </row>
    <row r="145" spans="1:54" ht="16.8">
      <c r="A145" s="82"/>
      <c r="B145" s="82"/>
      <c r="C145" s="82"/>
      <c r="D145" s="82"/>
      <c r="E145" s="259" t="s">
        <v>397</v>
      </c>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30"/>
      <c r="AK145" s="30"/>
      <c r="AL145" s="30"/>
      <c r="AM145" s="30"/>
      <c r="AN145" s="30"/>
      <c r="AO145" s="8"/>
      <c r="AP145" s="8"/>
      <c r="AQ145" s="9"/>
      <c r="AR145" s="30"/>
      <c r="AS145" s="30"/>
      <c r="AT145" s="30"/>
      <c r="AU145" s="30"/>
      <c r="AV145" s="30"/>
      <c r="AW145" s="184"/>
      <c r="AX145" s="184"/>
      <c r="AY145" s="184"/>
      <c r="AZ145" s="184"/>
      <c r="BA145" s="184"/>
      <c r="BB145" s="82"/>
    </row>
    <row r="146" spans="1:54" ht="16.8">
      <c r="A146" s="82"/>
      <c r="B146" s="82"/>
      <c r="C146" s="82"/>
      <c r="D146" s="82"/>
      <c r="E146" s="346" t="s">
        <v>792</v>
      </c>
      <c r="F146" s="82"/>
      <c r="G146" s="2" t="s">
        <v>304</v>
      </c>
      <c r="H146" s="82" t="s">
        <v>793</v>
      </c>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30"/>
      <c r="AK146" s="30"/>
      <c r="AL146" s="30"/>
      <c r="AM146" s="30"/>
      <c r="AN146" s="30"/>
      <c r="AO146" s="8"/>
      <c r="AP146" s="8"/>
      <c r="AQ146" s="9"/>
      <c r="AR146" s="30">
        <f>AR26</f>
        <v>0.63800978693904753</v>
      </c>
      <c r="AS146" s="30">
        <f>AS26</f>
        <v>0.68357541066743799</v>
      </c>
      <c r="AT146" s="30">
        <f>AT26</f>
        <v>0.72402901793353736</v>
      </c>
      <c r="AU146" s="30">
        <f>AU26</f>
        <v>0.76566863582249278</v>
      </c>
      <c r="AV146" s="30">
        <f>AV26</f>
        <v>0.81182053470169058</v>
      </c>
      <c r="AW146" s="184"/>
      <c r="AX146" s="184"/>
      <c r="AY146" s="184"/>
      <c r="AZ146" s="184"/>
      <c r="BA146" s="184"/>
      <c r="BB146" s="82"/>
    </row>
    <row r="147" spans="1:54" ht="16.8">
      <c r="A147" s="82"/>
      <c r="B147" s="82"/>
      <c r="C147" s="82"/>
      <c r="D147" s="82"/>
      <c r="E147" s="346" t="s">
        <v>794</v>
      </c>
      <c r="F147" s="82"/>
      <c r="G147" s="2" t="s">
        <v>304</v>
      </c>
      <c r="H147" s="82" t="s">
        <v>712</v>
      </c>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30"/>
      <c r="AK147" s="30"/>
      <c r="AL147" s="30"/>
      <c r="AM147" s="30"/>
      <c r="AN147" s="30"/>
      <c r="AO147" s="8"/>
      <c r="AP147" s="8"/>
      <c r="AQ147" s="9"/>
      <c r="AR147" s="30">
        <f>AR33</f>
        <v>8.0787192551159404</v>
      </c>
      <c r="AS147" s="30">
        <f>AS33</f>
        <v>24.648703529951739</v>
      </c>
      <c r="AT147" s="30"/>
      <c r="AU147" s="30"/>
      <c r="AV147" s="30"/>
      <c r="AW147" s="184"/>
      <c r="AX147" s="184"/>
      <c r="AY147" s="184"/>
      <c r="AZ147" s="184"/>
      <c r="BA147" s="184"/>
      <c r="BB147" s="82"/>
    </row>
    <row r="148" spans="1:54" ht="16.8">
      <c r="A148" s="82"/>
      <c r="B148" s="82"/>
      <c r="C148" s="82"/>
      <c r="D148" s="82"/>
      <c r="E148" s="346" t="s">
        <v>717</v>
      </c>
      <c r="F148" s="82"/>
      <c r="G148" s="2" t="s">
        <v>304</v>
      </c>
      <c r="H148" s="82" t="s">
        <v>720</v>
      </c>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30"/>
      <c r="AK148" s="30"/>
      <c r="AL148" s="30"/>
      <c r="AM148" s="30"/>
      <c r="AN148" s="30"/>
      <c r="AO148" s="8"/>
      <c r="AP148" s="8"/>
      <c r="AQ148" s="9"/>
      <c r="AR148" s="30">
        <f>AR43</f>
        <v>-18.203097282960375</v>
      </c>
      <c r="AS148" s="30"/>
      <c r="AT148" s="30"/>
      <c r="AU148" s="30"/>
      <c r="AV148" s="30"/>
      <c r="AW148" s="184"/>
      <c r="AX148" s="184"/>
      <c r="AY148" s="184"/>
      <c r="AZ148" s="184"/>
      <c r="BA148" s="184"/>
      <c r="BB148" s="82"/>
    </row>
    <row r="149" spans="1:54" ht="16.8">
      <c r="A149" s="82"/>
      <c r="B149" s="82"/>
      <c r="C149" s="82"/>
      <c r="D149" s="82"/>
      <c r="E149" s="346" t="s">
        <v>435</v>
      </c>
      <c r="F149" s="82"/>
      <c r="G149" s="2" t="s">
        <v>304</v>
      </c>
      <c r="H149" s="82" t="s">
        <v>730</v>
      </c>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30"/>
      <c r="AK149" s="30"/>
      <c r="AL149" s="30"/>
      <c r="AM149" s="30"/>
      <c r="AN149" s="30"/>
      <c r="AO149" s="8"/>
      <c r="AP149" s="8"/>
      <c r="AQ149" s="9"/>
      <c r="AR149" s="30">
        <f>AR55</f>
        <v>0</v>
      </c>
      <c r="AS149" s="30">
        <f>AS55</f>
        <v>0</v>
      </c>
      <c r="AT149" s="30"/>
      <c r="AU149" s="30"/>
      <c r="AV149" s="30"/>
      <c r="AW149" s="184"/>
      <c r="AX149" s="184"/>
      <c r="AY149" s="184"/>
      <c r="AZ149" s="184"/>
      <c r="BA149" s="184"/>
      <c r="BB149" s="82"/>
    </row>
    <row r="150" spans="1:54" ht="16.8">
      <c r="A150" s="82"/>
      <c r="B150" s="82"/>
      <c r="C150" s="82"/>
      <c r="D150" s="82"/>
      <c r="E150" s="259" t="s">
        <v>795</v>
      </c>
      <c r="F150" s="82"/>
      <c r="G150" s="82"/>
      <c r="H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30"/>
      <c r="AK150" s="30"/>
      <c r="AL150" s="30"/>
      <c r="AM150" s="30"/>
      <c r="AN150" s="30"/>
      <c r="AO150" s="8"/>
      <c r="AP150" s="8"/>
      <c r="AQ150" s="9"/>
      <c r="AR150" s="30"/>
      <c r="AS150" s="30"/>
      <c r="AT150" s="30"/>
      <c r="AU150" s="30"/>
      <c r="AV150" s="30"/>
      <c r="AW150" s="184"/>
      <c r="AX150" s="184"/>
      <c r="AY150" s="184"/>
      <c r="AZ150" s="184"/>
      <c r="BA150" s="184"/>
      <c r="BB150" s="82"/>
    </row>
    <row r="151" spans="1:54" ht="16.8">
      <c r="A151" s="82"/>
      <c r="B151" s="82"/>
      <c r="C151" s="82"/>
      <c r="D151" s="82"/>
      <c r="E151" s="346" t="s">
        <v>796</v>
      </c>
      <c r="G151" s="2" t="s">
        <v>304</v>
      </c>
      <c r="H151" s="82" t="s">
        <v>797</v>
      </c>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30"/>
      <c r="AK151" s="30"/>
      <c r="AL151" s="30"/>
      <c r="AM151" s="30"/>
      <c r="AN151" s="30"/>
      <c r="AO151" s="8"/>
      <c r="AP151" s="8"/>
      <c r="AQ151" s="9"/>
      <c r="AR151" s="30">
        <f>AR62</f>
        <v>2.6028247567413003</v>
      </c>
      <c r="AS151" s="30">
        <f>AS62</f>
        <v>3.3707038997309358</v>
      </c>
      <c r="AT151" s="30"/>
      <c r="AU151" s="30"/>
      <c r="AV151" s="30"/>
      <c r="AW151" s="184"/>
      <c r="AX151" s="184"/>
      <c r="AY151" s="184"/>
      <c r="AZ151" s="184"/>
      <c r="BA151" s="184"/>
      <c r="BB151" s="82"/>
    </row>
    <row r="152" spans="1:54" ht="16.8">
      <c r="A152" s="82"/>
      <c r="B152" s="82"/>
      <c r="C152" s="82"/>
      <c r="D152" s="82"/>
      <c r="E152" s="346" t="s">
        <v>798</v>
      </c>
      <c r="G152" s="2" t="s">
        <v>304</v>
      </c>
      <c r="H152" s="82" t="s">
        <v>799</v>
      </c>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30"/>
      <c r="AK152" s="30"/>
      <c r="AL152" s="30"/>
      <c r="AM152" s="30"/>
      <c r="AN152" s="30"/>
      <c r="AO152" s="8"/>
      <c r="AP152" s="8"/>
      <c r="AQ152" s="9"/>
      <c r="AR152" s="30">
        <f>AR68</f>
        <v>7.741062415882892</v>
      </c>
      <c r="AS152" s="30">
        <f>AS68</f>
        <v>5.7630139699528442</v>
      </c>
      <c r="AT152" s="30"/>
      <c r="AU152" s="30"/>
      <c r="AV152" s="30"/>
      <c r="AW152" s="184"/>
      <c r="AX152" s="184"/>
      <c r="AY152" s="184"/>
      <c r="AZ152" s="184"/>
      <c r="BA152" s="184"/>
      <c r="BB152" s="82"/>
    </row>
    <row r="153" spans="1:54" ht="16.8">
      <c r="A153" s="82"/>
      <c r="B153" s="82"/>
      <c r="C153" s="82"/>
      <c r="D153" s="82"/>
      <c r="E153" s="346" t="s">
        <v>800</v>
      </c>
      <c r="G153" s="2" t="s">
        <v>304</v>
      </c>
      <c r="H153" s="82" t="s">
        <v>801</v>
      </c>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30"/>
      <c r="AK153" s="30"/>
      <c r="AL153" s="30"/>
      <c r="AM153" s="30"/>
      <c r="AN153" s="30"/>
      <c r="AO153" s="8"/>
      <c r="AP153" s="8"/>
      <c r="AQ153" s="9"/>
      <c r="AR153" s="30">
        <f>AR72</f>
        <v>0</v>
      </c>
      <c r="AS153" s="30">
        <f>AS72</f>
        <v>0</v>
      </c>
      <c r="AT153" s="30">
        <f>AT72</f>
        <v>0</v>
      </c>
      <c r="AU153" s="30"/>
      <c r="AV153" s="30"/>
      <c r="AW153" s="184"/>
      <c r="AX153" s="184"/>
      <c r="AY153" s="184"/>
      <c r="AZ153" s="184"/>
      <c r="BA153" s="184"/>
      <c r="BB153" s="82"/>
    </row>
    <row r="154" spans="1:54" ht="16.8">
      <c r="A154" s="82"/>
      <c r="B154" s="82"/>
      <c r="C154" s="82"/>
      <c r="D154" s="82"/>
      <c r="E154" s="346" t="s">
        <v>749</v>
      </c>
      <c r="G154" s="2" t="s">
        <v>304</v>
      </c>
      <c r="H154" s="82" t="s">
        <v>802</v>
      </c>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30"/>
      <c r="AK154" s="30"/>
      <c r="AL154" s="30"/>
      <c r="AM154" s="30"/>
      <c r="AN154" s="30"/>
      <c r="AO154" s="8"/>
      <c r="AP154" s="8"/>
      <c r="AQ154" s="9"/>
      <c r="AR154" s="30">
        <f>AR79</f>
        <v>0.79048282136978654</v>
      </c>
      <c r="AS154" s="30">
        <f>AS79</f>
        <v>0.70589069352396028</v>
      </c>
      <c r="AT154" s="30"/>
      <c r="AU154" s="30"/>
      <c r="AV154" s="30"/>
      <c r="AW154" s="184"/>
      <c r="AX154" s="184"/>
      <c r="AY154" s="184"/>
      <c r="AZ154" s="184"/>
      <c r="BA154" s="184"/>
      <c r="BB154" s="82"/>
    </row>
    <row r="155" spans="1:54" ht="16.8">
      <c r="A155" s="82"/>
      <c r="B155" s="82"/>
      <c r="C155" s="82"/>
      <c r="D155" s="82"/>
      <c r="E155" s="259" t="s">
        <v>803</v>
      </c>
      <c r="F155" s="82"/>
      <c r="G155" s="82"/>
      <c r="H155" s="1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30"/>
      <c r="AK155" s="30"/>
      <c r="AL155" s="30"/>
      <c r="AM155" s="30"/>
      <c r="AN155" s="30"/>
      <c r="AO155" s="8"/>
      <c r="AP155" s="8"/>
      <c r="AQ155" s="9"/>
      <c r="AR155" s="30"/>
      <c r="AS155" s="30"/>
      <c r="AT155" s="30"/>
      <c r="AU155" s="30"/>
      <c r="AV155" s="30"/>
      <c r="AW155" s="184"/>
      <c r="AX155" s="184"/>
      <c r="AY155" s="184"/>
      <c r="AZ155" s="184"/>
      <c r="BA155" s="184"/>
      <c r="BB155" s="82"/>
    </row>
    <row r="156" spans="1:54" ht="16.8">
      <c r="A156" s="82"/>
      <c r="B156" s="82"/>
      <c r="C156" s="82"/>
      <c r="D156" s="82"/>
      <c r="E156" s="346" t="s">
        <v>468</v>
      </c>
      <c r="F156" s="82"/>
      <c r="G156" s="2" t="s">
        <v>304</v>
      </c>
      <c r="H156" s="82" t="s">
        <v>756</v>
      </c>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30"/>
      <c r="AK156" s="30"/>
      <c r="AL156" s="30"/>
      <c r="AM156" s="30"/>
      <c r="AN156" s="30"/>
      <c r="AO156" s="8"/>
      <c r="AP156" s="8"/>
      <c r="AQ156" s="9"/>
      <c r="AR156" s="30">
        <f>AR85</f>
        <v>0.64182608575252176</v>
      </c>
      <c r="AS156" s="30">
        <f>AS85</f>
        <v>0.54646775263499658</v>
      </c>
      <c r="AT156" s="30"/>
      <c r="AU156" s="30"/>
      <c r="AV156" s="30"/>
      <c r="AW156" s="184"/>
      <c r="AX156" s="184"/>
      <c r="AY156" s="184"/>
      <c r="AZ156" s="184"/>
      <c r="BA156" s="184"/>
      <c r="BB156" s="82"/>
    </row>
    <row r="157" spans="1:54" ht="16.8">
      <c r="A157" s="82"/>
      <c r="B157" s="82"/>
      <c r="C157" s="82"/>
      <c r="D157" s="82"/>
      <c r="E157" s="346" t="s">
        <v>473</v>
      </c>
      <c r="F157" s="82"/>
      <c r="G157" s="2" t="s">
        <v>304</v>
      </c>
      <c r="H157" s="82" t="s">
        <v>759</v>
      </c>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30"/>
      <c r="AK157" s="30"/>
      <c r="AL157" s="30"/>
      <c r="AM157" s="30"/>
      <c r="AN157" s="30"/>
      <c r="AO157" s="8"/>
      <c r="AP157" s="8"/>
      <c r="AQ157" s="9"/>
      <c r="AR157" s="30">
        <f>AR90</f>
        <v>-13.010126797849614</v>
      </c>
      <c r="AS157" s="30">
        <f>AS90</f>
        <v>-15.728563497253051</v>
      </c>
      <c r="AT157" s="30"/>
      <c r="AU157" s="30"/>
      <c r="AV157" s="30"/>
      <c r="AW157" s="184"/>
      <c r="AX157" s="184"/>
      <c r="AY157" s="184"/>
      <c r="AZ157" s="184"/>
      <c r="BA157" s="184"/>
      <c r="BB157" s="82"/>
    </row>
    <row r="158" spans="1:54" ht="16.8">
      <c r="A158" s="82"/>
      <c r="B158" s="82"/>
      <c r="C158" s="82"/>
      <c r="D158" s="82"/>
      <c r="E158" s="346" t="s">
        <v>478</v>
      </c>
      <c r="F158" s="82"/>
      <c r="G158" s="2" t="s">
        <v>304</v>
      </c>
      <c r="H158" s="82" t="s">
        <v>762</v>
      </c>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30"/>
      <c r="AK158" s="30"/>
      <c r="AL158" s="30"/>
      <c r="AM158" s="30"/>
      <c r="AN158" s="30"/>
      <c r="AO158" s="8"/>
      <c r="AP158" s="8"/>
      <c r="AQ158" s="9"/>
      <c r="AR158" s="30">
        <f>AR95</f>
        <v>-7.7391625148244616</v>
      </c>
      <c r="AS158" s="30">
        <f>AS95</f>
        <v>-5.9900568639100378</v>
      </c>
      <c r="AT158" s="30"/>
      <c r="AU158" s="30"/>
      <c r="AV158" s="30"/>
      <c r="AW158" s="184"/>
      <c r="AX158" s="184"/>
      <c r="AY158" s="184"/>
      <c r="AZ158" s="184"/>
      <c r="BA158" s="184"/>
      <c r="BB158" s="82"/>
    </row>
    <row r="159" spans="1:54" ht="16.8">
      <c r="A159" s="82"/>
      <c r="B159" s="82"/>
      <c r="C159" s="82"/>
      <c r="D159" s="82"/>
      <c r="E159" s="346" t="s">
        <v>483</v>
      </c>
      <c r="F159" s="82"/>
      <c r="G159" s="2" t="s">
        <v>304</v>
      </c>
      <c r="H159" s="82" t="s">
        <v>765</v>
      </c>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30"/>
      <c r="AK159" s="30"/>
      <c r="AL159" s="30"/>
      <c r="AM159" s="30"/>
      <c r="AN159" s="30"/>
      <c r="AO159" s="8"/>
      <c r="AP159" s="8"/>
      <c r="AQ159" s="9"/>
      <c r="AR159" s="30">
        <f>AR100</f>
        <v>1.5817883325138102</v>
      </c>
      <c r="AS159" s="30">
        <f>AS100</f>
        <v>1.6311772468549377</v>
      </c>
      <c r="AT159" s="30"/>
      <c r="AU159" s="30"/>
      <c r="AV159" s="30"/>
      <c r="AW159" s="184"/>
      <c r="AX159" s="184"/>
      <c r="AY159" s="184"/>
      <c r="AZ159" s="184"/>
      <c r="BA159" s="184"/>
      <c r="BB159" s="82"/>
    </row>
    <row r="160" spans="1:54" ht="16.8">
      <c r="A160" s="82"/>
      <c r="B160" s="82"/>
      <c r="C160" s="82"/>
      <c r="D160" s="82"/>
      <c r="E160" s="346" t="s">
        <v>488</v>
      </c>
      <c r="F160" s="82"/>
      <c r="G160" s="2" t="s">
        <v>304</v>
      </c>
      <c r="H160" s="82" t="s">
        <v>768</v>
      </c>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30"/>
      <c r="AK160" s="30"/>
      <c r="AL160" s="30"/>
      <c r="AM160" s="30"/>
      <c r="AN160" s="30"/>
      <c r="AO160" s="8"/>
      <c r="AP160" s="8"/>
      <c r="AQ160" s="9"/>
      <c r="AR160" s="30">
        <f>AR105</f>
        <v>0.22046992984412841</v>
      </c>
      <c r="AS160" s="30">
        <f>AS105</f>
        <v>0.18734172058085349</v>
      </c>
      <c r="AT160" s="30"/>
      <c r="AU160" s="30"/>
      <c r="AV160" s="30"/>
      <c r="AW160" s="184"/>
      <c r="AX160" s="184"/>
      <c r="AY160" s="184"/>
      <c r="AZ160" s="184"/>
      <c r="BA160" s="184"/>
      <c r="BB160" s="82"/>
    </row>
    <row r="161" spans="1:54" ht="16.8">
      <c r="A161" s="82"/>
      <c r="B161" s="82"/>
      <c r="C161" s="82"/>
      <c r="D161" s="82"/>
      <c r="E161" s="346" t="s">
        <v>804</v>
      </c>
      <c r="F161" s="82"/>
      <c r="G161" s="2" t="s">
        <v>304</v>
      </c>
      <c r="H161" s="82" t="s">
        <v>771</v>
      </c>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30"/>
      <c r="AK161" s="30"/>
      <c r="AL161" s="30"/>
      <c r="AM161" s="30"/>
      <c r="AN161" s="30"/>
      <c r="AO161" s="8"/>
      <c r="AP161" s="8"/>
      <c r="AQ161" s="9"/>
      <c r="AR161" s="30">
        <f>AR110</f>
        <v>2.8745788291667497E-2</v>
      </c>
      <c r="AS161" s="30">
        <f>AS110</f>
        <v>2.6085556030245424E-2</v>
      </c>
      <c r="AT161" s="30"/>
      <c r="AU161" s="30"/>
      <c r="AV161" s="30"/>
      <c r="AW161" s="184"/>
      <c r="AX161" s="184"/>
      <c r="AY161" s="184"/>
      <c r="AZ161" s="184"/>
      <c r="BA161" s="184"/>
      <c r="BB161" s="82"/>
    </row>
    <row r="162" spans="1:54" ht="16.8">
      <c r="A162" s="82"/>
      <c r="B162" s="82"/>
      <c r="C162" s="82"/>
      <c r="D162" s="82"/>
      <c r="E162" s="346" t="s">
        <v>805</v>
      </c>
      <c r="F162" s="82"/>
      <c r="G162" s="2" t="s">
        <v>304</v>
      </c>
      <c r="H162" s="82" t="s">
        <v>774</v>
      </c>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30"/>
      <c r="AK162" s="30"/>
      <c r="AL162" s="30"/>
      <c r="AM162" s="30"/>
      <c r="AN162" s="30"/>
      <c r="AO162" s="8"/>
      <c r="AP162" s="8"/>
      <c r="AQ162" s="9"/>
      <c r="AR162" s="30">
        <f>AR115</f>
        <v>0</v>
      </c>
      <c r="AS162" s="30">
        <f>AS115</f>
        <v>0</v>
      </c>
      <c r="AT162" s="30"/>
      <c r="AU162" s="30"/>
      <c r="AV162" s="30"/>
      <c r="AW162" s="184"/>
      <c r="AX162" s="184"/>
      <c r="AY162" s="184"/>
      <c r="AZ162" s="184"/>
      <c r="BA162" s="184"/>
      <c r="BB162" s="82"/>
    </row>
    <row r="163" spans="1:54" ht="16.8">
      <c r="A163" s="82"/>
      <c r="B163" s="82"/>
      <c r="C163" s="82"/>
      <c r="D163" s="82"/>
      <c r="E163" s="346" t="s">
        <v>503</v>
      </c>
      <c r="F163" s="82"/>
      <c r="G163" s="2" t="s">
        <v>304</v>
      </c>
      <c r="H163" s="82" t="s">
        <v>777</v>
      </c>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30"/>
      <c r="AK163" s="30"/>
      <c r="AL163" s="30"/>
      <c r="AM163" s="30"/>
      <c r="AN163" s="30"/>
      <c r="AO163" s="8"/>
      <c r="AP163" s="8"/>
      <c r="AQ163" s="9"/>
      <c r="AR163" s="30">
        <f>AR120</f>
        <v>0</v>
      </c>
      <c r="AS163" s="30">
        <f>AS120</f>
        <v>0</v>
      </c>
      <c r="AT163" s="30"/>
      <c r="AU163" s="30"/>
      <c r="AV163" s="30"/>
      <c r="AW163" s="184"/>
      <c r="AX163" s="184"/>
      <c r="AY163" s="184"/>
      <c r="AZ163" s="184"/>
      <c r="BA163" s="184"/>
      <c r="BB163" s="82"/>
    </row>
    <row r="164" spans="1:54" ht="16.8">
      <c r="A164" s="82"/>
      <c r="B164" s="82"/>
      <c r="C164" s="82"/>
      <c r="D164" s="82"/>
      <c r="E164" s="346" t="s">
        <v>508</v>
      </c>
      <c r="F164" s="82"/>
      <c r="G164" s="2" t="s">
        <v>304</v>
      </c>
      <c r="H164" s="82" t="s">
        <v>780</v>
      </c>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30"/>
      <c r="AK164" s="30"/>
      <c r="AL164" s="30"/>
      <c r="AM164" s="30"/>
      <c r="AN164" s="30"/>
      <c r="AO164" s="8"/>
      <c r="AP164" s="8"/>
      <c r="AQ164" s="9"/>
      <c r="AR164" s="30">
        <f>AR125</f>
        <v>0</v>
      </c>
      <c r="AS164" s="30">
        <f>AS125</f>
        <v>0</v>
      </c>
      <c r="AT164" s="30"/>
      <c r="AU164" s="30"/>
      <c r="AV164" s="30"/>
      <c r="AW164" s="184"/>
      <c r="AX164" s="184"/>
      <c r="AY164" s="184"/>
      <c r="AZ164" s="184"/>
      <c r="BA164" s="184"/>
      <c r="BB164" s="82"/>
    </row>
    <row r="165" spans="1:54" ht="16.8">
      <c r="A165" s="82"/>
      <c r="B165" s="82"/>
      <c r="C165" s="82"/>
      <c r="D165" s="82"/>
      <c r="E165" s="346" t="s">
        <v>806</v>
      </c>
      <c r="F165" s="82"/>
      <c r="G165" s="2" t="s">
        <v>304</v>
      </c>
      <c r="H165" s="82" t="s">
        <v>784</v>
      </c>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30"/>
      <c r="AK165" s="30"/>
      <c r="AL165" s="30"/>
      <c r="AM165" s="30"/>
      <c r="AN165" s="30"/>
      <c r="AO165" s="8"/>
      <c r="AP165" s="8"/>
      <c r="AQ165" s="9"/>
      <c r="AR165" s="30">
        <f>AR130</f>
        <v>0.54860823636999345</v>
      </c>
      <c r="AS165" s="30">
        <f>AS130</f>
        <v>0.96492909174423824</v>
      </c>
      <c r="AT165" s="30"/>
      <c r="AU165" s="30"/>
      <c r="AV165" s="30"/>
      <c r="AW165" s="184"/>
      <c r="AX165" s="184"/>
      <c r="AY165" s="184"/>
      <c r="AZ165" s="184"/>
      <c r="BA165" s="184"/>
      <c r="BB165" s="82"/>
    </row>
    <row r="166" spans="1:54" ht="16.8">
      <c r="A166" s="82"/>
      <c r="B166" s="82"/>
      <c r="C166" s="82"/>
      <c r="D166" s="82"/>
      <c r="E166" s="346" t="s">
        <v>807</v>
      </c>
      <c r="F166" s="82"/>
      <c r="G166" s="2" t="s">
        <v>304</v>
      </c>
      <c r="H166" s="82" t="s">
        <v>788</v>
      </c>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30"/>
      <c r="AK166" s="30"/>
      <c r="AL166" s="30"/>
      <c r="AM166" s="30"/>
      <c r="AN166" s="30"/>
      <c r="AO166" s="8"/>
      <c r="AP166" s="8"/>
      <c r="AQ166" s="9"/>
      <c r="AR166" s="30">
        <f>AR135</f>
        <v>0.89363963133032487</v>
      </c>
      <c r="AS166" s="30">
        <f>AS135</f>
        <v>2.3070200542744819</v>
      </c>
      <c r="AT166" s="30">
        <f>AT135</f>
        <v>-1.6644898257180067E-2</v>
      </c>
      <c r="AU166" s="30"/>
      <c r="AV166" s="30"/>
      <c r="AW166" s="184"/>
      <c r="AX166" s="184"/>
      <c r="AY166" s="184"/>
      <c r="AZ166" s="184"/>
      <c r="BA166" s="184"/>
      <c r="BB166" s="82"/>
    </row>
    <row r="167" spans="1:54" ht="16.8">
      <c r="A167" s="82"/>
      <c r="B167" s="82"/>
      <c r="C167" s="82"/>
      <c r="D167" s="82"/>
      <c r="E167" s="346" t="s">
        <v>808</v>
      </c>
      <c r="F167" s="82"/>
      <c r="G167" s="2" t="s">
        <v>304</v>
      </c>
      <c r="H167" s="82" t="s">
        <v>790</v>
      </c>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30"/>
      <c r="AK167" s="30"/>
      <c r="AL167" s="30"/>
      <c r="AM167" s="30"/>
      <c r="AN167" s="30"/>
      <c r="AO167" s="8"/>
      <c r="AP167" s="8"/>
      <c r="AQ167" s="9"/>
      <c r="AR167" s="30">
        <f>AR141</f>
        <v>0</v>
      </c>
      <c r="AS167" s="30">
        <f>AS141</f>
        <v>0</v>
      </c>
      <c r="AT167" s="30"/>
      <c r="AU167" s="30"/>
      <c r="AV167" s="30"/>
      <c r="AW167" s="184"/>
      <c r="AX167" s="184"/>
      <c r="AY167" s="184"/>
      <c r="AZ167" s="184"/>
      <c r="BA167" s="184"/>
      <c r="BB167" s="82"/>
    </row>
    <row r="168" spans="1:54" ht="16.8">
      <c r="A168" s="82"/>
      <c r="B168" s="82"/>
      <c r="C168" s="82"/>
      <c r="D168" s="82"/>
      <c r="E168" s="82"/>
      <c r="F168" s="82"/>
      <c r="G168" s="82"/>
      <c r="H168" s="82"/>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145"/>
      <c r="AS168" s="184"/>
      <c r="AT168" s="184"/>
      <c r="AU168" s="184"/>
      <c r="AV168" s="184"/>
      <c r="AW168" s="184"/>
      <c r="AX168" s="184"/>
      <c r="AY168" s="184"/>
      <c r="AZ168" s="184"/>
      <c r="BA168" s="184"/>
      <c r="BB168" s="82"/>
    </row>
    <row r="169" spans="1:54" ht="16.8">
      <c r="B169" s="37" t="s">
        <v>79</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8"/>
      <c r="AR169" s="37"/>
      <c r="AS169" s="37"/>
      <c r="AT169" s="37"/>
      <c r="AU169" s="37"/>
      <c r="AV169" s="37"/>
    </row>
    <row r="170" spans="1:54" ht="12.75" customHeight="1"/>
    <row r="171" spans="1:54" ht="12.75" customHeight="1"/>
  </sheetData>
  <conditionalFormatting sqref="K168:BA168">
    <cfRule type="cellIs" dxfId="142" priority="4" operator="equal">
      <formula>FALSE()</formula>
    </cfRule>
  </conditionalFormatting>
  <conditionalFormatting sqref="AM3">
    <cfRule type="expression" dxfId="141" priority="12">
      <formula>$AM$3="OK"</formula>
    </cfRule>
  </conditionalFormatting>
  <conditionalFormatting sqref="AW6:BA6">
    <cfRule type="cellIs" dxfId="140" priority="2" operator="equal">
      <formula>FALSE()</formula>
    </cfRule>
  </conditionalFormatting>
  <conditionalFormatting sqref="AW8:BA167">
    <cfRule type="cellIs" dxfId="139" priority="1"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38657" r:id="rId4" name="Drop Down 1">
              <controlPr defaultSize="0" autoLine="0" autoPict="0" altText="Select appropriate network">
                <anchor>
                  <from>
                    <xdr:col>4</xdr:col>
                    <xdr:colOff>4084320</xdr:colOff>
                    <xdr:row>0</xdr:row>
                    <xdr:rowOff>68580</xdr:rowOff>
                  </from>
                  <to>
                    <xdr:col>4</xdr:col>
                    <xdr:colOff>5021580</xdr:colOff>
                    <xdr:row>0</xdr:row>
                    <xdr:rowOff>198120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CCC0DA"/>
    <outlinePr summaryBelow="0" summaryRight="0"/>
    <pageSetUpPr autoPageBreaks="0"/>
  </sheetPr>
  <dimension ref="A1:CU87"/>
  <sheetViews>
    <sheetView zoomScale="85" zoomScaleNormal="85" workbookViewId="0">
      <pane xSplit="10" ySplit="4" topLeftCell="AJ5" activePane="bottomRight" state="frozen"/>
      <selection pane="topRight" activeCell="K1" sqref="K1"/>
      <selection pane="bottomLeft" activeCell="A5" sqref="A5"/>
      <selection pane="bottomRight" activeCell="AJ5" sqref="AJ5"/>
    </sheetView>
  </sheetViews>
  <sheetFormatPr defaultColWidth="0" defaultRowHeight="12.6" zeroHeight="1" outlineLevelCol="1"/>
  <cols>
    <col min="1" max="4" width="1.453125" customWidth="1"/>
    <col min="5" max="5" width="50.45312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48" width="9.6328125" customWidth="1"/>
    <col min="49" max="49" width="3" customWidth="1"/>
    <col min="50" max="99" width="0" hidden="1" customWidth="1"/>
    <col min="100" max="16384" width="9" hidden="1"/>
  </cols>
  <sheetData>
    <row r="1" spans="1:49" ht="19.2">
      <c r="A1" s="195" t="s">
        <v>49</v>
      </c>
      <c r="B1" s="181"/>
      <c r="C1" s="181"/>
      <c r="D1" s="181"/>
      <c r="E1" s="275"/>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49" ht="16.8">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49"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49"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49</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57"/>
      <c r="AR7" s="2"/>
      <c r="AS7" s="2"/>
      <c r="AT7" s="2"/>
      <c r="AU7" s="2"/>
      <c r="AV7" s="2"/>
      <c r="AW7" s="165"/>
    </row>
    <row r="8" spans="1:49" ht="16.8">
      <c r="A8" s="2"/>
      <c r="B8" s="2"/>
      <c r="C8" s="20" t="s">
        <v>809</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6.8">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6.8">
      <c r="A10" s="2"/>
      <c r="B10" s="2"/>
      <c r="C10" s="2"/>
      <c r="D10" s="10" t="s">
        <v>810</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1"/>
      <c r="AR10" s="10"/>
      <c r="AS10" s="10"/>
      <c r="AT10" s="10"/>
      <c r="AU10" s="10"/>
      <c r="AV10" s="10"/>
      <c r="AW10" s="2"/>
    </row>
    <row r="11" spans="1:49" ht="16.8">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165"/>
      <c r="AK11" s="165"/>
      <c r="AL11" s="165"/>
      <c r="AM11" s="165"/>
      <c r="AN11" s="165"/>
      <c r="AO11" s="165"/>
      <c r="AP11" s="165"/>
      <c r="AQ11" s="3"/>
      <c r="AR11" s="6"/>
      <c r="AS11" s="6"/>
      <c r="AT11" s="6"/>
      <c r="AU11" s="6"/>
      <c r="AV11" s="6"/>
      <c r="AW11" s="2"/>
    </row>
    <row r="12" spans="1:49" ht="16.8">
      <c r="A12" s="2"/>
      <c r="B12" s="2"/>
      <c r="C12" s="2"/>
      <c r="D12" s="2"/>
      <c r="E12" s="7" t="s">
        <v>811</v>
      </c>
      <c r="F12" s="2"/>
      <c r="G12" s="2" t="s">
        <v>105</v>
      </c>
      <c r="H12" s="2"/>
      <c r="I12" s="115"/>
      <c r="J12" s="2"/>
      <c r="K12" s="2"/>
      <c r="L12" s="2"/>
      <c r="M12" s="2"/>
      <c r="N12" s="2"/>
      <c r="O12" s="2"/>
      <c r="P12" s="2"/>
      <c r="Q12" s="2"/>
      <c r="R12" s="2"/>
      <c r="S12" s="2"/>
      <c r="T12" s="2"/>
      <c r="U12" s="2"/>
      <c r="V12" s="2"/>
      <c r="W12" s="2"/>
      <c r="X12" s="2"/>
      <c r="Y12" s="2"/>
      <c r="Z12" s="2"/>
      <c r="AA12" s="2"/>
      <c r="AB12" s="2"/>
      <c r="AC12" s="2"/>
      <c r="AD12" s="2"/>
      <c r="AE12" s="2"/>
      <c r="AF12" s="2"/>
      <c r="AG12" s="2"/>
      <c r="AH12" s="2"/>
      <c r="AI12" s="2"/>
      <c r="AJ12" s="8"/>
      <c r="AK12" s="8"/>
      <c r="AL12" s="8"/>
      <c r="AM12" s="8"/>
      <c r="AN12" s="8"/>
      <c r="AO12" s="8"/>
      <c r="AP12" s="8"/>
      <c r="AQ12" s="9"/>
      <c r="AR12" s="8">
        <f>(InputSummary!AR31 + InputSummary!AR41)</f>
        <v>24.925529394673546</v>
      </c>
      <c r="AS12" s="8">
        <f>(InputSummary!AS31 + InputSummary!AS41)</f>
        <v>20.531796263357311</v>
      </c>
      <c r="AT12" s="8">
        <f>(InputSummary!AT31 + InputSummary!AT41)</f>
        <v>26.177241414573611</v>
      </c>
      <c r="AU12" s="8">
        <f>(InputSummary!AU31 + InputSummary!AU41)</f>
        <v>27.629910833606065</v>
      </c>
      <c r="AV12" s="8">
        <f>(InputSummary!AV31 + InputSummary!AV41)</f>
        <v>21.001603683795508</v>
      </c>
      <c r="AW12" s="2"/>
    </row>
    <row r="13" spans="1:49" ht="16.8">
      <c r="A13" s="2"/>
      <c r="B13" s="2"/>
      <c r="C13" s="2"/>
      <c r="D13" s="2"/>
      <c r="E13" s="7" t="s">
        <v>812</v>
      </c>
      <c r="F13" s="2"/>
      <c r="G13" s="2" t="s">
        <v>105</v>
      </c>
      <c r="H13" s="2"/>
      <c r="I13" s="115"/>
      <c r="J13" s="2"/>
      <c r="K13" s="2"/>
      <c r="L13" s="2"/>
      <c r="M13" s="2"/>
      <c r="N13" s="2"/>
      <c r="O13" s="2"/>
      <c r="P13" s="2"/>
      <c r="Q13" s="2"/>
      <c r="R13" s="2"/>
      <c r="S13" s="2"/>
      <c r="T13" s="2"/>
      <c r="U13" s="2"/>
      <c r="V13" s="2"/>
      <c r="W13" s="2"/>
      <c r="X13" s="2"/>
      <c r="Y13" s="2"/>
      <c r="Z13" s="2"/>
      <c r="AA13" s="2"/>
      <c r="AB13" s="2"/>
      <c r="AC13" s="2"/>
      <c r="AD13" s="2"/>
      <c r="AE13" s="2"/>
      <c r="AF13" s="2"/>
      <c r="AG13" s="2"/>
      <c r="AH13" s="2"/>
      <c r="AI13" s="2"/>
      <c r="AJ13" s="8"/>
      <c r="AK13" s="8"/>
      <c r="AL13" s="8"/>
      <c r="AM13" s="8"/>
      <c r="AN13" s="8"/>
      <c r="AO13" s="8"/>
      <c r="AP13" s="8"/>
      <c r="AQ13" s="9"/>
      <c r="AR13" s="8">
        <f>(InputSummary!AR32 + InputSummary!AR42)</f>
        <v>55.396204735335786</v>
      </c>
      <c r="AS13" s="8">
        <f>(InputSummary!AS32 + InputSummary!AS42)</f>
        <v>54.418373902366696</v>
      </c>
      <c r="AT13" s="8">
        <f>(InputSummary!AT32 + InputSummary!AT42)</f>
        <v>59.180913044555481</v>
      </c>
      <c r="AU13" s="8">
        <f>(InputSummary!AU32 + InputSummary!AU42)</f>
        <v>49.15071081623195</v>
      </c>
      <c r="AV13" s="8">
        <f>(InputSummary!AV32 + InputSummary!AV42)</f>
        <v>48.768341223480313</v>
      </c>
      <c r="AW13" s="2"/>
    </row>
    <row r="14" spans="1:49" ht="16.8">
      <c r="A14" s="2"/>
      <c r="B14" s="2"/>
      <c r="C14" s="2"/>
      <c r="D14" s="2"/>
      <c r="E14" s="7" t="s">
        <v>813</v>
      </c>
      <c r="F14" s="2"/>
      <c r="G14" s="2" t="s">
        <v>105</v>
      </c>
      <c r="H14" s="2"/>
      <c r="I14" s="115"/>
      <c r="J14" s="2"/>
      <c r="K14" s="2"/>
      <c r="L14" s="2"/>
      <c r="M14" s="2"/>
      <c r="N14" s="2"/>
      <c r="O14" s="2"/>
      <c r="P14" s="2"/>
      <c r="Q14" s="2"/>
      <c r="R14" s="2"/>
      <c r="S14" s="2"/>
      <c r="T14" s="2"/>
      <c r="U14" s="2"/>
      <c r="V14" s="2"/>
      <c r="W14" s="2"/>
      <c r="X14" s="2"/>
      <c r="Y14" s="2"/>
      <c r="Z14" s="2"/>
      <c r="AA14" s="2"/>
      <c r="AB14" s="2"/>
      <c r="AC14" s="2"/>
      <c r="AD14" s="2"/>
      <c r="AE14" s="2"/>
      <c r="AF14" s="2"/>
      <c r="AG14" s="2"/>
      <c r="AH14" s="2"/>
      <c r="AI14" s="2"/>
      <c r="AJ14" s="8"/>
      <c r="AK14" s="8"/>
      <c r="AL14" s="8"/>
      <c r="AM14" s="8"/>
      <c r="AN14" s="8"/>
      <c r="AO14" s="8"/>
      <c r="AP14" s="8"/>
      <c r="AQ14" s="9"/>
      <c r="AR14" s="8">
        <f>(InputSummary!AR33 + InputSummary!AR43)</f>
        <v>21.251339694380089</v>
      </c>
      <c r="AS14" s="8">
        <f>(InputSummary!AS33 + InputSummary!AS43)</f>
        <v>21.956397854123711</v>
      </c>
      <c r="AT14" s="8">
        <f>(InputSummary!AT33 + InputSummary!AT43)</f>
        <v>23.778808483853108</v>
      </c>
      <c r="AU14" s="8">
        <f>(InputSummary!AU33 + InputSummary!AU43)</f>
        <v>16.935509081064446</v>
      </c>
      <c r="AV14" s="8">
        <f>(InputSummary!AV33 + InputSummary!AV43)</f>
        <v>16.113243107873465</v>
      </c>
      <c r="AW14" s="2"/>
    </row>
    <row r="15" spans="1:49" ht="16.8">
      <c r="A15" s="2"/>
      <c r="B15" s="2"/>
      <c r="C15" s="2"/>
      <c r="D15" s="2"/>
      <c r="E15" s="7" t="s">
        <v>814</v>
      </c>
      <c r="F15" s="2"/>
      <c r="G15" s="2" t="s">
        <v>105</v>
      </c>
      <c r="H15" s="2"/>
      <c r="I15" s="115"/>
      <c r="J15" s="2"/>
      <c r="K15" s="2"/>
      <c r="L15" s="2"/>
      <c r="M15" s="2"/>
      <c r="N15" s="2"/>
      <c r="O15" s="2"/>
      <c r="P15" s="2"/>
      <c r="Q15" s="2"/>
      <c r="R15" s="2"/>
      <c r="S15" s="2"/>
      <c r="T15" s="2"/>
      <c r="U15" s="2"/>
      <c r="V15" s="2"/>
      <c r="W15" s="2"/>
      <c r="X15" s="2"/>
      <c r="Y15" s="2"/>
      <c r="Z15" s="2"/>
      <c r="AA15" s="2"/>
      <c r="AB15" s="2"/>
      <c r="AC15" s="2"/>
      <c r="AD15" s="2"/>
      <c r="AE15" s="2"/>
      <c r="AF15" s="2"/>
      <c r="AG15" s="2"/>
      <c r="AH15" s="2"/>
      <c r="AI15" s="2"/>
      <c r="AJ15" s="8"/>
      <c r="AK15" s="8"/>
      <c r="AL15" s="8"/>
      <c r="AM15" s="8"/>
      <c r="AN15" s="8"/>
      <c r="AO15" s="8"/>
      <c r="AP15" s="8"/>
      <c r="AQ15" s="9"/>
      <c r="AR15" s="8">
        <f>(InputSummary!AR34 + InputSummary!AR44)</f>
        <v>12.554562062929</v>
      </c>
      <c r="AS15" s="8">
        <f>(InputSummary!AS34 + InputSummary!AS44)</f>
        <v>12.541239527757947</v>
      </c>
      <c r="AT15" s="8">
        <f>(InputSummary!AT34 + InputSummary!AT44)</f>
        <v>12.44264989380045</v>
      </c>
      <c r="AU15" s="8">
        <f>(InputSummary!AU34 + InputSummary!AU44)</f>
        <v>12.217159025643841</v>
      </c>
      <c r="AV15" s="8">
        <f>(InputSummary!AV34 + InputSummary!AV44)</f>
        <v>12.261164577013892</v>
      </c>
      <c r="AW15" s="2"/>
    </row>
    <row r="16" spans="1:49" ht="16.8">
      <c r="A16" s="2"/>
      <c r="B16" s="2"/>
      <c r="C16" s="2"/>
      <c r="D16" s="2"/>
      <c r="E16" s="7" t="s">
        <v>815</v>
      </c>
      <c r="F16" s="2"/>
      <c r="G16" s="2" t="s">
        <v>105</v>
      </c>
      <c r="H16" s="2"/>
      <c r="I16" s="115"/>
      <c r="J16" s="2"/>
      <c r="K16" s="2"/>
      <c r="L16" s="2"/>
      <c r="M16" s="2"/>
      <c r="N16" s="2"/>
      <c r="O16" s="2"/>
      <c r="P16" s="2"/>
      <c r="Q16" s="2"/>
      <c r="R16" s="2"/>
      <c r="S16" s="2"/>
      <c r="T16" s="2"/>
      <c r="U16" s="2"/>
      <c r="V16" s="2"/>
      <c r="W16" s="2"/>
      <c r="X16" s="2"/>
      <c r="Y16" s="2"/>
      <c r="Z16" s="2"/>
      <c r="AA16" s="2"/>
      <c r="AB16" s="2"/>
      <c r="AC16" s="2"/>
      <c r="AD16" s="2"/>
      <c r="AE16" s="2"/>
      <c r="AF16" s="2"/>
      <c r="AG16" s="2"/>
      <c r="AH16" s="2"/>
      <c r="AI16" s="2"/>
      <c r="AJ16" s="8"/>
      <c r="AK16" s="8"/>
      <c r="AL16" s="8"/>
      <c r="AM16" s="8"/>
      <c r="AN16" s="8"/>
      <c r="AO16" s="8"/>
      <c r="AP16" s="8"/>
      <c r="AQ16" s="9"/>
      <c r="AR16" s="8">
        <f>(InputSummary!AR35 + InputSummary!AR45)</f>
        <v>9.7366456438855646</v>
      </c>
      <c r="AS16" s="8">
        <f>(InputSummary!AS35 + InputSummary!AS45)</f>
        <v>10.058885450771511</v>
      </c>
      <c r="AT16" s="8">
        <f>(InputSummary!AT35 + InputSummary!AT45)</f>
        <v>10.464866870440941</v>
      </c>
      <c r="AU16" s="8">
        <f>(InputSummary!AU35 + InputSummary!AU45)</f>
        <v>9.3374869561034544</v>
      </c>
      <c r="AV16" s="8">
        <f>(InputSummary!AV35 + InputSummary!AV45)</f>
        <v>9.4297089343363893</v>
      </c>
      <c r="AW16" s="2"/>
    </row>
    <row r="17" spans="1:49" ht="16.8">
      <c r="A17" s="2"/>
      <c r="B17" s="2"/>
      <c r="C17" s="2"/>
      <c r="D17" s="2"/>
      <c r="E17" s="7" t="s">
        <v>816</v>
      </c>
      <c r="F17" s="2"/>
      <c r="G17" s="2" t="s">
        <v>105</v>
      </c>
      <c r="H17" s="2"/>
      <c r="I17" s="115"/>
      <c r="J17" s="2"/>
      <c r="K17" s="2"/>
      <c r="L17" s="2"/>
      <c r="M17" s="2"/>
      <c r="N17" s="2"/>
      <c r="O17" s="2"/>
      <c r="P17" s="2"/>
      <c r="Q17" s="2"/>
      <c r="R17" s="2"/>
      <c r="S17" s="2"/>
      <c r="T17" s="2"/>
      <c r="U17" s="2"/>
      <c r="V17" s="2"/>
      <c r="W17" s="2"/>
      <c r="X17" s="2"/>
      <c r="Y17" s="2"/>
      <c r="Z17" s="2"/>
      <c r="AA17" s="2"/>
      <c r="AB17" s="2"/>
      <c r="AC17" s="2"/>
      <c r="AD17" s="2"/>
      <c r="AE17" s="2"/>
      <c r="AF17" s="2"/>
      <c r="AG17" s="2"/>
      <c r="AH17" s="2"/>
      <c r="AI17" s="2"/>
      <c r="AJ17" s="8"/>
      <c r="AK17" s="8"/>
      <c r="AL17" s="8"/>
      <c r="AM17" s="8"/>
      <c r="AN17" s="8"/>
      <c r="AO17" s="8"/>
      <c r="AP17" s="8"/>
      <c r="AQ17" s="9"/>
      <c r="AR17" s="8">
        <f>(InputSummary!AR36 + InputSummary!AR46)</f>
        <v>11.217252394442919</v>
      </c>
      <c r="AS17" s="8">
        <f>(InputSummary!AS36 + InputSummary!AS46)</f>
        <v>11.049886757234637</v>
      </c>
      <c r="AT17" s="8">
        <f>(InputSummary!AT36 + InputSummary!AT46)</f>
        <v>10.816684377266487</v>
      </c>
      <c r="AU17" s="8">
        <f>(InputSummary!AU36 + InputSummary!AU46)</f>
        <v>10.798614967019933</v>
      </c>
      <c r="AV17" s="8">
        <f>(InputSummary!AV36 + InputSummary!AV46)</f>
        <v>10.670102586392838</v>
      </c>
      <c r="AW17" s="2"/>
    </row>
    <row r="18" spans="1:49" ht="16.8">
      <c r="A18" s="2"/>
      <c r="B18" s="2"/>
      <c r="C18" s="2"/>
      <c r="D18" s="2"/>
      <c r="E18" s="7" t="s">
        <v>817</v>
      </c>
      <c r="F18" s="2"/>
      <c r="G18" s="2" t="s">
        <v>105</v>
      </c>
      <c r="H18" s="2"/>
      <c r="I18" s="115"/>
      <c r="J18" s="2"/>
      <c r="K18" s="2"/>
      <c r="L18" s="2"/>
      <c r="M18" s="2"/>
      <c r="N18" s="2"/>
      <c r="O18" s="2"/>
      <c r="P18" s="2"/>
      <c r="Q18" s="2"/>
      <c r="R18" s="2"/>
      <c r="S18" s="2"/>
      <c r="T18" s="2"/>
      <c r="U18" s="2"/>
      <c r="V18" s="2"/>
      <c r="W18" s="2"/>
      <c r="X18" s="2"/>
      <c r="Y18" s="2"/>
      <c r="Z18" s="2"/>
      <c r="AA18" s="2"/>
      <c r="AB18" s="2"/>
      <c r="AC18" s="2"/>
      <c r="AD18" s="2"/>
      <c r="AE18" s="2"/>
      <c r="AF18" s="2"/>
      <c r="AG18" s="2"/>
      <c r="AH18" s="2"/>
      <c r="AI18" s="2"/>
      <c r="AJ18" s="8"/>
      <c r="AK18" s="8"/>
      <c r="AL18" s="8"/>
      <c r="AM18" s="8"/>
      <c r="AN18" s="8"/>
      <c r="AO18" s="8"/>
      <c r="AP18" s="8"/>
      <c r="AQ18" s="9"/>
      <c r="AR18" s="8">
        <f>(InputSummary!AR37 + InputSummary!AR47)</f>
        <v>57.199490365076052</v>
      </c>
      <c r="AS18" s="8">
        <f>(InputSummary!AS37 + InputSummary!AS47)</f>
        <v>55.619089644280919</v>
      </c>
      <c r="AT18" s="8">
        <f>(InputSummary!AT37 + InputSummary!AT47)</f>
        <v>52.759360293492946</v>
      </c>
      <c r="AU18" s="8">
        <f>(InputSummary!AU37 + InputSummary!AU47)</f>
        <v>52.34581328838614</v>
      </c>
      <c r="AV18" s="8">
        <f>(InputSummary!AV37 + InputSummary!AV47)</f>
        <v>52.940066850453022</v>
      </c>
      <c r="AW18" s="2"/>
    </row>
    <row r="19" spans="1:49" ht="16.8">
      <c r="A19" s="2"/>
      <c r="B19" s="2"/>
      <c r="C19" s="2"/>
      <c r="D19" s="2"/>
      <c r="E19" s="7" t="s">
        <v>818</v>
      </c>
      <c r="F19" s="2"/>
      <c r="G19" s="2" t="s">
        <v>105</v>
      </c>
      <c r="H19" s="2"/>
      <c r="I19" s="115"/>
      <c r="J19" s="2"/>
      <c r="K19" s="432"/>
      <c r="L19" s="432"/>
      <c r="M19" s="432"/>
      <c r="N19" s="432"/>
      <c r="O19" s="432"/>
      <c r="P19" s="432"/>
      <c r="Q19" s="432"/>
      <c r="R19" s="432"/>
      <c r="S19" s="432"/>
      <c r="T19" s="432"/>
      <c r="U19" s="432"/>
      <c r="V19" s="432"/>
      <c r="W19" s="432"/>
      <c r="X19" s="432"/>
      <c r="Y19" s="432"/>
      <c r="Z19" s="432"/>
      <c r="AA19" s="432"/>
      <c r="AB19" s="432"/>
      <c r="AC19" s="432"/>
      <c r="AD19" s="432"/>
      <c r="AE19" s="432"/>
      <c r="AF19" s="432"/>
      <c r="AG19" s="432"/>
      <c r="AH19" s="432"/>
      <c r="AI19" s="432"/>
      <c r="AJ19" s="431"/>
      <c r="AK19" s="431"/>
      <c r="AL19" s="431"/>
      <c r="AM19" s="431"/>
      <c r="AN19" s="431"/>
      <c r="AO19" s="431"/>
      <c r="AP19" s="431"/>
      <c r="AQ19" s="533"/>
      <c r="AR19" s="431">
        <f t="shared" ref="AR19:AV19" si="0">SUM(AR12:AR18)</f>
        <v>192.28102429072297</v>
      </c>
      <c r="AS19" s="431">
        <f t="shared" si="0"/>
        <v>186.17566939989274</v>
      </c>
      <c r="AT19" s="431">
        <f t="shared" si="0"/>
        <v>195.62052437798303</v>
      </c>
      <c r="AU19" s="431">
        <f t="shared" si="0"/>
        <v>178.4152049680558</v>
      </c>
      <c r="AV19" s="431">
        <f t="shared" si="0"/>
        <v>171.18423096334544</v>
      </c>
      <c r="AW19" s="2"/>
    </row>
    <row r="20" spans="1:49" ht="16.8">
      <c r="A20" s="2"/>
      <c r="B20" s="2"/>
      <c r="C20" s="2"/>
      <c r="D20" s="2"/>
      <c r="E20" s="7"/>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57"/>
      <c r="AR20" s="2"/>
      <c r="AS20" s="2"/>
      <c r="AT20" s="2"/>
      <c r="AU20" s="2"/>
      <c r="AV20" s="2"/>
      <c r="AW20" s="2"/>
    </row>
    <row r="21" spans="1:49" ht="16.8">
      <c r="A21" s="2"/>
      <c r="B21" s="2"/>
      <c r="C21" s="2"/>
      <c r="D21" s="10" t="s">
        <v>819</v>
      </c>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1"/>
      <c r="AR21" s="10"/>
      <c r="AS21" s="10"/>
      <c r="AT21" s="10"/>
      <c r="AU21" s="10"/>
      <c r="AV21" s="10"/>
      <c r="AW21" s="2"/>
    </row>
    <row r="22" spans="1:49" ht="16.8">
      <c r="A22" s="2"/>
      <c r="B22" s="2"/>
      <c r="C22" s="2"/>
      <c r="D22" s="2"/>
      <c r="E22" s="7"/>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57"/>
      <c r="AR22" s="7"/>
      <c r="AS22" s="7"/>
      <c r="AT22" s="7"/>
      <c r="AU22" s="7"/>
      <c r="AV22" s="7"/>
      <c r="AW22" s="2"/>
    </row>
    <row r="23" spans="1:49" ht="16.8">
      <c r="A23" s="2"/>
      <c r="B23" s="2"/>
      <c r="C23" s="2"/>
      <c r="D23" s="2"/>
      <c r="E23" s="7" t="s">
        <v>811</v>
      </c>
      <c r="F23" s="2"/>
      <c r="G23" s="2" t="s">
        <v>105</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8"/>
      <c r="AK23" s="8"/>
      <c r="AL23" s="8"/>
      <c r="AM23" s="8"/>
      <c r="AN23" s="8"/>
      <c r="AO23" s="8"/>
      <c r="AP23" s="8"/>
      <c r="AQ23" s="9"/>
      <c r="AR23" s="8">
        <f>InputSummary!AR51</f>
        <v>-3.7357906401294994</v>
      </c>
      <c r="AS23" s="8">
        <f>InputSummary!AS51</f>
        <v>6.1036214369658861</v>
      </c>
      <c r="AT23" s="8">
        <f>InputSummary!AT51</f>
        <v>16.728394000044801</v>
      </c>
      <c r="AU23" s="8">
        <f>InputSummary!AU51</f>
        <v>22.737581285188334</v>
      </c>
      <c r="AV23" s="8">
        <f>InputSummary!AV51</f>
        <v>22.254290798807098</v>
      </c>
      <c r="AW23" s="2"/>
    </row>
    <row r="24" spans="1:49" ht="16.8">
      <c r="A24" s="2"/>
      <c r="B24" s="2"/>
      <c r="C24" s="2"/>
      <c r="D24" s="2"/>
      <c r="E24" s="7" t="s">
        <v>812</v>
      </c>
      <c r="F24" s="2"/>
      <c r="G24" s="2" t="s">
        <v>105</v>
      </c>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8"/>
      <c r="AK24" s="8"/>
      <c r="AL24" s="8"/>
      <c r="AM24" s="8"/>
      <c r="AN24" s="8"/>
      <c r="AO24" s="8"/>
      <c r="AP24" s="8"/>
      <c r="AQ24" s="9"/>
      <c r="AR24" s="8">
        <f>InputSummary!AR52</f>
        <v>0.94672229447704825</v>
      </c>
      <c r="AS24" s="8">
        <f>InputSummary!AS52</f>
        <v>0.95040546544137749</v>
      </c>
      <c r="AT24" s="8">
        <f>InputSummary!AT52</f>
        <v>0.77636598561705306</v>
      </c>
      <c r="AU24" s="8">
        <f>InputSummary!AU52</f>
        <v>0.14370991555470938</v>
      </c>
      <c r="AV24" s="8">
        <f>InputSummary!AV52</f>
        <v>0.15362328911598339</v>
      </c>
      <c r="AW24" s="2"/>
    </row>
    <row r="25" spans="1:49" ht="16.8">
      <c r="A25" s="2"/>
      <c r="B25" s="2"/>
      <c r="C25" s="2"/>
      <c r="D25" s="2"/>
      <c r="E25" s="7" t="s">
        <v>813</v>
      </c>
      <c r="F25" s="2"/>
      <c r="G25" s="2" t="s">
        <v>105</v>
      </c>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8"/>
      <c r="AK25" s="8"/>
      <c r="AL25" s="8"/>
      <c r="AM25" s="8"/>
      <c r="AN25" s="8"/>
      <c r="AO25" s="8"/>
      <c r="AP25" s="8"/>
      <c r="AQ25" s="9"/>
      <c r="AR25" s="8">
        <f>InputSummary!AR53</f>
        <v>1.2207380538063379</v>
      </c>
      <c r="AS25" s="8">
        <f>InputSummary!AS53</f>
        <v>1.0805679106692345</v>
      </c>
      <c r="AT25" s="8">
        <f>InputSummary!AT53</f>
        <v>0.91761884513124481</v>
      </c>
      <c r="AU25" s="8">
        <f>InputSummary!AU53</f>
        <v>0.88615527589502874</v>
      </c>
      <c r="AV25" s="8">
        <f>InputSummary!AV53</f>
        <v>0.9368754368693738</v>
      </c>
      <c r="AW25" s="2"/>
    </row>
    <row r="26" spans="1:49" ht="16.8">
      <c r="A26" s="2"/>
      <c r="B26" s="2"/>
      <c r="C26" s="2"/>
      <c r="D26" s="2"/>
      <c r="E26" s="7" t="s">
        <v>814</v>
      </c>
      <c r="F26" s="2"/>
      <c r="G26" s="2" t="s">
        <v>105</v>
      </c>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InputSummary!AR54</f>
        <v>0</v>
      </c>
      <c r="AS26" s="8">
        <f>InputSummary!AS54</f>
        <v>0</v>
      </c>
      <c r="AT26" s="8">
        <f>InputSummary!AT54</f>
        <v>0</v>
      </c>
      <c r="AU26" s="8">
        <f>InputSummary!AU54</f>
        <v>0</v>
      </c>
      <c r="AV26" s="8">
        <f>InputSummary!AV54</f>
        <v>0</v>
      </c>
      <c r="AW26" s="2"/>
    </row>
    <row r="27" spans="1:49" ht="16.8">
      <c r="A27" s="2"/>
      <c r="B27" s="2"/>
      <c r="C27" s="2"/>
      <c r="D27" s="2"/>
      <c r="E27" s="7" t="s">
        <v>815</v>
      </c>
      <c r="F27" s="2"/>
      <c r="G27" s="2" t="s">
        <v>105</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InputSummary!AR55</f>
        <v>0</v>
      </c>
      <c r="AS27" s="8">
        <f>InputSummary!AS55</f>
        <v>0</v>
      </c>
      <c r="AT27" s="8">
        <f>InputSummary!AT55</f>
        <v>0</v>
      </c>
      <c r="AU27" s="8">
        <f>InputSummary!AU55</f>
        <v>0</v>
      </c>
      <c r="AV27" s="8">
        <f>InputSummary!AV55</f>
        <v>0</v>
      </c>
      <c r="AW27" s="2"/>
    </row>
    <row r="28" spans="1:49" ht="16.8">
      <c r="A28" s="2"/>
      <c r="B28" s="2"/>
      <c r="C28" s="2"/>
      <c r="D28" s="2"/>
      <c r="E28" s="7" t="s">
        <v>816</v>
      </c>
      <c r="F28" s="2"/>
      <c r="G28" s="2" t="s">
        <v>105</v>
      </c>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8"/>
      <c r="AK28" s="8"/>
      <c r="AL28" s="8"/>
      <c r="AM28" s="8"/>
      <c r="AN28" s="8"/>
      <c r="AO28" s="8"/>
      <c r="AP28" s="8"/>
      <c r="AQ28" s="9"/>
      <c r="AR28" s="8">
        <f>InputSummary!AR56</f>
        <v>0</v>
      </c>
      <c r="AS28" s="8">
        <f>InputSummary!AS56</f>
        <v>0</v>
      </c>
      <c r="AT28" s="8">
        <f>InputSummary!AT56</f>
        <v>0</v>
      </c>
      <c r="AU28" s="8">
        <f>InputSummary!AU56</f>
        <v>0</v>
      </c>
      <c r="AV28" s="8">
        <f>InputSummary!AV56</f>
        <v>0</v>
      </c>
      <c r="AW28" s="2"/>
    </row>
    <row r="29" spans="1:49" ht="16.8">
      <c r="A29" s="2"/>
      <c r="B29" s="2"/>
      <c r="C29" s="2"/>
      <c r="D29" s="2"/>
      <c r="E29" s="7" t="s">
        <v>817</v>
      </c>
      <c r="F29" s="2"/>
      <c r="G29" s="2" t="s">
        <v>105</v>
      </c>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8"/>
      <c r="AK29" s="8"/>
      <c r="AL29" s="8"/>
      <c r="AM29" s="8"/>
      <c r="AN29" s="8"/>
      <c r="AO29" s="8"/>
      <c r="AP29" s="8"/>
      <c r="AQ29" s="9"/>
      <c r="AR29" s="8">
        <f>InputSummary!AR57</f>
        <v>-0.38447331112244942</v>
      </c>
      <c r="AS29" s="8">
        <f>InputSummary!AS57</f>
        <v>0.67189493218656904</v>
      </c>
      <c r="AT29" s="8">
        <f>InputSummary!AT57</f>
        <v>1.8875210244847027</v>
      </c>
      <c r="AU29" s="8">
        <f>InputSummary!AU57</f>
        <v>2.5280742048966656</v>
      </c>
      <c r="AV29" s="8">
        <f>InputSummary!AV57</f>
        <v>2.464487190561111</v>
      </c>
      <c r="AW29" s="2"/>
    </row>
    <row r="30" spans="1:49" ht="16.8">
      <c r="A30" s="2"/>
      <c r="B30" s="2"/>
      <c r="C30" s="2"/>
      <c r="D30" s="2"/>
      <c r="E30" s="7" t="s">
        <v>820</v>
      </c>
      <c r="F30" s="2"/>
      <c r="G30" s="2" t="s">
        <v>105</v>
      </c>
      <c r="H30" s="2"/>
      <c r="I30" s="115"/>
      <c r="J30" s="2"/>
      <c r="K30" s="432"/>
      <c r="L30" s="432"/>
      <c r="M30" s="432"/>
      <c r="N30" s="432"/>
      <c r="O30" s="432"/>
      <c r="P30" s="432"/>
      <c r="Q30" s="432"/>
      <c r="R30" s="432"/>
      <c r="S30" s="432"/>
      <c r="T30" s="432"/>
      <c r="U30" s="432"/>
      <c r="V30" s="432"/>
      <c r="W30" s="432"/>
      <c r="X30" s="432"/>
      <c r="Y30" s="432"/>
      <c r="Z30" s="432"/>
      <c r="AA30" s="432"/>
      <c r="AB30" s="432"/>
      <c r="AC30" s="432"/>
      <c r="AD30" s="432"/>
      <c r="AE30" s="432"/>
      <c r="AF30" s="432"/>
      <c r="AG30" s="432"/>
      <c r="AH30" s="432"/>
      <c r="AI30" s="432"/>
      <c r="AJ30" s="431"/>
      <c r="AK30" s="431"/>
      <c r="AL30" s="431"/>
      <c r="AM30" s="431"/>
      <c r="AN30" s="431"/>
      <c r="AO30" s="431"/>
      <c r="AP30" s="431"/>
      <c r="AQ30" s="533"/>
      <c r="AR30" s="431">
        <f t="shared" ref="AR30:AV30" si="1">SUM(AR23:AR29)</f>
        <v>-1.9528036029685625</v>
      </c>
      <c r="AS30" s="431">
        <f t="shared" si="1"/>
        <v>8.8064897452630682</v>
      </c>
      <c r="AT30" s="431">
        <f t="shared" si="1"/>
        <v>20.309899855277802</v>
      </c>
      <c r="AU30" s="431">
        <f t="shared" si="1"/>
        <v>26.295520681534736</v>
      </c>
      <c r="AV30" s="431">
        <f t="shared" si="1"/>
        <v>25.809276715353569</v>
      </c>
      <c r="AW30" s="2"/>
    </row>
    <row r="31" spans="1:49" ht="16.8">
      <c r="A31" s="2"/>
      <c r="B31" s="2"/>
      <c r="C31" s="2"/>
      <c r="D31" s="2"/>
      <c r="E31" s="13"/>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57"/>
      <c r="AR31" s="2"/>
      <c r="AS31" s="2"/>
      <c r="AT31" s="2"/>
      <c r="AU31" s="2"/>
      <c r="AV31" s="2"/>
      <c r="AW31" s="2"/>
    </row>
    <row r="32" spans="1:49" ht="16.8">
      <c r="A32" s="2"/>
      <c r="B32" s="2"/>
      <c r="C32" s="2"/>
      <c r="D32" s="10" t="s">
        <v>821</v>
      </c>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1"/>
      <c r="AR32" s="10"/>
      <c r="AS32" s="10"/>
      <c r="AT32" s="10"/>
      <c r="AU32" s="10"/>
      <c r="AV32" s="10"/>
      <c r="AW32" s="2"/>
    </row>
    <row r="33" spans="1:49" ht="16.8">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57"/>
      <c r="AR33" s="2"/>
      <c r="AS33" s="2"/>
      <c r="AT33" s="2"/>
      <c r="AU33" s="2"/>
      <c r="AV33" s="2"/>
      <c r="AW33" s="2"/>
    </row>
    <row r="34" spans="1:49" ht="16.8">
      <c r="A34" s="2"/>
      <c r="B34" s="2"/>
      <c r="C34" s="2"/>
      <c r="D34" s="2"/>
      <c r="E34" s="13" t="s">
        <v>822</v>
      </c>
      <c r="F34" s="2"/>
      <c r="G34" s="2" t="s">
        <v>105</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57"/>
      <c r="AR34" s="2">
        <f>AR12 + AR23</f>
        <v>21.189738754544045</v>
      </c>
      <c r="AS34" s="2">
        <f t="shared" ref="AS34:AV34" si="2">AS12 + AS23</f>
        <v>26.635417700323195</v>
      </c>
      <c r="AT34" s="2">
        <f t="shared" si="2"/>
        <v>42.905635414618416</v>
      </c>
      <c r="AU34" s="2">
        <f t="shared" si="2"/>
        <v>50.367492118794402</v>
      </c>
      <c r="AV34" s="2">
        <f t="shared" si="2"/>
        <v>43.255894482602606</v>
      </c>
      <c r="AW34" s="2"/>
    </row>
    <row r="35" spans="1:49" ht="16.8">
      <c r="A35" s="2"/>
      <c r="B35" s="2"/>
      <c r="C35" s="2"/>
      <c r="D35" s="2"/>
      <c r="E35" s="13" t="s">
        <v>823</v>
      </c>
      <c r="F35" s="2"/>
      <c r="G35" s="2" t="s">
        <v>105</v>
      </c>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57"/>
      <c r="AR35" s="2">
        <f t="shared" ref="AR35" si="3">AR13 + AR24</f>
        <v>56.342927029812834</v>
      </c>
      <c r="AS35" s="2">
        <f t="shared" ref="AS35:AV35" si="4">AS13 + AS24</f>
        <v>55.368779367808074</v>
      </c>
      <c r="AT35" s="2">
        <f t="shared" si="4"/>
        <v>59.957279030172536</v>
      </c>
      <c r="AU35" s="2">
        <f t="shared" si="4"/>
        <v>49.294420731786659</v>
      </c>
      <c r="AV35" s="2">
        <f t="shared" si="4"/>
        <v>48.921964512596297</v>
      </c>
      <c r="AW35" s="2"/>
    </row>
    <row r="36" spans="1:49" ht="16.8">
      <c r="A36" s="2"/>
      <c r="B36" s="2"/>
      <c r="C36" s="2"/>
      <c r="D36" s="2"/>
      <c r="E36" s="13" t="s">
        <v>824</v>
      </c>
      <c r="F36" s="2"/>
      <c r="G36" s="2" t="s">
        <v>105</v>
      </c>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57"/>
      <c r="AR36" s="2">
        <f t="shared" ref="AR36" si="5">AR14 + AR25</f>
        <v>22.472077748186429</v>
      </c>
      <c r="AS36" s="2">
        <f t="shared" ref="AS36:AV36" si="6">AS14 + AS25</f>
        <v>23.036965764792946</v>
      </c>
      <c r="AT36" s="2">
        <f t="shared" si="6"/>
        <v>24.696427328984353</v>
      </c>
      <c r="AU36" s="2">
        <f t="shared" si="6"/>
        <v>17.821664356959474</v>
      </c>
      <c r="AV36" s="2">
        <f t="shared" si="6"/>
        <v>17.05011854474284</v>
      </c>
      <c r="AW36" s="2"/>
    </row>
    <row r="37" spans="1:49" ht="16.8">
      <c r="A37" s="2"/>
      <c r="B37" s="2"/>
      <c r="C37" s="2"/>
      <c r="D37" s="2"/>
      <c r="E37" s="13" t="s">
        <v>825</v>
      </c>
      <c r="F37" s="2"/>
      <c r="G37" s="2" t="s">
        <v>105</v>
      </c>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57"/>
      <c r="AR37" s="2">
        <f t="shared" ref="AR37" si="7">AR15 + AR26</f>
        <v>12.554562062929</v>
      </c>
      <c r="AS37" s="2">
        <f t="shared" ref="AS37:AV37" si="8">AS15 + AS26</f>
        <v>12.541239527757947</v>
      </c>
      <c r="AT37" s="2">
        <f t="shared" si="8"/>
        <v>12.44264989380045</v>
      </c>
      <c r="AU37" s="2">
        <f t="shared" si="8"/>
        <v>12.217159025643841</v>
      </c>
      <c r="AV37" s="2">
        <f t="shared" si="8"/>
        <v>12.261164577013892</v>
      </c>
      <c r="AW37" s="2"/>
    </row>
    <row r="38" spans="1:49" ht="16.8">
      <c r="A38" s="2"/>
      <c r="B38" s="2"/>
      <c r="C38" s="2"/>
      <c r="D38" s="2"/>
      <c r="E38" s="13" t="s">
        <v>826</v>
      </c>
      <c r="F38" s="2"/>
      <c r="G38" s="2" t="s">
        <v>105</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 t="shared" ref="AR38" si="9">AR16 + AR27</f>
        <v>9.7366456438855646</v>
      </c>
      <c r="AS38" s="2">
        <f t="shared" ref="AS38:AV38" si="10">AS16 + AS27</f>
        <v>10.058885450771511</v>
      </c>
      <c r="AT38" s="2">
        <f t="shared" si="10"/>
        <v>10.464866870440941</v>
      </c>
      <c r="AU38" s="2">
        <f t="shared" si="10"/>
        <v>9.3374869561034544</v>
      </c>
      <c r="AV38" s="2">
        <f t="shared" si="10"/>
        <v>9.4297089343363893</v>
      </c>
      <c r="AW38" s="2"/>
    </row>
    <row r="39" spans="1:49" ht="16.8">
      <c r="A39" s="2"/>
      <c r="B39" s="2"/>
      <c r="C39" s="2"/>
      <c r="D39" s="2"/>
      <c r="E39" s="13" t="s">
        <v>827</v>
      </c>
      <c r="F39" s="2"/>
      <c r="G39" s="2" t="s">
        <v>105</v>
      </c>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f t="shared" ref="AR39" si="11">AR17 + AR28</f>
        <v>11.217252394442919</v>
      </c>
      <c r="AS39" s="2">
        <f t="shared" ref="AS39:AV39" si="12">AS17 + AS28</f>
        <v>11.049886757234637</v>
      </c>
      <c r="AT39" s="2">
        <f t="shared" si="12"/>
        <v>10.816684377266487</v>
      </c>
      <c r="AU39" s="2">
        <f t="shared" si="12"/>
        <v>10.798614967019933</v>
      </c>
      <c r="AV39" s="2">
        <f t="shared" si="12"/>
        <v>10.670102586392838</v>
      </c>
      <c r="AW39" s="2"/>
    </row>
    <row r="40" spans="1:49" ht="16.8">
      <c r="A40" s="2"/>
      <c r="B40" s="2"/>
      <c r="C40" s="2"/>
      <c r="D40" s="2"/>
      <c r="E40" s="13" t="s">
        <v>828</v>
      </c>
      <c r="F40" s="2"/>
      <c r="G40" s="2" t="s">
        <v>105</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57"/>
      <c r="AR40" s="2">
        <f t="shared" ref="AR40" si="13">AR18 + AR29</f>
        <v>56.815017053953603</v>
      </c>
      <c r="AS40" s="2">
        <f t="shared" ref="AS40:AV40" si="14">AS18 + AS29</f>
        <v>56.290984576467487</v>
      </c>
      <c r="AT40" s="2">
        <f t="shared" si="14"/>
        <v>54.646881317977652</v>
      </c>
      <c r="AU40" s="2">
        <f t="shared" si="14"/>
        <v>54.873887493282808</v>
      </c>
      <c r="AV40" s="2">
        <f t="shared" si="14"/>
        <v>55.40455404101413</v>
      </c>
      <c r="AW40" s="2"/>
    </row>
    <row r="41" spans="1:49" ht="16.8">
      <c r="A41" s="2"/>
      <c r="B41" s="2"/>
      <c r="C41" s="2"/>
      <c r="D41" s="2"/>
      <c r="E41" s="2" t="s">
        <v>829</v>
      </c>
      <c r="F41" s="2"/>
      <c r="G41" s="2" t="s">
        <v>105</v>
      </c>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432"/>
      <c r="AK41" s="432"/>
      <c r="AL41" s="432"/>
      <c r="AM41" s="432"/>
      <c r="AN41" s="432"/>
      <c r="AO41" s="432"/>
      <c r="AP41" s="432"/>
      <c r="AQ41" s="534"/>
      <c r="AR41" s="432">
        <f t="shared" ref="AR41" si="15">SUM(AR34:AR40)</f>
        <v>190.32822068775437</v>
      </c>
      <c r="AS41" s="432">
        <f t="shared" ref="AS41:AV41" si="16">SUM(AS34:AS40)</f>
        <v>194.9821591451558</v>
      </c>
      <c r="AT41" s="432">
        <f t="shared" si="16"/>
        <v>215.93042423326085</v>
      </c>
      <c r="AU41" s="432">
        <f t="shared" si="16"/>
        <v>204.71072564959059</v>
      </c>
      <c r="AV41" s="432">
        <f t="shared" si="16"/>
        <v>196.99350767869899</v>
      </c>
      <c r="AW41" s="2"/>
    </row>
    <row r="42" spans="1:49" ht="16.8">
      <c r="A42" s="2"/>
      <c r="B42" s="2"/>
      <c r="C42" s="2"/>
      <c r="D42" s="2"/>
      <c r="E42" s="2" t="s">
        <v>21</v>
      </c>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432"/>
      <c r="AK42" s="432"/>
      <c r="AL42" s="432"/>
      <c r="AM42" s="432"/>
      <c r="AN42" s="432"/>
      <c r="AO42" s="432"/>
      <c r="AP42" s="432"/>
      <c r="AQ42" s="533"/>
      <c r="AR42" s="535">
        <f>AR41-SUM(InputSummary!AR31:AR37,InputSummary!AR41:AR47,InputSummary!AR51:AR57)</f>
        <v>0</v>
      </c>
      <c r="AS42" s="535">
        <f>AS41-SUM(InputSummary!AS31:AS37,InputSummary!AS41:AS47,InputSummary!AS51:AS57)</f>
        <v>0</v>
      </c>
      <c r="AT42" s="535">
        <f>AT41-SUM(InputSummary!AT31:AT37,InputSummary!AT41:AT47,InputSummary!AT51:AT57)</f>
        <v>0</v>
      </c>
      <c r="AU42" s="535">
        <f>AU41-SUM(InputSummary!AU31:AU37,InputSummary!AU41:AU47,InputSummary!AU51:AU57)</f>
        <v>0</v>
      </c>
      <c r="AV42" s="535">
        <f>AV41-SUM(InputSummary!AV31:AV37,InputSummary!AV41:AV47,InputSummary!AV51:AV57)</f>
        <v>0</v>
      </c>
      <c r="AW42" s="2"/>
    </row>
    <row r="43" spans="1:49" ht="16.8">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65"/>
      <c r="AR43" s="2"/>
      <c r="AS43" s="2"/>
      <c r="AT43" s="2"/>
      <c r="AU43" s="2"/>
      <c r="AV43" s="2"/>
      <c r="AW43" s="2"/>
    </row>
    <row r="44" spans="1:49" ht="16.8">
      <c r="C44" s="20" t="s">
        <v>127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4"/>
      <c r="AM44" s="24"/>
      <c r="AN44" s="24"/>
      <c r="AO44" s="24"/>
      <c r="AP44" s="24"/>
      <c r="AQ44" s="221"/>
      <c r="AR44" s="24"/>
      <c r="AS44" s="24"/>
      <c r="AT44" s="24"/>
      <c r="AU44" s="24"/>
      <c r="AV44" s="24"/>
    </row>
    <row r="45" spans="1:49" ht="16.8">
      <c r="C45" s="12" t="s">
        <v>830</v>
      </c>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5"/>
      <c r="AR45" s="12"/>
      <c r="AS45" s="12"/>
      <c r="AT45" s="12"/>
      <c r="AU45" s="12"/>
      <c r="AV45" s="12"/>
    </row>
    <row r="46" spans="1:49" ht="16.8">
      <c r="C46" s="2"/>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6"/>
      <c r="AR46" s="380"/>
      <c r="AS46" s="380"/>
      <c r="AT46" s="380"/>
      <c r="AU46" s="380"/>
      <c r="AV46" s="380"/>
    </row>
    <row r="47" spans="1:49" ht="16.8">
      <c r="A47" s="2"/>
      <c r="B47" s="2"/>
      <c r="C47" s="2"/>
      <c r="D47" s="10" t="s">
        <v>831</v>
      </c>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1"/>
      <c r="AR47" s="10"/>
      <c r="AS47" s="10"/>
      <c r="AT47" s="10"/>
      <c r="AU47" s="10"/>
      <c r="AV47" s="10"/>
      <c r="AW47" s="2"/>
    </row>
    <row r="48" spans="1:49" ht="16.8">
      <c r="A48" s="2"/>
      <c r="B48" s="2"/>
      <c r="C48" s="2"/>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192"/>
      <c r="AR48" s="27"/>
      <c r="AS48" s="27"/>
      <c r="AT48" s="27"/>
      <c r="AU48" s="27"/>
      <c r="AV48" s="27"/>
      <c r="AW48" s="2"/>
    </row>
    <row r="49" spans="1:49" ht="16.8">
      <c r="E49" s="13" t="s">
        <v>832</v>
      </c>
      <c r="AJ49" s="2"/>
      <c r="AK49" s="2"/>
      <c r="AL49" s="2"/>
      <c r="AM49" s="2"/>
      <c r="AN49" s="2"/>
      <c r="AO49" s="2"/>
      <c r="AP49" s="2"/>
      <c r="AQ49" s="57"/>
      <c r="AR49" s="2">
        <f>IF(SUM(InputSummary!AR61:'InputSummary'!AR67)&gt;0,1,0)</f>
        <v>1</v>
      </c>
      <c r="AS49" s="2">
        <f>IF(SUM(InputSummary!AS61:'InputSummary'!AS67)&gt;0,1,0)</f>
        <v>1</v>
      </c>
      <c r="AT49" s="2">
        <f>IF(SUM(InputSummary!AT61:'InputSummary'!AT67)&gt;0,1,0)</f>
        <v>1</v>
      </c>
      <c r="AU49" s="2">
        <f>IF(SUM(InputSummary!AU61:'InputSummary'!AU67)&gt;0,1,0)</f>
        <v>1</v>
      </c>
      <c r="AV49" s="2">
        <f>IF(SUM(InputSummary!AV61:'InputSummary'!AV67)&gt;0,1,0)</f>
        <v>1</v>
      </c>
    </row>
    <row r="50" spans="1:49" ht="16.8">
      <c r="A50" s="2"/>
      <c r="B50" s="2"/>
      <c r="C50" s="2"/>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192"/>
      <c r="AR50" s="27"/>
      <c r="AS50" s="27"/>
      <c r="AT50" s="27"/>
      <c r="AU50" s="27"/>
      <c r="AV50" s="27"/>
      <c r="AW50" s="2"/>
    </row>
    <row r="51" spans="1:49" ht="16.8">
      <c r="E51" s="7" t="s">
        <v>129</v>
      </c>
      <c r="G51" s="2" t="s">
        <v>105</v>
      </c>
      <c r="AJ51" s="8"/>
      <c r="AK51" s="8"/>
      <c r="AL51" s="8"/>
      <c r="AM51" s="8"/>
      <c r="AN51" s="8"/>
      <c r="AO51" s="8"/>
      <c r="AP51" s="8"/>
      <c r="AQ51" s="9"/>
      <c r="AR51" s="8">
        <f>(InputSummary!AR61 *  AR$49 + AR12 *  (1-AR$49))</f>
        <v>25.186587993287805</v>
      </c>
      <c r="AS51" s="8">
        <f>(InputSummary!AS61 *  AS$49 + AS12 *  (1-AS$49))</f>
        <v>20.88869633099214</v>
      </c>
      <c r="AT51" s="8">
        <f>(InputSummary!AT61 *  AT$49 + AT12 *  (1-AT$49))</f>
        <v>26.137660632993367</v>
      </c>
      <c r="AU51" s="8">
        <f>(InputSummary!AU61 *  AU$49 + AU12 *  (1-AU$49))</f>
        <v>23.345557891808397</v>
      </c>
      <c r="AV51" s="8">
        <f>(InputSummary!AV61 *  AV$49 + AV12 *  (1-AV$49))</f>
        <v>13.958823649779145</v>
      </c>
    </row>
    <row r="52" spans="1:49" ht="16.8">
      <c r="E52" s="7" t="s">
        <v>131</v>
      </c>
      <c r="G52" s="2" t="s">
        <v>105</v>
      </c>
      <c r="AJ52" s="8"/>
      <c r="AK52" s="8"/>
      <c r="AL52" s="8"/>
      <c r="AM52" s="8"/>
      <c r="AN52" s="8"/>
      <c r="AO52" s="8"/>
      <c r="AP52" s="8"/>
      <c r="AQ52" s="9"/>
      <c r="AR52" s="8">
        <f>(InputSummary!AR62 *  AR$49 + AR13 *  (1-AR$49))</f>
        <v>58.867126175476301</v>
      </c>
      <c r="AS52" s="8">
        <f>(InputSummary!AS62 *  AS$49 + AS13 *  (1-AS$49))</f>
        <v>54.150796029815638</v>
      </c>
      <c r="AT52" s="8">
        <f>(InputSummary!AT62 *  AT$49 + AT13 *  (1-AT$49))</f>
        <v>52.786287057954574</v>
      </c>
      <c r="AU52" s="8">
        <f>(InputSummary!AU62 *  AU$49 + AU13 *  (1-AU$49))</f>
        <v>46.201328501717761</v>
      </c>
      <c r="AV52" s="8">
        <f>(InputSummary!AV62 *  AV$49 + AV13 *  (1-AV$49))</f>
        <v>40.346765366771216</v>
      </c>
    </row>
    <row r="53" spans="1:49" ht="16.8">
      <c r="E53" s="7" t="s">
        <v>133</v>
      </c>
      <c r="G53" s="2" t="s">
        <v>105</v>
      </c>
      <c r="AJ53" s="8"/>
      <c r="AK53" s="8"/>
      <c r="AL53" s="8"/>
      <c r="AM53" s="8"/>
      <c r="AN53" s="8"/>
      <c r="AO53" s="8"/>
      <c r="AP53" s="8"/>
      <c r="AQ53" s="9"/>
      <c r="AR53" s="8">
        <f>(InputSummary!AR63 *  AR$49 + AR14 *  (1-AR$49))</f>
        <v>13.746110907856428</v>
      </c>
      <c r="AS53" s="8">
        <f>(InputSummary!AS63 *  AS$49 + AS14 *  (1-AS$49))</f>
        <v>17.591754668490971</v>
      </c>
      <c r="AT53" s="8">
        <f>(InputSummary!AT63 *  AT$49 + AT14 *  (1-AT$49))</f>
        <v>17.617740031186514</v>
      </c>
      <c r="AU53" s="8">
        <f>(InputSummary!AU63 *  AU$49 + AU14 *  (1-AU$49))</f>
        <v>12.892612881323355</v>
      </c>
      <c r="AV53" s="8">
        <f>(InputSummary!AV63 *  AV$49 + AV14 *  (1-AV$49))</f>
        <v>10.987782978878318</v>
      </c>
    </row>
    <row r="54" spans="1:49" ht="16.8">
      <c r="E54" s="7" t="s">
        <v>135</v>
      </c>
      <c r="G54" s="2" t="s">
        <v>105</v>
      </c>
      <c r="AJ54" s="8"/>
      <c r="AK54" s="8"/>
      <c r="AL54" s="8"/>
      <c r="AM54" s="8"/>
      <c r="AN54" s="8"/>
      <c r="AO54" s="8"/>
      <c r="AP54" s="8"/>
      <c r="AQ54" s="9"/>
      <c r="AR54" s="8">
        <f>(InputSummary!AR64 *  AR$49 + AR15 *  (1-AR$49))</f>
        <v>13.56368659671535</v>
      </c>
      <c r="AS54" s="8">
        <f>(InputSummary!AS64 *  AS$49 + AS15 *  (1-AS$49))</f>
        <v>12.57116238531346</v>
      </c>
      <c r="AT54" s="8">
        <f>(InputSummary!AT64 *  AT$49 + AT15 *  (1-AT$49))</f>
        <v>12.462358464834441</v>
      </c>
      <c r="AU54" s="8">
        <f>(InputSummary!AU64 *  AU$49 + AU15 *  (1-AU$49))</f>
        <v>12.513895172864693</v>
      </c>
      <c r="AV54" s="8">
        <f>(InputSummary!AV64 *  AV$49 + AV15 *  (1-AV$49))</f>
        <v>12.462676854738959</v>
      </c>
    </row>
    <row r="55" spans="1:49" ht="16.8">
      <c r="E55" s="7" t="s">
        <v>137</v>
      </c>
      <c r="G55" s="2" t="s">
        <v>105</v>
      </c>
      <c r="AJ55" s="8"/>
      <c r="AK55" s="8"/>
      <c r="AL55" s="8"/>
      <c r="AM55" s="8"/>
      <c r="AN55" s="8"/>
      <c r="AO55" s="8"/>
      <c r="AP55" s="8"/>
      <c r="AQ55" s="9"/>
      <c r="AR55" s="8">
        <f>(InputSummary!AR65 *  AR$49 + AR16 *  (1-AR$49))</f>
        <v>9.6292388121138224</v>
      </c>
      <c r="AS55" s="8">
        <f>(InputSummary!AS65 *  AS$49 + AS16 *  (1-AS$49))</f>
        <v>9.5426206293634177</v>
      </c>
      <c r="AT55" s="8">
        <f>(InputSummary!AT65 *  AT$49 + AT16 *  (1-AT$49))</f>
        <v>9.8359008914890875</v>
      </c>
      <c r="AU55" s="8">
        <f>(InputSummary!AU65 *  AU$49 + AU16 *  (1-AU$49))</f>
        <v>8.6870213749925949</v>
      </c>
      <c r="AV55" s="8">
        <f>(InputSummary!AV65 *  AV$49 + AV16 *  (1-AV$49))</f>
        <v>8.6947139135818645</v>
      </c>
    </row>
    <row r="56" spans="1:49" ht="16.8">
      <c r="E56" s="7" t="s">
        <v>139</v>
      </c>
      <c r="G56" s="2" t="s">
        <v>105</v>
      </c>
      <c r="AJ56" s="8"/>
      <c r="AK56" s="8"/>
      <c r="AL56" s="8"/>
      <c r="AM56" s="8"/>
      <c r="AN56" s="8"/>
      <c r="AO56" s="8"/>
      <c r="AP56" s="8"/>
      <c r="AQ56" s="9"/>
      <c r="AR56" s="8">
        <f>(InputSummary!AR66 *  AR$49 + AR17 *  (1-AR$49))</f>
        <v>13.145671720278822</v>
      </c>
      <c r="AS56" s="8">
        <f>(InputSummary!AS66 *  AS$49 + AS17 *  (1-AS$49))</f>
        <v>12.868023275532465</v>
      </c>
      <c r="AT56" s="8">
        <f>(InputSummary!AT66 *  AT$49 + AT17 *  (1-AT$49))</f>
        <v>12.917314009094671</v>
      </c>
      <c r="AU56" s="8">
        <f>(InputSummary!AU66 *  AU$49 + AU17 *  (1-AU$49))</f>
        <v>11.903081073445657</v>
      </c>
      <c r="AV56" s="8">
        <f>(InputSummary!AV66 *  AV$49 + AV17 *  (1-AV$49))</f>
        <v>11.725280406870874</v>
      </c>
    </row>
    <row r="57" spans="1:49" ht="16.8">
      <c r="E57" s="7" t="s">
        <v>141</v>
      </c>
      <c r="G57" s="2" t="s">
        <v>105</v>
      </c>
      <c r="AJ57" s="8"/>
      <c r="AK57" s="8"/>
      <c r="AL57" s="8"/>
      <c r="AM57" s="8"/>
      <c r="AN57" s="8"/>
      <c r="AO57" s="8"/>
      <c r="AP57" s="8"/>
      <c r="AQ57" s="9"/>
      <c r="AR57" s="8">
        <f>(InputSummary!AR67 *  AR$49 + AR18 *  (1-AR$49))</f>
        <v>51.475735666017997</v>
      </c>
      <c r="AS57" s="8">
        <f>(InputSummary!AS67 *  AS$49 + AS18 *  (1-AS$49))</f>
        <v>50.960084375606193</v>
      </c>
      <c r="AT57" s="8">
        <f>(InputSummary!AT67 *  AT$49 + AT18 *  (1-AT$49))</f>
        <v>50.485812060808904</v>
      </c>
      <c r="AU57" s="8">
        <f>(InputSummary!AU67 *  AU$49 + AU18 *  (1-AU$49))</f>
        <v>50.593386650501785</v>
      </c>
      <c r="AV57" s="8">
        <f>(InputSummary!AV67 *  AV$49 + AV18 *  (1-AV$49))</f>
        <v>50.603120033509924</v>
      </c>
    </row>
    <row r="58" spans="1:49" ht="16.8">
      <c r="A58" s="2"/>
      <c r="B58" s="2"/>
      <c r="C58" s="2"/>
      <c r="D58" s="2"/>
      <c r="E58" s="7" t="s">
        <v>833</v>
      </c>
      <c r="F58" s="2"/>
      <c r="G58" s="2" t="s">
        <v>105</v>
      </c>
      <c r="H58" s="2"/>
      <c r="I58" s="115"/>
      <c r="J58" s="2"/>
      <c r="K58" s="432"/>
      <c r="L58" s="432"/>
      <c r="M58" s="432"/>
      <c r="N58" s="432"/>
      <c r="O58" s="432"/>
      <c r="P58" s="432"/>
      <c r="Q58" s="432"/>
      <c r="R58" s="432"/>
      <c r="S58" s="432"/>
      <c r="T58" s="432"/>
      <c r="U58" s="432"/>
      <c r="V58" s="432"/>
      <c r="W58" s="432"/>
      <c r="X58" s="432"/>
      <c r="Y58" s="432"/>
      <c r="Z58" s="432"/>
      <c r="AA58" s="432"/>
      <c r="AB58" s="432"/>
      <c r="AC58" s="432"/>
      <c r="AD58" s="432"/>
      <c r="AE58" s="432"/>
      <c r="AF58" s="432"/>
      <c r="AG58" s="432"/>
      <c r="AH58" s="432"/>
      <c r="AI58" s="432"/>
      <c r="AJ58" s="431"/>
      <c r="AK58" s="431"/>
      <c r="AL58" s="431"/>
      <c r="AM58" s="431"/>
      <c r="AN58" s="431"/>
      <c r="AO58" s="431"/>
      <c r="AP58" s="431"/>
      <c r="AQ58" s="533"/>
      <c r="AR58" s="431">
        <f t="shared" ref="AR58:AV58" si="17">SUM(AR51:AR57)</f>
        <v>185.61415787174656</v>
      </c>
      <c r="AS58" s="431">
        <f t="shared" si="17"/>
        <v>178.57313769511427</v>
      </c>
      <c r="AT58" s="431">
        <f t="shared" si="17"/>
        <v>182.24307314836156</v>
      </c>
      <c r="AU58" s="431">
        <f t="shared" si="17"/>
        <v>166.13688354665425</v>
      </c>
      <c r="AV58" s="431">
        <f t="shared" si="17"/>
        <v>148.7791632041303</v>
      </c>
      <c r="AW58" s="2"/>
    </row>
    <row r="59" spans="1:49" ht="16.8">
      <c r="E59" s="13"/>
      <c r="G59" s="2"/>
      <c r="AJ59" s="8"/>
      <c r="AK59" s="8"/>
      <c r="AL59" s="8"/>
      <c r="AM59" s="8"/>
      <c r="AN59" s="8"/>
      <c r="AO59" s="8"/>
      <c r="AP59" s="8"/>
      <c r="AQ59" s="9"/>
      <c r="AR59" s="379"/>
      <c r="AS59" s="379"/>
      <c r="AT59" s="379"/>
      <c r="AU59" s="379"/>
      <c r="AV59" s="379"/>
    </row>
    <row r="60" spans="1:49" ht="16.8">
      <c r="A60" s="2"/>
      <c r="B60" s="2"/>
      <c r="C60" s="2"/>
      <c r="D60" s="10" t="s">
        <v>834</v>
      </c>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1"/>
      <c r="AR60" s="10"/>
      <c r="AS60" s="10"/>
      <c r="AT60" s="10"/>
      <c r="AU60" s="10"/>
      <c r="AV60" s="10"/>
      <c r="AW60" s="2"/>
    </row>
    <row r="61" spans="1:49" ht="16.8">
      <c r="A61" s="2"/>
      <c r="B61" s="2"/>
      <c r="C61" s="2"/>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192"/>
      <c r="AR61" s="27"/>
      <c r="AS61" s="27"/>
      <c r="AT61" s="27"/>
      <c r="AU61" s="27"/>
      <c r="AV61" s="27"/>
      <c r="AW61" s="2"/>
    </row>
    <row r="62" spans="1:49" ht="16.8">
      <c r="E62" s="13" t="s">
        <v>832</v>
      </c>
      <c r="AJ62" s="2"/>
      <c r="AK62" s="2"/>
      <c r="AL62" s="2"/>
      <c r="AM62" s="2"/>
      <c r="AN62" s="2"/>
      <c r="AO62" s="2"/>
      <c r="AP62" s="2"/>
      <c r="AQ62" s="57"/>
      <c r="AR62" s="2">
        <f>IF(SUM(InputSummary!AR72:'InputSummary'!AR78)&lt;&gt;0,1,0)</f>
        <v>1</v>
      </c>
      <c r="AS62" s="2">
        <f>IF(SUM(InputSummary!AS72:'InputSummary'!AS78)&lt;&gt;0,1,0)</f>
        <v>1</v>
      </c>
      <c r="AT62" s="2">
        <f>IF(SUM(InputSummary!AT72:'InputSummary'!AT78)&lt;&gt;0,1,0)</f>
        <v>1</v>
      </c>
      <c r="AU62" s="2">
        <f>IF(SUM(InputSummary!AU72:'InputSummary'!AU78)&lt;&gt;0,1,0)</f>
        <v>1</v>
      </c>
      <c r="AV62" s="2">
        <f>IF(SUM(InputSummary!AV72:'InputSummary'!AV78)&lt;&gt;0,1,0)</f>
        <v>1</v>
      </c>
    </row>
    <row r="63" spans="1:49" ht="16.8">
      <c r="A63" s="2"/>
      <c r="B63" s="2"/>
      <c r="C63" s="2"/>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192"/>
      <c r="AR63" s="27"/>
      <c r="AS63" s="27"/>
      <c r="AT63" s="27"/>
      <c r="AU63" s="27"/>
      <c r="AV63" s="27"/>
      <c r="AW63" s="2"/>
    </row>
    <row r="64" spans="1:49" ht="16.8">
      <c r="E64" s="7" t="s">
        <v>129</v>
      </c>
      <c r="G64" s="2" t="s">
        <v>105</v>
      </c>
      <c r="AJ64" s="8"/>
      <c r="AK64" s="8"/>
      <c r="AL64" s="8"/>
      <c r="AM64" s="8"/>
      <c r="AN64" s="8"/>
      <c r="AO64" s="8"/>
      <c r="AP64" s="8"/>
      <c r="AQ64" s="9"/>
      <c r="AR64" s="8">
        <f>((InputSummary!AR72)*  AR$62 + AR23 *  (1-AR$62))</f>
        <v>-3.756513657518449</v>
      </c>
      <c r="AS64" s="8">
        <f>((InputSummary!AS72)*  AS$62 + AS23 *  (1-AS$62))</f>
        <v>5.9102020354160665</v>
      </c>
      <c r="AT64" s="8">
        <f>((InputSummary!AT72)*  AT$62 + AT23 *  (1-AT$62))</f>
        <v>16.286395986046365</v>
      </c>
      <c r="AU64" s="8">
        <f>((InputSummary!AU72)*  AU$62 + AU23 *  (1-AU$62))</f>
        <v>22.101898466187841</v>
      </c>
      <c r="AV64" s="8">
        <f>((InputSummary!AV72)*  AV$62 + AV23 *  (1-AV$62))</f>
        <v>21.495962921771689</v>
      </c>
    </row>
    <row r="65" spans="1:49" ht="16.8">
      <c r="E65" s="7" t="s">
        <v>131</v>
      </c>
      <c r="G65" s="2" t="s">
        <v>105</v>
      </c>
      <c r="AJ65" s="8"/>
      <c r="AK65" s="8"/>
      <c r="AL65" s="8"/>
      <c r="AM65" s="8"/>
      <c r="AN65" s="8"/>
      <c r="AO65" s="8"/>
      <c r="AP65" s="8"/>
      <c r="AQ65" s="9"/>
      <c r="AR65" s="8">
        <f>((InputSummary!AR73)*  AR$62 + AR24 *  (1-AR$62))</f>
        <v>0.90642805858596642</v>
      </c>
      <c r="AS65" s="8">
        <f>((InputSummary!AS73)*  AS$62 + AS24 *  (1-AS$62))</f>
        <v>0.90642805858596642</v>
      </c>
      <c r="AT65" s="8">
        <f>((InputSummary!AT73)*  AT$62 + AT24 *  (1-AT$62))</f>
        <v>0.73468379485388857</v>
      </c>
      <c r="AU65" s="8">
        <f>((InputSummary!AU73)*  AU$62 + AU24 *  (1-AU$62))</f>
        <v>0.12403752380650067</v>
      </c>
      <c r="AV65" s="8">
        <f>((InputSummary!AV73)*  AV$62 + AV24 *  (1-AV$62))</f>
        <v>0.12403752380650067</v>
      </c>
    </row>
    <row r="66" spans="1:49" ht="16.8">
      <c r="E66" s="7" t="s">
        <v>133</v>
      </c>
      <c r="G66" s="2" t="s">
        <v>105</v>
      </c>
      <c r="AJ66" s="8"/>
      <c r="AK66" s="8"/>
      <c r="AL66" s="8"/>
      <c r="AM66" s="8"/>
      <c r="AN66" s="8"/>
      <c r="AO66" s="8"/>
      <c r="AP66" s="8"/>
      <c r="AQ66" s="9"/>
      <c r="AR66" s="8">
        <f>((InputSummary!AR74)*  AR$62 + AR25 *  (1-AR$62))</f>
        <v>1.186877892142183</v>
      </c>
      <c r="AS66" s="8">
        <f>((InputSummary!AS74)*  AS$62 + AS25 *  (1-AS$62))</f>
        <v>1.0505957114490381</v>
      </c>
      <c r="AT66" s="8">
        <f>((InputSummary!AT74)*  AT$62 + AT25 *  (1-AT$62))</f>
        <v>0.89216643759357639</v>
      </c>
      <c r="AU66" s="8">
        <f>((InputSummary!AU74)*  AU$62 + AU25 *  (1-AU$62))</f>
        <v>0.86157558755993424</v>
      </c>
      <c r="AV66" s="8">
        <f>((InputSummary!AV74)*  AV$62 + AV25 *  (1-AV$62))</f>
        <v>0.91088890056647143</v>
      </c>
    </row>
    <row r="67" spans="1:49" ht="16.8">
      <c r="E67" s="7" t="s">
        <v>135</v>
      </c>
      <c r="G67" s="2" t="s">
        <v>105</v>
      </c>
      <c r="AJ67" s="8"/>
      <c r="AK67" s="8"/>
      <c r="AL67" s="8"/>
      <c r="AM67" s="8"/>
      <c r="AN67" s="8"/>
      <c r="AO67" s="8"/>
      <c r="AP67" s="8"/>
      <c r="AQ67" s="9"/>
      <c r="AR67" s="8">
        <f>((InputSummary!AR75)*  AR$62 + AR26 *  (1-AR$62))</f>
        <v>0</v>
      </c>
      <c r="AS67" s="8">
        <f>((InputSummary!AS75)*  AS$62 + AS26 *  (1-AS$62))</f>
        <v>0</v>
      </c>
      <c r="AT67" s="8">
        <f>((InputSummary!AT75)*  AT$62 + AT26 *  (1-AT$62))</f>
        <v>0</v>
      </c>
      <c r="AU67" s="8">
        <f>((InputSummary!AU75)*  AU$62 + AU26 *  (1-AU$62))</f>
        <v>0</v>
      </c>
      <c r="AV67" s="8">
        <f>((InputSummary!AV75)*  AV$62 + AV26 *  (1-AV$62))</f>
        <v>0</v>
      </c>
    </row>
    <row r="68" spans="1:49" ht="16.8">
      <c r="E68" s="7" t="s">
        <v>137</v>
      </c>
      <c r="G68" s="2" t="s">
        <v>105</v>
      </c>
      <c r="AJ68" s="8"/>
      <c r="AK68" s="8"/>
      <c r="AL68" s="8"/>
      <c r="AM68" s="8"/>
      <c r="AN68" s="8"/>
      <c r="AO68" s="8"/>
      <c r="AP68" s="8"/>
      <c r="AQ68" s="9"/>
      <c r="AR68" s="8">
        <f>((InputSummary!AR76)*  AR$62 + AR27 *  (1-AR$62))</f>
        <v>0</v>
      </c>
      <c r="AS68" s="8">
        <f>((InputSummary!AS76)*  AS$62 + AS27 *  (1-AS$62))</f>
        <v>0</v>
      </c>
      <c r="AT68" s="8">
        <f>((InputSummary!AT76)*  AT$62 + AT27 *  (1-AT$62))</f>
        <v>0</v>
      </c>
      <c r="AU68" s="8">
        <f>((InputSummary!AU76)*  AU$62 + AU27 *  (1-AU$62))</f>
        <v>0</v>
      </c>
      <c r="AV68" s="8">
        <f>((InputSummary!AV76)*  AV$62 + AV27 *  (1-AV$62))</f>
        <v>0</v>
      </c>
    </row>
    <row r="69" spans="1:49" ht="16.8">
      <c r="E69" s="7" t="s">
        <v>139</v>
      </c>
      <c r="G69" s="2" t="s">
        <v>105</v>
      </c>
      <c r="AJ69" s="8"/>
      <c r="AK69" s="8"/>
      <c r="AL69" s="8"/>
      <c r="AM69" s="8"/>
      <c r="AN69" s="8"/>
      <c r="AO69" s="8"/>
      <c r="AP69" s="8"/>
      <c r="AQ69" s="9"/>
      <c r="AR69" s="8">
        <f>((InputSummary!AR77)*  AR$62 + AR28 *  (1-AR$62))</f>
        <v>0.1264923556151944</v>
      </c>
      <c r="AS69" s="8">
        <f>((InputSummary!AS77)*  AS$62 + AS28 *  (1-AS$62))</f>
        <v>0.26454425989979041</v>
      </c>
      <c r="AT69" s="8">
        <f>((InputSummary!AT77)*  AT$62 + AT28 *  (1-AT$62))</f>
        <v>0.45649577925756346</v>
      </c>
      <c r="AU69" s="8">
        <f>((InputSummary!AU77)*  AU$62 + AU28 *  (1-AU$62))</f>
        <v>0.54036954609934462</v>
      </c>
      <c r="AV69" s="8">
        <f>((InputSummary!AV77)*  AV$62 + AV28 *  (1-AV$62))</f>
        <v>0.56739304024089698</v>
      </c>
    </row>
    <row r="70" spans="1:49" ht="16.8">
      <c r="E70" s="7" t="s">
        <v>141</v>
      </c>
      <c r="G70" s="2" t="s">
        <v>105</v>
      </c>
      <c r="AJ70" s="8"/>
      <c r="AK70" s="8"/>
      <c r="AL70" s="8"/>
      <c r="AM70" s="8"/>
      <c r="AN70" s="8"/>
      <c r="AO70" s="8"/>
      <c r="AP70" s="8"/>
      <c r="AQ70" s="9"/>
      <c r="AR70" s="8">
        <f>((InputSummary!AR78)*  AR$62 + AR29 *  (1-AR$62))</f>
        <v>3.6332818008331345E-2</v>
      </c>
      <c r="AS70" s="8">
        <f>((InputSummary!AS78)*  AS$62 + AS29 *  (1-AS$62))</f>
        <v>3.1857530264595049E-2</v>
      </c>
      <c r="AT70" s="8">
        <f>((InputSummary!AT78)*  AT$62 + AT29 *  (1-AT$62))</f>
        <v>0.10299082357833528</v>
      </c>
      <c r="AU70" s="8">
        <f>((InputSummary!AU78)*  AU$62 + AU29 *  (1-AU$62))</f>
        <v>0.10244145655500232</v>
      </c>
      <c r="AV70" s="8">
        <f>((InputSummary!AV78)*  AV$62 + AV29 *  (1-AV$62))</f>
        <v>0.1033270516903874</v>
      </c>
    </row>
    <row r="71" spans="1:49" ht="16.8">
      <c r="A71" s="2"/>
      <c r="B71" s="2"/>
      <c r="C71" s="2"/>
      <c r="D71" s="2"/>
      <c r="E71" s="7" t="s">
        <v>835</v>
      </c>
      <c r="F71" s="2"/>
      <c r="G71" s="2" t="s">
        <v>105</v>
      </c>
      <c r="H71" s="2"/>
      <c r="I71" s="115"/>
      <c r="J71" s="2"/>
      <c r="K71" s="432"/>
      <c r="L71" s="432"/>
      <c r="M71" s="432"/>
      <c r="N71" s="432"/>
      <c r="O71" s="432"/>
      <c r="P71" s="432"/>
      <c r="Q71" s="432"/>
      <c r="R71" s="432"/>
      <c r="S71" s="432"/>
      <c r="T71" s="432"/>
      <c r="U71" s="432"/>
      <c r="V71" s="432"/>
      <c r="W71" s="432"/>
      <c r="X71" s="432"/>
      <c r="Y71" s="432"/>
      <c r="Z71" s="432"/>
      <c r="AA71" s="432"/>
      <c r="AB71" s="432"/>
      <c r="AC71" s="432"/>
      <c r="AD71" s="432"/>
      <c r="AE71" s="432"/>
      <c r="AF71" s="432"/>
      <c r="AG71" s="432"/>
      <c r="AH71" s="432"/>
      <c r="AI71" s="432"/>
      <c r="AJ71" s="431"/>
      <c r="AK71" s="431"/>
      <c r="AL71" s="431"/>
      <c r="AM71" s="431"/>
      <c r="AN71" s="431"/>
      <c r="AO71" s="431"/>
      <c r="AP71" s="431"/>
      <c r="AQ71" s="533"/>
      <c r="AR71" s="431">
        <f t="shared" ref="AR71:AV71" si="18">SUM(AR64:AR70)</f>
        <v>-1.5003825331667739</v>
      </c>
      <c r="AS71" s="431">
        <f t="shared" si="18"/>
        <v>8.1636275956154556</v>
      </c>
      <c r="AT71" s="431">
        <f t="shared" si="18"/>
        <v>18.472732821329728</v>
      </c>
      <c r="AU71" s="431">
        <f t="shared" si="18"/>
        <v>23.730322580208622</v>
      </c>
      <c r="AV71" s="431">
        <f t="shared" si="18"/>
        <v>23.201609438075948</v>
      </c>
      <c r="AW71" s="2"/>
    </row>
    <row r="72" spans="1:49" ht="16.8">
      <c r="A72" s="2"/>
      <c r="B72" s="2"/>
      <c r="C72" s="2"/>
      <c r="D72" s="2"/>
      <c r="E72" s="13"/>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57"/>
      <c r="AR72" s="2"/>
      <c r="AS72" s="2"/>
      <c r="AT72" s="2"/>
      <c r="AU72" s="2"/>
      <c r="AV72" s="2"/>
      <c r="AW72" s="2"/>
    </row>
    <row r="73" spans="1:49" ht="16.8">
      <c r="A73" s="2"/>
      <c r="B73" s="2"/>
      <c r="C73" s="2"/>
      <c r="D73" s="10" t="s">
        <v>836</v>
      </c>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1"/>
      <c r="AR73" s="10"/>
      <c r="AS73" s="10"/>
      <c r="AT73" s="10"/>
      <c r="AU73" s="10"/>
      <c r="AV73" s="10"/>
      <c r="AW73" s="2"/>
    </row>
    <row r="74" spans="1:49" ht="16.8">
      <c r="E74" s="13"/>
      <c r="G74" s="2"/>
      <c r="AJ74" s="8"/>
      <c r="AK74" s="8"/>
      <c r="AL74" s="8"/>
      <c r="AM74" s="8"/>
      <c r="AN74" s="8"/>
      <c r="AO74" s="8"/>
      <c r="AP74" s="8"/>
      <c r="AQ74" s="9"/>
      <c r="AR74" s="8"/>
      <c r="AS74" s="8"/>
      <c r="AT74" s="8"/>
      <c r="AU74" s="8"/>
      <c r="AV74" s="8"/>
    </row>
    <row r="75" spans="1:49" ht="16.8">
      <c r="E75" s="7" t="s">
        <v>837</v>
      </c>
      <c r="G75" s="2" t="s">
        <v>105</v>
      </c>
      <c r="AJ75" s="7"/>
      <c r="AK75" s="7"/>
      <c r="AL75" s="7"/>
      <c r="AM75" s="7"/>
      <c r="AN75" s="7"/>
      <c r="AO75" s="7"/>
      <c r="AP75" s="7"/>
      <c r="AQ75" s="65"/>
      <c r="AR75" s="7">
        <f>AR51+AR64</f>
        <v>21.430074335769355</v>
      </c>
      <c r="AS75" s="7">
        <f t="shared" ref="AS75:AV75" si="19">AS51+AS64</f>
        <v>26.798898366408206</v>
      </c>
      <c r="AT75" s="7">
        <f t="shared" si="19"/>
        <v>42.424056619039732</v>
      </c>
      <c r="AU75" s="7">
        <f t="shared" si="19"/>
        <v>45.447456357996238</v>
      </c>
      <c r="AV75" s="7">
        <f t="shared" si="19"/>
        <v>35.454786571550834</v>
      </c>
    </row>
    <row r="76" spans="1:49" ht="16.8">
      <c r="E76" s="7" t="s">
        <v>838</v>
      </c>
      <c r="G76" s="2" t="s">
        <v>105</v>
      </c>
      <c r="AJ76" s="7"/>
      <c r="AK76" s="7"/>
      <c r="AL76" s="7"/>
      <c r="AM76" s="7"/>
      <c r="AN76" s="7"/>
      <c r="AO76" s="7"/>
      <c r="AP76" s="7"/>
      <c r="AQ76" s="65"/>
      <c r="AR76" s="7">
        <f t="shared" ref="AR76" si="20">AR52+AR65</f>
        <v>59.773554234062267</v>
      </c>
      <c r="AS76" s="7">
        <f t="shared" ref="AS76:AV76" si="21">AS52+AS65</f>
        <v>55.057224088401604</v>
      </c>
      <c r="AT76" s="7">
        <f t="shared" si="21"/>
        <v>53.52097085280846</v>
      </c>
      <c r="AU76" s="7">
        <f t="shared" si="21"/>
        <v>46.325366025524261</v>
      </c>
      <c r="AV76" s="7">
        <f t="shared" si="21"/>
        <v>40.470802890577716</v>
      </c>
    </row>
    <row r="77" spans="1:49" ht="16.8">
      <c r="E77" s="7" t="s">
        <v>839</v>
      </c>
      <c r="G77" s="2" t="s">
        <v>105</v>
      </c>
      <c r="AJ77" s="7"/>
      <c r="AK77" s="7"/>
      <c r="AL77" s="7"/>
      <c r="AM77" s="7"/>
      <c r="AN77" s="7"/>
      <c r="AO77" s="7"/>
      <c r="AP77" s="7"/>
      <c r="AQ77" s="65"/>
      <c r="AR77" s="7">
        <f t="shared" ref="AR77" si="22">AR53+AR66</f>
        <v>14.932988799998611</v>
      </c>
      <c r="AS77" s="7">
        <f t="shared" ref="AS77:AV77" si="23">AS53+AS66</f>
        <v>18.642350379940009</v>
      </c>
      <c r="AT77" s="7">
        <f t="shared" si="23"/>
        <v>18.509906468780091</v>
      </c>
      <c r="AU77" s="7">
        <f t="shared" si="23"/>
        <v>13.754188468883289</v>
      </c>
      <c r="AV77" s="7">
        <f t="shared" si="23"/>
        <v>11.898671879444789</v>
      </c>
    </row>
    <row r="78" spans="1:49" ht="16.8">
      <c r="E78" s="7" t="s">
        <v>840</v>
      </c>
      <c r="G78" s="2" t="s">
        <v>105</v>
      </c>
      <c r="AJ78" s="7"/>
      <c r="AK78" s="7"/>
      <c r="AL78" s="7"/>
      <c r="AM78" s="7"/>
      <c r="AN78" s="7"/>
      <c r="AO78" s="7"/>
      <c r="AP78" s="7"/>
      <c r="AQ78" s="65"/>
      <c r="AR78" s="7">
        <f t="shared" ref="AR78" si="24">AR54+AR67</f>
        <v>13.56368659671535</v>
      </c>
      <c r="AS78" s="7">
        <f t="shared" ref="AS78:AV78" si="25">AS54+AS67</f>
        <v>12.57116238531346</v>
      </c>
      <c r="AT78" s="7">
        <f t="shared" si="25"/>
        <v>12.462358464834441</v>
      </c>
      <c r="AU78" s="7">
        <f t="shared" si="25"/>
        <v>12.513895172864693</v>
      </c>
      <c r="AV78" s="7">
        <f t="shared" si="25"/>
        <v>12.462676854738959</v>
      </c>
    </row>
    <row r="79" spans="1:49" ht="16.8">
      <c r="E79" s="7" t="s">
        <v>841</v>
      </c>
      <c r="G79" s="2" t="s">
        <v>105</v>
      </c>
      <c r="AJ79" s="7"/>
      <c r="AK79" s="7"/>
      <c r="AL79" s="7"/>
      <c r="AM79" s="7"/>
      <c r="AN79" s="7"/>
      <c r="AO79" s="7"/>
      <c r="AP79" s="7"/>
      <c r="AQ79" s="65"/>
      <c r="AR79" s="7">
        <f t="shared" ref="AR79" si="26">AR55+AR68</f>
        <v>9.6292388121138224</v>
      </c>
      <c r="AS79" s="7">
        <f t="shared" ref="AS79:AV79" si="27">AS55+AS68</f>
        <v>9.5426206293634177</v>
      </c>
      <c r="AT79" s="7">
        <f t="shared" si="27"/>
        <v>9.8359008914890875</v>
      </c>
      <c r="AU79" s="7">
        <f t="shared" si="27"/>
        <v>8.6870213749925949</v>
      </c>
      <c r="AV79" s="7">
        <f t="shared" si="27"/>
        <v>8.6947139135818645</v>
      </c>
    </row>
    <row r="80" spans="1:49" ht="16.8">
      <c r="E80" s="7" t="s">
        <v>842</v>
      </c>
      <c r="G80" s="2" t="s">
        <v>105</v>
      </c>
      <c r="AJ80" s="7"/>
      <c r="AK80" s="7"/>
      <c r="AL80" s="7"/>
      <c r="AM80" s="7"/>
      <c r="AN80" s="7"/>
      <c r="AO80" s="7"/>
      <c r="AP80" s="7"/>
      <c r="AQ80" s="65"/>
      <c r="AR80" s="7">
        <f t="shared" ref="AR80" si="28">AR56+AR69</f>
        <v>13.272164075894016</v>
      </c>
      <c r="AS80" s="7">
        <f t="shared" ref="AS80:AV80" si="29">AS56+AS69</f>
        <v>13.132567535432255</v>
      </c>
      <c r="AT80" s="7">
        <f t="shared" si="29"/>
        <v>13.373809788352235</v>
      </c>
      <c r="AU80" s="7">
        <f t="shared" si="29"/>
        <v>12.443450619545002</v>
      </c>
      <c r="AV80" s="7">
        <f t="shared" si="29"/>
        <v>12.292673447111772</v>
      </c>
    </row>
    <row r="81" spans="2:49" ht="16.8">
      <c r="E81" s="7" t="s">
        <v>843</v>
      </c>
      <c r="G81" s="2" t="s">
        <v>105</v>
      </c>
      <c r="AJ81" s="7"/>
      <c r="AK81" s="7"/>
      <c r="AL81" s="7"/>
      <c r="AM81" s="7"/>
      <c r="AN81" s="7"/>
      <c r="AO81" s="7"/>
      <c r="AP81" s="7"/>
      <c r="AQ81" s="65"/>
      <c r="AR81" s="7">
        <f t="shared" ref="AR81" si="30">AR57+AR70</f>
        <v>51.512068484026329</v>
      </c>
      <c r="AS81" s="7">
        <f t="shared" ref="AS81:AV81" si="31">AS57+AS70</f>
        <v>50.991941905870789</v>
      </c>
      <c r="AT81" s="7">
        <f t="shared" si="31"/>
        <v>50.588802884387242</v>
      </c>
      <c r="AU81" s="7">
        <f t="shared" si="31"/>
        <v>50.695828107056784</v>
      </c>
      <c r="AV81" s="7">
        <f t="shared" si="31"/>
        <v>50.70644708520031</v>
      </c>
    </row>
    <row r="82" spans="2:49" ht="16.8">
      <c r="E82" s="13" t="s">
        <v>844</v>
      </c>
      <c r="G82" s="2" t="s">
        <v>105</v>
      </c>
      <c r="AJ82" s="432"/>
      <c r="AK82" s="432"/>
      <c r="AL82" s="432"/>
      <c r="AM82" s="432"/>
      <c r="AN82" s="432"/>
      <c r="AO82" s="432"/>
      <c r="AP82" s="432"/>
      <c r="AQ82" s="534"/>
      <c r="AR82" s="432">
        <f t="shared" ref="AR82" si="32">SUM(AR75:AR81)</f>
        <v>184.11377533857979</v>
      </c>
      <c r="AS82" s="432">
        <f t="shared" ref="AS82:AV82" si="33">SUM(AS75:AS81)</f>
        <v>186.73676529072972</v>
      </c>
      <c r="AT82" s="432">
        <f t="shared" si="33"/>
        <v>200.71580596969127</v>
      </c>
      <c r="AU82" s="432">
        <f t="shared" si="33"/>
        <v>189.86720612686287</v>
      </c>
      <c r="AV82" s="432">
        <f t="shared" si="33"/>
        <v>171.98077264220626</v>
      </c>
    </row>
    <row r="83" spans="2:49" ht="16.8">
      <c r="E83" s="13" t="s">
        <v>21</v>
      </c>
      <c r="AJ83" s="7"/>
      <c r="AK83" s="7"/>
      <c r="AL83" s="7"/>
      <c r="AM83" s="7"/>
      <c r="AN83" s="7"/>
      <c r="AO83" s="7"/>
      <c r="AP83" s="7"/>
      <c r="AQ83" s="65"/>
      <c r="AR83" s="174">
        <f>(AR58+AR71)-AR82</f>
        <v>0</v>
      </c>
      <c r="AS83" s="174">
        <f t="shared" ref="AS83:AV83" si="34">(AS58+AS71)-AS82</f>
        <v>0</v>
      </c>
      <c r="AT83" s="174">
        <f t="shared" si="34"/>
        <v>0</v>
      </c>
      <c r="AU83" s="174">
        <f t="shared" si="34"/>
        <v>0</v>
      </c>
      <c r="AV83" s="174">
        <f t="shared" si="34"/>
        <v>0</v>
      </c>
      <c r="AW83" s="7"/>
    </row>
    <row r="84" spans="2:49" ht="16.8">
      <c r="E84" s="13"/>
      <c r="AJ84" s="7"/>
      <c r="AK84" s="7"/>
      <c r="AL84" s="7"/>
      <c r="AM84" s="7"/>
      <c r="AN84" s="7"/>
      <c r="AO84" s="7"/>
      <c r="AP84" s="7"/>
      <c r="AQ84" s="7"/>
      <c r="AR84" s="7"/>
      <c r="AS84" s="7"/>
      <c r="AT84" s="7"/>
      <c r="AU84" s="7"/>
      <c r="AV84" s="7"/>
      <c r="AW84" s="7"/>
    </row>
    <row r="85" spans="2:49" ht="16.8">
      <c r="B85" s="37" t="s">
        <v>79</v>
      </c>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2"/>
    </row>
    <row r="86" spans="2:49">
      <c r="AV86" s="378"/>
    </row>
    <row r="87" spans="2:49">
      <c r="AR87" s="146"/>
      <c r="AS87" s="146"/>
      <c r="AT87" s="146"/>
      <c r="AU87" s="146"/>
      <c r="AV87" s="146"/>
    </row>
  </sheetData>
  <conditionalFormatting sqref="K7:AV7">
    <cfRule type="cellIs" dxfId="138" priority="6" operator="equal">
      <formula>FALSE()</formula>
    </cfRule>
  </conditionalFormatting>
  <conditionalFormatting sqref="AM3">
    <cfRule type="expression" dxfId="137"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2468" r:id="rId4" name="Drop Down 4">
              <controlPr defaultSize="0" autoLine="0" autoPict="0" altText="Select appropriate network">
                <anchor moveWithCells="1">
                  <from>
                    <xdr:col>6</xdr:col>
                    <xdr:colOff>144780</xdr:colOff>
                    <xdr:row>0</xdr:row>
                    <xdr:rowOff>30480</xdr:rowOff>
                  </from>
                  <to>
                    <xdr:col>7</xdr:col>
                    <xdr:colOff>160020</xdr:colOff>
                    <xdr:row>0</xdr:row>
                    <xdr:rowOff>160020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CCC0DA"/>
    <outlinePr summaryBelow="0" summaryRight="0"/>
    <pageSetUpPr autoPageBreaks="0"/>
  </sheetPr>
  <dimension ref="A1:CU80"/>
  <sheetViews>
    <sheetView zoomScale="85" zoomScaleNormal="85" workbookViewId="0">
      <pane xSplit="10" ySplit="4" topLeftCell="AJ5" activePane="bottomRight" state="frozen"/>
      <selection pane="topRight" activeCell="K1" sqref="K1"/>
      <selection pane="bottomLeft" activeCell="A5" sqref="A5"/>
      <selection pane="bottomRight" activeCell="AJ5" sqref="AJ5"/>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6" customWidth="1"/>
    <col min="10" max="10" width="1.453125" customWidth="1" collapsed="1"/>
    <col min="11" max="35" width="9.6328125" hidden="1" customWidth="1" outlineLevel="1"/>
    <col min="36" max="48" width="9.6328125" customWidth="1"/>
    <col min="49" max="49" width="3" customWidth="1"/>
    <col min="50" max="99" width="0" hidden="1" customWidth="1"/>
    <col min="100" max="16384" width="9" hidden="1"/>
  </cols>
  <sheetData>
    <row r="1" spans="1:49" ht="19.2">
      <c r="A1" s="195" t="s">
        <v>845</v>
      </c>
      <c r="B1" s="181"/>
      <c r="C1" s="181"/>
      <c r="D1" s="181"/>
      <c r="E1" s="275"/>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49" ht="16.8">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49"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846</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165"/>
      <c r="AW7" s="2"/>
    </row>
    <row r="8" spans="1:49" ht="16.8">
      <c r="A8" s="2"/>
      <c r="B8" s="2"/>
      <c r="C8" s="20" t="s">
        <v>847</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6.8">
      <c r="A9" s="2"/>
      <c r="B9" s="2"/>
      <c r="C9" s="2"/>
      <c r="D9" s="2"/>
      <c r="E9" s="2"/>
      <c r="F9" s="2"/>
      <c r="G9" s="2"/>
      <c r="H9" s="2"/>
      <c r="I9" s="25"/>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6.8">
      <c r="A10" s="2"/>
      <c r="B10" s="2"/>
      <c r="C10" s="2"/>
      <c r="D10" s="2"/>
      <c r="E10" s="2" t="s">
        <v>848</v>
      </c>
      <c r="F10" s="2"/>
      <c r="G10" s="2" t="s">
        <v>209</v>
      </c>
      <c r="H10" s="2"/>
      <c r="I10" s="302">
        <f>InputSummary!I212</f>
        <v>0.5</v>
      </c>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ht="16.8">
      <c r="A11" s="2"/>
      <c r="B11" s="2"/>
      <c r="C11" s="2"/>
      <c r="D11" s="2"/>
      <c r="E11" s="2" t="s">
        <v>849</v>
      </c>
      <c r="F11" s="2"/>
      <c r="G11" s="2" t="s">
        <v>209</v>
      </c>
      <c r="H11" s="2"/>
      <c r="I11" s="303">
        <f>1-I10</f>
        <v>0.5</v>
      </c>
      <c r="J11" s="2"/>
      <c r="K11" s="2"/>
      <c r="L11" s="2"/>
      <c r="M11" s="2"/>
      <c r="N11" s="2"/>
      <c r="O11" s="2"/>
      <c r="P11" s="2"/>
      <c r="Q11" s="2"/>
      <c r="R11" s="2"/>
      <c r="S11" s="2"/>
      <c r="T11" s="2"/>
      <c r="U11" s="2"/>
      <c r="V11" s="2"/>
      <c r="W11" s="2"/>
      <c r="X11" s="2"/>
      <c r="Y11" s="2"/>
      <c r="Z11" s="2"/>
      <c r="AA11" s="2"/>
      <c r="AB11" s="2"/>
      <c r="AC11" s="2"/>
      <c r="AD11" s="2"/>
      <c r="AE11" s="2"/>
      <c r="AF11" s="2"/>
      <c r="AG11" s="2"/>
      <c r="AH11" s="2"/>
      <c r="AI11" s="2"/>
      <c r="AQ11" s="220"/>
      <c r="AW11" s="165"/>
    </row>
    <row r="12" spans="1:49" ht="16.8">
      <c r="A12" s="2"/>
      <c r="B12" s="2"/>
      <c r="C12" s="2"/>
      <c r="D12" s="2"/>
      <c r="E12" s="2"/>
      <c r="F12" s="2"/>
      <c r="G12" s="2"/>
      <c r="H12" s="2"/>
      <c r="I12" s="137"/>
      <c r="J12" s="2"/>
      <c r="K12" s="2"/>
      <c r="L12" s="2"/>
      <c r="M12" s="2"/>
      <c r="N12" s="2"/>
      <c r="O12" s="2"/>
      <c r="P12" s="2"/>
      <c r="Q12" s="2"/>
      <c r="R12" s="2"/>
      <c r="S12" s="2"/>
      <c r="T12" s="2"/>
      <c r="U12" s="2"/>
      <c r="V12" s="2"/>
      <c r="W12" s="2"/>
      <c r="X12" s="2"/>
      <c r="Y12" s="2"/>
      <c r="Z12" s="2"/>
      <c r="AA12" s="2"/>
      <c r="AB12" s="2"/>
      <c r="AC12" s="2"/>
      <c r="AD12" s="2"/>
      <c r="AE12" s="2"/>
      <c r="AF12" s="2"/>
      <c r="AG12" s="2"/>
      <c r="AH12" s="2"/>
      <c r="AI12" s="2"/>
      <c r="AQ12" s="220"/>
      <c r="AW12" s="165"/>
    </row>
    <row r="13" spans="1:49" ht="16.8">
      <c r="A13" s="2"/>
      <c r="B13" s="2"/>
      <c r="C13" s="2"/>
      <c r="D13" s="2"/>
      <c r="E13" s="2" t="s">
        <v>127</v>
      </c>
      <c r="F13" s="2"/>
      <c r="G13" s="2" t="s">
        <v>105</v>
      </c>
      <c r="H13" s="2"/>
      <c r="I13" s="25"/>
      <c r="J13" s="2"/>
      <c r="K13" s="2"/>
      <c r="L13" s="2"/>
      <c r="M13" s="2"/>
      <c r="N13" s="2"/>
      <c r="O13" s="2"/>
      <c r="P13" s="2"/>
      <c r="Q13" s="2"/>
      <c r="R13" s="2"/>
      <c r="S13" s="2"/>
      <c r="T13" s="2"/>
      <c r="U13" s="2"/>
      <c r="V13" s="2"/>
      <c r="W13" s="2"/>
      <c r="X13" s="2"/>
      <c r="Y13" s="2"/>
      <c r="Z13" s="2"/>
      <c r="AA13" s="2"/>
      <c r="AB13" s="2"/>
      <c r="AC13" s="2"/>
      <c r="AD13" s="2"/>
      <c r="AE13" s="2"/>
      <c r="AF13" s="2"/>
      <c r="AG13" s="2"/>
      <c r="AH13" s="2"/>
      <c r="AI13" s="2"/>
      <c r="AJ13" s="8"/>
      <c r="AK13" s="8"/>
      <c r="AL13" s="8"/>
      <c r="AM13" s="8"/>
      <c r="AN13" s="8"/>
      <c r="AO13" s="8"/>
      <c r="AP13" s="8"/>
      <c r="AQ13" s="9"/>
      <c r="AR13" s="8">
        <f>Totex!AR58</f>
        <v>185.61415787174656</v>
      </c>
      <c r="AS13" s="8">
        <f>Totex!AS58</f>
        <v>178.57313769511427</v>
      </c>
      <c r="AT13" s="8">
        <f>Totex!AT58</f>
        <v>182.24307314836156</v>
      </c>
      <c r="AU13" s="8">
        <f>Totex!AU58</f>
        <v>166.13688354665425</v>
      </c>
      <c r="AV13" s="8">
        <f>Totex!AV58</f>
        <v>148.7791632041303</v>
      </c>
      <c r="AW13" s="2"/>
    </row>
    <row r="14" spans="1:49" ht="16.8">
      <c r="A14" s="2"/>
      <c r="B14" s="2"/>
      <c r="C14" s="2"/>
      <c r="D14" s="2"/>
      <c r="E14" s="2" t="s">
        <v>850</v>
      </c>
      <c r="F14" s="2"/>
      <c r="G14" s="2" t="s">
        <v>105</v>
      </c>
      <c r="H14" s="2"/>
      <c r="I14" s="25"/>
      <c r="J14" s="2"/>
      <c r="K14" s="2"/>
      <c r="L14" s="2"/>
      <c r="M14" s="2"/>
      <c r="N14" s="2"/>
      <c r="O14" s="2"/>
      <c r="P14" s="2"/>
      <c r="Q14" s="2"/>
      <c r="R14" s="2"/>
      <c r="S14" s="2"/>
      <c r="T14" s="2"/>
      <c r="U14" s="2"/>
      <c r="V14" s="2"/>
      <c r="W14" s="2"/>
      <c r="X14" s="2"/>
      <c r="Y14" s="2"/>
      <c r="Z14" s="2"/>
      <c r="AA14" s="2"/>
      <c r="AB14" s="2"/>
      <c r="AC14" s="2"/>
      <c r="AD14" s="2"/>
      <c r="AE14" s="2"/>
      <c r="AF14" s="2"/>
      <c r="AG14" s="2"/>
      <c r="AH14" s="2"/>
      <c r="AI14" s="2"/>
      <c r="AJ14" s="8"/>
      <c r="AK14" s="8"/>
      <c r="AL14" s="8"/>
      <c r="AM14" s="8"/>
      <c r="AN14" s="8"/>
      <c r="AO14" s="8"/>
      <c r="AP14" s="8"/>
      <c r="AQ14" s="344"/>
      <c r="AR14" s="8">
        <f>- Totex!AR19</f>
        <v>-192.28102429072297</v>
      </c>
      <c r="AS14" s="8">
        <f>- Totex!AS19</f>
        <v>-186.17566939989274</v>
      </c>
      <c r="AT14" s="8">
        <f>- Totex!AT19</f>
        <v>-195.62052437798303</v>
      </c>
      <c r="AU14" s="8">
        <f>- Totex!AU19</f>
        <v>-178.4152049680558</v>
      </c>
      <c r="AV14" s="8">
        <f>- Totex!AV19</f>
        <v>-171.18423096334544</v>
      </c>
      <c r="AW14" s="2"/>
    </row>
    <row r="15" spans="1:49" ht="16.8">
      <c r="A15" s="2"/>
      <c r="B15" s="2"/>
      <c r="C15" s="2"/>
      <c r="D15" s="2"/>
      <c r="E15" s="2" t="s">
        <v>851</v>
      </c>
      <c r="F15" s="2"/>
      <c r="G15" s="2" t="s">
        <v>105</v>
      </c>
      <c r="H15" s="2"/>
      <c r="I15" s="25"/>
      <c r="J15" s="2"/>
      <c r="K15" s="2"/>
      <c r="L15" s="2"/>
      <c r="M15" s="2"/>
      <c r="N15" s="2"/>
      <c r="O15" s="2"/>
      <c r="P15" s="2"/>
      <c r="Q15" s="2"/>
      <c r="R15" s="2"/>
      <c r="S15" s="2"/>
      <c r="T15" s="2"/>
      <c r="U15" s="2"/>
      <c r="V15" s="2"/>
      <c r="W15" s="2"/>
      <c r="X15" s="2"/>
      <c r="Y15" s="2"/>
      <c r="Z15" s="2"/>
      <c r="AA15" s="2"/>
      <c r="AB15" s="2"/>
      <c r="AC15" s="2"/>
      <c r="AD15" s="2"/>
      <c r="AE15" s="2"/>
      <c r="AF15" s="2"/>
      <c r="AG15" s="2"/>
      <c r="AH15" s="2"/>
      <c r="AI15" s="2"/>
      <c r="AJ15" s="432"/>
      <c r="AK15" s="432"/>
      <c r="AL15" s="432"/>
      <c r="AM15" s="432"/>
      <c r="AN15" s="432"/>
      <c r="AO15" s="432"/>
      <c r="AP15" s="432"/>
      <c r="AQ15" s="534"/>
      <c r="AR15" s="432">
        <f t="shared" ref="AR15:AV15" si="0">SUM(AR13:AR14)</f>
        <v>-6.6668664189764115</v>
      </c>
      <c r="AS15" s="432">
        <f t="shared" si="0"/>
        <v>-7.6025317047784711</v>
      </c>
      <c r="AT15" s="432">
        <f t="shared" si="0"/>
        <v>-13.377451229621471</v>
      </c>
      <c r="AU15" s="432">
        <f t="shared" si="0"/>
        <v>-12.278321421401557</v>
      </c>
      <c r="AV15" s="432">
        <f t="shared" si="0"/>
        <v>-22.405067759215143</v>
      </c>
      <c r="AW15" s="2"/>
    </row>
    <row r="16" spans="1:49" ht="16.8">
      <c r="A16" s="2"/>
      <c r="B16" s="2"/>
      <c r="C16" s="2"/>
      <c r="D16" s="2"/>
      <c r="F16" s="2"/>
      <c r="G16" s="2"/>
      <c r="H16" s="2"/>
      <c r="I16" s="25"/>
      <c r="J16" s="2"/>
      <c r="K16" s="2"/>
      <c r="L16" s="2"/>
      <c r="M16" s="2"/>
      <c r="N16" s="2"/>
      <c r="O16" s="2"/>
      <c r="P16" s="2"/>
      <c r="Q16" s="2"/>
      <c r="R16" s="2"/>
      <c r="S16" s="2"/>
      <c r="T16" s="2"/>
      <c r="U16" s="2"/>
      <c r="V16" s="2"/>
      <c r="W16" s="2"/>
      <c r="X16" s="2"/>
      <c r="Y16" s="2"/>
      <c r="Z16" s="2"/>
      <c r="AA16" s="2"/>
      <c r="AB16" s="2"/>
      <c r="AC16" s="2"/>
      <c r="AD16" s="2"/>
      <c r="AE16" s="2"/>
      <c r="AF16" s="2"/>
      <c r="AG16" s="2"/>
      <c r="AH16" s="2"/>
      <c r="AI16" s="2"/>
      <c r="AJ16" s="165"/>
      <c r="AK16" s="165"/>
      <c r="AL16" s="165"/>
      <c r="AM16" s="165"/>
      <c r="AN16" s="165"/>
      <c r="AO16" s="165"/>
      <c r="AP16" s="165"/>
      <c r="AQ16" s="3"/>
      <c r="AR16" s="165"/>
      <c r="AS16" s="165"/>
      <c r="AT16" s="165"/>
      <c r="AU16" s="165"/>
      <c r="AV16" s="165"/>
      <c r="AW16" s="2"/>
    </row>
    <row r="17" spans="1:49" ht="16.8">
      <c r="A17" s="2"/>
      <c r="B17" s="2"/>
      <c r="C17" s="2"/>
      <c r="D17" s="2"/>
      <c r="E17" s="2" t="s">
        <v>849</v>
      </c>
      <c r="F17" s="2"/>
      <c r="G17" s="2" t="s">
        <v>209</v>
      </c>
      <c r="H17" s="2"/>
      <c r="I17" s="25"/>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88"/>
      <c r="AK17" s="288"/>
      <c r="AL17" s="288"/>
      <c r="AM17" s="288"/>
      <c r="AN17" s="210"/>
      <c r="AO17" s="210"/>
      <c r="AP17" s="210"/>
      <c r="AQ17" s="225"/>
      <c r="AR17" s="210">
        <f>$I11</f>
        <v>0.5</v>
      </c>
      <c r="AS17" s="210">
        <f t="shared" ref="AS17:AV17" si="1">$I11</f>
        <v>0.5</v>
      </c>
      <c r="AT17" s="210">
        <f t="shared" si="1"/>
        <v>0.5</v>
      </c>
      <c r="AU17" s="210">
        <f t="shared" si="1"/>
        <v>0.5</v>
      </c>
      <c r="AV17" s="210">
        <f t="shared" si="1"/>
        <v>0.5</v>
      </c>
      <c r="AW17" s="2"/>
    </row>
    <row r="18" spans="1:49" ht="16.8">
      <c r="A18" s="2"/>
      <c r="B18" s="2"/>
      <c r="C18" s="2"/>
      <c r="D18" s="2"/>
      <c r="E18" s="2"/>
      <c r="F18" s="2"/>
      <c r="G18" s="2"/>
      <c r="H18" s="2"/>
      <c r="I18" s="25"/>
      <c r="J18" s="2"/>
      <c r="K18" s="2"/>
      <c r="L18" s="2"/>
      <c r="M18" s="2"/>
      <c r="N18" s="2"/>
      <c r="O18" s="2"/>
      <c r="P18" s="2"/>
      <c r="Q18" s="2"/>
      <c r="R18" s="2"/>
      <c r="S18" s="2"/>
      <c r="T18" s="2"/>
      <c r="U18" s="2"/>
      <c r="V18" s="2"/>
      <c r="W18" s="2"/>
      <c r="X18" s="2"/>
      <c r="Y18" s="2"/>
      <c r="Z18" s="2"/>
      <c r="AA18" s="2"/>
      <c r="AB18" s="2"/>
      <c r="AC18" s="2"/>
      <c r="AD18" s="2"/>
      <c r="AE18" s="2"/>
      <c r="AF18" s="2"/>
      <c r="AG18" s="2"/>
      <c r="AH18" s="2"/>
      <c r="AI18" s="2"/>
      <c r="AJ18" s="165"/>
      <c r="AK18" s="165"/>
      <c r="AL18" s="165"/>
      <c r="AM18" s="165"/>
      <c r="AN18" s="165"/>
      <c r="AO18" s="165"/>
      <c r="AP18" s="165"/>
      <c r="AQ18" s="3"/>
      <c r="AR18" s="165"/>
      <c r="AS18" s="165"/>
      <c r="AT18" s="165"/>
      <c r="AU18" s="165"/>
      <c r="AV18" s="165"/>
      <c r="AW18" s="2"/>
    </row>
    <row r="19" spans="1:49" ht="16.8">
      <c r="A19" s="2"/>
      <c r="B19" s="2"/>
      <c r="C19" s="2"/>
      <c r="D19" s="2"/>
      <c r="E19" s="2" t="s">
        <v>852</v>
      </c>
      <c r="F19" s="2"/>
      <c r="G19" s="2" t="s">
        <v>105</v>
      </c>
      <c r="H19" s="2"/>
      <c r="I19" s="25"/>
      <c r="J19" s="2"/>
      <c r="K19" s="2"/>
      <c r="L19" s="2"/>
      <c r="M19" s="2"/>
      <c r="N19" s="2"/>
      <c r="O19" s="2"/>
      <c r="P19" s="2"/>
      <c r="Q19" s="2"/>
      <c r="R19" s="2"/>
      <c r="S19" s="2"/>
      <c r="T19" s="2"/>
      <c r="U19" s="2"/>
      <c r="V19" s="2"/>
      <c r="W19" s="2"/>
      <c r="X19" s="2"/>
      <c r="Y19" s="2"/>
      <c r="Z19" s="2"/>
      <c r="AA19" s="2"/>
      <c r="AB19" s="2"/>
      <c r="AC19" s="2"/>
      <c r="AD19" s="2"/>
      <c r="AE19" s="2"/>
      <c r="AF19" s="2"/>
      <c r="AG19" s="2"/>
      <c r="AH19" s="2"/>
      <c r="AI19" s="2"/>
      <c r="AJ19" s="536"/>
      <c r="AK19" s="536"/>
      <c r="AL19" s="536"/>
      <c r="AM19" s="536"/>
      <c r="AN19" s="536"/>
      <c r="AO19" s="536"/>
      <c r="AP19" s="536"/>
      <c r="AQ19" s="383"/>
      <c r="AR19" s="464">
        <f t="shared" ref="AR19:AV19" si="2">AR15 * AR17</f>
        <v>-3.3334332094882058</v>
      </c>
      <c r="AS19" s="464">
        <f t="shared" si="2"/>
        <v>-3.8012658523892355</v>
      </c>
      <c r="AT19" s="464">
        <f t="shared" si="2"/>
        <v>-6.6887256148107355</v>
      </c>
      <c r="AU19" s="464">
        <f t="shared" si="2"/>
        <v>-6.1391607107007786</v>
      </c>
      <c r="AV19" s="464">
        <f t="shared" si="2"/>
        <v>-11.202533879607572</v>
      </c>
      <c r="AW19" s="2"/>
    </row>
    <row r="20" spans="1:49" ht="16.8">
      <c r="A20" s="2"/>
      <c r="B20" s="2"/>
      <c r="C20" s="2"/>
      <c r="D20" s="2"/>
      <c r="E20" s="2"/>
      <c r="F20" s="2"/>
      <c r="G20" s="2"/>
      <c r="H20" s="2"/>
      <c r="I20" s="25"/>
      <c r="J20" s="2"/>
      <c r="K20" s="2"/>
      <c r="L20" s="2"/>
      <c r="M20" s="2"/>
      <c r="N20" s="2"/>
      <c r="O20" s="2"/>
      <c r="P20" s="2"/>
      <c r="Q20" s="2"/>
      <c r="R20" s="2"/>
      <c r="S20" s="2"/>
      <c r="T20" s="2"/>
      <c r="U20" s="2"/>
      <c r="V20" s="2"/>
      <c r="W20" s="2"/>
      <c r="X20" s="2"/>
      <c r="Y20" s="2"/>
      <c r="Z20" s="2"/>
      <c r="AA20" s="2"/>
      <c r="AB20" s="2"/>
      <c r="AC20" s="2"/>
      <c r="AD20" s="2"/>
      <c r="AE20" s="2"/>
      <c r="AF20" s="2"/>
      <c r="AG20" s="2"/>
      <c r="AH20" s="2"/>
      <c r="AI20" s="2"/>
      <c r="AJ20" s="165"/>
      <c r="AK20" s="165"/>
      <c r="AL20" s="165"/>
      <c r="AM20" s="165"/>
      <c r="AN20" s="165"/>
      <c r="AO20" s="165"/>
      <c r="AP20" s="165"/>
      <c r="AQ20" s="3"/>
      <c r="AR20" s="165"/>
      <c r="AS20" s="165"/>
      <c r="AT20" s="165"/>
      <c r="AU20" s="165"/>
      <c r="AV20" s="165"/>
      <c r="AW20" s="2"/>
    </row>
    <row r="21" spans="1:49" ht="16.8">
      <c r="A21" s="2"/>
      <c r="B21" s="2"/>
      <c r="C21" s="20" t="s">
        <v>853</v>
      </c>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39"/>
      <c r="AR21" s="20"/>
      <c r="AS21" s="20"/>
      <c r="AT21" s="20"/>
      <c r="AU21" s="20"/>
      <c r="AV21" s="20"/>
      <c r="AW21" s="2"/>
    </row>
    <row r="22" spans="1:49" ht="16.8">
      <c r="A22" s="2"/>
      <c r="B22" s="2"/>
      <c r="C22" s="2"/>
      <c r="D22" s="2"/>
      <c r="E22" s="2"/>
      <c r="F22" s="2"/>
      <c r="G22" s="2"/>
      <c r="H22" s="2"/>
      <c r="I22" s="25"/>
      <c r="J22" s="2"/>
      <c r="K22" s="2"/>
      <c r="L22" s="2"/>
      <c r="M22" s="2"/>
      <c r="N22" s="2"/>
      <c r="O22" s="2"/>
      <c r="P22" s="2"/>
      <c r="Q22" s="2"/>
      <c r="R22" s="2"/>
      <c r="S22" s="2"/>
      <c r="T22" s="2"/>
      <c r="U22" s="2"/>
      <c r="V22" s="2"/>
      <c r="W22" s="2"/>
      <c r="X22" s="2"/>
      <c r="Y22" s="2"/>
      <c r="Z22" s="2"/>
      <c r="AA22" s="2"/>
      <c r="AB22" s="2"/>
      <c r="AC22" s="2"/>
      <c r="AD22" s="2"/>
      <c r="AE22" s="2"/>
      <c r="AF22" s="2"/>
      <c r="AG22" s="2"/>
      <c r="AH22" s="2"/>
      <c r="AI22" s="2"/>
      <c r="AJ22" s="165"/>
      <c r="AK22" s="165"/>
      <c r="AL22" s="165"/>
      <c r="AM22" s="165"/>
      <c r="AN22" s="165"/>
      <c r="AO22" s="165"/>
      <c r="AP22" s="165"/>
      <c r="AQ22" s="3"/>
      <c r="AR22" s="165"/>
      <c r="AS22" s="165"/>
      <c r="AT22" s="165"/>
      <c r="AU22" s="165"/>
      <c r="AV22" s="165"/>
      <c r="AW22" s="2"/>
    </row>
    <row r="23" spans="1:49" ht="16.8">
      <c r="A23" s="2"/>
      <c r="B23" s="2"/>
      <c r="C23" s="2"/>
      <c r="D23" s="2"/>
      <c r="E23" s="2" t="s">
        <v>848</v>
      </c>
      <c r="F23" s="2"/>
      <c r="G23" s="2" t="s">
        <v>209</v>
      </c>
      <c r="H23" s="2"/>
      <c r="I23" s="303">
        <f>I10</f>
        <v>0.5</v>
      </c>
      <c r="J23" s="2"/>
      <c r="K23" s="2"/>
      <c r="L23" s="2"/>
      <c r="M23" s="2"/>
      <c r="N23" s="2"/>
      <c r="O23" s="2"/>
      <c r="P23" s="2"/>
      <c r="Q23" s="2"/>
      <c r="R23" s="2"/>
      <c r="S23" s="2"/>
      <c r="T23" s="2"/>
      <c r="U23" s="2"/>
      <c r="V23" s="2"/>
      <c r="W23" s="2"/>
      <c r="X23" s="2"/>
      <c r="Y23" s="2"/>
      <c r="Z23" s="2"/>
      <c r="AA23" s="2"/>
      <c r="AB23" s="2"/>
      <c r="AC23" s="2"/>
      <c r="AD23" s="2"/>
      <c r="AE23" s="2"/>
      <c r="AF23" s="2"/>
      <c r="AG23" s="2"/>
      <c r="AH23" s="2"/>
      <c r="AI23" s="2"/>
      <c r="AJ23" s="165"/>
      <c r="AK23" s="165"/>
      <c r="AL23" s="165"/>
      <c r="AM23" s="165"/>
      <c r="AN23" s="165"/>
      <c r="AO23" s="165"/>
      <c r="AP23" s="165"/>
      <c r="AQ23" s="3"/>
      <c r="AR23" s="165"/>
      <c r="AS23" s="165"/>
      <c r="AT23" s="165"/>
      <c r="AU23" s="165"/>
      <c r="AV23" s="165"/>
      <c r="AW23" s="2"/>
    </row>
    <row r="24" spans="1:49" ht="16.8">
      <c r="A24" s="2"/>
      <c r="B24" s="2"/>
      <c r="C24" s="2"/>
      <c r="D24" s="2"/>
      <c r="E24" s="2" t="s">
        <v>849</v>
      </c>
      <c r="F24" s="2"/>
      <c r="G24" s="2" t="s">
        <v>209</v>
      </c>
      <c r="H24" s="2"/>
      <c r="I24" s="303">
        <f>1-I23</f>
        <v>0.5</v>
      </c>
      <c r="J24" s="2"/>
      <c r="K24" s="2"/>
      <c r="L24" s="2"/>
      <c r="M24" s="2"/>
      <c r="N24" s="2"/>
      <c r="O24" s="2"/>
      <c r="P24" s="2"/>
      <c r="Q24" s="2"/>
      <c r="R24" s="2"/>
      <c r="S24" s="2"/>
      <c r="T24" s="2"/>
      <c r="U24" s="2"/>
      <c r="V24" s="2"/>
      <c r="W24" s="2"/>
      <c r="X24" s="2"/>
      <c r="Y24" s="2"/>
      <c r="Z24" s="2"/>
      <c r="AA24" s="2"/>
      <c r="AB24" s="2"/>
      <c r="AC24" s="2"/>
      <c r="AD24" s="2"/>
      <c r="AE24" s="2"/>
      <c r="AF24" s="2"/>
      <c r="AG24" s="2"/>
      <c r="AH24" s="2"/>
      <c r="AI24" s="2"/>
      <c r="AQ24" s="220"/>
      <c r="AW24" s="165"/>
    </row>
    <row r="25" spans="1:49" ht="16.8">
      <c r="A25" s="2"/>
      <c r="B25" s="2"/>
      <c r="C25" s="2"/>
      <c r="D25" s="2"/>
      <c r="E25" s="2"/>
      <c r="F25" s="2"/>
      <c r="G25" s="2"/>
      <c r="H25" s="2"/>
      <c r="I25" s="137"/>
      <c r="J25" s="2"/>
      <c r="K25" s="2"/>
      <c r="L25" s="2"/>
      <c r="M25" s="2"/>
      <c r="N25" s="2"/>
      <c r="O25" s="2"/>
      <c r="P25" s="2"/>
      <c r="Q25" s="2"/>
      <c r="R25" s="2"/>
      <c r="S25" s="2"/>
      <c r="T25" s="2"/>
      <c r="U25" s="2"/>
      <c r="V25" s="2"/>
      <c r="W25" s="2"/>
      <c r="X25" s="2"/>
      <c r="Y25" s="2"/>
      <c r="Z25" s="2"/>
      <c r="AA25" s="2"/>
      <c r="AB25" s="2"/>
      <c r="AC25" s="2"/>
      <c r="AD25" s="2"/>
      <c r="AE25" s="2"/>
      <c r="AF25" s="2"/>
      <c r="AG25" s="2"/>
      <c r="AH25" s="2"/>
      <c r="AI25" s="2"/>
      <c r="AQ25" s="220"/>
      <c r="AW25" s="165"/>
    </row>
    <row r="26" spans="1:49" ht="16.8">
      <c r="A26" s="2"/>
      <c r="B26" s="2"/>
      <c r="C26" s="2"/>
      <c r="D26" s="2"/>
      <c r="E26" s="2" t="s">
        <v>127</v>
      </c>
      <c r="F26" s="2"/>
      <c r="G26" s="2" t="s">
        <v>105</v>
      </c>
      <c r="H26" s="2"/>
      <c r="I26" s="25"/>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Totex!AR71</f>
        <v>-1.5003825331667739</v>
      </c>
      <c r="AS26" s="8">
        <f>Totex!AS71</f>
        <v>8.1636275956154556</v>
      </c>
      <c r="AT26" s="8">
        <f>Totex!AT71</f>
        <v>18.472732821329728</v>
      </c>
      <c r="AU26" s="8">
        <f>Totex!AU71</f>
        <v>23.730322580208622</v>
      </c>
      <c r="AV26" s="8">
        <f>Totex!AV71</f>
        <v>23.201609438075948</v>
      </c>
      <c r="AW26" s="2"/>
    </row>
    <row r="27" spans="1:49" ht="16.8">
      <c r="A27" s="2"/>
      <c r="B27" s="2"/>
      <c r="C27" s="2"/>
      <c r="D27" s="2"/>
      <c r="E27" s="2" t="s">
        <v>850</v>
      </c>
      <c r="F27" s="2"/>
      <c r="G27" s="2" t="s">
        <v>105</v>
      </c>
      <c r="H27" s="2"/>
      <c r="I27" s="25"/>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 Totex!AR30</f>
        <v>1.9528036029685625</v>
      </c>
      <c r="AS27" s="8">
        <f>- Totex!AS30</f>
        <v>-8.8064897452630682</v>
      </c>
      <c r="AT27" s="8">
        <f>- Totex!AT30</f>
        <v>-20.309899855277802</v>
      </c>
      <c r="AU27" s="8">
        <f>- Totex!AU30</f>
        <v>-26.295520681534736</v>
      </c>
      <c r="AV27" s="8">
        <f>- Totex!AV30</f>
        <v>-25.809276715353569</v>
      </c>
      <c r="AW27" s="2"/>
    </row>
    <row r="28" spans="1:49" ht="16.8">
      <c r="A28" s="2"/>
      <c r="B28" s="2"/>
      <c r="C28" s="2"/>
      <c r="D28" s="2"/>
      <c r="E28" s="2" t="s">
        <v>851</v>
      </c>
      <c r="F28" s="2"/>
      <c r="G28" s="2" t="s">
        <v>105</v>
      </c>
      <c r="H28" s="2"/>
      <c r="I28" s="25"/>
      <c r="J28" s="2"/>
      <c r="K28" s="2"/>
      <c r="L28" s="2"/>
      <c r="M28" s="2"/>
      <c r="N28" s="2"/>
      <c r="O28" s="2"/>
      <c r="P28" s="2"/>
      <c r="Q28" s="2"/>
      <c r="R28" s="2"/>
      <c r="S28" s="2"/>
      <c r="T28" s="2"/>
      <c r="U28" s="2"/>
      <c r="V28" s="2"/>
      <c r="W28" s="2"/>
      <c r="X28" s="2"/>
      <c r="Y28" s="2"/>
      <c r="Z28" s="2"/>
      <c r="AA28" s="2"/>
      <c r="AB28" s="2"/>
      <c r="AC28" s="2"/>
      <c r="AD28" s="2"/>
      <c r="AE28" s="2"/>
      <c r="AF28" s="2"/>
      <c r="AG28" s="2"/>
      <c r="AH28" s="2"/>
      <c r="AI28" s="2"/>
      <c r="AJ28" s="432"/>
      <c r="AK28" s="432"/>
      <c r="AL28" s="432"/>
      <c r="AM28" s="432"/>
      <c r="AN28" s="432"/>
      <c r="AO28" s="432"/>
      <c r="AP28" s="432"/>
      <c r="AQ28" s="534"/>
      <c r="AR28" s="432">
        <f t="shared" ref="AR28:AV28" si="3">SUM(AR26:AR27)</f>
        <v>0.45242106980178853</v>
      </c>
      <c r="AS28" s="432">
        <f t="shared" si="3"/>
        <v>-0.64286214964761257</v>
      </c>
      <c r="AT28" s="432">
        <f t="shared" si="3"/>
        <v>-1.8371670339480737</v>
      </c>
      <c r="AU28" s="432">
        <f t="shared" si="3"/>
        <v>-2.5651981013261143</v>
      </c>
      <c r="AV28" s="432">
        <f t="shared" si="3"/>
        <v>-2.6076672772776206</v>
      </c>
      <c r="AW28" s="2"/>
    </row>
    <row r="29" spans="1:49" ht="16.8">
      <c r="A29" s="2"/>
      <c r="B29" s="2"/>
      <c r="C29" s="2"/>
      <c r="D29" s="2"/>
      <c r="F29" s="2"/>
      <c r="G29" s="2"/>
      <c r="H29" s="2"/>
      <c r="I29" s="25"/>
      <c r="J29" s="2"/>
      <c r="K29" s="2"/>
      <c r="L29" s="2"/>
      <c r="M29" s="2"/>
      <c r="N29" s="2"/>
      <c r="O29" s="2"/>
      <c r="P29" s="2"/>
      <c r="Q29" s="2"/>
      <c r="R29" s="2"/>
      <c r="S29" s="2"/>
      <c r="T29" s="2"/>
      <c r="U29" s="2"/>
      <c r="V29" s="2"/>
      <c r="W29" s="2"/>
      <c r="X29" s="2"/>
      <c r="Y29" s="2"/>
      <c r="Z29" s="2"/>
      <c r="AA29" s="2"/>
      <c r="AB29" s="2"/>
      <c r="AC29" s="2"/>
      <c r="AD29" s="2"/>
      <c r="AE29" s="2"/>
      <c r="AF29" s="2"/>
      <c r="AG29" s="2"/>
      <c r="AH29" s="2"/>
      <c r="AI29" s="2"/>
      <c r="AJ29" s="165"/>
      <c r="AK29" s="165"/>
      <c r="AL29" s="165"/>
      <c r="AM29" s="165"/>
      <c r="AN29" s="165"/>
      <c r="AO29" s="165"/>
      <c r="AP29" s="165"/>
      <c r="AQ29" s="3"/>
      <c r="AR29" s="165"/>
      <c r="AS29" s="165"/>
      <c r="AT29" s="165"/>
      <c r="AU29" s="165"/>
      <c r="AV29" s="165"/>
      <c r="AW29" s="2"/>
    </row>
    <row r="30" spans="1:49" ht="16.8">
      <c r="A30" s="2"/>
      <c r="B30" s="2"/>
      <c r="C30" s="2"/>
      <c r="D30" s="2"/>
      <c r="E30" s="2" t="s">
        <v>849</v>
      </c>
      <c r="F30" s="2"/>
      <c r="G30" s="2" t="s">
        <v>209</v>
      </c>
      <c r="H30" s="2"/>
      <c r="I30" s="25"/>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10"/>
      <c r="AK30" s="210"/>
      <c r="AL30" s="210"/>
      <c r="AM30" s="210"/>
      <c r="AN30" s="210"/>
      <c r="AO30" s="210"/>
      <c r="AP30" s="210"/>
      <c r="AQ30" s="225"/>
      <c r="AR30" s="210">
        <f>$I24</f>
        <v>0.5</v>
      </c>
      <c r="AS30" s="210">
        <f t="shared" ref="AS30:AV30" si="4">$I24</f>
        <v>0.5</v>
      </c>
      <c r="AT30" s="210">
        <f t="shared" si="4"/>
        <v>0.5</v>
      </c>
      <c r="AU30" s="210">
        <f t="shared" si="4"/>
        <v>0.5</v>
      </c>
      <c r="AV30" s="210">
        <f t="shared" si="4"/>
        <v>0.5</v>
      </c>
      <c r="AW30" s="2"/>
    </row>
    <row r="31" spans="1:49" ht="16.8">
      <c r="A31" s="2"/>
      <c r="B31" s="2"/>
      <c r="C31" s="2"/>
      <c r="D31" s="2"/>
      <c r="E31" s="2"/>
      <c r="F31" s="2"/>
      <c r="G31" s="2"/>
      <c r="H31" s="2"/>
      <c r="I31" s="25"/>
      <c r="J31" s="2"/>
      <c r="K31" s="2"/>
      <c r="L31" s="2"/>
      <c r="M31" s="2"/>
      <c r="N31" s="2"/>
      <c r="O31" s="2"/>
      <c r="P31" s="2"/>
      <c r="Q31" s="2"/>
      <c r="R31" s="2"/>
      <c r="S31" s="2"/>
      <c r="T31" s="2"/>
      <c r="U31" s="2"/>
      <c r="V31" s="2"/>
      <c r="W31" s="2"/>
      <c r="X31" s="2"/>
      <c r="Y31" s="2"/>
      <c r="Z31" s="2"/>
      <c r="AA31" s="2"/>
      <c r="AB31" s="2"/>
      <c r="AC31" s="2"/>
      <c r="AD31" s="2"/>
      <c r="AE31" s="2"/>
      <c r="AF31" s="2"/>
      <c r="AG31" s="2"/>
      <c r="AH31" s="2"/>
      <c r="AI31" s="2"/>
      <c r="AJ31" s="165"/>
      <c r="AK31" s="165"/>
      <c r="AL31" s="165"/>
      <c r="AM31" s="165"/>
      <c r="AN31" s="165"/>
      <c r="AO31" s="165"/>
      <c r="AP31" s="165"/>
      <c r="AQ31" s="3"/>
      <c r="AR31" s="165"/>
      <c r="AS31" s="165"/>
      <c r="AT31" s="165"/>
      <c r="AU31" s="165"/>
      <c r="AV31" s="165"/>
      <c r="AW31" s="2"/>
    </row>
    <row r="32" spans="1:49" ht="16.8">
      <c r="A32" s="2"/>
      <c r="B32" s="2"/>
      <c r="C32" s="2"/>
      <c r="D32" s="2"/>
      <c r="E32" s="2" t="s">
        <v>852</v>
      </c>
      <c r="F32" s="2"/>
      <c r="G32" s="2" t="s">
        <v>105</v>
      </c>
      <c r="H32" s="2"/>
      <c r="I32" s="25"/>
      <c r="J32" s="2"/>
      <c r="K32" s="2"/>
      <c r="L32" s="2"/>
      <c r="M32" s="2"/>
      <c r="N32" s="2"/>
      <c r="O32" s="2"/>
      <c r="P32" s="2"/>
      <c r="Q32" s="2"/>
      <c r="R32" s="2"/>
      <c r="S32" s="2"/>
      <c r="T32" s="2"/>
      <c r="U32" s="2"/>
      <c r="V32" s="2"/>
      <c r="W32" s="2"/>
      <c r="X32" s="2"/>
      <c r="Y32" s="2"/>
      <c r="Z32" s="2"/>
      <c r="AA32" s="2"/>
      <c r="AB32" s="2"/>
      <c r="AC32" s="2"/>
      <c r="AD32" s="2"/>
      <c r="AE32" s="2"/>
      <c r="AF32" s="2"/>
      <c r="AG32" s="2"/>
      <c r="AH32" s="2"/>
      <c r="AI32" s="2"/>
      <c r="AJ32" s="537"/>
      <c r="AK32" s="537"/>
      <c r="AL32" s="537"/>
      <c r="AM32" s="537"/>
      <c r="AN32" s="537"/>
      <c r="AO32" s="537"/>
      <c r="AP32" s="537"/>
      <c r="AQ32" s="384"/>
      <c r="AR32" s="537">
        <f t="shared" ref="AR32:AV32" si="5">AR28 * AR30</f>
        <v>0.22621053490089427</v>
      </c>
      <c r="AS32" s="537">
        <f t="shared" si="5"/>
        <v>-0.32143107482380628</v>
      </c>
      <c r="AT32" s="537">
        <f t="shared" si="5"/>
        <v>-0.91858351697403684</v>
      </c>
      <c r="AU32" s="537">
        <f t="shared" si="5"/>
        <v>-1.2825990506630571</v>
      </c>
      <c r="AV32" s="537">
        <f t="shared" si="5"/>
        <v>-1.3038336386388103</v>
      </c>
      <c r="AW32" s="2"/>
    </row>
    <row r="33" spans="1:49" ht="16.8">
      <c r="A33" s="2"/>
      <c r="B33" s="2"/>
      <c r="C33" s="2"/>
      <c r="D33" s="2"/>
      <c r="E33" s="2"/>
      <c r="F33" s="2"/>
      <c r="G33" s="2"/>
      <c r="H33" s="2"/>
      <c r="I33" s="25"/>
      <c r="J33" s="2"/>
      <c r="K33" s="2"/>
      <c r="L33" s="2"/>
      <c r="M33" s="2"/>
      <c r="N33" s="2"/>
      <c r="O33" s="2"/>
      <c r="P33" s="2"/>
      <c r="Q33" s="2"/>
      <c r="R33" s="2"/>
      <c r="S33" s="2"/>
      <c r="T33" s="2"/>
      <c r="U33" s="2"/>
      <c r="V33" s="2"/>
      <c r="W33" s="2"/>
      <c r="X33" s="2"/>
      <c r="Y33" s="2"/>
      <c r="Z33" s="2"/>
      <c r="AA33" s="2"/>
      <c r="AB33" s="2"/>
      <c r="AC33" s="2"/>
      <c r="AD33" s="2"/>
      <c r="AE33" s="2"/>
      <c r="AF33" s="2"/>
      <c r="AG33" s="2"/>
      <c r="AH33" s="2"/>
      <c r="AI33" s="2"/>
      <c r="AJ33" s="165"/>
      <c r="AK33" s="165"/>
      <c r="AL33" s="165"/>
      <c r="AM33" s="165"/>
      <c r="AN33" s="165"/>
      <c r="AO33" s="165"/>
      <c r="AP33" s="165"/>
      <c r="AQ33" s="3"/>
      <c r="AR33" s="165"/>
      <c r="AS33" s="165"/>
      <c r="AT33" s="165"/>
      <c r="AU33" s="165"/>
      <c r="AV33" s="165"/>
      <c r="AW33" s="2"/>
    </row>
    <row r="34" spans="1:49" ht="16.8">
      <c r="A34" s="2"/>
      <c r="B34" s="22" t="s">
        <v>854</v>
      </c>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197"/>
      <c r="AR34" s="22"/>
      <c r="AS34" s="22"/>
      <c r="AT34" s="22"/>
      <c r="AU34" s="22"/>
      <c r="AV34" s="22"/>
      <c r="AW34" s="2"/>
    </row>
    <row r="35" spans="1:49" ht="16.8">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165"/>
      <c r="AK35" s="165"/>
      <c r="AL35" s="165"/>
      <c r="AM35" s="165"/>
      <c r="AN35" s="165"/>
      <c r="AO35" s="165"/>
      <c r="AP35" s="165"/>
      <c r="AQ35" s="3"/>
      <c r="AR35" s="165"/>
      <c r="AS35" s="165"/>
      <c r="AT35" s="165"/>
      <c r="AU35" s="165"/>
      <c r="AV35" s="165"/>
      <c r="AW35" s="2"/>
    </row>
    <row r="36" spans="1:49" ht="16.8">
      <c r="A36" s="2"/>
      <c r="B36" s="2"/>
      <c r="C36" s="20" t="s">
        <v>847</v>
      </c>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39"/>
      <c r="AR36" s="20"/>
      <c r="AS36" s="20"/>
      <c r="AT36" s="20"/>
      <c r="AU36" s="20"/>
      <c r="AV36" s="20"/>
      <c r="AW36" s="2"/>
    </row>
    <row r="37" spans="1:49" ht="16.8">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165"/>
      <c r="AK37" s="165"/>
      <c r="AL37" s="165"/>
      <c r="AM37" s="165"/>
      <c r="AN37" s="165"/>
      <c r="AO37" s="165"/>
      <c r="AP37" s="165"/>
      <c r="AQ37" s="3"/>
      <c r="AR37" s="165"/>
      <c r="AS37" s="165"/>
      <c r="AT37" s="165"/>
      <c r="AU37" s="165"/>
      <c r="AV37" s="165"/>
      <c r="AW37" s="2"/>
    </row>
    <row r="38" spans="1:49" ht="16.8">
      <c r="A38" s="2"/>
      <c r="B38" s="2"/>
      <c r="C38" s="2"/>
      <c r="D38" s="2"/>
      <c r="E38" s="2" t="s">
        <v>855</v>
      </c>
      <c r="F38" s="2"/>
      <c r="G38" s="2" t="s">
        <v>105</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-AR14</f>
        <v>192.28102429072297</v>
      </c>
      <c r="AS38" s="2">
        <f>-AS14</f>
        <v>186.17566939989274</v>
      </c>
      <c r="AT38" s="2">
        <f>-AT14</f>
        <v>195.62052437798303</v>
      </c>
      <c r="AU38" s="2">
        <f>-AU14</f>
        <v>178.4152049680558</v>
      </c>
      <c r="AV38" s="2">
        <f>-AV14</f>
        <v>171.18423096334544</v>
      </c>
      <c r="AW38" s="2"/>
    </row>
    <row r="39" spans="1:49" ht="16.8">
      <c r="A39" s="2"/>
      <c r="B39" s="2"/>
      <c r="C39" s="2"/>
      <c r="D39" s="2"/>
      <c r="E39" s="2" t="s">
        <v>852</v>
      </c>
      <c r="F39" s="2"/>
      <c r="G39" s="2" t="s">
        <v>105</v>
      </c>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f>AR19</f>
        <v>-3.3334332094882058</v>
      </c>
      <c r="AS39" s="2">
        <f>AS19</f>
        <v>-3.8012658523892355</v>
      </c>
      <c r="AT39" s="2">
        <f>AT19</f>
        <v>-6.6887256148107355</v>
      </c>
      <c r="AU39" s="2">
        <f>AU19</f>
        <v>-6.1391607107007786</v>
      </c>
      <c r="AV39" s="2">
        <f>AV19</f>
        <v>-11.202533879607572</v>
      </c>
      <c r="AW39" s="2"/>
    </row>
    <row r="40" spans="1:49" ht="16.8">
      <c r="A40" s="2"/>
      <c r="B40" s="2"/>
      <c r="C40" s="2"/>
      <c r="D40" s="2"/>
      <c r="E40" s="2" t="s">
        <v>854</v>
      </c>
      <c r="F40" s="2"/>
      <c r="G40" s="2" t="s">
        <v>105</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432"/>
      <c r="AK40" s="432"/>
      <c r="AL40" s="432"/>
      <c r="AM40" s="432"/>
      <c r="AN40" s="432"/>
      <c r="AO40" s="432"/>
      <c r="AP40" s="432"/>
      <c r="AQ40" s="534"/>
      <c r="AR40" s="432">
        <f t="shared" ref="AR40:AV40" si="6">SUM(AR38:AR39)</f>
        <v>188.94759108123475</v>
      </c>
      <c r="AS40" s="432">
        <f t="shared" si="6"/>
        <v>182.3744035475035</v>
      </c>
      <c r="AT40" s="432">
        <f t="shared" si="6"/>
        <v>188.93179876317231</v>
      </c>
      <c r="AU40" s="432">
        <f t="shared" si="6"/>
        <v>172.27604425735501</v>
      </c>
      <c r="AV40" s="432">
        <f t="shared" si="6"/>
        <v>159.98169708373786</v>
      </c>
      <c r="AW40" s="2"/>
    </row>
    <row r="41" spans="1:49" ht="16.8">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57"/>
      <c r="AR41" s="2"/>
      <c r="AS41" s="358"/>
      <c r="AT41" s="2"/>
      <c r="AU41" s="2"/>
      <c r="AV41" s="2"/>
      <c r="AW41" s="2"/>
    </row>
    <row r="42" spans="1:49" ht="16.8">
      <c r="A42" s="2"/>
      <c r="B42" s="2"/>
      <c r="C42" s="20" t="s">
        <v>853</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39"/>
      <c r="AR42" s="20"/>
      <c r="AS42" s="20"/>
      <c r="AT42" s="20"/>
      <c r="AU42" s="20"/>
      <c r="AV42" s="20"/>
      <c r="AW42" s="2"/>
    </row>
    <row r="43" spans="1:49" ht="16.8">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57"/>
      <c r="AR43" s="2"/>
      <c r="AS43" s="2"/>
      <c r="AT43" s="2"/>
      <c r="AU43" s="2"/>
      <c r="AV43" s="2"/>
      <c r="AW43" s="2"/>
    </row>
    <row r="44" spans="1:49" ht="16.8">
      <c r="A44" s="2"/>
      <c r="B44" s="2"/>
      <c r="C44" s="2"/>
      <c r="D44" s="2"/>
      <c r="E44" s="2" t="s">
        <v>855</v>
      </c>
      <c r="F44" s="2"/>
      <c r="G44" s="2" t="s">
        <v>105</v>
      </c>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57"/>
      <c r="AR44" s="2">
        <f>-AR27</f>
        <v>-1.9528036029685625</v>
      </c>
      <c r="AS44" s="2">
        <f>-AS27</f>
        <v>8.8064897452630682</v>
      </c>
      <c r="AT44" s="2">
        <f>-AT27</f>
        <v>20.309899855277802</v>
      </c>
      <c r="AU44" s="2">
        <f>-AU27</f>
        <v>26.295520681534736</v>
      </c>
      <c r="AV44" s="2">
        <f>-AV27</f>
        <v>25.809276715353569</v>
      </c>
      <c r="AW44" s="2"/>
    </row>
    <row r="45" spans="1:49" ht="16.8">
      <c r="A45" s="2"/>
      <c r="B45" s="2"/>
      <c r="C45" s="2"/>
      <c r="D45" s="2"/>
      <c r="E45" s="2" t="s">
        <v>852</v>
      </c>
      <c r="F45" s="2"/>
      <c r="G45" s="2" t="s">
        <v>105</v>
      </c>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57"/>
      <c r="AR45" s="2">
        <f>AR32</f>
        <v>0.22621053490089427</v>
      </c>
      <c r="AS45" s="2">
        <f>AS32</f>
        <v>-0.32143107482380628</v>
      </c>
      <c r="AT45" s="2">
        <f>AT32</f>
        <v>-0.91858351697403684</v>
      </c>
      <c r="AU45" s="2">
        <f>AU32</f>
        <v>-1.2825990506630571</v>
      </c>
      <c r="AV45" s="2">
        <f>AV32</f>
        <v>-1.3038336386388103</v>
      </c>
      <c r="AW45" s="2"/>
    </row>
    <row r="46" spans="1:49" ht="16.8">
      <c r="A46" s="2"/>
      <c r="B46" s="2"/>
      <c r="C46" s="2"/>
      <c r="D46" s="2"/>
      <c r="E46" s="2" t="s">
        <v>854</v>
      </c>
      <c r="F46" s="2"/>
      <c r="G46" s="2" t="s">
        <v>105</v>
      </c>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432"/>
      <c r="AK46" s="432"/>
      <c r="AL46" s="432"/>
      <c r="AM46" s="432"/>
      <c r="AN46" s="432"/>
      <c r="AO46" s="432"/>
      <c r="AP46" s="432"/>
      <c r="AQ46" s="534"/>
      <c r="AR46" s="432">
        <f t="shared" ref="AR46:AV46" si="7">SUM(AR44:AR45)</f>
        <v>-1.7265930680676682</v>
      </c>
      <c r="AS46" s="432">
        <f t="shared" si="7"/>
        <v>8.4850586704392619</v>
      </c>
      <c r="AT46" s="432">
        <f t="shared" si="7"/>
        <v>19.391316338303767</v>
      </c>
      <c r="AU46" s="432">
        <f t="shared" si="7"/>
        <v>25.012921630871681</v>
      </c>
      <c r="AV46" s="432">
        <f t="shared" si="7"/>
        <v>24.505443076714759</v>
      </c>
      <c r="AW46" s="2"/>
    </row>
    <row r="47" spans="1:49" ht="16.8">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165"/>
      <c r="AK47" s="165"/>
      <c r="AL47" s="165"/>
      <c r="AM47" s="165"/>
      <c r="AN47" s="165"/>
      <c r="AO47" s="165"/>
      <c r="AP47" s="165"/>
      <c r="AQ47" s="3"/>
      <c r="AR47" s="165"/>
      <c r="AS47" s="165"/>
      <c r="AT47" s="165"/>
      <c r="AU47" s="165"/>
      <c r="AV47" s="165"/>
      <c r="AW47" s="2"/>
    </row>
    <row r="48" spans="1:49" ht="16.8">
      <c r="A48" s="2"/>
      <c r="B48" s="22" t="s">
        <v>856</v>
      </c>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197"/>
      <c r="AR48" s="22"/>
      <c r="AS48" s="22"/>
      <c r="AT48" s="22"/>
      <c r="AU48" s="22"/>
      <c r="AV48" s="22"/>
      <c r="AW48" s="2"/>
    </row>
    <row r="49" spans="1:49" ht="16.8">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165"/>
      <c r="AK49" s="165"/>
      <c r="AL49" s="165"/>
      <c r="AM49" s="165"/>
      <c r="AN49" s="165"/>
      <c r="AO49" s="165"/>
      <c r="AP49" s="165"/>
      <c r="AQ49" s="3"/>
      <c r="AR49" s="165"/>
      <c r="AS49" s="165"/>
      <c r="AT49" s="165"/>
      <c r="AU49" s="165"/>
      <c r="AV49" s="165"/>
      <c r="AW49" s="2"/>
    </row>
    <row r="50" spans="1:49" ht="16.8">
      <c r="A50" s="2"/>
      <c r="B50" s="2"/>
      <c r="C50" s="20" t="s">
        <v>857</v>
      </c>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39"/>
      <c r="AR50" s="20"/>
      <c r="AS50" s="20"/>
      <c r="AT50" s="20"/>
      <c r="AU50" s="20"/>
      <c r="AV50" s="20"/>
      <c r="AW50" s="2"/>
    </row>
    <row r="51" spans="1:49" ht="16.8">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165"/>
      <c r="AK51" s="165"/>
      <c r="AL51" s="165"/>
      <c r="AM51" s="165"/>
      <c r="AN51" s="165"/>
      <c r="AO51" s="165"/>
      <c r="AP51" s="165"/>
      <c r="AQ51" s="3"/>
      <c r="AR51" s="165"/>
      <c r="AS51" s="165"/>
      <c r="AT51" s="165"/>
      <c r="AU51" s="165"/>
      <c r="AV51" s="165"/>
      <c r="AW51" s="2"/>
    </row>
    <row r="52" spans="1:49" ht="16.8">
      <c r="A52" s="2"/>
      <c r="B52" s="2"/>
      <c r="C52" s="2"/>
      <c r="D52" s="2"/>
      <c r="E52" s="2" t="s">
        <v>854</v>
      </c>
      <c r="F52" s="2"/>
      <c r="G52" s="2" t="s">
        <v>105</v>
      </c>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57"/>
      <c r="AR52" s="2">
        <f>AR40</f>
        <v>188.94759108123475</v>
      </c>
      <c r="AS52" s="2">
        <f>AS40</f>
        <v>182.3744035475035</v>
      </c>
      <c r="AT52" s="2">
        <f>AT40</f>
        <v>188.93179876317231</v>
      </c>
      <c r="AU52" s="2">
        <f>AU40</f>
        <v>172.27604425735501</v>
      </c>
      <c r="AV52" s="2">
        <f>AV40</f>
        <v>159.98169708373786</v>
      </c>
      <c r="AW52" s="2"/>
    </row>
    <row r="53" spans="1:49" ht="16.8">
      <c r="A53" s="2"/>
      <c r="B53" s="2"/>
      <c r="C53" s="2"/>
      <c r="D53" s="2"/>
      <c r="E53" s="2" t="s">
        <v>858</v>
      </c>
      <c r="F53" s="2"/>
      <c r="G53" s="2" t="s">
        <v>209</v>
      </c>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01"/>
      <c r="AK53" s="201"/>
      <c r="AL53" s="201"/>
      <c r="AM53" s="201"/>
      <c r="AN53" s="201"/>
      <c r="AO53" s="201"/>
      <c r="AP53" s="201"/>
      <c r="AQ53" s="242"/>
      <c r="AR53" s="201">
        <f>InputSummary!AR209</f>
        <v>0.78</v>
      </c>
      <c r="AS53" s="201">
        <f>InputSummary!AS209</f>
        <v>0.78</v>
      </c>
      <c r="AT53" s="201">
        <f>InputSummary!AT209</f>
        <v>0.78</v>
      </c>
      <c r="AU53" s="201">
        <f>InputSummary!AU209</f>
        <v>0.78</v>
      </c>
      <c r="AV53" s="201">
        <f>InputSummary!AV209</f>
        <v>0.78</v>
      </c>
      <c r="AW53" s="2"/>
    </row>
    <row r="54" spans="1:49" ht="16.8">
      <c r="A54" s="2"/>
      <c r="B54" s="2"/>
      <c r="C54" s="2"/>
      <c r="D54" s="2"/>
      <c r="E54" s="2" t="s">
        <v>528</v>
      </c>
      <c r="F54" s="2"/>
      <c r="G54" s="2" t="s">
        <v>105</v>
      </c>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432"/>
      <c r="AK54" s="432"/>
      <c r="AL54" s="432"/>
      <c r="AM54" s="432"/>
      <c r="AN54" s="432"/>
      <c r="AO54" s="432"/>
      <c r="AP54" s="432"/>
      <c r="AQ54" s="534"/>
      <c r="AR54" s="432">
        <f t="shared" ref="AR54:AV54" si="8">AR52 * (1-AR53)</f>
        <v>41.568470037871641</v>
      </c>
      <c r="AS54" s="432">
        <f t="shared" si="8"/>
        <v>40.122368780450763</v>
      </c>
      <c r="AT54" s="432">
        <f t="shared" si="8"/>
        <v>41.564995727897902</v>
      </c>
      <c r="AU54" s="432">
        <f t="shared" si="8"/>
        <v>37.900729736618096</v>
      </c>
      <c r="AV54" s="432">
        <f t="shared" si="8"/>
        <v>35.195973358422322</v>
      </c>
      <c r="AW54" s="2"/>
    </row>
    <row r="55" spans="1:49" ht="16.8">
      <c r="A55" s="2"/>
      <c r="B55" s="2"/>
      <c r="C55" s="2"/>
      <c r="D55" s="2"/>
      <c r="E55" s="2" t="s">
        <v>859</v>
      </c>
      <c r="F55" s="2"/>
      <c r="G55" s="2" t="s">
        <v>105</v>
      </c>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57"/>
      <c r="AR55" s="2">
        <f t="shared" ref="AR55:AV55" si="9">AR52 * AR53</f>
        <v>147.37912104336311</v>
      </c>
      <c r="AS55" s="2">
        <f t="shared" si="9"/>
        <v>142.25203476705275</v>
      </c>
      <c r="AT55" s="2">
        <f t="shared" si="9"/>
        <v>147.36680303527442</v>
      </c>
      <c r="AU55" s="2">
        <f t="shared" si="9"/>
        <v>134.37531452073691</v>
      </c>
      <c r="AV55" s="2">
        <f t="shared" si="9"/>
        <v>124.78572372531553</v>
      </c>
      <c r="AW55" s="2"/>
    </row>
    <row r="56" spans="1:49" ht="16.8">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165"/>
      <c r="AK56" s="165"/>
      <c r="AL56" s="165"/>
      <c r="AM56" s="165"/>
      <c r="AN56" s="165"/>
      <c r="AO56" s="165"/>
      <c r="AP56" s="165"/>
      <c r="AQ56" s="3"/>
      <c r="AR56" s="165"/>
      <c r="AS56" s="165"/>
      <c r="AT56" s="165"/>
      <c r="AU56" s="165"/>
      <c r="AV56" s="165"/>
      <c r="AW56" s="2"/>
    </row>
    <row r="57" spans="1:49" ht="16.8">
      <c r="A57" s="2"/>
      <c r="B57" s="2"/>
      <c r="C57" s="20" t="s">
        <v>860</v>
      </c>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39"/>
      <c r="AR57" s="20"/>
      <c r="AS57" s="20"/>
      <c r="AT57" s="20"/>
      <c r="AU57" s="20"/>
      <c r="AV57" s="20"/>
      <c r="AW57" s="2"/>
    </row>
    <row r="58" spans="1:49" ht="16.8">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165"/>
      <c r="AK58" s="165"/>
      <c r="AL58" s="165"/>
      <c r="AM58" s="165"/>
      <c r="AN58" s="165"/>
      <c r="AO58" s="165"/>
      <c r="AP58" s="165"/>
      <c r="AQ58" s="3"/>
      <c r="AR58" s="165"/>
      <c r="AS58" s="165"/>
      <c r="AT58" s="165"/>
      <c r="AU58" s="165"/>
      <c r="AV58" s="165"/>
      <c r="AW58" s="2"/>
    </row>
    <row r="59" spans="1:49" ht="16.8">
      <c r="A59" s="2"/>
      <c r="B59" s="2"/>
      <c r="C59" s="2"/>
      <c r="D59" s="2"/>
      <c r="E59" s="2" t="s">
        <v>854</v>
      </c>
      <c r="F59" s="2"/>
      <c r="G59" s="2" t="s">
        <v>105</v>
      </c>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57"/>
      <c r="AR59" s="2">
        <f>AR46</f>
        <v>-1.7265930680676682</v>
      </c>
      <c r="AS59" s="2">
        <f>AS46</f>
        <v>8.4850586704392619</v>
      </c>
      <c r="AT59" s="2">
        <f>AT46</f>
        <v>19.391316338303767</v>
      </c>
      <c r="AU59" s="2">
        <f>AU46</f>
        <v>25.012921630871681</v>
      </c>
      <c r="AV59" s="2">
        <f>AV46</f>
        <v>24.505443076714759</v>
      </c>
      <c r="AW59" s="2"/>
    </row>
    <row r="60" spans="1:49" ht="16.8">
      <c r="A60" s="2"/>
      <c r="B60" s="2"/>
      <c r="C60" s="2"/>
      <c r="D60" s="2"/>
      <c r="E60" s="2" t="s">
        <v>858</v>
      </c>
      <c r="F60" s="2"/>
      <c r="G60" s="2" t="s">
        <v>209</v>
      </c>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01"/>
      <c r="AK60" s="201"/>
      <c r="AL60" s="201"/>
      <c r="AM60" s="201"/>
      <c r="AN60" s="201"/>
      <c r="AO60" s="201"/>
      <c r="AP60" s="201"/>
      <c r="AQ60" s="242"/>
      <c r="AR60" s="201">
        <f>InputSummary!AR210</f>
        <v>0.85</v>
      </c>
      <c r="AS60" s="201">
        <f>InputSummary!AS210</f>
        <v>0.85</v>
      </c>
      <c r="AT60" s="201">
        <f>InputSummary!AT210</f>
        <v>0.85</v>
      </c>
      <c r="AU60" s="201">
        <f>InputSummary!AU210</f>
        <v>0.85</v>
      </c>
      <c r="AV60" s="201">
        <f>InputSummary!AV210</f>
        <v>0.85</v>
      </c>
      <c r="AW60" s="2"/>
    </row>
    <row r="61" spans="1:49" ht="16.8">
      <c r="A61" s="2"/>
      <c r="B61" s="2"/>
      <c r="C61" s="2"/>
      <c r="D61" s="2"/>
      <c r="E61" s="2" t="s">
        <v>528</v>
      </c>
      <c r="F61" s="2"/>
      <c r="G61" s="2" t="s">
        <v>105</v>
      </c>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432"/>
      <c r="AK61" s="432"/>
      <c r="AL61" s="432"/>
      <c r="AM61" s="432"/>
      <c r="AN61" s="432"/>
      <c r="AO61" s="432"/>
      <c r="AP61" s="432"/>
      <c r="AQ61" s="534"/>
      <c r="AR61" s="432">
        <f t="shared" ref="AR61:AV61" si="10">AR59 * (1-AR60)</f>
        <v>-0.25898896021015028</v>
      </c>
      <c r="AS61" s="432">
        <f t="shared" si="10"/>
        <v>1.2727588005658894</v>
      </c>
      <c r="AT61" s="432">
        <f t="shared" si="10"/>
        <v>2.9086974507455654</v>
      </c>
      <c r="AU61" s="432">
        <f t="shared" si="10"/>
        <v>3.7519382446307525</v>
      </c>
      <c r="AV61" s="432">
        <f t="shared" si="10"/>
        <v>3.6758164615072144</v>
      </c>
      <c r="AW61" s="2"/>
    </row>
    <row r="62" spans="1:49" ht="16.8">
      <c r="A62" s="2"/>
      <c r="B62" s="2"/>
      <c r="C62" s="2"/>
      <c r="D62" s="2"/>
      <c r="E62" s="2" t="s">
        <v>859</v>
      </c>
      <c r="F62" s="2"/>
      <c r="G62" s="2" t="s">
        <v>105</v>
      </c>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57"/>
      <c r="AR62" s="2">
        <f t="shared" ref="AR62:AV62" si="11">AR59 * AR60</f>
        <v>-1.4676041078575179</v>
      </c>
      <c r="AS62" s="2">
        <f t="shared" si="11"/>
        <v>7.2122998698733722</v>
      </c>
      <c r="AT62" s="2">
        <f t="shared" si="11"/>
        <v>16.4826188875582</v>
      </c>
      <c r="AU62" s="2">
        <f t="shared" si="11"/>
        <v>21.260983386240927</v>
      </c>
      <c r="AV62" s="2">
        <f t="shared" si="11"/>
        <v>20.829626615207545</v>
      </c>
      <c r="AW62" s="2"/>
    </row>
    <row r="63" spans="1:49" ht="16.8">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165"/>
      <c r="AK63" s="165"/>
      <c r="AL63" s="165"/>
      <c r="AM63" s="165"/>
      <c r="AN63" s="165"/>
      <c r="AO63" s="165"/>
      <c r="AP63" s="165"/>
      <c r="AQ63" s="3"/>
      <c r="AR63" s="165"/>
      <c r="AS63" s="165"/>
      <c r="AT63" s="165"/>
      <c r="AU63" s="165"/>
      <c r="AV63" s="165"/>
      <c r="AW63" s="2"/>
    </row>
    <row r="64" spans="1:49" ht="16.8">
      <c r="A64" s="2"/>
      <c r="B64" s="2"/>
      <c r="C64" s="28" t="s">
        <v>861</v>
      </c>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9"/>
      <c r="AR64" s="28"/>
      <c r="AS64" s="28"/>
      <c r="AT64" s="28"/>
      <c r="AU64" s="28"/>
      <c r="AV64" s="28"/>
      <c r="AW64" s="2"/>
    </row>
    <row r="65" spans="1:49" ht="16.8">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165"/>
      <c r="AK65" s="165"/>
      <c r="AL65" s="165"/>
      <c r="AM65" s="165"/>
      <c r="AN65" s="165"/>
      <c r="AO65" s="165"/>
      <c r="AP65" s="165"/>
      <c r="AQ65" s="3"/>
      <c r="AR65" s="165"/>
      <c r="AS65" s="165"/>
      <c r="AT65" s="165"/>
      <c r="AU65" s="165"/>
      <c r="AV65" s="165"/>
      <c r="AW65" s="2"/>
    </row>
    <row r="66" spans="1:49" ht="16.8">
      <c r="C66" s="2"/>
      <c r="D66" s="2"/>
      <c r="E66" s="2" t="s">
        <v>528</v>
      </c>
      <c r="F66" s="2"/>
      <c r="G66" s="2" t="s">
        <v>105</v>
      </c>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538"/>
      <c r="AK66" s="538"/>
      <c r="AL66" s="538"/>
      <c r="AM66" s="538"/>
      <c r="AN66" s="538"/>
      <c r="AO66" s="538"/>
      <c r="AP66" s="538"/>
      <c r="AQ66" s="385"/>
      <c r="AR66" s="538">
        <f>AR54+AR61</f>
        <v>41.309481077661488</v>
      </c>
      <c r="AS66" s="538">
        <f t="shared" ref="AS66:AV66" si="12">AS54+AS61</f>
        <v>41.395127581016652</v>
      </c>
      <c r="AT66" s="538">
        <f t="shared" si="12"/>
        <v>44.473693178643465</v>
      </c>
      <c r="AU66" s="538">
        <f t="shared" si="12"/>
        <v>41.652667981248847</v>
      </c>
      <c r="AV66" s="538">
        <f t="shared" si="12"/>
        <v>38.871789819929539</v>
      </c>
    </row>
    <row r="67" spans="1:49">
      <c r="AQ67" s="220"/>
    </row>
    <row r="68" spans="1:49" ht="16.8">
      <c r="C68" s="2"/>
      <c r="D68" s="2"/>
      <c r="E68" s="2" t="s">
        <v>859</v>
      </c>
      <c r="F68" s="2"/>
      <c r="G68" s="2" t="s">
        <v>105</v>
      </c>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538"/>
      <c r="AK68" s="538"/>
      <c r="AL68" s="538"/>
      <c r="AM68" s="538"/>
      <c r="AN68" s="538"/>
      <c r="AO68" s="538"/>
      <c r="AP68" s="538"/>
      <c r="AQ68" s="385"/>
      <c r="AR68" s="538">
        <f>AR55+AR62</f>
        <v>145.9115169355056</v>
      </c>
      <c r="AS68" s="538">
        <f t="shared" ref="AS68:AV68" si="13">AS55+AS62</f>
        <v>149.46433463692611</v>
      </c>
      <c r="AT68" s="538">
        <f t="shared" si="13"/>
        <v>163.84942192283262</v>
      </c>
      <c r="AU68" s="538">
        <f t="shared" si="13"/>
        <v>155.63629790697783</v>
      </c>
      <c r="AV68" s="538">
        <f t="shared" si="13"/>
        <v>145.61535034052309</v>
      </c>
    </row>
    <row r="69" spans="1:49" ht="16.8">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165"/>
      <c r="AK69" s="165"/>
      <c r="AL69" s="165"/>
      <c r="AM69" s="165"/>
      <c r="AN69" s="165"/>
      <c r="AO69" s="165"/>
      <c r="AP69" s="165"/>
      <c r="AQ69" s="3"/>
      <c r="AR69" s="165"/>
      <c r="AS69" s="165"/>
      <c r="AT69" s="165"/>
      <c r="AU69" s="165"/>
      <c r="AV69" s="165"/>
      <c r="AW69" s="2"/>
    </row>
    <row r="70" spans="1:49" s="78" customFormat="1" ht="16.8">
      <c r="A70" s="72"/>
      <c r="B70" s="72"/>
      <c r="C70" s="72"/>
      <c r="D70" s="72"/>
      <c r="E70" s="72" t="s">
        <v>862</v>
      </c>
      <c r="F70" s="72"/>
      <c r="G70" s="72" t="s">
        <v>209</v>
      </c>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304"/>
      <c r="AK70" s="304"/>
      <c r="AL70" s="304"/>
      <c r="AM70" s="304"/>
      <c r="AN70" s="304"/>
      <c r="AO70" s="304"/>
      <c r="AP70" s="304"/>
      <c r="AQ70" s="306"/>
      <c r="AR70" s="304">
        <f t="shared" ref="AR70:AV70" si="14">AR68 / (AR68 + AR66)</f>
        <v>0.77935444466140369</v>
      </c>
      <c r="AS70" s="304">
        <f t="shared" si="14"/>
        <v>0.78311199717335744</v>
      </c>
      <c r="AT70" s="304">
        <f t="shared" si="14"/>
        <v>0.78651580187354664</v>
      </c>
      <c r="AU70" s="304">
        <f t="shared" si="14"/>
        <v>0.78887482230077177</v>
      </c>
      <c r="AV70" s="304">
        <f t="shared" si="14"/>
        <v>0.78929810616543861</v>
      </c>
      <c r="AW70" s="72"/>
    </row>
    <row r="71" spans="1:49" ht="16.8">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165"/>
      <c r="AK71" s="165"/>
      <c r="AL71" s="165"/>
      <c r="AM71" s="165"/>
      <c r="AN71" s="165"/>
      <c r="AO71" s="165"/>
      <c r="AP71" s="165"/>
      <c r="AQ71" s="3"/>
      <c r="AR71" s="165"/>
      <c r="AS71" s="165"/>
      <c r="AT71" s="165"/>
      <c r="AU71" s="165"/>
      <c r="AV71" s="165"/>
      <c r="AW71" s="2"/>
    </row>
    <row r="72" spans="1:49" ht="16.8">
      <c r="B72" s="22" t="s">
        <v>532</v>
      </c>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31"/>
      <c r="AK72" s="32"/>
      <c r="AL72" s="32"/>
      <c r="AM72" s="32"/>
      <c r="AN72" s="32"/>
      <c r="AO72" s="32"/>
      <c r="AP72" s="32"/>
      <c r="AQ72" s="33"/>
      <c r="AR72" s="32"/>
      <c r="AS72" s="32"/>
      <c r="AT72" s="32"/>
      <c r="AU72" s="32"/>
      <c r="AV72" s="32"/>
      <c r="AW72" s="7"/>
    </row>
    <row r="73" spans="1:49" ht="16.8">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38"/>
      <c r="AK73" s="139"/>
      <c r="AL73" s="139"/>
      <c r="AM73" s="139"/>
      <c r="AN73" s="139"/>
      <c r="AO73" s="139"/>
      <c r="AP73" s="139"/>
      <c r="AQ73" s="140"/>
      <c r="AR73" s="139"/>
      <c r="AS73" s="139"/>
      <c r="AT73" s="139"/>
      <c r="AU73" s="139"/>
      <c r="AV73" s="139"/>
      <c r="AW73" s="7"/>
    </row>
    <row r="74" spans="1:49" ht="16.8">
      <c r="B74" s="2"/>
      <c r="C74" s="28" t="s">
        <v>863</v>
      </c>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9"/>
      <c r="AR74" s="28"/>
      <c r="AS74" s="28"/>
      <c r="AT74" s="28"/>
      <c r="AU74" s="28"/>
      <c r="AV74" s="28"/>
      <c r="AW74" s="2"/>
    </row>
    <row r="75" spans="1:49" ht="16.8">
      <c r="B75" s="7"/>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5"/>
      <c r="AK75" s="35"/>
      <c r="AL75" s="35"/>
      <c r="AM75" s="35"/>
      <c r="AN75" s="35"/>
      <c r="AO75" s="35"/>
      <c r="AP75" s="35"/>
      <c r="AQ75" s="36"/>
      <c r="AR75" s="35"/>
      <c r="AS75" s="34"/>
      <c r="AT75" s="34"/>
      <c r="AU75" s="34"/>
      <c r="AV75" s="34"/>
      <c r="AW75" s="7"/>
    </row>
    <row r="76" spans="1:49" ht="16.8">
      <c r="B76" s="2"/>
      <c r="C76" s="2"/>
      <c r="D76" s="2"/>
      <c r="E76" s="82" t="s">
        <v>194</v>
      </c>
      <c r="F76" s="2"/>
      <c r="G76" s="2" t="s">
        <v>105</v>
      </c>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8"/>
      <c r="AK76" s="8"/>
      <c r="AL76" s="8"/>
      <c r="AM76" s="8"/>
      <c r="AN76" s="8"/>
      <c r="AO76" s="8"/>
      <c r="AP76" s="8"/>
      <c r="AQ76" s="9"/>
      <c r="AR76" s="453">
        <f>InputSummary!AR113</f>
        <v>0.69</v>
      </c>
      <c r="AS76" s="30">
        <f>InputSummary!AS113</f>
        <v>0</v>
      </c>
      <c r="AT76" s="30">
        <f>InputSummary!AT113</f>
        <v>0</v>
      </c>
      <c r="AU76" s="30">
        <f>InputSummary!AU113</f>
        <v>0</v>
      </c>
      <c r="AV76" s="30">
        <f>InputSummary!AV113</f>
        <v>0</v>
      </c>
      <c r="AW76" s="7"/>
    </row>
    <row r="77" spans="1:49" ht="16.8">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57"/>
      <c r="AR77" s="2"/>
      <c r="AS77" s="2"/>
      <c r="AT77" s="2"/>
      <c r="AU77" s="2"/>
      <c r="AV77" s="2"/>
      <c r="AW77" s="2"/>
    </row>
    <row r="78" spans="1:49" ht="16.8">
      <c r="B78" s="37" t="s">
        <v>79</v>
      </c>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21"/>
    </row>
    <row r="79" spans="1:49" ht="16.8">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row>
    <row r="80" spans="1:49"/>
  </sheetData>
  <conditionalFormatting sqref="AM3">
    <cfRule type="expression" dxfId="136"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7218" r:id="rId4" name="Drop Down 2">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CCC0DA"/>
    <outlinePr summaryBelow="0" summaryRight="0"/>
    <pageSetUpPr autoPageBreaks="0"/>
  </sheetPr>
  <dimension ref="A1:CZ304"/>
  <sheetViews>
    <sheetView zoomScale="85" zoomScaleNormal="85" workbookViewId="0">
      <pane xSplit="10" ySplit="4" topLeftCell="AJ5" activePane="bottomRight" state="frozen"/>
      <selection pane="topRight" activeCell="K1" sqref="K1"/>
      <selection pane="bottomLeft" activeCell="A5" sqref="A5"/>
      <selection pane="bottomRight" activeCell="AJ5" sqref="AJ5"/>
    </sheetView>
  </sheetViews>
  <sheetFormatPr defaultColWidth="0" defaultRowHeight="12.6" zeroHeight="1" outlineLevelRow="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0" width="9.6328125" hidden="1" customWidth="1" outlineLevel="1"/>
    <col min="31" max="31" width="12.6328125" hidden="1" customWidth="1" outlineLevel="1"/>
    <col min="32" max="35" width="9.6328125" hidden="1" customWidth="1" outlineLevel="1"/>
    <col min="36" max="48" width="9.6328125" customWidth="1"/>
    <col min="49" max="49" width="3" customWidth="1"/>
    <col min="50" max="53" width="9" hidden="1" customWidth="1"/>
    <col min="54" max="54" width="10.7265625" hidden="1" customWidth="1"/>
    <col min="55" max="99" width="0" hidden="1" customWidth="1"/>
    <col min="100" max="103" width="9" hidden="1" customWidth="1"/>
    <col min="104" max="104" width="10.7265625" hidden="1" customWidth="1"/>
    <col min="105" max="16384" width="9" hidden="1"/>
  </cols>
  <sheetData>
    <row r="1" spans="1:49" ht="19.2">
      <c r="A1" s="195" t="s">
        <v>864</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49" ht="16.8">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49"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865</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165"/>
      <c r="AW7" s="2"/>
    </row>
    <row r="8" spans="1:49" ht="16.8">
      <c r="A8" s="2"/>
      <c r="B8" s="2"/>
      <c r="C8" s="20" t="s">
        <v>544</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6.8">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6.8">
      <c r="A10" s="2"/>
      <c r="B10" s="2"/>
      <c r="C10" s="2"/>
      <c r="D10" s="2"/>
      <c r="E10" s="2" t="s">
        <v>276</v>
      </c>
      <c r="F10" s="2"/>
      <c r="G10" s="2" t="s">
        <v>277</v>
      </c>
      <c r="H10" s="2"/>
      <c r="I10" s="301">
        <f>InputSummary!I220</f>
        <v>33328</v>
      </c>
      <c r="J10" s="8"/>
      <c r="K10" s="8"/>
      <c r="L10" s="8"/>
      <c r="M10" s="8"/>
      <c r="N10" s="8"/>
      <c r="O10" s="8"/>
      <c r="P10" s="8"/>
      <c r="Q10" s="8"/>
      <c r="R10" s="8"/>
      <c r="S10" s="8"/>
      <c r="T10" s="8"/>
      <c r="U10" s="8"/>
      <c r="V10" s="8"/>
      <c r="W10" s="8"/>
      <c r="X10" s="8"/>
      <c r="Y10" s="8"/>
      <c r="Z10" s="8"/>
      <c r="AA10" s="8"/>
      <c r="AB10" s="8"/>
      <c r="AC10" s="8"/>
      <c r="AD10" s="8"/>
      <c r="AE10" s="8"/>
      <c r="AF10" s="8"/>
      <c r="AG10" s="8"/>
      <c r="AH10" s="8"/>
      <c r="AI10" s="8"/>
      <c r="AJ10" s="93"/>
      <c r="AK10" s="93"/>
      <c r="AL10" s="93"/>
      <c r="AM10" s="93"/>
      <c r="AN10" s="93"/>
      <c r="AO10" s="93"/>
      <c r="AP10" s="93"/>
      <c r="AQ10" s="241"/>
      <c r="AR10" s="93"/>
      <c r="AS10" s="93"/>
      <c r="AT10" s="93"/>
      <c r="AU10" s="93"/>
      <c r="AV10" s="93"/>
      <c r="AW10" s="2"/>
    </row>
    <row r="11" spans="1:49" ht="16.8">
      <c r="A11" s="2"/>
      <c r="B11" s="2"/>
      <c r="C11" s="2"/>
      <c r="D11" s="2"/>
      <c r="E11" s="2" t="s">
        <v>280</v>
      </c>
      <c r="F11" s="2"/>
      <c r="G11" s="2" t="s">
        <v>281</v>
      </c>
      <c r="H11" s="2"/>
      <c r="I11" s="8">
        <f>InputSummary!I218</f>
        <v>11</v>
      </c>
      <c r="J11" s="8"/>
      <c r="K11" s="8"/>
      <c r="L11" s="8"/>
      <c r="M11" s="8"/>
      <c r="N11" s="8"/>
      <c r="O11" s="8"/>
      <c r="P11" s="8"/>
      <c r="Q11" s="8"/>
      <c r="R11" s="8"/>
      <c r="S11" s="8"/>
      <c r="T11" s="8"/>
      <c r="U11" s="8"/>
      <c r="V11" s="8"/>
      <c r="W11" s="8"/>
      <c r="X11" s="8"/>
      <c r="Y11" s="8"/>
      <c r="Z11" s="8"/>
      <c r="AA11" s="8"/>
      <c r="AB11" s="8"/>
      <c r="AC11" s="8"/>
      <c r="AD11" s="8"/>
      <c r="AE11" s="8"/>
      <c r="AF11" s="8"/>
      <c r="AG11" s="8"/>
      <c r="AH11" s="8"/>
      <c r="AI11" s="8"/>
      <c r="AJ11" s="93"/>
      <c r="AK11" s="93"/>
      <c r="AL11" s="93"/>
      <c r="AM11" s="93"/>
      <c r="AN11" s="93"/>
      <c r="AO11" s="93"/>
      <c r="AP11" s="93"/>
      <c r="AQ11" s="241"/>
      <c r="AR11" s="93"/>
      <c r="AS11" s="93"/>
      <c r="AT11" s="93"/>
      <c r="AU11" s="93"/>
      <c r="AV11" s="93"/>
      <c r="AW11" s="2"/>
    </row>
    <row r="12" spans="1:49" ht="16.8">
      <c r="A12" s="2"/>
      <c r="B12" s="2"/>
      <c r="C12" s="2"/>
      <c r="D12" s="2"/>
      <c r="E12" s="2" t="s">
        <v>866</v>
      </c>
      <c r="F12" s="2"/>
      <c r="G12" s="2" t="s">
        <v>279</v>
      </c>
      <c r="H12" s="2"/>
      <c r="I12" s="8">
        <f>InputSummary!I221</f>
        <v>3.5</v>
      </c>
      <c r="J12" s="8"/>
      <c r="K12" s="8"/>
      <c r="L12" s="8"/>
      <c r="M12" s="8"/>
      <c r="N12" s="8"/>
      <c r="O12" s="8"/>
      <c r="P12" s="8"/>
      <c r="Q12" s="8"/>
      <c r="R12" s="8"/>
      <c r="S12" s="8"/>
      <c r="T12" s="8"/>
      <c r="U12" s="8"/>
      <c r="V12" s="8"/>
      <c r="W12" s="8"/>
      <c r="X12" s="8"/>
      <c r="Y12" s="8"/>
      <c r="Z12" s="8"/>
      <c r="AA12" s="8"/>
      <c r="AB12" s="8"/>
      <c r="AC12" s="8"/>
      <c r="AD12" s="8"/>
      <c r="AE12" s="8"/>
      <c r="AF12" s="8"/>
      <c r="AG12" s="8"/>
      <c r="AH12" s="8"/>
      <c r="AI12" s="8"/>
      <c r="AJ12" s="93"/>
      <c r="AK12" s="93"/>
      <c r="AL12" s="93"/>
      <c r="AM12" s="93"/>
      <c r="AN12" s="93"/>
      <c r="AO12" s="93"/>
      <c r="AP12" s="93"/>
      <c r="AQ12" s="241"/>
      <c r="AR12" s="93"/>
      <c r="AS12" s="93"/>
      <c r="AT12" s="93"/>
      <c r="AU12" s="93"/>
      <c r="AV12" s="93"/>
      <c r="AW12" s="2"/>
    </row>
    <row r="13" spans="1:49" ht="16.8">
      <c r="A13" s="2"/>
      <c r="B13" s="2"/>
      <c r="C13" s="2"/>
      <c r="D13" s="2"/>
      <c r="E13" s="2"/>
      <c r="F13" s="2"/>
      <c r="G13" s="2"/>
      <c r="H13" s="2"/>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93"/>
      <c r="AK13" s="93"/>
      <c r="AL13" s="93"/>
      <c r="AM13" s="93"/>
      <c r="AN13" s="93"/>
      <c r="AO13" s="93"/>
      <c r="AP13" s="93"/>
      <c r="AQ13" s="241"/>
      <c r="AR13" s="93"/>
      <c r="AS13" s="93"/>
      <c r="AT13" s="93"/>
      <c r="AU13" s="93"/>
      <c r="AV13" s="93"/>
      <c r="AW13" s="2"/>
    </row>
    <row r="14" spans="1:49" ht="16.8">
      <c r="A14" s="2"/>
      <c r="B14" s="2"/>
      <c r="C14" s="2"/>
      <c r="D14" s="2"/>
      <c r="E14" s="2" t="s">
        <v>549</v>
      </c>
      <c r="F14" s="2"/>
      <c r="G14" s="2" t="s">
        <v>550</v>
      </c>
      <c r="H14" s="2"/>
      <c r="I14" s="8"/>
      <c r="J14" s="8"/>
      <c r="K14" s="8">
        <f>InputSummary!K$16</f>
        <v>1</v>
      </c>
      <c r="L14" s="8">
        <f>InputSummary!L$16</f>
        <v>1</v>
      </c>
      <c r="M14" s="8">
        <f>InputSummary!M$16</f>
        <v>1</v>
      </c>
      <c r="N14" s="8">
        <f>InputSummary!N$16</f>
        <v>1</v>
      </c>
      <c r="O14" s="8">
        <f>InputSummary!O$16</f>
        <v>1</v>
      </c>
      <c r="P14" s="8">
        <f>InputSummary!P$16</f>
        <v>1</v>
      </c>
      <c r="Q14" s="8">
        <f>InputSummary!Q$16</f>
        <v>1</v>
      </c>
      <c r="R14" s="8">
        <f>InputSummary!R$16</f>
        <v>1</v>
      </c>
      <c r="S14" s="8">
        <f>InputSummary!S$16</f>
        <v>1</v>
      </c>
      <c r="T14" s="8">
        <f>InputSummary!T$16</f>
        <v>1</v>
      </c>
      <c r="U14" s="8">
        <f>InputSummary!U$16</f>
        <v>1</v>
      </c>
      <c r="V14" s="8">
        <f>InputSummary!V$16</f>
        <v>1</v>
      </c>
      <c r="W14" s="8">
        <f>InputSummary!W$16</f>
        <v>1</v>
      </c>
      <c r="X14" s="8">
        <f>InputSummary!X$16</f>
        <v>1</v>
      </c>
      <c r="Y14" s="8">
        <f>InputSummary!Y$16</f>
        <v>1</v>
      </c>
      <c r="Z14" s="8">
        <f>InputSummary!Z$16</f>
        <v>1</v>
      </c>
      <c r="AA14" s="8">
        <f>InputSummary!AA$16</f>
        <v>1</v>
      </c>
      <c r="AB14" s="8">
        <f>InputSummary!AB$16</f>
        <v>1</v>
      </c>
      <c r="AC14" s="8">
        <f>InputSummary!AC$16</f>
        <v>1</v>
      </c>
      <c r="AD14" s="8">
        <f>InputSummary!AD$16</f>
        <v>1</v>
      </c>
      <c r="AE14" s="8">
        <f>InputSummary!AE$16</f>
        <v>1</v>
      </c>
      <c r="AF14" s="8">
        <f>InputSummary!AF$16</f>
        <v>1</v>
      </c>
      <c r="AG14" s="8">
        <f>InputSummary!AG$16</f>
        <v>1</v>
      </c>
      <c r="AH14" s="8">
        <f>InputSummary!AH$16</f>
        <v>1</v>
      </c>
      <c r="AI14" s="8">
        <f>InputSummary!AI$16</f>
        <v>1</v>
      </c>
      <c r="AJ14" s="8">
        <f>InputSummary!AJ$16</f>
        <v>0</v>
      </c>
      <c r="AK14" s="8">
        <f>InputSummary!AK$16</f>
        <v>0</v>
      </c>
      <c r="AL14" s="8">
        <f>InputSummary!AL$16</f>
        <v>0</v>
      </c>
      <c r="AM14" s="8">
        <f>InputSummary!AM$16</f>
        <v>0</v>
      </c>
      <c r="AN14" s="8">
        <f>InputSummary!AN$16</f>
        <v>0</v>
      </c>
      <c r="AO14" s="8">
        <f>InputSummary!AO$16</f>
        <v>0</v>
      </c>
      <c r="AP14" s="8">
        <f>InputSummary!AP$16</f>
        <v>0</v>
      </c>
      <c r="AQ14" s="9">
        <f>InputSummary!AQ$16</f>
        <v>0</v>
      </c>
      <c r="AR14" s="8">
        <f>InputSummary!AR$16</f>
        <v>0</v>
      </c>
      <c r="AS14" s="8">
        <f>InputSummary!AS$16</f>
        <v>0</v>
      </c>
      <c r="AT14" s="8">
        <f>InputSummary!AT$16</f>
        <v>0</v>
      </c>
      <c r="AU14" s="8">
        <f>InputSummary!AU$16</f>
        <v>0</v>
      </c>
      <c r="AV14" s="8">
        <f>InputSummary!AV$16</f>
        <v>0</v>
      </c>
      <c r="AW14" s="165"/>
    </row>
    <row r="15" spans="1:49" ht="16.8">
      <c r="A15" s="2"/>
      <c r="B15" s="2"/>
      <c r="C15" s="2"/>
      <c r="D15" s="2"/>
      <c r="E15" s="2" t="s">
        <v>551</v>
      </c>
      <c r="F15" s="2"/>
      <c r="G15" s="2" t="s">
        <v>550</v>
      </c>
      <c r="H15" s="2"/>
      <c r="I15" s="8"/>
      <c r="J15" s="8"/>
      <c r="K15" s="8">
        <f>InputSummary!K$17</f>
        <v>0</v>
      </c>
      <c r="L15" s="8">
        <f>InputSummary!L$17</f>
        <v>0</v>
      </c>
      <c r="M15" s="8">
        <f>InputSummary!M$17</f>
        <v>0</v>
      </c>
      <c r="N15" s="8">
        <f>InputSummary!N$17</f>
        <v>0</v>
      </c>
      <c r="O15" s="8">
        <f>InputSummary!O$17</f>
        <v>0</v>
      </c>
      <c r="P15" s="8">
        <f>InputSummary!P$17</f>
        <v>0</v>
      </c>
      <c r="Q15" s="8">
        <f>InputSummary!Q$17</f>
        <v>0</v>
      </c>
      <c r="R15" s="8">
        <f>InputSummary!R$17</f>
        <v>0</v>
      </c>
      <c r="S15" s="8">
        <f>InputSummary!S$17</f>
        <v>0</v>
      </c>
      <c r="T15" s="8">
        <f>InputSummary!T$17</f>
        <v>0</v>
      </c>
      <c r="U15" s="8">
        <f>InputSummary!U$17</f>
        <v>0</v>
      </c>
      <c r="V15" s="8">
        <f>InputSummary!V$17</f>
        <v>0</v>
      </c>
      <c r="W15" s="8">
        <f>InputSummary!W$17</f>
        <v>0</v>
      </c>
      <c r="X15" s="8">
        <f>InputSummary!X$17</f>
        <v>0</v>
      </c>
      <c r="Y15" s="8">
        <f>InputSummary!Y$17</f>
        <v>0</v>
      </c>
      <c r="Z15" s="8">
        <f>InputSummary!Z$17</f>
        <v>0</v>
      </c>
      <c r="AA15" s="8">
        <f>InputSummary!AA$17</f>
        <v>0</v>
      </c>
      <c r="AB15" s="8">
        <f>InputSummary!AB$17</f>
        <v>0</v>
      </c>
      <c r="AC15" s="8">
        <f>InputSummary!AC$17</f>
        <v>0</v>
      </c>
      <c r="AD15" s="8">
        <f>InputSummary!AD$17</f>
        <v>0</v>
      </c>
      <c r="AE15" s="8">
        <f>InputSummary!AE$17</f>
        <v>0</v>
      </c>
      <c r="AF15" s="8">
        <f>InputSummary!AF$17</f>
        <v>0</v>
      </c>
      <c r="AG15" s="8">
        <f>InputSummary!AG$17</f>
        <v>0</v>
      </c>
      <c r="AH15" s="8">
        <f>InputSummary!AH$17</f>
        <v>0</v>
      </c>
      <c r="AI15" s="8">
        <f>InputSummary!AI$17</f>
        <v>0</v>
      </c>
      <c r="AJ15" s="8">
        <f>InputSummary!AJ$17</f>
        <v>1</v>
      </c>
      <c r="AK15" s="8">
        <f>InputSummary!AK$17</f>
        <v>1</v>
      </c>
      <c r="AL15" s="8">
        <f>InputSummary!AL$17</f>
        <v>1</v>
      </c>
      <c r="AM15" s="8">
        <f>InputSummary!AM$17</f>
        <v>1</v>
      </c>
      <c r="AN15" s="8">
        <f>InputSummary!AN$17</f>
        <v>1</v>
      </c>
      <c r="AO15" s="8">
        <f>InputSummary!AO$17</f>
        <v>1</v>
      </c>
      <c r="AP15" s="8">
        <f>InputSummary!AP$17</f>
        <v>1</v>
      </c>
      <c r="AQ15" s="9">
        <f>InputSummary!AQ$17</f>
        <v>1</v>
      </c>
      <c r="AR15" s="8">
        <f>InputSummary!AR$17</f>
        <v>0</v>
      </c>
      <c r="AS15" s="8">
        <f>InputSummary!AS$17</f>
        <v>0</v>
      </c>
      <c r="AT15" s="8">
        <f>InputSummary!AT$17</f>
        <v>0</v>
      </c>
      <c r="AU15" s="8">
        <f>InputSummary!AU$17</f>
        <v>0</v>
      </c>
      <c r="AV15" s="8">
        <f>InputSummary!AV$17</f>
        <v>0</v>
      </c>
      <c r="AW15" s="165"/>
    </row>
    <row r="16" spans="1:49" ht="16.8">
      <c r="A16" s="2"/>
      <c r="B16" s="2"/>
      <c r="C16" s="2"/>
      <c r="D16" s="2"/>
      <c r="E16" s="2" t="s">
        <v>552</v>
      </c>
      <c r="F16" s="2"/>
      <c r="G16" s="2" t="s">
        <v>550</v>
      </c>
      <c r="H16" s="2"/>
      <c r="I16" s="8"/>
      <c r="J16" s="8"/>
      <c r="K16" s="8">
        <f>InputSummary!K$18</f>
        <v>0</v>
      </c>
      <c r="L16" s="8">
        <f>InputSummary!L$18</f>
        <v>0</v>
      </c>
      <c r="M16" s="8">
        <f>InputSummary!M$18</f>
        <v>0</v>
      </c>
      <c r="N16" s="8">
        <f>InputSummary!N$18</f>
        <v>0</v>
      </c>
      <c r="O16" s="8">
        <f>InputSummary!O$18</f>
        <v>0</v>
      </c>
      <c r="P16" s="8">
        <f>InputSummary!P$18</f>
        <v>0</v>
      </c>
      <c r="Q16" s="8">
        <f>InputSummary!Q$18</f>
        <v>0</v>
      </c>
      <c r="R16" s="8">
        <f>InputSummary!R$18</f>
        <v>0</v>
      </c>
      <c r="S16" s="8">
        <f>InputSummary!S$18</f>
        <v>0</v>
      </c>
      <c r="T16" s="8">
        <f>InputSummary!T$18</f>
        <v>0</v>
      </c>
      <c r="U16" s="8">
        <f>InputSummary!U$18</f>
        <v>0</v>
      </c>
      <c r="V16" s="8">
        <f>InputSummary!V$18</f>
        <v>0</v>
      </c>
      <c r="W16" s="8">
        <f>InputSummary!W$18</f>
        <v>0</v>
      </c>
      <c r="X16" s="8">
        <f>InputSummary!X$18</f>
        <v>0</v>
      </c>
      <c r="Y16" s="8">
        <f>InputSummary!Y$18</f>
        <v>0</v>
      </c>
      <c r="Z16" s="8">
        <f>InputSummary!Z$18</f>
        <v>0</v>
      </c>
      <c r="AA16" s="8">
        <f>InputSummary!AA$18</f>
        <v>0</v>
      </c>
      <c r="AB16" s="8">
        <f>InputSummary!AB$18</f>
        <v>0</v>
      </c>
      <c r="AC16" s="8">
        <f>InputSummary!AC$18</f>
        <v>0</v>
      </c>
      <c r="AD16" s="8">
        <f>InputSummary!AD$18</f>
        <v>0</v>
      </c>
      <c r="AE16" s="8">
        <f>InputSummary!AE$18</f>
        <v>0</v>
      </c>
      <c r="AF16" s="8">
        <f>InputSummary!AF$18</f>
        <v>0</v>
      </c>
      <c r="AG16" s="8">
        <f>InputSummary!AG$18</f>
        <v>0</v>
      </c>
      <c r="AH16" s="8">
        <f>InputSummary!AH$18</f>
        <v>0</v>
      </c>
      <c r="AI16" s="8">
        <f>InputSummary!AI$18</f>
        <v>0</v>
      </c>
      <c r="AJ16" s="8">
        <f>InputSummary!AJ$18</f>
        <v>0</v>
      </c>
      <c r="AK16" s="8">
        <f>InputSummary!AK$18</f>
        <v>0</v>
      </c>
      <c r="AL16" s="8">
        <f>InputSummary!AL$18</f>
        <v>0</v>
      </c>
      <c r="AM16" s="8">
        <f>InputSummary!AM$18</f>
        <v>0</v>
      </c>
      <c r="AN16" s="8">
        <f>InputSummary!AN$18</f>
        <v>0</v>
      </c>
      <c r="AO16" s="8">
        <f>InputSummary!AO$18</f>
        <v>0</v>
      </c>
      <c r="AP16" s="8">
        <f>InputSummary!AP$18</f>
        <v>0</v>
      </c>
      <c r="AQ16" s="9">
        <f>InputSummary!AQ$18</f>
        <v>0</v>
      </c>
      <c r="AR16" s="8">
        <f>InputSummary!AR$18</f>
        <v>1</v>
      </c>
      <c r="AS16" s="8">
        <f>InputSummary!AS$18</f>
        <v>1</v>
      </c>
      <c r="AT16" s="8">
        <f>InputSummary!AT$18</f>
        <v>1</v>
      </c>
      <c r="AU16" s="8">
        <f>InputSummary!AU$18</f>
        <v>1</v>
      </c>
      <c r="AV16" s="8">
        <f>InputSummary!AV$18</f>
        <v>1</v>
      </c>
      <c r="AW16" s="165"/>
    </row>
    <row r="17" spans="1:49" ht="16.8">
      <c r="A17" s="2"/>
      <c r="B17" s="2"/>
      <c r="C17" s="2"/>
      <c r="D17" s="2"/>
      <c r="E17" s="2" t="s">
        <v>867</v>
      </c>
      <c r="F17" s="2"/>
      <c r="G17" s="2" t="s">
        <v>868</v>
      </c>
      <c r="H17" s="2"/>
      <c r="I17" s="2"/>
      <c r="J17" s="2"/>
      <c r="K17" s="2" t="b">
        <f>YEAR(K4)&lt;YEAR($I$10) + IF($I$12=12,$I$11,$I$11+1)</f>
        <v>1</v>
      </c>
      <c r="L17" s="2" t="b">
        <f t="shared" ref="L17:AV17" si="0">YEAR(L4)&lt;YEAR($I$10) + IF($I$12=12,$I$11,$I$11+1)</f>
        <v>1</v>
      </c>
      <c r="M17" s="2" t="b">
        <f>YEAR(M4)&lt;YEAR($I$10) + IF($I$12=12,$I$11,$I$11+1)</f>
        <v>1</v>
      </c>
      <c r="N17" s="2" t="b">
        <f t="shared" si="0"/>
        <v>1</v>
      </c>
      <c r="O17" s="2" t="b">
        <f t="shared" si="0"/>
        <v>1</v>
      </c>
      <c r="P17" s="2" t="b">
        <f t="shared" si="0"/>
        <v>1</v>
      </c>
      <c r="Q17" s="2" t="b">
        <f t="shared" si="0"/>
        <v>1</v>
      </c>
      <c r="R17" s="2" t="b">
        <f t="shared" si="0"/>
        <v>1</v>
      </c>
      <c r="S17" s="2" t="b">
        <f t="shared" si="0"/>
        <v>1</v>
      </c>
      <c r="T17" s="2" t="b">
        <f t="shared" si="0"/>
        <v>1</v>
      </c>
      <c r="U17" s="2" t="b">
        <f t="shared" si="0"/>
        <v>1</v>
      </c>
      <c r="V17" s="2" t="b">
        <f t="shared" si="0"/>
        <v>1</v>
      </c>
      <c r="W17" s="2" t="b">
        <f t="shared" si="0"/>
        <v>0</v>
      </c>
      <c r="X17" s="2" t="b">
        <f t="shared" si="0"/>
        <v>0</v>
      </c>
      <c r="Y17" s="2" t="b">
        <f t="shared" si="0"/>
        <v>0</v>
      </c>
      <c r="Z17" s="2" t="b">
        <f t="shared" si="0"/>
        <v>0</v>
      </c>
      <c r="AA17" s="2" t="b">
        <f t="shared" si="0"/>
        <v>0</v>
      </c>
      <c r="AB17" s="2" t="b">
        <f t="shared" si="0"/>
        <v>0</v>
      </c>
      <c r="AC17" s="2" t="b">
        <f t="shared" si="0"/>
        <v>0</v>
      </c>
      <c r="AD17" s="2" t="b">
        <f t="shared" si="0"/>
        <v>0</v>
      </c>
      <c r="AE17" s="2" t="b">
        <f t="shared" si="0"/>
        <v>0</v>
      </c>
      <c r="AF17" s="2" t="b">
        <f t="shared" si="0"/>
        <v>0</v>
      </c>
      <c r="AG17" s="2" t="b">
        <f t="shared" si="0"/>
        <v>0</v>
      </c>
      <c r="AH17" s="2" t="b">
        <f t="shared" si="0"/>
        <v>0</v>
      </c>
      <c r="AI17" s="2" t="b">
        <f t="shared" si="0"/>
        <v>0</v>
      </c>
      <c r="AJ17" s="2" t="b">
        <f t="shared" si="0"/>
        <v>0</v>
      </c>
      <c r="AK17" s="2" t="b">
        <f t="shared" si="0"/>
        <v>0</v>
      </c>
      <c r="AL17" s="2" t="b">
        <f t="shared" si="0"/>
        <v>0</v>
      </c>
      <c r="AM17" s="2" t="b">
        <f t="shared" si="0"/>
        <v>0</v>
      </c>
      <c r="AN17" s="2" t="b">
        <f t="shared" si="0"/>
        <v>0</v>
      </c>
      <c r="AO17" s="2" t="b">
        <f t="shared" si="0"/>
        <v>0</v>
      </c>
      <c r="AP17" s="2" t="b">
        <f t="shared" si="0"/>
        <v>0</v>
      </c>
      <c r="AQ17" s="57" t="b">
        <f t="shared" si="0"/>
        <v>0</v>
      </c>
      <c r="AR17" s="2" t="b">
        <f t="shared" si="0"/>
        <v>0</v>
      </c>
      <c r="AS17" s="2" t="b">
        <f t="shared" si="0"/>
        <v>0</v>
      </c>
      <c r="AT17" s="2" t="b">
        <f t="shared" si="0"/>
        <v>0</v>
      </c>
      <c r="AU17" s="2" t="b">
        <f t="shared" si="0"/>
        <v>0</v>
      </c>
      <c r="AV17" s="2" t="b">
        <f t="shared" si="0"/>
        <v>0</v>
      </c>
      <c r="AW17" s="165"/>
    </row>
    <row r="18" spans="1:49" ht="16.8">
      <c r="A18" s="2"/>
      <c r="B18" s="2"/>
      <c r="C18" s="2"/>
      <c r="D18" s="2"/>
      <c r="E18" s="2" t="s">
        <v>869</v>
      </c>
      <c r="F18" s="2"/>
      <c r="G18" s="2" t="s">
        <v>868</v>
      </c>
      <c r="H18" s="2"/>
      <c r="I18" s="2"/>
      <c r="J18" s="2"/>
      <c r="K18" s="2" t="b">
        <f>YEAR(K4)&gt;=YEAR($I$10) + IF($I$12=12,$I$11,$I$11+1)</f>
        <v>0</v>
      </c>
      <c r="L18" s="2" t="b">
        <f t="shared" ref="L18:AV18" si="1">YEAR(L4)&gt;=YEAR($I$10) + IF($I$12=12,$I$11,$I$11+1)</f>
        <v>0</v>
      </c>
      <c r="M18" s="2" t="b">
        <f t="shared" si="1"/>
        <v>0</v>
      </c>
      <c r="N18" s="2" t="b">
        <f t="shared" si="1"/>
        <v>0</v>
      </c>
      <c r="O18" s="2" t="b">
        <f t="shared" si="1"/>
        <v>0</v>
      </c>
      <c r="P18" s="2" t="b">
        <f t="shared" si="1"/>
        <v>0</v>
      </c>
      <c r="Q18" s="2" t="b">
        <f t="shared" si="1"/>
        <v>0</v>
      </c>
      <c r="R18" s="2" t="b">
        <f t="shared" si="1"/>
        <v>0</v>
      </c>
      <c r="S18" s="2" t="b">
        <f t="shared" si="1"/>
        <v>0</v>
      </c>
      <c r="T18" s="2" t="b">
        <f t="shared" si="1"/>
        <v>0</v>
      </c>
      <c r="U18" s="2" t="b">
        <f t="shared" si="1"/>
        <v>0</v>
      </c>
      <c r="V18" s="2" t="b">
        <f t="shared" si="1"/>
        <v>0</v>
      </c>
      <c r="W18" s="2" t="b">
        <f t="shared" si="1"/>
        <v>1</v>
      </c>
      <c r="X18" s="2" t="b">
        <f t="shared" si="1"/>
        <v>1</v>
      </c>
      <c r="Y18" s="2" t="b">
        <f t="shared" si="1"/>
        <v>1</v>
      </c>
      <c r="Z18" s="2" t="b">
        <f t="shared" si="1"/>
        <v>1</v>
      </c>
      <c r="AA18" s="2" t="b">
        <f t="shared" si="1"/>
        <v>1</v>
      </c>
      <c r="AB18" s="2" t="b">
        <f t="shared" si="1"/>
        <v>1</v>
      </c>
      <c r="AC18" s="2" t="b">
        <f t="shared" si="1"/>
        <v>1</v>
      </c>
      <c r="AD18" s="2" t="b">
        <f t="shared" si="1"/>
        <v>1</v>
      </c>
      <c r="AE18" s="2" t="b">
        <f t="shared" si="1"/>
        <v>1</v>
      </c>
      <c r="AF18" s="2" t="b">
        <f t="shared" si="1"/>
        <v>1</v>
      </c>
      <c r="AG18" s="2" t="b">
        <f t="shared" si="1"/>
        <v>1</v>
      </c>
      <c r="AH18" s="2" t="b">
        <f t="shared" si="1"/>
        <v>1</v>
      </c>
      <c r="AI18" s="2" t="b">
        <f t="shared" si="1"/>
        <v>1</v>
      </c>
      <c r="AJ18" s="2" t="b">
        <f t="shared" si="1"/>
        <v>1</v>
      </c>
      <c r="AK18" s="2" t="b">
        <f t="shared" si="1"/>
        <v>1</v>
      </c>
      <c r="AL18" s="2" t="b">
        <f t="shared" si="1"/>
        <v>1</v>
      </c>
      <c r="AM18" s="2" t="b">
        <f t="shared" si="1"/>
        <v>1</v>
      </c>
      <c r="AN18" s="2" t="b">
        <f t="shared" si="1"/>
        <v>1</v>
      </c>
      <c r="AO18" s="2" t="b">
        <f t="shared" si="1"/>
        <v>1</v>
      </c>
      <c r="AP18" s="2" t="b">
        <f t="shared" si="1"/>
        <v>1</v>
      </c>
      <c r="AQ18" s="57" t="b">
        <f t="shared" si="1"/>
        <v>1</v>
      </c>
      <c r="AR18" s="2" t="b">
        <f t="shared" si="1"/>
        <v>1</v>
      </c>
      <c r="AS18" s="2" t="b">
        <f t="shared" si="1"/>
        <v>1</v>
      </c>
      <c r="AT18" s="2" t="b">
        <f t="shared" si="1"/>
        <v>1</v>
      </c>
      <c r="AU18" s="2" t="b">
        <f t="shared" si="1"/>
        <v>1</v>
      </c>
      <c r="AV18" s="2" t="b">
        <f t="shared" si="1"/>
        <v>1</v>
      </c>
      <c r="AW18" s="165"/>
    </row>
    <row r="19" spans="1:49" ht="16.8">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57"/>
      <c r="AR19" s="2"/>
      <c r="AS19" s="2"/>
      <c r="AT19" s="2"/>
      <c r="AU19" s="2"/>
      <c r="AV19" s="2"/>
      <c r="AW19" s="165"/>
    </row>
    <row r="20" spans="1:49" ht="16.8">
      <c r="A20" s="2"/>
      <c r="B20" s="2"/>
      <c r="C20" s="20" t="s">
        <v>870</v>
      </c>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39"/>
      <c r="AR20" s="20"/>
      <c r="AS20" s="20"/>
      <c r="AT20" s="20"/>
      <c r="AU20" s="20"/>
      <c r="AV20" s="20"/>
      <c r="AW20" s="2"/>
    </row>
    <row r="21" spans="1:49" ht="16.8">
      <c r="A21" s="2"/>
      <c r="B21" s="2"/>
      <c r="C21" s="4" t="s">
        <v>871</v>
      </c>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5"/>
      <c r="AR21" s="12"/>
      <c r="AS21" s="4"/>
      <c r="AT21" s="4"/>
      <c r="AU21" s="4"/>
      <c r="AV21" s="4"/>
      <c r="AW21" s="2"/>
    </row>
    <row r="22" spans="1:49" ht="16.8">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165"/>
      <c r="AK22" s="165"/>
      <c r="AL22" s="165"/>
      <c r="AM22" s="165"/>
      <c r="AN22" s="165"/>
      <c r="AO22" s="165"/>
      <c r="AP22" s="165"/>
      <c r="AQ22" s="3"/>
      <c r="AR22" s="165"/>
      <c r="AS22" s="165"/>
      <c r="AT22" s="165"/>
      <c r="AU22" s="165"/>
      <c r="AV22" s="165"/>
      <c r="AW22" s="2"/>
    </row>
    <row r="23" spans="1:49" ht="16.8">
      <c r="A23" s="2"/>
      <c r="B23" s="2"/>
      <c r="C23" s="2"/>
      <c r="D23" s="2"/>
      <c r="E23" s="2" t="s">
        <v>872</v>
      </c>
      <c r="F23" s="2"/>
      <c r="G23" s="2" t="s">
        <v>105</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165"/>
      <c r="AK23" s="165"/>
      <c r="AL23" s="165"/>
      <c r="AM23" s="165"/>
      <c r="AN23" s="165"/>
      <c r="AO23" s="165"/>
      <c r="AP23" s="165"/>
      <c r="AQ23" s="3"/>
      <c r="AR23" s="165"/>
      <c r="AS23" s="165"/>
      <c r="AT23" s="165"/>
      <c r="AU23" s="165"/>
      <c r="AV23" s="165"/>
      <c r="AW23" s="2"/>
    </row>
    <row r="24" spans="1:49" ht="16.8">
      <c r="A24" s="2"/>
      <c r="B24" s="2"/>
      <c r="C24" s="2"/>
      <c r="D24" s="2"/>
      <c r="E24" s="56" t="s">
        <v>873</v>
      </c>
      <c r="F24" s="7"/>
      <c r="G24" s="2" t="s">
        <v>105</v>
      </c>
      <c r="H24" s="7"/>
      <c r="I24" s="7"/>
      <c r="J24" s="2"/>
      <c r="K24" s="8">
        <f>InputSummary!K229 + InputSummary!K231</f>
        <v>23.339455318255759</v>
      </c>
      <c r="L24" s="8">
        <f>InputSummary!L229 + InputSummary!L231</f>
        <v>80.947158524426712</v>
      </c>
      <c r="M24" s="8">
        <f>InputSummary!M229 + InputSummary!M231</f>
        <v>102.98997743611271</v>
      </c>
      <c r="N24" s="8">
        <f>InputSummary!N229 + InputSummary!N231</f>
        <v>121.1428871280894</v>
      </c>
      <c r="O24" s="8">
        <f>InputSummary!O229 + InputSummary!O231</f>
        <v>120.03148449388674</v>
      </c>
      <c r="P24" s="8">
        <f>InputSummary!P229 + InputSummary!P231</f>
        <v>95.210158996694119</v>
      </c>
      <c r="Q24" s="8">
        <f>InputSummary!Q229 + InputSummary!Q231</f>
        <v>100.76717216770739</v>
      </c>
      <c r="R24" s="8">
        <f>InputSummary!R229 + InputSummary!R231</f>
        <v>109.65839324132865</v>
      </c>
      <c r="S24" s="8">
        <f>InputSummary!S229 + InputSummary!S231</f>
        <v>120.53483283293473</v>
      </c>
      <c r="T24" s="8">
        <f>InputSummary!T229 + InputSummary!T231</f>
        <v>96.444284209399669</v>
      </c>
      <c r="U24" s="8">
        <f>InputSummary!U229 + InputSummary!U231</f>
        <v>81.86164329801278</v>
      </c>
      <c r="V24" s="8">
        <f>InputSummary!V229 + InputSummary!V231</f>
        <v>75.963096093937224</v>
      </c>
      <c r="W24" s="8">
        <f>InputSummary!W229 + InputSummary!W231</f>
        <v>80.038813184089435</v>
      </c>
      <c r="X24" s="8">
        <f>InputSummary!X229 + InputSummary!X231</f>
        <v>75.607160798282877</v>
      </c>
      <c r="Y24" s="8">
        <f>InputSummary!Y229 + InputSummary!Y231</f>
        <v>73.484425294431148</v>
      </c>
      <c r="Z24" s="8">
        <f>InputSummary!Z229 + InputSummary!Z231</f>
        <v>72.967258959523406</v>
      </c>
      <c r="AA24" s="8">
        <f>InputSummary!AA229 + InputSummary!AA231</f>
        <v>82.383296050703734</v>
      </c>
      <c r="AB24" s="8">
        <f>InputSummary!AB229 + InputSummary!AB231</f>
        <v>84.89711399510783</v>
      </c>
      <c r="AC24" s="8">
        <f>InputSummary!AC229 + InputSummary!AC231</f>
        <v>84.230232016761079</v>
      </c>
      <c r="AD24" s="8">
        <f>InputSummary!AD229 + InputSummary!AD231</f>
        <v>84.129418183608237</v>
      </c>
      <c r="AE24" s="8">
        <f>InputSummary!AE229 + InputSummary!AE231</f>
        <v>108.85476553276787</v>
      </c>
      <c r="AF24" s="8">
        <f>InputSummary!AF229 + InputSummary!AF231</f>
        <v>96.016368801137645</v>
      </c>
      <c r="AG24" s="8">
        <f>InputSummary!AG229 + InputSummary!AG231</f>
        <v>118.90775305831846</v>
      </c>
      <c r="AH24" s="8">
        <f>InputSummary!AH229 + InputSummary!AH231</f>
        <v>119.17065846357559</v>
      </c>
      <c r="AI24" s="8">
        <f>InputSummary!AI229 + InputSummary!AI231</f>
        <v>126.92331956656412</v>
      </c>
      <c r="AJ24" s="8">
        <f>InputSummary!AJ229 + InputSummary!AJ231</f>
        <v>0</v>
      </c>
      <c r="AK24" s="8">
        <f>InputSummary!AK229 + InputSummary!AK231</f>
        <v>0</v>
      </c>
      <c r="AL24" s="8">
        <f>InputSummary!AL229 + InputSummary!AL231</f>
        <v>0</v>
      </c>
      <c r="AM24" s="8">
        <f>InputSummary!AM229 + InputSummary!AM231</f>
        <v>0</v>
      </c>
      <c r="AN24" s="8">
        <f>InputSummary!AN229 + InputSummary!AN231</f>
        <v>0</v>
      </c>
      <c r="AO24" s="8">
        <f>InputSummary!AO229 + InputSummary!AO231</f>
        <v>0</v>
      </c>
      <c r="AP24" s="8">
        <f>InputSummary!AP229 + InputSummary!AP231</f>
        <v>0</v>
      </c>
      <c r="AQ24" s="9">
        <f>InputSummary!AQ229 + InputSummary!AQ231</f>
        <v>0</v>
      </c>
      <c r="AR24" s="8">
        <f>InputSummary!AR229 + InputSummary!AR231</f>
        <v>0</v>
      </c>
      <c r="AS24" s="8">
        <f>InputSummary!AS229 + InputSummary!AS231</f>
        <v>0</v>
      </c>
      <c r="AT24" s="8">
        <f>InputSummary!AT229 + InputSummary!AT231</f>
        <v>0</v>
      </c>
      <c r="AU24" s="8">
        <f>InputSummary!AU229 + InputSummary!AU231</f>
        <v>0</v>
      </c>
      <c r="AV24" s="8">
        <f>InputSummary!AV229 + InputSummary!AV231</f>
        <v>0</v>
      </c>
      <c r="AW24" s="2"/>
    </row>
    <row r="25" spans="1:49" ht="16.8">
      <c r="A25" s="2"/>
      <c r="B25" s="2"/>
      <c r="C25" s="2"/>
      <c r="D25" s="2"/>
      <c r="E25" s="56" t="s">
        <v>874</v>
      </c>
      <c r="F25" s="7"/>
      <c r="G25" s="2" t="s">
        <v>105</v>
      </c>
      <c r="H25" s="7"/>
      <c r="I25" s="7"/>
      <c r="J25" s="2"/>
      <c r="K25" s="8">
        <f>InputSummary!K235</f>
        <v>0</v>
      </c>
      <c r="L25" s="8">
        <f>InputSummary!L235</f>
        <v>0</v>
      </c>
      <c r="M25" s="8">
        <f>InputSummary!M235</f>
        <v>0</v>
      </c>
      <c r="N25" s="8">
        <f>InputSummary!N235</f>
        <v>0</v>
      </c>
      <c r="O25" s="8">
        <f>InputSummary!O235</f>
        <v>0</v>
      </c>
      <c r="P25" s="8">
        <f>InputSummary!P235</f>
        <v>0</v>
      </c>
      <c r="Q25" s="8">
        <f>InputSummary!Q235</f>
        <v>0</v>
      </c>
      <c r="R25" s="8">
        <f>InputSummary!R235</f>
        <v>0</v>
      </c>
      <c r="S25" s="8">
        <f>InputSummary!S235</f>
        <v>0</v>
      </c>
      <c r="T25" s="8">
        <f>InputSummary!T235</f>
        <v>0</v>
      </c>
      <c r="U25" s="8">
        <f>InputSummary!U235</f>
        <v>0</v>
      </c>
      <c r="V25" s="8">
        <f>InputSummary!V235</f>
        <v>0</v>
      </c>
      <c r="W25" s="8">
        <f>InputSummary!W235</f>
        <v>0</v>
      </c>
      <c r="X25" s="8">
        <f>InputSummary!X235</f>
        <v>0</v>
      </c>
      <c r="Y25" s="8">
        <f>InputSummary!Y235</f>
        <v>0</v>
      </c>
      <c r="Z25" s="8">
        <f>InputSummary!Z235</f>
        <v>0</v>
      </c>
      <c r="AA25" s="8">
        <f>InputSummary!AA235</f>
        <v>0</v>
      </c>
      <c r="AB25" s="8">
        <f>InputSummary!AB235</f>
        <v>0</v>
      </c>
      <c r="AC25" s="8">
        <f>InputSummary!AC235</f>
        <v>0</v>
      </c>
      <c r="AD25" s="8">
        <f>InputSummary!AD235</f>
        <v>0</v>
      </c>
      <c r="AE25" s="8">
        <f>InputSummary!AE235</f>
        <v>0</v>
      </c>
      <c r="AF25" s="8">
        <f>InputSummary!AF235</f>
        <v>0</v>
      </c>
      <c r="AG25" s="8">
        <f>InputSummary!AG235</f>
        <v>0</v>
      </c>
      <c r="AH25" s="8">
        <f>InputSummary!AH235</f>
        <v>0</v>
      </c>
      <c r="AI25" s="8">
        <f>InputSummary!AI235</f>
        <v>0</v>
      </c>
      <c r="AJ25" s="8">
        <f>InputSummary!AJ235</f>
        <v>137.56106074513932</v>
      </c>
      <c r="AK25" s="8">
        <f>InputSummary!AK235</f>
        <v>139.98118063383484</v>
      </c>
      <c r="AL25" s="8">
        <f>InputSummary!AL235</f>
        <v>129.8006747503689</v>
      </c>
      <c r="AM25" s="8">
        <f>InputSummary!AM235</f>
        <v>137.42461566269176</v>
      </c>
      <c r="AN25" s="8">
        <f>InputSummary!AN235</f>
        <v>126.66329809530266</v>
      </c>
      <c r="AO25" s="8">
        <f>InputSummary!AO235</f>
        <v>123.75357562168954</v>
      </c>
      <c r="AP25" s="8">
        <f>InputSummary!AP235</f>
        <v>119.07187747046677</v>
      </c>
      <c r="AQ25" s="9">
        <f>InputSummary!AQ235</f>
        <v>120.95835557362886</v>
      </c>
      <c r="AR25" s="8">
        <f>InputSummary!AR235</f>
        <v>0</v>
      </c>
      <c r="AS25" s="8">
        <f>InputSummary!AS235</f>
        <v>0</v>
      </c>
      <c r="AT25" s="8">
        <f>InputSummary!AT235</f>
        <v>0</v>
      </c>
      <c r="AU25" s="8">
        <f>InputSummary!AU235</f>
        <v>0</v>
      </c>
      <c r="AV25" s="8">
        <f>InputSummary!AV235</f>
        <v>0</v>
      </c>
      <c r="AW25" s="2"/>
    </row>
    <row r="26" spans="1:49" ht="16.8">
      <c r="A26" s="2"/>
      <c r="B26" s="2"/>
      <c r="C26" s="2"/>
      <c r="D26" s="2"/>
      <c r="E26" s="56" t="s">
        <v>875</v>
      </c>
      <c r="F26" s="7"/>
      <c r="G26" s="2" t="s">
        <v>105</v>
      </c>
      <c r="H26" s="7"/>
      <c r="I26" s="7"/>
      <c r="J26" s="2"/>
      <c r="K26" s="8">
        <f>TIM!K68*K16</f>
        <v>0</v>
      </c>
      <c r="L26" s="8">
        <f>TIM!L68*L16</f>
        <v>0</v>
      </c>
      <c r="M26" s="8">
        <f>TIM!M68*M16</f>
        <v>0</v>
      </c>
      <c r="N26" s="8">
        <f>TIM!N68*N16</f>
        <v>0</v>
      </c>
      <c r="O26" s="8">
        <f>TIM!O68*O16</f>
        <v>0</v>
      </c>
      <c r="P26" s="8">
        <f>TIM!P68*P16</f>
        <v>0</v>
      </c>
      <c r="Q26" s="8">
        <f>TIM!Q68*Q16</f>
        <v>0</v>
      </c>
      <c r="R26" s="8">
        <f>TIM!R68*R16</f>
        <v>0</v>
      </c>
      <c r="S26" s="8">
        <f>TIM!S68*S16</f>
        <v>0</v>
      </c>
      <c r="T26" s="8">
        <f>TIM!T68*T16</f>
        <v>0</v>
      </c>
      <c r="U26" s="8">
        <f>TIM!U68*U16</f>
        <v>0</v>
      </c>
      <c r="V26" s="8">
        <f>TIM!V68*V16</f>
        <v>0</v>
      </c>
      <c r="W26" s="8">
        <f>TIM!W68*W16</f>
        <v>0</v>
      </c>
      <c r="X26" s="8">
        <f>TIM!X68*X16</f>
        <v>0</v>
      </c>
      <c r="Y26" s="8">
        <f>TIM!Y68*Y16</f>
        <v>0</v>
      </c>
      <c r="Z26" s="8">
        <f>TIM!Z68*Z16</f>
        <v>0</v>
      </c>
      <c r="AA26" s="8">
        <f>TIM!AA68*AA16</f>
        <v>0</v>
      </c>
      <c r="AB26" s="8">
        <f>TIM!AB68*AB16</f>
        <v>0</v>
      </c>
      <c r="AC26" s="8">
        <f>TIM!AC68*AC16</f>
        <v>0</v>
      </c>
      <c r="AD26" s="8">
        <f>TIM!AD68*AD16</f>
        <v>0</v>
      </c>
      <c r="AE26" s="8">
        <f>TIM!AE68*AE16</f>
        <v>0</v>
      </c>
      <c r="AF26" s="8">
        <f>TIM!AF68*AF16</f>
        <v>0</v>
      </c>
      <c r="AG26" s="8">
        <f>TIM!AG68*AG16</f>
        <v>0</v>
      </c>
      <c r="AH26" s="8">
        <f>TIM!AH68*AH16</f>
        <v>0</v>
      </c>
      <c r="AI26" s="8">
        <f>TIM!AI68*AI16</f>
        <v>0</v>
      </c>
      <c r="AJ26" s="8">
        <f>TIM!AJ68*AJ16</f>
        <v>0</v>
      </c>
      <c r="AK26" s="8">
        <f>TIM!AK68*AK16</f>
        <v>0</v>
      </c>
      <c r="AL26" s="8">
        <f>TIM!AL68*AL16</f>
        <v>0</v>
      </c>
      <c r="AM26" s="8">
        <f>TIM!AM68*AM16</f>
        <v>0</v>
      </c>
      <c r="AN26" s="8">
        <f>TIM!AN68*AN16</f>
        <v>0</v>
      </c>
      <c r="AO26" s="8">
        <f>TIM!AO68*AO16</f>
        <v>0</v>
      </c>
      <c r="AP26" s="8">
        <f>TIM!AP68*AP16</f>
        <v>0</v>
      </c>
      <c r="AQ26" s="9">
        <f>TIM!AQ68*AQ16</f>
        <v>0</v>
      </c>
      <c r="AR26" s="8">
        <f>TIM!AR68*AR16</f>
        <v>145.9115169355056</v>
      </c>
      <c r="AS26" s="8">
        <f>TIM!AS68*AS16</f>
        <v>149.46433463692611</v>
      </c>
      <c r="AT26" s="8">
        <f>TIM!AT68*AT16</f>
        <v>163.84942192283262</v>
      </c>
      <c r="AU26" s="8">
        <f>TIM!AU68*AU16</f>
        <v>155.63629790697783</v>
      </c>
      <c r="AV26" s="8">
        <f>TIM!AV68*AV16</f>
        <v>145.61535034052309</v>
      </c>
      <c r="AW26" s="2"/>
    </row>
    <row r="27" spans="1:49" ht="16.8">
      <c r="A27" s="2"/>
      <c r="B27" s="2"/>
      <c r="C27" s="2"/>
      <c r="D27" s="2"/>
      <c r="E27" s="56" t="s">
        <v>876</v>
      </c>
      <c r="F27" s="7"/>
      <c r="G27" s="2" t="s">
        <v>105</v>
      </c>
      <c r="H27" s="7"/>
      <c r="I27" s="7"/>
      <c r="J27" s="2"/>
      <c r="K27" s="432">
        <f t="shared" ref="K27:L27" si="2">SUM(K24:K26)</f>
        <v>23.339455318255759</v>
      </c>
      <c r="L27" s="432">
        <f t="shared" si="2"/>
        <v>80.947158524426712</v>
      </c>
      <c r="M27" s="432">
        <f t="shared" ref="M27" si="3">SUM(M24:M26)</f>
        <v>102.98997743611271</v>
      </c>
      <c r="N27" s="432">
        <f t="shared" ref="N27" si="4">SUM(N24:N26)</f>
        <v>121.1428871280894</v>
      </c>
      <c r="O27" s="432">
        <f t="shared" ref="O27" si="5">SUM(O24:O26)</f>
        <v>120.03148449388674</v>
      </c>
      <c r="P27" s="432">
        <f t="shared" ref="P27" si="6">SUM(P24:P26)</f>
        <v>95.210158996694119</v>
      </c>
      <c r="Q27" s="432">
        <f t="shared" ref="Q27" si="7">SUM(Q24:Q26)</f>
        <v>100.76717216770739</v>
      </c>
      <c r="R27" s="432">
        <f t="shared" ref="R27" si="8">SUM(R24:R26)</f>
        <v>109.65839324132865</v>
      </c>
      <c r="S27" s="432">
        <f t="shared" ref="S27" si="9">SUM(S24:S26)</f>
        <v>120.53483283293473</v>
      </c>
      <c r="T27" s="432">
        <f t="shared" ref="T27" si="10">SUM(T24:T26)</f>
        <v>96.444284209399669</v>
      </c>
      <c r="U27" s="432">
        <f t="shared" ref="U27" si="11">SUM(U24:U26)</f>
        <v>81.86164329801278</v>
      </c>
      <c r="V27" s="432">
        <f t="shared" ref="V27" si="12">SUM(V24:V26)</f>
        <v>75.963096093937224</v>
      </c>
      <c r="W27" s="432">
        <f t="shared" ref="W27" si="13">SUM(W24:W26)</f>
        <v>80.038813184089435</v>
      </c>
      <c r="X27" s="432">
        <f t="shared" ref="X27" si="14">SUM(X24:X26)</f>
        <v>75.607160798282877</v>
      </c>
      <c r="Y27" s="432">
        <f t="shared" ref="Y27" si="15">SUM(Y24:Y26)</f>
        <v>73.484425294431148</v>
      </c>
      <c r="Z27" s="432">
        <f t="shared" ref="Z27" si="16">SUM(Z24:Z26)</f>
        <v>72.967258959523406</v>
      </c>
      <c r="AA27" s="432">
        <f t="shared" ref="AA27" si="17">SUM(AA24:AA26)</f>
        <v>82.383296050703734</v>
      </c>
      <c r="AB27" s="432">
        <f t="shared" ref="AB27" si="18">SUM(AB24:AB26)</f>
        <v>84.89711399510783</v>
      </c>
      <c r="AC27" s="432">
        <f t="shared" ref="AC27" si="19">SUM(AC24:AC26)</f>
        <v>84.230232016761079</v>
      </c>
      <c r="AD27" s="432">
        <f t="shared" ref="AD27" si="20">SUM(AD24:AD26)</f>
        <v>84.129418183608237</v>
      </c>
      <c r="AE27" s="432">
        <f t="shared" ref="AE27" si="21">SUM(AE24:AE26)</f>
        <v>108.85476553276787</v>
      </c>
      <c r="AF27" s="432">
        <f t="shared" ref="AF27" si="22">SUM(AF24:AF26)</f>
        <v>96.016368801137645</v>
      </c>
      <c r="AG27" s="432">
        <f t="shared" ref="AG27" si="23">SUM(AG24:AG26)</f>
        <v>118.90775305831846</v>
      </c>
      <c r="AH27" s="432">
        <f t="shared" ref="AH27" si="24">SUM(AH24:AH26)</f>
        <v>119.17065846357559</v>
      </c>
      <c r="AI27" s="432">
        <f t="shared" ref="AI27" si="25">SUM(AI24:AI26)</f>
        <v>126.92331956656412</v>
      </c>
      <c r="AJ27" s="432">
        <f>SUM(AJ24:AJ26)</f>
        <v>137.56106074513932</v>
      </c>
      <c r="AK27" s="432">
        <f t="shared" ref="AK27" si="26">SUM(AK24:AK26)</f>
        <v>139.98118063383484</v>
      </c>
      <c r="AL27" s="432">
        <f t="shared" ref="AL27" si="27">SUM(AL24:AL26)</f>
        <v>129.8006747503689</v>
      </c>
      <c r="AM27" s="432">
        <f t="shared" ref="AM27" si="28">SUM(AM24:AM26)</f>
        <v>137.42461566269176</v>
      </c>
      <c r="AN27" s="432">
        <f t="shared" ref="AN27" si="29">SUM(AN24:AN26)</f>
        <v>126.66329809530266</v>
      </c>
      <c r="AO27" s="432">
        <f t="shared" ref="AO27" si="30">SUM(AO24:AO26)</f>
        <v>123.75357562168954</v>
      </c>
      <c r="AP27" s="432">
        <f t="shared" ref="AP27" si="31">SUM(AP24:AP26)</f>
        <v>119.07187747046677</v>
      </c>
      <c r="AQ27" s="534">
        <f t="shared" ref="AQ27" si="32">SUM(AQ24:AQ26)</f>
        <v>120.95835557362886</v>
      </c>
      <c r="AR27" s="432">
        <f t="shared" ref="AR27" si="33">SUM(AR24:AR26)</f>
        <v>145.9115169355056</v>
      </c>
      <c r="AS27" s="432">
        <f t="shared" ref="AS27" si="34">SUM(AS24:AS26)</f>
        <v>149.46433463692611</v>
      </c>
      <c r="AT27" s="432">
        <f t="shared" ref="AT27:AV27" si="35">SUM(AT24:AT26)</f>
        <v>163.84942192283262</v>
      </c>
      <c r="AU27" s="432">
        <f t="shared" si="35"/>
        <v>155.63629790697783</v>
      </c>
      <c r="AV27" s="432">
        <f t="shared" si="35"/>
        <v>145.61535034052309</v>
      </c>
      <c r="AW27" s="2"/>
    </row>
    <row r="28" spans="1:49" ht="16.8">
      <c r="A28" s="2"/>
      <c r="B28" s="2"/>
      <c r="C28" s="2"/>
      <c r="D28" s="2"/>
      <c r="E28" s="56"/>
      <c r="F28" s="7"/>
      <c r="G28" s="2"/>
      <c r="H28" s="7"/>
      <c r="I28" s="7"/>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57"/>
      <c r="AR28" s="2"/>
      <c r="AS28" s="2"/>
      <c r="AT28" s="2"/>
      <c r="AU28" s="2"/>
      <c r="AV28" s="2"/>
      <c r="AW28" s="2"/>
    </row>
    <row r="29" spans="1:49" ht="16.8">
      <c r="A29" s="2"/>
      <c r="B29" s="2"/>
      <c r="C29" s="2"/>
      <c r="D29" s="2"/>
      <c r="E29" s="56" t="s">
        <v>877</v>
      </c>
      <c r="F29" s="7"/>
      <c r="G29" s="2" t="s">
        <v>105</v>
      </c>
      <c r="H29" s="7"/>
      <c r="I29" s="7"/>
      <c r="J29" s="2"/>
      <c r="K29" s="2">
        <f t="shared" ref="K29:AV29" si="36">K59</f>
        <v>0</v>
      </c>
      <c r="L29" s="2">
        <f t="shared" si="36"/>
        <v>0.70088454409176459</v>
      </c>
      <c r="M29" s="2">
        <f t="shared" si="36"/>
        <v>3.1317301454259008</v>
      </c>
      <c r="N29" s="2">
        <f t="shared" si="36"/>
        <v>6.2245222606244806</v>
      </c>
      <c r="O29" s="2">
        <f t="shared" si="36"/>
        <v>9.8624467990055429</v>
      </c>
      <c r="P29" s="2">
        <f t="shared" si="36"/>
        <v>13.466995882906046</v>
      </c>
      <c r="Q29" s="2">
        <f t="shared" si="36"/>
        <v>16.326159816740706</v>
      </c>
      <c r="R29" s="2">
        <f t="shared" si="36"/>
        <v>19.352201022978164</v>
      </c>
      <c r="S29" s="2">
        <f t="shared" si="36"/>
        <v>22.645245865060105</v>
      </c>
      <c r="T29" s="2">
        <f t="shared" si="36"/>
        <v>26.264910514697785</v>
      </c>
      <c r="U29" s="2">
        <f t="shared" si="36"/>
        <v>29.16113526573081</v>
      </c>
      <c r="V29" s="2">
        <f t="shared" si="36"/>
        <v>31.619442872277741</v>
      </c>
      <c r="W29" s="2">
        <f t="shared" si="36"/>
        <v>64.369362111575526</v>
      </c>
      <c r="X29" s="2">
        <f t="shared" si="36"/>
        <v>68.371302770780005</v>
      </c>
      <c r="Y29" s="2">
        <f t="shared" si="36"/>
        <v>72.151660810694139</v>
      </c>
      <c r="Z29" s="2">
        <f t="shared" si="36"/>
        <v>75.825882075415691</v>
      </c>
      <c r="AA29" s="2">
        <f t="shared" si="36"/>
        <v>79.474245023391859</v>
      </c>
      <c r="AB29" s="2">
        <f t="shared" si="36"/>
        <v>83.59340982592704</v>
      </c>
      <c r="AC29" s="2">
        <f t="shared" si="36"/>
        <v>87.838265525682431</v>
      </c>
      <c r="AD29" s="2">
        <f t="shared" si="36"/>
        <v>92.049777126520482</v>
      </c>
      <c r="AE29" s="2">
        <f t="shared" si="36"/>
        <v>96.256248035700878</v>
      </c>
      <c r="AF29" s="2">
        <f t="shared" si="36"/>
        <v>100.53201354642647</v>
      </c>
      <c r="AG29" s="2">
        <f t="shared" si="36"/>
        <v>101.28547406026206</v>
      </c>
      <c r="AH29" s="2">
        <f t="shared" si="36"/>
        <v>102.08136284137237</v>
      </c>
      <c r="AI29" s="2">
        <f>AI59</f>
        <v>101.9827514081467</v>
      </c>
      <c r="AJ29" s="2">
        <f t="shared" si="36"/>
        <v>102.32734316178053</v>
      </c>
      <c r="AK29" s="2">
        <f t="shared" si="36"/>
        <v>97.566835211945843</v>
      </c>
      <c r="AL29" s="2">
        <f t="shared" si="36"/>
        <v>84.603641679024221</v>
      </c>
      <c r="AM29" s="2">
        <f t="shared" si="36"/>
        <v>79.120722016957771</v>
      </c>
      <c r="AN29" s="2">
        <f t="shared" si="36"/>
        <v>73.093980375311062</v>
      </c>
      <c r="AO29" s="2">
        <f t="shared" si="36"/>
        <v>68.271766164841111</v>
      </c>
      <c r="AP29" s="2">
        <f t="shared" si="36"/>
        <v>64.178683999940432</v>
      </c>
      <c r="AQ29" s="57">
        <f>AQ59</f>
        <v>60.380529195243561</v>
      </c>
      <c r="AR29" s="2">
        <f>AR59</f>
        <v>56.378588536039111</v>
      </c>
      <c r="AS29" s="2">
        <f t="shared" si="36"/>
        <v>52.598230496124948</v>
      </c>
      <c r="AT29" s="2">
        <f t="shared" si="36"/>
        <v>48.924009231403403</v>
      </c>
      <c r="AU29" s="2">
        <f t="shared" si="36"/>
        <v>45.275646283427264</v>
      </c>
      <c r="AV29" s="2">
        <f t="shared" si="36"/>
        <v>41.156481480892062</v>
      </c>
      <c r="AW29" s="2"/>
    </row>
    <row r="30" spans="1:49" ht="16.8">
      <c r="A30" s="2"/>
      <c r="B30" s="2"/>
      <c r="C30" s="2"/>
      <c r="D30" s="2"/>
      <c r="E30" s="56" t="s">
        <v>878</v>
      </c>
      <c r="F30" s="7"/>
      <c r="G30" s="2" t="s">
        <v>105</v>
      </c>
      <c r="H30" s="7"/>
      <c r="I30" s="7"/>
      <c r="J30" s="2"/>
      <c r="K30" s="2">
        <f t="shared" ref="K30:L30" si="37">K204</f>
        <v>0</v>
      </c>
      <c r="L30" s="2">
        <f t="shared" si="37"/>
        <v>0</v>
      </c>
      <c r="M30" s="2">
        <f>M204</f>
        <v>0</v>
      </c>
      <c r="N30" s="2">
        <f t="shared" ref="N30:AV30" si="38">N204</f>
        <v>0</v>
      </c>
      <c r="O30" s="2">
        <f t="shared" si="38"/>
        <v>0</v>
      </c>
      <c r="P30" s="2">
        <f t="shared" si="38"/>
        <v>0</v>
      </c>
      <c r="Q30" s="2">
        <f t="shared" si="38"/>
        <v>0</v>
      </c>
      <c r="R30" s="2">
        <f t="shared" si="38"/>
        <v>0</v>
      </c>
      <c r="S30" s="2">
        <f t="shared" si="38"/>
        <v>0</v>
      </c>
      <c r="T30" s="2">
        <f t="shared" si="38"/>
        <v>0</v>
      </c>
      <c r="U30" s="2">
        <f t="shared" si="38"/>
        <v>0</v>
      </c>
      <c r="V30" s="2">
        <f t="shared" si="38"/>
        <v>0</v>
      </c>
      <c r="W30" s="2">
        <f t="shared" si="38"/>
        <v>0</v>
      </c>
      <c r="X30" s="2">
        <f t="shared" si="38"/>
        <v>0</v>
      </c>
      <c r="Y30" s="2">
        <f t="shared" si="38"/>
        <v>0</v>
      </c>
      <c r="Z30" s="2">
        <f t="shared" si="38"/>
        <v>0</v>
      </c>
      <c r="AA30" s="2">
        <f t="shared" si="38"/>
        <v>0</v>
      </c>
      <c r="AB30" s="2">
        <f t="shared" si="38"/>
        <v>0</v>
      </c>
      <c r="AC30" s="2">
        <f t="shared" si="38"/>
        <v>0</v>
      </c>
      <c r="AD30" s="2">
        <f>AD204</f>
        <v>0</v>
      </c>
      <c r="AE30" s="2">
        <f t="shared" si="38"/>
        <v>0</v>
      </c>
      <c r="AF30" s="2">
        <f t="shared" si="38"/>
        <v>0</v>
      </c>
      <c r="AG30" s="2">
        <f t="shared" si="38"/>
        <v>0</v>
      </c>
      <c r="AH30" s="2">
        <f t="shared" si="38"/>
        <v>0</v>
      </c>
      <c r="AI30" s="2">
        <f t="shared" si="38"/>
        <v>0</v>
      </c>
      <c r="AJ30" s="2">
        <f t="shared" si="38"/>
        <v>0</v>
      </c>
      <c r="AK30" s="2">
        <f t="shared" si="38"/>
        <v>5.948586410600619</v>
      </c>
      <c r="AL30" s="2">
        <f t="shared" si="38"/>
        <v>11.281202815699089</v>
      </c>
      <c r="AM30" s="2">
        <f t="shared" si="38"/>
        <v>15.699949190179733</v>
      </c>
      <c r="AN30" s="2">
        <f t="shared" si="38"/>
        <v>19.928398902877941</v>
      </c>
      <c r="AO30" s="2">
        <f t="shared" si="38"/>
        <v>23.48385990204433</v>
      </c>
      <c r="AP30" s="2">
        <f t="shared" si="38"/>
        <v>26.677500563249222</v>
      </c>
      <c r="AQ30" s="57">
        <f t="shared" si="38"/>
        <v>29.52100808493201</v>
      </c>
      <c r="AR30" s="2">
        <f t="shared" si="38"/>
        <v>32.208971542123763</v>
      </c>
      <c r="AS30" s="2">
        <f t="shared" si="38"/>
        <v>32.208971542123763</v>
      </c>
      <c r="AT30" s="2">
        <f t="shared" si="38"/>
        <v>32.208971542123763</v>
      </c>
      <c r="AU30" s="2">
        <f t="shared" si="38"/>
        <v>32.208971542123763</v>
      </c>
      <c r="AV30" s="2">
        <f t="shared" si="38"/>
        <v>32.208971542123763</v>
      </c>
      <c r="AW30" s="2"/>
    </row>
    <row r="31" spans="1:49" ht="16.8">
      <c r="A31" s="2"/>
      <c r="B31" s="2"/>
      <c r="C31" s="2"/>
      <c r="D31" s="2"/>
      <c r="E31" s="56" t="s">
        <v>879</v>
      </c>
      <c r="F31" s="7"/>
      <c r="G31" s="2" t="s">
        <v>105</v>
      </c>
      <c r="H31" s="7"/>
      <c r="I31" s="7"/>
      <c r="J31" s="2"/>
      <c r="K31" s="2">
        <f t="shared" ref="K31:L31" si="39">K255</f>
        <v>0</v>
      </c>
      <c r="L31" s="2">
        <f t="shared" si="39"/>
        <v>0</v>
      </c>
      <c r="M31" s="2">
        <f>M255</f>
        <v>0</v>
      </c>
      <c r="N31" s="2">
        <f t="shared" ref="N31:AV31" si="40">N255</f>
        <v>0</v>
      </c>
      <c r="O31" s="2">
        <f t="shared" si="40"/>
        <v>0</v>
      </c>
      <c r="P31" s="2">
        <f t="shared" si="40"/>
        <v>0</v>
      </c>
      <c r="Q31" s="2">
        <f t="shared" si="40"/>
        <v>0</v>
      </c>
      <c r="R31" s="2">
        <f t="shared" si="40"/>
        <v>0</v>
      </c>
      <c r="S31" s="2">
        <f t="shared" si="40"/>
        <v>0</v>
      </c>
      <c r="T31" s="2">
        <f t="shared" si="40"/>
        <v>0</v>
      </c>
      <c r="U31" s="2">
        <f t="shared" si="40"/>
        <v>0</v>
      </c>
      <c r="V31" s="2">
        <f t="shared" si="40"/>
        <v>0</v>
      </c>
      <c r="W31" s="2">
        <f t="shared" si="40"/>
        <v>0</v>
      </c>
      <c r="X31" s="2">
        <f t="shared" si="40"/>
        <v>0</v>
      </c>
      <c r="Y31" s="2">
        <f t="shared" si="40"/>
        <v>0</v>
      </c>
      <c r="Z31" s="2">
        <f t="shared" si="40"/>
        <v>0</v>
      </c>
      <c r="AA31" s="2">
        <f t="shared" si="40"/>
        <v>0</v>
      </c>
      <c r="AB31" s="2">
        <f t="shared" si="40"/>
        <v>0</v>
      </c>
      <c r="AC31" s="2">
        <f t="shared" si="40"/>
        <v>0</v>
      </c>
      <c r="AD31" s="2">
        <f t="shared" si="40"/>
        <v>0</v>
      </c>
      <c r="AE31" s="2">
        <f t="shared" si="40"/>
        <v>0</v>
      </c>
      <c r="AF31" s="2">
        <f t="shared" si="40"/>
        <v>0</v>
      </c>
      <c r="AG31" s="2">
        <f t="shared" si="40"/>
        <v>0</v>
      </c>
      <c r="AH31" s="2">
        <f t="shared" si="40"/>
        <v>0</v>
      </c>
      <c r="AI31" s="2">
        <f t="shared" si="40"/>
        <v>0</v>
      </c>
      <c r="AJ31" s="2">
        <f t="shared" si="40"/>
        <v>0</v>
      </c>
      <c r="AK31" s="2">
        <f t="shared" si="40"/>
        <v>0</v>
      </c>
      <c r="AL31" s="2">
        <f t="shared" si="40"/>
        <v>0</v>
      </c>
      <c r="AM31" s="2">
        <f t="shared" si="40"/>
        <v>0</v>
      </c>
      <c r="AN31" s="2">
        <f t="shared" si="40"/>
        <v>0</v>
      </c>
      <c r="AO31" s="2">
        <f t="shared" si="40"/>
        <v>0</v>
      </c>
      <c r="AP31" s="2">
        <f t="shared" si="40"/>
        <v>0</v>
      </c>
      <c r="AQ31" s="57">
        <f t="shared" si="40"/>
        <v>0</v>
      </c>
      <c r="AR31" s="2">
        <f t="shared" si="40"/>
        <v>0</v>
      </c>
      <c r="AS31" s="2">
        <f t="shared" si="40"/>
        <v>3.2424781541223466</v>
      </c>
      <c r="AT31" s="2">
        <f t="shared" si="40"/>
        <v>6.5639078127207053</v>
      </c>
      <c r="AU31" s="2">
        <f t="shared" si="40"/>
        <v>10.205006077672541</v>
      </c>
      <c r="AV31" s="2">
        <f t="shared" si="40"/>
        <v>13.663590475605382</v>
      </c>
      <c r="AW31" s="2"/>
    </row>
    <row r="32" spans="1:49" ht="16.8">
      <c r="A32" s="2"/>
      <c r="B32" s="2"/>
      <c r="C32" s="2"/>
      <c r="D32" s="2"/>
      <c r="E32" s="56" t="s">
        <v>880</v>
      </c>
      <c r="F32" s="7"/>
      <c r="G32" s="2" t="s">
        <v>105</v>
      </c>
      <c r="H32" s="7"/>
      <c r="I32" s="7"/>
      <c r="J32" s="2"/>
      <c r="K32" s="464">
        <f t="shared" ref="K32:AV32" si="41">SUM(K29:K31)</f>
        <v>0</v>
      </c>
      <c r="L32" s="464">
        <f t="shared" si="41"/>
        <v>0.70088454409176459</v>
      </c>
      <c r="M32" s="464">
        <f t="shared" si="41"/>
        <v>3.1317301454259008</v>
      </c>
      <c r="N32" s="464">
        <f t="shared" si="41"/>
        <v>6.2245222606244806</v>
      </c>
      <c r="O32" s="464">
        <f t="shared" si="41"/>
        <v>9.8624467990055429</v>
      </c>
      <c r="P32" s="464">
        <f t="shared" si="41"/>
        <v>13.466995882906046</v>
      </c>
      <c r="Q32" s="464">
        <f t="shared" si="41"/>
        <v>16.326159816740706</v>
      </c>
      <c r="R32" s="464">
        <f t="shared" si="41"/>
        <v>19.352201022978164</v>
      </c>
      <c r="S32" s="464">
        <f t="shared" si="41"/>
        <v>22.645245865060105</v>
      </c>
      <c r="T32" s="464">
        <f t="shared" si="41"/>
        <v>26.264910514697785</v>
      </c>
      <c r="U32" s="464">
        <f t="shared" si="41"/>
        <v>29.16113526573081</v>
      </c>
      <c r="V32" s="464">
        <f t="shared" si="41"/>
        <v>31.619442872277741</v>
      </c>
      <c r="W32" s="464">
        <f t="shared" si="41"/>
        <v>64.369362111575526</v>
      </c>
      <c r="X32" s="464">
        <f t="shared" si="41"/>
        <v>68.371302770780005</v>
      </c>
      <c r="Y32" s="464">
        <f t="shared" si="41"/>
        <v>72.151660810694139</v>
      </c>
      <c r="Z32" s="464">
        <f t="shared" si="41"/>
        <v>75.825882075415691</v>
      </c>
      <c r="AA32" s="464">
        <f t="shared" si="41"/>
        <v>79.474245023391859</v>
      </c>
      <c r="AB32" s="464">
        <f t="shared" si="41"/>
        <v>83.59340982592704</v>
      </c>
      <c r="AC32" s="464">
        <f t="shared" si="41"/>
        <v>87.838265525682431</v>
      </c>
      <c r="AD32" s="464">
        <f t="shared" si="41"/>
        <v>92.049777126520482</v>
      </c>
      <c r="AE32" s="464">
        <f t="shared" si="41"/>
        <v>96.256248035700878</v>
      </c>
      <c r="AF32" s="464">
        <f t="shared" si="41"/>
        <v>100.53201354642647</v>
      </c>
      <c r="AG32" s="464">
        <f t="shared" si="41"/>
        <v>101.28547406026206</v>
      </c>
      <c r="AH32" s="464">
        <f t="shared" si="41"/>
        <v>102.08136284137237</v>
      </c>
      <c r="AI32" s="464">
        <f t="shared" si="41"/>
        <v>101.9827514081467</v>
      </c>
      <c r="AJ32" s="464">
        <f t="shared" si="41"/>
        <v>102.32734316178053</v>
      </c>
      <c r="AK32" s="464">
        <f t="shared" si="41"/>
        <v>103.51542162254646</v>
      </c>
      <c r="AL32" s="464">
        <f t="shared" si="41"/>
        <v>95.884844494723311</v>
      </c>
      <c r="AM32" s="464">
        <f t="shared" si="41"/>
        <v>94.820671207137508</v>
      </c>
      <c r="AN32" s="464">
        <f t="shared" si="41"/>
        <v>93.022379278189007</v>
      </c>
      <c r="AO32" s="464">
        <f t="shared" si="41"/>
        <v>91.755626066885441</v>
      </c>
      <c r="AP32" s="464">
        <f t="shared" si="41"/>
        <v>90.856184563189657</v>
      </c>
      <c r="AQ32" s="382">
        <f t="shared" si="41"/>
        <v>89.901537280175575</v>
      </c>
      <c r="AR32" s="464">
        <f t="shared" si="41"/>
        <v>88.58756007816288</v>
      </c>
      <c r="AS32" s="464">
        <f t="shared" si="41"/>
        <v>88.049680192371056</v>
      </c>
      <c r="AT32" s="464">
        <f t="shared" si="41"/>
        <v>87.696888586247866</v>
      </c>
      <c r="AU32" s="464">
        <f t="shared" si="41"/>
        <v>87.689623903223563</v>
      </c>
      <c r="AV32" s="464">
        <f t="shared" si="41"/>
        <v>87.029043498621206</v>
      </c>
      <c r="AW32" s="2"/>
    </row>
    <row r="33" spans="1:49" ht="16.8">
      <c r="A33" s="2"/>
      <c r="B33" s="2"/>
      <c r="C33" s="2"/>
      <c r="D33" s="2"/>
      <c r="E33" s="56"/>
      <c r="F33" s="7"/>
      <c r="G33" s="2"/>
      <c r="H33" s="7"/>
      <c r="I33" s="7"/>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57"/>
      <c r="AR33" s="2"/>
      <c r="AS33" s="2"/>
      <c r="AT33" s="2"/>
      <c r="AU33" s="2"/>
      <c r="AV33" s="2"/>
      <c r="AW33" s="2"/>
    </row>
    <row r="34" spans="1:49" ht="16.8">
      <c r="A34" s="2"/>
      <c r="B34" s="2"/>
      <c r="C34" s="20" t="s">
        <v>881</v>
      </c>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39"/>
      <c r="AR34" s="20"/>
      <c r="AS34" s="20"/>
      <c r="AT34" s="20"/>
      <c r="AU34" s="20"/>
      <c r="AV34" s="20"/>
      <c r="AW34" s="2"/>
    </row>
    <row r="35" spans="1:49" ht="16.8">
      <c r="A35" s="2"/>
      <c r="B35" s="2"/>
      <c r="C35" s="4" t="s">
        <v>882</v>
      </c>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5"/>
      <c r="AR35" s="12"/>
      <c r="AS35" s="4"/>
      <c r="AT35" s="4"/>
      <c r="AU35" s="4"/>
      <c r="AV35" s="4"/>
      <c r="AW35" s="2"/>
    </row>
    <row r="36" spans="1:49" ht="16.8">
      <c r="A36" s="2"/>
      <c r="B36" s="2"/>
      <c r="C36" s="2"/>
      <c r="D36" s="2"/>
      <c r="E36" s="56"/>
      <c r="F36" s="7"/>
      <c r="G36" s="2"/>
      <c r="H36" s="7"/>
      <c r="I36" s="7"/>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57"/>
      <c r="AR36" s="2"/>
      <c r="AS36" s="2"/>
      <c r="AT36" s="2"/>
      <c r="AU36" s="2"/>
      <c r="AV36" s="2"/>
      <c r="AW36" s="2"/>
    </row>
    <row r="37" spans="1:49" ht="16.8">
      <c r="A37" s="2"/>
      <c r="B37" s="2"/>
      <c r="C37" s="2"/>
      <c r="D37" s="2"/>
      <c r="E37" s="34" t="s">
        <v>545</v>
      </c>
      <c r="F37" s="34"/>
      <c r="G37" s="2" t="s">
        <v>550</v>
      </c>
      <c r="H37" s="7"/>
      <c r="I37" s="7"/>
      <c r="J37" s="2"/>
      <c r="K37" s="2">
        <f t="shared" ref="K37:AV37" si="42">MAX( (K15 - K14) * (J14 - J15), 0)</f>
        <v>0</v>
      </c>
      <c r="L37" s="2">
        <f t="shared" si="42"/>
        <v>0</v>
      </c>
      <c r="M37" s="2">
        <f t="shared" si="42"/>
        <v>0</v>
      </c>
      <c r="N37" s="2">
        <f t="shared" si="42"/>
        <v>0</v>
      </c>
      <c r="O37" s="2">
        <f t="shared" si="42"/>
        <v>0</v>
      </c>
      <c r="P37" s="2">
        <f t="shared" si="42"/>
        <v>0</v>
      </c>
      <c r="Q37" s="2">
        <f t="shared" si="42"/>
        <v>0</v>
      </c>
      <c r="R37" s="2">
        <f t="shared" si="42"/>
        <v>0</v>
      </c>
      <c r="S37" s="2">
        <f t="shared" si="42"/>
        <v>0</v>
      </c>
      <c r="T37" s="2">
        <f t="shared" si="42"/>
        <v>0</v>
      </c>
      <c r="U37" s="2">
        <f t="shared" si="42"/>
        <v>0</v>
      </c>
      <c r="V37" s="2">
        <f t="shared" si="42"/>
        <v>0</v>
      </c>
      <c r="W37" s="2">
        <f t="shared" si="42"/>
        <v>0</v>
      </c>
      <c r="X37" s="2">
        <f t="shared" si="42"/>
        <v>0</v>
      </c>
      <c r="Y37" s="2">
        <f t="shared" si="42"/>
        <v>0</v>
      </c>
      <c r="Z37" s="2">
        <f t="shared" si="42"/>
        <v>0</v>
      </c>
      <c r="AA37" s="2">
        <f t="shared" si="42"/>
        <v>0</v>
      </c>
      <c r="AB37" s="2">
        <f t="shared" si="42"/>
        <v>0</v>
      </c>
      <c r="AC37" s="2">
        <f t="shared" si="42"/>
        <v>0</v>
      </c>
      <c r="AD37" s="2">
        <f t="shared" si="42"/>
        <v>0</v>
      </c>
      <c r="AE37" s="2">
        <f t="shared" si="42"/>
        <v>0</v>
      </c>
      <c r="AF37" s="2">
        <f t="shared" si="42"/>
        <v>0</v>
      </c>
      <c r="AG37" s="2">
        <f t="shared" si="42"/>
        <v>0</v>
      </c>
      <c r="AH37" s="2">
        <f t="shared" si="42"/>
        <v>0</v>
      </c>
      <c r="AI37" s="2">
        <f t="shared" si="42"/>
        <v>0</v>
      </c>
      <c r="AJ37" s="2">
        <f t="shared" si="42"/>
        <v>1</v>
      </c>
      <c r="AK37" s="2">
        <f t="shared" si="42"/>
        <v>0</v>
      </c>
      <c r="AL37" s="2">
        <f t="shared" si="42"/>
        <v>0</v>
      </c>
      <c r="AM37" s="2">
        <f t="shared" si="42"/>
        <v>0</v>
      </c>
      <c r="AN37" s="2">
        <f t="shared" si="42"/>
        <v>0</v>
      </c>
      <c r="AO37" s="2">
        <f t="shared" si="42"/>
        <v>0</v>
      </c>
      <c r="AP37" s="2">
        <f t="shared" si="42"/>
        <v>0</v>
      </c>
      <c r="AQ37" s="57">
        <f t="shared" si="42"/>
        <v>0</v>
      </c>
      <c r="AR37" s="2">
        <f t="shared" si="42"/>
        <v>0</v>
      </c>
      <c r="AS37" s="2">
        <f t="shared" si="42"/>
        <v>0</v>
      </c>
      <c r="AT37" s="2">
        <f t="shared" si="42"/>
        <v>0</v>
      </c>
      <c r="AU37" s="2">
        <f t="shared" si="42"/>
        <v>0</v>
      </c>
      <c r="AV37" s="2">
        <f t="shared" si="42"/>
        <v>0</v>
      </c>
      <c r="AW37" s="2"/>
    </row>
    <row r="38" spans="1:49" ht="16.8">
      <c r="A38" s="2"/>
      <c r="B38" s="2"/>
      <c r="C38" s="2"/>
      <c r="D38" s="2"/>
      <c r="E38" s="34" t="s">
        <v>883</v>
      </c>
      <c r="F38" s="34"/>
      <c r="G38" s="2" t="s">
        <v>550</v>
      </c>
      <c r="H38" s="7"/>
      <c r="I38" s="7"/>
      <c r="J38" s="2"/>
      <c r="K38" s="2">
        <f t="shared" ref="K38:L38" si="43">L37</f>
        <v>0</v>
      </c>
      <c r="L38" s="2">
        <f t="shared" si="43"/>
        <v>0</v>
      </c>
      <c r="M38" s="2">
        <f>N37</f>
        <v>0</v>
      </c>
      <c r="N38" s="2">
        <f t="shared" ref="N38:AV38" si="44">O37</f>
        <v>0</v>
      </c>
      <c r="O38" s="2">
        <f t="shared" si="44"/>
        <v>0</v>
      </c>
      <c r="P38" s="2">
        <f t="shared" si="44"/>
        <v>0</v>
      </c>
      <c r="Q38" s="2">
        <f t="shared" si="44"/>
        <v>0</v>
      </c>
      <c r="R38" s="2">
        <f t="shared" si="44"/>
        <v>0</v>
      </c>
      <c r="S38" s="2">
        <f t="shared" si="44"/>
        <v>0</v>
      </c>
      <c r="T38" s="2">
        <f t="shared" si="44"/>
        <v>0</v>
      </c>
      <c r="U38" s="2">
        <f t="shared" si="44"/>
        <v>0</v>
      </c>
      <c r="V38" s="2">
        <f t="shared" si="44"/>
        <v>0</v>
      </c>
      <c r="W38" s="2">
        <f t="shared" si="44"/>
        <v>0</v>
      </c>
      <c r="X38" s="2">
        <f t="shared" si="44"/>
        <v>0</v>
      </c>
      <c r="Y38" s="2">
        <f t="shared" si="44"/>
        <v>0</v>
      </c>
      <c r="Z38" s="2">
        <f t="shared" si="44"/>
        <v>0</v>
      </c>
      <c r="AA38" s="2">
        <f t="shared" si="44"/>
        <v>0</v>
      </c>
      <c r="AB38" s="2">
        <f t="shared" si="44"/>
        <v>0</v>
      </c>
      <c r="AC38" s="2">
        <f t="shared" si="44"/>
        <v>0</v>
      </c>
      <c r="AD38" s="2">
        <f t="shared" si="44"/>
        <v>0</v>
      </c>
      <c r="AE38" s="2">
        <f t="shared" si="44"/>
        <v>0</v>
      </c>
      <c r="AF38" s="2">
        <f t="shared" si="44"/>
        <v>0</v>
      </c>
      <c r="AG38" s="2">
        <f t="shared" si="44"/>
        <v>0</v>
      </c>
      <c r="AH38" s="2">
        <f t="shared" si="44"/>
        <v>0</v>
      </c>
      <c r="AI38" s="2">
        <f t="shared" si="44"/>
        <v>1</v>
      </c>
      <c r="AJ38" s="2">
        <f t="shared" si="44"/>
        <v>0</v>
      </c>
      <c r="AK38" s="2">
        <f t="shared" si="44"/>
        <v>0</v>
      </c>
      <c r="AL38" s="2">
        <f t="shared" si="44"/>
        <v>0</v>
      </c>
      <c r="AM38" s="2">
        <f t="shared" si="44"/>
        <v>0</v>
      </c>
      <c r="AN38" s="2">
        <f t="shared" si="44"/>
        <v>0</v>
      </c>
      <c r="AO38" s="2">
        <f t="shared" si="44"/>
        <v>0</v>
      </c>
      <c r="AP38" s="2">
        <f t="shared" si="44"/>
        <v>0</v>
      </c>
      <c r="AQ38" s="57">
        <f t="shared" si="44"/>
        <v>0</v>
      </c>
      <c r="AR38" s="2">
        <f t="shared" si="44"/>
        <v>0</v>
      </c>
      <c r="AS38" s="2">
        <f t="shared" si="44"/>
        <v>0</v>
      </c>
      <c r="AT38" s="2">
        <f t="shared" si="44"/>
        <v>0</v>
      </c>
      <c r="AU38" s="2">
        <f t="shared" si="44"/>
        <v>0</v>
      </c>
      <c r="AV38" s="2">
        <f t="shared" si="44"/>
        <v>0</v>
      </c>
      <c r="AW38" s="2"/>
    </row>
    <row r="39" spans="1:49" ht="16.8">
      <c r="A39" s="2"/>
      <c r="B39" s="2"/>
      <c r="C39" s="2"/>
      <c r="D39" s="2"/>
      <c r="E39" s="34"/>
      <c r="F39" s="34"/>
      <c r="G39" s="34"/>
      <c r="H39" s="7"/>
      <c r="I39" s="7"/>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c r="AS39" s="2"/>
      <c r="AT39" s="2"/>
      <c r="AU39" s="2"/>
      <c r="AV39" s="2"/>
      <c r="AW39" s="2"/>
    </row>
    <row r="40" spans="1:49" ht="16.8">
      <c r="A40" s="2"/>
      <c r="B40" s="2"/>
      <c r="C40" s="2"/>
      <c r="D40" s="2"/>
      <c r="E40" s="41" t="s">
        <v>884</v>
      </c>
      <c r="F40" s="34"/>
      <c r="G40" s="2" t="s">
        <v>105</v>
      </c>
      <c r="H40" s="7"/>
      <c r="I40" s="7"/>
      <c r="J40" s="2"/>
      <c r="K40" s="2">
        <f>InputSummary!K230</f>
        <v>0</v>
      </c>
      <c r="L40" s="2">
        <f>InputSummary!L230</f>
        <v>0</v>
      </c>
      <c r="M40" s="2">
        <f>InputSummary!M230</f>
        <v>0</v>
      </c>
      <c r="N40" s="2">
        <f>InputSummary!N230</f>
        <v>0</v>
      </c>
      <c r="O40" s="2">
        <f>InputSummary!O230</f>
        <v>0</v>
      </c>
      <c r="P40" s="2">
        <f>InputSummary!P230</f>
        <v>0</v>
      </c>
      <c r="Q40" s="2">
        <f>InputSummary!Q230</f>
        <v>0</v>
      </c>
      <c r="R40" s="2">
        <f>InputSummary!R230</f>
        <v>0</v>
      </c>
      <c r="S40" s="2">
        <f>InputSummary!S230</f>
        <v>0</v>
      </c>
      <c r="T40" s="2">
        <f>InputSummary!T230</f>
        <v>0</v>
      </c>
      <c r="U40" s="2">
        <f>InputSummary!U230</f>
        <v>0</v>
      </c>
      <c r="V40" s="2">
        <f>InputSummary!V230</f>
        <v>0</v>
      </c>
      <c r="W40" s="2">
        <f>InputSummary!W230</f>
        <v>0</v>
      </c>
      <c r="X40" s="2">
        <f>InputSummary!X230</f>
        <v>0</v>
      </c>
      <c r="Y40" s="2">
        <f>InputSummary!Y230</f>
        <v>0</v>
      </c>
      <c r="Z40" s="2">
        <f>InputSummary!Z230</f>
        <v>0</v>
      </c>
      <c r="AA40" s="2">
        <f>InputSummary!AA230</f>
        <v>0</v>
      </c>
      <c r="AB40" s="2">
        <f>InputSummary!AB230</f>
        <v>0</v>
      </c>
      <c r="AC40" s="2">
        <f>InputSummary!AC230</f>
        <v>0</v>
      </c>
      <c r="AD40" s="2">
        <f>InputSummary!AD230</f>
        <v>0</v>
      </c>
      <c r="AE40" s="2">
        <f>InputSummary!AE230</f>
        <v>0</v>
      </c>
      <c r="AF40" s="2">
        <f>InputSummary!AF230</f>
        <v>0</v>
      </c>
      <c r="AG40" s="2">
        <f>InputSummary!AG230</f>
        <v>0</v>
      </c>
      <c r="AH40" s="2">
        <f>InputSummary!AH230</f>
        <v>0</v>
      </c>
      <c r="AI40" s="2">
        <f>InputSummary!AI230</f>
        <v>0</v>
      </c>
      <c r="AJ40" s="8">
        <f>InputSummary!AJ230</f>
        <v>0</v>
      </c>
      <c r="AK40" s="8">
        <f>InputSummary!AK230</f>
        <v>0</v>
      </c>
      <c r="AL40" s="8">
        <f>InputSummary!AL230</f>
        <v>0</v>
      </c>
      <c r="AM40" s="8">
        <f>InputSummary!AM230</f>
        <v>0</v>
      </c>
      <c r="AN40" s="8">
        <f>InputSummary!AN230</f>
        <v>0</v>
      </c>
      <c r="AO40" s="8">
        <f>InputSummary!AO230</f>
        <v>0</v>
      </c>
      <c r="AP40" s="8">
        <f>InputSummary!AP230</f>
        <v>0</v>
      </c>
      <c r="AQ40" s="9">
        <f>InputSummary!AQ230</f>
        <v>0</v>
      </c>
      <c r="AR40" s="8">
        <f>InputSummary!AR230</f>
        <v>0</v>
      </c>
      <c r="AS40" s="8">
        <f>InputSummary!AS230</f>
        <v>0</v>
      </c>
      <c r="AT40" s="8">
        <f>InputSummary!AT230</f>
        <v>0</v>
      </c>
      <c r="AU40" s="8">
        <f>InputSummary!AU230</f>
        <v>0</v>
      </c>
      <c r="AV40" s="8">
        <f>InputSummary!AV230</f>
        <v>0</v>
      </c>
      <c r="AW40" s="2"/>
    </row>
    <row r="41" spans="1:49" ht="16.8">
      <c r="A41" s="2"/>
      <c r="B41" s="2"/>
      <c r="C41" s="2"/>
      <c r="D41" s="2"/>
      <c r="E41" s="7"/>
      <c r="F41" s="2"/>
      <c r="G41" s="2"/>
      <c r="H41" s="7"/>
      <c r="I41" s="7"/>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57"/>
      <c r="AR41" s="2"/>
      <c r="AS41" s="2"/>
      <c r="AT41" s="2"/>
      <c r="AU41" s="2"/>
      <c r="AV41" s="2"/>
      <c r="AW41" s="2"/>
    </row>
    <row r="42" spans="1:49" ht="16.8">
      <c r="A42" s="2"/>
      <c r="B42" s="2"/>
      <c r="C42" s="2"/>
      <c r="D42" s="2"/>
      <c r="E42" s="7" t="s">
        <v>885</v>
      </c>
      <c r="F42" s="7"/>
      <c r="G42" s="2" t="s">
        <v>105</v>
      </c>
      <c r="H42" s="7"/>
      <c r="I42" s="7"/>
      <c r="J42" s="2"/>
      <c r="K42" s="2">
        <f>SUM($K27:K27) * K38</f>
        <v>0</v>
      </c>
      <c r="L42" s="2">
        <f>SUM($K27:L27) * L38</f>
        <v>0</v>
      </c>
      <c r="M42" s="2">
        <f>SUM($K27:M27) * M38</f>
        <v>0</v>
      </c>
      <c r="N42" s="2">
        <f>SUM($K27:N27) * N38</f>
        <v>0</v>
      </c>
      <c r="O42" s="2">
        <f>SUM($K27:O27) * O38</f>
        <v>0</v>
      </c>
      <c r="P42" s="2">
        <f>SUM($K27:P27) * P38</f>
        <v>0</v>
      </c>
      <c r="Q42" s="2">
        <f>SUM($K27:Q27) * Q38</f>
        <v>0</v>
      </c>
      <c r="R42" s="2">
        <f>SUM($K27:R27) * R38</f>
        <v>0</v>
      </c>
      <c r="S42" s="2">
        <f>SUM($K27:S27) * S38</f>
        <v>0</v>
      </c>
      <c r="T42" s="2">
        <f>SUM($K27:T27) * T38</f>
        <v>0</v>
      </c>
      <c r="U42" s="2">
        <f>SUM($K27:U27) * U38</f>
        <v>0</v>
      </c>
      <c r="V42" s="2">
        <f>SUM($K27:V27) * V38</f>
        <v>0</v>
      </c>
      <c r="W42" s="2">
        <f>SUM($K27:W27) * W38</f>
        <v>0</v>
      </c>
      <c r="X42" s="2">
        <f>SUM($K27:X27) * X38</f>
        <v>0</v>
      </c>
      <c r="Y42" s="2">
        <f>SUM($K27:Y27) * Y38</f>
        <v>0</v>
      </c>
      <c r="Z42" s="2">
        <f>SUM($K27:Z27) * Z38</f>
        <v>0</v>
      </c>
      <c r="AA42" s="2">
        <f>SUM($K27:AA27) * AA38</f>
        <v>0</v>
      </c>
      <c r="AB42" s="2">
        <f>SUM($K27:AB27) * AB38</f>
        <v>0</v>
      </c>
      <c r="AC42" s="2">
        <f>SUM($K27:AC27) * AC38</f>
        <v>0</v>
      </c>
      <c r="AD42" s="2">
        <f>SUM($K27:AD27) * AD38</f>
        <v>0</v>
      </c>
      <c r="AE42" s="2">
        <f>SUM($K27:AE27) * AE38</f>
        <v>0</v>
      </c>
      <c r="AF42" s="2">
        <f>SUM($K27:AF27) * AF38</f>
        <v>0</v>
      </c>
      <c r="AG42" s="2">
        <f>SUM($K27:AG27) * AG38</f>
        <v>0</v>
      </c>
      <c r="AH42" s="2">
        <f>SUM($K27:AH27) * AH38</f>
        <v>0</v>
      </c>
      <c r="AI42" s="2">
        <f>SUM($K27:AI27) * AI38</f>
        <v>2336.5011276456576</v>
      </c>
      <c r="AJ42" s="2">
        <f>SUM($K27:AJ27) * AJ38</f>
        <v>0</v>
      </c>
      <c r="AK42" s="2">
        <f>SUM($K27:AK27) * AK38</f>
        <v>0</v>
      </c>
      <c r="AL42" s="2">
        <f>SUM($K27:AL27) * AL38</f>
        <v>0</v>
      </c>
      <c r="AM42" s="2">
        <f>SUM($K27:AM27) * AM38</f>
        <v>0</v>
      </c>
      <c r="AN42" s="2">
        <f>SUM($K27:AN27) * AN38</f>
        <v>0</v>
      </c>
      <c r="AO42" s="2">
        <f>SUM($K27:AO27) * AO38</f>
        <v>0</v>
      </c>
      <c r="AP42" s="2">
        <f>SUM($K27:AP27) * AP38</f>
        <v>0</v>
      </c>
      <c r="AQ42" s="57">
        <f>SUM($K27:AQ27) * AQ38</f>
        <v>0</v>
      </c>
      <c r="AR42" s="2">
        <f>SUM($K27:AR27) * AR38</f>
        <v>0</v>
      </c>
      <c r="AS42" s="2">
        <f>SUM($K27:AS27) * AS38</f>
        <v>0</v>
      </c>
      <c r="AT42" s="2">
        <f>SUM($K27:AT27) * AT38</f>
        <v>0</v>
      </c>
      <c r="AU42" s="2">
        <f>SUM($K27:AU27) * AU38</f>
        <v>0</v>
      </c>
      <c r="AV42" s="2">
        <f>SUM($K27:AV27) * AV38</f>
        <v>0</v>
      </c>
      <c r="AW42" s="2"/>
    </row>
    <row r="43" spans="1:49" ht="16.8">
      <c r="A43" s="2"/>
      <c r="B43" s="2"/>
      <c r="C43" s="2"/>
      <c r="D43" s="2"/>
      <c r="E43" s="7" t="s">
        <v>886</v>
      </c>
      <c r="F43" s="2"/>
      <c r="G43" s="2" t="s">
        <v>105</v>
      </c>
      <c r="H43" s="7"/>
      <c r="I43" s="7"/>
      <c r="J43" s="2"/>
      <c r="K43" s="2">
        <f>SUM($K40:K40,$K29:K31) * K38</f>
        <v>0</v>
      </c>
      <c r="L43" s="2">
        <f>SUM($K40:L40,$K29:L31) * L38</f>
        <v>0</v>
      </c>
      <c r="M43" s="2">
        <f>SUM($K40:M40,$K29:M31) * M38</f>
        <v>0</v>
      </c>
      <c r="N43" s="2">
        <f>SUM($K40:N40,$K29:N31) * N38</f>
        <v>0</v>
      </c>
      <c r="O43" s="2">
        <f>SUM($K40:O40,$K29:O31) * O38</f>
        <v>0</v>
      </c>
      <c r="P43" s="2">
        <f>SUM($K40:P40,$K29:P31) * P38</f>
        <v>0</v>
      </c>
      <c r="Q43" s="2">
        <f>SUM($K40:Q40,$K29:Q31) * Q38</f>
        <v>0</v>
      </c>
      <c r="R43" s="2">
        <f>SUM($K40:R40,$K29:R31) * R38</f>
        <v>0</v>
      </c>
      <c r="S43" s="2">
        <f>SUM($K40:S40,$K29:S31) * S38</f>
        <v>0</v>
      </c>
      <c r="T43" s="2">
        <f>SUM($K40:T40,$K29:T31) * T38</f>
        <v>0</v>
      </c>
      <c r="U43" s="2">
        <f>SUM($K40:U40,$K29:U31) * U38</f>
        <v>0</v>
      </c>
      <c r="V43" s="2">
        <f>SUM($K40:V40,$K29:V31) * V38</f>
        <v>0</v>
      </c>
      <c r="W43" s="2">
        <f>SUM($K40:W40,$K29:W31) * W38</f>
        <v>0</v>
      </c>
      <c r="X43" s="2">
        <f>SUM($K40:X40,$K29:X31) * X38</f>
        <v>0</v>
      </c>
      <c r="Y43" s="2">
        <f>SUM($K40:Y40,$K29:Y31) * Y38</f>
        <v>0</v>
      </c>
      <c r="Z43" s="2">
        <f>SUM($K40:Z40,$K29:Z31) * Z38</f>
        <v>0</v>
      </c>
      <c r="AA43" s="2">
        <f>SUM($K40:AA40,$K29:AA31) * AA38</f>
        <v>0</v>
      </c>
      <c r="AB43" s="2">
        <f>SUM($K40:AB40,$K29:AB31) * AB38</f>
        <v>0</v>
      </c>
      <c r="AC43" s="2">
        <f>SUM($K40:AC40,$K29:AC31) * AC38</f>
        <v>0</v>
      </c>
      <c r="AD43" s="2">
        <f>SUM($K40:AD40,$K29:AD31) * AD38</f>
        <v>0</v>
      </c>
      <c r="AE43" s="2">
        <f>SUM($K40:AE40,$K29:AE31) * AE38</f>
        <v>0</v>
      </c>
      <c r="AF43" s="2">
        <f>SUM($K40:AF40,$K29:AF31) * AF38</f>
        <v>0</v>
      </c>
      <c r="AG43" s="2">
        <f>SUM($K40:AG40,$K29:AG31) * AG38</f>
        <v>0</v>
      </c>
      <c r="AH43" s="2">
        <f>SUM($K40:AH40,$K29:AH31) * AH38</f>
        <v>0</v>
      </c>
      <c r="AI43" s="2">
        <f>SUM($K40:AI40,$K29:AI31) * AI38</f>
        <v>1304.5674301514346</v>
      </c>
      <c r="AJ43" s="2">
        <f>SUM($K40:AJ40,$K29:AJ31) * AJ38</f>
        <v>0</v>
      </c>
      <c r="AK43" s="2">
        <f>SUM($K40:AK40,$K29:AK31) * AK38</f>
        <v>0</v>
      </c>
      <c r="AL43" s="2">
        <f>SUM($K40:AL40,$K29:AL31) * AL38</f>
        <v>0</v>
      </c>
      <c r="AM43" s="2">
        <f>SUM($K40:AM40,$K29:AM31) * AM38</f>
        <v>0</v>
      </c>
      <c r="AN43" s="2">
        <f>SUM($K40:AN40,$K29:AN31) * AN38</f>
        <v>0</v>
      </c>
      <c r="AO43" s="2">
        <f>SUM($K40:AO40,$K29:AO31) * AO38</f>
        <v>0</v>
      </c>
      <c r="AP43" s="2">
        <f>SUM($K40:AP40,$K29:AP31) * AP38</f>
        <v>0</v>
      </c>
      <c r="AQ43" s="57">
        <f>SUM($K40:AQ40,$K29:AQ31) * AQ38</f>
        <v>0</v>
      </c>
      <c r="AR43" s="2">
        <f>SUM($K40:AR40,$K29:AR31) * AR38</f>
        <v>0</v>
      </c>
      <c r="AS43" s="2">
        <f>SUM($K40:AS40,$K29:AS31) * AS38</f>
        <v>0</v>
      </c>
      <c r="AT43" s="2">
        <f>SUM($K40:AT40,$K29:AT31) * AT38</f>
        <v>0</v>
      </c>
      <c r="AU43" s="2">
        <f>SUM($K40:AU40,$K29:AU31) * AU38</f>
        <v>0</v>
      </c>
      <c r="AV43" s="2">
        <f>SUM($K40:AV40,$K29:AV31) * AV38</f>
        <v>0</v>
      </c>
      <c r="AW43" s="2"/>
    </row>
    <row r="44" spans="1:49" ht="16.8">
      <c r="A44" s="2"/>
      <c r="B44" s="2"/>
      <c r="C44" s="2"/>
      <c r="D44" s="2"/>
      <c r="E44" s="7"/>
      <c r="F44" s="2"/>
      <c r="G44" s="2"/>
      <c r="H44" s="7"/>
      <c r="I44" s="7"/>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57"/>
      <c r="AR44" s="2"/>
      <c r="AS44" s="2"/>
      <c r="AT44" s="2"/>
      <c r="AU44" s="2"/>
      <c r="AV44" s="2"/>
      <c r="AW44" s="2"/>
    </row>
    <row r="45" spans="1:49" ht="16.8">
      <c r="A45" s="2"/>
      <c r="B45" s="2"/>
      <c r="C45" s="2"/>
      <c r="D45" s="2"/>
      <c r="E45" s="7" t="s">
        <v>887</v>
      </c>
      <c r="F45" s="2"/>
      <c r="G45" s="2" t="s">
        <v>105</v>
      </c>
      <c r="H45" s="7"/>
      <c r="I45" s="7"/>
      <c r="J45" s="2"/>
      <c r="K45" s="2">
        <f t="shared" ref="K45:K46" si="45">J42*K$37</f>
        <v>0</v>
      </c>
      <c r="L45" s="2">
        <f t="shared" ref="L45:L46" si="46">K42*L$37</f>
        <v>0</v>
      </c>
      <c r="M45" s="2">
        <f t="shared" ref="M45:M46" si="47">L42*M$37</f>
        <v>0</v>
      </c>
      <c r="N45" s="2">
        <f t="shared" ref="N45:N46" si="48">M42*N$37</f>
        <v>0</v>
      </c>
      <c r="O45" s="2">
        <f t="shared" ref="O45:O46" si="49">N42*O$37</f>
        <v>0</v>
      </c>
      <c r="P45" s="2">
        <f t="shared" ref="P45:P46" si="50">O42*P$37</f>
        <v>0</v>
      </c>
      <c r="Q45" s="2">
        <f t="shared" ref="Q45:Q46" si="51">P42*Q$37</f>
        <v>0</v>
      </c>
      <c r="R45" s="2">
        <f t="shared" ref="R45:R46" si="52">Q42*R$37</f>
        <v>0</v>
      </c>
      <c r="S45" s="2">
        <f t="shared" ref="S45:S46" si="53">R42*S$37</f>
        <v>0</v>
      </c>
      <c r="T45" s="2">
        <f t="shared" ref="T45:AV46" si="54">S42*T$37</f>
        <v>0</v>
      </c>
      <c r="U45" s="2">
        <f t="shared" si="54"/>
        <v>0</v>
      </c>
      <c r="V45" s="2">
        <f t="shared" si="54"/>
        <v>0</v>
      </c>
      <c r="W45" s="2">
        <f t="shared" si="54"/>
        <v>0</v>
      </c>
      <c r="X45" s="2">
        <f t="shared" si="54"/>
        <v>0</v>
      </c>
      <c r="Y45" s="2">
        <f t="shared" si="54"/>
        <v>0</v>
      </c>
      <c r="Z45" s="2">
        <f t="shared" si="54"/>
        <v>0</v>
      </c>
      <c r="AA45" s="2">
        <f t="shared" si="54"/>
        <v>0</v>
      </c>
      <c r="AB45" s="2">
        <f t="shared" si="54"/>
        <v>0</v>
      </c>
      <c r="AC45" s="2">
        <f t="shared" si="54"/>
        <v>0</v>
      </c>
      <c r="AD45" s="2">
        <f t="shared" si="54"/>
        <v>0</v>
      </c>
      <c r="AE45" s="2">
        <f t="shared" si="54"/>
        <v>0</v>
      </c>
      <c r="AF45" s="2">
        <f t="shared" si="54"/>
        <v>0</v>
      </c>
      <c r="AG45" s="2">
        <f t="shared" si="54"/>
        <v>0</v>
      </c>
      <c r="AH45" s="2">
        <f t="shared" si="54"/>
        <v>0</v>
      </c>
      <c r="AI45" s="2">
        <f t="shared" si="54"/>
        <v>0</v>
      </c>
      <c r="AJ45" s="2">
        <f t="shared" si="54"/>
        <v>2336.5011276456576</v>
      </c>
      <c r="AK45" s="2">
        <f t="shared" si="54"/>
        <v>0</v>
      </c>
      <c r="AL45" s="2">
        <f t="shared" si="54"/>
        <v>0</v>
      </c>
      <c r="AM45" s="2">
        <f t="shared" si="54"/>
        <v>0</v>
      </c>
      <c r="AN45" s="2">
        <f t="shared" si="54"/>
        <v>0</v>
      </c>
      <c r="AO45" s="2">
        <f t="shared" si="54"/>
        <v>0</v>
      </c>
      <c r="AP45" s="2">
        <f t="shared" si="54"/>
        <v>0</v>
      </c>
      <c r="AQ45" s="57">
        <f t="shared" si="54"/>
        <v>0</v>
      </c>
      <c r="AR45" s="2">
        <f t="shared" si="54"/>
        <v>0</v>
      </c>
      <c r="AS45" s="2">
        <f t="shared" si="54"/>
        <v>0</v>
      </c>
      <c r="AT45" s="2">
        <f t="shared" si="54"/>
        <v>0</v>
      </c>
      <c r="AU45" s="2">
        <f t="shared" si="54"/>
        <v>0</v>
      </c>
      <c r="AV45" s="2">
        <f t="shared" si="54"/>
        <v>0</v>
      </c>
      <c r="AW45" s="2"/>
    </row>
    <row r="46" spans="1:49" ht="16.8">
      <c r="A46" s="2"/>
      <c r="B46" s="2"/>
      <c r="C46" s="2"/>
      <c r="D46" s="2"/>
      <c r="E46" s="7" t="s">
        <v>888</v>
      </c>
      <c r="F46" s="2"/>
      <c r="G46" s="2" t="s">
        <v>105</v>
      </c>
      <c r="H46" s="7"/>
      <c r="I46" s="7"/>
      <c r="J46" s="2"/>
      <c r="K46" s="2">
        <f t="shared" si="45"/>
        <v>0</v>
      </c>
      <c r="L46" s="2">
        <f t="shared" si="46"/>
        <v>0</v>
      </c>
      <c r="M46" s="2">
        <f t="shared" si="47"/>
        <v>0</v>
      </c>
      <c r="N46" s="2">
        <f t="shared" si="48"/>
        <v>0</v>
      </c>
      <c r="O46" s="2">
        <f t="shared" si="49"/>
        <v>0</v>
      </c>
      <c r="P46" s="2">
        <f t="shared" si="50"/>
        <v>0</v>
      </c>
      <c r="Q46" s="2">
        <f t="shared" si="51"/>
        <v>0</v>
      </c>
      <c r="R46" s="2">
        <f t="shared" si="52"/>
        <v>0</v>
      </c>
      <c r="S46" s="2">
        <f t="shared" si="53"/>
        <v>0</v>
      </c>
      <c r="T46" s="2">
        <f t="shared" si="54"/>
        <v>0</v>
      </c>
      <c r="U46" s="2">
        <f t="shared" ref="U46:AV46" si="55">T43*U$37</f>
        <v>0</v>
      </c>
      <c r="V46" s="2">
        <f t="shared" si="55"/>
        <v>0</v>
      </c>
      <c r="W46" s="2">
        <f t="shared" si="55"/>
        <v>0</v>
      </c>
      <c r="X46" s="2">
        <f t="shared" si="55"/>
        <v>0</v>
      </c>
      <c r="Y46" s="2">
        <f t="shared" si="55"/>
        <v>0</v>
      </c>
      <c r="Z46" s="2">
        <f t="shared" si="55"/>
        <v>0</v>
      </c>
      <c r="AA46" s="2">
        <f t="shared" si="55"/>
        <v>0</v>
      </c>
      <c r="AB46" s="2">
        <f t="shared" si="55"/>
        <v>0</v>
      </c>
      <c r="AC46" s="2">
        <f t="shared" si="55"/>
        <v>0</v>
      </c>
      <c r="AD46" s="2">
        <f t="shared" si="55"/>
        <v>0</v>
      </c>
      <c r="AE46" s="2">
        <f t="shared" si="55"/>
        <v>0</v>
      </c>
      <c r="AF46" s="2">
        <f t="shared" si="55"/>
        <v>0</v>
      </c>
      <c r="AG46" s="2">
        <f t="shared" si="55"/>
        <v>0</v>
      </c>
      <c r="AH46" s="2">
        <f t="shared" si="55"/>
        <v>0</v>
      </c>
      <c r="AI46" s="2">
        <f t="shared" si="55"/>
        <v>0</v>
      </c>
      <c r="AJ46" s="2">
        <f>AI43*AJ$37</f>
        <v>1304.5674301514346</v>
      </c>
      <c r="AK46" s="2">
        <f t="shared" si="55"/>
        <v>0</v>
      </c>
      <c r="AL46" s="2">
        <f t="shared" si="55"/>
        <v>0</v>
      </c>
      <c r="AM46" s="2">
        <f t="shared" si="55"/>
        <v>0</v>
      </c>
      <c r="AN46" s="2">
        <f t="shared" si="55"/>
        <v>0</v>
      </c>
      <c r="AO46" s="2">
        <f t="shared" si="55"/>
        <v>0</v>
      </c>
      <c r="AP46" s="2">
        <f t="shared" si="55"/>
        <v>0</v>
      </c>
      <c r="AQ46" s="57">
        <f t="shared" si="55"/>
        <v>0</v>
      </c>
      <c r="AR46" s="2">
        <f t="shared" si="55"/>
        <v>0</v>
      </c>
      <c r="AS46" s="2">
        <f t="shared" si="55"/>
        <v>0</v>
      </c>
      <c r="AT46" s="2">
        <f t="shared" si="55"/>
        <v>0</v>
      </c>
      <c r="AU46" s="2">
        <f t="shared" si="55"/>
        <v>0</v>
      </c>
      <c r="AV46" s="2">
        <f t="shared" si="55"/>
        <v>0</v>
      </c>
      <c r="AW46" s="2"/>
    </row>
    <row r="47" spans="1:49" ht="16.8">
      <c r="A47" s="2"/>
      <c r="B47" s="2"/>
      <c r="C47" s="2"/>
      <c r="D47" s="2"/>
      <c r="E47" s="56"/>
      <c r="F47" s="7"/>
      <c r="G47" s="2"/>
      <c r="H47" s="7"/>
      <c r="I47" s="7"/>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57"/>
      <c r="AR47" s="2"/>
      <c r="AS47" s="2"/>
      <c r="AT47" s="2"/>
      <c r="AU47" s="2"/>
      <c r="AV47" s="2"/>
      <c r="AW47" s="2"/>
    </row>
    <row r="48" spans="1:49">
      <c r="AQ48" s="220"/>
    </row>
    <row r="49" spans="1:49" ht="16.8">
      <c r="A49" s="2"/>
      <c r="B49" s="22" t="s">
        <v>889</v>
      </c>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197"/>
      <c r="AR49" s="22"/>
      <c r="AS49" s="22"/>
      <c r="AT49" s="22"/>
      <c r="AU49" s="22"/>
      <c r="AV49" s="22"/>
      <c r="AW49" s="2"/>
    </row>
    <row r="50" spans="1:49" ht="16.8">
      <c r="B50" s="4" t="s">
        <v>890</v>
      </c>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5"/>
      <c r="AR50" s="12"/>
      <c r="AS50" s="4"/>
      <c r="AT50" s="4"/>
      <c r="AU50" s="4"/>
      <c r="AV50" s="4"/>
    </row>
    <row r="51" spans="1:49" ht="16.8">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35"/>
      <c r="AS51" s="34"/>
      <c r="AT51" s="34"/>
      <c r="AU51" s="34"/>
      <c r="AV51" s="34"/>
    </row>
    <row r="52" spans="1:49" ht="16.8">
      <c r="B52" s="34"/>
      <c r="C52" s="20" t="s">
        <v>891</v>
      </c>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39"/>
      <c r="AR52" s="20"/>
      <c r="AS52" s="20"/>
      <c r="AT52" s="20"/>
      <c r="AU52" s="20"/>
      <c r="AV52" s="20"/>
      <c r="AW52" s="2"/>
    </row>
    <row r="53" spans="1:49" ht="16.8" outlineLevel="1">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35"/>
      <c r="AS53" s="34"/>
      <c r="AT53" s="34"/>
      <c r="AU53" s="34"/>
      <c r="AV53" s="34"/>
    </row>
    <row r="54" spans="1:49" ht="16.8" outlineLevel="1">
      <c r="B54" s="34"/>
      <c r="C54" s="34"/>
      <c r="D54" s="34"/>
      <c r="E54" s="34" t="s">
        <v>892</v>
      </c>
      <c r="F54" s="34"/>
      <c r="G54" s="2" t="s">
        <v>281</v>
      </c>
      <c r="H54" s="7"/>
      <c r="I54" s="46"/>
      <c r="J54" s="34"/>
      <c r="K54" s="81">
        <f>InputSummary!K226</f>
        <v>33.299999999999997</v>
      </c>
      <c r="L54" s="81">
        <f>InputSummary!L226</f>
        <v>33.299999999999997</v>
      </c>
      <c r="M54" s="81">
        <f>InputSummary!M226</f>
        <v>33.299999999999997</v>
      </c>
      <c r="N54" s="81">
        <f>InputSummary!N226</f>
        <v>33.299999999999997</v>
      </c>
      <c r="O54" s="81">
        <f>InputSummary!O226</f>
        <v>33.299999999999997</v>
      </c>
      <c r="P54" s="81">
        <f>InputSummary!P226</f>
        <v>33.299999999999997</v>
      </c>
      <c r="Q54" s="81">
        <f>InputSummary!Q226</f>
        <v>33.299999999999997</v>
      </c>
      <c r="R54" s="81">
        <f>InputSummary!R226</f>
        <v>33.299999999999997</v>
      </c>
      <c r="S54" s="81">
        <f>InputSummary!S226</f>
        <v>33.299999999999997</v>
      </c>
      <c r="T54" s="81">
        <f>InputSummary!T226</f>
        <v>33.299999999999997</v>
      </c>
      <c r="U54" s="81">
        <f>InputSummary!U226</f>
        <v>33.299999999999997</v>
      </c>
      <c r="V54" s="81">
        <f>InputSummary!V226</f>
        <v>33.299999999999997</v>
      </c>
      <c r="W54" s="81">
        <f>InputSummary!W226</f>
        <v>33.299999999999997</v>
      </c>
      <c r="X54" s="81">
        <f>InputSummary!X226</f>
        <v>33.299999999999997</v>
      </c>
      <c r="Y54" s="81">
        <f>InputSummary!Y226</f>
        <v>33.299999999999997</v>
      </c>
      <c r="Z54" s="81">
        <f>InputSummary!Z226</f>
        <v>33.299999999999997</v>
      </c>
      <c r="AA54" s="81">
        <f>InputSummary!AA226</f>
        <v>33.299999999999997</v>
      </c>
      <c r="AB54" s="81">
        <f>InputSummary!AB226</f>
        <v>33.299999999999997</v>
      </c>
      <c r="AC54" s="81">
        <f>InputSummary!AC226</f>
        <v>33.299999999999997</v>
      </c>
      <c r="AD54" s="81">
        <f>InputSummary!AD226</f>
        <v>33.299999999999997</v>
      </c>
      <c r="AE54" s="81">
        <f>InputSummary!AE226</f>
        <v>33.299999999999997</v>
      </c>
      <c r="AF54" s="81">
        <f>InputSummary!AF226</f>
        <v>33.299999999999997</v>
      </c>
      <c r="AG54" s="81">
        <f>InputSummary!AG226</f>
        <v>33.299999999999997</v>
      </c>
      <c r="AH54" s="81">
        <f>InputSummary!AH226</f>
        <v>33.299999999999997</v>
      </c>
      <c r="AI54" s="81">
        <f>InputSummary!AI226</f>
        <v>33.299999999999997</v>
      </c>
      <c r="AJ54" s="81">
        <f>InputSummary!AJ226</f>
        <v>23.125</v>
      </c>
      <c r="AK54" s="81">
        <f>InputSummary!AK226</f>
        <v>26.25</v>
      </c>
      <c r="AL54" s="81">
        <f>InputSummary!AL226</f>
        <v>29.375</v>
      </c>
      <c r="AM54" s="81">
        <f>InputSummary!AM226</f>
        <v>32.5</v>
      </c>
      <c r="AN54" s="81">
        <f>InputSummary!AN226</f>
        <v>35.625</v>
      </c>
      <c r="AO54" s="81">
        <f>InputSummary!AO226</f>
        <v>38.75</v>
      </c>
      <c r="AP54" s="81">
        <f>InputSummary!AP226</f>
        <v>41.875</v>
      </c>
      <c r="AQ54" s="224">
        <f>InputSummary!AQ226</f>
        <v>45</v>
      </c>
      <c r="AR54" s="81">
        <f>AQ54</f>
        <v>45</v>
      </c>
      <c r="AS54" s="81">
        <f t="shared" ref="AS54:AV54" si="56">AR54</f>
        <v>45</v>
      </c>
      <c r="AT54" s="81">
        <f t="shared" si="56"/>
        <v>45</v>
      </c>
      <c r="AU54" s="81">
        <f t="shared" si="56"/>
        <v>45</v>
      </c>
      <c r="AV54" s="81">
        <f t="shared" si="56"/>
        <v>45</v>
      </c>
      <c r="AW54" s="34"/>
    </row>
    <row r="55" spans="1:49" ht="16.8" outlineLevel="1">
      <c r="B55" s="34"/>
      <c r="C55" s="34"/>
      <c r="D55" s="34"/>
      <c r="E55" s="34" t="s">
        <v>893</v>
      </c>
      <c r="F55" s="34"/>
      <c r="G55" s="7" t="s">
        <v>209</v>
      </c>
      <c r="H55" s="7"/>
      <c r="I55" s="46"/>
      <c r="J55" s="34"/>
      <c r="K55" s="142">
        <f>1/K54</f>
        <v>3.0030030030030033E-2</v>
      </c>
      <c r="L55" s="142">
        <f t="shared" ref="L55:AV55" si="57">1/L54</f>
        <v>3.0030030030030033E-2</v>
      </c>
      <c r="M55" s="142">
        <f t="shared" si="57"/>
        <v>3.0030030030030033E-2</v>
      </c>
      <c r="N55" s="142">
        <f t="shared" si="57"/>
        <v>3.0030030030030033E-2</v>
      </c>
      <c r="O55" s="142">
        <f t="shared" si="57"/>
        <v>3.0030030030030033E-2</v>
      </c>
      <c r="P55" s="142">
        <f t="shared" si="57"/>
        <v>3.0030030030030033E-2</v>
      </c>
      <c r="Q55" s="142">
        <f t="shared" si="57"/>
        <v>3.0030030030030033E-2</v>
      </c>
      <c r="R55" s="142">
        <f t="shared" si="57"/>
        <v>3.0030030030030033E-2</v>
      </c>
      <c r="S55" s="142">
        <f t="shared" si="57"/>
        <v>3.0030030030030033E-2</v>
      </c>
      <c r="T55" s="142">
        <f t="shared" si="57"/>
        <v>3.0030030030030033E-2</v>
      </c>
      <c r="U55" s="142">
        <f t="shared" si="57"/>
        <v>3.0030030030030033E-2</v>
      </c>
      <c r="V55" s="142">
        <f t="shared" si="57"/>
        <v>3.0030030030030033E-2</v>
      </c>
      <c r="W55" s="142">
        <f t="shared" si="57"/>
        <v>3.0030030030030033E-2</v>
      </c>
      <c r="X55" s="142">
        <f t="shared" si="57"/>
        <v>3.0030030030030033E-2</v>
      </c>
      <c r="Y55" s="142">
        <f t="shared" si="57"/>
        <v>3.0030030030030033E-2</v>
      </c>
      <c r="Z55" s="142">
        <f t="shared" si="57"/>
        <v>3.0030030030030033E-2</v>
      </c>
      <c r="AA55" s="142">
        <f t="shared" si="57"/>
        <v>3.0030030030030033E-2</v>
      </c>
      <c r="AB55" s="142">
        <f t="shared" si="57"/>
        <v>3.0030030030030033E-2</v>
      </c>
      <c r="AC55" s="142">
        <f t="shared" si="57"/>
        <v>3.0030030030030033E-2</v>
      </c>
      <c r="AD55" s="142">
        <f t="shared" si="57"/>
        <v>3.0030030030030033E-2</v>
      </c>
      <c r="AE55" s="142">
        <f t="shared" si="57"/>
        <v>3.0030030030030033E-2</v>
      </c>
      <c r="AF55" s="142">
        <f t="shared" si="57"/>
        <v>3.0030030030030033E-2</v>
      </c>
      <c r="AG55" s="142">
        <f t="shared" si="57"/>
        <v>3.0030030030030033E-2</v>
      </c>
      <c r="AH55" s="142">
        <f t="shared" si="57"/>
        <v>3.0030030030030033E-2</v>
      </c>
      <c r="AI55" s="142">
        <f t="shared" si="57"/>
        <v>3.0030030030030033E-2</v>
      </c>
      <c r="AJ55" s="212">
        <f t="shared" si="57"/>
        <v>4.3243243243243246E-2</v>
      </c>
      <c r="AK55" s="212">
        <f t="shared" si="57"/>
        <v>3.8095238095238099E-2</v>
      </c>
      <c r="AL55" s="212">
        <f t="shared" si="57"/>
        <v>3.4042553191489362E-2</v>
      </c>
      <c r="AM55" s="212">
        <f t="shared" si="57"/>
        <v>3.0769230769230771E-2</v>
      </c>
      <c r="AN55" s="212">
        <f t="shared" si="57"/>
        <v>2.8070175438596492E-2</v>
      </c>
      <c r="AO55" s="212">
        <f t="shared" si="57"/>
        <v>2.5806451612903226E-2</v>
      </c>
      <c r="AP55" s="212">
        <f t="shared" si="57"/>
        <v>2.3880597014925373E-2</v>
      </c>
      <c r="AQ55" s="227">
        <f t="shared" si="57"/>
        <v>2.2222222222222223E-2</v>
      </c>
      <c r="AR55" s="212">
        <f t="shared" si="57"/>
        <v>2.2222222222222223E-2</v>
      </c>
      <c r="AS55" s="212">
        <f t="shared" si="57"/>
        <v>2.2222222222222223E-2</v>
      </c>
      <c r="AT55" s="212">
        <f t="shared" si="57"/>
        <v>2.2222222222222223E-2</v>
      </c>
      <c r="AU55" s="212">
        <f t="shared" si="57"/>
        <v>2.2222222222222223E-2</v>
      </c>
      <c r="AV55" s="212">
        <f t="shared" si="57"/>
        <v>2.2222222222222223E-2</v>
      </c>
      <c r="AW55" s="142"/>
    </row>
    <row r="56" spans="1:49" ht="16.8" outlineLevel="1">
      <c r="B56" s="34"/>
      <c r="C56" s="34"/>
      <c r="D56" s="34"/>
      <c r="E56" s="34" t="s">
        <v>894</v>
      </c>
      <c r="F56" s="34"/>
      <c r="G56" s="2" t="s">
        <v>281</v>
      </c>
      <c r="H56" s="7"/>
      <c r="I56" s="46"/>
      <c r="J56" s="34"/>
      <c r="K56" s="81">
        <f>InputSummary!K227</f>
        <v>20</v>
      </c>
      <c r="L56" s="81">
        <f>InputSummary!L227</f>
        <v>20</v>
      </c>
      <c r="M56" s="81">
        <f>InputSummary!M227</f>
        <v>20</v>
      </c>
      <c r="N56" s="81">
        <f>InputSummary!N227</f>
        <v>20</v>
      </c>
      <c r="O56" s="81">
        <f>InputSummary!O227</f>
        <v>20</v>
      </c>
      <c r="P56" s="81">
        <f>InputSummary!P227</f>
        <v>20</v>
      </c>
      <c r="Q56" s="81">
        <f>InputSummary!Q227</f>
        <v>20</v>
      </c>
      <c r="R56" s="81">
        <f>InputSummary!R227</f>
        <v>20</v>
      </c>
      <c r="S56" s="81">
        <f>InputSummary!S227</f>
        <v>20</v>
      </c>
      <c r="T56" s="81">
        <f>InputSummary!T227</f>
        <v>20</v>
      </c>
      <c r="U56" s="81">
        <f>InputSummary!U227</f>
        <v>20</v>
      </c>
      <c r="V56" s="81">
        <f>InputSummary!V227</f>
        <v>20</v>
      </c>
      <c r="W56" s="81">
        <f>InputSummary!W227</f>
        <v>20</v>
      </c>
      <c r="X56" s="81">
        <f>InputSummary!X227</f>
        <v>20</v>
      </c>
      <c r="Y56" s="81">
        <f>InputSummary!Y227</f>
        <v>20</v>
      </c>
      <c r="Z56" s="81">
        <f>InputSummary!Z227</f>
        <v>20</v>
      </c>
      <c r="AA56" s="81">
        <f>InputSummary!AA227</f>
        <v>20</v>
      </c>
      <c r="AB56" s="81">
        <f>InputSummary!AB227</f>
        <v>20</v>
      </c>
      <c r="AC56" s="81">
        <f>InputSummary!AC227</f>
        <v>20</v>
      </c>
      <c r="AD56" s="81">
        <f>InputSummary!AD227</f>
        <v>20</v>
      </c>
      <c r="AE56" s="81">
        <f>InputSummary!AE227</f>
        <v>20</v>
      </c>
      <c r="AF56" s="81">
        <f>InputSummary!AF227</f>
        <v>20</v>
      </c>
      <c r="AG56" s="81">
        <f>InputSummary!AG227</f>
        <v>20</v>
      </c>
      <c r="AH56" s="81">
        <f>InputSummary!AH227</f>
        <v>20</v>
      </c>
      <c r="AI56" s="81">
        <f>InputSummary!AI227</f>
        <v>20</v>
      </c>
      <c r="AJ56" s="81">
        <f>InputSummary!AJ227</f>
        <v>23.125</v>
      </c>
      <c r="AK56" s="81">
        <f>InputSummary!AK227</f>
        <v>26.25</v>
      </c>
      <c r="AL56" s="81">
        <f>InputSummary!AL227</f>
        <v>29.375</v>
      </c>
      <c r="AM56" s="81">
        <f>InputSummary!AM227</f>
        <v>32.5</v>
      </c>
      <c r="AN56" s="81">
        <f>InputSummary!AN227</f>
        <v>35.625</v>
      </c>
      <c r="AO56" s="81">
        <f>InputSummary!AO227</f>
        <v>38.75</v>
      </c>
      <c r="AP56" s="81">
        <f>InputSummary!AP227</f>
        <v>41.875</v>
      </c>
      <c r="AQ56" s="224">
        <f>InputSummary!AQ227</f>
        <v>45</v>
      </c>
      <c r="AR56" s="81">
        <f>AQ56</f>
        <v>45</v>
      </c>
      <c r="AS56" s="81">
        <f t="shared" ref="AS56:AV56" si="58">AR56</f>
        <v>45</v>
      </c>
      <c r="AT56" s="81">
        <f t="shared" si="58"/>
        <v>45</v>
      </c>
      <c r="AU56" s="81">
        <f t="shared" si="58"/>
        <v>45</v>
      </c>
      <c r="AV56" s="81">
        <f t="shared" si="58"/>
        <v>45</v>
      </c>
      <c r="AW56" s="34"/>
    </row>
    <row r="57" spans="1:49" ht="16.8" outlineLevel="1">
      <c r="B57" s="34"/>
      <c r="C57" s="34"/>
      <c r="D57" s="34"/>
      <c r="E57" s="34" t="s">
        <v>893</v>
      </c>
      <c r="F57" s="34"/>
      <c r="G57" s="7" t="s">
        <v>209</v>
      </c>
      <c r="H57" s="7"/>
      <c r="I57" s="80"/>
      <c r="J57" s="34"/>
      <c r="K57" s="142">
        <f>1/K56</f>
        <v>0.05</v>
      </c>
      <c r="L57" s="142">
        <f t="shared" ref="L57:AV57" si="59">1/L56</f>
        <v>0.05</v>
      </c>
      <c r="M57" s="142">
        <f t="shared" si="59"/>
        <v>0.05</v>
      </c>
      <c r="N57" s="142">
        <f t="shared" si="59"/>
        <v>0.05</v>
      </c>
      <c r="O57" s="142">
        <f t="shared" si="59"/>
        <v>0.05</v>
      </c>
      <c r="P57" s="142">
        <f t="shared" si="59"/>
        <v>0.05</v>
      </c>
      <c r="Q57" s="142">
        <f t="shared" si="59"/>
        <v>0.05</v>
      </c>
      <c r="R57" s="142">
        <f t="shared" si="59"/>
        <v>0.05</v>
      </c>
      <c r="S57" s="142">
        <f t="shared" si="59"/>
        <v>0.05</v>
      </c>
      <c r="T57" s="142">
        <f t="shared" si="59"/>
        <v>0.05</v>
      </c>
      <c r="U57" s="142">
        <f t="shared" si="59"/>
        <v>0.05</v>
      </c>
      <c r="V57" s="142">
        <f t="shared" si="59"/>
        <v>0.05</v>
      </c>
      <c r="W57" s="142">
        <f t="shared" si="59"/>
        <v>0.05</v>
      </c>
      <c r="X57" s="142">
        <f t="shared" si="59"/>
        <v>0.05</v>
      </c>
      <c r="Y57" s="142">
        <f t="shared" si="59"/>
        <v>0.05</v>
      </c>
      <c r="Z57" s="142">
        <f t="shared" si="59"/>
        <v>0.05</v>
      </c>
      <c r="AA57" s="142">
        <f t="shared" si="59"/>
        <v>0.05</v>
      </c>
      <c r="AB57" s="142">
        <f t="shared" si="59"/>
        <v>0.05</v>
      </c>
      <c r="AC57" s="142">
        <f t="shared" si="59"/>
        <v>0.05</v>
      </c>
      <c r="AD57" s="142">
        <f t="shared" si="59"/>
        <v>0.05</v>
      </c>
      <c r="AE57" s="142">
        <f t="shared" si="59"/>
        <v>0.05</v>
      </c>
      <c r="AF57" s="142">
        <f t="shared" si="59"/>
        <v>0.05</v>
      </c>
      <c r="AG57" s="142">
        <f t="shared" si="59"/>
        <v>0.05</v>
      </c>
      <c r="AH57" s="142">
        <f t="shared" si="59"/>
        <v>0.05</v>
      </c>
      <c r="AI57" s="142">
        <f t="shared" si="59"/>
        <v>0.05</v>
      </c>
      <c r="AJ57" s="212">
        <f t="shared" si="59"/>
        <v>4.3243243243243246E-2</v>
      </c>
      <c r="AK57" s="212">
        <f t="shared" si="59"/>
        <v>3.8095238095238099E-2</v>
      </c>
      <c r="AL57" s="212">
        <f t="shared" si="59"/>
        <v>3.4042553191489362E-2</v>
      </c>
      <c r="AM57" s="212">
        <f t="shared" si="59"/>
        <v>3.0769230769230771E-2</v>
      </c>
      <c r="AN57" s="212">
        <f t="shared" si="59"/>
        <v>2.8070175438596492E-2</v>
      </c>
      <c r="AO57" s="212">
        <f t="shared" si="59"/>
        <v>2.5806451612903226E-2</v>
      </c>
      <c r="AP57" s="212">
        <f t="shared" si="59"/>
        <v>2.3880597014925373E-2</v>
      </c>
      <c r="AQ57" s="227">
        <f t="shared" si="59"/>
        <v>2.2222222222222223E-2</v>
      </c>
      <c r="AR57" s="126">
        <f t="shared" si="59"/>
        <v>2.2222222222222223E-2</v>
      </c>
      <c r="AS57" s="212">
        <f t="shared" si="59"/>
        <v>2.2222222222222223E-2</v>
      </c>
      <c r="AT57" s="212">
        <f t="shared" si="59"/>
        <v>2.2222222222222223E-2</v>
      </c>
      <c r="AU57" s="212">
        <f t="shared" si="59"/>
        <v>2.2222222222222223E-2</v>
      </c>
      <c r="AV57" s="212">
        <f t="shared" si="59"/>
        <v>2.2222222222222223E-2</v>
      </c>
      <c r="AW57" s="143"/>
    </row>
    <row r="58" spans="1:49" ht="16.8" outlineLevel="1">
      <c r="B58" s="35"/>
      <c r="C58" s="35"/>
      <c r="D58" s="35"/>
      <c r="E58" s="35"/>
      <c r="F58" s="35"/>
      <c r="G58" s="7"/>
      <c r="H58" s="7"/>
      <c r="I58" s="46"/>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6"/>
      <c r="AR58" s="35"/>
      <c r="AS58" s="35"/>
      <c r="AT58" s="35"/>
      <c r="AU58" s="35"/>
      <c r="AV58" s="35"/>
    </row>
    <row r="59" spans="1:49" ht="16.8">
      <c r="B59" s="34"/>
      <c r="C59" s="34"/>
      <c r="D59" s="34"/>
      <c r="E59" s="34" t="s">
        <v>895</v>
      </c>
      <c r="F59" s="34"/>
      <c r="G59" s="2" t="s">
        <v>105</v>
      </c>
      <c r="H59" s="7"/>
      <c r="I59" s="46"/>
      <c r="J59" s="34"/>
      <c r="K59" s="34">
        <f>K64 * SUM(K66:K103) + K108 * SUM(K110:K147) + SUM(K156:K193)</f>
        <v>0</v>
      </c>
      <c r="L59" s="34">
        <f t="shared" ref="L59:AV59" si="60">L64 * SUM(L66:L103) + L108 * SUM(L110:L147) + SUM(L156:L193)</f>
        <v>0.70088454409176459</v>
      </c>
      <c r="M59" s="34">
        <f t="shared" si="60"/>
        <v>3.1317301454259008</v>
      </c>
      <c r="N59" s="34">
        <f t="shared" si="60"/>
        <v>6.2245222606244806</v>
      </c>
      <c r="O59" s="34">
        <f t="shared" si="60"/>
        <v>9.8624467990055429</v>
      </c>
      <c r="P59" s="34">
        <f>P64 * SUM(P66:P103) + P108 * SUM(P110:P147) + SUM(P156:P193)</f>
        <v>13.466995882906046</v>
      </c>
      <c r="Q59" s="34">
        <f t="shared" si="60"/>
        <v>16.326159816740706</v>
      </c>
      <c r="R59" s="34">
        <f t="shared" si="60"/>
        <v>19.352201022978164</v>
      </c>
      <c r="S59" s="34">
        <f t="shared" si="60"/>
        <v>22.645245865060105</v>
      </c>
      <c r="T59" s="34">
        <f t="shared" si="60"/>
        <v>26.264910514697785</v>
      </c>
      <c r="U59" s="34">
        <f t="shared" si="60"/>
        <v>29.16113526573081</v>
      </c>
      <c r="V59" s="34">
        <f t="shared" si="60"/>
        <v>31.619442872277741</v>
      </c>
      <c r="W59" s="34">
        <f t="shared" si="60"/>
        <v>64.369362111575526</v>
      </c>
      <c r="X59" s="34">
        <f t="shared" si="60"/>
        <v>68.371302770780005</v>
      </c>
      <c r="Y59" s="34">
        <f t="shared" si="60"/>
        <v>72.151660810694139</v>
      </c>
      <c r="Z59" s="34">
        <f t="shared" si="60"/>
        <v>75.825882075415691</v>
      </c>
      <c r="AA59" s="34">
        <f t="shared" si="60"/>
        <v>79.474245023391859</v>
      </c>
      <c r="AB59" s="34">
        <f t="shared" si="60"/>
        <v>83.59340982592704</v>
      </c>
      <c r="AC59" s="34">
        <f t="shared" si="60"/>
        <v>87.838265525682431</v>
      </c>
      <c r="AD59" s="34">
        <f t="shared" si="60"/>
        <v>92.049777126520482</v>
      </c>
      <c r="AE59" s="34">
        <f t="shared" si="60"/>
        <v>96.256248035700878</v>
      </c>
      <c r="AF59" s="34">
        <f t="shared" si="60"/>
        <v>100.53201354642647</v>
      </c>
      <c r="AG59" s="34">
        <f t="shared" si="60"/>
        <v>101.28547406026206</v>
      </c>
      <c r="AH59" s="34">
        <f t="shared" si="60"/>
        <v>102.08136284137237</v>
      </c>
      <c r="AI59" s="34">
        <f>AI64 * SUM(AI66:AI103) + AI108 * SUM(AI110:AI147) + SUM(AI156:AI193)</f>
        <v>101.9827514081467</v>
      </c>
      <c r="AJ59" s="34">
        <f t="shared" si="60"/>
        <v>102.32734316178053</v>
      </c>
      <c r="AK59" s="34">
        <f t="shared" si="60"/>
        <v>97.566835211945843</v>
      </c>
      <c r="AL59" s="34">
        <f t="shared" si="60"/>
        <v>84.603641679024221</v>
      </c>
      <c r="AM59" s="34">
        <f t="shared" si="60"/>
        <v>79.120722016957771</v>
      </c>
      <c r="AN59" s="34">
        <f t="shared" si="60"/>
        <v>73.093980375311062</v>
      </c>
      <c r="AO59" s="34">
        <f t="shared" si="60"/>
        <v>68.271766164841111</v>
      </c>
      <c r="AP59" s="34">
        <f t="shared" si="60"/>
        <v>64.178683999940432</v>
      </c>
      <c r="AQ59" s="36">
        <f t="shared" si="60"/>
        <v>60.380529195243561</v>
      </c>
      <c r="AR59" s="34">
        <f t="shared" si="60"/>
        <v>56.378588536039111</v>
      </c>
      <c r="AS59" s="34">
        <f t="shared" si="60"/>
        <v>52.598230496124948</v>
      </c>
      <c r="AT59" s="34">
        <f t="shared" si="60"/>
        <v>48.924009231403403</v>
      </c>
      <c r="AU59" s="34">
        <f t="shared" si="60"/>
        <v>45.275646283427264</v>
      </c>
      <c r="AV59" s="34">
        <f t="shared" si="60"/>
        <v>41.156481480892062</v>
      </c>
    </row>
    <row r="60" spans="1:49">
      <c r="AQ60" s="220"/>
    </row>
    <row r="61" spans="1:49" ht="16.8">
      <c r="A61" s="2"/>
      <c r="B61" s="2"/>
      <c r="C61" s="20" t="s">
        <v>896</v>
      </c>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39"/>
      <c r="AR61" s="20"/>
      <c r="AS61" s="20"/>
      <c r="AT61" s="20"/>
      <c r="AU61" s="20"/>
      <c r="AV61" s="20"/>
      <c r="AW61" s="2"/>
    </row>
    <row r="62" spans="1:49" ht="16.8">
      <c r="A62" s="2"/>
      <c r="B62" s="2"/>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5"/>
      <c r="AR62" s="12"/>
      <c r="AS62" s="4"/>
      <c r="AT62" s="4"/>
      <c r="AU62" s="4"/>
      <c r="AV62" s="4"/>
      <c r="AW62" s="2"/>
    </row>
    <row r="63" spans="1:49" outlineLevel="1">
      <c r="AQ63" s="220"/>
    </row>
    <row r="64" spans="1:49" ht="16.8" outlineLevel="1">
      <c r="E64" s="44" t="s">
        <v>897</v>
      </c>
      <c r="G64" s="2" t="s">
        <v>550</v>
      </c>
      <c r="K64" s="2">
        <f t="shared" ref="K64:AV64" si="61">K17*1</f>
        <v>1</v>
      </c>
      <c r="L64" s="2">
        <f t="shared" si="61"/>
        <v>1</v>
      </c>
      <c r="M64" s="2">
        <f t="shared" si="61"/>
        <v>1</v>
      </c>
      <c r="N64" s="2">
        <f t="shared" si="61"/>
        <v>1</v>
      </c>
      <c r="O64" s="2">
        <f t="shared" si="61"/>
        <v>1</v>
      </c>
      <c r="P64" s="2">
        <f t="shared" si="61"/>
        <v>1</v>
      </c>
      <c r="Q64" s="2">
        <f t="shared" si="61"/>
        <v>1</v>
      </c>
      <c r="R64" s="2">
        <f t="shared" si="61"/>
        <v>1</v>
      </c>
      <c r="S64" s="2">
        <f t="shared" si="61"/>
        <v>1</v>
      </c>
      <c r="T64" s="2">
        <f t="shared" si="61"/>
        <v>1</v>
      </c>
      <c r="U64" s="2">
        <f t="shared" si="61"/>
        <v>1</v>
      </c>
      <c r="V64" s="2">
        <f t="shared" si="61"/>
        <v>1</v>
      </c>
      <c r="W64" s="2">
        <f t="shared" si="61"/>
        <v>0</v>
      </c>
      <c r="X64" s="2">
        <f t="shared" si="61"/>
        <v>0</v>
      </c>
      <c r="Y64" s="2">
        <f t="shared" si="61"/>
        <v>0</v>
      </c>
      <c r="Z64" s="2">
        <f t="shared" si="61"/>
        <v>0</v>
      </c>
      <c r="AA64" s="2">
        <f t="shared" si="61"/>
        <v>0</v>
      </c>
      <c r="AB64" s="2">
        <f t="shared" si="61"/>
        <v>0</v>
      </c>
      <c r="AC64" s="2">
        <f t="shared" si="61"/>
        <v>0</v>
      </c>
      <c r="AD64" s="2">
        <f t="shared" si="61"/>
        <v>0</v>
      </c>
      <c r="AE64" s="2">
        <f t="shared" si="61"/>
        <v>0</v>
      </c>
      <c r="AF64" s="2">
        <f t="shared" si="61"/>
        <v>0</v>
      </c>
      <c r="AG64" s="2">
        <f t="shared" si="61"/>
        <v>0</v>
      </c>
      <c r="AH64" s="2">
        <f t="shared" si="61"/>
        <v>0</v>
      </c>
      <c r="AI64" s="2">
        <f t="shared" si="61"/>
        <v>0</v>
      </c>
      <c r="AJ64" s="2">
        <f t="shared" si="61"/>
        <v>0</v>
      </c>
      <c r="AK64" s="2">
        <f t="shared" si="61"/>
        <v>0</v>
      </c>
      <c r="AL64" s="2">
        <f t="shared" si="61"/>
        <v>0</v>
      </c>
      <c r="AM64" s="2">
        <f t="shared" si="61"/>
        <v>0</v>
      </c>
      <c r="AN64" s="2">
        <f t="shared" si="61"/>
        <v>0</v>
      </c>
      <c r="AO64" s="2">
        <f t="shared" si="61"/>
        <v>0</v>
      </c>
      <c r="AP64" s="2">
        <f t="shared" si="61"/>
        <v>0</v>
      </c>
      <c r="AQ64" s="57">
        <f t="shared" si="61"/>
        <v>0</v>
      </c>
      <c r="AR64" s="2">
        <f t="shared" si="61"/>
        <v>0</v>
      </c>
      <c r="AS64" s="2">
        <f t="shared" si="61"/>
        <v>0</v>
      </c>
      <c r="AT64" s="2">
        <f t="shared" si="61"/>
        <v>0</v>
      </c>
      <c r="AU64" s="2">
        <f t="shared" si="61"/>
        <v>0</v>
      </c>
      <c r="AV64" s="2">
        <f t="shared" si="61"/>
        <v>0</v>
      </c>
      <c r="AW64" s="2"/>
    </row>
    <row r="65" spans="5:49" outlineLevel="1">
      <c r="AQ65" s="220"/>
    </row>
    <row r="66" spans="5:49" ht="16.8" outlineLevel="1">
      <c r="E66" s="44">
        <f>INDEX($K$4:$AV$4,,COUNT(E65:E$65)+1)</f>
        <v>33328</v>
      </c>
      <c r="G66" s="2" t="s">
        <v>105</v>
      </c>
      <c r="I66" s="2">
        <f t="shared" ref="I66:I103" si="62">INDEX($K$24:$AV$24,,MATCH(E66,$K$4:$AV$4,0))</f>
        <v>23.339455318255759</v>
      </c>
      <c r="K66" s="2">
        <f>IF(J$4=$E66, $I66*J$55,0) + IF(J$4&gt;$E66,MIN(J66,$I66-SUM($J66:J66)))</f>
        <v>0</v>
      </c>
      <c r="L66" s="2">
        <f>IF(K$4=$E66, $I66*K$55,0) + IF(K$4&gt;$E66,MIN(K66,$I66-SUM($J66:K66)))</f>
        <v>0.70088454409176459</v>
      </c>
      <c r="M66" s="2">
        <f>IF(L$4=$E66, $I66*L$55,0) + IF(L$4&gt;$E66,MIN(L66,$I66-SUM($J66:L66)))</f>
        <v>0.70088454409176459</v>
      </c>
      <c r="N66" s="2">
        <f>IF(M$4=$E66, $I66*M$55,0) + IF(M$4&gt;$E66,MIN(M66,$I66-SUM($J66:M66)))</f>
        <v>0.70088454409176459</v>
      </c>
      <c r="O66" s="2">
        <f>IF(N$4=$E66, $I66*N$55,0) + IF(N$4&gt;$E66,MIN(N66,$I66-SUM($J66:N66)))</f>
        <v>0.70088454409176459</v>
      </c>
      <c r="P66" s="2">
        <f>IF(O$4=$E66, $I66*O$55,0) + IF(O$4&gt;$E66,MIN(O66,$I66-SUM($J66:O66)))</f>
        <v>0.70088454409176459</v>
      </c>
      <c r="Q66" s="2">
        <f>IF(P$4=$E66, $I66*P$55,0) + IF(P$4&gt;$E66,MIN(P66,$I66-SUM($J66:P66)))</f>
        <v>0.70088454409176459</v>
      </c>
      <c r="R66" s="2">
        <f>IF(Q$4=$E66, $I66*Q$55,0) + IF(Q$4&gt;$E66,MIN(Q66,$I66-SUM($J66:Q66)))</f>
        <v>0.70088454409176459</v>
      </c>
      <c r="S66" s="2">
        <f>IF(R$4=$E66, $I66*R$55,0) + IF(R$4&gt;$E66,MIN(R66,$I66-SUM($J66:R66)))</f>
        <v>0.70088454409176459</v>
      </c>
      <c r="T66" s="2">
        <f>IF(S$4=$E66, $I66*S$55,0) + IF(S$4&gt;$E66,MIN(S66,$I66-SUM($J66:S66)))</f>
        <v>0.70088454409176459</v>
      </c>
      <c r="U66" s="2">
        <f>IF(T$4=$E66, $I66*T$55,0) + IF(T$4&gt;$E66,MIN(T66,$I66-SUM($J66:T66)))</f>
        <v>0.70088454409176459</v>
      </c>
      <c r="V66" s="2">
        <f>IF(U$4=$E66, $I66*U$55,0) + IF(U$4&gt;$E66,MIN(U66,$I66-SUM($J66:U66)))</f>
        <v>0.70088454409176459</v>
      </c>
      <c r="W66" s="2">
        <f>IF(V$4=$E66, $I66*V$55,0) + IF(V$4&gt;$E66,MIN(V66,$I66-SUM($J66:V66)))</f>
        <v>0.70088454409176459</v>
      </c>
      <c r="X66" s="2">
        <f>IF(W$4=$E66, $I66*W$55,0) + IF(W$4&gt;$E66,MIN(W66,$I66-SUM($J66:W66)))</f>
        <v>0.70088454409176459</v>
      </c>
      <c r="Y66" s="2">
        <f>IF(X$4=$E66, $I66*X$55,0) + IF(X$4&gt;$E66,MIN(X66,$I66-SUM($J66:X66)))</f>
        <v>0.70088454409176459</v>
      </c>
      <c r="Z66" s="2">
        <f>IF(Y$4=$E66, $I66*Y$55,0) + IF(Y$4&gt;$E66,MIN(Y66,$I66-SUM($J66:Y66)))</f>
        <v>0.70088454409176459</v>
      </c>
      <c r="AA66" s="2">
        <f>IF(Z$4=$E66, $I66*Z$55,0) + IF(Z$4&gt;$E66,MIN(Z66,$I66-SUM($J66:Z66)))</f>
        <v>0.70088454409176459</v>
      </c>
      <c r="AB66" s="2">
        <f>IF(AA$4=$E66, $I66*AA$55,0) + IF(AA$4&gt;$E66,MIN(AA66,$I66-SUM($J66:AA66)))</f>
        <v>0.70088454409176459</v>
      </c>
      <c r="AC66" s="2">
        <f>IF(AB$4=$E66, $I66*AB$55,0) + IF(AB$4&gt;$E66,MIN(AB66,$I66-SUM($J66:AB66)))</f>
        <v>0.70088454409176459</v>
      </c>
      <c r="AD66" s="2">
        <f>IF(AC$4=$E66, $I66*AC$55,0) + IF(AC$4&gt;$E66,MIN(AC66,$I66-SUM($J66:AC66)))</f>
        <v>0.70088454409176459</v>
      </c>
      <c r="AE66" s="2">
        <f>IF(AD$4=$E66, $I66*AD$55,0) + IF(AD$4&gt;$E66,MIN(AD66,$I66-SUM($J66:AD66)))</f>
        <v>0.70088454409176459</v>
      </c>
      <c r="AF66" s="2">
        <f>IF(AE$4=$E66, $I66*AE$55,0) + IF(AE$4&gt;$E66,MIN(AE66,$I66-SUM($J66:AE66)))</f>
        <v>0.70088454409176459</v>
      </c>
      <c r="AG66" s="2">
        <f>IF(AF$4=$E66, $I66*AF$55,0) + IF(AF$4&gt;$E66,MIN(AF66,$I66-SUM($J66:AF66)))</f>
        <v>0.70088454409176459</v>
      </c>
      <c r="AH66" s="2">
        <f>IF(AG$4=$E66, $I66*AG$55,0) + IF(AG$4&gt;$E66,MIN(AG66,$I66-SUM($J66:AG66)))</f>
        <v>0.70088454409176459</v>
      </c>
      <c r="AI66" s="2">
        <f>IF(AH$4=$E66, $I66*AH$55,0) + IF(AH$4&gt;$E66,MIN(AH66,$I66-SUM($J66:AH66)))</f>
        <v>0.70088454409176459</v>
      </c>
      <c r="AJ66" s="2">
        <f>IF(AI$4=$E66, $I66*AI$55,0) + IF(AI$4&gt;$E66,MIN(AI66,$I66-SUM($J66:AI66)))</f>
        <v>0.70088454409176459</v>
      </c>
      <c r="AK66" s="2">
        <f>IF(AJ$4=$E66, $I66*AJ$55,0) + IF(AJ$4&gt;$E66,MIN(AJ66,$I66-SUM($J66:AJ66)))</f>
        <v>0.70088454409176459</v>
      </c>
      <c r="AL66" s="2">
        <f>IF(AK$4=$E66, $I66*AK$55,0) + IF(AK$4&gt;$E66,MIN(AK66,$I66-SUM($J66:AK66)))</f>
        <v>0.70088454409176459</v>
      </c>
      <c r="AM66" s="2">
        <f>IF(AL$4=$E66, $I66*AL$55,0) + IF(AL$4&gt;$E66,MIN(AL66,$I66-SUM($J66:AL66)))</f>
        <v>0.70088454409176459</v>
      </c>
      <c r="AN66" s="2">
        <f>IF(AM$4=$E66, $I66*AM$55,0) + IF(AM$4&gt;$E66,MIN(AM66,$I66-SUM($J66:AM66)))</f>
        <v>0.70088454409176459</v>
      </c>
      <c r="AO66" s="2">
        <f>IF(AN$4=$E66, $I66*AN$55,0) + IF(AN$4&gt;$E66,MIN(AN66,$I66-SUM($J66:AN66)))</f>
        <v>0.70088454409176459</v>
      </c>
      <c r="AP66" s="2">
        <f>IF(AO$4=$E66, $I66*AO$55,0) + IF(AO$4&gt;$E66,MIN(AO66,$I66-SUM($J66:AO66)))</f>
        <v>0.70088454409176459</v>
      </c>
      <c r="AQ66" s="57">
        <f>IF(AP$4=$E66, $I66*AP$55,0) + IF(AP$4&gt;$E66,MIN(AP66,$I66-SUM($J66:AP66)))</f>
        <v>0.70088454409176459</v>
      </c>
      <c r="AR66" s="2">
        <f>IF(AQ$4=$E66, $I66*AQ$55,0) + IF(AQ$4&gt;$E66,MIN(AQ66,$I66-SUM($J66:AQ66)))</f>
        <v>0.70088454409176459</v>
      </c>
      <c r="AS66" s="2">
        <f>IF(AR$4=$E66, $I66*AR$55,0) + IF(AR$4&gt;$E66,MIN(AR66,$I66-SUM($J66:AR66)))</f>
        <v>0.21026536322753842</v>
      </c>
      <c r="AT66" s="2">
        <f>IF(AS$4=$E66, $I66*AS$55,0) + IF(AS$4&gt;$E66,MIN(AS66,$I66-SUM($J66:AS66)))</f>
        <v>0</v>
      </c>
      <c r="AU66" s="2">
        <f>IF(AT$4=$E66, $I66*AT$55,0) + IF(AT$4&gt;$E66,MIN(AT66,$I66-SUM($J66:AT66)))</f>
        <v>0</v>
      </c>
      <c r="AV66" s="2">
        <f>IF(AU$4=$E66, $I66*AU$55,0) + IF(AU$4&gt;$E66,MIN(AU66,$I66-SUM($J66:AU66)))</f>
        <v>0</v>
      </c>
      <c r="AW66" s="2"/>
    </row>
    <row r="67" spans="5:49" ht="16.8" outlineLevel="1">
      <c r="E67" s="44">
        <f>INDEX($K$4:$AV$4,,COUNT(E$65:E66)+1)</f>
        <v>33694</v>
      </c>
      <c r="G67" s="2" t="s">
        <v>105</v>
      </c>
      <c r="I67" s="2">
        <f t="shared" si="62"/>
        <v>80.947158524426712</v>
      </c>
      <c r="K67" s="2">
        <f>IF(J$4=$E67, $I67*J$55,0) + IF(J$4&gt;$E67,MIN(J67,$I67-SUM($J67:J67)))</f>
        <v>0</v>
      </c>
      <c r="L67" s="2">
        <f>IF(K$4=$E67, $I67*K$55,0) + IF(K$4&gt;$E67,MIN(K67,$I67-SUM($J67:K67)))</f>
        <v>0</v>
      </c>
      <c r="M67" s="2">
        <f>IF(L$4=$E67, $I67*L$55,0) + IF(L$4&gt;$E67,MIN(L67,$I67-SUM($J67:L67)))</f>
        <v>2.430845601334136</v>
      </c>
      <c r="N67" s="2">
        <f>IF(M$4=$E67, $I67*M$55,0) + IF(M$4&gt;$E67,MIN(M67,$I67-SUM($J67:M67)))</f>
        <v>2.430845601334136</v>
      </c>
      <c r="O67" s="2">
        <f>IF(N$4=$E67, $I67*N$55,0) + IF(N$4&gt;$E67,MIN(N67,$I67-SUM($J67:N67)))</f>
        <v>2.430845601334136</v>
      </c>
      <c r="P67" s="2">
        <f>IF(O$4=$E67, $I67*O$55,0) + IF(O$4&gt;$E67,MIN(O67,$I67-SUM($J67:O67)))</f>
        <v>2.430845601334136</v>
      </c>
      <c r="Q67" s="2">
        <f>IF(P$4=$E67, $I67*P$55,0) + IF(P$4&gt;$E67,MIN(P67,$I67-SUM($J67:P67)))</f>
        <v>2.430845601334136</v>
      </c>
      <c r="R67" s="2">
        <f>IF(Q$4=$E67, $I67*Q$55,0) + IF(Q$4&gt;$E67,MIN(Q67,$I67-SUM($J67:Q67)))</f>
        <v>2.430845601334136</v>
      </c>
      <c r="S67" s="2">
        <f>IF(R$4=$E67, $I67*R$55,0) + IF(R$4&gt;$E67,MIN(R67,$I67-SUM($J67:R67)))</f>
        <v>2.430845601334136</v>
      </c>
      <c r="T67" s="2">
        <f>IF(S$4=$E67, $I67*S$55,0) + IF(S$4&gt;$E67,MIN(S67,$I67-SUM($J67:S67)))</f>
        <v>2.430845601334136</v>
      </c>
      <c r="U67" s="2">
        <f>IF(T$4=$E67, $I67*T$55,0) + IF(T$4&gt;$E67,MIN(T67,$I67-SUM($J67:T67)))</f>
        <v>2.430845601334136</v>
      </c>
      <c r="V67" s="2">
        <f>IF(U$4=$E67, $I67*U$55,0) + IF(U$4&gt;$E67,MIN(U67,$I67-SUM($J67:U67)))</f>
        <v>2.430845601334136</v>
      </c>
      <c r="W67" s="2">
        <f>IF(V$4=$E67, $I67*V$55,0) + IF(V$4&gt;$E67,MIN(V67,$I67-SUM($J67:V67)))</f>
        <v>2.430845601334136</v>
      </c>
      <c r="X67" s="2">
        <f>IF(W$4=$E67, $I67*W$55,0) + IF(W$4&gt;$E67,MIN(W67,$I67-SUM($J67:W67)))</f>
        <v>2.430845601334136</v>
      </c>
      <c r="Y67" s="2">
        <f>IF(X$4=$E67, $I67*X$55,0) + IF(X$4&gt;$E67,MIN(X67,$I67-SUM($J67:X67)))</f>
        <v>2.430845601334136</v>
      </c>
      <c r="Z67" s="2">
        <f>IF(Y$4=$E67, $I67*Y$55,0) + IF(Y$4&gt;$E67,MIN(Y67,$I67-SUM($J67:Y67)))</f>
        <v>2.430845601334136</v>
      </c>
      <c r="AA67" s="2">
        <f>IF(Z$4=$E67, $I67*Z$55,0) + IF(Z$4&gt;$E67,MIN(Z67,$I67-SUM($J67:Z67)))</f>
        <v>2.430845601334136</v>
      </c>
      <c r="AB67" s="2">
        <f>IF(AA$4=$E67, $I67*AA$55,0) + IF(AA$4&gt;$E67,MIN(AA67,$I67-SUM($J67:AA67)))</f>
        <v>2.430845601334136</v>
      </c>
      <c r="AC67" s="2">
        <f>IF(AB$4=$E67, $I67*AB$55,0) + IF(AB$4&gt;$E67,MIN(AB67,$I67-SUM($J67:AB67)))</f>
        <v>2.430845601334136</v>
      </c>
      <c r="AD67" s="2">
        <f>IF(AC$4=$E67, $I67*AC$55,0) + IF(AC$4&gt;$E67,MIN(AC67,$I67-SUM($J67:AC67)))</f>
        <v>2.430845601334136</v>
      </c>
      <c r="AE67" s="2">
        <f>IF(AD$4=$E67, $I67*AD$55,0) + IF(AD$4&gt;$E67,MIN(AD67,$I67-SUM($J67:AD67)))</f>
        <v>2.430845601334136</v>
      </c>
      <c r="AF67" s="2">
        <f>IF(AE$4=$E67, $I67*AE$55,0) + IF(AE$4&gt;$E67,MIN(AE67,$I67-SUM($J67:AE67)))</f>
        <v>2.430845601334136</v>
      </c>
      <c r="AG67" s="2">
        <f>IF(AF$4=$E67, $I67*AF$55,0) + IF(AF$4&gt;$E67,MIN(AF67,$I67-SUM($J67:AF67)))</f>
        <v>2.430845601334136</v>
      </c>
      <c r="AH67" s="2">
        <f>IF(AG$4=$E67, $I67*AG$55,0) + IF(AG$4&gt;$E67,MIN(AG67,$I67-SUM($J67:AG67)))</f>
        <v>2.430845601334136</v>
      </c>
      <c r="AI67" s="2">
        <f>IF(AH$4=$E67, $I67*AH$55,0) + IF(AH$4&gt;$E67,MIN(AH67,$I67-SUM($J67:AH67)))</f>
        <v>2.430845601334136</v>
      </c>
      <c r="AJ67" s="2">
        <f>IF(AI$4=$E67, $I67*AI$55,0) + IF(AI$4&gt;$E67,MIN(AI67,$I67-SUM($J67:AI67)))</f>
        <v>2.430845601334136</v>
      </c>
      <c r="AK67" s="2">
        <f>IF(AJ$4=$E67, $I67*AJ$55,0) + IF(AJ$4&gt;$E67,MIN(AJ67,$I67-SUM($J67:AJ67)))</f>
        <v>2.430845601334136</v>
      </c>
      <c r="AL67" s="2">
        <f>IF(AK$4=$E67, $I67*AK$55,0) + IF(AK$4&gt;$E67,MIN(AK67,$I67-SUM($J67:AK67)))</f>
        <v>2.430845601334136</v>
      </c>
      <c r="AM67" s="2">
        <f>IF(AL$4=$E67, $I67*AL$55,0) + IF(AL$4&gt;$E67,MIN(AL67,$I67-SUM($J67:AL67)))</f>
        <v>2.430845601334136</v>
      </c>
      <c r="AN67" s="2">
        <f>IF(AM$4=$E67, $I67*AM$55,0) + IF(AM$4&gt;$E67,MIN(AM67,$I67-SUM($J67:AM67)))</f>
        <v>2.430845601334136</v>
      </c>
      <c r="AO67" s="2">
        <f>IF(AN$4=$E67, $I67*AN$55,0) + IF(AN$4&gt;$E67,MIN(AN67,$I67-SUM($J67:AN67)))</f>
        <v>2.430845601334136</v>
      </c>
      <c r="AP67" s="2">
        <f>IF(AO$4=$E67, $I67*AO$55,0) + IF(AO$4&gt;$E67,MIN(AO67,$I67-SUM($J67:AO67)))</f>
        <v>2.430845601334136</v>
      </c>
      <c r="AQ67" s="57">
        <f>IF(AP$4=$E67, $I67*AP$55,0) + IF(AP$4&gt;$E67,MIN(AP67,$I67-SUM($J67:AP67)))</f>
        <v>2.430845601334136</v>
      </c>
      <c r="AR67" s="2">
        <f>IF(AQ$4=$E67, $I67*AQ$55,0) + IF(AQ$4&gt;$E67,MIN(AQ67,$I67-SUM($J67:AQ67)))</f>
        <v>2.430845601334136</v>
      </c>
      <c r="AS67" s="2">
        <f>IF(AR$4=$E67, $I67*AR$55,0) + IF(AR$4&gt;$E67,MIN(AR67,$I67-SUM($J67:AR67)))</f>
        <v>2.430845601334136</v>
      </c>
      <c r="AT67" s="2">
        <f>IF(AS$4=$E67, $I67*AS$55,0) + IF(AS$4&gt;$E67,MIN(AS67,$I67-SUM($J67:AS67)))</f>
        <v>0.72925368040021965</v>
      </c>
      <c r="AU67" s="2">
        <f>IF(AT$4=$E67, $I67*AT$55,0) + IF(AT$4&gt;$E67,MIN(AT67,$I67-SUM($J67:AT67)))</f>
        <v>0</v>
      </c>
      <c r="AV67" s="2">
        <f>IF(AU$4=$E67, $I67*AU$55,0) + IF(AU$4&gt;$E67,MIN(AU67,$I67-SUM($J67:AU67)))</f>
        <v>0</v>
      </c>
      <c r="AW67" s="2"/>
    </row>
    <row r="68" spans="5:49" ht="16.8" outlineLevel="1">
      <c r="E68" s="44">
        <f>INDEX($K$4:$AV$4,,COUNT(E$65:E67)+1)</f>
        <v>34059</v>
      </c>
      <c r="G68" s="2" t="s">
        <v>105</v>
      </c>
      <c r="I68" s="2">
        <f t="shared" si="62"/>
        <v>102.98997743611271</v>
      </c>
      <c r="K68" s="2">
        <f>IF(J$4=$E68, $I68*J$55,0) + IF(J$4&gt;$E68,MIN(J68,$I68-SUM($J68:J68)))</f>
        <v>0</v>
      </c>
      <c r="L68" s="2">
        <f>IF(K$4=$E68, $I68*K$55,0) + IF(K$4&gt;$E68,MIN(K68,$I68-SUM($J68:K68)))</f>
        <v>0</v>
      </c>
      <c r="M68" s="2">
        <f>IF(L$4=$E68, $I68*L$55,0) + IF(L$4&gt;$E68,MIN(L68,$I68-SUM($J68:L68)))</f>
        <v>0</v>
      </c>
      <c r="N68" s="2">
        <f>IF(M$4=$E68, $I68*M$55,0) + IF(M$4&gt;$E68,MIN(M68,$I68-SUM($J68:M68)))</f>
        <v>3.0927921151985802</v>
      </c>
      <c r="O68" s="2">
        <f>IF(N$4=$E68, $I68*N$55,0) + IF(N$4&gt;$E68,MIN(N68,$I68-SUM($J68:N68)))</f>
        <v>3.0927921151985802</v>
      </c>
      <c r="P68" s="2">
        <f>IF(O$4=$E68, $I68*O$55,0) + IF(O$4&gt;$E68,MIN(O68,$I68-SUM($J68:O68)))</f>
        <v>3.0927921151985802</v>
      </c>
      <c r="Q68" s="2">
        <f>IF(P$4=$E68, $I68*P$55,0) + IF(P$4&gt;$E68,MIN(P68,$I68-SUM($J68:P68)))</f>
        <v>3.0927921151985802</v>
      </c>
      <c r="R68" s="2">
        <f>IF(Q$4=$E68, $I68*Q$55,0) + IF(Q$4&gt;$E68,MIN(Q68,$I68-SUM($J68:Q68)))</f>
        <v>3.0927921151985802</v>
      </c>
      <c r="S68" s="2">
        <f>IF(R$4=$E68, $I68*R$55,0) + IF(R$4&gt;$E68,MIN(R68,$I68-SUM($J68:R68)))</f>
        <v>3.0927921151985802</v>
      </c>
      <c r="T68" s="2">
        <f>IF(S$4=$E68, $I68*S$55,0) + IF(S$4&gt;$E68,MIN(S68,$I68-SUM($J68:S68)))</f>
        <v>3.0927921151985802</v>
      </c>
      <c r="U68" s="2">
        <f>IF(T$4=$E68, $I68*T$55,0) + IF(T$4&gt;$E68,MIN(T68,$I68-SUM($J68:T68)))</f>
        <v>3.0927921151985802</v>
      </c>
      <c r="V68" s="2">
        <f>IF(U$4=$E68, $I68*U$55,0) + IF(U$4&gt;$E68,MIN(U68,$I68-SUM($J68:U68)))</f>
        <v>3.0927921151985802</v>
      </c>
      <c r="W68" s="2">
        <f>IF(V$4=$E68, $I68*V$55,0) + IF(V$4&gt;$E68,MIN(V68,$I68-SUM($J68:V68)))</f>
        <v>3.0927921151985802</v>
      </c>
      <c r="X68" s="2">
        <f>IF(W$4=$E68, $I68*W$55,0) + IF(W$4&gt;$E68,MIN(W68,$I68-SUM($J68:W68)))</f>
        <v>3.0927921151985802</v>
      </c>
      <c r="Y68" s="2">
        <f>IF(X$4=$E68, $I68*X$55,0) + IF(X$4&gt;$E68,MIN(X68,$I68-SUM($J68:X68)))</f>
        <v>3.0927921151985802</v>
      </c>
      <c r="Z68" s="2">
        <f>IF(Y$4=$E68, $I68*Y$55,0) + IF(Y$4&gt;$E68,MIN(Y68,$I68-SUM($J68:Y68)))</f>
        <v>3.0927921151985802</v>
      </c>
      <c r="AA68" s="2">
        <f>IF(Z$4=$E68, $I68*Z$55,0) + IF(Z$4&gt;$E68,MIN(Z68,$I68-SUM($J68:Z68)))</f>
        <v>3.0927921151985802</v>
      </c>
      <c r="AB68" s="2">
        <f>IF(AA$4=$E68, $I68*AA$55,0) + IF(AA$4&gt;$E68,MIN(AA68,$I68-SUM($J68:AA68)))</f>
        <v>3.0927921151985802</v>
      </c>
      <c r="AC68" s="2">
        <f>IF(AB$4=$E68, $I68*AB$55,0) + IF(AB$4&gt;$E68,MIN(AB68,$I68-SUM($J68:AB68)))</f>
        <v>3.0927921151985802</v>
      </c>
      <c r="AD68" s="2">
        <f>IF(AC$4=$E68, $I68*AC$55,0) + IF(AC$4&gt;$E68,MIN(AC68,$I68-SUM($J68:AC68)))</f>
        <v>3.0927921151985802</v>
      </c>
      <c r="AE68" s="2">
        <f>IF(AD$4=$E68, $I68*AD$55,0) + IF(AD$4&gt;$E68,MIN(AD68,$I68-SUM($J68:AD68)))</f>
        <v>3.0927921151985802</v>
      </c>
      <c r="AF68" s="2">
        <f>IF(AE$4=$E68, $I68*AE$55,0) + IF(AE$4&gt;$E68,MIN(AE68,$I68-SUM($J68:AE68)))</f>
        <v>3.0927921151985802</v>
      </c>
      <c r="AG68" s="2">
        <f>IF(AF$4=$E68, $I68*AF$55,0) + IF(AF$4&gt;$E68,MIN(AF68,$I68-SUM($J68:AF68)))</f>
        <v>3.0927921151985802</v>
      </c>
      <c r="AH68" s="2">
        <f>IF(AG$4=$E68, $I68*AG$55,0) + IF(AG$4&gt;$E68,MIN(AG68,$I68-SUM($J68:AG68)))</f>
        <v>3.0927921151985802</v>
      </c>
      <c r="AI68" s="2">
        <f>IF(AH$4=$E68, $I68*AH$55,0) + IF(AH$4&gt;$E68,MIN(AH68,$I68-SUM($J68:AH68)))</f>
        <v>3.0927921151985802</v>
      </c>
      <c r="AJ68" s="2">
        <f>IF(AI$4=$E68, $I68*AI$55,0) + IF(AI$4&gt;$E68,MIN(AI68,$I68-SUM($J68:AI68)))</f>
        <v>3.0927921151985802</v>
      </c>
      <c r="AK68" s="2">
        <f>IF(AJ$4=$E68, $I68*AJ$55,0) + IF(AJ$4&gt;$E68,MIN(AJ68,$I68-SUM($J68:AJ68)))</f>
        <v>3.0927921151985802</v>
      </c>
      <c r="AL68" s="2">
        <f>IF(AK$4=$E68, $I68*AK$55,0) + IF(AK$4&gt;$E68,MIN(AK68,$I68-SUM($J68:AK68)))</f>
        <v>3.0927921151985802</v>
      </c>
      <c r="AM68" s="2">
        <f>IF(AL$4=$E68, $I68*AL$55,0) + IF(AL$4&gt;$E68,MIN(AL68,$I68-SUM($J68:AL68)))</f>
        <v>3.0927921151985802</v>
      </c>
      <c r="AN68" s="2">
        <f>IF(AM$4=$E68, $I68*AM$55,0) + IF(AM$4&gt;$E68,MIN(AM68,$I68-SUM($J68:AM68)))</f>
        <v>3.0927921151985802</v>
      </c>
      <c r="AO68" s="2">
        <f>IF(AN$4=$E68, $I68*AN$55,0) + IF(AN$4&gt;$E68,MIN(AN68,$I68-SUM($J68:AN68)))</f>
        <v>3.0927921151985802</v>
      </c>
      <c r="AP68" s="2">
        <f>IF(AO$4=$E68, $I68*AO$55,0) + IF(AO$4&gt;$E68,MIN(AO68,$I68-SUM($J68:AO68)))</f>
        <v>3.0927921151985802</v>
      </c>
      <c r="AQ68" s="57">
        <f>IF(AP$4=$E68, $I68*AP$55,0) + IF(AP$4&gt;$E68,MIN(AP68,$I68-SUM($J68:AP68)))</f>
        <v>3.0927921151985802</v>
      </c>
      <c r="AR68" s="2">
        <f>IF(AQ$4=$E68, $I68*AQ$55,0) + IF(AQ$4&gt;$E68,MIN(AQ68,$I68-SUM($J68:AQ68)))</f>
        <v>3.0927921151985802</v>
      </c>
      <c r="AS68" s="2">
        <f>IF(AR$4=$E68, $I68*AR$55,0) + IF(AR$4&gt;$E68,MIN(AR68,$I68-SUM($J68:AR68)))</f>
        <v>3.0927921151985802</v>
      </c>
      <c r="AT68" s="2">
        <f>IF(AS$4=$E68, $I68*AS$55,0) + IF(AS$4&gt;$E68,MIN(AS68,$I68-SUM($J68:AS68)))</f>
        <v>3.0927921151985802</v>
      </c>
      <c r="AU68" s="2">
        <f>IF(AT$4=$E68, $I68*AT$55,0) + IF(AT$4&gt;$E68,MIN(AT68,$I68-SUM($J68:AT68)))</f>
        <v>0.92783763455962287</v>
      </c>
      <c r="AV68" s="2">
        <f>IF(AU$4=$E68, $I68*AU$55,0) + IF(AU$4&gt;$E68,MIN(AU68,$I68-SUM($J68:AU68)))</f>
        <v>0</v>
      </c>
      <c r="AW68" s="2"/>
    </row>
    <row r="69" spans="5:49" ht="16.8" outlineLevel="1">
      <c r="E69" s="44">
        <f>INDEX($K$4:$AV$4,,COUNT(E$65:E68)+1)</f>
        <v>34424</v>
      </c>
      <c r="G69" s="2" t="s">
        <v>105</v>
      </c>
      <c r="I69" s="2">
        <f t="shared" si="62"/>
        <v>121.1428871280894</v>
      </c>
      <c r="K69" s="2">
        <f>IF(J$4=$E69, $I69*J$55,0) + IF(J$4&gt;$E69,MIN(J69,$I69-SUM($J69:J69)))</f>
        <v>0</v>
      </c>
      <c r="L69" s="2">
        <f>IF(K$4=$E69, $I69*K$55,0) + IF(K$4&gt;$E69,MIN(K69,$I69-SUM($J69:K69)))</f>
        <v>0</v>
      </c>
      <c r="M69" s="2">
        <f>IF(L$4=$E69, $I69*L$55,0) + IF(L$4&gt;$E69,MIN(L69,$I69-SUM($J69:L69)))</f>
        <v>0</v>
      </c>
      <c r="N69" s="2">
        <f>IF(M$4=$E69, $I69*M$55,0) + IF(M$4&gt;$E69,MIN(M69,$I69-SUM($J69:M69)))</f>
        <v>0</v>
      </c>
      <c r="O69" s="2">
        <f>IF(N$4=$E69, $I69*N$55,0) + IF(N$4&gt;$E69,MIN(N69,$I69-SUM($J69:N69)))</f>
        <v>3.6379245383810632</v>
      </c>
      <c r="P69" s="2">
        <f>IF(O$4=$E69, $I69*O$55,0) + IF(O$4&gt;$E69,MIN(O69,$I69-SUM($J69:O69)))</f>
        <v>3.6379245383810632</v>
      </c>
      <c r="Q69" s="2">
        <f>IF(P$4=$E69, $I69*P$55,0) + IF(P$4&gt;$E69,MIN(P69,$I69-SUM($J69:P69)))</f>
        <v>3.6379245383810632</v>
      </c>
      <c r="R69" s="2">
        <f>IF(Q$4=$E69, $I69*Q$55,0) + IF(Q$4&gt;$E69,MIN(Q69,$I69-SUM($J69:Q69)))</f>
        <v>3.6379245383810632</v>
      </c>
      <c r="S69" s="2">
        <f>IF(R$4=$E69, $I69*R$55,0) + IF(R$4&gt;$E69,MIN(R69,$I69-SUM($J69:R69)))</f>
        <v>3.6379245383810632</v>
      </c>
      <c r="T69" s="2">
        <f>IF(S$4=$E69, $I69*S$55,0) + IF(S$4&gt;$E69,MIN(S69,$I69-SUM($J69:S69)))</f>
        <v>3.6379245383810632</v>
      </c>
      <c r="U69" s="2">
        <f>IF(T$4=$E69, $I69*T$55,0) + IF(T$4&gt;$E69,MIN(T69,$I69-SUM($J69:T69)))</f>
        <v>3.6379245383810632</v>
      </c>
      <c r="V69" s="2">
        <f>IF(U$4=$E69, $I69*U$55,0) + IF(U$4&gt;$E69,MIN(U69,$I69-SUM($J69:U69)))</f>
        <v>3.6379245383810632</v>
      </c>
      <c r="W69" s="2">
        <f>IF(V$4=$E69, $I69*V$55,0) + IF(V$4&gt;$E69,MIN(V69,$I69-SUM($J69:V69)))</f>
        <v>3.6379245383810632</v>
      </c>
      <c r="X69" s="2">
        <f>IF(W$4=$E69, $I69*W$55,0) + IF(W$4&gt;$E69,MIN(W69,$I69-SUM($J69:W69)))</f>
        <v>3.6379245383810632</v>
      </c>
      <c r="Y69" s="2">
        <f>IF(X$4=$E69, $I69*X$55,0) + IF(X$4&gt;$E69,MIN(X69,$I69-SUM($J69:X69)))</f>
        <v>3.6379245383810632</v>
      </c>
      <c r="Z69" s="2">
        <f>IF(Y$4=$E69, $I69*Y$55,0) + IF(Y$4&gt;$E69,MIN(Y69,$I69-SUM($J69:Y69)))</f>
        <v>3.6379245383810632</v>
      </c>
      <c r="AA69" s="2">
        <f>IF(Z$4=$E69, $I69*Z$55,0) + IF(Z$4&gt;$E69,MIN(Z69,$I69-SUM($J69:Z69)))</f>
        <v>3.6379245383810632</v>
      </c>
      <c r="AB69" s="2">
        <f>IF(AA$4=$E69, $I69*AA$55,0) + IF(AA$4&gt;$E69,MIN(AA69,$I69-SUM($J69:AA69)))</f>
        <v>3.6379245383810632</v>
      </c>
      <c r="AC69" s="2">
        <f>IF(AB$4=$E69, $I69*AB$55,0) + IF(AB$4&gt;$E69,MIN(AB69,$I69-SUM($J69:AB69)))</f>
        <v>3.6379245383810632</v>
      </c>
      <c r="AD69" s="2">
        <f>IF(AC$4=$E69, $I69*AC$55,0) + IF(AC$4&gt;$E69,MIN(AC69,$I69-SUM($J69:AC69)))</f>
        <v>3.6379245383810632</v>
      </c>
      <c r="AE69" s="2">
        <f>IF(AD$4=$E69, $I69*AD$55,0) + IF(AD$4&gt;$E69,MIN(AD69,$I69-SUM($J69:AD69)))</f>
        <v>3.6379245383810632</v>
      </c>
      <c r="AF69" s="2">
        <f>IF(AE$4=$E69, $I69*AE$55,0) + IF(AE$4&gt;$E69,MIN(AE69,$I69-SUM($J69:AE69)))</f>
        <v>3.6379245383810632</v>
      </c>
      <c r="AG69" s="2">
        <f>IF(AF$4=$E69, $I69*AF$55,0) + IF(AF$4&gt;$E69,MIN(AF69,$I69-SUM($J69:AF69)))</f>
        <v>3.6379245383810632</v>
      </c>
      <c r="AH69" s="2">
        <f>IF(AG$4=$E69, $I69*AG$55,0) + IF(AG$4&gt;$E69,MIN(AG69,$I69-SUM($J69:AG69)))</f>
        <v>3.6379245383810632</v>
      </c>
      <c r="AI69" s="2">
        <f>IF(AH$4=$E69, $I69*AH$55,0) + IF(AH$4&gt;$E69,MIN(AH69,$I69-SUM($J69:AH69)))</f>
        <v>3.6379245383810632</v>
      </c>
      <c r="AJ69" s="2">
        <f>IF(AI$4=$E69, $I69*AI$55,0) + IF(AI$4&gt;$E69,MIN(AI69,$I69-SUM($J69:AI69)))</f>
        <v>3.6379245383810632</v>
      </c>
      <c r="AK69" s="2">
        <f>IF(AJ$4=$E69, $I69*AJ$55,0) + IF(AJ$4&gt;$E69,MIN(AJ69,$I69-SUM($J69:AJ69)))</f>
        <v>3.6379245383810632</v>
      </c>
      <c r="AL69" s="2">
        <f>IF(AK$4=$E69, $I69*AK$55,0) + IF(AK$4&gt;$E69,MIN(AK69,$I69-SUM($J69:AK69)))</f>
        <v>3.6379245383810632</v>
      </c>
      <c r="AM69" s="2">
        <f>IF(AL$4=$E69, $I69*AL$55,0) + IF(AL$4&gt;$E69,MIN(AL69,$I69-SUM($J69:AL69)))</f>
        <v>3.6379245383810632</v>
      </c>
      <c r="AN69" s="2">
        <f>IF(AM$4=$E69, $I69*AM$55,0) + IF(AM$4&gt;$E69,MIN(AM69,$I69-SUM($J69:AM69)))</f>
        <v>3.6379245383810632</v>
      </c>
      <c r="AO69" s="2">
        <f>IF(AN$4=$E69, $I69*AN$55,0) + IF(AN$4&gt;$E69,MIN(AN69,$I69-SUM($J69:AN69)))</f>
        <v>3.6379245383810632</v>
      </c>
      <c r="AP69" s="2">
        <f>IF(AO$4=$E69, $I69*AO$55,0) + IF(AO$4&gt;$E69,MIN(AO69,$I69-SUM($J69:AO69)))</f>
        <v>3.6379245383810632</v>
      </c>
      <c r="AQ69" s="57">
        <f>IF(AP$4=$E69, $I69*AP$55,0) + IF(AP$4&gt;$E69,MIN(AP69,$I69-SUM($J69:AP69)))</f>
        <v>3.6379245383810632</v>
      </c>
      <c r="AR69" s="2">
        <f>IF(AQ$4=$E69, $I69*AQ$55,0) + IF(AQ$4&gt;$E69,MIN(AQ69,$I69-SUM($J69:AQ69)))</f>
        <v>3.6379245383810632</v>
      </c>
      <c r="AS69" s="2">
        <f>IF(AR$4=$E69, $I69*AR$55,0) + IF(AR$4&gt;$E69,MIN(AR69,$I69-SUM($J69:AR69)))</f>
        <v>3.6379245383810632</v>
      </c>
      <c r="AT69" s="2">
        <f>IF(AS$4=$E69, $I69*AS$55,0) + IF(AS$4&gt;$E69,MIN(AS69,$I69-SUM($J69:AS69)))</f>
        <v>3.6379245383810632</v>
      </c>
      <c r="AU69" s="2">
        <f>IF(AT$4=$E69, $I69*AT$55,0) + IF(AT$4&gt;$E69,MIN(AT69,$I69-SUM($J69:AT69)))</f>
        <v>3.6379245383810632</v>
      </c>
      <c r="AV69" s="2">
        <f>IF(AU$4=$E69, $I69*AU$55,0) + IF(AU$4&gt;$E69,MIN(AU69,$I69-SUM($J69:AU69)))</f>
        <v>1.0913773615144038</v>
      </c>
      <c r="AW69" s="2"/>
    </row>
    <row r="70" spans="5:49" ht="16.8" outlineLevel="1">
      <c r="E70" s="44">
        <f>INDEX($K$4:$AV$4,,COUNT(E$65:E69)+1)</f>
        <v>34789</v>
      </c>
      <c r="G70" s="2" t="s">
        <v>105</v>
      </c>
      <c r="I70" s="2">
        <f t="shared" si="62"/>
        <v>120.03148449388674</v>
      </c>
      <c r="K70" s="2">
        <f>IF(J$4=$E70, $I70*J$55,0) + IF(J$4&gt;$E70,MIN(J70,$I70-SUM($J70:J70)))</f>
        <v>0</v>
      </c>
      <c r="L70" s="2">
        <f>IF(K$4=$E70, $I70*K$55,0) + IF(K$4&gt;$E70,MIN(K70,$I70-SUM($J70:K70)))</f>
        <v>0</v>
      </c>
      <c r="M70" s="2">
        <f>IF(L$4=$E70, $I70*L$55,0) + IF(L$4&gt;$E70,MIN(L70,$I70-SUM($J70:L70)))</f>
        <v>0</v>
      </c>
      <c r="N70" s="2">
        <f>IF(M$4=$E70, $I70*M$55,0) + IF(M$4&gt;$E70,MIN(M70,$I70-SUM($J70:M70)))</f>
        <v>0</v>
      </c>
      <c r="O70" s="2">
        <f>IF(N$4=$E70, $I70*N$55,0) + IF(N$4&gt;$E70,MIN(N70,$I70-SUM($J70:N70)))</f>
        <v>0</v>
      </c>
      <c r="P70" s="2">
        <f>IF(O$4=$E70, $I70*O$55,0) + IF(O$4&gt;$E70,MIN(O70,$I70-SUM($J70:O70)))</f>
        <v>3.604549083900503</v>
      </c>
      <c r="Q70" s="2">
        <f>IF(P$4=$E70, $I70*P$55,0) + IF(P$4&gt;$E70,MIN(P70,$I70-SUM($J70:P70)))</f>
        <v>3.604549083900503</v>
      </c>
      <c r="R70" s="2">
        <f>IF(Q$4=$E70, $I70*Q$55,0) + IF(Q$4&gt;$E70,MIN(Q70,$I70-SUM($J70:Q70)))</f>
        <v>3.604549083900503</v>
      </c>
      <c r="S70" s="2">
        <f>IF(R$4=$E70, $I70*R$55,0) + IF(R$4&gt;$E70,MIN(R70,$I70-SUM($J70:R70)))</f>
        <v>3.604549083900503</v>
      </c>
      <c r="T70" s="2">
        <f>IF(S$4=$E70, $I70*S$55,0) + IF(S$4&gt;$E70,MIN(S70,$I70-SUM($J70:S70)))</f>
        <v>3.604549083900503</v>
      </c>
      <c r="U70" s="2">
        <f>IF(T$4=$E70, $I70*T$55,0) + IF(T$4&gt;$E70,MIN(T70,$I70-SUM($J70:T70)))</f>
        <v>3.604549083900503</v>
      </c>
      <c r="V70" s="2">
        <f>IF(U$4=$E70, $I70*U$55,0) + IF(U$4&gt;$E70,MIN(U70,$I70-SUM($J70:U70)))</f>
        <v>3.604549083900503</v>
      </c>
      <c r="W70" s="2">
        <f>IF(V$4=$E70, $I70*V$55,0) + IF(V$4&gt;$E70,MIN(V70,$I70-SUM($J70:V70)))</f>
        <v>3.604549083900503</v>
      </c>
      <c r="X70" s="2">
        <f>IF(W$4=$E70, $I70*W$55,0) + IF(W$4&gt;$E70,MIN(W70,$I70-SUM($J70:W70)))</f>
        <v>3.604549083900503</v>
      </c>
      <c r="Y70" s="2">
        <f>IF(X$4=$E70, $I70*X$55,0) + IF(X$4&gt;$E70,MIN(X70,$I70-SUM($J70:X70)))</f>
        <v>3.604549083900503</v>
      </c>
      <c r="Z70" s="2">
        <f>IF(Y$4=$E70, $I70*Y$55,0) + IF(Y$4&gt;$E70,MIN(Y70,$I70-SUM($J70:Y70)))</f>
        <v>3.604549083900503</v>
      </c>
      <c r="AA70" s="2">
        <f>IF(Z$4=$E70, $I70*Z$55,0) + IF(Z$4&gt;$E70,MIN(Z70,$I70-SUM($J70:Z70)))</f>
        <v>3.604549083900503</v>
      </c>
      <c r="AB70" s="2">
        <f>IF(AA$4=$E70, $I70*AA$55,0) + IF(AA$4&gt;$E70,MIN(AA70,$I70-SUM($J70:AA70)))</f>
        <v>3.604549083900503</v>
      </c>
      <c r="AC70" s="2">
        <f>IF(AB$4=$E70, $I70*AB$55,0) + IF(AB$4&gt;$E70,MIN(AB70,$I70-SUM($J70:AB70)))</f>
        <v>3.604549083900503</v>
      </c>
      <c r="AD70" s="2">
        <f>IF(AC$4=$E70, $I70*AC$55,0) + IF(AC$4&gt;$E70,MIN(AC70,$I70-SUM($J70:AC70)))</f>
        <v>3.604549083900503</v>
      </c>
      <c r="AE70" s="2">
        <f>IF(AD$4=$E70, $I70*AD$55,0) + IF(AD$4&gt;$E70,MIN(AD70,$I70-SUM($J70:AD70)))</f>
        <v>3.604549083900503</v>
      </c>
      <c r="AF70" s="2">
        <f>IF(AE$4=$E70, $I70*AE$55,0) + IF(AE$4&gt;$E70,MIN(AE70,$I70-SUM($J70:AE70)))</f>
        <v>3.604549083900503</v>
      </c>
      <c r="AG70" s="2">
        <f>IF(AF$4=$E70, $I70*AF$55,0) + IF(AF$4&gt;$E70,MIN(AF70,$I70-SUM($J70:AF70)))</f>
        <v>3.604549083900503</v>
      </c>
      <c r="AH70" s="2">
        <f>IF(AG$4=$E70, $I70*AG$55,0) + IF(AG$4&gt;$E70,MIN(AG70,$I70-SUM($J70:AG70)))</f>
        <v>3.604549083900503</v>
      </c>
      <c r="AI70" s="2">
        <f>IF(AH$4=$E70, $I70*AH$55,0) + IF(AH$4&gt;$E70,MIN(AH70,$I70-SUM($J70:AH70)))</f>
        <v>3.604549083900503</v>
      </c>
      <c r="AJ70" s="2">
        <f>IF(AI$4=$E70, $I70*AI$55,0) + IF(AI$4&gt;$E70,MIN(AI70,$I70-SUM($J70:AI70)))</f>
        <v>3.604549083900503</v>
      </c>
      <c r="AK70" s="2">
        <f>IF(AJ$4=$E70, $I70*AJ$55,0) + IF(AJ$4&gt;$E70,MIN(AJ70,$I70-SUM($J70:AJ70)))</f>
        <v>3.604549083900503</v>
      </c>
      <c r="AL70" s="2">
        <f>IF(AK$4=$E70, $I70*AK$55,0) + IF(AK$4&gt;$E70,MIN(AK70,$I70-SUM($J70:AK70)))</f>
        <v>3.604549083900503</v>
      </c>
      <c r="AM70" s="2">
        <f>IF(AL$4=$E70, $I70*AL$55,0) + IF(AL$4&gt;$E70,MIN(AL70,$I70-SUM($J70:AL70)))</f>
        <v>3.604549083900503</v>
      </c>
      <c r="AN70" s="2">
        <f>IF(AM$4=$E70, $I70*AM$55,0) + IF(AM$4&gt;$E70,MIN(AM70,$I70-SUM($J70:AM70)))</f>
        <v>3.604549083900503</v>
      </c>
      <c r="AO70" s="2">
        <f>IF(AN$4=$E70, $I70*AN$55,0) + IF(AN$4&gt;$E70,MIN(AN70,$I70-SUM($J70:AN70)))</f>
        <v>3.604549083900503</v>
      </c>
      <c r="AP70" s="2">
        <f>IF(AO$4=$E70, $I70*AO$55,0) + IF(AO$4&gt;$E70,MIN(AO70,$I70-SUM($J70:AO70)))</f>
        <v>3.604549083900503</v>
      </c>
      <c r="AQ70" s="57">
        <f>IF(AP$4=$E70, $I70*AP$55,0) + IF(AP$4&gt;$E70,MIN(AP70,$I70-SUM($J70:AP70)))</f>
        <v>3.604549083900503</v>
      </c>
      <c r="AR70" s="2">
        <f>IF(AQ$4=$E70, $I70*AQ$55,0) + IF(AQ$4&gt;$E70,MIN(AQ70,$I70-SUM($J70:AQ70)))</f>
        <v>3.604549083900503</v>
      </c>
      <c r="AS70" s="2">
        <f>IF(AR$4=$E70, $I70*AR$55,0) + IF(AR$4&gt;$E70,MIN(AR70,$I70-SUM($J70:AR70)))</f>
        <v>3.604549083900503</v>
      </c>
      <c r="AT70" s="2">
        <f>IF(AS$4=$E70, $I70*AS$55,0) + IF(AS$4&gt;$E70,MIN(AS70,$I70-SUM($J70:AS70)))</f>
        <v>3.604549083900503</v>
      </c>
      <c r="AU70" s="2">
        <f>IF(AT$4=$E70, $I70*AT$55,0) + IF(AT$4&gt;$E70,MIN(AT70,$I70-SUM($J70:AT70)))</f>
        <v>3.604549083900503</v>
      </c>
      <c r="AV70" s="2">
        <f>IF(AU$4=$E70, $I70*AU$55,0) + IF(AU$4&gt;$E70,MIN(AU70,$I70-SUM($J70:AU70)))</f>
        <v>3.604549083900503</v>
      </c>
      <c r="AW70" s="2"/>
    </row>
    <row r="71" spans="5:49" ht="16.8" outlineLevel="1">
      <c r="E71" s="44">
        <f>INDEX($K$4:$AV$4,,COUNT(E$65:E70)+1)</f>
        <v>35155</v>
      </c>
      <c r="G71" s="2" t="s">
        <v>105</v>
      </c>
      <c r="I71" s="2">
        <f t="shared" si="62"/>
        <v>95.210158996694119</v>
      </c>
      <c r="K71" s="2">
        <f>IF(J$4=$E71, $I71*J$55,0) + IF(J$4&gt;$E71,MIN(J71,$I71-SUM($J71:J71)))</f>
        <v>0</v>
      </c>
      <c r="L71" s="2">
        <f>IF(K$4=$E71, $I71*K$55,0) + IF(K$4&gt;$E71,MIN(K71,$I71-SUM($J71:K71)))</f>
        <v>0</v>
      </c>
      <c r="M71" s="2">
        <f>IF(L$4=$E71, $I71*L$55,0) + IF(L$4&gt;$E71,MIN(L71,$I71-SUM($J71:L71)))</f>
        <v>0</v>
      </c>
      <c r="N71" s="2">
        <f>IF(M$4=$E71, $I71*M$55,0) + IF(M$4&gt;$E71,MIN(M71,$I71-SUM($J71:M71)))</f>
        <v>0</v>
      </c>
      <c r="O71" s="2">
        <f>IF(N$4=$E71, $I71*N$55,0) + IF(N$4&gt;$E71,MIN(N71,$I71-SUM($J71:N71)))</f>
        <v>0</v>
      </c>
      <c r="P71" s="2">
        <f>IF(O$4=$E71, $I71*O$55,0) + IF(O$4&gt;$E71,MIN(O71,$I71-SUM($J71:O71)))</f>
        <v>0</v>
      </c>
      <c r="Q71" s="2">
        <f>IF(P$4=$E71, $I71*P$55,0) + IF(P$4&gt;$E71,MIN(P71,$I71-SUM($J71:P71)))</f>
        <v>2.8591639338346586</v>
      </c>
      <c r="R71" s="2">
        <f>IF(Q$4=$E71, $I71*Q$55,0) + IF(Q$4&gt;$E71,MIN(Q71,$I71-SUM($J71:Q71)))</f>
        <v>2.8591639338346586</v>
      </c>
      <c r="S71" s="2">
        <f>IF(R$4=$E71, $I71*R$55,0) + IF(R$4&gt;$E71,MIN(R71,$I71-SUM($J71:R71)))</f>
        <v>2.8591639338346586</v>
      </c>
      <c r="T71" s="2">
        <f>IF(S$4=$E71, $I71*S$55,0) + IF(S$4&gt;$E71,MIN(S71,$I71-SUM($J71:S71)))</f>
        <v>2.8591639338346586</v>
      </c>
      <c r="U71" s="2">
        <f>IF(T$4=$E71, $I71*T$55,0) + IF(T$4&gt;$E71,MIN(T71,$I71-SUM($J71:T71)))</f>
        <v>2.8591639338346586</v>
      </c>
      <c r="V71" s="2">
        <f>IF(U$4=$E71, $I71*U$55,0) + IF(U$4&gt;$E71,MIN(U71,$I71-SUM($J71:U71)))</f>
        <v>2.8591639338346586</v>
      </c>
      <c r="W71" s="2">
        <f>IF(V$4=$E71, $I71*V$55,0) + IF(V$4&gt;$E71,MIN(V71,$I71-SUM($J71:V71)))</f>
        <v>2.8591639338346586</v>
      </c>
      <c r="X71" s="2">
        <f>IF(W$4=$E71, $I71*W$55,0) + IF(W$4&gt;$E71,MIN(W71,$I71-SUM($J71:W71)))</f>
        <v>2.8591639338346586</v>
      </c>
      <c r="Y71" s="2">
        <f>IF(X$4=$E71, $I71*X$55,0) + IF(X$4&gt;$E71,MIN(X71,$I71-SUM($J71:X71)))</f>
        <v>2.8591639338346586</v>
      </c>
      <c r="Z71" s="2">
        <f>IF(Y$4=$E71, $I71*Y$55,0) + IF(Y$4&gt;$E71,MIN(Y71,$I71-SUM($J71:Y71)))</f>
        <v>2.8591639338346586</v>
      </c>
      <c r="AA71" s="2">
        <f>IF(Z$4=$E71, $I71*Z$55,0) + IF(Z$4&gt;$E71,MIN(Z71,$I71-SUM($J71:Z71)))</f>
        <v>2.8591639338346586</v>
      </c>
      <c r="AB71" s="2">
        <f>IF(AA$4=$E71, $I71*AA$55,0) + IF(AA$4&gt;$E71,MIN(AA71,$I71-SUM($J71:AA71)))</f>
        <v>2.8591639338346586</v>
      </c>
      <c r="AC71" s="2">
        <f>IF(AB$4=$E71, $I71*AB$55,0) + IF(AB$4&gt;$E71,MIN(AB71,$I71-SUM($J71:AB71)))</f>
        <v>2.8591639338346586</v>
      </c>
      <c r="AD71" s="2">
        <f>IF(AC$4=$E71, $I71*AC$55,0) + IF(AC$4&gt;$E71,MIN(AC71,$I71-SUM($J71:AC71)))</f>
        <v>2.8591639338346586</v>
      </c>
      <c r="AE71" s="2">
        <f>IF(AD$4=$E71, $I71*AD$55,0) + IF(AD$4&gt;$E71,MIN(AD71,$I71-SUM($J71:AD71)))</f>
        <v>2.8591639338346586</v>
      </c>
      <c r="AF71" s="2">
        <f>IF(AE$4=$E71, $I71*AE$55,0) + IF(AE$4&gt;$E71,MIN(AE71,$I71-SUM($J71:AE71)))</f>
        <v>2.8591639338346586</v>
      </c>
      <c r="AG71" s="2">
        <f>IF(AF$4=$E71, $I71*AF$55,0) + IF(AF$4&gt;$E71,MIN(AF71,$I71-SUM($J71:AF71)))</f>
        <v>2.8591639338346586</v>
      </c>
      <c r="AH71" s="2">
        <f>IF(AG$4=$E71, $I71*AG$55,0) + IF(AG$4&gt;$E71,MIN(AG71,$I71-SUM($J71:AG71)))</f>
        <v>2.8591639338346586</v>
      </c>
      <c r="AI71" s="2">
        <f>IF(AH$4=$E71, $I71*AH$55,0) + IF(AH$4&gt;$E71,MIN(AH71,$I71-SUM($J71:AH71)))</f>
        <v>2.8591639338346586</v>
      </c>
      <c r="AJ71" s="2">
        <f>IF(AI$4=$E71, $I71*AI$55,0) + IF(AI$4&gt;$E71,MIN(AI71,$I71-SUM($J71:AI71)))</f>
        <v>2.8591639338346586</v>
      </c>
      <c r="AK71" s="2">
        <f>IF(AJ$4=$E71, $I71*AJ$55,0) + IF(AJ$4&gt;$E71,MIN(AJ71,$I71-SUM($J71:AJ71)))</f>
        <v>2.8591639338346586</v>
      </c>
      <c r="AL71" s="2">
        <f>IF(AK$4=$E71, $I71*AK$55,0) + IF(AK$4&gt;$E71,MIN(AK71,$I71-SUM($J71:AK71)))</f>
        <v>2.8591639338346586</v>
      </c>
      <c r="AM71" s="2">
        <f>IF(AL$4=$E71, $I71*AL$55,0) + IF(AL$4&gt;$E71,MIN(AL71,$I71-SUM($J71:AL71)))</f>
        <v>2.8591639338346586</v>
      </c>
      <c r="AN71" s="2">
        <f>IF(AM$4=$E71, $I71*AM$55,0) + IF(AM$4&gt;$E71,MIN(AM71,$I71-SUM($J71:AM71)))</f>
        <v>2.8591639338346586</v>
      </c>
      <c r="AO71" s="2">
        <f>IF(AN$4=$E71, $I71*AN$55,0) + IF(AN$4&gt;$E71,MIN(AN71,$I71-SUM($J71:AN71)))</f>
        <v>2.8591639338346586</v>
      </c>
      <c r="AP71" s="2">
        <f>IF(AO$4=$E71, $I71*AO$55,0) + IF(AO$4&gt;$E71,MIN(AO71,$I71-SUM($J71:AO71)))</f>
        <v>2.8591639338346586</v>
      </c>
      <c r="AQ71" s="57">
        <f>IF(AP$4=$E71, $I71*AP$55,0) + IF(AP$4&gt;$E71,MIN(AP71,$I71-SUM($J71:AP71)))</f>
        <v>2.8591639338346586</v>
      </c>
      <c r="AR71" s="2">
        <f>IF(AQ$4=$E71, $I71*AQ$55,0) + IF(AQ$4&gt;$E71,MIN(AQ71,$I71-SUM($J71:AQ71)))</f>
        <v>2.8591639338346586</v>
      </c>
      <c r="AS71" s="2">
        <f>IF(AR$4=$E71, $I71*AR$55,0) + IF(AR$4&gt;$E71,MIN(AR71,$I71-SUM($J71:AR71)))</f>
        <v>2.8591639338346586</v>
      </c>
      <c r="AT71" s="2">
        <f>IF(AS$4=$E71, $I71*AS$55,0) + IF(AS$4&gt;$E71,MIN(AS71,$I71-SUM($J71:AS71)))</f>
        <v>2.8591639338346586</v>
      </c>
      <c r="AU71" s="2">
        <f>IF(AT$4=$E71, $I71*AT$55,0) + IF(AT$4&gt;$E71,MIN(AT71,$I71-SUM($J71:AT71)))</f>
        <v>2.8591639338346586</v>
      </c>
      <c r="AV71" s="2">
        <f>IF(AU$4=$E71, $I71*AU$55,0) + IF(AU$4&gt;$E71,MIN(AU71,$I71-SUM($J71:AU71)))</f>
        <v>2.8591639338346586</v>
      </c>
      <c r="AW71" s="2"/>
    </row>
    <row r="72" spans="5:49" ht="16.8" outlineLevel="1">
      <c r="E72" s="44">
        <f>INDEX($K$4:$AV$4,,COUNT(E$65:E71)+1)</f>
        <v>35520</v>
      </c>
      <c r="G72" s="2" t="s">
        <v>105</v>
      </c>
      <c r="I72" s="2">
        <f t="shared" si="62"/>
        <v>100.76717216770739</v>
      </c>
      <c r="K72" s="2">
        <f>IF(J$4=$E72, $I72*J$55,0) + IF(J$4&gt;$E72,MIN(J72,$I72-SUM($J72:J72)))</f>
        <v>0</v>
      </c>
      <c r="L72" s="2">
        <f>IF(K$4=$E72, $I72*K$55,0) + IF(K$4&gt;$E72,MIN(K72,$I72-SUM($J72:K72)))</f>
        <v>0</v>
      </c>
      <c r="M72" s="2">
        <f>IF(L$4=$E72, $I72*L$55,0) + IF(L$4&gt;$E72,MIN(L72,$I72-SUM($J72:L72)))</f>
        <v>0</v>
      </c>
      <c r="N72" s="2">
        <f>IF(M$4=$E72, $I72*M$55,0) + IF(M$4&gt;$E72,MIN(M72,$I72-SUM($J72:M72)))</f>
        <v>0</v>
      </c>
      <c r="O72" s="2">
        <f>IF(N$4=$E72, $I72*N$55,0) + IF(N$4&gt;$E72,MIN(N72,$I72-SUM($J72:N72)))</f>
        <v>0</v>
      </c>
      <c r="P72" s="2">
        <f>IF(O$4=$E72, $I72*O$55,0) + IF(O$4&gt;$E72,MIN(O72,$I72-SUM($J72:O72)))</f>
        <v>0</v>
      </c>
      <c r="Q72" s="2">
        <f>IF(P$4=$E72, $I72*P$55,0) + IF(P$4&gt;$E72,MIN(P72,$I72-SUM($J72:P72)))</f>
        <v>0</v>
      </c>
      <c r="R72" s="2">
        <f>IF(Q$4=$E72, $I72*Q$55,0) + IF(Q$4&gt;$E72,MIN(Q72,$I72-SUM($J72:Q72)))</f>
        <v>3.0260412062374593</v>
      </c>
      <c r="S72" s="2">
        <f>IF(R$4=$E72, $I72*R$55,0) + IF(R$4&gt;$E72,MIN(R72,$I72-SUM($J72:R72)))</f>
        <v>3.0260412062374593</v>
      </c>
      <c r="T72" s="2">
        <f>IF(S$4=$E72, $I72*S$55,0) + IF(S$4&gt;$E72,MIN(S72,$I72-SUM($J72:S72)))</f>
        <v>3.0260412062374593</v>
      </c>
      <c r="U72" s="2">
        <f>IF(T$4=$E72, $I72*T$55,0) + IF(T$4&gt;$E72,MIN(T72,$I72-SUM($J72:T72)))</f>
        <v>3.0260412062374593</v>
      </c>
      <c r="V72" s="2">
        <f>IF(U$4=$E72, $I72*U$55,0) + IF(U$4&gt;$E72,MIN(U72,$I72-SUM($J72:U72)))</f>
        <v>3.0260412062374593</v>
      </c>
      <c r="W72" s="2">
        <f>IF(V$4=$E72, $I72*V$55,0) + IF(V$4&gt;$E72,MIN(V72,$I72-SUM($J72:V72)))</f>
        <v>3.0260412062374593</v>
      </c>
      <c r="X72" s="2">
        <f>IF(W$4=$E72, $I72*W$55,0) + IF(W$4&gt;$E72,MIN(W72,$I72-SUM($J72:W72)))</f>
        <v>3.0260412062374593</v>
      </c>
      <c r="Y72" s="2">
        <f>IF(X$4=$E72, $I72*X$55,0) + IF(X$4&gt;$E72,MIN(X72,$I72-SUM($J72:X72)))</f>
        <v>3.0260412062374593</v>
      </c>
      <c r="Z72" s="2">
        <f>IF(Y$4=$E72, $I72*Y$55,0) + IF(Y$4&gt;$E72,MIN(Y72,$I72-SUM($J72:Y72)))</f>
        <v>3.0260412062374593</v>
      </c>
      <c r="AA72" s="2">
        <f>IF(Z$4=$E72, $I72*Z$55,0) + IF(Z$4&gt;$E72,MIN(Z72,$I72-SUM($J72:Z72)))</f>
        <v>3.0260412062374593</v>
      </c>
      <c r="AB72" s="2">
        <f>IF(AA$4=$E72, $I72*AA$55,0) + IF(AA$4&gt;$E72,MIN(AA72,$I72-SUM($J72:AA72)))</f>
        <v>3.0260412062374593</v>
      </c>
      <c r="AC72" s="2">
        <f>IF(AB$4=$E72, $I72*AB$55,0) + IF(AB$4&gt;$E72,MIN(AB72,$I72-SUM($J72:AB72)))</f>
        <v>3.0260412062374593</v>
      </c>
      <c r="AD72" s="2">
        <f>IF(AC$4=$E72, $I72*AC$55,0) + IF(AC$4&gt;$E72,MIN(AC72,$I72-SUM($J72:AC72)))</f>
        <v>3.0260412062374593</v>
      </c>
      <c r="AE72" s="2">
        <f>IF(AD$4=$E72, $I72*AD$55,0) + IF(AD$4&gt;$E72,MIN(AD72,$I72-SUM($J72:AD72)))</f>
        <v>3.0260412062374593</v>
      </c>
      <c r="AF72" s="2">
        <f>IF(AE$4=$E72, $I72*AE$55,0) + IF(AE$4&gt;$E72,MIN(AE72,$I72-SUM($J72:AE72)))</f>
        <v>3.0260412062374593</v>
      </c>
      <c r="AG72" s="2">
        <f>IF(AF$4=$E72, $I72*AF$55,0) + IF(AF$4&gt;$E72,MIN(AF72,$I72-SUM($J72:AF72)))</f>
        <v>3.0260412062374593</v>
      </c>
      <c r="AH72" s="2">
        <f>IF(AG$4=$E72, $I72*AG$55,0) + IF(AG$4&gt;$E72,MIN(AG72,$I72-SUM($J72:AG72)))</f>
        <v>3.0260412062374593</v>
      </c>
      <c r="AI72" s="2">
        <f>IF(AH$4=$E72, $I72*AH$55,0) + IF(AH$4&gt;$E72,MIN(AH72,$I72-SUM($J72:AH72)))</f>
        <v>3.0260412062374593</v>
      </c>
      <c r="AJ72" s="2">
        <f>IF(AI$4=$E72, $I72*AI$55,0) + IF(AI$4&gt;$E72,MIN(AI72,$I72-SUM($J72:AI72)))</f>
        <v>3.0260412062374593</v>
      </c>
      <c r="AK72" s="2">
        <f>IF(AJ$4=$E72, $I72*AJ$55,0) + IF(AJ$4&gt;$E72,MIN(AJ72,$I72-SUM($J72:AJ72)))</f>
        <v>3.0260412062374593</v>
      </c>
      <c r="AL72" s="2">
        <f>IF(AK$4=$E72, $I72*AK$55,0) + IF(AK$4&gt;$E72,MIN(AK72,$I72-SUM($J72:AK72)))</f>
        <v>3.0260412062374593</v>
      </c>
      <c r="AM72" s="2">
        <f>IF(AL$4=$E72, $I72*AL$55,0) + IF(AL$4&gt;$E72,MIN(AL72,$I72-SUM($J72:AL72)))</f>
        <v>3.0260412062374593</v>
      </c>
      <c r="AN72" s="2">
        <f>IF(AM$4=$E72, $I72*AM$55,0) + IF(AM$4&gt;$E72,MIN(AM72,$I72-SUM($J72:AM72)))</f>
        <v>3.0260412062374593</v>
      </c>
      <c r="AO72" s="2">
        <f>IF(AN$4=$E72, $I72*AN$55,0) + IF(AN$4&gt;$E72,MIN(AN72,$I72-SUM($J72:AN72)))</f>
        <v>3.0260412062374593</v>
      </c>
      <c r="AP72" s="2">
        <f>IF(AO$4=$E72, $I72*AO$55,0) + IF(AO$4&gt;$E72,MIN(AO72,$I72-SUM($J72:AO72)))</f>
        <v>3.0260412062374593</v>
      </c>
      <c r="AQ72" s="57">
        <f>IF(AP$4=$E72, $I72*AP$55,0) + IF(AP$4&gt;$E72,MIN(AP72,$I72-SUM($J72:AP72)))</f>
        <v>3.0260412062374593</v>
      </c>
      <c r="AR72" s="2">
        <f>IF(AQ$4=$E72, $I72*AQ$55,0) + IF(AQ$4&gt;$E72,MIN(AQ72,$I72-SUM($J72:AQ72)))</f>
        <v>3.0260412062374593</v>
      </c>
      <c r="AS72" s="2">
        <f>IF(AR$4=$E72, $I72*AR$55,0) + IF(AR$4&gt;$E72,MIN(AR72,$I72-SUM($J72:AR72)))</f>
        <v>3.0260412062374593</v>
      </c>
      <c r="AT72" s="2">
        <f>IF(AS$4=$E72, $I72*AS$55,0) + IF(AS$4&gt;$E72,MIN(AS72,$I72-SUM($J72:AS72)))</f>
        <v>3.0260412062374593</v>
      </c>
      <c r="AU72" s="2">
        <f>IF(AT$4=$E72, $I72*AT$55,0) + IF(AT$4&gt;$E72,MIN(AT72,$I72-SUM($J72:AT72)))</f>
        <v>3.0260412062374593</v>
      </c>
      <c r="AV72" s="2">
        <f>IF(AU$4=$E72, $I72*AU$55,0) + IF(AU$4&gt;$E72,MIN(AU72,$I72-SUM($J72:AU72)))</f>
        <v>3.0260412062374593</v>
      </c>
      <c r="AW72" s="2"/>
    </row>
    <row r="73" spans="5:49" ht="16.8" outlineLevel="1">
      <c r="E73" s="44">
        <f>INDEX($K$4:$AV$4,,COUNT(E$65:E72)+1)</f>
        <v>35885</v>
      </c>
      <c r="G73" s="2" t="s">
        <v>105</v>
      </c>
      <c r="I73" s="2">
        <f t="shared" si="62"/>
        <v>109.65839324132865</v>
      </c>
      <c r="K73" s="2">
        <f>IF(J$4=$E73, $I73*J$55,0) + IF(J$4&gt;$E73,MIN(J73,$I73-SUM($J73:J73)))</f>
        <v>0</v>
      </c>
      <c r="L73" s="2">
        <f>IF(K$4=$E73, $I73*K$55,0) + IF(K$4&gt;$E73,MIN(K73,$I73-SUM($J73:K73)))</f>
        <v>0</v>
      </c>
      <c r="M73" s="2">
        <f>IF(L$4=$E73, $I73*L$55,0) + IF(L$4&gt;$E73,MIN(L73,$I73-SUM($J73:L73)))</f>
        <v>0</v>
      </c>
      <c r="N73" s="2">
        <f>IF(M$4=$E73, $I73*M$55,0) + IF(M$4&gt;$E73,MIN(M73,$I73-SUM($J73:M73)))</f>
        <v>0</v>
      </c>
      <c r="O73" s="2">
        <f>IF(N$4=$E73, $I73*N$55,0) + IF(N$4&gt;$E73,MIN(N73,$I73-SUM($J73:N73)))</f>
        <v>0</v>
      </c>
      <c r="P73" s="2">
        <f>IF(O$4=$E73, $I73*O$55,0) + IF(O$4&gt;$E73,MIN(O73,$I73-SUM($J73:O73)))</f>
        <v>0</v>
      </c>
      <c r="Q73" s="2">
        <f>IF(P$4=$E73, $I73*P$55,0) + IF(P$4&gt;$E73,MIN(P73,$I73-SUM($J73:P73)))</f>
        <v>0</v>
      </c>
      <c r="R73" s="2">
        <f>IF(Q$4=$E73, $I73*Q$55,0) + IF(Q$4&gt;$E73,MIN(Q73,$I73-SUM($J73:Q73)))</f>
        <v>0</v>
      </c>
      <c r="S73" s="2">
        <f>IF(R$4=$E73, $I73*R$55,0) + IF(R$4&gt;$E73,MIN(R73,$I73-SUM($J73:R73)))</f>
        <v>3.293044842081942</v>
      </c>
      <c r="T73" s="2">
        <f>IF(S$4=$E73, $I73*S$55,0) + IF(S$4&gt;$E73,MIN(S73,$I73-SUM($J73:S73)))</f>
        <v>3.293044842081942</v>
      </c>
      <c r="U73" s="2">
        <f>IF(T$4=$E73, $I73*T$55,0) + IF(T$4&gt;$E73,MIN(T73,$I73-SUM($J73:T73)))</f>
        <v>3.293044842081942</v>
      </c>
      <c r="V73" s="2">
        <f>IF(U$4=$E73, $I73*U$55,0) + IF(U$4&gt;$E73,MIN(U73,$I73-SUM($J73:U73)))</f>
        <v>3.293044842081942</v>
      </c>
      <c r="W73" s="2">
        <f>IF(V$4=$E73, $I73*V$55,0) + IF(V$4&gt;$E73,MIN(V73,$I73-SUM($J73:V73)))</f>
        <v>3.293044842081942</v>
      </c>
      <c r="X73" s="2">
        <f>IF(W$4=$E73, $I73*W$55,0) + IF(W$4&gt;$E73,MIN(W73,$I73-SUM($J73:W73)))</f>
        <v>3.293044842081942</v>
      </c>
      <c r="Y73" s="2">
        <f>IF(X$4=$E73, $I73*X$55,0) + IF(X$4&gt;$E73,MIN(X73,$I73-SUM($J73:X73)))</f>
        <v>3.293044842081942</v>
      </c>
      <c r="Z73" s="2">
        <f>IF(Y$4=$E73, $I73*Y$55,0) + IF(Y$4&gt;$E73,MIN(Y73,$I73-SUM($J73:Y73)))</f>
        <v>3.293044842081942</v>
      </c>
      <c r="AA73" s="2">
        <f>IF(Z$4=$E73, $I73*Z$55,0) + IF(Z$4&gt;$E73,MIN(Z73,$I73-SUM($J73:Z73)))</f>
        <v>3.293044842081942</v>
      </c>
      <c r="AB73" s="2">
        <f>IF(AA$4=$E73, $I73*AA$55,0) + IF(AA$4&gt;$E73,MIN(AA73,$I73-SUM($J73:AA73)))</f>
        <v>3.293044842081942</v>
      </c>
      <c r="AC73" s="2">
        <f>IF(AB$4=$E73, $I73*AB$55,0) + IF(AB$4&gt;$E73,MIN(AB73,$I73-SUM($J73:AB73)))</f>
        <v>3.293044842081942</v>
      </c>
      <c r="AD73" s="2">
        <f>IF(AC$4=$E73, $I73*AC$55,0) + IF(AC$4&gt;$E73,MIN(AC73,$I73-SUM($J73:AC73)))</f>
        <v>3.293044842081942</v>
      </c>
      <c r="AE73" s="2">
        <f>IF(AD$4=$E73, $I73*AD$55,0) + IF(AD$4&gt;$E73,MIN(AD73,$I73-SUM($J73:AD73)))</f>
        <v>3.293044842081942</v>
      </c>
      <c r="AF73" s="2">
        <f>IF(AE$4=$E73, $I73*AE$55,0) + IF(AE$4&gt;$E73,MIN(AE73,$I73-SUM($J73:AE73)))</f>
        <v>3.293044842081942</v>
      </c>
      <c r="AG73" s="2">
        <f>IF(AF$4=$E73, $I73*AF$55,0) + IF(AF$4&gt;$E73,MIN(AF73,$I73-SUM($J73:AF73)))</f>
        <v>3.293044842081942</v>
      </c>
      <c r="AH73" s="2">
        <f>IF(AG$4=$E73, $I73*AG$55,0) + IF(AG$4&gt;$E73,MIN(AG73,$I73-SUM($J73:AG73)))</f>
        <v>3.293044842081942</v>
      </c>
      <c r="AI73" s="2">
        <f>IF(AH$4=$E73, $I73*AH$55,0) + IF(AH$4&gt;$E73,MIN(AH73,$I73-SUM($J73:AH73)))</f>
        <v>3.293044842081942</v>
      </c>
      <c r="AJ73" s="2">
        <f>IF(AI$4=$E73, $I73*AI$55,0) + IF(AI$4&gt;$E73,MIN(AI73,$I73-SUM($J73:AI73)))</f>
        <v>3.293044842081942</v>
      </c>
      <c r="AK73" s="2">
        <f>IF(AJ$4=$E73, $I73*AJ$55,0) + IF(AJ$4&gt;$E73,MIN(AJ73,$I73-SUM($J73:AJ73)))</f>
        <v>3.293044842081942</v>
      </c>
      <c r="AL73" s="2">
        <f>IF(AK$4=$E73, $I73*AK$55,0) + IF(AK$4&gt;$E73,MIN(AK73,$I73-SUM($J73:AK73)))</f>
        <v>3.293044842081942</v>
      </c>
      <c r="AM73" s="2">
        <f>IF(AL$4=$E73, $I73*AL$55,0) + IF(AL$4&gt;$E73,MIN(AL73,$I73-SUM($J73:AL73)))</f>
        <v>3.293044842081942</v>
      </c>
      <c r="AN73" s="2">
        <f>IF(AM$4=$E73, $I73*AM$55,0) + IF(AM$4&gt;$E73,MIN(AM73,$I73-SUM($J73:AM73)))</f>
        <v>3.293044842081942</v>
      </c>
      <c r="AO73" s="2">
        <f>IF(AN$4=$E73, $I73*AN$55,0) + IF(AN$4&gt;$E73,MIN(AN73,$I73-SUM($J73:AN73)))</f>
        <v>3.293044842081942</v>
      </c>
      <c r="AP73" s="2">
        <f>IF(AO$4=$E73, $I73*AO$55,0) + IF(AO$4&gt;$E73,MIN(AO73,$I73-SUM($J73:AO73)))</f>
        <v>3.293044842081942</v>
      </c>
      <c r="AQ73" s="57">
        <f>IF(AP$4=$E73, $I73*AP$55,0) + IF(AP$4&gt;$E73,MIN(AP73,$I73-SUM($J73:AP73)))</f>
        <v>3.293044842081942</v>
      </c>
      <c r="AR73" s="2">
        <f>IF(AQ$4=$E73, $I73*AQ$55,0) + IF(AQ$4&gt;$E73,MIN(AQ73,$I73-SUM($J73:AQ73)))</f>
        <v>3.293044842081942</v>
      </c>
      <c r="AS73" s="2">
        <f>IF(AR$4=$E73, $I73*AR$55,0) + IF(AR$4&gt;$E73,MIN(AR73,$I73-SUM($J73:AR73)))</f>
        <v>3.293044842081942</v>
      </c>
      <c r="AT73" s="2">
        <f>IF(AS$4=$E73, $I73*AS$55,0) + IF(AS$4&gt;$E73,MIN(AS73,$I73-SUM($J73:AS73)))</f>
        <v>3.293044842081942</v>
      </c>
      <c r="AU73" s="2">
        <f>IF(AT$4=$E73, $I73*AT$55,0) + IF(AT$4&gt;$E73,MIN(AT73,$I73-SUM($J73:AT73)))</f>
        <v>3.293044842081942</v>
      </c>
      <c r="AV73" s="2">
        <f>IF(AU$4=$E73, $I73*AU$55,0) + IF(AU$4&gt;$E73,MIN(AU73,$I73-SUM($J73:AU73)))</f>
        <v>3.293044842081942</v>
      </c>
      <c r="AW73" s="2"/>
    </row>
    <row r="74" spans="5:49" ht="16.8" outlineLevel="1">
      <c r="E74" s="44">
        <f>INDEX($K$4:$AV$4,,COUNT(E$65:E73)+1)</f>
        <v>36250</v>
      </c>
      <c r="G74" s="2" t="s">
        <v>105</v>
      </c>
      <c r="I74" s="2">
        <f t="shared" si="62"/>
        <v>120.53483283293473</v>
      </c>
      <c r="K74" s="2">
        <f>IF(J$4=$E74, $I74*J$55,0) + IF(J$4&gt;$E74,MIN(J74,$I74-SUM($J74:J74)))</f>
        <v>0</v>
      </c>
      <c r="L74" s="2">
        <f>IF(K$4=$E74, $I74*K$55,0) + IF(K$4&gt;$E74,MIN(K74,$I74-SUM($J74:K74)))</f>
        <v>0</v>
      </c>
      <c r="M74" s="2">
        <f>IF(L$4=$E74, $I74*L$55,0) + IF(L$4&gt;$E74,MIN(L74,$I74-SUM($J74:L74)))</f>
        <v>0</v>
      </c>
      <c r="N74" s="2">
        <f>IF(M$4=$E74, $I74*M$55,0) + IF(M$4&gt;$E74,MIN(M74,$I74-SUM($J74:M74)))</f>
        <v>0</v>
      </c>
      <c r="O74" s="2">
        <f>IF(N$4=$E74, $I74*N$55,0) + IF(N$4&gt;$E74,MIN(N74,$I74-SUM($J74:N74)))</f>
        <v>0</v>
      </c>
      <c r="P74" s="2">
        <f>IF(O$4=$E74, $I74*O$55,0) + IF(O$4&gt;$E74,MIN(O74,$I74-SUM($J74:O74)))</f>
        <v>0</v>
      </c>
      <c r="Q74" s="2">
        <f>IF(P$4=$E74, $I74*P$55,0) + IF(P$4&gt;$E74,MIN(P74,$I74-SUM($J74:P74)))</f>
        <v>0</v>
      </c>
      <c r="R74" s="2">
        <f>IF(Q$4=$E74, $I74*Q$55,0) + IF(Q$4&gt;$E74,MIN(Q74,$I74-SUM($J74:Q74)))</f>
        <v>0</v>
      </c>
      <c r="S74" s="2">
        <f>IF(R$4=$E74, $I74*R$55,0) + IF(R$4&gt;$E74,MIN(R74,$I74-SUM($J74:R74)))</f>
        <v>0</v>
      </c>
      <c r="T74" s="2">
        <f>IF(S$4=$E74, $I74*S$55,0) + IF(S$4&gt;$E74,MIN(S74,$I74-SUM($J74:S74)))</f>
        <v>3.6196646496376799</v>
      </c>
      <c r="U74" s="2">
        <f>IF(T$4=$E74, $I74*T$55,0) + IF(T$4&gt;$E74,MIN(T74,$I74-SUM($J74:T74)))</f>
        <v>3.6196646496376799</v>
      </c>
      <c r="V74" s="2">
        <f>IF(U$4=$E74, $I74*U$55,0) + IF(U$4&gt;$E74,MIN(U74,$I74-SUM($J74:U74)))</f>
        <v>3.6196646496376799</v>
      </c>
      <c r="W74" s="2">
        <f>IF(V$4=$E74, $I74*V$55,0) + IF(V$4&gt;$E74,MIN(V74,$I74-SUM($J74:V74)))</f>
        <v>3.6196646496376799</v>
      </c>
      <c r="X74" s="2">
        <f>IF(W$4=$E74, $I74*W$55,0) + IF(W$4&gt;$E74,MIN(W74,$I74-SUM($J74:W74)))</f>
        <v>3.6196646496376799</v>
      </c>
      <c r="Y74" s="2">
        <f>IF(X$4=$E74, $I74*X$55,0) + IF(X$4&gt;$E74,MIN(X74,$I74-SUM($J74:X74)))</f>
        <v>3.6196646496376799</v>
      </c>
      <c r="Z74" s="2">
        <f>IF(Y$4=$E74, $I74*Y$55,0) + IF(Y$4&gt;$E74,MIN(Y74,$I74-SUM($J74:Y74)))</f>
        <v>3.6196646496376799</v>
      </c>
      <c r="AA74" s="2">
        <f>IF(Z$4=$E74, $I74*Z$55,0) + IF(Z$4&gt;$E74,MIN(Z74,$I74-SUM($J74:Z74)))</f>
        <v>3.6196646496376799</v>
      </c>
      <c r="AB74" s="2">
        <f>IF(AA$4=$E74, $I74*AA$55,0) + IF(AA$4&gt;$E74,MIN(AA74,$I74-SUM($J74:AA74)))</f>
        <v>3.6196646496376799</v>
      </c>
      <c r="AC74" s="2">
        <f>IF(AB$4=$E74, $I74*AB$55,0) + IF(AB$4&gt;$E74,MIN(AB74,$I74-SUM($J74:AB74)))</f>
        <v>3.6196646496376799</v>
      </c>
      <c r="AD74" s="2">
        <f>IF(AC$4=$E74, $I74*AC$55,0) + IF(AC$4&gt;$E74,MIN(AC74,$I74-SUM($J74:AC74)))</f>
        <v>3.6196646496376799</v>
      </c>
      <c r="AE74" s="2">
        <f>IF(AD$4=$E74, $I74*AD$55,0) + IF(AD$4&gt;$E74,MIN(AD74,$I74-SUM($J74:AD74)))</f>
        <v>3.6196646496376799</v>
      </c>
      <c r="AF74" s="2">
        <f>IF(AE$4=$E74, $I74*AE$55,0) + IF(AE$4&gt;$E74,MIN(AE74,$I74-SUM($J74:AE74)))</f>
        <v>3.6196646496376799</v>
      </c>
      <c r="AG74" s="2">
        <f>IF(AF$4=$E74, $I74*AF$55,0) + IF(AF$4&gt;$E74,MIN(AF74,$I74-SUM($J74:AF74)))</f>
        <v>3.6196646496376799</v>
      </c>
      <c r="AH74" s="2">
        <f>IF(AG$4=$E74, $I74*AG$55,0) + IF(AG$4&gt;$E74,MIN(AG74,$I74-SUM($J74:AG74)))</f>
        <v>3.6196646496376799</v>
      </c>
      <c r="AI74" s="2">
        <f>IF(AH$4=$E74, $I74*AH$55,0) + IF(AH$4&gt;$E74,MIN(AH74,$I74-SUM($J74:AH74)))</f>
        <v>3.6196646496376799</v>
      </c>
      <c r="AJ74" s="2">
        <f>IF(AI$4=$E74, $I74*AI$55,0) + IF(AI$4&gt;$E74,MIN(AI74,$I74-SUM($J74:AI74)))</f>
        <v>3.6196646496376799</v>
      </c>
      <c r="AK74" s="2">
        <f>IF(AJ$4=$E74, $I74*AJ$55,0) + IF(AJ$4&gt;$E74,MIN(AJ74,$I74-SUM($J74:AJ74)))</f>
        <v>3.6196646496376799</v>
      </c>
      <c r="AL74" s="2">
        <f>IF(AK$4=$E74, $I74*AK$55,0) + IF(AK$4&gt;$E74,MIN(AK74,$I74-SUM($J74:AK74)))</f>
        <v>3.6196646496376799</v>
      </c>
      <c r="AM74" s="2">
        <f>IF(AL$4=$E74, $I74*AL$55,0) + IF(AL$4&gt;$E74,MIN(AL74,$I74-SUM($J74:AL74)))</f>
        <v>3.6196646496376799</v>
      </c>
      <c r="AN74" s="2">
        <f>IF(AM$4=$E74, $I74*AM$55,0) + IF(AM$4&gt;$E74,MIN(AM74,$I74-SUM($J74:AM74)))</f>
        <v>3.6196646496376799</v>
      </c>
      <c r="AO74" s="2">
        <f>IF(AN$4=$E74, $I74*AN$55,0) + IF(AN$4&gt;$E74,MIN(AN74,$I74-SUM($J74:AN74)))</f>
        <v>3.6196646496376799</v>
      </c>
      <c r="AP74" s="2">
        <f>IF(AO$4=$E74, $I74*AO$55,0) + IF(AO$4&gt;$E74,MIN(AO74,$I74-SUM($J74:AO74)))</f>
        <v>3.6196646496376799</v>
      </c>
      <c r="AQ74" s="57">
        <f>IF(AP$4=$E74, $I74*AP$55,0) + IF(AP$4&gt;$E74,MIN(AP74,$I74-SUM($J74:AP74)))</f>
        <v>3.6196646496376799</v>
      </c>
      <c r="AR74" s="2">
        <f>IF(AQ$4=$E74, $I74*AQ$55,0) + IF(AQ$4&gt;$E74,MIN(AQ74,$I74-SUM($J74:AQ74)))</f>
        <v>3.6196646496376799</v>
      </c>
      <c r="AS74" s="2">
        <f>IF(AR$4=$E74, $I74*AR$55,0) + IF(AR$4&gt;$E74,MIN(AR74,$I74-SUM($J74:AR74)))</f>
        <v>3.6196646496376799</v>
      </c>
      <c r="AT74" s="2">
        <f>IF(AS$4=$E74, $I74*AS$55,0) + IF(AS$4&gt;$E74,MIN(AS74,$I74-SUM($J74:AS74)))</f>
        <v>3.6196646496376799</v>
      </c>
      <c r="AU74" s="2">
        <f>IF(AT$4=$E74, $I74*AT$55,0) + IF(AT$4&gt;$E74,MIN(AT74,$I74-SUM($J74:AT74)))</f>
        <v>3.6196646496376799</v>
      </c>
      <c r="AV74" s="2">
        <f>IF(AU$4=$E74, $I74*AU$55,0) + IF(AU$4&gt;$E74,MIN(AU74,$I74-SUM($J74:AU74)))</f>
        <v>3.6196646496376799</v>
      </c>
      <c r="AW74" s="2"/>
    </row>
    <row r="75" spans="5:49" ht="16.8" outlineLevel="1">
      <c r="E75" s="44">
        <f>INDEX($K$4:$AV$4,,COUNT(E$65:E74)+1)</f>
        <v>36616</v>
      </c>
      <c r="G75" s="2" t="s">
        <v>105</v>
      </c>
      <c r="I75" s="2">
        <f t="shared" si="62"/>
        <v>96.444284209399669</v>
      </c>
      <c r="K75" s="2">
        <f>IF(J$4=$E75, $I75*J$55,0) + IF(J$4&gt;$E75,MIN(J75,$I75-SUM($J75:J75)))</f>
        <v>0</v>
      </c>
      <c r="L75" s="2">
        <f>IF(K$4=$E75, $I75*K$55,0) + IF(K$4&gt;$E75,MIN(K75,$I75-SUM($J75:K75)))</f>
        <v>0</v>
      </c>
      <c r="M75" s="2">
        <f>IF(L$4=$E75, $I75*L$55,0) + IF(L$4&gt;$E75,MIN(L75,$I75-SUM($J75:L75)))</f>
        <v>0</v>
      </c>
      <c r="N75" s="2">
        <f>IF(M$4=$E75, $I75*M$55,0) + IF(M$4&gt;$E75,MIN(M75,$I75-SUM($J75:M75)))</f>
        <v>0</v>
      </c>
      <c r="O75" s="2">
        <f>IF(N$4=$E75, $I75*N$55,0) + IF(N$4&gt;$E75,MIN(N75,$I75-SUM($J75:N75)))</f>
        <v>0</v>
      </c>
      <c r="P75" s="2">
        <f>IF(O$4=$E75, $I75*O$55,0) + IF(O$4&gt;$E75,MIN(O75,$I75-SUM($J75:O75)))</f>
        <v>0</v>
      </c>
      <c r="Q75" s="2">
        <f>IF(P$4=$E75, $I75*P$55,0) + IF(P$4&gt;$E75,MIN(P75,$I75-SUM($J75:P75)))</f>
        <v>0</v>
      </c>
      <c r="R75" s="2">
        <f>IF(Q$4=$E75, $I75*Q$55,0) + IF(Q$4&gt;$E75,MIN(Q75,$I75-SUM($J75:Q75)))</f>
        <v>0</v>
      </c>
      <c r="S75" s="2">
        <f>IF(R$4=$E75, $I75*R$55,0) + IF(R$4&gt;$E75,MIN(R75,$I75-SUM($J75:R75)))</f>
        <v>0</v>
      </c>
      <c r="T75" s="2">
        <f>IF(S$4=$E75, $I75*S$55,0) + IF(S$4&gt;$E75,MIN(S75,$I75-SUM($J75:S75)))</f>
        <v>0</v>
      </c>
      <c r="U75" s="2">
        <f>IF(T$4=$E75, $I75*T$55,0) + IF(T$4&gt;$E75,MIN(T75,$I75-SUM($J75:T75)))</f>
        <v>2.8962247510330235</v>
      </c>
      <c r="V75" s="2">
        <f>IF(U$4=$E75, $I75*U$55,0) + IF(U$4&gt;$E75,MIN(U75,$I75-SUM($J75:U75)))</f>
        <v>2.8962247510330235</v>
      </c>
      <c r="W75" s="2">
        <f>IF(V$4=$E75, $I75*V$55,0) + IF(V$4&gt;$E75,MIN(V75,$I75-SUM($J75:V75)))</f>
        <v>2.8962247510330235</v>
      </c>
      <c r="X75" s="2">
        <f>IF(W$4=$E75, $I75*W$55,0) + IF(W$4&gt;$E75,MIN(W75,$I75-SUM($J75:W75)))</f>
        <v>2.8962247510330235</v>
      </c>
      <c r="Y75" s="2">
        <f>IF(X$4=$E75, $I75*X$55,0) + IF(X$4&gt;$E75,MIN(X75,$I75-SUM($J75:X75)))</f>
        <v>2.8962247510330235</v>
      </c>
      <c r="Z75" s="2">
        <f>IF(Y$4=$E75, $I75*Y$55,0) + IF(Y$4&gt;$E75,MIN(Y75,$I75-SUM($J75:Y75)))</f>
        <v>2.8962247510330235</v>
      </c>
      <c r="AA75" s="2">
        <f>IF(Z$4=$E75, $I75*Z$55,0) + IF(Z$4&gt;$E75,MIN(Z75,$I75-SUM($J75:Z75)))</f>
        <v>2.8962247510330235</v>
      </c>
      <c r="AB75" s="2">
        <f>IF(AA$4=$E75, $I75*AA$55,0) + IF(AA$4&gt;$E75,MIN(AA75,$I75-SUM($J75:AA75)))</f>
        <v>2.8962247510330235</v>
      </c>
      <c r="AC75" s="2">
        <f>IF(AB$4=$E75, $I75*AB$55,0) + IF(AB$4&gt;$E75,MIN(AB75,$I75-SUM($J75:AB75)))</f>
        <v>2.8962247510330235</v>
      </c>
      <c r="AD75" s="2">
        <f>IF(AC$4=$E75, $I75*AC$55,0) + IF(AC$4&gt;$E75,MIN(AC75,$I75-SUM($J75:AC75)))</f>
        <v>2.8962247510330235</v>
      </c>
      <c r="AE75" s="2">
        <f>IF(AD$4=$E75, $I75*AD$55,0) + IF(AD$4&gt;$E75,MIN(AD75,$I75-SUM($J75:AD75)))</f>
        <v>2.8962247510330235</v>
      </c>
      <c r="AF75" s="2">
        <f>IF(AE$4=$E75, $I75*AE$55,0) + IF(AE$4&gt;$E75,MIN(AE75,$I75-SUM($J75:AE75)))</f>
        <v>2.8962247510330235</v>
      </c>
      <c r="AG75" s="2">
        <f>IF(AF$4=$E75, $I75*AF$55,0) + IF(AF$4&gt;$E75,MIN(AF75,$I75-SUM($J75:AF75)))</f>
        <v>2.8962247510330235</v>
      </c>
      <c r="AH75" s="2">
        <f>IF(AG$4=$E75, $I75*AG$55,0) + IF(AG$4&gt;$E75,MIN(AG75,$I75-SUM($J75:AG75)))</f>
        <v>2.8962247510330235</v>
      </c>
      <c r="AI75" s="2">
        <f>IF(AH$4=$E75, $I75*AH$55,0) + IF(AH$4&gt;$E75,MIN(AH75,$I75-SUM($J75:AH75)))</f>
        <v>2.8962247510330235</v>
      </c>
      <c r="AJ75" s="2">
        <f>IF(AI$4=$E75, $I75*AI$55,0) + IF(AI$4&gt;$E75,MIN(AI75,$I75-SUM($J75:AI75)))</f>
        <v>2.8962247510330235</v>
      </c>
      <c r="AK75" s="2">
        <f>IF(AJ$4=$E75, $I75*AJ$55,0) + IF(AJ$4&gt;$E75,MIN(AJ75,$I75-SUM($J75:AJ75)))</f>
        <v>2.8962247510330235</v>
      </c>
      <c r="AL75" s="2">
        <f>IF(AK$4=$E75, $I75*AK$55,0) + IF(AK$4&gt;$E75,MIN(AK75,$I75-SUM($J75:AK75)))</f>
        <v>2.8962247510330235</v>
      </c>
      <c r="AM75" s="2">
        <f>IF(AL$4=$E75, $I75*AL$55,0) + IF(AL$4&gt;$E75,MIN(AL75,$I75-SUM($J75:AL75)))</f>
        <v>2.8962247510330235</v>
      </c>
      <c r="AN75" s="2">
        <f>IF(AM$4=$E75, $I75*AM$55,0) + IF(AM$4&gt;$E75,MIN(AM75,$I75-SUM($J75:AM75)))</f>
        <v>2.8962247510330235</v>
      </c>
      <c r="AO75" s="2">
        <f>IF(AN$4=$E75, $I75*AN$55,0) + IF(AN$4&gt;$E75,MIN(AN75,$I75-SUM($J75:AN75)))</f>
        <v>2.8962247510330235</v>
      </c>
      <c r="AP75" s="2">
        <f>IF(AO$4=$E75, $I75*AO$55,0) + IF(AO$4&gt;$E75,MIN(AO75,$I75-SUM($J75:AO75)))</f>
        <v>2.8962247510330235</v>
      </c>
      <c r="AQ75" s="57">
        <f>IF(AP$4=$E75, $I75*AP$55,0) + IF(AP$4&gt;$E75,MIN(AP75,$I75-SUM($J75:AP75)))</f>
        <v>2.8962247510330235</v>
      </c>
      <c r="AR75" s="2">
        <f>IF(AQ$4=$E75, $I75*AQ$55,0) + IF(AQ$4&gt;$E75,MIN(AQ75,$I75-SUM($J75:AQ75)))</f>
        <v>2.8962247510330235</v>
      </c>
      <c r="AS75" s="2">
        <f>IF(AR$4=$E75, $I75*AR$55,0) + IF(AR$4&gt;$E75,MIN(AR75,$I75-SUM($J75:AR75)))</f>
        <v>2.8962247510330235</v>
      </c>
      <c r="AT75" s="2">
        <f>IF(AS$4=$E75, $I75*AS$55,0) + IF(AS$4&gt;$E75,MIN(AS75,$I75-SUM($J75:AS75)))</f>
        <v>2.8962247510330235</v>
      </c>
      <c r="AU75" s="2">
        <f>IF(AT$4=$E75, $I75*AT$55,0) + IF(AT$4&gt;$E75,MIN(AT75,$I75-SUM($J75:AT75)))</f>
        <v>2.8962247510330235</v>
      </c>
      <c r="AV75" s="2">
        <f>IF(AU$4=$E75, $I75*AU$55,0) + IF(AU$4&gt;$E75,MIN(AU75,$I75-SUM($J75:AU75)))</f>
        <v>2.8962247510330235</v>
      </c>
      <c r="AW75" s="2"/>
    </row>
    <row r="76" spans="5:49" ht="16.8" outlineLevel="1">
      <c r="E76" s="44">
        <f>INDEX($K$4:$AV$4,,COUNT(E$65:E75)+1)</f>
        <v>36981</v>
      </c>
      <c r="G76" s="2" t="s">
        <v>105</v>
      </c>
      <c r="I76" s="2">
        <f t="shared" si="62"/>
        <v>81.86164329801278</v>
      </c>
      <c r="K76" s="2">
        <f>IF(J$4=$E76, $I76*J$55,0) + IF(J$4&gt;$E76,MIN(J76,$I76-SUM($J76:J76)))</f>
        <v>0</v>
      </c>
      <c r="L76" s="2">
        <f>IF(K$4=$E76, $I76*K$55,0) + IF(K$4&gt;$E76,MIN(K76,$I76-SUM($J76:K76)))</f>
        <v>0</v>
      </c>
      <c r="M76" s="2">
        <f>IF(L$4=$E76, $I76*L$55,0) + IF(L$4&gt;$E76,MIN(L76,$I76-SUM($J76:L76)))</f>
        <v>0</v>
      </c>
      <c r="N76" s="2">
        <f>IF(M$4=$E76, $I76*M$55,0) + IF(M$4&gt;$E76,MIN(M76,$I76-SUM($J76:M76)))</f>
        <v>0</v>
      </c>
      <c r="O76" s="2">
        <f>IF(N$4=$E76, $I76*N$55,0) + IF(N$4&gt;$E76,MIN(N76,$I76-SUM($J76:N76)))</f>
        <v>0</v>
      </c>
      <c r="P76" s="2">
        <f>IF(O$4=$E76, $I76*O$55,0) + IF(O$4&gt;$E76,MIN(O76,$I76-SUM($J76:O76)))</f>
        <v>0</v>
      </c>
      <c r="Q76" s="2">
        <f>IF(P$4=$E76, $I76*P$55,0) + IF(P$4&gt;$E76,MIN(P76,$I76-SUM($J76:P76)))</f>
        <v>0</v>
      </c>
      <c r="R76" s="2">
        <f>IF(Q$4=$E76, $I76*Q$55,0) + IF(Q$4&gt;$E76,MIN(Q76,$I76-SUM($J76:Q76)))</f>
        <v>0</v>
      </c>
      <c r="S76" s="2">
        <f>IF(R$4=$E76, $I76*R$55,0) + IF(R$4&gt;$E76,MIN(R76,$I76-SUM($J76:R76)))</f>
        <v>0</v>
      </c>
      <c r="T76" s="2">
        <f>IF(S$4=$E76, $I76*S$55,0) + IF(S$4&gt;$E76,MIN(S76,$I76-SUM($J76:S76)))</f>
        <v>0</v>
      </c>
      <c r="U76" s="2">
        <f>IF(T$4=$E76, $I76*T$55,0) + IF(T$4&gt;$E76,MIN(T76,$I76-SUM($J76:T76)))</f>
        <v>0</v>
      </c>
      <c r="V76" s="2">
        <f>IF(U$4=$E76, $I76*U$55,0) + IF(U$4&gt;$E76,MIN(U76,$I76-SUM($J76:U76)))</f>
        <v>2.4583076065469305</v>
      </c>
      <c r="W76" s="2">
        <f>IF(V$4=$E76, $I76*V$55,0) + IF(V$4&gt;$E76,MIN(V76,$I76-SUM($J76:V76)))</f>
        <v>2.4583076065469305</v>
      </c>
      <c r="X76" s="2">
        <f>IF(W$4=$E76, $I76*W$55,0) + IF(W$4&gt;$E76,MIN(W76,$I76-SUM($J76:W76)))</f>
        <v>2.4583076065469305</v>
      </c>
      <c r="Y76" s="2">
        <f>IF(X$4=$E76, $I76*X$55,0) + IF(X$4&gt;$E76,MIN(X76,$I76-SUM($J76:X76)))</f>
        <v>2.4583076065469305</v>
      </c>
      <c r="Z76" s="2">
        <f>IF(Y$4=$E76, $I76*Y$55,0) + IF(Y$4&gt;$E76,MIN(Y76,$I76-SUM($J76:Y76)))</f>
        <v>2.4583076065469305</v>
      </c>
      <c r="AA76" s="2">
        <f>IF(Z$4=$E76, $I76*Z$55,0) + IF(Z$4&gt;$E76,MIN(Z76,$I76-SUM($J76:Z76)))</f>
        <v>2.4583076065469305</v>
      </c>
      <c r="AB76" s="2">
        <f>IF(AA$4=$E76, $I76*AA$55,0) + IF(AA$4&gt;$E76,MIN(AA76,$I76-SUM($J76:AA76)))</f>
        <v>2.4583076065469305</v>
      </c>
      <c r="AC76" s="2">
        <f>IF(AB$4=$E76, $I76*AB$55,0) + IF(AB$4&gt;$E76,MIN(AB76,$I76-SUM($J76:AB76)))</f>
        <v>2.4583076065469305</v>
      </c>
      <c r="AD76" s="2">
        <f>IF(AC$4=$E76, $I76*AC$55,0) + IF(AC$4&gt;$E76,MIN(AC76,$I76-SUM($J76:AC76)))</f>
        <v>2.4583076065469305</v>
      </c>
      <c r="AE76" s="2">
        <f>IF(AD$4=$E76, $I76*AD$55,0) + IF(AD$4&gt;$E76,MIN(AD76,$I76-SUM($J76:AD76)))</f>
        <v>2.4583076065469305</v>
      </c>
      <c r="AF76" s="2">
        <f>IF(AE$4=$E76, $I76*AE$55,0) + IF(AE$4&gt;$E76,MIN(AE76,$I76-SUM($J76:AE76)))</f>
        <v>2.4583076065469305</v>
      </c>
      <c r="AG76" s="2">
        <f>IF(AF$4=$E76, $I76*AF$55,0) + IF(AF$4&gt;$E76,MIN(AF76,$I76-SUM($J76:AF76)))</f>
        <v>2.4583076065469305</v>
      </c>
      <c r="AH76" s="2">
        <f>IF(AG$4=$E76, $I76*AG$55,0) + IF(AG$4&gt;$E76,MIN(AG76,$I76-SUM($J76:AG76)))</f>
        <v>2.4583076065469305</v>
      </c>
      <c r="AI76" s="2">
        <f>IF(AH$4=$E76, $I76*AH$55,0) + IF(AH$4&gt;$E76,MIN(AH76,$I76-SUM($J76:AH76)))</f>
        <v>2.4583076065469305</v>
      </c>
      <c r="AJ76" s="2">
        <f>IF(AI$4=$E76, $I76*AI$55,0) + IF(AI$4&gt;$E76,MIN(AI76,$I76-SUM($J76:AI76)))</f>
        <v>2.4583076065469305</v>
      </c>
      <c r="AK76" s="2">
        <f>IF(AJ$4=$E76, $I76*AJ$55,0) + IF(AJ$4&gt;$E76,MIN(AJ76,$I76-SUM($J76:AJ76)))</f>
        <v>2.4583076065469305</v>
      </c>
      <c r="AL76" s="2">
        <f>IF(AK$4=$E76, $I76*AK$55,0) + IF(AK$4&gt;$E76,MIN(AK76,$I76-SUM($J76:AK76)))</f>
        <v>2.4583076065469305</v>
      </c>
      <c r="AM76" s="2">
        <f>IF(AL$4=$E76, $I76*AL$55,0) + IF(AL$4&gt;$E76,MIN(AL76,$I76-SUM($J76:AL76)))</f>
        <v>2.4583076065469305</v>
      </c>
      <c r="AN76" s="2">
        <f>IF(AM$4=$E76, $I76*AM$55,0) + IF(AM$4&gt;$E76,MIN(AM76,$I76-SUM($J76:AM76)))</f>
        <v>2.4583076065469305</v>
      </c>
      <c r="AO76" s="2">
        <f>IF(AN$4=$E76, $I76*AN$55,0) + IF(AN$4&gt;$E76,MIN(AN76,$I76-SUM($J76:AN76)))</f>
        <v>2.4583076065469305</v>
      </c>
      <c r="AP76" s="2">
        <f>IF(AO$4=$E76, $I76*AO$55,0) + IF(AO$4&gt;$E76,MIN(AO76,$I76-SUM($J76:AO76)))</f>
        <v>2.4583076065469305</v>
      </c>
      <c r="AQ76" s="57">
        <f>IF(AP$4=$E76, $I76*AP$55,0) + IF(AP$4&gt;$E76,MIN(AP76,$I76-SUM($J76:AP76)))</f>
        <v>2.4583076065469305</v>
      </c>
      <c r="AR76" s="2">
        <f>IF(AQ$4=$E76, $I76*AQ$55,0) + IF(AQ$4&gt;$E76,MIN(AQ76,$I76-SUM($J76:AQ76)))</f>
        <v>2.4583076065469305</v>
      </c>
      <c r="AS76" s="2">
        <f>IF(AR$4=$E76, $I76*AR$55,0) + IF(AR$4&gt;$E76,MIN(AR76,$I76-SUM($J76:AR76)))</f>
        <v>2.4583076065469305</v>
      </c>
      <c r="AT76" s="2">
        <f>IF(AS$4=$E76, $I76*AS$55,0) + IF(AS$4&gt;$E76,MIN(AS76,$I76-SUM($J76:AS76)))</f>
        <v>2.4583076065469305</v>
      </c>
      <c r="AU76" s="2">
        <f>IF(AT$4=$E76, $I76*AT$55,0) + IF(AT$4&gt;$E76,MIN(AT76,$I76-SUM($J76:AT76)))</f>
        <v>2.4583076065469305</v>
      </c>
      <c r="AV76" s="2">
        <f>IF(AU$4=$E76, $I76*AU$55,0) + IF(AU$4&gt;$E76,MIN(AU76,$I76-SUM($J76:AU76)))</f>
        <v>2.4583076065469305</v>
      </c>
      <c r="AW76" s="2"/>
    </row>
    <row r="77" spans="5:49" ht="16.8" outlineLevel="1">
      <c r="E77" s="44">
        <f>INDEX($K$4:$AV$4,,COUNT(E$65:E76)+1)</f>
        <v>37346</v>
      </c>
      <c r="G77" s="2" t="s">
        <v>105</v>
      </c>
      <c r="I77" s="2">
        <f t="shared" si="62"/>
        <v>75.963096093937224</v>
      </c>
      <c r="K77" s="2">
        <f>IF(J$4=$E77, $I77*J$55,0) + IF(J$4&gt;$E77,MIN(J77,$I77-SUM($J77:J77)))</f>
        <v>0</v>
      </c>
      <c r="L77" s="2">
        <f>IF(K$4=$E77, $I77*K$55,0) + IF(K$4&gt;$E77,MIN(K77,$I77-SUM($J77:K77)))</f>
        <v>0</v>
      </c>
      <c r="M77" s="2">
        <f>IF(L$4=$E77, $I77*L$55,0) + IF(L$4&gt;$E77,MIN(L77,$I77-SUM($J77:L77)))</f>
        <v>0</v>
      </c>
      <c r="N77" s="2">
        <f>IF(M$4=$E77, $I77*M$55,0) + IF(M$4&gt;$E77,MIN(M77,$I77-SUM($J77:M77)))</f>
        <v>0</v>
      </c>
      <c r="O77" s="2">
        <f>IF(N$4=$E77, $I77*N$55,0) + IF(N$4&gt;$E77,MIN(N77,$I77-SUM($J77:N77)))</f>
        <v>0</v>
      </c>
      <c r="P77" s="2">
        <f>IF(O$4=$E77, $I77*O$55,0) + IF(O$4&gt;$E77,MIN(O77,$I77-SUM($J77:O77)))</f>
        <v>0</v>
      </c>
      <c r="Q77" s="2">
        <f>IF(P$4=$E77, $I77*P$55,0) + IF(P$4&gt;$E77,MIN(P77,$I77-SUM($J77:P77)))</f>
        <v>0</v>
      </c>
      <c r="R77" s="2">
        <f>IF(Q$4=$E77, $I77*Q$55,0) + IF(Q$4&gt;$E77,MIN(Q77,$I77-SUM($J77:Q77)))</f>
        <v>0</v>
      </c>
      <c r="S77" s="2">
        <f>IF(R$4=$E77, $I77*R$55,0) + IF(R$4&gt;$E77,MIN(R77,$I77-SUM($J77:R77)))</f>
        <v>0</v>
      </c>
      <c r="T77" s="2">
        <f>IF(S$4=$E77, $I77*S$55,0) + IF(S$4&gt;$E77,MIN(S77,$I77-SUM($J77:S77)))</f>
        <v>0</v>
      </c>
      <c r="U77" s="2">
        <f>IF(T$4=$E77, $I77*T$55,0) + IF(T$4&gt;$E77,MIN(T77,$I77-SUM($J77:T77)))</f>
        <v>0</v>
      </c>
      <c r="V77" s="2">
        <f>IF(U$4=$E77, $I77*U$55,0) + IF(U$4&gt;$E77,MIN(U77,$I77-SUM($J77:U77)))</f>
        <v>0</v>
      </c>
      <c r="W77" s="2">
        <f>IF(V$4=$E77, $I77*V$55,0) + IF(V$4&gt;$E77,MIN(V77,$I77-SUM($J77:V77)))</f>
        <v>2.2811740568749919</v>
      </c>
      <c r="X77" s="2">
        <f>IF(W$4=$E77, $I77*W$55,0) + IF(W$4&gt;$E77,MIN(W77,$I77-SUM($J77:W77)))</f>
        <v>2.2811740568749919</v>
      </c>
      <c r="Y77" s="2">
        <f>IF(X$4=$E77, $I77*X$55,0) + IF(X$4&gt;$E77,MIN(X77,$I77-SUM($J77:X77)))</f>
        <v>2.2811740568749919</v>
      </c>
      <c r="Z77" s="2">
        <f>IF(Y$4=$E77, $I77*Y$55,0) + IF(Y$4&gt;$E77,MIN(Y77,$I77-SUM($J77:Y77)))</f>
        <v>2.2811740568749919</v>
      </c>
      <c r="AA77" s="2">
        <f>IF(Z$4=$E77, $I77*Z$55,0) + IF(Z$4&gt;$E77,MIN(Z77,$I77-SUM($J77:Z77)))</f>
        <v>2.2811740568749919</v>
      </c>
      <c r="AB77" s="2">
        <f>IF(AA$4=$E77, $I77*AA$55,0) + IF(AA$4&gt;$E77,MIN(AA77,$I77-SUM($J77:AA77)))</f>
        <v>2.2811740568749919</v>
      </c>
      <c r="AC77" s="2">
        <f>IF(AB$4=$E77, $I77*AB$55,0) + IF(AB$4&gt;$E77,MIN(AB77,$I77-SUM($J77:AB77)))</f>
        <v>2.2811740568749919</v>
      </c>
      <c r="AD77" s="2">
        <f>IF(AC$4=$E77, $I77*AC$55,0) + IF(AC$4&gt;$E77,MIN(AC77,$I77-SUM($J77:AC77)))</f>
        <v>2.2811740568749919</v>
      </c>
      <c r="AE77" s="2">
        <f>IF(AD$4=$E77, $I77*AD$55,0) + IF(AD$4&gt;$E77,MIN(AD77,$I77-SUM($J77:AD77)))</f>
        <v>2.2811740568749919</v>
      </c>
      <c r="AF77" s="2">
        <f>IF(AE$4=$E77, $I77*AE$55,0) + IF(AE$4&gt;$E77,MIN(AE77,$I77-SUM($J77:AE77)))</f>
        <v>2.2811740568749919</v>
      </c>
      <c r="AG77" s="2">
        <f>IF(AF$4=$E77, $I77*AF$55,0) + IF(AF$4&gt;$E77,MIN(AF77,$I77-SUM($J77:AF77)))</f>
        <v>2.2811740568749919</v>
      </c>
      <c r="AH77" s="2">
        <f>IF(AG$4=$E77, $I77*AG$55,0) + IF(AG$4&gt;$E77,MIN(AG77,$I77-SUM($J77:AG77)))</f>
        <v>2.2811740568749919</v>
      </c>
      <c r="AI77" s="2">
        <f>IF(AH$4=$E77, $I77*AH$55,0) + IF(AH$4&gt;$E77,MIN(AH77,$I77-SUM($J77:AH77)))</f>
        <v>2.2811740568749919</v>
      </c>
      <c r="AJ77" s="2">
        <f>IF(AI$4=$E77, $I77*AI$55,0) + IF(AI$4&gt;$E77,MIN(AI77,$I77-SUM($J77:AI77)))</f>
        <v>2.2811740568749919</v>
      </c>
      <c r="AK77" s="2">
        <f>IF(AJ$4=$E77, $I77*AJ$55,0) + IF(AJ$4&gt;$E77,MIN(AJ77,$I77-SUM($J77:AJ77)))</f>
        <v>2.2811740568749919</v>
      </c>
      <c r="AL77" s="2">
        <f>IF(AK$4=$E77, $I77*AK$55,0) + IF(AK$4&gt;$E77,MIN(AK77,$I77-SUM($J77:AK77)))</f>
        <v>2.2811740568749919</v>
      </c>
      <c r="AM77" s="2">
        <f>IF(AL$4=$E77, $I77*AL$55,0) + IF(AL$4&gt;$E77,MIN(AL77,$I77-SUM($J77:AL77)))</f>
        <v>2.2811740568749919</v>
      </c>
      <c r="AN77" s="2">
        <f>IF(AM$4=$E77, $I77*AM$55,0) + IF(AM$4&gt;$E77,MIN(AM77,$I77-SUM($J77:AM77)))</f>
        <v>2.2811740568749919</v>
      </c>
      <c r="AO77" s="2">
        <f>IF(AN$4=$E77, $I77*AN$55,0) + IF(AN$4&gt;$E77,MIN(AN77,$I77-SUM($J77:AN77)))</f>
        <v>2.2811740568749919</v>
      </c>
      <c r="AP77" s="2">
        <f>IF(AO$4=$E77, $I77*AO$55,0) + IF(AO$4&gt;$E77,MIN(AO77,$I77-SUM($J77:AO77)))</f>
        <v>2.2811740568749919</v>
      </c>
      <c r="AQ77" s="57">
        <f>IF(AP$4=$E77, $I77*AP$55,0) + IF(AP$4&gt;$E77,MIN(AP77,$I77-SUM($J77:AP77)))</f>
        <v>2.2811740568749919</v>
      </c>
      <c r="AR77" s="2">
        <f>IF(AQ$4=$E77, $I77*AQ$55,0) + IF(AQ$4&gt;$E77,MIN(AQ77,$I77-SUM($J77:AQ77)))</f>
        <v>2.2811740568749919</v>
      </c>
      <c r="AS77" s="2">
        <f>IF(AR$4=$E77, $I77*AR$55,0) + IF(AR$4&gt;$E77,MIN(AR77,$I77-SUM($J77:AR77)))</f>
        <v>2.2811740568749919</v>
      </c>
      <c r="AT77" s="2">
        <f>IF(AS$4=$E77, $I77*AS$55,0) + IF(AS$4&gt;$E77,MIN(AS77,$I77-SUM($J77:AS77)))</f>
        <v>2.2811740568749919</v>
      </c>
      <c r="AU77" s="2">
        <f>IF(AT$4=$E77, $I77*AT$55,0) + IF(AT$4&gt;$E77,MIN(AT77,$I77-SUM($J77:AT77)))</f>
        <v>2.2811740568749919</v>
      </c>
      <c r="AV77" s="2">
        <f>IF(AU$4=$E77, $I77*AU$55,0) + IF(AU$4&gt;$E77,MIN(AU77,$I77-SUM($J77:AU77)))</f>
        <v>2.2811740568749919</v>
      </c>
      <c r="AW77" s="2"/>
    </row>
    <row r="78" spans="5:49" ht="16.8" outlineLevel="1">
      <c r="E78" s="44">
        <f>INDEX($K$4:$AV$4,,COUNT(E$65:E77)+1)</f>
        <v>37711</v>
      </c>
      <c r="G78" s="2" t="s">
        <v>105</v>
      </c>
      <c r="I78" s="2">
        <f t="shared" si="62"/>
        <v>80.038813184089435</v>
      </c>
      <c r="K78" s="2">
        <f>IF(J$4=$E78, $I78*J$55,0) + IF(J$4&gt;$E78,MIN(J78,$I78-SUM($J78:J78)))</f>
        <v>0</v>
      </c>
      <c r="L78" s="2">
        <f>IF(K$4=$E78, $I78*K$55,0) + IF(K$4&gt;$E78,MIN(K78,$I78-SUM($J78:K78)))</f>
        <v>0</v>
      </c>
      <c r="M78" s="2">
        <f>IF(L$4=$E78, $I78*L$55,0) + IF(L$4&gt;$E78,MIN(L78,$I78-SUM($J78:L78)))</f>
        <v>0</v>
      </c>
      <c r="N78" s="2">
        <f>IF(M$4=$E78, $I78*M$55,0) + IF(M$4&gt;$E78,MIN(M78,$I78-SUM($J78:M78)))</f>
        <v>0</v>
      </c>
      <c r="O78" s="2">
        <f>IF(N$4=$E78, $I78*N$55,0) + IF(N$4&gt;$E78,MIN(N78,$I78-SUM($J78:N78)))</f>
        <v>0</v>
      </c>
      <c r="P78" s="2">
        <f>IF(O$4=$E78, $I78*O$55,0) + IF(O$4&gt;$E78,MIN(O78,$I78-SUM($J78:O78)))</f>
        <v>0</v>
      </c>
      <c r="Q78" s="2">
        <f>IF(P$4=$E78, $I78*P$55,0) + IF(P$4&gt;$E78,MIN(P78,$I78-SUM($J78:P78)))</f>
        <v>0</v>
      </c>
      <c r="R78" s="2">
        <f>IF(Q$4=$E78, $I78*Q$55,0) + IF(Q$4&gt;$E78,MIN(Q78,$I78-SUM($J78:Q78)))</f>
        <v>0</v>
      </c>
      <c r="S78" s="2">
        <f>IF(R$4=$E78, $I78*R$55,0) + IF(R$4&gt;$E78,MIN(R78,$I78-SUM($J78:R78)))</f>
        <v>0</v>
      </c>
      <c r="T78" s="2">
        <f>IF(S$4=$E78, $I78*S$55,0) + IF(S$4&gt;$E78,MIN(S78,$I78-SUM($J78:S78)))</f>
        <v>0</v>
      </c>
      <c r="U78" s="2">
        <f>IF(T$4=$E78, $I78*T$55,0) + IF(T$4&gt;$E78,MIN(T78,$I78-SUM($J78:T78)))</f>
        <v>0</v>
      </c>
      <c r="V78" s="2">
        <f>IF(U$4=$E78, $I78*U$55,0) + IF(U$4&gt;$E78,MIN(U78,$I78-SUM($J78:U78)))</f>
        <v>0</v>
      </c>
      <c r="W78" s="2">
        <f>IF(V$4=$E78, $I78*V$55,0) + IF(V$4&gt;$E78,MIN(V78,$I78-SUM($J78:V78)))</f>
        <v>0</v>
      </c>
      <c r="X78" s="2">
        <f>IF(W$4=$E78, $I78*W$55,0) + IF(W$4&gt;$E78,MIN(W78,$I78-SUM($J78:W78)))</f>
        <v>2.4035679634861693</v>
      </c>
      <c r="Y78" s="2">
        <f>IF(X$4=$E78, $I78*X$55,0) + IF(X$4&gt;$E78,MIN(X78,$I78-SUM($J78:X78)))</f>
        <v>2.4035679634861693</v>
      </c>
      <c r="Z78" s="2">
        <f>IF(Y$4=$E78, $I78*Y$55,0) + IF(Y$4&gt;$E78,MIN(Y78,$I78-SUM($J78:Y78)))</f>
        <v>2.4035679634861693</v>
      </c>
      <c r="AA78" s="2">
        <f>IF(Z$4=$E78, $I78*Z$55,0) + IF(Z$4&gt;$E78,MIN(Z78,$I78-SUM($J78:Z78)))</f>
        <v>2.4035679634861693</v>
      </c>
      <c r="AB78" s="2">
        <f>IF(AA$4=$E78, $I78*AA$55,0) + IF(AA$4&gt;$E78,MIN(AA78,$I78-SUM($J78:AA78)))</f>
        <v>2.4035679634861693</v>
      </c>
      <c r="AC78" s="2">
        <f>IF(AB$4=$E78, $I78*AB$55,0) + IF(AB$4&gt;$E78,MIN(AB78,$I78-SUM($J78:AB78)))</f>
        <v>2.4035679634861693</v>
      </c>
      <c r="AD78" s="2">
        <f>IF(AC$4=$E78, $I78*AC$55,0) + IF(AC$4&gt;$E78,MIN(AC78,$I78-SUM($J78:AC78)))</f>
        <v>2.4035679634861693</v>
      </c>
      <c r="AE78" s="2">
        <f>IF(AD$4=$E78, $I78*AD$55,0) + IF(AD$4&gt;$E78,MIN(AD78,$I78-SUM($J78:AD78)))</f>
        <v>2.4035679634861693</v>
      </c>
      <c r="AF78" s="2">
        <f>IF(AE$4=$E78, $I78*AE$55,0) + IF(AE$4&gt;$E78,MIN(AE78,$I78-SUM($J78:AE78)))</f>
        <v>2.4035679634861693</v>
      </c>
      <c r="AG78" s="2">
        <f>IF(AF$4=$E78, $I78*AF$55,0) + IF(AF$4&gt;$E78,MIN(AF78,$I78-SUM($J78:AF78)))</f>
        <v>2.4035679634861693</v>
      </c>
      <c r="AH78" s="2">
        <f>IF(AG$4=$E78, $I78*AG$55,0) + IF(AG$4&gt;$E78,MIN(AG78,$I78-SUM($J78:AG78)))</f>
        <v>2.4035679634861693</v>
      </c>
      <c r="AI78" s="2">
        <f>IF(AH$4=$E78, $I78*AH$55,0) + IF(AH$4&gt;$E78,MIN(AH78,$I78-SUM($J78:AH78)))</f>
        <v>2.4035679634861693</v>
      </c>
      <c r="AJ78" s="2">
        <f>IF(AI$4=$E78, $I78*AI$55,0) + IF(AI$4&gt;$E78,MIN(AI78,$I78-SUM($J78:AI78)))</f>
        <v>2.4035679634861693</v>
      </c>
      <c r="AK78" s="2">
        <f>IF(AJ$4=$E78, $I78*AJ$55,0) + IF(AJ$4&gt;$E78,MIN(AJ78,$I78-SUM($J78:AJ78)))</f>
        <v>2.4035679634861693</v>
      </c>
      <c r="AL78" s="2">
        <f>IF(AK$4=$E78, $I78*AK$55,0) + IF(AK$4&gt;$E78,MIN(AK78,$I78-SUM($J78:AK78)))</f>
        <v>2.4035679634861693</v>
      </c>
      <c r="AM78" s="2">
        <f>IF(AL$4=$E78, $I78*AL$55,0) + IF(AL$4&gt;$E78,MIN(AL78,$I78-SUM($J78:AL78)))</f>
        <v>2.4035679634861693</v>
      </c>
      <c r="AN78" s="2">
        <f>IF(AM$4=$E78, $I78*AM$55,0) + IF(AM$4&gt;$E78,MIN(AM78,$I78-SUM($J78:AM78)))</f>
        <v>2.4035679634861693</v>
      </c>
      <c r="AO78" s="2">
        <f>IF(AN$4=$E78, $I78*AN$55,0) + IF(AN$4&gt;$E78,MIN(AN78,$I78-SUM($J78:AN78)))</f>
        <v>2.4035679634861693</v>
      </c>
      <c r="AP78" s="2">
        <f>IF(AO$4=$E78, $I78*AO$55,0) + IF(AO$4&gt;$E78,MIN(AO78,$I78-SUM($J78:AO78)))</f>
        <v>2.4035679634861693</v>
      </c>
      <c r="AQ78" s="57">
        <f>IF(AP$4=$E78, $I78*AP$55,0) + IF(AP$4&gt;$E78,MIN(AP78,$I78-SUM($J78:AP78)))</f>
        <v>2.4035679634861693</v>
      </c>
      <c r="AR78" s="2">
        <f>IF(AQ$4=$E78, $I78*AQ$55,0) + IF(AQ$4&gt;$E78,MIN(AQ78,$I78-SUM($J78:AQ78)))</f>
        <v>2.4035679634861693</v>
      </c>
      <c r="AS78" s="2">
        <f>IF(AR$4=$E78, $I78*AR$55,0) + IF(AR$4&gt;$E78,MIN(AR78,$I78-SUM($J78:AR78)))</f>
        <v>2.4035679634861693</v>
      </c>
      <c r="AT78" s="2">
        <f>IF(AS$4=$E78, $I78*AS$55,0) + IF(AS$4&gt;$E78,MIN(AS78,$I78-SUM($J78:AS78)))</f>
        <v>2.4035679634861693</v>
      </c>
      <c r="AU78" s="2">
        <f>IF(AT$4=$E78, $I78*AT$55,0) + IF(AT$4&gt;$E78,MIN(AT78,$I78-SUM($J78:AT78)))</f>
        <v>2.4035679634861693</v>
      </c>
      <c r="AV78" s="2">
        <f>IF(AU$4=$E78, $I78*AU$55,0) + IF(AU$4&gt;$E78,MIN(AU78,$I78-SUM($J78:AU78)))</f>
        <v>2.4035679634861693</v>
      </c>
      <c r="AW78" s="2"/>
    </row>
    <row r="79" spans="5:49" ht="16.8" outlineLevel="1">
      <c r="E79" s="44">
        <f>INDEX($K$4:$AV$4,,COUNT(E$65:E78)+1)</f>
        <v>38077</v>
      </c>
      <c r="G79" s="2" t="s">
        <v>105</v>
      </c>
      <c r="I79" s="2">
        <f t="shared" si="62"/>
        <v>75.607160798282877</v>
      </c>
      <c r="K79" s="2">
        <f>IF(J$4=$E79, $I79*J$55,0) + IF(J$4&gt;$E79,MIN(J79,$I79-SUM($J79:J79)))</f>
        <v>0</v>
      </c>
      <c r="L79" s="2">
        <f>IF(K$4=$E79, $I79*K$55,0) + IF(K$4&gt;$E79,MIN(K79,$I79-SUM($J79:K79)))</f>
        <v>0</v>
      </c>
      <c r="M79" s="2">
        <f>IF(L$4=$E79, $I79*L$55,0) + IF(L$4&gt;$E79,MIN(L79,$I79-SUM($J79:L79)))</f>
        <v>0</v>
      </c>
      <c r="N79" s="2">
        <f>IF(M$4=$E79, $I79*M$55,0) + IF(M$4&gt;$E79,MIN(M79,$I79-SUM($J79:M79)))</f>
        <v>0</v>
      </c>
      <c r="O79" s="2">
        <f>IF(N$4=$E79, $I79*N$55,0) + IF(N$4&gt;$E79,MIN(N79,$I79-SUM($J79:N79)))</f>
        <v>0</v>
      </c>
      <c r="P79" s="2">
        <f>IF(O$4=$E79, $I79*O$55,0) + IF(O$4&gt;$E79,MIN(O79,$I79-SUM($J79:O79)))</f>
        <v>0</v>
      </c>
      <c r="Q79" s="2">
        <f>IF(P$4=$E79, $I79*P$55,0) + IF(P$4&gt;$E79,MIN(P79,$I79-SUM($J79:P79)))</f>
        <v>0</v>
      </c>
      <c r="R79" s="2">
        <f>IF(Q$4=$E79, $I79*Q$55,0) + IF(Q$4&gt;$E79,MIN(Q79,$I79-SUM($J79:Q79)))</f>
        <v>0</v>
      </c>
      <c r="S79" s="2">
        <f>IF(R$4=$E79, $I79*R$55,0) + IF(R$4&gt;$E79,MIN(R79,$I79-SUM($J79:R79)))</f>
        <v>0</v>
      </c>
      <c r="T79" s="2">
        <f>IF(S$4=$E79, $I79*S$55,0) + IF(S$4&gt;$E79,MIN(S79,$I79-SUM($J79:S79)))</f>
        <v>0</v>
      </c>
      <c r="U79" s="2">
        <f>IF(T$4=$E79, $I79*T$55,0) + IF(T$4&gt;$E79,MIN(T79,$I79-SUM($J79:T79)))</f>
        <v>0</v>
      </c>
      <c r="V79" s="2">
        <f>IF(U$4=$E79, $I79*U$55,0) + IF(U$4&gt;$E79,MIN(U79,$I79-SUM($J79:U79)))</f>
        <v>0</v>
      </c>
      <c r="W79" s="2">
        <f>IF(V$4=$E79, $I79*V$55,0) + IF(V$4&gt;$E79,MIN(V79,$I79-SUM($J79:V79)))</f>
        <v>0</v>
      </c>
      <c r="X79" s="2">
        <f>IF(W$4=$E79, $I79*W$55,0) + IF(W$4&gt;$E79,MIN(W79,$I79-SUM($J79:W79)))</f>
        <v>0</v>
      </c>
      <c r="Y79" s="2">
        <f>IF(X$4=$E79, $I79*X$55,0) + IF(X$4&gt;$E79,MIN(X79,$I79-SUM($J79:X79)))</f>
        <v>2.2704853092577442</v>
      </c>
      <c r="Z79" s="2">
        <f>IF(Y$4=$E79, $I79*Y$55,0) + IF(Y$4&gt;$E79,MIN(Y79,$I79-SUM($J79:Y79)))</f>
        <v>2.2704853092577442</v>
      </c>
      <c r="AA79" s="2">
        <f>IF(Z$4=$E79, $I79*Z$55,0) + IF(Z$4&gt;$E79,MIN(Z79,$I79-SUM($J79:Z79)))</f>
        <v>2.2704853092577442</v>
      </c>
      <c r="AB79" s="2">
        <f>IF(AA$4=$E79, $I79*AA$55,0) + IF(AA$4&gt;$E79,MIN(AA79,$I79-SUM($J79:AA79)))</f>
        <v>2.2704853092577442</v>
      </c>
      <c r="AC79" s="2">
        <f>IF(AB$4=$E79, $I79*AB$55,0) + IF(AB$4&gt;$E79,MIN(AB79,$I79-SUM($J79:AB79)))</f>
        <v>2.2704853092577442</v>
      </c>
      <c r="AD79" s="2">
        <f>IF(AC$4=$E79, $I79*AC$55,0) + IF(AC$4&gt;$E79,MIN(AC79,$I79-SUM($J79:AC79)))</f>
        <v>2.2704853092577442</v>
      </c>
      <c r="AE79" s="2">
        <f>IF(AD$4=$E79, $I79*AD$55,0) + IF(AD$4&gt;$E79,MIN(AD79,$I79-SUM($J79:AD79)))</f>
        <v>2.2704853092577442</v>
      </c>
      <c r="AF79" s="2">
        <f>IF(AE$4=$E79, $I79*AE$55,0) + IF(AE$4&gt;$E79,MIN(AE79,$I79-SUM($J79:AE79)))</f>
        <v>2.2704853092577442</v>
      </c>
      <c r="AG79" s="2">
        <f>IF(AF$4=$E79, $I79*AF$55,0) + IF(AF$4&gt;$E79,MIN(AF79,$I79-SUM($J79:AF79)))</f>
        <v>2.2704853092577442</v>
      </c>
      <c r="AH79" s="2">
        <f>IF(AG$4=$E79, $I79*AG$55,0) + IF(AG$4&gt;$E79,MIN(AG79,$I79-SUM($J79:AG79)))</f>
        <v>2.2704853092577442</v>
      </c>
      <c r="AI79" s="2">
        <f>IF(AH$4=$E79, $I79*AH$55,0) + IF(AH$4&gt;$E79,MIN(AH79,$I79-SUM($J79:AH79)))</f>
        <v>2.2704853092577442</v>
      </c>
      <c r="AJ79" s="2">
        <f>IF(AI$4=$E79, $I79*AI$55,0) + IF(AI$4&gt;$E79,MIN(AI79,$I79-SUM($J79:AI79)))</f>
        <v>2.2704853092577442</v>
      </c>
      <c r="AK79" s="2">
        <f>IF(AJ$4=$E79, $I79*AJ$55,0) + IF(AJ$4&gt;$E79,MIN(AJ79,$I79-SUM($J79:AJ79)))</f>
        <v>2.2704853092577442</v>
      </c>
      <c r="AL79" s="2">
        <f>IF(AK$4=$E79, $I79*AK$55,0) + IF(AK$4&gt;$E79,MIN(AK79,$I79-SUM($J79:AK79)))</f>
        <v>2.2704853092577442</v>
      </c>
      <c r="AM79" s="2">
        <f>IF(AL$4=$E79, $I79*AL$55,0) + IF(AL$4&gt;$E79,MIN(AL79,$I79-SUM($J79:AL79)))</f>
        <v>2.2704853092577442</v>
      </c>
      <c r="AN79" s="2">
        <f>IF(AM$4=$E79, $I79*AM$55,0) + IF(AM$4&gt;$E79,MIN(AM79,$I79-SUM($J79:AM79)))</f>
        <v>2.2704853092577442</v>
      </c>
      <c r="AO79" s="2">
        <f>IF(AN$4=$E79, $I79*AN$55,0) + IF(AN$4&gt;$E79,MIN(AN79,$I79-SUM($J79:AN79)))</f>
        <v>2.2704853092577442</v>
      </c>
      <c r="AP79" s="2">
        <f>IF(AO$4=$E79, $I79*AO$55,0) + IF(AO$4&gt;$E79,MIN(AO79,$I79-SUM($J79:AO79)))</f>
        <v>2.2704853092577442</v>
      </c>
      <c r="AQ79" s="57">
        <f>IF(AP$4=$E79, $I79*AP$55,0) + IF(AP$4&gt;$E79,MIN(AP79,$I79-SUM($J79:AP79)))</f>
        <v>2.2704853092577442</v>
      </c>
      <c r="AR79" s="2">
        <f>IF(AQ$4=$E79, $I79*AQ$55,0) + IF(AQ$4&gt;$E79,MIN(AQ79,$I79-SUM($J79:AQ79)))</f>
        <v>2.2704853092577442</v>
      </c>
      <c r="AS79" s="2">
        <f>IF(AR$4=$E79, $I79*AR$55,0) + IF(AR$4&gt;$E79,MIN(AR79,$I79-SUM($J79:AR79)))</f>
        <v>2.2704853092577442</v>
      </c>
      <c r="AT79" s="2">
        <f>IF(AS$4=$E79, $I79*AS$55,0) + IF(AS$4&gt;$E79,MIN(AS79,$I79-SUM($J79:AS79)))</f>
        <v>2.2704853092577442</v>
      </c>
      <c r="AU79" s="2">
        <f>IF(AT$4=$E79, $I79*AT$55,0) + IF(AT$4&gt;$E79,MIN(AT79,$I79-SUM($J79:AT79)))</f>
        <v>2.2704853092577442</v>
      </c>
      <c r="AV79" s="2">
        <f>IF(AU$4=$E79, $I79*AU$55,0) + IF(AU$4&gt;$E79,MIN(AU79,$I79-SUM($J79:AU79)))</f>
        <v>2.2704853092577442</v>
      </c>
      <c r="AW79" s="2"/>
    </row>
    <row r="80" spans="5:49" ht="16.8" outlineLevel="1">
      <c r="E80" s="44">
        <f>INDEX($K$4:$AV$4,,COUNT(E$65:E79)+1)</f>
        <v>38442</v>
      </c>
      <c r="G80" s="2" t="s">
        <v>105</v>
      </c>
      <c r="I80" s="2">
        <f t="shared" si="62"/>
        <v>73.484425294431148</v>
      </c>
      <c r="K80" s="2">
        <f>IF(J$4=$E80, $I80*J$55,0) + IF(J$4&gt;$E80,MIN(J80,$I80-SUM($J80:J80)))</f>
        <v>0</v>
      </c>
      <c r="L80" s="2">
        <f>IF(K$4=$E80, $I80*K$55,0) + IF(K$4&gt;$E80,MIN(K80,$I80-SUM($J80:K80)))</f>
        <v>0</v>
      </c>
      <c r="M80" s="2">
        <f>IF(L$4=$E80, $I80*L$55,0) + IF(L$4&gt;$E80,MIN(L80,$I80-SUM($J80:L80)))</f>
        <v>0</v>
      </c>
      <c r="N80" s="2">
        <f>IF(M$4=$E80, $I80*M$55,0) + IF(M$4&gt;$E80,MIN(M80,$I80-SUM($J80:M80)))</f>
        <v>0</v>
      </c>
      <c r="O80" s="2">
        <f>IF(N$4=$E80, $I80*N$55,0) + IF(N$4&gt;$E80,MIN(N80,$I80-SUM($J80:N80)))</f>
        <v>0</v>
      </c>
      <c r="P80" s="2">
        <f>IF(O$4=$E80, $I80*O$55,0) + IF(O$4&gt;$E80,MIN(O80,$I80-SUM($J80:O80)))</f>
        <v>0</v>
      </c>
      <c r="Q80" s="2">
        <f>IF(P$4=$E80, $I80*P$55,0) + IF(P$4&gt;$E80,MIN(P80,$I80-SUM($J80:P80)))</f>
        <v>0</v>
      </c>
      <c r="R80" s="2">
        <f>IF(Q$4=$E80, $I80*Q$55,0) + IF(Q$4&gt;$E80,MIN(Q80,$I80-SUM($J80:Q80)))</f>
        <v>0</v>
      </c>
      <c r="S80" s="2">
        <f>IF(R$4=$E80, $I80*R$55,0) + IF(R$4&gt;$E80,MIN(R80,$I80-SUM($J80:R80)))</f>
        <v>0</v>
      </c>
      <c r="T80" s="2">
        <f>IF(S$4=$E80, $I80*S$55,0) + IF(S$4&gt;$E80,MIN(S80,$I80-SUM($J80:S80)))</f>
        <v>0</v>
      </c>
      <c r="U80" s="2">
        <f>IF(T$4=$E80, $I80*T$55,0) + IF(T$4&gt;$E80,MIN(T80,$I80-SUM($J80:T80)))</f>
        <v>0</v>
      </c>
      <c r="V80" s="2">
        <f>IF(U$4=$E80, $I80*U$55,0) + IF(U$4&gt;$E80,MIN(U80,$I80-SUM($J80:U80)))</f>
        <v>0</v>
      </c>
      <c r="W80" s="2">
        <f>IF(V$4=$E80, $I80*V$55,0) + IF(V$4&gt;$E80,MIN(V80,$I80-SUM($J80:V80)))</f>
        <v>0</v>
      </c>
      <c r="X80" s="2">
        <f>IF(W$4=$E80, $I80*W$55,0) + IF(W$4&gt;$E80,MIN(W80,$I80-SUM($J80:W80)))</f>
        <v>0</v>
      </c>
      <c r="Y80" s="2">
        <f>IF(X$4=$E80, $I80*X$55,0) + IF(X$4&gt;$E80,MIN(X80,$I80-SUM($J80:X80)))</f>
        <v>0</v>
      </c>
      <c r="Z80" s="2">
        <f>IF(Y$4=$E80, $I80*Y$55,0) + IF(Y$4&gt;$E80,MIN(Y80,$I80-SUM($J80:Y80)))</f>
        <v>2.2067394983312658</v>
      </c>
      <c r="AA80" s="2">
        <f>IF(Z$4=$E80, $I80*Z$55,0) + IF(Z$4&gt;$E80,MIN(Z80,$I80-SUM($J80:Z80)))</f>
        <v>2.2067394983312658</v>
      </c>
      <c r="AB80" s="2">
        <f>IF(AA$4=$E80, $I80*AA$55,0) + IF(AA$4&gt;$E80,MIN(AA80,$I80-SUM($J80:AA80)))</f>
        <v>2.2067394983312658</v>
      </c>
      <c r="AC80" s="2">
        <f>IF(AB$4=$E80, $I80*AB$55,0) + IF(AB$4&gt;$E80,MIN(AB80,$I80-SUM($J80:AB80)))</f>
        <v>2.2067394983312658</v>
      </c>
      <c r="AD80" s="2">
        <f>IF(AC$4=$E80, $I80*AC$55,0) + IF(AC$4&gt;$E80,MIN(AC80,$I80-SUM($J80:AC80)))</f>
        <v>2.2067394983312658</v>
      </c>
      <c r="AE80" s="2">
        <f>IF(AD$4=$E80, $I80*AD$55,0) + IF(AD$4&gt;$E80,MIN(AD80,$I80-SUM($J80:AD80)))</f>
        <v>2.2067394983312658</v>
      </c>
      <c r="AF80" s="2">
        <f>IF(AE$4=$E80, $I80*AE$55,0) + IF(AE$4&gt;$E80,MIN(AE80,$I80-SUM($J80:AE80)))</f>
        <v>2.2067394983312658</v>
      </c>
      <c r="AG80" s="2">
        <f>IF(AF$4=$E80, $I80*AF$55,0) + IF(AF$4&gt;$E80,MIN(AF80,$I80-SUM($J80:AF80)))</f>
        <v>2.2067394983312658</v>
      </c>
      <c r="AH80" s="2">
        <f>IF(AG$4=$E80, $I80*AG$55,0) + IF(AG$4&gt;$E80,MIN(AG80,$I80-SUM($J80:AG80)))</f>
        <v>2.2067394983312658</v>
      </c>
      <c r="AI80" s="2">
        <f>IF(AH$4=$E80, $I80*AH$55,0) + IF(AH$4&gt;$E80,MIN(AH80,$I80-SUM($J80:AH80)))</f>
        <v>2.2067394983312658</v>
      </c>
      <c r="AJ80" s="2">
        <f>IF(AI$4=$E80, $I80*AI$55,0) + IF(AI$4&gt;$E80,MIN(AI80,$I80-SUM($J80:AI80)))</f>
        <v>2.2067394983312658</v>
      </c>
      <c r="AK80" s="2">
        <f>IF(AJ$4=$E80, $I80*AJ$55,0) + IF(AJ$4&gt;$E80,MIN(AJ80,$I80-SUM($J80:AJ80)))</f>
        <v>2.2067394983312658</v>
      </c>
      <c r="AL80" s="2">
        <f>IF(AK$4=$E80, $I80*AK$55,0) + IF(AK$4&gt;$E80,MIN(AK80,$I80-SUM($J80:AK80)))</f>
        <v>2.2067394983312658</v>
      </c>
      <c r="AM80" s="2">
        <f>IF(AL$4=$E80, $I80*AL$55,0) + IF(AL$4&gt;$E80,MIN(AL80,$I80-SUM($J80:AL80)))</f>
        <v>2.2067394983312658</v>
      </c>
      <c r="AN80" s="2">
        <f>IF(AM$4=$E80, $I80*AM$55,0) + IF(AM$4&gt;$E80,MIN(AM80,$I80-SUM($J80:AM80)))</f>
        <v>2.2067394983312658</v>
      </c>
      <c r="AO80" s="2">
        <f>IF(AN$4=$E80, $I80*AN$55,0) + IF(AN$4&gt;$E80,MIN(AN80,$I80-SUM($J80:AN80)))</f>
        <v>2.2067394983312658</v>
      </c>
      <c r="AP80" s="2">
        <f>IF(AO$4=$E80, $I80*AO$55,0) + IF(AO$4&gt;$E80,MIN(AO80,$I80-SUM($J80:AO80)))</f>
        <v>2.2067394983312658</v>
      </c>
      <c r="AQ80" s="57">
        <f>IF(AP$4=$E80, $I80*AP$55,0) + IF(AP$4&gt;$E80,MIN(AP80,$I80-SUM($J80:AP80)))</f>
        <v>2.2067394983312658</v>
      </c>
      <c r="AR80" s="2">
        <f>IF(AQ$4=$E80, $I80*AQ$55,0) + IF(AQ$4&gt;$E80,MIN(AQ80,$I80-SUM($J80:AQ80)))</f>
        <v>2.2067394983312658</v>
      </c>
      <c r="AS80" s="2">
        <f>IF(AR$4=$E80, $I80*AR$55,0) + IF(AR$4&gt;$E80,MIN(AR80,$I80-SUM($J80:AR80)))</f>
        <v>2.2067394983312658</v>
      </c>
      <c r="AT80" s="2">
        <f>IF(AS$4=$E80, $I80*AS$55,0) + IF(AS$4&gt;$E80,MIN(AS80,$I80-SUM($J80:AS80)))</f>
        <v>2.2067394983312658</v>
      </c>
      <c r="AU80" s="2">
        <f>IF(AT$4=$E80, $I80*AT$55,0) + IF(AT$4&gt;$E80,MIN(AT80,$I80-SUM($J80:AT80)))</f>
        <v>2.2067394983312658</v>
      </c>
      <c r="AV80" s="2">
        <f>IF(AU$4=$E80, $I80*AU$55,0) + IF(AU$4&gt;$E80,MIN(AU80,$I80-SUM($J80:AU80)))</f>
        <v>2.2067394983312658</v>
      </c>
      <c r="AW80" s="2"/>
    </row>
    <row r="81" spans="5:49" ht="16.8" outlineLevel="1">
      <c r="E81" s="44">
        <f>INDEX($K$4:$AV$4,,COUNT(E$65:E80)+1)</f>
        <v>38807</v>
      </c>
      <c r="G81" s="2" t="s">
        <v>105</v>
      </c>
      <c r="I81" s="2">
        <f t="shared" si="62"/>
        <v>72.967258959523406</v>
      </c>
      <c r="K81" s="2">
        <f>IF(J$4=$E81, $I81*J$55,0) + IF(J$4&gt;$E81,MIN(J81,$I81-SUM($J81:J81)))</f>
        <v>0</v>
      </c>
      <c r="L81" s="2">
        <f>IF(K$4=$E81, $I81*K$55,0) + IF(K$4&gt;$E81,MIN(K81,$I81-SUM($J81:K81)))</f>
        <v>0</v>
      </c>
      <c r="M81" s="2">
        <f>IF(L$4=$E81, $I81*L$55,0) + IF(L$4&gt;$E81,MIN(L81,$I81-SUM($J81:L81)))</f>
        <v>0</v>
      </c>
      <c r="N81" s="2">
        <f>IF(M$4=$E81, $I81*M$55,0) + IF(M$4&gt;$E81,MIN(M81,$I81-SUM($J81:M81)))</f>
        <v>0</v>
      </c>
      <c r="O81" s="2">
        <f>IF(N$4=$E81, $I81*N$55,0) + IF(N$4&gt;$E81,MIN(N81,$I81-SUM($J81:N81)))</f>
        <v>0</v>
      </c>
      <c r="P81" s="2">
        <f>IF(O$4=$E81, $I81*O$55,0) + IF(O$4&gt;$E81,MIN(O81,$I81-SUM($J81:O81)))</f>
        <v>0</v>
      </c>
      <c r="Q81" s="2">
        <f>IF(P$4=$E81, $I81*P$55,0) + IF(P$4&gt;$E81,MIN(P81,$I81-SUM($J81:P81)))</f>
        <v>0</v>
      </c>
      <c r="R81" s="2">
        <f>IF(Q$4=$E81, $I81*Q$55,0) + IF(Q$4&gt;$E81,MIN(Q81,$I81-SUM($J81:Q81)))</f>
        <v>0</v>
      </c>
      <c r="S81" s="2">
        <f>IF(R$4=$E81, $I81*R$55,0) + IF(R$4&gt;$E81,MIN(R81,$I81-SUM($J81:R81)))</f>
        <v>0</v>
      </c>
      <c r="T81" s="2">
        <f>IF(S$4=$E81, $I81*S$55,0) + IF(S$4&gt;$E81,MIN(S81,$I81-SUM($J81:S81)))</f>
        <v>0</v>
      </c>
      <c r="U81" s="2">
        <f>IF(T$4=$E81, $I81*T$55,0) + IF(T$4&gt;$E81,MIN(T81,$I81-SUM($J81:T81)))</f>
        <v>0</v>
      </c>
      <c r="V81" s="2">
        <f>IF(U$4=$E81, $I81*U$55,0) + IF(U$4&gt;$E81,MIN(U81,$I81-SUM($J81:U81)))</f>
        <v>0</v>
      </c>
      <c r="W81" s="2">
        <f>IF(V$4=$E81, $I81*V$55,0) + IF(V$4&gt;$E81,MIN(V81,$I81-SUM($J81:V81)))</f>
        <v>0</v>
      </c>
      <c r="X81" s="2">
        <f>IF(W$4=$E81, $I81*W$55,0) + IF(W$4&gt;$E81,MIN(W81,$I81-SUM($J81:W81)))</f>
        <v>0</v>
      </c>
      <c r="Y81" s="2">
        <f>IF(X$4=$E81, $I81*X$55,0) + IF(X$4&gt;$E81,MIN(X81,$I81-SUM($J81:X81)))</f>
        <v>0</v>
      </c>
      <c r="Z81" s="2">
        <f>IF(Y$4=$E81, $I81*Y$55,0) + IF(Y$4&gt;$E81,MIN(Y81,$I81-SUM($J81:Y81)))</f>
        <v>0</v>
      </c>
      <c r="AA81" s="2">
        <f>IF(Z$4=$E81, $I81*Z$55,0) + IF(Z$4&gt;$E81,MIN(Z81,$I81-SUM($J81:Z81)))</f>
        <v>2.1912089777634658</v>
      </c>
      <c r="AB81" s="2">
        <f>IF(AA$4=$E81, $I81*AA$55,0) + IF(AA$4&gt;$E81,MIN(AA81,$I81-SUM($J81:AA81)))</f>
        <v>2.1912089777634658</v>
      </c>
      <c r="AC81" s="2">
        <f>IF(AB$4=$E81, $I81*AB$55,0) + IF(AB$4&gt;$E81,MIN(AB81,$I81-SUM($J81:AB81)))</f>
        <v>2.1912089777634658</v>
      </c>
      <c r="AD81" s="2">
        <f>IF(AC$4=$E81, $I81*AC$55,0) + IF(AC$4&gt;$E81,MIN(AC81,$I81-SUM($J81:AC81)))</f>
        <v>2.1912089777634658</v>
      </c>
      <c r="AE81" s="2">
        <f>IF(AD$4=$E81, $I81*AD$55,0) + IF(AD$4&gt;$E81,MIN(AD81,$I81-SUM($J81:AD81)))</f>
        <v>2.1912089777634658</v>
      </c>
      <c r="AF81" s="2">
        <f>IF(AE$4=$E81, $I81*AE$55,0) + IF(AE$4&gt;$E81,MIN(AE81,$I81-SUM($J81:AE81)))</f>
        <v>2.1912089777634658</v>
      </c>
      <c r="AG81" s="2">
        <f>IF(AF$4=$E81, $I81*AF$55,0) + IF(AF$4&gt;$E81,MIN(AF81,$I81-SUM($J81:AF81)))</f>
        <v>2.1912089777634658</v>
      </c>
      <c r="AH81" s="2">
        <f>IF(AG$4=$E81, $I81*AG$55,0) + IF(AG$4&gt;$E81,MIN(AG81,$I81-SUM($J81:AG81)))</f>
        <v>2.1912089777634658</v>
      </c>
      <c r="AI81" s="2">
        <f>IF(AH$4=$E81, $I81*AH$55,0) + IF(AH$4&gt;$E81,MIN(AH81,$I81-SUM($J81:AH81)))</f>
        <v>2.1912089777634658</v>
      </c>
      <c r="AJ81" s="2">
        <f>IF(AI$4=$E81, $I81*AI$55,0) + IF(AI$4&gt;$E81,MIN(AI81,$I81-SUM($J81:AI81)))</f>
        <v>2.1912089777634658</v>
      </c>
      <c r="AK81" s="2">
        <f>IF(AJ$4=$E81, $I81*AJ$55,0) + IF(AJ$4&gt;$E81,MIN(AJ81,$I81-SUM($J81:AJ81)))</f>
        <v>2.1912089777634658</v>
      </c>
      <c r="AL81" s="2">
        <f>IF(AK$4=$E81, $I81*AK$55,0) + IF(AK$4&gt;$E81,MIN(AK81,$I81-SUM($J81:AK81)))</f>
        <v>2.1912089777634658</v>
      </c>
      <c r="AM81" s="2">
        <f>IF(AL$4=$E81, $I81*AL$55,0) + IF(AL$4&gt;$E81,MIN(AL81,$I81-SUM($J81:AL81)))</f>
        <v>2.1912089777634658</v>
      </c>
      <c r="AN81" s="2">
        <f>IF(AM$4=$E81, $I81*AM$55,0) + IF(AM$4&gt;$E81,MIN(AM81,$I81-SUM($J81:AM81)))</f>
        <v>2.1912089777634658</v>
      </c>
      <c r="AO81" s="2">
        <f>IF(AN$4=$E81, $I81*AN$55,0) + IF(AN$4&gt;$E81,MIN(AN81,$I81-SUM($J81:AN81)))</f>
        <v>2.1912089777634658</v>
      </c>
      <c r="AP81" s="2">
        <f>IF(AO$4=$E81, $I81*AO$55,0) + IF(AO$4&gt;$E81,MIN(AO81,$I81-SUM($J81:AO81)))</f>
        <v>2.1912089777634658</v>
      </c>
      <c r="AQ81" s="57">
        <f>IF(AP$4=$E81, $I81*AP$55,0) + IF(AP$4&gt;$E81,MIN(AP81,$I81-SUM($J81:AP81)))</f>
        <v>2.1912089777634658</v>
      </c>
      <c r="AR81" s="2">
        <f>IF(AQ$4=$E81, $I81*AQ$55,0) + IF(AQ$4&gt;$E81,MIN(AQ81,$I81-SUM($J81:AQ81)))</f>
        <v>2.1912089777634658</v>
      </c>
      <c r="AS81" s="2">
        <f>IF(AR$4=$E81, $I81*AR$55,0) + IF(AR$4&gt;$E81,MIN(AR81,$I81-SUM($J81:AR81)))</f>
        <v>2.1912089777634658</v>
      </c>
      <c r="AT81" s="2">
        <f>IF(AS$4=$E81, $I81*AS$55,0) + IF(AS$4&gt;$E81,MIN(AS81,$I81-SUM($J81:AS81)))</f>
        <v>2.1912089777634658</v>
      </c>
      <c r="AU81" s="2">
        <f>IF(AT$4=$E81, $I81*AT$55,0) + IF(AT$4&gt;$E81,MIN(AT81,$I81-SUM($J81:AT81)))</f>
        <v>2.1912089777634658</v>
      </c>
      <c r="AV81" s="2">
        <f>IF(AU$4=$E81, $I81*AU$55,0) + IF(AU$4&gt;$E81,MIN(AU81,$I81-SUM($J81:AU81)))</f>
        <v>2.1912089777634658</v>
      </c>
      <c r="AW81" s="2"/>
    </row>
    <row r="82" spans="5:49" ht="16.8" outlineLevel="1">
      <c r="E82" s="44">
        <f>INDEX($K$4:$AV$4,,COUNT(E$65:E81)+1)</f>
        <v>39172</v>
      </c>
      <c r="G82" s="2" t="s">
        <v>105</v>
      </c>
      <c r="I82" s="2">
        <f t="shared" si="62"/>
        <v>82.383296050703734</v>
      </c>
      <c r="K82" s="2">
        <f>IF(J$4=$E82, $I82*J$55,0) + IF(J$4&gt;$E82,MIN(J82,$I82-SUM($J82:J82)))</f>
        <v>0</v>
      </c>
      <c r="L82" s="2">
        <f>IF(K$4=$E82, $I82*K$55,0) + IF(K$4&gt;$E82,MIN(K82,$I82-SUM($J82:K82)))</f>
        <v>0</v>
      </c>
      <c r="M82" s="2">
        <f>IF(L$4=$E82, $I82*L$55,0) + IF(L$4&gt;$E82,MIN(L82,$I82-SUM($J82:L82)))</f>
        <v>0</v>
      </c>
      <c r="N82" s="2">
        <f>IF(M$4=$E82, $I82*M$55,0) + IF(M$4&gt;$E82,MIN(M82,$I82-SUM($J82:M82)))</f>
        <v>0</v>
      </c>
      <c r="O82" s="2">
        <f>IF(N$4=$E82, $I82*N$55,0) + IF(N$4&gt;$E82,MIN(N82,$I82-SUM($J82:N82)))</f>
        <v>0</v>
      </c>
      <c r="P82" s="2">
        <f>IF(O$4=$E82, $I82*O$55,0) + IF(O$4&gt;$E82,MIN(O82,$I82-SUM($J82:O82)))</f>
        <v>0</v>
      </c>
      <c r="Q82" s="2">
        <f>IF(P$4=$E82, $I82*P$55,0) + IF(P$4&gt;$E82,MIN(P82,$I82-SUM($J82:P82)))</f>
        <v>0</v>
      </c>
      <c r="R82" s="2">
        <f>IF(Q$4=$E82, $I82*Q$55,0) + IF(Q$4&gt;$E82,MIN(Q82,$I82-SUM($J82:Q82)))</f>
        <v>0</v>
      </c>
      <c r="S82" s="2">
        <f>IF(R$4=$E82, $I82*R$55,0) + IF(R$4&gt;$E82,MIN(R82,$I82-SUM($J82:R82)))</f>
        <v>0</v>
      </c>
      <c r="T82" s="2">
        <f>IF(S$4=$E82, $I82*S$55,0) + IF(S$4&gt;$E82,MIN(S82,$I82-SUM($J82:S82)))</f>
        <v>0</v>
      </c>
      <c r="U82" s="2">
        <f>IF(T$4=$E82, $I82*T$55,0) + IF(T$4&gt;$E82,MIN(T82,$I82-SUM($J82:T82)))</f>
        <v>0</v>
      </c>
      <c r="V82" s="2">
        <f>IF(U$4=$E82, $I82*U$55,0) + IF(U$4&gt;$E82,MIN(U82,$I82-SUM($J82:U82)))</f>
        <v>0</v>
      </c>
      <c r="W82" s="2">
        <f>IF(V$4=$E82, $I82*V$55,0) + IF(V$4&gt;$E82,MIN(V82,$I82-SUM($J82:V82)))</f>
        <v>0</v>
      </c>
      <c r="X82" s="2">
        <f>IF(W$4=$E82, $I82*W$55,0) + IF(W$4&gt;$E82,MIN(W82,$I82-SUM($J82:W82)))</f>
        <v>0</v>
      </c>
      <c r="Y82" s="2">
        <f>IF(X$4=$E82, $I82*X$55,0) + IF(X$4&gt;$E82,MIN(X82,$I82-SUM($J82:X82)))</f>
        <v>0</v>
      </c>
      <c r="Z82" s="2">
        <f>IF(Y$4=$E82, $I82*Y$55,0) + IF(Y$4&gt;$E82,MIN(Y82,$I82-SUM($J82:Y82)))</f>
        <v>0</v>
      </c>
      <c r="AA82" s="2">
        <f>IF(Z$4=$E82, $I82*Z$55,0) + IF(Z$4&gt;$E82,MIN(Z82,$I82-SUM($J82:Z82)))</f>
        <v>0</v>
      </c>
      <c r="AB82" s="2">
        <f>IF(AA$4=$E82, $I82*AA$55,0) + IF(AA$4&gt;$E82,MIN(AA82,$I82-SUM($J82:AA82)))</f>
        <v>2.473972854375488</v>
      </c>
      <c r="AC82" s="2">
        <f>IF(AB$4=$E82, $I82*AB$55,0) + IF(AB$4&gt;$E82,MIN(AB82,$I82-SUM($J82:AB82)))</f>
        <v>2.473972854375488</v>
      </c>
      <c r="AD82" s="2">
        <f>IF(AC$4=$E82, $I82*AC$55,0) + IF(AC$4&gt;$E82,MIN(AC82,$I82-SUM($J82:AC82)))</f>
        <v>2.473972854375488</v>
      </c>
      <c r="AE82" s="2">
        <f>IF(AD$4=$E82, $I82*AD$55,0) + IF(AD$4&gt;$E82,MIN(AD82,$I82-SUM($J82:AD82)))</f>
        <v>2.473972854375488</v>
      </c>
      <c r="AF82" s="2">
        <f>IF(AE$4=$E82, $I82*AE$55,0) + IF(AE$4&gt;$E82,MIN(AE82,$I82-SUM($J82:AE82)))</f>
        <v>2.473972854375488</v>
      </c>
      <c r="AG82" s="2">
        <f>IF(AF$4=$E82, $I82*AF$55,0) + IF(AF$4&gt;$E82,MIN(AF82,$I82-SUM($J82:AF82)))</f>
        <v>2.473972854375488</v>
      </c>
      <c r="AH82" s="2">
        <f>IF(AG$4=$E82, $I82*AG$55,0) + IF(AG$4&gt;$E82,MIN(AG82,$I82-SUM($J82:AG82)))</f>
        <v>2.473972854375488</v>
      </c>
      <c r="AI82" s="2">
        <f>IF(AH$4=$E82, $I82*AH$55,0) + IF(AH$4&gt;$E82,MIN(AH82,$I82-SUM($J82:AH82)))</f>
        <v>2.473972854375488</v>
      </c>
      <c r="AJ82" s="2">
        <f>IF(AI$4=$E82, $I82*AI$55,0) + IF(AI$4&gt;$E82,MIN(AI82,$I82-SUM($J82:AI82)))</f>
        <v>2.473972854375488</v>
      </c>
      <c r="AK82" s="2">
        <f>IF(AJ$4=$E82, $I82*AJ$55,0) + IF(AJ$4&gt;$E82,MIN(AJ82,$I82-SUM($J82:AJ82)))</f>
        <v>2.473972854375488</v>
      </c>
      <c r="AL82" s="2">
        <f>IF(AK$4=$E82, $I82*AK$55,0) + IF(AK$4&gt;$E82,MIN(AK82,$I82-SUM($J82:AK82)))</f>
        <v>2.473972854375488</v>
      </c>
      <c r="AM82" s="2">
        <f>IF(AL$4=$E82, $I82*AL$55,0) + IF(AL$4&gt;$E82,MIN(AL82,$I82-SUM($J82:AL82)))</f>
        <v>2.473972854375488</v>
      </c>
      <c r="AN82" s="2">
        <f>IF(AM$4=$E82, $I82*AM$55,0) + IF(AM$4&gt;$E82,MIN(AM82,$I82-SUM($J82:AM82)))</f>
        <v>2.473972854375488</v>
      </c>
      <c r="AO82" s="2">
        <f>IF(AN$4=$E82, $I82*AN$55,0) + IF(AN$4&gt;$E82,MIN(AN82,$I82-SUM($J82:AN82)))</f>
        <v>2.473972854375488</v>
      </c>
      <c r="AP82" s="2">
        <f>IF(AO$4=$E82, $I82*AO$55,0) + IF(AO$4&gt;$E82,MIN(AO82,$I82-SUM($J82:AO82)))</f>
        <v>2.473972854375488</v>
      </c>
      <c r="AQ82" s="57">
        <f>IF(AP$4=$E82, $I82*AP$55,0) + IF(AP$4&gt;$E82,MIN(AP82,$I82-SUM($J82:AP82)))</f>
        <v>2.473972854375488</v>
      </c>
      <c r="AR82" s="2">
        <f>IF(AQ$4=$E82, $I82*AQ$55,0) + IF(AQ$4&gt;$E82,MIN(AQ82,$I82-SUM($J82:AQ82)))</f>
        <v>2.473972854375488</v>
      </c>
      <c r="AS82" s="2">
        <f>IF(AR$4=$E82, $I82*AR$55,0) + IF(AR$4&gt;$E82,MIN(AR82,$I82-SUM($J82:AR82)))</f>
        <v>2.473972854375488</v>
      </c>
      <c r="AT82" s="2">
        <f>IF(AS$4=$E82, $I82*AS$55,0) + IF(AS$4&gt;$E82,MIN(AS82,$I82-SUM($J82:AS82)))</f>
        <v>2.473972854375488</v>
      </c>
      <c r="AU82" s="2">
        <f>IF(AT$4=$E82, $I82*AT$55,0) + IF(AT$4&gt;$E82,MIN(AT82,$I82-SUM($J82:AT82)))</f>
        <v>2.473972854375488</v>
      </c>
      <c r="AV82" s="2">
        <f>IF(AU$4=$E82, $I82*AU$55,0) + IF(AU$4&gt;$E82,MIN(AU82,$I82-SUM($J82:AU82)))</f>
        <v>2.473972854375488</v>
      </c>
      <c r="AW82" s="2"/>
    </row>
    <row r="83" spans="5:49" ht="16.8" outlineLevel="1">
      <c r="E83" s="44">
        <f>INDEX($K$4:$AV$4,,COUNT(E$65:E82)+1)</f>
        <v>39538</v>
      </c>
      <c r="G83" s="2" t="s">
        <v>105</v>
      </c>
      <c r="I83" s="2">
        <f t="shared" si="62"/>
        <v>84.89711399510783</v>
      </c>
      <c r="K83" s="2">
        <f>IF(J$4=$E83, $I83*J$55,0) + IF(J$4&gt;$E83,MIN(J83,$I83-SUM($J83:J83)))</f>
        <v>0</v>
      </c>
      <c r="L83" s="2">
        <f>IF(K$4=$E83, $I83*K$55,0) + IF(K$4&gt;$E83,MIN(K83,$I83-SUM($J83:K83)))</f>
        <v>0</v>
      </c>
      <c r="M83" s="2">
        <f>IF(L$4=$E83, $I83*L$55,0) + IF(L$4&gt;$E83,MIN(L83,$I83-SUM($J83:L83)))</f>
        <v>0</v>
      </c>
      <c r="N83" s="2">
        <f>IF(M$4=$E83, $I83*M$55,0) + IF(M$4&gt;$E83,MIN(M83,$I83-SUM($J83:M83)))</f>
        <v>0</v>
      </c>
      <c r="O83" s="2">
        <f>IF(N$4=$E83, $I83*N$55,0) + IF(N$4&gt;$E83,MIN(N83,$I83-SUM($J83:N83)))</f>
        <v>0</v>
      </c>
      <c r="P83" s="2">
        <f>IF(O$4=$E83, $I83*O$55,0) + IF(O$4&gt;$E83,MIN(O83,$I83-SUM($J83:O83)))</f>
        <v>0</v>
      </c>
      <c r="Q83" s="2">
        <f>IF(P$4=$E83, $I83*P$55,0) + IF(P$4&gt;$E83,MIN(P83,$I83-SUM($J83:P83)))</f>
        <v>0</v>
      </c>
      <c r="R83" s="2">
        <f>IF(Q$4=$E83, $I83*Q$55,0) + IF(Q$4&gt;$E83,MIN(Q83,$I83-SUM($J83:Q83)))</f>
        <v>0</v>
      </c>
      <c r="S83" s="2">
        <f>IF(R$4=$E83, $I83*R$55,0) + IF(R$4&gt;$E83,MIN(R83,$I83-SUM($J83:R83)))</f>
        <v>0</v>
      </c>
      <c r="T83" s="2">
        <f>IF(S$4=$E83, $I83*S$55,0) + IF(S$4&gt;$E83,MIN(S83,$I83-SUM($J83:S83)))</f>
        <v>0</v>
      </c>
      <c r="U83" s="2">
        <f>IF(T$4=$E83, $I83*T$55,0) + IF(T$4&gt;$E83,MIN(T83,$I83-SUM($J83:T83)))</f>
        <v>0</v>
      </c>
      <c r="V83" s="2">
        <f>IF(U$4=$E83, $I83*U$55,0) + IF(U$4&gt;$E83,MIN(U83,$I83-SUM($J83:U83)))</f>
        <v>0</v>
      </c>
      <c r="W83" s="2">
        <f>IF(V$4=$E83, $I83*V$55,0) + IF(V$4&gt;$E83,MIN(V83,$I83-SUM($J83:V83)))</f>
        <v>0</v>
      </c>
      <c r="X83" s="2">
        <f>IF(W$4=$E83, $I83*W$55,0) + IF(W$4&gt;$E83,MIN(W83,$I83-SUM($J83:W83)))</f>
        <v>0</v>
      </c>
      <c r="Y83" s="2">
        <f>IF(X$4=$E83, $I83*X$55,0) + IF(X$4&gt;$E83,MIN(X83,$I83-SUM($J83:X83)))</f>
        <v>0</v>
      </c>
      <c r="Z83" s="2">
        <f>IF(Y$4=$E83, $I83*Y$55,0) + IF(Y$4&gt;$E83,MIN(Y83,$I83-SUM($J83:Y83)))</f>
        <v>0</v>
      </c>
      <c r="AA83" s="2">
        <f>IF(Z$4=$E83, $I83*Z$55,0) + IF(Z$4&gt;$E83,MIN(Z83,$I83-SUM($J83:Z83)))</f>
        <v>0</v>
      </c>
      <c r="AB83" s="2">
        <f>IF(AA$4=$E83, $I83*AA$55,0) + IF(AA$4&gt;$E83,MIN(AA83,$I83-SUM($J83:AA83)))</f>
        <v>0</v>
      </c>
      <c r="AC83" s="2">
        <f>IF(AB$4=$E83, $I83*AB$55,0) + IF(AB$4&gt;$E83,MIN(AB83,$I83-SUM($J83:AB83)))</f>
        <v>2.5494628827359711</v>
      </c>
      <c r="AD83" s="2">
        <f>IF(AC$4=$E83, $I83*AC$55,0) + IF(AC$4&gt;$E83,MIN(AC83,$I83-SUM($J83:AC83)))</f>
        <v>2.5494628827359711</v>
      </c>
      <c r="AE83" s="2">
        <f>IF(AD$4=$E83, $I83*AD$55,0) + IF(AD$4&gt;$E83,MIN(AD83,$I83-SUM($J83:AD83)))</f>
        <v>2.5494628827359711</v>
      </c>
      <c r="AF83" s="2">
        <f>IF(AE$4=$E83, $I83*AE$55,0) + IF(AE$4&gt;$E83,MIN(AE83,$I83-SUM($J83:AE83)))</f>
        <v>2.5494628827359711</v>
      </c>
      <c r="AG83" s="2">
        <f>IF(AF$4=$E83, $I83*AF$55,0) + IF(AF$4&gt;$E83,MIN(AF83,$I83-SUM($J83:AF83)))</f>
        <v>2.5494628827359711</v>
      </c>
      <c r="AH83" s="2">
        <f>IF(AG$4=$E83, $I83*AG$55,0) + IF(AG$4&gt;$E83,MIN(AG83,$I83-SUM($J83:AG83)))</f>
        <v>2.5494628827359711</v>
      </c>
      <c r="AI83" s="2">
        <f>IF(AH$4=$E83, $I83*AH$55,0) + IF(AH$4&gt;$E83,MIN(AH83,$I83-SUM($J83:AH83)))</f>
        <v>2.5494628827359711</v>
      </c>
      <c r="AJ83" s="2">
        <f>IF(AI$4=$E83, $I83*AI$55,0) + IF(AI$4&gt;$E83,MIN(AI83,$I83-SUM($J83:AI83)))</f>
        <v>2.5494628827359711</v>
      </c>
      <c r="AK83" s="2">
        <f>IF(AJ$4=$E83, $I83*AJ$55,0) + IF(AJ$4&gt;$E83,MIN(AJ83,$I83-SUM($J83:AJ83)))</f>
        <v>2.5494628827359711</v>
      </c>
      <c r="AL83" s="2">
        <f>IF(AK$4=$E83, $I83*AK$55,0) + IF(AK$4&gt;$E83,MIN(AK83,$I83-SUM($J83:AK83)))</f>
        <v>2.5494628827359711</v>
      </c>
      <c r="AM83" s="2">
        <f>IF(AL$4=$E83, $I83*AL$55,0) + IF(AL$4&gt;$E83,MIN(AL83,$I83-SUM($J83:AL83)))</f>
        <v>2.5494628827359711</v>
      </c>
      <c r="AN83" s="2">
        <f>IF(AM$4=$E83, $I83*AM$55,0) + IF(AM$4&gt;$E83,MIN(AM83,$I83-SUM($J83:AM83)))</f>
        <v>2.5494628827359711</v>
      </c>
      <c r="AO83" s="2">
        <f>IF(AN$4=$E83, $I83*AN$55,0) + IF(AN$4&gt;$E83,MIN(AN83,$I83-SUM($J83:AN83)))</f>
        <v>2.5494628827359711</v>
      </c>
      <c r="AP83" s="2">
        <f>IF(AO$4=$E83, $I83*AO$55,0) + IF(AO$4&gt;$E83,MIN(AO83,$I83-SUM($J83:AO83)))</f>
        <v>2.5494628827359711</v>
      </c>
      <c r="AQ83" s="57">
        <f>IF(AP$4=$E83, $I83*AP$55,0) + IF(AP$4&gt;$E83,MIN(AP83,$I83-SUM($J83:AP83)))</f>
        <v>2.5494628827359711</v>
      </c>
      <c r="AR83" s="2">
        <f>IF(AQ$4=$E83, $I83*AQ$55,0) + IF(AQ$4&gt;$E83,MIN(AQ83,$I83-SUM($J83:AQ83)))</f>
        <v>2.5494628827359711</v>
      </c>
      <c r="AS83" s="2">
        <f>IF(AR$4=$E83, $I83*AR$55,0) + IF(AR$4&gt;$E83,MIN(AR83,$I83-SUM($J83:AR83)))</f>
        <v>2.5494628827359711</v>
      </c>
      <c r="AT83" s="2">
        <f>IF(AS$4=$E83, $I83*AS$55,0) + IF(AS$4&gt;$E83,MIN(AS83,$I83-SUM($J83:AS83)))</f>
        <v>2.5494628827359711</v>
      </c>
      <c r="AU83" s="2">
        <f>IF(AT$4=$E83, $I83*AT$55,0) + IF(AT$4&gt;$E83,MIN(AT83,$I83-SUM($J83:AT83)))</f>
        <v>2.5494628827359711</v>
      </c>
      <c r="AV83" s="2">
        <f>IF(AU$4=$E83, $I83*AU$55,0) + IF(AU$4&gt;$E83,MIN(AU83,$I83-SUM($J83:AU83)))</f>
        <v>2.5494628827359711</v>
      </c>
      <c r="AW83" s="2"/>
    </row>
    <row r="84" spans="5:49" ht="16.8" outlineLevel="1">
      <c r="E84" s="44">
        <f>INDEX($K$4:$AV$4,,COUNT(E$65:E83)+1)</f>
        <v>39903</v>
      </c>
      <c r="G84" s="2" t="s">
        <v>105</v>
      </c>
      <c r="I84" s="2">
        <f t="shared" si="62"/>
        <v>84.230232016761079</v>
      </c>
      <c r="K84" s="2">
        <f>IF(J$4=$E84, $I84*J$55,0) + IF(J$4&gt;$E84,MIN(J84,$I84-SUM($J84:J84)))</f>
        <v>0</v>
      </c>
      <c r="L84" s="2">
        <f>IF(K$4=$E84, $I84*K$55,0) + IF(K$4&gt;$E84,MIN(K84,$I84-SUM($J84:K84)))</f>
        <v>0</v>
      </c>
      <c r="M84" s="2">
        <f>IF(L$4=$E84, $I84*L$55,0) + IF(L$4&gt;$E84,MIN(L84,$I84-SUM($J84:L84)))</f>
        <v>0</v>
      </c>
      <c r="N84" s="2">
        <f>IF(M$4=$E84, $I84*M$55,0) + IF(M$4&gt;$E84,MIN(M84,$I84-SUM($J84:M84)))</f>
        <v>0</v>
      </c>
      <c r="O84" s="2">
        <f>IF(N$4=$E84, $I84*N$55,0) + IF(N$4&gt;$E84,MIN(N84,$I84-SUM($J84:N84)))</f>
        <v>0</v>
      </c>
      <c r="P84" s="2">
        <f>IF(O$4=$E84, $I84*O$55,0) + IF(O$4&gt;$E84,MIN(O84,$I84-SUM($J84:O84)))</f>
        <v>0</v>
      </c>
      <c r="Q84" s="2">
        <f>IF(P$4=$E84, $I84*P$55,0) + IF(P$4&gt;$E84,MIN(P84,$I84-SUM($J84:P84)))</f>
        <v>0</v>
      </c>
      <c r="R84" s="2">
        <f>IF(Q$4=$E84, $I84*Q$55,0) + IF(Q$4&gt;$E84,MIN(Q84,$I84-SUM($J84:Q84)))</f>
        <v>0</v>
      </c>
      <c r="S84" s="2">
        <f>IF(R$4=$E84, $I84*R$55,0) + IF(R$4&gt;$E84,MIN(R84,$I84-SUM($J84:R84)))</f>
        <v>0</v>
      </c>
      <c r="T84" s="2">
        <f>IF(S$4=$E84, $I84*S$55,0) + IF(S$4&gt;$E84,MIN(S84,$I84-SUM($J84:S84)))</f>
        <v>0</v>
      </c>
      <c r="U84" s="2">
        <f>IF(T$4=$E84, $I84*T$55,0) + IF(T$4&gt;$E84,MIN(T84,$I84-SUM($J84:T84)))</f>
        <v>0</v>
      </c>
      <c r="V84" s="2">
        <f>IF(U$4=$E84, $I84*U$55,0) + IF(U$4&gt;$E84,MIN(U84,$I84-SUM($J84:U84)))</f>
        <v>0</v>
      </c>
      <c r="W84" s="2">
        <f>IF(V$4=$E84, $I84*V$55,0) + IF(V$4&gt;$E84,MIN(V84,$I84-SUM($J84:V84)))</f>
        <v>0</v>
      </c>
      <c r="X84" s="2">
        <f>IF(W$4=$E84, $I84*W$55,0) + IF(W$4&gt;$E84,MIN(W84,$I84-SUM($J84:W84)))</f>
        <v>0</v>
      </c>
      <c r="Y84" s="2">
        <f>IF(X$4=$E84, $I84*X$55,0) + IF(X$4&gt;$E84,MIN(X84,$I84-SUM($J84:X84)))</f>
        <v>0</v>
      </c>
      <c r="Z84" s="2">
        <f>IF(Y$4=$E84, $I84*Y$55,0) + IF(Y$4&gt;$E84,MIN(Y84,$I84-SUM($J84:Y84)))</f>
        <v>0</v>
      </c>
      <c r="AA84" s="2">
        <f>IF(Z$4=$E84, $I84*Z$55,0) + IF(Z$4&gt;$E84,MIN(Z84,$I84-SUM($J84:Z84)))</f>
        <v>0</v>
      </c>
      <c r="AB84" s="2">
        <f>IF(AA$4=$E84, $I84*AA$55,0) + IF(AA$4&gt;$E84,MIN(AA84,$I84-SUM($J84:AA84)))</f>
        <v>0</v>
      </c>
      <c r="AC84" s="2">
        <f>IF(AB$4=$E84, $I84*AB$55,0) + IF(AB$4&gt;$E84,MIN(AB84,$I84-SUM($J84:AB84)))</f>
        <v>0</v>
      </c>
      <c r="AD84" s="2">
        <f>IF(AC$4=$E84, $I84*AC$55,0) + IF(AC$4&gt;$E84,MIN(AC84,$I84-SUM($J84:AC84)))</f>
        <v>2.5294363968997322</v>
      </c>
      <c r="AE84" s="2">
        <f>IF(AD$4=$E84, $I84*AD$55,0) + IF(AD$4&gt;$E84,MIN(AD84,$I84-SUM($J84:AD84)))</f>
        <v>2.5294363968997322</v>
      </c>
      <c r="AF84" s="2">
        <f>IF(AE$4=$E84, $I84*AE$55,0) + IF(AE$4&gt;$E84,MIN(AE84,$I84-SUM($J84:AE84)))</f>
        <v>2.5294363968997322</v>
      </c>
      <c r="AG84" s="2">
        <f>IF(AF$4=$E84, $I84*AF$55,0) + IF(AF$4&gt;$E84,MIN(AF84,$I84-SUM($J84:AF84)))</f>
        <v>2.5294363968997322</v>
      </c>
      <c r="AH84" s="2">
        <f>IF(AG$4=$E84, $I84*AG$55,0) + IF(AG$4&gt;$E84,MIN(AG84,$I84-SUM($J84:AG84)))</f>
        <v>2.5294363968997322</v>
      </c>
      <c r="AI84" s="2">
        <f>IF(AH$4=$E84, $I84*AH$55,0) + IF(AH$4&gt;$E84,MIN(AH84,$I84-SUM($J84:AH84)))</f>
        <v>2.5294363968997322</v>
      </c>
      <c r="AJ84" s="2">
        <f>IF(AI$4=$E84, $I84*AI$55,0) + IF(AI$4&gt;$E84,MIN(AI84,$I84-SUM($J84:AI84)))</f>
        <v>2.5294363968997322</v>
      </c>
      <c r="AK84" s="2">
        <f>IF(AJ$4=$E84, $I84*AJ$55,0) + IF(AJ$4&gt;$E84,MIN(AJ84,$I84-SUM($J84:AJ84)))</f>
        <v>2.5294363968997322</v>
      </c>
      <c r="AL84" s="2">
        <f>IF(AK$4=$E84, $I84*AK$55,0) + IF(AK$4&gt;$E84,MIN(AK84,$I84-SUM($J84:AK84)))</f>
        <v>2.5294363968997322</v>
      </c>
      <c r="AM84" s="2">
        <f>IF(AL$4=$E84, $I84*AL$55,0) + IF(AL$4&gt;$E84,MIN(AL84,$I84-SUM($J84:AL84)))</f>
        <v>2.5294363968997322</v>
      </c>
      <c r="AN84" s="2">
        <f>IF(AM$4=$E84, $I84*AM$55,0) + IF(AM$4&gt;$E84,MIN(AM84,$I84-SUM($J84:AM84)))</f>
        <v>2.5294363968997322</v>
      </c>
      <c r="AO84" s="2">
        <f>IF(AN$4=$E84, $I84*AN$55,0) + IF(AN$4&gt;$E84,MIN(AN84,$I84-SUM($J84:AN84)))</f>
        <v>2.5294363968997322</v>
      </c>
      <c r="AP84" s="2">
        <f>IF(AO$4=$E84, $I84*AO$55,0) + IF(AO$4&gt;$E84,MIN(AO84,$I84-SUM($J84:AO84)))</f>
        <v>2.5294363968997322</v>
      </c>
      <c r="AQ84" s="57">
        <f>IF(AP$4=$E84, $I84*AP$55,0) + IF(AP$4&gt;$E84,MIN(AP84,$I84-SUM($J84:AP84)))</f>
        <v>2.5294363968997322</v>
      </c>
      <c r="AR84" s="2">
        <f>IF(AQ$4=$E84, $I84*AQ$55,0) + IF(AQ$4&gt;$E84,MIN(AQ84,$I84-SUM($J84:AQ84)))</f>
        <v>2.5294363968997322</v>
      </c>
      <c r="AS84" s="2">
        <f>IF(AR$4=$E84, $I84*AR$55,0) + IF(AR$4&gt;$E84,MIN(AR84,$I84-SUM($J84:AR84)))</f>
        <v>2.5294363968997322</v>
      </c>
      <c r="AT84" s="2">
        <f>IF(AS$4=$E84, $I84*AS$55,0) + IF(AS$4&gt;$E84,MIN(AS84,$I84-SUM($J84:AS84)))</f>
        <v>2.5294363968997322</v>
      </c>
      <c r="AU84" s="2">
        <f>IF(AT$4=$E84, $I84*AT$55,0) + IF(AT$4&gt;$E84,MIN(AT84,$I84-SUM($J84:AT84)))</f>
        <v>2.5294363968997322</v>
      </c>
      <c r="AV84" s="2">
        <f>IF(AU$4=$E84, $I84*AU$55,0) + IF(AU$4&gt;$E84,MIN(AU84,$I84-SUM($J84:AU84)))</f>
        <v>2.5294363968997322</v>
      </c>
      <c r="AW84" s="2"/>
    </row>
    <row r="85" spans="5:49" ht="16.8" outlineLevel="1">
      <c r="E85" s="44">
        <f>INDEX($K$4:$AV$4,,COUNT(E$65:E84)+1)</f>
        <v>40268</v>
      </c>
      <c r="G85" s="2" t="s">
        <v>105</v>
      </c>
      <c r="I85" s="2">
        <f t="shared" si="62"/>
        <v>84.129418183608237</v>
      </c>
      <c r="K85" s="2">
        <f>IF(J$4=$E85, $I85*J$55,0) + IF(J$4&gt;$E85,MIN(J85,$I85-SUM($J85:J85)))</f>
        <v>0</v>
      </c>
      <c r="L85" s="2">
        <f>IF(K$4=$E85, $I85*K$55,0) + IF(K$4&gt;$E85,MIN(K85,$I85-SUM($J85:K85)))</f>
        <v>0</v>
      </c>
      <c r="M85" s="2">
        <f>IF(L$4=$E85, $I85*L$55,0) + IF(L$4&gt;$E85,MIN(L85,$I85-SUM($J85:L85)))</f>
        <v>0</v>
      </c>
      <c r="N85" s="2">
        <f>IF(M$4=$E85, $I85*M$55,0) + IF(M$4&gt;$E85,MIN(M85,$I85-SUM($J85:M85)))</f>
        <v>0</v>
      </c>
      <c r="O85" s="2">
        <f>IF(N$4=$E85, $I85*N$55,0) + IF(N$4&gt;$E85,MIN(N85,$I85-SUM($J85:N85)))</f>
        <v>0</v>
      </c>
      <c r="P85" s="2">
        <f>IF(O$4=$E85, $I85*O$55,0) + IF(O$4&gt;$E85,MIN(O85,$I85-SUM($J85:O85)))</f>
        <v>0</v>
      </c>
      <c r="Q85" s="2">
        <f>IF(P$4=$E85, $I85*P$55,0) + IF(P$4&gt;$E85,MIN(P85,$I85-SUM($J85:P85)))</f>
        <v>0</v>
      </c>
      <c r="R85" s="2">
        <f>IF(Q$4=$E85, $I85*Q$55,0) + IF(Q$4&gt;$E85,MIN(Q85,$I85-SUM($J85:Q85)))</f>
        <v>0</v>
      </c>
      <c r="S85" s="2">
        <f>IF(R$4=$E85, $I85*R$55,0) + IF(R$4&gt;$E85,MIN(R85,$I85-SUM($J85:R85)))</f>
        <v>0</v>
      </c>
      <c r="T85" s="2">
        <f>IF(S$4=$E85, $I85*S$55,0) + IF(S$4&gt;$E85,MIN(S85,$I85-SUM($J85:S85)))</f>
        <v>0</v>
      </c>
      <c r="U85" s="2">
        <f>IF(T$4=$E85, $I85*T$55,0) + IF(T$4&gt;$E85,MIN(T85,$I85-SUM($J85:T85)))</f>
        <v>0</v>
      </c>
      <c r="V85" s="2">
        <f>IF(U$4=$E85, $I85*U$55,0) + IF(U$4&gt;$E85,MIN(U85,$I85-SUM($J85:U85)))</f>
        <v>0</v>
      </c>
      <c r="W85" s="2">
        <f>IF(V$4=$E85, $I85*V$55,0) + IF(V$4&gt;$E85,MIN(V85,$I85-SUM($J85:V85)))</f>
        <v>0</v>
      </c>
      <c r="X85" s="2">
        <f>IF(W$4=$E85, $I85*W$55,0) + IF(W$4&gt;$E85,MIN(W85,$I85-SUM($J85:W85)))</f>
        <v>0</v>
      </c>
      <c r="Y85" s="2">
        <f>IF(X$4=$E85, $I85*X$55,0) + IF(X$4&gt;$E85,MIN(X85,$I85-SUM($J85:X85)))</f>
        <v>0</v>
      </c>
      <c r="Z85" s="2">
        <f>IF(Y$4=$E85, $I85*Y$55,0) + IF(Y$4&gt;$E85,MIN(Y85,$I85-SUM($J85:Y85)))</f>
        <v>0</v>
      </c>
      <c r="AA85" s="2">
        <f>IF(Z$4=$E85, $I85*Z$55,0) + IF(Z$4&gt;$E85,MIN(Z85,$I85-SUM($J85:Z85)))</f>
        <v>0</v>
      </c>
      <c r="AB85" s="2">
        <f>IF(AA$4=$E85, $I85*AA$55,0) + IF(AA$4&gt;$E85,MIN(AA85,$I85-SUM($J85:AA85)))</f>
        <v>0</v>
      </c>
      <c r="AC85" s="2">
        <f>IF(AB$4=$E85, $I85*AB$55,0) + IF(AB$4&gt;$E85,MIN(AB85,$I85-SUM($J85:AB85)))</f>
        <v>0</v>
      </c>
      <c r="AD85" s="2">
        <f>IF(AC$4=$E85, $I85*AC$55,0) + IF(AC$4&gt;$E85,MIN(AC85,$I85-SUM($J85:AC85)))</f>
        <v>0</v>
      </c>
      <c r="AE85" s="2">
        <f>IF(AD$4=$E85, $I85*AD$55,0) + IF(AD$4&gt;$E85,MIN(AD85,$I85-SUM($J85:AD85)))</f>
        <v>2.5264089544627102</v>
      </c>
      <c r="AF85" s="2">
        <f>IF(AE$4=$E85, $I85*AE$55,0) + IF(AE$4&gt;$E85,MIN(AE85,$I85-SUM($J85:AE85)))</f>
        <v>2.5264089544627102</v>
      </c>
      <c r="AG85" s="2">
        <f>IF(AF$4=$E85, $I85*AF$55,0) + IF(AF$4&gt;$E85,MIN(AF85,$I85-SUM($J85:AF85)))</f>
        <v>2.5264089544627102</v>
      </c>
      <c r="AH85" s="2">
        <f>IF(AG$4=$E85, $I85*AG$55,0) + IF(AG$4&gt;$E85,MIN(AG85,$I85-SUM($J85:AG85)))</f>
        <v>2.5264089544627102</v>
      </c>
      <c r="AI85" s="2">
        <f>IF(AH$4=$E85, $I85*AH$55,0) + IF(AH$4&gt;$E85,MIN(AH85,$I85-SUM($J85:AH85)))</f>
        <v>2.5264089544627102</v>
      </c>
      <c r="AJ85" s="2">
        <f>IF(AI$4=$E85, $I85*AI$55,0) + IF(AI$4&gt;$E85,MIN(AI85,$I85-SUM($J85:AI85)))</f>
        <v>2.5264089544627102</v>
      </c>
      <c r="AK85" s="2">
        <f>IF(AJ$4=$E85, $I85*AJ$55,0) + IF(AJ$4&gt;$E85,MIN(AJ85,$I85-SUM($J85:AJ85)))</f>
        <v>2.5264089544627102</v>
      </c>
      <c r="AL85" s="2">
        <f>IF(AK$4=$E85, $I85*AK$55,0) + IF(AK$4&gt;$E85,MIN(AK85,$I85-SUM($J85:AK85)))</f>
        <v>2.5264089544627102</v>
      </c>
      <c r="AM85" s="2">
        <f>IF(AL$4=$E85, $I85*AL$55,0) + IF(AL$4&gt;$E85,MIN(AL85,$I85-SUM($J85:AL85)))</f>
        <v>2.5264089544627102</v>
      </c>
      <c r="AN85" s="2">
        <f>IF(AM$4=$E85, $I85*AM$55,0) + IF(AM$4&gt;$E85,MIN(AM85,$I85-SUM($J85:AM85)))</f>
        <v>2.5264089544627102</v>
      </c>
      <c r="AO85" s="2">
        <f>IF(AN$4=$E85, $I85*AN$55,0) + IF(AN$4&gt;$E85,MIN(AN85,$I85-SUM($J85:AN85)))</f>
        <v>2.5264089544627102</v>
      </c>
      <c r="AP85" s="2">
        <f>IF(AO$4=$E85, $I85*AO$55,0) + IF(AO$4&gt;$E85,MIN(AO85,$I85-SUM($J85:AO85)))</f>
        <v>2.5264089544627102</v>
      </c>
      <c r="AQ85" s="57">
        <f>IF(AP$4=$E85, $I85*AP$55,0) + IF(AP$4&gt;$E85,MIN(AP85,$I85-SUM($J85:AP85)))</f>
        <v>2.5264089544627102</v>
      </c>
      <c r="AR85" s="2">
        <f>IF(AQ$4=$E85, $I85*AQ$55,0) + IF(AQ$4&gt;$E85,MIN(AQ85,$I85-SUM($J85:AQ85)))</f>
        <v>2.5264089544627102</v>
      </c>
      <c r="AS85" s="2">
        <f>IF(AR$4=$E85, $I85*AR$55,0) + IF(AR$4&gt;$E85,MIN(AR85,$I85-SUM($J85:AR85)))</f>
        <v>2.5264089544627102</v>
      </c>
      <c r="AT85" s="2">
        <f>IF(AS$4=$E85, $I85*AS$55,0) + IF(AS$4&gt;$E85,MIN(AS85,$I85-SUM($J85:AS85)))</f>
        <v>2.5264089544627102</v>
      </c>
      <c r="AU85" s="2">
        <f>IF(AT$4=$E85, $I85*AT$55,0) + IF(AT$4&gt;$E85,MIN(AT85,$I85-SUM($J85:AT85)))</f>
        <v>2.5264089544627102</v>
      </c>
      <c r="AV85" s="2">
        <f>IF(AU$4=$E85, $I85*AU$55,0) + IF(AU$4&gt;$E85,MIN(AU85,$I85-SUM($J85:AU85)))</f>
        <v>2.5264089544627102</v>
      </c>
      <c r="AW85" s="2"/>
    </row>
    <row r="86" spans="5:49" ht="16.8" outlineLevel="1">
      <c r="E86" s="44">
        <f>INDEX($K$4:$AV$4,,COUNT(E$65:E85)+1)</f>
        <v>40633</v>
      </c>
      <c r="G86" s="2" t="s">
        <v>105</v>
      </c>
      <c r="I86" s="2">
        <f t="shared" si="62"/>
        <v>108.85476553276787</v>
      </c>
      <c r="K86" s="2">
        <f>IF(J$4=$E86, $I86*J$55,0) + IF(J$4&gt;$E86,MIN(J86,$I86-SUM($J86:J86)))</f>
        <v>0</v>
      </c>
      <c r="L86" s="2">
        <f>IF(K$4=$E86, $I86*K$55,0) + IF(K$4&gt;$E86,MIN(K86,$I86-SUM($J86:K86)))</f>
        <v>0</v>
      </c>
      <c r="M86" s="2">
        <f>IF(L$4=$E86, $I86*L$55,0) + IF(L$4&gt;$E86,MIN(L86,$I86-SUM($J86:L86)))</f>
        <v>0</v>
      </c>
      <c r="N86" s="2">
        <f>IF(M$4=$E86, $I86*M$55,0) + IF(M$4&gt;$E86,MIN(M86,$I86-SUM($J86:M86)))</f>
        <v>0</v>
      </c>
      <c r="O86" s="2">
        <f>IF(N$4=$E86, $I86*N$55,0) + IF(N$4&gt;$E86,MIN(N86,$I86-SUM($J86:N86)))</f>
        <v>0</v>
      </c>
      <c r="P86" s="2">
        <f>IF(O$4=$E86, $I86*O$55,0) + IF(O$4&gt;$E86,MIN(O86,$I86-SUM($J86:O86)))</f>
        <v>0</v>
      </c>
      <c r="Q86" s="2">
        <f>IF(P$4=$E86, $I86*P$55,0) + IF(P$4&gt;$E86,MIN(P86,$I86-SUM($J86:P86)))</f>
        <v>0</v>
      </c>
      <c r="R86" s="2">
        <f>IF(Q$4=$E86, $I86*Q$55,0) + IF(Q$4&gt;$E86,MIN(Q86,$I86-SUM($J86:Q86)))</f>
        <v>0</v>
      </c>
      <c r="S86" s="2">
        <f>IF(R$4=$E86, $I86*R$55,0) + IF(R$4&gt;$E86,MIN(R86,$I86-SUM($J86:R86)))</f>
        <v>0</v>
      </c>
      <c r="T86" s="2">
        <f>IF(S$4=$E86, $I86*S$55,0) + IF(S$4&gt;$E86,MIN(S86,$I86-SUM($J86:S86)))</f>
        <v>0</v>
      </c>
      <c r="U86" s="2">
        <f>IF(T$4=$E86, $I86*T$55,0) + IF(T$4&gt;$E86,MIN(T86,$I86-SUM($J86:T86)))</f>
        <v>0</v>
      </c>
      <c r="V86" s="2">
        <f>IF(U$4=$E86, $I86*U$55,0) + IF(U$4&gt;$E86,MIN(U86,$I86-SUM($J86:U86)))</f>
        <v>0</v>
      </c>
      <c r="W86" s="2">
        <f>IF(V$4=$E86, $I86*V$55,0) + IF(V$4&gt;$E86,MIN(V86,$I86-SUM($J86:V86)))</f>
        <v>0</v>
      </c>
      <c r="X86" s="2">
        <f>IF(W$4=$E86, $I86*W$55,0) + IF(W$4&gt;$E86,MIN(W86,$I86-SUM($J86:W86)))</f>
        <v>0</v>
      </c>
      <c r="Y86" s="2">
        <f>IF(X$4=$E86, $I86*X$55,0) + IF(X$4&gt;$E86,MIN(X86,$I86-SUM($J86:X86)))</f>
        <v>0</v>
      </c>
      <c r="Z86" s="2">
        <f>IF(Y$4=$E86, $I86*Y$55,0) + IF(Y$4&gt;$E86,MIN(Y86,$I86-SUM($J86:Y86)))</f>
        <v>0</v>
      </c>
      <c r="AA86" s="2">
        <f>IF(Z$4=$E86, $I86*Z$55,0) + IF(Z$4&gt;$E86,MIN(Z86,$I86-SUM($J86:Z86)))</f>
        <v>0</v>
      </c>
      <c r="AB86" s="2">
        <f>IF(AA$4=$E86, $I86*AA$55,0) + IF(AA$4&gt;$E86,MIN(AA86,$I86-SUM($J86:AA86)))</f>
        <v>0</v>
      </c>
      <c r="AC86" s="2">
        <f>IF(AB$4=$E86, $I86*AB$55,0) + IF(AB$4&gt;$E86,MIN(AB86,$I86-SUM($J86:AB86)))</f>
        <v>0</v>
      </c>
      <c r="AD86" s="2">
        <f>IF(AC$4=$E86, $I86*AC$55,0) + IF(AC$4&gt;$E86,MIN(AC86,$I86-SUM($J86:AC86)))</f>
        <v>0</v>
      </c>
      <c r="AE86" s="2">
        <f>IF(AD$4=$E86, $I86*AD$55,0) + IF(AD$4&gt;$E86,MIN(AD86,$I86-SUM($J86:AD86)))</f>
        <v>0</v>
      </c>
      <c r="AF86" s="2">
        <f>IF(AE$4=$E86, $I86*AE$55,0) + IF(AE$4&gt;$E86,MIN(AE86,$I86-SUM($J86:AE86)))</f>
        <v>3.2689118778608974</v>
      </c>
      <c r="AG86" s="2">
        <f>IF(AF$4=$E86, $I86*AF$55,0) + IF(AF$4&gt;$E86,MIN(AF86,$I86-SUM($J86:AF86)))</f>
        <v>3.2689118778608974</v>
      </c>
      <c r="AH86" s="2">
        <f>IF(AG$4=$E86, $I86*AG$55,0) + IF(AG$4&gt;$E86,MIN(AG86,$I86-SUM($J86:AG86)))</f>
        <v>3.2689118778608974</v>
      </c>
      <c r="AI86" s="2">
        <f>IF(AH$4=$E86, $I86*AH$55,0) + IF(AH$4&gt;$E86,MIN(AH86,$I86-SUM($J86:AH86)))</f>
        <v>3.2689118778608974</v>
      </c>
      <c r="AJ86" s="2">
        <f>IF(AI$4=$E86, $I86*AI$55,0) + IF(AI$4&gt;$E86,MIN(AI86,$I86-SUM($J86:AI86)))</f>
        <v>3.2689118778608974</v>
      </c>
      <c r="AK86" s="2">
        <f>IF(AJ$4=$E86, $I86*AJ$55,0) + IF(AJ$4&gt;$E86,MIN(AJ86,$I86-SUM($J86:AJ86)))</f>
        <v>3.2689118778608974</v>
      </c>
      <c r="AL86" s="2">
        <f>IF(AK$4=$E86, $I86*AK$55,0) + IF(AK$4&gt;$E86,MIN(AK86,$I86-SUM($J86:AK86)))</f>
        <v>3.2689118778608974</v>
      </c>
      <c r="AM86" s="2">
        <f>IF(AL$4=$E86, $I86*AL$55,0) + IF(AL$4&gt;$E86,MIN(AL86,$I86-SUM($J86:AL86)))</f>
        <v>3.2689118778608974</v>
      </c>
      <c r="AN86" s="2">
        <f>IF(AM$4=$E86, $I86*AM$55,0) + IF(AM$4&gt;$E86,MIN(AM86,$I86-SUM($J86:AM86)))</f>
        <v>3.2689118778608974</v>
      </c>
      <c r="AO86" s="2">
        <f>IF(AN$4=$E86, $I86*AN$55,0) + IF(AN$4&gt;$E86,MIN(AN86,$I86-SUM($J86:AN86)))</f>
        <v>3.2689118778608974</v>
      </c>
      <c r="AP86" s="2">
        <f>IF(AO$4=$E86, $I86*AO$55,0) + IF(AO$4&gt;$E86,MIN(AO86,$I86-SUM($J86:AO86)))</f>
        <v>3.2689118778608974</v>
      </c>
      <c r="AQ86" s="57">
        <f>IF(AP$4=$E86, $I86*AP$55,0) + IF(AP$4&gt;$E86,MIN(AP86,$I86-SUM($J86:AP86)))</f>
        <v>3.2689118778608974</v>
      </c>
      <c r="AR86" s="2">
        <f>IF(AQ$4=$E86, $I86*AQ$55,0) + IF(AQ$4&gt;$E86,MIN(AQ86,$I86-SUM($J86:AQ86)))</f>
        <v>3.2689118778608974</v>
      </c>
      <c r="AS86" s="2">
        <f>IF(AR$4=$E86, $I86*AR$55,0) + IF(AR$4&gt;$E86,MIN(AR86,$I86-SUM($J86:AR86)))</f>
        <v>3.2689118778608974</v>
      </c>
      <c r="AT86" s="2">
        <f>IF(AS$4=$E86, $I86*AS$55,0) + IF(AS$4&gt;$E86,MIN(AS86,$I86-SUM($J86:AS86)))</f>
        <v>3.2689118778608974</v>
      </c>
      <c r="AU86" s="2">
        <f>IF(AT$4=$E86, $I86*AT$55,0) + IF(AT$4&gt;$E86,MIN(AT86,$I86-SUM($J86:AT86)))</f>
        <v>3.2689118778608974</v>
      </c>
      <c r="AV86" s="2">
        <f>IF(AU$4=$E86, $I86*AU$55,0) + IF(AU$4&gt;$E86,MIN(AU86,$I86-SUM($J86:AU86)))</f>
        <v>3.2689118778608974</v>
      </c>
      <c r="AW86" s="2"/>
    </row>
    <row r="87" spans="5:49" ht="16.8" outlineLevel="1">
      <c r="E87" s="44">
        <f>INDEX($K$4:$AV$4,,COUNT(E$65:E86)+1)</f>
        <v>40999</v>
      </c>
      <c r="G87" s="2" t="s">
        <v>105</v>
      </c>
      <c r="I87" s="2">
        <f t="shared" si="62"/>
        <v>96.016368801137645</v>
      </c>
      <c r="K87" s="2">
        <f>IF(J$4=$E87, $I87*J$55,0) + IF(J$4&gt;$E87,MIN(J87,$I87-SUM($J87:J87)))</f>
        <v>0</v>
      </c>
      <c r="L87" s="2">
        <f>IF(K$4=$E87, $I87*K$55,0) + IF(K$4&gt;$E87,MIN(K87,$I87-SUM($J87:K87)))</f>
        <v>0</v>
      </c>
      <c r="M87" s="2">
        <f>IF(L$4=$E87, $I87*L$55,0) + IF(L$4&gt;$E87,MIN(L87,$I87-SUM($J87:L87)))</f>
        <v>0</v>
      </c>
      <c r="N87" s="2">
        <f>IF(M$4=$E87, $I87*M$55,0) + IF(M$4&gt;$E87,MIN(M87,$I87-SUM($J87:M87)))</f>
        <v>0</v>
      </c>
      <c r="O87" s="2">
        <f>IF(N$4=$E87, $I87*N$55,0) + IF(N$4&gt;$E87,MIN(N87,$I87-SUM($J87:N87)))</f>
        <v>0</v>
      </c>
      <c r="P87" s="2">
        <f>IF(O$4=$E87, $I87*O$55,0) + IF(O$4&gt;$E87,MIN(O87,$I87-SUM($J87:O87)))</f>
        <v>0</v>
      </c>
      <c r="Q87" s="2">
        <f>IF(P$4=$E87, $I87*P$55,0) + IF(P$4&gt;$E87,MIN(P87,$I87-SUM($J87:P87)))</f>
        <v>0</v>
      </c>
      <c r="R87" s="2">
        <f>IF(Q$4=$E87, $I87*Q$55,0) + IF(Q$4&gt;$E87,MIN(Q87,$I87-SUM($J87:Q87)))</f>
        <v>0</v>
      </c>
      <c r="S87" s="2">
        <f>IF(R$4=$E87, $I87*R$55,0) + IF(R$4&gt;$E87,MIN(R87,$I87-SUM($J87:R87)))</f>
        <v>0</v>
      </c>
      <c r="T87" s="2">
        <f>IF(S$4=$E87, $I87*S$55,0) + IF(S$4&gt;$E87,MIN(S87,$I87-SUM($J87:S87)))</f>
        <v>0</v>
      </c>
      <c r="U87" s="2">
        <f>IF(T$4=$E87, $I87*T$55,0) + IF(T$4&gt;$E87,MIN(T87,$I87-SUM($J87:T87)))</f>
        <v>0</v>
      </c>
      <c r="V87" s="2">
        <f>IF(U$4=$E87, $I87*U$55,0) + IF(U$4&gt;$E87,MIN(U87,$I87-SUM($J87:U87)))</f>
        <v>0</v>
      </c>
      <c r="W87" s="2">
        <f>IF(V$4=$E87, $I87*V$55,0) + IF(V$4&gt;$E87,MIN(V87,$I87-SUM($J87:V87)))</f>
        <v>0</v>
      </c>
      <c r="X87" s="2">
        <f>IF(W$4=$E87, $I87*W$55,0) + IF(W$4&gt;$E87,MIN(W87,$I87-SUM($J87:W87)))</f>
        <v>0</v>
      </c>
      <c r="Y87" s="2">
        <f>IF(X$4=$E87, $I87*X$55,0) + IF(X$4&gt;$E87,MIN(X87,$I87-SUM($J87:X87)))</f>
        <v>0</v>
      </c>
      <c r="Z87" s="2">
        <f>IF(Y$4=$E87, $I87*Y$55,0) + IF(Y$4&gt;$E87,MIN(Y87,$I87-SUM($J87:Y87)))</f>
        <v>0</v>
      </c>
      <c r="AA87" s="2">
        <f>IF(Z$4=$E87, $I87*Z$55,0) + IF(Z$4&gt;$E87,MIN(Z87,$I87-SUM($J87:Z87)))</f>
        <v>0</v>
      </c>
      <c r="AB87" s="2">
        <f>IF(AA$4=$E87, $I87*AA$55,0) + IF(AA$4&gt;$E87,MIN(AA87,$I87-SUM($J87:AA87)))</f>
        <v>0</v>
      </c>
      <c r="AC87" s="2">
        <f>IF(AB$4=$E87, $I87*AB$55,0) + IF(AB$4&gt;$E87,MIN(AB87,$I87-SUM($J87:AB87)))</f>
        <v>0</v>
      </c>
      <c r="AD87" s="2">
        <f>IF(AC$4=$E87, $I87*AC$55,0) + IF(AC$4&gt;$E87,MIN(AC87,$I87-SUM($J87:AC87)))</f>
        <v>0</v>
      </c>
      <c r="AE87" s="2">
        <f>IF(AD$4=$E87, $I87*AD$55,0) + IF(AD$4&gt;$E87,MIN(AD87,$I87-SUM($J87:AD87)))</f>
        <v>0</v>
      </c>
      <c r="AF87" s="2">
        <f>IF(AE$4=$E87, $I87*AE$55,0) + IF(AE$4&gt;$E87,MIN(AE87,$I87-SUM($J87:AE87)))</f>
        <v>0</v>
      </c>
      <c r="AG87" s="2">
        <f>IF(AF$4=$E87, $I87*AF$55,0) + IF(AF$4&gt;$E87,MIN(AF87,$I87-SUM($J87:AF87)))</f>
        <v>2.8833744384726021</v>
      </c>
      <c r="AH87" s="2">
        <f>IF(AG$4=$E87, $I87*AG$55,0) + IF(AG$4&gt;$E87,MIN(AG87,$I87-SUM($J87:AG87)))</f>
        <v>2.8833744384726021</v>
      </c>
      <c r="AI87" s="2">
        <f>IF(AH$4=$E87, $I87*AH$55,0) + IF(AH$4&gt;$E87,MIN(AH87,$I87-SUM($J87:AH87)))</f>
        <v>2.8833744384726021</v>
      </c>
      <c r="AJ87" s="2">
        <f>IF(AI$4=$E87, $I87*AI$55,0) + IF(AI$4&gt;$E87,MIN(AI87,$I87-SUM($J87:AI87)))</f>
        <v>2.8833744384726021</v>
      </c>
      <c r="AK87" s="2">
        <f>IF(AJ$4=$E87, $I87*AJ$55,0) + IF(AJ$4&gt;$E87,MIN(AJ87,$I87-SUM($J87:AJ87)))</f>
        <v>2.8833744384726021</v>
      </c>
      <c r="AL87" s="2">
        <f>IF(AK$4=$E87, $I87*AK$55,0) + IF(AK$4&gt;$E87,MIN(AK87,$I87-SUM($J87:AK87)))</f>
        <v>2.8833744384726021</v>
      </c>
      <c r="AM87" s="2">
        <f>IF(AL$4=$E87, $I87*AL$55,0) + IF(AL$4&gt;$E87,MIN(AL87,$I87-SUM($J87:AL87)))</f>
        <v>2.8833744384726021</v>
      </c>
      <c r="AN87" s="2">
        <f>IF(AM$4=$E87, $I87*AM$55,0) + IF(AM$4&gt;$E87,MIN(AM87,$I87-SUM($J87:AM87)))</f>
        <v>2.8833744384726021</v>
      </c>
      <c r="AO87" s="2">
        <f>IF(AN$4=$E87, $I87*AN$55,0) + IF(AN$4&gt;$E87,MIN(AN87,$I87-SUM($J87:AN87)))</f>
        <v>2.8833744384726021</v>
      </c>
      <c r="AP87" s="2">
        <f>IF(AO$4=$E87, $I87*AO$55,0) + IF(AO$4&gt;$E87,MIN(AO87,$I87-SUM($J87:AO87)))</f>
        <v>2.8833744384726021</v>
      </c>
      <c r="AQ87" s="57">
        <f>IF(AP$4=$E87, $I87*AP$55,0) + IF(AP$4&gt;$E87,MIN(AP87,$I87-SUM($J87:AP87)))</f>
        <v>2.8833744384726021</v>
      </c>
      <c r="AR87" s="2">
        <f>IF(AQ$4=$E87, $I87*AQ$55,0) + IF(AQ$4&gt;$E87,MIN(AQ87,$I87-SUM($J87:AQ87)))</f>
        <v>2.8833744384726021</v>
      </c>
      <c r="AS87" s="2">
        <f>IF(AR$4=$E87, $I87*AR$55,0) + IF(AR$4&gt;$E87,MIN(AR87,$I87-SUM($J87:AR87)))</f>
        <v>2.8833744384726021</v>
      </c>
      <c r="AT87" s="2">
        <f>IF(AS$4=$E87, $I87*AS$55,0) + IF(AS$4&gt;$E87,MIN(AS87,$I87-SUM($J87:AS87)))</f>
        <v>2.8833744384726021</v>
      </c>
      <c r="AU87" s="2">
        <f>IF(AT$4=$E87, $I87*AT$55,0) + IF(AT$4&gt;$E87,MIN(AT87,$I87-SUM($J87:AT87)))</f>
        <v>2.8833744384726021</v>
      </c>
      <c r="AV87" s="2">
        <f>IF(AU$4=$E87, $I87*AU$55,0) + IF(AU$4&gt;$E87,MIN(AU87,$I87-SUM($J87:AU87)))</f>
        <v>2.8833744384726021</v>
      </c>
      <c r="AW87" s="2"/>
    </row>
    <row r="88" spans="5:49" ht="16.8" outlineLevel="1">
      <c r="E88" s="44">
        <f>INDEX($K$4:$AV$4,,COUNT(E$65:E87)+1)</f>
        <v>41364</v>
      </c>
      <c r="G88" s="2" t="s">
        <v>105</v>
      </c>
      <c r="I88" s="2">
        <f t="shared" si="62"/>
        <v>118.90775305831846</v>
      </c>
      <c r="K88" s="2">
        <f>IF(J$4=$E88, $I88*J$55,0) + IF(J$4&gt;$E88,MIN(J88,$I88-SUM($J88:J88)))</f>
        <v>0</v>
      </c>
      <c r="L88" s="2">
        <f>IF(K$4=$E88, $I88*K$55,0) + IF(K$4&gt;$E88,MIN(K88,$I88-SUM($J88:K88)))</f>
        <v>0</v>
      </c>
      <c r="M88" s="2">
        <f>IF(L$4=$E88, $I88*L$55,0) + IF(L$4&gt;$E88,MIN(L88,$I88-SUM($J88:L88)))</f>
        <v>0</v>
      </c>
      <c r="N88" s="2">
        <f>IF(M$4=$E88, $I88*M$55,0) + IF(M$4&gt;$E88,MIN(M88,$I88-SUM($J88:M88)))</f>
        <v>0</v>
      </c>
      <c r="O88" s="2">
        <f>IF(N$4=$E88, $I88*N$55,0) + IF(N$4&gt;$E88,MIN(N88,$I88-SUM($J88:N88)))</f>
        <v>0</v>
      </c>
      <c r="P88" s="2">
        <f>IF(O$4=$E88, $I88*O$55,0) + IF(O$4&gt;$E88,MIN(O88,$I88-SUM($J88:O88)))</f>
        <v>0</v>
      </c>
      <c r="Q88" s="2">
        <f>IF(P$4=$E88, $I88*P$55,0) + IF(P$4&gt;$E88,MIN(P88,$I88-SUM($J88:P88)))</f>
        <v>0</v>
      </c>
      <c r="R88" s="2">
        <f>IF(Q$4=$E88, $I88*Q$55,0) + IF(Q$4&gt;$E88,MIN(Q88,$I88-SUM($J88:Q88)))</f>
        <v>0</v>
      </c>
      <c r="S88" s="2">
        <f>IF(R$4=$E88, $I88*R$55,0) + IF(R$4&gt;$E88,MIN(R88,$I88-SUM($J88:R88)))</f>
        <v>0</v>
      </c>
      <c r="T88" s="2">
        <f>IF(S$4=$E88, $I88*S$55,0) + IF(S$4&gt;$E88,MIN(S88,$I88-SUM($J88:S88)))</f>
        <v>0</v>
      </c>
      <c r="U88" s="2">
        <f>IF(T$4=$E88, $I88*T$55,0) + IF(T$4&gt;$E88,MIN(T88,$I88-SUM($J88:T88)))</f>
        <v>0</v>
      </c>
      <c r="V88" s="2">
        <f>IF(U$4=$E88, $I88*U$55,0) + IF(U$4&gt;$E88,MIN(U88,$I88-SUM($J88:U88)))</f>
        <v>0</v>
      </c>
      <c r="W88" s="2">
        <f>IF(V$4=$E88, $I88*V$55,0) + IF(V$4&gt;$E88,MIN(V88,$I88-SUM($J88:V88)))</f>
        <v>0</v>
      </c>
      <c r="X88" s="2">
        <f>IF(W$4=$E88, $I88*W$55,0) + IF(W$4&gt;$E88,MIN(W88,$I88-SUM($J88:W88)))</f>
        <v>0</v>
      </c>
      <c r="Y88" s="2">
        <f>IF(X$4=$E88, $I88*X$55,0) + IF(X$4&gt;$E88,MIN(X88,$I88-SUM($J88:X88)))</f>
        <v>0</v>
      </c>
      <c r="Z88" s="2">
        <f>IF(Y$4=$E88, $I88*Y$55,0) + IF(Y$4&gt;$E88,MIN(Y88,$I88-SUM($J88:Y88)))</f>
        <v>0</v>
      </c>
      <c r="AA88" s="2">
        <f>IF(Z$4=$E88, $I88*Z$55,0) + IF(Z$4&gt;$E88,MIN(Z88,$I88-SUM($J88:Z88)))</f>
        <v>0</v>
      </c>
      <c r="AB88" s="2">
        <f>IF(AA$4=$E88, $I88*AA$55,0) + IF(AA$4&gt;$E88,MIN(AA88,$I88-SUM($J88:AA88)))</f>
        <v>0</v>
      </c>
      <c r="AC88" s="2">
        <f>IF(AB$4=$E88, $I88*AB$55,0) + IF(AB$4&gt;$E88,MIN(AB88,$I88-SUM($J88:AB88)))</f>
        <v>0</v>
      </c>
      <c r="AD88" s="2">
        <f>IF(AC$4=$E88, $I88*AC$55,0) + IF(AC$4&gt;$E88,MIN(AC88,$I88-SUM($J88:AC88)))</f>
        <v>0</v>
      </c>
      <c r="AE88" s="2">
        <f>IF(AD$4=$E88, $I88*AD$55,0) + IF(AD$4&gt;$E88,MIN(AD88,$I88-SUM($J88:AD88)))</f>
        <v>0</v>
      </c>
      <c r="AF88" s="2">
        <f>IF(AE$4=$E88, $I88*AE$55,0) + IF(AE$4&gt;$E88,MIN(AE88,$I88-SUM($J88:AE88)))</f>
        <v>0</v>
      </c>
      <c r="AG88" s="2">
        <f>IF(AF$4=$E88, $I88*AF$55,0) + IF(AF$4&gt;$E88,MIN(AF88,$I88-SUM($J88:AF88)))</f>
        <v>0</v>
      </c>
      <c r="AH88" s="2">
        <f>IF(AG$4=$E88, $I88*AG$55,0) + IF(AG$4&gt;$E88,MIN(AG88,$I88-SUM($J88:AG88)))</f>
        <v>3.5708033951446989</v>
      </c>
      <c r="AI88" s="2">
        <f>IF(AH$4=$E88, $I88*AH$55,0) + IF(AH$4&gt;$E88,MIN(AH88,$I88-SUM($J88:AH88)))</f>
        <v>3.5708033951446989</v>
      </c>
      <c r="AJ88" s="2">
        <f>IF(AI$4=$E88, $I88*AI$55,0) + IF(AI$4&gt;$E88,MIN(AI88,$I88-SUM($J88:AI88)))</f>
        <v>3.5708033951446989</v>
      </c>
      <c r="AK88" s="2">
        <f>IF(AJ$4=$E88, $I88*AJ$55,0) + IF(AJ$4&gt;$E88,MIN(AJ88,$I88-SUM($J88:AJ88)))</f>
        <v>3.5708033951446989</v>
      </c>
      <c r="AL88" s="2">
        <f>IF(AK$4=$E88, $I88*AK$55,0) + IF(AK$4&gt;$E88,MIN(AK88,$I88-SUM($J88:AK88)))</f>
        <v>3.5708033951446989</v>
      </c>
      <c r="AM88" s="2">
        <f>IF(AL$4=$E88, $I88*AL$55,0) + IF(AL$4&gt;$E88,MIN(AL88,$I88-SUM($J88:AL88)))</f>
        <v>3.5708033951446989</v>
      </c>
      <c r="AN88" s="2">
        <f>IF(AM$4=$E88, $I88*AM$55,0) + IF(AM$4&gt;$E88,MIN(AM88,$I88-SUM($J88:AM88)))</f>
        <v>3.5708033951446989</v>
      </c>
      <c r="AO88" s="2">
        <f>IF(AN$4=$E88, $I88*AN$55,0) + IF(AN$4&gt;$E88,MIN(AN88,$I88-SUM($J88:AN88)))</f>
        <v>3.5708033951446989</v>
      </c>
      <c r="AP88" s="2">
        <f>IF(AO$4=$E88, $I88*AO$55,0) + IF(AO$4&gt;$E88,MIN(AO88,$I88-SUM($J88:AO88)))</f>
        <v>3.5708033951446989</v>
      </c>
      <c r="AQ88" s="57">
        <f>IF(AP$4=$E88, $I88*AP$55,0) + IF(AP$4&gt;$E88,MIN(AP88,$I88-SUM($J88:AP88)))</f>
        <v>3.5708033951446989</v>
      </c>
      <c r="AR88" s="2">
        <f>IF(AQ$4=$E88, $I88*AQ$55,0) + IF(AQ$4&gt;$E88,MIN(AQ88,$I88-SUM($J88:AQ88)))</f>
        <v>3.5708033951446989</v>
      </c>
      <c r="AS88" s="2">
        <f>IF(AR$4=$E88, $I88*AR$55,0) + IF(AR$4&gt;$E88,MIN(AR88,$I88-SUM($J88:AR88)))</f>
        <v>3.5708033951446989</v>
      </c>
      <c r="AT88" s="2">
        <f>IF(AS$4=$E88, $I88*AS$55,0) + IF(AS$4&gt;$E88,MIN(AS88,$I88-SUM($J88:AS88)))</f>
        <v>3.5708033951446989</v>
      </c>
      <c r="AU88" s="2">
        <f>IF(AT$4=$E88, $I88*AT$55,0) + IF(AT$4&gt;$E88,MIN(AT88,$I88-SUM($J88:AT88)))</f>
        <v>3.5708033951446989</v>
      </c>
      <c r="AV88" s="2">
        <f>IF(AU$4=$E88, $I88*AU$55,0) + IF(AU$4&gt;$E88,MIN(AU88,$I88-SUM($J88:AU88)))</f>
        <v>3.5708033951446989</v>
      </c>
      <c r="AW88" s="2"/>
    </row>
    <row r="89" spans="5:49" ht="16.8" outlineLevel="1">
      <c r="E89" s="44">
        <f>INDEX($K$4:$AV$4,,COUNT(E$65:E88)+1)</f>
        <v>41729</v>
      </c>
      <c r="G89" s="2" t="s">
        <v>105</v>
      </c>
      <c r="I89" s="2">
        <f t="shared" si="62"/>
        <v>119.17065846357559</v>
      </c>
      <c r="K89" s="2">
        <f>IF(J$4=$E89, $I89*J$55,0) + IF(J$4&gt;$E89,MIN(J89,$I89-SUM($J89:J89)))</f>
        <v>0</v>
      </c>
      <c r="L89" s="2">
        <f>IF(K$4=$E89, $I89*K$55,0) + IF(K$4&gt;$E89,MIN(K89,$I89-SUM($J89:K89)))</f>
        <v>0</v>
      </c>
      <c r="M89" s="2">
        <f>IF(L$4=$E89, $I89*L$55,0) + IF(L$4&gt;$E89,MIN(L89,$I89-SUM($J89:L89)))</f>
        <v>0</v>
      </c>
      <c r="N89" s="2">
        <f>IF(M$4=$E89, $I89*M$55,0) + IF(M$4&gt;$E89,MIN(M89,$I89-SUM($J89:M89)))</f>
        <v>0</v>
      </c>
      <c r="O89" s="2">
        <f>IF(N$4=$E89, $I89*N$55,0) + IF(N$4&gt;$E89,MIN(N89,$I89-SUM($J89:N89)))</f>
        <v>0</v>
      </c>
      <c r="P89" s="2">
        <f>IF(O$4=$E89, $I89*O$55,0) + IF(O$4&gt;$E89,MIN(O89,$I89-SUM($J89:O89)))</f>
        <v>0</v>
      </c>
      <c r="Q89" s="2">
        <f>IF(P$4=$E89, $I89*P$55,0) + IF(P$4&gt;$E89,MIN(P89,$I89-SUM($J89:P89)))</f>
        <v>0</v>
      </c>
      <c r="R89" s="2">
        <f>IF(Q$4=$E89, $I89*Q$55,0) + IF(Q$4&gt;$E89,MIN(Q89,$I89-SUM($J89:Q89)))</f>
        <v>0</v>
      </c>
      <c r="S89" s="2">
        <f>IF(R$4=$E89, $I89*R$55,0) + IF(R$4&gt;$E89,MIN(R89,$I89-SUM($J89:R89)))</f>
        <v>0</v>
      </c>
      <c r="T89" s="2">
        <f>IF(S$4=$E89, $I89*S$55,0) + IF(S$4&gt;$E89,MIN(S89,$I89-SUM($J89:S89)))</f>
        <v>0</v>
      </c>
      <c r="U89" s="2">
        <f>IF(T$4=$E89, $I89*T$55,0) + IF(T$4&gt;$E89,MIN(T89,$I89-SUM($J89:T89)))</f>
        <v>0</v>
      </c>
      <c r="V89" s="2">
        <f>IF(U$4=$E89, $I89*U$55,0) + IF(U$4&gt;$E89,MIN(U89,$I89-SUM($J89:U89)))</f>
        <v>0</v>
      </c>
      <c r="W89" s="2">
        <f>IF(V$4=$E89, $I89*V$55,0) + IF(V$4&gt;$E89,MIN(V89,$I89-SUM($J89:V89)))</f>
        <v>0</v>
      </c>
      <c r="X89" s="2">
        <f>IF(W$4=$E89, $I89*W$55,0) + IF(W$4&gt;$E89,MIN(W89,$I89-SUM($J89:W89)))</f>
        <v>0</v>
      </c>
      <c r="Y89" s="2">
        <f>IF(X$4=$E89, $I89*X$55,0) + IF(X$4&gt;$E89,MIN(X89,$I89-SUM($J89:X89)))</f>
        <v>0</v>
      </c>
      <c r="Z89" s="2">
        <f>IF(Y$4=$E89, $I89*Y$55,0) + IF(Y$4&gt;$E89,MIN(Y89,$I89-SUM($J89:Y89)))</f>
        <v>0</v>
      </c>
      <c r="AA89" s="2">
        <f>IF(Z$4=$E89, $I89*Z$55,0) + IF(Z$4&gt;$E89,MIN(Z89,$I89-SUM($J89:Z89)))</f>
        <v>0</v>
      </c>
      <c r="AB89" s="2">
        <f>IF(AA$4=$E89, $I89*AA$55,0) + IF(AA$4&gt;$E89,MIN(AA89,$I89-SUM($J89:AA89)))</f>
        <v>0</v>
      </c>
      <c r="AC89" s="2">
        <f>IF(AB$4=$E89, $I89*AB$55,0) + IF(AB$4&gt;$E89,MIN(AB89,$I89-SUM($J89:AB89)))</f>
        <v>0</v>
      </c>
      <c r="AD89" s="2">
        <f>IF(AC$4=$E89, $I89*AC$55,0) + IF(AC$4&gt;$E89,MIN(AC89,$I89-SUM($J89:AC89)))</f>
        <v>0</v>
      </c>
      <c r="AE89" s="2">
        <f>IF(AD$4=$E89, $I89*AD$55,0) + IF(AD$4&gt;$E89,MIN(AD89,$I89-SUM($J89:AD89)))</f>
        <v>0</v>
      </c>
      <c r="AF89" s="2">
        <f>IF(AE$4=$E89, $I89*AE$55,0) + IF(AE$4&gt;$E89,MIN(AE89,$I89-SUM($J89:AE89)))</f>
        <v>0</v>
      </c>
      <c r="AG89" s="2">
        <f>IF(AF$4=$E89, $I89*AF$55,0) + IF(AF$4&gt;$E89,MIN(AF89,$I89-SUM($J89:AF89)))</f>
        <v>0</v>
      </c>
      <c r="AH89" s="2">
        <f>IF(AG$4=$E89, $I89*AG$55,0) + IF(AG$4&gt;$E89,MIN(AG89,$I89-SUM($J89:AG89)))</f>
        <v>0</v>
      </c>
      <c r="AI89" s="2">
        <f>IF(AH$4=$E89, $I89*AH$55,0) + IF(AH$4&gt;$E89,MIN(AH89,$I89-SUM($J89:AH89)))</f>
        <v>3.5786984523596277</v>
      </c>
      <c r="AJ89" s="2">
        <f>IF(AI$4=$E89, $I89*AI$55,0) + IF(AI$4&gt;$E89,MIN(AI89,$I89-SUM($J89:AI89)))</f>
        <v>3.5786984523596277</v>
      </c>
      <c r="AK89" s="2">
        <f>IF(AJ$4=$E89, $I89*AJ$55,0) + IF(AJ$4&gt;$E89,MIN(AJ89,$I89-SUM($J89:AJ89)))</f>
        <v>3.5786984523596277</v>
      </c>
      <c r="AL89" s="2">
        <f>IF(AK$4=$E89, $I89*AK$55,0) + IF(AK$4&gt;$E89,MIN(AK89,$I89-SUM($J89:AK89)))</f>
        <v>3.5786984523596277</v>
      </c>
      <c r="AM89" s="2">
        <f>IF(AL$4=$E89, $I89*AL$55,0) + IF(AL$4&gt;$E89,MIN(AL89,$I89-SUM($J89:AL89)))</f>
        <v>3.5786984523596277</v>
      </c>
      <c r="AN89" s="2">
        <f>IF(AM$4=$E89, $I89*AM$55,0) + IF(AM$4&gt;$E89,MIN(AM89,$I89-SUM($J89:AM89)))</f>
        <v>3.5786984523596277</v>
      </c>
      <c r="AO89" s="2">
        <f>IF(AN$4=$E89, $I89*AN$55,0) + IF(AN$4&gt;$E89,MIN(AN89,$I89-SUM($J89:AN89)))</f>
        <v>3.5786984523596277</v>
      </c>
      <c r="AP89" s="2">
        <f>IF(AO$4=$E89, $I89*AO$55,0) + IF(AO$4&gt;$E89,MIN(AO89,$I89-SUM($J89:AO89)))</f>
        <v>3.5786984523596277</v>
      </c>
      <c r="AQ89" s="57">
        <f>IF(AP$4=$E89, $I89*AP$55,0) + IF(AP$4&gt;$E89,MIN(AP89,$I89-SUM($J89:AP89)))</f>
        <v>3.5786984523596277</v>
      </c>
      <c r="AR89" s="2">
        <f>IF(AQ$4=$E89, $I89*AQ$55,0) + IF(AQ$4&gt;$E89,MIN(AQ89,$I89-SUM($J89:AQ89)))</f>
        <v>3.5786984523596277</v>
      </c>
      <c r="AS89" s="2">
        <f>IF(AR$4=$E89, $I89*AR$55,0) + IF(AR$4&gt;$E89,MIN(AR89,$I89-SUM($J89:AR89)))</f>
        <v>3.5786984523596277</v>
      </c>
      <c r="AT89" s="2">
        <f>IF(AS$4=$E89, $I89*AS$55,0) + IF(AS$4&gt;$E89,MIN(AS89,$I89-SUM($J89:AS89)))</f>
        <v>3.5786984523596277</v>
      </c>
      <c r="AU89" s="2">
        <f>IF(AT$4=$E89, $I89*AT$55,0) + IF(AT$4&gt;$E89,MIN(AT89,$I89-SUM($J89:AT89)))</f>
        <v>3.5786984523596277</v>
      </c>
      <c r="AV89" s="2">
        <f>IF(AU$4=$E89, $I89*AU$55,0) + IF(AU$4&gt;$E89,MIN(AU89,$I89-SUM($J89:AU89)))</f>
        <v>3.5786984523596277</v>
      </c>
      <c r="AW89" s="2"/>
    </row>
    <row r="90" spans="5:49" ht="16.8" outlineLevel="1">
      <c r="E90" s="44">
        <f>INDEX($K$4:$AV$4,,COUNT(E$65:E89)+1)</f>
        <v>42094</v>
      </c>
      <c r="G90" s="2" t="s">
        <v>105</v>
      </c>
      <c r="I90" s="2">
        <f t="shared" si="62"/>
        <v>126.92331956656412</v>
      </c>
      <c r="K90" s="2">
        <f>IF(J$4=$E90, $I90*J$55,0) + IF(J$4&gt;$E90,MIN(J90,$I90-SUM($J90:J90)))</f>
        <v>0</v>
      </c>
      <c r="L90" s="2">
        <f>IF(K$4=$E90, $I90*K$55,0) + IF(K$4&gt;$E90,MIN(K90,$I90-SUM($J90:K90)))</f>
        <v>0</v>
      </c>
      <c r="M90" s="2">
        <f>IF(L$4=$E90, $I90*L$55,0) + IF(L$4&gt;$E90,MIN(L90,$I90-SUM($J90:L90)))</f>
        <v>0</v>
      </c>
      <c r="N90" s="2">
        <f>IF(M$4=$E90, $I90*M$55,0) + IF(M$4&gt;$E90,MIN(M90,$I90-SUM($J90:M90)))</f>
        <v>0</v>
      </c>
      <c r="O90" s="2">
        <f>IF(N$4=$E90, $I90*N$55,0) + IF(N$4&gt;$E90,MIN(N90,$I90-SUM($J90:N90)))</f>
        <v>0</v>
      </c>
      <c r="P90" s="2">
        <f>IF(O$4=$E90, $I90*O$55,0) + IF(O$4&gt;$E90,MIN(O90,$I90-SUM($J90:O90)))</f>
        <v>0</v>
      </c>
      <c r="Q90" s="2">
        <f>IF(P$4=$E90, $I90*P$55,0) + IF(P$4&gt;$E90,MIN(P90,$I90-SUM($J90:P90)))</f>
        <v>0</v>
      </c>
      <c r="R90" s="2">
        <f>IF(Q$4=$E90, $I90*Q$55,0) + IF(Q$4&gt;$E90,MIN(Q90,$I90-SUM($J90:Q90)))</f>
        <v>0</v>
      </c>
      <c r="S90" s="2">
        <f>IF(R$4=$E90, $I90*R$55,0) + IF(R$4&gt;$E90,MIN(R90,$I90-SUM($J90:R90)))</f>
        <v>0</v>
      </c>
      <c r="T90" s="2">
        <f>IF(S$4=$E90, $I90*S$55,0) + IF(S$4&gt;$E90,MIN(S90,$I90-SUM($J90:S90)))</f>
        <v>0</v>
      </c>
      <c r="U90" s="2">
        <f>IF(T$4=$E90, $I90*T$55,0) + IF(T$4&gt;$E90,MIN(T90,$I90-SUM($J90:T90)))</f>
        <v>0</v>
      </c>
      <c r="V90" s="2">
        <f>IF(U$4=$E90, $I90*U$55,0) + IF(U$4&gt;$E90,MIN(U90,$I90-SUM($J90:U90)))</f>
        <v>0</v>
      </c>
      <c r="W90" s="2">
        <f>IF(V$4=$E90, $I90*V$55,0) + IF(V$4&gt;$E90,MIN(V90,$I90-SUM($J90:V90)))</f>
        <v>0</v>
      </c>
      <c r="X90" s="2">
        <f>IF(W$4=$E90, $I90*W$55,0) + IF(W$4&gt;$E90,MIN(W90,$I90-SUM($J90:W90)))</f>
        <v>0</v>
      </c>
      <c r="Y90" s="2">
        <f>IF(X$4=$E90, $I90*X$55,0) + IF(X$4&gt;$E90,MIN(X90,$I90-SUM($J90:X90)))</f>
        <v>0</v>
      </c>
      <c r="Z90" s="2">
        <f>IF(Y$4=$E90, $I90*Y$55,0) + IF(Y$4&gt;$E90,MIN(Y90,$I90-SUM($J90:Y90)))</f>
        <v>0</v>
      </c>
      <c r="AA90" s="2">
        <f>IF(Z$4=$E90, $I90*Z$55,0) + IF(Z$4&gt;$E90,MIN(Z90,$I90-SUM($J90:Z90)))</f>
        <v>0</v>
      </c>
      <c r="AB90" s="2">
        <f>IF(AA$4=$E90, $I90*AA$55,0) + IF(AA$4&gt;$E90,MIN(AA90,$I90-SUM($J90:AA90)))</f>
        <v>0</v>
      </c>
      <c r="AC90" s="2">
        <f>IF(AB$4=$E90, $I90*AB$55,0) + IF(AB$4&gt;$E90,MIN(AB90,$I90-SUM($J90:AB90)))</f>
        <v>0</v>
      </c>
      <c r="AD90" s="2">
        <f>IF(AC$4=$E90, $I90*AC$55,0) + IF(AC$4&gt;$E90,MIN(AC90,$I90-SUM($J90:AC90)))</f>
        <v>0</v>
      </c>
      <c r="AE90" s="2">
        <f>IF(AD$4=$E90, $I90*AD$55,0) + IF(AD$4&gt;$E90,MIN(AD90,$I90-SUM($J90:AD90)))</f>
        <v>0</v>
      </c>
      <c r="AF90" s="2">
        <f>IF(AE$4=$E90, $I90*AE$55,0) + IF(AE$4&gt;$E90,MIN(AE90,$I90-SUM($J90:AE90)))</f>
        <v>0</v>
      </c>
      <c r="AG90" s="2">
        <f>IF(AF$4=$E90, $I90*AF$55,0) + IF(AF$4&gt;$E90,MIN(AF90,$I90-SUM($J90:AF90)))</f>
        <v>0</v>
      </c>
      <c r="AH90" s="2">
        <f>IF(AG$4=$E90, $I90*AG$55,0) + IF(AG$4&gt;$E90,MIN(AG90,$I90-SUM($J90:AG90)))</f>
        <v>0</v>
      </c>
      <c r="AI90" s="2">
        <f>IF(AH$4=$E90, $I90*AH$55,0) + IF(AH$4&gt;$E90,MIN(AH90,$I90-SUM($J90:AH90)))</f>
        <v>0</v>
      </c>
      <c r="AJ90" s="2">
        <f>IF(AI$4=$E90, $I90*AI$55,0) + IF(AI$4&gt;$E90,MIN(AI90,$I90-SUM($J90:AI90)))</f>
        <v>3.8115110980950191</v>
      </c>
      <c r="AK90" s="2">
        <f>IF(AJ$4=$E90, $I90*AJ$55,0) + IF(AJ$4&gt;$E90,MIN(AJ90,$I90-SUM($J90:AJ90)))</f>
        <v>3.8115110980950191</v>
      </c>
      <c r="AL90" s="2">
        <f>IF(AK$4=$E90, $I90*AK$55,0) + IF(AK$4&gt;$E90,MIN(AK90,$I90-SUM($J90:AK90)))</f>
        <v>3.8115110980950191</v>
      </c>
      <c r="AM90" s="2">
        <f>IF(AL$4=$E90, $I90*AL$55,0) + IF(AL$4&gt;$E90,MIN(AL90,$I90-SUM($J90:AL90)))</f>
        <v>3.8115110980950191</v>
      </c>
      <c r="AN90" s="2">
        <f>IF(AM$4=$E90, $I90*AM$55,0) + IF(AM$4&gt;$E90,MIN(AM90,$I90-SUM($J90:AM90)))</f>
        <v>3.8115110980950191</v>
      </c>
      <c r="AO90" s="2">
        <f>IF(AN$4=$E90, $I90*AN$55,0) + IF(AN$4&gt;$E90,MIN(AN90,$I90-SUM($J90:AN90)))</f>
        <v>3.8115110980950191</v>
      </c>
      <c r="AP90" s="2">
        <f>IF(AO$4=$E90, $I90*AO$55,0) + IF(AO$4&gt;$E90,MIN(AO90,$I90-SUM($J90:AO90)))</f>
        <v>3.8115110980950191</v>
      </c>
      <c r="AQ90" s="57">
        <f>IF(AP$4=$E90, $I90*AP$55,0) + IF(AP$4&gt;$E90,MIN(AP90,$I90-SUM($J90:AP90)))</f>
        <v>3.8115110980950191</v>
      </c>
      <c r="AR90" s="2">
        <f>IF(AQ$4=$E90, $I90*AQ$55,0) + IF(AQ$4&gt;$E90,MIN(AQ90,$I90-SUM($J90:AQ90)))</f>
        <v>3.8115110980950191</v>
      </c>
      <c r="AS90" s="2">
        <f>IF(AR$4=$E90, $I90*AR$55,0) + IF(AR$4&gt;$E90,MIN(AR90,$I90-SUM($J90:AR90)))</f>
        <v>3.8115110980950191</v>
      </c>
      <c r="AT90" s="2">
        <f>IF(AS$4=$E90, $I90*AS$55,0) + IF(AS$4&gt;$E90,MIN(AS90,$I90-SUM($J90:AS90)))</f>
        <v>3.8115110980950191</v>
      </c>
      <c r="AU90" s="2">
        <f>IF(AT$4=$E90, $I90*AT$55,0) + IF(AT$4&gt;$E90,MIN(AT90,$I90-SUM($J90:AT90)))</f>
        <v>3.8115110980950191</v>
      </c>
      <c r="AV90" s="2">
        <f>IF(AU$4=$E90, $I90*AU$55,0) + IF(AU$4&gt;$E90,MIN(AU90,$I90-SUM($J90:AU90)))</f>
        <v>3.8115110980950191</v>
      </c>
      <c r="AW90" s="2"/>
    </row>
    <row r="91" spans="5:49" ht="16.8" outlineLevel="1">
      <c r="E91" s="44">
        <f>INDEX($K$4:$AV$4,,COUNT(E$65:E90)+1)</f>
        <v>42460</v>
      </c>
      <c r="G91" s="2" t="s">
        <v>105</v>
      </c>
      <c r="I91" s="2">
        <f t="shared" si="62"/>
        <v>0</v>
      </c>
      <c r="K91" s="2">
        <f>IF(J$4=$E91, $I91*J$55,0) + IF(J$4&gt;$E91,MIN(J91,$I91-SUM($J91:J91)))</f>
        <v>0</v>
      </c>
      <c r="L91" s="2">
        <f>IF(K$4=$E91, $I91*K$55,0) + IF(K$4&gt;$E91,MIN(K91,$I91-SUM($J91:K91)))</f>
        <v>0</v>
      </c>
      <c r="M91" s="2">
        <f>IF(L$4=$E91, $I91*L$55,0) + IF(L$4&gt;$E91,MIN(L91,$I91-SUM($J91:L91)))</f>
        <v>0</v>
      </c>
      <c r="N91" s="2">
        <f>IF(M$4=$E91, $I91*M$55,0) + IF(M$4&gt;$E91,MIN(M91,$I91-SUM($J91:M91)))</f>
        <v>0</v>
      </c>
      <c r="O91" s="2">
        <f>IF(N$4=$E91, $I91*N$55,0) + IF(N$4&gt;$E91,MIN(N91,$I91-SUM($J91:N91)))</f>
        <v>0</v>
      </c>
      <c r="P91" s="2">
        <f>IF(O$4=$E91, $I91*O$55,0) + IF(O$4&gt;$E91,MIN(O91,$I91-SUM($J91:O91)))</f>
        <v>0</v>
      </c>
      <c r="Q91" s="2">
        <f>IF(P$4=$E91, $I91*P$55,0) + IF(P$4&gt;$E91,MIN(P91,$I91-SUM($J91:P91)))</f>
        <v>0</v>
      </c>
      <c r="R91" s="2">
        <f>IF(Q$4=$E91, $I91*Q$55,0) + IF(Q$4&gt;$E91,MIN(Q91,$I91-SUM($J91:Q91)))</f>
        <v>0</v>
      </c>
      <c r="S91" s="2">
        <f>IF(R$4=$E91, $I91*R$55,0) + IF(R$4&gt;$E91,MIN(R91,$I91-SUM($J91:R91)))</f>
        <v>0</v>
      </c>
      <c r="T91" s="2">
        <f>IF(S$4=$E91, $I91*S$55,0) + IF(S$4&gt;$E91,MIN(S91,$I91-SUM($J91:S91)))</f>
        <v>0</v>
      </c>
      <c r="U91" s="2">
        <f>IF(T$4=$E91, $I91*T$55,0) + IF(T$4&gt;$E91,MIN(T91,$I91-SUM($J91:T91)))</f>
        <v>0</v>
      </c>
      <c r="V91" s="2">
        <f>IF(U$4=$E91, $I91*U$55,0) + IF(U$4&gt;$E91,MIN(U91,$I91-SUM($J91:U91)))</f>
        <v>0</v>
      </c>
      <c r="W91" s="2">
        <f>IF(V$4=$E91, $I91*V$55,0) + IF(V$4&gt;$E91,MIN(V91,$I91-SUM($J91:V91)))</f>
        <v>0</v>
      </c>
      <c r="X91" s="2">
        <f>IF(W$4=$E91, $I91*W$55,0) + IF(W$4&gt;$E91,MIN(W91,$I91-SUM($J91:W91)))</f>
        <v>0</v>
      </c>
      <c r="Y91" s="2">
        <f>IF(X$4=$E91, $I91*X$55,0) + IF(X$4&gt;$E91,MIN(X91,$I91-SUM($J91:X91)))</f>
        <v>0</v>
      </c>
      <c r="Z91" s="2">
        <f>IF(Y$4=$E91, $I91*Y$55,0) + IF(Y$4&gt;$E91,MIN(Y91,$I91-SUM($J91:Y91)))</f>
        <v>0</v>
      </c>
      <c r="AA91" s="2">
        <f>IF(Z$4=$E91, $I91*Z$55,0) + IF(Z$4&gt;$E91,MIN(Z91,$I91-SUM($J91:Z91)))</f>
        <v>0</v>
      </c>
      <c r="AB91" s="2">
        <f>IF(AA$4=$E91, $I91*AA$55,0) + IF(AA$4&gt;$E91,MIN(AA91,$I91-SUM($J91:AA91)))</f>
        <v>0</v>
      </c>
      <c r="AC91" s="2">
        <f>IF(AB$4=$E91, $I91*AB$55,0) + IF(AB$4&gt;$E91,MIN(AB91,$I91-SUM($J91:AB91)))</f>
        <v>0</v>
      </c>
      <c r="AD91" s="2">
        <f>IF(AC$4=$E91, $I91*AC$55,0) + IF(AC$4&gt;$E91,MIN(AC91,$I91-SUM($J91:AC91)))</f>
        <v>0</v>
      </c>
      <c r="AE91" s="2">
        <f>IF(AD$4=$E91, $I91*AD$55,0) + IF(AD$4&gt;$E91,MIN(AD91,$I91-SUM($J91:AD91)))</f>
        <v>0</v>
      </c>
      <c r="AF91" s="2">
        <f>IF(AE$4=$E91, $I91*AE$55,0) + IF(AE$4&gt;$E91,MIN(AE91,$I91-SUM($J91:AE91)))</f>
        <v>0</v>
      </c>
      <c r="AG91" s="2">
        <f>IF(AF$4=$E91, $I91*AF$55,0) + IF(AF$4&gt;$E91,MIN(AF91,$I91-SUM($J91:AF91)))</f>
        <v>0</v>
      </c>
      <c r="AH91" s="2">
        <f>IF(AG$4=$E91, $I91*AG$55,0) + IF(AG$4&gt;$E91,MIN(AG91,$I91-SUM($J91:AG91)))</f>
        <v>0</v>
      </c>
      <c r="AI91" s="2">
        <f>IF(AH$4=$E91, $I91*AH$55,0) + IF(AH$4&gt;$E91,MIN(AH91,$I91-SUM($J91:AH91)))</f>
        <v>0</v>
      </c>
      <c r="AJ91" s="2">
        <f>IF(AI$4=$E91, $I91*AI$55,0) + IF(AI$4&gt;$E91,MIN(AI91,$I91-SUM($J91:AI91)))</f>
        <v>0</v>
      </c>
      <c r="AK91" s="2">
        <f>IF(AJ$4=$E91, $I91*AJ$55,0) + IF(AJ$4&gt;$E91,MIN(AJ91,$I91-SUM($J91:AJ91)))</f>
        <v>0</v>
      </c>
      <c r="AL91" s="2">
        <f>IF(AK$4=$E91, $I91*AK$55,0) + IF(AK$4&gt;$E91,MIN(AK91,$I91-SUM($J91:AK91)))</f>
        <v>0</v>
      </c>
      <c r="AM91" s="2">
        <f>IF(AL$4=$E91, $I91*AL$55,0) + IF(AL$4&gt;$E91,MIN(AL91,$I91-SUM($J91:AL91)))</f>
        <v>0</v>
      </c>
      <c r="AN91" s="2">
        <f>IF(AM$4=$E91, $I91*AM$55,0) + IF(AM$4&gt;$E91,MIN(AM91,$I91-SUM($J91:AM91)))</f>
        <v>0</v>
      </c>
      <c r="AO91" s="2">
        <f>IF(AN$4=$E91, $I91*AN$55,0) + IF(AN$4&gt;$E91,MIN(AN91,$I91-SUM($J91:AN91)))</f>
        <v>0</v>
      </c>
      <c r="AP91" s="2">
        <f>IF(AO$4=$E91, $I91*AO$55,0) + IF(AO$4&gt;$E91,MIN(AO91,$I91-SUM($J91:AO91)))</f>
        <v>0</v>
      </c>
      <c r="AQ91" s="57">
        <f>IF(AP$4=$E91, $I91*AP$55,0) + IF(AP$4&gt;$E91,MIN(AP91,$I91-SUM($J91:AP91)))</f>
        <v>0</v>
      </c>
      <c r="AR91" s="2">
        <f>IF(AQ$4=$E91, $I91*AQ$55,0) + IF(AQ$4&gt;$E91,MIN(AQ91,$I91-SUM($J91:AQ91)))</f>
        <v>0</v>
      </c>
      <c r="AS91" s="2">
        <f>IF(AR$4=$E91, $I91*AR$55,0) + IF(AR$4&gt;$E91,MIN(AR91,$I91-SUM($J91:AR91)))</f>
        <v>0</v>
      </c>
      <c r="AT91" s="2">
        <f>IF(AS$4=$E91, $I91*AS$55,0) + IF(AS$4&gt;$E91,MIN(AS91,$I91-SUM($J91:AS91)))</f>
        <v>0</v>
      </c>
      <c r="AU91" s="2">
        <f>IF(AT$4=$E91, $I91*AT$55,0) + IF(AT$4&gt;$E91,MIN(AT91,$I91-SUM($J91:AT91)))</f>
        <v>0</v>
      </c>
      <c r="AV91" s="2">
        <f>IF(AU$4=$E91, $I91*AU$55,0) + IF(AU$4&gt;$E91,MIN(AU91,$I91-SUM($J91:AU91)))</f>
        <v>0</v>
      </c>
      <c r="AW91" s="2"/>
    </row>
    <row r="92" spans="5:49" ht="16.8" outlineLevel="1">
      <c r="E92" s="44">
        <f>INDEX($K$4:$AV$4,,COUNT(E$65:E91)+1)</f>
        <v>42825</v>
      </c>
      <c r="G92" s="2" t="s">
        <v>105</v>
      </c>
      <c r="I92" s="2">
        <f t="shared" si="62"/>
        <v>0</v>
      </c>
      <c r="K92" s="2">
        <f>IF(J$4=$E92, $I92*J$55,0) + IF(J$4&gt;$E92,MIN(J92,$I92-SUM($J92:J92)))</f>
        <v>0</v>
      </c>
      <c r="L92" s="2">
        <f>IF(K$4=$E92, $I92*K$55,0) + IF(K$4&gt;$E92,MIN(K92,$I92-SUM($J92:K92)))</f>
        <v>0</v>
      </c>
      <c r="M92" s="2">
        <f>IF(L$4=$E92, $I92*L$55,0) + IF(L$4&gt;$E92,MIN(L92,$I92-SUM($J92:L92)))</f>
        <v>0</v>
      </c>
      <c r="N92" s="2">
        <f>IF(M$4=$E92, $I92*M$55,0) + IF(M$4&gt;$E92,MIN(M92,$I92-SUM($J92:M92)))</f>
        <v>0</v>
      </c>
      <c r="O92" s="2">
        <f>IF(N$4=$E92, $I92*N$55,0) + IF(N$4&gt;$E92,MIN(N92,$I92-SUM($J92:N92)))</f>
        <v>0</v>
      </c>
      <c r="P92" s="2">
        <f>IF(O$4=$E92, $I92*O$55,0) + IF(O$4&gt;$E92,MIN(O92,$I92-SUM($J92:O92)))</f>
        <v>0</v>
      </c>
      <c r="Q92" s="2">
        <f>IF(P$4=$E92, $I92*P$55,0) + IF(P$4&gt;$E92,MIN(P92,$I92-SUM($J92:P92)))</f>
        <v>0</v>
      </c>
      <c r="R92" s="2">
        <f>IF(Q$4=$E92, $I92*Q$55,0) + IF(Q$4&gt;$E92,MIN(Q92,$I92-SUM($J92:Q92)))</f>
        <v>0</v>
      </c>
      <c r="S92" s="2">
        <f>IF(R$4=$E92, $I92*R$55,0) + IF(R$4&gt;$E92,MIN(R92,$I92-SUM($J92:R92)))</f>
        <v>0</v>
      </c>
      <c r="T92" s="2">
        <f>IF(S$4=$E92, $I92*S$55,0) + IF(S$4&gt;$E92,MIN(S92,$I92-SUM($J92:S92)))</f>
        <v>0</v>
      </c>
      <c r="U92" s="2">
        <f>IF(T$4=$E92, $I92*T$55,0) + IF(T$4&gt;$E92,MIN(T92,$I92-SUM($J92:T92)))</f>
        <v>0</v>
      </c>
      <c r="V92" s="2">
        <f>IF(U$4=$E92, $I92*U$55,0) + IF(U$4&gt;$E92,MIN(U92,$I92-SUM($J92:U92)))</f>
        <v>0</v>
      </c>
      <c r="W92" s="2">
        <f>IF(V$4=$E92, $I92*V$55,0) + IF(V$4&gt;$E92,MIN(V92,$I92-SUM($J92:V92)))</f>
        <v>0</v>
      </c>
      <c r="X92" s="2">
        <f>IF(W$4=$E92, $I92*W$55,0) + IF(W$4&gt;$E92,MIN(W92,$I92-SUM($J92:W92)))</f>
        <v>0</v>
      </c>
      <c r="Y92" s="2">
        <f>IF(X$4=$E92, $I92*X$55,0) + IF(X$4&gt;$E92,MIN(X92,$I92-SUM($J92:X92)))</f>
        <v>0</v>
      </c>
      <c r="Z92" s="2">
        <f>IF(Y$4=$E92, $I92*Y$55,0) + IF(Y$4&gt;$E92,MIN(Y92,$I92-SUM($J92:Y92)))</f>
        <v>0</v>
      </c>
      <c r="AA92" s="2">
        <f>IF(Z$4=$E92, $I92*Z$55,0) + IF(Z$4&gt;$E92,MIN(Z92,$I92-SUM($J92:Z92)))</f>
        <v>0</v>
      </c>
      <c r="AB92" s="2">
        <f>IF(AA$4=$E92, $I92*AA$55,0) + IF(AA$4&gt;$E92,MIN(AA92,$I92-SUM($J92:AA92)))</f>
        <v>0</v>
      </c>
      <c r="AC92" s="2">
        <f>IF(AB$4=$E92, $I92*AB$55,0) + IF(AB$4&gt;$E92,MIN(AB92,$I92-SUM($J92:AB92)))</f>
        <v>0</v>
      </c>
      <c r="AD92" s="2">
        <f>IF(AC$4=$E92, $I92*AC$55,0) + IF(AC$4&gt;$E92,MIN(AC92,$I92-SUM($J92:AC92)))</f>
        <v>0</v>
      </c>
      <c r="AE92" s="2">
        <f>IF(AD$4=$E92, $I92*AD$55,0) + IF(AD$4&gt;$E92,MIN(AD92,$I92-SUM($J92:AD92)))</f>
        <v>0</v>
      </c>
      <c r="AF92" s="2">
        <f>IF(AE$4=$E92, $I92*AE$55,0) + IF(AE$4&gt;$E92,MIN(AE92,$I92-SUM($J92:AE92)))</f>
        <v>0</v>
      </c>
      <c r="AG92" s="2">
        <f>IF(AF$4=$E92, $I92*AF$55,0) + IF(AF$4&gt;$E92,MIN(AF92,$I92-SUM($J92:AF92)))</f>
        <v>0</v>
      </c>
      <c r="AH92" s="2">
        <f>IF(AG$4=$E92, $I92*AG$55,0) + IF(AG$4&gt;$E92,MIN(AG92,$I92-SUM($J92:AG92)))</f>
        <v>0</v>
      </c>
      <c r="AI92" s="2">
        <f>IF(AH$4=$E92, $I92*AH$55,0) + IF(AH$4&gt;$E92,MIN(AH92,$I92-SUM($J92:AH92)))</f>
        <v>0</v>
      </c>
      <c r="AJ92" s="2">
        <f>IF(AI$4=$E92, $I92*AI$55,0) + IF(AI$4&gt;$E92,MIN(AI92,$I92-SUM($J92:AI92)))</f>
        <v>0</v>
      </c>
      <c r="AK92" s="2">
        <f>IF(AJ$4=$E92, $I92*AJ$55,0) + IF(AJ$4&gt;$E92,MIN(AJ92,$I92-SUM($J92:AJ92)))</f>
        <v>0</v>
      </c>
      <c r="AL92" s="2">
        <f>IF(AK$4=$E92, $I92*AK$55,0) + IF(AK$4&gt;$E92,MIN(AK92,$I92-SUM($J92:AK92)))</f>
        <v>0</v>
      </c>
      <c r="AM92" s="2">
        <f>IF(AL$4=$E92, $I92*AL$55,0) + IF(AL$4&gt;$E92,MIN(AL92,$I92-SUM($J92:AL92)))</f>
        <v>0</v>
      </c>
      <c r="AN92" s="2">
        <f>IF(AM$4=$E92, $I92*AM$55,0) + IF(AM$4&gt;$E92,MIN(AM92,$I92-SUM($J92:AM92)))</f>
        <v>0</v>
      </c>
      <c r="AO92" s="2">
        <f>IF(AN$4=$E92, $I92*AN$55,0) + IF(AN$4&gt;$E92,MIN(AN92,$I92-SUM($J92:AN92)))</f>
        <v>0</v>
      </c>
      <c r="AP92" s="2">
        <f>IF(AO$4=$E92, $I92*AO$55,0) + IF(AO$4&gt;$E92,MIN(AO92,$I92-SUM($J92:AO92)))</f>
        <v>0</v>
      </c>
      <c r="AQ92" s="57">
        <f>IF(AP$4=$E92, $I92*AP$55,0) + IF(AP$4&gt;$E92,MIN(AP92,$I92-SUM($J92:AP92)))</f>
        <v>0</v>
      </c>
      <c r="AR92" s="2">
        <f>IF(AQ$4=$E92, $I92*AQ$55,0) + IF(AQ$4&gt;$E92,MIN(AQ92,$I92-SUM($J92:AQ92)))</f>
        <v>0</v>
      </c>
      <c r="AS92" s="2">
        <f>IF(AR$4=$E92, $I92*AR$55,0) + IF(AR$4&gt;$E92,MIN(AR92,$I92-SUM($J92:AR92)))</f>
        <v>0</v>
      </c>
      <c r="AT92" s="2">
        <f>IF(AS$4=$E92, $I92*AS$55,0) + IF(AS$4&gt;$E92,MIN(AS92,$I92-SUM($J92:AS92)))</f>
        <v>0</v>
      </c>
      <c r="AU92" s="2">
        <f>IF(AT$4=$E92, $I92*AT$55,0) + IF(AT$4&gt;$E92,MIN(AT92,$I92-SUM($J92:AT92)))</f>
        <v>0</v>
      </c>
      <c r="AV92" s="2">
        <f>IF(AU$4=$E92, $I92*AU$55,0) + IF(AU$4&gt;$E92,MIN(AU92,$I92-SUM($J92:AU92)))</f>
        <v>0</v>
      </c>
      <c r="AW92" s="2"/>
    </row>
    <row r="93" spans="5:49" ht="16.8" outlineLevel="1">
      <c r="E93" s="44">
        <f>INDEX($K$4:$AV$4,,COUNT(E$65:E92)+1)</f>
        <v>43190</v>
      </c>
      <c r="G93" s="2" t="s">
        <v>105</v>
      </c>
      <c r="I93" s="2">
        <f t="shared" si="62"/>
        <v>0</v>
      </c>
      <c r="K93" s="2">
        <f>IF(J$4=$E93, $I93*J$55,0) + IF(J$4&gt;$E93,MIN(J93,$I93-SUM($J93:J93)))</f>
        <v>0</v>
      </c>
      <c r="L93" s="2">
        <f>IF(K$4=$E93, $I93*K$55,0) + IF(K$4&gt;$E93,MIN(K93,$I93-SUM($J93:K93)))</f>
        <v>0</v>
      </c>
      <c r="M93" s="2">
        <f>IF(L$4=$E93, $I93*L$55,0) + IF(L$4&gt;$E93,MIN(L93,$I93-SUM($J93:L93)))</f>
        <v>0</v>
      </c>
      <c r="N93" s="2">
        <f>IF(M$4=$E93, $I93*M$55,0) + IF(M$4&gt;$E93,MIN(M93,$I93-SUM($J93:M93)))</f>
        <v>0</v>
      </c>
      <c r="O93" s="2">
        <f>IF(N$4=$E93, $I93*N$55,0) + IF(N$4&gt;$E93,MIN(N93,$I93-SUM($J93:N93)))</f>
        <v>0</v>
      </c>
      <c r="P93" s="2">
        <f>IF(O$4=$E93, $I93*O$55,0) + IF(O$4&gt;$E93,MIN(O93,$I93-SUM($J93:O93)))</f>
        <v>0</v>
      </c>
      <c r="Q93" s="2">
        <f>IF(P$4=$E93, $I93*P$55,0) + IF(P$4&gt;$E93,MIN(P93,$I93-SUM($J93:P93)))</f>
        <v>0</v>
      </c>
      <c r="R93" s="2">
        <f>IF(Q$4=$E93, $I93*Q$55,0) + IF(Q$4&gt;$E93,MIN(Q93,$I93-SUM($J93:Q93)))</f>
        <v>0</v>
      </c>
      <c r="S93" s="2">
        <f>IF(R$4=$E93, $I93*R$55,0) + IF(R$4&gt;$E93,MIN(R93,$I93-SUM($J93:R93)))</f>
        <v>0</v>
      </c>
      <c r="T93" s="2">
        <f>IF(S$4=$E93, $I93*S$55,0) + IF(S$4&gt;$E93,MIN(S93,$I93-SUM($J93:S93)))</f>
        <v>0</v>
      </c>
      <c r="U93" s="2">
        <f>IF(T$4=$E93, $I93*T$55,0) + IF(T$4&gt;$E93,MIN(T93,$I93-SUM($J93:T93)))</f>
        <v>0</v>
      </c>
      <c r="V93" s="2">
        <f>IF(U$4=$E93, $I93*U$55,0) + IF(U$4&gt;$E93,MIN(U93,$I93-SUM($J93:U93)))</f>
        <v>0</v>
      </c>
      <c r="W93" s="2">
        <f>IF(V$4=$E93, $I93*V$55,0) + IF(V$4&gt;$E93,MIN(V93,$I93-SUM($J93:V93)))</f>
        <v>0</v>
      </c>
      <c r="X93" s="2">
        <f>IF(W$4=$E93, $I93*W$55,0) + IF(W$4&gt;$E93,MIN(W93,$I93-SUM($J93:W93)))</f>
        <v>0</v>
      </c>
      <c r="Y93" s="2">
        <f>IF(X$4=$E93, $I93*X$55,0) + IF(X$4&gt;$E93,MIN(X93,$I93-SUM($J93:X93)))</f>
        <v>0</v>
      </c>
      <c r="Z93" s="2">
        <f>IF(Y$4=$E93, $I93*Y$55,0) + IF(Y$4&gt;$E93,MIN(Y93,$I93-SUM($J93:Y93)))</f>
        <v>0</v>
      </c>
      <c r="AA93" s="2">
        <f>IF(Z$4=$E93, $I93*Z$55,0) + IF(Z$4&gt;$E93,MIN(Z93,$I93-SUM($J93:Z93)))</f>
        <v>0</v>
      </c>
      <c r="AB93" s="2">
        <f>IF(AA$4=$E93, $I93*AA$55,0) + IF(AA$4&gt;$E93,MIN(AA93,$I93-SUM($J93:AA93)))</f>
        <v>0</v>
      </c>
      <c r="AC93" s="2">
        <f>IF(AB$4=$E93, $I93*AB$55,0) + IF(AB$4&gt;$E93,MIN(AB93,$I93-SUM($J93:AB93)))</f>
        <v>0</v>
      </c>
      <c r="AD93" s="2">
        <f>IF(AC$4=$E93, $I93*AC$55,0) + IF(AC$4&gt;$E93,MIN(AC93,$I93-SUM($J93:AC93)))</f>
        <v>0</v>
      </c>
      <c r="AE93" s="2">
        <f>IF(AD$4=$E93, $I93*AD$55,0) + IF(AD$4&gt;$E93,MIN(AD93,$I93-SUM($J93:AD93)))</f>
        <v>0</v>
      </c>
      <c r="AF93" s="2">
        <f>IF(AE$4=$E93, $I93*AE$55,0) + IF(AE$4&gt;$E93,MIN(AE93,$I93-SUM($J93:AE93)))</f>
        <v>0</v>
      </c>
      <c r="AG93" s="2">
        <f>IF(AF$4=$E93, $I93*AF$55,0) + IF(AF$4&gt;$E93,MIN(AF93,$I93-SUM($J93:AF93)))</f>
        <v>0</v>
      </c>
      <c r="AH93" s="2">
        <f>IF(AG$4=$E93, $I93*AG$55,0) + IF(AG$4&gt;$E93,MIN(AG93,$I93-SUM($J93:AG93)))</f>
        <v>0</v>
      </c>
      <c r="AI93" s="2">
        <f>IF(AH$4=$E93, $I93*AH$55,0) + IF(AH$4&gt;$E93,MIN(AH93,$I93-SUM($J93:AH93)))</f>
        <v>0</v>
      </c>
      <c r="AJ93" s="2">
        <f>IF(AI$4=$E93, $I93*AI$55,0) + IF(AI$4&gt;$E93,MIN(AI93,$I93-SUM($J93:AI93)))</f>
        <v>0</v>
      </c>
      <c r="AK93" s="2">
        <f>IF(AJ$4=$E93, $I93*AJ$55,0) + IF(AJ$4&gt;$E93,MIN(AJ93,$I93-SUM($J93:AJ93)))</f>
        <v>0</v>
      </c>
      <c r="AL93" s="2">
        <f>IF(AK$4=$E93, $I93*AK$55,0) + IF(AK$4&gt;$E93,MIN(AK93,$I93-SUM($J93:AK93)))</f>
        <v>0</v>
      </c>
      <c r="AM93" s="2">
        <f>IF(AL$4=$E93, $I93*AL$55,0) + IF(AL$4&gt;$E93,MIN(AL93,$I93-SUM($J93:AL93)))</f>
        <v>0</v>
      </c>
      <c r="AN93" s="2">
        <f>IF(AM$4=$E93, $I93*AM$55,0) + IF(AM$4&gt;$E93,MIN(AM93,$I93-SUM($J93:AM93)))</f>
        <v>0</v>
      </c>
      <c r="AO93" s="2">
        <f>IF(AN$4=$E93, $I93*AN$55,0) + IF(AN$4&gt;$E93,MIN(AN93,$I93-SUM($J93:AN93)))</f>
        <v>0</v>
      </c>
      <c r="AP93" s="2">
        <f>IF(AO$4=$E93, $I93*AO$55,0) + IF(AO$4&gt;$E93,MIN(AO93,$I93-SUM($J93:AO93)))</f>
        <v>0</v>
      </c>
      <c r="AQ93" s="57">
        <f>IF(AP$4=$E93, $I93*AP$55,0) + IF(AP$4&gt;$E93,MIN(AP93,$I93-SUM($J93:AP93)))</f>
        <v>0</v>
      </c>
      <c r="AR93" s="2">
        <f>IF(AQ$4=$E93, $I93*AQ$55,0) + IF(AQ$4&gt;$E93,MIN(AQ93,$I93-SUM($J93:AQ93)))</f>
        <v>0</v>
      </c>
      <c r="AS93" s="2">
        <f>IF(AR$4=$E93, $I93*AR$55,0) + IF(AR$4&gt;$E93,MIN(AR93,$I93-SUM($J93:AR93)))</f>
        <v>0</v>
      </c>
      <c r="AT93" s="2">
        <f>IF(AS$4=$E93, $I93*AS$55,0) + IF(AS$4&gt;$E93,MIN(AS93,$I93-SUM($J93:AS93)))</f>
        <v>0</v>
      </c>
      <c r="AU93" s="2">
        <f>IF(AT$4=$E93, $I93*AT$55,0) + IF(AT$4&gt;$E93,MIN(AT93,$I93-SUM($J93:AT93)))</f>
        <v>0</v>
      </c>
      <c r="AV93" s="2">
        <f>IF(AU$4=$E93, $I93*AU$55,0) + IF(AU$4&gt;$E93,MIN(AU93,$I93-SUM($J93:AU93)))</f>
        <v>0</v>
      </c>
      <c r="AW93" s="2"/>
    </row>
    <row r="94" spans="5:49" ht="16.8" outlineLevel="1">
      <c r="E94" s="44">
        <f>INDEX($K$4:$AV$4,,COUNT(E$65:E93)+1)</f>
        <v>43555</v>
      </c>
      <c r="G94" s="2" t="s">
        <v>105</v>
      </c>
      <c r="I94" s="2">
        <f t="shared" si="62"/>
        <v>0</v>
      </c>
      <c r="K94" s="2">
        <f>IF(J$4=$E94, $I94*J$55,0) + IF(J$4&gt;$E94,MIN(J94,$I94-SUM($J94:J94)))</f>
        <v>0</v>
      </c>
      <c r="L94" s="2">
        <f>IF(K$4=$E94, $I94*K$55,0) + IF(K$4&gt;$E94,MIN(K94,$I94-SUM($J94:K94)))</f>
        <v>0</v>
      </c>
      <c r="M94" s="2">
        <f>IF(L$4=$E94, $I94*L$55,0) + IF(L$4&gt;$E94,MIN(L94,$I94-SUM($J94:L94)))</f>
        <v>0</v>
      </c>
      <c r="N94" s="2">
        <f>IF(M$4=$E94, $I94*M$55,0) + IF(M$4&gt;$E94,MIN(M94,$I94-SUM($J94:M94)))</f>
        <v>0</v>
      </c>
      <c r="O94" s="2">
        <f>IF(N$4=$E94, $I94*N$55,0) + IF(N$4&gt;$E94,MIN(N94,$I94-SUM($J94:N94)))</f>
        <v>0</v>
      </c>
      <c r="P94" s="2">
        <f>IF(O$4=$E94, $I94*O$55,0) + IF(O$4&gt;$E94,MIN(O94,$I94-SUM($J94:O94)))</f>
        <v>0</v>
      </c>
      <c r="Q94" s="2">
        <f>IF(P$4=$E94, $I94*P$55,0) + IF(P$4&gt;$E94,MIN(P94,$I94-SUM($J94:P94)))</f>
        <v>0</v>
      </c>
      <c r="R94" s="2">
        <f>IF(Q$4=$E94, $I94*Q$55,0) + IF(Q$4&gt;$E94,MIN(Q94,$I94-SUM($J94:Q94)))</f>
        <v>0</v>
      </c>
      <c r="S94" s="2">
        <f>IF(R$4=$E94, $I94*R$55,0) + IF(R$4&gt;$E94,MIN(R94,$I94-SUM($J94:R94)))</f>
        <v>0</v>
      </c>
      <c r="T94" s="2">
        <f>IF(S$4=$E94, $I94*S$55,0) + IF(S$4&gt;$E94,MIN(S94,$I94-SUM($J94:S94)))</f>
        <v>0</v>
      </c>
      <c r="U94" s="2">
        <f>IF(T$4=$E94, $I94*T$55,0) + IF(T$4&gt;$E94,MIN(T94,$I94-SUM($J94:T94)))</f>
        <v>0</v>
      </c>
      <c r="V94" s="2">
        <f>IF(U$4=$E94, $I94*U$55,0) + IF(U$4&gt;$E94,MIN(U94,$I94-SUM($J94:U94)))</f>
        <v>0</v>
      </c>
      <c r="W94" s="2">
        <f>IF(V$4=$E94, $I94*V$55,0) + IF(V$4&gt;$E94,MIN(V94,$I94-SUM($J94:V94)))</f>
        <v>0</v>
      </c>
      <c r="X94" s="2">
        <f>IF(W$4=$E94, $I94*W$55,0) + IF(W$4&gt;$E94,MIN(W94,$I94-SUM($J94:W94)))</f>
        <v>0</v>
      </c>
      <c r="Y94" s="2">
        <f>IF(X$4=$E94, $I94*X$55,0) + IF(X$4&gt;$E94,MIN(X94,$I94-SUM($J94:X94)))</f>
        <v>0</v>
      </c>
      <c r="Z94" s="2">
        <f>IF(Y$4=$E94, $I94*Y$55,0) + IF(Y$4&gt;$E94,MIN(Y94,$I94-SUM($J94:Y94)))</f>
        <v>0</v>
      </c>
      <c r="AA94" s="2">
        <f>IF(Z$4=$E94, $I94*Z$55,0) + IF(Z$4&gt;$E94,MIN(Z94,$I94-SUM($J94:Z94)))</f>
        <v>0</v>
      </c>
      <c r="AB94" s="2">
        <f>IF(AA$4=$E94, $I94*AA$55,0) + IF(AA$4&gt;$E94,MIN(AA94,$I94-SUM($J94:AA94)))</f>
        <v>0</v>
      </c>
      <c r="AC94" s="2">
        <f>IF(AB$4=$E94, $I94*AB$55,0) + IF(AB$4&gt;$E94,MIN(AB94,$I94-SUM($J94:AB94)))</f>
        <v>0</v>
      </c>
      <c r="AD94" s="2">
        <f>IF(AC$4=$E94, $I94*AC$55,0) + IF(AC$4&gt;$E94,MIN(AC94,$I94-SUM($J94:AC94)))</f>
        <v>0</v>
      </c>
      <c r="AE94" s="2">
        <f>IF(AD$4=$E94, $I94*AD$55,0) + IF(AD$4&gt;$E94,MIN(AD94,$I94-SUM($J94:AD94)))</f>
        <v>0</v>
      </c>
      <c r="AF94" s="2">
        <f>IF(AE$4=$E94, $I94*AE$55,0) + IF(AE$4&gt;$E94,MIN(AE94,$I94-SUM($J94:AE94)))</f>
        <v>0</v>
      </c>
      <c r="AG94" s="2">
        <f>IF(AF$4=$E94, $I94*AF$55,0) + IF(AF$4&gt;$E94,MIN(AF94,$I94-SUM($J94:AF94)))</f>
        <v>0</v>
      </c>
      <c r="AH94" s="2">
        <f>IF(AG$4=$E94, $I94*AG$55,0) + IF(AG$4&gt;$E94,MIN(AG94,$I94-SUM($J94:AG94)))</f>
        <v>0</v>
      </c>
      <c r="AI94" s="2">
        <f>IF(AH$4=$E94, $I94*AH$55,0) + IF(AH$4&gt;$E94,MIN(AH94,$I94-SUM($J94:AH94)))</f>
        <v>0</v>
      </c>
      <c r="AJ94" s="2">
        <f>IF(AI$4=$E94, $I94*AI$55,0) + IF(AI$4&gt;$E94,MIN(AI94,$I94-SUM($J94:AI94)))</f>
        <v>0</v>
      </c>
      <c r="AK94" s="2">
        <f>IF(AJ$4=$E94, $I94*AJ$55,0) + IF(AJ$4&gt;$E94,MIN(AJ94,$I94-SUM($J94:AJ94)))</f>
        <v>0</v>
      </c>
      <c r="AL94" s="2">
        <f>IF(AK$4=$E94, $I94*AK$55,0) + IF(AK$4&gt;$E94,MIN(AK94,$I94-SUM($J94:AK94)))</f>
        <v>0</v>
      </c>
      <c r="AM94" s="2">
        <f>IF(AL$4=$E94, $I94*AL$55,0) + IF(AL$4&gt;$E94,MIN(AL94,$I94-SUM($J94:AL94)))</f>
        <v>0</v>
      </c>
      <c r="AN94" s="2">
        <f>IF(AM$4=$E94, $I94*AM$55,0) + IF(AM$4&gt;$E94,MIN(AM94,$I94-SUM($J94:AM94)))</f>
        <v>0</v>
      </c>
      <c r="AO94" s="2">
        <f>IF(AN$4=$E94, $I94*AN$55,0) + IF(AN$4&gt;$E94,MIN(AN94,$I94-SUM($J94:AN94)))</f>
        <v>0</v>
      </c>
      <c r="AP94" s="2">
        <f>IF(AO$4=$E94, $I94*AO$55,0) + IF(AO$4&gt;$E94,MIN(AO94,$I94-SUM($J94:AO94)))</f>
        <v>0</v>
      </c>
      <c r="AQ94" s="57">
        <f>IF(AP$4=$E94, $I94*AP$55,0) + IF(AP$4&gt;$E94,MIN(AP94,$I94-SUM($J94:AP94)))</f>
        <v>0</v>
      </c>
      <c r="AR94" s="2">
        <f>IF(AQ$4=$E94, $I94*AQ$55,0) + IF(AQ$4&gt;$E94,MIN(AQ94,$I94-SUM($J94:AQ94)))</f>
        <v>0</v>
      </c>
      <c r="AS94" s="2">
        <f>IF(AR$4=$E94, $I94*AR$55,0) + IF(AR$4&gt;$E94,MIN(AR94,$I94-SUM($J94:AR94)))</f>
        <v>0</v>
      </c>
      <c r="AT94" s="2">
        <f>IF(AS$4=$E94, $I94*AS$55,0) + IF(AS$4&gt;$E94,MIN(AS94,$I94-SUM($J94:AS94)))</f>
        <v>0</v>
      </c>
      <c r="AU94" s="2">
        <f>IF(AT$4=$E94, $I94*AT$55,0) + IF(AT$4&gt;$E94,MIN(AT94,$I94-SUM($J94:AT94)))</f>
        <v>0</v>
      </c>
      <c r="AV94" s="2">
        <f>IF(AU$4=$E94, $I94*AU$55,0) + IF(AU$4&gt;$E94,MIN(AU94,$I94-SUM($J94:AU94)))</f>
        <v>0</v>
      </c>
      <c r="AW94" s="2"/>
    </row>
    <row r="95" spans="5:49" ht="16.8" outlineLevel="1">
      <c r="E95" s="44">
        <f>INDEX($K$4:$AV$4,,COUNT(E$65:E94)+1)</f>
        <v>43921</v>
      </c>
      <c r="G95" s="2" t="s">
        <v>105</v>
      </c>
      <c r="I95" s="2">
        <f t="shared" si="62"/>
        <v>0</v>
      </c>
      <c r="K95" s="2">
        <f>IF(J$4=$E95, $I95*J$55,0) + IF(J$4&gt;$E95,MIN(J95,$I95-SUM($J95:J95)))</f>
        <v>0</v>
      </c>
      <c r="L95" s="2">
        <f>IF(K$4=$E95, $I95*K$55,0) + IF(K$4&gt;$E95,MIN(K95,$I95-SUM($J95:K95)))</f>
        <v>0</v>
      </c>
      <c r="M95" s="2">
        <f>IF(L$4=$E95, $I95*L$55,0) + IF(L$4&gt;$E95,MIN(L95,$I95-SUM($J95:L95)))</f>
        <v>0</v>
      </c>
      <c r="N95" s="2">
        <f>IF(M$4=$E95, $I95*M$55,0) + IF(M$4&gt;$E95,MIN(M95,$I95-SUM($J95:M95)))</f>
        <v>0</v>
      </c>
      <c r="O95" s="2">
        <f>IF(N$4=$E95, $I95*N$55,0) + IF(N$4&gt;$E95,MIN(N95,$I95-SUM($J95:N95)))</f>
        <v>0</v>
      </c>
      <c r="P95" s="2">
        <f>IF(O$4=$E95, $I95*O$55,0) + IF(O$4&gt;$E95,MIN(O95,$I95-SUM($J95:O95)))</f>
        <v>0</v>
      </c>
      <c r="Q95" s="2">
        <f>IF(P$4=$E95, $I95*P$55,0) + IF(P$4&gt;$E95,MIN(P95,$I95-SUM($J95:P95)))</f>
        <v>0</v>
      </c>
      <c r="R95" s="2">
        <f>IF(Q$4=$E95, $I95*Q$55,0) + IF(Q$4&gt;$E95,MIN(Q95,$I95-SUM($J95:Q95)))</f>
        <v>0</v>
      </c>
      <c r="S95" s="2">
        <f>IF(R$4=$E95, $I95*R$55,0) + IF(R$4&gt;$E95,MIN(R95,$I95-SUM($J95:R95)))</f>
        <v>0</v>
      </c>
      <c r="T95" s="2">
        <f>IF(S$4=$E95, $I95*S$55,0) + IF(S$4&gt;$E95,MIN(S95,$I95-SUM($J95:S95)))</f>
        <v>0</v>
      </c>
      <c r="U95" s="2">
        <f>IF(T$4=$E95, $I95*T$55,0) + IF(T$4&gt;$E95,MIN(T95,$I95-SUM($J95:T95)))</f>
        <v>0</v>
      </c>
      <c r="V95" s="2">
        <f>IF(U$4=$E95, $I95*U$55,0) + IF(U$4&gt;$E95,MIN(U95,$I95-SUM($J95:U95)))</f>
        <v>0</v>
      </c>
      <c r="W95" s="2">
        <f>IF(V$4=$E95, $I95*V$55,0) + IF(V$4&gt;$E95,MIN(V95,$I95-SUM($J95:V95)))</f>
        <v>0</v>
      </c>
      <c r="X95" s="2">
        <f>IF(W$4=$E95, $I95*W$55,0) + IF(W$4&gt;$E95,MIN(W95,$I95-SUM($J95:W95)))</f>
        <v>0</v>
      </c>
      <c r="Y95" s="2">
        <f>IF(X$4=$E95, $I95*X$55,0) + IF(X$4&gt;$E95,MIN(X95,$I95-SUM($J95:X95)))</f>
        <v>0</v>
      </c>
      <c r="Z95" s="2">
        <f>IF(Y$4=$E95, $I95*Y$55,0) + IF(Y$4&gt;$E95,MIN(Y95,$I95-SUM($J95:Y95)))</f>
        <v>0</v>
      </c>
      <c r="AA95" s="2">
        <f>IF(Z$4=$E95, $I95*Z$55,0) + IF(Z$4&gt;$E95,MIN(Z95,$I95-SUM($J95:Z95)))</f>
        <v>0</v>
      </c>
      <c r="AB95" s="2">
        <f>IF(AA$4=$E95, $I95*AA$55,0) + IF(AA$4&gt;$E95,MIN(AA95,$I95-SUM($J95:AA95)))</f>
        <v>0</v>
      </c>
      <c r="AC95" s="2">
        <f>IF(AB$4=$E95, $I95*AB$55,0) + IF(AB$4&gt;$E95,MIN(AB95,$I95-SUM($J95:AB95)))</f>
        <v>0</v>
      </c>
      <c r="AD95" s="2">
        <f>IF(AC$4=$E95, $I95*AC$55,0) + IF(AC$4&gt;$E95,MIN(AC95,$I95-SUM($J95:AC95)))</f>
        <v>0</v>
      </c>
      <c r="AE95" s="2">
        <f>IF(AD$4=$E95, $I95*AD$55,0) + IF(AD$4&gt;$E95,MIN(AD95,$I95-SUM($J95:AD95)))</f>
        <v>0</v>
      </c>
      <c r="AF95" s="2">
        <f>IF(AE$4=$E95, $I95*AE$55,0) + IF(AE$4&gt;$E95,MIN(AE95,$I95-SUM($J95:AE95)))</f>
        <v>0</v>
      </c>
      <c r="AG95" s="2">
        <f>IF(AF$4=$E95, $I95*AF$55,0) + IF(AF$4&gt;$E95,MIN(AF95,$I95-SUM($J95:AF95)))</f>
        <v>0</v>
      </c>
      <c r="AH95" s="2">
        <f>IF(AG$4=$E95, $I95*AG$55,0) + IF(AG$4&gt;$E95,MIN(AG95,$I95-SUM($J95:AG95)))</f>
        <v>0</v>
      </c>
      <c r="AI95" s="2">
        <f>IF(AH$4=$E95, $I95*AH$55,0) + IF(AH$4&gt;$E95,MIN(AH95,$I95-SUM($J95:AH95)))</f>
        <v>0</v>
      </c>
      <c r="AJ95" s="2">
        <f>IF(AI$4=$E95, $I95*AI$55,0) + IF(AI$4&gt;$E95,MIN(AI95,$I95-SUM($J95:AI95)))</f>
        <v>0</v>
      </c>
      <c r="AK95" s="2">
        <f>IF(AJ$4=$E95, $I95*AJ$55,0) + IF(AJ$4&gt;$E95,MIN(AJ95,$I95-SUM($J95:AJ95)))</f>
        <v>0</v>
      </c>
      <c r="AL95" s="2">
        <f>IF(AK$4=$E95, $I95*AK$55,0) + IF(AK$4&gt;$E95,MIN(AK95,$I95-SUM($J95:AK95)))</f>
        <v>0</v>
      </c>
      <c r="AM95" s="2">
        <f>IF(AL$4=$E95, $I95*AL$55,0) + IF(AL$4&gt;$E95,MIN(AL95,$I95-SUM($J95:AL95)))</f>
        <v>0</v>
      </c>
      <c r="AN95" s="2">
        <f>IF(AM$4=$E95, $I95*AM$55,0) + IF(AM$4&gt;$E95,MIN(AM95,$I95-SUM($J95:AM95)))</f>
        <v>0</v>
      </c>
      <c r="AO95" s="2">
        <f>IF(AN$4=$E95, $I95*AN$55,0) + IF(AN$4&gt;$E95,MIN(AN95,$I95-SUM($J95:AN95)))</f>
        <v>0</v>
      </c>
      <c r="AP95" s="2">
        <f>IF(AO$4=$E95, $I95*AO$55,0) + IF(AO$4&gt;$E95,MIN(AO95,$I95-SUM($J95:AO95)))</f>
        <v>0</v>
      </c>
      <c r="AQ95" s="57">
        <f>IF(AP$4=$E95, $I95*AP$55,0) + IF(AP$4&gt;$E95,MIN(AP95,$I95-SUM($J95:AP95)))</f>
        <v>0</v>
      </c>
      <c r="AR95" s="2">
        <f>IF(AQ$4=$E95, $I95*AQ$55,0) + IF(AQ$4&gt;$E95,MIN(AQ95,$I95-SUM($J95:AQ95)))</f>
        <v>0</v>
      </c>
      <c r="AS95" s="2">
        <f>IF(AR$4=$E95, $I95*AR$55,0) + IF(AR$4&gt;$E95,MIN(AR95,$I95-SUM($J95:AR95)))</f>
        <v>0</v>
      </c>
      <c r="AT95" s="2">
        <f>IF(AS$4=$E95, $I95*AS$55,0) + IF(AS$4&gt;$E95,MIN(AS95,$I95-SUM($J95:AS95)))</f>
        <v>0</v>
      </c>
      <c r="AU95" s="2">
        <f>IF(AT$4=$E95, $I95*AT$55,0) + IF(AT$4&gt;$E95,MIN(AT95,$I95-SUM($J95:AT95)))</f>
        <v>0</v>
      </c>
      <c r="AV95" s="2">
        <f>IF(AU$4=$E95, $I95*AU$55,0) + IF(AU$4&gt;$E95,MIN(AU95,$I95-SUM($J95:AU95)))</f>
        <v>0</v>
      </c>
      <c r="AW95" s="2"/>
    </row>
    <row r="96" spans="5:49" ht="16.8" outlineLevel="1">
      <c r="E96" s="44">
        <f>INDEX($K$4:$AV$4,,COUNT(E$65:E95)+1)</f>
        <v>44286</v>
      </c>
      <c r="G96" s="2" t="s">
        <v>105</v>
      </c>
      <c r="I96" s="2">
        <f t="shared" si="62"/>
        <v>0</v>
      </c>
      <c r="K96" s="2">
        <f>IF(J$4=$E96, $I96*J$55,0) + IF(J$4&gt;$E96,MIN(J96,$I96-SUM($J96:J96)))</f>
        <v>0</v>
      </c>
      <c r="L96" s="2">
        <f>IF(K$4=$E96, $I96*K$55,0) + IF(K$4&gt;$E96,MIN(K96,$I96-SUM($J96:K96)))</f>
        <v>0</v>
      </c>
      <c r="M96" s="2">
        <f>IF(L$4=$E96, $I96*L$55,0) + IF(L$4&gt;$E96,MIN(L96,$I96-SUM($J96:L96)))</f>
        <v>0</v>
      </c>
      <c r="N96" s="2">
        <f>IF(M$4=$E96, $I96*M$55,0) + IF(M$4&gt;$E96,MIN(M96,$I96-SUM($J96:M96)))</f>
        <v>0</v>
      </c>
      <c r="O96" s="2">
        <f>IF(N$4=$E96, $I96*N$55,0) + IF(N$4&gt;$E96,MIN(N96,$I96-SUM($J96:N96)))</f>
        <v>0</v>
      </c>
      <c r="P96" s="2">
        <f>IF(O$4=$E96, $I96*O$55,0) + IF(O$4&gt;$E96,MIN(O96,$I96-SUM($J96:O96)))</f>
        <v>0</v>
      </c>
      <c r="Q96" s="2">
        <f>IF(P$4=$E96, $I96*P$55,0) + IF(P$4&gt;$E96,MIN(P96,$I96-SUM($J96:P96)))</f>
        <v>0</v>
      </c>
      <c r="R96" s="2">
        <f>IF(Q$4=$E96, $I96*Q$55,0) + IF(Q$4&gt;$E96,MIN(Q96,$I96-SUM($J96:Q96)))</f>
        <v>0</v>
      </c>
      <c r="S96" s="2">
        <f>IF(R$4=$E96, $I96*R$55,0) + IF(R$4&gt;$E96,MIN(R96,$I96-SUM($J96:R96)))</f>
        <v>0</v>
      </c>
      <c r="T96" s="2">
        <f>IF(S$4=$E96, $I96*S$55,0) + IF(S$4&gt;$E96,MIN(S96,$I96-SUM($J96:S96)))</f>
        <v>0</v>
      </c>
      <c r="U96" s="2">
        <f>IF(T$4=$E96, $I96*T$55,0) + IF(T$4&gt;$E96,MIN(T96,$I96-SUM($J96:T96)))</f>
        <v>0</v>
      </c>
      <c r="V96" s="2">
        <f>IF(U$4=$E96, $I96*U$55,0) + IF(U$4&gt;$E96,MIN(U96,$I96-SUM($J96:U96)))</f>
        <v>0</v>
      </c>
      <c r="W96" s="2">
        <f>IF(V$4=$E96, $I96*V$55,0) + IF(V$4&gt;$E96,MIN(V96,$I96-SUM($J96:V96)))</f>
        <v>0</v>
      </c>
      <c r="X96" s="2">
        <f>IF(W$4=$E96, $I96*W$55,0) + IF(W$4&gt;$E96,MIN(W96,$I96-SUM($J96:W96)))</f>
        <v>0</v>
      </c>
      <c r="Y96" s="2">
        <f>IF(X$4=$E96, $I96*X$55,0) + IF(X$4&gt;$E96,MIN(X96,$I96-SUM($J96:X96)))</f>
        <v>0</v>
      </c>
      <c r="Z96" s="2">
        <f>IF(Y$4=$E96, $I96*Y$55,0) + IF(Y$4&gt;$E96,MIN(Y96,$I96-SUM($J96:Y96)))</f>
        <v>0</v>
      </c>
      <c r="AA96" s="2">
        <f>IF(Z$4=$E96, $I96*Z$55,0) + IF(Z$4&gt;$E96,MIN(Z96,$I96-SUM($J96:Z96)))</f>
        <v>0</v>
      </c>
      <c r="AB96" s="2">
        <f>IF(AA$4=$E96, $I96*AA$55,0) + IF(AA$4&gt;$E96,MIN(AA96,$I96-SUM($J96:AA96)))</f>
        <v>0</v>
      </c>
      <c r="AC96" s="2">
        <f>IF(AB$4=$E96, $I96*AB$55,0) + IF(AB$4&gt;$E96,MIN(AB96,$I96-SUM($J96:AB96)))</f>
        <v>0</v>
      </c>
      <c r="AD96" s="2">
        <f>IF(AC$4=$E96, $I96*AC$55,0) + IF(AC$4&gt;$E96,MIN(AC96,$I96-SUM($J96:AC96)))</f>
        <v>0</v>
      </c>
      <c r="AE96" s="2">
        <f>IF(AD$4=$E96, $I96*AD$55,0) + IF(AD$4&gt;$E96,MIN(AD96,$I96-SUM($J96:AD96)))</f>
        <v>0</v>
      </c>
      <c r="AF96" s="2">
        <f>IF(AE$4=$E96, $I96*AE$55,0) + IF(AE$4&gt;$E96,MIN(AE96,$I96-SUM($J96:AE96)))</f>
        <v>0</v>
      </c>
      <c r="AG96" s="2">
        <f>IF(AF$4=$E96, $I96*AF$55,0) + IF(AF$4&gt;$E96,MIN(AF96,$I96-SUM($J96:AF96)))</f>
        <v>0</v>
      </c>
      <c r="AH96" s="2">
        <f>IF(AG$4=$E96, $I96*AG$55,0) + IF(AG$4&gt;$E96,MIN(AG96,$I96-SUM($J96:AG96)))</f>
        <v>0</v>
      </c>
      <c r="AI96" s="2">
        <f>IF(AH$4=$E96, $I96*AH$55,0) + IF(AH$4&gt;$E96,MIN(AH96,$I96-SUM($J96:AH96)))</f>
        <v>0</v>
      </c>
      <c r="AJ96" s="2">
        <f>IF(AI$4=$E96, $I96*AI$55,0) + IF(AI$4&gt;$E96,MIN(AI96,$I96-SUM($J96:AI96)))</f>
        <v>0</v>
      </c>
      <c r="AK96" s="2">
        <f>IF(AJ$4=$E96, $I96*AJ$55,0) + IF(AJ$4&gt;$E96,MIN(AJ96,$I96-SUM($J96:AJ96)))</f>
        <v>0</v>
      </c>
      <c r="AL96" s="2">
        <f>IF(AK$4=$E96, $I96*AK$55,0) + IF(AK$4&gt;$E96,MIN(AK96,$I96-SUM($J96:AK96)))</f>
        <v>0</v>
      </c>
      <c r="AM96" s="2">
        <f>IF(AL$4=$E96, $I96*AL$55,0) + IF(AL$4&gt;$E96,MIN(AL96,$I96-SUM($J96:AL96)))</f>
        <v>0</v>
      </c>
      <c r="AN96" s="2">
        <f>IF(AM$4=$E96, $I96*AM$55,0) + IF(AM$4&gt;$E96,MIN(AM96,$I96-SUM($J96:AM96)))</f>
        <v>0</v>
      </c>
      <c r="AO96" s="2">
        <f>IF(AN$4=$E96, $I96*AN$55,0) + IF(AN$4&gt;$E96,MIN(AN96,$I96-SUM($J96:AN96)))</f>
        <v>0</v>
      </c>
      <c r="AP96" s="2">
        <f>IF(AO$4=$E96, $I96*AO$55,0) + IF(AO$4&gt;$E96,MIN(AO96,$I96-SUM($J96:AO96)))</f>
        <v>0</v>
      </c>
      <c r="AQ96" s="57">
        <f>IF(AP$4=$E96, $I96*AP$55,0) + IF(AP$4&gt;$E96,MIN(AP96,$I96-SUM($J96:AP96)))</f>
        <v>0</v>
      </c>
      <c r="AR96" s="2">
        <f>IF(AQ$4=$E96, $I96*AQ$55,0) + IF(AQ$4&gt;$E96,MIN(AQ96,$I96-SUM($J96:AQ96)))</f>
        <v>0</v>
      </c>
      <c r="AS96" s="2">
        <f>IF(AR$4=$E96, $I96*AR$55,0) + IF(AR$4&gt;$E96,MIN(AR96,$I96-SUM($J96:AR96)))</f>
        <v>0</v>
      </c>
      <c r="AT96" s="2">
        <f>IF(AS$4=$E96, $I96*AS$55,0) + IF(AS$4&gt;$E96,MIN(AS96,$I96-SUM($J96:AS96)))</f>
        <v>0</v>
      </c>
      <c r="AU96" s="2">
        <f>IF(AT$4=$E96, $I96*AT$55,0) + IF(AT$4&gt;$E96,MIN(AT96,$I96-SUM($J96:AT96)))</f>
        <v>0</v>
      </c>
      <c r="AV96" s="2">
        <f>IF(AU$4=$E96, $I96*AU$55,0) + IF(AU$4&gt;$E96,MIN(AU96,$I96-SUM($J96:AU96)))</f>
        <v>0</v>
      </c>
      <c r="AW96" s="2"/>
    </row>
    <row r="97" spans="1:49" ht="16.8" outlineLevel="1">
      <c r="E97" s="44">
        <f>INDEX($K$4:$AV$4,,COUNT(E$65:E96)+1)</f>
        <v>44651</v>
      </c>
      <c r="G97" s="2" t="s">
        <v>105</v>
      </c>
      <c r="I97" s="2">
        <f t="shared" si="62"/>
        <v>0</v>
      </c>
      <c r="K97" s="2">
        <f>IF(J$4=$E97, $I97*J$55,0) + IF(J$4&gt;$E97,MIN(J97,$I97-SUM($J97:J97)))</f>
        <v>0</v>
      </c>
      <c r="L97" s="2">
        <f>IF(K$4=$E97, $I97*K$55,0) + IF(K$4&gt;$E97,MIN(K97,$I97-SUM($J97:K97)))</f>
        <v>0</v>
      </c>
      <c r="M97" s="2">
        <f>IF(L$4=$E97, $I97*L$55,0) + IF(L$4&gt;$E97,MIN(L97,$I97-SUM($J97:L97)))</f>
        <v>0</v>
      </c>
      <c r="N97" s="2">
        <f>IF(M$4=$E97, $I97*M$55,0) + IF(M$4&gt;$E97,MIN(M97,$I97-SUM($J97:M97)))</f>
        <v>0</v>
      </c>
      <c r="O97" s="2">
        <f>IF(N$4=$E97, $I97*N$55,0) + IF(N$4&gt;$E97,MIN(N97,$I97-SUM($J97:N97)))</f>
        <v>0</v>
      </c>
      <c r="P97" s="2">
        <f>IF(O$4=$E97, $I97*O$55,0) + IF(O$4&gt;$E97,MIN(O97,$I97-SUM($J97:O97)))</f>
        <v>0</v>
      </c>
      <c r="Q97" s="2">
        <f>IF(P$4=$E97, $I97*P$55,0) + IF(P$4&gt;$E97,MIN(P97,$I97-SUM($J97:P97)))</f>
        <v>0</v>
      </c>
      <c r="R97" s="2">
        <f>IF(Q$4=$E97, $I97*Q$55,0) + IF(Q$4&gt;$E97,MIN(Q97,$I97-SUM($J97:Q97)))</f>
        <v>0</v>
      </c>
      <c r="S97" s="2">
        <f>IF(R$4=$E97, $I97*R$55,0) + IF(R$4&gt;$E97,MIN(R97,$I97-SUM($J97:R97)))</f>
        <v>0</v>
      </c>
      <c r="T97" s="2">
        <f>IF(S$4=$E97, $I97*S$55,0) + IF(S$4&gt;$E97,MIN(S97,$I97-SUM($J97:S97)))</f>
        <v>0</v>
      </c>
      <c r="U97" s="2">
        <f>IF(T$4=$E97, $I97*T$55,0) + IF(T$4&gt;$E97,MIN(T97,$I97-SUM($J97:T97)))</f>
        <v>0</v>
      </c>
      <c r="V97" s="2">
        <f>IF(U$4=$E97, $I97*U$55,0) + IF(U$4&gt;$E97,MIN(U97,$I97-SUM($J97:U97)))</f>
        <v>0</v>
      </c>
      <c r="W97" s="2">
        <f>IF(V$4=$E97, $I97*V$55,0) + IF(V$4&gt;$E97,MIN(V97,$I97-SUM($J97:V97)))</f>
        <v>0</v>
      </c>
      <c r="X97" s="2">
        <f>IF(W$4=$E97, $I97*W$55,0) + IF(W$4&gt;$E97,MIN(W97,$I97-SUM($J97:W97)))</f>
        <v>0</v>
      </c>
      <c r="Y97" s="2">
        <f>IF(X$4=$E97, $I97*X$55,0) + IF(X$4&gt;$E97,MIN(X97,$I97-SUM($J97:X97)))</f>
        <v>0</v>
      </c>
      <c r="Z97" s="2">
        <f>IF(Y$4=$E97, $I97*Y$55,0) + IF(Y$4&gt;$E97,MIN(Y97,$I97-SUM($J97:Y97)))</f>
        <v>0</v>
      </c>
      <c r="AA97" s="2">
        <f>IF(Z$4=$E97, $I97*Z$55,0) + IF(Z$4&gt;$E97,MIN(Z97,$I97-SUM($J97:Z97)))</f>
        <v>0</v>
      </c>
      <c r="AB97" s="2">
        <f>IF(AA$4=$E97, $I97*AA$55,0) + IF(AA$4&gt;$E97,MIN(AA97,$I97-SUM($J97:AA97)))</f>
        <v>0</v>
      </c>
      <c r="AC97" s="2">
        <f>IF(AB$4=$E97, $I97*AB$55,0) + IF(AB$4&gt;$E97,MIN(AB97,$I97-SUM($J97:AB97)))</f>
        <v>0</v>
      </c>
      <c r="AD97" s="2">
        <f>IF(AC$4=$E97, $I97*AC$55,0) + IF(AC$4&gt;$E97,MIN(AC97,$I97-SUM($J97:AC97)))</f>
        <v>0</v>
      </c>
      <c r="AE97" s="2">
        <f>IF(AD$4=$E97, $I97*AD$55,0) + IF(AD$4&gt;$E97,MIN(AD97,$I97-SUM($J97:AD97)))</f>
        <v>0</v>
      </c>
      <c r="AF97" s="2">
        <f>IF(AE$4=$E97, $I97*AE$55,0) + IF(AE$4&gt;$E97,MIN(AE97,$I97-SUM($J97:AE97)))</f>
        <v>0</v>
      </c>
      <c r="AG97" s="2">
        <f>IF(AF$4=$E97, $I97*AF$55,0) + IF(AF$4&gt;$E97,MIN(AF97,$I97-SUM($J97:AF97)))</f>
        <v>0</v>
      </c>
      <c r="AH97" s="2">
        <f>IF(AG$4=$E97, $I97*AG$55,0) + IF(AG$4&gt;$E97,MIN(AG97,$I97-SUM($J97:AG97)))</f>
        <v>0</v>
      </c>
      <c r="AI97" s="2">
        <f>IF(AH$4=$E97, $I97*AH$55,0) + IF(AH$4&gt;$E97,MIN(AH97,$I97-SUM($J97:AH97)))</f>
        <v>0</v>
      </c>
      <c r="AJ97" s="2">
        <f>IF(AI$4=$E97, $I97*AI$55,0) + IF(AI$4&gt;$E97,MIN(AI97,$I97-SUM($J97:AI97)))</f>
        <v>0</v>
      </c>
      <c r="AK97" s="2">
        <f>IF(AJ$4=$E97, $I97*AJ$55,0) + IF(AJ$4&gt;$E97,MIN(AJ97,$I97-SUM($J97:AJ97)))</f>
        <v>0</v>
      </c>
      <c r="AL97" s="2">
        <f>IF(AK$4=$E97, $I97*AK$55,0) + IF(AK$4&gt;$E97,MIN(AK97,$I97-SUM($J97:AK97)))</f>
        <v>0</v>
      </c>
      <c r="AM97" s="2">
        <f>IF(AL$4=$E97, $I97*AL$55,0) + IF(AL$4&gt;$E97,MIN(AL97,$I97-SUM($J97:AL97)))</f>
        <v>0</v>
      </c>
      <c r="AN97" s="2">
        <f>IF(AM$4=$E97, $I97*AM$55,0) + IF(AM$4&gt;$E97,MIN(AM97,$I97-SUM($J97:AM97)))</f>
        <v>0</v>
      </c>
      <c r="AO97" s="2">
        <f>IF(AN$4=$E97, $I97*AN$55,0) + IF(AN$4&gt;$E97,MIN(AN97,$I97-SUM($J97:AN97)))</f>
        <v>0</v>
      </c>
      <c r="AP97" s="2">
        <f>IF(AO$4=$E97, $I97*AO$55,0) + IF(AO$4&gt;$E97,MIN(AO97,$I97-SUM($J97:AO97)))</f>
        <v>0</v>
      </c>
      <c r="AQ97" s="57">
        <f>IF(AP$4=$E97, $I97*AP$55,0) + IF(AP$4&gt;$E97,MIN(AP97,$I97-SUM($J97:AP97)))</f>
        <v>0</v>
      </c>
      <c r="AR97" s="2">
        <f>IF(AQ$4=$E97, $I97*AQ$55,0) + IF(AQ$4&gt;$E97,MIN(AQ97,$I97-SUM($J97:AQ97)))</f>
        <v>0</v>
      </c>
      <c r="AS97" s="2">
        <f>IF(AR$4=$E97, $I97*AR$55,0) + IF(AR$4&gt;$E97,MIN(AR97,$I97-SUM($J97:AR97)))</f>
        <v>0</v>
      </c>
      <c r="AT97" s="2">
        <f>IF(AS$4=$E97, $I97*AS$55,0) + IF(AS$4&gt;$E97,MIN(AS97,$I97-SUM($J97:AS97)))</f>
        <v>0</v>
      </c>
      <c r="AU97" s="2">
        <f>IF(AT$4=$E97, $I97*AT$55,0) + IF(AT$4&gt;$E97,MIN(AT97,$I97-SUM($J97:AT97)))</f>
        <v>0</v>
      </c>
      <c r="AV97" s="2">
        <f>IF(AU$4=$E97, $I97*AU$55,0) + IF(AU$4&gt;$E97,MIN(AU97,$I97-SUM($J97:AU97)))</f>
        <v>0</v>
      </c>
      <c r="AW97" s="2"/>
    </row>
    <row r="98" spans="1:49" ht="16.8" outlineLevel="1">
      <c r="E98" s="44">
        <f>INDEX($K$4:$AV$4,,COUNT(E$65:E97)+1)</f>
        <v>45016</v>
      </c>
      <c r="G98" s="2" t="s">
        <v>105</v>
      </c>
      <c r="I98" s="2">
        <f t="shared" si="62"/>
        <v>0</v>
      </c>
      <c r="K98" s="2">
        <f>IF(J$4=$E98, $I98*J$55,0) + IF(J$4&gt;$E98,MIN(J98,$I98-SUM($J98:J98)))</f>
        <v>0</v>
      </c>
      <c r="L98" s="2">
        <f>IF(K$4=$E98, $I98*K$55,0) + IF(K$4&gt;$E98,MIN(K98,$I98-SUM($J98:K98)))</f>
        <v>0</v>
      </c>
      <c r="M98" s="2">
        <f>IF(L$4=$E98, $I98*L$55,0) + IF(L$4&gt;$E98,MIN(L98,$I98-SUM($J98:L98)))</f>
        <v>0</v>
      </c>
      <c r="N98" s="2">
        <f>IF(M$4=$E98, $I98*M$55,0) + IF(M$4&gt;$E98,MIN(M98,$I98-SUM($J98:M98)))</f>
        <v>0</v>
      </c>
      <c r="O98" s="2">
        <f>IF(N$4=$E98, $I98*N$55,0) + IF(N$4&gt;$E98,MIN(N98,$I98-SUM($J98:N98)))</f>
        <v>0</v>
      </c>
      <c r="P98" s="2">
        <f>IF(O$4=$E98, $I98*O$55,0) + IF(O$4&gt;$E98,MIN(O98,$I98-SUM($J98:O98)))</f>
        <v>0</v>
      </c>
      <c r="Q98" s="2">
        <f>IF(P$4=$E98, $I98*P$55,0) + IF(P$4&gt;$E98,MIN(P98,$I98-SUM($J98:P98)))</f>
        <v>0</v>
      </c>
      <c r="R98" s="2">
        <f>IF(Q$4=$E98, $I98*Q$55,0) + IF(Q$4&gt;$E98,MIN(Q98,$I98-SUM($J98:Q98)))</f>
        <v>0</v>
      </c>
      <c r="S98" s="2">
        <f>IF(R$4=$E98, $I98*R$55,0) + IF(R$4&gt;$E98,MIN(R98,$I98-SUM($J98:R98)))</f>
        <v>0</v>
      </c>
      <c r="T98" s="2">
        <f>IF(S$4=$E98, $I98*S$55,0) + IF(S$4&gt;$E98,MIN(S98,$I98-SUM($J98:S98)))</f>
        <v>0</v>
      </c>
      <c r="U98" s="2">
        <f>IF(T$4=$E98, $I98*T$55,0) + IF(T$4&gt;$E98,MIN(T98,$I98-SUM($J98:T98)))</f>
        <v>0</v>
      </c>
      <c r="V98" s="2">
        <f>IF(U$4=$E98, $I98*U$55,0) + IF(U$4&gt;$E98,MIN(U98,$I98-SUM($J98:U98)))</f>
        <v>0</v>
      </c>
      <c r="W98" s="2">
        <f>IF(V$4=$E98, $I98*V$55,0) + IF(V$4&gt;$E98,MIN(V98,$I98-SUM($J98:V98)))</f>
        <v>0</v>
      </c>
      <c r="X98" s="2">
        <f>IF(W$4=$E98, $I98*W$55,0) + IF(W$4&gt;$E98,MIN(W98,$I98-SUM($J98:W98)))</f>
        <v>0</v>
      </c>
      <c r="Y98" s="2">
        <f>IF(X$4=$E98, $I98*X$55,0) + IF(X$4&gt;$E98,MIN(X98,$I98-SUM($J98:X98)))</f>
        <v>0</v>
      </c>
      <c r="Z98" s="2">
        <f>IF(Y$4=$E98, $I98*Y$55,0) + IF(Y$4&gt;$E98,MIN(Y98,$I98-SUM($J98:Y98)))</f>
        <v>0</v>
      </c>
      <c r="AA98" s="2">
        <f>IF(Z$4=$E98, $I98*Z$55,0) + IF(Z$4&gt;$E98,MIN(Z98,$I98-SUM($J98:Z98)))</f>
        <v>0</v>
      </c>
      <c r="AB98" s="2">
        <f>IF(AA$4=$E98, $I98*AA$55,0) + IF(AA$4&gt;$E98,MIN(AA98,$I98-SUM($J98:AA98)))</f>
        <v>0</v>
      </c>
      <c r="AC98" s="2">
        <f>IF(AB$4=$E98, $I98*AB$55,0) + IF(AB$4&gt;$E98,MIN(AB98,$I98-SUM($J98:AB98)))</f>
        <v>0</v>
      </c>
      <c r="AD98" s="2">
        <f>IF(AC$4=$E98, $I98*AC$55,0) + IF(AC$4&gt;$E98,MIN(AC98,$I98-SUM($J98:AC98)))</f>
        <v>0</v>
      </c>
      <c r="AE98" s="2">
        <f>IF(AD$4=$E98, $I98*AD$55,0) + IF(AD$4&gt;$E98,MIN(AD98,$I98-SUM($J98:AD98)))</f>
        <v>0</v>
      </c>
      <c r="AF98" s="2">
        <f>IF(AE$4=$E98, $I98*AE$55,0) + IF(AE$4&gt;$E98,MIN(AE98,$I98-SUM($J98:AE98)))</f>
        <v>0</v>
      </c>
      <c r="AG98" s="2">
        <f>IF(AF$4=$E98, $I98*AF$55,0) + IF(AF$4&gt;$E98,MIN(AF98,$I98-SUM($J98:AF98)))</f>
        <v>0</v>
      </c>
      <c r="AH98" s="2">
        <f>IF(AG$4=$E98, $I98*AG$55,0) + IF(AG$4&gt;$E98,MIN(AG98,$I98-SUM($J98:AG98)))</f>
        <v>0</v>
      </c>
      <c r="AI98" s="2">
        <f>IF(AH$4=$E98, $I98*AH$55,0) + IF(AH$4&gt;$E98,MIN(AH98,$I98-SUM($J98:AH98)))</f>
        <v>0</v>
      </c>
      <c r="AJ98" s="2">
        <f>IF(AI$4=$E98, $I98*AI$55,0) + IF(AI$4&gt;$E98,MIN(AI98,$I98-SUM($J98:AI98)))</f>
        <v>0</v>
      </c>
      <c r="AK98" s="2">
        <f>IF(AJ$4=$E98, $I98*AJ$55,0) + IF(AJ$4&gt;$E98,MIN(AJ98,$I98-SUM($J98:AJ98)))</f>
        <v>0</v>
      </c>
      <c r="AL98" s="2">
        <f>IF(AK$4=$E98, $I98*AK$55,0) + IF(AK$4&gt;$E98,MIN(AK98,$I98-SUM($J98:AK98)))</f>
        <v>0</v>
      </c>
      <c r="AM98" s="2">
        <f>IF(AL$4=$E98, $I98*AL$55,0) + IF(AL$4&gt;$E98,MIN(AL98,$I98-SUM($J98:AL98)))</f>
        <v>0</v>
      </c>
      <c r="AN98" s="2">
        <f>IF(AM$4=$E98, $I98*AM$55,0) + IF(AM$4&gt;$E98,MIN(AM98,$I98-SUM($J98:AM98)))</f>
        <v>0</v>
      </c>
      <c r="AO98" s="2">
        <f>IF(AN$4=$E98, $I98*AN$55,0) + IF(AN$4&gt;$E98,MIN(AN98,$I98-SUM($J98:AN98)))</f>
        <v>0</v>
      </c>
      <c r="AP98" s="2">
        <f>IF(AO$4=$E98, $I98*AO$55,0) + IF(AO$4&gt;$E98,MIN(AO98,$I98-SUM($J98:AO98)))</f>
        <v>0</v>
      </c>
      <c r="AQ98" s="57">
        <f>IF(AP$4=$E98, $I98*AP$55,0) + IF(AP$4&gt;$E98,MIN(AP98,$I98-SUM($J98:AP98)))</f>
        <v>0</v>
      </c>
      <c r="AR98" s="2">
        <f>IF(AQ$4=$E98, $I98*AQ$55,0) + IF(AQ$4&gt;$E98,MIN(AQ98,$I98-SUM($J98:AQ98)))</f>
        <v>0</v>
      </c>
      <c r="AS98" s="2">
        <f>IF(AR$4=$E98, $I98*AR$55,0) + IF(AR$4&gt;$E98,MIN(AR98,$I98-SUM($J98:AR98)))</f>
        <v>0</v>
      </c>
      <c r="AT98" s="2">
        <f>IF(AS$4=$E98, $I98*AS$55,0) + IF(AS$4&gt;$E98,MIN(AS98,$I98-SUM($J98:AS98)))</f>
        <v>0</v>
      </c>
      <c r="AU98" s="2">
        <f>IF(AT$4=$E98, $I98*AT$55,0) + IF(AT$4&gt;$E98,MIN(AT98,$I98-SUM($J98:AT98)))</f>
        <v>0</v>
      </c>
      <c r="AV98" s="2">
        <f>IF(AU$4=$E98, $I98*AU$55,0) + IF(AU$4&gt;$E98,MIN(AU98,$I98-SUM($J98:AU98)))</f>
        <v>0</v>
      </c>
      <c r="AW98" s="2"/>
    </row>
    <row r="99" spans="1:49" ht="16.8" outlineLevel="1">
      <c r="E99" s="44">
        <f>INDEX($K$4:$AV$4,,COUNT(E$65:E98)+1)</f>
        <v>45382</v>
      </c>
      <c r="G99" s="2" t="s">
        <v>105</v>
      </c>
      <c r="I99" s="2">
        <f t="shared" si="62"/>
        <v>0</v>
      </c>
      <c r="K99" s="2">
        <f>IF(J$4=$E99, $I99*J$55,0) + IF(J$4&gt;$E99,MIN(J99,$I99-SUM($J99:J99)))</f>
        <v>0</v>
      </c>
      <c r="L99" s="2">
        <f>IF(K$4=$E99, $I99*K$55,0) + IF(K$4&gt;$E99,MIN(K99,$I99-SUM($J99:K99)))</f>
        <v>0</v>
      </c>
      <c r="M99" s="2">
        <f>IF(L$4=$E99, $I99*L$55,0) + IF(L$4&gt;$E99,MIN(L99,$I99-SUM($J99:L99)))</f>
        <v>0</v>
      </c>
      <c r="N99" s="2">
        <f>IF(M$4=$E99, $I99*M$55,0) + IF(M$4&gt;$E99,MIN(M99,$I99-SUM($J99:M99)))</f>
        <v>0</v>
      </c>
      <c r="O99" s="2">
        <f>IF(N$4=$E99, $I99*N$55,0) + IF(N$4&gt;$E99,MIN(N99,$I99-SUM($J99:N99)))</f>
        <v>0</v>
      </c>
      <c r="P99" s="2">
        <f>IF(O$4=$E99, $I99*O$55,0) + IF(O$4&gt;$E99,MIN(O99,$I99-SUM($J99:O99)))</f>
        <v>0</v>
      </c>
      <c r="Q99" s="2">
        <f>IF(P$4=$E99, $I99*P$55,0) + IF(P$4&gt;$E99,MIN(P99,$I99-SUM($J99:P99)))</f>
        <v>0</v>
      </c>
      <c r="R99" s="2">
        <f>IF(Q$4=$E99, $I99*Q$55,0) + IF(Q$4&gt;$E99,MIN(Q99,$I99-SUM($J99:Q99)))</f>
        <v>0</v>
      </c>
      <c r="S99" s="2">
        <f>IF(R$4=$E99, $I99*R$55,0) + IF(R$4&gt;$E99,MIN(R99,$I99-SUM($J99:R99)))</f>
        <v>0</v>
      </c>
      <c r="T99" s="2">
        <f>IF(S$4=$E99, $I99*S$55,0) + IF(S$4&gt;$E99,MIN(S99,$I99-SUM($J99:S99)))</f>
        <v>0</v>
      </c>
      <c r="U99" s="2">
        <f>IF(T$4=$E99, $I99*T$55,0) + IF(T$4&gt;$E99,MIN(T99,$I99-SUM($J99:T99)))</f>
        <v>0</v>
      </c>
      <c r="V99" s="2">
        <f>IF(U$4=$E99, $I99*U$55,0) + IF(U$4&gt;$E99,MIN(U99,$I99-SUM($J99:U99)))</f>
        <v>0</v>
      </c>
      <c r="W99" s="2">
        <f>IF(V$4=$E99, $I99*V$55,0) + IF(V$4&gt;$E99,MIN(V99,$I99-SUM($J99:V99)))</f>
        <v>0</v>
      </c>
      <c r="X99" s="2">
        <f>IF(W$4=$E99, $I99*W$55,0) + IF(W$4&gt;$E99,MIN(W99,$I99-SUM($J99:W99)))</f>
        <v>0</v>
      </c>
      <c r="Y99" s="2">
        <f>IF(X$4=$E99, $I99*X$55,0) + IF(X$4&gt;$E99,MIN(X99,$I99-SUM($J99:X99)))</f>
        <v>0</v>
      </c>
      <c r="Z99" s="2">
        <f>IF(Y$4=$E99, $I99*Y$55,0) + IF(Y$4&gt;$E99,MIN(Y99,$I99-SUM($J99:Y99)))</f>
        <v>0</v>
      </c>
      <c r="AA99" s="2">
        <f>IF(Z$4=$E99, $I99*Z$55,0) + IF(Z$4&gt;$E99,MIN(Z99,$I99-SUM($J99:Z99)))</f>
        <v>0</v>
      </c>
      <c r="AB99" s="2">
        <f>IF(AA$4=$E99, $I99*AA$55,0) + IF(AA$4&gt;$E99,MIN(AA99,$I99-SUM($J99:AA99)))</f>
        <v>0</v>
      </c>
      <c r="AC99" s="2">
        <f>IF(AB$4=$E99, $I99*AB$55,0) + IF(AB$4&gt;$E99,MIN(AB99,$I99-SUM($J99:AB99)))</f>
        <v>0</v>
      </c>
      <c r="AD99" s="2">
        <f>IF(AC$4=$E99, $I99*AC$55,0) + IF(AC$4&gt;$E99,MIN(AC99,$I99-SUM($J99:AC99)))</f>
        <v>0</v>
      </c>
      <c r="AE99" s="2">
        <f>IF(AD$4=$E99, $I99*AD$55,0) + IF(AD$4&gt;$E99,MIN(AD99,$I99-SUM($J99:AD99)))</f>
        <v>0</v>
      </c>
      <c r="AF99" s="2">
        <f>IF(AE$4=$E99, $I99*AE$55,0) + IF(AE$4&gt;$E99,MIN(AE99,$I99-SUM($J99:AE99)))</f>
        <v>0</v>
      </c>
      <c r="AG99" s="2">
        <f>IF(AF$4=$E99, $I99*AF$55,0) + IF(AF$4&gt;$E99,MIN(AF99,$I99-SUM($J99:AF99)))</f>
        <v>0</v>
      </c>
      <c r="AH99" s="2">
        <f>IF(AG$4=$E99, $I99*AG$55,0) + IF(AG$4&gt;$E99,MIN(AG99,$I99-SUM($J99:AG99)))</f>
        <v>0</v>
      </c>
      <c r="AI99" s="2">
        <f>IF(AH$4=$E99, $I99*AH$55,0) + IF(AH$4&gt;$E99,MIN(AH99,$I99-SUM($J99:AH99)))</f>
        <v>0</v>
      </c>
      <c r="AJ99" s="2">
        <f>IF(AI$4=$E99, $I99*AI$55,0) + IF(AI$4&gt;$E99,MIN(AI99,$I99-SUM($J99:AI99)))</f>
        <v>0</v>
      </c>
      <c r="AK99" s="2">
        <f>IF(AJ$4=$E99, $I99*AJ$55,0) + IF(AJ$4&gt;$E99,MIN(AJ99,$I99-SUM($J99:AJ99)))</f>
        <v>0</v>
      </c>
      <c r="AL99" s="2">
        <f>IF(AK$4=$E99, $I99*AK$55,0) + IF(AK$4&gt;$E99,MIN(AK99,$I99-SUM($J99:AK99)))</f>
        <v>0</v>
      </c>
      <c r="AM99" s="2">
        <f>IF(AL$4=$E99, $I99*AL$55,0) + IF(AL$4&gt;$E99,MIN(AL99,$I99-SUM($J99:AL99)))</f>
        <v>0</v>
      </c>
      <c r="AN99" s="2">
        <f>IF(AM$4=$E99, $I99*AM$55,0) + IF(AM$4&gt;$E99,MIN(AM99,$I99-SUM($J99:AM99)))</f>
        <v>0</v>
      </c>
      <c r="AO99" s="2">
        <f>IF(AN$4=$E99, $I99*AN$55,0) + IF(AN$4&gt;$E99,MIN(AN99,$I99-SUM($J99:AN99)))</f>
        <v>0</v>
      </c>
      <c r="AP99" s="2">
        <f>IF(AO$4=$E99, $I99*AO$55,0) + IF(AO$4&gt;$E99,MIN(AO99,$I99-SUM($J99:AO99)))</f>
        <v>0</v>
      </c>
      <c r="AQ99" s="57">
        <f>IF(AP$4=$E99, $I99*AP$55,0) + IF(AP$4&gt;$E99,MIN(AP99,$I99-SUM($J99:AP99)))</f>
        <v>0</v>
      </c>
      <c r="AR99" s="2">
        <f>IF(AQ$4=$E99, $I99*AQ$55,0) + IF(AQ$4&gt;$E99,MIN(AQ99,$I99-SUM($J99:AQ99)))</f>
        <v>0</v>
      </c>
      <c r="AS99" s="2">
        <f>IF(AR$4=$E99, $I99*AR$55,0) + IF(AR$4&gt;$E99,MIN(AR99,$I99-SUM($J99:AR99)))</f>
        <v>0</v>
      </c>
      <c r="AT99" s="2">
        <f>IF(AS$4=$E99, $I99*AS$55,0) + IF(AS$4&gt;$E99,MIN(AS99,$I99-SUM($J99:AS99)))</f>
        <v>0</v>
      </c>
      <c r="AU99" s="2">
        <f>IF(AT$4=$E99, $I99*AT$55,0) + IF(AT$4&gt;$E99,MIN(AT99,$I99-SUM($J99:AT99)))</f>
        <v>0</v>
      </c>
      <c r="AV99" s="2">
        <f>IF(AU$4=$E99, $I99*AU$55,0) + IF(AU$4&gt;$E99,MIN(AU99,$I99-SUM($J99:AU99)))</f>
        <v>0</v>
      </c>
      <c r="AW99" s="2"/>
    </row>
    <row r="100" spans="1:49" ht="16.8" outlineLevel="1">
      <c r="E100" s="44">
        <f>INDEX($K$4:$AV$4,,COUNT(E$65:E99)+1)</f>
        <v>45747</v>
      </c>
      <c r="G100" s="2" t="s">
        <v>105</v>
      </c>
      <c r="I100" s="2">
        <f t="shared" si="62"/>
        <v>0</v>
      </c>
      <c r="K100" s="2">
        <f>IF(J$4=$E100, $I100*J$55,0) + IF(J$4&gt;$E100,MIN(J100,$I100-SUM($J100:J100)))</f>
        <v>0</v>
      </c>
      <c r="L100" s="2">
        <f>IF(K$4=$E100, $I100*K$55,0) + IF(K$4&gt;$E100,MIN(K100,$I100-SUM($J100:K100)))</f>
        <v>0</v>
      </c>
      <c r="M100" s="2">
        <f>IF(L$4=$E100, $I100*L$55,0) + IF(L$4&gt;$E100,MIN(L100,$I100-SUM($J100:L100)))</f>
        <v>0</v>
      </c>
      <c r="N100" s="2">
        <f>IF(M$4=$E100, $I100*M$55,0) + IF(M$4&gt;$E100,MIN(M100,$I100-SUM($J100:M100)))</f>
        <v>0</v>
      </c>
      <c r="O100" s="2">
        <f>IF(N$4=$E100, $I100*N$55,0) + IF(N$4&gt;$E100,MIN(N100,$I100-SUM($J100:N100)))</f>
        <v>0</v>
      </c>
      <c r="P100" s="2">
        <f>IF(O$4=$E100, $I100*O$55,0) + IF(O$4&gt;$E100,MIN(O100,$I100-SUM($J100:O100)))</f>
        <v>0</v>
      </c>
      <c r="Q100" s="2">
        <f>IF(P$4=$E100, $I100*P$55,0) + IF(P$4&gt;$E100,MIN(P100,$I100-SUM($J100:P100)))</f>
        <v>0</v>
      </c>
      <c r="R100" s="2">
        <f>IF(Q$4=$E100, $I100*Q$55,0) + IF(Q$4&gt;$E100,MIN(Q100,$I100-SUM($J100:Q100)))</f>
        <v>0</v>
      </c>
      <c r="S100" s="2">
        <f>IF(R$4=$E100, $I100*R$55,0) + IF(R$4&gt;$E100,MIN(R100,$I100-SUM($J100:R100)))</f>
        <v>0</v>
      </c>
      <c r="T100" s="2">
        <f>IF(S$4=$E100, $I100*S$55,0) + IF(S$4&gt;$E100,MIN(S100,$I100-SUM($J100:S100)))</f>
        <v>0</v>
      </c>
      <c r="U100" s="2">
        <f>IF(T$4=$E100, $I100*T$55,0) + IF(T$4&gt;$E100,MIN(T100,$I100-SUM($J100:T100)))</f>
        <v>0</v>
      </c>
      <c r="V100" s="2">
        <f>IF(U$4=$E100, $I100*U$55,0) + IF(U$4&gt;$E100,MIN(U100,$I100-SUM($J100:U100)))</f>
        <v>0</v>
      </c>
      <c r="W100" s="2">
        <f>IF(V$4=$E100, $I100*V$55,0) + IF(V$4&gt;$E100,MIN(V100,$I100-SUM($J100:V100)))</f>
        <v>0</v>
      </c>
      <c r="X100" s="2">
        <f>IF(W$4=$E100, $I100*W$55,0) + IF(W$4&gt;$E100,MIN(W100,$I100-SUM($J100:W100)))</f>
        <v>0</v>
      </c>
      <c r="Y100" s="2">
        <f>IF(X$4=$E100, $I100*X$55,0) + IF(X$4&gt;$E100,MIN(X100,$I100-SUM($J100:X100)))</f>
        <v>0</v>
      </c>
      <c r="Z100" s="2">
        <f>IF(Y$4=$E100, $I100*Y$55,0) + IF(Y$4&gt;$E100,MIN(Y100,$I100-SUM($J100:Y100)))</f>
        <v>0</v>
      </c>
      <c r="AA100" s="2">
        <f>IF(Z$4=$E100, $I100*Z$55,0) + IF(Z$4&gt;$E100,MIN(Z100,$I100-SUM($J100:Z100)))</f>
        <v>0</v>
      </c>
      <c r="AB100" s="2">
        <f>IF(AA$4=$E100, $I100*AA$55,0) + IF(AA$4&gt;$E100,MIN(AA100,$I100-SUM($J100:AA100)))</f>
        <v>0</v>
      </c>
      <c r="AC100" s="2">
        <f>IF(AB$4=$E100, $I100*AB$55,0) + IF(AB$4&gt;$E100,MIN(AB100,$I100-SUM($J100:AB100)))</f>
        <v>0</v>
      </c>
      <c r="AD100" s="2">
        <f>IF(AC$4=$E100, $I100*AC$55,0) + IF(AC$4&gt;$E100,MIN(AC100,$I100-SUM($J100:AC100)))</f>
        <v>0</v>
      </c>
      <c r="AE100" s="2">
        <f>IF(AD$4=$E100, $I100*AD$55,0) + IF(AD$4&gt;$E100,MIN(AD100,$I100-SUM($J100:AD100)))</f>
        <v>0</v>
      </c>
      <c r="AF100" s="2">
        <f>IF(AE$4=$E100, $I100*AE$55,0) + IF(AE$4&gt;$E100,MIN(AE100,$I100-SUM($J100:AE100)))</f>
        <v>0</v>
      </c>
      <c r="AG100" s="2">
        <f>IF(AF$4=$E100, $I100*AF$55,0) + IF(AF$4&gt;$E100,MIN(AF100,$I100-SUM($J100:AF100)))</f>
        <v>0</v>
      </c>
      <c r="AH100" s="2">
        <f>IF(AG$4=$E100, $I100*AG$55,0) + IF(AG$4&gt;$E100,MIN(AG100,$I100-SUM($J100:AG100)))</f>
        <v>0</v>
      </c>
      <c r="AI100" s="2">
        <f>IF(AH$4=$E100, $I100*AH$55,0) + IF(AH$4&gt;$E100,MIN(AH100,$I100-SUM($J100:AH100)))</f>
        <v>0</v>
      </c>
      <c r="AJ100" s="2">
        <f>IF(AI$4=$E100, $I100*AI$55,0) + IF(AI$4&gt;$E100,MIN(AI100,$I100-SUM($J100:AI100)))</f>
        <v>0</v>
      </c>
      <c r="AK100" s="2">
        <f>IF(AJ$4=$E100, $I100*AJ$55,0) + IF(AJ$4&gt;$E100,MIN(AJ100,$I100-SUM($J100:AJ100)))</f>
        <v>0</v>
      </c>
      <c r="AL100" s="2">
        <f>IF(AK$4=$E100, $I100*AK$55,0) + IF(AK$4&gt;$E100,MIN(AK100,$I100-SUM($J100:AK100)))</f>
        <v>0</v>
      </c>
      <c r="AM100" s="2">
        <f>IF(AL$4=$E100, $I100*AL$55,0) + IF(AL$4&gt;$E100,MIN(AL100,$I100-SUM($J100:AL100)))</f>
        <v>0</v>
      </c>
      <c r="AN100" s="2">
        <f>IF(AM$4=$E100, $I100*AM$55,0) + IF(AM$4&gt;$E100,MIN(AM100,$I100-SUM($J100:AM100)))</f>
        <v>0</v>
      </c>
      <c r="AO100" s="2">
        <f>IF(AN$4=$E100, $I100*AN$55,0) + IF(AN$4&gt;$E100,MIN(AN100,$I100-SUM($J100:AN100)))</f>
        <v>0</v>
      </c>
      <c r="AP100" s="2">
        <f>IF(AO$4=$E100, $I100*AO$55,0) + IF(AO$4&gt;$E100,MIN(AO100,$I100-SUM($J100:AO100)))</f>
        <v>0</v>
      </c>
      <c r="AQ100" s="57">
        <f>IF(AP$4=$E100, $I100*AP$55,0) + IF(AP$4&gt;$E100,MIN(AP100,$I100-SUM($J100:AP100)))</f>
        <v>0</v>
      </c>
      <c r="AR100" s="2">
        <f>IF(AQ$4=$E100, $I100*AQ$55,0) + IF(AQ$4&gt;$E100,MIN(AQ100,$I100-SUM($J100:AQ100)))</f>
        <v>0</v>
      </c>
      <c r="AS100" s="2">
        <f>IF(AR$4=$E100, $I100*AR$55,0) + IF(AR$4&gt;$E100,MIN(AR100,$I100-SUM($J100:AR100)))</f>
        <v>0</v>
      </c>
      <c r="AT100" s="2">
        <f>IF(AS$4=$E100, $I100*AS$55,0) + IF(AS$4&gt;$E100,MIN(AS100,$I100-SUM($J100:AS100)))</f>
        <v>0</v>
      </c>
      <c r="AU100" s="2">
        <f>IF(AT$4=$E100, $I100*AT$55,0) + IF(AT$4&gt;$E100,MIN(AT100,$I100-SUM($J100:AT100)))</f>
        <v>0</v>
      </c>
      <c r="AV100" s="2">
        <f>IF(AU$4=$E100, $I100*AU$55,0) + IF(AU$4&gt;$E100,MIN(AU100,$I100-SUM($J100:AU100)))</f>
        <v>0</v>
      </c>
      <c r="AW100" s="2"/>
    </row>
    <row r="101" spans="1:49" ht="16.8" outlineLevel="1">
      <c r="E101" s="44">
        <f>INDEX($K$4:$AV$4,,COUNT(E$65:E100)+1)</f>
        <v>46112</v>
      </c>
      <c r="G101" s="2" t="s">
        <v>105</v>
      </c>
      <c r="I101" s="2">
        <f t="shared" si="62"/>
        <v>0</v>
      </c>
      <c r="K101" s="2">
        <f>IF(J$4=$E101, $I101*J$55,0) + IF(J$4&gt;$E101,MIN(J101,$I101-SUM($J101:J101)))</f>
        <v>0</v>
      </c>
      <c r="L101" s="2">
        <f>IF(K$4=$E101, $I101*K$55,0) + IF(K$4&gt;$E101,MIN(K101,$I101-SUM($J101:K101)))</f>
        <v>0</v>
      </c>
      <c r="M101" s="2">
        <f>IF(L$4=$E101, $I101*L$55,0) + IF(L$4&gt;$E101,MIN(L101,$I101-SUM($J101:L101)))</f>
        <v>0</v>
      </c>
      <c r="N101" s="2">
        <f>IF(M$4=$E101, $I101*M$55,0) + IF(M$4&gt;$E101,MIN(M101,$I101-SUM($J101:M101)))</f>
        <v>0</v>
      </c>
      <c r="O101" s="2">
        <f>IF(N$4=$E101, $I101*N$55,0) + IF(N$4&gt;$E101,MIN(N101,$I101-SUM($J101:N101)))</f>
        <v>0</v>
      </c>
      <c r="P101" s="2">
        <f>IF(O$4=$E101, $I101*O$55,0) + IF(O$4&gt;$E101,MIN(O101,$I101-SUM($J101:O101)))</f>
        <v>0</v>
      </c>
      <c r="Q101" s="2">
        <f>IF(P$4=$E101, $I101*P$55,0) + IF(P$4&gt;$E101,MIN(P101,$I101-SUM($J101:P101)))</f>
        <v>0</v>
      </c>
      <c r="R101" s="2">
        <f>IF(Q$4=$E101, $I101*Q$55,0) + IF(Q$4&gt;$E101,MIN(Q101,$I101-SUM($J101:Q101)))</f>
        <v>0</v>
      </c>
      <c r="S101" s="2">
        <f>IF(R$4=$E101, $I101*R$55,0) + IF(R$4&gt;$E101,MIN(R101,$I101-SUM($J101:R101)))</f>
        <v>0</v>
      </c>
      <c r="T101" s="2">
        <f>IF(S$4=$E101, $I101*S$55,0) + IF(S$4&gt;$E101,MIN(S101,$I101-SUM($J101:S101)))</f>
        <v>0</v>
      </c>
      <c r="U101" s="2">
        <f>IF(T$4=$E101, $I101*T$55,0) + IF(T$4&gt;$E101,MIN(T101,$I101-SUM($J101:T101)))</f>
        <v>0</v>
      </c>
      <c r="V101" s="2">
        <f>IF(U$4=$E101, $I101*U$55,0) + IF(U$4&gt;$E101,MIN(U101,$I101-SUM($J101:U101)))</f>
        <v>0</v>
      </c>
      <c r="W101" s="2">
        <f>IF(V$4=$E101, $I101*V$55,0) + IF(V$4&gt;$E101,MIN(V101,$I101-SUM($J101:V101)))</f>
        <v>0</v>
      </c>
      <c r="X101" s="2">
        <f>IF(W$4=$E101, $I101*W$55,0) + IF(W$4&gt;$E101,MIN(W101,$I101-SUM($J101:W101)))</f>
        <v>0</v>
      </c>
      <c r="Y101" s="2">
        <f>IF(X$4=$E101, $I101*X$55,0) + IF(X$4&gt;$E101,MIN(X101,$I101-SUM($J101:X101)))</f>
        <v>0</v>
      </c>
      <c r="Z101" s="2">
        <f>IF(Y$4=$E101, $I101*Y$55,0) + IF(Y$4&gt;$E101,MIN(Y101,$I101-SUM($J101:Y101)))</f>
        <v>0</v>
      </c>
      <c r="AA101" s="2">
        <f>IF(Z$4=$E101, $I101*Z$55,0) + IF(Z$4&gt;$E101,MIN(Z101,$I101-SUM($J101:Z101)))</f>
        <v>0</v>
      </c>
      <c r="AB101" s="2">
        <f>IF(AA$4=$E101, $I101*AA$55,0) + IF(AA$4&gt;$E101,MIN(AA101,$I101-SUM($J101:AA101)))</f>
        <v>0</v>
      </c>
      <c r="AC101" s="2">
        <f>IF(AB$4=$E101, $I101*AB$55,0) + IF(AB$4&gt;$E101,MIN(AB101,$I101-SUM($J101:AB101)))</f>
        <v>0</v>
      </c>
      <c r="AD101" s="2">
        <f>IF(AC$4=$E101, $I101*AC$55,0) + IF(AC$4&gt;$E101,MIN(AC101,$I101-SUM($J101:AC101)))</f>
        <v>0</v>
      </c>
      <c r="AE101" s="2">
        <f>IF(AD$4=$E101, $I101*AD$55,0) + IF(AD$4&gt;$E101,MIN(AD101,$I101-SUM($J101:AD101)))</f>
        <v>0</v>
      </c>
      <c r="AF101" s="2">
        <f>IF(AE$4=$E101, $I101*AE$55,0) + IF(AE$4&gt;$E101,MIN(AE101,$I101-SUM($J101:AE101)))</f>
        <v>0</v>
      </c>
      <c r="AG101" s="2">
        <f>IF(AF$4=$E101, $I101*AF$55,0) + IF(AF$4&gt;$E101,MIN(AF101,$I101-SUM($J101:AF101)))</f>
        <v>0</v>
      </c>
      <c r="AH101" s="2">
        <f>IF(AG$4=$E101, $I101*AG$55,0) + IF(AG$4&gt;$E101,MIN(AG101,$I101-SUM($J101:AG101)))</f>
        <v>0</v>
      </c>
      <c r="AI101" s="2">
        <f>IF(AH$4=$E101, $I101*AH$55,0) + IF(AH$4&gt;$E101,MIN(AH101,$I101-SUM($J101:AH101)))</f>
        <v>0</v>
      </c>
      <c r="AJ101" s="2">
        <f>IF(AI$4=$E101, $I101*AI$55,0) + IF(AI$4&gt;$E101,MIN(AI101,$I101-SUM($J101:AI101)))</f>
        <v>0</v>
      </c>
      <c r="AK101" s="2">
        <f>IF(AJ$4=$E101, $I101*AJ$55,0) + IF(AJ$4&gt;$E101,MIN(AJ101,$I101-SUM($J101:AJ101)))</f>
        <v>0</v>
      </c>
      <c r="AL101" s="2">
        <f>IF(AK$4=$E101, $I101*AK$55,0) + IF(AK$4&gt;$E101,MIN(AK101,$I101-SUM($J101:AK101)))</f>
        <v>0</v>
      </c>
      <c r="AM101" s="2">
        <f>IF(AL$4=$E101, $I101*AL$55,0) + IF(AL$4&gt;$E101,MIN(AL101,$I101-SUM($J101:AL101)))</f>
        <v>0</v>
      </c>
      <c r="AN101" s="2">
        <f>IF(AM$4=$E101, $I101*AM$55,0) + IF(AM$4&gt;$E101,MIN(AM101,$I101-SUM($J101:AM101)))</f>
        <v>0</v>
      </c>
      <c r="AO101" s="2">
        <f>IF(AN$4=$E101, $I101*AN$55,0) + IF(AN$4&gt;$E101,MIN(AN101,$I101-SUM($J101:AN101)))</f>
        <v>0</v>
      </c>
      <c r="AP101" s="2">
        <f>IF(AO$4=$E101, $I101*AO$55,0) + IF(AO$4&gt;$E101,MIN(AO101,$I101-SUM($J101:AO101)))</f>
        <v>0</v>
      </c>
      <c r="AQ101" s="57">
        <f>IF(AP$4=$E101, $I101*AP$55,0) + IF(AP$4&gt;$E101,MIN(AP101,$I101-SUM($J101:AP101)))</f>
        <v>0</v>
      </c>
      <c r="AR101" s="2">
        <f>IF(AQ$4=$E101, $I101*AQ$55,0) + IF(AQ$4&gt;$E101,MIN(AQ101,$I101-SUM($J101:AQ101)))</f>
        <v>0</v>
      </c>
      <c r="AS101" s="2">
        <f>IF(AR$4=$E101, $I101*AR$55,0) + IF(AR$4&gt;$E101,MIN(AR101,$I101-SUM($J101:AR101)))</f>
        <v>0</v>
      </c>
      <c r="AT101" s="2">
        <f>IF(AS$4=$E101, $I101*AS$55,0) + IF(AS$4&gt;$E101,MIN(AS101,$I101-SUM($J101:AS101)))</f>
        <v>0</v>
      </c>
      <c r="AU101" s="2">
        <f>IF(AT$4=$E101, $I101*AT$55,0) + IF(AT$4&gt;$E101,MIN(AT101,$I101-SUM($J101:AT101)))</f>
        <v>0</v>
      </c>
      <c r="AV101" s="2">
        <f>IF(AU$4=$E101, $I101*AU$55,0) + IF(AU$4&gt;$E101,MIN(AU101,$I101-SUM($J101:AU101)))</f>
        <v>0</v>
      </c>
      <c r="AW101" s="2"/>
    </row>
    <row r="102" spans="1:49" ht="16.8" outlineLevel="1">
      <c r="E102" s="44">
        <f>INDEX($K$4:$AV$4,,COUNT(E$65:E101)+1)</f>
        <v>46477</v>
      </c>
      <c r="G102" s="2" t="s">
        <v>105</v>
      </c>
      <c r="I102" s="2">
        <f t="shared" si="62"/>
        <v>0</v>
      </c>
      <c r="K102" s="2">
        <f>IF(J$4=$E102, $I102*J$55,0) + IF(J$4&gt;$E102,MIN(J102,$I102-SUM($J102:J102)))</f>
        <v>0</v>
      </c>
      <c r="L102" s="2">
        <f>IF(K$4=$E102, $I102*K$55,0) + IF(K$4&gt;$E102,MIN(K102,$I102-SUM($J102:K102)))</f>
        <v>0</v>
      </c>
      <c r="M102" s="2">
        <f>IF(L$4=$E102, $I102*L$55,0) + IF(L$4&gt;$E102,MIN(L102,$I102-SUM($J102:L102)))</f>
        <v>0</v>
      </c>
      <c r="N102" s="2">
        <f>IF(M$4=$E102, $I102*M$55,0) + IF(M$4&gt;$E102,MIN(M102,$I102-SUM($J102:M102)))</f>
        <v>0</v>
      </c>
      <c r="O102" s="2">
        <f>IF(N$4=$E102, $I102*N$55,0) + IF(N$4&gt;$E102,MIN(N102,$I102-SUM($J102:N102)))</f>
        <v>0</v>
      </c>
      <c r="P102" s="2">
        <f>IF(O$4=$E102, $I102*O$55,0) + IF(O$4&gt;$E102,MIN(O102,$I102-SUM($J102:O102)))</f>
        <v>0</v>
      </c>
      <c r="Q102" s="2">
        <f>IF(P$4=$E102, $I102*P$55,0) + IF(P$4&gt;$E102,MIN(P102,$I102-SUM($J102:P102)))</f>
        <v>0</v>
      </c>
      <c r="R102" s="2">
        <f>IF(Q$4=$E102, $I102*Q$55,0) + IF(Q$4&gt;$E102,MIN(Q102,$I102-SUM($J102:Q102)))</f>
        <v>0</v>
      </c>
      <c r="S102" s="2">
        <f>IF(R$4=$E102, $I102*R$55,0) + IF(R$4&gt;$E102,MIN(R102,$I102-SUM($J102:R102)))</f>
        <v>0</v>
      </c>
      <c r="T102" s="2">
        <f>IF(S$4=$E102, $I102*S$55,0) + IF(S$4&gt;$E102,MIN(S102,$I102-SUM($J102:S102)))</f>
        <v>0</v>
      </c>
      <c r="U102" s="2">
        <f>IF(T$4=$E102, $I102*T$55,0) + IF(T$4&gt;$E102,MIN(T102,$I102-SUM($J102:T102)))</f>
        <v>0</v>
      </c>
      <c r="V102" s="2">
        <f>IF(U$4=$E102, $I102*U$55,0) + IF(U$4&gt;$E102,MIN(U102,$I102-SUM($J102:U102)))</f>
        <v>0</v>
      </c>
      <c r="W102" s="2">
        <f>IF(V$4=$E102, $I102*V$55,0) + IF(V$4&gt;$E102,MIN(V102,$I102-SUM($J102:V102)))</f>
        <v>0</v>
      </c>
      <c r="X102" s="2">
        <f>IF(W$4=$E102, $I102*W$55,0) + IF(W$4&gt;$E102,MIN(W102,$I102-SUM($J102:W102)))</f>
        <v>0</v>
      </c>
      <c r="Y102" s="2">
        <f>IF(X$4=$E102, $I102*X$55,0) + IF(X$4&gt;$E102,MIN(X102,$I102-SUM($J102:X102)))</f>
        <v>0</v>
      </c>
      <c r="Z102" s="2">
        <f>IF(Y$4=$E102, $I102*Y$55,0) + IF(Y$4&gt;$E102,MIN(Y102,$I102-SUM($J102:Y102)))</f>
        <v>0</v>
      </c>
      <c r="AA102" s="2">
        <f>IF(Z$4=$E102, $I102*Z$55,0) + IF(Z$4&gt;$E102,MIN(Z102,$I102-SUM($J102:Z102)))</f>
        <v>0</v>
      </c>
      <c r="AB102" s="2">
        <f>IF(AA$4=$E102, $I102*AA$55,0) + IF(AA$4&gt;$E102,MIN(AA102,$I102-SUM($J102:AA102)))</f>
        <v>0</v>
      </c>
      <c r="AC102" s="2">
        <f>IF(AB$4=$E102, $I102*AB$55,0) + IF(AB$4&gt;$E102,MIN(AB102,$I102-SUM($J102:AB102)))</f>
        <v>0</v>
      </c>
      <c r="AD102" s="2">
        <f>IF(AC$4=$E102, $I102*AC$55,0) + IF(AC$4&gt;$E102,MIN(AC102,$I102-SUM($J102:AC102)))</f>
        <v>0</v>
      </c>
      <c r="AE102" s="2">
        <f>IF(AD$4=$E102, $I102*AD$55,0) + IF(AD$4&gt;$E102,MIN(AD102,$I102-SUM($J102:AD102)))</f>
        <v>0</v>
      </c>
      <c r="AF102" s="2">
        <f>IF(AE$4=$E102, $I102*AE$55,0) + IF(AE$4&gt;$E102,MIN(AE102,$I102-SUM($J102:AE102)))</f>
        <v>0</v>
      </c>
      <c r="AG102" s="2">
        <f>IF(AF$4=$E102, $I102*AF$55,0) + IF(AF$4&gt;$E102,MIN(AF102,$I102-SUM($J102:AF102)))</f>
        <v>0</v>
      </c>
      <c r="AH102" s="2">
        <f>IF(AG$4=$E102, $I102*AG$55,0) + IF(AG$4&gt;$E102,MIN(AG102,$I102-SUM($J102:AG102)))</f>
        <v>0</v>
      </c>
      <c r="AI102" s="2">
        <f>IF(AH$4=$E102, $I102*AH$55,0) + IF(AH$4&gt;$E102,MIN(AH102,$I102-SUM($J102:AH102)))</f>
        <v>0</v>
      </c>
      <c r="AJ102" s="2">
        <f>IF(AI$4=$E102, $I102*AI$55,0) + IF(AI$4&gt;$E102,MIN(AI102,$I102-SUM($J102:AI102)))</f>
        <v>0</v>
      </c>
      <c r="AK102" s="2">
        <f>IF(AJ$4=$E102, $I102*AJ$55,0) + IF(AJ$4&gt;$E102,MIN(AJ102,$I102-SUM($J102:AJ102)))</f>
        <v>0</v>
      </c>
      <c r="AL102" s="2">
        <f>IF(AK$4=$E102, $I102*AK$55,0) + IF(AK$4&gt;$E102,MIN(AK102,$I102-SUM($J102:AK102)))</f>
        <v>0</v>
      </c>
      <c r="AM102" s="2">
        <f>IF(AL$4=$E102, $I102*AL$55,0) + IF(AL$4&gt;$E102,MIN(AL102,$I102-SUM($J102:AL102)))</f>
        <v>0</v>
      </c>
      <c r="AN102" s="2">
        <f>IF(AM$4=$E102, $I102*AM$55,0) + IF(AM$4&gt;$E102,MIN(AM102,$I102-SUM($J102:AM102)))</f>
        <v>0</v>
      </c>
      <c r="AO102" s="2">
        <f>IF(AN$4=$E102, $I102*AN$55,0) + IF(AN$4&gt;$E102,MIN(AN102,$I102-SUM($J102:AN102)))</f>
        <v>0</v>
      </c>
      <c r="AP102" s="2">
        <f>IF(AO$4=$E102, $I102*AO$55,0) + IF(AO$4&gt;$E102,MIN(AO102,$I102-SUM($J102:AO102)))</f>
        <v>0</v>
      </c>
      <c r="AQ102" s="57">
        <f>IF(AP$4=$E102, $I102*AP$55,0) + IF(AP$4&gt;$E102,MIN(AP102,$I102-SUM($J102:AP102)))</f>
        <v>0</v>
      </c>
      <c r="AR102" s="2">
        <f>IF(AQ$4=$E102, $I102*AQ$55,0) + IF(AQ$4&gt;$E102,MIN(AQ102,$I102-SUM($J102:AQ102)))</f>
        <v>0</v>
      </c>
      <c r="AS102" s="2">
        <f>IF(AR$4=$E102, $I102*AR$55,0) + IF(AR$4&gt;$E102,MIN(AR102,$I102-SUM($J102:AR102)))</f>
        <v>0</v>
      </c>
      <c r="AT102" s="2">
        <f>IF(AS$4=$E102, $I102*AS$55,0) + IF(AS$4&gt;$E102,MIN(AS102,$I102-SUM($J102:AS102)))</f>
        <v>0</v>
      </c>
      <c r="AU102" s="2">
        <f>IF(AT$4=$E102, $I102*AT$55,0) + IF(AT$4&gt;$E102,MIN(AT102,$I102-SUM($J102:AT102)))</f>
        <v>0</v>
      </c>
      <c r="AV102" s="2">
        <f>IF(AU$4=$E102, $I102*AU$55,0) + IF(AU$4&gt;$E102,MIN(AU102,$I102-SUM($J102:AU102)))</f>
        <v>0</v>
      </c>
      <c r="AW102" s="2"/>
    </row>
    <row r="103" spans="1:49" ht="16.8" outlineLevel="1">
      <c r="E103" s="44">
        <f>INDEX($K$4:$AV$4,,COUNT(E$65:E102)+1)</f>
        <v>46843</v>
      </c>
      <c r="G103" s="2" t="s">
        <v>105</v>
      </c>
      <c r="I103" s="2">
        <f t="shared" si="62"/>
        <v>0</v>
      </c>
      <c r="K103" s="2">
        <f>IF(J$4=$E103, $I103*J$55,0) + IF(J$4&gt;$E103,MIN(J103,$I103-SUM($J103:J103)))</f>
        <v>0</v>
      </c>
      <c r="L103" s="2">
        <f>IF(K$4=$E103, $I103*K$55,0) + IF(K$4&gt;$E103,MIN(K103,$I103-SUM($J103:K103)))</f>
        <v>0</v>
      </c>
      <c r="M103" s="2">
        <f>IF(L$4=$E103, $I103*L$55,0) + IF(L$4&gt;$E103,MIN(L103,$I103-SUM($J103:L103)))</f>
        <v>0</v>
      </c>
      <c r="N103" s="2">
        <f>IF(M$4=$E103, $I103*M$55,0) + IF(M$4&gt;$E103,MIN(M103,$I103-SUM($J103:M103)))</f>
        <v>0</v>
      </c>
      <c r="O103" s="2">
        <f>IF(N$4=$E103, $I103*N$55,0) + IF(N$4&gt;$E103,MIN(N103,$I103-SUM($J103:N103)))</f>
        <v>0</v>
      </c>
      <c r="P103" s="2">
        <f>IF(O$4=$E103, $I103*O$55,0) + IF(O$4&gt;$E103,MIN(O103,$I103-SUM($J103:O103)))</f>
        <v>0</v>
      </c>
      <c r="Q103" s="2">
        <f>IF(P$4=$E103, $I103*P$55,0) + IF(P$4&gt;$E103,MIN(P103,$I103-SUM($J103:P103)))</f>
        <v>0</v>
      </c>
      <c r="R103" s="2">
        <f>IF(Q$4=$E103, $I103*Q$55,0) + IF(Q$4&gt;$E103,MIN(Q103,$I103-SUM($J103:Q103)))</f>
        <v>0</v>
      </c>
      <c r="S103" s="2">
        <f>IF(R$4=$E103, $I103*R$55,0) + IF(R$4&gt;$E103,MIN(R103,$I103-SUM($J103:R103)))</f>
        <v>0</v>
      </c>
      <c r="T103" s="2">
        <f>IF(S$4=$E103, $I103*S$55,0) + IF(S$4&gt;$E103,MIN(S103,$I103-SUM($J103:S103)))</f>
        <v>0</v>
      </c>
      <c r="U103" s="2">
        <f>IF(T$4=$E103, $I103*T$55,0) + IF(T$4&gt;$E103,MIN(T103,$I103-SUM($J103:T103)))</f>
        <v>0</v>
      </c>
      <c r="V103" s="2">
        <f>IF(U$4=$E103, $I103*U$55,0) + IF(U$4&gt;$E103,MIN(U103,$I103-SUM($J103:U103)))</f>
        <v>0</v>
      </c>
      <c r="W103" s="2">
        <f>IF(V$4=$E103, $I103*V$55,0) + IF(V$4&gt;$E103,MIN(V103,$I103-SUM($J103:V103)))</f>
        <v>0</v>
      </c>
      <c r="X103" s="2">
        <f>IF(W$4=$E103, $I103*W$55,0) + IF(W$4&gt;$E103,MIN(W103,$I103-SUM($J103:W103)))</f>
        <v>0</v>
      </c>
      <c r="Y103" s="2">
        <f>IF(X$4=$E103, $I103*X$55,0) + IF(X$4&gt;$E103,MIN(X103,$I103-SUM($J103:X103)))</f>
        <v>0</v>
      </c>
      <c r="Z103" s="2">
        <f>IF(Y$4=$E103, $I103*Y$55,0) + IF(Y$4&gt;$E103,MIN(Y103,$I103-SUM($J103:Y103)))</f>
        <v>0</v>
      </c>
      <c r="AA103" s="2">
        <f>IF(Z$4=$E103, $I103*Z$55,0) + IF(Z$4&gt;$E103,MIN(Z103,$I103-SUM($J103:Z103)))</f>
        <v>0</v>
      </c>
      <c r="AB103" s="2">
        <f>IF(AA$4=$E103, $I103*AA$55,0) + IF(AA$4&gt;$E103,MIN(AA103,$I103-SUM($J103:AA103)))</f>
        <v>0</v>
      </c>
      <c r="AC103" s="2">
        <f>IF(AB$4=$E103, $I103*AB$55,0) + IF(AB$4&gt;$E103,MIN(AB103,$I103-SUM($J103:AB103)))</f>
        <v>0</v>
      </c>
      <c r="AD103" s="2">
        <f>IF(AC$4=$E103, $I103*AC$55,0) + IF(AC$4&gt;$E103,MIN(AC103,$I103-SUM($J103:AC103)))</f>
        <v>0</v>
      </c>
      <c r="AE103" s="2">
        <f>IF(AD$4=$E103, $I103*AD$55,0) + IF(AD$4&gt;$E103,MIN(AD103,$I103-SUM($J103:AD103)))</f>
        <v>0</v>
      </c>
      <c r="AF103" s="2">
        <f>IF(AE$4=$E103, $I103*AE$55,0) + IF(AE$4&gt;$E103,MIN(AE103,$I103-SUM($J103:AE103)))</f>
        <v>0</v>
      </c>
      <c r="AG103" s="2">
        <f>IF(AF$4=$E103, $I103*AF$55,0) + IF(AF$4&gt;$E103,MIN(AF103,$I103-SUM($J103:AF103)))</f>
        <v>0</v>
      </c>
      <c r="AH103" s="2">
        <f>IF(AG$4=$E103, $I103*AG$55,0) + IF(AG$4&gt;$E103,MIN(AG103,$I103-SUM($J103:AG103)))</f>
        <v>0</v>
      </c>
      <c r="AI103" s="2">
        <f>IF(AH$4=$E103, $I103*AH$55,0) + IF(AH$4&gt;$E103,MIN(AH103,$I103-SUM($J103:AH103)))</f>
        <v>0</v>
      </c>
      <c r="AJ103" s="2">
        <f>IF(AI$4=$E103, $I103*AI$55,0) + IF(AI$4&gt;$E103,MIN(AI103,$I103-SUM($J103:AI103)))</f>
        <v>0</v>
      </c>
      <c r="AK103" s="2">
        <f>IF(AJ$4=$E103, $I103*AJ$55,0) + IF(AJ$4&gt;$E103,MIN(AJ103,$I103-SUM($J103:AJ103)))</f>
        <v>0</v>
      </c>
      <c r="AL103" s="2">
        <f>IF(AK$4=$E103, $I103*AK$55,0) + IF(AK$4&gt;$E103,MIN(AK103,$I103-SUM($J103:AK103)))</f>
        <v>0</v>
      </c>
      <c r="AM103" s="2">
        <f>IF(AL$4=$E103, $I103*AL$55,0) + IF(AL$4&gt;$E103,MIN(AL103,$I103-SUM($J103:AL103)))</f>
        <v>0</v>
      </c>
      <c r="AN103" s="2">
        <f>IF(AM$4=$E103, $I103*AM$55,0) + IF(AM$4&gt;$E103,MIN(AM103,$I103-SUM($J103:AM103)))</f>
        <v>0</v>
      </c>
      <c r="AO103" s="2">
        <f>IF(AN$4=$E103, $I103*AN$55,0) + IF(AN$4&gt;$E103,MIN(AN103,$I103-SUM($J103:AN103)))</f>
        <v>0</v>
      </c>
      <c r="AP103" s="2">
        <f>IF(AO$4=$E103, $I103*AO$55,0) + IF(AO$4&gt;$E103,MIN(AO103,$I103-SUM($J103:AO103)))</f>
        <v>0</v>
      </c>
      <c r="AQ103" s="57">
        <f>IF(AP$4=$E103, $I103*AP$55,0) + IF(AP$4&gt;$E103,MIN(AP103,$I103-SUM($J103:AP103)))</f>
        <v>0</v>
      </c>
      <c r="AR103" s="2">
        <f>IF(AQ$4=$E103, $I103*AQ$55,0) + IF(AQ$4&gt;$E103,MIN(AQ103,$I103-SUM($J103:AQ103)))</f>
        <v>0</v>
      </c>
      <c r="AS103" s="2">
        <f>IF(AR$4=$E103, $I103*AR$55,0) + IF(AR$4&gt;$E103,MIN(AR103,$I103-SUM($J103:AR103)))</f>
        <v>0</v>
      </c>
      <c r="AT103" s="2">
        <f>IF(AS$4=$E103, $I103*AS$55,0) + IF(AS$4&gt;$E103,MIN(AS103,$I103-SUM($J103:AS103)))</f>
        <v>0</v>
      </c>
      <c r="AU103" s="2">
        <f>IF(AT$4=$E103, $I103*AT$55,0) + IF(AT$4&gt;$E103,MIN(AT103,$I103-SUM($J103:AT103)))</f>
        <v>0</v>
      </c>
      <c r="AV103" s="2">
        <f>IF(AU$4=$E103, $I103*AU$55,0) + IF(AU$4&gt;$E103,MIN(AU103,$I103-SUM($J103:AU103)))</f>
        <v>0</v>
      </c>
      <c r="AW103" s="2"/>
    </row>
    <row r="104" spans="1:49">
      <c r="AQ104" s="220"/>
    </row>
    <row r="105" spans="1:49" ht="16.8">
      <c r="A105" s="2"/>
      <c r="B105" s="2"/>
      <c r="C105" s="20" t="s">
        <v>898</v>
      </c>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39"/>
      <c r="AR105" s="20"/>
      <c r="AS105" s="20"/>
      <c r="AT105" s="20"/>
      <c r="AU105" s="20"/>
      <c r="AV105" s="20"/>
      <c r="AW105" s="2"/>
    </row>
    <row r="106" spans="1:49" ht="16.8">
      <c r="A106" s="2"/>
      <c r="B106" s="2"/>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5"/>
      <c r="AR106" s="12"/>
      <c r="AS106" s="4"/>
      <c r="AT106" s="4"/>
      <c r="AU106" s="4"/>
      <c r="AV106" s="4"/>
      <c r="AW106" s="2"/>
    </row>
    <row r="107" spans="1:49" outlineLevel="1">
      <c r="AQ107" s="220"/>
    </row>
    <row r="108" spans="1:49" ht="16.8" outlineLevel="1">
      <c r="E108" s="44" t="s">
        <v>899</v>
      </c>
      <c r="G108" s="44" t="s">
        <v>550</v>
      </c>
      <c r="K108" s="2">
        <f t="shared" ref="K108:AV108" si="63">K18*1</f>
        <v>0</v>
      </c>
      <c r="L108" s="2">
        <f t="shared" si="63"/>
        <v>0</v>
      </c>
      <c r="M108" s="2">
        <f t="shared" si="63"/>
        <v>0</v>
      </c>
      <c r="N108" s="2">
        <f t="shared" si="63"/>
        <v>0</v>
      </c>
      <c r="O108" s="2">
        <f t="shared" si="63"/>
        <v>0</v>
      </c>
      <c r="P108" s="2">
        <f t="shared" si="63"/>
        <v>0</v>
      </c>
      <c r="Q108" s="2">
        <f t="shared" si="63"/>
        <v>0</v>
      </c>
      <c r="R108" s="2">
        <f t="shared" si="63"/>
        <v>0</v>
      </c>
      <c r="S108" s="2">
        <f t="shared" si="63"/>
        <v>0</v>
      </c>
      <c r="T108" s="2">
        <f t="shared" si="63"/>
        <v>0</v>
      </c>
      <c r="U108" s="2">
        <f t="shared" si="63"/>
        <v>0</v>
      </c>
      <c r="V108" s="2">
        <f t="shared" si="63"/>
        <v>0</v>
      </c>
      <c r="W108" s="2">
        <f t="shared" si="63"/>
        <v>1</v>
      </c>
      <c r="X108" s="2">
        <f t="shared" si="63"/>
        <v>1</v>
      </c>
      <c r="Y108" s="2">
        <f t="shared" si="63"/>
        <v>1</v>
      </c>
      <c r="Z108" s="2">
        <f t="shared" si="63"/>
        <v>1</v>
      </c>
      <c r="AA108" s="2">
        <f t="shared" si="63"/>
        <v>1</v>
      </c>
      <c r="AB108" s="2">
        <f t="shared" si="63"/>
        <v>1</v>
      </c>
      <c r="AC108" s="2">
        <f t="shared" si="63"/>
        <v>1</v>
      </c>
      <c r="AD108" s="2">
        <f t="shared" si="63"/>
        <v>1</v>
      </c>
      <c r="AE108" s="2">
        <f t="shared" si="63"/>
        <v>1</v>
      </c>
      <c r="AF108" s="2">
        <f t="shared" si="63"/>
        <v>1</v>
      </c>
      <c r="AG108" s="2">
        <f t="shared" si="63"/>
        <v>1</v>
      </c>
      <c r="AH108" s="2">
        <f t="shared" si="63"/>
        <v>1</v>
      </c>
      <c r="AI108" s="2">
        <f t="shared" si="63"/>
        <v>1</v>
      </c>
      <c r="AJ108" s="2">
        <f t="shared" si="63"/>
        <v>1</v>
      </c>
      <c r="AK108" s="2">
        <f t="shared" si="63"/>
        <v>1</v>
      </c>
      <c r="AL108" s="2">
        <f t="shared" si="63"/>
        <v>1</v>
      </c>
      <c r="AM108" s="2">
        <f t="shared" si="63"/>
        <v>1</v>
      </c>
      <c r="AN108" s="2">
        <f t="shared" si="63"/>
        <v>1</v>
      </c>
      <c r="AO108" s="2">
        <f t="shared" si="63"/>
        <v>1</v>
      </c>
      <c r="AP108" s="2">
        <f t="shared" si="63"/>
        <v>1</v>
      </c>
      <c r="AQ108" s="57">
        <f t="shared" si="63"/>
        <v>1</v>
      </c>
      <c r="AR108" s="2">
        <f t="shared" si="63"/>
        <v>1</v>
      </c>
      <c r="AS108" s="2">
        <f t="shared" si="63"/>
        <v>1</v>
      </c>
      <c r="AT108" s="2">
        <f t="shared" si="63"/>
        <v>1</v>
      </c>
      <c r="AU108" s="2">
        <f t="shared" si="63"/>
        <v>1</v>
      </c>
      <c r="AV108" s="2">
        <f t="shared" si="63"/>
        <v>1</v>
      </c>
      <c r="AW108" s="2"/>
    </row>
    <row r="109" spans="1:49" outlineLevel="1">
      <c r="AQ109" s="220"/>
    </row>
    <row r="110" spans="1:49" ht="16.8" outlineLevel="1">
      <c r="E110" s="44">
        <f>INDEX($K$4:$AV$4,,COUNT(E$109:E109)+1)</f>
        <v>33328</v>
      </c>
      <c r="G110" s="2" t="s">
        <v>105</v>
      </c>
      <c r="I110" s="2">
        <f>INDEX($K$24:$AV$24,,MATCH(E110,$K$4:$AV$4,0))</f>
        <v>23.339455318255759</v>
      </c>
      <c r="K110" s="2">
        <f>IF(J$4=$E110, $I110*J$57,0) + IF(J$4&gt;$E110,MIN(J110,$I110-SUM($J110:J110)))</f>
        <v>0</v>
      </c>
      <c r="L110" s="2">
        <f>IF(K$4=$E110, $I110*K$57,0) + IF(K$4&gt;$E110,MIN(K110,$I110-SUM($J110:K110)))</f>
        <v>1.166972765912788</v>
      </c>
      <c r="M110" s="2">
        <f>IF(L$4=$E110, $I110*L$57,0) + IF(L$4&gt;$E110,MIN(L110,$I110-SUM($J110:L110)))</f>
        <v>1.166972765912788</v>
      </c>
      <c r="N110" s="2">
        <f>IF(M$4=$E110, $I110*M$57,0) + IF(M$4&gt;$E110,MIN(M110,$I110-SUM($J110:M110)))</f>
        <v>1.166972765912788</v>
      </c>
      <c r="O110" s="2">
        <f>IF(N$4=$E110, $I110*N$57,0) + IF(N$4&gt;$E110,MIN(N110,$I110-SUM($J110:N110)))</f>
        <v>1.166972765912788</v>
      </c>
      <c r="P110" s="2">
        <f>IF(O$4=$E110, $I110*O$57,0) + IF(O$4&gt;$E110,MIN(O110,$I110-SUM($J110:O110)))</f>
        <v>1.166972765912788</v>
      </c>
      <c r="Q110" s="2">
        <f>IF(P$4=$E110, $I110*P$57,0) + IF(P$4&gt;$E110,MIN(P110,$I110-SUM($J110:P110)))</f>
        <v>1.166972765912788</v>
      </c>
      <c r="R110" s="2">
        <f>IF(Q$4=$E110, $I110*Q$57,0) + IF(Q$4&gt;$E110,MIN(Q110,$I110-SUM($J110:Q110)))</f>
        <v>1.166972765912788</v>
      </c>
      <c r="S110" s="2">
        <f>IF(R$4=$E110, $I110*R$57,0) + IF(R$4&gt;$E110,MIN(R110,$I110-SUM($J110:R110)))</f>
        <v>1.166972765912788</v>
      </c>
      <c r="T110" s="2">
        <f>IF(S$4=$E110, $I110*S$57,0) + IF(S$4&gt;$E110,MIN(S110,$I110-SUM($J110:S110)))</f>
        <v>1.166972765912788</v>
      </c>
      <c r="U110" s="2">
        <f>IF(T$4=$E110, $I110*T$57,0) + IF(T$4&gt;$E110,MIN(T110,$I110-SUM($J110:T110)))</f>
        <v>1.166972765912788</v>
      </c>
      <c r="V110" s="2">
        <f>IF(U$4=$E110, $I110*U$57,0) + IF(U$4&gt;$E110,MIN(U110,$I110-SUM($J110:U110)))</f>
        <v>1.166972765912788</v>
      </c>
      <c r="W110" s="2">
        <f>IF(V$4=$E110, $I110*V$57,0) + IF(V$4&gt;$E110,MIN(V110,$I110-SUM($J110:V110)))</f>
        <v>1.166972765912788</v>
      </c>
      <c r="X110" s="2">
        <f>IF(W$4=$E110, $I110*W$57,0) + IF(W$4&gt;$E110,MIN(W110,$I110-SUM($J110:W110)))</f>
        <v>1.166972765912788</v>
      </c>
      <c r="Y110" s="2">
        <f>IF(X$4=$E110, $I110*X$57,0) + IF(X$4&gt;$E110,MIN(X110,$I110-SUM($J110:X110)))</f>
        <v>1.166972765912788</v>
      </c>
      <c r="Z110" s="2">
        <f>IF(Y$4=$E110, $I110*Y$57,0) + IF(Y$4&gt;$E110,MIN(Y110,$I110-SUM($J110:Y110)))</f>
        <v>1.166972765912788</v>
      </c>
      <c r="AA110" s="2">
        <f>IF(Z$4=$E110, $I110*Z$57,0) + IF(Z$4&gt;$E110,MIN(Z110,$I110-SUM($J110:Z110)))</f>
        <v>1.166972765912788</v>
      </c>
      <c r="AB110" s="2">
        <f>IF(AA$4=$E110, $I110*AA$57,0) + IF(AA$4&gt;$E110,MIN(AA110,$I110-SUM($J110:AA110)))</f>
        <v>1.166972765912788</v>
      </c>
      <c r="AC110" s="2">
        <f>IF(AB$4=$E110, $I110*AB$57,0) + IF(AB$4&gt;$E110,MIN(AB110,$I110-SUM($J110:AB110)))</f>
        <v>1.166972765912788</v>
      </c>
      <c r="AD110" s="2">
        <f>IF(AC$4=$E110, $I110*AC$57,0) + IF(AC$4&gt;$E110,MIN(AC110,$I110-SUM($J110:AC110)))</f>
        <v>1.166972765912788</v>
      </c>
      <c r="AE110" s="2">
        <f>IF(AD$4=$E110, $I110*AD$57,0) + IF(AD$4&gt;$E110,MIN(AD110,$I110-SUM($J110:AD110)))</f>
        <v>1.1669727659127815</v>
      </c>
      <c r="AF110" s="2">
        <f>IF(AE$4=$E110, $I110*AE$57,0) + IF(AE$4&gt;$E110,MIN(AE110,$I110-SUM($J110:AE110)))</f>
        <v>0</v>
      </c>
      <c r="AG110" s="2">
        <f>IF(AF$4=$E110, $I110*AF$57,0) + IF(AF$4&gt;$E110,MIN(AF110,$I110-SUM($J110:AF110)))</f>
        <v>0</v>
      </c>
      <c r="AH110" s="2">
        <f>IF(AG$4=$E110, $I110*AG$57,0) + IF(AG$4&gt;$E110,MIN(AG110,$I110-SUM($J110:AG110)))</f>
        <v>0</v>
      </c>
      <c r="AI110" s="2">
        <f>IF(AH$4=$E110, $I110*AH$57,0) + IF(AH$4&gt;$E110,MIN(AH110,$I110-SUM($J110:AH110)))</f>
        <v>0</v>
      </c>
      <c r="AJ110" s="2">
        <f>IF(AI$4=$E110, $I110*AI$57,0) + IF(AI$4&gt;$E110,MIN(AI110,$I110-SUM($J110:AI110)))</f>
        <v>0</v>
      </c>
      <c r="AK110" s="2">
        <f>IF(AJ$4=$E110, $I110*AJ$57,0) + IF(AJ$4&gt;$E110,MIN(AJ110,$I110-SUM($J110:AJ110)))</f>
        <v>0</v>
      </c>
      <c r="AL110" s="2">
        <f>IF(AK$4=$E110, $I110*AK$57,0) + IF(AK$4&gt;$E110,MIN(AK110,$I110-SUM($J110:AK110)))</f>
        <v>0</v>
      </c>
      <c r="AM110" s="2">
        <f>IF(AL$4=$E110, $I110*AL$57,0) + IF(AL$4&gt;$E110,MIN(AL110,$I110-SUM($J110:AL110)))</f>
        <v>0</v>
      </c>
      <c r="AN110" s="2">
        <f>IF(AM$4=$E110, $I110*AM$57,0) + IF(AM$4&gt;$E110,MIN(AM110,$I110-SUM($J110:AM110)))</f>
        <v>0</v>
      </c>
      <c r="AO110" s="2">
        <f>IF(AN$4=$E110, $I110*AN$57,0) + IF(AN$4&gt;$E110,MIN(AN110,$I110-SUM($J110:AN110)))</f>
        <v>0</v>
      </c>
      <c r="AP110" s="2">
        <f>IF(AO$4=$E110, $I110*AO$57,0) + IF(AO$4&gt;$E110,MIN(AO110,$I110-SUM($J110:AO110)))</f>
        <v>0</v>
      </c>
      <c r="AQ110" s="57">
        <f>IF(AP$4=$E110, $I110*AP$57,0) + IF(AP$4&gt;$E110,MIN(AP110,$I110-SUM($J110:AP110)))</f>
        <v>0</v>
      </c>
      <c r="AR110" s="2">
        <f>IF(AQ$4=$E110, $I110*AQ$57,0) + IF(AQ$4&gt;$E110,MIN(AQ110,$I110-SUM($J110:AQ110)))</f>
        <v>0</v>
      </c>
      <c r="AS110" s="2">
        <f>IF(AR$4=$E110, $I110*AR$57,0) + IF(AR$4&gt;$E110,MIN(AR110,$I110-SUM($J110:AR110)))</f>
        <v>0</v>
      </c>
      <c r="AT110" s="2">
        <f>IF(AS$4=$E110, $I110*AS$57,0) + IF(AS$4&gt;$E110,MIN(AS110,$I110-SUM($J110:AS110)))</f>
        <v>0</v>
      </c>
      <c r="AU110" s="2">
        <f>IF(AT$4=$E110, $I110*AT$57,0) + IF(AT$4&gt;$E110,MIN(AT110,$I110-SUM($J110:AT110)))</f>
        <v>0</v>
      </c>
      <c r="AV110" s="2">
        <f>IF(AU$4=$E110, $I110*AU$57,0) + IF(AU$4&gt;$E110,MIN(AU110,$I110-SUM($J110:AU110)))</f>
        <v>0</v>
      </c>
      <c r="AW110" s="2"/>
    </row>
    <row r="111" spans="1:49" ht="16.8" outlineLevel="1">
      <c r="E111" s="44">
        <f>INDEX($K$4:$AV$4,,COUNT(E$109:E110)+1)</f>
        <v>33694</v>
      </c>
      <c r="G111" s="2" t="s">
        <v>105</v>
      </c>
      <c r="I111" s="2">
        <f t="shared" ref="I111:I147" si="64">INDEX($K$24:$AV$24,,MATCH(E111,$K$4:$AV$4,0))</f>
        <v>80.947158524426712</v>
      </c>
      <c r="K111" s="2">
        <f>IF(J$4=$E111, $I111*J$57,0) + IF(J$4&gt;$E111,MIN(J111,$I111-SUM($J111:J111)))</f>
        <v>0</v>
      </c>
      <c r="L111" s="2">
        <f>IF(K$4=$E111, $I111*K$57,0) + IF(K$4&gt;$E111,MIN(K111,$I111-SUM($J111:K111)))</f>
        <v>0</v>
      </c>
      <c r="M111" s="2">
        <f>IF(L$4=$E111, $I111*L$57,0) + IF(L$4&gt;$E111,MIN(L111,$I111-SUM($J111:L111)))</f>
        <v>4.0473579262213359</v>
      </c>
      <c r="N111" s="2">
        <f>IF(M$4=$E111, $I111*M$57,0) + IF(M$4&gt;$E111,MIN(M111,$I111-SUM($J111:M111)))</f>
        <v>4.0473579262213359</v>
      </c>
      <c r="O111" s="2">
        <f>IF(N$4=$E111, $I111*N$57,0) + IF(N$4&gt;$E111,MIN(N111,$I111-SUM($J111:N111)))</f>
        <v>4.0473579262213359</v>
      </c>
      <c r="P111" s="2">
        <f>IF(O$4=$E111, $I111*O$57,0) + IF(O$4&gt;$E111,MIN(O111,$I111-SUM($J111:O111)))</f>
        <v>4.0473579262213359</v>
      </c>
      <c r="Q111" s="2">
        <f>IF(P$4=$E111, $I111*P$57,0) + IF(P$4&gt;$E111,MIN(P111,$I111-SUM($J111:P111)))</f>
        <v>4.0473579262213359</v>
      </c>
      <c r="R111" s="2">
        <f>IF(Q$4=$E111, $I111*Q$57,0) + IF(Q$4&gt;$E111,MIN(Q111,$I111-SUM($J111:Q111)))</f>
        <v>4.0473579262213359</v>
      </c>
      <c r="S111" s="2">
        <f>IF(R$4=$E111, $I111*R$57,0) + IF(R$4&gt;$E111,MIN(R111,$I111-SUM($J111:R111)))</f>
        <v>4.0473579262213359</v>
      </c>
      <c r="T111" s="2">
        <f>IF(S$4=$E111, $I111*S$57,0) + IF(S$4&gt;$E111,MIN(S111,$I111-SUM($J111:S111)))</f>
        <v>4.0473579262213359</v>
      </c>
      <c r="U111" s="2">
        <f>IF(T$4=$E111, $I111*T$57,0) + IF(T$4&gt;$E111,MIN(T111,$I111-SUM($J111:T111)))</f>
        <v>4.0473579262213359</v>
      </c>
      <c r="V111" s="2">
        <f>IF(U$4=$E111, $I111*U$57,0) + IF(U$4&gt;$E111,MIN(U111,$I111-SUM($J111:U111)))</f>
        <v>4.0473579262213359</v>
      </c>
      <c r="W111" s="2">
        <f>IF(V$4=$E111, $I111*V$57,0) + IF(V$4&gt;$E111,MIN(V111,$I111-SUM($J111:V111)))</f>
        <v>4.0473579262213359</v>
      </c>
      <c r="X111" s="2">
        <f>IF(W$4=$E111, $I111*W$57,0) + IF(W$4&gt;$E111,MIN(W111,$I111-SUM($J111:W111)))</f>
        <v>4.0473579262213359</v>
      </c>
      <c r="Y111" s="2">
        <f>IF(X$4=$E111, $I111*X$57,0) + IF(X$4&gt;$E111,MIN(X111,$I111-SUM($J111:X111)))</f>
        <v>4.0473579262213359</v>
      </c>
      <c r="Z111" s="2">
        <f>IF(Y$4=$E111, $I111*Y$57,0) + IF(Y$4&gt;$E111,MIN(Y111,$I111-SUM($J111:Y111)))</f>
        <v>4.0473579262213359</v>
      </c>
      <c r="AA111" s="2">
        <f>IF(Z$4=$E111, $I111*Z$57,0) + IF(Z$4&gt;$E111,MIN(Z111,$I111-SUM($J111:Z111)))</f>
        <v>4.0473579262213359</v>
      </c>
      <c r="AB111" s="2">
        <f>IF(AA$4=$E111, $I111*AA$57,0) + IF(AA$4&gt;$E111,MIN(AA111,$I111-SUM($J111:AA111)))</f>
        <v>4.0473579262213359</v>
      </c>
      <c r="AC111" s="2">
        <f>IF(AB$4=$E111, $I111*AB$57,0) + IF(AB$4&gt;$E111,MIN(AB111,$I111-SUM($J111:AB111)))</f>
        <v>4.0473579262213359</v>
      </c>
      <c r="AD111" s="2">
        <f>IF(AC$4=$E111, $I111*AC$57,0) + IF(AC$4&gt;$E111,MIN(AC111,$I111-SUM($J111:AC111)))</f>
        <v>4.0473579262213359</v>
      </c>
      <c r="AE111" s="2">
        <f>IF(AD$4=$E111, $I111*AD$57,0) + IF(AD$4&gt;$E111,MIN(AD111,$I111-SUM($J111:AD111)))</f>
        <v>4.0473579262213359</v>
      </c>
      <c r="AF111" s="2">
        <f>IF(AE$4=$E111, $I111*AE$57,0) + IF(AE$4&gt;$E111,MIN(AE111,$I111-SUM($J111:AE111)))</f>
        <v>4.0473579262213093</v>
      </c>
      <c r="AG111" s="2">
        <f>IF(AF$4=$E111, $I111*AF$57,0) + IF(AF$4&gt;$E111,MIN(AF111,$I111-SUM($J111:AF111)))</f>
        <v>0</v>
      </c>
      <c r="AH111" s="2">
        <f>IF(AG$4=$E111, $I111*AG$57,0) + IF(AG$4&gt;$E111,MIN(AG111,$I111-SUM($J111:AG111)))</f>
        <v>0</v>
      </c>
      <c r="AI111" s="2">
        <f>IF(AH$4=$E111, $I111*AH$57,0) + IF(AH$4&gt;$E111,MIN(AH111,$I111-SUM($J111:AH111)))</f>
        <v>0</v>
      </c>
      <c r="AJ111" s="2">
        <f>IF(AI$4=$E111, $I111*AI$57,0) + IF(AI$4&gt;$E111,MIN(AI111,$I111-SUM($J111:AI111)))</f>
        <v>0</v>
      </c>
      <c r="AK111" s="2">
        <f>IF(AJ$4=$E111, $I111*AJ$57,0) + IF(AJ$4&gt;$E111,MIN(AJ111,$I111-SUM($J111:AJ111)))</f>
        <v>0</v>
      </c>
      <c r="AL111" s="2">
        <f>IF(AK$4=$E111, $I111*AK$57,0) + IF(AK$4&gt;$E111,MIN(AK111,$I111-SUM($J111:AK111)))</f>
        <v>0</v>
      </c>
      <c r="AM111" s="2">
        <f>IF(AL$4=$E111, $I111*AL$57,0) + IF(AL$4&gt;$E111,MIN(AL111,$I111-SUM($J111:AL111)))</f>
        <v>0</v>
      </c>
      <c r="AN111" s="2">
        <f>IF(AM$4=$E111, $I111*AM$57,0) + IF(AM$4&gt;$E111,MIN(AM111,$I111-SUM($J111:AM111)))</f>
        <v>0</v>
      </c>
      <c r="AO111" s="2">
        <f>IF(AN$4=$E111, $I111*AN$57,0) + IF(AN$4&gt;$E111,MIN(AN111,$I111-SUM($J111:AN111)))</f>
        <v>0</v>
      </c>
      <c r="AP111" s="2">
        <f>IF(AO$4=$E111, $I111*AO$57,0) + IF(AO$4&gt;$E111,MIN(AO111,$I111-SUM($J111:AO111)))</f>
        <v>0</v>
      </c>
      <c r="AQ111" s="57">
        <f>IF(AP$4=$E111, $I111*AP$57,0) + IF(AP$4&gt;$E111,MIN(AP111,$I111-SUM($J111:AP111)))</f>
        <v>0</v>
      </c>
      <c r="AR111" s="2">
        <f>IF(AQ$4=$E111, $I111*AQ$57,0) + IF(AQ$4&gt;$E111,MIN(AQ111,$I111-SUM($J111:AQ111)))</f>
        <v>0</v>
      </c>
      <c r="AS111" s="2">
        <f>IF(AR$4=$E111, $I111*AR$57,0) + IF(AR$4&gt;$E111,MIN(AR111,$I111-SUM($J111:AR111)))</f>
        <v>0</v>
      </c>
      <c r="AT111" s="2">
        <f>IF(AS$4=$E111, $I111*AS$57,0) + IF(AS$4&gt;$E111,MIN(AS111,$I111-SUM($J111:AS111)))</f>
        <v>0</v>
      </c>
      <c r="AU111" s="2">
        <f>IF(AT$4=$E111, $I111*AT$57,0) + IF(AT$4&gt;$E111,MIN(AT111,$I111-SUM($J111:AT111)))</f>
        <v>0</v>
      </c>
      <c r="AV111" s="2">
        <f>IF(AU$4=$E111, $I111*AU$57,0) + IF(AU$4&gt;$E111,MIN(AU111,$I111-SUM($J111:AU111)))</f>
        <v>0</v>
      </c>
      <c r="AW111" s="2"/>
    </row>
    <row r="112" spans="1:49" ht="16.8" outlineLevel="1">
      <c r="E112" s="44">
        <f>INDEX($K$4:$AV$4,,COUNT(E$109:E111)+1)</f>
        <v>34059</v>
      </c>
      <c r="G112" s="2" t="s">
        <v>105</v>
      </c>
      <c r="I112" s="2">
        <f t="shared" si="64"/>
        <v>102.98997743611271</v>
      </c>
      <c r="K112" s="2">
        <f>IF(J$4=$E112, $I112*J$57,0) + IF(J$4&gt;$E112,MIN(J112,$I112-SUM($J112:J112)))</f>
        <v>0</v>
      </c>
      <c r="L112" s="2">
        <f>IF(K$4=$E112, $I112*K$57,0) + IF(K$4&gt;$E112,MIN(K112,$I112-SUM($J112:K112)))</f>
        <v>0</v>
      </c>
      <c r="M112" s="2">
        <f>IF(L$4=$E112, $I112*L$57,0) + IF(L$4&gt;$E112,MIN(L112,$I112-SUM($J112:L112)))</f>
        <v>0</v>
      </c>
      <c r="N112" s="2">
        <f>IF(M$4=$E112, $I112*M$57,0) + IF(M$4&gt;$E112,MIN(M112,$I112-SUM($J112:M112)))</f>
        <v>5.149498871805636</v>
      </c>
      <c r="O112" s="2">
        <f>IF(N$4=$E112, $I112*N$57,0) + IF(N$4&gt;$E112,MIN(N112,$I112-SUM($J112:N112)))</f>
        <v>5.149498871805636</v>
      </c>
      <c r="P112" s="2">
        <f>IF(O$4=$E112, $I112*O$57,0) + IF(O$4&gt;$E112,MIN(O112,$I112-SUM($J112:O112)))</f>
        <v>5.149498871805636</v>
      </c>
      <c r="Q112" s="2">
        <f>IF(P$4=$E112, $I112*P$57,0) + IF(P$4&gt;$E112,MIN(P112,$I112-SUM($J112:P112)))</f>
        <v>5.149498871805636</v>
      </c>
      <c r="R112" s="2">
        <f>IF(Q$4=$E112, $I112*Q$57,0) + IF(Q$4&gt;$E112,MIN(Q112,$I112-SUM($J112:Q112)))</f>
        <v>5.149498871805636</v>
      </c>
      <c r="S112" s="2">
        <f>IF(R$4=$E112, $I112*R$57,0) + IF(R$4&gt;$E112,MIN(R112,$I112-SUM($J112:R112)))</f>
        <v>5.149498871805636</v>
      </c>
      <c r="T112" s="2">
        <f>IF(S$4=$E112, $I112*S$57,0) + IF(S$4&gt;$E112,MIN(S112,$I112-SUM($J112:S112)))</f>
        <v>5.149498871805636</v>
      </c>
      <c r="U112" s="2">
        <f>IF(T$4=$E112, $I112*T$57,0) + IF(T$4&gt;$E112,MIN(T112,$I112-SUM($J112:T112)))</f>
        <v>5.149498871805636</v>
      </c>
      <c r="V112" s="2">
        <f>IF(U$4=$E112, $I112*U$57,0) + IF(U$4&gt;$E112,MIN(U112,$I112-SUM($J112:U112)))</f>
        <v>5.149498871805636</v>
      </c>
      <c r="W112" s="2">
        <f>IF(V$4=$E112, $I112*V$57,0) + IF(V$4&gt;$E112,MIN(V112,$I112-SUM($J112:V112)))</f>
        <v>5.149498871805636</v>
      </c>
      <c r="X112" s="2">
        <f>IF(W$4=$E112, $I112*W$57,0) + IF(W$4&gt;$E112,MIN(W112,$I112-SUM($J112:W112)))</f>
        <v>5.149498871805636</v>
      </c>
      <c r="Y112" s="2">
        <f>IF(X$4=$E112, $I112*X$57,0) + IF(X$4&gt;$E112,MIN(X112,$I112-SUM($J112:X112)))</f>
        <v>5.149498871805636</v>
      </c>
      <c r="Z112" s="2">
        <f>IF(Y$4=$E112, $I112*Y$57,0) + IF(Y$4&gt;$E112,MIN(Y112,$I112-SUM($J112:Y112)))</f>
        <v>5.149498871805636</v>
      </c>
      <c r="AA112" s="2">
        <f>IF(Z$4=$E112, $I112*Z$57,0) + IF(Z$4&gt;$E112,MIN(Z112,$I112-SUM($J112:Z112)))</f>
        <v>5.149498871805636</v>
      </c>
      <c r="AB112" s="2">
        <f>IF(AA$4=$E112, $I112*AA$57,0) + IF(AA$4&gt;$E112,MIN(AA112,$I112-SUM($J112:AA112)))</f>
        <v>5.149498871805636</v>
      </c>
      <c r="AC112" s="2">
        <f>IF(AB$4=$E112, $I112*AB$57,0) + IF(AB$4&gt;$E112,MIN(AB112,$I112-SUM($J112:AB112)))</f>
        <v>5.149498871805636</v>
      </c>
      <c r="AD112" s="2">
        <f>IF(AC$4=$E112, $I112*AC$57,0) + IF(AC$4&gt;$E112,MIN(AC112,$I112-SUM($J112:AC112)))</f>
        <v>5.149498871805636</v>
      </c>
      <c r="AE112" s="2">
        <f>IF(AD$4=$E112, $I112*AD$57,0) + IF(AD$4&gt;$E112,MIN(AD112,$I112-SUM($J112:AD112)))</f>
        <v>5.149498871805636</v>
      </c>
      <c r="AF112" s="2">
        <f>IF(AE$4=$E112, $I112*AE$57,0) + IF(AE$4&gt;$E112,MIN(AE112,$I112-SUM($J112:AE112)))</f>
        <v>5.149498871805636</v>
      </c>
      <c r="AG112" s="2">
        <f>IF(AF$4=$E112, $I112*AF$57,0) + IF(AF$4&gt;$E112,MIN(AF112,$I112-SUM($J112:AF112)))</f>
        <v>5.149498871805636</v>
      </c>
      <c r="AH112" s="2">
        <f>IF(AG$4=$E112, $I112*AG$57,0) + IF(AG$4&gt;$E112,MIN(AG112,$I112-SUM($J112:AG112)))</f>
        <v>1.4210854715202004E-14</v>
      </c>
      <c r="AI112" s="2">
        <f>IF(AH$4=$E112, $I112*AH$57,0) + IF(AH$4&gt;$E112,MIN(AH112,$I112-SUM($J112:AH112)))</f>
        <v>0</v>
      </c>
      <c r="AJ112" s="2">
        <f>IF(AI$4=$E112, $I112*AI$57,0) + IF(AI$4&gt;$E112,MIN(AI112,$I112-SUM($J112:AI112)))</f>
        <v>0</v>
      </c>
      <c r="AK112" s="2">
        <f>IF(AJ$4=$E112, $I112*AJ$57,0) + IF(AJ$4&gt;$E112,MIN(AJ112,$I112-SUM($J112:AJ112)))</f>
        <v>0</v>
      </c>
      <c r="AL112" s="2">
        <f>IF(AK$4=$E112, $I112*AK$57,0) + IF(AK$4&gt;$E112,MIN(AK112,$I112-SUM($J112:AK112)))</f>
        <v>0</v>
      </c>
      <c r="AM112" s="2">
        <f>IF(AL$4=$E112, $I112*AL$57,0) + IF(AL$4&gt;$E112,MIN(AL112,$I112-SUM($J112:AL112)))</f>
        <v>0</v>
      </c>
      <c r="AN112" s="2">
        <f>IF(AM$4=$E112, $I112*AM$57,0) + IF(AM$4&gt;$E112,MIN(AM112,$I112-SUM($J112:AM112)))</f>
        <v>0</v>
      </c>
      <c r="AO112" s="2">
        <f>IF(AN$4=$E112, $I112*AN$57,0) + IF(AN$4&gt;$E112,MIN(AN112,$I112-SUM($J112:AN112)))</f>
        <v>0</v>
      </c>
      <c r="AP112" s="2">
        <f>IF(AO$4=$E112, $I112*AO$57,0) + IF(AO$4&gt;$E112,MIN(AO112,$I112-SUM($J112:AO112)))</f>
        <v>0</v>
      </c>
      <c r="AQ112" s="57">
        <f>IF(AP$4=$E112, $I112*AP$57,0) + IF(AP$4&gt;$E112,MIN(AP112,$I112-SUM($J112:AP112)))</f>
        <v>0</v>
      </c>
      <c r="AR112" s="2">
        <f>IF(AQ$4=$E112, $I112*AQ$57,0) + IF(AQ$4&gt;$E112,MIN(AQ112,$I112-SUM($J112:AQ112)))</f>
        <v>0</v>
      </c>
      <c r="AS112" s="2">
        <f>IF(AR$4=$E112, $I112*AR$57,0) + IF(AR$4&gt;$E112,MIN(AR112,$I112-SUM($J112:AR112)))</f>
        <v>0</v>
      </c>
      <c r="AT112" s="2">
        <f>IF(AS$4=$E112, $I112*AS$57,0) + IF(AS$4&gt;$E112,MIN(AS112,$I112-SUM($J112:AS112)))</f>
        <v>0</v>
      </c>
      <c r="AU112" s="2">
        <f>IF(AT$4=$E112, $I112*AT$57,0) + IF(AT$4&gt;$E112,MIN(AT112,$I112-SUM($J112:AT112)))</f>
        <v>0</v>
      </c>
      <c r="AV112" s="2">
        <f>IF(AU$4=$E112, $I112*AU$57,0) + IF(AU$4&gt;$E112,MIN(AU112,$I112-SUM($J112:AU112)))</f>
        <v>0</v>
      </c>
      <c r="AW112" s="2"/>
    </row>
    <row r="113" spans="5:49" ht="16.8" outlineLevel="1">
      <c r="E113" s="44">
        <f>INDEX($K$4:$AV$4,,COUNT(E$109:E112)+1)</f>
        <v>34424</v>
      </c>
      <c r="G113" s="2" t="s">
        <v>105</v>
      </c>
      <c r="I113" s="2">
        <f t="shared" si="64"/>
        <v>121.1428871280894</v>
      </c>
      <c r="K113" s="2">
        <f>IF(J$4=$E113, $I113*J$57,0) + IF(J$4&gt;$E113,MIN(J113,$I113-SUM($J113:J113)))</f>
        <v>0</v>
      </c>
      <c r="L113" s="2">
        <f>IF(K$4=$E113, $I113*K$57,0) + IF(K$4&gt;$E113,MIN(K113,$I113-SUM($J113:K113)))</f>
        <v>0</v>
      </c>
      <c r="M113" s="2">
        <f>IF(L$4=$E113, $I113*L$57,0) + IF(L$4&gt;$E113,MIN(L113,$I113-SUM($J113:L113)))</f>
        <v>0</v>
      </c>
      <c r="N113" s="2">
        <f>IF(M$4=$E113, $I113*M$57,0) + IF(M$4&gt;$E113,MIN(M113,$I113-SUM($J113:M113)))</f>
        <v>0</v>
      </c>
      <c r="O113" s="2">
        <f>IF(N$4=$E113, $I113*N$57,0) + IF(N$4&gt;$E113,MIN(N113,$I113-SUM($J113:N113)))</f>
        <v>6.0571443564044705</v>
      </c>
      <c r="P113" s="2">
        <f>IF(O$4=$E113, $I113*O$57,0) + IF(O$4&gt;$E113,MIN(O113,$I113-SUM($J113:O113)))</f>
        <v>6.0571443564044705</v>
      </c>
      <c r="Q113" s="2">
        <f>IF(P$4=$E113, $I113*P$57,0) + IF(P$4&gt;$E113,MIN(P113,$I113-SUM($J113:P113)))</f>
        <v>6.0571443564044705</v>
      </c>
      <c r="R113" s="2">
        <f>IF(Q$4=$E113, $I113*Q$57,0) + IF(Q$4&gt;$E113,MIN(Q113,$I113-SUM($J113:Q113)))</f>
        <v>6.0571443564044705</v>
      </c>
      <c r="S113" s="2">
        <f>IF(R$4=$E113, $I113*R$57,0) + IF(R$4&gt;$E113,MIN(R113,$I113-SUM($J113:R113)))</f>
        <v>6.0571443564044705</v>
      </c>
      <c r="T113" s="2">
        <f>IF(S$4=$E113, $I113*S$57,0) + IF(S$4&gt;$E113,MIN(S113,$I113-SUM($J113:S113)))</f>
        <v>6.0571443564044705</v>
      </c>
      <c r="U113" s="2">
        <f>IF(T$4=$E113, $I113*T$57,0) + IF(T$4&gt;$E113,MIN(T113,$I113-SUM($J113:T113)))</f>
        <v>6.0571443564044705</v>
      </c>
      <c r="V113" s="2">
        <f>IF(U$4=$E113, $I113*U$57,0) + IF(U$4&gt;$E113,MIN(U113,$I113-SUM($J113:U113)))</f>
        <v>6.0571443564044705</v>
      </c>
      <c r="W113" s="2">
        <f>IF(V$4=$E113, $I113*V$57,0) + IF(V$4&gt;$E113,MIN(V113,$I113-SUM($J113:V113)))</f>
        <v>6.0571443564044705</v>
      </c>
      <c r="X113" s="2">
        <f>IF(W$4=$E113, $I113*W$57,0) + IF(W$4&gt;$E113,MIN(W113,$I113-SUM($J113:W113)))</f>
        <v>6.0571443564044705</v>
      </c>
      <c r="Y113" s="2">
        <f>IF(X$4=$E113, $I113*X$57,0) + IF(X$4&gt;$E113,MIN(X113,$I113-SUM($J113:X113)))</f>
        <v>6.0571443564044705</v>
      </c>
      <c r="Z113" s="2">
        <f>IF(Y$4=$E113, $I113*Y$57,0) + IF(Y$4&gt;$E113,MIN(Y113,$I113-SUM($J113:Y113)))</f>
        <v>6.0571443564044705</v>
      </c>
      <c r="AA113" s="2">
        <f>IF(Z$4=$E113, $I113*Z$57,0) + IF(Z$4&gt;$E113,MIN(Z113,$I113-SUM($J113:Z113)))</f>
        <v>6.0571443564044705</v>
      </c>
      <c r="AB113" s="2">
        <f>IF(AA$4=$E113, $I113*AA$57,0) + IF(AA$4&gt;$E113,MIN(AA113,$I113-SUM($J113:AA113)))</f>
        <v>6.0571443564044705</v>
      </c>
      <c r="AC113" s="2">
        <f>IF(AB$4=$E113, $I113*AB$57,0) + IF(AB$4&gt;$E113,MIN(AB113,$I113-SUM($J113:AB113)))</f>
        <v>6.0571443564044705</v>
      </c>
      <c r="AD113" s="2">
        <f>IF(AC$4=$E113, $I113*AC$57,0) + IF(AC$4&gt;$E113,MIN(AC113,$I113-SUM($J113:AC113)))</f>
        <v>6.0571443564044705</v>
      </c>
      <c r="AE113" s="2">
        <f>IF(AD$4=$E113, $I113*AD$57,0) + IF(AD$4&gt;$E113,MIN(AD113,$I113-SUM($J113:AD113)))</f>
        <v>6.0571443564044705</v>
      </c>
      <c r="AF113" s="2">
        <f>IF(AE$4=$E113, $I113*AE$57,0) + IF(AE$4&gt;$E113,MIN(AE113,$I113-SUM($J113:AE113)))</f>
        <v>6.0571443564044705</v>
      </c>
      <c r="AG113" s="2">
        <f>IF(AF$4=$E113, $I113*AF$57,0) + IF(AF$4&gt;$E113,MIN(AF113,$I113-SUM($J113:AF113)))</f>
        <v>6.0571443564044705</v>
      </c>
      <c r="AH113" s="2">
        <f>IF(AG$4=$E113, $I113*AG$57,0) + IF(AG$4&gt;$E113,MIN(AG113,$I113-SUM($J113:AG113)))</f>
        <v>6.0571443564044705</v>
      </c>
      <c r="AI113" s="2">
        <f>IF(AH$4=$E113, $I113*AH$57,0) + IF(AH$4&gt;$E113,MIN(AH113,$I113-SUM($J113:AH113)))</f>
        <v>4.2632564145606011E-14</v>
      </c>
      <c r="AJ113" s="2">
        <f>IF(AI$4=$E113, $I113*AI$57,0) + IF(AI$4&gt;$E113,MIN(AI113,$I113-SUM($J113:AI113)))</f>
        <v>0</v>
      </c>
      <c r="AK113" s="2">
        <f>IF(AJ$4=$E113, $I113*AJ$57,0) + IF(AJ$4&gt;$E113,MIN(AJ113,$I113-SUM($J113:AJ113)))</f>
        <v>0</v>
      </c>
      <c r="AL113" s="2">
        <f>IF(AK$4=$E113, $I113*AK$57,0) + IF(AK$4&gt;$E113,MIN(AK113,$I113-SUM($J113:AK113)))</f>
        <v>0</v>
      </c>
      <c r="AM113" s="2">
        <f>IF(AL$4=$E113, $I113*AL$57,0) + IF(AL$4&gt;$E113,MIN(AL113,$I113-SUM($J113:AL113)))</f>
        <v>0</v>
      </c>
      <c r="AN113" s="2">
        <f>IF(AM$4=$E113, $I113*AM$57,0) + IF(AM$4&gt;$E113,MIN(AM113,$I113-SUM($J113:AM113)))</f>
        <v>0</v>
      </c>
      <c r="AO113" s="2">
        <f>IF(AN$4=$E113, $I113*AN$57,0) + IF(AN$4&gt;$E113,MIN(AN113,$I113-SUM($J113:AN113)))</f>
        <v>0</v>
      </c>
      <c r="AP113" s="2">
        <f>IF(AO$4=$E113, $I113*AO$57,0) + IF(AO$4&gt;$E113,MIN(AO113,$I113-SUM($J113:AO113)))</f>
        <v>0</v>
      </c>
      <c r="AQ113" s="57">
        <f>IF(AP$4=$E113, $I113*AP$57,0) + IF(AP$4&gt;$E113,MIN(AP113,$I113-SUM($J113:AP113)))</f>
        <v>0</v>
      </c>
      <c r="AR113" s="2">
        <f>IF(AQ$4=$E113, $I113*AQ$57,0) + IF(AQ$4&gt;$E113,MIN(AQ113,$I113-SUM($J113:AQ113)))</f>
        <v>0</v>
      </c>
      <c r="AS113" s="2">
        <f>IF(AR$4=$E113, $I113*AR$57,0) + IF(AR$4&gt;$E113,MIN(AR113,$I113-SUM($J113:AR113)))</f>
        <v>0</v>
      </c>
      <c r="AT113" s="2">
        <f>IF(AS$4=$E113, $I113*AS$57,0) + IF(AS$4&gt;$E113,MIN(AS113,$I113-SUM($J113:AS113)))</f>
        <v>0</v>
      </c>
      <c r="AU113" s="2">
        <f>IF(AT$4=$E113, $I113*AT$57,0) + IF(AT$4&gt;$E113,MIN(AT113,$I113-SUM($J113:AT113)))</f>
        <v>0</v>
      </c>
      <c r="AV113" s="2">
        <f>IF(AU$4=$E113, $I113*AU$57,0) + IF(AU$4&gt;$E113,MIN(AU113,$I113-SUM($J113:AU113)))</f>
        <v>0</v>
      </c>
      <c r="AW113" s="2"/>
    </row>
    <row r="114" spans="5:49" ht="16.8" outlineLevel="1">
      <c r="E114" s="44">
        <f>INDEX($K$4:$AV$4,,COUNT(E$109:E113)+1)</f>
        <v>34789</v>
      </c>
      <c r="G114" s="2" t="s">
        <v>105</v>
      </c>
      <c r="I114" s="2">
        <f t="shared" si="64"/>
        <v>120.03148449388674</v>
      </c>
      <c r="K114" s="2">
        <f>IF(J$4=$E114, $I114*J$57,0) + IF(J$4&gt;$E114,MIN(J114,$I114-SUM($J114:J114)))</f>
        <v>0</v>
      </c>
      <c r="L114" s="2">
        <f>IF(K$4=$E114, $I114*K$57,0) + IF(K$4&gt;$E114,MIN(K114,$I114-SUM($J114:K114)))</f>
        <v>0</v>
      </c>
      <c r="M114" s="2">
        <f>IF(L$4=$E114, $I114*L$57,0) + IF(L$4&gt;$E114,MIN(L114,$I114-SUM($J114:L114)))</f>
        <v>0</v>
      </c>
      <c r="N114" s="2">
        <f>IF(M$4=$E114, $I114*M$57,0) + IF(M$4&gt;$E114,MIN(M114,$I114-SUM($J114:M114)))</f>
        <v>0</v>
      </c>
      <c r="O114" s="2">
        <f>IF(N$4=$E114, $I114*N$57,0) + IF(N$4&gt;$E114,MIN(N114,$I114-SUM($J114:N114)))</f>
        <v>0</v>
      </c>
      <c r="P114" s="2">
        <f>IF(O$4=$E114, $I114*O$57,0) + IF(O$4&gt;$E114,MIN(O114,$I114-SUM($J114:O114)))</f>
        <v>6.0015742246943375</v>
      </c>
      <c r="Q114" s="2">
        <f>IF(P$4=$E114, $I114*P$57,0) + IF(P$4&gt;$E114,MIN(P114,$I114-SUM($J114:P114)))</f>
        <v>6.0015742246943375</v>
      </c>
      <c r="R114" s="2">
        <f>IF(Q$4=$E114, $I114*Q$57,0) + IF(Q$4&gt;$E114,MIN(Q114,$I114-SUM($J114:Q114)))</f>
        <v>6.0015742246943375</v>
      </c>
      <c r="S114" s="2">
        <f>IF(R$4=$E114, $I114*R$57,0) + IF(R$4&gt;$E114,MIN(R114,$I114-SUM($J114:R114)))</f>
        <v>6.0015742246943375</v>
      </c>
      <c r="T114" s="2">
        <f>IF(S$4=$E114, $I114*S$57,0) + IF(S$4&gt;$E114,MIN(S114,$I114-SUM($J114:S114)))</f>
        <v>6.0015742246943375</v>
      </c>
      <c r="U114" s="2">
        <f>IF(T$4=$E114, $I114*T$57,0) + IF(T$4&gt;$E114,MIN(T114,$I114-SUM($J114:T114)))</f>
        <v>6.0015742246943375</v>
      </c>
      <c r="V114" s="2">
        <f>IF(U$4=$E114, $I114*U$57,0) + IF(U$4&gt;$E114,MIN(U114,$I114-SUM($J114:U114)))</f>
        <v>6.0015742246943375</v>
      </c>
      <c r="W114" s="2">
        <f>IF(V$4=$E114, $I114*V$57,0) + IF(V$4&gt;$E114,MIN(V114,$I114-SUM($J114:V114)))</f>
        <v>6.0015742246943375</v>
      </c>
      <c r="X114" s="2">
        <f>IF(W$4=$E114, $I114*W$57,0) + IF(W$4&gt;$E114,MIN(W114,$I114-SUM($J114:W114)))</f>
        <v>6.0015742246943375</v>
      </c>
      <c r="Y114" s="2">
        <f>IF(X$4=$E114, $I114*X$57,0) + IF(X$4&gt;$E114,MIN(X114,$I114-SUM($J114:X114)))</f>
        <v>6.0015742246943375</v>
      </c>
      <c r="Z114" s="2">
        <f>IF(Y$4=$E114, $I114*Y$57,0) + IF(Y$4&gt;$E114,MIN(Y114,$I114-SUM($J114:Y114)))</f>
        <v>6.0015742246943375</v>
      </c>
      <c r="AA114" s="2">
        <f>IF(Z$4=$E114, $I114*Z$57,0) + IF(Z$4&gt;$E114,MIN(Z114,$I114-SUM($J114:Z114)))</f>
        <v>6.0015742246943375</v>
      </c>
      <c r="AB114" s="2">
        <f>IF(AA$4=$E114, $I114*AA$57,0) + IF(AA$4&gt;$E114,MIN(AA114,$I114-SUM($J114:AA114)))</f>
        <v>6.0015742246943375</v>
      </c>
      <c r="AC114" s="2">
        <f>IF(AB$4=$E114, $I114*AB$57,0) + IF(AB$4&gt;$E114,MIN(AB114,$I114-SUM($J114:AB114)))</f>
        <v>6.0015742246943375</v>
      </c>
      <c r="AD114" s="2">
        <f>IF(AC$4=$E114, $I114*AC$57,0) + IF(AC$4&gt;$E114,MIN(AC114,$I114-SUM($J114:AC114)))</f>
        <v>6.0015742246943375</v>
      </c>
      <c r="AE114" s="2">
        <f>IF(AD$4=$E114, $I114*AD$57,0) + IF(AD$4&gt;$E114,MIN(AD114,$I114-SUM($J114:AD114)))</f>
        <v>6.0015742246943375</v>
      </c>
      <c r="AF114" s="2">
        <f>IF(AE$4=$E114, $I114*AE$57,0) + IF(AE$4&gt;$E114,MIN(AE114,$I114-SUM($J114:AE114)))</f>
        <v>6.0015742246943375</v>
      </c>
      <c r="AG114" s="2">
        <f>IF(AF$4=$E114, $I114*AF$57,0) + IF(AF$4&gt;$E114,MIN(AF114,$I114-SUM($J114:AF114)))</f>
        <v>6.0015742246943375</v>
      </c>
      <c r="AH114" s="2">
        <f>IF(AG$4=$E114, $I114*AG$57,0) + IF(AG$4&gt;$E114,MIN(AG114,$I114-SUM($J114:AG114)))</f>
        <v>6.0015742246943375</v>
      </c>
      <c r="AI114" s="2">
        <f>IF(AH$4=$E114, $I114*AH$57,0) + IF(AH$4&gt;$E114,MIN(AH114,$I114-SUM($J114:AH114)))</f>
        <v>6.0015742246943233</v>
      </c>
      <c r="AJ114" s="2">
        <f>IF(AI$4=$E114, $I114*AI$57,0) + IF(AI$4&gt;$E114,MIN(AI114,$I114-SUM($J114:AI114)))</f>
        <v>0</v>
      </c>
      <c r="AK114" s="2">
        <f>IF(AJ$4=$E114, $I114*AJ$57,0) + IF(AJ$4&gt;$E114,MIN(AJ114,$I114-SUM($J114:AJ114)))</f>
        <v>0</v>
      </c>
      <c r="AL114" s="2">
        <f>IF(AK$4=$E114, $I114*AK$57,0) + IF(AK$4&gt;$E114,MIN(AK114,$I114-SUM($J114:AK114)))</f>
        <v>0</v>
      </c>
      <c r="AM114" s="2">
        <f>IF(AL$4=$E114, $I114*AL$57,0) + IF(AL$4&gt;$E114,MIN(AL114,$I114-SUM($J114:AL114)))</f>
        <v>0</v>
      </c>
      <c r="AN114" s="2">
        <f>IF(AM$4=$E114, $I114*AM$57,0) + IF(AM$4&gt;$E114,MIN(AM114,$I114-SUM($J114:AM114)))</f>
        <v>0</v>
      </c>
      <c r="AO114" s="2">
        <f>IF(AN$4=$E114, $I114*AN$57,0) + IF(AN$4&gt;$E114,MIN(AN114,$I114-SUM($J114:AN114)))</f>
        <v>0</v>
      </c>
      <c r="AP114" s="2">
        <f>IF(AO$4=$E114, $I114*AO$57,0) + IF(AO$4&gt;$E114,MIN(AO114,$I114-SUM($J114:AO114)))</f>
        <v>0</v>
      </c>
      <c r="AQ114" s="57">
        <f>IF(AP$4=$E114, $I114*AP$57,0) + IF(AP$4&gt;$E114,MIN(AP114,$I114-SUM($J114:AP114)))</f>
        <v>0</v>
      </c>
      <c r="AR114" s="2">
        <f>IF(AQ$4=$E114, $I114*AQ$57,0) + IF(AQ$4&gt;$E114,MIN(AQ114,$I114-SUM($J114:AQ114)))</f>
        <v>0</v>
      </c>
      <c r="AS114" s="2">
        <f>IF(AR$4=$E114, $I114*AR$57,0) + IF(AR$4&gt;$E114,MIN(AR114,$I114-SUM($J114:AR114)))</f>
        <v>0</v>
      </c>
      <c r="AT114" s="2">
        <f>IF(AS$4=$E114, $I114*AS$57,0) + IF(AS$4&gt;$E114,MIN(AS114,$I114-SUM($J114:AS114)))</f>
        <v>0</v>
      </c>
      <c r="AU114" s="2">
        <f>IF(AT$4=$E114, $I114*AT$57,0) + IF(AT$4&gt;$E114,MIN(AT114,$I114-SUM($J114:AT114)))</f>
        <v>0</v>
      </c>
      <c r="AV114" s="2">
        <f>IF(AU$4=$E114, $I114*AU$57,0) + IF(AU$4&gt;$E114,MIN(AU114,$I114-SUM($J114:AU114)))</f>
        <v>0</v>
      </c>
      <c r="AW114" s="2"/>
    </row>
    <row r="115" spans="5:49" ht="16.8" outlineLevel="1">
      <c r="E115" s="44">
        <f>INDEX($K$4:$AV$4,,COUNT(E$109:E114)+1)</f>
        <v>35155</v>
      </c>
      <c r="G115" s="2" t="s">
        <v>105</v>
      </c>
      <c r="I115" s="2">
        <f t="shared" si="64"/>
        <v>95.210158996694119</v>
      </c>
      <c r="K115" s="2">
        <f>IF(J$4=$E115, $I115*J$57,0) + IF(J$4&gt;$E115,MIN(J115,$I115-SUM($J115:J115)))</f>
        <v>0</v>
      </c>
      <c r="L115" s="2">
        <f>IF(K$4=$E115, $I115*K$57,0) + IF(K$4&gt;$E115,MIN(K115,$I115-SUM($J115:K115)))</f>
        <v>0</v>
      </c>
      <c r="M115" s="2">
        <f>IF(L$4=$E115, $I115*L$57,0) + IF(L$4&gt;$E115,MIN(L115,$I115-SUM($J115:L115)))</f>
        <v>0</v>
      </c>
      <c r="N115" s="2">
        <f>IF(M$4=$E115, $I115*M$57,0) + IF(M$4&gt;$E115,MIN(M115,$I115-SUM($J115:M115)))</f>
        <v>0</v>
      </c>
      <c r="O115" s="2">
        <f>IF(N$4=$E115, $I115*N$57,0) + IF(N$4&gt;$E115,MIN(N115,$I115-SUM($J115:N115)))</f>
        <v>0</v>
      </c>
      <c r="P115" s="2">
        <f>IF(O$4=$E115, $I115*O$57,0) + IF(O$4&gt;$E115,MIN(O115,$I115-SUM($J115:O115)))</f>
        <v>0</v>
      </c>
      <c r="Q115" s="2">
        <f>IF(P$4=$E115, $I115*P$57,0) + IF(P$4&gt;$E115,MIN(P115,$I115-SUM($J115:P115)))</f>
        <v>4.7605079498347065</v>
      </c>
      <c r="R115" s="2">
        <f>IF(Q$4=$E115, $I115*Q$57,0) + IF(Q$4&gt;$E115,MIN(Q115,$I115-SUM($J115:Q115)))</f>
        <v>4.7605079498347065</v>
      </c>
      <c r="S115" s="2">
        <f>IF(R$4=$E115, $I115*R$57,0) + IF(R$4&gt;$E115,MIN(R115,$I115-SUM($J115:R115)))</f>
        <v>4.7605079498347065</v>
      </c>
      <c r="T115" s="2">
        <f>IF(S$4=$E115, $I115*S$57,0) + IF(S$4&gt;$E115,MIN(S115,$I115-SUM($J115:S115)))</f>
        <v>4.7605079498347065</v>
      </c>
      <c r="U115" s="2">
        <f>IF(T$4=$E115, $I115*T$57,0) + IF(T$4&gt;$E115,MIN(T115,$I115-SUM($J115:T115)))</f>
        <v>4.7605079498347065</v>
      </c>
      <c r="V115" s="2">
        <f>IF(U$4=$E115, $I115*U$57,0) + IF(U$4&gt;$E115,MIN(U115,$I115-SUM($J115:U115)))</f>
        <v>4.7605079498347065</v>
      </c>
      <c r="W115" s="2">
        <f>IF(V$4=$E115, $I115*V$57,0) + IF(V$4&gt;$E115,MIN(V115,$I115-SUM($J115:V115)))</f>
        <v>4.7605079498347065</v>
      </c>
      <c r="X115" s="2">
        <f>IF(W$4=$E115, $I115*W$57,0) + IF(W$4&gt;$E115,MIN(W115,$I115-SUM($J115:W115)))</f>
        <v>4.7605079498347065</v>
      </c>
      <c r="Y115" s="2">
        <f>IF(X$4=$E115, $I115*X$57,0) + IF(X$4&gt;$E115,MIN(X115,$I115-SUM($J115:X115)))</f>
        <v>4.7605079498347065</v>
      </c>
      <c r="Z115" s="2">
        <f>IF(Y$4=$E115, $I115*Y$57,0) + IF(Y$4&gt;$E115,MIN(Y115,$I115-SUM($J115:Y115)))</f>
        <v>4.7605079498347065</v>
      </c>
      <c r="AA115" s="2">
        <f>IF(Z$4=$E115, $I115*Z$57,0) + IF(Z$4&gt;$E115,MIN(Z115,$I115-SUM($J115:Z115)))</f>
        <v>4.7605079498347065</v>
      </c>
      <c r="AB115" s="2">
        <f>IF(AA$4=$E115, $I115*AA$57,0) + IF(AA$4&gt;$E115,MIN(AA115,$I115-SUM($J115:AA115)))</f>
        <v>4.7605079498347065</v>
      </c>
      <c r="AC115" s="2">
        <f>IF(AB$4=$E115, $I115*AB$57,0) + IF(AB$4&gt;$E115,MIN(AB115,$I115-SUM($J115:AB115)))</f>
        <v>4.7605079498347065</v>
      </c>
      <c r="AD115" s="2">
        <f>IF(AC$4=$E115, $I115*AC$57,0) + IF(AC$4&gt;$E115,MIN(AC115,$I115-SUM($J115:AC115)))</f>
        <v>4.7605079498347065</v>
      </c>
      <c r="AE115" s="2">
        <f>IF(AD$4=$E115, $I115*AD$57,0) + IF(AD$4&gt;$E115,MIN(AD115,$I115-SUM($J115:AD115)))</f>
        <v>4.7605079498347065</v>
      </c>
      <c r="AF115" s="2">
        <f>IF(AE$4=$E115, $I115*AE$57,0) + IF(AE$4&gt;$E115,MIN(AE115,$I115-SUM($J115:AE115)))</f>
        <v>4.7605079498347065</v>
      </c>
      <c r="AG115" s="2">
        <f>IF(AF$4=$E115, $I115*AF$57,0) + IF(AF$4&gt;$E115,MIN(AF115,$I115-SUM($J115:AF115)))</f>
        <v>4.7605079498347065</v>
      </c>
      <c r="AH115" s="2">
        <f>IF(AG$4=$E115, $I115*AG$57,0) + IF(AG$4&gt;$E115,MIN(AG115,$I115-SUM($J115:AG115)))</f>
        <v>4.7605079498347065</v>
      </c>
      <c r="AI115" s="2">
        <f>IF(AH$4=$E115, $I115*AH$57,0) + IF(AH$4&gt;$E115,MIN(AH115,$I115-SUM($J115:AH115)))</f>
        <v>4.7605079498347065</v>
      </c>
      <c r="AJ115" s="2">
        <f>IF(AI$4=$E115, $I115*AI$57,0) + IF(AI$4&gt;$E115,MIN(AI115,$I115-SUM($J115:AI115)))</f>
        <v>4.7605079498347065</v>
      </c>
      <c r="AK115" s="2">
        <f>IF(AJ$4=$E115, $I115*AJ$57,0) + IF(AJ$4&gt;$E115,MIN(AJ115,$I115-SUM($J115:AJ115)))</f>
        <v>1.4210854715202004E-14</v>
      </c>
      <c r="AL115" s="2">
        <f>IF(AK$4=$E115, $I115*AK$57,0) + IF(AK$4&gt;$E115,MIN(AK115,$I115-SUM($J115:AK115)))</f>
        <v>0</v>
      </c>
      <c r="AM115" s="2">
        <f>IF(AL$4=$E115, $I115*AL$57,0) + IF(AL$4&gt;$E115,MIN(AL115,$I115-SUM($J115:AL115)))</f>
        <v>0</v>
      </c>
      <c r="AN115" s="2">
        <f>IF(AM$4=$E115, $I115*AM$57,0) + IF(AM$4&gt;$E115,MIN(AM115,$I115-SUM($J115:AM115)))</f>
        <v>0</v>
      </c>
      <c r="AO115" s="2">
        <f>IF(AN$4=$E115, $I115*AN$57,0) + IF(AN$4&gt;$E115,MIN(AN115,$I115-SUM($J115:AN115)))</f>
        <v>0</v>
      </c>
      <c r="AP115" s="2">
        <f>IF(AO$4=$E115, $I115*AO$57,0) + IF(AO$4&gt;$E115,MIN(AO115,$I115-SUM($J115:AO115)))</f>
        <v>0</v>
      </c>
      <c r="AQ115" s="57">
        <f>IF(AP$4=$E115, $I115*AP$57,0) + IF(AP$4&gt;$E115,MIN(AP115,$I115-SUM($J115:AP115)))</f>
        <v>0</v>
      </c>
      <c r="AR115" s="2">
        <f>IF(AQ$4=$E115, $I115*AQ$57,0) + IF(AQ$4&gt;$E115,MIN(AQ115,$I115-SUM($J115:AQ115)))</f>
        <v>0</v>
      </c>
      <c r="AS115" s="2">
        <f>IF(AR$4=$E115, $I115*AR$57,0) + IF(AR$4&gt;$E115,MIN(AR115,$I115-SUM($J115:AR115)))</f>
        <v>0</v>
      </c>
      <c r="AT115" s="2">
        <f>IF(AS$4=$E115, $I115*AS$57,0) + IF(AS$4&gt;$E115,MIN(AS115,$I115-SUM($J115:AS115)))</f>
        <v>0</v>
      </c>
      <c r="AU115" s="2">
        <f>IF(AT$4=$E115, $I115*AT$57,0) + IF(AT$4&gt;$E115,MIN(AT115,$I115-SUM($J115:AT115)))</f>
        <v>0</v>
      </c>
      <c r="AV115" s="2">
        <f>IF(AU$4=$E115, $I115*AU$57,0) + IF(AU$4&gt;$E115,MIN(AU115,$I115-SUM($J115:AU115)))</f>
        <v>0</v>
      </c>
      <c r="AW115" s="2"/>
    </row>
    <row r="116" spans="5:49" ht="16.8" outlineLevel="1">
      <c r="E116" s="44">
        <f>INDEX($K$4:$AV$4,,COUNT(E$109:E115)+1)</f>
        <v>35520</v>
      </c>
      <c r="G116" s="2" t="s">
        <v>105</v>
      </c>
      <c r="I116" s="2">
        <f t="shared" si="64"/>
        <v>100.76717216770739</v>
      </c>
      <c r="K116" s="2">
        <f>IF(J$4=$E116, $I116*J$57,0) + IF(J$4&gt;$E116,MIN(J116,$I116-SUM($J116:J116)))</f>
        <v>0</v>
      </c>
      <c r="L116" s="2">
        <f>IF(K$4=$E116, $I116*K$57,0) + IF(K$4&gt;$E116,MIN(K116,$I116-SUM($J116:K116)))</f>
        <v>0</v>
      </c>
      <c r="M116" s="2">
        <f>IF(L$4=$E116, $I116*L$57,0) + IF(L$4&gt;$E116,MIN(L116,$I116-SUM($J116:L116)))</f>
        <v>0</v>
      </c>
      <c r="N116" s="2">
        <f>IF(M$4=$E116, $I116*M$57,0) + IF(M$4&gt;$E116,MIN(M116,$I116-SUM($J116:M116)))</f>
        <v>0</v>
      </c>
      <c r="O116" s="2">
        <f>IF(N$4=$E116, $I116*N$57,0) + IF(N$4&gt;$E116,MIN(N116,$I116-SUM($J116:N116)))</f>
        <v>0</v>
      </c>
      <c r="P116" s="2">
        <f>IF(O$4=$E116, $I116*O$57,0) + IF(O$4&gt;$E116,MIN(O116,$I116-SUM($J116:O116)))</f>
        <v>0</v>
      </c>
      <c r="Q116" s="2">
        <f>IF(P$4=$E116, $I116*P$57,0) + IF(P$4&gt;$E116,MIN(P116,$I116-SUM($J116:P116)))</f>
        <v>0</v>
      </c>
      <c r="R116" s="2">
        <f>IF(Q$4=$E116, $I116*Q$57,0) + IF(Q$4&gt;$E116,MIN(Q116,$I116-SUM($J116:Q116)))</f>
        <v>5.0383586083853693</v>
      </c>
      <c r="S116" s="2">
        <f>IF(R$4=$E116, $I116*R$57,0) + IF(R$4&gt;$E116,MIN(R116,$I116-SUM($J116:R116)))</f>
        <v>5.0383586083853693</v>
      </c>
      <c r="T116" s="2">
        <f>IF(S$4=$E116, $I116*S$57,0) + IF(S$4&gt;$E116,MIN(S116,$I116-SUM($J116:S116)))</f>
        <v>5.0383586083853693</v>
      </c>
      <c r="U116" s="2">
        <f>IF(T$4=$E116, $I116*T$57,0) + IF(T$4&gt;$E116,MIN(T116,$I116-SUM($J116:T116)))</f>
        <v>5.0383586083853693</v>
      </c>
      <c r="V116" s="2">
        <f>IF(U$4=$E116, $I116*U$57,0) + IF(U$4&gt;$E116,MIN(U116,$I116-SUM($J116:U116)))</f>
        <v>5.0383586083853693</v>
      </c>
      <c r="W116" s="2">
        <f>IF(V$4=$E116, $I116*V$57,0) + IF(V$4&gt;$E116,MIN(V116,$I116-SUM($J116:V116)))</f>
        <v>5.0383586083853693</v>
      </c>
      <c r="X116" s="2">
        <f>IF(W$4=$E116, $I116*W$57,0) + IF(W$4&gt;$E116,MIN(W116,$I116-SUM($J116:W116)))</f>
        <v>5.0383586083853693</v>
      </c>
      <c r="Y116" s="2">
        <f>IF(X$4=$E116, $I116*X$57,0) + IF(X$4&gt;$E116,MIN(X116,$I116-SUM($J116:X116)))</f>
        <v>5.0383586083853693</v>
      </c>
      <c r="Z116" s="2">
        <f>IF(Y$4=$E116, $I116*Y$57,0) + IF(Y$4&gt;$E116,MIN(Y116,$I116-SUM($J116:Y116)))</f>
        <v>5.0383586083853693</v>
      </c>
      <c r="AA116" s="2">
        <f>IF(Z$4=$E116, $I116*Z$57,0) + IF(Z$4&gt;$E116,MIN(Z116,$I116-SUM($J116:Z116)))</f>
        <v>5.0383586083853693</v>
      </c>
      <c r="AB116" s="2">
        <f>IF(AA$4=$E116, $I116*AA$57,0) + IF(AA$4&gt;$E116,MIN(AA116,$I116-SUM($J116:AA116)))</f>
        <v>5.0383586083853693</v>
      </c>
      <c r="AC116" s="2">
        <f>IF(AB$4=$E116, $I116*AB$57,0) + IF(AB$4&gt;$E116,MIN(AB116,$I116-SUM($J116:AB116)))</f>
        <v>5.0383586083853693</v>
      </c>
      <c r="AD116" s="2">
        <f>IF(AC$4=$E116, $I116*AC$57,0) + IF(AC$4&gt;$E116,MIN(AC116,$I116-SUM($J116:AC116)))</f>
        <v>5.0383586083853693</v>
      </c>
      <c r="AE116" s="2">
        <f>IF(AD$4=$E116, $I116*AD$57,0) + IF(AD$4&gt;$E116,MIN(AD116,$I116-SUM($J116:AD116)))</f>
        <v>5.0383586083853693</v>
      </c>
      <c r="AF116" s="2">
        <f>IF(AE$4=$E116, $I116*AE$57,0) + IF(AE$4&gt;$E116,MIN(AE116,$I116-SUM($J116:AE116)))</f>
        <v>5.0383586083853693</v>
      </c>
      <c r="AG116" s="2">
        <f>IF(AF$4=$E116, $I116*AF$57,0) + IF(AF$4&gt;$E116,MIN(AF116,$I116-SUM($J116:AF116)))</f>
        <v>5.0383586083853693</v>
      </c>
      <c r="AH116" s="2">
        <f>IF(AG$4=$E116, $I116*AG$57,0) + IF(AG$4&gt;$E116,MIN(AG116,$I116-SUM($J116:AG116)))</f>
        <v>5.0383586083853693</v>
      </c>
      <c r="AI116" s="2">
        <f>IF(AH$4=$E116, $I116*AH$57,0) + IF(AH$4&gt;$E116,MIN(AH116,$I116-SUM($J116:AH116)))</f>
        <v>5.0383586083853693</v>
      </c>
      <c r="AJ116" s="2">
        <f>IF(AI$4=$E116, $I116*AI$57,0) + IF(AI$4&gt;$E116,MIN(AI116,$I116-SUM($J116:AI116)))</f>
        <v>5.0383586083853693</v>
      </c>
      <c r="AK116" s="2">
        <f>IF(AJ$4=$E116, $I116*AJ$57,0) + IF(AJ$4&gt;$E116,MIN(AJ116,$I116-SUM($J116:AJ116)))</f>
        <v>5.0383586083853693</v>
      </c>
      <c r="AL116" s="2">
        <f>IF(AK$4=$E116, $I116*AK$57,0) + IF(AK$4&gt;$E116,MIN(AK116,$I116-SUM($J116:AK116)))</f>
        <v>4.2632564145606011E-14</v>
      </c>
      <c r="AM116" s="2">
        <f>IF(AL$4=$E116, $I116*AL$57,0) + IF(AL$4&gt;$E116,MIN(AL116,$I116-SUM($J116:AL116)))</f>
        <v>0</v>
      </c>
      <c r="AN116" s="2">
        <f>IF(AM$4=$E116, $I116*AM$57,0) + IF(AM$4&gt;$E116,MIN(AM116,$I116-SUM($J116:AM116)))</f>
        <v>0</v>
      </c>
      <c r="AO116" s="2">
        <f>IF(AN$4=$E116, $I116*AN$57,0) + IF(AN$4&gt;$E116,MIN(AN116,$I116-SUM($J116:AN116)))</f>
        <v>0</v>
      </c>
      <c r="AP116" s="2">
        <f>IF(AO$4=$E116, $I116*AO$57,0) + IF(AO$4&gt;$E116,MIN(AO116,$I116-SUM($J116:AO116)))</f>
        <v>0</v>
      </c>
      <c r="AQ116" s="57">
        <f>IF(AP$4=$E116, $I116*AP$57,0) + IF(AP$4&gt;$E116,MIN(AP116,$I116-SUM($J116:AP116)))</f>
        <v>0</v>
      </c>
      <c r="AR116" s="2">
        <f>IF(AQ$4=$E116, $I116*AQ$57,0) + IF(AQ$4&gt;$E116,MIN(AQ116,$I116-SUM($J116:AQ116)))</f>
        <v>0</v>
      </c>
      <c r="AS116" s="2">
        <f>IF(AR$4=$E116, $I116*AR$57,0) + IF(AR$4&gt;$E116,MIN(AR116,$I116-SUM($J116:AR116)))</f>
        <v>0</v>
      </c>
      <c r="AT116" s="2">
        <f>IF(AS$4=$E116, $I116*AS$57,0) + IF(AS$4&gt;$E116,MIN(AS116,$I116-SUM($J116:AS116)))</f>
        <v>0</v>
      </c>
      <c r="AU116" s="2">
        <f>IF(AT$4=$E116, $I116*AT$57,0) + IF(AT$4&gt;$E116,MIN(AT116,$I116-SUM($J116:AT116)))</f>
        <v>0</v>
      </c>
      <c r="AV116" s="2">
        <f>IF(AU$4=$E116, $I116*AU$57,0) + IF(AU$4&gt;$E116,MIN(AU116,$I116-SUM($J116:AU116)))</f>
        <v>0</v>
      </c>
      <c r="AW116" s="2"/>
    </row>
    <row r="117" spans="5:49" ht="16.8" outlineLevel="1">
      <c r="E117" s="44">
        <f>INDEX($K$4:$AV$4,,COUNT(E$109:E116)+1)</f>
        <v>35885</v>
      </c>
      <c r="G117" s="2" t="s">
        <v>105</v>
      </c>
      <c r="I117" s="2">
        <f t="shared" si="64"/>
        <v>109.65839324132865</v>
      </c>
      <c r="K117" s="2">
        <f>IF(J$4=$E117, $I117*J$57,0) + IF(J$4&gt;$E117,MIN(J117,$I117-SUM($J117:J117)))</f>
        <v>0</v>
      </c>
      <c r="L117" s="2">
        <f>IF(K$4=$E117, $I117*K$57,0) + IF(K$4&gt;$E117,MIN(K117,$I117-SUM($J117:K117)))</f>
        <v>0</v>
      </c>
      <c r="M117" s="2">
        <f>IF(L$4=$E117, $I117*L$57,0) + IF(L$4&gt;$E117,MIN(L117,$I117-SUM($J117:L117)))</f>
        <v>0</v>
      </c>
      <c r="N117" s="2">
        <f>IF(M$4=$E117, $I117*M$57,0) + IF(M$4&gt;$E117,MIN(M117,$I117-SUM($J117:M117)))</f>
        <v>0</v>
      </c>
      <c r="O117" s="2">
        <f>IF(N$4=$E117, $I117*N$57,0) + IF(N$4&gt;$E117,MIN(N117,$I117-SUM($J117:N117)))</f>
        <v>0</v>
      </c>
      <c r="P117" s="2">
        <f>IF(O$4=$E117, $I117*O$57,0) + IF(O$4&gt;$E117,MIN(O117,$I117-SUM($J117:O117)))</f>
        <v>0</v>
      </c>
      <c r="Q117" s="2">
        <f>IF(P$4=$E117, $I117*P$57,0) + IF(P$4&gt;$E117,MIN(P117,$I117-SUM($J117:P117)))</f>
        <v>0</v>
      </c>
      <c r="R117" s="2">
        <f>IF(Q$4=$E117, $I117*Q$57,0) + IF(Q$4&gt;$E117,MIN(Q117,$I117-SUM($J117:Q117)))</f>
        <v>0</v>
      </c>
      <c r="S117" s="2">
        <f>IF(R$4=$E117, $I117*R$57,0) + IF(R$4&gt;$E117,MIN(R117,$I117-SUM($J117:R117)))</f>
        <v>5.4829196620664327</v>
      </c>
      <c r="T117" s="2">
        <f>IF(S$4=$E117, $I117*S$57,0) + IF(S$4&gt;$E117,MIN(S117,$I117-SUM($J117:S117)))</f>
        <v>5.4829196620664327</v>
      </c>
      <c r="U117" s="2">
        <f>IF(T$4=$E117, $I117*T$57,0) + IF(T$4&gt;$E117,MIN(T117,$I117-SUM($J117:T117)))</f>
        <v>5.4829196620664327</v>
      </c>
      <c r="V117" s="2">
        <f>IF(U$4=$E117, $I117*U$57,0) + IF(U$4&gt;$E117,MIN(U117,$I117-SUM($J117:U117)))</f>
        <v>5.4829196620664327</v>
      </c>
      <c r="W117" s="2">
        <f>IF(V$4=$E117, $I117*V$57,0) + IF(V$4&gt;$E117,MIN(V117,$I117-SUM($J117:V117)))</f>
        <v>5.4829196620664327</v>
      </c>
      <c r="X117" s="2">
        <f>IF(W$4=$E117, $I117*W$57,0) + IF(W$4&gt;$E117,MIN(W117,$I117-SUM($J117:W117)))</f>
        <v>5.4829196620664327</v>
      </c>
      <c r="Y117" s="2">
        <f>IF(X$4=$E117, $I117*X$57,0) + IF(X$4&gt;$E117,MIN(X117,$I117-SUM($J117:X117)))</f>
        <v>5.4829196620664327</v>
      </c>
      <c r="Z117" s="2">
        <f>IF(Y$4=$E117, $I117*Y$57,0) + IF(Y$4&gt;$E117,MIN(Y117,$I117-SUM($J117:Y117)))</f>
        <v>5.4829196620664327</v>
      </c>
      <c r="AA117" s="2">
        <f>IF(Z$4=$E117, $I117*Z$57,0) + IF(Z$4&gt;$E117,MIN(Z117,$I117-SUM($J117:Z117)))</f>
        <v>5.4829196620664327</v>
      </c>
      <c r="AB117" s="2">
        <f>IF(AA$4=$E117, $I117*AA$57,0) + IF(AA$4&gt;$E117,MIN(AA117,$I117-SUM($J117:AA117)))</f>
        <v>5.4829196620664327</v>
      </c>
      <c r="AC117" s="2">
        <f>IF(AB$4=$E117, $I117*AB$57,0) + IF(AB$4&gt;$E117,MIN(AB117,$I117-SUM($J117:AB117)))</f>
        <v>5.4829196620664327</v>
      </c>
      <c r="AD117" s="2">
        <f>IF(AC$4=$E117, $I117*AC$57,0) + IF(AC$4&gt;$E117,MIN(AC117,$I117-SUM($J117:AC117)))</f>
        <v>5.4829196620664327</v>
      </c>
      <c r="AE117" s="2">
        <f>IF(AD$4=$E117, $I117*AD$57,0) + IF(AD$4&gt;$E117,MIN(AD117,$I117-SUM($J117:AD117)))</f>
        <v>5.4829196620664327</v>
      </c>
      <c r="AF117" s="2">
        <f>IF(AE$4=$E117, $I117*AE$57,0) + IF(AE$4&gt;$E117,MIN(AE117,$I117-SUM($J117:AE117)))</f>
        <v>5.4829196620664327</v>
      </c>
      <c r="AG117" s="2">
        <f>IF(AF$4=$E117, $I117*AF$57,0) + IF(AF$4&gt;$E117,MIN(AF117,$I117-SUM($J117:AF117)))</f>
        <v>5.4829196620664327</v>
      </c>
      <c r="AH117" s="2">
        <f>IF(AG$4=$E117, $I117*AG$57,0) + IF(AG$4&gt;$E117,MIN(AG117,$I117-SUM($J117:AG117)))</f>
        <v>5.4829196620664327</v>
      </c>
      <c r="AI117" s="2">
        <f>IF(AH$4=$E117, $I117*AH$57,0) + IF(AH$4&gt;$E117,MIN(AH117,$I117-SUM($J117:AH117)))</f>
        <v>5.4829196620664327</v>
      </c>
      <c r="AJ117" s="2">
        <f>IF(AI$4=$E117, $I117*AI$57,0) + IF(AI$4&gt;$E117,MIN(AI117,$I117-SUM($J117:AI117)))</f>
        <v>5.4829196620664327</v>
      </c>
      <c r="AK117" s="2">
        <f>IF(AJ$4=$E117, $I117*AJ$57,0) + IF(AJ$4&gt;$E117,MIN(AJ117,$I117-SUM($J117:AJ117)))</f>
        <v>5.4829196620664327</v>
      </c>
      <c r="AL117" s="2">
        <f>IF(AK$4=$E117, $I117*AK$57,0) + IF(AK$4&gt;$E117,MIN(AK117,$I117-SUM($J117:AK117)))</f>
        <v>5.4829196620663936</v>
      </c>
      <c r="AM117" s="2">
        <f>IF(AL$4=$E117, $I117*AL$57,0) + IF(AL$4&gt;$E117,MIN(AL117,$I117-SUM($J117:AL117)))</f>
        <v>0</v>
      </c>
      <c r="AN117" s="2">
        <f>IF(AM$4=$E117, $I117*AM$57,0) + IF(AM$4&gt;$E117,MIN(AM117,$I117-SUM($J117:AM117)))</f>
        <v>0</v>
      </c>
      <c r="AO117" s="2">
        <f>IF(AN$4=$E117, $I117*AN$57,0) + IF(AN$4&gt;$E117,MIN(AN117,$I117-SUM($J117:AN117)))</f>
        <v>0</v>
      </c>
      <c r="AP117" s="2">
        <f>IF(AO$4=$E117, $I117*AO$57,0) + IF(AO$4&gt;$E117,MIN(AO117,$I117-SUM($J117:AO117)))</f>
        <v>0</v>
      </c>
      <c r="AQ117" s="57">
        <f>IF(AP$4=$E117, $I117*AP$57,0) + IF(AP$4&gt;$E117,MIN(AP117,$I117-SUM($J117:AP117)))</f>
        <v>0</v>
      </c>
      <c r="AR117" s="2">
        <f>IF(AQ$4=$E117, $I117*AQ$57,0) + IF(AQ$4&gt;$E117,MIN(AQ117,$I117-SUM($J117:AQ117)))</f>
        <v>0</v>
      </c>
      <c r="AS117" s="2">
        <f>IF(AR$4=$E117, $I117*AR$57,0) + IF(AR$4&gt;$E117,MIN(AR117,$I117-SUM($J117:AR117)))</f>
        <v>0</v>
      </c>
      <c r="AT117" s="2">
        <f>IF(AS$4=$E117, $I117*AS$57,0) + IF(AS$4&gt;$E117,MIN(AS117,$I117-SUM($J117:AS117)))</f>
        <v>0</v>
      </c>
      <c r="AU117" s="2">
        <f>IF(AT$4=$E117, $I117*AT$57,0) + IF(AT$4&gt;$E117,MIN(AT117,$I117-SUM($J117:AT117)))</f>
        <v>0</v>
      </c>
      <c r="AV117" s="2">
        <f>IF(AU$4=$E117, $I117*AU$57,0) + IF(AU$4&gt;$E117,MIN(AU117,$I117-SUM($J117:AU117)))</f>
        <v>0</v>
      </c>
      <c r="AW117" s="2"/>
    </row>
    <row r="118" spans="5:49" ht="16.8" outlineLevel="1">
      <c r="E118" s="44">
        <f>INDEX($K$4:$AV$4,,COUNT(E$109:E117)+1)</f>
        <v>36250</v>
      </c>
      <c r="G118" s="2" t="s">
        <v>105</v>
      </c>
      <c r="I118" s="2">
        <f t="shared" si="64"/>
        <v>120.53483283293473</v>
      </c>
      <c r="K118" s="2">
        <f>IF(J$4=$E118, $I118*J$57,0) + IF(J$4&gt;$E118,MIN(J118,$I118-SUM($J118:J118)))</f>
        <v>0</v>
      </c>
      <c r="L118" s="2">
        <f>IF(K$4=$E118, $I118*K$57,0) + IF(K$4&gt;$E118,MIN(K118,$I118-SUM($J118:K118)))</f>
        <v>0</v>
      </c>
      <c r="M118" s="2">
        <f>IF(L$4=$E118, $I118*L$57,0) + IF(L$4&gt;$E118,MIN(L118,$I118-SUM($J118:L118)))</f>
        <v>0</v>
      </c>
      <c r="N118" s="2">
        <f>IF(M$4=$E118, $I118*M$57,0) + IF(M$4&gt;$E118,MIN(M118,$I118-SUM($J118:M118)))</f>
        <v>0</v>
      </c>
      <c r="O118" s="2">
        <f>IF(N$4=$E118, $I118*N$57,0) + IF(N$4&gt;$E118,MIN(N118,$I118-SUM($J118:N118)))</f>
        <v>0</v>
      </c>
      <c r="P118" s="2">
        <f>IF(O$4=$E118, $I118*O$57,0) + IF(O$4&gt;$E118,MIN(O118,$I118-SUM($J118:O118)))</f>
        <v>0</v>
      </c>
      <c r="Q118" s="2">
        <f>IF(P$4=$E118, $I118*P$57,0) + IF(P$4&gt;$E118,MIN(P118,$I118-SUM($J118:P118)))</f>
        <v>0</v>
      </c>
      <c r="R118" s="2">
        <f>IF(Q$4=$E118, $I118*Q$57,0) + IF(Q$4&gt;$E118,MIN(Q118,$I118-SUM($J118:Q118)))</f>
        <v>0</v>
      </c>
      <c r="S118" s="2">
        <f>IF(R$4=$E118, $I118*R$57,0) + IF(R$4&gt;$E118,MIN(R118,$I118-SUM($J118:R118)))</f>
        <v>0</v>
      </c>
      <c r="T118" s="2">
        <f>IF(S$4=$E118, $I118*S$57,0) + IF(S$4&gt;$E118,MIN(S118,$I118-SUM($J118:S118)))</f>
        <v>6.026741641646737</v>
      </c>
      <c r="U118" s="2">
        <f>IF(T$4=$E118, $I118*T$57,0) + IF(T$4&gt;$E118,MIN(T118,$I118-SUM($J118:T118)))</f>
        <v>6.026741641646737</v>
      </c>
      <c r="V118" s="2">
        <f>IF(U$4=$E118, $I118*U$57,0) + IF(U$4&gt;$E118,MIN(U118,$I118-SUM($J118:U118)))</f>
        <v>6.026741641646737</v>
      </c>
      <c r="W118" s="2">
        <f>IF(V$4=$E118, $I118*V$57,0) + IF(V$4&gt;$E118,MIN(V118,$I118-SUM($J118:V118)))</f>
        <v>6.026741641646737</v>
      </c>
      <c r="X118" s="2">
        <f>IF(W$4=$E118, $I118*W$57,0) + IF(W$4&gt;$E118,MIN(W118,$I118-SUM($J118:W118)))</f>
        <v>6.026741641646737</v>
      </c>
      <c r="Y118" s="2">
        <f>IF(X$4=$E118, $I118*X$57,0) + IF(X$4&gt;$E118,MIN(X118,$I118-SUM($J118:X118)))</f>
        <v>6.026741641646737</v>
      </c>
      <c r="Z118" s="2">
        <f>IF(Y$4=$E118, $I118*Y$57,0) + IF(Y$4&gt;$E118,MIN(Y118,$I118-SUM($J118:Y118)))</f>
        <v>6.026741641646737</v>
      </c>
      <c r="AA118" s="2">
        <f>IF(Z$4=$E118, $I118*Z$57,0) + IF(Z$4&gt;$E118,MIN(Z118,$I118-SUM($J118:Z118)))</f>
        <v>6.026741641646737</v>
      </c>
      <c r="AB118" s="2">
        <f>IF(AA$4=$E118, $I118*AA$57,0) + IF(AA$4&gt;$E118,MIN(AA118,$I118-SUM($J118:AA118)))</f>
        <v>6.026741641646737</v>
      </c>
      <c r="AC118" s="2">
        <f>IF(AB$4=$E118, $I118*AB$57,0) + IF(AB$4&gt;$E118,MIN(AB118,$I118-SUM($J118:AB118)))</f>
        <v>6.026741641646737</v>
      </c>
      <c r="AD118" s="2">
        <f>IF(AC$4=$E118, $I118*AC$57,0) + IF(AC$4&gt;$E118,MIN(AC118,$I118-SUM($J118:AC118)))</f>
        <v>6.026741641646737</v>
      </c>
      <c r="AE118" s="2">
        <f>IF(AD$4=$E118, $I118*AD$57,0) + IF(AD$4&gt;$E118,MIN(AD118,$I118-SUM($J118:AD118)))</f>
        <v>6.026741641646737</v>
      </c>
      <c r="AF118" s="2">
        <f>IF(AE$4=$E118, $I118*AE$57,0) + IF(AE$4&gt;$E118,MIN(AE118,$I118-SUM($J118:AE118)))</f>
        <v>6.026741641646737</v>
      </c>
      <c r="AG118" s="2">
        <f>IF(AF$4=$E118, $I118*AF$57,0) + IF(AF$4&gt;$E118,MIN(AF118,$I118-SUM($J118:AF118)))</f>
        <v>6.026741641646737</v>
      </c>
      <c r="AH118" s="2">
        <f>IF(AG$4=$E118, $I118*AG$57,0) + IF(AG$4&gt;$E118,MIN(AG118,$I118-SUM($J118:AG118)))</f>
        <v>6.026741641646737</v>
      </c>
      <c r="AI118" s="2">
        <f>IF(AH$4=$E118, $I118*AH$57,0) + IF(AH$4&gt;$E118,MIN(AH118,$I118-SUM($J118:AH118)))</f>
        <v>6.026741641646737</v>
      </c>
      <c r="AJ118" s="2">
        <f>IF(AI$4=$E118, $I118*AI$57,0) + IF(AI$4&gt;$E118,MIN(AI118,$I118-SUM($J118:AI118)))</f>
        <v>6.026741641646737</v>
      </c>
      <c r="AK118" s="2">
        <f>IF(AJ$4=$E118, $I118*AJ$57,0) + IF(AJ$4&gt;$E118,MIN(AJ118,$I118-SUM($J118:AJ118)))</f>
        <v>6.026741641646737</v>
      </c>
      <c r="AL118" s="2">
        <f>IF(AK$4=$E118, $I118*AK$57,0) + IF(AK$4&gt;$E118,MIN(AK118,$I118-SUM($J118:AK118)))</f>
        <v>6.026741641646737</v>
      </c>
      <c r="AM118" s="2">
        <f>IF(AL$4=$E118, $I118*AL$57,0) + IF(AL$4&gt;$E118,MIN(AL118,$I118-SUM($J118:AL118)))</f>
        <v>6.0267416416467228</v>
      </c>
      <c r="AN118" s="2">
        <f>IF(AM$4=$E118, $I118*AM$57,0) + IF(AM$4&gt;$E118,MIN(AM118,$I118-SUM($J118:AM118)))</f>
        <v>0</v>
      </c>
      <c r="AO118" s="2">
        <f>IF(AN$4=$E118, $I118*AN$57,0) + IF(AN$4&gt;$E118,MIN(AN118,$I118-SUM($J118:AN118)))</f>
        <v>0</v>
      </c>
      <c r="AP118" s="2">
        <f>IF(AO$4=$E118, $I118*AO$57,0) + IF(AO$4&gt;$E118,MIN(AO118,$I118-SUM($J118:AO118)))</f>
        <v>0</v>
      </c>
      <c r="AQ118" s="57">
        <f>IF(AP$4=$E118, $I118*AP$57,0) + IF(AP$4&gt;$E118,MIN(AP118,$I118-SUM($J118:AP118)))</f>
        <v>0</v>
      </c>
      <c r="AR118" s="2">
        <f>IF(AQ$4=$E118, $I118*AQ$57,0) + IF(AQ$4&gt;$E118,MIN(AQ118,$I118-SUM($J118:AQ118)))</f>
        <v>0</v>
      </c>
      <c r="AS118" s="2">
        <f>IF(AR$4=$E118, $I118*AR$57,0) + IF(AR$4&gt;$E118,MIN(AR118,$I118-SUM($J118:AR118)))</f>
        <v>0</v>
      </c>
      <c r="AT118" s="2">
        <f>IF(AS$4=$E118, $I118*AS$57,0) + IF(AS$4&gt;$E118,MIN(AS118,$I118-SUM($J118:AS118)))</f>
        <v>0</v>
      </c>
      <c r="AU118" s="2">
        <f>IF(AT$4=$E118, $I118*AT$57,0) + IF(AT$4&gt;$E118,MIN(AT118,$I118-SUM($J118:AT118)))</f>
        <v>0</v>
      </c>
      <c r="AV118" s="2">
        <f>IF(AU$4=$E118, $I118*AU$57,0) + IF(AU$4&gt;$E118,MIN(AU118,$I118-SUM($J118:AU118)))</f>
        <v>0</v>
      </c>
      <c r="AW118" s="2"/>
    </row>
    <row r="119" spans="5:49" ht="16.8" outlineLevel="1">
      <c r="E119" s="44">
        <f>INDEX($K$4:$AV$4,,COUNT(E$109:E118)+1)</f>
        <v>36616</v>
      </c>
      <c r="G119" s="2" t="s">
        <v>105</v>
      </c>
      <c r="I119" s="2">
        <f t="shared" si="64"/>
        <v>96.444284209399669</v>
      </c>
      <c r="K119" s="2">
        <f>IF(J$4=$E119, $I119*J$57,0) + IF(J$4&gt;$E119,MIN(J119,$I119-SUM($J119:J119)))</f>
        <v>0</v>
      </c>
      <c r="L119" s="2">
        <f>IF(K$4=$E119, $I119*K$57,0) + IF(K$4&gt;$E119,MIN(K119,$I119-SUM($J119:K119)))</f>
        <v>0</v>
      </c>
      <c r="M119" s="2">
        <f>IF(L$4=$E119, $I119*L$57,0) + IF(L$4&gt;$E119,MIN(L119,$I119-SUM($J119:L119)))</f>
        <v>0</v>
      </c>
      <c r="N119" s="2">
        <f>IF(M$4=$E119, $I119*M$57,0) + IF(M$4&gt;$E119,MIN(M119,$I119-SUM($J119:M119)))</f>
        <v>0</v>
      </c>
      <c r="O119" s="2">
        <f>IF(N$4=$E119, $I119*N$57,0) + IF(N$4&gt;$E119,MIN(N119,$I119-SUM($J119:N119)))</f>
        <v>0</v>
      </c>
      <c r="P119" s="2">
        <f>IF(O$4=$E119, $I119*O$57,0) + IF(O$4&gt;$E119,MIN(O119,$I119-SUM($J119:O119)))</f>
        <v>0</v>
      </c>
      <c r="Q119" s="2">
        <f>IF(P$4=$E119, $I119*P$57,0) + IF(P$4&gt;$E119,MIN(P119,$I119-SUM($J119:P119)))</f>
        <v>0</v>
      </c>
      <c r="R119" s="2">
        <f>IF(Q$4=$E119, $I119*Q$57,0) + IF(Q$4&gt;$E119,MIN(Q119,$I119-SUM($J119:Q119)))</f>
        <v>0</v>
      </c>
      <c r="S119" s="2">
        <f>IF(R$4=$E119, $I119*R$57,0) + IF(R$4&gt;$E119,MIN(R119,$I119-SUM($J119:R119)))</f>
        <v>0</v>
      </c>
      <c r="T119" s="2">
        <f>IF(S$4=$E119, $I119*S$57,0) + IF(S$4&gt;$E119,MIN(S119,$I119-SUM($J119:S119)))</f>
        <v>0</v>
      </c>
      <c r="U119" s="2">
        <f>IF(T$4=$E119, $I119*T$57,0) + IF(T$4&gt;$E119,MIN(T119,$I119-SUM($J119:T119)))</f>
        <v>4.8222142104699834</v>
      </c>
      <c r="V119" s="2">
        <f>IF(U$4=$E119, $I119*U$57,0) + IF(U$4&gt;$E119,MIN(U119,$I119-SUM($J119:U119)))</f>
        <v>4.8222142104699834</v>
      </c>
      <c r="W119" s="2">
        <f>IF(V$4=$E119, $I119*V$57,0) + IF(V$4&gt;$E119,MIN(V119,$I119-SUM($J119:V119)))</f>
        <v>4.8222142104699834</v>
      </c>
      <c r="X119" s="2">
        <f>IF(W$4=$E119, $I119*W$57,0) + IF(W$4&gt;$E119,MIN(W119,$I119-SUM($J119:W119)))</f>
        <v>4.8222142104699834</v>
      </c>
      <c r="Y119" s="2">
        <f>IF(X$4=$E119, $I119*X$57,0) + IF(X$4&gt;$E119,MIN(X119,$I119-SUM($J119:X119)))</f>
        <v>4.8222142104699834</v>
      </c>
      <c r="Z119" s="2">
        <f>IF(Y$4=$E119, $I119*Y$57,0) + IF(Y$4&gt;$E119,MIN(Y119,$I119-SUM($J119:Y119)))</f>
        <v>4.8222142104699834</v>
      </c>
      <c r="AA119" s="2">
        <f>IF(Z$4=$E119, $I119*Z$57,0) + IF(Z$4&gt;$E119,MIN(Z119,$I119-SUM($J119:Z119)))</f>
        <v>4.8222142104699834</v>
      </c>
      <c r="AB119" s="2">
        <f>IF(AA$4=$E119, $I119*AA$57,0) + IF(AA$4&gt;$E119,MIN(AA119,$I119-SUM($J119:AA119)))</f>
        <v>4.8222142104699834</v>
      </c>
      <c r="AC119" s="2">
        <f>IF(AB$4=$E119, $I119*AB$57,0) + IF(AB$4&gt;$E119,MIN(AB119,$I119-SUM($J119:AB119)))</f>
        <v>4.8222142104699834</v>
      </c>
      <c r="AD119" s="2">
        <f>IF(AC$4=$E119, $I119*AC$57,0) + IF(AC$4&gt;$E119,MIN(AC119,$I119-SUM($J119:AC119)))</f>
        <v>4.8222142104699834</v>
      </c>
      <c r="AE119" s="2">
        <f>IF(AD$4=$E119, $I119*AD$57,0) + IF(AD$4&gt;$E119,MIN(AD119,$I119-SUM($J119:AD119)))</f>
        <v>4.8222142104699834</v>
      </c>
      <c r="AF119" s="2">
        <f>IF(AE$4=$E119, $I119*AE$57,0) + IF(AE$4&gt;$E119,MIN(AE119,$I119-SUM($J119:AE119)))</f>
        <v>4.8222142104699834</v>
      </c>
      <c r="AG119" s="2">
        <f>IF(AF$4=$E119, $I119*AF$57,0) + IF(AF$4&gt;$E119,MIN(AF119,$I119-SUM($J119:AF119)))</f>
        <v>4.8222142104699834</v>
      </c>
      <c r="AH119" s="2">
        <f>IF(AG$4=$E119, $I119*AG$57,0) + IF(AG$4&gt;$E119,MIN(AG119,$I119-SUM($J119:AG119)))</f>
        <v>4.8222142104699834</v>
      </c>
      <c r="AI119" s="2">
        <f>IF(AH$4=$E119, $I119*AH$57,0) + IF(AH$4&gt;$E119,MIN(AH119,$I119-SUM($J119:AH119)))</f>
        <v>4.8222142104699834</v>
      </c>
      <c r="AJ119" s="2">
        <f>IF(AI$4=$E119, $I119*AI$57,0) + IF(AI$4&gt;$E119,MIN(AI119,$I119-SUM($J119:AI119)))</f>
        <v>4.8222142104699834</v>
      </c>
      <c r="AK119" s="2">
        <f>IF(AJ$4=$E119, $I119*AJ$57,0) + IF(AJ$4&gt;$E119,MIN(AJ119,$I119-SUM($J119:AJ119)))</f>
        <v>4.8222142104699834</v>
      </c>
      <c r="AL119" s="2">
        <f>IF(AK$4=$E119, $I119*AK$57,0) + IF(AK$4&gt;$E119,MIN(AK119,$I119-SUM($J119:AK119)))</f>
        <v>4.8222142104699834</v>
      </c>
      <c r="AM119" s="2">
        <f>IF(AL$4=$E119, $I119*AL$57,0) + IF(AL$4&gt;$E119,MIN(AL119,$I119-SUM($J119:AL119)))</f>
        <v>4.8222142104699834</v>
      </c>
      <c r="AN119" s="2">
        <f>IF(AM$4=$E119, $I119*AM$57,0) + IF(AM$4&gt;$E119,MIN(AM119,$I119-SUM($J119:AM119)))</f>
        <v>4.8222142104699834</v>
      </c>
      <c r="AO119" s="2">
        <f>IF(AN$4=$E119, $I119*AN$57,0) + IF(AN$4&gt;$E119,MIN(AN119,$I119-SUM($J119:AN119)))</f>
        <v>4.2632564145606011E-14</v>
      </c>
      <c r="AP119" s="2">
        <f>IF(AO$4=$E119, $I119*AO$57,0) + IF(AO$4&gt;$E119,MIN(AO119,$I119-SUM($J119:AO119)))</f>
        <v>0</v>
      </c>
      <c r="AQ119" s="57">
        <f>IF(AP$4=$E119, $I119*AP$57,0) + IF(AP$4&gt;$E119,MIN(AP119,$I119-SUM($J119:AP119)))</f>
        <v>0</v>
      </c>
      <c r="AR119" s="2">
        <f>IF(AQ$4=$E119, $I119*AQ$57,0) + IF(AQ$4&gt;$E119,MIN(AQ119,$I119-SUM($J119:AQ119)))</f>
        <v>0</v>
      </c>
      <c r="AS119" s="2">
        <f>IF(AR$4=$E119, $I119*AR$57,0) + IF(AR$4&gt;$E119,MIN(AR119,$I119-SUM($J119:AR119)))</f>
        <v>0</v>
      </c>
      <c r="AT119" s="2">
        <f>IF(AS$4=$E119, $I119*AS$57,0) + IF(AS$4&gt;$E119,MIN(AS119,$I119-SUM($J119:AS119)))</f>
        <v>0</v>
      </c>
      <c r="AU119" s="2">
        <f>IF(AT$4=$E119, $I119*AT$57,0) + IF(AT$4&gt;$E119,MIN(AT119,$I119-SUM($J119:AT119)))</f>
        <v>0</v>
      </c>
      <c r="AV119" s="2">
        <f>IF(AU$4=$E119, $I119*AU$57,0) + IF(AU$4&gt;$E119,MIN(AU119,$I119-SUM($J119:AU119)))</f>
        <v>0</v>
      </c>
      <c r="AW119" s="2"/>
    </row>
    <row r="120" spans="5:49" ht="16.8" outlineLevel="1">
      <c r="E120" s="44">
        <f>INDEX($K$4:$AV$4,,COUNT(E$109:E119)+1)</f>
        <v>36981</v>
      </c>
      <c r="G120" s="2" t="s">
        <v>105</v>
      </c>
      <c r="I120" s="2">
        <f t="shared" si="64"/>
        <v>81.86164329801278</v>
      </c>
      <c r="K120" s="2">
        <f>IF(J$4=$E120, $I120*J$57,0) + IF(J$4&gt;$E120,MIN(J120,$I120-SUM($J120:J120)))</f>
        <v>0</v>
      </c>
      <c r="L120" s="2">
        <f>IF(K$4=$E120, $I120*K$57,0) + IF(K$4&gt;$E120,MIN(K120,$I120-SUM($J120:K120)))</f>
        <v>0</v>
      </c>
      <c r="M120" s="2">
        <f>IF(L$4=$E120, $I120*L$57,0) + IF(L$4&gt;$E120,MIN(L120,$I120-SUM($J120:L120)))</f>
        <v>0</v>
      </c>
      <c r="N120" s="2">
        <f>IF(M$4=$E120, $I120*M$57,0) + IF(M$4&gt;$E120,MIN(M120,$I120-SUM($J120:M120)))</f>
        <v>0</v>
      </c>
      <c r="O120" s="2">
        <f>IF(N$4=$E120, $I120*N$57,0) + IF(N$4&gt;$E120,MIN(N120,$I120-SUM($J120:N120)))</f>
        <v>0</v>
      </c>
      <c r="P120" s="2">
        <f>IF(O$4=$E120, $I120*O$57,0) + IF(O$4&gt;$E120,MIN(O120,$I120-SUM($J120:O120)))</f>
        <v>0</v>
      </c>
      <c r="Q120" s="2">
        <f>IF(P$4=$E120, $I120*P$57,0) + IF(P$4&gt;$E120,MIN(P120,$I120-SUM($J120:P120)))</f>
        <v>0</v>
      </c>
      <c r="R120" s="2">
        <f>IF(Q$4=$E120, $I120*Q$57,0) + IF(Q$4&gt;$E120,MIN(Q120,$I120-SUM($J120:Q120)))</f>
        <v>0</v>
      </c>
      <c r="S120" s="2">
        <f>IF(R$4=$E120, $I120*R$57,0) + IF(R$4&gt;$E120,MIN(R120,$I120-SUM($J120:R120)))</f>
        <v>0</v>
      </c>
      <c r="T120" s="2">
        <f>IF(S$4=$E120, $I120*S$57,0) + IF(S$4&gt;$E120,MIN(S120,$I120-SUM($J120:S120)))</f>
        <v>0</v>
      </c>
      <c r="U120" s="2">
        <f>IF(T$4=$E120, $I120*T$57,0) + IF(T$4&gt;$E120,MIN(T120,$I120-SUM($J120:T120)))</f>
        <v>0</v>
      </c>
      <c r="V120" s="2">
        <f>IF(U$4=$E120, $I120*U$57,0) + IF(U$4&gt;$E120,MIN(U120,$I120-SUM($J120:U120)))</f>
        <v>4.0930821649006388</v>
      </c>
      <c r="W120" s="2">
        <f>IF(V$4=$E120, $I120*V$57,0) + IF(V$4&gt;$E120,MIN(V120,$I120-SUM($J120:V120)))</f>
        <v>4.0930821649006388</v>
      </c>
      <c r="X120" s="2">
        <f>IF(W$4=$E120, $I120*W$57,0) + IF(W$4&gt;$E120,MIN(W120,$I120-SUM($J120:W120)))</f>
        <v>4.0930821649006388</v>
      </c>
      <c r="Y120" s="2">
        <f>IF(X$4=$E120, $I120*X$57,0) + IF(X$4&gt;$E120,MIN(X120,$I120-SUM($J120:X120)))</f>
        <v>4.0930821649006388</v>
      </c>
      <c r="Z120" s="2">
        <f>IF(Y$4=$E120, $I120*Y$57,0) + IF(Y$4&gt;$E120,MIN(Y120,$I120-SUM($J120:Y120)))</f>
        <v>4.0930821649006388</v>
      </c>
      <c r="AA120" s="2">
        <f>IF(Z$4=$E120, $I120*Z$57,0) + IF(Z$4&gt;$E120,MIN(Z120,$I120-SUM($J120:Z120)))</f>
        <v>4.0930821649006388</v>
      </c>
      <c r="AB120" s="2">
        <f>IF(AA$4=$E120, $I120*AA$57,0) + IF(AA$4&gt;$E120,MIN(AA120,$I120-SUM($J120:AA120)))</f>
        <v>4.0930821649006388</v>
      </c>
      <c r="AC120" s="2">
        <f>IF(AB$4=$E120, $I120*AB$57,0) + IF(AB$4&gt;$E120,MIN(AB120,$I120-SUM($J120:AB120)))</f>
        <v>4.0930821649006388</v>
      </c>
      <c r="AD120" s="2">
        <f>IF(AC$4=$E120, $I120*AC$57,0) + IF(AC$4&gt;$E120,MIN(AC120,$I120-SUM($J120:AC120)))</f>
        <v>4.0930821649006388</v>
      </c>
      <c r="AE120" s="2">
        <f>IF(AD$4=$E120, $I120*AD$57,0) + IF(AD$4&gt;$E120,MIN(AD120,$I120-SUM($J120:AD120)))</f>
        <v>4.0930821649006388</v>
      </c>
      <c r="AF120" s="2">
        <f>IF(AE$4=$E120, $I120*AE$57,0) + IF(AE$4&gt;$E120,MIN(AE120,$I120-SUM($J120:AE120)))</f>
        <v>4.0930821649006388</v>
      </c>
      <c r="AG120" s="2">
        <f>IF(AF$4=$E120, $I120*AF$57,0) + IF(AF$4&gt;$E120,MIN(AF120,$I120-SUM($J120:AF120)))</f>
        <v>4.0930821649006388</v>
      </c>
      <c r="AH120" s="2">
        <f>IF(AG$4=$E120, $I120*AG$57,0) + IF(AG$4&gt;$E120,MIN(AG120,$I120-SUM($J120:AG120)))</f>
        <v>4.0930821649006388</v>
      </c>
      <c r="AI120" s="2">
        <f>IF(AH$4=$E120, $I120*AH$57,0) + IF(AH$4&gt;$E120,MIN(AH120,$I120-SUM($J120:AH120)))</f>
        <v>4.0930821649006388</v>
      </c>
      <c r="AJ120" s="2">
        <f>IF(AI$4=$E120, $I120*AI$57,0) + IF(AI$4&gt;$E120,MIN(AI120,$I120-SUM($J120:AI120)))</f>
        <v>4.0930821649006388</v>
      </c>
      <c r="AK120" s="2">
        <f>IF(AJ$4=$E120, $I120*AJ$57,0) + IF(AJ$4&gt;$E120,MIN(AJ120,$I120-SUM($J120:AJ120)))</f>
        <v>4.0930821649006388</v>
      </c>
      <c r="AL120" s="2">
        <f>IF(AK$4=$E120, $I120*AK$57,0) + IF(AK$4&gt;$E120,MIN(AK120,$I120-SUM($J120:AK120)))</f>
        <v>4.0930821649006388</v>
      </c>
      <c r="AM120" s="2">
        <f>IF(AL$4=$E120, $I120*AL$57,0) + IF(AL$4&gt;$E120,MIN(AL120,$I120-SUM($J120:AL120)))</f>
        <v>4.0930821649006388</v>
      </c>
      <c r="AN120" s="2">
        <f>IF(AM$4=$E120, $I120*AM$57,0) + IF(AM$4&gt;$E120,MIN(AM120,$I120-SUM($J120:AM120)))</f>
        <v>4.0930821649006388</v>
      </c>
      <c r="AO120" s="2">
        <f>IF(AN$4=$E120, $I120*AN$57,0) + IF(AN$4&gt;$E120,MIN(AN120,$I120-SUM($J120:AN120)))</f>
        <v>4.0930821649006388</v>
      </c>
      <c r="AP120" s="2">
        <f>IF(AO$4=$E120, $I120*AO$57,0) + IF(AO$4&gt;$E120,MIN(AO120,$I120-SUM($J120:AO120)))</f>
        <v>2.8421709430404007E-14</v>
      </c>
      <c r="AQ120" s="57">
        <f>IF(AP$4=$E120, $I120*AP$57,0) + IF(AP$4&gt;$E120,MIN(AP120,$I120-SUM($J120:AP120)))</f>
        <v>0</v>
      </c>
      <c r="AR120" s="2">
        <f>IF(AQ$4=$E120, $I120*AQ$57,0) + IF(AQ$4&gt;$E120,MIN(AQ120,$I120-SUM($J120:AQ120)))</f>
        <v>0</v>
      </c>
      <c r="AS120" s="2">
        <f>IF(AR$4=$E120, $I120*AR$57,0) + IF(AR$4&gt;$E120,MIN(AR120,$I120-SUM($J120:AR120)))</f>
        <v>0</v>
      </c>
      <c r="AT120" s="2">
        <f>IF(AS$4=$E120, $I120*AS$57,0) + IF(AS$4&gt;$E120,MIN(AS120,$I120-SUM($J120:AS120)))</f>
        <v>0</v>
      </c>
      <c r="AU120" s="2">
        <f>IF(AT$4=$E120, $I120*AT$57,0) + IF(AT$4&gt;$E120,MIN(AT120,$I120-SUM($J120:AT120)))</f>
        <v>0</v>
      </c>
      <c r="AV120" s="2">
        <f>IF(AU$4=$E120, $I120*AU$57,0) + IF(AU$4&gt;$E120,MIN(AU120,$I120-SUM($J120:AU120)))</f>
        <v>0</v>
      </c>
      <c r="AW120" s="2"/>
    </row>
    <row r="121" spans="5:49" ht="16.8" outlineLevel="1">
      <c r="E121" s="44">
        <f>INDEX($K$4:$AV$4,,COUNT(E$109:E120)+1)</f>
        <v>37346</v>
      </c>
      <c r="G121" s="2" t="s">
        <v>105</v>
      </c>
      <c r="I121" s="2">
        <f t="shared" si="64"/>
        <v>75.963096093937224</v>
      </c>
      <c r="K121" s="2">
        <f>IF(J$4=$E121, $I121*J$57,0) + IF(J$4&gt;$E121,MIN(J121,$I121-SUM($J121:J121)))</f>
        <v>0</v>
      </c>
      <c r="L121" s="2">
        <f>IF(K$4=$E121, $I121*K$57,0) + IF(K$4&gt;$E121,MIN(K121,$I121-SUM($J121:K121)))</f>
        <v>0</v>
      </c>
      <c r="M121" s="2">
        <f>IF(L$4=$E121, $I121*L$57,0) + IF(L$4&gt;$E121,MIN(L121,$I121-SUM($J121:L121)))</f>
        <v>0</v>
      </c>
      <c r="N121" s="2">
        <f>IF(M$4=$E121, $I121*M$57,0) + IF(M$4&gt;$E121,MIN(M121,$I121-SUM($J121:M121)))</f>
        <v>0</v>
      </c>
      <c r="O121" s="2">
        <f>IF(N$4=$E121, $I121*N$57,0) + IF(N$4&gt;$E121,MIN(N121,$I121-SUM($J121:N121)))</f>
        <v>0</v>
      </c>
      <c r="P121" s="2">
        <f>IF(O$4=$E121, $I121*O$57,0) + IF(O$4&gt;$E121,MIN(O121,$I121-SUM($J121:O121)))</f>
        <v>0</v>
      </c>
      <c r="Q121" s="2">
        <f>IF(P$4=$E121, $I121*P$57,0) + IF(P$4&gt;$E121,MIN(P121,$I121-SUM($J121:P121)))</f>
        <v>0</v>
      </c>
      <c r="R121" s="2">
        <f>IF(Q$4=$E121, $I121*Q$57,0) + IF(Q$4&gt;$E121,MIN(Q121,$I121-SUM($J121:Q121)))</f>
        <v>0</v>
      </c>
      <c r="S121" s="2">
        <f>IF(R$4=$E121, $I121*R$57,0) + IF(R$4&gt;$E121,MIN(R121,$I121-SUM($J121:R121)))</f>
        <v>0</v>
      </c>
      <c r="T121" s="2">
        <f>IF(S$4=$E121, $I121*S$57,0) + IF(S$4&gt;$E121,MIN(S121,$I121-SUM($J121:S121)))</f>
        <v>0</v>
      </c>
      <c r="U121" s="2">
        <f>IF(T$4=$E121, $I121*T$57,0) + IF(T$4&gt;$E121,MIN(T121,$I121-SUM($J121:T121)))</f>
        <v>0</v>
      </c>
      <c r="V121" s="2">
        <f>IF(U$4=$E121, $I121*U$57,0) + IF(U$4&gt;$E121,MIN(U121,$I121-SUM($J121:U121)))</f>
        <v>0</v>
      </c>
      <c r="W121" s="2">
        <f>IF(V$4=$E121, $I121*V$57,0) + IF(V$4&gt;$E121,MIN(V121,$I121-SUM($J121:V121)))</f>
        <v>3.7981548046968614</v>
      </c>
      <c r="X121" s="2">
        <f>IF(W$4=$E121, $I121*W$57,0) + IF(W$4&gt;$E121,MIN(W121,$I121-SUM($J121:W121)))</f>
        <v>3.7981548046968614</v>
      </c>
      <c r="Y121" s="2">
        <f>IF(X$4=$E121, $I121*X$57,0) + IF(X$4&gt;$E121,MIN(X121,$I121-SUM($J121:X121)))</f>
        <v>3.7981548046968614</v>
      </c>
      <c r="Z121" s="2">
        <f>IF(Y$4=$E121, $I121*Y$57,0) + IF(Y$4&gt;$E121,MIN(Y121,$I121-SUM($J121:Y121)))</f>
        <v>3.7981548046968614</v>
      </c>
      <c r="AA121" s="2">
        <f>IF(Z$4=$E121, $I121*Z$57,0) + IF(Z$4&gt;$E121,MIN(Z121,$I121-SUM($J121:Z121)))</f>
        <v>3.7981548046968614</v>
      </c>
      <c r="AB121" s="2">
        <f>IF(AA$4=$E121, $I121*AA$57,0) + IF(AA$4&gt;$E121,MIN(AA121,$I121-SUM($J121:AA121)))</f>
        <v>3.7981548046968614</v>
      </c>
      <c r="AC121" s="2">
        <f>IF(AB$4=$E121, $I121*AB$57,0) + IF(AB$4&gt;$E121,MIN(AB121,$I121-SUM($J121:AB121)))</f>
        <v>3.7981548046968614</v>
      </c>
      <c r="AD121" s="2">
        <f>IF(AC$4=$E121, $I121*AC$57,0) + IF(AC$4&gt;$E121,MIN(AC121,$I121-SUM($J121:AC121)))</f>
        <v>3.7981548046968614</v>
      </c>
      <c r="AE121" s="2">
        <f>IF(AD$4=$E121, $I121*AD$57,0) + IF(AD$4&gt;$E121,MIN(AD121,$I121-SUM($J121:AD121)))</f>
        <v>3.7981548046968614</v>
      </c>
      <c r="AF121" s="2">
        <f>IF(AE$4=$E121, $I121*AE$57,0) + IF(AE$4&gt;$E121,MIN(AE121,$I121-SUM($J121:AE121)))</f>
        <v>3.7981548046968614</v>
      </c>
      <c r="AG121" s="2">
        <f>IF(AF$4=$E121, $I121*AF$57,0) + IF(AF$4&gt;$E121,MIN(AF121,$I121-SUM($J121:AF121)))</f>
        <v>3.7981548046968614</v>
      </c>
      <c r="AH121" s="2">
        <f>IF(AG$4=$E121, $I121*AG$57,0) + IF(AG$4&gt;$E121,MIN(AG121,$I121-SUM($J121:AG121)))</f>
        <v>3.7981548046968614</v>
      </c>
      <c r="AI121" s="2">
        <f>IF(AH$4=$E121, $I121*AH$57,0) + IF(AH$4&gt;$E121,MIN(AH121,$I121-SUM($J121:AH121)))</f>
        <v>3.7981548046968614</v>
      </c>
      <c r="AJ121" s="2">
        <f>IF(AI$4=$E121, $I121*AI$57,0) + IF(AI$4&gt;$E121,MIN(AI121,$I121-SUM($J121:AI121)))</f>
        <v>3.7981548046968614</v>
      </c>
      <c r="AK121" s="2">
        <f>IF(AJ$4=$E121, $I121*AJ$57,0) + IF(AJ$4&gt;$E121,MIN(AJ121,$I121-SUM($J121:AJ121)))</f>
        <v>3.7981548046968614</v>
      </c>
      <c r="AL121" s="2">
        <f>IF(AK$4=$E121, $I121*AK$57,0) + IF(AK$4&gt;$E121,MIN(AK121,$I121-SUM($J121:AK121)))</f>
        <v>3.7981548046968614</v>
      </c>
      <c r="AM121" s="2">
        <f>IF(AL$4=$E121, $I121*AL$57,0) + IF(AL$4&gt;$E121,MIN(AL121,$I121-SUM($J121:AL121)))</f>
        <v>3.7981548046968614</v>
      </c>
      <c r="AN121" s="2">
        <f>IF(AM$4=$E121, $I121*AM$57,0) + IF(AM$4&gt;$E121,MIN(AM121,$I121-SUM($J121:AM121)))</f>
        <v>3.7981548046968614</v>
      </c>
      <c r="AO121" s="2">
        <f>IF(AN$4=$E121, $I121*AN$57,0) + IF(AN$4&gt;$E121,MIN(AN121,$I121-SUM($J121:AN121)))</f>
        <v>3.7981548046968614</v>
      </c>
      <c r="AP121" s="2">
        <f>IF(AO$4=$E121, $I121*AO$57,0) + IF(AO$4&gt;$E121,MIN(AO121,$I121-SUM($J121:AO121)))</f>
        <v>3.7981548046968356</v>
      </c>
      <c r="AQ121" s="57">
        <f>IF(AP$4=$E121, $I121*AP$57,0) + IF(AP$4&gt;$E121,MIN(AP121,$I121-SUM($J121:AP121)))</f>
        <v>0</v>
      </c>
      <c r="AR121" s="2">
        <f>IF(AQ$4=$E121, $I121*AQ$57,0) + IF(AQ$4&gt;$E121,MIN(AQ121,$I121-SUM($J121:AQ121)))</f>
        <v>0</v>
      </c>
      <c r="AS121" s="2">
        <f>IF(AR$4=$E121, $I121*AR$57,0) + IF(AR$4&gt;$E121,MIN(AR121,$I121-SUM($J121:AR121)))</f>
        <v>0</v>
      </c>
      <c r="AT121" s="2">
        <f>IF(AS$4=$E121, $I121*AS$57,0) + IF(AS$4&gt;$E121,MIN(AS121,$I121-SUM($J121:AS121)))</f>
        <v>0</v>
      </c>
      <c r="AU121" s="2">
        <f>IF(AT$4=$E121, $I121*AT$57,0) + IF(AT$4&gt;$E121,MIN(AT121,$I121-SUM($J121:AT121)))</f>
        <v>0</v>
      </c>
      <c r="AV121" s="2">
        <f>IF(AU$4=$E121, $I121*AU$57,0) + IF(AU$4&gt;$E121,MIN(AU121,$I121-SUM($J121:AU121)))</f>
        <v>0</v>
      </c>
      <c r="AW121" s="2"/>
    </row>
    <row r="122" spans="5:49" ht="16.8" outlineLevel="1">
      <c r="E122" s="44">
        <f>INDEX($K$4:$AV$4,,COUNT(E$109:E121)+1)</f>
        <v>37711</v>
      </c>
      <c r="G122" s="2" t="s">
        <v>105</v>
      </c>
      <c r="I122" s="2">
        <f t="shared" si="64"/>
        <v>80.038813184089435</v>
      </c>
      <c r="K122" s="2">
        <f>IF(J$4=$E122, $I122*J$57,0) + IF(J$4&gt;$E122,MIN(J122,$I122-SUM($J122:J122)))</f>
        <v>0</v>
      </c>
      <c r="L122" s="2">
        <f>IF(K$4=$E122, $I122*K$57,0) + IF(K$4&gt;$E122,MIN(K122,$I122-SUM($J122:K122)))</f>
        <v>0</v>
      </c>
      <c r="M122" s="2">
        <f>IF(L$4=$E122, $I122*L$57,0) + IF(L$4&gt;$E122,MIN(L122,$I122-SUM($J122:L122)))</f>
        <v>0</v>
      </c>
      <c r="N122" s="2">
        <f>IF(M$4=$E122, $I122*M$57,0) + IF(M$4&gt;$E122,MIN(M122,$I122-SUM($J122:M122)))</f>
        <v>0</v>
      </c>
      <c r="O122" s="2">
        <f>IF(N$4=$E122, $I122*N$57,0) + IF(N$4&gt;$E122,MIN(N122,$I122-SUM($J122:N122)))</f>
        <v>0</v>
      </c>
      <c r="P122" s="2">
        <f>IF(O$4=$E122, $I122*O$57,0) + IF(O$4&gt;$E122,MIN(O122,$I122-SUM($J122:O122)))</f>
        <v>0</v>
      </c>
      <c r="Q122" s="2">
        <f>IF(P$4=$E122, $I122*P$57,0) + IF(P$4&gt;$E122,MIN(P122,$I122-SUM($J122:P122)))</f>
        <v>0</v>
      </c>
      <c r="R122" s="2">
        <f>IF(Q$4=$E122, $I122*Q$57,0) + IF(Q$4&gt;$E122,MIN(Q122,$I122-SUM($J122:Q122)))</f>
        <v>0</v>
      </c>
      <c r="S122" s="2">
        <f>IF(R$4=$E122, $I122*R$57,0) + IF(R$4&gt;$E122,MIN(R122,$I122-SUM($J122:R122)))</f>
        <v>0</v>
      </c>
      <c r="T122" s="2">
        <f>IF(S$4=$E122, $I122*S$57,0) + IF(S$4&gt;$E122,MIN(S122,$I122-SUM($J122:S122)))</f>
        <v>0</v>
      </c>
      <c r="U122" s="2">
        <f>IF(T$4=$E122, $I122*T$57,0) + IF(T$4&gt;$E122,MIN(T122,$I122-SUM($J122:T122)))</f>
        <v>0</v>
      </c>
      <c r="V122" s="2">
        <f>IF(U$4=$E122, $I122*U$57,0) + IF(U$4&gt;$E122,MIN(U122,$I122-SUM($J122:U122)))</f>
        <v>0</v>
      </c>
      <c r="W122" s="2">
        <f>IF(V$4=$E122, $I122*V$57,0) + IF(V$4&gt;$E122,MIN(V122,$I122-SUM($J122:V122)))</f>
        <v>0</v>
      </c>
      <c r="X122" s="2">
        <f>IF(W$4=$E122, $I122*W$57,0) + IF(W$4&gt;$E122,MIN(W122,$I122-SUM($J122:W122)))</f>
        <v>4.0019406592044717</v>
      </c>
      <c r="Y122" s="2">
        <f>IF(X$4=$E122, $I122*X$57,0) + IF(X$4&gt;$E122,MIN(X122,$I122-SUM($J122:X122)))</f>
        <v>4.0019406592044717</v>
      </c>
      <c r="Z122" s="2">
        <f>IF(Y$4=$E122, $I122*Y$57,0) + IF(Y$4&gt;$E122,MIN(Y122,$I122-SUM($J122:Y122)))</f>
        <v>4.0019406592044717</v>
      </c>
      <c r="AA122" s="2">
        <f>IF(Z$4=$E122, $I122*Z$57,0) + IF(Z$4&gt;$E122,MIN(Z122,$I122-SUM($J122:Z122)))</f>
        <v>4.0019406592044717</v>
      </c>
      <c r="AB122" s="2">
        <f>IF(AA$4=$E122, $I122*AA$57,0) + IF(AA$4&gt;$E122,MIN(AA122,$I122-SUM($J122:AA122)))</f>
        <v>4.0019406592044717</v>
      </c>
      <c r="AC122" s="2">
        <f>IF(AB$4=$E122, $I122*AB$57,0) + IF(AB$4&gt;$E122,MIN(AB122,$I122-SUM($J122:AB122)))</f>
        <v>4.0019406592044717</v>
      </c>
      <c r="AD122" s="2">
        <f>IF(AC$4=$E122, $I122*AC$57,0) + IF(AC$4&gt;$E122,MIN(AC122,$I122-SUM($J122:AC122)))</f>
        <v>4.0019406592044717</v>
      </c>
      <c r="AE122" s="2">
        <f>IF(AD$4=$E122, $I122*AD$57,0) + IF(AD$4&gt;$E122,MIN(AD122,$I122-SUM($J122:AD122)))</f>
        <v>4.0019406592044717</v>
      </c>
      <c r="AF122" s="2">
        <f>IF(AE$4=$E122, $I122*AE$57,0) + IF(AE$4&gt;$E122,MIN(AE122,$I122-SUM($J122:AE122)))</f>
        <v>4.0019406592044717</v>
      </c>
      <c r="AG122" s="2">
        <f>IF(AF$4=$E122, $I122*AF$57,0) + IF(AF$4&gt;$E122,MIN(AF122,$I122-SUM($J122:AF122)))</f>
        <v>4.0019406592044717</v>
      </c>
      <c r="AH122" s="2">
        <f>IF(AG$4=$E122, $I122*AG$57,0) + IF(AG$4&gt;$E122,MIN(AG122,$I122-SUM($J122:AG122)))</f>
        <v>4.0019406592044717</v>
      </c>
      <c r="AI122" s="2">
        <f>IF(AH$4=$E122, $I122*AH$57,0) + IF(AH$4&gt;$E122,MIN(AH122,$I122-SUM($J122:AH122)))</f>
        <v>4.0019406592044717</v>
      </c>
      <c r="AJ122" s="2">
        <f>IF(AI$4=$E122, $I122*AI$57,0) + IF(AI$4&gt;$E122,MIN(AI122,$I122-SUM($J122:AI122)))</f>
        <v>4.0019406592044717</v>
      </c>
      <c r="AK122" s="2">
        <f>IF(AJ$4=$E122, $I122*AJ$57,0) + IF(AJ$4&gt;$E122,MIN(AJ122,$I122-SUM($J122:AJ122)))</f>
        <v>4.0019406592044717</v>
      </c>
      <c r="AL122" s="2">
        <f>IF(AK$4=$E122, $I122*AK$57,0) + IF(AK$4&gt;$E122,MIN(AK122,$I122-SUM($J122:AK122)))</f>
        <v>4.0019406592044717</v>
      </c>
      <c r="AM122" s="2">
        <f>IF(AL$4=$E122, $I122*AL$57,0) + IF(AL$4&gt;$E122,MIN(AL122,$I122-SUM($J122:AL122)))</f>
        <v>4.0019406592044717</v>
      </c>
      <c r="AN122" s="2">
        <f>IF(AM$4=$E122, $I122*AM$57,0) + IF(AM$4&gt;$E122,MIN(AM122,$I122-SUM($J122:AM122)))</f>
        <v>4.0019406592044717</v>
      </c>
      <c r="AO122" s="2">
        <f>IF(AN$4=$E122, $I122*AN$57,0) + IF(AN$4&gt;$E122,MIN(AN122,$I122-SUM($J122:AN122)))</f>
        <v>4.0019406592044717</v>
      </c>
      <c r="AP122" s="2">
        <f>IF(AO$4=$E122, $I122*AO$57,0) + IF(AO$4&gt;$E122,MIN(AO122,$I122-SUM($J122:AO122)))</f>
        <v>4.0019406592044717</v>
      </c>
      <c r="AQ122" s="57">
        <f>IF(AP$4=$E122, $I122*AP$57,0) + IF(AP$4&gt;$E122,MIN(AP122,$I122-SUM($J122:AP122)))</f>
        <v>4.0019406592044504</v>
      </c>
      <c r="AR122" s="2">
        <f>IF(AQ$4=$E122, $I122*AQ$57,0) + IF(AQ$4&gt;$E122,MIN(AQ122,$I122-SUM($J122:AQ122)))</f>
        <v>0</v>
      </c>
      <c r="AS122" s="2">
        <f>IF(AR$4=$E122, $I122*AR$57,0) + IF(AR$4&gt;$E122,MIN(AR122,$I122-SUM($J122:AR122)))</f>
        <v>0</v>
      </c>
      <c r="AT122" s="2">
        <f>IF(AS$4=$E122, $I122*AS$57,0) + IF(AS$4&gt;$E122,MIN(AS122,$I122-SUM($J122:AS122)))</f>
        <v>0</v>
      </c>
      <c r="AU122" s="2">
        <f>IF(AT$4=$E122, $I122*AT$57,0) + IF(AT$4&gt;$E122,MIN(AT122,$I122-SUM($J122:AT122)))</f>
        <v>0</v>
      </c>
      <c r="AV122" s="2">
        <f>IF(AU$4=$E122, $I122*AU$57,0) + IF(AU$4&gt;$E122,MIN(AU122,$I122-SUM($J122:AU122)))</f>
        <v>0</v>
      </c>
      <c r="AW122" s="2"/>
    </row>
    <row r="123" spans="5:49" ht="16.8" outlineLevel="1">
      <c r="E123" s="44">
        <f>INDEX($K$4:$AV$4,,COUNT(E$109:E122)+1)</f>
        <v>38077</v>
      </c>
      <c r="G123" s="2" t="s">
        <v>105</v>
      </c>
      <c r="I123" s="2">
        <f t="shared" si="64"/>
        <v>75.607160798282877</v>
      </c>
      <c r="K123" s="2">
        <f>IF(J$4=$E123, $I123*J$57,0) + IF(J$4&gt;$E123,MIN(J123,$I123-SUM($J123:J123)))</f>
        <v>0</v>
      </c>
      <c r="L123" s="2">
        <f>IF(K$4=$E123, $I123*K$57,0) + IF(K$4&gt;$E123,MIN(K123,$I123-SUM($J123:K123)))</f>
        <v>0</v>
      </c>
      <c r="M123" s="2">
        <f>IF(L$4=$E123, $I123*L$57,0) + IF(L$4&gt;$E123,MIN(L123,$I123-SUM($J123:L123)))</f>
        <v>0</v>
      </c>
      <c r="N123" s="2">
        <f>IF(M$4=$E123, $I123*M$57,0) + IF(M$4&gt;$E123,MIN(M123,$I123-SUM($J123:M123)))</f>
        <v>0</v>
      </c>
      <c r="O123" s="2">
        <f>IF(N$4=$E123, $I123*N$57,0) + IF(N$4&gt;$E123,MIN(N123,$I123-SUM($J123:N123)))</f>
        <v>0</v>
      </c>
      <c r="P123" s="2">
        <f>IF(O$4=$E123, $I123*O$57,0) + IF(O$4&gt;$E123,MIN(O123,$I123-SUM($J123:O123)))</f>
        <v>0</v>
      </c>
      <c r="Q123" s="2">
        <f>IF(P$4=$E123, $I123*P$57,0) + IF(P$4&gt;$E123,MIN(P123,$I123-SUM($J123:P123)))</f>
        <v>0</v>
      </c>
      <c r="R123" s="2">
        <f>IF(Q$4=$E123, $I123*Q$57,0) + IF(Q$4&gt;$E123,MIN(Q123,$I123-SUM($J123:Q123)))</f>
        <v>0</v>
      </c>
      <c r="S123" s="2">
        <f>IF(R$4=$E123, $I123*R$57,0) + IF(R$4&gt;$E123,MIN(R123,$I123-SUM($J123:R123)))</f>
        <v>0</v>
      </c>
      <c r="T123" s="2">
        <f>IF(S$4=$E123, $I123*S$57,0) + IF(S$4&gt;$E123,MIN(S123,$I123-SUM($J123:S123)))</f>
        <v>0</v>
      </c>
      <c r="U123" s="2">
        <f>IF(T$4=$E123, $I123*T$57,0) + IF(T$4&gt;$E123,MIN(T123,$I123-SUM($J123:T123)))</f>
        <v>0</v>
      </c>
      <c r="V123" s="2">
        <f>IF(U$4=$E123, $I123*U$57,0) + IF(U$4&gt;$E123,MIN(U123,$I123-SUM($J123:U123)))</f>
        <v>0</v>
      </c>
      <c r="W123" s="2">
        <f>IF(V$4=$E123, $I123*V$57,0) + IF(V$4&gt;$E123,MIN(V123,$I123-SUM($J123:V123)))</f>
        <v>0</v>
      </c>
      <c r="X123" s="2">
        <f>IF(W$4=$E123, $I123*W$57,0) + IF(W$4&gt;$E123,MIN(W123,$I123-SUM($J123:W123)))</f>
        <v>0</v>
      </c>
      <c r="Y123" s="2">
        <f>IF(X$4=$E123, $I123*X$57,0) + IF(X$4&gt;$E123,MIN(X123,$I123-SUM($J123:X123)))</f>
        <v>3.7803580399141441</v>
      </c>
      <c r="Z123" s="2">
        <f>IF(Y$4=$E123, $I123*Y$57,0) + IF(Y$4&gt;$E123,MIN(Y123,$I123-SUM($J123:Y123)))</f>
        <v>3.7803580399141441</v>
      </c>
      <c r="AA123" s="2">
        <f>IF(Z$4=$E123, $I123*Z$57,0) + IF(Z$4&gt;$E123,MIN(Z123,$I123-SUM($J123:Z123)))</f>
        <v>3.7803580399141441</v>
      </c>
      <c r="AB123" s="2">
        <f>IF(AA$4=$E123, $I123*AA$57,0) + IF(AA$4&gt;$E123,MIN(AA123,$I123-SUM($J123:AA123)))</f>
        <v>3.7803580399141441</v>
      </c>
      <c r="AC123" s="2">
        <f>IF(AB$4=$E123, $I123*AB$57,0) + IF(AB$4&gt;$E123,MIN(AB123,$I123-SUM($J123:AB123)))</f>
        <v>3.7803580399141441</v>
      </c>
      <c r="AD123" s="2">
        <f>IF(AC$4=$E123, $I123*AC$57,0) + IF(AC$4&gt;$E123,MIN(AC123,$I123-SUM($J123:AC123)))</f>
        <v>3.7803580399141441</v>
      </c>
      <c r="AE123" s="2">
        <f>IF(AD$4=$E123, $I123*AD$57,0) + IF(AD$4&gt;$E123,MIN(AD123,$I123-SUM($J123:AD123)))</f>
        <v>3.7803580399141441</v>
      </c>
      <c r="AF123" s="2">
        <f>IF(AE$4=$E123, $I123*AE$57,0) + IF(AE$4&gt;$E123,MIN(AE123,$I123-SUM($J123:AE123)))</f>
        <v>3.7803580399141441</v>
      </c>
      <c r="AG123" s="2">
        <f>IF(AF$4=$E123, $I123*AF$57,0) + IF(AF$4&gt;$E123,MIN(AF123,$I123-SUM($J123:AF123)))</f>
        <v>3.7803580399141441</v>
      </c>
      <c r="AH123" s="2">
        <f>IF(AG$4=$E123, $I123*AG$57,0) + IF(AG$4&gt;$E123,MIN(AG123,$I123-SUM($J123:AG123)))</f>
        <v>3.7803580399141441</v>
      </c>
      <c r="AI123" s="2">
        <f>IF(AH$4=$E123, $I123*AH$57,0) + IF(AH$4&gt;$E123,MIN(AH123,$I123-SUM($J123:AH123)))</f>
        <v>3.7803580399141441</v>
      </c>
      <c r="AJ123" s="2">
        <f>IF(AI$4=$E123, $I123*AI$57,0) + IF(AI$4&gt;$E123,MIN(AI123,$I123-SUM($J123:AI123)))</f>
        <v>3.7803580399141441</v>
      </c>
      <c r="AK123" s="2">
        <f>IF(AJ$4=$E123, $I123*AJ$57,0) + IF(AJ$4&gt;$E123,MIN(AJ123,$I123-SUM($J123:AJ123)))</f>
        <v>3.7803580399141441</v>
      </c>
      <c r="AL123" s="2">
        <f>IF(AK$4=$E123, $I123*AK$57,0) + IF(AK$4&gt;$E123,MIN(AK123,$I123-SUM($J123:AK123)))</f>
        <v>3.7803580399141441</v>
      </c>
      <c r="AM123" s="2">
        <f>IF(AL$4=$E123, $I123*AL$57,0) + IF(AL$4&gt;$E123,MIN(AL123,$I123-SUM($J123:AL123)))</f>
        <v>3.7803580399141441</v>
      </c>
      <c r="AN123" s="2">
        <f>IF(AM$4=$E123, $I123*AM$57,0) + IF(AM$4&gt;$E123,MIN(AM123,$I123-SUM($J123:AM123)))</f>
        <v>3.7803580399141441</v>
      </c>
      <c r="AO123" s="2">
        <f>IF(AN$4=$E123, $I123*AN$57,0) + IF(AN$4&gt;$E123,MIN(AN123,$I123-SUM($J123:AN123)))</f>
        <v>3.7803580399141441</v>
      </c>
      <c r="AP123" s="2">
        <f>IF(AO$4=$E123, $I123*AO$57,0) + IF(AO$4&gt;$E123,MIN(AO123,$I123-SUM($J123:AO123)))</f>
        <v>3.7803580399141441</v>
      </c>
      <c r="AQ123" s="57">
        <f>IF(AP$4=$E123, $I123*AP$57,0) + IF(AP$4&gt;$E123,MIN(AP123,$I123-SUM($J123:AP123)))</f>
        <v>3.7803580399141441</v>
      </c>
      <c r="AR123" s="2">
        <f>IF(AQ$4=$E123, $I123*AQ$57,0) + IF(AQ$4&gt;$E123,MIN(AQ123,$I123-SUM($J123:AQ123)))</f>
        <v>3.7803580399141441</v>
      </c>
      <c r="AS123" s="2">
        <f>IF(AR$4=$E123, $I123*AR$57,0) + IF(AR$4&gt;$E123,MIN(AR123,$I123-SUM($J123:AR123)))</f>
        <v>0</v>
      </c>
      <c r="AT123" s="2">
        <f>IF(AS$4=$E123, $I123*AS$57,0) + IF(AS$4&gt;$E123,MIN(AS123,$I123-SUM($J123:AS123)))</f>
        <v>0</v>
      </c>
      <c r="AU123" s="2">
        <f>IF(AT$4=$E123, $I123*AT$57,0) + IF(AT$4&gt;$E123,MIN(AT123,$I123-SUM($J123:AT123)))</f>
        <v>0</v>
      </c>
      <c r="AV123" s="2">
        <f>IF(AU$4=$E123, $I123*AU$57,0) + IF(AU$4&gt;$E123,MIN(AU123,$I123-SUM($J123:AU123)))</f>
        <v>0</v>
      </c>
      <c r="AW123" s="2"/>
    </row>
    <row r="124" spans="5:49" ht="16.8" outlineLevel="1">
      <c r="E124" s="44">
        <f>INDEX($K$4:$AV$4,,COUNT(E$109:E123)+1)</f>
        <v>38442</v>
      </c>
      <c r="G124" s="2" t="s">
        <v>105</v>
      </c>
      <c r="I124" s="2">
        <f t="shared" si="64"/>
        <v>73.484425294431148</v>
      </c>
      <c r="K124" s="2">
        <f>IF(J$4=$E124, $I124*J$57,0) + IF(J$4&gt;$E124,MIN(J124,$I124-SUM($J124:J124)))</f>
        <v>0</v>
      </c>
      <c r="L124" s="2">
        <f>IF(K$4=$E124, $I124*K$57,0) + IF(K$4&gt;$E124,MIN(K124,$I124-SUM($J124:K124)))</f>
        <v>0</v>
      </c>
      <c r="M124" s="2">
        <f>IF(L$4=$E124, $I124*L$57,0) + IF(L$4&gt;$E124,MIN(L124,$I124-SUM($J124:L124)))</f>
        <v>0</v>
      </c>
      <c r="N124" s="2">
        <f>IF(M$4=$E124, $I124*M$57,0) + IF(M$4&gt;$E124,MIN(M124,$I124-SUM($J124:M124)))</f>
        <v>0</v>
      </c>
      <c r="O124" s="2">
        <f>IF(N$4=$E124, $I124*N$57,0) + IF(N$4&gt;$E124,MIN(N124,$I124-SUM($J124:N124)))</f>
        <v>0</v>
      </c>
      <c r="P124" s="2">
        <f>IF(O$4=$E124, $I124*O$57,0) + IF(O$4&gt;$E124,MIN(O124,$I124-SUM($J124:O124)))</f>
        <v>0</v>
      </c>
      <c r="Q124" s="2">
        <f>IF(P$4=$E124, $I124*P$57,0) + IF(P$4&gt;$E124,MIN(P124,$I124-SUM($J124:P124)))</f>
        <v>0</v>
      </c>
      <c r="R124" s="2">
        <f>IF(Q$4=$E124, $I124*Q$57,0) + IF(Q$4&gt;$E124,MIN(Q124,$I124-SUM($J124:Q124)))</f>
        <v>0</v>
      </c>
      <c r="S124" s="2">
        <f>IF(R$4=$E124, $I124*R$57,0) + IF(R$4&gt;$E124,MIN(R124,$I124-SUM($J124:R124)))</f>
        <v>0</v>
      </c>
      <c r="T124" s="2">
        <f>IF(S$4=$E124, $I124*S$57,0) + IF(S$4&gt;$E124,MIN(S124,$I124-SUM($J124:S124)))</f>
        <v>0</v>
      </c>
      <c r="U124" s="2">
        <f>IF(T$4=$E124, $I124*T$57,0) + IF(T$4&gt;$E124,MIN(T124,$I124-SUM($J124:T124)))</f>
        <v>0</v>
      </c>
      <c r="V124" s="2">
        <f>IF(U$4=$E124, $I124*U$57,0) + IF(U$4&gt;$E124,MIN(U124,$I124-SUM($J124:U124)))</f>
        <v>0</v>
      </c>
      <c r="W124" s="2">
        <f>IF(V$4=$E124, $I124*V$57,0) + IF(V$4&gt;$E124,MIN(V124,$I124-SUM($J124:V124)))</f>
        <v>0</v>
      </c>
      <c r="X124" s="2">
        <f>IF(W$4=$E124, $I124*W$57,0) + IF(W$4&gt;$E124,MIN(W124,$I124-SUM($J124:W124)))</f>
        <v>0</v>
      </c>
      <c r="Y124" s="2">
        <f>IF(X$4=$E124, $I124*X$57,0) + IF(X$4&gt;$E124,MIN(X124,$I124-SUM($J124:X124)))</f>
        <v>0</v>
      </c>
      <c r="Z124" s="2">
        <f>IF(Y$4=$E124, $I124*Y$57,0) + IF(Y$4&gt;$E124,MIN(Y124,$I124-SUM($J124:Y124)))</f>
        <v>3.6742212647215577</v>
      </c>
      <c r="AA124" s="2">
        <f>IF(Z$4=$E124, $I124*Z$57,0) + IF(Z$4&gt;$E124,MIN(Z124,$I124-SUM($J124:Z124)))</f>
        <v>3.6742212647215577</v>
      </c>
      <c r="AB124" s="2">
        <f>IF(AA$4=$E124, $I124*AA$57,0) + IF(AA$4&gt;$E124,MIN(AA124,$I124-SUM($J124:AA124)))</f>
        <v>3.6742212647215577</v>
      </c>
      <c r="AC124" s="2">
        <f>IF(AB$4=$E124, $I124*AB$57,0) + IF(AB$4&gt;$E124,MIN(AB124,$I124-SUM($J124:AB124)))</f>
        <v>3.6742212647215577</v>
      </c>
      <c r="AD124" s="2">
        <f>IF(AC$4=$E124, $I124*AC$57,0) + IF(AC$4&gt;$E124,MIN(AC124,$I124-SUM($J124:AC124)))</f>
        <v>3.6742212647215577</v>
      </c>
      <c r="AE124" s="2">
        <f>IF(AD$4=$E124, $I124*AD$57,0) + IF(AD$4&gt;$E124,MIN(AD124,$I124-SUM($J124:AD124)))</f>
        <v>3.6742212647215577</v>
      </c>
      <c r="AF124" s="2">
        <f>IF(AE$4=$E124, $I124*AE$57,0) + IF(AE$4&gt;$E124,MIN(AE124,$I124-SUM($J124:AE124)))</f>
        <v>3.6742212647215577</v>
      </c>
      <c r="AG124" s="2">
        <f>IF(AF$4=$E124, $I124*AF$57,0) + IF(AF$4&gt;$E124,MIN(AF124,$I124-SUM($J124:AF124)))</f>
        <v>3.6742212647215577</v>
      </c>
      <c r="AH124" s="2">
        <f>IF(AG$4=$E124, $I124*AG$57,0) + IF(AG$4&gt;$E124,MIN(AG124,$I124-SUM($J124:AG124)))</f>
        <v>3.6742212647215577</v>
      </c>
      <c r="AI124" s="2">
        <f>IF(AH$4=$E124, $I124*AH$57,0) + IF(AH$4&gt;$E124,MIN(AH124,$I124-SUM($J124:AH124)))</f>
        <v>3.6742212647215577</v>
      </c>
      <c r="AJ124" s="2">
        <f>IF(AI$4=$E124, $I124*AI$57,0) + IF(AI$4&gt;$E124,MIN(AI124,$I124-SUM($J124:AI124)))</f>
        <v>3.6742212647215577</v>
      </c>
      <c r="AK124" s="2">
        <f>IF(AJ$4=$E124, $I124*AJ$57,0) + IF(AJ$4&gt;$E124,MIN(AJ124,$I124-SUM($J124:AJ124)))</f>
        <v>3.6742212647215577</v>
      </c>
      <c r="AL124" s="2">
        <f>IF(AK$4=$E124, $I124*AK$57,0) + IF(AK$4&gt;$E124,MIN(AK124,$I124-SUM($J124:AK124)))</f>
        <v>3.6742212647215577</v>
      </c>
      <c r="AM124" s="2">
        <f>IF(AL$4=$E124, $I124*AL$57,0) + IF(AL$4&gt;$E124,MIN(AL124,$I124-SUM($J124:AL124)))</f>
        <v>3.6742212647215577</v>
      </c>
      <c r="AN124" s="2">
        <f>IF(AM$4=$E124, $I124*AM$57,0) + IF(AM$4&gt;$E124,MIN(AM124,$I124-SUM($J124:AM124)))</f>
        <v>3.6742212647215577</v>
      </c>
      <c r="AO124" s="2">
        <f>IF(AN$4=$E124, $I124*AN$57,0) + IF(AN$4&gt;$E124,MIN(AN124,$I124-SUM($J124:AN124)))</f>
        <v>3.6742212647215577</v>
      </c>
      <c r="AP124" s="2">
        <f>IF(AO$4=$E124, $I124*AO$57,0) + IF(AO$4&gt;$E124,MIN(AO124,$I124-SUM($J124:AO124)))</f>
        <v>3.6742212647215577</v>
      </c>
      <c r="AQ124" s="57">
        <f>IF(AP$4=$E124, $I124*AP$57,0) + IF(AP$4&gt;$E124,MIN(AP124,$I124-SUM($J124:AP124)))</f>
        <v>3.6742212647215577</v>
      </c>
      <c r="AR124" s="2">
        <f>IF(AQ$4=$E124, $I124*AQ$57,0) + IF(AQ$4&gt;$E124,MIN(AQ124,$I124-SUM($J124:AQ124)))</f>
        <v>3.6742212647215577</v>
      </c>
      <c r="AS124" s="2">
        <f>IF(AR$4=$E124, $I124*AR$57,0) + IF(AR$4&gt;$E124,MIN(AR124,$I124-SUM($J124:AR124)))</f>
        <v>3.6742212647215382</v>
      </c>
      <c r="AT124" s="2">
        <f>IF(AS$4=$E124, $I124*AS$57,0) + IF(AS$4&gt;$E124,MIN(AS124,$I124-SUM($J124:AS124)))</f>
        <v>0</v>
      </c>
      <c r="AU124" s="2">
        <f>IF(AT$4=$E124, $I124*AT$57,0) + IF(AT$4&gt;$E124,MIN(AT124,$I124-SUM($J124:AT124)))</f>
        <v>0</v>
      </c>
      <c r="AV124" s="2">
        <f>IF(AU$4=$E124, $I124*AU$57,0) + IF(AU$4&gt;$E124,MIN(AU124,$I124-SUM($J124:AU124)))</f>
        <v>0</v>
      </c>
      <c r="AW124" s="2"/>
    </row>
    <row r="125" spans="5:49" ht="16.8" outlineLevel="1">
      <c r="E125" s="44">
        <f>INDEX($K$4:$AV$4,,COUNT(E$109:E124)+1)</f>
        <v>38807</v>
      </c>
      <c r="G125" s="2" t="s">
        <v>105</v>
      </c>
      <c r="I125" s="2">
        <f t="shared" si="64"/>
        <v>72.967258959523406</v>
      </c>
      <c r="K125" s="2">
        <f>IF(J$4=$E125, $I125*J$57,0) + IF(J$4&gt;$E125,MIN(J125,$I125-SUM($J125:J125)))</f>
        <v>0</v>
      </c>
      <c r="L125" s="2">
        <f>IF(K$4=$E125, $I125*K$57,0) + IF(K$4&gt;$E125,MIN(K125,$I125-SUM($J125:K125)))</f>
        <v>0</v>
      </c>
      <c r="M125" s="2">
        <f>IF(L$4=$E125, $I125*L$57,0) + IF(L$4&gt;$E125,MIN(L125,$I125-SUM($J125:L125)))</f>
        <v>0</v>
      </c>
      <c r="N125" s="2">
        <f>IF(M$4=$E125, $I125*M$57,0) + IF(M$4&gt;$E125,MIN(M125,$I125-SUM($J125:M125)))</f>
        <v>0</v>
      </c>
      <c r="O125" s="2">
        <f>IF(N$4=$E125, $I125*N$57,0) + IF(N$4&gt;$E125,MIN(N125,$I125-SUM($J125:N125)))</f>
        <v>0</v>
      </c>
      <c r="P125" s="2">
        <f>IF(O$4=$E125, $I125*O$57,0) + IF(O$4&gt;$E125,MIN(O125,$I125-SUM($J125:O125)))</f>
        <v>0</v>
      </c>
      <c r="Q125" s="2">
        <f>IF(P$4=$E125, $I125*P$57,0) + IF(P$4&gt;$E125,MIN(P125,$I125-SUM($J125:P125)))</f>
        <v>0</v>
      </c>
      <c r="R125" s="2">
        <f>IF(Q$4=$E125, $I125*Q$57,0) + IF(Q$4&gt;$E125,MIN(Q125,$I125-SUM($J125:Q125)))</f>
        <v>0</v>
      </c>
      <c r="S125" s="2">
        <f>IF(R$4=$E125, $I125*R$57,0) + IF(R$4&gt;$E125,MIN(R125,$I125-SUM($J125:R125)))</f>
        <v>0</v>
      </c>
      <c r="T125" s="2">
        <f>IF(S$4=$E125, $I125*S$57,0) + IF(S$4&gt;$E125,MIN(S125,$I125-SUM($J125:S125)))</f>
        <v>0</v>
      </c>
      <c r="U125" s="2">
        <f>IF(T$4=$E125, $I125*T$57,0) + IF(T$4&gt;$E125,MIN(T125,$I125-SUM($J125:T125)))</f>
        <v>0</v>
      </c>
      <c r="V125" s="2">
        <f>IF(U$4=$E125, $I125*U$57,0) + IF(U$4&gt;$E125,MIN(U125,$I125-SUM($J125:U125)))</f>
        <v>0</v>
      </c>
      <c r="W125" s="2">
        <f>IF(V$4=$E125, $I125*V$57,0) + IF(V$4&gt;$E125,MIN(V125,$I125-SUM($J125:V125)))</f>
        <v>0</v>
      </c>
      <c r="X125" s="2">
        <f>IF(W$4=$E125, $I125*W$57,0) + IF(W$4&gt;$E125,MIN(W125,$I125-SUM($J125:W125)))</f>
        <v>0</v>
      </c>
      <c r="Y125" s="2">
        <f>IF(X$4=$E125, $I125*X$57,0) + IF(X$4&gt;$E125,MIN(X125,$I125-SUM($J125:X125)))</f>
        <v>0</v>
      </c>
      <c r="Z125" s="2">
        <f>IF(Y$4=$E125, $I125*Y$57,0) + IF(Y$4&gt;$E125,MIN(Y125,$I125-SUM($J125:Y125)))</f>
        <v>0</v>
      </c>
      <c r="AA125" s="2">
        <f>IF(Z$4=$E125, $I125*Z$57,0) + IF(Z$4&gt;$E125,MIN(Z125,$I125-SUM($J125:Z125)))</f>
        <v>3.6483629479761706</v>
      </c>
      <c r="AB125" s="2">
        <f>IF(AA$4=$E125, $I125*AA$57,0) + IF(AA$4&gt;$E125,MIN(AA125,$I125-SUM($J125:AA125)))</f>
        <v>3.6483629479761706</v>
      </c>
      <c r="AC125" s="2">
        <f>IF(AB$4=$E125, $I125*AB$57,0) + IF(AB$4&gt;$E125,MIN(AB125,$I125-SUM($J125:AB125)))</f>
        <v>3.6483629479761706</v>
      </c>
      <c r="AD125" s="2">
        <f>IF(AC$4=$E125, $I125*AC$57,0) + IF(AC$4&gt;$E125,MIN(AC125,$I125-SUM($J125:AC125)))</f>
        <v>3.6483629479761706</v>
      </c>
      <c r="AE125" s="2">
        <f>IF(AD$4=$E125, $I125*AD$57,0) + IF(AD$4&gt;$E125,MIN(AD125,$I125-SUM($J125:AD125)))</f>
        <v>3.6483629479761706</v>
      </c>
      <c r="AF125" s="2">
        <f>IF(AE$4=$E125, $I125*AE$57,0) + IF(AE$4&gt;$E125,MIN(AE125,$I125-SUM($J125:AE125)))</f>
        <v>3.6483629479761706</v>
      </c>
      <c r="AG125" s="2">
        <f>IF(AF$4=$E125, $I125*AF$57,0) + IF(AF$4&gt;$E125,MIN(AF125,$I125-SUM($J125:AF125)))</f>
        <v>3.6483629479761706</v>
      </c>
      <c r="AH125" s="2">
        <f>IF(AG$4=$E125, $I125*AG$57,0) + IF(AG$4&gt;$E125,MIN(AG125,$I125-SUM($J125:AG125)))</f>
        <v>3.6483629479761706</v>
      </c>
      <c r="AI125" s="2">
        <f>IF(AH$4=$E125, $I125*AH$57,0) + IF(AH$4&gt;$E125,MIN(AH125,$I125-SUM($J125:AH125)))</f>
        <v>3.6483629479761706</v>
      </c>
      <c r="AJ125" s="2">
        <f>IF(AI$4=$E125, $I125*AI$57,0) + IF(AI$4&gt;$E125,MIN(AI125,$I125-SUM($J125:AI125)))</f>
        <v>3.6483629479761706</v>
      </c>
      <c r="AK125" s="2">
        <f>IF(AJ$4=$E125, $I125*AJ$57,0) + IF(AJ$4&gt;$E125,MIN(AJ125,$I125-SUM($J125:AJ125)))</f>
        <v>3.6483629479761706</v>
      </c>
      <c r="AL125" s="2">
        <f>IF(AK$4=$E125, $I125*AK$57,0) + IF(AK$4&gt;$E125,MIN(AK125,$I125-SUM($J125:AK125)))</f>
        <v>3.6483629479761706</v>
      </c>
      <c r="AM125" s="2">
        <f>IF(AL$4=$E125, $I125*AL$57,0) + IF(AL$4&gt;$E125,MIN(AL125,$I125-SUM($J125:AL125)))</f>
        <v>3.6483629479761706</v>
      </c>
      <c r="AN125" s="2">
        <f>IF(AM$4=$E125, $I125*AM$57,0) + IF(AM$4&gt;$E125,MIN(AM125,$I125-SUM($J125:AM125)))</f>
        <v>3.6483629479761706</v>
      </c>
      <c r="AO125" s="2">
        <f>IF(AN$4=$E125, $I125*AN$57,0) + IF(AN$4&gt;$E125,MIN(AN125,$I125-SUM($J125:AN125)))</f>
        <v>3.6483629479761706</v>
      </c>
      <c r="AP125" s="2">
        <f>IF(AO$4=$E125, $I125*AO$57,0) + IF(AO$4&gt;$E125,MIN(AO125,$I125-SUM($J125:AO125)))</f>
        <v>3.6483629479761706</v>
      </c>
      <c r="AQ125" s="57">
        <f>IF(AP$4=$E125, $I125*AP$57,0) + IF(AP$4&gt;$E125,MIN(AP125,$I125-SUM($J125:AP125)))</f>
        <v>3.6483629479761706</v>
      </c>
      <c r="AR125" s="2">
        <f>IF(AQ$4=$E125, $I125*AQ$57,0) + IF(AQ$4&gt;$E125,MIN(AQ125,$I125-SUM($J125:AQ125)))</f>
        <v>3.6483629479761706</v>
      </c>
      <c r="AS125" s="2">
        <f>IF(AR$4=$E125, $I125*AR$57,0) + IF(AR$4&gt;$E125,MIN(AR125,$I125-SUM($J125:AR125)))</f>
        <v>3.6483629479761706</v>
      </c>
      <c r="AT125" s="2">
        <f>IF(AS$4=$E125, $I125*AS$57,0) + IF(AS$4&gt;$E125,MIN(AS125,$I125-SUM($J125:AS125)))</f>
        <v>3.6483629479761706</v>
      </c>
      <c r="AU125" s="2">
        <f>IF(AT$4=$E125, $I125*AT$57,0) + IF(AT$4&gt;$E125,MIN(AT125,$I125-SUM($J125:AT125)))</f>
        <v>2.8421709430404007E-14</v>
      </c>
      <c r="AV125" s="2">
        <f>IF(AU$4=$E125, $I125*AU$57,0) + IF(AU$4&gt;$E125,MIN(AU125,$I125-SUM($J125:AU125)))</f>
        <v>0</v>
      </c>
      <c r="AW125" s="2"/>
    </row>
    <row r="126" spans="5:49" ht="16.8" outlineLevel="1">
      <c r="E126" s="44">
        <f>INDEX($K$4:$AV$4,,COUNT(E$109:E125)+1)</f>
        <v>39172</v>
      </c>
      <c r="G126" s="2" t="s">
        <v>105</v>
      </c>
      <c r="I126" s="2">
        <f t="shared" si="64"/>
        <v>82.383296050703734</v>
      </c>
      <c r="K126" s="2">
        <f>IF(J$4=$E126, $I126*J$57,0) + IF(J$4&gt;$E126,MIN(J126,$I126-SUM($J126:J126)))</f>
        <v>0</v>
      </c>
      <c r="L126" s="2">
        <f>IF(K$4=$E126, $I126*K$57,0) + IF(K$4&gt;$E126,MIN(K126,$I126-SUM($J126:K126)))</f>
        <v>0</v>
      </c>
      <c r="M126" s="2">
        <f>IF(L$4=$E126, $I126*L$57,0) + IF(L$4&gt;$E126,MIN(L126,$I126-SUM($J126:L126)))</f>
        <v>0</v>
      </c>
      <c r="N126" s="2">
        <f>IF(M$4=$E126, $I126*M$57,0) + IF(M$4&gt;$E126,MIN(M126,$I126-SUM($J126:M126)))</f>
        <v>0</v>
      </c>
      <c r="O126" s="2">
        <f>IF(N$4=$E126, $I126*N$57,0) + IF(N$4&gt;$E126,MIN(N126,$I126-SUM($J126:N126)))</f>
        <v>0</v>
      </c>
      <c r="P126" s="2">
        <f>IF(O$4=$E126, $I126*O$57,0) + IF(O$4&gt;$E126,MIN(O126,$I126-SUM($J126:O126)))</f>
        <v>0</v>
      </c>
      <c r="Q126" s="2">
        <f>IF(P$4=$E126, $I126*P$57,0) + IF(P$4&gt;$E126,MIN(P126,$I126-SUM($J126:P126)))</f>
        <v>0</v>
      </c>
      <c r="R126" s="2">
        <f>IF(Q$4=$E126, $I126*Q$57,0) + IF(Q$4&gt;$E126,MIN(Q126,$I126-SUM($J126:Q126)))</f>
        <v>0</v>
      </c>
      <c r="S126" s="2">
        <f>IF(R$4=$E126, $I126*R$57,0) + IF(R$4&gt;$E126,MIN(R126,$I126-SUM($J126:R126)))</f>
        <v>0</v>
      </c>
      <c r="T126" s="2">
        <f>IF(S$4=$E126, $I126*S$57,0) + IF(S$4&gt;$E126,MIN(S126,$I126-SUM($J126:S126)))</f>
        <v>0</v>
      </c>
      <c r="U126" s="2">
        <f>IF(T$4=$E126, $I126*T$57,0) + IF(T$4&gt;$E126,MIN(T126,$I126-SUM($J126:T126)))</f>
        <v>0</v>
      </c>
      <c r="V126" s="2">
        <f>IF(U$4=$E126, $I126*U$57,0) + IF(U$4&gt;$E126,MIN(U126,$I126-SUM($J126:U126)))</f>
        <v>0</v>
      </c>
      <c r="W126" s="2">
        <f>IF(V$4=$E126, $I126*V$57,0) + IF(V$4&gt;$E126,MIN(V126,$I126-SUM($J126:V126)))</f>
        <v>0</v>
      </c>
      <c r="X126" s="2">
        <f>IF(W$4=$E126, $I126*W$57,0) + IF(W$4&gt;$E126,MIN(W126,$I126-SUM($J126:W126)))</f>
        <v>0</v>
      </c>
      <c r="Y126" s="2">
        <f>IF(X$4=$E126, $I126*X$57,0) + IF(X$4&gt;$E126,MIN(X126,$I126-SUM($J126:X126)))</f>
        <v>0</v>
      </c>
      <c r="Z126" s="2">
        <f>IF(Y$4=$E126, $I126*Y$57,0) + IF(Y$4&gt;$E126,MIN(Y126,$I126-SUM($J126:Y126)))</f>
        <v>0</v>
      </c>
      <c r="AA126" s="2">
        <f>IF(Z$4=$E126, $I126*Z$57,0) + IF(Z$4&gt;$E126,MIN(Z126,$I126-SUM($J126:Z126)))</f>
        <v>0</v>
      </c>
      <c r="AB126" s="2">
        <f>IF(AA$4=$E126, $I126*AA$57,0) + IF(AA$4&gt;$E126,MIN(AA126,$I126-SUM($J126:AA126)))</f>
        <v>4.1191648025351872</v>
      </c>
      <c r="AC126" s="2">
        <f>IF(AB$4=$E126, $I126*AB$57,0) + IF(AB$4&gt;$E126,MIN(AB126,$I126-SUM($J126:AB126)))</f>
        <v>4.1191648025351872</v>
      </c>
      <c r="AD126" s="2">
        <f>IF(AC$4=$E126, $I126*AC$57,0) + IF(AC$4&gt;$E126,MIN(AC126,$I126-SUM($J126:AC126)))</f>
        <v>4.1191648025351872</v>
      </c>
      <c r="AE126" s="2">
        <f>IF(AD$4=$E126, $I126*AD$57,0) + IF(AD$4&gt;$E126,MIN(AD126,$I126-SUM($J126:AD126)))</f>
        <v>4.1191648025351872</v>
      </c>
      <c r="AF126" s="2">
        <f>IF(AE$4=$E126, $I126*AE$57,0) + IF(AE$4&gt;$E126,MIN(AE126,$I126-SUM($J126:AE126)))</f>
        <v>4.1191648025351872</v>
      </c>
      <c r="AG126" s="2">
        <f>IF(AF$4=$E126, $I126*AF$57,0) + IF(AF$4&gt;$E126,MIN(AF126,$I126-SUM($J126:AF126)))</f>
        <v>4.1191648025351872</v>
      </c>
      <c r="AH126" s="2">
        <f>IF(AG$4=$E126, $I126*AG$57,0) + IF(AG$4&gt;$E126,MIN(AG126,$I126-SUM($J126:AG126)))</f>
        <v>4.1191648025351872</v>
      </c>
      <c r="AI126" s="2">
        <f>IF(AH$4=$E126, $I126*AH$57,0) + IF(AH$4&gt;$E126,MIN(AH126,$I126-SUM($J126:AH126)))</f>
        <v>4.1191648025351872</v>
      </c>
      <c r="AJ126" s="2">
        <f>IF(AI$4=$E126, $I126*AI$57,0) + IF(AI$4&gt;$E126,MIN(AI126,$I126-SUM($J126:AI126)))</f>
        <v>4.1191648025351872</v>
      </c>
      <c r="AK126" s="2">
        <f>IF(AJ$4=$E126, $I126*AJ$57,0) + IF(AJ$4&gt;$E126,MIN(AJ126,$I126-SUM($J126:AJ126)))</f>
        <v>4.1191648025351872</v>
      </c>
      <c r="AL126" s="2">
        <f>IF(AK$4=$E126, $I126*AK$57,0) + IF(AK$4&gt;$E126,MIN(AK126,$I126-SUM($J126:AK126)))</f>
        <v>4.1191648025351872</v>
      </c>
      <c r="AM126" s="2">
        <f>IF(AL$4=$E126, $I126*AL$57,0) + IF(AL$4&gt;$E126,MIN(AL126,$I126-SUM($J126:AL126)))</f>
        <v>4.1191648025351872</v>
      </c>
      <c r="AN126" s="2">
        <f>IF(AM$4=$E126, $I126*AM$57,0) + IF(AM$4&gt;$E126,MIN(AM126,$I126-SUM($J126:AM126)))</f>
        <v>4.1191648025351872</v>
      </c>
      <c r="AO126" s="2">
        <f>IF(AN$4=$E126, $I126*AN$57,0) + IF(AN$4&gt;$E126,MIN(AN126,$I126-SUM($J126:AN126)))</f>
        <v>4.1191648025351872</v>
      </c>
      <c r="AP126" s="2">
        <f>IF(AO$4=$E126, $I126*AO$57,0) + IF(AO$4&gt;$E126,MIN(AO126,$I126-SUM($J126:AO126)))</f>
        <v>4.1191648025351872</v>
      </c>
      <c r="AQ126" s="57">
        <f>IF(AP$4=$E126, $I126*AP$57,0) + IF(AP$4&gt;$E126,MIN(AP126,$I126-SUM($J126:AP126)))</f>
        <v>4.1191648025351872</v>
      </c>
      <c r="AR126" s="2">
        <f>IF(AQ$4=$E126, $I126*AQ$57,0) + IF(AQ$4&gt;$E126,MIN(AQ126,$I126-SUM($J126:AQ126)))</f>
        <v>4.1191648025351872</v>
      </c>
      <c r="AS126" s="2">
        <f>IF(AR$4=$E126, $I126*AR$57,0) + IF(AR$4&gt;$E126,MIN(AR126,$I126-SUM($J126:AR126)))</f>
        <v>4.1191648025351872</v>
      </c>
      <c r="AT126" s="2">
        <f>IF(AS$4=$E126, $I126*AS$57,0) + IF(AS$4&gt;$E126,MIN(AS126,$I126-SUM($J126:AS126)))</f>
        <v>4.1191648025351872</v>
      </c>
      <c r="AU126" s="2">
        <f>IF(AT$4=$E126, $I126*AT$57,0) + IF(AT$4&gt;$E126,MIN(AT126,$I126-SUM($J126:AT126)))</f>
        <v>4.1191648025351872</v>
      </c>
      <c r="AV126" s="2">
        <f>IF(AU$4=$E126, $I126*AU$57,0) + IF(AU$4&gt;$E126,MIN(AU126,$I126-SUM($J126:AU126)))</f>
        <v>1.4210854715202004E-14</v>
      </c>
      <c r="AW126" s="2"/>
    </row>
    <row r="127" spans="5:49" ht="16.8" outlineLevel="1">
      <c r="E127" s="44">
        <f>INDEX($K$4:$AV$4,,COUNT(E$109:E126)+1)</f>
        <v>39538</v>
      </c>
      <c r="G127" s="2" t="s">
        <v>105</v>
      </c>
      <c r="I127" s="2">
        <f t="shared" si="64"/>
        <v>84.89711399510783</v>
      </c>
      <c r="K127" s="2">
        <f>IF(J$4=$E127, $I127*J$57,0) + IF(J$4&gt;$E127,MIN(J127,$I127-SUM($J127:J127)))</f>
        <v>0</v>
      </c>
      <c r="L127" s="2">
        <f>IF(K$4=$E127, $I127*K$57,0) + IF(K$4&gt;$E127,MIN(K127,$I127-SUM($J127:K127)))</f>
        <v>0</v>
      </c>
      <c r="M127" s="2">
        <f>IF(L$4=$E127, $I127*L$57,0) + IF(L$4&gt;$E127,MIN(L127,$I127-SUM($J127:L127)))</f>
        <v>0</v>
      </c>
      <c r="N127" s="2">
        <f>IF(M$4=$E127, $I127*M$57,0) + IF(M$4&gt;$E127,MIN(M127,$I127-SUM($J127:M127)))</f>
        <v>0</v>
      </c>
      <c r="O127" s="2">
        <f>IF(N$4=$E127, $I127*N$57,0) + IF(N$4&gt;$E127,MIN(N127,$I127-SUM($J127:N127)))</f>
        <v>0</v>
      </c>
      <c r="P127" s="2">
        <f>IF(O$4=$E127, $I127*O$57,0) + IF(O$4&gt;$E127,MIN(O127,$I127-SUM($J127:O127)))</f>
        <v>0</v>
      </c>
      <c r="Q127" s="2">
        <f>IF(P$4=$E127, $I127*P$57,0) + IF(P$4&gt;$E127,MIN(P127,$I127-SUM($J127:P127)))</f>
        <v>0</v>
      </c>
      <c r="R127" s="2">
        <f>IF(Q$4=$E127, $I127*Q$57,0) + IF(Q$4&gt;$E127,MIN(Q127,$I127-SUM($J127:Q127)))</f>
        <v>0</v>
      </c>
      <c r="S127" s="2">
        <f>IF(R$4=$E127, $I127*R$57,0) + IF(R$4&gt;$E127,MIN(R127,$I127-SUM($J127:R127)))</f>
        <v>0</v>
      </c>
      <c r="T127" s="2">
        <f>IF(S$4=$E127, $I127*S$57,0) + IF(S$4&gt;$E127,MIN(S127,$I127-SUM($J127:S127)))</f>
        <v>0</v>
      </c>
      <c r="U127" s="2">
        <f>IF(T$4=$E127, $I127*T$57,0) + IF(T$4&gt;$E127,MIN(T127,$I127-SUM($J127:T127)))</f>
        <v>0</v>
      </c>
      <c r="V127" s="2">
        <f>IF(U$4=$E127, $I127*U$57,0) + IF(U$4&gt;$E127,MIN(U127,$I127-SUM($J127:U127)))</f>
        <v>0</v>
      </c>
      <c r="W127" s="2">
        <f>IF(V$4=$E127, $I127*V$57,0) + IF(V$4&gt;$E127,MIN(V127,$I127-SUM($J127:V127)))</f>
        <v>0</v>
      </c>
      <c r="X127" s="2">
        <f>IF(W$4=$E127, $I127*W$57,0) + IF(W$4&gt;$E127,MIN(W127,$I127-SUM($J127:W127)))</f>
        <v>0</v>
      </c>
      <c r="Y127" s="2">
        <f>IF(X$4=$E127, $I127*X$57,0) + IF(X$4&gt;$E127,MIN(X127,$I127-SUM($J127:X127)))</f>
        <v>0</v>
      </c>
      <c r="Z127" s="2">
        <f>IF(Y$4=$E127, $I127*Y$57,0) + IF(Y$4&gt;$E127,MIN(Y127,$I127-SUM($J127:Y127)))</f>
        <v>0</v>
      </c>
      <c r="AA127" s="2">
        <f>IF(Z$4=$E127, $I127*Z$57,0) + IF(Z$4&gt;$E127,MIN(Z127,$I127-SUM($J127:Z127)))</f>
        <v>0</v>
      </c>
      <c r="AB127" s="2">
        <f>IF(AA$4=$E127, $I127*AA$57,0) + IF(AA$4&gt;$E127,MIN(AA127,$I127-SUM($J127:AA127)))</f>
        <v>0</v>
      </c>
      <c r="AC127" s="2">
        <f>IF(AB$4=$E127, $I127*AB$57,0) + IF(AB$4&gt;$E127,MIN(AB127,$I127-SUM($J127:AB127)))</f>
        <v>4.2448556997553917</v>
      </c>
      <c r="AD127" s="2">
        <f>IF(AC$4=$E127, $I127*AC$57,0) + IF(AC$4&gt;$E127,MIN(AC127,$I127-SUM($J127:AC127)))</f>
        <v>4.2448556997553917</v>
      </c>
      <c r="AE127" s="2">
        <f>IF(AD$4=$E127, $I127*AD$57,0) + IF(AD$4&gt;$E127,MIN(AD127,$I127-SUM($J127:AD127)))</f>
        <v>4.2448556997553917</v>
      </c>
      <c r="AF127" s="2">
        <f>IF(AE$4=$E127, $I127*AE$57,0) + IF(AE$4&gt;$E127,MIN(AE127,$I127-SUM($J127:AE127)))</f>
        <v>4.2448556997553917</v>
      </c>
      <c r="AG127" s="2">
        <f>IF(AF$4=$E127, $I127*AF$57,0) + IF(AF$4&gt;$E127,MIN(AF127,$I127-SUM($J127:AF127)))</f>
        <v>4.2448556997553917</v>
      </c>
      <c r="AH127" s="2">
        <f>IF(AG$4=$E127, $I127*AG$57,0) + IF(AG$4&gt;$E127,MIN(AG127,$I127-SUM($J127:AG127)))</f>
        <v>4.2448556997553917</v>
      </c>
      <c r="AI127" s="2">
        <f>IF(AH$4=$E127, $I127*AH$57,0) + IF(AH$4&gt;$E127,MIN(AH127,$I127-SUM($J127:AH127)))</f>
        <v>4.2448556997553917</v>
      </c>
      <c r="AJ127" s="2">
        <f>IF(AI$4=$E127, $I127*AI$57,0) + IF(AI$4&gt;$E127,MIN(AI127,$I127-SUM($J127:AI127)))</f>
        <v>4.2448556997553917</v>
      </c>
      <c r="AK127" s="2">
        <f>IF(AJ$4=$E127, $I127*AJ$57,0) + IF(AJ$4&gt;$E127,MIN(AJ127,$I127-SUM($J127:AJ127)))</f>
        <v>4.2448556997553917</v>
      </c>
      <c r="AL127" s="2">
        <f>IF(AK$4=$E127, $I127*AK$57,0) + IF(AK$4&gt;$E127,MIN(AK127,$I127-SUM($J127:AK127)))</f>
        <v>4.2448556997553917</v>
      </c>
      <c r="AM127" s="2">
        <f>IF(AL$4=$E127, $I127*AL$57,0) + IF(AL$4&gt;$E127,MIN(AL127,$I127-SUM($J127:AL127)))</f>
        <v>4.2448556997553917</v>
      </c>
      <c r="AN127" s="2">
        <f>IF(AM$4=$E127, $I127*AM$57,0) + IF(AM$4&gt;$E127,MIN(AM127,$I127-SUM($J127:AM127)))</f>
        <v>4.2448556997553917</v>
      </c>
      <c r="AO127" s="2">
        <f>IF(AN$4=$E127, $I127*AN$57,0) + IF(AN$4&gt;$E127,MIN(AN127,$I127-SUM($J127:AN127)))</f>
        <v>4.2448556997553917</v>
      </c>
      <c r="AP127" s="2">
        <f>IF(AO$4=$E127, $I127*AO$57,0) + IF(AO$4&gt;$E127,MIN(AO127,$I127-SUM($J127:AO127)))</f>
        <v>4.2448556997553917</v>
      </c>
      <c r="AQ127" s="57">
        <f>IF(AP$4=$E127, $I127*AP$57,0) + IF(AP$4&gt;$E127,MIN(AP127,$I127-SUM($J127:AP127)))</f>
        <v>4.2448556997553917</v>
      </c>
      <c r="AR127" s="2">
        <f>IF(AQ$4=$E127, $I127*AQ$57,0) + IF(AQ$4&gt;$E127,MIN(AQ127,$I127-SUM($J127:AQ127)))</f>
        <v>4.2448556997553917</v>
      </c>
      <c r="AS127" s="2">
        <f>IF(AR$4=$E127, $I127*AR$57,0) + IF(AR$4&gt;$E127,MIN(AR127,$I127-SUM($J127:AR127)))</f>
        <v>4.2448556997553917</v>
      </c>
      <c r="AT127" s="2">
        <f>IF(AS$4=$E127, $I127*AS$57,0) + IF(AS$4&gt;$E127,MIN(AS127,$I127-SUM($J127:AS127)))</f>
        <v>4.2448556997553917</v>
      </c>
      <c r="AU127" s="2">
        <f>IF(AT$4=$E127, $I127*AT$57,0) + IF(AT$4&gt;$E127,MIN(AT127,$I127-SUM($J127:AT127)))</f>
        <v>4.2448556997553917</v>
      </c>
      <c r="AV127" s="2">
        <f>IF(AU$4=$E127, $I127*AU$57,0) + IF(AU$4&gt;$E127,MIN(AU127,$I127-SUM($J127:AU127)))</f>
        <v>4.2448556997553908</v>
      </c>
      <c r="AW127" s="2"/>
    </row>
    <row r="128" spans="5:49" ht="16.8" outlineLevel="1">
      <c r="E128" s="44">
        <f>INDEX($K$4:$AV$4,,COUNT(E$109:E127)+1)</f>
        <v>39903</v>
      </c>
      <c r="G128" s="2" t="s">
        <v>105</v>
      </c>
      <c r="I128" s="2">
        <f t="shared" si="64"/>
        <v>84.230232016761079</v>
      </c>
      <c r="K128" s="2">
        <f>IF(J$4=$E128, $I128*J$57,0) + IF(J$4&gt;$E128,MIN(J128,$I128-SUM($J128:J128)))</f>
        <v>0</v>
      </c>
      <c r="L128" s="2">
        <f>IF(K$4=$E128, $I128*K$57,0) + IF(K$4&gt;$E128,MIN(K128,$I128-SUM($J128:K128)))</f>
        <v>0</v>
      </c>
      <c r="M128" s="2">
        <f>IF(L$4=$E128, $I128*L$57,0) + IF(L$4&gt;$E128,MIN(L128,$I128-SUM($J128:L128)))</f>
        <v>0</v>
      </c>
      <c r="N128" s="2">
        <f>IF(M$4=$E128, $I128*M$57,0) + IF(M$4&gt;$E128,MIN(M128,$I128-SUM($J128:M128)))</f>
        <v>0</v>
      </c>
      <c r="O128" s="2">
        <f>IF(N$4=$E128, $I128*N$57,0) + IF(N$4&gt;$E128,MIN(N128,$I128-SUM($J128:N128)))</f>
        <v>0</v>
      </c>
      <c r="P128" s="2">
        <f>IF(O$4=$E128, $I128*O$57,0) + IF(O$4&gt;$E128,MIN(O128,$I128-SUM($J128:O128)))</f>
        <v>0</v>
      </c>
      <c r="Q128" s="2">
        <f>IF(P$4=$E128, $I128*P$57,0) + IF(P$4&gt;$E128,MIN(P128,$I128-SUM($J128:P128)))</f>
        <v>0</v>
      </c>
      <c r="R128" s="2">
        <f>IF(Q$4=$E128, $I128*Q$57,0) + IF(Q$4&gt;$E128,MIN(Q128,$I128-SUM($J128:Q128)))</f>
        <v>0</v>
      </c>
      <c r="S128" s="2">
        <f>IF(R$4=$E128, $I128*R$57,0) + IF(R$4&gt;$E128,MIN(R128,$I128-SUM($J128:R128)))</f>
        <v>0</v>
      </c>
      <c r="T128" s="2">
        <f>IF(S$4=$E128, $I128*S$57,0) + IF(S$4&gt;$E128,MIN(S128,$I128-SUM($J128:S128)))</f>
        <v>0</v>
      </c>
      <c r="U128" s="2">
        <f>IF(T$4=$E128, $I128*T$57,0) + IF(T$4&gt;$E128,MIN(T128,$I128-SUM($J128:T128)))</f>
        <v>0</v>
      </c>
      <c r="V128" s="2">
        <f>IF(U$4=$E128, $I128*U$57,0) + IF(U$4&gt;$E128,MIN(U128,$I128-SUM($J128:U128)))</f>
        <v>0</v>
      </c>
      <c r="W128" s="2">
        <f>IF(V$4=$E128, $I128*V$57,0) + IF(V$4&gt;$E128,MIN(V128,$I128-SUM($J128:V128)))</f>
        <v>0</v>
      </c>
      <c r="X128" s="2">
        <f>IF(W$4=$E128, $I128*W$57,0) + IF(W$4&gt;$E128,MIN(W128,$I128-SUM($J128:W128)))</f>
        <v>0</v>
      </c>
      <c r="Y128" s="2">
        <f>IF(X$4=$E128, $I128*X$57,0) + IF(X$4&gt;$E128,MIN(X128,$I128-SUM($J128:X128)))</f>
        <v>0</v>
      </c>
      <c r="Z128" s="2">
        <f>IF(Y$4=$E128, $I128*Y$57,0) + IF(Y$4&gt;$E128,MIN(Y128,$I128-SUM($J128:Y128)))</f>
        <v>0</v>
      </c>
      <c r="AA128" s="2">
        <f>IF(Z$4=$E128, $I128*Z$57,0) + IF(Z$4&gt;$E128,MIN(Z128,$I128-SUM($J128:Z128)))</f>
        <v>0</v>
      </c>
      <c r="AB128" s="2">
        <f>IF(AA$4=$E128, $I128*AA$57,0) + IF(AA$4&gt;$E128,MIN(AA128,$I128-SUM($J128:AA128)))</f>
        <v>0</v>
      </c>
      <c r="AC128" s="2">
        <f>IF(AB$4=$E128, $I128*AB$57,0) + IF(AB$4&gt;$E128,MIN(AB128,$I128-SUM($J128:AB128)))</f>
        <v>0</v>
      </c>
      <c r="AD128" s="2">
        <f>IF(AC$4=$E128, $I128*AC$57,0) + IF(AC$4&gt;$E128,MIN(AC128,$I128-SUM($J128:AC128)))</f>
        <v>4.2115116008380538</v>
      </c>
      <c r="AE128" s="2">
        <f>IF(AD$4=$E128, $I128*AD$57,0) + IF(AD$4&gt;$E128,MIN(AD128,$I128-SUM($J128:AD128)))</f>
        <v>4.2115116008380538</v>
      </c>
      <c r="AF128" s="2">
        <f>IF(AE$4=$E128, $I128*AE$57,0) + IF(AE$4&gt;$E128,MIN(AE128,$I128-SUM($J128:AE128)))</f>
        <v>4.2115116008380538</v>
      </c>
      <c r="AG128" s="2">
        <f>IF(AF$4=$E128, $I128*AF$57,0) + IF(AF$4&gt;$E128,MIN(AF128,$I128-SUM($J128:AF128)))</f>
        <v>4.2115116008380538</v>
      </c>
      <c r="AH128" s="2">
        <f>IF(AG$4=$E128, $I128*AG$57,0) + IF(AG$4&gt;$E128,MIN(AG128,$I128-SUM($J128:AG128)))</f>
        <v>4.2115116008380538</v>
      </c>
      <c r="AI128" s="2">
        <f>IF(AH$4=$E128, $I128*AH$57,0) + IF(AH$4&gt;$E128,MIN(AH128,$I128-SUM($J128:AH128)))</f>
        <v>4.2115116008380538</v>
      </c>
      <c r="AJ128" s="2">
        <f>IF(AI$4=$E128, $I128*AI$57,0) + IF(AI$4&gt;$E128,MIN(AI128,$I128-SUM($J128:AI128)))</f>
        <v>4.2115116008380538</v>
      </c>
      <c r="AK128" s="2">
        <f>IF(AJ$4=$E128, $I128*AJ$57,0) + IF(AJ$4&gt;$E128,MIN(AJ128,$I128-SUM($J128:AJ128)))</f>
        <v>4.2115116008380538</v>
      </c>
      <c r="AL128" s="2">
        <f>IF(AK$4=$E128, $I128*AK$57,0) + IF(AK$4&gt;$E128,MIN(AK128,$I128-SUM($J128:AK128)))</f>
        <v>4.2115116008380538</v>
      </c>
      <c r="AM128" s="2">
        <f>IF(AL$4=$E128, $I128*AL$57,0) + IF(AL$4&gt;$E128,MIN(AL128,$I128-SUM($J128:AL128)))</f>
        <v>4.2115116008380538</v>
      </c>
      <c r="AN128" s="2">
        <f>IF(AM$4=$E128, $I128*AM$57,0) + IF(AM$4&gt;$E128,MIN(AM128,$I128-SUM($J128:AM128)))</f>
        <v>4.2115116008380538</v>
      </c>
      <c r="AO128" s="2">
        <f>IF(AN$4=$E128, $I128*AN$57,0) + IF(AN$4&gt;$E128,MIN(AN128,$I128-SUM($J128:AN128)))</f>
        <v>4.2115116008380538</v>
      </c>
      <c r="AP128" s="2">
        <f>IF(AO$4=$E128, $I128*AO$57,0) + IF(AO$4&gt;$E128,MIN(AO128,$I128-SUM($J128:AO128)))</f>
        <v>4.2115116008380538</v>
      </c>
      <c r="AQ128" s="57">
        <f>IF(AP$4=$E128, $I128*AP$57,0) + IF(AP$4&gt;$E128,MIN(AP128,$I128-SUM($J128:AP128)))</f>
        <v>4.2115116008380538</v>
      </c>
      <c r="AR128" s="2">
        <f>IF(AQ$4=$E128, $I128*AQ$57,0) + IF(AQ$4&gt;$E128,MIN(AQ128,$I128-SUM($J128:AQ128)))</f>
        <v>4.2115116008380538</v>
      </c>
      <c r="AS128" s="2">
        <f>IF(AR$4=$E128, $I128*AR$57,0) + IF(AR$4&gt;$E128,MIN(AR128,$I128-SUM($J128:AR128)))</f>
        <v>4.2115116008380538</v>
      </c>
      <c r="AT128" s="2">
        <f>IF(AS$4=$E128, $I128*AS$57,0) + IF(AS$4&gt;$E128,MIN(AS128,$I128-SUM($J128:AS128)))</f>
        <v>4.2115116008380538</v>
      </c>
      <c r="AU128" s="2">
        <f>IF(AT$4=$E128, $I128*AT$57,0) + IF(AT$4&gt;$E128,MIN(AT128,$I128-SUM($J128:AT128)))</f>
        <v>4.2115116008380538</v>
      </c>
      <c r="AV128" s="2">
        <f>IF(AU$4=$E128, $I128*AU$57,0) + IF(AU$4&gt;$E128,MIN(AU128,$I128-SUM($J128:AU128)))</f>
        <v>4.2115116008380538</v>
      </c>
      <c r="AW128" s="2"/>
    </row>
    <row r="129" spans="5:49" ht="16.8" outlineLevel="1">
      <c r="E129" s="44">
        <f>INDEX($K$4:$AV$4,,COUNT(E$109:E128)+1)</f>
        <v>40268</v>
      </c>
      <c r="G129" s="2" t="s">
        <v>105</v>
      </c>
      <c r="I129" s="2">
        <f t="shared" si="64"/>
        <v>84.129418183608237</v>
      </c>
      <c r="K129" s="2">
        <f>IF(J$4=$E129, $I129*J$57,0) + IF(J$4&gt;$E129,MIN(J129,$I129-SUM($J129:J129)))</f>
        <v>0</v>
      </c>
      <c r="L129" s="2">
        <f>IF(K$4=$E129, $I129*K$57,0) + IF(K$4&gt;$E129,MIN(K129,$I129-SUM($J129:K129)))</f>
        <v>0</v>
      </c>
      <c r="M129" s="2">
        <f>IF(L$4=$E129, $I129*L$57,0) + IF(L$4&gt;$E129,MIN(L129,$I129-SUM($J129:L129)))</f>
        <v>0</v>
      </c>
      <c r="N129" s="2">
        <f>IF(M$4=$E129, $I129*M$57,0) + IF(M$4&gt;$E129,MIN(M129,$I129-SUM($J129:M129)))</f>
        <v>0</v>
      </c>
      <c r="O129" s="2">
        <f>IF(N$4=$E129, $I129*N$57,0) + IF(N$4&gt;$E129,MIN(N129,$I129-SUM($J129:N129)))</f>
        <v>0</v>
      </c>
      <c r="P129" s="2">
        <f>IF(O$4=$E129, $I129*O$57,0) + IF(O$4&gt;$E129,MIN(O129,$I129-SUM($J129:O129)))</f>
        <v>0</v>
      </c>
      <c r="Q129" s="2">
        <f>IF(P$4=$E129, $I129*P$57,0) + IF(P$4&gt;$E129,MIN(P129,$I129-SUM($J129:P129)))</f>
        <v>0</v>
      </c>
      <c r="R129" s="2">
        <f>IF(Q$4=$E129, $I129*Q$57,0) + IF(Q$4&gt;$E129,MIN(Q129,$I129-SUM($J129:Q129)))</f>
        <v>0</v>
      </c>
      <c r="S129" s="2">
        <f>IF(R$4=$E129, $I129*R$57,0) + IF(R$4&gt;$E129,MIN(R129,$I129-SUM($J129:R129)))</f>
        <v>0</v>
      </c>
      <c r="T129" s="2">
        <f>IF(S$4=$E129, $I129*S$57,0) + IF(S$4&gt;$E129,MIN(S129,$I129-SUM($J129:S129)))</f>
        <v>0</v>
      </c>
      <c r="U129" s="2">
        <f>IF(T$4=$E129, $I129*T$57,0) + IF(T$4&gt;$E129,MIN(T129,$I129-SUM($J129:T129)))</f>
        <v>0</v>
      </c>
      <c r="V129" s="2">
        <f>IF(U$4=$E129, $I129*U$57,0) + IF(U$4&gt;$E129,MIN(U129,$I129-SUM($J129:U129)))</f>
        <v>0</v>
      </c>
      <c r="W129" s="2">
        <f>IF(V$4=$E129, $I129*V$57,0) + IF(V$4&gt;$E129,MIN(V129,$I129-SUM($J129:V129)))</f>
        <v>0</v>
      </c>
      <c r="X129" s="2">
        <f>IF(W$4=$E129, $I129*W$57,0) + IF(W$4&gt;$E129,MIN(W129,$I129-SUM($J129:W129)))</f>
        <v>0</v>
      </c>
      <c r="Y129" s="2">
        <f>IF(X$4=$E129, $I129*X$57,0) + IF(X$4&gt;$E129,MIN(X129,$I129-SUM($J129:X129)))</f>
        <v>0</v>
      </c>
      <c r="Z129" s="2">
        <f>IF(Y$4=$E129, $I129*Y$57,0) + IF(Y$4&gt;$E129,MIN(Y129,$I129-SUM($J129:Y129)))</f>
        <v>0</v>
      </c>
      <c r="AA129" s="2">
        <f>IF(Z$4=$E129, $I129*Z$57,0) + IF(Z$4&gt;$E129,MIN(Z129,$I129-SUM($J129:Z129)))</f>
        <v>0</v>
      </c>
      <c r="AB129" s="2">
        <f>IF(AA$4=$E129, $I129*AA$57,0) + IF(AA$4&gt;$E129,MIN(AA129,$I129-SUM($J129:AA129)))</f>
        <v>0</v>
      </c>
      <c r="AC129" s="2">
        <f>IF(AB$4=$E129, $I129*AB$57,0) + IF(AB$4&gt;$E129,MIN(AB129,$I129-SUM($J129:AB129)))</f>
        <v>0</v>
      </c>
      <c r="AD129" s="2">
        <f>IF(AC$4=$E129, $I129*AC$57,0) + IF(AC$4&gt;$E129,MIN(AC129,$I129-SUM($J129:AC129)))</f>
        <v>0</v>
      </c>
      <c r="AE129" s="2">
        <f>IF(AD$4=$E129, $I129*AD$57,0) + IF(AD$4&gt;$E129,MIN(AD129,$I129-SUM($J129:AD129)))</f>
        <v>4.2064709091804122</v>
      </c>
      <c r="AF129" s="2">
        <f>IF(AE$4=$E129, $I129*AE$57,0) + IF(AE$4&gt;$E129,MIN(AE129,$I129-SUM($J129:AE129)))</f>
        <v>4.2064709091804122</v>
      </c>
      <c r="AG129" s="2">
        <f>IF(AF$4=$E129, $I129*AF$57,0) + IF(AF$4&gt;$E129,MIN(AF129,$I129-SUM($J129:AF129)))</f>
        <v>4.2064709091804122</v>
      </c>
      <c r="AH129" s="2">
        <f>IF(AG$4=$E129, $I129*AG$57,0) + IF(AG$4&gt;$E129,MIN(AG129,$I129-SUM($J129:AG129)))</f>
        <v>4.2064709091804122</v>
      </c>
      <c r="AI129" s="2">
        <f>IF(AH$4=$E129, $I129*AH$57,0) + IF(AH$4&gt;$E129,MIN(AH129,$I129-SUM($J129:AH129)))</f>
        <v>4.2064709091804122</v>
      </c>
      <c r="AJ129" s="2">
        <f>IF(AI$4=$E129, $I129*AI$57,0) + IF(AI$4&gt;$E129,MIN(AI129,$I129-SUM($J129:AI129)))</f>
        <v>4.2064709091804122</v>
      </c>
      <c r="AK129" s="2">
        <f>IF(AJ$4=$E129, $I129*AJ$57,0) + IF(AJ$4&gt;$E129,MIN(AJ129,$I129-SUM($J129:AJ129)))</f>
        <v>4.2064709091804122</v>
      </c>
      <c r="AL129" s="2">
        <f>IF(AK$4=$E129, $I129*AK$57,0) + IF(AK$4&gt;$E129,MIN(AK129,$I129-SUM($J129:AK129)))</f>
        <v>4.2064709091804122</v>
      </c>
      <c r="AM129" s="2">
        <f>IF(AL$4=$E129, $I129*AL$57,0) + IF(AL$4&gt;$E129,MIN(AL129,$I129-SUM($J129:AL129)))</f>
        <v>4.2064709091804122</v>
      </c>
      <c r="AN129" s="2">
        <f>IF(AM$4=$E129, $I129*AM$57,0) + IF(AM$4&gt;$E129,MIN(AM129,$I129-SUM($J129:AM129)))</f>
        <v>4.2064709091804122</v>
      </c>
      <c r="AO129" s="2">
        <f>IF(AN$4=$E129, $I129*AN$57,0) + IF(AN$4&gt;$E129,MIN(AN129,$I129-SUM($J129:AN129)))</f>
        <v>4.2064709091804122</v>
      </c>
      <c r="AP129" s="2">
        <f>IF(AO$4=$E129, $I129*AO$57,0) + IF(AO$4&gt;$E129,MIN(AO129,$I129-SUM($J129:AO129)))</f>
        <v>4.2064709091804122</v>
      </c>
      <c r="AQ129" s="57">
        <f>IF(AP$4=$E129, $I129*AP$57,0) + IF(AP$4&gt;$E129,MIN(AP129,$I129-SUM($J129:AP129)))</f>
        <v>4.2064709091804122</v>
      </c>
      <c r="AR129" s="2">
        <f>IF(AQ$4=$E129, $I129*AQ$57,0) + IF(AQ$4&gt;$E129,MIN(AQ129,$I129-SUM($J129:AQ129)))</f>
        <v>4.2064709091804122</v>
      </c>
      <c r="AS129" s="2">
        <f>IF(AR$4=$E129, $I129*AR$57,0) + IF(AR$4&gt;$E129,MIN(AR129,$I129-SUM($J129:AR129)))</f>
        <v>4.2064709091804122</v>
      </c>
      <c r="AT129" s="2">
        <f>IF(AS$4=$E129, $I129*AS$57,0) + IF(AS$4&gt;$E129,MIN(AS129,$I129-SUM($J129:AS129)))</f>
        <v>4.2064709091804122</v>
      </c>
      <c r="AU129" s="2">
        <f>IF(AT$4=$E129, $I129*AT$57,0) + IF(AT$4&gt;$E129,MIN(AT129,$I129-SUM($J129:AT129)))</f>
        <v>4.2064709091804122</v>
      </c>
      <c r="AV129" s="2">
        <f>IF(AU$4=$E129, $I129*AU$57,0) + IF(AU$4&gt;$E129,MIN(AU129,$I129-SUM($J129:AU129)))</f>
        <v>4.2064709091804122</v>
      </c>
      <c r="AW129" s="2"/>
    </row>
    <row r="130" spans="5:49" ht="16.8" outlineLevel="1">
      <c r="E130" s="44">
        <f>INDEX($K$4:$AV$4,,COUNT(E$109:E129)+1)</f>
        <v>40633</v>
      </c>
      <c r="G130" s="2" t="s">
        <v>105</v>
      </c>
      <c r="I130" s="2">
        <f t="shared" si="64"/>
        <v>108.85476553276787</v>
      </c>
      <c r="K130" s="2">
        <f>IF(J$4=$E130, $I130*J$57,0) + IF(J$4&gt;$E130,MIN(J130,$I130-SUM($J130:J130)))</f>
        <v>0</v>
      </c>
      <c r="L130" s="2">
        <f>IF(K$4=$E130, $I130*K$57,0) + IF(K$4&gt;$E130,MIN(K130,$I130-SUM($J130:K130)))</f>
        <v>0</v>
      </c>
      <c r="M130" s="2">
        <f>IF(L$4=$E130, $I130*L$57,0) + IF(L$4&gt;$E130,MIN(L130,$I130-SUM($J130:L130)))</f>
        <v>0</v>
      </c>
      <c r="N130" s="2">
        <f>IF(M$4=$E130, $I130*M$57,0) + IF(M$4&gt;$E130,MIN(M130,$I130-SUM($J130:M130)))</f>
        <v>0</v>
      </c>
      <c r="O130" s="2">
        <f>IF(N$4=$E130, $I130*N$57,0) + IF(N$4&gt;$E130,MIN(N130,$I130-SUM($J130:N130)))</f>
        <v>0</v>
      </c>
      <c r="P130" s="2">
        <f>IF(O$4=$E130, $I130*O$57,0) + IF(O$4&gt;$E130,MIN(O130,$I130-SUM($J130:O130)))</f>
        <v>0</v>
      </c>
      <c r="Q130" s="2">
        <f>IF(P$4=$E130, $I130*P$57,0) + IF(P$4&gt;$E130,MIN(P130,$I130-SUM($J130:P130)))</f>
        <v>0</v>
      </c>
      <c r="R130" s="2">
        <f>IF(Q$4=$E130, $I130*Q$57,0) + IF(Q$4&gt;$E130,MIN(Q130,$I130-SUM($J130:Q130)))</f>
        <v>0</v>
      </c>
      <c r="S130" s="2">
        <f>IF(R$4=$E130, $I130*R$57,0) + IF(R$4&gt;$E130,MIN(R130,$I130-SUM($J130:R130)))</f>
        <v>0</v>
      </c>
      <c r="T130" s="2">
        <f>IF(S$4=$E130, $I130*S$57,0) + IF(S$4&gt;$E130,MIN(S130,$I130-SUM($J130:S130)))</f>
        <v>0</v>
      </c>
      <c r="U130" s="2">
        <f>IF(T$4=$E130, $I130*T$57,0) + IF(T$4&gt;$E130,MIN(T130,$I130-SUM($J130:T130)))</f>
        <v>0</v>
      </c>
      <c r="V130" s="2">
        <f>IF(U$4=$E130, $I130*U$57,0) + IF(U$4&gt;$E130,MIN(U130,$I130-SUM($J130:U130)))</f>
        <v>0</v>
      </c>
      <c r="W130" s="2">
        <f>IF(V$4=$E130, $I130*V$57,0) + IF(V$4&gt;$E130,MIN(V130,$I130-SUM($J130:V130)))</f>
        <v>0</v>
      </c>
      <c r="X130" s="2">
        <f>IF(W$4=$E130, $I130*W$57,0) + IF(W$4&gt;$E130,MIN(W130,$I130-SUM($J130:W130)))</f>
        <v>0</v>
      </c>
      <c r="Y130" s="2">
        <f>IF(X$4=$E130, $I130*X$57,0) + IF(X$4&gt;$E130,MIN(X130,$I130-SUM($J130:X130)))</f>
        <v>0</v>
      </c>
      <c r="Z130" s="2">
        <f>IF(Y$4=$E130, $I130*Y$57,0) + IF(Y$4&gt;$E130,MIN(Y130,$I130-SUM($J130:Y130)))</f>
        <v>0</v>
      </c>
      <c r="AA130" s="2">
        <f>IF(Z$4=$E130, $I130*Z$57,0) + IF(Z$4&gt;$E130,MIN(Z130,$I130-SUM($J130:Z130)))</f>
        <v>0</v>
      </c>
      <c r="AB130" s="2">
        <f>IF(AA$4=$E130, $I130*AA$57,0) + IF(AA$4&gt;$E130,MIN(AA130,$I130-SUM($J130:AA130)))</f>
        <v>0</v>
      </c>
      <c r="AC130" s="2">
        <f>IF(AB$4=$E130, $I130*AB$57,0) + IF(AB$4&gt;$E130,MIN(AB130,$I130-SUM($J130:AB130)))</f>
        <v>0</v>
      </c>
      <c r="AD130" s="2">
        <f>IF(AC$4=$E130, $I130*AC$57,0) + IF(AC$4&gt;$E130,MIN(AC130,$I130-SUM($J130:AC130)))</f>
        <v>0</v>
      </c>
      <c r="AE130" s="2">
        <f>IF(AD$4=$E130, $I130*AD$57,0) + IF(AD$4&gt;$E130,MIN(AD130,$I130-SUM($J130:AD130)))</f>
        <v>0</v>
      </c>
      <c r="AF130" s="2">
        <f>IF(AE$4=$E130, $I130*AE$57,0) + IF(AE$4&gt;$E130,MIN(AE130,$I130-SUM($J130:AE130)))</f>
        <v>5.4427382766383943</v>
      </c>
      <c r="AG130" s="2">
        <f>IF(AF$4=$E130, $I130*AF$57,0) + IF(AF$4&gt;$E130,MIN(AF130,$I130-SUM($J130:AF130)))</f>
        <v>5.4427382766383943</v>
      </c>
      <c r="AH130" s="2">
        <f>IF(AG$4=$E130, $I130*AG$57,0) + IF(AG$4&gt;$E130,MIN(AG130,$I130-SUM($J130:AG130)))</f>
        <v>5.4427382766383943</v>
      </c>
      <c r="AI130" s="2">
        <f>IF(AH$4=$E130, $I130*AH$57,0) + IF(AH$4&gt;$E130,MIN(AH130,$I130-SUM($J130:AH130)))</f>
        <v>5.4427382766383943</v>
      </c>
      <c r="AJ130" s="2">
        <f>IF(AI$4=$E130, $I130*AI$57,0) + IF(AI$4&gt;$E130,MIN(AI130,$I130-SUM($J130:AI130)))</f>
        <v>5.4427382766383943</v>
      </c>
      <c r="AK130" s="2">
        <f>IF(AJ$4=$E130, $I130*AJ$57,0) + IF(AJ$4&gt;$E130,MIN(AJ130,$I130-SUM($J130:AJ130)))</f>
        <v>5.4427382766383943</v>
      </c>
      <c r="AL130" s="2">
        <f>IF(AK$4=$E130, $I130*AK$57,0) + IF(AK$4&gt;$E130,MIN(AK130,$I130-SUM($J130:AK130)))</f>
        <v>5.4427382766383943</v>
      </c>
      <c r="AM130" s="2">
        <f>IF(AL$4=$E130, $I130*AL$57,0) + IF(AL$4&gt;$E130,MIN(AL130,$I130-SUM($J130:AL130)))</f>
        <v>5.4427382766383943</v>
      </c>
      <c r="AN130" s="2">
        <f>IF(AM$4=$E130, $I130*AM$57,0) + IF(AM$4&gt;$E130,MIN(AM130,$I130-SUM($J130:AM130)))</f>
        <v>5.4427382766383943</v>
      </c>
      <c r="AO130" s="2">
        <f>IF(AN$4=$E130, $I130*AN$57,0) + IF(AN$4&gt;$E130,MIN(AN130,$I130-SUM($J130:AN130)))</f>
        <v>5.4427382766383943</v>
      </c>
      <c r="AP130" s="2">
        <f>IF(AO$4=$E130, $I130*AO$57,0) + IF(AO$4&gt;$E130,MIN(AO130,$I130-SUM($J130:AO130)))</f>
        <v>5.4427382766383943</v>
      </c>
      <c r="AQ130" s="57">
        <f>IF(AP$4=$E130, $I130*AP$57,0) + IF(AP$4&gt;$E130,MIN(AP130,$I130-SUM($J130:AP130)))</f>
        <v>5.4427382766383943</v>
      </c>
      <c r="AR130" s="2">
        <f>IF(AQ$4=$E130, $I130*AQ$57,0) + IF(AQ$4&gt;$E130,MIN(AQ130,$I130-SUM($J130:AQ130)))</f>
        <v>5.4427382766383943</v>
      </c>
      <c r="AS130" s="2">
        <f>IF(AR$4=$E130, $I130*AR$57,0) + IF(AR$4&gt;$E130,MIN(AR130,$I130-SUM($J130:AR130)))</f>
        <v>5.4427382766383943</v>
      </c>
      <c r="AT130" s="2">
        <f>IF(AS$4=$E130, $I130*AS$57,0) + IF(AS$4&gt;$E130,MIN(AS130,$I130-SUM($J130:AS130)))</f>
        <v>5.4427382766383943</v>
      </c>
      <c r="AU130" s="2">
        <f>IF(AT$4=$E130, $I130*AT$57,0) + IF(AT$4&gt;$E130,MIN(AT130,$I130-SUM($J130:AT130)))</f>
        <v>5.4427382766383943</v>
      </c>
      <c r="AV130" s="2">
        <f>IF(AU$4=$E130, $I130*AU$57,0) + IF(AU$4&gt;$E130,MIN(AU130,$I130-SUM($J130:AU130)))</f>
        <v>5.4427382766383943</v>
      </c>
      <c r="AW130" s="2"/>
    </row>
    <row r="131" spans="5:49" ht="16.8" outlineLevel="1">
      <c r="E131" s="44">
        <f>INDEX($K$4:$AV$4,,COUNT(E$109:E130)+1)</f>
        <v>40999</v>
      </c>
      <c r="G131" s="2" t="s">
        <v>105</v>
      </c>
      <c r="I131" s="2">
        <f t="shared" si="64"/>
        <v>96.016368801137645</v>
      </c>
      <c r="K131" s="2">
        <f>IF(J$4=$E131, $I131*J$57,0) + IF(J$4&gt;$E131,MIN(J131,$I131-SUM($J131:J131)))</f>
        <v>0</v>
      </c>
      <c r="L131" s="2">
        <f>IF(K$4=$E131, $I131*K$57,0) + IF(K$4&gt;$E131,MIN(K131,$I131-SUM($J131:K131)))</f>
        <v>0</v>
      </c>
      <c r="M131" s="2">
        <f>IF(L$4=$E131, $I131*L$57,0) + IF(L$4&gt;$E131,MIN(L131,$I131-SUM($J131:L131)))</f>
        <v>0</v>
      </c>
      <c r="N131" s="2">
        <f>IF(M$4=$E131, $I131*M$57,0) + IF(M$4&gt;$E131,MIN(M131,$I131-SUM($J131:M131)))</f>
        <v>0</v>
      </c>
      <c r="O131" s="2">
        <f>IF(N$4=$E131, $I131*N$57,0) + IF(N$4&gt;$E131,MIN(N131,$I131-SUM($J131:N131)))</f>
        <v>0</v>
      </c>
      <c r="P131" s="2">
        <f>IF(O$4=$E131, $I131*O$57,0) + IF(O$4&gt;$E131,MIN(O131,$I131-SUM($J131:O131)))</f>
        <v>0</v>
      </c>
      <c r="Q131" s="2">
        <f>IF(P$4=$E131, $I131*P$57,0) + IF(P$4&gt;$E131,MIN(P131,$I131-SUM($J131:P131)))</f>
        <v>0</v>
      </c>
      <c r="R131" s="2">
        <f>IF(Q$4=$E131, $I131*Q$57,0) + IF(Q$4&gt;$E131,MIN(Q131,$I131-SUM($J131:Q131)))</f>
        <v>0</v>
      </c>
      <c r="S131" s="2">
        <f>IF(R$4=$E131, $I131*R$57,0) + IF(R$4&gt;$E131,MIN(R131,$I131-SUM($J131:R131)))</f>
        <v>0</v>
      </c>
      <c r="T131" s="2">
        <f>IF(S$4=$E131, $I131*S$57,0) + IF(S$4&gt;$E131,MIN(S131,$I131-SUM($J131:S131)))</f>
        <v>0</v>
      </c>
      <c r="U131" s="2">
        <f>IF(T$4=$E131, $I131*T$57,0) + IF(T$4&gt;$E131,MIN(T131,$I131-SUM($J131:T131)))</f>
        <v>0</v>
      </c>
      <c r="V131" s="2">
        <f>IF(U$4=$E131, $I131*U$57,0) + IF(U$4&gt;$E131,MIN(U131,$I131-SUM($J131:U131)))</f>
        <v>0</v>
      </c>
      <c r="W131" s="2">
        <f>IF(V$4=$E131, $I131*V$57,0) + IF(V$4&gt;$E131,MIN(V131,$I131-SUM($J131:V131)))</f>
        <v>0</v>
      </c>
      <c r="X131" s="2">
        <f>IF(W$4=$E131, $I131*W$57,0) + IF(W$4&gt;$E131,MIN(W131,$I131-SUM($J131:W131)))</f>
        <v>0</v>
      </c>
      <c r="Y131" s="2">
        <f>IF(X$4=$E131, $I131*X$57,0) + IF(X$4&gt;$E131,MIN(X131,$I131-SUM($J131:X131)))</f>
        <v>0</v>
      </c>
      <c r="Z131" s="2">
        <f>IF(Y$4=$E131, $I131*Y$57,0) + IF(Y$4&gt;$E131,MIN(Y131,$I131-SUM($J131:Y131)))</f>
        <v>0</v>
      </c>
      <c r="AA131" s="2">
        <f>IF(Z$4=$E131, $I131*Z$57,0) + IF(Z$4&gt;$E131,MIN(Z131,$I131-SUM($J131:Z131)))</f>
        <v>0</v>
      </c>
      <c r="AB131" s="2">
        <f>IF(AA$4=$E131, $I131*AA$57,0) + IF(AA$4&gt;$E131,MIN(AA131,$I131-SUM($J131:AA131)))</f>
        <v>0</v>
      </c>
      <c r="AC131" s="2">
        <f>IF(AB$4=$E131, $I131*AB$57,0) + IF(AB$4&gt;$E131,MIN(AB131,$I131-SUM($J131:AB131)))</f>
        <v>0</v>
      </c>
      <c r="AD131" s="2">
        <f>IF(AC$4=$E131, $I131*AC$57,0) + IF(AC$4&gt;$E131,MIN(AC131,$I131-SUM($J131:AC131)))</f>
        <v>0</v>
      </c>
      <c r="AE131" s="2">
        <f>IF(AD$4=$E131, $I131*AD$57,0) + IF(AD$4&gt;$E131,MIN(AD131,$I131-SUM($J131:AD131)))</f>
        <v>0</v>
      </c>
      <c r="AF131" s="2">
        <f>IF(AE$4=$E131, $I131*AE$57,0) + IF(AE$4&gt;$E131,MIN(AE131,$I131-SUM($J131:AE131)))</f>
        <v>0</v>
      </c>
      <c r="AG131" s="2">
        <f>IF(AF$4=$E131, $I131*AF$57,0) + IF(AF$4&gt;$E131,MIN(AF131,$I131-SUM($J131:AF131)))</f>
        <v>4.800818440056883</v>
      </c>
      <c r="AH131" s="2">
        <f>IF(AG$4=$E131, $I131*AG$57,0) + IF(AG$4&gt;$E131,MIN(AG131,$I131-SUM($J131:AG131)))</f>
        <v>4.800818440056883</v>
      </c>
      <c r="AI131" s="2">
        <f>IF(AH$4=$E131, $I131*AH$57,0) + IF(AH$4&gt;$E131,MIN(AH131,$I131-SUM($J131:AH131)))</f>
        <v>4.800818440056883</v>
      </c>
      <c r="AJ131" s="2">
        <f>IF(AI$4=$E131, $I131*AI$57,0) + IF(AI$4&gt;$E131,MIN(AI131,$I131-SUM($J131:AI131)))</f>
        <v>4.800818440056883</v>
      </c>
      <c r="AK131" s="2">
        <f>IF(AJ$4=$E131, $I131*AJ$57,0) + IF(AJ$4&gt;$E131,MIN(AJ131,$I131-SUM($J131:AJ131)))</f>
        <v>4.800818440056883</v>
      </c>
      <c r="AL131" s="2">
        <f>IF(AK$4=$E131, $I131*AK$57,0) + IF(AK$4&gt;$E131,MIN(AK131,$I131-SUM($J131:AK131)))</f>
        <v>4.800818440056883</v>
      </c>
      <c r="AM131" s="2">
        <f>IF(AL$4=$E131, $I131*AL$57,0) + IF(AL$4&gt;$E131,MIN(AL131,$I131-SUM($J131:AL131)))</f>
        <v>4.800818440056883</v>
      </c>
      <c r="AN131" s="2">
        <f>IF(AM$4=$E131, $I131*AM$57,0) + IF(AM$4&gt;$E131,MIN(AM131,$I131-SUM($J131:AM131)))</f>
        <v>4.800818440056883</v>
      </c>
      <c r="AO131" s="2">
        <f>IF(AN$4=$E131, $I131*AN$57,0) + IF(AN$4&gt;$E131,MIN(AN131,$I131-SUM($J131:AN131)))</f>
        <v>4.800818440056883</v>
      </c>
      <c r="AP131" s="2">
        <f>IF(AO$4=$E131, $I131*AO$57,0) + IF(AO$4&gt;$E131,MIN(AO131,$I131-SUM($J131:AO131)))</f>
        <v>4.800818440056883</v>
      </c>
      <c r="AQ131" s="57">
        <f>IF(AP$4=$E131, $I131*AP$57,0) + IF(AP$4&gt;$E131,MIN(AP131,$I131-SUM($J131:AP131)))</f>
        <v>4.800818440056883</v>
      </c>
      <c r="AR131" s="2">
        <f>IF(AQ$4=$E131, $I131*AQ$57,0) + IF(AQ$4&gt;$E131,MIN(AQ131,$I131-SUM($J131:AQ131)))</f>
        <v>4.800818440056883</v>
      </c>
      <c r="AS131" s="2">
        <f>IF(AR$4=$E131, $I131*AR$57,0) + IF(AR$4&gt;$E131,MIN(AR131,$I131-SUM($J131:AR131)))</f>
        <v>4.800818440056883</v>
      </c>
      <c r="AT131" s="2">
        <f>IF(AS$4=$E131, $I131*AS$57,0) + IF(AS$4&gt;$E131,MIN(AS131,$I131-SUM($J131:AS131)))</f>
        <v>4.800818440056883</v>
      </c>
      <c r="AU131" s="2">
        <f>IF(AT$4=$E131, $I131*AT$57,0) + IF(AT$4&gt;$E131,MIN(AT131,$I131-SUM($J131:AT131)))</f>
        <v>4.800818440056883</v>
      </c>
      <c r="AV131" s="2">
        <f>IF(AU$4=$E131, $I131*AU$57,0) + IF(AU$4&gt;$E131,MIN(AU131,$I131-SUM($J131:AU131)))</f>
        <v>4.800818440056883</v>
      </c>
      <c r="AW131" s="2"/>
    </row>
    <row r="132" spans="5:49" ht="16.8" outlineLevel="1">
      <c r="E132" s="44">
        <f>INDEX($K$4:$AV$4,,COUNT(E$109:E131)+1)</f>
        <v>41364</v>
      </c>
      <c r="G132" s="2" t="s">
        <v>105</v>
      </c>
      <c r="I132" s="2">
        <f t="shared" si="64"/>
        <v>118.90775305831846</v>
      </c>
      <c r="K132" s="2">
        <f>IF(J$4=$E132, $I132*J$57,0) + IF(J$4&gt;$E132,MIN(J132,$I132-SUM($J132:J132)))</f>
        <v>0</v>
      </c>
      <c r="L132" s="2">
        <f>IF(K$4=$E132, $I132*K$57,0) + IF(K$4&gt;$E132,MIN(K132,$I132-SUM($J132:K132)))</f>
        <v>0</v>
      </c>
      <c r="M132" s="2">
        <f>IF(L$4=$E132, $I132*L$57,0) + IF(L$4&gt;$E132,MIN(L132,$I132-SUM($J132:L132)))</f>
        <v>0</v>
      </c>
      <c r="N132" s="2">
        <f>IF(M$4=$E132, $I132*M$57,0) + IF(M$4&gt;$E132,MIN(M132,$I132-SUM($J132:M132)))</f>
        <v>0</v>
      </c>
      <c r="O132" s="2">
        <f>IF(N$4=$E132, $I132*N$57,0) + IF(N$4&gt;$E132,MIN(N132,$I132-SUM($J132:N132)))</f>
        <v>0</v>
      </c>
      <c r="P132" s="2">
        <f>IF(O$4=$E132, $I132*O$57,0) + IF(O$4&gt;$E132,MIN(O132,$I132-SUM($J132:O132)))</f>
        <v>0</v>
      </c>
      <c r="Q132" s="2">
        <f>IF(P$4=$E132, $I132*P$57,0) + IF(P$4&gt;$E132,MIN(P132,$I132-SUM($J132:P132)))</f>
        <v>0</v>
      </c>
      <c r="R132" s="2">
        <f>IF(Q$4=$E132, $I132*Q$57,0) + IF(Q$4&gt;$E132,MIN(Q132,$I132-SUM($J132:Q132)))</f>
        <v>0</v>
      </c>
      <c r="S132" s="2">
        <f>IF(R$4=$E132, $I132*R$57,0) + IF(R$4&gt;$E132,MIN(R132,$I132-SUM($J132:R132)))</f>
        <v>0</v>
      </c>
      <c r="T132" s="2">
        <f>IF(S$4=$E132, $I132*S$57,0) + IF(S$4&gt;$E132,MIN(S132,$I132-SUM($J132:S132)))</f>
        <v>0</v>
      </c>
      <c r="U132" s="2">
        <f>IF(T$4=$E132, $I132*T$57,0) + IF(T$4&gt;$E132,MIN(T132,$I132-SUM($J132:T132)))</f>
        <v>0</v>
      </c>
      <c r="V132" s="2">
        <f>IF(U$4=$E132, $I132*U$57,0) + IF(U$4&gt;$E132,MIN(U132,$I132-SUM($J132:U132)))</f>
        <v>0</v>
      </c>
      <c r="W132" s="2">
        <f>IF(V$4=$E132, $I132*V$57,0) + IF(V$4&gt;$E132,MIN(V132,$I132-SUM($J132:V132)))</f>
        <v>0</v>
      </c>
      <c r="X132" s="2">
        <f>IF(W$4=$E132, $I132*W$57,0) + IF(W$4&gt;$E132,MIN(W132,$I132-SUM($J132:W132)))</f>
        <v>0</v>
      </c>
      <c r="Y132" s="2">
        <f>IF(X$4=$E132, $I132*X$57,0) + IF(X$4&gt;$E132,MIN(X132,$I132-SUM($J132:X132)))</f>
        <v>0</v>
      </c>
      <c r="Z132" s="2">
        <f>IF(Y$4=$E132, $I132*Y$57,0) + IF(Y$4&gt;$E132,MIN(Y132,$I132-SUM($J132:Y132)))</f>
        <v>0</v>
      </c>
      <c r="AA132" s="2">
        <f>IF(Z$4=$E132, $I132*Z$57,0) + IF(Z$4&gt;$E132,MIN(Z132,$I132-SUM($J132:Z132)))</f>
        <v>0</v>
      </c>
      <c r="AB132" s="2">
        <f>IF(AA$4=$E132, $I132*AA$57,0) + IF(AA$4&gt;$E132,MIN(AA132,$I132-SUM($J132:AA132)))</f>
        <v>0</v>
      </c>
      <c r="AC132" s="2">
        <f>IF(AB$4=$E132, $I132*AB$57,0) + IF(AB$4&gt;$E132,MIN(AB132,$I132-SUM($J132:AB132)))</f>
        <v>0</v>
      </c>
      <c r="AD132" s="2">
        <f>IF(AC$4=$E132, $I132*AC$57,0) + IF(AC$4&gt;$E132,MIN(AC132,$I132-SUM($J132:AC132)))</f>
        <v>0</v>
      </c>
      <c r="AE132" s="2">
        <f>IF(AD$4=$E132, $I132*AD$57,0) + IF(AD$4&gt;$E132,MIN(AD132,$I132-SUM($J132:AD132)))</f>
        <v>0</v>
      </c>
      <c r="AF132" s="2">
        <f>IF(AE$4=$E132, $I132*AE$57,0) + IF(AE$4&gt;$E132,MIN(AE132,$I132-SUM($J132:AE132)))</f>
        <v>0</v>
      </c>
      <c r="AG132" s="2">
        <f>IF(AF$4=$E132, $I132*AF$57,0) + IF(AF$4&gt;$E132,MIN(AF132,$I132-SUM($J132:AF132)))</f>
        <v>0</v>
      </c>
      <c r="AH132" s="2">
        <f>IF(AG$4=$E132, $I132*AG$57,0) + IF(AG$4&gt;$E132,MIN(AG132,$I132-SUM($J132:AG132)))</f>
        <v>5.9453876529159233</v>
      </c>
      <c r="AI132" s="2">
        <f>IF(AH$4=$E132, $I132*AH$57,0) + IF(AH$4&gt;$E132,MIN(AH132,$I132-SUM($J132:AH132)))</f>
        <v>5.9453876529159233</v>
      </c>
      <c r="AJ132" s="2">
        <f>IF(AI$4=$E132, $I132*AI$57,0) + IF(AI$4&gt;$E132,MIN(AI132,$I132-SUM($J132:AI132)))</f>
        <v>5.9453876529159233</v>
      </c>
      <c r="AK132" s="2">
        <f>IF(AJ$4=$E132, $I132*AJ$57,0) + IF(AJ$4&gt;$E132,MIN(AJ132,$I132-SUM($J132:AJ132)))</f>
        <v>5.9453876529159233</v>
      </c>
      <c r="AL132" s="2">
        <f>IF(AK$4=$E132, $I132*AK$57,0) + IF(AK$4&gt;$E132,MIN(AK132,$I132-SUM($J132:AK132)))</f>
        <v>5.9453876529159233</v>
      </c>
      <c r="AM132" s="2">
        <f>IF(AL$4=$E132, $I132*AL$57,0) + IF(AL$4&gt;$E132,MIN(AL132,$I132-SUM($J132:AL132)))</f>
        <v>5.9453876529159233</v>
      </c>
      <c r="AN132" s="2">
        <f>IF(AM$4=$E132, $I132*AM$57,0) + IF(AM$4&gt;$E132,MIN(AM132,$I132-SUM($J132:AM132)))</f>
        <v>5.9453876529159233</v>
      </c>
      <c r="AO132" s="2">
        <f>IF(AN$4=$E132, $I132*AN$57,0) + IF(AN$4&gt;$E132,MIN(AN132,$I132-SUM($J132:AN132)))</f>
        <v>5.9453876529159233</v>
      </c>
      <c r="AP132" s="2">
        <f>IF(AO$4=$E132, $I132*AO$57,0) + IF(AO$4&gt;$E132,MIN(AO132,$I132-SUM($J132:AO132)))</f>
        <v>5.9453876529159233</v>
      </c>
      <c r="AQ132" s="57">
        <f>IF(AP$4=$E132, $I132*AP$57,0) + IF(AP$4&gt;$E132,MIN(AP132,$I132-SUM($J132:AP132)))</f>
        <v>5.9453876529159233</v>
      </c>
      <c r="AR132" s="2">
        <f>IF(AQ$4=$E132, $I132*AQ$57,0) + IF(AQ$4&gt;$E132,MIN(AQ132,$I132-SUM($J132:AQ132)))</f>
        <v>5.9453876529159233</v>
      </c>
      <c r="AS132" s="2">
        <f>IF(AR$4=$E132, $I132*AR$57,0) + IF(AR$4&gt;$E132,MIN(AR132,$I132-SUM($J132:AR132)))</f>
        <v>5.9453876529159233</v>
      </c>
      <c r="AT132" s="2">
        <f>IF(AS$4=$E132, $I132*AS$57,0) + IF(AS$4&gt;$E132,MIN(AS132,$I132-SUM($J132:AS132)))</f>
        <v>5.9453876529159233</v>
      </c>
      <c r="AU132" s="2">
        <f>IF(AT$4=$E132, $I132*AT$57,0) + IF(AT$4&gt;$E132,MIN(AT132,$I132-SUM($J132:AT132)))</f>
        <v>5.9453876529159233</v>
      </c>
      <c r="AV132" s="2">
        <f>IF(AU$4=$E132, $I132*AU$57,0) + IF(AU$4&gt;$E132,MIN(AU132,$I132-SUM($J132:AU132)))</f>
        <v>5.9453876529159233</v>
      </c>
      <c r="AW132" s="2"/>
    </row>
    <row r="133" spans="5:49" ht="16.8" outlineLevel="1">
      <c r="E133" s="44">
        <f>INDEX($K$4:$AV$4,,COUNT(E$109:E132)+1)</f>
        <v>41729</v>
      </c>
      <c r="G133" s="2" t="s">
        <v>105</v>
      </c>
      <c r="I133" s="2">
        <f t="shared" si="64"/>
        <v>119.17065846357559</v>
      </c>
      <c r="K133" s="2">
        <f>IF(J$4=$E133, $I133*J$57,0) + IF(J$4&gt;$E133,MIN(J133,$I133-SUM($J133:J133)))</f>
        <v>0</v>
      </c>
      <c r="L133" s="2">
        <f>IF(K$4=$E133, $I133*K$57,0) + IF(K$4&gt;$E133,MIN(K133,$I133-SUM($J133:K133)))</f>
        <v>0</v>
      </c>
      <c r="M133" s="2">
        <f>IF(L$4=$E133, $I133*L$57,0) + IF(L$4&gt;$E133,MIN(L133,$I133-SUM($J133:L133)))</f>
        <v>0</v>
      </c>
      <c r="N133" s="2">
        <f>IF(M$4=$E133, $I133*M$57,0) + IF(M$4&gt;$E133,MIN(M133,$I133-SUM($J133:M133)))</f>
        <v>0</v>
      </c>
      <c r="O133" s="2">
        <f>IF(N$4=$E133, $I133*N$57,0) + IF(N$4&gt;$E133,MIN(N133,$I133-SUM($J133:N133)))</f>
        <v>0</v>
      </c>
      <c r="P133" s="2">
        <f>IF(O$4=$E133, $I133*O$57,0) + IF(O$4&gt;$E133,MIN(O133,$I133-SUM($J133:O133)))</f>
        <v>0</v>
      </c>
      <c r="Q133" s="2">
        <f>IF(P$4=$E133, $I133*P$57,0) + IF(P$4&gt;$E133,MIN(P133,$I133-SUM($J133:P133)))</f>
        <v>0</v>
      </c>
      <c r="R133" s="2">
        <f>IF(Q$4=$E133, $I133*Q$57,0) + IF(Q$4&gt;$E133,MIN(Q133,$I133-SUM($J133:Q133)))</f>
        <v>0</v>
      </c>
      <c r="S133" s="2">
        <f>IF(R$4=$E133, $I133*R$57,0) + IF(R$4&gt;$E133,MIN(R133,$I133-SUM($J133:R133)))</f>
        <v>0</v>
      </c>
      <c r="T133" s="2">
        <f>IF(S$4=$E133, $I133*S$57,0) + IF(S$4&gt;$E133,MIN(S133,$I133-SUM($J133:S133)))</f>
        <v>0</v>
      </c>
      <c r="U133" s="2">
        <f>IF(T$4=$E133, $I133*T$57,0) + IF(T$4&gt;$E133,MIN(T133,$I133-SUM($J133:T133)))</f>
        <v>0</v>
      </c>
      <c r="V133" s="2">
        <f>IF(U$4=$E133, $I133*U$57,0) + IF(U$4&gt;$E133,MIN(U133,$I133-SUM($J133:U133)))</f>
        <v>0</v>
      </c>
      <c r="W133" s="2">
        <f>IF(V$4=$E133, $I133*V$57,0) + IF(V$4&gt;$E133,MIN(V133,$I133-SUM($J133:V133)))</f>
        <v>0</v>
      </c>
      <c r="X133" s="2">
        <f>IF(W$4=$E133, $I133*W$57,0) + IF(W$4&gt;$E133,MIN(W133,$I133-SUM($J133:W133)))</f>
        <v>0</v>
      </c>
      <c r="Y133" s="2">
        <f>IF(X$4=$E133, $I133*X$57,0) + IF(X$4&gt;$E133,MIN(X133,$I133-SUM($J133:X133)))</f>
        <v>0</v>
      </c>
      <c r="Z133" s="2">
        <f>IF(Y$4=$E133, $I133*Y$57,0) + IF(Y$4&gt;$E133,MIN(Y133,$I133-SUM($J133:Y133)))</f>
        <v>0</v>
      </c>
      <c r="AA133" s="2">
        <f>IF(Z$4=$E133, $I133*Z$57,0) + IF(Z$4&gt;$E133,MIN(Z133,$I133-SUM($J133:Z133)))</f>
        <v>0</v>
      </c>
      <c r="AB133" s="2">
        <f>IF(AA$4=$E133, $I133*AA$57,0) + IF(AA$4&gt;$E133,MIN(AA133,$I133-SUM($J133:AA133)))</f>
        <v>0</v>
      </c>
      <c r="AC133" s="2">
        <f>IF(AB$4=$E133, $I133*AB$57,0) + IF(AB$4&gt;$E133,MIN(AB133,$I133-SUM($J133:AB133)))</f>
        <v>0</v>
      </c>
      <c r="AD133" s="2">
        <f>IF(AC$4=$E133, $I133*AC$57,0) + IF(AC$4&gt;$E133,MIN(AC133,$I133-SUM($J133:AC133)))</f>
        <v>0</v>
      </c>
      <c r="AE133" s="2">
        <f>IF(AD$4=$E133, $I133*AD$57,0) + IF(AD$4&gt;$E133,MIN(AD133,$I133-SUM($J133:AD133)))</f>
        <v>0</v>
      </c>
      <c r="AF133" s="2">
        <f>IF(AE$4=$E133, $I133*AE$57,0) + IF(AE$4&gt;$E133,MIN(AE133,$I133-SUM($J133:AE133)))</f>
        <v>0</v>
      </c>
      <c r="AG133" s="2">
        <f>IF(AF$4=$E133, $I133*AF$57,0) + IF(AF$4&gt;$E133,MIN(AF133,$I133-SUM($J133:AF133)))</f>
        <v>0</v>
      </c>
      <c r="AH133" s="2">
        <f>IF(AG$4=$E133, $I133*AG$57,0) + IF(AG$4&gt;$E133,MIN(AG133,$I133-SUM($J133:AG133)))</f>
        <v>0</v>
      </c>
      <c r="AI133" s="2">
        <f>IF(AH$4=$E133, $I133*AH$57,0) + IF(AH$4&gt;$E133,MIN(AH133,$I133-SUM($J133:AH133)))</f>
        <v>5.9585329231787796</v>
      </c>
      <c r="AJ133" s="2">
        <f>IF(AI$4=$E133, $I133*AI$57,0) + IF(AI$4&gt;$E133,MIN(AI133,$I133-SUM($J133:AI133)))</f>
        <v>5.9585329231787796</v>
      </c>
      <c r="AK133" s="2">
        <f>IF(AJ$4=$E133, $I133*AJ$57,0) + IF(AJ$4&gt;$E133,MIN(AJ133,$I133-SUM($J133:AJ133)))</f>
        <v>5.9585329231787796</v>
      </c>
      <c r="AL133" s="2">
        <f>IF(AK$4=$E133, $I133*AK$57,0) + IF(AK$4&gt;$E133,MIN(AK133,$I133-SUM($J133:AK133)))</f>
        <v>5.9585329231787796</v>
      </c>
      <c r="AM133" s="2">
        <f>IF(AL$4=$E133, $I133*AL$57,0) + IF(AL$4&gt;$E133,MIN(AL133,$I133-SUM($J133:AL133)))</f>
        <v>5.9585329231787796</v>
      </c>
      <c r="AN133" s="2">
        <f>IF(AM$4=$E133, $I133*AM$57,0) + IF(AM$4&gt;$E133,MIN(AM133,$I133-SUM($J133:AM133)))</f>
        <v>5.9585329231787796</v>
      </c>
      <c r="AO133" s="2">
        <f>IF(AN$4=$E133, $I133*AN$57,0) + IF(AN$4&gt;$E133,MIN(AN133,$I133-SUM($J133:AN133)))</f>
        <v>5.9585329231787796</v>
      </c>
      <c r="AP133" s="2">
        <f>IF(AO$4=$E133, $I133*AO$57,0) + IF(AO$4&gt;$E133,MIN(AO133,$I133-SUM($J133:AO133)))</f>
        <v>5.9585329231787796</v>
      </c>
      <c r="AQ133" s="57">
        <f>IF(AP$4=$E133, $I133*AP$57,0) + IF(AP$4&gt;$E133,MIN(AP133,$I133-SUM($J133:AP133)))</f>
        <v>5.9585329231787796</v>
      </c>
      <c r="AR133" s="2">
        <f>IF(AQ$4=$E133, $I133*AQ$57,0) + IF(AQ$4&gt;$E133,MIN(AQ133,$I133-SUM($J133:AQ133)))</f>
        <v>5.9585329231787796</v>
      </c>
      <c r="AS133" s="2">
        <f>IF(AR$4=$E133, $I133*AR$57,0) + IF(AR$4&gt;$E133,MIN(AR133,$I133-SUM($J133:AR133)))</f>
        <v>5.9585329231787796</v>
      </c>
      <c r="AT133" s="2">
        <f>IF(AS$4=$E133, $I133*AS$57,0) + IF(AS$4&gt;$E133,MIN(AS133,$I133-SUM($J133:AS133)))</f>
        <v>5.9585329231787796</v>
      </c>
      <c r="AU133" s="2">
        <f>IF(AT$4=$E133, $I133*AT$57,0) + IF(AT$4&gt;$E133,MIN(AT133,$I133-SUM($J133:AT133)))</f>
        <v>5.9585329231787796</v>
      </c>
      <c r="AV133" s="2">
        <f>IF(AU$4=$E133, $I133*AU$57,0) + IF(AU$4&gt;$E133,MIN(AU133,$I133-SUM($J133:AU133)))</f>
        <v>5.9585329231787796</v>
      </c>
      <c r="AW133" s="2"/>
    </row>
    <row r="134" spans="5:49" ht="16.8" outlineLevel="1">
      <c r="E134" s="44">
        <f>INDEX($K$4:$AV$4,,COUNT(E$109:E133)+1)</f>
        <v>42094</v>
      </c>
      <c r="G134" s="2" t="s">
        <v>105</v>
      </c>
      <c r="I134" s="2">
        <f t="shared" si="64"/>
        <v>126.92331956656412</v>
      </c>
      <c r="K134" s="2">
        <f>IF(J$4=$E134, $I134*J$57,0) + IF(J$4&gt;$E134,MIN(J134,$I134-SUM($J134:J134)))</f>
        <v>0</v>
      </c>
      <c r="L134" s="2">
        <f>IF(K$4=$E134, $I134*K$57,0) + IF(K$4&gt;$E134,MIN(K134,$I134-SUM($J134:K134)))</f>
        <v>0</v>
      </c>
      <c r="M134" s="2">
        <f>IF(L$4=$E134, $I134*L$57,0) + IF(L$4&gt;$E134,MIN(L134,$I134-SUM($J134:L134)))</f>
        <v>0</v>
      </c>
      <c r="N134" s="2">
        <f>IF(M$4=$E134, $I134*M$57,0) + IF(M$4&gt;$E134,MIN(M134,$I134-SUM($J134:M134)))</f>
        <v>0</v>
      </c>
      <c r="O134" s="2">
        <f>IF(N$4=$E134, $I134*N$57,0) + IF(N$4&gt;$E134,MIN(N134,$I134-SUM($J134:N134)))</f>
        <v>0</v>
      </c>
      <c r="P134" s="2">
        <f>IF(O$4=$E134, $I134*O$57,0) + IF(O$4&gt;$E134,MIN(O134,$I134-SUM($J134:O134)))</f>
        <v>0</v>
      </c>
      <c r="Q134" s="2">
        <f>IF(P$4=$E134, $I134*P$57,0) + IF(P$4&gt;$E134,MIN(P134,$I134-SUM($J134:P134)))</f>
        <v>0</v>
      </c>
      <c r="R134" s="2">
        <f>IF(Q$4=$E134, $I134*Q$57,0) + IF(Q$4&gt;$E134,MIN(Q134,$I134-SUM($J134:Q134)))</f>
        <v>0</v>
      </c>
      <c r="S134" s="2">
        <f>IF(R$4=$E134, $I134*R$57,0) + IF(R$4&gt;$E134,MIN(R134,$I134-SUM($J134:R134)))</f>
        <v>0</v>
      </c>
      <c r="T134" s="2">
        <f>IF(S$4=$E134, $I134*S$57,0) + IF(S$4&gt;$E134,MIN(S134,$I134-SUM($J134:S134)))</f>
        <v>0</v>
      </c>
      <c r="U134" s="2">
        <f>IF(T$4=$E134, $I134*T$57,0) + IF(T$4&gt;$E134,MIN(T134,$I134-SUM($J134:T134)))</f>
        <v>0</v>
      </c>
      <c r="V134" s="2">
        <f>IF(U$4=$E134, $I134*U$57,0) + IF(U$4&gt;$E134,MIN(U134,$I134-SUM($J134:U134)))</f>
        <v>0</v>
      </c>
      <c r="W134" s="2">
        <f>IF(V$4=$E134, $I134*V$57,0) + IF(V$4&gt;$E134,MIN(V134,$I134-SUM($J134:V134)))</f>
        <v>0</v>
      </c>
      <c r="X134" s="2">
        <f>IF(W$4=$E134, $I134*W$57,0) + IF(W$4&gt;$E134,MIN(W134,$I134-SUM($J134:W134)))</f>
        <v>0</v>
      </c>
      <c r="Y134" s="2">
        <f>IF(X$4=$E134, $I134*X$57,0) + IF(X$4&gt;$E134,MIN(X134,$I134-SUM($J134:X134)))</f>
        <v>0</v>
      </c>
      <c r="Z134" s="2">
        <f>IF(Y$4=$E134, $I134*Y$57,0) + IF(Y$4&gt;$E134,MIN(Y134,$I134-SUM($J134:Y134)))</f>
        <v>0</v>
      </c>
      <c r="AA134" s="2">
        <f>IF(Z$4=$E134, $I134*Z$57,0) + IF(Z$4&gt;$E134,MIN(Z134,$I134-SUM($J134:Z134)))</f>
        <v>0</v>
      </c>
      <c r="AB134" s="2">
        <f>IF(AA$4=$E134, $I134*AA$57,0) + IF(AA$4&gt;$E134,MIN(AA134,$I134-SUM($J134:AA134)))</f>
        <v>0</v>
      </c>
      <c r="AC134" s="2">
        <f>IF(AB$4=$E134, $I134*AB$57,0) + IF(AB$4&gt;$E134,MIN(AB134,$I134-SUM($J134:AB134)))</f>
        <v>0</v>
      </c>
      <c r="AD134" s="2">
        <f>IF(AC$4=$E134, $I134*AC$57,0) + IF(AC$4&gt;$E134,MIN(AC134,$I134-SUM($J134:AC134)))</f>
        <v>0</v>
      </c>
      <c r="AE134" s="2">
        <f>IF(AD$4=$E134, $I134*AD$57,0) + IF(AD$4&gt;$E134,MIN(AD134,$I134-SUM($J134:AD134)))</f>
        <v>0</v>
      </c>
      <c r="AF134" s="2">
        <f>IF(AE$4=$E134, $I134*AE$57,0) + IF(AE$4&gt;$E134,MIN(AE134,$I134-SUM($J134:AE134)))</f>
        <v>0</v>
      </c>
      <c r="AG134" s="2">
        <f>IF(AF$4=$E134, $I134*AF$57,0) + IF(AF$4&gt;$E134,MIN(AF134,$I134-SUM($J134:AF134)))</f>
        <v>0</v>
      </c>
      <c r="AH134" s="2">
        <f>IF(AG$4=$E134, $I134*AG$57,0) + IF(AG$4&gt;$E134,MIN(AG134,$I134-SUM($J134:AG134)))</f>
        <v>0</v>
      </c>
      <c r="AI134" s="2">
        <f>IF(AH$4=$E134, $I134*AH$57,0) + IF(AH$4&gt;$E134,MIN(AH134,$I134-SUM($J134:AH134)))</f>
        <v>0</v>
      </c>
      <c r="AJ134" s="2">
        <f>IF(AI$4=$E134, $I134*AI$57,0) + IF(AI$4&gt;$E134,MIN(AI134,$I134-SUM($J134:AI134)))</f>
        <v>6.3461659783282061</v>
      </c>
      <c r="AK134" s="2">
        <f>IF(AJ$4=$E134, $I134*AJ$57,0) + IF(AJ$4&gt;$E134,MIN(AJ134,$I134-SUM($J134:AJ134)))</f>
        <v>6.3461659783282061</v>
      </c>
      <c r="AL134" s="2">
        <f>IF(AK$4=$E134, $I134*AK$57,0) + IF(AK$4&gt;$E134,MIN(AK134,$I134-SUM($J134:AK134)))</f>
        <v>6.3461659783282061</v>
      </c>
      <c r="AM134" s="2">
        <f>IF(AL$4=$E134, $I134*AL$57,0) + IF(AL$4&gt;$E134,MIN(AL134,$I134-SUM($J134:AL134)))</f>
        <v>6.3461659783282061</v>
      </c>
      <c r="AN134" s="2">
        <f>IF(AM$4=$E134, $I134*AM$57,0) + IF(AM$4&gt;$E134,MIN(AM134,$I134-SUM($J134:AM134)))</f>
        <v>6.3461659783282061</v>
      </c>
      <c r="AO134" s="2">
        <f>IF(AN$4=$E134, $I134*AN$57,0) + IF(AN$4&gt;$E134,MIN(AN134,$I134-SUM($J134:AN134)))</f>
        <v>6.3461659783282061</v>
      </c>
      <c r="AP134" s="2">
        <f>IF(AO$4=$E134, $I134*AO$57,0) + IF(AO$4&gt;$E134,MIN(AO134,$I134-SUM($J134:AO134)))</f>
        <v>6.3461659783282061</v>
      </c>
      <c r="AQ134" s="57">
        <f>IF(AP$4=$E134, $I134*AP$57,0) + IF(AP$4&gt;$E134,MIN(AP134,$I134-SUM($J134:AP134)))</f>
        <v>6.3461659783282061</v>
      </c>
      <c r="AR134" s="2">
        <f>IF(AQ$4=$E134, $I134*AQ$57,0) + IF(AQ$4&gt;$E134,MIN(AQ134,$I134-SUM($J134:AQ134)))</f>
        <v>6.3461659783282061</v>
      </c>
      <c r="AS134" s="2">
        <f>IF(AR$4=$E134, $I134*AR$57,0) + IF(AR$4&gt;$E134,MIN(AR134,$I134-SUM($J134:AR134)))</f>
        <v>6.3461659783282061</v>
      </c>
      <c r="AT134" s="2">
        <f>IF(AS$4=$E134, $I134*AS$57,0) + IF(AS$4&gt;$E134,MIN(AS134,$I134-SUM($J134:AS134)))</f>
        <v>6.3461659783282061</v>
      </c>
      <c r="AU134" s="2">
        <f>IF(AT$4=$E134, $I134*AT$57,0) + IF(AT$4&gt;$E134,MIN(AT134,$I134-SUM($J134:AT134)))</f>
        <v>6.3461659783282061</v>
      </c>
      <c r="AV134" s="2">
        <f>IF(AU$4=$E134, $I134*AU$57,0) + IF(AU$4&gt;$E134,MIN(AU134,$I134-SUM($J134:AU134)))</f>
        <v>6.3461659783282061</v>
      </c>
      <c r="AW134" s="2"/>
    </row>
    <row r="135" spans="5:49" ht="16.8" outlineLevel="1">
      <c r="E135" s="44">
        <f>INDEX($K$4:$AV$4,,COUNT(E$109:E134)+1)</f>
        <v>42460</v>
      </c>
      <c r="G135" s="2" t="s">
        <v>105</v>
      </c>
      <c r="I135" s="2">
        <f t="shared" si="64"/>
        <v>0</v>
      </c>
      <c r="K135" s="2">
        <f>IF(J$4=$E135, $I135*J$57,0) + IF(J$4&gt;$E135,MIN(J135,$I135-SUM($J135:J135)))</f>
        <v>0</v>
      </c>
      <c r="L135" s="2">
        <f>IF(K$4=$E135, $I135*K$57,0) + IF(K$4&gt;$E135,MIN(K135,$I135-SUM($J135:K135)))</f>
        <v>0</v>
      </c>
      <c r="M135" s="2">
        <f>IF(L$4=$E135, $I135*L$57,0) + IF(L$4&gt;$E135,MIN(L135,$I135-SUM($J135:L135)))</f>
        <v>0</v>
      </c>
      <c r="N135" s="2">
        <f>IF(M$4=$E135, $I135*M$57,0) + IF(M$4&gt;$E135,MIN(M135,$I135-SUM($J135:M135)))</f>
        <v>0</v>
      </c>
      <c r="O135" s="2">
        <f>IF(N$4=$E135, $I135*N$57,0) + IF(N$4&gt;$E135,MIN(N135,$I135-SUM($J135:N135)))</f>
        <v>0</v>
      </c>
      <c r="P135" s="2">
        <f>IF(O$4=$E135, $I135*O$57,0) + IF(O$4&gt;$E135,MIN(O135,$I135-SUM($J135:O135)))</f>
        <v>0</v>
      </c>
      <c r="Q135" s="2">
        <f>IF(P$4=$E135, $I135*P$57,0) + IF(P$4&gt;$E135,MIN(P135,$I135-SUM($J135:P135)))</f>
        <v>0</v>
      </c>
      <c r="R135" s="2">
        <f>IF(Q$4=$E135, $I135*Q$57,0) + IF(Q$4&gt;$E135,MIN(Q135,$I135-SUM($J135:Q135)))</f>
        <v>0</v>
      </c>
      <c r="S135" s="2">
        <f>IF(R$4=$E135, $I135*R$57,0) + IF(R$4&gt;$E135,MIN(R135,$I135-SUM($J135:R135)))</f>
        <v>0</v>
      </c>
      <c r="T135" s="2">
        <f>IF(S$4=$E135, $I135*S$57,0) + IF(S$4&gt;$E135,MIN(S135,$I135-SUM($J135:S135)))</f>
        <v>0</v>
      </c>
      <c r="U135" s="2">
        <f>IF(T$4=$E135, $I135*T$57,0) + IF(T$4&gt;$E135,MIN(T135,$I135-SUM($J135:T135)))</f>
        <v>0</v>
      </c>
      <c r="V135" s="2">
        <f>IF(U$4=$E135, $I135*U$57,0) + IF(U$4&gt;$E135,MIN(U135,$I135-SUM($J135:U135)))</f>
        <v>0</v>
      </c>
      <c r="W135" s="2">
        <f>IF(V$4=$E135, $I135*V$57,0) + IF(V$4&gt;$E135,MIN(V135,$I135-SUM($J135:V135)))</f>
        <v>0</v>
      </c>
      <c r="X135" s="2">
        <f>IF(W$4=$E135, $I135*W$57,0) + IF(W$4&gt;$E135,MIN(W135,$I135-SUM($J135:W135)))</f>
        <v>0</v>
      </c>
      <c r="Y135" s="2">
        <f>IF(X$4=$E135, $I135*X$57,0) + IF(X$4&gt;$E135,MIN(X135,$I135-SUM($J135:X135)))</f>
        <v>0</v>
      </c>
      <c r="Z135" s="2">
        <f>IF(Y$4=$E135, $I135*Y$57,0) + IF(Y$4&gt;$E135,MIN(Y135,$I135-SUM($J135:Y135)))</f>
        <v>0</v>
      </c>
      <c r="AA135" s="2">
        <f>IF(Z$4=$E135, $I135*Z$57,0) + IF(Z$4&gt;$E135,MIN(Z135,$I135-SUM($J135:Z135)))</f>
        <v>0</v>
      </c>
      <c r="AB135" s="2">
        <f>IF(AA$4=$E135, $I135*AA$57,0) + IF(AA$4&gt;$E135,MIN(AA135,$I135-SUM($J135:AA135)))</f>
        <v>0</v>
      </c>
      <c r="AC135" s="2">
        <f>IF(AB$4=$E135, $I135*AB$57,0) + IF(AB$4&gt;$E135,MIN(AB135,$I135-SUM($J135:AB135)))</f>
        <v>0</v>
      </c>
      <c r="AD135" s="2">
        <f>IF(AC$4=$E135, $I135*AC$57,0) + IF(AC$4&gt;$E135,MIN(AC135,$I135-SUM($J135:AC135)))</f>
        <v>0</v>
      </c>
      <c r="AE135" s="2">
        <f>IF(AD$4=$E135, $I135*AD$57,0) + IF(AD$4&gt;$E135,MIN(AD135,$I135-SUM($J135:AD135)))</f>
        <v>0</v>
      </c>
      <c r="AF135" s="2">
        <f>IF(AE$4=$E135, $I135*AE$57,0) + IF(AE$4&gt;$E135,MIN(AE135,$I135-SUM($J135:AE135)))</f>
        <v>0</v>
      </c>
      <c r="AG135" s="2">
        <f>IF(AF$4=$E135, $I135*AF$57,0) + IF(AF$4&gt;$E135,MIN(AF135,$I135-SUM($J135:AF135)))</f>
        <v>0</v>
      </c>
      <c r="AH135" s="2">
        <f>IF(AG$4=$E135, $I135*AG$57,0) + IF(AG$4&gt;$E135,MIN(AG135,$I135-SUM($J135:AG135)))</f>
        <v>0</v>
      </c>
      <c r="AI135" s="2">
        <f>IF(AH$4=$E135, $I135*AH$57,0) + IF(AH$4&gt;$E135,MIN(AH135,$I135-SUM($J135:AH135)))</f>
        <v>0</v>
      </c>
      <c r="AJ135" s="2">
        <f>IF(AI$4=$E135, $I135*AI$57,0) + IF(AI$4&gt;$E135,MIN(AI135,$I135-SUM($J135:AI135)))</f>
        <v>0</v>
      </c>
      <c r="AK135" s="2">
        <f>IF(AJ$4=$E135, $I135*AJ$57,0) + IF(AJ$4&gt;$E135,MIN(AJ135,$I135-SUM($J135:AJ135)))</f>
        <v>0</v>
      </c>
      <c r="AL135" s="2">
        <f>IF(AK$4=$E135, $I135*AK$57,0) + IF(AK$4&gt;$E135,MIN(AK135,$I135-SUM($J135:AK135)))</f>
        <v>0</v>
      </c>
      <c r="AM135" s="2">
        <f>IF(AL$4=$E135, $I135*AL$57,0) + IF(AL$4&gt;$E135,MIN(AL135,$I135-SUM($J135:AL135)))</f>
        <v>0</v>
      </c>
      <c r="AN135" s="2">
        <f>IF(AM$4=$E135, $I135*AM$57,0) + IF(AM$4&gt;$E135,MIN(AM135,$I135-SUM($J135:AM135)))</f>
        <v>0</v>
      </c>
      <c r="AO135" s="2">
        <f>IF(AN$4=$E135, $I135*AN$57,0) + IF(AN$4&gt;$E135,MIN(AN135,$I135-SUM($J135:AN135)))</f>
        <v>0</v>
      </c>
      <c r="AP135" s="2">
        <f>IF(AO$4=$E135, $I135*AO$57,0) + IF(AO$4&gt;$E135,MIN(AO135,$I135-SUM($J135:AO135)))</f>
        <v>0</v>
      </c>
      <c r="AQ135" s="57">
        <f>IF(AP$4=$E135, $I135*AP$57,0) + IF(AP$4&gt;$E135,MIN(AP135,$I135-SUM($J135:AP135)))</f>
        <v>0</v>
      </c>
      <c r="AR135" s="2">
        <f>IF(AQ$4=$E135, $I135*AQ$57,0) + IF(AQ$4&gt;$E135,MIN(AQ135,$I135-SUM($J135:AQ135)))</f>
        <v>0</v>
      </c>
      <c r="AS135" s="2">
        <f>IF(AR$4=$E135, $I135*AR$57,0) + IF(AR$4&gt;$E135,MIN(AR135,$I135-SUM($J135:AR135)))</f>
        <v>0</v>
      </c>
      <c r="AT135" s="2">
        <f>IF(AS$4=$E135, $I135*AS$57,0) + IF(AS$4&gt;$E135,MIN(AS135,$I135-SUM($J135:AS135)))</f>
        <v>0</v>
      </c>
      <c r="AU135" s="2">
        <f>IF(AT$4=$E135, $I135*AT$57,0) + IF(AT$4&gt;$E135,MIN(AT135,$I135-SUM($J135:AT135)))</f>
        <v>0</v>
      </c>
      <c r="AV135" s="2">
        <f>IF(AU$4=$E135, $I135*AU$57,0) + IF(AU$4&gt;$E135,MIN(AU135,$I135-SUM($J135:AU135)))</f>
        <v>0</v>
      </c>
      <c r="AW135" s="2"/>
    </row>
    <row r="136" spans="5:49" ht="16.8" outlineLevel="1">
      <c r="E136" s="44">
        <f>INDEX($K$4:$AV$4,,COUNT(E$109:E135)+1)</f>
        <v>42825</v>
      </c>
      <c r="G136" s="2" t="s">
        <v>105</v>
      </c>
      <c r="I136" s="2">
        <f t="shared" si="64"/>
        <v>0</v>
      </c>
      <c r="K136" s="2">
        <f>IF(J$4=$E136, $I136*J$57,0) + IF(J$4&gt;$E136,MIN(J136,$I136-SUM($J136:J136)))</f>
        <v>0</v>
      </c>
      <c r="L136" s="2">
        <f>IF(K$4=$E136, $I136*K$57,0) + IF(K$4&gt;$E136,MIN(K136,$I136-SUM($J136:K136)))</f>
        <v>0</v>
      </c>
      <c r="M136" s="2">
        <f>IF(L$4=$E136, $I136*L$57,0) + IF(L$4&gt;$E136,MIN(L136,$I136-SUM($J136:L136)))</f>
        <v>0</v>
      </c>
      <c r="N136" s="2">
        <f>IF(M$4=$E136, $I136*M$57,0) + IF(M$4&gt;$E136,MIN(M136,$I136-SUM($J136:M136)))</f>
        <v>0</v>
      </c>
      <c r="O136" s="2">
        <f>IF(N$4=$E136, $I136*N$57,0) + IF(N$4&gt;$E136,MIN(N136,$I136-SUM($J136:N136)))</f>
        <v>0</v>
      </c>
      <c r="P136" s="2">
        <f>IF(O$4=$E136, $I136*O$57,0) + IF(O$4&gt;$E136,MIN(O136,$I136-SUM($J136:O136)))</f>
        <v>0</v>
      </c>
      <c r="Q136" s="2">
        <f>IF(P$4=$E136, $I136*P$57,0) + IF(P$4&gt;$E136,MIN(P136,$I136-SUM($J136:P136)))</f>
        <v>0</v>
      </c>
      <c r="R136" s="2">
        <f>IF(Q$4=$E136, $I136*Q$57,0) + IF(Q$4&gt;$E136,MIN(Q136,$I136-SUM($J136:Q136)))</f>
        <v>0</v>
      </c>
      <c r="S136" s="2">
        <f>IF(R$4=$E136, $I136*R$57,0) + IF(R$4&gt;$E136,MIN(R136,$I136-SUM($J136:R136)))</f>
        <v>0</v>
      </c>
      <c r="T136" s="2">
        <f>IF(S$4=$E136, $I136*S$57,0) + IF(S$4&gt;$E136,MIN(S136,$I136-SUM($J136:S136)))</f>
        <v>0</v>
      </c>
      <c r="U136" s="2">
        <f>IF(T$4=$E136, $I136*T$57,0) + IF(T$4&gt;$E136,MIN(T136,$I136-SUM($J136:T136)))</f>
        <v>0</v>
      </c>
      <c r="V136" s="2">
        <f>IF(U$4=$E136, $I136*U$57,0) + IF(U$4&gt;$E136,MIN(U136,$I136-SUM($J136:U136)))</f>
        <v>0</v>
      </c>
      <c r="W136" s="2">
        <f>IF(V$4=$E136, $I136*V$57,0) + IF(V$4&gt;$E136,MIN(V136,$I136-SUM($J136:V136)))</f>
        <v>0</v>
      </c>
      <c r="X136" s="2">
        <f>IF(W$4=$E136, $I136*W$57,0) + IF(W$4&gt;$E136,MIN(W136,$I136-SUM($J136:W136)))</f>
        <v>0</v>
      </c>
      <c r="Y136" s="2">
        <f>IF(X$4=$E136, $I136*X$57,0) + IF(X$4&gt;$E136,MIN(X136,$I136-SUM($J136:X136)))</f>
        <v>0</v>
      </c>
      <c r="Z136" s="2">
        <f>IF(Y$4=$E136, $I136*Y$57,0) + IF(Y$4&gt;$E136,MIN(Y136,$I136-SUM($J136:Y136)))</f>
        <v>0</v>
      </c>
      <c r="AA136" s="2">
        <f>IF(Z$4=$E136, $I136*Z$57,0) + IF(Z$4&gt;$E136,MIN(Z136,$I136-SUM($J136:Z136)))</f>
        <v>0</v>
      </c>
      <c r="AB136" s="2">
        <f>IF(AA$4=$E136, $I136*AA$57,0) + IF(AA$4&gt;$E136,MIN(AA136,$I136-SUM($J136:AA136)))</f>
        <v>0</v>
      </c>
      <c r="AC136" s="2">
        <f>IF(AB$4=$E136, $I136*AB$57,0) + IF(AB$4&gt;$E136,MIN(AB136,$I136-SUM($J136:AB136)))</f>
        <v>0</v>
      </c>
      <c r="AD136" s="2">
        <f>IF(AC$4=$E136, $I136*AC$57,0) + IF(AC$4&gt;$E136,MIN(AC136,$I136-SUM($J136:AC136)))</f>
        <v>0</v>
      </c>
      <c r="AE136" s="2">
        <f>IF(AD$4=$E136, $I136*AD$57,0) + IF(AD$4&gt;$E136,MIN(AD136,$I136-SUM($J136:AD136)))</f>
        <v>0</v>
      </c>
      <c r="AF136" s="2">
        <f>IF(AE$4=$E136, $I136*AE$57,0) + IF(AE$4&gt;$E136,MIN(AE136,$I136-SUM($J136:AE136)))</f>
        <v>0</v>
      </c>
      <c r="AG136" s="2">
        <f>IF(AF$4=$E136, $I136*AF$57,0) + IF(AF$4&gt;$E136,MIN(AF136,$I136-SUM($J136:AF136)))</f>
        <v>0</v>
      </c>
      <c r="AH136" s="2">
        <f>IF(AG$4=$E136, $I136*AG$57,0) + IF(AG$4&gt;$E136,MIN(AG136,$I136-SUM($J136:AG136)))</f>
        <v>0</v>
      </c>
      <c r="AI136" s="2">
        <f>IF(AH$4=$E136, $I136*AH$57,0) + IF(AH$4&gt;$E136,MIN(AH136,$I136-SUM($J136:AH136)))</f>
        <v>0</v>
      </c>
      <c r="AJ136" s="2">
        <f>IF(AI$4=$E136, $I136*AI$57,0) + IF(AI$4&gt;$E136,MIN(AI136,$I136-SUM($J136:AI136)))</f>
        <v>0</v>
      </c>
      <c r="AK136" s="2">
        <f>IF(AJ$4=$E136, $I136*AJ$57,0) + IF(AJ$4&gt;$E136,MIN(AJ136,$I136-SUM($J136:AJ136)))</f>
        <v>0</v>
      </c>
      <c r="AL136" s="2">
        <f>IF(AK$4=$E136, $I136*AK$57,0) + IF(AK$4&gt;$E136,MIN(AK136,$I136-SUM($J136:AK136)))</f>
        <v>0</v>
      </c>
      <c r="AM136" s="2">
        <f>IF(AL$4=$E136, $I136*AL$57,0) + IF(AL$4&gt;$E136,MIN(AL136,$I136-SUM($J136:AL136)))</f>
        <v>0</v>
      </c>
      <c r="AN136" s="2">
        <f>IF(AM$4=$E136, $I136*AM$57,0) + IF(AM$4&gt;$E136,MIN(AM136,$I136-SUM($J136:AM136)))</f>
        <v>0</v>
      </c>
      <c r="AO136" s="2">
        <f>IF(AN$4=$E136, $I136*AN$57,0) + IF(AN$4&gt;$E136,MIN(AN136,$I136-SUM($J136:AN136)))</f>
        <v>0</v>
      </c>
      <c r="AP136" s="2">
        <f>IF(AO$4=$E136, $I136*AO$57,0) + IF(AO$4&gt;$E136,MIN(AO136,$I136-SUM($J136:AO136)))</f>
        <v>0</v>
      </c>
      <c r="AQ136" s="57">
        <f>IF(AP$4=$E136, $I136*AP$57,0) + IF(AP$4&gt;$E136,MIN(AP136,$I136-SUM($J136:AP136)))</f>
        <v>0</v>
      </c>
      <c r="AR136" s="2">
        <f>IF(AQ$4=$E136, $I136*AQ$57,0) + IF(AQ$4&gt;$E136,MIN(AQ136,$I136-SUM($J136:AQ136)))</f>
        <v>0</v>
      </c>
      <c r="AS136" s="2">
        <f>IF(AR$4=$E136, $I136*AR$57,0) + IF(AR$4&gt;$E136,MIN(AR136,$I136-SUM($J136:AR136)))</f>
        <v>0</v>
      </c>
      <c r="AT136" s="2">
        <f>IF(AS$4=$E136, $I136*AS$57,0) + IF(AS$4&gt;$E136,MIN(AS136,$I136-SUM($J136:AS136)))</f>
        <v>0</v>
      </c>
      <c r="AU136" s="2">
        <f>IF(AT$4=$E136, $I136*AT$57,0) + IF(AT$4&gt;$E136,MIN(AT136,$I136-SUM($J136:AT136)))</f>
        <v>0</v>
      </c>
      <c r="AV136" s="2">
        <f>IF(AU$4=$E136, $I136*AU$57,0) + IF(AU$4&gt;$E136,MIN(AU136,$I136-SUM($J136:AU136)))</f>
        <v>0</v>
      </c>
      <c r="AW136" s="2"/>
    </row>
    <row r="137" spans="5:49" ht="16.8" outlineLevel="1">
      <c r="E137" s="44">
        <f>INDEX($K$4:$AV$4,,COUNT(E$109:E136)+1)</f>
        <v>43190</v>
      </c>
      <c r="G137" s="2" t="s">
        <v>105</v>
      </c>
      <c r="I137" s="2">
        <f t="shared" si="64"/>
        <v>0</v>
      </c>
      <c r="K137" s="2">
        <f>IF(J$4=$E137, $I137*J$57,0) + IF(J$4&gt;$E137,MIN(J137,$I137-SUM($J137:J137)))</f>
        <v>0</v>
      </c>
      <c r="L137" s="2">
        <f>IF(K$4=$E137, $I137*K$57,0) + IF(K$4&gt;$E137,MIN(K137,$I137-SUM($J137:K137)))</f>
        <v>0</v>
      </c>
      <c r="M137" s="2">
        <f>IF(L$4=$E137, $I137*L$57,0) + IF(L$4&gt;$E137,MIN(L137,$I137-SUM($J137:L137)))</f>
        <v>0</v>
      </c>
      <c r="N137" s="2">
        <f>IF(M$4=$E137, $I137*M$57,0) + IF(M$4&gt;$E137,MIN(M137,$I137-SUM($J137:M137)))</f>
        <v>0</v>
      </c>
      <c r="O137" s="2">
        <f>IF(N$4=$E137, $I137*N$57,0) + IF(N$4&gt;$E137,MIN(N137,$I137-SUM($J137:N137)))</f>
        <v>0</v>
      </c>
      <c r="P137" s="2">
        <f>IF(O$4=$E137, $I137*O$57,0) + IF(O$4&gt;$E137,MIN(O137,$I137-SUM($J137:O137)))</f>
        <v>0</v>
      </c>
      <c r="Q137" s="2">
        <f>IF(P$4=$E137, $I137*P$57,0) + IF(P$4&gt;$E137,MIN(P137,$I137-SUM($J137:P137)))</f>
        <v>0</v>
      </c>
      <c r="R137" s="2">
        <f>IF(Q$4=$E137, $I137*Q$57,0) + IF(Q$4&gt;$E137,MIN(Q137,$I137-SUM($J137:Q137)))</f>
        <v>0</v>
      </c>
      <c r="S137" s="2">
        <f>IF(R$4=$E137, $I137*R$57,0) + IF(R$4&gt;$E137,MIN(R137,$I137-SUM($J137:R137)))</f>
        <v>0</v>
      </c>
      <c r="T137" s="2">
        <f>IF(S$4=$E137, $I137*S$57,0) + IF(S$4&gt;$E137,MIN(S137,$I137-SUM($J137:S137)))</f>
        <v>0</v>
      </c>
      <c r="U137" s="2">
        <f>IF(T$4=$E137, $I137*T$57,0) + IF(T$4&gt;$E137,MIN(T137,$I137-SUM($J137:T137)))</f>
        <v>0</v>
      </c>
      <c r="V137" s="2">
        <f>IF(U$4=$E137, $I137*U$57,0) + IF(U$4&gt;$E137,MIN(U137,$I137-SUM($J137:U137)))</f>
        <v>0</v>
      </c>
      <c r="W137" s="2">
        <f>IF(V$4=$E137, $I137*V$57,0) + IF(V$4&gt;$E137,MIN(V137,$I137-SUM($J137:V137)))</f>
        <v>0</v>
      </c>
      <c r="X137" s="2">
        <f>IF(W$4=$E137, $I137*W$57,0) + IF(W$4&gt;$E137,MIN(W137,$I137-SUM($J137:W137)))</f>
        <v>0</v>
      </c>
      <c r="Y137" s="2">
        <f>IF(X$4=$E137, $I137*X$57,0) + IF(X$4&gt;$E137,MIN(X137,$I137-SUM($J137:X137)))</f>
        <v>0</v>
      </c>
      <c r="Z137" s="2">
        <f>IF(Y$4=$E137, $I137*Y$57,0) + IF(Y$4&gt;$E137,MIN(Y137,$I137-SUM($J137:Y137)))</f>
        <v>0</v>
      </c>
      <c r="AA137" s="2">
        <f>IF(Z$4=$E137, $I137*Z$57,0) + IF(Z$4&gt;$E137,MIN(Z137,$I137-SUM($J137:Z137)))</f>
        <v>0</v>
      </c>
      <c r="AB137" s="2">
        <f>IF(AA$4=$E137, $I137*AA$57,0) + IF(AA$4&gt;$E137,MIN(AA137,$I137-SUM($J137:AA137)))</f>
        <v>0</v>
      </c>
      <c r="AC137" s="2">
        <f>IF(AB$4=$E137, $I137*AB$57,0) + IF(AB$4&gt;$E137,MIN(AB137,$I137-SUM($J137:AB137)))</f>
        <v>0</v>
      </c>
      <c r="AD137" s="2">
        <f>IF(AC$4=$E137, $I137*AC$57,0) + IF(AC$4&gt;$E137,MIN(AC137,$I137-SUM($J137:AC137)))</f>
        <v>0</v>
      </c>
      <c r="AE137" s="2">
        <f>IF(AD$4=$E137, $I137*AD$57,0) + IF(AD$4&gt;$E137,MIN(AD137,$I137-SUM($J137:AD137)))</f>
        <v>0</v>
      </c>
      <c r="AF137" s="2">
        <f>IF(AE$4=$E137, $I137*AE$57,0) + IF(AE$4&gt;$E137,MIN(AE137,$I137-SUM($J137:AE137)))</f>
        <v>0</v>
      </c>
      <c r="AG137" s="2">
        <f>IF(AF$4=$E137, $I137*AF$57,0) + IF(AF$4&gt;$E137,MIN(AF137,$I137-SUM($J137:AF137)))</f>
        <v>0</v>
      </c>
      <c r="AH137" s="2">
        <f>IF(AG$4=$E137, $I137*AG$57,0) + IF(AG$4&gt;$E137,MIN(AG137,$I137-SUM($J137:AG137)))</f>
        <v>0</v>
      </c>
      <c r="AI137" s="2">
        <f>IF(AH$4=$E137, $I137*AH$57,0) + IF(AH$4&gt;$E137,MIN(AH137,$I137-SUM($J137:AH137)))</f>
        <v>0</v>
      </c>
      <c r="AJ137" s="2">
        <f>IF(AI$4=$E137, $I137*AI$57,0) + IF(AI$4&gt;$E137,MIN(AI137,$I137-SUM($J137:AI137)))</f>
        <v>0</v>
      </c>
      <c r="AK137" s="2">
        <f>IF(AJ$4=$E137, $I137*AJ$57,0) + IF(AJ$4&gt;$E137,MIN(AJ137,$I137-SUM($J137:AJ137)))</f>
        <v>0</v>
      </c>
      <c r="AL137" s="2">
        <f>IF(AK$4=$E137, $I137*AK$57,0) + IF(AK$4&gt;$E137,MIN(AK137,$I137-SUM($J137:AK137)))</f>
        <v>0</v>
      </c>
      <c r="AM137" s="2">
        <f>IF(AL$4=$E137, $I137*AL$57,0) + IF(AL$4&gt;$E137,MIN(AL137,$I137-SUM($J137:AL137)))</f>
        <v>0</v>
      </c>
      <c r="AN137" s="2">
        <f>IF(AM$4=$E137, $I137*AM$57,0) + IF(AM$4&gt;$E137,MIN(AM137,$I137-SUM($J137:AM137)))</f>
        <v>0</v>
      </c>
      <c r="AO137" s="2">
        <f>IF(AN$4=$E137, $I137*AN$57,0) + IF(AN$4&gt;$E137,MIN(AN137,$I137-SUM($J137:AN137)))</f>
        <v>0</v>
      </c>
      <c r="AP137" s="2">
        <f>IF(AO$4=$E137, $I137*AO$57,0) + IF(AO$4&gt;$E137,MIN(AO137,$I137-SUM($J137:AO137)))</f>
        <v>0</v>
      </c>
      <c r="AQ137" s="57">
        <f>IF(AP$4=$E137, $I137*AP$57,0) + IF(AP$4&gt;$E137,MIN(AP137,$I137-SUM($J137:AP137)))</f>
        <v>0</v>
      </c>
      <c r="AR137" s="2">
        <f>IF(AQ$4=$E137, $I137*AQ$57,0) + IF(AQ$4&gt;$E137,MIN(AQ137,$I137-SUM($J137:AQ137)))</f>
        <v>0</v>
      </c>
      <c r="AS137" s="2">
        <f>IF(AR$4=$E137, $I137*AR$57,0) + IF(AR$4&gt;$E137,MIN(AR137,$I137-SUM($J137:AR137)))</f>
        <v>0</v>
      </c>
      <c r="AT137" s="2">
        <f>IF(AS$4=$E137, $I137*AS$57,0) + IF(AS$4&gt;$E137,MIN(AS137,$I137-SUM($J137:AS137)))</f>
        <v>0</v>
      </c>
      <c r="AU137" s="2">
        <f>IF(AT$4=$E137, $I137*AT$57,0) + IF(AT$4&gt;$E137,MIN(AT137,$I137-SUM($J137:AT137)))</f>
        <v>0</v>
      </c>
      <c r="AV137" s="2">
        <f>IF(AU$4=$E137, $I137*AU$57,0) + IF(AU$4&gt;$E137,MIN(AU137,$I137-SUM($J137:AU137)))</f>
        <v>0</v>
      </c>
      <c r="AW137" s="2"/>
    </row>
    <row r="138" spans="5:49" ht="16.8" outlineLevel="1">
      <c r="E138" s="44">
        <f>INDEX($K$4:$AV$4,,COUNT(E$109:E137)+1)</f>
        <v>43555</v>
      </c>
      <c r="G138" s="2" t="s">
        <v>105</v>
      </c>
      <c r="I138" s="2">
        <f t="shared" si="64"/>
        <v>0</v>
      </c>
      <c r="K138" s="2">
        <f>IF(J$4=$E138, $I138*J$57,0) + IF(J$4&gt;$E138,MIN(J138,$I138-SUM($J138:J138)))</f>
        <v>0</v>
      </c>
      <c r="L138" s="2">
        <f>IF(K$4=$E138, $I138*K$57,0) + IF(K$4&gt;$E138,MIN(K138,$I138-SUM($J138:K138)))</f>
        <v>0</v>
      </c>
      <c r="M138" s="2">
        <f>IF(L$4=$E138, $I138*L$57,0) + IF(L$4&gt;$E138,MIN(L138,$I138-SUM($J138:L138)))</f>
        <v>0</v>
      </c>
      <c r="N138" s="2">
        <f>IF(M$4=$E138, $I138*M$57,0) + IF(M$4&gt;$E138,MIN(M138,$I138-SUM($J138:M138)))</f>
        <v>0</v>
      </c>
      <c r="O138" s="2">
        <f>IF(N$4=$E138, $I138*N$57,0) + IF(N$4&gt;$E138,MIN(N138,$I138-SUM($J138:N138)))</f>
        <v>0</v>
      </c>
      <c r="P138" s="2">
        <f>IF(O$4=$E138, $I138*O$57,0) + IF(O$4&gt;$E138,MIN(O138,$I138-SUM($J138:O138)))</f>
        <v>0</v>
      </c>
      <c r="Q138" s="2">
        <f>IF(P$4=$E138, $I138*P$57,0) + IF(P$4&gt;$E138,MIN(P138,$I138-SUM($J138:P138)))</f>
        <v>0</v>
      </c>
      <c r="R138" s="2">
        <f>IF(Q$4=$E138, $I138*Q$57,0) + IF(Q$4&gt;$E138,MIN(Q138,$I138-SUM($J138:Q138)))</f>
        <v>0</v>
      </c>
      <c r="S138" s="2">
        <f>IF(R$4=$E138, $I138*R$57,0) + IF(R$4&gt;$E138,MIN(R138,$I138-SUM($J138:R138)))</f>
        <v>0</v>
      </c>
      <c r="T138" s="2">
        <f>IF(S$4=$E138, $I138*S$57,0) + IF(S$4&gt;$E138,MIN(S138,$I138-SUM($J138:S138)))</f>
        <v>0</v>
      </c>
      <c r="U138" s="2">
        <f>IF(T$4=$E138, $I138*T$57,0) + IF(T$4&gt;$E138,MIN(T138,$I138-SUM($J138:T138)))</f>
        <v>0</v>
      </c>
      <c r="V138" s="2">
        <f>IF(U$4=$E138, $I138*U$57,0) + IF(U$4&gt;$E138,MIN(U138,$I138-SUM($J138:U138)))</f>
        <v>0</v>
      </c>
      <c r="W138" s="2">
        <f>IF(V$4=$E138, $I138*V$57,0) + IF(V$4&gt;$E138,MIN(V138,$I138-SUM($J138:V138)))</f>
        <v>0</v>
      </c>
      <c r="X138" s="2">
        <f>IF(W$4=$E138, $I138*W$57,0) + IF(W$4&gt;$E138,MIN(W138,$I138-SUM($J138:W138)))</f>
        <v>0</v>
      </c>
      <c r="Y138" s="2">
        <f>IF(X$4=$E138, $I138*X$57,0) + IF(X$4&gt;$E138,MIN(X138,$I138-SUM($J138:X138)))</f>
        <v>0</v>
      </c>
      <c r="Z138" s="2">
        <f>IF(Y$4=$E138, $I138*Y$57,0) + IF(Y$4&gt;$E138,MIN(Y138,$I138-SUM($J138:Y138)))</f>
        <v>0</v>
      </c>
      <c r="AA138" s="2">
        <f>IF(Z$4=$E138, $I138*Z$57,0) + IF(Z$4&gt;$E138,MIN(Z138,$I138-SUM($J138:Z138)))</f>
        <v>0</v>
      </c>
      <c r="AB138" s="2">
        <f>IF(AA$4=$E138, $I138*AA$57,0) + IF(AA$4&gt;$E138,MIN(AA138,$I138-SUM($J138:AA138)))</f>
        <v>0</v>
      </c>
      <c r="AC138" s="2">
        <f>IF(AB$4=$E138, $I138*AB$57,0) + IF(AB$4&gt;$E138,MIN(AB138,$I138-SUM($J138:AB138)))</f>
        <v>0</v>
      </c>
      <c r="AD138" s="2">
        <f>IF(AC$4=$E138, $I138*AC$57,0) + IF(AC$4&gt;$E138,MIN(AC138,$I138-SUM($J138:AC138)))</f>
        <v>0</v>
      </c>
      <c r="AE138" s="2">
        <f>IF(AD$4=$E138, $I138*AD$57,0) + IF(AD$4&gt;$E138,MIN(AD138,$I138-SUM($J138:AD138)))</f>
        <v>0</v>
      </c>
      <c r="AF138" s="2">
        <f>IF(AE$4=$E138, $I138*AE$57,0) + IF(AE$4&gt;$E138,MIN(AE138,$I138-SUM($J138:AE138)))</f>
        <v>0</v>
      </c>
      <c r="AG138" s="2">
        <f>IF(AF$4=$E138, $I138*AF$57,0) + IF(AF$4&gt;$E138,MIN(AF138,$I138-SUM($J138:AF138)))</f>
        <v>0</v>
      </c>
      <c r="AH138" s="2">
        <f>IF(AG$4=$E138, $I138*AG$57,0) + IF(AG$4&gt;$E138,MIN(AG138,$I138-SUM($J138:AG138)))</f>
        <v>0</v>
      </c>
      <c r="AI138" s="2">
        <f>IF(AH$4=$E138, $I138*AH$57,0) + IF(AH$4&gt;$E138,MIN(AH138,$I138-SUM($J138:AH138)))</f>
        <v>0</v>
      </c>
      <c r="AJ138" s="2">
        <f>IF(AI$4=$E138, $I138*AI$57,0) + IF(AI$4&gt;$E138,MIN(AI138,$I138-SUM($J138:AI138)))</f>
        <v>0</v>
      </c>
      <c r="AK138" s="2">
        <f>IF(AJ$4=$E138, $I138*AJ$57,0) + IF(AJ$4&gt;$E138,MIN(AJ138,$I138-SUM($J138:AJ138)))</f>
        <v>0</v>
      </c>
      <c r="AL138" s="2">
        <f>IF(AK$4=$E138, $I138*AK$57,0) + IF(AK$4&gt;$E138,MIN(AK138,$I138-SUM($J138:AK138)))</f>
        <v>0</v>
      </c>
      <c r="AM138" s="2">
        <f>IF(AL$4=$E138, $I138*AL$57,0) + IF(AL$4&gt;$E138,MIN(AL138,$I138-SUM($J138:AL138)))</f>
        <v>0</v>
      </c>
      <c r="AN138" s="2">
        <f>IF(AM$4=$E138, $I138*AM$57,0) + IF(AM$4&gt;$E138,MIN(AM138,$I138-SUM($J138:AM138)))</f>
        <v>0</v>
      </c>
      <c r="AO138" s="2">
        <f>IF(AN$4=$E138, $I138*AN$57,0) + IF(AN$4&gt;$E138,MIN(AN138,$I138-SUM($J138:AN138)))</f>
        <v>0</v>
      </c>
      <c r="AP138" s="2">
        <f>IF(AO$4=$E138, $I138*AO$57,0) + IF(AO$4&gt;$E138,MIN(AO138,$I138-SUM($J138:AO138)))</f>
        <v>0</v>
      </c>
      <c r="AQ138" s="57">
        <f>IF(AP$4=$E138, $I138*AP$57,0) + IF(AP$4&gt;$E138,MIN(AP138,$I138-SUM($J138:AP138)))</f>
        <v>0</v>
      </c>
      <c r="AR138" s="2">
        <f>IF(AQ$4=$E138, $I138*AQ$57,0) + IF(AQ$4&gt;$E138,MIN(AQ138,$I138-SUM($J138:AQ138)))</f>
        <v>0</v>
      </c>
      <c r="AS138" s="2">
        <f>IF(AR$4=$E138, $I138*AR$57,0) + IF(AR$4&gt;$E138,MIN(AR138,$I138-SUM($J138:AR138)))</f>
        <v>0</v>
      </c>
      <c r="AT138" s="2">
        <f>IF(AS$4=$E138, $I138*AS$57,0) + IF(AS$4&gt;$E138,MIN(AS138,$I138-SUM($J138:AS138)))</f>
        <v>0</v>
      </c>
      <c r="AU138" s="2">
        <f>IF(AT$4=$E138, $I138*AT$57,0) + IF(AT$4&gt;$E138,MIN(AT138,$I138-SUM($J138:AT138)))</f>
        <v>0</v>
      </c>
      <c r="AV138" s="2">
        <f>IF(AU$4=$E138, $I138*AU$57,0) + IF(AU$4&gt;$E138,MIN(AU138,$I138-SUM($J138:AU138)))</f>
        <v>0</v>
      </c>
      <c r="AW138" s="2"/>
    </row>
    <row r="139" spans="5:49" ht="16.8" outlineLevel="1">
      <c r="E139" s="44">
        <f>INDEX($K$4:$AV$4,,COUNT(E$109:E138)+1)</f>
        <v>43921</v>
      </c>
      <c r="G139" s="2" t="s">
        <v>105</v>
      </c>
      <c r="I139" s="2">
        <f t="shared" si="64"/>
        <v>0</v>
      </c>
      <c r="K139" s="2">
        <f>IF(J$4=$E139, $I139*J$57,0) + IF(J$4&gt;$E139,MIN(J139,$I139-SUM($J139:J139)))</f>
        <v>0</v>
      </c>
      <c r="L139" s="2">
        <f>IF(K$4=$E139, $I139*K$57,0) + IF(K$4&gt;$E139,MIN(K139,$I139-SUM($J139:K139)))</f>
        <v>0</v>
      </c>
      <c r="M139" s="2">
        <f>IF(L$4=$E139, $I139*L$57,0) + IF(L$4&gt;$E139,MIN(L139,$I139-SUM($J139:L139)))</f>
        <v>0</v>
      </c>
      <c r="N139" s="2">
        <f>IF(M$4=$E139, $I139*M$57,0) + IF(M$4&gt;$E139,MIN(M139,$I139-SUM($J139:M139)))</f>
        <v>0</v>
      </c>
      <c r="O139" s="2">
        <f>IF(N$4=$E139, $I139*N$57,0) + IF(N$4&gt;$E139,MIN(N139,$I139-SUM($J139:N139)))</f>
        <v>0</v>
      </c>
      <c r="P139" s="2">
        <f>IF(O$4=$E139, $I139*O$57,0) + IF(O$4&gt;$E139,MIN(O139,$I139-SUM($J139:O139)))</f>
        <v>0</v>
      </c>
      <c r="Q139" s="2">
        <f>IF(P$4=$E139, $I139*P$57,0) + IF(P$4&gt;$E139,MIN(P139,$I139-SUM($J139:P139)))</f>
        <v>0</v>
      </c>
      <c r="R139" s="2">
        <f>IF(Q$4=$E139, $I139*Q$57,0) + IF(Q$4&gt;$E139,MIN(Q139,$I139-SUM($J139:Q139)))</f>
        <v>0</v>
      </c>
      <c r="S139" s="2">
        <f>IF(R$4=$E139, $I139*R$57,0) + IF(R$4&gt;$E139,MIN(R139,$I139-SUM($J139:R139)))</f>
        <v>0</v>
      </c>
      <c r="T139" s="2">
        <f>IF(S$4=$E139, $I139*S$57,0) + IF(S$4&gt;$E139,MIN(S139,$I139-SUM($J139:S139)))</f>
        <v>0</v>
      </c>
      <c r="U139" s="2">
        <f>IF(T$4=$E139, $I139*T$57,0) + IF(T$4&gt;$E139,MIN(T139,$I139-SUM($J139:T139)))</f>
        <v>0</v>
      </c>
      <c r="V139" s="2">
        <f>IF(U$4=$E139, $I139*U$57,0) + IF(U$4&gt;$E139,MIN(U139,$I139-SUM($J139:U139)))</f>
        <v>0</v>
      </c>
      <c r="W139" s="2">
        <f>IF(V$4=$E139, $I139*V$57,0) + IF(V$4&gt;$E139,MIN(V139,$I139-SUM($J139:V139)))</f>
        <v>0</v>
      </c>
      <c r="X139" s="2">
        <f>IF(W$4=$E139, $I139*W$57,0) + IF(W$4&gt;$E139,MIN(W139,$I139-SUM($J139:W139)))</f>
        <v>0</v>
      </c>
      <c r="Y139" s="2">
        <f>IF(X$4=$E139, $I139*X$57,0) + IF(X$4&gt;$E139,MIN(X139,$I139-SUM($J139:X139)))</f>
        <v>0</v>
      </c>
      <c r="Z139" s="2">
        <f>IF(Y$4=$E139, $I139*Y$57,0) + IF(Y$4&gt;$E139,MIN(Y139,$I139-SUM($J139:Y139)))</f>
        <v>0</v>
      </c>
      <c r="AA139" s="2">
        <f>IF(Z$4=$E139, $I139*Z$57,0) + IF(Z$4&gt;$E139,MIN(Z139,$I139-SUM($J139:Z139)))</f>
        <v>0</v>
      </c>
      <c r="AB139" s="2">
        <f>IF(AA$4=$E139, $I139*AA$57,0) + IF(AA$4&gt;$E139,MIN(AA139,$I139-SUM($J139:AA139)))</f>
        <v>0</v>
      </c>
      <c r="AC139" s="2">
        <f>IF(AB$4=$E139, $I139*AB$57,0) + IF(AB$4&gt;$E139,MIN(AB139,$I139-SUM($J139:AB139)))</f>
        <v>0</v>
      </c>
      <c r="AD139" s="2">
        <f>IF(AC$4=$E139, $I139*AC$57,0) + IF(AC$4&gt;$E139,MIN(AC139,$I139-SUM($J139:AC139)))</f>
        <v>0</v>
      </c>
      <c r="AE139" s="2">
        <f>IF(AD$4=$E139, $I139*AD$57,0) + IF(AD$4&gt;$E139,MIN(AD139,$I139-SUM($J139:AD139)))</f>
        <v>0</v>
      </c>
      <c r="AF139" s="2">
        <f>IF(AE$4=$E139, $I139*AE$57,0) + IF(AE$4&gt;$E139,MIN(AE139,$I139-SUM($J139:AE139)))</f>
        <v>0</v>
      </c>
      <c r="AG139" s="2">
        <f>IF(AF$4=$E139, $I139*AF$57,0) + IF(AF$4&gt;$E139,MIN(AF139,$I139-SUM($J139:AF139)))</f>
        <v>0</v>
      </c>
      <c r="AH139" s="2">
        <f>IF(AG$4=$E139, $I139*AG$57,0) + IF(AG$4&gt;$E139,MIN(AG139,$I139-SUM($J139:AG139)))</f>
        <v>0</v>
      </c>
      <c r="AI139" s="2">
        <f>IF(AH$4=$E139, $I139*AH$57,0) + IF(AH$4&gt;$E139,MIN(AH139,$I139-SUM($J139:AH139)))</f>
        <v>0</v>
      </c>
      <c r="AJ139" s="2">
        <f>IF(AI$4=$E139, $I139*AI$57,0) + IF(AI$4&gt;$E139,MIN(AI139,$I139-SUM($J139:AI139)))</f>
        <v>0</v>
      </c>
      <c r="AK139" s="2">
        <f>IF(AJ$4=$E139, $I139*AJ$57,0) + IF(AJ$4&gt;$E139,MIN(AJ139,$I139-SUM($J139:AJ139)))</f>
        <v>0</v>
      </c>
      <c r="AL139" s="2">
        <f>IF(AK$4=$E139, $I139*AK$57,0) + IF(AK$4&gt;$E139,MIN(AK139,$I139-SUM($J139:AK139)))</f>
        <v>0</v>
      </c>
      <c r="AM139" s="2">
        <f>IF(AL$4=$E139, $I139*AL$57,0) + IF(AL$4&gt;$E139,MIN(AL139,$I139-SUM($J139:AL139)))</f>
        <v>0</v>
      </c>
      <c r="AN139" s="2">
        <f>IF(AM$4=$E139, $I139*AM$57,0) + IF(AM$4&gt;$E139,MIN(AM139,$I139-SUM($J139:AM139)))</f>
        <v>0</v>
      </c>
      <c r="AO139" s="2">
        <f>IF(AN$4=$E139, $I139*AN$57,0) + IF(AN$4&gt;$E139,MIN(AN139,$I139-SUM($J139:AN139)))</f>
        <v>0</v>
      </c>
      <c r="AP139" s="2">
        <f>IF(AO$4=$E139, $I139*AO$57,0) + IF(AO$4&gt;$E139,MIN(AO139,$I139-SUM($J139:AO139)))</f>
        <v>0</v>
      </c>
      <c r="AQ139" s="57">
        <f>IF(AP$4=$E139, $I139*AP$57,0) + IF(AP$4&gt;$E139,MIN(AP139,$I139-SUM($J139:AP139)))</f>
        <v>0</v>
      </c>
      <c r="AR139" s="2">
        <f>IF(AQ$4=$E139, $I139*AQ$57,0) + IF(AQ$4&gt;$E139,MIN(AQ139,$I139-SUM($J139:AQ139)))</f>
        <v>0</v>
      </c>
      <c r="AS139" s="2">
        <f>IF(AR$4=$E139, $I139*AR$57,0) + IF(AR$4&gt;$E139,MIN(AR139,$I139-SUM($J139:AR139)))</f>
        <v>0</v>
      </c>
      <c r="AT139" s="2">
        <f>IF(AS$4=$E139, $I139*AS$57,0) + IF(AS$4&gt;$E139,MIN(AS139,$I139-SUM($J139:AS139)))</f>
        <v>0</v>
      </c>
      <c r="AU139" s="2">
        <f>IF(AT$4=$E139, $I139*AT$57,0) + IF(AT$4&gt;$E139,MIN(AT139,$I139-SUM($J139:AT139)))</f>
        <v>0</v>
      </c>
      <c r="AV139" s="2">
        <f>IF(AU$4=$E139, $I139*AU$57,0) + IF(AU$4&gt;$E139,MIN(AU139,$I139-SUM($J139:AU139)))</f>
        <v>0</v>
      </c>
      <c r="AW139" s="2"/>
    </row>
    <row r="140" spans="5:49" ht="16.8" outlineLevel="1">
      <c r="E140" s="44">
        <f>INDEX($K$4:$AV$4,,COUNT(E$109:E139)+1)</f>
        <v>44286</v>
      </c>
      <c r="G140" s="2" t="s">
        <v>105</v>
      </c>
      <c r="I140" s="2">
        <f t="shared" si="64"/>
        <v>0</v>
      </c>
      <c r="K140" s="2">
        <f>IF(J$4=$E140, $I140*J$57,0) + IF(J$4&gt;$E140,MIN(J140,$I140-SUM($J140:J140)))</f>
        <v>0</v>
      </c>
      <c r="L140" s="2">
        <f>IF(K$4=$E140, $I140*K$57,0) + IF(K$4&gt;$E140,MIN(K140,$I140-SUM($J140:K140)))</f>
        <v>0</v>
      </c>
      <c r="M140" s="2">
        <f>IF(L$4=$E140, $I140*L$57,0) + IF(L$4&gt;$E140,MIN(L140,$I140-SUM($J140:L140)))</f>
        <v>0</v>
      </c>
      <c r="N140" s="2">
        <f>IF(M$4=$E140, $I140*M$57,0) + IF(M$4&gt;$E140,MIN(M140,$I140-SUM($J140:M140)))</f>
        <v>0</v>
      </c>
      <c r="O140" s="2">
        <f>IF(N$4=$E140, $I140*N$57,0) + IF(N$4&gt;$E140,MIN(N140,$I140-SUM($J140:N140)))</f>
        <v>0</v>
      </c>
      <c r="P140" s="2">
        <f>IF(O$4=$E140, $I140*O$57,0) + IF(O$4&gt;$E140,MIN(O140,$I140-SUM($J140:O140)))</f>
        <v>0</v>
      </c>
      <c r="Q140" s="2">
        <f>IF(P$4=$E140, $I140*P$57,0) + IF(P$4&gt;$E140,MIN(P140,$I140-SUM($J140:P140)))</f>
        <v>0</v>
      </c>
      <c r="R140" s="2">
        <f>IF(Q$4=$E140, $I140*Q$57,0) + IF(Q$4&gt;$E140,MIN(Q140,$I140-SUM($J140:Q140)))</f>
        <v>0</v>
      </c>
      <c r="S140" s="2">
        <f>IF(R$4=$E140, $I140*R$57,0) + IF(R$4&gt;$E140,MIN(R140,$I140-SUM($J140:R140)))</f>
        <v>0</v>
      </c>
      <c r="T140" s="2">
        <f>IF(S$4=$E140, $I140*S$57,0) + IF(S$4&gt;$E140,MIN(S140,$I140-SUM($J140:S140)))</f>
        <v>0</v>
      </c>
      <c r="U140" s="2">
        <f>IF(T$4=$E140, $I140*T$57,0) + IF(T$4&gt;$E140,MIN(T140,$I140-SUM($J140:T140)))</f>
        <v>0</v>
      </c>
      <c r="V140" s="2">
        <f>IF(U$4=$E140, $I140*U$57,0) + IF(U$4&gt;$E140,MIN(U140,$I140-SUM($J140:U140)))</f>
        <v>0</v>
      </c>
      <c r="W140" s="2">
        <f>IF(V$4=$E140, $I140*V$57,0) + IF(V$4&gt;$E140,MIN(V140,$I140-SUM($J140:V140)))</f>
        <v>0</v>
      </c>
      <c r="X140" s="2">
        <f>IF(W$4=$E140, $I140*W$57,0) + IF(W$4&gt;$E140,MIN(W140,$I140-SUM($J140:W140)))</f>
        <v>0</v>
      </c>
      <c r="Y140" s="2">
        <f>IF(X$4=$E140, $I140*X$57,0) + IF(X$4&gt;$E140,MIN(X140,$I140-SUM($J140:X140)))</f>
        <v>0</v>
      </c>
      <c r="Z140" s="2">
        <f>IF(Y$4=$E140, $I140*Y$57,0) + IF(Y$4&gt;$E140,MIN(Y140,$I140-SUM($J140:Y140)))</f>
        <v>0</v>
      </c>
      <c r="AA140" s="2">
        <f>IF(Z$4=$E140, $I140*Z$57,0) + IF(Z$4&gt;$E140,MIN(Z140,$I140-SUM($J140:Z140)))</f>
        <v>0</v>
      </c>
      <c r="AB140" s="2">
        <f>IF(AA$4=$E140, $I140*AA$57,0) + IF(AA$4&gt;$E140,MIN(AA140,$I140-SUM($J140:AA140)))</f>
        <v>0</v>
      </c>
      <c r="AC140" s="2">
        <f>IF(AB$4=$E140, $I140*AB$57,0) + IF(AB$4&gt;$E140,MIN(AB140,$I140-SUM($J140:AB140)))</f>
        <v>0</v>
      </c>
      <c r="AD140" s="2">
        <f>IF(AC$4=$E140, $I140*AC$57,0) + IF(AC$4&gt;$E140,MIN(AC140,$I140-SUM($J140:AC140)))</f>
        <v>0</v>
      </c>
      <c r="AE140" s="2">
        <f>IF(AD$4=$E140, $I140*AD$57,0) + IF(AD$4&gt;$E140,MIN(AD140,$I140-SUM($J140:AD140)))</f>
        <v>0</v>
      </c>
      <c r="AF140" s="2">
        <f>IF(AE$4=$E140, $I140*AE$57,0) + IF(AE$4&gt;$E140,MIN(AE140,$I140-SUM($J140:AE140)))</f>
        <v>0</v>
      </c>
      <c r="AG140" s="2">
        <f>IF(AF$4=$E140, $I140*AF$57,0) + IF(AF$4&gt;$E140,MIN(AF140,$I140-SUM($J140:AF140)))</f>
        <v>0</v>
      </c>
      <c r="AH140" s="2">
        <f>IF(AG$4=$E140, $I140*AG$57,0) + IF(AG$4&gt;$E140,MIN(AG140,$I140-SUM($J140:AG140)))</f>
        <v>0</v>
      </c>
      <c r="AI140" s="2">
        <f>IF(AH$4=$E140, $I140*AH$57,0) + IF(AH$4&gt;$E140,MIN(AH140,$I140-SUM($J140:AH140)))</f>
        <v>0</v>
      </c>
      <c r="AJ140" s="2">
        <f>IF(AI$4=$E140, $I140*AI$57,0) + IF(AI$4&gt;$E140,MIN(AI140,$I140-SUM($J140:AI140)))</f>
        <v>0</v>
      </c>
      <c r="AK140" s="2">
        <f>IF(AJ$4=$E140, $I140*AJ$57,0) + IF(AJ$4&gt;$E140,MIN(AJ140,$I140-SUM($J140:AJ140)))</f>
        <v>0</v>
      </c>
      <c r="AL140" s="2">
        <f>IF(AK$4=$E140, $I140*AK$57,0) + IF(AK$4&gt;$E140,MIN(AK140,$I140-SUM($J140:AK140)))</f>
        <v>0</v>
      </c>
      <c r="AM140" s="2">
        <f>IF(AL$4=$E140, $I140*AL$57,0) + IF(AL$4&gt;$E140,MIN(AL140,$I140-SUM($J140:AL140)))</f>
        <v>0</v>
      </c>
      <c r="AN140" s="2">
        <f>IF(AM$4=$E140, $I140*AM$57,0) + IF(AM$4&gt;$E140,MIN(AM140,$I140-SUM($J140:AM140)))</f>
        <v>0</v>
      </c>
      <c r="AO140" s="2">
        <f>IF(AN$4=$E140, $I140*AN$57,0) + IF(AN$4&gt;$E140,MIN(AN140,$I140-SUM($J140:AN140)))</f>
        <v>0</v>
      </c>
      <c r="AP140" s="2">
        <f>IF(AO$4=$E140, $I140*AO$57,0) + IF(AO$4&gt;$E140,MIN(AO140,$I140-SUM($J140:AO140)))</f>
        <v>0</v>
      </c>
      <c r="AQ140" s="57">
        <f>IF(AP$4=$E140, $I140*AP$57,0) + IF(AP$4&gt;$E140,MIN(AP140,$I140-SUM($J140:AP140)))</f>
        <v>0</v>
      </c>
      <c r="AR140" s="2">
        <f>IF(AQ$4=$E140, $I140*AQ$57,0) + IF(AQ$4&gt;$E140,MIN(AQ140,$I140-SUM($J140:AQ140)))</f>
        <v>0</v>
      </c>
      <c r="AS140" s="2">
        <f>IF(AR$4=$E140, $I140*AR$57,0) + IF(AR$4&gt;$E140,MIN(AR140,$I140-SUM($J140:AR140)))</f>
        <v>0</v>
      </c>
      <c r="AT140" s="2">
        <f>IF(AS$4=$E140, $I140*AS$57,0) + IF(AS$4&gt;$E140,MIN(AS140,$I140-SUM($J140:AS140)))</f>
        <v>0</v>
      </c>
      <c r="AU140" s="2">
        <f>IF(AT$4=$E140, $I140*AT$57,0) + IF(AT$4&gt;$E140,MIN(AT140,$I140-SUM($J140:AT140)))</f>
        <v>0</v>
      </c>
      <c r="AV140" s="2">
        <f>IF(AU$4=$E140, $I140*AU$57,0) + IF(AU$4&gt;$E140,MIN(AU140,$I140-SUM($J140:AU140)))</f>
        <v>0</v>
      </c>
      <c r="AW140" s="2"/>
    </row>
    <row r="141" spans="5:49" ht="16.8" outlineLevel="1">
      <c r="E141" s="44">
        <f>INDEX($K$4:$AV$4,,COUNT(E$109:E140)+1)</f>
        <v>44651</v>
      </c>
      <c r="G141" s="2" t="s">
        <v>105</v>
      </c>
      <c r="I141" s="2">
        <f t="shared" si="64"/>
        <v>0</v>
      </c>
      <c r="K141" s="2">
        <f>IF(J$4=$E141, $I141*J$57,0) + IF(J$4&gt;$E141,MIN(J141,$I141-SUM($J141:J141)))</f>
        <v>0</v>
      </c>
      <c r="L141" s="2">
        <f>IF(K$4=$E141, $I141*K$57,0) + IF(K$4&gt;$E141,MIN(K141,$I141-SUM($J141:K141)))</f>
        <v>0</v>
      </c>
      <c r="M141" s="2">
        <f>IF(L$4=$E141, $I141*L$57,0) + IF(L$4&gt;$E141,MIN(L141,$I141-SUM($J141:L141)))</f>
        <v>0</v>
      </c>
      <c r="N141" s="2">
        <f>IF(M$4=$E141, $I141*M$57,0) + IF(M$4&gt;$E141,MIN(M141,$I141-SUM($J141:M141)))</f>
        <v>0</v>
      </c>
      <c r="O141" s="2">
        <f>IF(N$4=$E141, $I141*N$57,0) + IF(N$4&gt;$E141,MIN(N141,$I141-SUM($J141:N141)))</f>
        <v>0</v>
      </c>
      <c r="P141" s="2">
        <f>IF(O$4=$E141, $I141*O$57,0) + IF(O$4&gt;$E141,MIN(O141,$I141-SUM($J141:O141)))</f>
        <v>0</v>
      </c>
      <c r="Q141" s="2">
        <f>IF(P$4=$E141, $I141*P$57,0) + IF(P$4&gt;$E141,MIN(P141,$I141-SUM($J141:P141)))</f>
        <v>0</v>
      </c>
      <c r="R141" s="2">
        <f>IF(Q$4=$E141, $I141*Q$57,0) + IF(Q$4&gt;$E141,MIN(Q141,$I141-SUM($J141:Q141)))</f>
        <v>0</v>
      </c>
      <c r="S141" s="2">
        <f>IF(R$4=$E141, $I141*R$57,0) + IF(R$4&gt;$E141,MIN(R141,$I141-SUM($J141:R141)))</f>
        <v>0</v>
      </c>
      <c r="T141" s="2">
        <f>IF(S$4=$E141, $I141*S$57,0) + IF(S$4&gt;$E141,MIN(S141,$I141-SUM($J141:S141)))</f>
        <v>0</v>
      </c>
      <c r="U141" s="2">
        <f>IF(T$4=$E141, $I141*T$57,0) + IF(T$4&gt;$E141,MIN(T141,$I141-SUM($J141:T141)))</f>
        <v>0</v>
      </c>
      <c r="V141" s="2">
        <f>IF(U$4=$E141, $I141*U$57,0) + IF(U$4&gt;$E141,MIN(U141,$I141-SUM($J141:U141)))</f>
        <v>0</v>
      </c>
      <c r="W141" s="2">
        <f>IF(V$4=$E141, $I141*V$57,0) + IF(V$4&gt;$E141,MIN(V141,$I141-SUM($J141:V141)))</f>
        <v>0</v>
      </c>
      <c r="X141" s="2">
        <f>IF(W$4=$E141, $I141*W$57,0) + IF(W$4&gt;$E141,MIN(W141,$I141-SUM($J141:W141)))</f>
        <v>0</v>
      </c>
      <c r="Y141" s="2">
        <f>IF(X$4=$E141, $I141*X$57,0) + IF(X$4&gt;$E141,MIN(X141,$I141-SUM($J141:X141)))</f>
        <v>0</v>
      </c>
      <c r="Z141" s="2">
        <f>IF(Y$4=$E141, $I141*Y$57,0) + IF(Y$4&gt;$E141,MIN(Y141,$I141-SUM($J141:Y141)))</f>
        <v>0</v>
      </c>
      <c r="AA141" s="2">
        <f>IF(Z$4=$E141, $I141*Z$57,0) + IF(Z$4&gt;$E141,MIN(Z141,$I141-SUM($J141:Z141)))</f>
        <v>0</v>
      </c>
      <c r="AB141" s="2">
        <f>IF(AA$4=$E141, $I141*AA$57,0) + IF(AA$4&gt;$E141,MIN(AA141,$I141-SUM($J141:AA141)))</f>
        <v>0</v>
      </c>
      <c r="AC141" s="2">
        <f>IF(AB$4=$E141, $I141*AB$57,0) + IF(AB$4&gt;$E141,MIN(AB141,$I141-SUM($J141:AB141)))</f>
        <v>0</v>
      </c>
      <c r="AD141" s="2">
        <f>IF(AC$4=$E141, $I141*AC$57,0) + IF(AC$4&gt;$E141,MIN(AC141,$I141-SUM($J141:AC141)))</f>
        <v>0</v>
      </c>
      <c r="AE141" s="2">
        <f>IF(AD$4=$E141, $I141*AD$57,0) + IF(AD$4&gt;$E141,MIN(AD141,$I141-SUM($J141:AD141)))</f>
        <v>0</v>
      </c>
      <c r="AF141" s="2">
        <f>IF(AE$4=$E141, $I141*AE$57,0) + IF(AE$4&gt;$E141,MIN(AE141,$I141-SUM($J141:AE141)))</f>
        <v>0</v>
      </c>
      <c r="AG141" s="2">
        <f>IF(AF$4=$E141, $I141*AF$57,0) + IF(AF$4&gt;$E141,MIN(AF141,$I141-SUM($J141:AF141)))</f>
        <v>0</v>
      </c>
      <c r="AH141" s="2">
        <f>IF(AG$4=$E141, $I141*AG$57,0) + IF(AG$4&gt;$E141,MIN(AG141,$I141-SUM($J141:AG141)))</f>
        <v>0</v>
      </c>
      <c r="AI141" s="2">
        <f>IF(AH$4=$E141, $I141*AH$57,0) + IF(AH$4&gt;$E141,MIN(AH141,$I141-SUM($J141:AH141)))</f>
        <v>0</v>
      </c>
      <c r="AJ141" s="2">
        <f>IF(AI$4=$E141, $I141*AI$57,0) + IF(AI$4&gt;$E141,MIN(AI141,$I141-SUM($J141:AI141)))</f>
        <v>0</v>
      </c>
      <c r="AK141" s="2">
        <f>IF(AJ$4=$E141, $I141*AJ$57,0) + IF(AJ$4&gt;$E141,MIN(AJ141,$I141-SUM($J141:AJ141)))</f>
        <v>0</v>
      </c>
      <c r="AL141" s="2">
        <f>IF(AK$4=$E141, $I141*AK$57,0) + IF(AK$4&gt;$E141,MIN(AK141,$I141-SUM($J141:AK141)))</f>
        <v>0</v>
      </c>
      <c r="AM141" s="2">
        <f>IF(AL$4=$E141, $I141*AL$57,0) + IF(AL$4&gt;$E141,MIN(AL141,$I141-SUM($J141:AL141)))</f>
        <v>0</v>
      </c>
      <c r="AN141" s="2">
        <f>IF(AM$4=$E141, $I141*AM$57,0) + IF(AM$4&gt;$E141,MIN(AM141,$I141-SUM($J141:AM141)))</f>
        <v>0</v>
      </c>
      <c r="AO141" s="2">
        <f>IF(AN$4=$E141, $I141*AN$57,0) + IF(AN$4&gt;$E141,MIN(AN141,$I141-SUM($J141:AN141)))</f>
        <v>0</v>
      </c>
      <c r="AP141" s="2">
        <f>IF(AO$4=$E141, $I141*AO$57,0) + IF(AO$4&gt;$E141,MIN(AO141,$I141-SUM($J141:AO141)))</f>
        <v>0</v>
      </c>
      <c r="AQ141" s="57">
        <f>IF(AP$4=$E141, $I141*AP$57,0) + IF(AP$4&gt;$E141,MIN(AP141,$I141-SUM($J141:AP141)))</f>
        <v>0</v>
      </c>
      <c r="AR141" s="2">
        <f>IF(AQ$4=$E141, $I141*AQ$57,0) + IF(AQ$4&gt;$E141,MIN(AQ141,$I141-SUM($J141:AQ141)))</f>
        <v>0</v>
      </c>
      <c r="AS141" s="2">
        <f>IF(AR$4=$E141, $I141*AR$57,0) + IF(AR$4&gt;$E141,MIN(AR141,$I141-SUM($J141:AR141)))</f>
        <v>0</v>
      </c>
      <c r="AT141" s="2">
        <f>IF(AS$4=$E141, $I141*AS$57,0) + IF(AS$4&gt;$E141,MIN(AS141,$I141-SUM($J141:AS141)))</f>
        <v>0</v>
      </c>
      <c r="AU141" s="2">
        <f>IF(AT$4=$E141, $I141*AT$57,0) + IF(AT$4&gt;$E141,MIN(AT141,$I141-SUM($J141:AT141)))</f>
        <v>0</v>
      </c>
      <c r="AV141" s="2">
        <f>IF(AU$4=$E141, $I141*AU$57,0) + IF(AU$4&gt;$E141,MIN(AU141,$I141-SUM($J141:AU141)))</f>
        <v>0</v>
      </c>
      <c r="AW141" s="2"/>
    </row>
    <row r="142" spans="5:49" ht="16.8" outlineLevel="1">
      <c r="E142" s="44">
        <f>INDEX($K$4:$AV$4,,COUNT(E$109:E141)+1)</f>
        <v>45016</v>
      </c>
      <c r="G142" s="2" t="s">
        <v>105</v>
      </c>
      <c r="I142" s="2">
        <f t="shared" si="64"/>
        <v>0</v>
      </c>
      <c r="K142" s="2">
        <f>IF(J$4=$E142, $I142*J$57,0) + IF(J$4&gt;$E142,MIN(J142,$I142-SUM($J142:J142)))</f>
        <v>0</v>
      </c>
      <c r="L142" s="2">
        <f>IF(K$4=$E142, $I142*K$57,0) + IF(K$4&gt;$E142,MIN(K142,$I142-SUM($J142:K142)))</f>
        <v>0</v>
      </c>
      <c r="M142" s="2">
        <f>IF(L$4=$E142, $I142*L$57,0) + IF(L$4&gt;$E142,MIN(L142,$I142-SUM($J142:L142)))</f>
        <v>0</v>
      </c>
      <c r="N142" s="2">
        <f>IF(M$4=$E142, $I142*M$57,0) + IF(M$4&gt;$E142,MIN(M142,$I142-SUM($J142:M142)))</f>
        <v>0</v>
      </c>
      <c r="O142" s="2">
        <f>IF(N$4=$E142, $I142*N$57,0) + IF(N$4&gt;$E142,MIN(N142,$I142-SUM($J142:N142)))</f>
        <v>0</v>
      </c>
      <c r="P142" s="2">
        <f>IF(O$4=$E142, $I142*O$57,0) + IF(O$4&gt;$E142,MIN(O142,$I142-SUM($J142:O142)))</f>
        <v>0</v>
      </c>
      <c r="Q142" s="2">
        <f>IF(P$4=$E142, $I142*P$57,0) + IF(P$4&gt;$E142,MIN(P142,$I142-SUM($J142:P142)))</f>
        <v>0</v>
      </c>
      <c r="R142" s="2">
        <f>IF(Q$4=$E142, $I142*Q$57,0) + IF(Q$4&gt;$E142,MIN(Q142,$I142-SUM($J142:Q142)))</f>
        <v>0</v>
      </c>
      <c r="S142" s="2">
        <f>IF(R$4=$E142, $I142*R$57,0) + IF(R$4&gt;$E142,MIN(R142,$I142-SUM($J142:R142)))</f>
        <v>0</v>
      </c>
      <c r="T142" s="2">
        <f>IF(S$4=$E142, $I142*S$57,0) + IF(S$4&gt;$E142,MIN(S142,$I142-SUM($J142:S142)))</f>
        <v>0</v>
      </c>
      <c r="U142" s="2">
        <f>IF(T$4=$E142, $I142*T$57,0) + IF(T$4&gt;$E142,MIN(T142,$I142-SUM($J142:T142)))</f>
        <v>0</v>
      </c>
      <c r="V142" s="2">
        <f>IF(U$4=$E142, $I142*U$57,0) + IF(U$4&gt;$E142,MIN(U142,$I142-SUM($J142:U142)))</f>
        <v>0</v>
      </c>
      <c r="W142" s="2">
        <f>IF(V$4=$E142, $I142*V$57,0) + IF(V$4&gt;$E142,MIN(V142,$I142-SUM($J142:V142)))</f>
        <v>0</v>
      </c>
      <c r="X142" s="2">
        <f>IF(W$4=$E142, $I142*W$57,0) + IF(W$4&gt;$E142,MIN(W142,$I142-SUM($J142:W142)))</f>
        <v>0</v>
      </c>
      <c r="Y142" s="2">
        <f>IF(X$4=$E142, $I142*X$57,0) + IF(X$4&gt;$E142,MIN(X142,$I142-SUM($J142:X142)))</f>
        <v>0</v>
      </c>
      <c r="Z142" s="2">
        <f>IF(Y$4=$E142, $I142*Y$57,0) + IF(Y$4&gt;$E142,MIN(Y142,$I142-SUM($J142:Y142)))</f>
        <v>0</v>
      </c>
      <c r="AA142" s="2">
        <f>IF(Z$4=$E142, $I142*Z$57,0) + IF(Z$4&gt;$E142,MIN(Z142,$I142-SUM($J142:Z142)))</f>
        <v>0</v>
      </c>
      <c r="AB142" s="2">
        <f>IF(AA$4=$E142, $I142*AA$57,0) + IF(AA$4&gt;$E142,MIN(AA142,$I142-SUM($J142:AA142)))</f>
        <v>0</v>
      </c>
      <c r="AC142" s="2">
        <f>IF(AB$4=$E142, $I142*AB$57,0) + IF(AB$4&gt;$E142,MIN(AB142,$I142-SUM($J142:AB142)))</f>
        <v>0</v>
      </c>
      <c r="AD142" s="2">
        <f>IF(AC$4=$E142, $I142*AC$57,0) + IF(AC$4&gt;$E142,MIN(AC142,$I142-SUM($J142:AC142)))</f>
        <v>0</v>
      </c>
      <c r="AE142" s="2">
        <f>IF(AD$4=$E142, $I142*AD$57,0) + IF(AD$4&gt;$E142,MIN(AD142,$I142-SUM($J142:AD142)))</f>
        <v>0</v>
      </c>
      <c r="AF142" s="2">
        <f>IF(AE$4=$E142, $I142*AE$57,0) + IF(AE$4&gt;$E142,MIN(AE142,$I142-SUM($J142:AE142)))</f>
        <v>0</v>
      </c>
      <c r="AG142" s="2">
        <f>IF(AF$4=$E142, $I142*AF$57,0) + IF(AF$4&gt;$E142,MIN(AF142,$I142-SUM($J142:AF142)))</f>
        <v>0</v>
      </c>
      <c r="AH142" s="2">
        <f>IF(AG$4=$E142, $I142*AG$57,0) + IF(AG$4&gt;$E142,MIN(AG142,$I142-SUM($J142:AG142)))</f>
        <v>0</v>
      </c>
      <c r="AI142" s="2">
        <f>IF(AH$4=$E142, $I142*AH$57,0) + IF(AH$4&gt;$E142,MIN(AH142,$I142-SUM($J142:AH142)))</f>
        <v>0</v>
      </c>
      <c r="AJ142" s="2">
        <f>IF(AI$4=$E142, $I142*AI$57,0) + IF(AI$4&gt;$E142,MIN(AI142,$I142-SUM($J142:AI142)))</f>
        <v>0</v>
      </c>
      <c r="AK142" s="2">
        <f>IF(AJ$4=$E142, $I142*AJ$57,0) + IF(AJ$4&gt;$E142,MIN(AJ142,$I142-SUM($J142:AJ142)))</f>
        <v>0</v>
      </c>
      <c r="AL142" s="2">
        <f>IF(AK$4=$E142, $I142*AK$57,0) + IF(AK$4&gt;$E142,MIN(AK142,$I142-SUM($J142:AK142)))</f>
        <v>0</v>
      </c>
      <c r="AM142" s="2">
        <f>IF(AL$4=$E142, $I142*AL$57,0) + IF(AL$4&gt;$E142,MIN(AL142,$I142-SUM($J142:AL142)))</f>
        <v>0</v>
      </c>
      <c r="AN142" s="2">
        <f>IF(AM$4=$E142, $I142*AM$57,0) + IF(AM$4&gt;$E142,MIN(AM142,$I142-SUM($J142:AM142)))</f>
        <v>0</v>
      </c>
      <c r="AO142" s="2">
        <f>IF(AN$4=$E142, $I142*AN$57,0) + IF(AN$4&gt;$E142,MIN(AN142,$I142-SUM($J142:AN142)))</f>
        <v>0</v>
      </c>
      <c r="AP142" s="2">
        <f>IF(AO$4=$E142, $I142*AO$57,0) + IF(AO$4&gt;$E142,MIN(AO142,$I142-SUM($J142:AO142)))</f>
        <v>0</v>
      </c>
      <c r="AQ142" s="57">
        <f>IF(AP$4=$E142, $I142*AP$57,0) + IF(AP$4&gt;$E142,MIN(AP142,$I142-SUM($J142:AP142)))</f>
        <v>0</v>
      </c>
      <c r="AR142" s="2">
        <f>IF(AQ$4=$E142, $I142*AQ$57,0) + IF(AQ$4&gt;$E142,MIN(AQ142,$I142-SUM($J142:AQ142)))</f>
        <v>0</v>
      </c>
      <c r="AS142" s="2">
        <f>IF(AR$4=$E142, $I142*AR$57,0) + IF(AR$4&gt;$E142,MIN(AR142,$I142-SUM($J142:AR142)))</f>
        <v>0</v>
      </c>
      <c r="AT142" s="2">
        <f>IF(AS$4=$E142, $I142*AS$57,0) + IF(AS$4&gt;$E142,MIN(AS142,$I142-SUM($J142:AS142)))</f>
        <v>0</v>
      </c>
      <c r="AU142" s="2">
        <f>IF(AT$4=$E142, $I142*AT$57,0) + IF(AT$4&gt;$E142,MIN(AT142,$I142-SUM($J142:AT142)))</f>
        <v>0</v>
      </c>
      <c r="AV142" s="2">
        <f>IF(AU$4=$E142, $I142*AU$57,0) + IF(AU$4&gt;$E142,MIN(AU142,$I142-SUM($J142:AU142)))</f>
        <v>0</v>
      </c>
      <c r="AW142" s="2"/>
    </row>
    <row r="143" spans="5:49" ht="16.8" outlineLevel="1">
      <c r="E143" s="44">
        <f>INDEX($K$4:$AV$4,,COUNT(E$109:E142)+1)</f>
        <v>45382</v>
      </c>
      <c r="G143" s="2" t="s">
        <v>105</v>
      </c>
      <c r="I143" s="2">
        <f t="shared" si="64"/>
        <v>0</v>
      </c>
      <c r="K143" s="2">
        <f>IF(J$4=$E143, $I143*J$57,0) + IF(J$4&gt;$E143,MIN(J143,$I143-SUM($J143:J143)))</f>
        <v>0</v>
      </c>
      <c r="L143" s="2">
        <f>IF(K$4=$E143, $I143*K$57,0) + IF(K$4&gt;$E143,MIN(K143,$I143-SUM($J143:K143)))</f>
        <v>0</v>
      </c>
      <c r="M143" s="2">
        <f>IF(L$4=$E143, $I143*L$57,0) + IF(L$4&gt;$E143,MIN(L143,$I143-SUM($J143:L143)))</f>
        <v>0</v>
      </c>
      <c r="N143" s="2">
        <f>IF(M$4=$E143, $I143*M$57,0) + IF(M$4&gt;$E143,MIN(M143,$I143-SUM($J143:M143)))</f>
        <v>0</v>
      </c>
      <c r="O143" s="2">
        <f>IF(N$4=$E143, $I143*N$57,0) + IF(N$4&gt;$E143,MIN(N143,$I143-SUM($J143:N143)))</f>
        <v>0</v>
      </c>
      <c r="P143" s="2">
        <f>IF(O$4=$E143, $I143*O$57,0) + IF(O$4&gt;$E143,MIN(O143,$I143-SUM($J143:O143)))</f>
        <v>0</v>
      </c>
      <c r="Q143" s="2">
        <f>IF(P$4=$E143, $I143*P$57,0) + IF(P$4&gt;$E143,MIN(P143,$I143-SUM($J143:P143)))</f>
        <v>0</v>
      </c>
      <c r="R143" s="2">
        <f>IF(Q$4=$E143, $I143*Q$57,0) + IF(Q$4&gt;$E143,MIN(Q143,$I143-SUM($J143:Q143)))</f>
        <v>0</v>
      </c>
      <c r="S143" s="2">
        <f>IF(R$4=$E143, $I143*R$57,0) + IF(R$4&gt;$E143,MIN(R143,$I143-SUM($J143:R143)))</f>
        <v>0</v>
      </c>
      <c r="T143" s="2">
        <f>IF(S$4=$E143, $I143*S$57,0) + IF(S$4&gt;$E143,MIN(S143,$I143-SUM($J143:S143)))</f>
        <v>0</v>
      </c>
      <c r="U143" s="2">
        <f>IF(T$4=$E143, $I143*T$57,0) + IF(T$4&gt;$E143,MIN(T143,$I143-SUM($J143:T143)))</f>
        <v>0</v>
      </c>
      <c r="V143" s="2">
        <f>IF(U$4=$E143, $I143*U$57,0) + IF(U$4&gt;$E143,MIN(U143,$I143-SUM($J143:U143)))</f>
        <v>0</v>
      </c>
      <c r="W143" s="2">
        <f>IF(V$4=$E143, $I143*V$57,0) + IF(V$4&gt;$E143,MIN(V143,$I143-SUM($J143:V143)))</f>
        <v>0</v>
      </c>
      <c r="X143" s="2">
        <f>IF(W$4=$E143, $I143*W$57,0) + IF(W$4&gt;$E143,MIN(W143,$I143-SUM($J143:W143)))</f>
        <v>0</v>
      </c>
      <c r="Y143" s="2">
        <f>IF(X$4=$E143, $I143*X$57,0) + IF(X$4&gt;$E143,MIN(X143,$I143-SUM($J143:X143)))</f>
        <v>0</v>
      </c>
      <c r="Z143" s="2">
        <f>IF(Y$4=$E143, $I143*Y$57,0) + IF(Y$4&gt;$E143,MIN(Y143,$I143-SUM($J143:Y143)))</f>
        <v>0</v>
      </c>
      <c r="AA143" s="2">
        <f>IF(Z$4=$E143, $I143*Z$57,0) + IF(Z$4&gt;$E143,MIN(Z143,$I143-SUM($J143:Z143)))</f>
        <v>0</v>
      </c>
      <c r="AB143" s="2">
        <f>IF(AA$4=$E143, $I143*AA$57,0) + IF(AA$4&gt;$E143,MIN(AA143,$I143-SUM($J143:AA143)))</f>
        <v>0</v>
      </c>
      <c r="AC143" s="2">
        <f>IF(AB$4=$E143, $I143*AB$57,0) + IF(AB$4&gt;$E143,MIN(AB143,$I143-SUM($J143:AB143)))</f>
        <v>0</v>
      </c>
      <c r="AD143" s="2">
        <f>IF(AC$4=$E143, $I143*AC$57,0) + IF(AC$4&gt;$E143,MIN(AC143,$I143-SUM($J143:AC143)))</f>
        <v>0</v>
      </c>
      <c r="AE143" s="2">
        <f>IF(AD$4=$E143, $I143*AD$57,0) + IF(AD$4&gt;$E143,MIN(AD143,$I143-SUM($J143:AD143)))</f>
        <v>0</v>
      </c>
      <c r="AF143" s="2">
        <f>IF(AE$4=$E143, $I143*AE$57,0) + IF(AE$4&gt;$E143,MIN(AE143,$I143-SUM($J143:AE143)))</f>
        <v>0</v>
      </c>
      <c r="AG143" s="2">
        <f>IF(AF$4=$E143, $I143*AF$57,0) + IF(AF$4&gt;$E143,MIN(AF143,$I143-SUM($J143:AF143)))</f>
        <v>0</v>
      </c>
      <c r="AH143" s="2">
        <f>IF(AG$4=$E143, $I143*AG$57,0) + IF(AG$4&gt;$E143,MIN(AG143,$I143-SUM($J143:AG143)))</f>
        <v>0</v>
      </c>
      <c r="AI143" s="2">
        <f>IF(AH$4=$E143, $I143*AH$57,0) + IF(AH$4&gt;$E143,MIN(AH143,$I143-SUM($J143:AH143)))</f>
        <v>0</v>
      </c>
      <c r="AJ143" s="2">
        <f>IF(AI$4=$E143, $I143*AI$57,0) + IF(AI$4&gt;$E143,MIN(AI143,$I143-SUM($J143:AI143)))</f>
        <v>0</v>
      </c>
      <c r="AK143" s="2">
        <f>IF(AJ$4=$E143, $I143*AJ$57,0) + IF(AJ$4&gt;$E143,MIN(AJ143,$I143-SUM($J143:AJ143)))</f>
        <v>0</v>
      </c>
      <c r="AL143" s="2">
        <f>IF(AK$4=$E143, $I143*AK$57,0) + IF(AK$4&gt;$E143,MIN(AK143,$I143-SUM($J143:AK143)))</f>
        <v>0</v>
      </c>
      <c r="AM143" s="2">
        <f>IF(AL$4=$E143, $I143*AL$57,0) + IF(AL$4&gt;$E143,MIN(AL143,$I143-SUM($J143:AL143)))</f>
        <v>0</v>
      </c>
      <c r="AN143" s="2">
        <f>IF(AM$4=$E143, $I143*AM$57,0) + IF(AM$4&gt;$E143,MIN(AM143,$I143-SUM($J143:AM143)))</f>
        <v>0</v>
      </c>
      <c r="AO143" s="2">
        <f>IF(AN$4=$E143, $I143*AN$57,0) + IF(AN$4&gt;$E143,MIN(AN143,$I143-SUM($J143:AN143)))</f>
        <v>0</v>
      </c>
      <c r="AP143" s="2">
        <f>IF(AO$4=$E143, $I143*AO$57,0) + IF(AO$4&gt;$E143,MIN(AO143,$I143-SUM($J143:AO143)))</f>
        <v>0</v>
      </c>
      <c r="AQ143" s="57">
        <f>IF(AP$4=$E143, $I143*AP$57,0) + IF(AP$4&gt;$E143,MIN(AP143,$I143-SUM($J143:AP143)))</f>
        <v>0</v>
      </c>
      <c r="AR143" s="2">
        <f>IF(AQ$4=$E143, $I143*AQ$57,0) + IF(AQ$4&gt;$E143,MIN(AQ143,$I143-SUM($J143:AQ143)))</f>
        <v>0</v>
      </c>
      <c r="AS143" s="2">
        <f>IF(AR$4=$E143, $I143*AR$57,0) + IF(AR$4&gt;$E143,MIN(AR143,$I143-SUM($J143:AR143)))</f>
        <v>0</v>
      </c>
      <c r="AT143" s="2">
        <f>IF(AS$4=$E143, $I143*AS$57,0) + IF(AS$4&gt;$E143,MIN(AS143,$I143-SUM($J143:AS143)))</f>
        <v>0</v>
      </c>
      <c r="AU143" s="2">
        <f>IF(AT$4=$E143, $I143*AT$57,0) + IF(AT$4&gt;$E143,MIN(AT143,$I143-SUM($J143:AT143)))</f>
        <v>0</v>
      </c>
      <c r="AV143" s="2">
        <f>IF(AU$4=$E143, $I143*AU$57,0) + IF(AU$4&gt;$E143,MIN(AU143,$I143-SUM($J143:AU143)))</f>
        <v>0</v>
      </c>
      <c r="AW143" s="2"/>
    </row>
    <row r="144" spans="5:49" ht="16.8" outlineLevel="1">
      <c r="E144" s="44">
        <f>INDEX($K$4:$AV$4,,COUNT(E$109:E143)+1)</f>
        <v>45747</v>
      </c>
      <c r="G144" s="2" t="s">
        <v>105</v>
      </c>
      <c r="I144" s="2">
        <f t="shared" si="64"/>
        <v>0</v>
      </c>
      <c r="K144" s="2">
        <f>IF(J$4=$E144, $I144*J$57,0) + IF(J$4&gt;$E144,MIN(J144,$I144-SUM($J144:J144)))</f>
        <v>0</v>
      </c>
      <c r="L144" s="2">
        <f>IF(K$4=$E144, $I144*K$57,0) + IF(K$4&gt;$E144,MIN(K144,$I144-SUM($J144:K144)))</f>
        <v>0</v>
      </c>
      <c r="M144" s="2">
        <f>IF(L$4=$E144, $I144*L$57,0) + IF(L$4&gt;$E144,MIN(L144,$I144-SUM($J144:L144)))</f>
        <v>0</v>
      </c>
      <c r="N144" s="2">
        <f>IF(M$4=$E144, $I144*M$57,0) + IF(M$4&gt;$E144,MIN(M144,$I144-SUM($J144:M144)))</f>
        <v>0</v>
      </c>
      <c r="O144" s="2">
        <f>IF(N$4=$E144, $I144*N$57,0) + IF(N$4&gt;$E144,MIN(N144,$I144-SUM($J144:N144)))</f>
        <v>0</v>
      </c>
      <c r="P144" s="2">
        <f>IF(O$4=$E144, $I144*O$57,0) + IF(O$4&gt;$E144,MIN(O144,$I144-SUM($J144:O144)))</f>
        <v>0</v>
      </c>
      <c r="Q144" s="2">
        <f>IF(P$4=$E144, $I144*P$57,0) + IF(P$4&gt;$E144,MIN(P144,$I144-SUM($J144:P144)))</f>
        <v>0</v>
      </c>
      <c r="R144" s="2">
        <f>IF(Q$4=$E144, $I144*Q$57,0) + IF(Q$4&gt;$E144,MIN(Q144,$I144-SUM($J144:Q144)))</f>
        <v>0</v>
      </c>
      <c r="S144" s="2">
        <f>IF(R$4=$E144, $I144*R$57,0) + IF(R$4&gt;$E144,MIN(R144,$I144-SUM($J144:R144)))</f>
        <v>0</v>
      </c>
      <c r="T144" s="2">
        <f>IF(S$4=$E144, $I144*S$57,0) + IF(S$4&gt;$E144,MIN(S144,$I144-SUM($J144:S144)))</f>
        <v>0</v>
      </c>
      <c r="U144" s="2">
        <f>IF(T$4=$E144, $I144*T$57,0) + IF(T$4&gt;$E144,MIN(T144,$I144-SUM($J144:T144)))</f>
        <v>0</v>
      </c>
      <c r="V144" s="2">
        <f>IF(U$4=$E144, $I144*U$57,0) + IF(U$4&gt;$E144,MIN(U144,$I144-SUM($J144:U144)))</f>
        <v>0</v>
      </c>
      <c r="W144" s="2">
        <f>IF(V$4=$E144, $I144*V$57,0) + IF(V$4&gt;$E144,MIN(V144,$I144-SUM($J144:V144)))</f>
        <v>0</v>
      </c>
      <c r="X144" s="2">
        <f>IF(W$4=$E144, $I144*W$57,0) + IF(W$4&gt;$E144,MIN(W144,$I144-SUM($J144:W144)))</f>
        <v>0</v>
      </c>
      <c r="Y144" s="2">
        <f>IF(X$4=$E144, $I144*X$57,0) + IF(X$4&gt;$E144,MIN(X144,$I144-SUM($J144:X144)))</f>
        <v>0</v>
      </c>
      <c r="Z144" s="2">
        <f>IF(Y$4=$E144, $I144*Y$57,0) + IF(Y$4&gt;$E144,MIN(Y144,$I144-SUM($J144:Y144)))</f>
        <v>0</v>
      </c>
      <c r="AA144" s="2">
        <f>IF(Z$4=$E144, $I144*Z$57,0) + IF(Z$4&gt;$E144,MIN(Z144,$I144-SUM($J144:Z144)))</f>
        <v>0</v>
      </c>
      <c r="AB144" s="2">
        <f>IF(AA$4=$E144, $I144*AA$57,0) + IF(AA$4&gt;$E144,MIN(AA144,$I144-SUM($J144:AA144)))</f>
        <v>0</v>
      </c>
      <c r="AC144" s="2">
        <f>IF(AB$4=$E144, $I144*AB$57,0) + IF(AB$4&gt;$E144,MIN(AB144,$I144-SUM($J144:AB144)))</f>
        <v>0</v>
      </c>
      <c r="AD144" s="2">
        <f>IF(AC$4=$E144, $I144*AC$57,0) + IF(AC$4&gt;$E144,MIN(AC144,$I144-SUM($J144:AC144)))</f>
        <v>0</v>
      </c>
      <c r="AE144" s="2">
        <f>IF(AD$4=$E144, $I144*AD$57,0) + IF(AD$4&gt;$E144,MIN(AD144,$I144-SUM($J144:AD144)))</f>
        <v>0</v>
      </c>
      <c r="AF144" s="2">
        <f>IF(AE$4=$E144, $I144*AE$57,0) + IF(AE$4&gt;$E144,MIN(AE144,$I144-SUM($J144:AE144)))</f>
        <v>0</v>
      </c>
      <c r="AG144" s="2">
        <f>IF(AF$4=$E144, $I144*AF$57,0) + IF(AF$4&gt;$E144,MIN(AF144,$I144-SUM($J144:AF144)))</f>
        <v>0</v>
      </c>
      <c r="AH144" s="2">
        <f>IF(AG$4=$E144, $I144*AG$57,0) + IF(AG$4&gt;$E144,MIN(AG144,$I144-SUM($J144:AG144)))</f>
        <v>0</v>
      </c>
      <c r="AI144" s="2">
        <f>IF(AH$4=$E144, $I144*AH$57,0) + IF(AH$4&gt;$E144,MIN(AH144,$I144-SUM($J144:AH144)))</f>
        <v>0</v>
      </c>
      <c r="AJ144" s="2">
        <f>IF(AI$4=$E144, $I144*AI$57,0) + IF(AI$4&gt;$E144,MIN(AI144,$I144-SUM($J144:AI144)))</f>
        <v>0</v>
      </c>
      <c r="AK144" s="2">
        <f>IF(AJ$4=$E144, $I144*AJ$57,0) + IF(AJ$4&gt;$E144,MIN(AJ144,$I144-SUM($J144:AJ144)))</f>
        <v>0</v>
      </c>
      <c r="AL144" s="2">
        <f>IF(AK$4=$E144, $I144*AK$57,0) + IF(AK$4&gt;$E144,MIN(AK144,$I144-SUM($J144:AK144)))</f>
        <v>0</v>
      </c>
      <c r="AM144" s="2">
        <f>IF(AL$4=$E144, $I144*AL$57,0) + IF(AL$4&gt;$E144,MIN(AL144,$I144-SUM($J144:AL144)))</f>
        <v>0</v>
      </c>
      <c r="AN144" s="2">
        <f>IF(AM$4=$E144, $I144*AM$57,0) + IF(AM$4&gt;$E144,MIN(AM144,$I144-SUM($J144:AM144)))</f>
        <v>0</v>
      </c>
      <c r="AO144" s="2">
        <f>IF(AN$4=$E144, $I144*AN$57,0) + IF(AN$4&gt;$E144,MIN(AN144,$I144-SUM($J144:AN144)))</f>
        <v>0</v>
      </c>
      <c r="AP144" s="2">
        <f>IF(AO$4=$E144, $I144*AO$57,0) + IF(AO$4&gt;$E144,MIN(AO144,$I144-SUM($J144:AO144)))</f>
        <v>0</v>
      </c>
      <c r="AQ144" s="57">
        <f>IF(AP$4=$E144, $I144*AP$57,0) + IF(AP$4&gt;$E144,MIN(AP144,$I144-SUM($J144:AP144)))</f>
        <v>0</v>
      </c>
      <c r="AR144" s="2">
        <f>IF(AQ$4=$E144, $I144*AQ$57,0) + IF(AQ$4&gt;$E144,MIN(AQ144,$I144-SUM($J144:AQ144)))</f>
        <v>0</v>
      </c>
      <c r="AS144" s="2">
        <f>IF(AR$4=$E144, $I144*AR$57,0) + IF(AR$4&gt;$E144,MIN(AR144,$I144-SUM($J144:AR144)))</f>
        <v>0</v>
      </c>
      <c r="AT144" s="2">
        <f>IF(AS$4=$E144, $I144*AS$57,0) + IF(AS$4&gt;$E144,MIN(AS144,$I144-SUM($J144:AS144)))</f>
        <v>0</v>
      </c>
      <c r="AU144" s="2">
        <f>IF(AT$4=$E144, $I144*AT$57,0) + IF(AT$4&gt;$E144,MIN(AT144,$I144-SUM($J144:AT144)))</f>
        <v>0</v>
      </c>
      <c r="AV144" s="2">
        <f>IF(AU$4=$E144, $I144*AU$57,0) + IF(AU$4&gt;$E144,MIN(AU144,$I144-SUM($J144:AU144)))</f>
        <v>0</v>
      </c>
      <c r="AW144" s="2"/>
    </row>
    <row r="145" spans="1:49" ht="16.8" outlineLevel="1">
      <c r="E145" s="44">
        <f>INDEX($K$4:$AV$4,,COUNT(E$109:E144)+1)</f>
        <v>46112</v>
      </c>
      <c r="G145" s="2" t="s">
        <v>105</v>
      </c>
      <c r="I145" s="2">
        <f t="shared" si="64"/>
        <v>0</v>
      </c>
      <c r="K145" s="2">
        <f>IF(J$4=$E145, $I145*J$57,0) + IF(J$4&gt;$E145,MIN(J145,$I145-SUM($J145:J145)))</f>
        <v>0</v>
      </c>
      <c r="L145" s="2">
        <f>IF(K$4=$E145, $I145*K$57,0) + IF(K$4&gt;$E145,MIN(K145,$I145-SUM($J145:K145)))</f>
        <v>0</v>
      </c>
      <c r="M145" s="2">
        <f>IF(L$4=$E145, $I145*L$57,0) + IF(L$4&gt;$E145,MIN(L145,$I145-SUM($J145:L145)))</f>
        <v>0</v>
      </c>
      <c r="N145" s="2">
        <f>IF(M$4=$E145, $I145*M$57,0) + IF(M$4&gt;$E145,MIN(M145,$I145-SUM($J145:M145)))</f>
        <v>0</v>
      </c>
      <c r="O145" s="2">
        <f>IF(N$4=$E145, $I145*N$57,0) + IF(N$4&gt;$E145,MIN(N145,$I145-SUM($J145:N145)))</f>
        <v>0</v>
      </c>
      <c r="P145" s="2">
        <f>IF(O$4=$E145, $I145*O$57,0) + IF(O$4&gt;$E145,MIN(O145,$I145-SUM($J145:O145)))</f>
        <v>0</v>
      </c>
      <c r="Q145" s="2">
        <f>IF(P$4=$E145, $I145*P$57,0) + IF(P$4&gt;$E145,MIN(P145,$I145-SUM($J145:P145)))</f>
        <v>0</v>
      </c>
      <c r="R145" s="2">
        <f>IF(Q$4=$E145, $I145*Q$57,0) + IF(Q$4&gt;$E145,MIN(Q145,$I145-SUM($J145:Q145)))</f>
        <v>0</v>
      </c>
      <c r="S145" s="2">
        <f>IF(R$4=$E145, $I145*R$57,0) + IF(R$4&gt;$E145,MIN(R145,$I145-SUM($J145:R145)))</f>
        <v>0</v>
      </c>
      <c r="T145" s="2">
        <f>IF(S$4=$E145, $I145*S$57,0) + IF(S$4&gt;$E145,MIN(S145,$I145-SUM($J145:S145)))</f>
        <v>0</v>
      </c>
      <c r="U145" s="2">
        <f>IF(T$4=$E145, $I145*T$57,0) + IF(T$4&gt;$E145,MIN(T145,$I145-SUM($J145:T145)))</f>
        <v>0</v>
      </c>
      <c r="V145" s="2">
        <f>IF(U$4=$E145, $I145*U$57,0) + IF(U$4&gt;$E145,MIN(U145,$I145-SUM($J145:U145)))</f>
        <v>0</v>
      </c>
      <c r="W145" s="2">
        <f>IF(V$4=$E145, $I145*V$57,0) + IF(V$4&gt;$E145,MIN(V145,$I145-SUM($J145:V145)))</f>
        <v>0</v>
      </c>
      <c r="X145" s="2">
        <f>IF(W$4=$E145, $I145*W$57,0) + IF(W$4&gt;$E145,MIN(W145,$I145-SUM($J145:W145)))</f>
        <v>0</v>
      </c>
      <c r="Y145" s="2">
        <f>IF(X$4=$E145, $I145*X$57,0) + IF(X$4&gt;$E145,MIN(X145,$I145-SUM($J145:X145)))</f>
        <v>0</v>
      </c>
      <c r="Z145" s="2">
        <f>IF(Y$4=$E145, $I145*Y$57,0) + IF(Y$4&gt;$E145,MIN(Y145,$I145-SUM($J145:Y145)))</f>
        <v>0</v>
      </c>
      <c r="AA145" s="2">
        <f>IF(Z$4=$E145, $I145*Z$57,0) + IF(Z$4&gt;$E145,MIN(Z145,$I145-SUM($J145:Z145)))</f>
        <v>0</v>
      </c>
      <c r="AB145" s="2">
        <f>IF(AA$4=$E145, $I145*AA$57,0) + IF(AA$4&gt;$E145,MIN(AA145,$I145-SUM($J145:AA145)))</f>
        <v>0</v>
      </c>
      <c r="AC145" s="2">
        <f>IF(AB$4=$E145, $I145*AB$57,0) + IF(AB$4&gt;$E145,MIN(AB145,$I145-SUM($J145:AB145)))</f>
        <v>0</v>
      </c>
      <c r="AD145" s="2">
        <f>IF(AC$4=$E145, $I145*AC$57,0) + IF(AC$4&gt;$E145,MIN(AC145,$I145-SUM($J145:AC145)))</f>
        <v>0</v>
      </c>
      <c r="AE145" s="2">
        <f>IF(AD$4=$E145, $I145*AD$57,0) + IF(AD$4&gt;$E145,MIN(AD145,$I145-SUM($J145:AD145)))</f>
        <v>0</v>
      </c>
      <c r="AF145" s="2">
        <f>IF(AE$4=$E145, $I145*AE$57,0) + IF(AE$4&gt;$E145,MIN(AE145,$I145-SUM($J145:AE145)))</f>
        <v>0</v>
      </c>
      <c r="AG145" s="2">
        <f>IF(AF$4=$E145, $I145*AF$57,0) + IF(AF$4&gt;$E145,MIN(AF145,$I145-SUM($J145:AF145)))</f>
        <v>0</v>
      </c>
      <c r="AH145" s="2">
        <f>IF(AG$4=$E145, $I145*AG$57,0) + IF(AG$4&gt;$E145,MIN(AG145,$I145-SUM($J145:AG145)))</f>
        <v>0</v>
      </c>
      <c r="AI145" s="2">
        <f>IF(AH$4=$E145, $I145*AH$57,0) + IF(AH$4&gt;$E145,MIN(AH145,$I145-SUM($J145:AH145)))</f>
        <v>0</v>
      </c>
      <c r="AJ145" s="2">
        <f>IF(AI$4=$E145, $I145*AI$57,0) + IF(AI$4&gt;$E145,MIN(AI145,$I145-SUM($J145:AI145)))</f>
        <v>0</v>
      </c>
      <c r="AK145" s="2">
        <f>IF(AJ$4=$E145, $I145*AJ$57,0) + IF(AJ$4&gt;$E145,MIN(AJ145,$I145-SUM($J145:AJ145)))</f>
        <v>0</v>
      </c>
      <c r="AL145" s="2">
        <f>IF(AK$4=$E145, $I145*AK$57,0) + IF(AK$4&gt;$E145,MIN(AK145,$I145-SUM($J145:AK145)))</f>
        <v>0</v>
      </c>
      <c r="AM145" s="2">
        <f>IF(AL$4=$E145, $I145*AL$57,0) + IF(AL$4&gt;$E145,MIN(AL145,$I145-SUM($J145:AL145)))</f>
        <v>0</v>
      </c>
      <c r="AN145" s="2">
        <f>IF(AM$4=$E145, $I145*AM$57,0) + IF(AM$4&gt;$E145,MIN(AM145,$I145-SUM($J145:AM145)))</f>
        <v>0</v>
      </c>
      <c r="AO145" s="2">
        <f>IF(AN$4=$E145, $I145*AN$57,0) + IF(AN$4&gt;$E145,MIN(AN145,$I145-SUM($J145:AN145)))</f>
        <v>0</v>
      </c>
      <c r="AP145" s="2">
        <f>IF(AO$4=$E145, $I145*AO$57,0) + IF(AO$4&gt;$E145,MIN(AO145,$I145-SUM($J145:AO145)))</f>
        <v>0</v>
      </c>
      <c r="AQ145" s="57">
        <f>IF(AP$4=$E145, $I145*AP$57,0) + IF(AP$4&gt;$E145,MIN(AP145,$I145-SUM($J145:AP145)))</f>
        <v>0</v>
      </c>
      <c r="AR145" s="2">
        <f>IF(AQ$4=$E145, $I145*AQ$57,0) + IF(AQ$4&gt;$E145,MIN(AQ145,$I145-SUM($J145:AQ145)))</f>
        <v>0</v>
      </c>
      <c r="AS145" s="2">
        <f>IF(AR$4=$E145, $I145*AR$57,0) + IF(AR$4&gt;$E145,MIN(AR145,$I145-SUM($J145:AR145)))</f>
        <v>0</v>
      </c>
      <c r="AT145" s="2">
        <f>IF(AS$4=$E145, $I145*AS$57,0) + IF(AS$4&gt;$E145,MIN(AS145,$I145-SUM($J145:AS145)))</f>
        <v>0</v>
      </c>
      <c r="AU145" s="2">
        <f>IF(AT$4=$E145, $I145*AT$57,0) + IF(AT$4&gt;$E145,MIN(AT145,$I145-SUM($J145:AT145)))</f>
        <v>0</v>
      </c>
      <c r="AV145" s="2">
        <f>IF(AU$4=$E145, $I145*AU$57,0) + IF(AU$4&gt;$E145,MIN(AU145,$I145-SUM($J145:AU145)))</f>
        <v>0</v>
      </c>
      <c r="AW145" s="2"/>
    </row>
    <row r="146" spans="1:49" ht="16.8" outlineLevel="1">
      <c r="E146" s="44">
        <f>INDEX($K$4:$AV$4,,COUNT(E$109:E145)+1)</f>
        <v>46477</v>
      </c>
      <c r="G146" s="2" t="s">
        <v>105</v>
      </c>
      <c r="I146" s="2">
        <f t="shared" si="64"/>
        <v>0</v>
      </c>
      <c r="K146" s="2">
        <f>IF(J$4=$E146, $I146*J$57,0) + IF(J$4&gt;$E146,MIN(J146,$I146-SUM($J146:J146)))</f>
        <v>0</v>
      </c>
      <c r="L146" s="2">
        <f>IF(K$4=$E146, $I146*K$57,0) + IF(K$4&gt;$E146,MIN(K146,$I146-SUM($J146:K146)))</f>
        <v>0</v>
      </c>
      <c r="M146" s="2">
        <f>IF(L$4=$E146, $I146*L$57,0) + IF(L$4&gt;$E146,MIN(L146,$I146-SUM($J146:L146)))</f>
        <v>0</v>
      </c>
      <c r="N146" s="2">
        <f>IF(M$4=$E146, $I146*M$57,0) + IF(M$4&gt;$E146,MIN(M146,$I146-SUM($J146:M146)))</f>
        <v>0</v>
      </c>
      <c r="O146" s="2">
        <f>IF(N$4=$E146, $I146*N$57,0) + IF(N$4&gt;$E146,MIN(N146,$I146-SUM($J146:N146)))</f>
        <v>0</v>
      </c>
      <c r="P146" s="2">
        <f>IF(O$4=$E146, $I146*O$57,0) + IF(O$4&gt;$E146,MIN(O146,$I146-SUM($J146:O146)))</f>
        <v>0</v>
      </c>
      <c r="Q146" s="2">
        <f>IF(P$4=$E146, $I146*P$57,0) + IF(P$4&gt;$E146,MIN(P146,$I146-SUM($J146:P146)))</f>
        <v>0</v>
      </c>
      <c r="R146" s="2">
        <f>IF(Q$4=$E146, $I146*Q$57,0) + IF(Q$4&gt;$E146,MIN(Q146,$I146-SUM($J146:Q146)))</f>
        <v>0</v>
      </c>
      <c r="S146" s="2">
        <f>IF(R$4=$E146, $I146*R$57,0) + IF(R$4&gt;$E146,MIN(R146,$I146-SUM($J146:R146)))</f>
        <v>0</v>
      </c>
      <c r="T146" s="2">
        <f>IF(S$4=$E146, $I146*S$57,0) + IF(S$4&gt;$E146,MIN(S146,$I146-SUM($J146:S146)))</f>
        <v>0</v>
      </c>
      <c r="U146" s="2">
        <f>IF(T$4=$E146, $I146*T$57,0) + IF(T$4&gt;$E146,MIN(T146,$I146-SUM($J146:T146)))</f>
        <v>0</v>
      </c>
      <c r="V146" s="2">
        <f>IF(U$4=$E146, $I146*U$57,0) + IF(U$4&gt;$E146,MIN(U146,$I146-SUM($J146:U146)))</f>
        <v>0</v>
      </c>
      <c r="W146" s="2">
        <f>IF(V$4=$E146, $I146*V$57,0) + IF(V$4&gt;$E146,MIN(V146,$I146-SUM($J146:V146)))</f>
        <v>0</v>
      </c>
      <c r="X146" s="2">
        <f>IF(W$4=$E146, $I146*W$57,0) + IF(W$4&gt;$E146,MIN(W146,$I146-SUM($J146:W146)))</f>
        <v>0</v>
      </c>
      <c r="Y146" s="2">
        <f>IF(X$4=$E146, $I146*X$57,0) + IF(X$4&gt;$E146,MIN(X146,$I146-SUM($J146:X146)))</f>
        <v>0</v>
      </c>
      <c r="Z146" s="2">
        <f>IF(Y$4=$E146, $I146*Y$57,0) + IF(Y$4&gt;$E146,MIN(Y146,$I146-SUM($J146:Y146)))</f>
        <v>0</v>
      </c>
      <c r="AA146" s="2">
        <f>IF(Z$4=$E146, $I146*Z$57,0) + IF(Z$4&gt;$E146,MIN(Z146,$I146-SUM($J146:Z146)))</f>
        <v>0</v>
      </c>
      <c r="AB146" s="2">
        <f>IF(AA$4=$E146, $I146*AA$57,0) + IF(AA$4&gt;$E146,MIN(AA146,$I146-SUM($J146:AA146)))</f>
        <v>0</v>
      </c>
      <c r="AC146" s="2">
        <f>IF(AB$4=$E146, $I146*AB$57,0) + IF(AB$4&gt;$E146,MIN(AB146,$I146-SUM($J146:AB146)))</f>
        <v>0</v>
      </c>
      <c r="AD146" s="2">
        <f>IF(AC$4=$E146, $I146*AC$57,0) + IF(AC$4&gt;$E146,MIN(AC146,$I146-SUM($J146:AC146)))</f>
        <v>0</v>
      </c>
      <c r="AE146" s="2">
        <f>IF(AD$4=$E146, $I146*AD$57,0) + IF(AD$4&gt;$E146,MIN(AD146,$I146-SUM($J146:AD146)))</f>
        <v>0</v>
      </c>
      <c r="AF146" s="2">
        <f>IF(AE$4=$E146, $I146*AE$57,0) + IF(AE$4&gt;$E146,MIN(AE146,$I146-SUM($J146:AE146)))</f>
        <v>0</v>
      </c>
      <c r="AG146" s="2">
        <f>IF(AF$4=$E146, $I146*AF$57,0) + IF(AF$4&gt;$E146,MIN(AF146,$I146-SUM($J146:AF146)))</f>
        <v>0</v>
      </c>
      <c r="AH146" s="2">
        <f>IF(AG$4=$E146, $I146*AG$57,0) + IF(AG$4&gt;$E146,MIN(AG146,$I146-SUM($J146:AG146)))</f>
        <v>0</v>
      </c>
      <c r="AI146" s="2">
        <f>IF(AH$4=$E146, $I146*AH$57,0) + IF(AH$4&gt;$E146,MIN(AH146,$I146-SUM($J146:AH146)))</f>
        <v>0</v>
      </c>
      <c r="AJ146" s="2">
        <f>IF(AI$4=$E146, $I146*AI$57,0) + IF(AI$4&gt;$E146,MIN(AI146,$I146-SUM($J146:AI146)))</f>
        <v>0</v>
      </c>
      <c r="AK146" s="2">
        <f>IF(AJ$4=$E146, $I146*AJ$57,0) + IF(AJ$4&gt;$E146,MIN(AJ146,$I146-SUM($J146:AJ146)))</f>
        <v>0</v>
      </c>
      <c r="AL146" s="2">
        <f>IF(AK$4=$E146, $I146*AK$57,0) + IF(AK$4&gt;$E146,MIN(AK146,$I146-SUM($J146:AK146)))</f>
        <v>0</v>
      </c>
      <c r="AM146" s="2">
        <f>IF(AL$4=$E146, $I146*AL$57,0) + IF(AL$4&gt;$E146,MIN(AL146,$I146-SUM($J146:AL146)))</f>
        <v>0</v>
      </c>
      <c r="AN146" s="2">
        <f>IF(AM$4=$E146, $I146*AM$57,0) + IF(AM$4&gt;$E146,MIN(AM146,$I146-SUM($J146:AM146)))</f>
        <v>0</v>
      </c>
      <c r="AO146" s="2">
        <f>IF(AN$4=$E146, $I146*AN$57,0) + IF(AN$4&gt;$E146,MIN(AN146,$I146-SUM($J146:AN146)))</f>
        <v>0</v>
      </c>
      <c r="AP146" s="2">
        <f>IF(AO$4=$E146, $I146*AO$57,0) + IF(AO$4&gt;$E146,MIN(AO146,$I146-SUM($J146:AO146)))</f>
        <v>0</v>
      </c>
      <c r="AQ146" s="57">
        <f>IF(AP$4=$E146, $I146*AP$57,0) + IF(AP$4&gt;$E146,MIN(AP146,$I146-SUM($J146:AP146)))</f>
        <v>0</v>
      </c>
      <c r="AR146" s="2">
        <f>IF(AQ$4=$E146, $I146*AQ$57,0) + IF(AQ$4&gt;$E146,MIN(AQ146,$I146-SUM($J146:AQ146)))</f>
        <v>0</v>
      </c>
      <c r="AS146" s="2">
        <f>IF(AR$4=$E146, $I146*AR$57,0) + IF(AR$4&gt;$E146,MIN(AR146,$I146-SUM($J146:AR146)))</f>
        <v>0</v>
      </c>
      <c r="AT146" s="2">
        <f>IF(AS$4=$E146, $I146*AS$57,0) + IF(AS$4&gt;$E146,MIN(AS146,$I146-SUM($J146:AS146)))</f>
        <v>0</v>
      </c>
      <c r="AU146" s="2">
        <f>IF(AT$4=$E146, $I146*AT$57,0) + IF(AT$4&gt;$E146,MIN(AT146,$I146-SUM($J146:AT146)))</f>
        <v>0</v>
      </c>
      <c r="AV146" s="2">
        <f>IF(AU$4=$E146, $I146*AU$57,0) + IF(AU$4&gt;$E146,MIN(AU146,$I146-SUM($J146:AU146)))</f>
        <v>0</v>
      </c>
      <c r="AW146" s="2"/>
    </row>
    <row r="147" spans="1:49" ht="16.8" outlineLevel="1">
      <c r="E147" s="44">
        <f>INDEX($K$4:$AV$4,,COUNT(E$109:E146)+1)</f>
        <v>46843</v>
      </c>
      <c r="G147" s="2" t="s">
        <v>105</v>
      </c>
      <c r="I147" s="2">
        <f t="shared" si="64"/>
        <v>0</v>
      </c>
      <c r="K147" s="2">
        <f>IF(J$4=$E147, $I147*J$57,0) + IF(J$4&gt;$E147,MIN(J147,$I147-SUM($J147:J147)))</f>
        <v>0</v>
      </c>
      <c r="L147" s="2">
        <f>IF(K$4=$E147, $I147*K$57,0) + IF(K$4&gt;$E147,MIN(K147,$I147-SUM($J147:K147)))</f>
        <v>0</v>
      </c>
      <c r="M147" s="2">
        <f>IF(L$4=$E147, $I147*L$57,0) + IF(L$4&gt;$E147,MIN(L147,$I147-SUM($J147:L147)))</f>
        <v>0</v>
      </c>
      <c r="N147" s="2">
        <f>IF(M$4=$E147, $I147*M$57,0) + IF(M$4&gt;$E147,MIN(M147,$I147-SUM($J147:M147)))</f>
        <v>0</v>
      </c>
      <c r="O147" s="2">
        <f>IF(N$4=$E147, $I147*N$57,0) + IF(N$4&gt;$E147,MIN(N147,$I147-SUM($J147:N147)))</f>
        <v>0</v>
      </c>
      <c r="P147" s="2">
        <f>IF(O$4=$E147, $I147*O$57,0) + IF(O$4&gt;$E147,MIN(O147,$I147-SUM($J147:O147)))</f>
        <v>0</v>
      </c>
      <c r="Q147" s="2">
        <f>IF(P$4=$E147, $I147*P$57,0) + IF(P$4&gt;$E147,MIN(P147,$I147-SUM($J147:P147)))</f>
        <v>0</v>
      </c>
      <c r="R147" s="2">
        <f>IF(Q$4=$E147, $I147*Q$57,0) + IF(Q$4&gt;$E147,MIN(Q147,$I147-SUM($J147:Q147)))</f>
        <v>0</v>
      </c>
      <c r="S147" s="2">
        <f>IF(R$4=$E147, $I147*R$57,0) + IF(R$4&gt;$E147,MIN(R147,$I147-SUM($J147:R147)))</f>
        <v>0</v>
      </c>
      <c r="T147" s="2">
        <f>IF(S$4=$E147, $I147*S$57,0) + IF(S$4&gt;$E147,MIN(S147,$I147-SUM($J147:S147)))</f>
        <v>0</v>
      </c>
      <c r="U147" s="2">
        <f>IF(T$4=$E147, $I147*T$57,0) + IF(T$4&gt;$E147,MIN(T147,$I147-SUM($J147:T147)))</f>
        <v>0</v>
      </c>
      <c r="V147" s="2">
        <f>IF(U$4=$E147, $I147*U$57,0) + IF(U$4&gt;$E147,MIN(U147,$I147-SUM($J147:U147)))</f>
        <v>0</v>
      </c>
      <c r="W147" s="2">
        <f>IF(V$4=$E147, $I147*V$57,0) + IF(V$4&gt;$E147,MIN(V147,$I147-SUM($J147:V147)))</f>
        <v>0</v>
      </c>
      <c r="X147" s="2">
        <f>IF(W$4=$E147, $I147*W$57,0) + IF(W$4&gt;$E147,MIN(W147,$I147-SUM($J147:W147)))</f>
        <v>0</v>
      </c>
      <c r="Y147" s="2">
        <f>IF(X$4=$E147, $I147*X$57,0) + IF(X$4&gt;$E147,MIN(X147,$I147-SUM($J147:X147)))</f>
        <v>0</v>
      </c>
      <c r="Z147" s="2">
        <f>IF(Y$4=$E147, $I147*Y$57,0) + IF(Y$4&gt;$E147,MIN(Y147,$I147-SUM($J147:Y147)))</f>
        <v>0</v>
      </c>
      <c r="AA147" s="2">
        <f>IF(Z$4=$E147, $I147*Z$57,0) + IF(Z$4&gt;$E147,MIN(Z147,$I147-SUM($J147:Z147)))</f>
        <v>0</v>
      </c>
      <c r="AB147" s="2">
        <f>IF(AA$4=$E147, $I147*AA$57,0) + IF(AA$4&gt;$E147,MIN(AA147,$I147-SUM($J147:AA147)))</f>
        <v>0</v>
      </c>
      <c r="AC147" s="2">
        <f>IF(AB$4=$E147, $I147*AB$57,0) + IF(AB$4&gt;$E147,MIN(AB147,$I147-SUM($J147:AB147)))</f>
        <v>0</v>
      </c>
      <c r="AD147" s="2">
        <f>IF(AC$4=$E147, $I147*AC$57,0) + IF(AC$4&gt;$E147,MIN(AC147,$I147-SUM($J147:AC147)))</f>
        <v>0</v>
      </c>
      <c r="AE147" s="2">
        <f>IF(AD$4=$E147, $I147*AD$57,0) + IF(AD$4&gt;$E147,MIN(AD147,$I147-SUM($J147:AD147)))</f>
        <v>0</v>
      </c>
      <c r="AF147" s="2">
        <f>IF(AE$4=$E147, $I147*AE$57,0) + IF(AE$4&gt;$E147,MIN(AE147,$I147-SUM($J147:AE147)))</f>
        <v>0</v>
      </c>
      <c r="AG147" s="2">
        <f>IF(AF$4=$E147, $I147*AF$57,0) + IF(AF$4&gt;$E147,MIN(AF147,$I147-SUM($J147:AF147)))</f>
        <v>0</v>
      </c>
      <c r="AH147" s="2">
        <f>IF(AG$4=$E147, $I147*AG$57,0) + IF(AG$4&gt;$E147,MIN(AG147,$I147-SUM($J147:AG147)))</f>
        <v>0</v>
      </c>
      <c r="AI147" s="2">
        <f>IF(AH$4=$E147, $I147*AH$57,0) + IF(AH$4&gt;$E147,MIN(AH147,$I147-SUM($J147:AH147)))</f>
        <v>0</v>
      </c>
      <c r="AJ147" s="2">
        <f>IF(AI$4=$E147, $I147*AI$57,0) + IF(AI$4&gt;$E147,MIN(AI147,$I147-SUM($J147:AI147)))</f>
        <v>0</v>
      </c>
      <c r="AK147" s="2">
        <f>IF(AJ$4=$E147, $I147*AJ$57,0) + IF(AJ$4&gt;$E147,MIN(AJ147,$I147-SUM($J147:AJ147)))</f>
        <v>0</v>
      </c>
      <c r="AL147" s="2">
        <f>IF(AK$4=$E147, $I147*AK$57,0) + IF(AK$4&gt;$E147,MIN(AK147,$I147-SUM($J147:AK147)))</f>
        <v>0</v>
      </c>
      <c r="AM147" s="2">
        <f>IF(AL$4=$E147, $I147*AL$57,0) + IF(AL$4&gt;$E147,MIN(AL147,$I147-SUM($J147:AL147)))</f>
        <v>0</v>
      </c>
      <c r="AN147" s="2">
        <f>IF(AM$4=$E147, $I147*AM$57,0) + IF(AM$4&gt;$E147,MIN(AM147,$I147-SUM($J147:AM147)))</f>
        <v>0</v>
      </c>
      <c r="AO147" s="2">
        <f>IF(AN$4=$E147, $I147*AN$57,0) + IF(AN$4&gt;$E147,MIN(AN147,$I147-SUM($J147:AN147)))</f>
        <v>0</v>
      </c>
      <c r="AP147" s="2">
        <f>IF(AO$4=$E147, $I147*AO$57,0) + IF(AO$4&gt;$E147,MIN(AO147,$I147-SUM($J147:AO147)))</f>
        <v>0</v>
      </c>
      <c r="AQ147" s="57">
        <f>IF(AP$4=$E147, $I147*AP$57,0) + IF(AP$4&gt;$E147,MIN(AP147,$I147-SUM($J147:AP147)))</f>
        <v>0</v>
      </c>
      <c r="AR147" s="2">
        <f>IF(AQ$4=$E147, $I147*AQ$57,0) + IF(AQ$4&gt;$E147,MIN(AQ147,$I147-SUM($J147:AQ147)))</f>
        <v>0</v>
      </c>
      <c r="AS147" s="2">
        <f>IF(AR$4=$E147, $I147*AR$57,0) + IF(AR$4&gt;$E147,MIN(AR147,$I147-SUM($J147:AR147)))</f>
        <v>0</v>
      </c>
      <c r="AT147" s="2">
        <f>IF(AS$4=$E147, $I147*AS$57,0) + IF(AS$4&gt;$E147,MIN(AS147,$I147-SUM($J147:AS147)))</f>
        <v>0</v>
      </c>
      <c r="AU147" s="2">
        <f>IF(AT$4=$E147, $I147*AT$57,0) + IF(AT$4&gt;$E147,MIN(AT147,$I147-SUM($J147:AT147)))</f>
        <v>0</v>
      </c>
      <c r="AV147" s="2">
        <f>IF(AU$4=$E147, $I147*AU$57,0) + IF(AU$4&gt;$E147,MIN(AU147,$I147-SUM($J147:AU147)))</f>
        <v>0</v>
      </c>
      <c r="AW147" s="2"/>
    </row>
    <row r="148" spans="1:49">
      <c r="AQ148" s="220"/>
    </row>
    <row r="149" spans="1:49" ht="16.8">
      <c r="A149" s="2"/>
      <c r="B149" s="2"/>
      <c r="C149" s="28" t="s">
        <v>900</v>
      </c>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39"/>
      <c r="AR149" s="20"/>
      <c r="AS149" s="20"/>
      <c r="AT149" s="20"/>
      <c r="AU149" s="20"/>
      <c r="AV149" s="20"/>
      <c r="AW149" s="2"/>
    </row>
    <row r="150" spans="1:49" ht="16.8">
      <c r="A150" s="2"/>
      <c r="B150" s="2"/>
      <c r="C150" s="4" t="s">
        <v>901</v>
      </c>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5"/>
      <c r="AR150" s="12"/>
      <c r="AS150" s="4"/>
      <c r="AT150" s="4"/>
      <c r="AU150" s="4"/>
      <c r="AV150" s="4"/>
      <c r="AW150" s="2"/>
    </row>
    <row r="151" spans="1:49" outlineLevel="1">
      <c r="AQ151" s="220"/>
    </row>
    <row r="152" spans="1:49" ht="16.8" outlineLevel="1">
      <c r="E152" s="34" t="s">
        <v>902</v>
      </c>
      <c r="G152" s="34"/>
      <c r="H152" s="34"/>
      <c r="I152" s="34"/>
      <c r="K152" s="2">
        <f t="shared" ref="K152:AV152" si="65">K17*1</f>
        <v>1</v>
      </c>
      <c r="L152" s="2">
        <f t="shared" si="65"/>
        <v>1</v>
      </c>
      <c r="M152" s="2">
        <f t="shared" si="65"/>
        <v>1</v>
      </c>
      <c r="N152" s="2">
        <f t="shared" si="65"/>
        <v>1</v>
      </c>
      <c r="O152" s="2">
        <f t="shared" si="65"/>
        <v>1</v>
      </c>
      <c r="P152" s="2">
        <f t="shared" si="65"/>
        <v>1</v>
      </c>
      <c r="Q152" s="2">
        <f t="shared" si="65"/>
        <v>1</v>
      </c>
      <c r="R152" s="2">
        <f t="shared" si="65"/>
        <v>1</v>
      </c>
      <c r="S152" s="2">
        <f t="shared" si="65"/>
        <v>1</v>
      </c>
      <c r="T152" s="2">
        <f t="shared" si="65"/>
        <v>1</v>
      </c>
      <c r="U152" s="2">
        <f t="shared" si="65"/>
        <v>1</v>
      </c>
      <c r="V152" s="2">
        <f t="shared" si="65"/>
        <v>1</v>
      </c>
      <c r="W152" s="2">
        <f t="shared" si="65"/>
        <v>0</v>
      </c>
      <c r="X152" s="2">
        <f t="shared" si="65"/>
        <v>0</v>
      </c>
      <c r="Y152" s="2">
        <f t="shared" si="65"/>
        <v>0</v>
      </c>
      <c r="Z152" s="2">
        <f t="shared" si="65"/>
        <v>0</v>
      </c>
      <c r="AA152" s="2">
        <f t="shared" si="65"/>
        <v>0</v>
      </c>
      <c r="AB152" s="2">
        <f t="shared" si="65"/>
        <v>0</v>
      </c>
      <c r="AC152" s="2">
        <f t="shared" si="65"/>
        <v>0</v>
      </c>
      <c r="AD152" s="2">
        <f t="shared" si="65"/>
        <v>0</v>
      </c>
      <c r="AE152" s="2">
        <f t="shared" si="65"/>
        <v>0</v>
      </c>
      <c r="AF152" s="2">
        <f t="shared" si="65"/>
        <v>0</v>
      </c>
      <c r="AG152" s="2">
        <f t="shared" si="65"/>
        <v>0</v>
      </c>
      <c r="AH152" s="2">
        <f t="shared" si="65"/>
        <v>0</v>
      </c>
      <c r="AI152" s="2">
        <f t="shared" si="65"/>
        <v>0</v>
      </c>
      <c r="AJ152" s="2">
        <f t="shared" si="65"/>
        <v>0</v>
      </c>
      <c r="AK152" s="2">
        <f t="shared" si="65"/>
        <v>0</v>
      </c>
      <c r="AL152" s="2">
        <f t="shared" si="65"/>
        <v>0</v>
      </c>
      <c r="AM152" s="2">
        <f t="shared" si="65"/>
        <v>0</v>
      </c>
      <c r="AN152" s="2">
        <f t="shared" si="65"/>
        <v>0</v>
      </c>
      <c r="AO152" s="2">
        <f t="shared" si="65"/>
        <v>0</v>
      </c>
      <c r="AP152" s="2">
        <f t="shared" si="65"/>
        <v>0</v>
      </c>
      <c r="AQ152" s="57">
        <f t="shared" si="65"/>
        <v>0</v>
      </c>
      <c r="AR152" s="2">
        <f t="shared" si="65"/>
        <v>0</v>
      </c>
      <c r="AS152" s="2">
        <f t="shared" si="65"/>
        <v>0</v>
      </c>
      <c r="AT152" s="2">
        <f t="shared" si="65"/>
        <v>0</v>
      </c>
      <c r="AU152" s="2">
        <f t="shared" si="65"/>
        <v>0</v>
      </c>
      <c r="AV152" s="2">
        <f t="shared" si="65"/>
        <v>0</v>
      </c>
    </row>
    <row r="153" spans="1:49" ht="16.8" outlineLevel="1">
      <c r="E153" s="34" t="s">
        <v>903</v>
      </c>
      <c r="G153" s="34" t="s">
        <v>281</v>
      </c>
      <c r="H153" s="34"/>
      <c r="I153" s="34">
        <f>InputSummary!I228</f>
        <v>15</v>
      </c>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57"/>
      <c r="AR153" s="2"/>
      <c r="AS153" s="2"/>
      <c r="AT153" s="2"/>
      <c r="AU153" s="2"/>
      <c r="AV153" s="2"/>
    </row>
    <row r="154" spans="1:49" ht="16.8" outlineLevel="1">
      <c r="E154" s="34" t="s">
        <v>904</v>
      </c>
      <c r="G154" s="34" t="s">
        <v>209</v>
      </c>
      <c r="H154" s="34"/>
      <c r="I154" s="34"/>
      <c r="K154" s="201">
        <f>(1-K152) * IF(COUNTIF($J154:J154,"&gt;"&amp;0)&lt;=$I153-1,1,0) * (1/$I153)</f>
        <v>0</v>
      </c>
      <c r="L154" s="201">
        <f>(1-L152) * IF(COUNTIF($J154:K154,"&gt;"&amp;0)&lt;=$I153-1,1,0) * (1/$I153)</f>
        <v>0</v>
      </c>
      <c r="M154" s="201">
        <f>(1-M152) * IF(COUNTIF($J154:L154,"&gt;"&amp;0)&lt;=$I153-1,1,0) * (1/$I153)</f>
        <v>0</v>
      </c>
      <c r="N154" s="201">
        <f>(1-N152) * IF(COUNTIF($J154:M154,"&gt;"&amp;0)&lt;=$I153-1,1,0) * (1/$I153)</f>
        <v>0</v>
      </c>
      <c r="O154" s="201">
        <f>(1-O152) * IF(COUNTIF($J154:N154,"&gt;"&amp;0)&lt;=$I153-1,1,0) * (1/$I153)</f>
        <v>0</v>
      </c>
      <c r="P154" s="201">
        <f>(1-P152) * IF(COUNTIF($J154:O154,"&gt;"&amp;0)&lt;=$I153-1,1,0) * (1/$I153)</f>
        <v>0</v>
      </c>
      <c r="Q154" s="201">
        <f>(1-Q152) * IF(COUNTIF($J154:P154,"&gt;"&amp;0)&lt;=$I153-1,1,0) * (1/$I153)</f>
        <v>0</v>
      </c>
      <c r="R154" s="201">
        <f>(1-R152) * IF(COUNTIF($J154:Q154,"&gt;"&amp;0)&lt;=$I153-1,1,0) * (1/$I153)</f>
        <v>0</v>
      </c>
      <c r="S154" s="201">
        <f>(1-S152) * IF(COUNTIF($J154:R154,"&gt;"&amp;0)&lt;=$I153-1,1,0) * (1/$I153)</f>
        <v>0</v>
      </c>
      <c r="T154" s="201">
        <f>(1-T152) * IF(COUNTIF($J154:S154,"&gt;"&amp;0)&lt;=$I153-1,1,0) * (1/$I153)</f>
        <v>0</v>
      </c>
      <c r="U154" s="201">
        <f>(1-U152) * IF(COUNTIF($J154:T154,"&gt;"&amp;0)&lt;=$I153-1,1,0) * (1/$I153)</f>
        <v>0</v>
      </c>
      <c r="V154" s="201">
        <f>(1-V152) * IF(COUNTIF($J154:U154,"&gt;"&amp;0)&lt;=$I153-1,1,0) * (1/$I153)</f>
        <v>0</v>
      </c>
      <c r="W154" s="201">
        <f>(1-W152) * IF(COUNTIF($J154:V154,"&gt;"&amp;0)&lt;=$I153-1,1,0) * (1/$I153)</f>
        <v>6.6666666666666666E-2</v>
      </c>
      <c r="X154" s="201">
        <f>(1-X152) * IF(COUNTIF($J154:W154,"&gt;"&amp;0)&lt;=$I153-1,1,0) * (1/$I153)</f>
        <v>6.6666666666666666E-2</v>
      </c>
      <c r="Y154" s="201">
        <f>(1-Y152) * IF(COUNTIF($J154:X154,"&gt;"&amp;0)&lt;=$I153-1,1,0) * (1/$I153)</f>
        <v>6.6666666666666666E-2</v>
      </c>
      <c r="Z154" s="201">
        <f>(1-Z152) * IF(COUNTIF($J154:Y154,"&gt;"&amp;0)&lt;=$I153-1,1,0) * (1/$I153)</f>
        <v>6.6666666666666666E-2</v>
      </c>
      <c r="AA154" s="201">
        <f>(1-AA152) * IF(COUNTIF($J154:Z154,"&gt;"&amp;0)&lt;=$I153-1,1,0) * (1/$I153)</f>
        <v>6.6666666666666666E-2</v>
      </c>
      <c r="AB154" s="201">
        <f>(1-AB152) * IF(COUNTIF($J154:AA154,"&gt;"&amp;0)&lt;=$I153-1,1,0) * (1/$I153)</f>
        <v>6.6666666666666666E-2</v>
      </c>
      <c r="AC154" s="201">
        <f>(1-AC152) * IF(COUNTIF($J154:AB154,"&gt;"&amp;0)&lt;=$I153-1,1,0) * (1/$I153)</f>
        <v>6.6666666666666666E-2</v>
      </c>
      <c r="AD154" s="201">
        <f>(1-AD152) * IF(COUNTIF($J154:AC154,"&gt;"&amp;0)&lt;=$I153-1,1,0) * (1/$I153)</f>
        <v>6.6666666666666666E-2</v>
      </c>
      <c r="AE154" s="201">
        <f>(1-AE152) * IF(COUNTIF($J154:AD154,"&gt;"&amp;0)&lt;=$I153-1,1,0) * (1/$I153)</f>
        <v>6.6666666666666666E-2</v>
      </c>
      <c r="AF154" s="201">
        <f>(1-AF152) * IF(COUNTIF($J154:AE154,"&gt;"&amp;0)&lt;=$I153-1,1,0) * (1/$I153)</f>
        <v>6.6666666666666666E-2</v>
      </c>
      <c r="AG154" s="201">
        <f>(1-AG152) * IF(COUNTIF($J154:AF154,"&gt;"&amp;0)&lt;=$I153-1,1,0) * (1/$I153)</f>
        <v>6.6666666666666666E-2</v>
      </c>
      <c r="AH154" s="201">
        <f>(1-AH152) * IF(COUNTIF($J154:AG154,"&gt;"&amp;0)&lt;=$I153-1,1,0) * (1/$I153)</f>
        <v>6.6666666666666666E-2</v>
      </c>
      <c r="AI154" s="201">
        <f>(1-AI152) * IF(COUNTIF($J154:AH154,"&gt;"&amp;0)&lt;=$I153-1,1,0) * (1/$I153)</f>
        <v>6.6666666666666666E-2</v>
      </c>
      <c r="AJ154" s="294">
        <f>(1-AJ152) * IF(COUNTIF($J154:AI154,"&gt;"&amp;0)&lt;=$I153-1,1,0) * (1/$I153)</f>
        <v>6.6666666666666666E-2</v>
      </c>
      <c r="AK154" s="294">
        <f>(1-AK152) * IF(COUNTIF($J154:AJ154,"&gt;"&amp;0)&lt;=$I153-1,1,0) * (1/$I153)</f>
        <v>6.6666666666666666E-2</v>
      </c>
      <c r="AL154" s="294">
        <f>(1-AL152) * IF(COUNTIF($J154:AK154,"&gt;"&amp;0)&lt;=$I153-1,1,0) * (1/$I153)</f>
        <v>0</v>
      </c>
      <c r="AM154" s="294">
        <f>(1-AM152) * IF(COUNTIF($J154:AL154,"&gt;"&amp;0)&lt;=$I153-1,1,0) * (1/$I153)</f>
        <v>0</v>
      </c>
      <c r="AN154" s="294">
        <f>(1-AN152) * IF(COUNTIF($J154:AM154,"&gt;"&amp;0)&lt;=$I153-1,1,0) * (1/$I153)</f>
        <v>0</v>
      </c>
      <c r="AO154" s="294">
        <f>(1-AO152) * IF(COUNTIF($J154:AN154,"&gt;"&amp;0)&lt;=$I153-1,1,0) * (1/$I153)</f>
        <v>0</v>
      </c>
      <c r="AP154" s="294">
        <f>(1-AP152) * IF(COUNTIF($J154:AO154,"&gt;"&amp;0)&lt;=$I153-1,1,0) * (1/$I153)</f>
        <v>0</v>
      </c>
      <c r="AQ154" s="295">
        <f>(1-AQ152) * IF(COUNTIF($J154:AP154,"&gt;"&amp;0)&lt;=$I153-1,1,0) * (1/$I153)</f>
        <v>0</v>
      </c>
      <c r="AR154" s="294">
        <f>(1-AR152) * IF(COUNTIF($J154:AQ154,"&gt;"&amp;0)&lt;=$I153-1,1,0) * (1/$I153)</f>
        <v>0</v>
      </c>
      <c r="AS154" s="294">
        <f>(1-AS152) * IF(COUNTIF($J154:AR154,"&gt;"&amp;0)&lt;=$I153-1,1,0) * (1/$I153)</f>
        <v>0</v>
      </c>
      <c r="AT154" s="294">
        <f>(1-AT152) * IF(COUNTIF($J154:AS154,"&gt;"&amp;0)&lt;=$I153-1,1,0) * (1/$I153)</f>
        <v>0</v>
      </c>
      <c r="AU154" s="294">
        <f>(1-AU152) * IF(COUNTIF($J154:AT154,"&gt;"&amp;0)&lt;=$I153-1,1,0) * (1/$I153)</f>
        <v>0</v>
      </c>
      <c r="AV154" s="294">
        <f>(1-AV152) * IF(COUNTIF($J154:AU154,"&gt;"&amp;0)&lt;=$I153-1,1,0) * (1/$I153)</f>
        <v>0</v>
      </c>
    </row>
    <row r="155" spans="1:49" outlineLevel="1">
      <c r="AQ155" s="220"/>
    </row>
    <row r="156" spans="1:49" ht="16.8" outlineLevel="1">
      <c r="E156" s="44">
        <f t="shared" ref="E156:E191" si="66">E66</f>
        <v>33328</v>
      </c>
      <c r="G156" s="2" t="s">
        <v>105</v>
      </c>
      <c r="I156" s="2">
        <f>SUMPRODUCT(K110:AV110,$K$152:$AV$152) - SUMPRODUCT(K66:AV66,$K$152:$AV$152)</f>
        <v>5.1269704400312577</v>
      </c>
      <c r="K156" s="2">
        <f t="shared" ref="K156:L171" si="67">K$154 * $I156</f>
        <v>0</v>
      </c>
      <c r="L156" s="2">
        <f t="shared" si="67"/>
        <v>0</v>
      </c>
      <c r="M156" s="2">
        <f>M$154 * $I156</f>
        <v>0</v>
      </c>
      <c r="N156" s="2">
        <f t="shared" ref="N156:AV159" si="68">N$154 * $I156</f>
        <v>0</v>
      </c>
      <c r="O156" s="2">
        <f t="shared" si="68"/>
        <v>0</v>
      </c>
      <c r="P156" s="2">
        <f t="shared" si="68"/>
        <v>0</v>
      </c>
      <c r="Q156" s="2">
        <f t="shared" si="68"/>
        <v>0</v>
      </c>
      <c r="R156" s="2">
        <f t="shared" si="68"/>
        <v>0</v>
      </c>
      <c r="S156" s="2">
        <f t="shared" si="68"/>
        <v>0</v>
      </c>
      <c r="T156" s="2">
        <f t="shared" si="68"/>
        <v>0</v>
      </c>
      <c r="U156" s="2">
        <f t="shared" si="68"/>
        <v>0</v>
      </c>
      <c r="V156" s="2">
        <f t="shared" si="68"/>
        <v>0</v>
      </c>
      <c r="W156" s="2">
        <f t="shared" si="68"/>
        <v>0.3417980293354172</v>
      </c>
      <c r="X156" s="2">
        <f t="shared" si="68"/>
        <v>0.3417980293354172</v>
      </c>
      <c r="Y156" s="2">
        <f t="shared" si="68"/>
        <v>0.3417980293354172</v>
      </c>
      <c r="Z156" s="2">
        <f t="shared" si="68"/>
        <v>0.3417980293354172</v>
      </c>
      <c r="AA156" s="2">
        <f t="shared" si="68"/>
        <v>0.3417980293354172</v>
      </c>
      <c r="AB156" s="2">
        <f t="shared" si="68"/>
        <v>0.3417980293354172</v>
      </c>
      <c r="AC156" s="2">
        <f t="shared" si="68"/>
        <v>0.3417980293354172</v>
      </c>
      <c r="AD156" s="2">
        <f t="shared" si="68"/>
        <v>0.3417980293354172</v>
      </c>
      <c r="AE156" s="2">
        <f t="shared" si="68"/>
        <v>0.3417980293354172</v>
      </c>
      <c r="AF156" s="2">
        <f t="shared" si="68"/>
        <v>0.3417980293354172</v>
      </c>
      <c r="AG156" s="2">
        <f t="shared" si="68"/>
        <v>0.3417980293354172</v>
      </c>
      <c r="AH156" s="2">
        <f t="shared" si="68"/>
        <v>0.3417980293354172</v>
      </c>
      <c r="AI156" s="2">
        <f t="shared" si="68"/>
        <v>0.3417980293354172</v>
      </c>
      <c r="AJ156" s="2">
        <f t="shared" si="68"/>
        <v>0.3417980293354172</v>
      </c>
      <c r="AK156" s="2">
        <f t="shared" si="68"/>
        <v>0.3417980293354172</v>
      </c>
      <c r="AL156" s="2">
        <f t="shared" si="68"/>
        <v>0</v>
      </c>
      <c r="AM156" s="2">
        <f t="shared" si="68"/>
        <v>0</v>
      </c>
      <c r="AN156" s="2">
        <f t="shared" si="68"/>
        <v>0</v>
      </c>
      <c r="AO156" s="2">
        <f t="shared" si="68"/>
        <v>0</v>
      </c>
      <c r="AP156" s="2">
        <f t="shared" si="68"/>
        <v>0</v>
      </c>
      <c r="AQ156" s="57">
        <f t="shared" si="68"/>
        <v>0</v>
      </c>
      <c r="AR156" s="2">
        <f t="shared" si="68"/>
        <v>0</v>
      </c>
      <c r="AS156" s="2">
        <f t="shared" si="68"/>
        <v>0</v>
      </c>
      <c r="AT156" s="2">
        <f t="shared" si="68"/>
        <v>0</v>
      </c>
      <c r="AU156" s="2">
        <f t="shared" si="68"/>
        <v>0</v>
      </c>
      <c r="AV156" s="2">
        <f t="shared" si="68"/>
        <v>0</v>
      </c>
      <c r="AW156" s="2"/>
    </row>
    <row r="157" spans="1:49" ht="16.8" outlineLevel="1">
      <c r="E157" s="44">
        <f t="shared" si="66"/>
        <v>33694</v>
      </c>
      <c r="G157" s="2" t="s">
        <v>105</v>
      </c>
      <c r="I157" s="2">
        <f>SUMPRODUCT(K111:AV111,$K$152:$AV$152) - SUMPRODUCT(K67:AV67,$K$152:$AV$152)</f>
        <v>16.165123248872014</v>
      </c>
      <c r="K157" s="2">
        <f t="shared" si="67"/>
        <v>0</v>
      </c>
      <c r="L157" s="2">
        <f t="shared" si="67"/>
        <v>0</v>
      </c>
      <c r="M157" s="2">
        <f t="shared" ref="M157:AB179" si="69">M$154 * $I157</f>
        <v>0</v>
      </c>
      <c r="N157" s="2">
        <f t="shared" si="68"/>
        <v>0</v>
      </c>
      <c r="O157" s="2">
        <f t="shared" si="68"/>
        <v>0</v>
      </c>
      <c r="P157" s="2">
        <f t="shared" si="68"/>
        <v>0</v>
      </c>
      <c r="Q157" s="2">
        <f t="shared" si="68"/>
        <v>0</v>
      </c>
      <c r="R157" s="2">
        <f t="shared" si="68"/>
        <v>0</v>
      </c>
      <c r="S157" s="2">
        <f t="shared" si="68"/>
        <v>0</v>
      </c>
      <c r="T157" s="2">
        <f t="shared" si="68"/>
        <v>0</v>
      </c>
      <c r="U157" s="2">
        <f t="shared" si="68"/>
        <v>0</v>
      </c>
      <c r="V157" s="2">
        <f t="shared" si="68"/>
        <v>0</v>
      </c>
      <c r="W157" s="2">
        <f t="shared" si="68"/>
        <v>1.0776748832581342</v>
      </c>
      <c r="X157" s="2">
        <f t="shared" si="68"/>
        <v>1.0776748832581342</v>
      </c>
      <c r="Y157" s="2">
        <f t="shared" si="68"/>
        <v>1.0776748832581342</v>
      </c>
      <c r="Z157" s="2">
        <f t="shared" si="68"/>
        <v>1.0776748832581342</v>
      </c>
      <c r="AA157" s="2">
        <f t="shared" si="68"/>
        <v>1.0776748832581342</v>
      </c>
      <c r="AB157" s="2">
        <f t="shared" si="68"/>
        <v>1.0776748832581342</v>
      </c>
      <c r="AC157" s="2">
        <f t="shared" si="68"/>
        <v>1.0776748832581342</v>
      </c>
      <c r="AD157" s="2">
        <f t="shared" si="68"/>
        <v>1.0776748832581342</v>
      </c>
      <c r="AE157" s="2">
        <f t="shared" si="68"/>
        <v>1.0776748832581342</v>
      </c>
      <c r="AF157" s="2">
        <f t="shared" si="68"/>
        <v>1.0776748832581342</v>
      </c>
      <c r="AG157" s="2">
        <f t="shared" si="68"/>
        <v>1.0776748832581342</v>
      </c>
      <c r="AH157" s="2">
        <f t="shared" si="68"/>
        <v>1.0776748832581342</v>
      </c>
      <c r="AI157" s="2">
        <f t="shared" si="68"/>
        <v>1.0776748832581342</v>
      </c>
      <c r="AJ157" s="2">
        <f t="shared" si="68"/>
        <v>1.0776748832581342</v>
      </c>
      <c r="AK157" s="2">
        <f t="shared" si="68"/>
        <v>1.0776748832581342</v>
      </c>
      <c r="AL157" s="2">
        <f t="shared" si="68"/>
        <v>0</v>
      </c>
      <c r="AM157" s="2">
        <f t="shared" si="68"/>
        <v>0</v>
      </c>
      <c r="AN157" s="2">
        <f t="shared" si="68"/>
        <v>0</v>
      </c>
      <c r="AO157" s="2">
        <f t="shared" si="68"/>
        <v>0</v>
      </c>
      <c r="AP157" s="2">
        <f t="shared" si="68"/>
        <v>0</v>
      </c>
      <c r="AQ157" s="57">
        <f t="shared" si="68"/>
        <v>0</v>
      </c>
      <c r="AR157" s="2">
        <f t="shared" si="68"/>
        <v>0</v>
      </c>
      <c r="AS157" s="2">
        <f t="shared" si="68"/>
        <v>0</v>
      </c>
      <c r="AT157" s="2">
        <f t="shared" si="68"/>
        <v>0</v>
      </c>
      <c r="AU157" s="2">
        <f t="shared" si="68"/>
        <v>0</v>
      </c>
      <c r="AV157" s="2">
        <f t="shared" si="68"/>
        <v>0</v>
      </c>
      <c r="AW157" s="2"/>
    </row>
    <row r="158" spans="1:49" ht="16.8" outlineLevel="1">
      <c r="E158" s="44">
        <f t="shared" si="66"/>
        <v>34059</v>
      </c>
      <c r="G158" s="2" t="s">
        <v>105</v>
      </c>
      <c r="I158" s="2">
        <f t="shared" ref="I158:I193" si="70">SUMPRODUCT(K112:AV112,$K$152:$AV$152) - SUMPRODUCT(K68:AV68,$K$152:$AV$152)</f>
        <v>18.510360809463499</v>
      </c>
      <c r="K158" s="2">
        <f t="shared" si="67"/>
        <v>0</v>
      </c>
      <c r="L158" s="2">
        <f t="shared" si="67"/>
        <v>0</v>
      </c>
      <c r="M158" s="2">
        <f t="shared" si="69"/>
        <v>0</v>
      </c>
      <c r="N158" s="2">
        <f t="shared" si="68"/>
        <v>0</v>
      </c>
      <c r="O158" s="2">
        <f t="shared" si="68"/>
        <v>0</v>
      </c>
      <c r="P158" s="2">
        <f t="shared" si="68"/>
        <v>0</v>
      </c>
      <c r="Q158" s="2">
        <f t="shared" si="68"/>
        <v>0</v>
      </c>
      <c r="R158" s="2">
        <f t="shared" si="68"/>
        <v>0</v>
      </c>
      <c r="S158" s="2">
        <f t="shared" si="68"/>
        <v>0</v>
      </c>
      <c r="T158" s="2">
        <f t="shared" si="68"/>
        <v>0</v>
      </c>
      <c r="U158" s="2">
        <f t="shared" si="68"/>
        <v>0</v>
      </c>
      <c r="V158" s="2">
        <f t="shared" si="68"/>
        <v>0</v>
      </c>
      <c r="W158" s="2">
        <f t="shared" si="68"/>
        <v>1.2340240539642333</v>
      </c>
      <c r="X158" s="2">
        <f t="shared" si="68"/>
        <v>1.2340240539642333</v>
      </c>
      <c r="Y158" s="2">
        <f t="shared" si="68"/>
        <v>1.2340240539642333</v>
      </c>
      <c r="Z158" s="2">
        <f t="shared" si="68"/>
        <v>1.2340240539642333</v>
      </c>
      <c r="AA158" s="2">
        <f t="shared" si="68"/>
        <v>1.2340240539642333</v>
      </c>
      <c r="AB158" s="2">
        <f t="shared" si="68"/>
        <v>1.2340240539642333</v>
      </c>
      <c r="AC158" s="2">
        <f t="shared" si="68"/>
        <v>1.2340240539642333</v>
      </c>
      <c r="AD158" s="2">
        <f t="shared" si="68"/>
        <v>1.2340240539642333</v>
      </c>
      <c r="AE158" s="2">
        <f t="shared" si="68"/>
        <v>1.2340240539642333</v>
      </c>
      <c r="AF158" s="2">
        <f t="shared" si="68"/>
        <v>1.2340240539642333</v>
      </c>
      <c r="AG158" s="2">
        <f t="shared" si="68"/>
        <v>1.2340240539642333</v>
      </c>
      <c r="AH158" s="2">
        <f t="shared" si="68"/>
        <v>1.2340240539642333</v>
      </c>
      <c r="AI158" s="2">
        <f t="shared" si="68"/>
        <v>1.2340240539642333</v>
      </c>
      <c r="AJ158" s="2">
        <f t="shared" si="68"/>
        <v>1.2340240539642333</v>
      </c>
      <c r="AK158" s="2">
        <f t="shared" si="68"/>
        <v>1.2340240539642333</v>
      </c>
      <c r="AL158" s="2">
        <f t="shared" si="68"/>
        <v>0</v>
      </c>
      <c r="AM158" s="2">
        <f t="shared" si="68"/>
        <v>0</v>
      </c>
      <c r="AN158" s="2">
        <f t="shared" si="68"/>
        <v>0</v>
      </c>
      <c r="AO158" s="2">
        <f t="shared" si="68"/>
        <v>0</v>
      </c>
      <c r="AP158" s="2">
        <f t="shared" si="68"/>
        <v>0</v>
      </c>
      <c r="AQ158" s="57">
        <f t="shared" si="68"/>
        <v>0</v>
      </c>
      <c r="AR158" s="2">
        <f t="shared" si="68"/>
        <v>0</v>
      </c>
      <c r="AS158" s="2">
        <f t="shared" si="68"/>
        <v>0</v>
      </c>
      <c r="AT158" s="2">
        <f t="shared" si="68"/>
        <v>0</v>
      </c>
      <c r="AU158" s="2">
        <f t="shared" si="68"/>
        <v>0</v>
      </c>
      <c r="AV158" s="2">
        <f t="shared" si="68"/>
        <v>0</v>
      </c>
      <c r="AW158" s="2"/>
    </row>
    <row r="159" spans="1:49" ht="16.8" outlineLevel="1">
      <c r="E159" s="44">
        <f t="shared" si="66"/>
        <v>34424</v>
      </c>
      <c r="G159" s="2" t="s">
        <v>105</v>
      </c>
      <c r="I159" s="2">
        <f t="shared" si="70"/>
        <v>19.353758544187254</v>
      </c>
      <c r="K159" s="2">
        <f t="shared" si="67"/>
        <v>0</v>
      </c>
      <c r="L159" s="2">
        <f t="shared" si="67"/>
        <v>0</v>
      </c>
      <c r="M159" s="2">
        <f t="shared" si="69"/>
        <v>0</v>
      </c>
      <c r="N159" s="2">
        <f t="shared" si="68"/>
        <v>0</v>
      </c>
      <c r="O159" s="2">
        <f t="shared" si="68"/>
        <v>0</v>
      </c>
      <c r="P159" s="2">
        <f t="shared" si="68"/>
        <v>0</v>
      </c>
      <c r="Q159" s="2">
        <f t="shared" si="68"/>
        <v>0</v>
      </c>
      <c r="R159" s="2">
        <f t="shared" si="68"/>
        <v>0</v>
      </c>
      <c r="S159" s="2">
        <f t="shared" si="68"/>
        <v>0</v>
      </c>
      <c r="T159" s="2">
        <f t="shared" si="68"/>
        <v>0</v>
      </c>
      <c r="U159" s="2">
        <f t="shared" si="68"/>
        <v>0</v>
      </c>
      <c r="V159" s="2">
        <f t="shared" si="68"/>
        <v>0</v>
      </c>
      <c r="W159" s="2">
        <f t="shared" si="68"/>
        <v>1.2902505696124835</v>
      </c>
      <c r="X159" s="2">
        <f t="shared" si="68"/>
        <v>1.2902505696124835</v>
      </c>
      <c r="Y159" s="2">
        <f t="shared" si="68"/>
        <v>1.2902505696124835</v>
      </c>
      <c r="Z159" s="2">
        <f t="shared" si="68"/>
        <v>1.2902505696124835</v>
      </c>
      <c r="AA159" s="2">
        <f t="shared" si="68"/>
        <v>1.2902505696124835</v>
      </c>
      <c r="AB159" s="2">
        <f t="shared" si="68"/>
        <v>1.2902505696124835</v>
      </c>
      <c r="AC159" s="2">
        <f t="shared" si="68"/>
        <v>1.2902505696124835</v>
      </c>
      <c r="AD159" s="2">
        <f t="shared" si="68"/>
        <v>1.2902505696124835</v>
      </c>
      <c r="AE159" s="2">
        <f t="shared" si="68"/>
        <v>1.2902505696124835</v>
      </c>
      <c r="AF159" s="2">
        <f t="shared" si="68"/>
        <v>1.2902505696124835</v>
      </c>
      <c r="AG159" s="2">
        <f t="shared" si="68"/>
        <v>1.2902505696124835</v>
      </c>
      <c r="AH159" s="2">
        <f t="shared" si="68"/>
        <v>1.2902505696124835</v>
      </c>
      <c r="AI159" s="2">
        <f t="shared" si="68"/>
        <v>1.2902505696124835</v>
      </c>
      <c r="AJ159" s="2">
        <f t="shared" si="68"/>
        <v>1.2902505696124835</v>
      </c>
      <c r="AK159" s="2">
        <f t="shared" si="68"/>
        <v>1.2902505696124835</v>
      </c>
      <c r="AL159" s="2">
        <f t="shared" si="68"/>
        <v>0</v>
      </c>
      <c r="AM159" s="2">
        <f t="shared" si="68"/>
        <v>0</v>
      </c>
      <c r="AN159" s="2">
        <f t="shared" si="68"/>
        <v>0</v>
      </c>
      <c r="AO159" s="2">
        <f t="shared" si="68"/>
        <v>0</v>
      </c>
      <c r="AP159" s="2">
        <f t="shared" si="68"/>
        <v>0</v>
      </c>
      <c r="AQ159" s="57">
        <f t="shared" si="68"/>
        <v>0</v>
      </c>
      <c r="AR159" s="2">
        <f t="shared" si="68"/>
        <v>0</v>
      </c>
      <c r="AS159" s="2">
        <f t="shared" si="68"/>
        <v>0</v>
      </c>
      <c r="AT159" s="2">
        <f t="shared" si="68"/>
        <v>0</v>
      </c>
      <c r="AU159" s="2">
        <f t="shared" si="68"/>
        <v>0</v>
      </c>
      <c r="AV159" s="2">
        <f t="shared" si="68"/>
        <v>0</v>
      </c>
      <c r="AW159" s="2"/>
    </row>
    <row r="160" spans="1:49" ht="16.8" outlineLevel="1">
      <c r="E160" s="44">
        <f t="shared" si="66"/>
        <v>34789</v>
      </c>
      <c r="G160" s="2" t="s">
        <v>105</v>
      </c>
      <c r="I160" s="2">
        <f t="shared" si="70"/>
        <v>16.779175985556847</v>
      </c>
      <c r="K160" s="2">
        <f t="shared" si="67"/>
        <v>0</v>
      </c>
      <c r="L160" s="2">
        <f t="shared" si="67"/>
        <v>0</v>
      </c>
      <c r="M160" s="2">
        <f t="shared" si="69"/>
        <v>0</v>
      </c>
      <c r="N160" s="2">
        <f t="shared" ref="N160:AV163" si="71">N$154 * $I160</f>
        <v>0</v>
      </c>
      <c r="O160" s="2">
        <f t="shared" si="71"/>
        <v>0</v>
      </c>
      <c r="P160" s="2">
        <f t="shared" si="71"/>
        <v>0</v>
      </c>
      <c r="Q160" s="2">
        <f t="shared" si="71"/>
        <v>0</v>
      </c>
      <c r="R160" s="2">
        <f t="shared" si="71"/>
        <v>0</v>
      </c>
      <c r="S160" s="2">
        <f t="shared" si="71"/>
        <v>0</v>
      </c>
      <c r="T160" s="2">
        <f t="shared" si="71"/>
        <v>0</v>
      </c>
      <c r="U160" s="2">
        <f t="shared" si="71"/>
        <v>0</v>
      </c>
      <c r="V160" s="2">
        <f t="shared" si="71"/>
        <v>0</v>
      </c>
      <c r="W160" s="2">
        <f t="shared" si="71"/>
        <v>1.1186117323704565</v>
      </c>
      <c r="X160" s="2">
        <f t="shared" si="71"/>
        <v>1.1186117323704565</v>
      </c>
      <c r="Y160" s="2">
        <f t="shared" si="71"/>
        <v>1.1186117323704565</v>
      </c>
      <c r="Z160" s="2">
        <f t="shared" si="71"/>
        <v>1.1186117323704565</v>
      </c>
      <c r="AA160" s="2">
        <f t="shared" si="71"/>
        <v>1.1186117323704565</v>
      </c>
      <c r="AB160" s="2">
        <f t="shared" si="71"/>
        <v>1.1186117323704565</v>
      </c>
      <c r="AC160" s="2">
        <f t="shared" si="71"/>
        <v>1.1186117323704565</v>
      </c>
      <c r="AD160" s="2">
        <f t="shared" si="71"/>
        <v>1.1186117323704565</v>
      </c>
      <c r="AE160" s="2">
        <f t="shared" si="71"/>
        <v>1.1186117323704565</v>
      </c>
      <c r="AF160" s="2">
        <f t="shared" si="71"/>
        <v>1.1186117323704565</v>
      </c>
      <c r="AG160" s="2">
        <f t="shared" si="71"/>
        <v>1.1186117323704565</v>
      </c>
      <c r="AH160" s="2">
        <f t="shared" si="71"/>
        <v>1.1186117323704565</v>
      </c>
      <c r="AI160" s="2">
        <f t="shared" si="71"/>
        <v>1.1186117323704565</v>
      </c>
      <c r="AJ160" s="2">
        <f t="shared" si="71"/>
        <v>1.1186117323704565</v>
      </c>
      <c r="AK160" s="2">
        <f t="shared" si="71"/>
        <v>1.1186117323704565</v>
      </c>
      <c r="AL160" s="2">
        <f t="shared" si="71"/>
        <v>0</v>
      </c>
      <c r="AM160" s="2">
        <f t="shared" si="71"/>
        <v>0</v>
      </c>
      <c r="AN160" s="2">
        <f t="shared" si="71"/>
        <v>0</v>
      </c>
      <c r="AO160" s="2">
        <f t="shared" si="71"/>
        <v>0</v>
      </c>
      <c r="AP160" s="2">
        <f t="shared" si="71"/>
        <v>0</v>
      </c>
      <c r="AQ160" s="57">
        <f t="shared" si="71"/>
        <v>0</v>
      </c>
      <c r="AR160" s="2">
        <f t="shared" si="71"/>
        <v>0</v>
      </c>
      <c r="AS160" s="2">
        <f t="shared" si="71"/>
        <v>0</v>
      </c>
      <c r="AT160" s="2">
        <f t="shared" si="71"/>
        <v>0</v>
      </c>
      <c r="AU160" s="2">
        <f t="shared" si="71"/>
        <v>0</v>
      </c>
      <c r="AV160" s="2">
        <f t="shared" si="71"/>
        <v>0</v>
      </c>
      <c r="AW160" s="2"/>
    </row>
    <row r="161" spans="5:49" ht="16.8" outlineLevel="1">
      <c r="E161" s="44">
        <f t="shared" si="66"/>
        <v>35155</v>
      </c>
      <c r="G161" s="2" t="s">
        <v>105</v>
      </c>
      <c r="I161" s="2">
        <f t="shared" si="70"/>
        <v>11.408064096000288</v>
      </c>
      <c r="K161" s="2">
        <f t="shared" si="67"/>
        <v>0</v>
      </c>
      <c r="L161" s="2">
        <f t="shared" si="67"/>
        <v>0</v>
      </c>
      <c r="M161" s="2">
        <f t="shared" si="69"/>
        <v>0</v>
      </c>
      <c r="N161" s="2">
        <f t="shared" si="71"/>
        <v>0</v>
      </c>
      <c r="O161" s="2">
        <f t="shared" si="71"/>
        <v>0</v>
      </c>
      <c r="P161" s="2">
        <f t="shared" si="71"/>
        <v>0</v>
      </c>
      <c r="Q161" s="2">
        <f t="shared" si="71"/>
        <v>0</v>
      </c>
      <c r="R161" s="2">
        <f t="shared" si="71"/>
        <v>0</v>
      </c>
      <c r="S161" s="2">
        <f t="shared" si="71"/>
        <v>0</v>
      </c>
      <c r="T161" s="2">
        <f t="shared" si="71"/>
        <v>0</v>
      </c>
      <c r="U161" s="2">
        <f t="shared" si="71"/>
        <v>0</v>
      </c>
      <c r="V161" s="2">
        <f t="shared" si="71"/>
        <v>0</v>
      </c>
      <c r="W161" s="2">
        <f t="shared" si="71"/>
        <v>0.76053760640001922</v>
      </c>
      <c r="X161" s="2">
        <f t="shared" si="71"/>
        <v>0.76053760640001922</v>
      </c>
      <c r="Y161" s="2">
        <f t="shared" si="71"/>
        <v>0.76053760640001922</v>
      </c>
      <c r="Z161" s="2">
        <f t="shared" si="71"/>
        <v>0.76053760640001922</v>
      </c>
      <c r="AA161" s="2">
        <f t="shared" si="71"/>
        <v>0.76053760640001922</v>
      </c>
      <c r="AB161" s="2">
        <f t="shared" si="71"/>
        <v>0.76053760640001922</v>
      </c>
      <c r="AC161" s="2">
        <f t="shared" si="71"/>
        <v>0.76053760640001922</v>
      </c>
      <c r="AD161" s="2">
        <f t="shared" si="71"/>
        <v>0.76053760640001922</v>
      </c>
      <c r="AE161" s="2">
        <f t="shared" si="71"/>
        <v>0.76053760640001922</v>
      </c>
      <c r="AF161" s="2">
        <f t="shared" si="71"/>
        <v>0.76053760640001922</v>
      </c>
      <c r="AG161" s="2">
        <f t="shared" si="71"/>
        <v>0.76053760640001922</v>
      </c>
      <c r="AH161" s="2">
        <f t="shared" si="71"/>
        <v>0.76053760640001922</v>
      </c>
      <c r="AI161" s="2">
        <f t="shared" si="71"/>
        <v>0.76053760640001922</v>
      </c>
      <c r="AJ161" s="2">
        <f t="shared" si="71"/>
        <v>0.76053760640001922</v>
      </c>
      <c r="AK161" s="2">
        <f t="shared" si="71"/>
        <v>0.76053760640001922</v>
      </c>
      <c r="AL161" s="2">
        <f t="shared" si="71"/>
        <v>0</v>
      </c>
      <c r="AM161" s="2">
        <f t="shared" si="71"/>
        <v>0</v>
      </c>
      <c r="AN161" s="2">
        <f t="shared" si="71"/>
        <v>0</v>
      </c>
      <c r="AO161" s="2">
        <f t="shared" si="71"/>
        <v>0</v>
      </c>
      <c r="AP161" s="2">
        <f t="shared" si="71"/>
        <v>0</v>
      </c>
      <c r="AQ161" s="57">
        <f t="shared" si="71"/>
        <v>0</v>
      </c>
      <c r="AR161" s="2">
        <f t="shared" si="71"/>
        <v>0</v>
      </c>
      <c r="AS161" s="2">
        <f t="shared" si="71"/>
        <v>0</v>
      </c>
      <c r="AT161" s="2">
        <f t="shared" si="71"/>
        <v>0</v>
      </c>
      <c r="AU161" s="2">
        <f t="shared" si="71"/>
        <v>0</v>
      </c>
      <c r="AV161" s="2">
        <f t="shared" si="71"/>
        <v>0</v>
      </c>
      <c r="AW161" s="2"/>
    </row>
    <row r="162" spans="5:49" ht="16.8" outlineLevel="1">
      <c r="E162" s="44">
        <f t="shared" si="66"/>
        <v>35520</v>
      </c>
      <c r="G162" s="2" t="s">
        <v>105</v>
      </c>
      <c r="I162" s="2">
        <f t="shared" si="70"/>
        <v>10.061587010739551</v>
      </c>
      <c r="K162" s="2">
        <f t="shared" si="67"/>
        <v>0</v>
      </c>
      <c r="L162" s="2">
        <f t="shared" si="67"/>
        <v>0</v>
      </c>
      <c r="M162" s="2">
        <f t="shared" si="69"/>
        <v>0</v>
      </c>
      <c r="N162" s="2">
        <f t="shared" si="71"/>
        <v>0</v>
      </c>
      <c r="O162" s="2">
        <f t="shared" si="71"/>
        <v>0</v>
      </c>
      <c r="P162" s="2">
        <f t="shared" si="71"/>
        <v>0</v>
      </c>
      <c r="Q162" s="2">
        <f t="shared" si="71"/>
        <v>0</v>
      </c>
      <c r="R162" s="2">
        <f t="shared" si="71"/>
        <v>0</v>
      </c>
      <c r="S162" s="2">
        <f t="shared" si="71"/>
        <v>0</v>
      </c>
      <c r="T162" s="2">
        <f t="shared" si="71"/>
        <v>0</v>
      </c>
      <c r="U162" s="2">
        <f t="shared" si="71"/>
        <v>0</v>
      </c>
      <c r="V162" s="2">
        <f t="shared" si="71"/>
        <v>0</v>
      </c>
      <c r="W162" s="2">
        <f t="shared" si="71"/>
        <v>0.67077246738263674</v>
      </c>
      <c r="X162" s="2">
        <f t="shared" si="71"/>
        <v>0.67077246738263674</v>
      </c>
      <c r="Y162" s="2">
        <f t="shared" si="71"/>
        <v>0.67077246738263674</v>
      </c>
      <c r="Z162" s="2">
        <f t="shared" si="71"/>
        <v>0.67077246738263674</v>
      </c>
      <c r="AA162" s="2">
        <f t="shared" si="71"/>
        <v>0.67077246738263674</v>
      </c>
      <c r="AB162" s="2">
        <f t="shared" si="71"/>
        <v>0.67077246738263674</v>
      </c>
      <c r="AC162" s="2">
        <f t="shared" si="71"/>
        <v>0.67077246738263674</v>
      </c>
      <c r="AD162" s="2">
        <f t="shared" si="71"/>
        <v>0.67077246738263674</v>
      </c>
      <c r="AE162" s="2">
        <f t="shared" si="71"/>
        <v>0.67077246738263674</v>
      </c>
      <c r="AF162" s="2">
        <f t="shared" si="71"/>
        <v>0.67077246738263674</v>
      </c>
      <c r="AG162" s="2">
        <f t="shared" si="71"/>
        <v>0.67077246738263674</v>
      </c>
      <c r="AH162" s="2">
        <f t="shared" si="71"/>
        <v>0.67077246738263674</v>
      </c>
      <c r="AI162" s="2">
        <f t="shared" si="71"/>
        <v>0.67077246738263674</v>
      </c>
      <c r="AJ162" s="2">
        <f t="shared" si="71"/>
        <v>0.67077246738263674</v>
      </c>
      <c r="AK162" s="2">
        <f t="shared" si="71"/>
        <v>0.67077246738263674</v>
      </c>
      <c r="AL162" s="2">
        <f t="shared" si="71"/>
        <v>0</v>
      </c>
      <c r="AM162" s="2">
        <f t="shared" si="71"/>
        <v>0</v>
      </c>
      <c r="AN162" s="2">
        <f t="shared" si="71"/>
        <v>0</v>
      </c>
      <c r="AO162" s="2">
        <f t="shared" si="71"/>
        <v>0</v>
      </c>
      <c r="AP162" s="2">
        <f t="shared" si="71"/>
        <v>0</v>
      </c>
      <c r="AQ162" s="57">
        <f t="shared" si="71"/>
        <v>0</v>
      </c>
      <c r="AR162" s="2">
        <f t="shared" si="71"/>
        <v>0</v>
      </c>
      <c r="AS162" s="2">
        <f t="shared" si="71"/>
        <v>0</v>
      </c>
      <c r="AT162" s="2">
        <f t="shared" si="71"/>
        <v>0</v>
      </c>
      <c r="AU162" s="2">
        <f t="shared" si="71"/>
        <v>0</v>
      </c>
      <c r="AV162" s="2">
        <f t="shared" si="71"/>
        <v>0</v>
      </c>
      <c r="AW162" s="2"/>
    </row>
    <row r="163" spans="5:49" ht="16.8" outlineLevel="1">
      <c r="E163" s="44">
        <f t="shared" si="66"/>
        <v>35885</v>
      </c>
      <c r="G163" s="2" t="s">
        <v>105</v>
      </c>
      <c r="I163" s="2">
        <f t="shared" si="70"/>
        <v>8.7594992799379625</v>
      </c>
      <c r="K163" s="2">
        <f t="shared" si="67"/>
        <v>0</v>
      </c>
      <c r="L163" s="2">
        <f t="shared" si="67"/>
        <v>0</v>
      </c>
      <c r="M163" s="2">
        <f t="shared" si="69"/>
        <v>0</v>
      </c>
      <c r="N163" s="2">
        <f>N$154 * $I163</f>
        <v>0</v>
      </c>
      <c r="O163" s="2">
        <f t="shared" si="71"/>
        <v>0</v>
      </c>
      <c r="P163" s="2">
        <f t="shared" si="71"/>
        <v>0</v>
      </c>
      <c r="Q163" s="2">
        <f t="shared" si="71"/>
        <v>0</v>
      </c>
      <c r="R163" s="2">
        <f t="shared" si="71"/>
        <v>0</v>
      </c>
      <c r="S163" s="2">
        <f t="shared" si="71"/>
        <v>0</v>
      </c>
      <c r="T163" s="2">
        <f t="shared" si="71"/>
        <v>0</v>
      </c>
      <c r="U163" s="2">
        <f t="shared" si="71"/>
        <v>0</v>
      </c>
      <c r="V163" s="2">
        <f t="shared" si="71"/>
        <v>0</v>
      </c>
      <c r="W163" s="2">
        <f t="shared" si="71"/>
        <v>0.58396661866253086</v>
      </c>
      <c r="X163" s="2">
        <f t="shared" si="71"/>
        <v>0.58396661866253086</v>
      </c>
      <c r="Y163" s="2">
        <f t="shared" si="71"/>
        <v>0.58396661866253086</v>
      </c>
      <c r="Z163" s="2">
        <f t="shared" si="71"/>
        <v>0.58396661866253086</v>
      </c>
      <c r="AA163" s="2">
        <f t="shared" si="71"/>
        <v>0.58396661866253086</v>
      </c>
      <c r="AB163" s="2">
        <f t="shared" si="71"/>
        <v>0.58396661866253086</v>
      </c>
      <c r="AC163" s="2">
        <f t="shared" si="71"/>
        <v>0.58396661866253086</v>
      </c>
      <c r="AD163" s="2">
        <f t="shared" si="71"/>
        <v>0.58396661866253086</v>
      </c>
      <c r="AE163" s="2">
        <f t="shared" si="71"/>
        <v>0.58396661866253086</v>
      </c>
      <c r="AF163" s="2">
        <f t="shared" si="71"/>
        <v>0.58396661866253086</v>
      </c>
      <c r="AG163" s="2">
        <f t="shared" si="71"/>
        <v>0.58396661866253086</v>
      </c>
      <c r="AH163" s="2">
        <f t="shared" si="71"/>
        <v>0.58396661866253086</v>
      </c>
      <c r="AI163" s="2">
        <f t="shared" si="71"/>
        <v>0.58396661866253086</v>
      </c>
      <c r="AJ163" s="2">
        <f t="shared" si="71"/>
        <v>0.58396661866253086</v>
      </c>
      <c r="AK163" s="2">
        <f t="shared" si="71"/>
        <v>0.58396661866253086</v>
      </c>
      <c r="AL163" s="2">
        <f t="shared" si="71"/>
        <v>0</v>
      </c>
      <c r="AM163" s="2">
        <f t="shared" si="71"/>
        <v>0</v>
      </c>
      <c r="AN163" s="2">
        <f t="shared" si="71"/>
        <v>0</v>
      </c>
      <c r="AO163" s="2">
        <f t="shared" si="71"/>
        <v>0</v>
      </c>
      <c r="AP163" s="2">
        <f t="shared" si="71"/>
        <v>0</v>
      </c>
      <c r="AQ163" s="57">
        <f t="shared" si="71"/>
        <v>0</v>
      </c>
      <c r="AR163" s="2">
        <f t="shared" si="71"/>
        <v>0</v>
      </c>
      <c r="AS163" s="2">
        <f t="shared" si="71"/>
        <v>0</v>
      </c>
      <c r="AT163" s="2">
        <f t="shared" si="71"/>
        <v>0</v>
      </c>
      <c r="AU163" s="2">
        <f t="shared" si="71"/>
        <v>0</v>
      </c>
      <c r="AV163" s="2">
        <f t="shared" si="71"/>
        <v>0</v>
      </c>
      <c r="AW163" s="2"/>
    </row>
    <row r="164" spans="5:49" ht="16.8" outlineLevel="1">
      <c r="E164" s="44">
        <f t="shared" si="66"/>
        <v>36250</v>
      </c>
      <c r="G164" s="2" t="s">
        <v>105</v>
      </c>
      <c r="I164" s="2">
        <f t="shared" si="70"/>
        <v>7.2212309760271722</v>
      </c>
      <c r="K164" s="2">
        <f t="shared" si="67"/>
        <v>0</v>
      </c>
      <c r="L164" s="2">
        <f t="shared" si="67"/>
        <v>0</v>
      </c>
      <c r="M164" s="2">
        <f t="shared" si="69"/>
        <v>0</v>
      </c>
      <c r="N164" s="2">
        <f t="shared" si="69"/>
        <v>0</v>
      </c>
      <c r="O164" s="2">
        <f t="shared" si="69"/>
        <v>0</v>
      </c>
      <c r="P164" s="2">
        <f t="shared" si="69"/>
        <v>0</v>
      </c>
      <c r="Q164" s="2">
        <f t="shared" si="69"/>
        <v>0</v>
      </c>
      <c r="R164" s="2">
        <f t="shared" si="69"/>
        <v>0</v>
      </c>
      <c r="S164" s="2">
        <f t="shared" si="69"/>
        <v>0</v>
      </c>
      <c r="T164" s="2">
        <f t="shared" si="69"/>
        <v>0</v>
      </c>
      <c r="U164" s="2">
        <f t="shared" si="69"/>
        <v>0</v>
      </c>
      <c r="V164" s="2">
        <f t="shared" si="69"/>
        <v>0</v>
      </c>
      <c r="W164" s="2">
        <f t="shared" si="69"/>
        <v>0.48141539840181147</v>
      </c>
      <c r="X164" s="2">
        <f t="shared" si="69"/>
        <v>0.48141539840181147</v>
      </c>
      <c r="Y164" s="2">
        <f t="shared" si="69"/>
        <v>0.48141539840181147</v>
      </c>
      <c r="Z164" s="2">
        <f t="shared" si="69"/>
        <v>0.48141539840181147</v>
      </c>
      <c r="AA164" s="2">
        <f t="shared" si="69"/>
        <v>0.48141539840181147</v>
      </c>
      <c r="AB164" s="2">
        <f t="shared" si="69"/>
        <v>0.48141539840181147</v>
      </c>
      <c r="AC164" s="2">
        <f t="shared" ref="AC164:AR180" si="72">AC$154 * $I164</f>
        <v>0.48141539840181147</v>
      </c>
      <c r="AD164" s="2">
        <f t="shared" si="72"/>
        <v>0.48141539840181147</v>
      </c>
      <c r="AE164" s="2">
        <f t="shared" si="72"/>
        <v>0.48141539840181147</v>
      </c>
      <c r="AF164" s="2">
        <f t="shared" si="72"/>
        <v>0.48141539840181147</v>
      </c>
      <c r="AG164" s="2">
        <f t="shared" si="72"/>
        <v>0.48141539840181147</v>
      </c>
      <c r="AH164" s="2">
        <f t="shared" si="72"/>
        <v>0.48141539840181147</v>
      </c>
      <c r="AI164" s="2">
        <f t="shared" si="72"/>
        <v>0.48141539840181147</v>
      </c>
      <c r="AJ164" s="2">
        <f t="shared" si="72"/>
        <v>0.48141539840181147</v>
      </c>
      <c r="AK164" s="2">
        <f t="shared" si="72"/>
        <v>0.48141539840181147</v>
      </c>
      <c r="AL164" s="2">
        <f t="shared" si="72"/>
        <v>0</v>
      </c>
      <c r="AM164" s="2">
        <f t="shared" si="72"/>
        <v>0</v>
      </c>
      <c r="AN164" s="2">
        <f t="shared" si="72"/>
        <v>0</v>
      </c>
      <c r="AO164" s="2">
        <f t="shared" si="72"/>
        <v>0</v>
      </c>
      <c r="AP164" s="2">
        <f t="shared" si="72"/>
        <v>0</v>
      </c>
      <c r="AQ164" s="57">
        <f t="shared" si="72"/>
        <v>0</v>
      </c>
      <c r="AR164" s="2">
        <f t="shared" si="72"/>
        <v>0</v>
      </c>
      <c r="AS164" s="2">
        <f t="shared" ref="AS164:AV179" si="73">AS$154 * $I164</f>
        <v>0</v>
      </c>
      <c r="AT164" s="2">
        <f t="shared" si="73"/>
        <v>0</v>
      </c>
      <c r="AU164" s="2">
        <f t="shared" si="73"/>
        <v>0</v>
      </c>
      <c r="AV164" s="2">
        <f t="shared" si="73"/>
        <v>0</v>
      </c>
      <c r="AW164" s="2"/>
    </row>
    <row r="165" spans="5:49" ht="16.8" outlineLevel="1">
      <c r="E165" s="44">
        <f t="shared" si="66"/>
        <v>36616</v>
      </c>
      <c r="G165" s="2" t="s">
        <v>105</v>
      </c>
      <c r="I165" s="2">
        <f t="shared" si="70"/>
        <v>3.85197891887392</v>
      </c>
      <c r="K165" s="2">
        <f t="shared" si="67"/>
        <v>0</v>
      </c>
      <c r="L165" s="2">
        <f t="shared" si="67"/>
        <v>0</v>
      </c>
      <c r="M165" s="2">
        <f t="shared" si="69"/>
        <v>0</v>
      </c>
      <c r="N165" s="2">
        <f t="shared" si="69"/>
        <v>0</v>
      </c>
      <c r="O165" s="2">
        <f t="shared" si="69"/>
        <v>0</v>
      </c>
      <c r="P165" s="2">
        <f t="shared" si="69"/>
        <v>0</v>
      </c>
      <c r="Q165" s="2">
        <f t="shared" si="69"/>
        <v>0</v>
      </c>
      <c r="R165" s="2">
        <f t="shared" si="69"/>
        <v>0</v>
      </c>
      <c r="S165" s="2">
        <f t="shared" si="69"/>
        <v>0</v>
      </c>
      <c r="T165" s="2">
        <f t="shared" si="69"/>
        <v>0</v>
      </c>
      <c r="U165" s="2">
        <f t="shared" si="69"/>
        <v>0</v>
      </c>
      <c r="V165" s="2">
        <f t="shared" si="69"/>
        <v>0</v>
      </c>
      <c r="W165" s="2">
        <f t="shared" si="69"/>
        <v>0.25679859459159465</v>
      </c>
      <c r="X165" s="2">
        <f t="shared" si="69"/>
        <v>0.25679859459159465</v>
      </c>
      <c r="Y165" s="2">
        <f t="shared" si="69"/>
        <v>0.25679859459159465</v>
      </c>
      <c r="Z165" s="2">
        <f t="shared" si="69"/>
        <v>0.25679859459159465</v>
      </c>
      <c r="AA165" s="2">
        <f t="shared" si="69"/>
        <v>0.25679859459159465</v>
      </c>
      <c r="AB165" s="2">
        <f t="shared" si="69"/>
        <v>0.25679859459159465</v>
      </c>
      <c r="AC165" s="2">
        <f t="shared" si="72"/>
        <v>0.25679859459159465</v>
      </c>
      <c r="AD165" s="2">
        <f t="shared" si="72"/>
        <v>0.25679859459159465</v>
      </c>
      <c r="AE165" s="2">
        <f t="shared" si="72"/>
        <v>0.25679859459159465</v>
      </c>
      <c r="AF165" s="2">
        <f t="shared" si="72"/>
        <v>0.25679859459159465</v>
      </c>
      <c r="AG165" s="2">
        <f t="shared" si="72"/>
        <v>0.25679859459159465</v>
      </c>
      <c r="AH165" s="2">
        <f t="shared" si="72"/>
        <v>0.25679859459159465</v>
      </c>
      <c r="AI165" s="2">
        <f t="shared" si="72"/>
        <v>0.25679859459159465</v>
      </c>
      <c r="AJ165" s="2">
        <f t="shared" si="72"/>
        <v>0.25679859459159465</v>
      </c>
      <c r="AK165" s="2">
        <f t="shared" si="72"/>
        <v>0.25679859459159465</v>
      </c>
      <c r="AL165" s="2">
        <f t="shared" si="72"/>
        <v>0</v>
      </c>
      <c r="AM165" s="2">
        <f t="shared" si="72"/>
        <v>0</v>
      </c>
      <c r="AN165" s="2">
        <f t="shared" si="72"/>
        <v>0</v>
      </c>
      <c r="AO165" s="2">
        <f t="shared" si="72"/>
        <v>0</v>
      </c>
      <c r="AP165" s="2">
        <f t="shared" si="72"/>
        <v>0</v>
      </c>
      <c r="AQ165" s="57">
        <f t="shared" si="72"/>
        <v>0</v>
      </c>
      <c r="AR165" s="2">
        <f t="shared" si="72"/>
        <v>0</v>
      </c>
      <c r="AS165" s="2">
        <f t="shared" si="73"/>
        <v>0</v>
      </c>
      <c r="AT165" s="2">
        <f t="shared" si="73"/>
        <v>0</v>
      </c>
      <c r="AU165" s="2">
        <f t="shared" si="73"/>
        <v>0</v>
      </c>
      <c r="AV165" s="2">
        <f t="shared" si="73"/>
        <v>0</v>
      </c>
      <c r="AW165" s="2"/>
    </row>
    <row r="166" spans="5:49" ht="16.8" outlineLevel="1">
      <c r="E166" s="44">
        <f t="shared" si="66"/>
        <v>36981</v>
      </c>
      <c r="G166" s="2" t="s">
        <v>105</v>
      </c>
      <c r="I166" s="2">
        <f t="shared" si="70"/>
        <v>1.6347745583537083</v>
      </c>
      <c r="K166" s="2">
        <f t="shared" si="67"/>
        <v>0</v>
      </c>
      <c r="L166" s="2">
        <f t="shared" si="67"/>
        <v>0</v>
      </c>
      <c r="M166" s="2">
        <f t="shared" si="69"/>
        <v>0</v>
      </c>
      <c r="N166" s="2">
        <f t="shared" si="69"/>
        <v>0</v>
      </c>
      <c r="O166" s="2">
        <f t="shared" si="69"/>
        <v>0</v>
      </c>
      <c r="P166" s="2">
        <f t="shared" si="69"/>
        <v>0</v>
      </c>
      <c r="Q166" s="2">
        <f t="shared" si="69"/>
        <v>0</v>
      </c>
      <c r="R166" s="2">
        <f t="shared" si="69"/>
        <v>0</v>
      </c>
      <c r="S166" s="2">
        <f t="shared" si="69"/>
        <v>0</v>
      </c>
      <c r="T166" s="2">
        <f t="shared" si="69"/>
        <v>0</v>
      </c>
      <c r="U166" s="2">
        <f t="shared" si="69"/>
        <v>0</v>
      </c>
      <c r="V166" s="2">
        <f t="shared" si="69"/>
        <v>0</v>
      </c>
      <c r="W166" s="2">
        <f t="shared" si="69"/>
        <v>0.10898497055691389</v>
      </c>
      <c r="X166" s="2">
        <f t="shared" si="69"/>
        <v>0.10898497055691389</v>
      </c>
      <c r="Y166" s="2">
        <f t="shared" si="69"/>
        <v>0.10898497055691389</v>
      </c>
      <c r="Z166" s="2">
        <f t="shared" si="69"/>
        <v>0.10898497055691389</v>
      </c>
      <c r="AA166" s="2">
        <f t="shared" si="69"/>
        <v>0.10898497055691389</v>
      </c>
      <c r="AB166" s="2">
        <f t="shared" si="69"/>
        <v>0.10898497055691389</v>
      </c>
      <c r="AC166" s="2">
        <f t="shared" si="72"/>
        <v>0.10898497055691389</v>
      </c>
      <c r="AD166" s="2">
        <f t="shared" si="72"/>
        <v>0.10898497055691389</v>
      </c>
      <c r="AE166" s="2">
        <f t="shared" si="72"/>
        <v>0.10898497055691389</v>
      </c>
      <c r="AF166" s="2">
        <f t="shared" si="72"/>
        <v>0.10898497055691389</v>
      </c>
      <c r="AG166" s="2">
        <f t="shared" si="72"/>
        <v>0.10898497055691389</v>
      </c>
      <c r="AH166" s="2">
        <f t="shared" si="72"/>
        <v>0.10898497055691389</v>
      </c>
      <c r="AI166" s="2">
        <f t="shared" si="72"/>
        <v>0.10898497055691389</v>
      </c>
      <c r="AJ166" s="2">
        <f t="shared" si="72"/>
        <v>0.10898497055691389</v>
      </c>
      <c r="AK166" s="2">
        <f t="shared" si="72"/>
        <v>0.10898497055691389</v>
      </c>
      <c r="AL166" s="2">
        <f t="shared" si="72"/>
        <v>0</v>
      </c>
      <c r="AM166" s="2">
        <f t="shared" si="72"/>
        <v>0</v>
      </c>
      <c r="AN166" s="2">
        <f t="shared" si="72"/>
        <v>0</v>
      </c>
      <c r="AO166" s="2">
        <f t="shared" si="72"/>
        <v>0</v>
      </c>
      <c r="AP166" s="2">
        <f t="shared" si="72"/>
        <v>0</v>
      </c>
      <c r="AQ166" s="57">
        <f t="shared" si="72"/>
        <v>0</v>
      </c>
      <c r="AR166" s="2">
        <f t="shared" si="72"/>
        <v>0</v>
      </c>
      <c r="AS166" s="2">
        <f t="shared" si="73"/>
        <v>0</v>
      </c>
      <c r="AT166" s="2">
        <f t="shared" si="73"/>
        <v>0</v>
      </c>
      <c r="AU166" s="2">
        <f t="shared" si="73"/>
        <v>0</v>
      </c>
      <c r="AV166" s="2">
        <f t="shared" si="73"/>
        <v>0</v>
      </c>
      <c r="AW166" s="2"/>
    </row>
    <row r="167" spans="5:49" ht="16.8" outlineLevel="1">
      <c r="E167" s="44">
        <f t="shared" si="66"/>
        <v>37346</v>
      </c>
      <c r="G167" s="2" t="s">
        <v>105</v>
      </c>
      <c r="I167" s="2">
        <f t="shared" si="70"/>
        <v>0</v>
      </c>
      <c r="K167" s="2">
        <f t="shared" si="67"/>
        <v>0</v>
      </c>
      <c r="L167" s="2">
        <f t="shared" si="67"/>
        <v>0</v>
      </c>
      <c r="M167" s="2">
        <f t="shared" si="69"/>
        <v>0</v>
      </c>
      <c r="N167" s="2">
        <f t="shared" si="69"/>
        <v>0</v>
      </c>
      <c r="O167" s="2">
        <f t="shared" si="69"/>
        <v>0</v>
      </c>
      <c r="P167" s="2">
        <f t="shared" si="69"/>
        <v>0</v>
      </c>
      <c r="Q167" s="2">
        <f t="shared" si="69"/>
        <v>0</v>
      </c>
      <c r="R167" s="2">
        <f t="shared" si="69"/>
        <v>0</v>
      </c>
      <c r="S167" s="2">
        <f t="shared" si="69"/>
        <v>0</v>
      </c>
      <c r="T167" s="2">
        <f t="shared" si="69"/>
        <v>0</v>
      </c>
      <c r="U167" s="2">
        <f t="shared" si="69"/>
        <v>0</v>
      </c>
      <c r="V167" s="2">
        <f t="shared" si="69"/>
        <v>0</v>
      </c>
      <c r="W167" s="2">
        <f t="shared" si="69"/>
        <v>0</v>
      </c>
      <c r="X167" s="2">
        <f t="shared" si="69"/>
        <v>0</v>
      </c>
      <c r="Y167" s="2">
        <f t="shared" si="69"/>
        <v>0</v>
      </c>
      <c r="Z167" s="2">
        <f t="shared" si="69"/>
        <v>0</v>
      </c>
      <c r="AA167" s="2">
        <f t="shared" si="69"/>
        <v>0</v>
      </c>
      <c r="AB167" s="2">
        <f t="shared" si="69"/>
        <v>0</v>
      </c>
      <c r="AC167" s="2">
        <f t="shared" si="72"/>
        <v>0</v>
      </c>
      <c r="AD167" s="2">
        <f t="shared" si="72"/>
        <v>0</v>
      </c>
      <c r="AE167" s="2">
        <f t="shared" si="72"/>
        <v>0</v>
      </c>
      <c r="AF167" s="2">
        <f t="shared" si="72"/>
        <v>0</v>
      </c>
      <c r="AG167" s="2">
        <f t="shared" si="72"/>
        <v>0</v>
      </c>
      <c r="AH167" s="2">
        <f t="shared" si="72"/>
        <v>0</v>
      </c>
      <c r="AI167" s="2">
        <f t="shared" si="72"/>
        <v>0</v>
      </c>
      <c r="AJ167" s="2">
        <f t="shared" si="72"/>
        <v>0</v>
      </c>
      <c r="AK167" s="2">
        <f t="shared" si="72"/>
        <v>0</v>
      </c>
      <c r="AL167" s="2">
        <f t="shared" si="72"/>
        <v>0</v>
      </c>
      <c r="AM167" s="2">
        <f t="shared" si="72"/>
        <v>0</v>
      </c>
      <c r="AN167" s="2">
        <f t="shared" si="72"/>
        <v>0</v>
      </c>
      <c r="AO167" s="2">
        <f t="shared" si="72"/>
        <v>0</v>
      </c>
      <c r="AP167" s="2">
        <f t="shared" si="72"/>
        <v>0</v>
      </c>
      <c r="AQ167" s="57">
        <f t="shared" si="72"/>
        <v>0</v>
      </c>
      <c r="AR167" s="2">
        <f t="shared" si="72"/>
        <v>0</v>
      </c>
      <c r="AS167" s="2">
        <f t="shared" si="73"/>
        <v>0</v>
      </c>
      <c r="AT167" s="2">
        <f t="shared" si="73"/>
        <v>0</v>
      </c>
      <c r="AU167" s="2">
        <f t="shared" si="73"/>
        <v>0</v>
      </c>
      <c r="AV167" s="2">
        <f t="shared" si="73"/>
        <v>0</v>
      </c>
      <c r="AW167" s="2"/>
    </row>
    <row r="168" spans="5:49" ht="16.8" outlineLevel="1">
      <c r="E168" s="44">
        <f t="shared" si="66"/>
        <v>37711</v>
      </c>
      <c r="G168" s="2" t="s">
        <v>105</v>
      </c>
      <c r="I168" s="2">
        <f t="shared" si="70"/>
        <v>0</v>
      </c>
      <c r="K168" s="2">
        <f t="shared" si="67"/>
        <v>0</v>
      </c>
      <c r="L168" s="2">
        <f t="shared" si="67"/>
        <v>0</v>
      </c>
      <c r="M168" s="2">
        <f t="shared" si="69"/>
        <v>0</v>
      </c>
      <c r="N168" s="2">
        <f t="shared" si="69"/>
        <v>0</v>
      </c>
      <c r="O168" s="2">
        <f t="shared" si="69"/>
        <v>0</v>
      </c>
      <c r="P168" s="2">
        <f t="shared" si="69"/>
        <v>0</v>
      </c>
      <c r="Q168" s="2">
        <f t="shared" si="69"/>
        <v>0</v>
      </c>
      <c r="R168" s="2">
        <f t="shared" si="69"/>
        <v>0</v>
      </c>
      <c r="S168" s="2">
        <f t="shared" si="69"/>
        <v>0</v>
      </c>
      <c r="T168" s="2">
        <f t="shared" si="69"/>
        <v>0</v>
      </c>
      <c r="U168" s="2">
        <f t="shared" si="69"/>
        <v>0</v>
      </c>
      <c r="V168" s="2">
        <f t="shared" si="69"/>
        <v>0</v>
      </c>
      <c r="W168" s="2">
        <f t="shared" si="69"/>
        <v>0</v>
      </c>
      <c r="X168" s="2">
        <f t="shared" si="69"/>
        <v>0</v>
      </c>
      <c r="Y168" s="2">
        <f t="shared" si="69"/>
        <v>0</v>
      </c>
      <c r="Z168" s="2">
        <f t="shared" si="69"/>
        <v>0</v>
      </c>
      <c r="AA168" s="2">
        <f t="shared" si="69"/>
        <v>0</v>
      </c>
      <c r="AB168" s="2">
        <f t="shared" si="69"/>
        <v>0</v>
      </c>
      <c r="AC168" s="2">
        <f t="shared" si="72"/>
        <v>0</v>
      </c>
      <c r="AD168" s="2">
        <f t="shared" si="72"/>
        <v>0</v>
      </c>
      <c r="AE168" s="2">
        <f t="shared" si="72"/>
        <v>0</v>
      </c>
      <c r="AF168" s="2">
        <f t="shared" si="72"/>
        <v>0</v>
      </c>
      <c r="AG168" s="2">
        <f t="shared" si="72"/>
        <v>0</v>
      </c>
      <c r="AH168" s="2">
        <f t="shared" si="72"/>
        <v>0</v>
      </c>
      <c r="AI168" s="2">
        <f t="shared" si="72"/>
        <v>0</v>
      </c>
      <c r="AJ168" s="2">
        <f t="shared" si="72"/>
        <v>0</v>
      </c>
      <c r="AK168" s="2">
        <f t="shared" si="72"/>
        <v>0</v>
      </c>
      <c r="AL168" s="2">
        <f t="shared" si="72"/>
        <v>0</v>
      </c>
      <c r="AM168" s="2">
        <f t="shared" si="72"/>
        <v>0</v>
      </c>
      <c r="AN168" s="2">
        <f t="shared" si="72"/>
        <v>0</v>
      </c>
      <c r="AO168" s="2">
        <f t="shared" si="72"/>
        <v>0</v>
      </c>
      <c r="AP168" s="2">
        <f t="shared" si="72"/>
        <v>0</v>
      </c>
      <c r="AQ168" s="57">
        <f t="shared" si="72"/>
        <v>0</v>
      </c>
      <c r="AR168" s="2">
        <f t="shared" si="72"/>
        <v>0</v>
      </c>
      <c r="AS168" s="2">
        <f t="shared" si="73"/>
        <v>0</v>
      </c>
      <c r="AT168" s="2">
        <f t="shared" si="73"/>
        <v>0</v>
      </c>
      <c r="AU168" s="2">
        <f t="shared" si="73"/>
        <v>0</v>
      </c>
      <c r="AV168" s="2">
        <f t="shared" si="73"/>
        <v>0</v>
      </c>
      <c r="AW168" s="2"/>
    </row>
    <row r="169" spans="5:49" ht="16.8" outlineLevel="1">
      <c r="E169" s="44">
        <f t="shared" si="66"/>
        <v>38077</v>
      </c>
      <c r="G169" s="2" t="s">
        <v>105</v>
      </c>
      <c r="I169" s="2">
        <f t="shared" si="70"/>
        <v>0</v>
      </c>
      <c r="K169" s="2">
        <f t="shared" si="67"/>
        <v>0</v>
      </c>
      <c r="L169" s="2">
        <f t="shared" si="67"/>
        <v>0</v>
      </c>
      <c r="M169" s="2">
        <f t="shared" si="69"/>
        <v>0</v>
      </c>
      <c r="N169" s="2">
        <f t="shared" si="69"/>
        <v>0</v>
      </c>
      <c r="O169" s="2">
        <f t="shared" si="69"/>
        <v>0</v>
      </c>
      <c r="P169" s="2">
        <f t="shared" si="69"/>
        <v>0</v>
      </c>
      <c r="Q169" s="2">
        <f t="shared" si="69"/>
        <v>0</v>
      </c>
      <c r="R169" s="2">
        <f t="shared" si="69"/>
        <v>0</v>
      </c>
      <c r="S169" s="2">
        <f t="shared" si="69"/>
        <v>0</v>
      </c>
      <c r="T169" s="2">
        <f t="shared" si="69"/>
        <v>0</v>
      </c>
      <c r="U169" s="2">
        <f t="shared" si="69"/>
        <v>0</v>
      </c>
      <c r="V169" s="2">
        <f t="shared" si="69"/>
        <v>0</v>
      </c>
      <c r="W169" s="2">
        <f t="shared" si="69"/>
        <v>0</v>
      </c>
      <c r="X169" s="2">
        <f t="shared" si="69"/>
        <v>0</v>
      </c>
      <c r="Y169" s="2">
        <f t="shared" si="69"/>
        <v>0</v>
      </c>
      <c r="Z169" s="2">
        <f t="shared" si="69"/>
        <v>0</v>
      </c>
      <c r="AA169" s="2">
        <f t="shared" si="69"/>
        <v>0</v>
      </c>
      <c r="AB169" s="2">
        <f t="shared" si="69"/>
        <v>0</v>
      </c>
      <c r="AC169" s="2">
        <f t="shared" si="72"/>
        <v>0</v>
      </c>
      <c r="AD169" s="2">
        <f t="shared" si="72"/>
        <v>0</v>
      </c>
      <c r="AE169" s="2">
        <f t="shared" si="72"/>
        <v>0</v>
      </c>
      <c r="AF169" s="2">
        <f t="shared" si="72"/>
        <v>0</v>
      </c>
      <c r="AG169" s="2">
        <f t="shared" si="72"/>
        <v>0</v>
      </c>
      <c r="AH169" s="2">
        <f t="shared" si="72"/>
        <v>0</v>
      </c>
      <c r="AI169" s="2">
        <f t="shared" si="72"/>
        <v>0</v>
      </c>
      <c r="AJ169" s="2">
        <f t="shared" si="72"/>
        <v>0</v>
      </c>
      <c r="AK169" s="2">
        <f t="shared" si="72"/>
        <v>0</v>
      </c>
      <c r="AL169" s="2">
        <f t="shared" si="72"/>
        <v>0</v>
      </c>
      <c r="AM169" s="2">
        <f t="shared" si="72"/>
        <v>0</v>
      </c>
      <c r="AN169" s="2">
        <f t="shared" si="72"/>
        <v>0</v>
      </c>
      <c r="AO169" s="2">
        <f t="shared" si="72"/>
        <v>0</v>
      </c>
      <c r="AP169" s="2">
        <f t="shared" si="72"/>
        <v>0</v>
      </c>
      <c r="AQ169" s="57">
        <f t="shared" si="72"/>
        <v>0</v>
      </c>
      <c r="AR169" s="2">
        <f t="shared" si="72"/>
        <v>0</v>
      </c>
      <c r="AS169" s="2">
        <f t="shared" si="73"/>
        <v>0</v>
      </c>
      <c r="AT169" s="2">
        <f t="shared" si="73"/>
        <v>0</v>
      </c>
      <c r="AU169" s="2">
        <f t="shared" si="73"/>
        <v>0</v>
      </c>
      <c r="AV169" s="2">
        <f t="shared" si="73"/>
        <v>0</v>
      </c>
      <c r="AW169" s="2"/>
    </row>
    <row r="170" spans="5:49" ht="16.8" outlineLevel="1">
      <c r="E170" s="44">
        <f t="shared" si="66"/>
        <v>38442</v>
      </c>
      <c r="G170" s="2" t="s">
        <v>105</v>
      </c>
      <c r="I170" s="2">
        <f t="shared" si="70"/>
        <v>0</v>
      </c>
      <c r="K170" s="2">
        <f t="shared" si="67"/>
        <v>0</v>
      </c>
      <c r="L170" s="2">
        <f t="shared" si="67"/>
        <v>0</v>
      </c>
      <c r="M170" s="2">
        <f t="shared" si="69"/>
        <v>0</v>
      </c>
      <c r="N170" s="2">
        <f t="shared" si="69"/>
        <v>0</v>
      </c>
      <c r="O170" s="2">
        <f t="shared" si="69"/>
        <v>0</v>
      </c>
      <c r="P170" s="2">
        <f t="shared" si="69"/>
        <v>0</v>
      </c>
      <c r="Q170" s="2">
        <f t="shared" si="69"/>
        <v>0</v>
      </c>
      <c r="R170" s="2">
        <f t="shared" si="69"/>
        <v>0</v>
      </c>
      <c r="S170" s="2">
        <f t="shared" si="69"/>
        <v>0</v>
      </c>
      <c r="T170" s="2">
        <f t="shared" si="69"/>
        <v>0</v>
      </c>
      <c r="U170" s="2">
        <f t="shared" si="69"/>
        <v>0</v>
      </c>
      <c r="V170" s="2">
        <f t="shared" si="69"/>
        <v>0</v>
      </c>
      <c r="W170" s="2">
        <f t="shared" si="69"/>
        <v>0</v>
      </c>
      <c r="X170" s="2">
        <f t="shared" si="69"/>
        <v>0</v>
      </c>
      <c r="Y170" s="2">
        <f t="shared" si="69"/>
        <v>0</v>
      </c>
      <c r="Z170" s="2">
        <f t="shared" si="69"/>
        <v>0</v>
      </c>
      <c r="AA170" s="2">
        <f t="shared" si="69"/>
        <v>0</v>
      </c>
      <c r="AB170" s="2">
        <f t="shared" si="69"/>
        <v>0</v>
      </c>
      <c r="AC170" s="2">
        <f t="shared" si="72"/>
        <v>0</v>
      </c>
      <c r="AD170" s="2">
        <f t="shared" si="72"/>
        <v>0</v>
      </c>
      <c r="AE170" s="2">
        <f t="shared" si="72"/>
        <v>0</v>
      </c>
      <c r="AF170" s="2">
        <f t="shared" si="72"/>
        <v>0</v>
      </c>
      <c r="AG170" s="2">
        <f t="shared" si="72"/>
        <v>0</v>
      </c>
      <c r="AH170" s="2">
        <f t="shared" si="72"/>
        <v>0</v>
      </c>
      <c r="AI170" s="2">
        <f t="shared" si="72"/>
        <v>0</v>
      </c>
      <c r="AJ170" s="2">
        <f t="shared" si="72"/>
        <v>0</v>
      </c>
      <c r="AK170" s="2">
        <f t="shared" si="72"/>
        <v>0</v>
      </c>
      <c r="AL170" s="2">
        <f t="shared" si="72"/>
        <v>0</v>
      </c>
      <c r="AM170" s="2">
        <f t="shared" si="72"/>
        <v>0</v>
      </c>
      <c r="AN170" s="2">
        <f t="shared" si="72"/>
        <v>0</v>
      </c>
      <c r="AO170" s="2">
        <f t="shared" si="72"/>
        <v>0</v>
      </c>
      <c r="AP170" s="2">
        <f t="shared" si="72"/>
        <v>0</v>
      </c>
      <c r="AQ170" s="57">
        <f t="shared" si="72"/>
        <v>0</v>
      </c>
      <c r="AR170" s="2">
        <f t="shared" si="72"/>
        <v>0</v>
      </c>
      <c r="AS170" s="2">
        <f t="shared" si="73"/>
        <v>0</v>
      </c>
      <c r="AT170" s="2">
        <f t="shared" si="73"/>
        <v>0</v>
      </c>
      <c r="AU170" s="2">
        <f t="shared" si="73"/>
        <v>0</v>
      </c>
      <c r="AV170" s="2">
        <f t="shared" si="73"/>
        <v>0</v>
      </c>
      <c r="AW170" s="2"/>
    </row>
    <row r="171" spans="5:49" ht="16.8" outlineLevel="1">
      <c r="E171" s="44">
        <f t="shared" si="66"/>
        <v>38807</v>
      </c>
      <c r="G171" s="2" t="s">
        <v>105</v>
      </c>
      <c r="I171" s="2">
        <f t="shared" si="70"/>
        <v>0</v>
      </c>
      <c r="K171" s="2">
        <f t="shared" si="67"/>
        <v>0</v>
      </c>
      <c r="L171" s="2">
        <f t="shared" si="67"/>
        <v>0</v>
      </c>
      <c r="M171" s="2">
        <f t="shared" si="69"/>
        <v>0</v>
      </c>
      <c r="N171" s="2">
        <f t="shared" si="69"/>
        <v>0</v>
      </c>
      <c r="O171" s="2">
        <f t="shared" si="69"/>
        <v>0</v>
      </c>
      <c r="P171" s="2">
        <f t="shared" si="69"/>
        <v>0</v>
      </c>
      <c r="Q171" s="2">
        <f t="shared" si="69"/>
        <v>0</v>
      </c>
      <c r="R171" s="2">
        <f t="shared" si="69"/>
        <v>0</v>
      </c>
      <c r="S171" s="2">
        <f t="shared" si="69"/>
        <v>0</v>
      </c>
      <c r="T171" s="2">
        <f t="shared" si="69"/>
        <v>0</v>
      </c>
      <c r="U171" s="2">
        <f t="shared" si="69"/>
        <v>0</v>
      </c>
      <c r="V171" s="2">
        <f t="shared" si="69"/>
        <v>0</v>
      </c>
      <c r="W171" s="2">
        <f t="shared" si="69"/>
        <v>0</v>
      </c>
      <c r="X171" s="2">
        <f t="shared" si="69"/>
        <v>0</v>
      </c>
      <c r="Y171" s="2">
        <f t="shared" si="69"/>
        <v>0</v>
      </c>
      <c r="Z171" s="2">
        <f t="shared" si="69"/>
        <v>0</v>
      </c>
      <c r="AA171" s="2">
        <f t="shared" si="69"/>
        <v>0</v>
      </c>
      <c r="AB171" s="2">
        <f t="shared" si="69"/>
        <v>0</v>
      </c>
      <c r="AC171" s="2">
        <f t="shared" si="72"/>
        <v>0</v>
      </c>
      <c r="AD171" s="2">
        <f t="shared" si="72"/>
        <v>0</v>
      </c>
      <c r="AE171" s="2">
        <f t="shared" si="72"/>
        <v>0</v>
      </c>
      <c r="AF171" s="2">
        <f t="shared" si="72"/>
        <v>0</v>
      </c>
      <c r="AG171" s="2">
        <f t="shared" si="72"/>
        <v>0</v>
      </c>
      <c r="AH171" s="2">
        <f t="shared" si="72"/>
        <v>0</v>
      </c>
      <c r="AI171" s="2">
        <f t="shared" si="72"/>
        <v>0</v>
      </c>
      <c r="AJ171" s="2">
        <f t="shared" si="72"/>
        <v>0</v>
      </c>
      <c r="AK171" s="2">
        <f t="shared" si="72"/>
        <v>0</v>
      </c>
      <c r="AL171" s="2">
        <f t="shared" si="72"/>
        <v>0</v>
      </c>
      <c r="AM171" s="2">
        <f t="shared" si="72"/>
        <v>0</v>
      </c>
      <c r="AN171" s="2">
        <f t="shared" si="72"/>
        <v>0</v>
      </c>
      <c r="AO171" s="2">
        <f t="shared" si="72"/>
        <v>0</v>
      </c>
      <c r="AP171" s="2">
        <f t="shared" si="72"/>
        <v>0</v>
      </c>
      <c r="AQ171" s="57">
        <f t="shared" si="72"/>
        <v>0</v>
      </c>
      <c r="AR171" s="2">
        <f t="shared" si="72"/>
        <v>0</v>
      </c>
      <c r="AS171" s="2">
        <f t="shared" si="73"/>
        <v>0</v>
      </c>
      <c r="AT171" s="2">
        <f t="shared" si="73"/>
        <v>0</v>
      </c>
      <c r="AU171" s="2">
        <f t="shared" si="73"/>
        <v>0</v>
      </c>
      <c r="AV171" s="2">
        <f t="shared" si="73"/>
        <v>0</v>
      </c>
      <c r="AW171" s="2"/>
    </row>
    <row r="172" spans="5:49" ht="16.8" outlineLevel="1">
      <c r="E172" s="44">
        <f t="shared" si="66"/>
        <v>39172</v>
      </c>
      <c r="G172" s="2" t="s">
        <v>105</v>
      </c>
      <c r="I172" s="2">
        <f t="shared" si="70"/>
        <v>0</v>
      </c>
      <c r="K172" s="2">
        <f t="shared" ref="K172:L179" si="74">K$154 * $I172</f>
        <v>0</v>
      </c>
      <c r="L172" s="2">
        <f t="shared" si="74"/>
        <v>0</v>
      </c>
      <c r="M172" s="2">
        <f t="shared" si="69"/>
        <v>0</v>
      </c>
      <c r="N172" s="2">
        <f t="shared" si="69"/>
        <v>0</v>
      </c>
      <c r="O172" s="2">
        <f t="shared" si="69"/>
        <v>0</v>
      </c>
      <c r="P172" s="2">
        <f t="shared" si="69"/>
        <v>0</v>
      </c>
      <c r="Q172" s="2">
        <f t="shared" si="69"/>
        <v>0</v>
      </c>
      <c r="R172" s="2">
        <f t="shared" si="69"/>
        <v>0</v>
      </c>
      <c r="S172" s="2">
        <f t="shared" si="69"/>
        <v>0</v>
      </c>
      <c r="T172" s="2">
        <f t="shared" si="69"/>
        <v>0</v>
      </c>
      <c r="U172" s="2">
        <f t="shared" si="69"/>
        <v>0</v>
      </c>
      <c r="V172" s="2">
        <f t="shared" si="69"/>
        <v>0</v>
      </c>
      <c r="W172" s="2">
        <f t="shared" si="69"/>
        <v>0</v>
      </c>
      <c r="X172" s="2">
        <f t="shared" si="69"/>
        <v>0</v>
      </c>
      <c r="Y172" s="2">
        <f t="shared" si="69"/>
        <v>0</v>
      </c>
      <c r="Z172" s="2">
        <f t="shared" si="69"/>
        <v>0</v>
      </c>
      <c r="AA172" s="2">
        <f t="shared" si="69"/>
        <v>0</v>
      </c>
      <c r="AB172" s="2">
        <f t="shared" si="69"/>
        <v>0</v>
      </c>
      <c r="AC172" s="2">
        <f t="shared" si="72"/>
        <v>0</v>
      </c>
      <c r="AD172" s="2">
        <f t="shared" si="72"/>
        <v>0</v>
      </c>
      <c r="AE172" s="2">
        <f t="shared" si="72"/>
        <v>0</v>
      </c>
      <c r="AF172" s="2">
        <f t="shared" si="72"/>
        <v>0</v>
      </c>
      <c r="AG172" s="2">
        <f t="shared" si="72"/>
        <v>0</v>
      </c>
      <c r="AH172" s="2">
        <f t="shared" si="72"/>
        <v>0</v>
      </c>
      <c r="AI172" s="2">
        <f t="shared" si="72"/>
        <v>0</v>
      </c>
      <c r="AJ172" s="2">
        <f t="shared" si="72"/>
        <v>0</v>
      </c>
      <c r="AK172" s="2">
        <f t="shared" si="72"/>
        <v>0</v>
      </c>
      <c r="AL172" s="2">
        <f t="shared" si="72"/>
        <v>0</v>
      </c>
      <c r="AM172" s="2">
        <f t="shared" si="72"/>
        <v>0</v>
      </c>
      <c r="AN172" s="2">
        <f t="shared" si="72"/>
        <v>0</v>
      </c>
      <c r="AO172" s="2">
        <f t="shared" si="72"/>
        <v>0</v>
      </c>
      <c r="AP172" s="2">
        <f t="shared" si="72"/>
        <v>0</v>
      </c>
      <c r="AQ172" s="57">
        <f t="shared" si="72"/>
        <v>0</v>
      </c>
      <c r="AR172" s="2">
        <f t="shared" si="72"/>
        <v>0</v>
      </c>
      <c r="AS172" s="2">
        <f t="shared" si="73"/>
        <v>0</v>
      </c>
      <c r="AT172" s="2">
        <f t="shared" si="73"/>
        <v>0</v>
      </c>
      <c r="AU172" s="2">
        <f t="shared" si="73"/>
        <v>0</v>
      </c>
      <c r="AV172" s="2">
        <f t="shared" si="73"/>
        <v>0</v>
      </c>
      <c r="AW172" s="2"/>
    </row>
    <row r="173" spans="5:49" ht="16.8" outlineLevel="1">
      <c r="E173" s="44">
        <f t="shared" si="66"/>
        <v>39538</v>
      </c>
      <c r="G173" s="2" t="s">
        <v>105</v>
      </c>
      <c r="I173" s="2">
        <f t="shared" si="70"/>
        <v>0</v>
      </c>
      <c r="K173" s="2">
        <f t="shared" si="74"/>
        <v>0</v>
      </c>
      <c r="L173" s="2">
        <f t="shared" si="74"/>
        <v>0</v>
      </c>
      <c r="M173" s="2">
        <f t="shared" si="69"/>
        <v>0</v>
      </c>
      <c r="N173" s="2">
        <f t="shared" si="69"/>
        <v>0</v>
      </c>
      <c r="O173" s="2">
        <f t="shared" si="69"/>
        <v>0</v>
      </c>
      <c r="P173" s="2">
        <f t="shared" si="69"/>
        <v>0</v>
      </c>
      <c r="Q173" s="2">
        <f t="shared" si="69"/>
        <v>0</v>
      </c>
      <c r="R173" s="2">
        <f t="shared" si="69"/>
        <v>0</v>
      </c>
      <c r="S173" s="2">
        <f t="shared" si="69"/>
        <v>0</v>
      </c>
      <c r="T173" s="2">
        <f t="shared" si="69"/>
        <v>0</v>
      </c>
      <c r="U173" s="2">
        <f t="shared" si="69"/>
        <v>0</v>
      </c>
      <c r="V173" s="2">
        <f t="shared" si="69"/>
        <v>0</v>
      </c>
      <c r="W173" s="2">
        <f t="shared" si="69"/>
        <v>0</v>
      </c>
      <c r="X173" s="2">
        <f t="shared" si="69"/>
        <v>0</v>
      </c>
      <c r="Y173" s="2">
        <f t="shared" si="69"/>
        <v>0</v>
      </c>
      <c r="Z173" s="2">
        <f t="shared" si="69"/>
        <v>0</v>
      </c>
      <c r="AA173" s="2">
        <f t="shared" si="69"/>
        <v>0</v>
      </c>
      <c r="AB173" s="2">
        <f t="shared" si="69"/>
        <v>0</v>
      </c>
      <c r="AC173" s="2">
        <f t="shared" si="72"/>
        <v>0</v>
      </c>
      <c r="AD173" s="2">
        <f t="shared" si="72"/>
        <v>0</v>
      </c>
      <c r="AE173" s="2">
        <f t="shared" si="72"/>
        <v>0</v>
      </c>
      <c r="AF173" s="2">
        <f t="shared" si="72"/>
        <v>0</v>
      </c>
      <c r="AG173" s="2">
        <f t="shared" si="72"/>
        <v>0</v>
      </c>
      <c r="AH173" s="2">
        <f t="shared" si="72"/>
        <v>0</v>
      </c>
      <c r="AI173" s="2">
        <f t="shared" si="72"/>
        <v>0</v>
      </c>
      <c r="AJ173" s="2">
        <f t="shared" si="72"/>
        <v>0</v>
      </c>
      <c r="AK173" s="2">
        <f t="shared" si="72"/>
        <v>0</v>
      </c>
      <c r="AL173" s="2">
        <f t="shared" si="72"/>
        <v>0</v>
      </c>
      <c r="AM173" s="2">
        <f t="shared" si="72"/>
        <v>0</v>
      </c>
      <c r="AN173" s="2">
        <f t="shared" si="72"/>
        <v>0</v>
      </c>
      <c r="AO173" s="2">
        <f t="shared" si="72"/>
        <v>0</v>
      </c>
      <c r="AP173" s="2">
        <f t="shared" si="72"/>
        <v>0</v>
      </c>
      <c r="AQ173" s="57">
        <f t="shared" si="72"/>
        <v>0</v>
      </c>
      <c r="AR173" s="2">
        <f t="shared" si="72"/>
        <v>0</v>
      </c>
      <c r="AS173" s="2">
        <f t="shared" si="73"/>
        <v>0</v>
      </c>
      <c r="AT173" s="2">
        <f t="shared" si="73"/>
        <v>0</v>
      </c>
      <c r="AU173" s="2">
        <f t="shared" si="73"/>
        <v>0</v>
      </c>
      <c r="AV173" s="2">
        <f t="shared" si="73"/>
        <v>0</v>
      </c>
      <c r="AW173" s="2"/>
    </row>
    <row r="174" spans="5:49" ht="16.8" outlineLevel="1">
      <c r="E174" s="44">
        <f t="shared" si="66"/>
        <v>39903</v>
      </c>
      <c r="G174" s="2" t="s">
        <v>105</v>
      </c>
      <c r="I174" s="2">
        <f t="shared" si="70"/>
        <v>0</v>
      </c>
      <c r="K174" s="2">
        <f t="shared" si="74"/>
        <v>0</v>
      </c>
      <c r="L174" s="2">
        <f t="shared" si="74"/>
        <v>0</v>
      </c>
      <c r="M174" s="2">
        <f t="shared" si="69"/>
        <v>0</v>
      </c>
      <c r="N174" s="2">
        <f t="shared" si="69"/>
        <v>0</v>
      </c>
      <c r="O174" s="2">
        <f t="shared" si="69"/>
        <v>0</v>
      </c>
      <c r="P174" s="2">
        <f t="shared" si="69"/>
        <v>0</v>
      </c>
      <c r="Q174" s="2">
        <f t="shared" si="69"/>
        <v>0</v>
      </c>
      <c r="R174" s="2">
        <f t="shared" si="69"/>
        <v>0</v>
      </c>
      <c r="S174" s="2">
        <f t="shared" si="69"/>
        <v>0</v>
      </c>
      <c r="T174" s="2">
        <f t="shared" si="69"/>
        <v>0</v>
      </c>
      <c r="U174" s="2">
        <f t="shared" si="69"/>
        <v>0</v>
      </c>
      <c r="V174" s="2">
        <f t="shared" si="69"/>
        <v>0</v>
      </c>
      <c r="W174" s="2">
        <f t="shared" si="69"/>
        <v>0</v>
      </c>
      <c r="X174" s="2">
        <f t="shared" si="69"/>
        <v>0</v>
      </c>
      <c r="Y174" s="2">
        <f t="shared" si="69"/>
        <v>0</v>
      </c>
      <c r="Z174" s="2">
        <f t="shared" si="69"/>
        <v>0</v>
      </c>
      <c r="AA174" s="2">
        <f t="shared" si="69"/>
        <v>0</v>
      </c>
      <c r="AB174" s="2">
        <f t="shared" si="69"/>
        <v>0</v>
      </c>
      <c r="AC174" s="2">
        <f t="shared" si="72"/>
        <v>0</v>
      </c>
      <c r="AD174" s="2">
        <f t="shared" si="72"/>
        <v>0</v>
      </c>
      <c r="AE174" s="2">
        <f t="shared" si="72"/>
        <v>0</v>
      </c>
      <c r="AF174" s="2">
        <f t="shared" si="72"/>
        <v>0</v>
      </c>
      <c r="AG174" s="2">
        <f t="shared" si="72"/>
        <v>0</v>
      </c>
      <c r="AH174" s="2">
        <f t="shared" si="72"/>
        <v>0</v>
      </c>
      <c r="AI174" s="2">
        <f t="shared" si="72"/>
        <v>0</v>
      </c>
      <c r="AJ174" s="2">
        <f t="shared" si="72"/>
        <v>0</v>
      </c>
      <c r="AK174" s="2">
        <f t="shared" si="72"/>
        <v>0</v>
      </c>
      <c r="AL174" s="2">
        <f t="shared" si="72"/>
        <v>0</v>
      </c>
      <c r="AM174" s="2">
        <f t="shared" si="72"/>
        <v>0</v>
      </c>
      <c r="AN174" s="2">
        <f t="shared" si="72"/>
        <v>0</v>
      </c>
      <c r="AO174" s="2">
        <f t="shared" si="72"/>
        <v>0</v>
      </c>
      <c r="AP174" s="2">
        <f t="shared" si="72"/>
        <v>0</v>
      </c>
      <c r="AQ174" s="57">
        <f t="shared" si="72"/>
        <v>0</v>
      </c>
      <c r="AR174" s="2">
        <f t="shared" si="72"/>
        <v>0</v>
      </c>
      <c r="AS174" s="2">
        <f t="shared" si="73"/>
        <v>0</v>
      </c>
      <c r="AT174" s="2">
        <f t="shared" si="73"/>
        <v>0</v>
      </c>
      <c r="AU174" s="2">
        <f t="shared" si="73"/>
        <v>0</v>
      </c>
      <c r="AV174" s="2">
        <f t="shared" si="73"/>
        <v>0</v>
      </c>
      <c r="AW174" s="2"/>
    </row>
    <row r="175" spans="5:49" ht="16.8" outlineLevel="1">
      <c r="E175" s="44">
        <f t="shared" si="66"/>
        <v>40268</v>
      </c>
      <c r="G175" s="2" t="s">
        <v>105</v>
      </c>
      <c r="I175" s="2">
        <f t="shared" si="70"/>
        <v>0</v>
      </c>
      <c r="K175" s="2">
        <f t="shared" si="74"/>
        <v>0</v>
      </c>
      <c r="L175" s="2">
        <f t="shared" si="74"/>
        <v>0</v>
      </c>
      <c r="M175" s="2">
        <f t="shared" si="69"/>
        <v>0</v>
      </c>
      <c r="N175" s="2">
        <f t="shared" si="69"/>
        <v>0</v>
      </c>
      <c r="O175" s="2">
        <f t="shared" si="69"/>
        <v>0</v>
      </c>
      <c r="P175" s="2">
        <f t="shared" si="69"/>
        <v>0</v>
      </c>
      <c r="Q175" s="2">
        <f t="shared" si="69"/>
        <v>0</v>
      </c>
      <c r="R175" s="2">
        <f t="shared" si="69"/>
        <v>0</v>
      </c>
      <c r="S175" s="2">
        <f t="shared" si="69"/>
        <v>0</v>
      </c>
      <c r="T175" s="2">
        <f t="shared" si="69"/>
        <v>0</v>
      </c>
      <c r="U175" s="2">
        <f t="shared" si="69"/>
        <v>0</v>
      </c>
      <c r="V175" s="2">
        <f t="shared" si="69"/>
        <v>0</v>
      </c>
      <c r="W175" s="2">
        <f t="shared" si="69"/>
        <v>0</v>
      </c>
      <c r="X175" s="2">
        <f t="shared" si="69"/>
        <v>0</v>
      </c>
      <c r="Y175" s="2">
        <f t="shared" si="69"/>
        <v>0</v>
      </c>
      <c r="Z175" s="2">
        <f t="shared" si="69"/>
        <v>0</v>
      </c>
      <c r="AA175" s="2">
        <f t="shared" si="69"/>
        <v>0</v>
      </c>
      <c r="AB175" s="2">
        <f t="shared" si="69"/>
        <v>0</v>
      </c>
      <c r="AC175" s="2">
        <f t="shared" si="72"/>
        <v>0</v>
      </c>
      <c r="AD175" s="2">
        <f t="shared" si="72"/>
        <v>0</v>
      </c>
      <c r="AE175" s="2">
        <f t="shared" si="72"/>
        <v>0</v>
      </c>
      <c r="AF175" s="2">
        <f t="shared" si="72"/>
        <v>0</v>
      </c>
      <c r="AG175" s="2">
        <f t="shared" si="72"/>
        <v>0</v>
      </c>
      <c r="AH175" s="2">
        <f t="shared" si="72"/>
        <v>0</v>
      </c>
      <c r="AI175" s="2">
        <f t="shared" si="72"/>
        <v>0</v>
      </c>
      <c r="AJ175" s="2">
        <f t="shared" si="72"/>
        <v>0</v>
      </c>
      <c r="AK175" s="2">
        <f t="shared" si="72"/>
        <v>0</v>
      </c>
      <c r="AL175" s="2">
        <f t="shared" si="72"/>
        <v>0</v>
      </c>
      <c r="AM175" s="2">
        <f t="shared" si="72"/>
        <v>0</v>
      </c>
      <c r="AN175" s="2">
        <f t="shared" si="72"/>
        <v>0</v>
      </c>
      <c r="AO175" s="2">
        <f t="shared" si="72"/>
        <v>0</v>
      </c>
      <c r="AP175" s="2">
        <f t="shared" si="72"/>
        <v>0</v>
      </c>
      <c r="AQ175" s="57">
        <f t="shared" si="72"/>
        <v>0</v>
      </c>
      <c r="AR175" s="2">
        <f t="shared" si="72"/>
        <v>0</v>
      </c>
      <c r="AS175" s="2">
        <f t="shared" si="73"/>
        <v>0</v>
      </c>
      <c r="AT175" s="2">
        <f t="shared" si="73"/>
        <v>0</v>
      </c>
      <c r="AU175" s="2">
        <f t="shared" si="73"/>
        <v>0</v>
      </c>
      <c r="AV175" s="2">
        <f t="shared" si="73"/>
        <v>0</v>
      </c>
      <c r="AW175" s="2"/>
    </row>
    <row r="176" spans="5:49" ht="16.8" outlineLevel="1">
      <c r="E176" s="44">
        <f t="shared" si="66"/>
        <v>40633</v>
      </c>
      <c r="G176" s="2" t="s">
        <v>105</v>
      </c>
      <c r="I176" s="2">
        <f t="shared" si="70"/>
        <v>0</v>
      </c>
      <c r="K176" s="2">
        <f t="shared" si="74"/>
        <v>0</v>
      </c>
      <c r="L176" s="2">
        <f t="shared" si="74"/>
        <v>0</v>
      </c>
      <c r="M176" s="2">
        <f t="shared" si="69"/>
        <v>0</v>
      </c>
      <c r="N176" s="2">
        <f t="shared" si="69"/>
        <v>0</v>
      </c>
      <c r="O176" s="2">
        <f t="shared" si="69"/>
        <v>0</v>
      </c>
      <c r="P176" s="2">
        <f t="shared" si="69"/>
        <v>0</v>
      </c>
      <c r="Q176" s="2">
        <f t="shared" si="69"/>
        <v>0</v>
      </c>
      <c r="R176" s="2">
        <f t="shared" si="69"/>
        <v>0</v>
      </c>
      <c r="S176" s="2">
        <f t="shared" si="69"/>
        <v>0</v>
      </c>
      <c r="T176" s="2">
        <f t="shared" si="69"/>
        <v>0</v>
      </c>
      <c r="U176" s="2">
        <f t="shared" si="69"/>
        <v>0</v>
      </c>
      <c r="V176" s="2">
        <f t="shared" si="69"/>
        <v>0</v>
      </c>
      <c r="W176" s="2">
        <f t="shared" si="69"/>
        <v>0</v>
      </c>
      <c r="X176" s="2">
        <f t="shared" si="69"/>
        <v>0</v>
      </c>
      <c r="Y176" s="2">
        <f t="shared" si="69"/>
        <v>0</v>
      </c>
      <c r="Z176" s="2">
        <f t="shared" si="69"/>
        <v>0</v>
      </c>
      <c r="AA176" s="2">
        <f t="shared" si="69"/>
        <v>0</v>
      </c>
      <c r="AB176" s="2">
        <f t="shared" si="69"/>
        <v>0</v>
      </c>
      <c r="AC176" s="2">
        <f t="shared" si="72"/>
        <v>0</v>
      </c>
      <c r="AD176" s="2">
        <f t="shared" si="72"/>
        <v>0</v>
      </c>
      <c r="AE176" s="2">
        <f t="shared" si="72"/>
        <v>0</v>
      </c>
      <c r="AF176" s="2">
        <f t="shared" si="72"/>
        <v>0</v>
      </c>
      <c r="AG176" s="2">
        <f t="shared" si="72"/>
        <v>0</v>
      </c>
      <c r="AH176" s="2">
        <f t="shared" si="72"/>
        <v>0</v>
      </c>
      <c r="AI176" s="2">
        <f t="shared" si="72"/>
        <v>0</v>
      </c>
      <c r="AJ176" s="2">
        <f t="shared" si="72"/>
        <v>0</v>
      </c>
      <c r="AK176" s="2">
        <f t="shared" si="72"/>
        <v>0</v>
      </c>
      <c r="AL176" s="2">
        <f t="shared" si="72"/>
        <v>0</v>
      </c>
      <c r="AM176" s="2">
        <f t="shared" si="72"/>
        <v>0</v>
      </c>
      <c r="AN176" s="2">
        <f t="shared" si="72"/>
        <v>0</v>
      </c>
      <c r="AO176" s="2">
        <f t="shared" si="72"/>
        <v>0</v>
      </c>
      <c r="AP176" s="2">
        <f t="shared" si="72"/>
        <v>0</v>
      </c>
      <c r="AQ176" s="57">
        <f t="shared" si="72"/>
        <v>0</v>
      </c>
      <c r="AR176" s="2">
        <f t="shared" si="72"/>
        <v>0</v>
      </c>
      <c r="AS176" s="2">
        <f t="shared" si="73"/>
        <v>0</v>
      </c>
      <c r="AT176" s="2">
        <f t="shared" si="73"/>
        <v>0</v>
      </c>
      <c r="AU176" s="2">
        <f t="shared" si="73"/>
        <v>0</v>
      </c>
      <c r="AV176" s="2">
        <f t="shared" si="73"/>
        <v>0</v>
      </c>
      <c r="AW176" s="2"/>
    </row>
    <row r="177" spans="5:49" ht="16.8" outlineLevel="1">
      <c r="E177" s="44">
        <f t="shared" si="66"/>
        <v>40999</v>
      </c>
      <c r="G177" s="2" t="s">
        <v>105</v>
      </c>
      <c r="I177" s="2">
        <f t="shared" si="70"/>
        <v>0</v>
      </c>
      <c r="K177" s="2">
        <f t="shared" si="74"/>
        <v>0</v>
      </c>
      <c r="L177" s="2">
        <f t="shared" si="74"/>
        <v>0</v>
      </c>
      <c r="M177" s="2">
        <f t="shared" si="69"/>
        <v>0</v>
      </c>
      <c r="N177" s="2">
        <f t="shared" si="69"/>
        <v>0</v>
      </c>
      <c r="O177" s="2">
        <f t="shared" si="69"/>
        <v>0</v>
      </c>
      <c r="P177" s="2">
        <f t="shared" si="69"/>
        <v>0</v>
      </c>
      <c r="Q177" s="2">
        <f t="shared" si="69"/>
        <v>0</v>
      </c>
      <c r="R177" s="2">
        <f t="shared" si="69"/>
        <v>0</v>
      </c>
      <c r="S177" s="2">
        <f t="shared" si="69"/>
        <v>0</v>
      </c>
      <c r="T177" s="2">
        <f t="shared" si="69"/>
        <v>0</v>
      </c>
      <c r="U177" s="2">
        <f t="shared" si="69"/>
        <v>0</v>
      </c>
      <c r="V177" s="2">
        <f t="shared" si="69"/>
        <v>0</v>
      </c>
      <c r="W177" s="2">
        <f t="shared" si="69"/>
        <v>0</v>
      </c>
      <c r="X177" s="2">
        <f t="shared" si="69"/>
        <v>0</v>
      </c>
      <c r="Y177" s="2">
        <f t="shared" si="69"/>
        <v>0</v>
      </c>
      <c r="Z177" s="2">
        <f t="shared" si="69"/>
        <v>0</v>
      </c>
      <c r="AA177" s="2">
        <f t="shared" si="69"/>
        <v>0</v>
      </c>
      <c r="AB177" s="2">
        <f t="shared" si="69"/>
        <v>0</v>
      </c>
      <c r="AC177" s="2">
        <f t="shared" si="72"/>
        <v>0</v>
      </c>
      <c r="AD177" s="2">
        <f t="shared" si="72"/>
        <v>0</v>
      </c>
      <c r="AE177" s="2">
        <f t="shared" si="72"/>
        <v>0</v>
      </c>
      <c r="AF177" s="2">
        <f t="shared" si="72"/>
        <v>0</v>
      </c>
      <c r="AG177" s="2">
        <f t="shared" si="72"/>
        <v>0</v>
      </c>
      <c r="AH177" s="2">
        <f t="shared" si="72"/>
        <v>0</v>
      </c>
      <c r="AI177" s="2">
        <f t="shared" si="72"/>
        <v>0</v>
      </c>
      <c r="AJ177" s="2">
        <f t="shared" si="72"/>
        <v>0</v>
      </c>
      <c r="AK177" s="2">
        <f t="shared" si="72"/>
        <v>0</v>
      </c>
      <c r="AL177" s="2">
        <f t="shared" si="72"/>
        <v>0</v>
      </c>
      <c r="AM177" s="2">
        <f t="shared" si="72"/>
        <v>0</v>
      </c>
      <c r="AN177" s="2">
        <f t="shared" si="72"/>
        <v>0</v>
      </c>
      <c r="AO177" s="2">
        <f t="shared" si="72"/>
        <v>0</v>
      </c>
      <c r="AP177" s="2">
        <f t="shared" si="72"/>
        <v>0</v>
      </c>
      <c r="AQ177" s="57">
        <f t="shared" si="72"/>
        <v>0</v>
      </c>
      <c r="AR177" s="2">
        <f t="shared" si="72"/>
        <v>0</v>
      </c>
      <c r="AS177" s="2">
        <f t="shared" si="73"/>
        <v>0</v>
      </c>
      <c r="AT177" s="2">
        <f t="shared" si="73"/>
        <v>0</v>
      </c>
      <c r="AU177" s="2">
        <f t="shared" si="73"/>
        <v>0</v>
      </c>
      <c r="AV177" s="2">
        <f t="shared" si="73"/>
        <v>0</v>
      </c>
      <c r="AW177" s="2"/>
    </row>
    <row r="178" spans="5:49" ht="16.8" outlineLevel="1">
      <c r="E178" s="44">
        <f t="shared" si="66"/>
        <v>41364</v>
      </c>
      <c r="G178" s="2" t="s">
        <v>105</v>
      </c>
      <c r="I178" s="2">
        <f t="shared" si="70"/>
        <v>0</v>
      </c>
      <c r="K178" s="2">
        <f t="shared" si="74"/>
        <v>0</v>
      </c>
      <c r="L178" s="2">
        <f t="shared" si="74"/>
        <v>0</v>
      </c>
      <c r="M178" s="2">
        <f t="shared" si="69"/>
        <v>0</v>
      </c>
      <c r="N178" s="2">
        <f t="shared" si="69"/>
        <v>0</v>
      </c>
      <c r="O178" s="2">
        <f t="shared" si="69"/>
        <v>0</v>
      </c>
      <c r="P178" s="2">
        <f t="shared" si="69"/>
        <v>0</v>
      </c>
      <c r="Q178" s="2">
        <f t="shared" si="69"/>
        <v>0</v>
      </c>
      <c r="R178" s="2">
        <f t="shared" si="69"/>
        <v>0</v>
      </c>
      <c r="S178" s="2">
        <f t="shared" si="69"/>
        <v>0</v>
      </c>
      <c r="T178" s="2">
        <f t="shared" si="69"/>
        <v>0</v>
      </c>
      <c r="U178" s="2">
        <f t="shared" si="69"/>
        <v>0</v>
      </c>
      <c r="V178" s="2">
        <f t="shared" si="69"/>
        <v>0</v>
      </c>
      <c r="W178" s="2">
        <f t="shared" si="69"/>
        <v>0</v>
      </c>
      <c r="X178" s="2">
        <f t="shared" si="69"/>
        <v>0</v>
      </c>
      <c r="Y178" s="2">
        <f t="shared" si="69"/>
        <v>0</v>
      </c>
      <c r="Z178" s="2">
        <f t="shared" si="69"/>
        <v>0</v>
      </c>
      <c r="AA178" s="2">
        <f t="shared" si="69"/>
        <v>0</v>
      </c>
      <c r="AB178" s="2">
        <f t="shared" si="69"/>
        <v>0</v>
      </c>
      <c r="AC178" s="2">
        <f t="shared" si="72"/>
        <v>0</v>
      </c>
      <c r="AD178" s="2">
        <f t="shared" si="72"/>
        <v>0</v>
      </c>
      <c r="AE178" s="2">
        <f t="shared" si="72"/>
        <v>0</v>
      </c>
      <c r="AF178" s="2">
        <f t="shared" si="72"/>
        <v>0</v>
      </c>
      <c r="AG178" s="2">
        <f t="shared" si="72"/>
        <v>0</v>
      </c>
      <c r="AH178" s="2">
        <f t="shared" si="72"/>
        <v>0</v>
      </c>
      <c r="AI178" s="2">
        <f t="shared" si="72"/>
        <v>0</v>
      </c>
      <c r="AJ178" s="2">
        <f t="shared" si="72"/>
        <v>0</v>
      </c>
      <c r="AK178" s="2">
        <f t="shared" si="72"/>
        <v>0</v>
      </c>
      <c r="AL178" s="2">
        <f t="shared" si="72"/>
        <v>0</v>
      </c>
      <c r="AM178" s="2">
        <f t="shared" si="72"/>
        <v>0</v>
      </c>
      <c r="AN178" s="2">
        <f t="shared" si="72"/>
        <v>0</v>
      </c>
      <c r="AO178" s="2">
        <f t="shared" si="72"/>
        <v>0</v>
      </c>
      <c r="AP178" s="2">
        <f t="shared" si="72"/>
        <v>0</v>
      </c>
      <c r="AQ178" s="57">
        <f t="shared" si="72"/>
        <v>0</v>
      </c>
      <c r="AR178" s="2">
        <f t="shared" si="72"/>
        <v>0</v>
      </c>
      <c r="AS178" s="2">
        <f t="shared" si="73"/>
        <v>0</v>
      </c>
      <c r="AT178" s="2">
        <f t="shared" si="73"/>
        <v>0</v>
      </c>
      <c r="AU178" s="2">
        <f t="shared" si="73"/>
        <v>0</v>
      </c>
      <c r="AV178" s="2">
        <f t="shared" si="73"/>
        <v>0</v>
      </c>
      <c r="AW178" s="2"/>
    </row>
    <row r="179" spans="5:49" ht="16.8" outlineLevel="1">
      <c r="E179" s="44">
        <f t="shared" si="66"/>
        <v>41729</v>
      </c>
      <c r="G179" s="2" t="s">
        <v>105</v>
      </c>
      <c r="I179" s="2">
        <f t="shared" si="70"/>
        <v>0</v>
      </c>
      <c r="K179" s="2">
        <f t="shared" si="74"/>
        <v>0</v>
      </c>
      <c r="L179" s="2">
        <f t="shared" si="74"/>
        <v>0</v>
      </c>
      <c r="M179" s="2">
        <f t="shared" si="69"/>
        <v>0</v>
      </c>
      <c r="N179" s="2">
        <f t="shared" si="69"/>
        <v>0</v>
      </c>
      <c r="O179" s="2">
        <f t="shared" si="69"/>
        <v>0</v>
      </c>
      <c r="P179" s="2">
        <f t="shared" si="69"/>
        <v>0</v>
      </c>
      <c r="Q179" s="2">
        <f t="shared" si="69"/>
        <v>0</v>
      </c>
      <c r="R179" s="2">
        <f t="shared" si="69"/>
        <v>0</v>
      </c>
      <c r="S179" s="2">
        <f t="shared" si="69"/>
        <v>0</v>
      </c>
      <c r="T179" s="2">
        <f t="shared" si="69"/>
        <v>0</v>
      </c>
      <c r="U179" s="2">
        <f t="shared" ref="U179:AJ191" si="75">U$154 * $I179</f>
        <v>0</v>
      </c>
      <c r="V179" s="2">
        <f t="shared" si="75"/>
        <v>0</v>
      </c>
      <c r="W179" s="2">
        <f t="shared" si="75"/>
        <v>0</v>
      </c>
      <c r="X179" s="2">
        <f t="shared" si="75"/>
        <v>0</v>
      </c>
      <c r="Y179" s="2">
        <f t="shared" si="75"/>
        <v>0</v>
      </c>
      <c r="Z179" s="2">
        <f t="shared" si="75"/>
        <v>0</v>
      </c>
      <c r="AA179" s="2">
        <f t="shared" si="75"/>
        <v>0</v>
      </c>
      <c r="AB179" s="2">
        <f t="shared" si="75"/>
        <v>0</v>
      </c>
      <c r="AC179" s="2">
        <f t="shared" si="75"/>
        <v>0</v>
      </c>
      <c r="AD179" s="2">
        <f t="shared" si="75"/>
        <v>0</v>
      </c>
      <c r="AE179" s="2">
        <f t="shared" si="75"/>
        <v>0</v>
      </c>
      <c r="AF179" s="2">
        <f t="shared" si="75"/>
        <v>0</v>
      </c>
      <c r="AG179" s="2">
        <f t="shared" si="75"/>
        <v>0</v>
      </c>
      <c r="AH179" s="2">
        <f t="shared" si="75"/>
        <v>0</v>
      </c>
      <c r="AI179" s="2">
        <f t="shared" si="75"/>
        <v>0</v>
      </c>
      <c r="AJ179" s="2">
        <f t="shared" si="75"/>
        <v>0</v>
      </c>
      <c r="AK179" s="2">
        <f t="shared" si="72"/>
        <v>0</v>
      </c>
      <c r="AL179" s="2">
        <f t="shared" si="72"/>
        <v>0</v>
      </c>
      <c r="AM179" s="2">
        <f t="shared" si="72"/>
        <v>0</v>
      </c>
      <c r="AN179" s="2">
        <f t="shared" si="72"/>
        <v>0</v>
      </c>
      <c r="AO179" s="2">
        <f t="shared" si="72"/>
        <v>0</v>
      </c>
      <c r="AP179" s="2">
        <f t="shared" si="72"/>
        <v>0</v>
      </c>
      <c r="AQ179" s="57">
        <f t="shared" si="72"/>
        <v>0</v>
      </c>
      <c r="AR179" s="2">
        <f t="shared" si="72"/>
        <v>0</v>
      </c>
      <c r="AS179" s="2">
        <f t="shared" si="73"/>
        <v>0</v>
      </c>
      <c r="AT179" s="2">
        <f t="shared" si="73"/>
        <v>0</v>
      </c>
      <c r="AU179" s="2">
        <f t="shared" si="73"/>
        <v>0</v>
      </c>
      <c r="AV179" s="2">
        <f t="shared" si="73"/>
        <v>0</v>
      </c>
      <c r="AW179" s="2"/>
    </row>
    <row r="180" spans="5:49" ht="16.8" outlineLevel="1">
      <c r="E180" s="44">
        <f t="shared" si="66"/>
        <v>42094</v>
      </c>
      <c r="G180" s="2" t="s">
        <v>105</v>
      </c>
      <c r="I180" s="2">
        <f t="shared" si="70"/>
        <v>0</v>
      </c>
      <c r="K180" s="2">
        <f t="shared" ref="K180:T191" si="76">K$154 * $I180</f>
        <v>0</v>
      </c>
      <c r="L180" s="2">
        <f t="shared" si="76"/>
        <v>0</v>
      </c>
      <c r="M180" s="2">
        <f t="shared" si="76"/>
        <v>0</v>
      </c>
      <c r="N180" s="2">
        <f t="shared" si="76"/>
        <v>0</v>
      </c>
      <c r="O180" s="2">
        <f t="shared" si="76"/>
        <v>0</v>
      </c>
      <c r="P180" s="2">
        <f t="shared" si="76"/>
        <v>0</v>
      </c>
      <c r="Q180" s="2">
        <f t="shared" si="76"/>
        <v>0</v>
      </c>
      <c r="R180" s="2">
        <f t="shared" si="76"/>
        <v>0</v>
      </c>
      <c r="S180" s="2">
        <f t="shared" si="76"/>
        <v>0</v>
      </c>
      <c r="T180" s="2">
        <f t="shared" si="76"/>
        <v>0</v>
      </c>
      <c r="U180" s="2">
        <f t="shared" si="75"/>
        <v>0</v>
      </c>
      <c r="V180" s="2">
        <f t="shared" si="75"/>
        <v>0</v>
      </c>
      <c r="W180" s="2">
        <f t="shared" si="75"/>
        <v>0</v>
      </c>
      <c r="X180" s="2">
        <f t="shared" si="75"/>
        <v>0</v>
      </c>
      <c r="Y180" s="2">
        <f t="shared" si="75"/>
        <v>0</v>
      </c>
      <c r="Z180" s="2">
        <f t="shared" si="75"/>
        <v>0</v>
      </c>
      <c r="AA180" s="2">
        <f t="shared" si="75"/>
        <v>0</v>
      </c>
      <c r="AB180" s="2">
        <f t="shared" si="75"/>
        <v>0</v>
      </c>
      <c r="AC180" s="2">
        <f t="shared" si="75"/>
        <v>0</v>
      </c>
      <c r="AD180" s="2">
        <f t="shared" si="75"/>
        <v>0</v>
      </c>
      <c r="AE180" s="2">
        <f t="shared" si="75"/>
        <v>0</v>
      </c>
      <c r="AF180" s="2">
        <f t="shared" si="75"/>
        <v>0</v>
      </c>
      <c r="AG180" s="2">
        <f t="shared" si="75"/>
        <v>0</v>
      </c>
      <c r="AH180" s="2">
        <f t="shared" si="75"/>
        <v>0</v>
      </c>
      <c r="AI180" s="2">
        <f t="shared" si="75"/>
        <v>0</v>
      </c>
      <c r="AJ180" s="2">
        <f t="shared" si="75"/>
        <v>0</v>
      </c>
      <c r="AK180" s="2">
        <f t="shared" si="72"/>
        <v>0</v>
      </c>
      <c r="AL180" s="2">
        <f t="shared" si="72"/>
        <v>0</v>
      </c>
      <c r="AM180" s="2">
        <f t="shared" si="72"/>
        <v>0</v>
      </c>
      <c r="AN180" s="2">
        <f t="shared" si="72"/>
        <v>0</v>
      </c>
      <c r="AO180" s="2">
        <f t="shared" si="72"/>
        <v>0</v>
      </c>
      <c r="AP180" s="2">
        <f t="shared" si="72"/>
        <v>0</v>
      </c>
      <c r="AQ180" s="57">
        <f t="shared" si="72"/>
        <v>0</v>
      </c>
      <c r="AR180" s="2">
        <f t="shared" ref="AR180:AV193" si="77">AR$154 * $I180</f>
        <v>0</v>
      </c>
      <c r="AS180" s="2">
        <f t="shared" si="77"/>
        <v>0</v>
      </c>
      <c r="AT180" s="2">
        <f t="shared" si="77"/>
        <v>0</v>
      </c>
      <c r="AU180" s="2">
        <f t="shared" si="77"/>
        <v>0</v>
      </c>
      <c r="AV180" s="2">
        <f t="shared" si="77"/>
        <v>0</v>
      </c>
      <c r="AW180" s="2"/>
    </row>
    <row r="181" spans="5:49" ht="16.8" outlineLevel="1">
      <c r="E181" s="44">
        <f t="shared" si="66"/>
        <v>42460</v>
      </c>
      <c r="G181" s="2" t="s">
        <v>105</v>
      </c>
      <c r="I181" s="2">
        <f t="shared" si="70"/>
        <v>0</v>
      </c>
      <c r="K181" s="2">
        <f t="shared" si="76"/>
        <v>0</v>
      </c>
      <c r="L181" s="2">
        <f t="shared" si="76"/>
        <v>0</v>
      </c>
      <c r="M181" s="2">
        <f t="shared" si="76"/>
        <v>0</v>
      </c>
      <c r="N181" s="2">
        <f t="shared" si="76"/>
        <v>0</v>
      </c>
      <c r="O181" s="2">
        <f t="shared" si="76"/>
        <v>0</v>
      </c>
      <c r="P181" s="2">
        <f t="shared" si="76"/>
        <v>0</v>
      </c>
      <c r="Q181" s="2">
        <f t="shared" si="76"/>
        <v>0</v>
      </c>
      <c r="R181" s="2">
        <f t="shared" si="76"/>
        <v>0</v>
      </c>
      <c r="S181" s="2">
        <f t="shared" si="76"/>
        <v>0</v>
      </c>
      <c r="T181" s="2">
        <f t="shared" si="76"/>
        <v>0</v>
      </c>
      <c r="U181" s="2">
        <f t="shared" si="75"/>
        <v>0</v>
      </c>
      <c r="V181" s="2">
        <f t="shared" si="75"/>
        <v>0</v>
      </c>
      <c r="W181" s="2">
        <f t="shared" si="75"/>
        <v>0</v>
      </c>
      <c r="X181" s="2">
        <f t="shared" si="75"/>
        <v>0</v>
      </c>
      <c r="Y181" s="2">
        <f t="shared" si="75"/>
        <v>0</v>
      </c>
      <c r="Z181" s="2">
        <f t="shared" si="75"/>
        <v>0</v>
      </c>
      <c r="AA181" s="2">
        <f t="shared" si="75"/>
        <v>0</v>
      </c>
      <c r="AB181" s="2">
        <f t="shared" si="75"/>
        <v>0</v>
      </c>
      <c r="AC181" s="2">
        <f t="shared" si="75"/>
        <v>0</v>
      </c>
      <c r="AD181" s="2">
        <f t="shared" si="75"/>
        <v>0</v>
      </c>
      <c r="AE181" s="2">
        <f t="shared" si="75"/>
        <v>0</v>
      </c>
      <c r="AF181" s="2">
        <f t="shared" si="75"/>
        <v>0</v>
      </c>
      <c r="AG181" s="2">
        <f t="shared" si="75"/>
        <v>0</v>
      </c>
      <c r="AH181" s="2">
        <f t="shared" si="75"/>
        <v>0</v>
      </c>
      <c r="AI181" s="2">
        <f t="shared" si="75"/>
        <v>0</v>
      </c>
      <c r="AJ181" s="2">
        <f t="shared" si="75"/>
        <v>0</v>
      </c>
      <c r="AK181" s="2">
        <f t="shared" ref="AK181:AQ193" si="78">AK$154 * $I181</f>
        <v>0</v>
      </c>
      <c r="AL181" s="2">
        <f t="shared" si="78"/>
        <v>0</v>
      </c>
      <c r="AM181" s="2">
        <f t="shared" si="78"/>
        <v>0</v>
      </c>
      <c r="AN181" s="2">
        <f t="shared" si="78"/>
        <v>0</v>
      </c>
      <c r="AO181" s="2">
        <f t="shared" si="78"/>
        <v>0</v>
      </c>
      <c r="AP181" s="2">
        <f t="shared" si="78"/>
        <v>0</v>
      </c>
      <c r="AQ181" s="57">
        <f t="shared" si="78"/>
        <v>0</v>
      </c>
      <c r="AR181" s="2">
        <f t="shared" si="77"/>
        <v>0</v>
      </c>
      <c r="AS181" s="2">
        <f t="shared" si="77"/>
        <v>0</v>
      </c>
      <c r="AT181" s="2">
        <f t="shared" si="77"/>
        <v>0</v>
      </c>
      <c r="AU181" s="2">
        <f t="shared" si="77"/>
        <v>0</v>
      </c>
      <c r="AV181" s="2">
        <f t="shared" si="77"/>
        <v>0</v>
      </c>
      <c r="AW181" s="2"/>
    </row>
    <row r="182" spans="5:49" ht="16.8" outlineLevel="1">
      <c r="E182" s="44">
        <f t="shared" si="66"/>
        <v>42825</v>
      </c>
      <c r="G182" s="2" t="s">
        <v>105</v>
      </c>
      <c r="I182" s="2">
        <f t="shared" si="70"/>
        <v>0</v>
      </c>
      <c r="K182" s="2">
        <f t="shared" si="76"/>
        <v>0</v>
      </c>
      <c r="L182" s="2">
        <f t="shared" si="76"/>
        <v>0</v>
      </c>
      <c r="M182" s="2">
        <f t="shared" si="76"/>
        <v>0</v>
      </c>
      <c r="N182" s="2">
        <f t="shared" si="76"/>
        <v>0</v>
      </c>
      <c r="O182" s="2">
        <f t="shared" si="76"/>
        <v>0</v>
      </c>
      <c r="P182" s="2">
        <f t="shared" si="76"/>
        <v>0</v>
      </c>
      <c r="Q182" s="2">
        <f t="shared" si="76"/>
        <v>0</v>
      </c>
      <c r="R182" s="2">
        <f t="shared" si="76"/>
        <v>0</v>
      </c>
      <c r="S182" s="2">
        <f t="shared" si="76"/>
        <v>0</v>
      </c>
      <c r="T182" s="2">
        <f t="shared" si="76"/>
        <v>0</v>
      </c>
      <c r="U182" s="2">
        <f t="shared" si="75"/>
        <v>0</v>
      </c>
      <c r="V182" s="2">
        <f t="shared" si="75"/>
        <v>0</v>
      </c>
      <c r="W182" s="2">
        <f t="shared" si="75"/>
        <v>0</v>
      </c>
      <c r="X182" s="2">
        <f t="shared" si="75"/>
        <v>0</v>
      </c>
      <c r="Y182" s="2">
        <f t="shared" si="75"/>
        <v>0</v>
      </c>
      <c r="Z182" s="2">
        <f t="shared" si="75"/>
        <v>0</v>
      </c>
      <c r="AA182" s="2">
        <f t="shared" si="75"/>
        <v>0</v>
      </c>
      <c r="AB182" s="2">
        <f t="shared" si="75"/>
        <v>0</v>
      </c>
      <c r="AC182" s="2">
        <f t="shared" si="75"/>
        <v>0</v>
      </c>
      <c r="AD182" s="2">
        <f t="shared" si="75"/>
        <v>0</v>
      </c>
      <c r="AE182" s="2">
        <f t="shared" si="75"/>
        <v>0</v>
      </c>
      <c r="AF182" s="2">
        <f t="shared" si="75"/>
        <v>0</v>
      </c>
      <c r="AG182" s="2">
        <f t="shared" si="75"/>
        <v>0</v>
      </c>
      <c r="AH182" s="2">
        <f t="shared" si="75"/>
        <v>0</v>
      </c>
      <c r="AI182" s="2">
        <f t="shared" si="75"/>
        <v>0</v>
      </c>
      <c r="AJ182" s="2">
        <f t="shared" si="75"/>
        <v>0</v>
      </c>
      <c r="AK182" s="2">
        <f t="shared" si="78"/>
        <v>0</v>
      </c>
      <c r="AL182" s="2">
        <f t="shared" si="78"/>
        <v>0</v>
      </c>
      <c r="AM182" s="2">
        <f t="shared" si="78"/>
        <v>0</v>
      </c>
      <c r="AN182" s="2">
        <f t="shared" si="78"/>
        <v>0</v>
      </c>
      <c r="AO182" s="2">
        <f t="shared" si="78"/>
        <v>0</v>
      </c>
      <c r="AP182" s="2">
        <f t="shared" si="78"/>
        <v>0</v>
      </c>
      <c r="AQ182" s="57">
        <f t="shared" si="78"/>
        <v>0</v>
      </c>
      <c r="AR182" s="2">
        <f t="shared" si="77"/>
        <v>0</v>
      </c>
      <c r="AS182" s="2">
        <f t="shared" si="77"/>
        <v>0</v>
      </c>
      <c r="AT182" s="2">
        <f t="shared" si="77"/>
        <v>0</v>
      </c>
      <c r="AU182" s="2">
        <f t="shared" si="77"/>
        <v>0</v>
      </c>
      <c r="AV182" s="2">
        <f t="shared" si="77"/>
        <v>0</v>
      </c>
      <c r="AW182" s="2"/>
    </row>
    <row r="183" spans="5:49" ht="16.8" outlineLevel="1">
      <c r="E183" s="44">
        <f t="shared" si="66"/>
        <v>43190</v>
      </c>
      <c r="G183" s="2" t="s">
        <v>105</v>
      </c>
      <c r="I183" s="2">
        <f t="shared" si="70"/>
        <v>0</v>
      </c>
      <c r="K183" s="2">
        <f t="shared" si="76"/>
        <v>0</v>
      </c>
      <c r="L183" s="2">
        <f t="shared" si="76"/>
        <v>0</v>
      </c>
      <c r="M183" s="2">
        <f t="shared" si="76"/>
        <v>0</v>
      </c>
      <c r="N183" s="2">
        <f t="shared" si="76"/>
        <v>0</v>
      </c>
      <c r="O183" s="2">
        <f t="shared" si="76"/>
        <v>0</v>
      </c>
      <c r="P183" s="2">
        <f t="shared" si="76"/>
        <v>0</v>
      </c>
      <c r="Q183" s="2">
        <f t="shared" si="76"/>
        <v>0</v>
      </c>
      <c r="R183" s="2">
        <f t="shared" si="76"/>
        <v>0</v>
      </c>
      <c r="S183" s="2">
        <f t="shared" si="76"/>
        <v>0</v>
      </c>
      <c r="T183" s="2">
        <f t="shared" si="76"/>
        <v>0</v>
      </c>
      <c r="U183" s="2">
        <f t="shared" si="75"/>
        <v>0</v>
      </c>
      <c r="V183" s="2">
        <f t="shared" si="75"/>
        <v>0</v>
      </c>
      <c r="W183" s="2">
        <f t="shared" si="75"/>
        <v>0</v>
      </c>
      <c r="X183" s="2">
        <f t="shared" si="75"/>
        <v>0</v>
      </c>
      <c r="Y183" s="2">
        <f t="shared" si="75"/>
        <v>0</v>
      </c>
      <c r="Z183" s="2">
        <f t="shared" si="75"/>
        <v>0</v>
      </c>
      <c r="AA183" s="2">
        <f t="shared" si="75"/>
        <v>0</v>
      </c>
      <c r="AB183" s="2">
        <f t="shared" si="75"/>
        <v>0</v>
      </c>
      <c r="AC183" s="2">
        <f t="shared" si="75"/>
        <v>0</v>
      </c>
      <c r="AD183" s="2">
        <f t="shared" si="75"/>
        <v>0</v>
      </c>
      <c r="AE183" s="2">
        <f t="shared" si="75"/>
        <v>0</v>
      </c>
      <c r="AF183" s="2">
        <f t="shared" si="75"/>
        <v>0</v>
      </c>
      <c r="AG183" s="2">
        <f t="shared" si="75"/>
        <v>0</v>
      </c>
      <c r="AH183" s="2">
        <f t="shared" si="75"/>
        <v>0</v>
      </c>
      <c r="AI183" s="2">
        <f t="shared" si="75"/>
        <v>0</v>
      </c>
      <c r="AJ183" s="2">
        <f t="shared" si="75"/>
        <v>0</v>
      </c>
      <c r="AK183" s="2">
        <f t="shared" si="78"/>
        <v>0</v>
      </c>
      <c r="AL183" s="2">
        <f t="shared" si="78"/>
        <v>0</v>
      </c>
      <c r="AM183" s="2">
        <f t="shared" si="78"/>
        <v>0</v>
      </c>
      <c r="AN183" s="2">
        <f t="shared" si="78"/>
        <v>0</v>
      </c>
      <c r="AO183" s="2">
        <f t="shared" si="78"/>
        <v>0</v>
      </c>
      <c r="AP183" s="2">
        <f t="shared" si="78"/>
        <v>0</v>
      </c>
      <c r="AQ183" s="57">
        <f t="shared" si="78"/>
        <v>0</v>
      </c>
      <c r="AR183" s="2">
        <f t="shared" si="77"/>
        <v>0</v>
      </c>
      <c r="AS183" s="2">
        <f t="shared" si="77"/>
        <v>0</v>
      </c>
      <c r="AT183" s="2">
        <f t="shared" si="77"/>
        <v>0</v>
      </c>
      <c r="AU183" s="2">
        <f t="shared" si="77"/>
        <v>0</v>
      </c>
      <c r="AV183" s="2">
        <f t="shared" si="77"/>
        <v>0</v>
      </c>
      <c r="AW183" s="2"/>
    </row>
    <row r="184" spans="5:49" ht="16.8" outlineLevel="1">
      <c r="E184" s="44">
        <f t="shared" si="66"/>
        <v>43555</v>
      </c>
      <c r="G184" s="2" t="s">
        <v>105</v>
      </c>
      <c r="I184" s="2">
        <f t="shared" si="70"/>
        <v>0</v>
      </c>
      <c r="K184" s="2">
        <f t="shared" si="76"/>
        <v>0</v>
      </c>
      <c r="L184" s="2">
        <f t="shared" si="76"/>
        <v>0</v>
      </c>
      <c r="M184" s="2">
        <f t="shared" si="76"/>
        <v>0</v>
      </c>
      <c r="N184" s="2">
        <f t="shared" si="76"/>
        <v>0</v>
      </c>
      <c r="O184" s="2">
        <f t="shared" si="76"/>
        <v>0</v>
      </c>
      <c r="P184" s="2">
        <f t="shared" si="76"/>
        <v>0</v>
      </c>
      <c r="Q184" s="2">
        <f t="shared" si="76"/>
        <v>0</v>
      </c>
      <c r="R184" s="2">
        <f t="shared" si="76"/>
        <v>0</v>
      </c>
      <c r="S184" s="2">
        <f t="shared" si="76"/>
        <v>0</v>
      </c>
      <c r="T184" s="2">
        <f t="shared" si="76"/>
        <v>0</v>
      </c>
      <c r="U184" s="2">
        <f t="shared" si="75"/>
        <v>0</v>
      </c>
      <c r="V184" s="2">
        <f t="shared" si="75"/>
        <v>0</v>
      </c>
      <c r="W184" s="2">
        <f t="shared" si="75"/>
        <v>0</v>
      </c>
      <c r="X184" s="2">
        <f t="shared" si="75"/>
        <v>0</v>
      </c>
      <c r="Y184" s="2">
        <f t="shared" si="75"/>
        <v>0</v>
      </c>
      <c r="Z184" s="2">
        <f t="shared" si="75"/>
        <v>0</v>
      </c>
      <c r="AA184" s="2">
        <f t="shared" si="75"/>
        <v>0</v>
      </c>
      <c r="AB184" s="2">
        <f t="shared" si="75"/>
        <v>0</v>
      </c>
      <c r="AC184" s="2">
        <f t="shared" si="75"/>
        <v>0</v>
      </c>
      <c r="AD184" s="2">
        <f t="shared" si="75"/>
        <v>0</v>
      </c>
      <c r="AE184" s="2">
        <f t="shared" si="75"/>
        <v>0</v>
      </c>
      <c r="AF184" s="2">
        <f t="shared" si="75"/>
        <v>0</v>
      </c>
      <c r="AG184" s="2">
        <f t="shared" si="75"/>
        <v>0</v>
      </c>
      <c r="AH184" s="2">
        <f t="shared" si="75"/>
        <v>0</v>
      </c>
      <c r="AI184" s="2">
        <f t="shared" si="75"/>
        <v>0</v>
      </c>
      <c r="AJ184" s="2">
        <f t="shared" si="75"/>
        <v>0</v>
      </c>
      <c r="AK184" s="2">
        <f t="shared" si="78"/>
        <v>0</v>
      </c>
      <c r="AL184" s="2">
        <f t="shared" si="78"/>
        <v>0</v>
      </c>
      <c r="AM184" s="2">
        <f t="shared" si="78"/>
        <v>0</v>
      </c>
      <c r="AN184" s="2">
        <f t="shared" si="78"/>
        <v>0</v>
      </c>
      <c r="AO184" s="2">
        <f t="shared" si="78"/>
        <v>0</v>
      </c>
      <c r="AP184" s="2">
        <f t="shared" si="78"/>
        <v>0</v>
      </c>
      <c r="AQ184" s="57">
        <f t="shared" si="78"/>
        <v>0</v>
      </c>
      <c r="AR184" s="2">
        <f t="shared" si="77"/>
        <v>0</v>
      </c>
      <c r="AS184" s="2">
        <f t="shared" si="77"/>
        <v>0</v>
      </c>
      <c r="AT184" s="2">
        <f t="shared" si="77"/>
        <v>0</v>
      </c>
      <c r="AU184" s="2">
        <f t="shared" si="77"/>
        <v>0</v>
      </c>
      <c r="AV184" s="2">
        <f t="shared" si="77"/>
        <v>0</v>
      </c>
      <c r="AW184" s="2"/>
    </row>
    <row r="185" spans="5:49" ht="16.8" outlineLevel="1">
      <c r="E185" s="44">
        <f t="shared" si="66"/>
        <v>43921</v>
      </c>
      <c r="G185" s="2" t="s">
        <v>105</v>
      </c>
      <c r="I185" s="2">
        <f t="shared" si="70"/>
        <v>0</v>
      </c>
      <c r="K185" s="2">
        <f t="shared" si="76"/>
        <v>0</v>
      </c>
      <c r="L185" s="2">
        <f t="shared" si="76"/>
        <v>0</v>
      </c>
      <c r="M185" s="2">
        <f t="shared" si="76"/>
        <v>0</v>
      </c>
      <c r="N185" s="2">
        <f t="shared" si="76"/>
        <v>0</v>
      </c>
      <c r="O185" s="2">
        <f t="shared" si="76"/>
        <v>0</v>
      </c>
      <c r="P185" s="2">
        <f t="shared" si="76"/>
        <v>0</v>
      </c>
      <c r="Q185" s="2">
        <f t="shared" si="76"/>
        <v>0</v>
      </c>
      <c r="R185" s="2">
        <f t="shared" si="76"/>
        <v>0</v>
      </c>
      <c r="S185" s="2">
        <f t="shared" si="76"/>
        <v>0</v>
      </c>
      <c r="T185" s="2">
        <f t="shared" si="76"/>
        <v>0</v>
      </c>
      <c r="U185" s="2">
        <f t="shared" si="75"/>
        <v>0</v>
      </c>
      <c r="V185" s="2">
        <f t="shared" si="75"/>
        <v>0</v>
      </c>
      <c r="W185" s="2">
        <f t="shared" si="75"/>
        <v>0</v>
      </c>
      <c r="X185" s="2">
        <f t="shared" si="75"/>
        <v>0</v>
      </c>
      <c r="Y185" s="2">
        <f t="shared" si="75"/>
        <v>0</v>
      </c>
      <c r="Z185" s="2">
        <f t="shared" si="75"/>
        <v>0</v>
      </c>
      <c r="AA185" s="2">
        <f t="shared" si="75"/>
        <v>0</v>
      </c>
      <c r="AB185" s="2">
        <f t="shared" si="75"/>
        <v>0</v>
      </c>
      <c r="AC185" s="2">
        <f t="shared" si="75"/>
        <v>0</v>
      </c>
      <c r="AD185" s="2">
        <f t="shared" si="75"/>
        <v>0</v>
      </c>
      <c r="AE185" s="2">
        <f t="shared" si="75"/>
        <v>0</v>
      </c>
      <c r="AF185" s="2">
        <f t="shared" si="75"/>
        <v>0</v>
      </c>
      <c r="AG185" s="2">
        <f t="shared" si="75"/>
        <v>0</v>
      </c>
      <c r="AH185" s="2">
        <f t="shared" si="75"/>
        <v>0</v>
      </c>
      <c r="AI185" s="2">
        <f t="shared" si="75"/>
        <v>0</v>
      </c>
      <c r="AJ185" s="2">
        <f t="shared" si="75"/>
        <v>0</v>
      </c>
      <c r="AK185" s="2">
        <f t="shared" si="78"/>
        <v>0</v>
      </c>
      <c r="AL185" s="2">
        <f t="shared" si="78"/>
        <v>0</v>
      </c>
      <c r="AM185" s="2">
        <f t="shared" si="78"/>
        <v>0</v>
      </c>
      <c r="AN185" s="2">
        <f t="shared" si="78"/>
        <v>0</v>
      </c>
      <c r="AO185" s="2">
        <f t="shared" si="78"/>
        <v>0</v>
      </c>
      <c r="AP185" s="2">
        <f t="shared" si="78"/>
        <v>0</v>
      </c>
      <c r="AQ185" s="57">
        <f t="shared" si="78"/>
        <v>0</v>
      </c>
      <c r="AR185" s="2">
        <f t="shared" si="77"/>
        <v>0</v>
      </c>
      <c r="AS185" s="2">
        <f t="shared" si="77"/>
        <v>0</v>
      </c>
      <c r="AT185" s="2">
        <f t="shared" si="77"/>
        <v>0</v>
      </c>
      <c r="AU185" s="2">
        <f t="shared" si="77"/>
        <v>0</v>
      </c>
      <c r="AV185" s="2">
        <f t="shared" si="77"/>
        <v>0</v>
      </c>
      <c r="AW185" s="2"/>
    </row>
    <row r="186" spans="5:49" ht="16.8" outlineLevel="1">
      <c r="E186" s="44">
        <f t="shared" si="66"/>
        <v>44286</v>
      </c>
      <c r="G186" s="2" t="s">
        <v>105</v>
      </c>
      <c r="I186" s="2">
        <f t="shared" si="70"/>
        <v>0</v>
      </c>
      <c r="K186" s="2">
        <f t="shared" si="76"/>
        <v>0</v>
      </c>
      <c r="L186" s="2">
        <f t="shared" si="76"/>
        <v>0</v>
      </c>
      <c r="M186" s="2">
        <f t="shared" si="76"/>
        <v>0</v>
      </c>
      <c r="N186" s="2">
        <f t="shared" si="76"/>
        <v>0</v>
      </c>
      <c r="O186" s="2">
        <f t="shared" si="76"/>
        <v>0</v>
      </c>
      <c r="P186" s="2">
        <f t="shared" si="76"/>
        <v>0</v>
      </c>
      <c r="Q186" s="2">
        <f t="shared" si="76"/>
        <v>0</v>
      </c>
      <c r="R186" s="2">
        <f t="shared" si="76"/>
        <v>0</v>
      </c>
      <c r="S186" s="2">
        <f t="shared" si="76"/>
        <v>0</v>
      </c>
      <c r="T186" s="2">
        <f t="shared" si="76"/>
        <v>0</v>
      </c>
      <c r="U186" s="2">
        <f t="shared" si="75"/>
        <v>0</v>
      </c>
      <c r="V186" s="2">
        <f t="shared" si="75"/>
        <v>0</v>
      </c>
      <c r="W186" s="2">
        <f t="shared" si="75"/>
        <v>0</v>
      </c>
      <c r="X186" s="2">
        <f t="shared" si="75"/>
        <v>0</v>
      </c>
      <c r="Y186" s="2">
        <f t="shared" si="75"/>
        <v>0</v>
      </c>
      <c r="Z186" s="2">
        <f t="shared" si="75"/>
        <v>0</v>
      </c>
      <c r="AA186" s="2">
        <f t="shared" si="75"/>
        <v>0</v>
      </c>
      <c r="AB186" s="2">
        <f t="shared" si="75"/>
        <v>0</v>
      </c>
      <c r="AC186" s="2">
        <f t="shared" si="75"/>
        <v>0</v>
      </c>
      <c r="AD186" s="2">
        <f t="shared" si="75"/>
        <v>0</v>
      </c>
      <c r="AE186" s="2">
        <f t="shared" si="75"/>
        <v>0</v>
      </c>
      <c r="AF186" s="2">
        <f t="shared" si="75"/>
        <v>0</v>
      </c>
      <c r="AG186" s="2">
        <f t="shared" si="75"/>
        <v>0</v>
      </c>
      <c r="AH186" s="2">
        <f t="shared" si="75"/>
        <v>0</v>
      </c>
      <c r="AI186" s="2">
        <f t="shared" si="75"/>
        <v>0</v>
      </c>
      <c r="AJ186" s="2">
        <f t="shared" si="75"/>
        <v>0</v>
      </c>
      <c r="AK186" s="2">
        <f t="shared" si="78"/>
        <v>0</v>
      </c>
      <c r="AL186" s="2">
        <f t="shared" si="78"/>
        <v>0</v>
      </c>
      <c r="AM186" s="2">
        <f t="shared" si="78"/>
        <v>0</v>
      </c>
      <c r="AN186" s="2">
        <f t="shared" si="78"/>
        <v>0</v>
      </c>
      <c r="AO186" s="2">
        <f t="shared" si="78"/>
        <v>0</v>
      </c>
      <c r="AP186" s="2">
        <f t="shared" si="78"/>
        <v>0</v>
      </c>
      <c r="AQ186" s="57">
        <f t="shared" si="78"/>
        <v>0</v>
      </c>
      <c r="AR186" s="2">
        <f t="shared" si="77"/>
        <v>0</v>
      </c>
      <c r="AS186" s="2">
        <f t="shared" si="77"/>
        <v>0</v>
      </c>
      <c r="AT186" s="2">
        <f t="shared" si="77"/>
        <v>0</v>
      </c>
      <c r="AU186" s="2">
        <f t="shared" si="77"/>
        <v>0</v>
      </c>
      <c r="AV186" s="2">
        <f t="shared" si="77"/>
        <v>0</v>
      </c>
      <c r="AW186" s="2"/>
    </row>
    <row r="187" spans="5:49" ht="16.8" outlineLevel="1">
      <c r="E187" s="44">
        <f t="shared" si="66"/>
        <v>44651</v>
      </c>
      <c r="G187" s="2" t="s">
        <v>105</v>
      </c>
      <c r="I187" s="2">
        <f t="shared" si="70"/>
        <v>0</v>
      </c>
      <c r="K187" s="2">
        <f t="shared" si="76"/>
        <v>0</v>
      </c>
      <c r="L187" s="2">
        <f t="shared" si="76"/>
        <v>0</v>
      </c>
      <c r="M187" s="2">
        <f t="shared" si="76"/>
        <v>0</v>
      </c>
      <c r="N187" s="2">
        <f t="shared" si="76"/>
        <v>0</v>
      </c>
      <c r="O187" s="2">
        <f t="shared" si="76"/>
        <v>0</v>
      </c>
      <c r="P187" s="2">
        <f t="shared" si="76"/>
        <v>0</v>
      </c>
      <c r="Q187" s="2">
        <f t="shared" si="76"/>
        <v>0</v>
      </c>
      <c r="R187" s="2">
        <f t="shared" si="76"/>
        <v>0</v>
      </c>
      <c r="S187" s="2">
        <f t="shared" si="76"/>
        <v>0</v>
      </c>
      <c r="T187" s="2">
        <f t="shared" si="76"/>
        <v>0</v>
      </c>
      <c r="U187" s="2">
        <f t="shared" si="75"/>
        <v>0</v>
      </c>
      <c r="V187" s="2">
        <f t="shared" si="75"/>
        <v>0</v>
      </c>
      <c r="W187" s="2">
        <f t="shared" si="75"/>
        <v>0</v>
      </c>
      <c r="X187" s="2">
        <f t="shared" si="75"/>
        <v>0</v>
      </c>
      <c r="Y187" s="2">
        <f t="shared" si="75"/>
        <v>0</v>
      </c>
      <c r="Z187" s="2">
        <f t="shared" si="75"/>
        <v>0</v>
      </c>
      <c r="AA187" s="2">
        <f t="shared" si="75"/>
        <v>0</v>
      </c>
      <c r="AB187" s="2">
        <f t="shared" si="75"/>
        <v>0</v>
      </c>
      <c r="AC187" s="2">
        <f t="shared" si="75"/>
        <v>0</v>
      </c>
      <c r="AD187" s="2">
        <f t="shared" si="75"/>
        <v>0</v>
      </c>
      <c r="AE187" s="2">
        <f t="shared" si="75"/>
        <v>0</v>
      </c>
      <c r="AF187" s="2">
        <f t="shared" si="75"/>
        <v>0</v>
      </c>
      <c r="AG187" s="2">
        <f t="shared" si="75"/>
        <v>0</v>
      </c>
      <c r="AH187" s="2">
        <f t="shared" si="75"/>
        <v>0</v>
      </c>
      <c r="AI187" s="2">
        <f t="shared" si="75"/>
        <v>0</v>
      </c>
      <c r="AJ187" s="2">
        <f t="shared" si="75"/>
        <v>0</v>
      </c>
      <c r="AK187" s="2">
        <f t="shared" si="78"/>
        <v>0</v>
      </c>
      <c r="AL187" s="2">
        <f t="shared" si="78"/>
        <v>0</v>
      </c>
      <c r="AM187" s="2">
        <f t="shared" si="78"/>
        <v>0</v>
      </c>
      <c r="AN187" s="2">
        <f t="shared" si="78"/>
        <v>0</v>
      </c>
      <c r="AO187" s="2">
        <f t="shared" si="78"/>
        <v>0</v>
      </c>
      <c r="AP187" s="2">
        <f t="shared" si="78"/>
        <v>0</v>
      </c>
      <c r="AQ187" s="57">
        <f t="shared" si="78"/>
        <v>0</v>
      </c>
      <c r="AR187" s="2">
        <f t="shared" si="77"/>
        <v>0</v>
      </c>
      <c r="AS187" s="2">
        <f t="shared" si="77"/>
        <v>0</v>
      </c>
      <c r="AT187" s="2">
        <f t="shared" si="77"/>
        <v>0</v>
      </c>
      <c r="AU187" s="2">
        <f t="shared" si="77"/>
        <v>0</v>
      </c>
      <c r="AV187" s="2">
        <f t="shared" si="77"/>
        <v>0</v>
      </c>
      <c r="AW187" s="2"/>
    </row>
    <row r="188" spans="5:49" ht="16.8" outlineLevel="1">
      <c r="E188" s="44">
        <f t="shared" si="66"/>
        <v>45016</v>
      </c>
      <c r="G188" s="2" t="s">
        <v>105</v>
      </c>
      <c r="I188" s="2">
        <f t="shared" si="70"/>
        <v>0</v>
      </c>
      <c r="K188" s="2">
        <f t="shared" si="76"/>
        <v>0</v>
      </c>
      <c r="L188" s="2">
        <f t="shared" si="76"/>
        <v>0</v>
      </c>
      <c r="M188" s="2">
        <f t="shared" si="76"/>
        <v>0</v>
      </c>
      <c r="N188" s="2">
        <f t="shared" si="76"/>
        <v>0</v>
      </c>
      <c r="O188" s="2">
        <f t="shared" si="76"/>
        <v>0</v>
      </c>
      <c r="P188" s="2">
        <f t="shared" si="76"/>
        <v>0</v>
      </c>
      <c r="Q188" s="2">
        <f t="shared" si="76"/>
        <v>0</v>
      </c>
      <c r="R188" s="2">
        <f t="shared" si="76"/>
        <v>0</v>
      </c>
      <c r="S188" s="2">
        <f t="shared" si="76"/>
        <v>0</v>
      </c>
      <c r="T188" s="2">
        <f t="shared" si="76"/>
        <v>0</v>
      </c>
      <c r="U188" s="2">
        <f t="shared" si="75"/>
        <v>0</v>
      </c>
      <c r="V188" s="2">
        <f t="shared" si="75"/>
        <v>0</v>
      </c>
      <c r="W188" s="2">
        <f t="shared" si="75"/>
        <v>0</v>
      </c>
      <c r="X188" s="2">
        <f t="shared" si="75"/>
        <v>0</v>
      </c>
      <c r="Y188" s="2">
        <f t="shared" si="75"/>
        <v>0</v>
      </c>
      <c r="Z188" s="2">
        <f t="shared" si="75"/>
        <v>0</v>
      </c>
      <c r="AA188" s="2">
        <f t="shared" si="75"/>
        <v>0</v>
      </c>
      <c r="AB188" s="2">
        <f t="shared" si="75"/>
        <v>0</v>
      </c>
      <c r="AC188" s="2">
        <f t="shared" si="75"/>
        <v>0</v>
      </c>
      <c r="AD188" s="2">
        <f t="shared" si="75"/>
        <v>0</v>
      </c>
      <c r="AE188" s="2">
        <f t="shared" si="75"/>
        <v>0</v>
      </c>
      <c r="AF188" s="2">
        <f t="shared" si="75"/>
        <v>0</v>
      </c>
      <c r="AG188" s="2">
        <f t="shared" si="75"/>
        <v>0</v>
      </c>
      <c r="AH188" s="2">
        <f t="shared" si="75"/>
        <v>0</v>
      </c>
      <c r="AI188" s="2">
        <f t="shared" si="75"/>
        <v>0</v>
      </c>
      <c r="AJ188" s="2">
        <f t="shared" si="75"/>
        <v>0</v>
      </c>
      <c r="AK188" s="2">
        <f t="shared" si="78"/>
        <v>0</v>
      </c>
      <c r="AL188" s="2">
        <f t="shared" si="78"/>
        <v>0</v>
      </c>
      <c r="AM188" s="2">
        <f t="shared" si="78"/>
        <v>0</v>
      </c>
      <c r="AN188" s="2">
        <f t="shared" si="78"/>
        <v>0</v>
      </c>
      <c r="AO188" s="2">
        <f t="shared" si="78"/>
        <v>0</v>
      </c>
      <c r="AP188" s="2">
        <f t="shared" si="78"/>
        <v>0</v>
      </c>
      <c r="AQ188" s="57">
        <f t="shared" si="78"/>
        <v>0</v>
      </c>
      <c r="AR188" s="2">
        <f t="shared" si="77"/>
        <v>0</v>
      </c>
      <c r="AS188" s="2">
        <f t="shared" si="77"/>
        <v>0</v>
      </c>
      <c r="AT188" s="2">
        <f t="shared" si="77"/>
        <v>0</v>
      </c>
      <c r="AU188" s="2">
        <f t="shared" si="77"/>
        <v>0</v>
      </c>
      <c r="AV188" s="2">
        <f t="shared" si="77"/>
        <v>0</v>
      </c>
      <c r="AW188" s="2"/>
    </row>
    <row r="189" spans="5:49" ht="16.8" outlineLevel="1">
      <c r="E189" s="44">
        <f t="shared" si="66"/>
        <v>45382</v>
      </c>
      <c r="G189" s="2" t="s">
        <v>105</v>
      </c>
      <c r="I189" s="2">
        <f t="shared" si="70"/>
        <v>0</v>
      </c>
      <c r="K189" s="2">
        <f t="shared" si="76"/>
        <v>0</v>
      </c>
      <c r="L189" s="2">
        <f t="shared" si="76"/>
        <v>0</v>
      </c>
      <c r="M189" s="2">
        <f t="shared" si="76"/>
        <v>0</v>
      </c>
      <c r="N189" s="2">
        <f t="shared" si="76"/>
        <v>0</v>
      </c>
      <c r="O189" s="2">
        <f t="shared" si="76"/>
        <v>0</v>
      </c>
      <c r="P189" s="2">
        <f t="shared" si="76"/>
        <v>0</v>
      </c>
      <c r="Q189" s="2">
        <f t="shared" si="76"/>
        <v>0</v>
      </c>
      <c r="R189" s="2">
        <f t="shared" si="76"/>
        <v>0</v>
      </c>
      <c r="S189" s="2">
        <f t="shared" si="76"/>
        <v>0</v>
      </c>
      <c r="T189" s="2">
        <f t="shared" si="76"/>
        <v>0</v>
      </c>
      <c r="U189" s="2">
        <f t="shared" si="75"/>
        <v>0</v>
      </c>
      <c r="V189" s="2">
        <f t="shared" si="75"/>
        <v>0</v>
      </c>
      <c r="W189" s="2">
        <f t="shared" si="75"/>
        <v>0</v>
      </c>
      <c r="X189" s="2">
        <f t="shared" si="75"/>
        <v>0</v>
      </c>
      <c r="Y189" s="2">
        <f t="shared" si="75"/>
        <v>0</v>
      </c>
      <c r="Z189" s="2">
        <f t="shared" si="75"/>
        <v>0</v>
      </c>
      <c r="AA189" s="2">
        <f t="shared" si="75"/>
        <v>0</v>
      </c>
      <c r="AB189" s="2">
        <f t="shared" si="75"/>
        <v>0</v>
      </c>
      <c r="AC189" s="2">
        <f t="shared" si="75"/>
        <v>0</v>
      </c>
      <c r="AD189" s="2">
        <f t="shared" si="75"/>
        <v>0</v>
      </c>
      <c r="AE189" s="2">
        <f t="shared" si="75"/>
        <v>0</v>
      </c>
      <c r="AF189" s="2">
        <f t="shared" si="75"/>
        <v>0</v>
      </c>
      <c r="AG189" s="2">
        <f t="shared" si="75"/>
        <v>0</v>
      </c>
      <c r="AH189" s="2">
        <f t="shared" si="75"/>
        <v>0</v>
      </c>
      <c r="AI189" s="2">
        <f t="shared" si="75"/>
        <v>0</v>
      </c>
      <c r="AJ189" s="2">
        <f t="shared" si="75"/>
        <v>0</v>
      </c>
      <c r="AK189" s="2">
        <f t="shared" si="78"/>
        <v>0</v>
      </c>
      <c r="AL189" s="2">
        <f t="shared" si="78"/>
        <v>0</v>
      </c>
      <c r="AM189" s="2">
        <f t="shared" si="78"/>
        <v>0</v>
      </c>
      <c r="AN189" s="2">
        <f t="shared" si="78"/>
        <v>0</v>
      </c>
      <c r="AO189" s="2">
        <f t="shared" si="78"/>
        <v>0</v>
      </c>
      <c r="AP189" s="2">
        <f t="shared" si="78"/>
        <v>0</v>
      </c>
      <c r="AQ189" s="57">
        <f t="shared" si="78"/>
        <v>0</v>
      </c>
      <c r="AR189" s="2">
        <f t="shared" si="77"/>
        <v>0</v>
      </c>
      <c r="AS189" s="2">
        <f t="shared" si="77"/>
        <v>0</v>
      </c>
      <c r="AT189" s="2">
        <f t="shared" si="77"/>
        <v>0</v>
      </c>
      <c r="AU189" s="2">
        <f t="shared" si="77"/>
        <v>0</v>
      </c>
      <c r="AV189" s="2">
        <f t="shared" si="77"/>
        <v>0</v>
      </c>
      <c r="AW189" s="2"/>
    </row>
    <row r="190" spans="5:49" ht="16.8" outlineLevel="1">
      <c r="E190" s="44">
        <f t="shared" si="66"/>
        <v>45747</v>
      </c>
      <c r="G190" s="2" t="s">
        <v>105</v>
      </c>
      <c r="I190" s="2">
        <f t="shared" si="70"/>
        <v>0</v>
      </c>
      <c r="K190" s="2">
        <f t="shared" si="76"/>
        <v>0</v>
      </c>
      <c r="L190" s="2">
        <f t="shared" si="76"/>
        <v>0</v>
      </c>
      <c r="M190" s="2">
        <f t="shared" si="76"/>
        <v>0</v>
      </c>
      <c r="N190" s="2">
        <f t="shared" si="76"/>
        <v>0</v>
      </c>
      <c r="O190" s="2">
        <f t="shared" si="76"/>
        <v>0</v>
      </c>
      <c r="P190" s="2">
        <f t="shared" si="76"/>
        <v>0</v>
      </c>
      <c r="Q190" s="2">
        <f t="shared" si="76"/>
        <v>0</v>
      </c>
      <c r="R190" s="2">
        <f t="shared" si="76"/>
        <v>0</v>
      </c>
      <c r="S190" s="2">
        <f t="shared" si="76"/>
        <v>0</v>
      </c>
      <c r="T190" s="2">
        <f t="shared" si="76"/>
        <v>0</v>
      </c>
      <c r="U190" s="2">
        <f t="shared" si="75"/>
        <v>0</v>
      </c>
      <c r="V190" s="2">
        <f t="shared" si="75"/>
        <v>0</v>
      </c>
      <c r="W190" s="2">
        <f t="shared" si="75"/>
        <v>0</v>
      </c>
      <c r="X190" s="2">
        <f t="shared" si="75"/>
        <v>0</v>
      </c>
      <c r="Y190" s="2">
        <f t="shared" si="75"/>
        <v>0</v>
      </c>
      <c r="Z190" s="2">
        <f t="shared" si="75"/>
        <v>0</v>
      </c>
      <c r="AA190" s="2">
        <f t="shared" si="75"/>
        <v>0</v>
      </c>
      <c r="AB190" s="2">
        <f t="shared" si="75"/>
        <v>0</v>
      </c>
      <c r="AC190" s="2">
        <f t="shared" si="75"/>
        <v>0</v>
      </c>
      <c r="AD190" s="2">
        <f t="shared" si="75"/>
        <v>0</v>
      </c>
      <c r="AE190" s="2">
        <f t="shared" si="75"/>
        <v>0</v>
      </c>
      <c r="AF190" s="2">
        <f t="shared" si="75"/>
        <v>0</v>
      </c>
      <c r="AG190" s="2">
        <f t="shared" si="75"/>
        <v>0</v>
      </c>
      <c r="AH190" s="2">
        <f t="shared" si="75"/>
        <v>0</v>
      </c>
      <c r="AI190" s="2">
        <f t="shared" si="75"/>
        <v>0</v>
      </c>
      <c r="AJ190" s="2">
        <f t="shared" si="75"/>
        <v>0</v>
      </c>
      <c r="AK190" s="2">
        <f t="shared" si="78"/>
        <v>0</v>
      </c>
      <c r="AL190" s="2">
        <f t="shared" si="78"/>
        <v>0</v>
      </c>
      <c r="AM190" s="2">
        <f t="shared" si="78"/>
        <v>0</v>
      </c>
      <c r="AN190" s="2">
        <f t="shared" si="78"/>
        <v>0</v>
      </c>
      <c r="AO190" s="2">
        <f t="shared" si="78"/>
        <v>0</v>
      </c>
      <c r="AP190" s="2">
        <f t="shared" si="78"/>
        <v>0</v>
      </c>
      <c r="AQ190" s="57">
        <f t="shared" si="78"/>
        <v>0</v>
      </c>
      <c r="AR190" s="2">
        <f t="shared" si="77"/>
        <v>0</v>
      </c>
      <c r="AS190" s="2">
        <f t="shared" si="77"/>
        <v>0</v>
      </c>
      <c r="AT190" s="2">
        <f t="shared" si="77"/>
        <v>0</v>
      </c>
      <c r="AU190" s="2">
        <f t="shared" si="77"/>
        <v>0</v>
      </c>
      <c r="AV190" s="2">
        <f t="shared" si="77"/>
        <v>0</v>
      </c>
      <c r="AW190" s="2"/>
    </row>
    <row r="191" spans="5:49" ht="16.8" outlineLevel="1">
      <c r="E191" s="44">
        <f t="shared" si="66"/>
        <v>46112</v>
      </c>
      <c r="G191" s="2" t="s">
        <v>105</v>
      </c>
      <c r="I191" s="2">
        <f t="shared" si="70"/>
        <v>0</v>
      </c>
      <c r="K191" s="2">
        <f t="shared" si="76"/>
        <v>0</v>
      </c>
      <c r="L191" s="2">
        <f t="shared" si="76"/>
        <v>0</v>
      </c>
      <c r="M191" s="2">
        <f t="shared" si="76"/>
        <v>0</v>
      </c>
      <c r="N191" s="2">
        <f t="shared" si="76"/>
        <v>0</v>
      </c>
      <c r="O191" s="2">
        <f t="shared" si="76"/>
        <v>0</v>
      </c>
      <c r="P191" s="2">
        <f t="shared" si="76"/>
        <v>0</v>
      </c>
      <c r="Q191" s="2">
        <f t="shared" si="76"/>
        <v>0</v>
      </c>
      <c r="R191" s="2">
        <f t="shared" si="76"/>
        <v>0</v>
      </c>
      <c r="S191" s="2">
        <f t="shared" si="76"/>
        <v>0</v>
      </c>
      <c r="T191" s="2">
        <f t="shared" si="76"/>
        <v>0</v>
      </c>
      <c r="U191" s="2">
        <f t="shared" si="75"/>
        <v>0</v>
      </c>
      <c r="V191" s="2">
        <f t="shared" si="75"/>
        <v>0</v>
      </c>
      <c r="W191" s="2">
        <f t="shared" si="75"/>
        <v>0</v>
      </c>
      <c r="X191" s="2">
        <f t="shared" si="75"/>
        <v>0</v>
      </c>
      <c r="Y191" s="2">
        <f t="shared" si="75"/>
        <v>0</v>
      </c>
      <c r="Z191" s="2">
        <f t="shared" si="75"/>
        <v>0</v>
      </c>
      <c r="AA191" s="2">
        <f t="shared" si="75"/>
        <v>0</v>
      </c>
      <c r="AB191" s="2">
        <f t="shared" si="75"/>
        <v>0</v>
      </c>
      <c r="AC191" s="2">
        <f t="shared" si="75"/>
        <v>0</v>
      </c>
      <c r="AD191" s="2">
        <f t="shared" si="75"/>
        <v>0</v>
      </c>
      <c r="AE191" s="2">
        <f t="shared" si="75"/>
        <v>0</v>
      </c>
      <c r="AF191" s="2">
        <f t="shared" si="75"/>
        <v>0</v>
      </c>
      <c r="AG191" s="2">
        <f t="shared" si="75"/>
        <v>0</v>
      </c>
      <c r="AH191" s="2">
        <f t="shared" si="75"/>
        <v>0</v>
      </c>
      <c r="AI191" s="2">
        <f t="shared" si="75"/>
        <v>0</v>
      </c>
      <c r="AJ191" s="2">
        <f t="shared" si="75"/>
        <v>0</v>
      </c>
      <c r="AK191" s="2">
        <f t="shared" si="78"/>
        <v>0</v>
      </c>
      <c r="AL191" s="2">
        <f t="shared" si="78"/>
        <v>0</v>
      </c>
      <c r="AM191" s="2">
        <f t="shared" si="78"/>
        <v>0</v>
      </c>
      <c r="AN191" s="2">
        <f t="shared" si="78"/>
        <v>0</v>
      </c>
      <c r="AO191" s="2">
        <f t="shared" si="78"/>
        <v>0</v>
      </c>
      <c r="AP191" s="2">
        <f t="shared" si="78"/>
        <v>0</v>
      </c>
      <c r="AQ191" s="57">
        <f t="shared" si="78"/>
        <v>0</v>
      </c>
      <c r="AR191" s="2">
        <f t="shared" si="77"/>
        <v>0</v>
      </c>
      <c r="AS191" s="2">
        <f t="shared" si="77"/>
        <v>0</v>
      </c>
      <c r="AT191" s="2">
        <f t="shared" si="77"/>
        <v>0</v>
      </c>
      <c r="AU191" s="2">
        <f t="shared" si="77"/>
        <v>0</v>
      </c>
      <c r="AV191" s="2">
        <f t="shared" si="77"/>
        <v>0</v>
      </c>
      <c r="AW191" s="2"/>
    </row>
    <row r="192" spans="5:49" ht="16.8" outlineLevel="1">
      <c r="E192" s="44">
        <f t="shared" ref="E192:E193" si="79">E102</f>
        <v>46477</v>
      </c>
      <c r="G192" s="2" t="s">
        <v>105</v>
      </c>
      <c r="I192" s="2">
        <f t="shared" si="70"/>
        <v>0</v>
      </c>
      <c r="K192" s="2">
        <f t="shared" ref="K192:Z193" si="80">K$154 * $I192</f>
        <v>0</v>
      </c>
      <c r="L192" s="2">
        <f t="shared" si="80"/>
        <v>0</v>
      </c>
      <c r="M192" s="2">
        <f t="shared" si="80"/>
        <v>0</v>
      </c>
      <c r="N192" s="2">
        <f t="shared" si="80"/>
        <v>0</v>
      </c>
      <c r="O192" s="2">
        <f t="shared" si="80"/>
        <v>0</v>
      </c>
      <c r="P192" s="2">
        <f t="shared" si="80"/>
        <v>0</v>
      </c>
      <c r="Q192" s="2">
        <f t="shared" si="80"/>
        <v>0</v>
      </c>
      <c r="R192" s="2">
        <f t="shared" si="80"/>
        <v>0</v>
      </c>
      <c r="S192" s="2">
        <f t="shared" si="80"/>
        <v>0</v>
      </c>
      <c r="T192" s="2">
        <f t="shared" si="80"/>
        <v>0</v>
      </c>
      <c r="U192" s="2">
        <f t="shared" si="80"/>
        <v>0</v>
      </c>
      <c r="V192" s="2">
        <f t="shared" si="80"/>
        <v>0</v>
      </c>
      <c r="W192" s="2">
        <f t="shared" si="80"/>
        <v>0</v>
      </c>
      <c r="X192" s="2">
        <f t="shared" si="80"/>
        <v>0</v>
      </c>
      <c r="Y192" s="2">
        <f t="shared" si="80"/>
        <v>0</v>
      </c>
      <c r="Z192" s="2">
        <f t="shared" si="80"/>
        <v>0</v>
      </c>
      <c r="AA192" s="2">
        <f t="shared" ref="AA192:AB193" si="81">AA$154 * $I192</f>
        <v>0</v>
      </c>
      <c r="AB192" s="2">
        <f t="shared" si="81"/>
        <v>0</v>
      </c>
      <c r="AC192" s="2">
        <f t="shared" ref="AC192:AJ193" si="82">AC$154 * $I192</f>
        <v>0</v>
      </c>
      <c r="AD192" s="2">
        <f t="shared" si="82"/>
        <v>0</v>
      </c>
      <c r="AE192" s="2">
        <f t="shared" si="82"/>
        <v>0</v>
      </c>
      <c r="AF192" s="2">
        <f t="shared" si="82"/>
        <v>0</v>
      </c>
      <c r="AG192" s="2">
        <f t="shared" si="82"/>
        <v>0</v>
      </c>
      <c r="AH192" s="2">
        <f t="shared" si="82"/>
        <v>0</v>
      </c>
      <c r="AI192" s="2">
        <f t="shared" si="82"/>
        <v>0</v>
      </c>
      <c r="AJ192" s="2">
        <f t="shared" si="82"/>
        <v>0</v>
      </c>
      <c r="AK192" s="2">
        <f t="shared" si="78"/>
        <v>0</v>
      </c>
      <c r="AL192" s="2">
        <f t="shared" si="78"/>
        <v>0</v>
      </c>
      <c r="AM192" s="2">
        <f t="shared" si="78"/>
        <v>0</v>
      </c>
      <c r="AN192" s="2">
        <f t="shared" si="78"/>
        <v>0</v>
      </c>
      <c r="AO192" s="2">
        <f t="shared" si="78"/>
        <v>0</v>
      </c>
      <c r="AP192" s="2">
        <f t="shared" si="78"/>
        <v>0</v>
      </c>
      <c r="AQ192" s="57">
        <f t="shared" si="78"/>
        <v>0</v>
      </c>
      <c r="AR192" s="2">
        <f t="shared" si="77"/>
        <v>0</v>
      </c>
      <c r="AS192" s="2">
        <f t="shared" si="77"/>
        <v>0</v>
      </c>
      <c r="AT192" s="2">
        <f t="shared" si="77"/>
        <v>0</v>
      </c>
      <c r="AU192" s="2">
        <f t="shared" si="77"/>
        <v>0</v>
      </c>
      <c r="AV192" s="2">
        <f t="shared" si="77"/>
        <v>0</v>
      </c>
      <c r="AW192" s="2"/>
    </row>
    <row r="193" spans="1:49" ht="16.8" outlineLevel="1">
      <c r="E193" s="44">
        <f t="shared" si="79"/>
        <v>46843</v>
      </c>
      <c r="G193" s="2" t="s">
        <v>105</v>
      </c>
      <c r="I193" s="2">
        <f t="shared" si="70"/>
        <v>0</v>
      </c>
      <c r="K193" s="2">
        <f t="shared" si="80"/>
        <v>0</v>
      </c>
      <c r="L193" s="2">
        <f t="shared" si="80"/>
        <v>0</v>
      </c>
      <c r="M193" s="2">
        <f t="shared" si="80"/>
        <v>0</v>
      </c>
      <c r="N193" s="2">
        <f t="shared" si="80"/>
        <v>0</v>
      </c>
      <c r="O193" s="2">
        <f t="shared" si="80"/>
        <v>0</v>
      </c>
      <c r="P193" s="2">
        <f t="shared" si="80"/>
        <v>0</v>
      </c>
      <c r="Q193" s="2">
        <f t="shared" si="80"/>
        <v>0</v>
      </c>
      <c r="R193" s="2">
        <f t="shared" si="80"/>
        <v>0</v>
      </c>
      <c r="S193" s="2">
        <f t="shared" si="80"/>
        <v>0</v>
      </c>
      <c r="T193" s="2">
        <f t="shared" si="80"/>
        <v>0</v>
      </c>
      <c r="U193" s="2">
        <f t="shared" si="80"/>
        <v>0</v>
      </c>
      <c r="V193" s="2">
        <f t="shared" si="80"/>
        <v>0</v>
      </c>
      <c r="W193" s="2">
        <f t="shared" si="80"/>
        <v>0</v>
      </c>
      <c r="X193" s="2">
        <f t="shared" si="80"/>
        <v>0</v>
      </c>
      <c r="Y193" s="2">
        <f t="shared" si="80"/>
        <v>0</v>
      </c>
      <c r="Z193" s="2">
        <f t="shared" si="80"/>
        <v>0</v>
      </c>
      <c r="AA193" s="2">
        <f t="shared" si="81"/>
        <v>0</v>
      </c>
      <c r="AB193" s="2">
        <f t="shared" si="81"/>
        <v>0</v>
      </c>
      <c r="AC193" s="2">
        <f t="shared" si="82"/>
        <v>0</v>
      </c>
      <c r="AD193" s="2">
        <f t="shared" si="82"/>
        <v>0</v>
      </c>
      <c r="AE193" s="2">
        <f t="shared" si="82"/>
        <v>0</v>
      </c>
      <c r="AF193" s="2">
        <f t="shared" si="82"/>
        <v>0</v>
      </c>
      <c r="AG193" s="2">
        <f t="shared" si="82"/>
        <v>0</v>
      </c>
      <c r="AH193" s="2">
        <f t="shared" si="82"/>
        <v>0</v>
      </c>
      <c r="AI193" s="2">
        <f t="shared" si="82"/>
        <v>0</v>
      </c>
      <c r="AJ193" s="2">
        <f t="shared" si="82"/>
        <v>0</v>
      </c>
      <c r="AK193" s="2">
        <f t="shared" si="78"/>
        <v>0</v>
      </c>
      <c r="AL193" s="2">
        <f t="shared" si="78"/>
        <v>0</v>
      </c>
      <c r="AM193" s="2">
        <f t="shared" si="78"/>
        <v>0</v>
      </c>
      <c r="AN193" s="2">
        <f t="shared" si="78"/>
        <v>0</v>
      </c>
      <c r="AO193" s="2">
        <f t="shared" si="78"/>
        <v>0</v>
      </c>
      <c r="AP193" s="2">
        <f t="shared" si="78"/>
        <v>0</v>
      </c>
      <c r="AQ193" s="57">
        <f t="shared" si="78"/>
        <v>0</v>
      </c>
      <c r="AR193" s="2">
        <f t="shared" si="77"/>
        <v>0</v>
      </c>
      <c r="AS193" s="2">
        <f t="shared" si="77"/>
        <v>0</v>
      </c>
      <c r="AT193" s="2">
        <f t="shared" si="77"/>
        <v>0</v>
      </c>
      <c r="AU193" s="2">
        <f t="shared" si="77"/>
        <v>0</v>
      </c>
      <c r="AV193" s="2">
        <f t="shared" si="77"/>
        <v>0</v>
      </c>
      <c r="AW193" s="2"/>
    </row>
    <row r="194" spans="1:49" outlineLevel="1">
      <c r="AQ194" s="220"/>
    </row>
    <row r="195" spans="1:49">
      <c r="AQ195" s="220"/>
    </row>
    <row r="196" spans="1:49" ht="16.8">
      <c r="A196" s="2"/>
      <c r="B196" s="22" t="s">
        <v>905</v>
      </c>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c r="AQ196" s="197"/>
      <c r="AR196" s="22"/>
      <c r="AS196" s="22"/>
      <c r="AT196" s="22"/>
      <c r="AU196" s="22"/>
      <c r="AV196" s="22"/>
      <c r="AW196" s="2"/>
    </row>
    <row r="197" spans="1:49" ht="16.8">
      <c r="B197" s="4" t="s">
        <v>906</v>
      </c>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5"/>
      <c r="AR197" s="12"/>
      <c r="AS197" s="4"/>
      <c r="AT197" s="4"/>
      <c r="AU197" s="4"/>
      <c r="AV197" s="4"/>
    </row>
    <row r="198" spans="1:49" ht="16.8">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6"/>
      <c r="AR198" s="35"/>
      <c r="AS198" s="34"/>
      <c r="AT198" s="34"/>
      <c r="AU198" s="34"/>
      <c r="AV198" s="34"/>
    </row>
    <row r="199" spans="1:49" ht="16.8">
      <c r="B199" s="34"/>
      <c r="C199" s="20" t="s">
        <v>907</v>
      </c>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39"/>
      <c r="AR199" s="20"/>
      <c r="AS199" s="20"/>
      <c r="AT199" s="20"/>
      <c r="AU199" s="20"/>
      <c r="AV199" s="20"/>
      <c r="AW199" s="2"/>
    </row>
    <row r="200" spans="1:49" ht="16.8" outlineLevel="1">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6"/>
      <c r="AR200" s="35"/>
      <c r="AS200" s="34"/>
      <c r="AT200" s="34"/>
      <c r="AU200" s="34"/>
      <c r="AV200" s="34"/>
    </row>
    <row r="201" spans="1:49" ht="16.8" outlineLevel="1">
      <c r="B201" s="34"/>
      <c r="C201" s="34"/>
      <c r="D201" s="34"/>
      <c r="E201" s="34" t="s">
        <v>908</v>
      </c>
      <c r="F201" s="34"/>
      <c r="G201" s="7" t="s">
        <v>281</v>
      </c>
      <c r="H201" s="7"/>
      <c r="I201" s="46"/>
      <c r="J201" s="34"/>
      <c r="K201" s="34">
        <f t="shared" ref="K201:AV201" si="83">K$17 * K54 + K$18 * K56</f>
        <v>33.299999999999997</v>
      </c>
      <c r="L201" s="34">
        <f t="shared" si="83"/>
        <v>33.299999999999997</v>
      </c>
      <c r="M201" s="34">
        <f t="shared" si="83"/>
        <v>33.299999999999997</v>
      </c>
      <c r="N201" s="34">
        <f t="shared" si="83"/>
        <v>33.299999999999997</v>
      </c>
      <c r="O201" s="34">
        <f t="shared" si="83"/>
        <v>33.299999999999997</v>
      </c>
      <c r="P201" s="34">
        <f t="shared" si="83"/>
        <v>33.299999999999997</v>
      </c>
      <c r="Q201" s="34">
        <f t="shared" si="83"/>
        <v>33.299999999999997</v>
      </c>
      <c r="R201" s="34">
        <f t="shared" si="83"/>
        <v>33.299999999999997</v>
      </c>
      <c r="S201" s="34">
        <f t="shared" si="83"/>
        <v>33.299999999999997</v>
      </c>
      <c r="T201" s="34">
        <f t="shared" si="83"/>
        <v>33.299999999999997</v>
      </c>
      <c r="U201" s="34">
        <f t="shared" si="83"/>
        <v>33.299999999999997</v>
      </c>
      <c r="V201" s="34">
        <f t="shared" si="83"/>
        <v>33.299999999999997</v>
      </c>
      <c r="W201" s="34">
        <f t="shared" si="83"/>
        <v>20</v>
      </c>
      <c r="X201" s="34">
        <f t="shared" si="83"/>
        <v>20</v>
      </c>
      <c r="Y201" s="34">
        <f t="shared" si="83"/>
        <v>20</v>
      </c>
      <c r="Z201" s="34">
        <f t="shared" si="83"/>
        <v>20</v>
      </c>
      <c r="AA201" s="34">
        <f t="shared" si="83"/>
        <v>20</v>
      </c>
      <c r="AB201" s="34">
        <f t="shared" si="83"/>
        <v>20</v>
      </c>
      <c r="AC201" s="34">
        <f t="shared" si="83"/>
        <v>20</v>
      </c>
      <c r="AD201" s="34">
        <f t="shared" si="83"/>
        <v>20</v>
      </c>
      <c r="AE201" s="34">
        <f t="shared" si="83"/>
        <v>20</v>
      </c>
      <c r="AF201" s="34">
        <f t="shared" si="83"/>
        <v>20</v>
      </c>
      <c r="AG201" s="34">
        <f t="shared" si="83"/>
        <v>20</v>
      </c>
      <c r="AH201" s="34">
        <f t="shared" si="83"/>
        <v>20</v>
      </c>
      <c r="AI201" s="34">
        <f t="shared" si="83"/>
        <v>20</v>
      </c>
      <c r="AJ201" s="34">
        <f t="shared" si="83"/>
        <v>23.125</v>
      </c>
      <c r="AK201" s="34">
        <f>AK$17 * AK54 + AK$18 * AK56</f>
        <v>26.25</v>
      </c>
      <c r="AL201" s="34">
        <f t="shared" si="83"/>
        <v>29.375</v>
      </c>
      <c r="AM201" s="34">
        <f t="shared" si="83"/>
        <v>32.5</v>
      </c>
      <c r="AN201" s="34">
        <f t="shared" si="83"/>
        <v>35.625</v>
      </c>
      <c r="AO201" s="34">
        <f t="shared" si="83"/>
        <v>38.75</v>
      </c>
      <c r="AP201" s="34">
        <f t="shared" si="83"/>
        <v>41.875</v>
      </c>
      <c r="AQ201" s="36">
        <f t="shared" si="83"/>
        <v>45</v>
      </c>
      <c r="AR201" s="34">
        <f t="shared" si="83"/>
        <v>45</v>
      </c>
      <c r="AS201" s="34">
        <f t="shared" si="83"/>
        <v>45</v>
      </c>
      <c r="AT201" s="34">
        <f t="shared" si="83"/>
        <v>45</v>
      </c>
      <c r="AU201" s="34">
        <f t="shared" si="83"/>
        <v>45</v>
      </c>
      <c r="AV201" s="34">
        <f t="shared" si="83"/>
        <v>45</v>
      </c>
    </row>
    <row r="202" spans="1:49" ht="16.8" outlineLevel="1">
      <c r="B202" s="34"/>
      <c r="C202" s="34"/>
      <c r="D202" s="34"/>
      <c r="E202" s="34" t="s">
        <v>893</v>
      </c>
      <c r="F202" s="34"/>
      <c r="G202" s="7" t="s">
        <v>209</v>
      </c>
      <c r="H202" s="7"/>
      <c r="I202" s="46"/>
      <c r="J202" s="34"/>
      <c r="K202" s="142">
        <f t="shared" ref="K202:AV202" si="84">K$17 * K55 + K$18 * K57</f>
        <v>3.0030030030030033E-2</v>
      </c>
      <c r="L202" s="142">
        <f t="shared" si="84"/>
        <v>3.0030030030030033E-2</v>
      </c>
      <c r="M202" s="142">
        <f t="shared" si="84"/>
        <v>3.0030030030030033E-2</v>
      </c>
      <c r="N202" s="142">
        <f t="shared" si="84"/>
        <v>3.0030030030030033E-2</v>
      </c>
      <c r="O202" s="142">
        <f t="shared" si="84"/>
        <v>3.0030030030030033E-2</v>
      </c>
      <c r="P202" s="142">
        <f t="shared" si="84"/>
        <v>3.0030030030030033E-2</v>
      </c>
      <c r="Q202" s="142">
        <f t="shared" si="84"/>
        <v>3.0030030030030033E-2</v>
      </c>
      <c r="R202" s="142">
        <f t="shared" si="84"/>
        <v>3.0030030030030033E-2</v>
      </c>
      <c r="S202" s="142">
        <f t="shared" si="84"/>
        <v>3.0030030030030033E-2</v>
      </c>
      <c r="T202" s="142">
        <f t="shared" si="84"/>
        <v>3.0030030030030033E-2</v>
      </c>
      <c r="U202" s="142">
        <f t="shared" si="84"/>
        <v>3.0030030030030033E-2</v>
      </c>
      <c r="V202" s="142">
        <f t="shared" si="84"/>
        <v>3.0030030030030033E-2</v>
      </c>
      <c r="W202" s="142">
        <f t="shared" si="84"/>
        <v>0.05</v>
      </c>
      <c r="X202" s="142">
        <f t="shared" si="84"/>
        <v>0.05</v>
      </c>
      <c r="Y202" s="142">
        <f t="shared" si="84"/>
        <v>0.05</v>
      </c>
      <c r="Z202" s="142">
        <f t="shared" si="84"/>
        <v>0.05</v>
      </c>
      <c r="AA202" s="142">
        <f t="shared" si="84"/>
        <v>0.05</v>
      </c>
      <c r="AB202" s="142">
        <f t="shared" si="84"/>
        <v>0.05</v>
      </c>
      <c r="AC202" s="142">
        <f t="shared" si="84"/>
        <v>0.05</v>
      </c>
      <c r="AD202" s="142">
        <f t="shared" si="84"/>
        <v>0.05</v>
      </c>
      <c r="AE202" s="142">
        <f t="shared" si="84"/>
        <v>0.05</v>
      </c>
      <c r="AF202" s="142">
        <f t="shared" si="84"/>
        <v>0.05</v>
      </c>
      <c r="AG202" s="142">
        <f t="shared" si="84"/>
        <v>0.05</v>
      </c>
      <c r="AH202" s="142">
        <f t="shared" si="84"/>
        <v>0.05</v>
      </c>
      <c r="AI202" s="142">
        <f t="shared" si="84"/>
        <v>0.05</v>
      </c>
      <c r="AJ202" s="212">
        <f t="shared" si="84"/>
        <v>4.3243243243243246E-2</v>
      </c>
      <c r="AK202" s="212">
        <f t="shared" si="84"/>
        <v>3.8095238095238099E-2</v>
      </c>
      <c r="AL202" s="212">
        <f t="shared" si="84"/>
        <v>3.4042553191489362E-2</v>
      </c>
      <c r="AM202" s="212">
        <f t="shared" si="84"/>
        <v>3.0769230769230771E-2</v>
      </c>
      <c r="AN202" s="212">
        <f t="shared" si="84"/>
        <v>2.8070175438596492E-2</v>
      </c>
      <c r="AO202" s="212">
        <f>AO$17 * AO55 + AO$18 * AO57</f>
        <v>2.5806451612903226E-2</v>
      </c>
      <c r="AP202" s="212">
        <f t="shared" si="84"/>
        <v>2.3880597014925373E-2</v>
      </c>
      <c r="AQ202" s="227">
        <f t="shared" si="84"/>
        <v>2.2222222222222223E-2</v>
      </c>
      <c r="AR202" s="212">
        <f t="shared" si="84"/>
        <v>2.2222222222222223E-2</v>
      </c>
      <c r="AS202" s="212">
        <f t="shared" si="84"/>
        <v>2.2222222222222223E-2</v>
      </c>
      <c r="AT202" s="212">
        <f t="shared" si="84"/>
        <v>2.2222222222222223E-2</v>
      </c>
      <c r="AU202" s="212">
        <f t="shared" si="84"/>
        <v>2.2222222222222223E-2</v>
      </c>
      <c r="AV202" s="212">
        <f t="shared" si="84"/>
        <v>2.2222222222222223E-2</v>
      </c>
    </row>
    <row r="203" spans="1:49" ht="16.8" outlineLevel="1">
      <c r="B203" s="34"/>
      <c r="C203" s="34"/>
      <c r="D203" s="34"/>
      <c r="E203" s="34"/>
      <c r="F203" s="34"/>
      <c r="G203" s="7"/>
      <c r="H203" s="7"/>
      <c r="I203" s="46"/>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36"/>
      <c r="AR203" s="35"/>
      <c r="AS203" s="34"/>
      <c r="AT203" s="34"/>
      <c r="AU203" s="34"/>
      <c r="AV203" s="34"/>
    </row>
    <row r="204" spans="1:49" ht="16.8">
      <c r="B204" s="34"/>
      <c r="C204" s="34"/>
      <c r="D204" s="34"/>
      <c r="E204" s="34" t="s">
        <v>909</v>
      </c>
      <c r="F204" s="34"/>
      <c r="G204" s="2" t="s">
        <v>105</v>
      </c>
      <c r="H204" s="7"/>
      <c r="I204" s="46"/>
      <c r="J204" s="34"/>
      <c r="K204" s="34">
        <f>K208</f>
        <v>0</v>
      </c>
      <c r="L204" s="34">
        <f t="shared" ref="L204:AV204" si="85">L208</f>
        <v>0</v>
      </c>
      <c r="M204" s="34">
        <f t="shared" si="85"/>
        <v>0</v>
      </c>
      <c r="N204" s="34">
        <f t="shared" si="85"/>
        <v>0</v>
      </c>
      <c r="O204" s="34">
        <f t="shared" si="85"/>
        <v>0</v>
      </c>
      <c r="P204" s="34">
        <f t="shared" si="85"/>
        <v>0</v>
      </c>
      <c r="Q204" s="34">
        <f t="shared" si="85"/>
        <v>0</v>
      </c>
      <c r="R204" s="34">
        <f t="shared" si="85"/>
        <v>0</v>
      </c>
      <c r="S204" s="34">
        <f t="shared" si="85"/>
        <v>0</v>
      </c>
      <c r="T204" s="34">
        <f t="shared" si="85"/>
        <v>0</v>
      </c>
      <c r="U204" s="34">
        <f t="shared" si="85"/>
        <v>0</v>
      </c>
      <c r="V204" s="34">
        <f t="shared" si="85"/>
        <v>0</v>
      </c>
      <c r="W204" s="34">
        <f t="shared" si="85"/>
        <v>0</v>
      </c>
      <c r="X204" s="34">
        <f t="shared" si="85"/>
        <v>0</v>
      </c>
      <c r="Y204" s="34">
        <f t="shared" si="85"/>
        <v>0</v>
      </c>
      <c r="Z204" s="34">
        <f t="shared" si="85"/>
        <v>0</v>
      </c>
      <c r="AA204" s="34">
        <f t="shared" si="85"/>
        <v>0</v>
      </c>
      <c r="AB204" s="34">
        <f t="shared" si="85"/>
        <v>0</v>
      </c>
      <c r="AC204" s="34">
        <f t="shared" si="85"/>
        <v>0</v>
      </c>
      <c r="AD204" s="34">
        <f t="shared" si="85"/>
        <v>0</v>
      </c>
      <c r="AE204" s="34">
        <f t="shared" si="85"/>
        <v>0</v>
      </c>
      <c r="AF204" s="34">
        <f t="shared" si="85"/>
        <v>0</v>
      </c>
      <c r="AG204" s="34">
        <f t="shared" si="85"/>
        <v>0</v>
      </c>
      <c r="AH204" s="34">
        <f t="shared" si="85"/>
        <v>0</v>
      </c>
      <c r="AI204" s="34">
        <f t="shared" si="85"/>
        <v>0</v>
      </c>
      <c r="AJ204" s="34">
        <f t="shared" si="85"/>
        <v>0</v>
      </c>
      <c r="AK204" s="34">
        <f t="shared" si="85"/>
        <v>5.948586410600619</v>
      </c>
      <c r="AL204" s="34">
        <f t="shared" si="85"/>
        <v>11.281202815699089</v>
      </c>
      <c r="AM204" s="34">
        <f t="shared" si="85"/>
        <v>15.699949190179733</v>
      </c>
      <c r="AN204" s="34">
        <f t="shared" si="85"/>
        <v>19.928398902877941</v>
      </c>
      <c r="AO204" s="34">
        <f t="shared" si="85"/>
        <v>23.48385990204433</v>
      </c>
      <c r="AP204" s="34">
        <f t="shared" si="85"/>
        <v>26.677500563249222</v>
      </c>
      <c r="AQ204" s="36">
        <f t="shared" si="85"/>
        <v>29.52100808493201</v>
      </c>
      <c r="AR204" s="34">
        <f t="shared" si="85"/>
        <v>32.208971542123763</v>
      </c>
      <c r="AS204" s="34">
        <f t="shared" si="85"/>
        <v>32.208971542123763</v>
      </c>
      <c r="AT204" s="34">
        <f t="shared" si="85"/>
        <v>32.208971542123763</v>
      </c>
      <c r="AU204" s="34">
        <f t="shared" si="85"/>
        <v>32.208971542123763</v>
      </c>
      <c r="AV204" s="34">
        <f t="shared" si="85"/>
        <v>32.208971542123763</v>
      </c>
    </row>
    <row r="205" spans="1:49">
      <c r="AQ205" s="220"/>
    </row>
    <row r="206" spans="1:49" ht="16.8">
      <c r="A206" s="2"/>
      <c r="B206" s="2"/>
      <c r="C206" s="20" t="s">
        <v>910</v>
      </c>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39"/>
      <c r="AR206" s="20"/>
      <c r="AS206" s="20"/>
      <c r="AT206" s="20"/>
      <c r="AU206" s="20"/>
      <c r="AV206" s="20"/>
      <c r="AW206" s="2"/>
    </row>
    <row r="207" spans="1:49" outlineLevel="1">
      <c r="AQ207" s="220"/>
    </row>
    <row r="208" spans="1:49" ht="16.8" outlineLevel="1">
      <c r="E208" s="34" t="s">
        <v>911</v>
      </c>
      <c r="G208" s="2" t="s">
        <v>105</v>
      </c>
      <c r="K208" s="2">
        <f>SUM(K210:K247)</f>
        <v>0</v>
      </c>
      <c r="L208" s="2">
        <f t="shared" ref="L208:AV208" si="86">SUM(L210:L247)</f>
        <v>0</v>
      </c>
      <c r="M208" s="2">
        <f t="shared" si="86"/>
        <v>0</v>
      </c>
      <c r="N208" s="2">
        <f t="shared" si="86"/>
        <v>0</v>
      </c>
      <c r="O208" s="2">
        <f t="shared" si="86"/>
        <v>0</v>
      </c>
      <c r="P208" s="2">
        <f t="shared" si="86"/>
        <v>0</v>
      </c>
      <c r="Q208" s="2">
        <f t="shared" si="86"/>
        <v>0</v>
      </c>
      <c r="R208" s="2">
        <f t="shared" si="86"/>
        <v>0</v>
      </c>
      <c r="S208" s="2">
        <f t="shared" si="86"/>
        <v>0</v>
      </c>
      <c r="T208" s="2">
        <f t="shared" si="86"/>
        <v>0</v>
      </c>
      <c r="U208" s="2">
        <f t="shared" si="86"/>
        <v>0</v>
      </c>
      <c r="V208" s="2">
        <f t="shared" si="86"/>
        <v>0</v>
      </c>
      <c r="W208" s="2">
        <f t="shared" si="86"/>
        <v>0</v>
      </c>
      <c r="X208" s="2">
        <f t="shared" si="86"/>
        <v>0</v>
      </c>
      <c r="Y208" s="2">
        <f t="shared" si="86"/>
        <v>0</v>
      </c>
      <c r="Z208" s="2">
        <f t="shared" si="86"/>
        <v>0</v>
      </c>
      <c r="AA208" s="2">
        <f t="shared" si="86"/>
        <v>0</v>
      </c>
      <c r="AB208" s="2">
        <f t="shared" si="86"/>
        <v>0</v>
      </c>
      <c r="AC208" s="2">
        <f t="shared" si="86"/>
        <v>0</v>
      </c>
      <c r="AD208" s="2">
        <f t="shared" si="86"/>
        <v>0</v>
      </c>
      <c r="AE208" s="2">
        <f t="shared" si="86"/>
        <v>0</v>
      </c>
      <c r="AF208" s="2">
        <f t="shared" si="86"/>
        <v>0</v>
      </c>
      <c r="AG208" s="2">
        <f t="shared" si="86"/>
        <v>0</v>
      </c>
      <c r="AH208" s="2">
        <f t="shared" si="86"/>
        <v>0</v>
      </c>
      <c r="AI208" s="2">
        <f t="shared" si="86"/>
        <v>0</v>
      </c>
      <c r="AJ208" s="2">
        <f>SUM(AJ210:AJ247)</f>
        <v>0</v>
      </c>
      <c r="AK208" s="2">
        <f t="shared" si="86"/>
        <v>5.948586410600619</v>
      </c>
      <c r="AL208" s="2">
        <f t="shared" si="86"/>
        <v>11.281202815699089</v>
      </c>
      <c r="AM208" s="2">
        <f t="shared" si="86"/>
        <v>15.699949190179733</v>
      </c>
      <c r="AN208" s="2">
        <f t="shared" si="86"/>
        <v>19.928398902877941</v>
      </c>
      <c r="AO208" s="2">
        <f t="shared" si="86"/>
        <v>23.48385990204433</v>
      </c>
      <c r="AP208" s="2">
        <f t="shared" si="86"/>
        <v>26.677500563249222</v>
      </c>
      <c r="AQ208" s="57">
        <f t="shared" si="86"/>
        <v>29.52100808493201</v>
      </c>
      <c r="AR208" s="2">
        <f t="shared" si="86"/>
        <v>32.208971542123763</v>
      </c>
      <c r="AS208" s="2">
        <f t="shared" si="86"/>
        <v>32.208971542123763</v>
      </c>
      <c r="AT208" s="2">
        <f t="shared" si="86"/>
        <v>32.208971542123763</v>
      </c>
      <c r="AU208" s="2">
        <f t="shared" si="86"/>
        <v>32.208971542123763</v>
      </c>
      <c r="AV208" s="2">
        <f t="shared" si="86"/>
        <v>32.208971542123763</v>
      </c>
    </row>
    <row r="209" spans="5:49" outlineLevel="1">
      <c r="AQ209" s="220"/>
    </row>
    <row r="210" spans="5:49" ht="16.8" outlineLevel="1">
      <c r="E210" s="44">
        <f>INDEX($K$4:$AV$4,,COUNT(E$209:E209)+1)</f>
        <v>33328</v>
      </c>
      <c r="G210" s="2" t="s">
        <v>105</v>
      </c>
      <c r="I210" s="2" cm="1">
        <f t="array" ref="I210">INDEX($K$25:$AV$25,,MATCH(E210,$K$4:$AV$4,0))</f>
        <v>0</v>
      </c>
      <c r="K210" s="2">
        <f>IF(J$4=$E210, $I210*J$202,0) + IF(J$4&gt;$E210,MIN(J210,$I210-SUM($J210:J210)))</f>
        <v>0</v>
      </c>
      <c r="L210" s="2">
        <f>IF(K$4=$E210, $I210*K$202,0) + IF(K$4&gt;$E210,MIN(K210,$I210-SUM($J210:K210)))</f>
        <v>0</v>
      </c>
      <c r="M210" s="2">
        <f>IF(L$4=$E210, $I210*L$202,0) + IF(L$4&gt;$E210,MIN(L210,$I210-SUM($J210:L210)))</f>
        <v>0</v>
      </c>
      <c r="N210" s="2">
        <f>IF(M$4=$E210, $I210*M$202,0) + IF(M$4&gt;$E210,MIN(M210,$I210-SUM($J210:M210)))</f>
        <v>0</v>
      </c>
      <c r="O210" s="2">
        <f>IF(N$4=$E210, $I210*N$202,0) + IF(N$4&gt;$E210,MIN(N210,$I210-SUM($J210:N210)))</f>
        <v>0</v>
      </c>
      <c r="P210" s="2">
        <f>IF(O$4=$E210, $I210*O$202,0) + IF(O$4&gt;$E210,MIN(O210,$I210-SUM($J210:O210)))</f>
        <v>0</v>
      </c>
      <c r="Q210" s="2">
        <f>IF(P$4=$E210, $I210*P$202,0) + IF(P$4&gt;$E210,MIN(P210,$I210-SUM($J210:P210)))</f>
        <v>0</v>
      </c>
      <c r="R210" s="2">
        <f>IF(Q$4=$E210, $I210*Q$202,0) + IF(Q$4&gt;$E210,MIN(Q210,$I210-SUM($J210:Q210)))</f>
        <v>0</v>
      </c>
      <c r="S210" s="2">
        <f>IF(R$4=$E210, $I210*R$202,0) + IF(R$4&gt;$E210,MIN(R210,$I210-SUM($J210:R210)))</f>
        <v>0</v>
      </c>
      <c r="T210" s="2">
        <f>IF(S$4=$E210, $I210*S$202,0) + IF(S$4&gt;$E210,MIN(S210,$I210-SUM($J210:S210)))</f>
        <v>0</v>
      </c>
      <c r="U210" s="2">
        <f>IF(T$4=$E210, $I210*T$202,0) + IF(T$4&gt;$E210,MIN(T210,$I210-SUM($J210:T210)))</f>
        <v>0</v>
      </c>
      <c r="V210" s="2">
        <f>IF(U$4=$E210, $I210*U$202,0) + IF(U$4&gt;$E210,MIN(U210,$I210-SUM($J210:U210)))</f>
        <v>0</v>
      </c>
      <c r="W210" s="2">
        <f>IF(V$4=$E210, $I210*V$202,0) + IF(V$4&gt;$E210,MIN(V210,$I210-SUM($J210:V210)))</f>
        <v>0</v>
      </c>
      <c r="X210" s="2">
        <f>IF(W$4=$E210, $I210*W$202,0) + IF(W$4&gt;$E210,MIN(W210,$I210-SUM($J210:W210)))</f>
        <v>0</v>
      </c>
      <c r="Y210" s="2">
        <f>IF(X$4=$E210, $I210*X$202,0) + IF(X$4&gt;$E210,MIN(X210,$I210-SUM($J210:X210)))</f>
        <v>0</v>
      </c>
      <c r="Z210" s="2">
        <f>IF(Y$4=$E210, $I210*Y$202,0) + IF(Y$4&gt;$E210,MIN(Y210,$I210-SUM($J210:Y210)))</f>
        <v>0</v>
      </c>
      <c r="AA210" s="2">
        <f>IF(Z$4=$E210, $I210*Z$202,0) + IF(Z$4&gt;$E210,MIN(Z210,$I210-SUM($J210:Z210)))</f>
        <v>0</v>
      </c>
      <c r="AB210" s="2">
        <f>IF(AA$4=$E210, $I210*AA$202,0) + IF(AA$4&gt;$E210,MIN(AA210,$I210-SUM($J210:AA210)))</f>
        <v>0</v>
      </c>
      <c r="AC210" s="2">
        <f>IF(AB$4=$E210, $I210*AB$202,0) + IF(AB$4&gt;$E210,MIN(AB210,$I210-SUM($J210:AB210)))</f>
        <v>0</v>
      </c>
      <c r="AD210" s="2">
        <f>IF(AC$4=$E210, $I210*AC$202,0) + IF(AC$4&gt;$E210,MIN(AC210,$I210-SUM($J210:AC210)))</f>
        <v>0</v>
      </c>
      <c r="AE210" s="2">
        <f>IF(AD$4=$E210, $I210*AD$202,0) + IF(AD$4&gt;$E210,MIN(AD210,$I210-SUM($J210:AD210)))</f>
        <v>0</v>
      </c>
      <c r="AF210" s="2">
        <f>IF(AE$4=$E210, $I210*AE$202,0) + IF(AE$4&gt;$E210,MIN(AE210,$I210-SUM($J210:AE210)))</f>
        <v>0</v>
      </c>
      <c r="AG210" s="2">
        <f>IF(AF$4=$E210, $I210*AF$202,0) + IF(AF$4&gt;$E210,MIN(AF210,$I210-SUM($J210:AF210)))</f>
        <v>0</v>
      </c>
      <c r="AH210" s="2">
        <f>IF(AG$4=$E210, $I210*AG$202,0) + IF(AG$4&gt;$E210,MIN(AG210,$I210-SUM($J210:AG210)))</f>
        <v>0</v>
      </c>
      <c r="AI210" s="2">
        <f>IF(AH$4=$E210, $I210*AH$202,0) + IF(AH$4&gt;$E210,MIN(AH210,$I210-SUM($J210:AH210)))</f>
        <v>0</v>
      </c>
      <c r="AJ210" s="2">
        <f>IF(AI$4=$E210, $I210*AI$202,0) + IF(AI$4&gt;$E210,MIN(AI210,$I210-SUM($J210:AI210)))</f>
        <v>0</v>
      </c>
      <c r="AK210" s="2">
        <f>IF(AJ$4=$E210, $I210*AJ$202,0) + IF(AJ$4&gt;$E210,MIN(AJ210,$I210-SUM($J210:AJ210)))</f>
        <v>0</v>
      </c>
      <c r="AL210" s="2">
        <f>IF(AK$4=$E210, $I210*AK$202,0) + IF(AK$4&gt;$E210,MIN(AK210,$I210-SUM($J210:AK210)))</f>
        <v>0</v>
      </c>
      <c r="AM210" s="2">
        <f>IF(AL$4=$E210, $I210*AL$202,0) + IF(AL$4&gt;$E210,MIN(AL210,$I210-SUM($J210:AL210)))</f>
        <v>0</v>
      </c>
      <c r="AN210" s="2">
        <f>IF(AM$4=$E210, $I210*AM$202,0) + IF(AM$4&gt;$E210,MIN(AM210,$I210-SUM($J210:AM210)))</f>
        <v>0</v>
      </c>
      <c r="AO210" s="2">
        <f>IF(AN$4=$E210, $I210*AN$202,0) + IF(AN$4&gt;$E210,MIN(AN210,$I210-SUM($J210:AN210)))</f>
        <v>0</v>
      </c>
      <c r="AP210" s="2">
        <f>IF(AO$4=$E210, $I210*AO$202,0) + IF(AO$4&gt;$E210,MIN(AO210,$I210-SUM($J210:AO210)))</f>
        <v>0</v>
      </c>
      <c r="AQ210" s="57">
        <f>IF(AP$4=$E210, $I210*AP$202,0) + IF(AP$4&gt;$E210,MIN(AP210,$I210-SUM($J210:AP210)))</f>
        <v>0</v>
      </c>
      <c r="AR210" s="2">
        <f>IF(AQ$4=$E210, $I210*AQ$202,0) + IF(AQ$4&gt;$E210,MIN(AQ210,$I210-SUM($J210:AQ210)))</f>
        <v>0</v>
      </c>
      <c r="AS210" s="2">
        <f>IF(AR$4=$E210, $I210*AR$202,0) + IF(AR$4&gt;$E210,MIN(AR210,$I210-SUM($J210:AR210)))</f>
        <v>0</v>
      </c>
      <c r="AT210" s="2">
        <f>IF(AS$4=$E210, $I210*AS$202,0) + IF(AS$4&gt;$E210,MIN(AS210,$I210-SUM($J210:AS210)))</f>
        <v>0</v>
      </c>
      <c r="AU210" s="2">
        <f>IF(AT$4=$E210, $I210*AT$202,0) + IF(AT$4&gt;$E210,MIN(AT210,$I210-SUM($J210:AT210)))</f>
        <v>0</v>
      </c>
      <c r="AV210" s="2">
        <f>IF(AU$4=$E210, $I210*AU$202,0) + IF(AU$4&gt;$E210,MIN(AU210,$I210-SUM($J210:AU210)))</f>
        <v>0</v>
      </c>
      <c r="AW210" s="2"/>
    </row>
    <row r="211" spans="5:49" ht="16.8" outlineLevel="1">
      <c r="E211" s="44">
        <f>INDEX($K$4:$AV$4,,COUNT(E$209:E210)+1)</f>
        <v>33694</v>
      </c>
      <c r="G211" s="2" t="s">
        <v>105</v>
      </c>
      <c r="I211" s="2" cm="1">
        <f t="array" ref="I211">INDEX($K$25:$AV$25,,MATCH(E211,$K$4:$AV$4,0))</f>
        <v>0</v>
      </c>
      <c r="K211" s="2">
        <f>IF(J$4=$E211, $I211*J$202,0) + IF(J$4&gt;$E211,MIN(J211,$I211-SUM($J211:J211)))</f>
        <v>0</v>
      </c>
      <c r="L211" s="2">
        <f>IF(K$4=$E211, $I211*K$202,0) + IF(K$4&gt;$E211,MIN(K211,$I211-SUM($J211:K211)))</f>
        <v>0</v>
      </c>
      <c r="M211" s="2">
        <f>IF(L$4=$E211, $I211*L$202,0) + IF(L$4&gt;$E211,MIN(L211,$I211-SUM($J211:L211)))</f>
        <v>0</v>
      </c>
      <c r="N211" s="2">
        <f>IF(M$4=$E211, $I211*M$202,0) + IF(M$4&gt;$E211,MIN(M211,$I211-SUM($J211:M211)))</f>
        <v>0</v>
      </c>
      <c r="O211" s="2">
        <f>IF(N$4=$E211, $I211*N$202,0) + IF(N$4&gt;$E211,MIN(N211,$I211-SUM($J211:N211)))</f>
        <v>0</v>
      </c>
      <c r="P211" s="2">
        <f>IF(O$4=$E211, $I211*O$202,0) + IF(O$4&gt;$E211,MIN(O211,$I211-SUM($J211:O211)))</f>
        <v>0</v>
      </c>
      <c r="Q211" s="2">
        <f>IF(P$4=$E211, $I211*P$202,0) + IF(P$4&gt;$E211,MIN(P211,$I211-SUM($J211:P211)))</f>
        <v>0</v>
      </c>
      <c r="R211" s="2">
        <f>IF(Q$4=$E211, $I211*Q$202,0) + IF(Q$4&gt;$E211,MIN(Q211,$I211-SUM($J211:Q211)))</f>
        <v>0</v>
      </c>
      <c r="S211" s="2">
        <f>IF(R$4=$E211, $I211*R$202,0) + IF(R$4&gt;$E211,MIN(R211,$I211-SUM($J211:R211)))</f>
        <v>0</v>
      </c>
      <c r="T211" s="2">
        <f>IF(S$4=$E211, $I211*S$202,0) + IF(S$4&gt;$E211,MIN(S211,$I211-SUM($J211:S211)))</f>
        <v>0</v>
      </c>
      <c r="U211" s="2">
        <f>IF(T$4=$E211, $I211*T$202,0) + IF(T$4&gt;$E211,MIN(T211,$I211-SUM($J211:T211)))</f>
        <v>0</v>
      </c>
      <c r="V211" s="2">
        <f>IF(U$4=$E211, $I211*U$202,0) + IF(U$4&gt;$E211,MIN(U211,$I211-SUM($J211:U211)))</f>
        <v>0</v>
      </c>
      <c r="W211" s="2">
        <f>IF(V$4=$E211, $I211*V$202,0) + IF(V$4&gt;$E211,MIN(V211,$I211-SUM($J211:V211)))</f>
        <v>0</v>
      </c>
      <c r="X211" s="2">
        <f>IF(W$4=$E211, $I211*W$202,0) + IF(W$4&gt;$E211,MIN(W211,$I211-SUM($J211:W211)))</f>
        <v>0</v>
      </c>
      <c r="Y211" s="2">
        <f>IF(X$4=$E211, $I211*X$202,0) + IF(X$4&gt;$E211,MIN(X211,$I211-SUM($J211:X211)))</f>
        <v>0</v>
      </c>
      <c r="Z211" s="2">
        <f>IF(Y$4=$E211, $I211*Y$202,0) + IF(Y$4&gt;$E211,MIN(Y211,$I211-SUM($J211:Y211)))</f>
        <v>0</v>
      </c>
      <c r="AA211" s="2">
        <f>IF(Z$4=$E211, $I211*Z$202,0) + IF(Z$4&gt;$E211,MIN(Z211,$I211-SUM($J211:Z211)))</f>
        <v>0</v>
      </c>
      <c r="AB211" s="2">
        <f>IF(AA$4=$E211, $I211*AA$202,0) + IF(AA$4&gt;$E211,MIN(AA211,$I211-SUM($J211:AA211)))</f>
        <v>0</v>
      </c>
      <c r="AC211" s="2">
        <f>IF(AB$4=$E211, $I211*AB$202,0) + IF(AB$4&gt;$E211,MIN(AB211,$I211-SUM($J211:AB211)))</f>
        <v>0</v>
      </c>
      <c r="AD211" s="2">
        <f>IF(AC$4=$E211, $I211*AC$202,0) + IF(AC$4&gt;$E211,MIN(AC211,$I211-SUM($J211:AC211)))</f>
        <v>0</v>
      </c>
      <c r="AE211" s="2">
        <f>IF(AD$4=$E211, $I211*AD$202,0) + IF(AD$4&gt;$E211,MIN(AD211,$I211-SUM($J211:AD211)))</f>
        <v>0</v>
      </c>
      <c r="AF211" s="2">
        <f>IF(AE$4=$E211, $I211*AE$202,0) + IF(AE$4&gt;$E211,MIN(AE211,$I211-SUM($J211:AE211)))</f>
        <v>0</v>
      </c>
      <c r="AG211" s="2">
        <f>IF(AF$4=$E211, $I211*AF$202,0) + IF(AF$4&gt;$E211,MIN(AF211,$I211-SUM($J211:AF211)))</f>
        <v>0</v>
      </c>
      <c r="AH211" s="2">
        <f>IF(AG$4=$E211, $I211*AG$202,0) + IF(AG$4&gt;$E211,MIN(AG211,$I211-SUM($J211:AG211)))</f>
        <v>0</v>
      </c>
      <c r="AI211" s="2">
        <f>IF(AH$4=$E211, $I211*AH$202,0) + IF(AH$4&gt;$E211,MIN(AH211,$I211-SUM($J211:AH211)))</f>
        <v>0</v>
      </c>
      <c r="AJ211" s="2">
        <f>IF(AI$4=$E211, $I211*AI$202,0) + IF(AI$4&gt;$E211,MIN(AI211,$I211-SUM($J211:AI211)))</f>
        <v>0</v>
      </c>
      <c r="AK211" s="2">
        <f>IF(AJ$4=$E211, $I211*AJ$202,0) + IF(AJ$4&gt;$E211,MIN(AJ211,$I211-SUM($J211:AJ211)))</f>
        <v>0</v>
      </c>
      <c r="AL211" s="2">
        <f>IF(AK$4=$E211, $I211*AK$202,0) + IF(AK$4&gt;$E211,MIN(AK211,$I211-SUM($J211:AK211)))</f>
        <v>0</v>
      </c>
      <c r="AM211" s="2">
        <f>IF(AL$4=$E211, $I211*AL$202,0) + IF(AL$4&gt;$E211,MIN(AL211,$I211-SUM($J211:AL211)))</f>
        <v>0</v>
      </c>
      <c r="AN211" s="2">
        <f>IF(AM$4=$E211, $I211*AM$202,0) + IF(AM$4&gt;$E211,MIN(AM211,$I211-SUM($J211:AM211)))</f>
        <v>0</v>
      </c>
      <c r="AO211" s="2">
        <f>IF(AN$4=$E211, $I211*AN$202,0) + IF(AN$4&gt;$E211,MIN(AN211,$I211-SUM($J211:AN211)))</f>
        <v>0</v>
      </c>
      <c r="AP211" s="2">
        <f>IF(AO$4=$E211, $I211*AO$202,0) + IF(AO$4&gt;$E211,MIN(AO211,$I211-SUM($J211:AO211)))</f>
        <v>0</v>
      </c>
      <c r="AQ211" s="57">
        <f>IF(AP$4=$E211, $I211*AP$202,0) + IF(AP$4&gt;$E211,MIN(AP211,$I211-SUM($J211:AP211)))</f>
        <v>0</v>
      </c>
      <c r="AR211" s="2">
        <f>IF(AQ$4=$E211, $I211*AQ$202,0) + IF(AQ$4&gt;$E211,MIN(AQ211,$I211-SUM($J211:AQ211)))</f>
        <v>0</v>
      </c>
      <c r="AS211" s="2">
        <f>IF(AR$4=$E211, $I211*AR$202,0) + IF(AR$4&gt;$E211,MIN(AR211,$I211-SUM($J211:AR211)))</f>
        <v>0</v>
      </c>
      <c r="AT211" s="2">
        <f>IF(AS$4=$E211, $I211*AS$202,0) + IF(AS$4&gt;$E211,MIN(AS211,$I211-SUM($J211:AS211)))</f>
        <v>0</v>
      </c>
      <c r="AU211" s="2">
        <f>IF(AT$4=$E211, $I211*AT$202,0) + IF(AT$4&gt;$E211,MIN(AT211,$I211-SUM($J211:AT211)))</f>
        <v>0</v>
      </c>
      <c r="AV211" s="2">
        <f>IF(AU$4=$E211, $I211*AU$202,0) + IF(AU$4&gt;$E211,MIN(AU211,$I211-SUM($J211:AU211)))</f>
        <v>0</v>
      </c>
      <c r="AW211" s="2"/>
    </row>
    <row r="212" spans="5:49" ht="16.8" outlineLevel="1">
      <c r="E212" s="44">
        <f>INDEX($K$4:$AV$4,,COUNT(E$209:E211)+1)</f>
        <v>34059</v>
      </c>
      <c r="G212" s="2" t="s">
        <v>105</v>
      </c>
      <c r="I212" s="2" cm="1">
        <f t="array" ref="I212">INDEX($K$25:$AV$25,,MATCH(E212,$K$4:$AV$4,0))</f>
        <v>0</v>
      </c>
      <c r="K212" s="2">
        <f>IF(J$4=$E212, $I212*J$202,0) + IF(J$4&gt;$E212,MIN(J212,$I212-SUM($J212:J212)))</f>
        <v>0</v>
      </c>
      <c r="L212" s="2">
        <f>IF(K$4=$E212, $I212*K$202,0) + IF(K$4&gt;$E212,MIN(K212,$I212-SUM($J212:K212)))</f>
        <v>0</v>
      </c>
      <c r="M212" s="2">
        <f>IF(L$4=$E212, $I212*L$202,0) + IF(L$4&gt;$E212,MIN(L212,$I212-SUM($J212:L212)))</f>
        <v>0</v>
      </c>
      <c r="N212" s="2">
        <f>IF(M$4=$E212, $I212*M$202,0) + IF(M$4&gt;$E212,MIN(M212,$I212-SUM($J212:M212)))</f>
        <v>0</v>
      </c>
      <c r="O212" s="2">
        <f>IF(N$4=$E212, $I212*N$202,0) + IF(N$4&gt;$E212,MIN(N212,$I212-SUM($J212:N212)))</f>
        <v>0</v>
      </c>
      <c r="P212" s="2">
        <f>IF(O$4=$E212, $I212*O$202,0) + IF(O$4&gt;$E212,MIN(O212,$I212-SUM($J212:O212)))</f>
        <v>0</v>
      </c>
      <c r="Q212" s="2">
        <f>IF(P$4=$E212, $I212*P$202,0) + IF(P$4&gt;$E212,MIN(P212,$I212-SUM($J212:P212)))</f>
        <v>0</v>
      </c>
      <c r="R212" s="2">
        <f>IF(Q$4=$E212, $I212*Q$202,0) + IF(Q$4&gt;$E212,MIN(Q212,$I212-SUM($J212:Q212)))</f>
        <v>0</v>
      </c>
      <c r="S212" s="2">
        <f>IF(R$4=$E212, $I212*R$202,0) + IF(R$4&gt;$E212,MIN(R212,$I212-SUM($J212:R212)))</f>
        <v>0</v>
      </c>
      <c r="T212" s="2">
        <f>IF(S$4=$E212, $I212*S$202,0) + IF(S$4&gt;$E212,MIN(S212,$I212-SUM($J212:S212)))</f>
        <v>0</v>
      </c>
      <c r="U212" s="2">
        <f>IF(T$4=$E212, $I212*T$202,0) + IF(T$4&gt;$E212,MIN(T212,$I212-SUM($J212:T212)))</f>
        <v>0</v>
      </c>
      <c r="V212" s="2">
        <f>IF(U$4=$E212, $I212*U$202,0) + IF(U$4&gt;$E212,MIN(U212,$I212-SUM($J212:U212)))</f>
        <v>0</v>
      </c>
      <c r="W212" s="2">
        <f>IF(V$4=$E212, $I212*V$202,0) + IF(V$4&gt;$E212,MIN(V212,$I212-SUM($J212:V212)))</f>
        <v>0</v>
      </c>
      <c r="X212" s="2">
        <f>IF(W$4=$E212, $I212*W$202,0) + IF(W$4&gt;$E212,MIN(W212,$I212-SUM($J212:W212)))</f>
        <v>0</v>
      </c>
      <c r="Y212" s="2">
        <f>IF(X$4=$E212, $I212*X$202,0) + IF(X$4&gt;$E212,MIN(X212,$I212-SUM($J212:X212)))</f>
        <v>0</v>
      </c>
      <c r="Z212" s="2">
        <f>IF(Y$4=$E212, $I212*Y$202,0) + IF(Y$4&gt;$E212,MIN(Y212,$I212-SUM($J212:Y212)))</f>
        <v>0</v>
      </c>
      <c r="AA212" s="2">
        <f>IF(Z$4=$E212, $I212*Z$202,0) + IF(Z$4&gt;$E212,MIN(Z212,$I212-SUM($J212:Z212)))</f>
        <v>0</v>
      </c>
      <c r="AB212" s="2">
        <f>IF(AA$4=$E212, $I212*AA$202,0) + IF(AA$4&gt;$E212,MIN(AA212,$I212-SUM($J212:AA212)))</f>
        <v>0</v>
      </c>
      <c r="AC212" s="2">
        <f>IF(AB$4=$E212, $I212*AB$202,0) + IF(AB$4&gt;$E212,MIN(AB212,$I212-SUM($J212:AB212)))</f>
        <v>0</v>
      </c>
      <c r="AD212" s="2">
        <f>IF(AC$4=$E212, $I212*AC$202,0) + IF(AC$4&gt;$E212,MIN(AC212,$I212-SUM($J212:AC212)))</f>
        <v>0</v>
      </c>
      <c r="AE212" s="2">
        <f>IF(AD$4=$E212, $I212*AD$202,0) + IF(AD$4&gt;$E212,MIN(AD212,$I212-SUM($J212:AD212)))</f>
        <v>0</v>
      </c>
      <c r="AF212" s="2">
        <f>IF(AE$4=$E212, $I212*AE$202,0) + IF(AE$4&gt;$E212,MIN(AE212,$I212-SUM($J212:AE212)))</f>
        <v>0</v>
      </c>
      <c r="AG212" s="2">
        <f>IF(AF$4=$E212, $I212*AF$202,0) + IF(AF$4&gt;$E212,MIN(AF212,$I212-SUM($J212:AF212)))</f>
        <v>0</v>
      </c>
      <c r="AH212" s="2">
        <f>IF(AG$4=$E212, $I212*AG$202,0) + IF(AG$4&gt;$E212,MIN(AG212,$I212-SUM($J212:AG212)))</f>
        <v>0</v>
      </c>
      <c r="AI212" s="2">
        <f>IF(AH$4=$E212, $I212*AH$202,0) + IF(AH$4&gt;$E212,MIN(AH212,$I212-SUM($J212:AH212)))</f>
        <v>0</v>
      </c>
      <c r="AJ212" s="2">
        <f>IF(AI$4=$E212, $I212*AI$202,0) + IF(AI$4&gt;$E212,MIN(AI212,$I212-SUM($J212:AI212)))</f>
        <v>0</v>
      </c>
      <c r="AK212" s="2">
        <f>IF(AJ$4=$E212, $I212*AJ$202,0) + IF(AJ$4&gt;$E212,MIN(AJ212,$I212-SUM($J212:AJ212)))</f>
        <v>0</v>
      </c>
      <c r="AL212" s="2">
        <f>IF(AK$4=$E212, $I212*AK$202,0) + IF(AK$4&gt;$E212,MIN(AK212,$I212-SUM($J212:AK212)))</f>
        <v>0</v>
      </c>
      <c r="AM212" s="2">
        <f>IF(AL$4=$E212, $I212*AL$202,0) + IF(AL$4&gt;$E212,MIN(AL212,$I212-SUM($J212:AL212)))</f>
        <v>0</v>
      </c>
      <c r="AN212" s="2">
        <f>IF(AM$4=$E212, $I212*AM$202,0) + IF(AM$4&gt;$E212,MIN(AM212,$I212-SUM($J212:AM212)))</f>
        <v>0</v>
      </c>
      <c r="AO212" s="2">
        <f>IF(AN$4=$E212, $I212*AN$202,0) + IF(AN$4&gt;$E212,MIN(AN212,$I212-SUM($J212:AN212)))</f>
        <v>0</v>
      </c>
      <c r="AP212" s="2">
        <f>IF(AO$4=$E212, $I212*AO$202,0) + IF(AO$4&gt;$E212,MIN(AO212,$I212-SUM($J212:AO212)))</f>
        <v>0</v>
      </c>
      <c r="AQ212" s="57">
        <f>IF(AP$4=$E212, $I212*AP$202,0) + IF(AP$4&gt;$E212,MIN(AP212,$I212-SUM($J212:AP212)))</f>
        <v>0</v>
      </c>
      <c r="AR212" s="2">
        <f>IF(AQ$4=$E212, $I212*AQ$202,0) + IF(AQ$4&gt;$E212,MIN(AQ212,$I212-SUM($J212:AQ212)))</f>
        <v>0</v>
      </c>
      <c r="AS212" s="2">
        <f>IF(AR$4=$E212, $I212*AR$202,0) + IF(AR$4&gt;$E212,MIN(AR212,$I212-SUM($J212:AR212)))</f>
        <v>0</v>
      </c>
      <c r="AT212" s="2">
        <f>IF(AS$4=$E212, $I212*AS$202,0) + IF(AS$4&gt;$E212,MIN(AS212,$I212-SUM($J212:AS212)))</f>
        <v>0</v>
      </c>
      <c r="AU212" s="2">
        <f>IF(AT$4=$E212, $I212*AT$202,0) + IF(AT$4&gt;$E212,MIN(AT212,$I212-SUM($J212:AT212)))</f>
        <v>0</v>
      </c>
      <c r="AV212" s="2">
        <f>IF(AU$4=$E212, $I212*AU$202,0) + IF(AU$4&gt;$E212,MIN(AU212,$I212-SUM($J212:AU212)))</f>
        <v>0</v>
      </c>
      <c r="AW212" s="2"/>
    </row>
    <row r="213" spans="5:49" ht="16.8" outlineLevel="1">
      <c r="E213" s="44">
        <f>INDEX($K$4:$AV$4,,COUNT(E$209:E212)+1)</f>
        <v>34424</v>
      </c>
      <c r="G213" s="2" t="s">
        <v>105</v>
      </c>
      <c r="I213" s="2" cm="1">
        <f t="array" ref="I213">INDEX($K$25:$AV$25,,MATCH(E213,$K$4:$AV$4,0))</f>
        <v>0</v>
      </c>
      <c r="K213" s="2">
        <f>IF(J$4=$E213, $I213*J$202,0) + IF(J$4&gt;$E213,MIN(J213,$I213-SUM($J213:J213)))</f>
        <v>0</v>
      </c>
      <c r="L213" s="2">
        <f>IF(K$4=$E213, $I213*K$202,0) + IF(K$4&gt;$E213,MIN(K213,$I213-SUM($J213:K213)))</f>
        <v>0</v>
      </c>
      <c r="M213" s="2">
        <f>IF(L$4=$E213, $I213*L$202,0) + IF(L$4&gt;$E213,MIN(L213,$I213-SUM($J213:L213)))</f>
        <v>0</v>
      </c>
      <c r="N213" s="2">
        <f>IF(M$4=$E213, $I213*M$202,0) + IF(M$4&gt;$E213,MIN(M213,$I213-SUM($J213:M213)))</f>
        <v>0</v>
      </c>
      <c r="O213" s="2">
        <f>IF(N$4=$E213, $I213*N$202,0) + IF(N$4&gt;$E213,MIN(N213,$I213-SUM($J213:N213)))</f>
        <v>0</v>
      </c>
      <c r="P213" s="2">
        <f>IF(O$4=$E213, $I213*O$202,0) + IF(O$4&gt;$E213,MIN(O213,$I213-SUM($J213:O213)))</f>
        <v>0</v>
      </c>
      <c r="Q213" s="2">
        <f>IF(P$4=$E213, $I213*P$202,0) + IF(P$4&gt;$E213,MIN(P213,$I213-SUM($J213:P213)))</f>
        <v>0</v>
      </c>
      <c r="R213" s="2">
        <f>IF(Q$4=$E213, $I213*Q$202,0) + IF(Q$4&gt;$E213,MIN(Q213,$I213-SUM($J213:Q213)))</f>
        <v>0</v>
      </c>
      <c r="S213" s="2">
        <f>IF(R$4=$E213, $I213*R$202,0) + IF(R$4&gt;$E213,MIN(R213,$I213-SUM($J213:R213)))</f>
        <v>0</v>
      </c>
      <c r="T213" s="2">
        <f>IF(S$4=$E213, $I213*S$202,0) + IF(S$4&gt;$E213,MIN(S213,$I213-SUM($J213:S213)))</f>
        <v>0</v>
      </c>
      <c r="U213" s="2">
        <f>IF(T$4=$E213, $I213*T$202,0) + IF(T$4&gt;$E213,MIN(T213,$I213-SUM($J213:T213)))</f>
        <v>0</v>
      </c>
      <c r="V213" s="2">
        <f>IF(U$4=$E213, $I213*U$202,0) + IF(U$4&gt;$E213,MIN(U213,$I213-SUM($J213:U213)))</f>
        <v>0</v>
      </c>
      <c r="W213" s="2">
        <f>IF(V$4=$E213, $I213*V$202,0) + IF(V$4&gt;$E213,MIN(V213,$I213-SUM($J213:V213)))</f>
        <v>0</v>
      </c>
      <c r="X213" s="2">
        <f>IF(W$4=$E213, $I213*W$202,0) + IF(W$4&gt;$E213,MIN(W213,$I213-SUM($J213:W213)))</f>
        <v>0</v>
      </c>
      <c r="Y213" s="2">
        <f>IF(X$4=$E213, $I213*X$202,0) + IF(X$4&gt;$E213,MIN(X213,$I213-SUM($J213:X213)))</f>
        <v>0</v>
      </c>
      <c r="Z213" s="2">
        <f>IF(Y$4=$E213, $I213*Y$202,0) + IF(Y$4&gt;$E213,MIN(Y213,$I213-SUM($J213:Y213)))</f>
        <v>0</v>
      </c>
      <c r="AA213" s="2">
        <f>IF(Z$4=$E213, $I213*Z$202,0) + IF(Z$4&gt;$E213,MIN(Z213,$I213-SUM($J213:Z213)))</f>
        <v>0</v>
      </c>
      <c r="AB213" s="2">
        <f>IF(AA$4=$E213, $I213*AA$202,0) + IF(AA$4&gt;$E213,MIN(AA213,$I213-SUM($J213:AA213)))</f>
        <v>0</v>
      </c>
      <c r="AC213" s="2">
        <f>IF(AB$4=$E213, $I213*AB$202,0) + IF(AB$4&gt;$E213,MIN(AB213,$I213-SUM($J213:AB213)))</f>
        <v>0</v>
      </c>
      <c r="AD213" s="2">
        <f>IF(AC$4=$E213, $I213*AC$202,0) + IF(AC$4&gt;$E213,MIN(AC213,$I213-SUM($J213:AC213)))</f>
        <v>0</v>
      </c>
      <c r="AE213" s="2">
        <f>IF(AD$4=$E213, $I213*AD$202,0) + IF(AD$4&gt;$E213,MIN(AD213,$I213-SUM($J213:AD213)))</f>
        <v>0</v>
      </c>
      <c r="AF213" s="2">
        <f>IF(AE$4=$E213, $I213*AE$202,0) + IF(AE$4&gt;$E213,MIN(AE213,$I213-SUM($J213:AE213)))</f>
        <v>0</v>
      </c>
      <c r="AG213" s="2">
        <f>IF(AF$4=$E213, $I213*AF$202,0) + IF(AF$4&gt;$E213,MIN(AF213,$I213-SUM($J213:AF213)))</f>
        <v>0</v>
      </c>
      <c r="AH213" s="2">
        <f>IF(AG$4=$E213, $I213*AG$202,0) + IF(AG$4&gt;$E213,MIN(AG213,$I213-SUM($J213:AG213)))</f>
        <v>0</v>
      </c>
      <c r="AI213" s="2">
        <f>IF(AH$4=$E213, $I213*AH$202,0) + IF(AH$4&gt;$E213,MIN(AH213,$I213-SUM($J213:AH213)))</f>
        <v>0</v>
      </c>
      <c r="AJ213" s="2">
        <f>IF(AI$4=$E213, $I213*AI$202,0) + IF(AI$4&gt;$E213,MIN(AI213,$I213-SUM($J213:AI213)))</f>
        <v>0</v>
      </c>
      <c r="AK213" s="2">
        <f>IF(AJ$4=$E213, $I213*AJ$202,0) + IF(AJ$4&gt;$E213,MIN(AJ213,$I213-SUM($J213:AJ213)))</f>
        <v>0</v>
      </c>
      <c r="AL213" s="2">
        <f>IF(AK$4=$E213, $I213*AK$202,0) + IF(AK$4&gt;$E213,MIN(AK213,$I213-SUM($J213:AK213)))</f>
        <v>0</v>
      </c>
      <c r="AM213" s="2">
        <f>IF(AL$4=$E213, $I213*AL$202,0) + IF(AL$4&gt;$E213,MIN(AL213,$I213-SUM($J213:AL213)))</f>
        <v>0</v>
      </c>
      <c r="AN213" s="2">
        <f>IF(AM$4=$E213, $I213*AM$202,0) + IF(AM$4&gt;$E213,MIN(AM213,$I213-SUM($J213:AM213)))</f>
        <v>0</v>
      </c>
      <c r="AO213" s="2">
        <f>IF(AN$4=$E213, $I213*AN$202,0) + IF(AN$4&gt;$E213,MIN(AN213,$I213-SUM($J213:AN213)))</f>
        <v>0</v>
      </c>
      <c r="AP213" s="2">
        <f>IF(AO$4=$E213, $I213*AO$202,0) + IF(AO$4&gt;$E213,MIN(AO213,$I213-SUM($J213:AO213)))</f>
        <v>0</v>
      </c>
      <c r="AQ213" s="57">
        <f>IF(AP$4=$E213, $I213*AP$202,0) + IF(AP$4&gt;$E213,MIN(AP213,$I213-SUM($J213:AP213)))</f>
        <v>0</v>
      </c>
      <c r="AR213" s="2">
        <f>IF(AQ$4=$E213, $I213*AQ$202,0) + IF(AQ$4&gt;$E213,MIN(AQ213,$I213-SUM($J213:AQ213)))</f>
        <v>0</v>
      </c>
      <c r="AS213" s="2">
        <f>IF(AR$4=$E213, $I213*AR$202,0) + IF(AR$4&gt;$E213,MIN(AR213,$I213-SUM($J213:AR213)))</f>
        <v>0</v>
      </c>
      <c r="AT213" s="2">
        <f>IF(AS$4=$E213, $I213*AS$202,0) + IF(AS$4&gt;$E213,MIN(AS213,$I213-SUM($J213:AS213)))</f>
        <v>0</v>
      </c>
      <c r="AU213" s="2">
        <f>IF(AT$4=$E213, $I213*AT$202,0) + IF(AT$4&gt;$E213,MIN(AT213,$I213-SUM($J213:AT213)))</f>
        <v>0</v>
      </c>
      <c r="AV213" s="2">
        <f>IF(AU$4=$E213, $I213*AU$202,0) + IF(AU$4&gt;$E213,MIN(AU213,$I213-SUM($J213:AU213)))</f>
        <v>0</v>
      </c>
      <c r="AW213" s="2"/>
    </row>
    <row r="214" spans="5:49" ht="16.8" outlineLevel="1">
      <c r="E214" s="44">
        <f>INDEX($K$4:$AV$4,,COUNT(E$209:E213)+1)</f>
        <v>34789</v>
      </c>
      <c r="G214" s="2" t="s">
        <v>105</v>
      </c>
      <c r="I214" s="2" cm="1">
        <f t="array" ref="I214">INDEX($K$25:$AV$25,,MATCH(E214,$K$4:$AV$4,0))</f>
        <v>0</v>
      </c>
      <c r="K214" s="2">
        <f>IF(J$4=$E214, $I214*J$202,0) + IF(J$4&gt;$E214,MIN(J214,$I214-SUM($J214:J214)))</f>
        <v>0</v>
      </c>
      <c r="L214" s="2">
        <f>IF(K$4=$E214, $I214*K$202,0) + IF(K$4&gt;$E214,MIN(K214,$I214-SUM($J214:K214)))</f>
        <v>0</v>
      </c>
      <c r="M214" s="2">
        <f>IF(L$4=$E214, $I214*L$202,0) + IF(L$4&gt;$E214,MIN(L214,$I214-SUM($J214:L214)))</f>
        <v>0</v>
      </c>
      <c r="N214" s="2">
        <f>IF(M$4=$E214, $I214*M$202,0) + IF(M$4&gt;$E214,MIN(M214,$I214-SUM($J214:M214)))</f>
        <v>0</v>
      </c>
      <c r="O214" s="2">
        <f>IF(N$4=$E214, $I214*N$202,0) + IF(N$4&gt;$E214,MIN(N214,$I214-SUM($J214:N214)))</f>
        <v>0</v>
      </c>
      <c r="P214" s="2">
        <f>IF(O$4=$E214, $I214*O$202,0) + IF(O$4&gt;$E214,MIN(O214,$I214-SUM($J214:O214)))</f>
        <v>0</v>
      </c>
      <c r="Q214" s="2">
        <f>IF(P$4=$E214, $I214*P$202,0) + IF(P$4&gt;$E214,MIN(P214,$I214-SUM($J214:P214)))</f>
        <v>0</v>
      </c>
      <c r="R214" s="2">
        <f>IF(Q$4=$E214, $I214*Q$202,0) + IF(Q$4&gt;$E214,MIN(Q214,$I214-SUM($J214:Q214)))</f>
        <v>0</v>
      </c>
      <c r="S214" s="2">
        <f>IF(R$4=$E214, $I214*R$202,0) + IF(R$4&gt;$E214,MIN(R214,$I214-SUM($J214:R214)))</f>
        <v>0</v>
      </c>
      <c r="T214" s="2">
        <f>IF(S$4=$E214, $I214*S$202,0) + IF(S$4&gt;$E214,MIN(S214,$I214-SUM($J214:S214)))</f>
        <v>0</v>
      </c>
      <c r="U214" s="2">
        <f>IF(T$4=$E214, $I214*T$202,0) + IF(T$4&gt;$E214,MIN(T214,$I214-SUM($J214:T214)))</f>
        <v>0</v>
      </c>
      <c r="V214" s="2">
        <f>IF(U$4=$E214, $I214*U$202,0) + IF(U$4&gt;$E214,MIN(U214,$I214-SUM($J214:U214)))</f>
        <v>0</v>
      </c>
      <c r="W214" s="2">
        <f>IF(V$4=$E214, $I214*V$202,0) + IF(V$4&gt;$E214,MIN(V214,$I214-SUM($J214:V214)))</f>
        <v>0</v>
      </c>
      <c r="X214" s="2">
        <f>IF(W$4=$E214, $I214*W$202,0) + IF(W$4&gt;$E214,MIN(W214,$I214-SUM($J214:W214)))</f>
        <v>0</v>
      </c>
      <c r="Y214" s="2">
        <f>IF(X$4=$E214, $I214*X$202,0) + IF(X$4&gt;$E214,MIN(X214,$I214-SUM($J214:X214)))</f>
        <v>0</v>
      </c>
      <c r="Z214" s="2">
        <f>IF(Y$4=$E214, $I214*Y$202,0) + IF(Y$4&gt;$E214,MIN(Y214,$I214-SUM($J214:Y214)))</f>
        <v>0</v>
      </c>
      <c r="AA214" s="2">
        <f>IF(Z$4=$E214, $I214*Z$202,0) + IF(Z$4&gt;$E214,MIN(Z214,$I214-SUM($J214:Z214)))</f>
        <v>0</v>
      </c>
      <c r="AB214" s="2">
        <f>IF(AA$4=$E214, $I214*AA$202,0) + IF(AA$4&gt;$E214,MIN(AA214,$I214-SUM($J214:AA214)))</f>
        <v>0</v>
      </c>
      <c r="AC214" s="2">
        <f>IF(AB$4=$E214, $I214*AB$202,0) + IF(AB$4&gt;$E214,MIN(AB214,$I214-SUM($J214:AB214)))</f>
        <v>0</v>
      </c>
      <c r="AD214" s="2">
        <f>IF(AC$4=$E214, $I214*AC$202,0) + IF(AC$4&gt;$E214,MIN(AC214,$I214-SUM($J214:AC214)))</f>
        <v>0</v>
      </c>
      <c r="AE214" s="2">
        <f>IF(AD$4=$E214, $I214*AD$202,0) + IF(AD$4&gt;$E214,MIN(AD214,$I214-SUM($J214:AD214)))</f>
        <v>0</v>
      </c>
      <c r="AF214" s="2">
        <f>IF(AE$4=$E214, $I214*AE$202,0) + IF(AE$4&gt;$E214,MIN(AE214,$I214-SUM($J214:AE214)))</f>
        <v>0</v>
      </c>
      <c r="AG214" s="2">
        <f>IF(AF$4=$E214, $I214*AF$202,0) + IF(AF$4&gt;$E214,MIN(AF214,$I214-SUM($J214:AF214)))</f>
        <v>0</v>
      </c>
      <c r="AH214" s="2">
        <f>IF(AG$4=$E214, $I214*AG$202,0) + IF(AG$4&gt;$E214,MIN(AG214,$I214-SUM($J214:AG214)))</f>
        <v>0</v>
      </c>
      <c r="AI214" s="2">
        <f>IF(AH$4=$E214, $I214*AH$202,0) + IF(AH$4&gt;$E214,MIN(AH214,$I214-SUM($J214:AH214)))</f>
        <v>0</v>
      </c>
      <c r="AJ214" s="2">
        <f>IF(AI$4=$E214, $I214*AI$202,0) + IF(AI$4&gt;$E214,MIN(AI214,$I214-SUM($J214:AI214)))</f>
        <v>0</v>
      </c>
      <c r="AK214" s="2">
        <f>IF(AJ$4=$E214, $I214*AJ$202,0) + IF(AJ$4&gt;$E214,MIN(AJ214,$I214-SUM($J214:AJ214)))</f>
        <v>0</v>
      </c>
      <c r="AL214" s="2">
        <f>IF(AK$4=$E214, $I214*AK$202,0) + IF(AK$4&gt;$E214,MIN(AK214,$I214-SUM($J214:AK214)))</f>
        <v>0</v>
      </c>
      <c r="AM214" s="2">
        <f>IF(AL$4=$E214, $I214*AL$202,0) + IF(AL$4&gt;$E214,MIN(AL214,$I214-SUM($J214:AL214)))</f>
        <v>0</v>
      </c>
      <c r="AN214" s="2">
        <f>IF(AM$4=$E214, $I214*AM$202,0) + IF(AM$4&gt;$E214,MIN(AM214,$I214-SUM($J214:AM214)))</f>
        <v>0</v>
      </c>
      <c r="AO214" s="2">
        <f>IF(AN$4=$E214, $I214*AN$202,0) + IF(AN$4&gt;$E214,MIN(AN214,$I214-SUM($J214:AN214)))</f>
        <v>0</v>
      </c>
      <c r="AP214" s="2">
        <f>IF(AO$4=$E214, $I214*AO$202,0) + IF(AO$4&gt;$E214,MIN(AO214,$I214-SUM($J214:AO214)))</f>
        <v>0</v>
      </c>
      <c r="AQ214" s="57">
        <f>IF(AP$4=$E214, $I214*AP$202,0) + IF(AP$4&gt;$E214,MIN(AP214,$I214-SUM($J214:AP214)))</f>
        <v>0</v>
      </c>
      <c r="AR214" s="2">
        <f>IF(AQ$4=$E214, $I214*AQ$202,0) + IF(AQ$4&gt;$E214,MIN(AQ214,$I214-SUM($J214:AQ214)))</f>
        <v>0</v>
      </c>
      <c r="AS214" s="2">
        <f>IF(AR$4=$E214, $I214*AR$202,0) + IF(AR$4&gt;$E214,MIN(AR214,$I214-SUM($J214:AR214)))</f>
        <v>0</v>
      </c>
      <c r="AT214" s="2">
        <f>IF(AS$4=$E214, $I214*AS$202,0) + IF(AS$4&gt;$E214,MIN(AS214,$I214-SUM($J214:AS214)))</f>
        <v>0</v>
      </c>
      <c r="AU214" s="2">
        <f>IF(AT$4=$E214, $I214*AT$202,0) + IF(AT$4&gt;$E214,MIN(AT214,$I214-SUM($J214:AT214)))</f>
        <v>0</v>
      </c>
      <c r="AV214" s="2">
        <f>IF(AU$4=$E214, $I214*AU$202,0) + IF(AU$4&gt;$E214,MIN(AU214,$I214-SUM($J214:AU214)))</f>
        <v>0</v>
      </c>
      <c r="AW214" s="2"/>
    </row>
    <row r="215" spans="5:49" ht="16.8" outlineLevel="1">
      <c r="E215" s="44">
        <f>INDEX($K$4:$AV$4,,COUNT(E$209:E214)+1)</f>
        <v>35155</v>
      </c>
      <c r="G215" s="2" t="s">
        <v>105</v>
      </c>
      <c r="I215" s="2" cm="1">
        <f t="array" ref="I215">INDEX($K$25:$AV$25,,MATCH(E215,$K$4:$AV$4,0))</f>
        <v>0</v>
      </c>
      <c r="K215" s="2">
        <f>IF(J$4=$E215, $I215*J$202,0) + IF(J$4&gt;$E215,MIN(J215,$I215-SUM($J215:J215)))</f>
        <v>0</v>
      </c>
      <c r="L215" s="2">
        <f>IF(K$4=$E215, $I215*K$202,0) + IF(K$4&gt;$E215,MIN(K215,$I215-SUM($J215:K215)))</f>
        <v>0</v>
      </c>
      <c r="M215" s="2">
        <f>IF(L$4=$E215, $I215*L$202,0) + IF(L$4&gt;$E215,MIN(L215,$I215-SUM($J215:L215)))</f>
        <v>0</v>
      </c>
      <c r="N215" s="2">
        <f>IF(M$4=$E215, $I215*M$202,0) + IF(M$4&gt;$E215,MIN(M215,$I215-SUM($J215:M215)))</f>
        <v>0</v>
      </c>
      <c r="O215" s="2">
        <f>IF(N$4=$E215, $I215*N$202,0) + IF(N$4&gt;$E215,MIN(N215,$I215-SUM($J215:N215)))</f>
        <v>0</v>
      </c>
      <c r="P215" s="2">
        <f>IF(O$4=$E215, $I215*O$202,0) + IF(O$4&gt;$E215,MIN(O215,$I215-SUM($J215:O215)))</f>
        <v>0</v>
      </c>
      <c r="Q215" s="2">
        <f>IF(P$4=$E215, $I215*P$202,0) + IF(P$4&gt;$E215,MIN(P215,$I215-SUM($J215:P215)))</f>
        <v>0</v>
      </c>
      <c r="R215" s="2">
        <f>IF(Q$4=$E215, $I215*Q$202,0) + IF(Q$4&gt;$E215,MIN(Q215,$I215-SUM($J215:Q215)))</f>
        <v>0</v>
      </c>
      <c r="S215" s="2">
        <f>IF(R$4=$E215, $I215*R$202,0) + IF(R$4&gt;$E215,MIN(R215,$I215-SUM($J215:R215)))</f>
        <v>0</v>
      </c>
      <c r="T215" s="2">
        <f>IF(S$4=$E215, $I215*S$202,0) + IF(S$4&gt;$E215,MIN(S215,$I215-SUM($J215:S215)))</f>
        <v>0</v>
      </c>
      <c r="U215" s="2">
        <f>IF(T$4=$E215, $I215*T$202,0) + IF(T$4&gt;$E215,MIN(T215,$I215-SUM($J215:T215)))</f>
        <v>0</v>
      </c>
      <c r="V215" s="2">
        <f>IF(U$4=$E215, $I215*U$202,0) + IF(U$4&gt;$E215,MIN(U215,$I215-SUM($J215:U215)))</f>
        <v>0</v>
      </c>
      <c r="W215" s="2">
        <f>IF(V$4=$E215, $I215*V$202,0) + IF(V$4&gt;$E215,MIN(V215,$I215-SUM($J215:V215)))</f>
        <v>0</v>
      </c>
      <c r="X215" s="2">
        <f>IF(W$4=$E215, $I215*W$202,0) + IF(W$4&gt;$E215,MIN(W215,$I215-SUM($J215:W215)))</f>
        <v>0</v>
      </c>
      <c r="Y215" s="2">
        <f>IF(X$4=$E215, $I215*X$202,0) + IF(X$4&gt;$E215,MIN(X215,$I215-SUM($J215:X215)))</f>
        <v>0</v>
      </c>
      <c r="Z215" s="2">
        <f>IF(Y$4=$E215, $I215*Y$202,0) + IF(Y$4&gt;$E215,MIN(Y215,$I215-SUM($J215:Y215)))</f>
        <v>0</v>
      </c>
      <c r="AA215" s="2">
        <f>IF(Z$4=$E215, $I215*Z$202,0) + IF(Z$4&gt;$E215,MIN(Z215,$I215-SUM($J215:Z215)))</f>
        <v>0</v>
      </c>
      <c r="AB215" s="2">
        <f>IF(AA$4=$E215, $I215*AA$202,0) + IF(AA$4&gt;$E215,MIN(AA215,$I215-SUM($J215:AA215)))</f>
        <v>0</v>
      </c>
      <c r="AC215" s="2">
        <f>IF(AB$4=$E215, $I215*AB$202,0) + IF(AB$4&gt;$E215,MIN(AB215,$I215-SUM($J215:AB215)))</f>
        <v>0</v>
      </c>
      <c r="AD215" s="2">
        <f>IF(AC$4=$E215, $I215*AC$202,0) + IF(AC$4&gt;$E215,MIN(AC215,$I215-SUM($J215:AC215)))</f>
        <v>0</v>
      </c>
      <c r="AE215" s="2">
        <f>IF(AD$4=$E215, $I215*AD$202,0) + IF(AD$4&gt;$E215,MIN(AD215,$I215-SUM($J215:AD215)))</f>
        <v>0</v>
      </c>
      <c r="AF215" s="2">
        <f>IF(AE$4=$E215, $I215*AE$202,0) + IF(AE$4&gt;$E215,MIN(AE215,$I215-SUM($J215:AE215)))</f>
        <v>0</v>
      </c>
      <c r="AG215" s="2">
        <f>IF(AF$4=$E215, $I215*AF$202,0) + IF(AF$4&gt;$E215,MIN(AF215,$I215-SUM($J215:AF215)))</f>
        <v>0</v>
      </c>
      <c r="AH215" s="2">
        <f>IF(AG$4=$E215, $I215*AG$202,0) + IF(AG$4&gt;$E215,MIN(AG215,$I215-SUM($J215:AG215)))</f>
        <v>0</v>
      </c>
      <c r="AI215" s="2">
        <f>IF(AH$4=$E215, $I215*AH$202,0) + IF(AH$4&gt;$E215,MIN(AH215,$I215-SUM($J215:AH215)))</f>
        <v>0</v>
      </c>
      <c r="AJ215" s="2">
        <f>IF(AI$4=$E215, $I215*AI$202,0) + IF(AI$4&gt;$E215,MIN(AI215,$I215-SUM($J215:AI215)))</f>
        <v>0</v>
      </c>
      <c r="AK215" s="2">
        <f>IF(AJ$4=$E215, $I215*AJ$202,0) + IF(AJ$4&gt;$E215,MIN(AJ215,$I215-SUM($J215:AJ215)))</f>
        <v>0</v>
      </c>
      <c r="AL215" s="2">
        <f>IF(AK$4=$E215, $I215*AK$202,0) + IF(AK$4&gt;$E215,MIN(AK215,$I215-SUM($J215:AK215)))</f>
        <v>0</v>
      </c>
      <c r="AM215" s="2">
        <f>IF(AL$4=$E215, $I215*AL$202,0) + IF(AL$4&gt;$E215,MIN(AL215,$I215-SUM($J215:AL215)))</f>
        <v>0</v>
      </c>
      <c r="AN215" s="2">
        <f>IF(AM$4=$E215, $I215*AM$202,0) + IF(AM$4&gt;$E215,MIN(AM215,$I215-SUM($J215:AM215)))</f>
        <v>0</v>
      </c>
      <c r="AO215" s="2">
        <f>IF(AN$4=$E215, $I215*AN$202,0) + IF(AN$4&gt;$E215,MIN(AN215,$I215-SUM($J215:AN215)))</f>
        <v>0</v>
      </c>
      <c r="AP215" s="2">
        <f>IF(AO$4=$E215, $I215*AO$202,0) + IF(AO$4&gt;$E215,MIN(AO215,$I215-SUM($J215:AO215)))</f>
        <v>0</v>
      </c>
      <c r="AQ215" s="57">
        <f>IF(AP$4=$E215, $I215*AP$202,0) + IF(AP$4&gt;$E215,MIN(AP215,$I215-SUM($J215:AP215)))</f>
        <v>0</v>
      </c>
      <c r="AR215" s="2">
        <f>IF(AQ$4=$E215, $I215*AQ$202,0) + IF(AQ$4&gt;$E215,MIN(AQ215,$I215-SUM($J215:AQ215)))</f>
        <v>0</v>
      </c>
      <c r="AS215" s="2">
        <f>IF(AR$4=$E215, $I215*AR$202,0) + IF(AR$4&gt;$E215,MIN(AR215,$I215-SUM($J215:AR215)))</f>
        <v>0</v>
      </c>
      <c r="AT215" s="2">
        <f>IF(AS$4=$E215, $I215*AS$202,0) + IF(AS$4&gt;$E215,MIN(AS215,$I215-SUM($J215:AS215)))</f>
        <v>0</v>
      </c>
      <c r="AU215" s="2">
        <f>IF(AT$4=$E215, $I215*AT$202,0) + IF(AT$4&gt;$E215,MIN(AT215,$I215-SUM($J215:AT215)))</f>
        <v>0</v>
      </c>
      <c r="AV215" s="2">
        <f>IF(AU$4=$E215, $I215*AU$202,0) + IF(AU$4&gt;$E215,MIN(AU215,$I215-SUM($J215:AU215)))</f>
        <v>0</v>
      </c>
      <c r="AW215" s="2"/>
    </row>
    <row r="216" spans="5:49" ht="16.8" outlineLevel="1">
      <c r="E216" s="44">
        <f>INDEX($K$4:$AV$4,,COUNT(E$209:E215)+1)</f>
        <v>35520</v>
      </c>
      <c r="G216" s="2" t="s">
        <v>105</v>
      </c>
      <c r="I216" s="2" cm="1">
        <f t="array" ref="I216">INDEX($K$25:$AV$25,,MATCH(E216,$K$4:$AV$4,0))</f>
        <v>0</v>
      </c>
      <c r="K216" s="2">
        <f>IF(J$4=$E216, $I216*J$202,0) + IF(J$4&gt;$E216,MIN(J216,$I216-SUM($J216:J216)))</f>
        <v>0</v>
      </c>
      <c r="L216" s="2">
        <f>IF(K$4=$E216, $I216*K$202,0) + IF(K$4&gt;$E216,MIN(K216,$I216-SUM($J216:K216)))</f>
        <v>0</v>
      </c>
      <c r="M216" s="2">
        <f>IF(L$4=$E216, $I216*L$202,0) + IF(L$4&gt;$E216,MIN(L216,$I216-SUM($J216:L216)))</f>
        <v>0</v>
      </c>
      <c r="N216" s="2">
        <f>IF(M$4=$E216, $I216*M$202,0) + IF(M$4&gt;$E216,MIN(M216,$I216-SUM($J216:M216)))</f>
        <v>0</v>
      </c>
      <c r="O216" s="2">
        <f>IF(N$4=$E216, $I216*N$202,0) + IF(N$4&gt;$E216,MIN(N216,$I216-SUM($J216:N216)))</f>
        <v>0</v>
      </c>
      <c r="P216" s="2">
        <f>IF(O$4=$E216, $I216*O$202,0) + IF(O$4&gt;$E216,MIN(O216,$I216-SUM($J216:O216)))</f>
        <v>0</v>
      </c>
      <c r="Q216" s="2">
        <f>IF(P$4=$E216, $I216*P$202,0) + IF(P$4&gt;$E216,MIN(P216,$I216-SUM($J216:P216)))</f>
        <v>0</v>
      </c>
      <c r="R216" s="2">
        <f>IF(Q$4=$E216, $I216*Q$202,0) + IF(Q$4&gt;$E216,MIN(Q216,$I216-SUM($J216:Q216)))</f>
        <v>0</v>
      </c>
      <c r="S216" s="2">
        <f>IF(R$4=$E216, $I216*R$202,0) + IF(R$4&gt;$E216,MIN(R216,$I216-SUM($J216:R216)))</f>
        <v>0</v>
      </c>
      <c r="T216" s="2">
        <f>IF(S$4=$E216, $I216*S$202,0) + IF(S$4&gt;$E216,MIN(S216,$I216-SUM($J216:S216)))</f>
        <v>0</v>
      </c>
      <c r="U216" s="2">
        <f>IF(T$4=$E216, $I216*T$202,0) + IF(T$4&gt;$E216,MIN(T216,$I216-SUM($J216:T216)))</f>
        <v>0</v>
      </c>
      <c r="V216" s="2">
        <f>IF(U$4=$E216, $I216*U$202,0) + IF(U$4&gt;$E216,MIN(U216,$I216-SUM($J216:U216)))</f>
        <v>0</v>
      </c>
      <c r="W216" s="2">
        <f>IF(V$4=$E216, $I216*V$202,0) + IF(V$4&gt;$E216,MIN(V216,$I216-SUM($J216:V216)))</f>
        <v>0</v>
      </c>
      <c r="X216" s="2">
        <f>IF(W$4=$E216, $I216*W$202,0) + IF(W$4&gt;$E216,MIN(W216,$I216-SUM($J216:W216)))</f>
        <v>0</v>
      </c>
      <c r="Y216" s="2">
        <f>IF(X$4=$E216, $I216*X$202,0) + IF(X$4&gt;$E216,MIN(X216,$I216-SUM($J216:X216)))</f>
        <v>0</v>
      </c>
      <c r="Z216" s="2">
        <f>IF(Y$4=$E216, $I216*Y$202,0) + IF(Y$4&gt;$E216,MIN(Y216,$I216-SUM($J216:Y216)))</f>
        <v>0</v>
      </c>
      <c r="AA216" s="2">
        <f>IF(Z$4=$E216, $I216*Z$202,0) + IF(Z$4&gt;$E216,MIN(Z216,$I216-SUM($J216:Z216)))</f>
        <v>0</v>
      </c>
      <c r="AB216" s="2">
        <f>IF(AA$4=$E216, $I216*AA$202,0) + IF(AA$4&gt;$E216,MIN(AA216,$I216-SUM($J216:AA216)))</f>
        <v>0</v>
      </c>
      <c r="AC216" s="2">
        <f>IF(AB$4=$E216, $I216*AB$202,0) + IF(AB$4&gt;$E216,MIN(AB216,$I216-SUM($J216:AB216)))</f>
        <v>0</v>
      </c>
      <c r="AD216" s="2">
        <f>IF(AC$4=$E216, $I216*AC$202,0) + IF(AC$4&gt;$E216,MIN(AC216,$I216-SUM($J216:AC216)))</f>
        <v>0</v>
      </c>
      <c r="AE216" s="2">
        <f>IF(AD$4=$E216, $I216*AD$202,0) + IF(AD$4&gt;$E216,MIN(AD216,$I216-SUM($J216:AD216)))</f>
        <v>0</v>
      </c>
      <c r="AF216" s="2">
        <f>IF(AE$4=$E216, $I216*AE$202,0) + IF(AE$4&gt;$E216,MIN(AE216,$I216-SUM($J216:AE216)))</f>
        <v>0</v>
      </c>
      <c r="AG216" s="2">
        <f>IF(AF$4=$E216, $I216*AF$202,0) + IF(AF$4&gt;$E216,MIN(AF216,$I216-SUM($J216:AF216)))</f>
        <v>0</v>
      </c>
      <c r="AH216" s="2">
        <f>IF(AG$4=$E216, $I216*AG$202,0) + IF(AG$4&gt;$E216,MIN(AG216,$I216-SUM($J216:AG216)))</f>
        <v>0</v>
      </c>
      <c r="AI216" s="2">
        <f>IF(AH$4=$E216, $I216*AH$202,0) + IF(AH$4&gt;$E216,MIN(AH216,$I216-SUM($J216:AH216)))</f>
        <v>0</v>
      </c>
      <c r="AJ216" s="2">
        <f>IF(AI$4=$E216, $I216*AI$202,0) + IF(AI$4&gt;$E216,MIN(AI216,$I216-SUM($J216:AI216)))</f>
        <v>0</v>
      </c>
      <c r="AK216" s="2">
        <f>IF(AJ$4=$E216, $I216*AJ$202,0) + IF(AJ$4&gt;$E216,MIN(AJ216,$I216-SUM($J216:AJ216)))</f>
        <v>0</v>
      </c>
      <c r="AL216" s="2">
        <f>IF(AK$4=$E216, $I216*AK$202,0) + IF(AK$4&gt;$E216,MIN(AK216,$I216-SUM($J216:AK216)))</f>
        <v>0</v>
      </c>
      <c r="AM216" s="2">
        <f>IF(AL$4=$E216, $I216*AL$202,0) + IF(AL$4&gt;$E216,MIN(AL216,$I216-SUM($J216:AL216)))</f>
        <v>0</v>
      </c>
      <c r="AN216" s="2">
        <f>IF(AM$4=$E216, $I216*AM$202,0) + IF(AM$4&gt;$E216,MIN(AM216,$I216-SUM($J216:AM216)))</f>
        <v>0</v>
      </c>
      <c r="AO216" s="2">
        <f>IF(AN$4=$E216, $I216*AN$202,0) + IF(AN$4&gt;$E216,MIN(AN216,$I216-SUM($J216:AN216)))</f>
        <v>0</v>
      </c>
      <c r="AP216" s="2">
        <f>IF(AO$4=$E216, $I216*AO$202,0) + IF(AO$4&gt;$E216,MIN(AO216,$I216-SUM($J216:AO216)))</f>
        <v>0</v>
      </c>
      <c r="AQ216" s="57">
        <f>IF(AP$4=$E216, $I216*AP$202,0) + IF(AP$4&gt;$E216,MIN(AP216,$I216-SUM($J216:AP216)))</f>
        <v>0</v>
      </c>
      <c r="AR216" s="2">
        <f>IF(AQ$4=$E216, $I216*AQ$202,0) + IF(AQ$4&gt;$E216,MIN(AQ216,$I216-SUM($J216:AQ216)))</f>
        <v>0</v>
      </c>
      <c r="AS216" s="2">
        <f>IF(AR$4=$E216, $I216*AR$202,0) + IF(AR$4&gt;$E216,MIN(AR216,$I216-SUM($J216:AR216)))</f>
        <v>0</v>
      </c>
      <c r="AT216" s="2">
        <f>IF(AS$4=$E216, $I216*AS$202,0) + IF(AS$4&gt;$E216,MIN(AS216,$I216-SUM($J216:AS216)))</f>
        <v>0</v>
      </c>
      <c r="AU216" s="2">
        <f>IF(AT$4=$E216, $I216*AT$202,0) + IF(AT$4&gt;$E216,MIN(AT216,$I216-SUM($J216:AT216)))</f>
        <v>0</v>
      </c>
      <c r="AV216" s="2">
        <f>IF(AU$4=$E216, $I216*AU$202,0) + IF(AU$4&gt;$E216,MIN(AU216,$I216-SUM($J216:AU216)))</f>
        <v>0</v>
      </c>
      <c r="AW216" s="2"/>
    </row>
    <row r="217" spans="5:49" ht="16.8" outlineLevel="1">
      <c r="E217" s="44">
        <f>INDEX($K$4:$AV$4,,COUNT(E$209:E216)+1)</f>
        <v>35885</v>
      </c>
      <c r="G217" s="2" t="s">
        <v>105</v>
      </c>
      <c r="I217" s="2" cm="1">
        <f t="array" ref="I217">INDEX($K$25:$AV$25,,MATCH(E217,$K$4:$AV$4,0))</f>
        <v>0</v>
      </c>
      <c r="K217" s="2">
        <f>IF(J$4=$E217, $I217*J$202,0) + IF(J$4&gt;$E217,MIN(J217,$I217-SUM($J217:J217)))</f>
        <v>0</v>
      </c>
      <c r="L217" s="2">
        <f>IF(K$4=$E217, $I217*K$202,0) + IF(K$4&gt;$E217,MIN(K217,$I217-SUM($J217:K217)))</f>
        <v>0</v>
      </c>
      <c r="M217" s="2">
        <f>IF(L$4=$E217, $I217*L$202,0) + IF(L$4&gt;$E217,MIN(L217,$I217-SUM($J217:L217)))</f>
        <v>0</v>
      </c>
      <c r="N217" s="2">
        <f>IF(M$4=$E217, $I217*M$202,0) + IF(M$4&gt;$E217,MIN(M217,$I217-SUM($J217:M217)))</f>
        <v>0</v>
      </c>
      <c r="O217" s="2">
        <f>IF(N$4=$E217, $I217*N$202,0) + IF(N$4&gt;$E217,MIN(N217,$I217-SUM($J217:N217)))</f>
        <v>0</v>
      </c>
      <c r="P217" s="2">
        <f>IF(O$4=$E217, $I217*O$202,0) + IF(O$4&gt;$E217,MIN(O217,$I217-SUM($J217:O217)))</f>
        <v>0</v>
      </c>
      <c r="Q217" s="2">
        <f>IF(P$4=$E217, $I217*P$202,0) + IF(P$4&gt;$E217,MIN(P217,$I217-SUM($J217:P217)))</f>
        <v>0</v>
      </c>
      <c r="R217" s="2">
        <f>IF(Q$4=$E217, $I217*Q$202,0) + IF(Q$4&gt;$E217,MIN(Q217,$I217-SUM($J217:Q217)))</f>
        <v>0</v>
      </c>
      <c r="S217" s="2">
        <f>IF(R$4=$E217, $I217*R$202,0) + IF(R$4&gt;$E217,MIN(R217,$I217-SUM($J217:R217)))</f>
        <v>0</v>
      </c>
      <c r="T217" s="2">
        <f>IF(S$4=$E217, $I217*S$202,0) + IF(S$4&gt;$E217,MIN(S217,$I217-SUM($J217:S217)))</f>
        <v>0</v>
      </c>
      <c r="U217" s="2">
        <f>IF(T$4=$E217, $I217*T$202,0) + IF(T$4&gt;$E217,MIN(T217,$I217-SUM($J217:T217)))</f>
        <v>0</v>
      </c>
      <c r="V217" s="2">
        <f>IF(U$4=$E217, $I217*U$202,0) + IF(U$4&gt;$E217,MIN(U217,$I217-SUM($J217:U217)))</f>
        <v>0</v>
      </c>
      <c r="W217" s="2">
        <f>IF(V$4=$E217, $I217*V$202,0) + IF(V$4&gt;$E217,MIN(V217,$I217-SUM($J217:V217)))</f>
        <v>0</v>
      </c>
      <c r="X217" s="2">
        <f>IF(W$4=$E217, $I217*W$202,0) + IF(W$4&gt;$E217,MIN(W217,$I217-SUM($J217:W217)))</f>
        <v>0</v>
      </c>
      <c r="Y217" s="2">
        <f>IF(X$4=$E217, $I217*X$202,0) + IF(X$4&gt;$E217,MIN(X217,$I217-SUM($J217:X217)))</f>
        <v>0</v>
      </c>
      <c r="Z217" s="2">
        <f>IF(Y$4=$E217, $I217*Y$202,0) + IF(Y$4&gt;$E217,MIN(Y217,$I217-SUM($J217:Y217)))</f>
        <v>0</v>
      </c>
      <c r="AA217" s="2">
        <f>IF(Z$4=$E217, $I217*Z$202,0) + IF(Z$4&gt;$E217,MIN(Z217,$I217-SUM($J217:Z217)))</f>
        <v>0</v>
      </c>
      <c r="AB217" s="2">
        <f>IF(AA$4=$E217, $I217*AA$202,0) + IF(AA$4&gt;$E217,MIN(AA217,$I217-SUM($J217:AA217)))</f>
        <v>0</v>
      </c>
      <c r="AC217" s="2">
        <f>IF(AB$4=$E217, $I217*AB$202,0) + IF(AB$4&gt;$E217,MIN(AB217,$I217-SUM($J217:AB217)))</f>
        <v>0</v>
      </c>
      <c r="AD217" s="2">
        <f>IF(AC$4=$E217, $I217*AC$202,0) + IF(AC$4&gt;$E217,MIN(AC217,$I217-SUM($J217:AC217)))</f>
        <v>0</v>
      </c>
      <c r="AE217" s="2">
        <f>IF(AD$4=$E217, $I217*AD$202,0) + IF(AD$4&gt;$E217,MIN(AD217,$I217-SUM($J217:AD217)))</f>
        <v>0</v>
      </c>
      <c r="AF217" s="2">
        <f>IF(AE$4=$E217, $I217*AE$202,0) + IF(AE$4&gt;$E217,MIN(AE217,$I217-SUM($J217:AE217)))</f>
        <v>0</v>
      </c>
      <c r="AG217" s="2">
        <f>IF(AF$4=$E217, $I217*AF$202,0) + IF(AF$4&gt;$E217,MIN(AF217,$I217-SUM($J217:AF217)))</f>
        <v>0</v>
      </c>
      <c r="AH217" s="2">
        <f>IF(AG$4=$E217, $I217*AG$202,0) + IF(AG$4&gt;$E217,MIN(AG217,$I217-SUM($J217:AG217)))</f>
        <v>0</v>
      </c>
      <c r="AI217" s="2">
        <f>IF(AH$4=$E217, $I217*AH$202,0) + IF(AH$4&gt;$E217,MIN(AH217,$I217-SUM($J217:AH217)))</f>
        <v>0</v>
      </c>
      <c r="AJ217" s="2">
        <f>IF(AI$4=$E217, $I217*AI$202,0) + IF(AI$4&gt;$E217,MIN(AI217,$I217-SUM($J217:AI217)))</f>
        <v>0</v>
      </c>
      <c r="AK217" s="2">
        <f>IF(AJ$4=$E217, $I217*AJ$202,0) + IF(AJ$4&gt;$E217,MIN(AJ217,$I217-SUM($J217:AJ217)))</f>
        <v>0</v>
      </c>
      <c r="AL217" s="2">
        <f>IF(AK$4=$E217, $I217*AK$202,0) + IF(AK$4&gt;$E217,MIN(AK217,$I217-SUM($J217:AK217)))</f>
        <v>0</v>
      </c>
      <c r="AM217" s="2">
        <f>IF(AL$4=$E217, $I217*AL$202,0) + IF(AL$4&gt;$E217,MIN(AL217,$I217-SUM($J217:AL217)))</f>
        <v>0</v>
      </c>
      <c r="AN217" s="2">
        <f>IF(AM$4=$E217, $I217*AM$202,0) + IF(AM$4&gt;$E217,MIN(AM217,$I217-SUM($J217:AM217)))</f>
        <v>0</v>
      </c>
      <c r="AO217" s="2">
        <f>IF(AN$4=$E217, $I217*AN$202,0) + IF(AN$4&gt;$E217,MIN(AN217,$I217-SUM($J217:AN217)))</f>
        <v>0</v>
      </c>
      <c r="AP217" s="2">
        <f>IF(AO$4=$E217, $I217*AO$202,0) + IF(AO$4&gt;$E217,MIN(AO217,$I217-SUM($J217:AO217)))</f>
        <v>0</v>
      </c>
      <c r="AQ217" s="57">
        <f>IF(AP$4=$E217, $I217*AP$202,0) + IF(AP$4&gt;$E217,MIN(AP217,$I217-SUM($J217:AP217)))</f>
        <v>0</v>
      </c>
      <c r="AR217" s="2">
        <f>IF(AQ$4=$E217, $I217*AQ$202,0) + IF(AQ$4&gt;$E217,MIN(AQ217,$I217-SUM($J217:AQ217)))</f>
        <v>0</v>
      </c>
      <c r="AS217" s="2">
        <f>IF(AR$4=$E217, $I217*AR$202,0) + IF(AR$4&gt;$E217,MIN(AR217,$I217-SUM($J217:AR217)))</f>
        <v>0</v>
      </c>
      <c r="AT217" s="2">
        <f>IF(AS$4=$E217, $I217*AS$202,0) + IF(AS$4&gt;$E217,MIN(AS217,$I217-SUM($J217:AS217)))</f>
        <v>0</v>
      </c>
      <c r="AU217" s="2">
        <f>IF(AT$4=$E217, $I217*AT$202,0) + IF(AT$4&gt;$E217,MIN(AT217,$I217-SUM($J217:AT217)))</f>
        <v>0</v>
      </c>
      <c r="AV217" s="2">
        <f>IF(AU$4=$E217, $I217*AU$202,0) + IF(AU$4&gt;$E217,MIN(AU217,$I217-SUM($J217:AU217)))</f>
        <v>0</v>
      </c>
      <c r="AW217" s="2"/>
    </row>
    <row r="218" spans="5:49" ht="16.8" outlineLevel="1">
      <c r="E218" s="44">
        <f>INDEX($K$4:$AV$4,,COUNT(E$209:E217)+1)</f>
        <v>36250</v>
      </c>
      <c r="G218" s="2" t="s">
        <v>105</v>
      </c>
      <c r="I218" s="2" cm="1">
        <f t="array" ref="I218">INDEX($K$25:$AV$25,,MATCH(E218,$K$4:$AV$4,0))</f>
        <v>0</v>
      </c>
      <c r="K218" s="2">
        <f>IF(J$4=$E218, $I218*J$202,0) + IF(J$4&gt;$E218,MIN(J218,$I218-SUM($J218:J218)))</f>
        <v>0</v>
      </c>
      <c r="L218" s="2">
        <f>IF(K$4=$E218, $I218*K$202,0) + IF(K$4&gt;$E218,MIN(K218,$I218-SUM($J218:K218)))</f>
        <v>0</v>
      </c>
      <c r="M218" s="2">
        <f>IF(L$4=$E218, $I218*L$202,0) + IF(L$4&gt;$E218,MIN(L218,$I218-SUM($J218:L218)))</f>
        <v>0</v>
      </c>
      <c r="N218" s="2">
        <f>IF(M$4=$E218, $I218*M$202,0) + IF(M$4&gt;$E218,MIN(M218,$I218-SUM($J218:M218)))</f>
        <v>0</v>
      </c>
      <c r="O218" s="2">
        <f>IF(N$4=$E218, $I218*N$202,0) + IF(N$4&gt;$E218,MIN(N218,$I218-SUM($J218:N218)))</f>
        <v>0</v>
      </c>
      <c r="P218" s="2">
        <f>IF(O$4=$E218, $I218*O$202,0) + IF(O$4&gt;$E218,MIN(O218,$I218-SUM($J218:O218)))</f>
        <v>0</v>
      </c>
      <c r="Q218" s="2">
        <f>IF(P$4=$E218, $I218*P$202,0) + IF(P$4&gt;$E218,MIN(P218,$I218-SUM($J218:P218)))</f>
        <v>0</v>
      </c>
      <c r="R218" s="2">
        <f>IF(Q$4=$E218, $I218*Q$202,0) + IF(Q$4&gt;$E218,MIN(Q218,$I218-SUM($J218:Q218)))</f>
        <v>0</v>
      </c>
      <c r="S218" s="2">
        <f>IF(R$4=$E218, $I218*R$202,0) + IF(R$4&gt;$E218,MIN(R218,$I218-SUM($J218:R218)))</f>
        <v>0</v>
      </c>
      <c r="T218" s="2">
        <f>IF(S$4=$E218, $I218*S$202,0) + IF(S$4&gt;$E218,MIN(S218,$I218-SUM($J218:S218)))</f>
        <v>0</v>
      </c>
      <c r="U218" s="2">
        <f>IF(T$4=$E218, $I218*T$202,0) + IF(T$4&gt;$E218,MIN(T218,$I218-SUM($J218:T218)))</f>
        <v>0</v>
      </c>
      <c r="V218" s="2">
        <f>IF(U$4=$E218, $I218*U$202,0) + IF(U$4&gt;$E218,MIN(U218,$I218-SUM($J218:U218)))</f>
        <v>0</v>
      </c>
      <c r="W218" s="2">
        <f>IF(V$4=$E218, $I218*V$202,0) + IF(V$4&gt;$E218,MIN(V218,$I218-SUM($J218:V218)))</f>
        <v>0</v>
      </c>
      <c r="X218" s="2">
        <f>IF(W$4=$E218, $I218*W$202,0) + IF(W$4&gt;$E218,MIN(W218,$I218-SUM($J218:W218)))</f>
        <v>0</v>
      </c>
      <c r="Y218" s="2">
        <f>IF(X$4=$E218, $I218*X$202,0) + IF(X$4&gt;$E218,MIN(X218,$I218-SUM($J218:X218)))</f>
        <v>0</v>
      </c>
      <c r="Z218" s="2">
        <f>IF(Y$4=$E218, $I218*Y$202,0) + IF(Y$4&gt;$E218,MIN(Y218,$I218-SUM($J218:Y218)))</f>
        <v>0</v>
      </c>
      <c r="AA218" s="2">
        <f>IF(Z$4=$E218, $I218*Z$202,0) + IF(Z$4&gt;$E218,MIN(Z218,$I218-SUM($J218:Z218)))</f>
        <v>0</v>
      </c>
      <c r="AB218" s="2">
        <f>IF(AA$4=$E218, $I218*AA$202,0) + IF(AA$4&gt;$E218,MIN(AA218,$I218-SUM($J218:AA218)))</f>
        <v>0</v>
      </c>
      <c r="AC218" s="2">
        <f>IF(AB$4=$E218, $I218*AB$202,0) + IF(AB$4&gt;$E218,MIN(AB218,$I218-SUM($J218:AB218)))</f>
        <v>0</v>
      </c>
      <c r="AD218" s="2">
        <f>IF(AC$4=$E218, $I218*AC$202,0) + IF(AC$4&gt;$E218,MIN(AC218,$I218-SUM($J218:AC218)))</f>
        <v>0</v>
      </c>
      <c r="AE218" s="2">
        <f>IF(AD$4=$E218, $I218*AD$202,0) + IF(AD$4&gt;$E218,MIN(AD218,$I218-SUM($J218:AD218)))</f>
        <v>0</v>
      </c>
      <c r="AF218" s="2">
        <f>IF(AE$4=$E218, $I218*AE$202,0) + IF(AE$4&gt;$E218,MIN(AE218,$I218-SUM($J218:AE218)))</f>
        <v>0</v>
      </c>
      <c r="AG218" s="2">
        <f>IF(AF$4=$E218, $I218*AF$202,0) + IF(AF$4&gt;$E218,MIN(AF218,$I218-SUM($J218:AF218)))</f>
        <v>0</v>
      </c>
      <c r="AH218" s="2">
        <f>IF(AG$4=$E218, $I218*AG$202,0) + IF(AG$4&gt;$E218,MIN(AG218,$I218-SUM($J218:AG218)))</f>
        <v>0</v>
      </c>
      <c r="AI218" s="2">
        <f>IF(AH$4=$E218, $I218*AH$202,0) + IF(AH$4&gt;$E218,MIN(AH218,$I218-SUM($J218:AH218)))</f>
        <v>0</v>
      </c>
      <c r="AJ218" s="2">
        <f>IF(AI$4=$E218, $I218*AI$202,0) + IF(AI$4&gt;$E218,MIN(AI218,$I218-SUM($J218:AI218)))</f>
        <v>0</v>
      </c>
      <c r="AK218" s="2">
        <f>IF(AJ$4=$E218, $I218*AJ$202,0) + IF(AJ$4&gt;$E218,MIN(AJ218,$I218-SUM($J218:AJ218)))</f>
        <v>0</v>
      </c>
      <c r="AL218" s="2">
        <f>IF(AK$4=$E218, $I218*AK$202,0) + IF(AK$4&gt;$E218,MIN(AK218,$I218-SUM($J218:AK218)))</f>
        <v>0</v>
      </c>
      <c r="AM218" s="2">
        <f>IF(AL$4=$E218, $I218*AL$202,0) + IF(AL$4&gt;$E218,MIN(AL218,$I218-SUM($J218:AL218)))</f>
        <v>0</v>
      </c>
      <c r="AN218" s="2">
        <f>IF(AM$4=$E218, $I218*AM$202,0) + IF(AM$4&gt;$E218,MIN(AM218,$I218-SUM($J218:AM218)))</f>
        <v>0</v>
      </c>
      <c r="AO218" s="2">
        <f>IF(AN$4=$E218, $I218*AN$202,0) + IF(AN$4&gt;$E218,MIN(AN218,$I218-SUM($J218:AN218)))</f>
        <v>0</v>
      </c>
      <c r="AP218" s="2">
        <f>IF(AO$4=$E218, $I218*AO$202,0) + IF(AO$4&gt;$E218,MIN(AO218,$I218-SUM($J218:AO218)))</f>
        <v>0</v>
      </c>
      <c r="AQ218" s="57">
        <f>IF(AP$4=$E218, $I218*AP$202,0) + IF(AP$4&gt;$E218,MIN(AP218,$I218-SUM($J218:AP218)))</f>
        <v>0</v>
      </c>
      <c r="AR218" s="2">
        <f>IF(AQ$4=$E218, $I218*AQ$202,0) + IF(AQ$4&gt;$E218,MIN(AQ218,$I218-SUM($J218:AQ218)))</f>
        <v>0</v>
      </c>
      <c r="AS218" s="2">
        <f>IF(AR$4=$E218, $I218*AR$202,0) + IF(AR$4&gt;$E218,MIN(AR218,$I218-SUM($J218:AR218)))</f>
        <v>0</v>
      </c>
      <c r="AT218" s="2">
        <f>IF(AS$4=$E218, $I218*AS$202,0) + IF(AS$4&gt;$E218,MIN(AS218,$I218-SUM($J218:AS218)))</f>
        <v>0</v>
      </c>
      <c r="AU218" s="2">
        <f>IF(AT$4=$E218, $I218*AT$202,0) + IF(AT$4&gt;$E218,MIN(AT218,$I218-SUM($J218:AT218)))</f>
        <v>0</v>
      </c>
      <c r="AV218" s="2">
        <f>IF(AU$4=$E218, $I218*AU$202,0) + IF(AU$4&gt;$E218,MIN(AU218,$I218-SUM($J218:AU218)))</f>
        <v>0</v>
      </c>
      <c r="AW218" s="2"/>
    </row>
    <row r="219" spans="5:49" ht="16.8" outlineLevel="1">
      <c r="E219" s="44">
        <f>INDEX($K$4:$AV$4,,COUNT(E$209:E218)+1)</f>
        <v>36616</v>
      </c>
      <c r="G219" s="2" t="s">
        <v>105</v>
      </c>
      <c r="I219" s="2" cm="1">
        <f t="array" ref="I219">INDEX($K$25:$AV$25,,MATCH(E219,$K$4:$AV$4,0))</f>
        <v>0</v>
      </c>
      <c r="K219" s="2">
        <f>IF(J$4=$E219, $I219*J$202,0) + IF(J$4&gt;$E219,MIN(J219,$I219-SUM($J219:J219)))</f>
        <v>0</v>
      </c>
      <c r="L219" s="2">
        <f>IF(K$4=$E219, $I219*K$202,0) + IF(K$4&gt;$E219,MIN(K219,$I219-SUM($J219:K219)))</f>
        <v>0</v>
      </c>
      <c r="M219" s="2">
        <f>IF(L$4=$E219, $I219*L$202,0) + IF(L$4&gt;$E219,MIN(L219,$I219-SUM($J219:L219)))</f>
        <v>0</v>
      </c>
      <c r="N219" s="2">
        <f>IF(M$4=$E219, $I219*M$202,0) + IF(M$4&gt;$E219,MIN(M219,$I219-SUM($J219:M219)))</f>
        <v>0</v>
      </c>
      <c r="O219" s="2">
        <f>IF(N$4=$E219, $I219*N$202,0) + IF(N$4&gt;$E219,MIN(N219,$I219-SUM($J219:N219)))</f>
        <v>0</v>
      </c>
      <c r="P219" s="2">
        <f>IF(O$4=$E219, $I219*O$202,0) + IF(O$4&gt;$E219,MIN(O219,$I219-SUM($J219:O219)))</f>
        <v>0</v>
      </c>
      <c r="Q219" s="2">
        <f>IF(P$4=$E219, $I219*P$202,0) + IF(P$4&gt;$E219,MIN(P219,$I219-SUM($J219:P219)))</f>
        <v>0</v>
      </c>
      <c r="R219" s="2">
        <f>IF(Q$4=$E219, $I219*Q$202,0) + IF(Q$4&gt;$E219,MIN(Q219,$I219-SUM($J219:Q219)))</f>
        <v>0</v>
      </c>
      <c r="S219" s="2">
        <f>IF(R$4=$E219, $I219*R$202,0) + IF(R$4&gt;$E219,MIN(R219,$I219-SUM($J219:R219)))</f>
        <v>0</v>
      </c>
      <c r="T219" s="2">
        <f>IF(S$4=$E219, $I219*S$202,0) + IF(S$4&gt;$E219,MIN(S219,$I219-SUM($J219:S219)))</f>
        <v>0</v>
      </c>
      <c r="U219" s="2">
        <f>IF(T$4=$E219, $I219*T$202,0) + IF(T$4&gt;$E219,MIN(T219,$I219-SUM($J219:T219)))</f>
        <v>0</v>
      </c>
      <c r="V219" s="2">
        <f>IF(U$4=$E219, $I219*U$202,0) + IF(U$4&gt;$E219,MIN(U219,$I219-SUM($J219:U219)))</f>
        <v>0</v>
      </c>
      <c r="W219" s="2">
        <f>IF(V$4=$E219, $I219*V$202,0) + IF(V$4&gt;$E219,MIN(V219,$I219-SUM($J219:V219)))</f>
        <v>0</v>
      </c>
      <c r="X219" s="2">
        <f>IF(W$4=$E219, $I219*W$202,0) + IF(W$4&gt;$E219,MIN(W219,$I219-SUM($J219:W219)))</f>
        <v>0</v>
      </c>
      <c r="Y219" s="2">
        <f>IF(X$4=$E219, $I219*X$202,0) + IF(X$4&gt;$E219,MIN(X219,$I219-SUM($J219:X219)))</f>
        <v>0</v>
      </c>
      <c r="Z219" s="2">
        <f>IF(Y$4=$E219, $I219*Y$202,0) + IF(Y$4&gt;$E219,MIN(Y219,$I219-SUM($J219:Y219)))</f>
        <v>0</v>
      </c>
      <c r="AA219" s="2">
        <f>IF(Z$4=$E219, $I219*Z$202,0) + IF(Z$4&gt;$E219,MIN(Z219,$I219-SUM($J219:Z219)))</f>
        <v>0</v>
      </c>
      <c r="AB219" s="2">
        <f>IF(AA$4=$E219, $I219*AA$202,0) + IF(AA$4&gt;$E219,MIN(AA219,$I219-SUM($J219:AA219)))</f>
        <v>0</v>
      </c>
      <c r="AC219" s="2">
        <f>IF(AB$4=$E219, $I219*AB$202,0) + IF(AB$4&gt;$E219,MIN(AB219,$I219-SUM($J219:AB219)))</f>
        <v>0</v>
      </c>
      <c r="AD219" s="2">
        <f>IF(AC$4=$E219, $I219*AC$202,0) + IF(AC$4&gt;$E219,MIN(AC219,$I219-SUM($J219:AC219)))</f>
        <v>0</v>
      </c>
      <c r="AE219" s="2">
        <f>IF(AD$4=$E219, $I219*AD$202,0) + IF(AD$4&gt;$E219,MIN(AD219,$I219-SUM($J219:AD219)))</f>
        <v>0</v>
      </c>
      <c r="AF219" s="2">
        <f>IF(AE$4=$E219, $I219*AE$202,0) + IF(AE$4&gt;$E219,MIN(AE219,$I219-SUM($J219:AE219)))</f>
        <v>0</v>
      </c>
      <c r="AG219" s="2">
        <f>IF(AF$4=$E219, $I219*AF$202,0) + IF(AF$4&gt;$E219,MIN(AF219,$I219-SUM($J219:AF219)))</f>
        <v>0</v>
      </c>
      <c r="AH219" s="2">
        <f>IF(AG$4=$E219, $I219*AG$202,0) + IF(AG$4&gt;$E219,MIN(AG219,$I219-SUM($J219:AG219)))</f>
        <v>0</v>
      </c>
      <c r="AI219" s="2">
        <f>IF(AH$4=$E219, $I219*AH$202,0) + IF(AH$4&gt;$E219,MIN(AH219,$I219-SUM($J219:AH219)))</f>
        <v>0</v>
      </c>
      <c r="AJ219" s="2">
        <f>IF(AI$4=$E219, $I219*AI$202,0) + IF(AI$4&gt;$E219,MIN(AI219,$I219-SUM($J219:AI219)))</f>
        <v>0</v>
      </c>
      <c r="AK219" s="2">
        <f>IF(AJ$4=$E219, $I219*AJ$202,0) + IF(AJ$4&gt;$E219,MIN(AJ219,$I219-SUM($J219:AJ219)))</f>
        <v>0</v>
      </c>
      <c r="AL219" s="2">
        <f>IF(AK$4=$E219, $I219*AK$202,0) + IF(AK$4&gt;$E219,MIN(AK219,$I219-SUM($J219:AK219)))</f>
        <v>0</v>
      </c>
      <c r="AM219" s="2">
        <f>IF(AL$4=$E219, $I219*AL$202,0) + IF(AL$4&gt;$E219,MIN(AL219,$I219-SUM($J219:AL219)))</f>
        <v>0</v>
      </c>
      <c r="AN219" s="2">
        <f>IF(AM$4=$E219, $I219*AM$202,0) + IF(AM$4&gt;$E219,MIN(AM219,$I219-SUM($J219:AM219)))</f>
        <v>0</v>
      </c>
      <c r="AO219" s="2">
        <f>IF(AN$4=$E219, $I219*AN$202,0) + IF(AN$4&gt;$E219,MIN(AN219,$I219-SUM($J219:AN219)))</f>
        <v>0</v>
      </c>
      <c r="AP219" s="2">
        <f>IF(AO$4=$E219, $I219*AO$202,0) + IF(AO$4&gt;$E219,MIN(AO219,$I219-SUM($J219:AO219)))</f>
        <v>0</v>
      </c>
      <c r="AQ219" s="57">
        <f>IF(AP$4=$E219, $I219*AP$202,0) + IF(AP$4&gt;$E219,MIN(AP219,$I219-SUM($J219:AP219)))</f>
        <v>0</v>
      </c>
      <c r="AR219" s="2">
        <f>IF(AQ$4=$E219, $I219*AQ$202,0) + IF(AQ$4&gt;$E219,MIN(AQ219,$I219-SUM($J219:AQ219)))</f>
        <v>0</v>
      </c>
      <c r="AS219" s="2">
        <f>IF(AR$4=$E219, $I219*AR$202,0) + IF(AR$4&gt;$E219,MIN(AR219,$I219-SUM($J219:AR219)))</f>
        <v>0</v>
      </c>
      <c r="AT219" s="2">
        <f>IF(AS$4=$E219, $I219*AS$202,0) + IF(AS$4&gt;$E219,MIN(AS219,$I219-SUM($J219:AS219)))</f>
        <v>0</v>
      </c>
      <c r="AU219" s="2">
        <f>IF(AT$4=$E219, $I219*AT$202,0) + IF(AT$4&gt;$E219,MIN(AT219,$I219-SUM($J219:AT219)))</f>
        <v>0</v>
      </c>
      <c r="AV219" s="2">
        <f>IF(AU$4=$E219, $I219*AU$202,0) + IF(AU$4&gt;$E219,MIN(AU219,$I219-SUM($J219:AU219)))</f>
        <v>0</v>
      </c>
      <c r="AW219" s="2"/>
    </row>
    <row r="220" spans="5:49" ht="16.8" outlineLevel="1">
      <c r="E220" s="44">
        <f>INDEX($K$4:$AV$4,,COUNT(E$209:E219)+1)</f>
        <v>36981</v>
      </c>
      <c r="G220" s="2" t="s">
        <v>105</v>
      </c>
      <c r="I220" s="2" cm="1">
        <f t="array" ref="I220">INDEX($K$25:$AV$25,,MATCH(E220,$K$4:$AV$4,0))</f>
        <v>0</v>
      </c>
      <c r="K220" s="2">
        <f>IF(J$4=$E220, $I220*J$202,0) + IF(J$4&gt;$E220,MIN(J220,$I220-SUM($J220:J220)))</f>
        <v>0</v>
      </c>
      <c r="L220" s="2">
        <f>IF(K$4=$E220, $I220*K$202,0) + IF(K$4&gt;$E220,MIN(K220,$I220-SUM($J220:K220)))</f>
        <v>0</v>
      </c>
      <c r="M220" s="2">
        <f>IF(L$4=$E220, $I220*L$202,0) + IF(L$4&gt;$E220,MIN(L220,$I220-SUM($J220:L220)))</f>
        <v>0</v>
      </c>
      <c r="N220" s="2">
        <f>IF(M$4=$E220, $I220*M$202,0) + IF(M$4&gt;$E220,MIN(M220,$I220-SUM($J220:M220)))</f>
        <v>0</v>
      </c>
      <c r="O220" s="2">
        <f>IF(N$4=$E220, $I220*N$202,0) + IF(N$4&gt;$E220,MIN(N220,$I220-SUM($J220:N220)))</f>
        <v>0</v>
      </c>
      <c r="P220" s="2">
        <f>IF(O$4=$E220, $I220*O$202,0) + IF(O$4&gt;$E220,MIN(O220,$I220-SUM($J220:O220)))</f>
        <v>0</v>
      </c>
      <c r="Q220" s="2">
        <f>IF(P$4=$E220, $I220*P$202,0) + IF(P$4&gt;$E220,MIN(P220,$I220-SUM($J220:P220)))</f>
        <v>0</v>
      </c>
      <c r="R220" s="2">
        <f>IF(Q$4=$E220, $I220*Q$202,0) + IF(Q$4&gt;$E220,MIN(Q220,$I220-SUM($J220:Q220)))</f>
        <v>0</v>
      </c>
      <c r="S220" s="2">
        <f>IF(R$4=$E220, $I220*R$202,0) + IF(R$4&gt;$E220,MIN(R220,$I220-SUM($J220:R220)))</f>
        <v>0</v>
      </c>
      <c r="T220" s="2">
        <f>IF(S$4=$E220, $I220*S$202,0) + IF(S$4&gt;$E220,MIN(S220,$I220-SUM($J220:S220)))</f>
        <v>0</v>
      </c>
      <c r="U220" s="2">
        <f>IF(T$4=$E220, $I220*T$202,0) + IF(T$4&gt;$E220,MIN(T220,$I220-SUM($J220:T220)))</f>
        <v>0</v>
      </c>
      <c r="V220" s="2">
        <f>IF(U$4=$E220, $I220*U$202,0) + IF(U$4&gt;$E220,MIN(U220,$I220-SUM($J220:U220)))</f>
        <v>0</v>
      </c>
      <c r="W220" s="2">
        <f>IF(V$4=$E220, $I220*V$202,0) + IF(V$4&gt;$E220,MIN(V220,$I220-SUM($J220:V220)))</f>
        <v>0</v>
      </c>
      <c r="X220" s="2">
        <f>IF(W$4=$E220, $I220*W$202,0) + IF(W$4&gt;$E220,MIN(W220,$I220-SUM($J220:W220)))</f>
        <v>0</v>
      </c>
      <c r="Y220" s="2">
        <f>IF(X$4=$E220, $I220*X$202,0) + IF(X$4&gt;$E220,MIN(X220,$I220-SUM($J220:X220)))</f>
        <v>0</v>
      </c>
      <c r="Z220" s="2">
        <f>IF(Y$4=$E220, $I220*Y$202,0) + IF(Y$4&gt;$E220,MIN(Y220,$I220-SUM($J220:Y220)))</f>
        <v>0</v>
      </c>
      <c r="AA220" s="2">
        <f>IF(Z$4=$E220, $I220*Z$202,0) + IF(Z$4&gt;$E220,MIN(Z220,$I220-SUM($J220:Z220)))</f>
        <v>0</v>
      </c>
      <c r="AB220" s="2">
        <f>IF(AA$4=$E220, $I220*AA$202,0) + IF(AA$4&gt;$E220,MIN(AA220,$I220-SUM($J220:AA220)))</f>
        <v>0</v>
      </c>
      <c r="AC220" s="2">
        <f>IF(AB$4=$E220, $I220*AB$202,0) + IF(AB$4&gt;$E220,MIN(AB220,$I220-SUM($J220:AB220)))</f>
        <v>0</v>
      </c>
      <c r="AD220" s="2">
        <f>IF(AC$4=$E220, $I220*AC$202,0) + IF(AC$4&gt;$E220,MIN(AC220,$I220-SUM($J220:AC220)))</f>
        <v>0</v>
      </c>
      <c r="AE220" s="2">
        <f>IF(AD$4=$E220, $I220*AD$202,0) + IF(AD$4&gt;$E220,MIN(AD220,$I220-SUM($J220:AD220)))</f>
        <v>0</v>
      </c>
      <c r="AF220" s="2">
        <f>IF(AE$4=$E220, $I220*AE$202,0) + IF(AE$4&gt;$E220,MIN(AE220,$I220-SUM($J220:AE220)))</f>
        <v>0</v>
      </c>
      <c r="AG220" s="2">
        <f>IF(AF$4=$E220, $I220*AF$202,0) + IF(AF$4&gt;$E220,MIN(AF220,$I220-SUM($J220:AF220)))</f>
        <v>0</v>
      </c>
      <c r="AH220" s="2">
        <f>IF(AG$4=$E220, $I220*AG$202,0) + IF(AG$4&gt;$E220,MIN(AG220,$I220-SUM($J220:AG220)))</f>
        <v>0</v>
      </c>
      <c r="AI220" s="2">
        <f>IF(AH$4=$E220, $I220*AH$202,0) + IF(AH$4&gt;$E220,MIN(AH220,$I220-SUM($J220:AH220)))</f>
        <v>0</v>
      </c>
      <c r="AJ220" s="2">
        <f>IF(AI$4=$E220, $I220*AI$202,0) + IF(AI$4&gt;$E220,MIN(AI220,$I220-SUM($J220:AI220)))</f>
        <v>0</v>
      </c>
      <c r="AK220" s="2">
        <f>IF(AJ$4=$E220, $I220*AJ$202,0) + IF(AJ$4&gt;$E220,MIN(AJ220,$I220-SUM($J220:AJ220)))</f>
        <v>0</v>
      </c>
      <c r="AL220" s="2">
        <f>IF(AK$4=$E220, $I220*AK$202,0) + IF(AK$4&gt;$E220,MIN(AK220,$I220-SUM($J220:AK220)))</f>
        <v>0</v>
      </c>
      <c r="AM220" s="2">
        <f>IF(AL$4=$E220, $I220*AL$202,0) + IF(AL$4&gt;$E220,MIN(AL220,$I220-SUM($J220:AL220)))</f>
        <v>0</v>
      </c>
      <c r="AN220" s="2">
        <f>IF(AM$4=$E220, $I220*AM$202,0) + IF(AM$4&gt;$E220,MIN(AM220,$I220-SUM($J220:AM220)))</f>
        <v>0</v>
      </c>
      <c r="AO220" s="2">
        <f>IF(AN$4=$E220, $I220*AN$202,0) + IF(AN$4&gt;$E220,MIN(AN220,$I220-SUM($J220:AN220)))</f>
        <v>0</v>
      </c>
      <c r="AP220" s="2">
        <f>IF(AO$4=$E220, $I220*AO$202,0) + IF(AO$4&gt;$E220,MIN(AO220,$I220-SUM($J220:AO220)))</f>
        <v>0</v>
      </c>
      <c r="AQ220" s="57">
        <f>IF(AP$4=$E220, $I220*AP$202,0) + IF(AP$4&gt;$E220,MIN(AP220,$I220-SUM($J220:AP220)))</f>
        <v>0</v>
      </c>
      <c r="AR220" s="2">
        <f>IF(AQ$4=$E220, $I220*AQ$202,0) + IF(AQ$4&gt;$E220,MIN(AQ220,$I220-SUM($J220:AQ220)))</f>
        <v>0</v>
      </c>
      <c r="AS220" s="2">
        <f>IF(AR$4=$E220, $I220*AR$202,0) + IF(AR$4&gt;$E220,MIN(AR220,$I220-SUM($J220:AR220)))</f>
        <v>0</v>
      </c>
      <c r="AT220" s="2">
        <f>IF(AS$4=$E220, $I220*AS$202,0) + IF(AS$4&gt;$E220,MIN(AS220,$I220-SUM($J220:AS220)))</f>
        <v>0</v>
      </c>
      <c r="AU220" s="2">
        <f>IF(AT$4=$E220, $I220*AT$202,0) + IF(AT$4&gt;$E220,MIN(AT220,$I220-SUM($J220:AT220)))</f>
        <v>0</v>
      </c>
      <c r="AV220" s="2">
        <f>IF(AU$4=$E220, $I220*AU$202,0) + IF(AU$4&gt;$E220,MIN(AU220,$I220-SUM($J220:AU220)))</f>
        <v>0</v>
      </c>
      <c r="AW220" s="2"/>
    </row>
    <row r="221" spans="5:49" ht="16.8" outlineLevel="1">
      <c r="E221" s="44">
        <f>INDEX($K$4:$AV$4,,COUNT(E$209:E220)+1)</f>
        <v>37346</v>
      </c>
      <c r="G221" s="2" t="s">
        <v>105</v>
      </c>
      <c r="I221" s="2" cm="1">
        <f t="array" ref="I221">INDEX($K$25:$AV$25,,MATCH(E221,$K$4:$AV$4,0))</f>
        <v>0</v>
      </c>
      <c r="K221" s="2">
        <f>IF(J$4=$E221, $I221*J$202,0) + IF(J$4&gt;$E221,MIN(J221,$I221-SUM($J221:J221)))</f>
        <v>0</v>
      </c>
      <c r="L221" s="2">
        <f>IF(K$4=$E221, $I221*K$202,0) + IF(K$4&gt;$E221,MIN(K221,$I221-SUM($J221:K221)))</f>
        <v>0</v>
      </c>
      <c r="M221" s="2">
        <f>IF(L$4=$E221, $I221*L$202,0) + IF(L$4&gt;$E221,MIN(L221,$I221-SUM($J221:L221)))</f>
        <v>0</v>
      </c>
      <c r="N221" s="2">
        <f>IF(M$4=$E221, $I221*M$202,0) + IF(M$4&gt;$E221,MIN(M221,$I221-SUM($J221:M221)))</f>
        <v>0</v>
      </c>
      <c r="O221" s="2">
        <f>IF(N$4=$E221, $I221*N$202,0) + IF(N$4&gt;$E221,MIN(N221,$I221-SUM($J221:N221)))</f>
        <v>0</v>
      </c>
      <c r="P221" s="2">
        <f>IF(O$4=$E221, $I221*O$202,0) + IF(O$4&gt;$E221,MIN(O221,$I221-SUM($J221:O221)))</f>
        <v>0</v>
      </c>
      <c r="Q221" s="2">
        <f>IF(P$4=$E221, $I221*P$202,0) + IF(P$4&gt;$E221,MIN(P221,$I221-SUM($J221:P221)))</f>
        <v>0</v>
      </c>
      <c r="R221" s="2">
        <f>IF(Q$4=$E221, $I221*Q$202,0) + IF(Q$4&gt;$E221,MIN(Q221,$I221-SUM($J221:Q221)))</f>
        <v>0</v>
      </c>
      <c r="S221" s="2">
        <f>IF(R$4=$E221, $I221*R$202,0) + IF(R$4&gt;$E221,MIN(R221,$I221-SUM($J221:R221)))</f>
        <v>0</v>
      </c>
      <c r="T221" s="2">
        <f>IF(S$4=$E221, $I221*S$202,0) + IF(S$4&gt;$E221,MIN(S221,$I221-SUM($J221:S221)))</f>
        <v>0</v>
      </c>
      <c r="U221" s="2">
        <f>IF(T$4=$E221, $I221*T$202,0) + IF(T$4&gt;$E221,MIN(T221,$I221-SUM($J221:T221)))</f>
        <v>0</v>
      </c>
      <c r="V221" s="2">
        <f>IF(U$4=$E221, $I221*U$202,0) + IF(U$4&gt;$E221,MIN(U221,$I221-SUM($J221:U221)))</f>
        <v>0</v>
      </c>
      <c r="W221" s="2">
        <f>IF(V$4=$E221, $I221*V$202,0) + IF(V$4&gt;$E221,MIN(V221,$I221-SUM($J221:V221)))</f>
        <v>0</v>
      </c>
      <c r="X221" s="2">
        <f>IF(W$4=$E221, $I221*W$202,0) + IF(W$4&gt;$E221,MIN(W221,$I221-SUM($J221:W221)))</f>
        <v>0</v>
      </c>
      <c r="Y221" s="2">
        <f>IF(X$4=$E221, $I221*X$202,0) + IF(X$4&gt;$E221,MIN(X221,$I221-SUM($J221:X221)))</f>
        <v>0</v>
      </c>
      <c r="Z221" s="2">
        <f>IF(Y$4=$E221, $I221*Y$202,0) + IF(Y$4&gt;$E221,MIN(Y221,$I221-SUM($J221:Y221)))</f>
        <v>0</v>
      </c>
      <c r="AA221" s="2">
        <f>IF(Z$4=$E221, $I221*Z$202,0) + IF(Z$4&gt;$E221,MIN(Z221,$I221-SUM($J221:Z221)))</f>
        <v>0</v>
      </c>
      <c r="AB221" s="2">
        <f>IF(AA$4=$E221, $I221*AA$202,0) + IF(AA$4&gt;$E221,MIN(AA221,$I221-SUM($J221:AA221)))</f>
        <v>0</v>
      </c>
      <c r="AC221" s="2">
        <f>IF(AB$4=$E221, $I221*AB$202,0) + IF(AB$4&gt;$E221,MIN(AB221,$I221-SUM($J221:AB221)))</f>
        <v>0</v>
      </c>
      <c r="AD221" s="2">
        <f>IF(AC$4=$E221, $I221*AC$202,0) + IF(AC$4&gt;$E221,MIN(AC221,$I221-SUM($J221:AC221)))</f>
        <v>0</v>
      </c>
      <c r="AE221" s="2">
        <f>IF(AD$4=$E221, $I221*AD$202,0) + IF(AD$4&gt;$E221,MIN(AD221,$I221-SUM($J221:AD221)))</f>
        <v>0</v>
      </c>
      <c r="AF221" s="2">
        <f>IF(AE$4=$E221, $I221*AE$202,0) + IF(AE$4&gt;$E221,MIN(AE221,$I221-SUM($J221:AE221)))</f>
        <v>0</v>
      </c>
      <c r="AG221" s="2">
        <f>IF(AF$4=$E221, $I221*AF$202,0) + IF(AF$4&gt;$E221,MIN(AF221,$I221-SUM($J221:AF221)))</f>
        <v>0</v>
      </c>
      <c r="AH221" s="2">
        <f>IF(AG$4=$E221, $I221*AG$202,0) + IF(AG$4&gt;$E221,MIN(AG221,$I221-SUM($J221:AG221)))</f>
        <v>0</v>
      </c>
      <c r="AI221" s="2">
        <f>IF(AH$4=$E221, $I221*AH$202,0) + IF(AH$4&gt;$E221,MIN(AH221,$I221-SUM($J221:AH221)))</f>
        <v>0</v>
      </c>
      <c r="AJ221" s="2">
        <f>IF(AI$4=$E221, $I221*AI$202,0) + IF(AI$4&gt;$E221,MIN(AI221,$I221-SUM($J221:AI221)))</f>
        <v>0</v>
      </c>
      <c r="AK221" s="2">
        <f>IF(AJ$4=$E221, $I221*AJ$202,0) + IF(AJ$4&gt;$E221,MIN(AJ221,$I221-SUM($J221:AJ221)))</f>
        <v>0</v>
      </c>
      <c r="AL221" s="2">
        <f>IF(AK$4=$E221, $I221*AK$202,0) + IF(AK$4&gt;$E221,MIN(AK221,$I221-SUM($J221:AK221)))</f>
        <v>0</v>
      </c>
      <c r="AM221" s="2">
        <f>IF(AL$4=$E221, $I221*AL$202,0) + IF(AL$4&gt;$E221,MIN(AL221,$I221-SUM($J221:AL221)))</f>
        <v>0</v>
      </c>
      <c r="AN221" s="2">
        <f>IF(AM$4=$E221, $I221*AM$202,0) + IF(AM$4&gt;$E221,MIN(AM221,$I221-SUM($J221:AM221)))</f>
        <v>0</v>
      </c>
      <c r="AO221" s="2">
        <f>IF(AN$4=$E221, $I221*AN$202,0) + IF(AN$4&gt;$E221,MIN(AN221,$I221-SUM($J221:AN221)))</f>
        <v>0</v>
      </c>
      <c r="AP221" s="2">
        <f>IF(AO$4=$E221, $I221*AO$202,0) + IF(AO$4&gt;$E221,MIN(AO221,$I221-SUM($J221:AO221)))</f>
        <v>0</v>
      </c>
      <c r="AQ221" s="57">
        <f>IF(AP$4=$E221, $I221*AP$202,0) + IF(AP$4&gt;$E221,MIN(AP221,$I221-SUM($J221:AP221)))</f>
        <v>0</v>
      </c>
      <c r="AR221" s="2">
        <f>IF(AQ$4=$E221, $I221*AQ$202,0) + IF(AQ$4&gt;$E221,MIN(AQ221,$I221-SUM($J221:AQ221)))</f>
        <v>0</v>
      </c>
      <c r="AS221" s="2">
        <f>IF(AR$4=$E221, $I221*AR$202,0) + IF(AR$4&gt;$E221,MIN(AR221,$I221-SUM($J221:AR221)))</f>
        <v>0</v>
      </c>
      <c r="AT221" s="2">
        <f>IF(AS$4=$E221, $I221*AS$202,0) + IF(AS$4&gt;$E221,MIN(AS221,$I221-SUM($J221:AS221)))</f>
        <v>0</v>
      </c>
      <c r="AU221" s="2">
        <f>IF(AT$4=$E221, $I221*AT$202,0) + IF(AT$4&gt;$E221,MIN(AT221,$I221-SUM($J221:AT221)))</f>
        <v>0</v>
      </c>
      <c r="AV221" s="2">
        <f>IF(AU$4=$E221, $I221*AU$202,0) + IF(AU$4&gt;$E221,MIN(AU221,$I221-SUM($J221:AU221)))</f>
        <v>0</v>
      </c>
      <c r="AW221" s="2"/>
    </row>
    <row r="222" spans="5:49" ht="16.8" outlineLevel="1">
      <c r="E222" s="44">
        <f>INDEX($K$4:$AV$4,,COUNT(E$209:E221)+1)</f>
        <v>37711</v>
      </c>
      <c r="G222" s="2" t="s">
        <v>105</v>
      </c>
      <c r="I222" s="2" cm="1">
        <f t="array" ref="I222">INDEX($K$25:$AV$25,,MATCH(E222,$K$4:$AV$4,0))</f>
        <v>0</v>
      </c>
      <c r="K222" s="2">
        <f>IF(J$4=$E222, $I222*J$202,0) + IF(J$4&gt;$E222,MIN(J222,$I222-SUM($J222:J222)))</f>
        <v>0</v>
      </c>
      <c r="L222" s="2">
        <f>IF(K$4=$E222, $I222*K$202,0) + IF(K$4&gt;$E222,MIN(K222,$I222-SUM($J222:K222)))</f>
        <v>0</v>
      </c>
      <c r="M222" s="2">
        <f>IF(L$4=$E222, $I222*L$202,0) + IF(L$4&gt;$E222,MIN(L222,$I222-SUM($J222:L222)))</f>
        <v>0</v>
      </c>
      <c r="N222" s="2">
        <f>IF(M$4=$E222, $I222*M$202,0) + IF(M$4&gt;$E222,MIN(M222,$I222-SUM($J222:M222)))</f>
        <v>0</v>
      </c>
      <c r="O222" s="2">
        <f>IF(N$4=$E222, $I222*N$202,0) + IF(N$4&gt;$E222,MIN(N222,$I222-SUM($J222:N222)))</f>
        <v>0</v>
      </c>
      <c r="P222" s="2">
        <f>IF(O$4=$E222, $I222*O$202,0) + IF(O$4&gt;$E222,MIN(O222,$I222-SUM($J222:O222)))</f>
        <v>0</v>
      </c>
      <c r="Q222" s="2">
        <f>IF(P$4=$E222, $I222*P$202,0) + IF(P$4&gt;$E222,MIN(P222,$I222-SUM($J222:P222)))</f>
        <v>0</v>
      </c>
      <c r="R222" s="2">
        <f>IF(Q$4=$E222, $I222*Q$202,0) + IF(Q$4&gt;$E222,MIN(Q222,$I222-SUM($J222:Q222)))</f>
        <v>0</v>
      </c>
      <c r="S222" s="2">
        <f>IF(R$4=$E222, $I222*R$202,0) + IF(R$4&gt;$E222,MIN(R222,$I222-SUM($J222:R222)))</f>
        <v>0</v>
      </c>
      <c r="T222" s="2">
        <f>IF(S$4=$E222, $I222*S$202,0) + IF(S$4&gt;$E222,MIN(S222,$I222-SUM($J222:S222)))</f>
        <v>0</v>
      </c>
      <c r="U222" s="2">
        <f>IF(T$4=$E222, $I222*T$202,0) + IF(T$4&gt;$E222,MIN(T222,$I222-SUM($J222:T222)))</f>
        <v>0</v>
      </c>
      <c r="V222" s="2">
        <f>IF(U$4=$E222, $I222*U$202,0) + IF(U$4&gt;$E222,MIN(U222,$I222-SUM($J222:U222)))</f>
        <v>0</v>
      </c>
      <c r="W222" s="2">
        <f>IF(V$4=$E222, $I222*V$202,0) + IF(V$4&gt;$E222,MIN(V222,$I222-SUM($J222:V222)))</f>
        <v>0</v>
      </c>
      <c r="X222" s="2">
        <f>IF(W$4=$E222, $I222*W$202,0) + IF(W$4&gt;$E222,MIN(W222,$I222-SUM($J222:W222)))</f>
        <v>0</v>
      </c>
      <c r="Y222" s="2">
        <f>IF(X$4=$E222, $I222*X$202,0) + IF(X$4&gt;$E222,MIN(X222,$I222-SUM($J222:X222)))</f>
        <v>0</v>
      </c>
      <c r="Z222" s="2">
        <f>IF(Y$4=$E222, $I222*Y$202,0) + IF(Y$4&gt;$E222,MIN(Y222,$I222-SUM($J222:Y222)))</f>
        <v>0</v>
      </c>
      <c r="AA222" s="2">
        <f>IF(Z$4=$E222, $I222*Z$202,0) + IF(Z$4&gt;$E222,MIN(Z222,$I222-SUM($J222:Z222)))</f>
        <v>0</v>
      </c>
      <c r="AB222" s="2">
        <f>IF(AA$4=$E222, $I222*AA$202,0) + IF(AA$4&gt;$E222,MIN(AA222,$I222-SUM($J222:AA222)))</f>
        <v>0</v>
      </c>
      <c r="AC222" s="2">
        <f>IF(AB$4=$E222, $I222*AB$202,0) + IF(AB$4&gt;$E222,MIN(AB222,$I222-SUM($J222:AB222)))</f>
        <v>0</v>
      </c>
      <c r="AD222" s="2">
        <f>IF(AC$4=$E222, $I222*AC$202,0) + IF(AC$4&gt;$E222,MIN(AC222,$I222-SUM($J222:AC222)))</f>
        <v>0</v>
      </c>
      <c r="AE222" s="2">
        <f>IF(AD$4=$E222, $I222*AD$202,0) + IF(AD$4&gt;$E222,MIN(AD222,$I222-SUM($J222:AD222)))</f>
        <v>0</v>
      </c>
      <c r="AF222" s="2">
        <f>IF(AE$4=$E222, $I222*AE$202,0) + IF(AE$4&gt;$E222,MIN(AE222,$I222-SUM($J222:AE222)))</f>
        <v>0</v>
      </c>
      <c r="AG222" s="2">
        <f>IF(AF$4=$E222, $I222*AF$202,0) + IF(AF$4&gt;$E222,MIN(AF222,$I222-SUM($J222:AF222)))</f>
        <v>0</v>
      </c>
      <c r="AH222" s="2">
        <f>IF(AG$4=$E222, $I222*AG$202,0) + IF(AG$4&gt;$E222,MIN(AG222,$I222-SUM($J222:AG222)))</f>
        <v>0</v>
      </c>
      <c r="AI222" s="2">
        <f>IF(AH$4=$E222, $I222*AH$202,0) + IF(AH$4&gt;$E222,MIN(AH222,$I222-SUM($J222:AH222)))</f>
        <v>0</v>
      </c>
      <c r="AJ222" s="2">
        <f>IF(AI$4=$E222, $I222*AI$202,0) + IF(AI$4&gt;$E222,MIN(AI222,$I222-SUM($J222:AI222)))</f>
        <v>0</v>
      </c>
      <c r="AK222" s="2">
        <f>IF(AJ$4=$E222, $I222*AJ$202,0) + IF(AJ$4&gt;$E222,MIN(AJ222,$I222-SUM($J222:AJ222)))</f>
        <v>0</v>
      </c>
      <c r="AL222" s="2">
        <f>IF(AK$4=$E222, $I222*AK$202,0) + IF(AK$4&gt;$E222,MIN(AK222,$I222-SUM($J222:AK222)))</f>
        <v>0</v>
      </c>
      <c r="AM222" s="2">
        <f>IF(AL$4=$E222, $I222*AL$202,0) + IF(AL$4&gt;$E222,MIN(AL222,$I222-SUM($J222:AL222)))</f>
        <v>0</v>
      </c>
      <c r="AN222" s="2">
        <f>IF(AM$4=$E222, $I222*AM$202,0) + IF(AM$4&gt;$E222,MIN(AM222,$I222-SUM($J222:AM222)))</f>
        <v>0</v>
      </c>
      <c r="AO222" s="2">
        <f>IF(AN$4=$E222, $I222*AN$202,0) + IF(AN$4&gt;$E222,MIN(AN222,$I222-SUM($J222:AN222)))</f>
        <v>0</v>
      </c>
      <c r="AP222" s="2">
        <f>IF(AO$4=$E222, $I222*AO$202,0) + IF(AO$4&gt;$E222,MIN(AO222,$I222-SUM($J222:AO222)))</f>
        <v>0</v>
      </c>
      <c r="AQ222" s="57">
        <f>IF(AP$4=$E222, $I222*AP$202,0) + IF(AP$4&gt;$E222,MIN(AP222,$I222-SUM($J222:AP222)))</f>
        <v>0</v>
      </c>
      <c r="AR222" s="2">
        <f>IF(AQ$4=$E222, $I222*AQ$202,0) + IF(AQ$4&gt;$E222,MIN(AQ222,$I222-SUM($J222:AQ222)))</f>
        <v>0</v>
      </c>
      <c r="AS222" s="2">
        <f>IF(AR$4=$E222, $I222*AR$202,0) + IF(AR$4&gt;$E222,MIN(AR222,$I222-SUM($J222:AR222)))</f>
        <v>0</v>
      </c>
      <c r="AT222" s="2">
        <f>IF(AS$4=$E222, $I222*AS$202,0) + IF(AS$4&gt;$E222,MIN(AS222,$I222-SUM($J222:AS222)))</f>
        <v>0</v>
      </c>
      <c r="AU222" s="2">
        <f>IF(AT$4=$E222, $I222*AT$202,0) + IF(AT$4&gt;$E222,MIN(AT222,$I222-SUM($J222:AT222)))</f>
        <v>0</v>
      </c>
      <c r="AV222" s="2">
        <f>IF(AU$4=$E222, $I222*AU$202,0) + IF(AU$4&gt;$E222,MIN(AU222,$I222-SUM($J222:AU222)))</f>
        <v>0</v>
      </c>
      <c r="AW222" s="2"/>
    </row>
    <row r="223" spans="5:49" ht="16.8" outlineLevel="1">
      <c r="E223" s="44">
        <f>INDEX($K$4:$AV$4,,COUNT(E$209:E222)+1)</f>
        <v>38077</v>
      </c>
      <c r="G223" s="2" t="s">
        <v>105</v>
      </c>
      <c r="I223" s="2" cm="1">
        <f t="array" ref="I223">INDEX($K$25:$AV$25,,MATCH(E223,$K$4:$AV$4,0))</f>
        <v>0</v>
      </c>
      <c r="K223" s="2">
        <f>IF(J$4=$E223, $I223*J$202,0) + IF(J$4&gt;$E223,MIN(J223,$I223-SUM($J223:J223)))</f>
        <v>0</v>
      </c>
      <c r="L223" s="2">
        <f>IF(K$4=$E223, $I223*K$202,0) + IF(K$4&gt;$E223,MIN(K223,$I223-SUM($J223:K223)))</f>
        <v>0</v>
      </c>
      <c r="M223" s="2">
        <f>IF(L$4=$E223, $I223*L$202,0) + IF(L$4&gt;$E223,MIN(L223,$I223-SUM($J223:L223)))</f>
        <v>0</v>
      </c>
      <c r="N223" s="2">
        <f>IF(M$4=$E223, $I223*M$202,0) + IF(M$4&gt;$E223,MIN(M223,$I223-SUM($J223:M223)))</f>
        <v>0</v>
      </c>
      <c r="O223" s="2">
        <f>IF(N$4=$E223, $I223*N$202,0) + IF(N$4&gt;$E223,MIN(N223,$I223-SUM($J223:N223)))</f>
        <v>0</v>
      </c>
      <c r="P223" s="2">
        <f>IF(O$4=$E223, $I223*O$202,0) + IF(O$4&gt;$E223,MIN(O223,$I223-SUM($J223:O223)))</f>
        <v>0</v>
      </c>
      <c r="Q223" s="2">
        <f>IF(P$4=$E223, $I223*P$202,0) + IF(P$4&gt;$E223,MIN(P223,$I223-SUM($J223:P223)))</f>
        <v>0</v>
      </c>
      <c r="R223" s="2">
        <f>IF(Q$4=$E223, $I223*Q$202,0) + IF(Q$4&gt;$E223,MIN(Q223,$I223-SUM($J223:Q223)))</f>
        <v>0</v>
      </c>
      <c r="S223" s="2">
        <f>IF(R$4=$E223, $I223*R$202,0) + IF(R$4&gt;$E223,MIN(R223,$I223-SUM($J223:R223)))</f>
        <v>0</v>
      </c>
      <c r="T223" s="2">
        <f>IF(S$4=$E223, $I223*S$202,0) + IF(S$4&gt;$E223,MIN(S223,$I223-SUM($J223:S223)))</f>
        <v>0</v>
      </c>
      <c r="U223" s="2">
        <f>IF(T$4=$E223, $I223*T$202,0) + IF(T$4&gt;$E223,MIN(T223,$I223-SUM($J223:T223)))</f>
        <v>0</v>
      </c>
      <c r="V223" s="2">
        <f>IF(U$4=$E223, $I223*U$202,0) + IF(U$4&gt;$E223,MIN(U223,$I223-SUM($J223:U223)))</f>
        <v>0</v>
      </c>
      <c r="W223" s="2">
        <f>IF(V$4=$E223, $I223*V$202,0) + IF(V$4&gt;$E223,MIN(V223,$I223-SUM($J223:V223)))</f>
        <v>0</v>
      </c>
      <c r="X223" s="2">
        <f>IF(W$4=$E223, $I223*W$202,0) + IF(W$4&gt;$E223,MIN(W223,$I223-SUM($J223:W223)))</f>
        <v>0</v>
      </c>
      <c r="Y223" s="2">
        <f>IF(X$4=$E223, $I223*X$202,0) + IF(X$4&gt;$E223,MIN(X223,$I223-SUM($J223:X223)))</f>
        <v>0</v>
      </c>
      <c r="Z223" s="2">
        <f>IF(Y$4=$E223, $I223*Y$202,0) + IF(Y$4&gt;$E223,MIN(Y223,$I223-SUM($J223:Y223)))</f>
        <v>0</v>
      </c>
      <c r="AA223" s="2">
        <f>IF(Z$4=$E223, $I223*Z$202,0) + IF(Z$4&gt;$E223,MIN(Z223,$I223-SUM($J223:Z223)))</f>
        <v>0</v>
      </c>
      <c r="AB223" s="2">
        <f>IF(AA$4=$E223, $I223*AA$202,0) + IF(AA$4&gt;$E223,MIN(AA223,$I223-SUM($J223:AA223)))</f>
        <v>0</v>
      </c>
      <c r="AC223" s="2">
        <f>IF(AB$4=$E223, $I223*AB$202,0) + IF(AB$4&gt;$E223,MIN(AB223,$I223-SUM($J223:AB223)))</f>
        <v>0</v>
      </c>
      <c r="AD223" s="2">
        <f>IF(AC$4=$E223, $I223*AC$202,0) + IF(AC$4&gt;$E223,MIN(AC223,$I223-SUM($J223:AC223)))</f>
        <v>0</v>
      </c>
      <c r="AE223" s="2">
        <f>IF(AD$4=$E223, $I223*AD$202,0) + IF(AD$4&gt;$E223,MIN(AD223,$I223-SUM($J223:AD223)))</f>
        <v>0</v>
      </c>
      <c r="AF223" s="2">
        <f>IF(AE$4=$E223, $I223*AE$202,0) + IF(AE$4&gt;$E223,MIN(AE223,$I223-SUM($J223:AE223)))</f>
        <v>0</v>
      </c>
      <c r="AG223" s="2">
        <f>IF(AF$4=$E223, $I223*AF$202,0) + IF(AF$4&gt;$E223,MIN(AF223,$I223-SUM($J223:AF223)))</f>
        <v>0</v>
      </c>
      <c r="AH223" s="2">
        <f>IF(AG$4=$E223, $I223*AG$202,0) + IF(AG$4&gt;$E223,MIN(AG223,$I223-SUM($J223:AG223)))</f>
        <v>0</v>
      </c>
      <c r="AI223" s="2">
        <f>IF(AH$4=$E223, $I223*AH$202,0) + IF(AH$4&gt;$E223,MIN(AH223,$I223-SUM($J223:AH223)))</f>
        <v>0</v>
      </c>
      <c r="AJ223" s="2">
        <f>IF(AI$4=$E223, $I223*AI$202,0) + IF(AI$4&gt;$E223,MIN(AI223,$I223-SUM($J223:AI223)))</f>
        <v>0</v>
      </c>
      <c r="AK223" s="2">
        <f>IF(AJ$4=$E223, $I223*AJ$202,0) + IF(AJ$4&gt;$E223,MIN(AJ223,$I223-SUM($J223:AJ223)))</f>
        <v>0</v>
      </c>
      <c r="AL223" s="2">
        <f>IF(AK$4=$E223, $I223*AK$202,0) + IF(AK$4&gt;$E223,MIN(AK223,$I223-SUM($J223:AK223)))</f>
        <v>0</v>
      </c>
      <c r="AM223" s="2">
        <f>IF(AL$4=$E223, $I223*AL$202,0) + IF(AL$4&gt;$E223,MIN(AL223,$I223-SUM($J223:AL223)))</f>
        <v>0</v>
      </c>
      <c r="AN223" s="2">
        <f>IF(AM$4=$E223, $I223*AM$202,0) + IF(AM$4&gt;$E223,MIN(AM223,$I223-SUM($J223:AM223)))</f>
        <v>0</v>
      </c>
      <c r="AO223" s="2">
        <f>IF(AN$4=$E223, $I223*AN$202,0) + IF(AN$4&gt;$E223,MIN(AN223,$I223-SUM($J223:AN223)))</f>
        <v>0</v>
      </c>
      <c r="AP223" s="2">
        <f>IF(AO$4=$E223, $I223*AO$202,0) + IF(AO$4&gt;$E223,MIN(AO223,$I223-SUM($J223:AO223)))</f>
        <v>0</v>
      </c>
      <c r="AQ223" s="57">
        <f>IF(AP$4=$E223, $I223*AP$202,0) + IF(AP$4&gt;$E223,MIN(AP223,$I223-SUM($J223:AP223)))</f>
        <v>0</v>
      </c>
      <c r="AR223" s="2">
        <f>IF(AQ$4=$E223, $I223*AQ$202,0) + IF(AQ$4&gt;$E223,MIN(AQ223,$I223-SUM($J223:AQ223)))</f>
        <v>0</v>
      </c>
      <c r="AS223" s="2">
        <f>IF(AR$4=$E223, $I223*AR$202,0) + IF(AR$4&gt;$E223,MIN(AR223,$I223-SUM($J223:AR223)))</f>
        <v>0</v>
      </c>
      <c r="AT223" s="2">
        <f>IF(AS$4=$E223, $I223*AS$202,0) + IF(AS$4&gt;$E223,MIN(AS223,$I223-SUM($J223:AS223)))</f>
        <v>0</v>
      </c>
      <c r="AU223" s="2">
        <f>IF(AT$4=$E223, $I223*AT$202,0) + IF(AT$4&gt;$E223,MIN(AT223,$I223-SUM($J223:AT223)))</f>
        <v>0</v>
      </c>
      <c r="AV223" s="2">
        <f>IF(AU$4=$E223, $I223*AU$202,0) + IF(AU$4&gt;$E223,MIN(AU223,$I223-SUM($J223:AU223)))</f>
        <v>0</v>
      </c>
      <c r="AW223" s="2"/>
    </row>
    <row r="224" spans="5:49" ht="16.8" outlineLevel="1">
      <c r="E224" s="44">
        <f>INDEX($K$4:$AV$4,,COUNT(E$209:E223)+1)</f>
        <v>38442</v>
      </c>
      <c r="G224" s="2" t="s">
        <v>105</v>
      </c>
      <c r="I224" s="2" cm="1">
        <f t="array" ref="I224">INDEX($K$25:$AV$25,,MATCH(E224,$K$4:$AV$4,0))</f>
        <v>0</v>
      </c>
      <c r="K224" s="2">
        <f>IF(J$4=$E224, $I224*J$202,0) + IF(J$4&gt;$E224,MIN(J224,$I224-SUM($J224:J224)))</f>
        <v>0</v>
      </c>
      <c r="L224" s="2">
        <f>IF(K$4=$E224, $I224*K$202,0) + IF(K$4&gt;$E224,MIN(K224,$I224-SUM($J224:K224)))</f>
        <v>0</v>
      </c>
      <c r="M224" s="2">
        <f>IF(L$4=$E224, $I224*L$202,0) + IF(L$4&gt;$E224,MIN(L224,$I224-SUM($J224:L224)))</f>
        <v>0</v>
      </c>
      <c r="N224" s="2">
        <f>IF(M$4=$E224, $I224*M$202,0) + IF(M$4&gt;$E224,MIN(M224,$I224-SUM($J224:M224)))</f>
        <v>0</v>
      </c>
      <c r="O224" s="2">
        <f>IF(N$4=$E224, $I224*N$202,0) + IF(N$4&gt;$E224,MIN(N224,$I224-SUM($J224:N224)))</f>
        <v>0</v>
      </c>
      <c r="P224" s="2">
        <f>IF(O$4=$E224, $I224*O$202,0) + IF(O$4&gt;$E224,MIN(O224,$I224-SUM($J224:O224)))</f>
        <v>0</v>
      </c>
      <c r="Q224" s="2">
        <f>IF(P$4=$E224, $I224*P$202,0) + IF(P$4&gt;$E224,MIN(P224,$I224-SUM($J224:P224)))</f>
        <v>0</v>
      </c>
      <c r="R224" s="2">
        <f>IF(Q$4=$E224, $I224*Q$202,0) + IF(Q$4&gt;$E224,MIN(Q224,$I224-SUM($J224:Q224)))</f>
        <v>0</v>
      </c>
      <c r="S224" s="2">
        <f>IF(R$4=$E224, $I224*R$202,0) + IF(R$4&gt;$E224,MIN(R224,$I224-SUM($J224:R224)))</f>
        <v>0</v>
      </c>
      <c r="T224" s="2">
        <f>IF(S$4=$E224, $I224*S$202,0) + IF(S$4&gt;$E224,MIN(S224,$I224-SUM($J224:S224)))</f>
        <v>0</v>
      </c>
      <c r="U224" s="2">
        <f>IF(T$4=$E224, $I224*T$202,0) + IF(T$4&gt;$E224,MIN(T224,$I224-SUM($J224:T224)))</f>
        <v>0</v>
      </c>
      <c r="V224" s="2">
        <f>IF(U$4=$E224, $I224*U$202,0) + IF(U$4&gt;$E224,MIN(U224,$I224-SUM($J224:U224)))</f>
        <v>0</v>
      </c>
      <c r="W224" s="2">
        <f>IF(V$4=$E224, $I224*V$202,0) + IF(V$4&gt;$E224,MIN(V224,$I224-SUM($J224:V224)))</f>
        <v>0</v>
      </c>
      <c r="X224" s="2">
        <f>IF(W$4=$E224, $I224*W$202,0) + IF(W$4&gt;$E224,MIN(W224,$I224-SUM($J224:W224)))</f>
        <v>0</v>
      </c>
      <c r="Y224" s="2">
        <f>IF(X$4=$E224, $I224*X$202,0) + IF(X$4&gt;$E224,MIN(X224,$I224-SUM($J224:X224)))</f>
        <v>0</v>
      </c>
      <c r="Z224" s="2">
        <f>IF(Y$4=$E224, $I224*Y$202,0) + IF(Y$4&gt;$E224,MIN(Y224,$I224-SUM($J224:Y224)))</f>
        <v>0</v>
      </c>
      <c r="AA224" s="2">
        <f>IF(Z$4=$E224, $I224*Z$202,0) + IF(Z$4&gt;$E224,MIN(Z224,$I224-SUM($J224:Z224)))</f>
        <v>0</v>
      </c>
      <c r="AB224" s="2">
        <f>IF(AA$4=$E224, $I224*AA$202,0) + IF(AA$4&gt;$E224,MIN(AA224,$I224-SUM($J224:AA224)))</f>
        <v>0</v>
      </c>
      <c r="AC224" s="2">
        <f>IF(AB$4=$E224, $I224*AB$202,0) + IF(AB$4&gt;$E224,MIN(AB224,$I224-SUM($J224:AB224)))</f>
        <v>0</v>
      </c>
      <c r="AD224" s="2">
        <f>IF(AC$4=$E224, $I224*AC$202,0) + IF(AC$4&gt;$E224,MIN(AC224,$I224-SUM($J224:AC224)))</f>
        <v>0</v>
      </c>
      <c r="AE224" s="2">
        <f>IF(AD$4=$E224, $I224*AD$202,0) + IF(AD$4&gt;$E224,MIN(AD224,$I224-SUM($J224:AD224)))</f>
        <v>0</v>
      </c>
      <c r="AF224" s="2">
        <f>IF(AE$4=$E224, $I224*AE$202,0) + IF(AE$4&gt;$E224,MIN(AE224,$I224-SUM($J224:AE224)))</f>
        <v>0</v>
      </c>
      <c r="AG224" s="2">
        <f>IF(AF$4=$E224, $I224*AF$202,0) + IF(AF$4&gt;$E224,MIN(AF224,$I224-SUM($J224:AF224)))</f>
        <v>0</v>
      </c>
      <c r="AH224" s="2">
        <f>IF(AG$4=$E224, $I224*AG$202,0) + IF(AG$4&gt;$E224,MIN(AG224,$I224-SUM($J224:AG224)))</f>
        <v>0</v>
      </c>
      <c r="AI224" s="2">
        <f>IF(AH$4=$E224, $I224*AH$202,0) + IF(AH$4&gt;$E224,MIN(AH224,$I224-SUM($J224:AH224)))</f>
        <v>0</v>
      </c>
      <c r="AJ224" s="2">
        <f>IF(AI$4=$E224, $I224*AI$202,0) + IF(AI$4&gt;$E224,MIN(AI224,$I224-SUM($J224:AI224)))</f>
        <v>0</v>
      </c>
      <c r="AK224" s="2">
        <f>IF(AJ$4=$E224, $I224*AJ$202,0) + IF(AJ$4&gt;$E224,MIN(AJ224,$I224-SUM($J224:AJ224)))</f>
        <v>0</v>
      </c>
      <c r="AL224" s="2">
        <f>IF(AK$4=$E224, $I224*AK$202,0) + IF(AK$4&gt;$E224,MIN(AK224,$I224-SUM($J224:AK224)))</f>
        <v>0</v>
      </c>
      <c r="AM224" s="2">
        <f>IF(AL$4=$E224, $I224*AL$202,0) + IF(AL$4&gt;$E224,MIN(AL224,$I224-SUM($J224:AL224)))</f>
        <v>0</v>
      </c>
      <c r="AN224" s="2">
        <f>IF(AM$4=$E224, $I224*AM$202,0) + IF(AM$4&gt;$E224,MIN(AM224,$I224-SUM($J224:AM224)))</f>
        <v>0</v>
      </c>
      <c r="AO224" s="2">
        <f>IF(AN$4=$E224, $I224*AN$202,0) + IF(AN$4&gt;$E224,MIN(AN224,$I224-SUM($J224:AN224)))</f>
        <v>0</v>
      </c>
      <c r="AP224" s="2">
        <f>IF(AO$4=$E224, $I224*AO$202,0) + IF(AO$4&gt;$E224,MIN(AO224,$I224-SUM($J224:AO224)))</f>
        <v>0</v>
      </c>
      <c r="AQ224" s="57">
        <f>IF(AP$4=$E224, $I224*AP$202,0) + IF(AP$4&gt;$E224,MIN(AP224,$I224-SUM($J224:AP224)))</f>
        <v>0</v>
      </c>
      <c r="AR224" s="2">
        <f>IF(AQ$4=$E224, $I224*AQ$202,0) + IF(AQ$4&gt;$E224,MIN(AQ224,$I224-SUM($J224:AQ224)))</f>
        <v>0</v>
      </c>
      <c r="AS224" s="2">
        <f>IF(AR$4=$E224, $I224*AR$202,0) + IF(AR$4&gt;$E224,MIN(AR224,$I224-SUM($J224:AR224)))</f>
        <v>0</v>
      </c>
      <c r="AT224" s="2">
        <f>IF(AS$4=$E224, $I224*AS$202,0) + IF(AS$4&gt;$E224,MIN(AS224,$I224-SUM($J224:AS224)))</f>
        <v>0</v>
      </c>
      <c r="AU224" s="2">
        <f>IF(AT$4=$E224, $I224*AT$202,0) + IF(AT$4&gt;$E224,MIN(AT224,$I224-SUM($J224:AT224)))</f>
        <v>0</v>
      </c>
      <c r="AV224" s="2">
        <f>IF(AU$4=$E224, $I224*AU$202,0) + IF(AU$4&gt;$E224,MIN(AU224,$I224-SUM($J224:AU224)))</f>
        <v>0</v>
      </c>
      <c r="AW224" s="2"/>
    </row>
    <row r="225" spans="5:49" ht="16.8" outlineLevel="1">
      <c r="E225" s="44">
        <f>INDEX($K$4:$AV$4,,COUNT(E$209:E224)+1)</f>
        <v>38807</v>
      </c>
      <c r="G225" s="2" t="s">
        <v>105</v>
      </c>
      <c r="I225" s="2" cm="1">
        <f t="array" ref="I225">INDEX($K$25:$AV$25,,MATCH(E225,$K$4:$AV$4,0))</f>
        <v>0</v>
      </c>
      <c r="K225" s="2">
        <f>IF(J$4=$E225, $I225*J$202,0) + IF(J$4&gt;$E225,MIN(J225,$I225-SUM($J225:J225)))</f>
        <v>0</v>
      </c>
      <c r="L225" s="2">
        <f>IF(K$4=$E225, $I225*K$202,0) + IF(K$4&gt;$E225,MIN(K225,$I225-SUM($J225:K225)))</f>
        <v>0</v>
      </c>
      <c r="M225" s="2">
        <f>IF(L$4=$E225, $I225*L$202,0) + IF(L$4&gt;$E225,MIN(L225,$I225-SUM($J225:L225)))</f>
        <v>0</v>
      </c>
      <c r="N225" s="2">
        <f>IF(M$4=$E225, $I225*M$202,0) + IF(M$4&gt;$E225,MIN(M225,$I225-SUM($J225:M225)))</f>
        <v>0</v>
      </c>
      <c r="O225" s="2">
        <f>IF(N$4=$E225, $I225*N$202,0) + IF(N$4&gt;$E225,MIN(N225,$I225-SUM($J225:N225)))</f>
        <v>0</v>
      </c>
      <c r="P225" s="2">
        <f>IF(O$4=$E225, $I225*O$202,0) + IF(O$4&gt;$E225,MIN(O225,$I225-SUM($J225:O225)))</f>
        <v>0</v>
      </c>
      <c r="Q225" s="2">
        <f>IF(P$4=$E225, $I225*P$202,0) + IF(P$4&gt;$E225,MIN(P225,$I225-SUM($J225:P225)))</f>
        <v>0</v>
      </c>
      <c r="R225" s="2">
        <f>IF(Q$4=$E225, $I225*Q$202,0) + IF(Q$4&gt;$E225,MIN(Q225,$I225-SUM($J225:Q225)))</f>
        <v>0</v>
      </c>
      <c r="S225" s="2">
        <f>IF(R$4=$E225, $I225*R$202,0) + IF(R$4&gt;$E225,MIN(R225,$I225-SUM($J225:R225)))</f>
        <v>0</v>
      </c>
      <c r="T225" s="2">
        <f>IF(S$4=$E225, $I225*S$202,0) + IF(S$4&gt;$E225,MIN(S225,$I225-SUM($J225:S225)))</f>
        <v>0</v>
      </c>
      <c r="U225" s="2">
        <f>IF(T$4=$E225, $I225*T$202,0) + IF(T$4&gt;$E225,MIN(T225,$I225-SUM($J225:T225)))</f>
        <v>0</v>
      </c>
      <c r="V225" s="2">
        <f>IF(U$4=$E225, $I225*U$202,0) + IF(U$4&gt;$E225,MIN(U225,$I225-SUM($J225:U225)))</f>
        <v>0</v>
      </c>
      <c r="W225" s="2">
        <f>IF(V$4=$E225, $I225*V$202,0) + IF(V$4&gt;$E225,MIN(V225,$I225-SUM($J225:V225)))</f>
        <v>0</v>
      </c>
      <c r="X225" s="2">
        <f>IF(W$4=$E225, $I225*W$202,0) + IF(W$4&gt;$E225,MIN(W225,$I225-SUM($J225:W225)))</f>
        <v>0</v>
      </c>
      <c r="Y225" s="2">
        <f>IF(X$4=$E225, $I225*X$202,0) + IF(X$4&gt;$E225,MIN(X225,$I225-SUM($J225:X225)))</f>
        <v>0</v>
      </c>
      <c r="Z225" s="2">
        <f>IF(Y$4=$E225, $I225*Y$202,0) + IF(Y$4&gt;$E225,MIN(Y225,$I225-SUM($J225:Y225)))</f>
        <v>0</v>
      </c>
      <c r="AA225" s="2">
        <f>IF(Z$4=$E225, $I225*Z$202,0) + IF(Z$4&gt;$E225,MIN(Z225,$I225-SUM($J225:Z225)))</f>
        <v>0</v>
      </c>
      <c r="AB225" s="2">
        <f>IF(AA$4=$E225, $I225*AA$202,0) + IF(AA$4&gt;$E225,MIN(AA225,$I225-SUM($J225:AA225)))</f>
        <v>0</v>
      </c>
      <c r="AC225" s="2">
        <f>IF(AB$4=$E225, $I225*AB$202,0) + IF(AB$4&gt;$E225,MIN(AB225,$I225-SUM($J225:AB225)))</f>
        <v>0</v>
      </c>
      <c r="AD225" s="2">
        <f>IF(AC$4=$E225, $I225*AC$202,0) + IF(AC$4&gt;$E225,MIN(AC225,$I225-SUM($J225:AC225)))</f>
        <v>0</v>
      </c>
      <c r="AE225" s="2">
        <f>IF(AD$4=$E225, $I225*AD$202,0) + IF(AD$4&gt;$E225,MIN(AD225,$I225-SUM($J225:AD225)))</f>
        <v>0</v>
      </c>
      <c r="AF225" s="2">
        <f>IF(AE$4=$E225, $I225*AE$202,0) + IF(AE$4&gt;$E225,MIN(AE225,$I225-SUM($J225:AE225)))</f>
        <v>0</v>
      </c>
      <c r="AG225" s="2">
        <f>IF(AF$4=$E225, $I225*AF$202,0) + IF(AF$4&gt;$E225,MIN(AF225,$I225-SUM($J225:AF225)))</f>
        <v>0</v>
      </c>
      <c r="AH225" s="2">
        <f>IF(AG$4=$E225, $I225*AG$202,0) + IF(AG$4&gt;$E225,MIN(AG225,$I225-SUM($J225:AG225)))</f>
        <v>0</v>
      </c>
      <c r="AI225" s="2">
        <f>IF(AH$4=$E225, $I225*AH$202,0) + IF(AH$4&gt;$E225,MIN(AH225,$I225-SUM($J225:AH225)))</f>
        <v>0</v>
      </c>
      <c r="AJ225" s="2">
        <f>IF(AI$4=$E225, $I225*AI$202,0) + IF(AI$4&gt;$E225,MIN(AI225,$I225-SUM($J225:AI225)))</f>
        <v>0</v>
      </c>
      <c r="AK225" s="2">
        <f>IF(AJ$4=$E225, $I225*AJ$202,0) + IF(AJ$4&gt;$E225,MIN(AJ225,$I225-SUM($J225:AJ225)))</f>
        <v>0</v>
      </c>
      <c r="AL225" s="2">
        <f>IF(AK$4=$E225, $I225*AK$202,0) + IF(AK$4&gt;$E225,MIN(AK225,$I225-SUM($J225:AK225)))</f>
        <v>0</v>
      </c>
      <c r="AM225" s="2">
        <f>IF(AL$4=$E225, $I225*AL$202,0) + IF(AL$4&gt;$E225,MIN(AL225,$I225-SUM($J225:AL225)))</f>
        <v>0</v>
      </c>
      <c r="AN225" s="2">
        <f>IF(AM$4=$E225, $I225*AM$202,0) + IF(AM$4&gt;$E225,MIN(AM225,$I225-SUM($J225:AM225)))</f>
        <v>0</v>
      </c>
      <c r="AO225" s="2">
        <f>IF(AN$4=$E225, $I225*AN$202,0) + IF(AN$4&gt;$E225,MIN(AN225,$I225-SUM($J225:AN225)))</f>
        <v>0</v>
      </c>
      <c r="AP225" s="2">
        <f>IF(AO$4=$E225, $I225*AO$202,0) + IF(AO$4&gt;$E225,MIN(AO225,$I225-SUM($J225:AO225)))</f>
        <v>0</v>
      </c>
      <c r="AQ225" s="57">
        <f>IF(AP$4=$E225, $I225*AP$202,0) + IF(AP$4&gt;$E225,MIN(AP225,$I225-SUM($J225:AP225)))</f>
        <v>0</v>
      </c>
      <c r="AR225" s="2">
        <f>IF(AQ$4=$E225, $I225*AQ$202,0) + IF(AQ$4&gt;$E225,MIN(AQ225,$I225-SUM($J225:AQ225)))</f>
        <v>0</v>
      </c>
      <c r="AS225" s="2">
        <f>IF(AR$4=$E225, $I225*AR$202,0) + IF(AR$4&gt;$E225,MIN(AR225,$I225-SUM($J225:AR225)))</f>
        <v>0</v>
      </c>
      <c r="AT225" s="2">
        <f>IF(AS$4=$E225, $I225*AS$202,0) + IF(AS$4&gt;$E225,MIN(AS225,$I225-SUM($J225:AS225)))</f>
        <v>0</v>
      </c>
      <c r="AU225" s="2">
        <f>IF(AT$4=$E225, $I225*AT$202,0) + IF(AT$4&gt;$E225,MIN(AT225,$I225-SUM($J225:AT225)))</f>
        <v>0</v>
      </c>
      <c r="AV225" s="2">
        <f>IF(AU$4=$E225, $I225*AU$202,0) + IF(AU$4&gt;$E225,MIN(AU225,$I225-SUM($J225:AU225)))</f>
        <v>0</v>
      </c>
      <c r="AW225" s="2"/>
    </row>
    <row r="226" spans="5:49" ht="16.8" outlineLevel="1">
      <c r="E226" s="44">
        <f>INDEX($K$4:$AV$4,,COUNT(E$209:E225)+1)</f>
        <v>39172</v>
      </c>
      <c r="G226" s="2" t="s">
        <v>105</v>
      </c>
      <c r="I226" s="2" cm="1">
        <f t="array" ref="I226">INDEX($K$25:$AV$25,,MATCH(E226,$K$4:$AV$4,0))</f>
        <v>0</v>
      </c>
      <c r="K226" s="2">
        <f>IF(J$4=$E226, $I226*J$202,0) + IF(J$4&gt;$E226,MIN(J226,$I226-SUM($J226:J226)))</f>
        <v>0</v>
      </c>
      <c r="L226" s="2">
        <f>IF(K$4=$E226, $I226*K$202,0) + IF(K$4&gt;$E226,MIN(K226,$I226-SUM($J226:K226)))</f>
        <v>0</v>
      </c>
      <c r="M226" s="2">
        <f>IF(L$4=$E226, $I226*L$202,0) + IF(L$4&gt;$E226,MIN(L226,$I226-SUM($J226:L226)))</f>
        <v>0</v>
      </c>
      <c r="N226" s="2">
        <f>IF(M$4=$E226, $I226*M$202,0) + IF(M$4&gt;$E226,MIN(M226,$I226-SUM($J226:M226)))</f>
        <v>0</v>
      </c>
      <c r="O226" s="2">
        <f>IF(N$4=$E226, $I226*N$202,0) + IF(N$4&gt;$E226,MIN(N226,$I226-SUM($J226:N226)))</f>
        <v>0</v>
      </c>
      <c r="P226" s="2">
        <f>IF(O$4=$E226, $I226*O$202,0) + IF(O$4&gt;$E226,MIN(O226,$I226-SUM($J226:O226)))</f>
        <v>0</v>
      </c>
      <c r="Q226" s="2">
        <f>IF(P$4=$E226, $I226*P$202,0) + IF(P$4&gt;$E226,MIN(P226,$I226-SUM($J226:P226)))</f>
        <v>0</v>
      </c>
      <c r="R226" s="2">
        <f>IF(Q$4=$E226, $I226*Q$202,0) + IF(Q$4&gt;$E226,MIN(Q226,$I226-SUM($J226:Q226)))</f>
        <v>0</v>
      </c>
      <c r="S226" s="2">
        <f>IF(R$4=$E226, $I226*R$202,0) + IF(R$4&gt;$E226,MIN(R226,$I226-SUM($J226:R226)))</f>
        <v>0</v>
      </c>
      <c r="T226" s="2">
        <f>IF(S$4=$E226, $I226*S$202,0) + IF(S$4&gt;$E226,MIN(S226,$I226-SUM($J226:S226)))</f>
        <v>0</v>
      </c>
      <c r="U226" s="2">
        <f>IF(T$4=$E226, $I226*T$202,0) + IF(T$4&gt;$E226,MIN(T226,$I226-SUM($J226:T226)))</f>
        <v>0</v>
      </c>
      <c r="V226" s="2">
        <f>IF(U$4=$E226, $I226*U$202,0) + IF(U$4&gt;$E226,MIN(U226,$I226-SUM($J226:U226)))</f>
        <v>0</v>
      </c>
      <c r="W226" s="2">
        <f>IF(V$4=$E226, $I226*V$202,0) + IF(V$4&gt;$E226,MIN(V226,$I226-SUM($J226:V226)))</f>
        <v>0</v>
      </c>
      <c r="X226" s="2">
        <f>IF(W$4=$E226, $I226*W$202,0) + IF(W$4&gt;$E226,MIN(W226,$I226-SUM($J226:W226)))</f>
        <v>0</v>
      </c>
      <c r="Y226" s="2">
        <f>IF(X$4=$E226, $I226*X$202,0) + IF(X$4&gt;$E226,MIN(X226,$I226-SUM($J226:X226)))</f>
        <v>0</v>
      </c>
      <c r="Z226" s="2">
        <f>IF(Y$4=$E226, $I226*Y$202,0) + IF(Y$4&gt;$E226,MIN(Y226,$I226-SUM($J226:Y226)))</f>
        <v>0</v>
      </c>
      <c r="AA226" s="2">
        <f>IF(Z$4=$E226, $I226*Z$202,0) + IF(Z$4&gt;$E226,MIN(Z226,$I226-SUM($J226:Z226)))</f>
        <v>0</v>
      </c>
      <c r="AB226" s="2">
        <f>IF(AA$4=$E226, $I226*AA$202,0) + IF(AA$4&gt;$E226,MIN(AA226,$I226-SUM($J226:AA226)))</f>
        <v>0</v>
      </c>
      <c r="AC226" s="2">
        <f>IF(AB$4=$E226, $I226*AB$202,0) + IF(AB$4&gt;$E226,MIN(AB226,$I226-SUM($J226:AB226)))</f>
        <v>0</v>
      </c>
      <c r="AD226" s="2">
        <f>IF(AC$4=$E226, $I226*AC$202,0) + IF(AC$4&gt;$E226,MIN(AC226,$I226-SUM($J226:AC226)))</f>
        <v>0</v>
      </c>
      <c r="AE226" s="2">
        <f>IF(AD$4=$E226, $I226*AD$202,0) + IF(AD$4&gt;$E226,MIN(AD226,$I226-SUM($J226:AD226)))</f>
        <v>0</v>
      </c>
      <c r="AF226" s="2">
        <f>IF(AE$4=$E226, $I226*AE$202,0) + IF(AE$4&gt;$E226,MIN(AE226,$I226-SUM($J226:AE226)))</f>
        <v>0</v>
      </c>
      <c r="AG226" s="2">
        <f>IF(AF$4=$E226, $I226*AF$202,0) + IF(AF$4&gt;$E226,MIN(AF226,$I226-SUM($J226:AF226)))</f>
        <v>0</v>
      </c>
      <c r="AH226" s="2">
        <f>IF(AG$4=$E226, $I226*AG$202,0) + IF(AG$4&gt;$E226,MIN(AG226,$I226-SUM($J226:AG226)))</f>
        <v>0</v>
      </c>
      <c r="AI226" s="2">
        <f>IF(AH$4=$E226, $I226*AH$202,0) + IF(AH$4&gt;$E226,MIN(AH226,$I226-SUM($J226:AH226)))</f>
        <v>0</v>
      </c>
      <c r="AJ226" s="2">
        <f>IF(AI$4=$E226, $I226*AI$202,0) + IF(AI$4&gt;$E226,MIN(AI226,$I226-SUM($J226:AI226)))</f>
        <v>0</v>
      </c>
      <c r="AK226" s="2">
        <f>IF(AJ$4=$E226, $I226*AJ$202,0) + IF(AJ$4&gt;$E226,MIN(AJ226,$I226-SUM($J226:AJ226)))</f>
        <v>0</v>
      </c>
      <c r="AL226" s="2">
        <f>IF(AK$4=$E226, $I226*AK$202,0) + IF(AK$4&gt;$E226,MIN(AK226,$I226-SUM($J226:AK226)))</f>
        <v>0</v>
      </c>
      <c r="AM226" s="2">
        <f>IF(AL$4=$E226, $I226*AL$202,0) + IF(AL$4&gt;$E226,MIN(AL226,$I226-SUM($J226:AL226)))</f>
        <v>0</v>
      </c>
      <c r="AN226" s="2">
        <f>IF(AM$4=$E226, $I226*AM$202,0) + IF(AM$4&gt;$E226,MIN(AM226,$I226-SUM($J226:AM226)))</f>
        <v>0</v>
      </c>
      <c r="AO226" s="2">
        <f>IF(AN$4=$E226, $I226*AN$202,0) + IF(AN$4&gt;$E226,MIN(AN226,$I226-SUM($J226:AN226)))</f>
        <v>0</v>
      </c>
      <c r="AP226" s="2">
        <f>IF(AO$4=$E226, $I226*AO$202,0) + IF(AO$4&gt;$E226,MIN(AO226,$I226-SUM($J226:AO226)))</f>
        <v>0</v>
      </c>
      <c r="AQ226" s="57">
        <f>IF(AP$4=$E226, $I226*AP$202,0) + IF(AP$4&gt;$E226,MIN(AP226,$I226-SUM($J226:AP226)))</f>
        <v>0</v>
      </c>
      <c r="AR226" s="2">
        <f>IF(AQ$4=$E226, $I226*AQ$202,0) + IF(AQ$4&gt;$E226,MIN(AQ226,$I226-SUM($J226:AQ226)))</f>
        <v>0</v>
      </c>
      <c r="AS226" s="2">
        <f>IF(AR$4=$E226, $I226*AR$202,0) + IF(AR$4&gt;$E226,MIN(AR226,$I226-SUM($J226:AR226)))</f>
        <v>0</v>
      </c>
      <c r="AT226" s="2">
        <f>IF(AS$4=$E226, $I226*AS$202,0) + IF(AS$4&gt;$E226,MIN(AS226,$I226-SUM($J226:AS226)))</f>
        <v>0</v>
      </c>
      <c r="AU226" s="2">
        <f>IF(AT$4=$E226, $I226*AT$202,0) + IF(AT$4&gt;$E226,MIN(AT226,$I226-SUM($J226:AT226)))</f>
        <v>0</v>
      </c>
      <c r="AV226" s="2">
        <f>IF(AU$4=$E226, $I226*AU$202,0) + IF(AU$4&gt;$E226,MIN(AU226,$I226-SUM($J226:AU226)))</f>
        <v>0</v>
      </c>
      <c r="AW226" s="2"/>
    </row>
    <row r="227" spans="5:49" ht="16.8" outlineLevel="1">
      <c r="E227" s="44">
        <f>INDEX($K$4:$AV$4,,COUNT(E$209:E226)+1)</f>
        <v>39538</v>
      </c>
      <c r="G227" s="2" t="s">
        <v>105</v>
      </c>
      <c r="I227" s="2" cm="1">
        <f t="array" ref="I227">INDEX($K$25:$AV$25,,MATCH(E227,$K$4:$AV$4,0))</f>
        <v>0</v>
      </c>
      <c r="K227" s="2">
        <f>IF(J$4=$E227, $I227*J$202,0) + IF(J$4&gt;$E227,MIN(J227,$I227-SUM($J227:J227)))</f>
        <v>0</v>
      </c>
      <c r="L227" s="2">
        <f>IF(K$4=$E227, $I227*K$202,0) + IF(K$4&gt;$E227,MIN(K227,$I227-SUM($J227:K227)))</f>
        <v>0</v>
      </c>
      <c r="M227" s="2">
        <f>IF(L$4=$E227, $I227*L$202,0) + IF(L$4&gt;$E227,MIN(L227,$I227-SUM($J227:L227)))</f>
        <v>0</v>
      </c>
      <c r="N227" s="2">
        <f>IF(M$4=$E227, $I227*M$202,0) + IF(M$4&gt;$E227,MIN(M227,$I227-SUM($J227:M227)))</f>
        <v>0</v>
      </c>
      <c r="O227" s="2">
        <f>IF(N$4=$E227, $I227*N$202,0) + IF(N$4&gt;$E227,MIN(N227,$I227-SUM($J227:N227)))</f>
        <v>0</v>
      </c>
      <c r="P227" s="2">
        <f>IF(O$4=$E227, $I227*O$202,0) + IF(O$4&gt;$E227,MIN(O227,$I227-SUM($J227:O227)))</f>
        <v>0</v>
      </c>
      <c r="Q227" s="2">
        <f>IF(P$4=$E227, $I227*P$202,0) + IF(P$4&gt;$E227,MIN(P227,$I227-SUM($J227:P227)))</f>
        <v>0</v>
      </c>
      <c r="R227" s="2">
        <f>IF(Q$4=$E227, $I227*Q$202,0) + IF(Q$4&gt;$E227,MIN(Q227,$I227-SUM($J227:Q227)))</f>
        <v>0</v>
      </c>
      <c r="S227" s="2">
        <f>IF(R$4=$E227, $I227*R$202,0) + IF(R$4&gt;$E227,MIN(R227,$I227-SUM($J227:R227)))</f>
        <v>0</v>
      </c>
      <c r="T227" s="2">
        <f>IF(S$4=$E227, $I227*S$202,0) + IF(S$4&gt;$E227,MIN(S227,$I227-SUM($J227:S227)))</f>
        <v>0</v>
      </c>
      <c r="U227" s="2">
        <f>IF(T$4=$E227, $I227*T$202,0) + IF(T$4&gt;$E227,MIN(T227,$I227-SUM($J227:T227)))</f>
        <v>0</v>
      </c>
      <c r="V227" s="2">
        <f>IF(U$4=$E227, $I227*U$202,0) + IF(U$4&gt;$E227,MIN(U227,$I227-SUM($J227:U227)))</f>
        <v>0</v>
      </c>
      <c r="W227" s="2">
        <f>IF(V$4=$E227, $I227*V$202,0) + IF(V$4&gt;$E227,MIN(V227,$I227-SUM($J227:V227)))</f>
        <v>0</v>
      </c>
      <c r="X227" s="2">
        <f>IF(W$4=$E227, $I227*W$202,0) + IF(W$4&gt;$E227,MIN(W227,$I227-SUM($J227:W227)))</f>
        <v>0</v>
      </c>
      <c r="Y227" s="2">
        <f>IF(X$4=$E227, $I227*X$202,0) + IF(X$4&gt;$E227,MIN(X227,$I227-SUM($J227:X227)))</f>
        <v>0</v>
      </c>
      <c r="Z227" s="2">
        <f>IF(Y$4=$E227, $I227*Y$202,0) + IF(Y$4&gt;$E227,MIN(Y227,$I227-SUM($J227:Y227)))</f>
        <v>0</v>
      </c>
      <c r="AA227" s="2">
        <f>IF(Z$4=$E227, $I227*Z$202,0) + IF(Z$4&gt;$E227,MIN(Z227,$I227-SUM($J227:Z227)))</f>
        <v>0</v>
      </c>
      <c r="AB227" s="2">
        <f>IF(AA$4=$E227, $I227*AA$202,0) + IF(AA$4&gt;$E227,MIN(AA227,$I227-SUM($J227:AA227)))</f>
        <v>0</v>
      </c>
      <c r="AC227" s="2">
        <f>IF(AB$4=$E227, $I227*AB$202,0) + IF(AB$4&gt;$E227,MIN(AB227,$I227-SUM($J227:AB227)))</f>
        <v>0</v>
      </c>
      <c r="AD227" s="2">
        <f>IF(AC$4=$E227, $I227*AC$202,0) + IF(AC$4&gt;$E227,MIN(AC227,$I227-SUM($J227:AC227)))</f>
        <v>0</v>
      </c>
      <c r="AE227" s="2">
        <f>IF(AD$4=$E227, $I227*AD$202,0) + IF(AD$4&gt;$E227,MIN(AD227,$I227-SUM($J227:AD227)))</f>
        <v>0</v>
      </c>
      <c r="AF227" s="2">
        <f>IF(AE$4=$E227, $I227*AE$202,0) + IF(AE$4&gt;$E227,MIN(AE227,$I227-SUM($J227:AE227)))</f>
        <v>0</v>
      </c>
      <c r="AG227" s="2">
        <f>IF(AF$4=$E227, $I227*AF$202,0) + IF(AF$4&gt;$E227,MIN(AF227,$I227-SUM($J227:AF227)))</f>
        <v>0</v>
      </c>
      <c r="AH227" s="2">
        <f>IF(AG$4=$E227, $I227*AG$202,0) + IF(AG$4&gt;$E227,MIN(AG227,$I227-SUM($J227:AG227)))</f>
        <v>0</v>
      </c>
      <c r="AI227" s="2">
        <f>IF(AH$4=$E227, $I227*AH$202,0) + IF(AH$4&gt;$E227,MIN(AH227,$I227-SUM($J227:AH227)))</f>
        <v>0</v>
      </c>
      <c r="AJ227" s="2">
        <f>IF(AI$4=$E227, $I227*AI$202,0) + IF(AI$4&gt;$E227,MIN(AI227,$I227-SUM($J227:AI227)))</f>
        <v>0</v>
      </c>
      <c r="AK227" s="2">
        <f>IF(AJ$4=$E227, $I227*AJ$202,0) + IF(AJ$4&gt;$E227,MIN(AJ227,$I227-SUM($J227:AJ227)))</f>
        <v>0</v>
      </c>
      <c r="AL227" s="2">
        <f>IF(AK$4=$E227, $I227*AK$202,0) + IF(AK$4&gt;$E227,MIN(AK227,$I227-SUM($J227:AK227)))</f>
        <v>0</v>
      </c>
      <c r="AM227" s="2">
        <f>IF(AL$4=$E227, $I227*AL$202,0) + IF(AL$4&gt;$E227,MIN(AL227,$I227-SUM($J227:AL227)))</f>
        <v>0</v>
      </c>
      <c r="AN227" s="2">
        <f>IF(AM$4=$E227, $I227*AM$202,0) + IF(AM$4&gt;$E227,MIN(AM227,$I227-SUM($J227:AM227)))</f>
        <v>0</v>
      </c>
      <c r="AO227" s="2">
        <f>IF(AN$4=$E227, $I227*AN$202,0) + IF(AN$4&gt;$E227,MIN(AN227,$I227-SUM($J227:AN227)))</f>
        <v>0</v>
      </c>
      <c r="AP227" s="2">
        <f>IF(AO$4=$E227, $I227*AO$202,0) + IF(AO$4&gt;$E227,MIN(AO227,$I227-SUM($J227:AO227)))</f>
        <v>0</v>
      </c>
      <c r="AQ227" s="57">
        <f>IF(AP$4=$E227, $I227*AP$202,0) + IF(AP$4&gt;$E227,MIN(AP227,$I227-SUM($J227:AP227)))</f>
        <v>0</v>
      </c>
      <c r="AR227" s="2">
        <f>IF(AQ$4=$E227, $I227*AQ$202,0) + IF(AQ$4&gt;$E227,MIN(AQ227,$I227-SUM($J227:AQ227)))</f>
        <v>0</v>
      </c>
      <c r="AS227" s="2">
        <f>IF(AR$4=$E227, $I227*AR$202,0) + IF(AR$4&gt;$E227,MIN(AR227,$I227-SUM($J227:AR227)))</f>
        <v>0</v>
      </c>
      <c r="AT227" s="2">
        <f>IF(AS$4=$E227, $I227*AS$202,0) + IF(AS$4&gt;$E227,MIN(AS227,$I227-SUM($J227:AS227)))</f>
        <v>0</v>
      </c>
      <c r="AU227" s="2">
        <f>IF(AT$4=$E227, $I227*AT$202,0) + IF(AT$4&gt;$E227,MIN(AT227,$I227-SUM($J227:AT227)))</f>
        <v>0</v>
      </c>
      <c r="AV227" s="2">
        <f>IF(AU$4=$E227, $I227*AU$202,0) + IF(AU$4&gt;$E227,MIN(AU227,$I227-SUM($J227:AU227)))</f>
        <v>0</v>
      </c>
      <c r="AW227" s="2"/>
    </row>
    <row r="228" spans="5:49" ht="16.8" outlineLevel="1">
      <c r="E228" s="44">
        <f>INDEX($K$4:$AV$4,,COUNT(E$209:E227)+1)</f>
        <v>39903</v>
      </c>
      <c r="G228" s="2" t="s">
        <v>105</v>
      </c>
      <c r="I228" s="2" cm="1">
        <f t="array" ref="I228">INDEX($K$25:$AV$25,,MATCH(E228,$K$4:$AV$4,0))</f>
        <v>0</v>
      </c>
      <c r="K228" s="2">
        <f>IF(J$4=$E228, $I228*J$202,0) + IF(J$4&gt;$E228,MIN(J228,$I228-SUM($J228:J228)))</f>
        <v>0</v>
      </c>
      <c r="L228" s="2">
        <f>IF(K$4=$E228, $I228*K$202,0) + IF(K$4&gt;$E228,MIN(K228,$I228-SUM($J228:K228)))</f>
        <v>0</v>
      </c>
      <c r="M228" s="2">
        <f>IF(L$4=$E228, $I228*L$202,0) + IF(L$4&gt;$E228,MIN(L228,$I228-SUM($J228:L228)))</f>
        <v>0</v>
      </c>
      <c r="N228" s="2">
        <f>IF(M$4=$E228, $I228*M$202,0) + IF(M$4&gt;$E228,MIN(M228,$I228-SUM($J228:M228)))</f>
        <v>0</v>
      </c>
      <c r="O228" s="2">
        <f>IF(N$4=$E228, $I228*N$202,0) + IF(N$4&gt;$E228,MIN(N228,$I228-SUM($J228:N228)))</f>
        <v>0</v>
      </c>
      <c r="P228" s="2">
        <f>IF(O$4=$E228, $I228*O$202,0) + IF(O$4&gt;$E228,MIN(O228,$I228-SUM($J228:O228)))</f>
        <v>0</v>
      </c>
      <c r="Q228" s="2">
        <f>IF(P$4=$E228, $I228*P$202,0) + IF(P$4&gt;$E228,MIN(P228,$I228-SUM($J228:P228)))</f>
        <v>0</v>
      </c>
      <c r="R228" s="2">
        <f>IF(Q$4=$E228, $I228*Q$202,0) + IF(Q$4&gt;$E228,MIN(Q228,$I228-SUM($J228:Q228)))</f>
        <v>0</v>
      </c>
      <c r="S228" s="2">
        <f>IF(R$4=$E228, $I228*R$202,0) + IF(R$4&gt;$E228,MIN(R228,$I228-SUM($J228:R228)))</f>
        <v>0</v>
      </c>
      <c r="T228" s="2">
        <f>IF(S$4=$E228, $I228*S$202,0) + IF(S$4&gt;$E228,MIN(S228,$I228-SUM($J228:S228)))</f>
        <v>0</v>
      </c>
      <c r="U228" s="2">
        <f>IF(T$4=$E228, $I228*T$202,0) + IF(T$4&gt;$E228,MIN(T228,$I228-SUM($J228:T228)))</f>
        <v>0</v>
      </c>
      <c r="V228" s="2">
        <f>IF(U$4=$E228, $I228*U$202,0) + IF(U$4&gt;$E228,MIN(U228,$I228-SUM($J228:U228)))</f>
        <v>0</v>
      </c>
      <c r="W228" s="2">
        <f>IF(V$4=$E228, $I228*V$202,0) + IF(V$4&gt;$E228,MIN(V228,$I228-SUM($J228:V228)))</f>
        <v>0</v>
      </c>
      <c r="X228" s="2">
        <f>IF(W$4=$E228, $I228*W$202,0) + IF(W$4&gt;$E228,MIN(W228,$I228-SUM($J228:W228)))</f>
        <v>0</v>
      </c>
      <c r="Y228" s="2">
        <f>IF(X$4=$E228, $I228*X$202,0) + IF(X$4&gt;$E228,MIN(X228,$I228-SUM($J228:X228)))</f>
        <v>0</v>
      </c>
      <c r="Z228" s="2">
        <f>IF(Y$4=$E228, $I228*Y$202,0) + IF(Y$4&gt;$E228,MIN(Y228,$I228-SUM($J228:Y228)))</f>
        <v>0</v>
      </c>
      <c r="AA228" s="2">
        <f>IF(Z$4=$E228, $I228*Z$202,0) + IF(Z$4&gt;$E228,MIN(Z228,$I228-SUM($J228:Z228)))</f>
        <v>0</v>
      </c>
      <c r="AB228" s="2">
        <f>IF(AA$4=$E228, $I228*AA$202,0) + IF(AA$4&gt;$E228,MIN(AA228,$I228-SUM($J228:AA228)))</f>
        <v>0</v>
      </c>
      <c r="AC228" s="2">
        <f>IF(AB$4=$E228, $I228*AB$202,0) + IF(AB$4&gt;$E228,MIN(AB228,$I228-SUM($J228:AB228)))</f>
        <v>0</v>
      </c>
      <c r="AD228" s="2">
        <f>IF(AC$4=$E228, $I228*AC$202,0) + IF(AC$4&gt;$E228,MIN(AC228,$I228-SUM($J228:AC228)))</f>
        <v>0</v>
      </c>
      <c r="AE228" s="2">
        <f>IF(AD$4=$E228, $I228*AD$202,0) + IF(AD$4&gt;$E228,MIN(AD228,$I228-SUM($J228:AD228)))</f>
        <v>0</v>
      </c>
      <c r="AF228" s="2">
        <f>IF(AE$4=$E228, $I228*AE$202,0) + IF(AE$4&gt;$E228,MIN(AE228,$I228-SUM($J228:AE228)))</f>
        <v>0</v>
      </c>
      <c r="AG228" s="2">
        <f>IF(AF$4=$E228, $I228*AF$202,0) + IF(AF$4&gt;$E228,MIN(AF228,$I228-SUM($J228:AF228)))</f>
        <v>0</v>
      </c>
      <c r="AH228" s="2">
        <f>IF(AG$4=$E228, $I228*AG$202,0) + IF(AG$4&gt;$E228,MIN(AG228,$I228-SUM($J228:AG228)))</f>
        <v>0</v>
      </c>
      <c r="AI228" s="2">
        <f>IF(AH$4=$E228, $I228*AH$202,0) + IF(AH$4&gt;$E228,MIN(AH228,$I228-SUM($J228:AH228)))</f>
        <v>0</v>
      </c>
      <c r="AJ228" s="2">
        <f>IF(AI$4=$E228, $I228*AI$202,0) + IF(AI$4&gt;$E228,MIN(AI228,$I228-SUM($J228:AI228)))</f>
        <v>0</v>
      </c>
      <c r="AK228" s="2">
        <f>IF(AJ$4=$E228, $I228*AJ$202,0) + IF(AJ$4&gt;$E228,MIN(AJ228,$I228-SUM($J228:AJ228)))</f>
        <v>0</v>
      </c>
      <c r="AL228" s="2">
        <f>IF(AK$4=$E228, $I228*AK$202,0) + IF(AK$4&gt;$E228,MIN(AK228,$I228-SUM($J228:AK228)))</f>
        <v>0</v>
      </c>
      <c r="AM228" s="2">
        <f>IF(AL$4=$E228, $I228*AL$202,0) + IF(AL$4&gt;$E228,MIN(AL228,$I228-SUM($J228:AL228)))</f>
        <v>0</v>
      </c>
      <c r="AN228" s="2">
        <f>IF(AM$4=$E228, $I228*AM$202,0) + IF(AM$4&gt;$E228,MIN(AM228,$I228-SUM($J228:AM228)))</f>
        <v>0</v>
      </c>
      <c r="AO228" s="2">
        <f>IF(AN$4=$E228, $I228*AN$202,0) + IF(AN$4&gt;$E228,MIN(AN228,$I228-SUM($J228:AN228)))</f>
        <v>0</v>
      </c>
      <c r="AP228" s="2">
        <f>IF(AO$4=$E228, $I228*AO$202,0) + IF(AO$4&gt;$E228,MIN(AO228,$I228-SUM($J228:AO228)))</f>
        <v>0</v>
      </c>
      <c r="AQ228" s="57">
        <f>IF(AP$4=$E228, $I228*AP$202,0) + IF(AP$4&gt;$E228,MIN(AP228,$I228-SUM($J228:AP228)))</f>
        <v>0</v>
      </c>
      <c r="AR228" s="2">
        <f>IF(AQ$4=$E228, $I228*AQ$202,0) + IF(AQ$4&gt;$E228,MIN(AQ228,$I228-SUM($J228:AQ228)))</f>
        <v>0</v>
      </c>
      <c r="AS228" s="2">
        <f>IF(AR$4=$E228, $I228*AR$202,0) + IF(AR$4&gt;$E228,MIN(AR228,$I228-SUM($J228:AR228)))</f>
        <v>0</v>
      </c>
      <c r="AT228" s="2">
        <f>IF(AS$4=$E228, $I228*AS$202,0) + IF(AS$4&gt;$E228,MIN(AS228,$I228-SUM($J228:AS228)))</f>
        <v>0</v>
      </c>
      <c r="AU228" s="2">
        <f>IF(AT$4=$E228, $I228*AT$202,0) + IF(AT$4&gt;$E228,MIN(AT228,$I228-SUM($J228:AT228)))</f>
        <v>0</v>
      </c>
      <c r="AV228" s="2">
        <f>IF(AU$4=$E228, $I228*AU$202,0) + IF(AU$4&gt;$E228,MIN(AU228,$I228-SUM($J228:AU228)))</f>
        <v>0</v>
      </c>
      <c r="AW228" s="2"/>
    </row>
    <row r="229" spans="5:49" ht="16.8" outlineLevel="1">
      <c r="E229" s="44">
        <f>INDEX($K$4:$AV$4,,COUNT(E$209:E228)+1)</f>
        <v>40268</v>
      </c>
      <c r="G229" s="2" t="s">
        <v>105</v>
      </c>
      <c r="I229" s="2" cm="1">
        <f t="array" ref="I229">INDEX($K$25:$AV$25,,MATCH(E229,$K$4:$AV$4,0))</f>
        <v>0</v>
      </c>
      <c r="K229" s="2">
        <f>IF(J$4=$E229, $I229*J$202,0) + IF(J$4&gt;$E229,MIN(J229,$I229-SUM($J229:J229)))</f>
        <v>0</v>
      </c>
      <c r="L229" s="2">
        <f>IF(K$4=$E229, $I229*K$202,0) + IF(K$4&gt;$E229,MIN(K229,$I229-SUM($J229:K229)))</f>
        <v>0</v>
      </c>
      <c r="M229" s="2">
        <f>IF(L$4=$E229, $I229*L$202,0) + IF(L$4&gt;$E229,MIN(L229,$I229-SUM($J229:L229)))</f>
        <v>0</v>
      </c>
      <c r="N229" s="2">
        <f>IF(M$4=$E229, $I229*M$202,0) + IF(M$4&gt;$E229,MIN(M229,$I229-SUM($J229:M229)))</f>
        <v>0</v>
      </c>
      <c r="O229" s="2">
        <f>IF(N$4=$E229, $I229*N$202,0) + IF(N$4&gt;$E229,MIN(N229,$I229-SUM($J229:N229)))</f>
        <v>0</v>
      </c>
      <c r="P229" s="2">
        <f>IF(O$4=$E229, $I229*O$202,0) + IF(O$4&gt;$E229,MIN(O229,$I229-SUM($J229:O229)))</f>
        <v>0</v>
      </c>
      <c r="Q229" s="2">
        <f>IF(P$4=$E229, $I229*P$202,0) + IF(P$4&gt;$E229,MIN(P229,$I229-SUM($J229:P229)))</f>
        <v>0</v>
      </c>
      <c r="R229" s="2">
        <f>IF(Q$4=$E229, $I229*Q$202,0) + IF(Q$4&gt;$E229,MIN(Q229,$I229-SUM($J229:Q229)))</f>
        <v>0</v>
      </c>
      <c r="S229" s="2">
        <f>IF(R$4=$E229, $I229*R$202,0) + IF(R$4&gt;$E229,MIN(R229,$I229-SUM($J229:R229)))</f>
        <v>0</v>
      </c>
      <c r="T229" s="2">
        <f>IF(S$4=$E229, $I229*S$202,0) + IF(S$4&gt;$E229,MIN(S229,$I229-SUM($J229:S229)))</f>
        <v>0</v>
      </c>
      <c r="U229" s="2">
        <f>IF(T$4=$E229, $I229*T$202,0) + IF(T$4&gt;$E229,MIN(T229,$I229-SUM($J229:T229)))</f>
        <v>0</v>
      </c>
      <c r="V229" s="2">
        <f>IF(U$4=$E229, $I229*U$202,0) + IF(U$4&gt;$E229,MIN(U229,$I229-SUM($J229:U229)))</f>
        <v>0</v>
      </c>
      <c r="W229" s="2">
        <f>IF(V$4=$E229, $I229*V$202,0) + IF(V$4&gt;$E229,MIN(V229,$I229-SUM($J229:V229)))</f>
        <v>0</v>
      </c>
      <c r="X229" s="2">
        <f>IF(W$4=$E229, $I229*W$202,0) + IF(W$4&gt;$E229,MIN(W229,$I229-SUM($J229:W229)))</f>
        <v>0</v>
      </c>
      <c r="Y229" s="2">
        <f>IF(X$4=$E229, $I229*X$202,0) + IF(X$4&gt;$E229,MIN(X229,$I229-SUM($J229:X229)))</f>
        <v>0</v>
      </c>
      <c r="Z229" s="2">
        <f>IF(Y$4=$E229, $I229*Y$202,0) + IF(Y$4&gt;$E229,MIN(Y229,$I229-SUM($J229:Y229)))</f>
        <v>0</v>
      </c>
      <c r="AA229" s="2">
        <f>IF(Z$4=$E229, $I229*Z$202,0) + IF(Z$4&gt;$E229,MIN(Z229,$I229-SUM($J229:Z229)))</f>
        <v>0</v>
      </c>
      <c r="AB229" s="2">
        <f>IF(AA$4=$E229, $I229*AA$202,0) + IF(AA$4&gt;$E229,MIN(AA229,$I229-SUM($J229:AA229)))</f>
        <v>0</v>
      </c>
      <c r="AC229" s="2">
        <f>IF(AB$4=$E229, $I229*AB$202,0) + IF(AB$4&gt;$E229,MIN(AB229,$I229-SUM($J229:AB229)))</f>
        <v>0</v>
      </c>
      <c r="AD229" s="2">
        <f>IF(AC$4=$E229, $I229*AC$202,0) + IF(AC$4&gt;$E229,MIN(AC229,$I229-SUM($J229:AC229)))</f>
        <v>0</v>
      </c>
      <c r="AE229" s="2">
        <f>IF(AD$4=$E229, $I229*AD$202,0) + IF(AD$4&gt;$E229,MIN(AD229,$I229-SUM($J229:AD229)))</f>
        <v>0</v>
      </c>
      <c r="AF229" s="2">
        <f>IF(AE$4=$E229, $I229*AE$202,0) + IF(AE$4&gt;$E229,MIN(AE229,$I229-SUM($J229:AE229)))</f>
        <v>0</v>
      </c>
      <c r="AG229" s="2">
        <f>IF(AF$4=$E229, $I229*AF$202,0) + IF(AF$4&gt;$E229,MIN(AF229,$I229-SUM($J229:AF229)))</f>
        <v>0</v>
      </c>
      <c r="AH229" s="2">
        <f>IF(AG$4=$E229, $I229*AG$202,0) + IF(AG$4&gt;$E229,MIN(AG229,$I229-SUM($J229:AG229)))</f>
        <v>0</v>
      </c>
      <c r="AI229" s="2">
        <f>IF(AH$4=$E229, $I229*AH$202,0) + IF(AH$4&gt;$E229,MIN(AH229,$I229-SUM($J229:AH229)))</f>
        <v>0</v>
      </c>
      <c r="AJ229" s="2">
        <f>IF(AI$4=$E229, $I229*AI$202,0) + IF(AI$4&gt;$E229,MIN(AI229,$I229-SUM($J229:AI229)))</f>
        <v>0</v>
      </c>
      <c r="AK229" s="2">
        <f>IF(AJ$4=$E229, $I229*AJ$202,0) + IF(AJ$4&gt;$E229,MIN(AJ229,$I229-SUM($J229:AJ229)))</f>
        <v>0</v>
      </c>
      <c r="AL229" s="2">
        <f>IF(AK$4=$E229, $I229*AK$202,0) + IF(AK$4&gt;$E229,MIN(AK229,$I229-SUM($J229:AK229)))</f>
        <v>0</v>
      </c>
      <c r="AM229" s="2">
        <f>IF(AL$4=$E229, $I229*AL$202,0) + IF(AL$4&gt;$E229,MIN(AL229,$I229-SUM($J229:AL229)))</f>
        <v>0</v>
      </c>
      <c r="AN229" s="2">
        <f>IF(AM$4=$E229, $I229*AM$202,0) + IF(AM$4&gt;$E229,MIN(AM229,$I229-SUM($J229:AM229)))</f>
        <v>0</v>
      </c>
      <c r="AO229" s="2">
        <f>IF(AN$4=$E229, $I229*AN$202,0) + IF(AN$4&gt;$E229,MIN(AN229,$I229-SUM($J229:AN229)))</f>
        <v>0</v>
      </c>
      <c r="AP229" s="2">
        <f>IF(AO$4=$E229, $I229*AO$202,0) + IF(AO$4&gt;$E229,MIN(AO229,$I229-SUM($J229:AO229)))</f>
        <v>0</v>
      </c>
      <c r="AQ229" s="57">
        <f>IF(AP$4=$E229, $I229*AP$202,0) + IF(AP$4&gt;$E229,MIN(AP229,$I229-SUM($J229:AP229)))</f>
        <v>0</v>
      </c>
      <c r="AR229" s="2">
        <f>IF(AQ$4=$E229, $I229*AQ$202,0) + IF(AQ$4&gt;$E229,MIN(AQ229,$I229-SUM($J229:AQ229)))</f>
        <v>0</v>
      </c>
      <c r="AS229" s="2">
        <f>IF(AR$4=$E229, $I229*AR$202,0) + IF(AR$4&gt;$E229,MIN(AR229,$I229-SUM($J229:AR229)))</f>
        <v>0</v>
      </c>
      <c r="AT229" s="2">
        <f>IF(AS$4=$E229, $I229*AS$202,0) + IF(AS$4&gt;$E229,MIN(AS229,$I229-SUM($J229:AS229)))</f>
        <v>0</v>
      </c>
      <c r="AU229" s="2">
        <f>IF(AT$4=$E229, $I229*AT$202,0) + IF(AT$4&gt;$E229,MIN(AT229,$I229-SUM($J229:AT229)))</f>
        <v>0</v>
      </c>
      <c r="AV229" s="2">
        <f>IF(AU$4=$E229, $I229*AU$202,0) + IF(AU$4&gt;$E229,MIN(AU229,$I229-SUM($J229:AU229)))</f>
        <v>0</v>
      </c>
      <c r="AW229" s="2"/>
    </row>
    <row r="230" spans="5:49" ht="16.8" outlineLevel="1">
      <c r="E230" s="44">
        <f>INDEX($K$4:$AV$4,,COUNT(E$209:E229)+1)</f>
        <v>40633</v>
      </c>
      <c r="G230" s="2" t="s">
        <v>105</v>
      </c>
      <c r="I230" s="2" cm="1">
        <f t="array" ref="I230">INDEX($K$25:$AV$25,,MATCH(E230,$K$4:$AV$4,0))</f>
        <v>0</v>
      </c>
      <c r="K230" s="2">
        <f>IF(J$4=$E230, $I230*J$202,0) + IF(J$4&gt;$E230,MIN(J230,$I230-SUM($J230:J230)))</f>
        <v>0</v>
      </c>
      <c r="L230" s="2">
        <f>IF(K$4=$E230, $I230*K$202,0) + IF(K$4&gt;$E230,MIN(K230,$I230-SUM($J230:K230)))</f>
        <v>0</v>
      </c>
      <c r="M230" s="2">
        <f>IF(L$4=$E230, $I230*L$202,0) + IF(L$4&gt;$E230,MIN(L230,$I230-SUM($J230:L230)))</f>
        <v>0</v>
      </c>
      <c r="N230" s="2">
        <f>IF(M$4=$E230, $I230*M$202,0) + IF(M$4&gt;$E230,MIN(M230,$I230-SUM($J230:M230)))</f>
        <v>0</v>
      </c>
      <c r="O230" s="2">
        <f>IF(N$4=$E230, $I230*N$202,0) + IF(N$4&gt;$E230,MIN(N230,$I230-SUM($J230:N230)))</f>
        <v>0</v>
      </c>
      <c r="P230" s="2">
        <f>IF(O$4=$E230, $I230*O$202,0) + IF(O$4&gt;$E230,MIN(O230,$I230-SUM($J230:O230)))</f>
        <v>0</v>
      </c>
      <c r="Q230" s="2">
        <f>IF(P$4=$E230, $I230*P$202,0) + IF(P$4&gt;$E230,MIN(P230,$I230-SUM($J230:P230)))</f>
        <v>0</v>
      </c>
      <c r="R230" s="2">
        <f>IF(Q$4=$E230, $I230*Q$202,0) + IF(Q$4&gt;$E230,MIN(Q230,$I230-SUM($J230:Q230)))</f>
        <v>0</v>
      </c>
      <c r="S230" s="2">
        <f>IF(R$4=$E230, $I230*R$202,0) + IF(R$4&gt;$E230,MIN(R230,$I230-SUM($J230:R230)))</f>
        <v>0</v>
      </c>
      <c r="T230" s="2">
        <f>IF(S$4=$E230, $I230*S$202,0) + IF(S$4&gt;$E230,MIN(S230,$I230-SUM($J230:S230)))</f>
        <v>0</v>
      </c>
      <c r="U230" s="2">
        <f>IF(T$4=$E230, $I230*T$202,0) + IF(T$4&gt;$E230,MIN(T230,$I230-SUM($J230:T230)))</f>
        <v>0</v>
      </c>
      <c r="V230" s="2">
        <f>IF(U$4=$E230, $I230*U$202,0) + IF(U$4&gt;$E230,MIN(U230,$I230-SUM($J230:U230)))</f>
        <v>0</v>
      </c>
      <c r="W230" s="2">
        <f>IF(V$4=$E230, $I230*V$202,0) + IF(V$4&gt;$E230,MIN(V230,$I230-SUM($J230:V230)))</f>
        <v>0</v>
      </c>
      <c r="X230" s="2">
        <f>IF(W$4=$E230, $I230*W$202,0) + IF(W$4&gt;$E230,MIN(W230,$I230-SUM($J230:W230)))</f>
        <v>0</v>
      </c>
      <c r="Y230" s="2">
        <f>IF(X$4=$E230, $I230*X$202,0) + IF(X$4&gt;$E230,MIN(X230,$I230-SUM($J230:X230)))</f>
        <v>0</v>
      </c>
      <c r="Z230" s="2">
        <f>IF(Y$4=$E230, $I230*Y$202,0) + IF(Y$4&gt;$E230,MIN(Y230,$I230-SUM($J230:Y230)))</f>
        <v>0</v>
      </c>
      <c r="AA230" s="2">
        <f>IF(Z$4=$E230, $I230*Z$202,0) + IF(Z$4&gt;$E230,MIN(Z230,$I230-SUM($J230:Z230)))</f>
        <v>0</v>
      </c>
      <c r="AB230" s="2">
        <f>IF(AA$4=$E230, $I230*AA$202,0) + IF(AA$4&gt;$E230,MIN(AA230,$I230-SUM($J230:AA230)))</f>
        <v>0</v>
      </c>
      <c r="AC230" s="2">
        <f>IF(AB$4=$E230, $I230*AB$202,0) + IF(AB$4&gt;$E230,MIN(AB230,$I230-SUM($J230:AB230)))</f>
        <v>0</v>
      </c>
      <c r="AD230" s="2">
        <f>IF(AC$4=$E230, $I230*AC$202,0) + IF(AC$4&gt;$E230,MIN(AC230,$I230-SUM($J230:AC230)))</f>
        <v>0</v>
      </c>
      <c r="AE230" s="2">
        <f>IF(AD$4=$E230, $I230*AD$202,0) + IF(AD$4&gt;$E230,MIN(AD230,$I230-SUM($J230:AD230)))</f>
        <v>0</v>
      </c>
      <c r="AF230" s="2">
        <f>IF(AE$4=$E230, $I230*AE$202,0) + IF(AE$4&gt;$E230,MIN(AE230,$I230-SUM($J230:AE230)))</f>
        <v>0</v>
      </c>
      <c r="AG230" s="2">
        <f>IF(AF$4=$E230, $I230*AF$202,0) + IF(AF$4&gt;$E230,MIN(AF230,$I230-SUM($J230:AF230)))</f>
        <v>0</v>
      </c>
      <c r="AH230" s="2">
        <f>IF(AG$4=$E230, $I230*AG$202,0) + IF(AG$4&gt;$E230,MIN(AG230,$I230-SUM($J230:AG230)))</f>
        <v>0</v>
      </c>
      <c r="AI230" s="2">
        <f>IF(AH$4=$E230, $I230*AH$202,0) + IF(AH$4&gt;$E230,MIN(AH230,$I230-SUM($J230:AH230)))</f>
        <v>0</v>
      </c>
      <c r="AJ230" s="2">
        <f>IF(AI$4=$E230, $I230*AI$202,0) + IF(AI$4&gt;$E230,MIN(AI230,$I230-SUM($J230:AI230)))</f>
        <v>0</v>
      </c>
      <c r="AK230" s="2">
        <f>IF(AJ$4=$E230, $I230*AJ$202,0) + IF(AJ$4&gt;$E230,MIN(AJ230,$I230-SUM($J230:AJ230)))</f>
        <v>0</v>
      </c>
      <c r="AL230" s="2">
        <f>IF(AK$4=$E230, $I230*AK$202,0) + IF(AK$4&gt;$E230,MIN(AK230,$I230-SUM($J230:AK230)))</f>
        <v>0</v>
      </c>
      <c r="AM230" s="2">
        <f>IF(AL$4=$E230, $I230*AL$202,0) + IF(AL$4&gt;$E230,MIN(AL230,$I230-SUM($J230:AL230)))</f>
        <v>0</v>
      </c>
      <c r="AN230" s="2">
        <f>IF(AM$4=$E230, $I230*AM$202,0) + IF(AM$4&gt;$E230,MIN(AM230,$I230-SUM($J230:AM230)))</f>
        <v>0</v>
      </c>
      <c r="AO230" s="2">
        <f>IF(AN$4=$E230, $I230*AN$202,0) + IF(AN$4&gt;$E230,MIN(AN230,$I230-SUM($J230:AN230)))</f>
        <v>0</v>
      </c>
      <c r="AP230" s="2">
        <f>IF(AO$4=$E230, $I230*AO$202,0) + IF(AO$4&gt;$E230,MIN(AO230,$I230-SUM($J230:AO230)))</f>
        <v>0</v>
      </c>
      <c r="AQ230" s="57">
        <f>IF(AP$4=$E230, $I230*AP$202,0) + IF(AP$4&gt;$E230,MIN(AP230,$I230-SUM($J230:AP230)))</f>
        <v>0</v>
      </c>
      <c r="AR230" s="2">
        <f>IF(AQ$4=$E230, $I230*AQ$202,0) + IF(AQ$4&gt;$E230,MIN(AQ230,$I230-SUM($J230:AQ230)))</f>
        <v>0</v>
      </c>
      <c r="AS230" s="2">
        <f>IF(AR$4=$E230, $I230*AR$202,0) + IF(AR$4&gt;$E230,MIN(AR230,$I230-SUM($J230:AR230)))</f>
        <v>0</v>
      </c>
      <c r="AT230" s="2">
        <f>IF(AS$4=$E230, $I230*AS$202,0) + IF(AS$4&gt;$E230,MIN(AS230,$I230-SUM($J230:AS230)))</f>
        <v>0</v>
      </c>
      <c r="AU230" s="2">
        <f>IF(AT$4=$E230, $I230*AT$202,0) + IF(AT$4&gt;$E230,MIN(AT230,$I230-SUM($J230:AT230)))</f>
        <v>0</v>
      </c>
      <c r="AV230" s="2">
        <f>IF(AU$4=$E230, $I230*AU$202,0) + IF(AU$4&gt;$E230,MIN(AU230,$I230-SUM($J230:AU230)))</f>
        <v>0</v>
      </c>
      <c r="AW230" s="2"/>
    </row>
    <row r="231" spans="5:49" ht="16.8" outlineLevel="1">
      <c r="E231" s="44">
        <f>INDEX($K$4:$AV$4,,COUNT(E$209:E230)+1)</f>
        <v>40999</v>
      </c>
      <c r="G231" s="2" t="s">
        <v>105</v>
      </c>
      <c r="I231" s="2" cm="1">
        <f t="array" ref="I231">INDEX($K$25:$AV$25,,MATCH(E231,$K$4:$AV$4,0))</f>
        <v>0</v>
      </c>
      <c r="K231" s="2">
        <f>IF(J$4=$E231, $I231*J$202,0) + IF(J$4&gt;$E231,MIN(J231,$I231-SUM($J231:J231)))</f>
        <v>0</v>
      </c>
      <c r="L231" s="2">
        <f>IF(K$4=$E231, $I231*K$202,0) + IF(K$4&gt;$E231,MIN(K231,$I231-SUM($J231:K231)))</f>
        <v>0</v>
      </c>
      <c r="M231" s="2">
        <f>IF(L$4=$E231, $I231*L$202,0) + IF(L$4&gt;$E231,MIN(L231,$I231-SUM($J231:L231)))</f>
        <v>0</v>
      </c>
      <c r="N231" s="2">
        <f>IF(M$4=$E231, $I231*M$202,0) + IF(M$4&gt;$E231,MIN(M231,$I231-SUM($J231:M231)))</f>
        <v>0</v>
      </c>
      <c r="O231" s="2">
        <f>IF(N$4=$E231, $I231*N$202,0) + IF(N$4&gt;$E231,MIN(N231,$I231-SUM($J231:N231)))</f>
        <v>0</v>
      </c>
      <c r="P231" s="2">
        <f>IF(O$4=$E231, $I231*O$202,0) + IF(O$4&gt;$E231,MIN(O231,$I231-SUM($J231:O231)))</f>
        <v>0</v>
      </c>
      <c r="Q231" s="2">
        <f>IF(P$4=$E231, $I231*P$202,0) + IF(P$4&gt;$E231,MIN(P231,$I231-SUM($J231:P231)))</f>
        <v>0</v>
      </c>
      <c r="R231" s="2">
        <f>IF(Q$4=$E231, $I231*Q$202,0) + IF(Q$4&gt;$E231,MIN(Q231,$I231-SUM($J231:Q231)))</f>
        <v>0</v>
      </c>
      <c r="S231" s="2">
        <f>IF(R$4=$E231, $I231*R$202,0) + IF(R$4&gt;$E231,MIN(R231,$I231-SUM($J231:R231)))</f>
        <v>0</v>
      </c>
      <c r="T231" s="2">
        <f>IF(S$4=$E231, $I231*S$202,0) + IF(S$4&gt;$E231,MIN(S231,$I231-SUM($J231:S231)))</f>
        <v>0</v>
      </c>
      <c r="U231" s="2">
        <f>IF(T$4=$E231, $I231*T$202,0) + IF(T$4&gt;$E231,MIN(T231,$I231-SUM($J231:T231)))</f>
        <v>0</v>
      </c>
      <c r="V231" s="2">
        <f>IF(U$4=$E231, $I231*U$202,0) + IF(U$4&gt;$E231,MIN(U231,$I231-SUM($J231:U231)))</f>
        <v>0</v>
      </c>
      <c r="W231" s="2">
        <f>IF(V$4=$E231, $I231*V$202,0) + IF(V$4&gt;$E231,MIN(V231,$I231-SUM($J231:V231)))</f>
        <v>0</v>
      </c>
      <c r="X231" s="2">
        <f>IF(W$4=$E231, $I231*W$202,0) + IF(W$4&gt;$E231,MIN(W231,$I231-SUM($J231:W231)))</f>
        <v>0</v>
      </c>
      <c r="Y231" s="2">
        <f>IF(X$4=$E231, $I231*X$202,0) + IF(X$4&gt;$E231,MIN(X231,$I231-SUM($J231:X231)))</f>
        <v>0</v>
      </c>
      <c r="Z231" s="2">
        <f>IF(Y$4=$E231, $I231*Y$202,0) + IF(Y$4&gt;$E231,MIN(Y231,$I231-SUM($J231:Y231)))</f>
        <v>0</v>
      </c>
      <c r="AA231" s="2">
        <f>IF(Z$4=$E231, $I231*Z$202,0) + IF(Z$4&gt;$E231,MIN(Z231,$I231-SUM($J231:Z231)))</f>
        <v>0</v>
      </c>
      <c r="AB231" s="2">
        <f>IF(AA$4=$E231, $I231*AA$202,0) + IF(AA$4&gt;$E231,MIN(AA231,$I231-SUM($J231:AA231)))</f>
        <v>0</v>
      </c>
      <c r="AC231" s="2">
        <f>IF(AB$4=$E231, $I231*AB$202,0) + IF(AB$4&gt;$E231,MIN(AB231,$I231-SUM($J231:AB231)))</f>
        <v>0</v>
      </c>
      <c r="AD231" s="2">
        <f>IF(AC$4=$E231, $I231*AC$202,0) + IF(AC$4&gt;$E231,MIN(AC231,$I231-SUM($J231:AC231)))</f>
        <v>0</v>
      </c>
      <c r="AE231" s="2">
        <f>IF(AD$4=$E231, $I231*AD$202,0) + IF(AD$4&gt;$E231,MIN(AD231,$I231-SUM($J231:AD231)))</f>
        <v>0</v>
      </c>
      <c r="AF231" s="2">
        <f>IF(AE$4=$E231, $I231*AE$202,0) + IF(AE$4&gt;$E231,MIN(AE231,$I231-SUM($J231:AE231)))</f>
        <v>0</v>
      </c>
      <c r="AG231" s="2">
        <f>IF(AF$4=$E231, $I231*AF$202,0) + IF(AF$4&gt;$E231,MIN(AF231,$I231-SUM($J231:AF231)))</f>
        <v>0</v>
      </c>
      <c r="AH231" s="2">
        <f>IF(AG$4=$E231, $I231*AG$202,0) + IF(AG$4&gt;$E231,MIN(AG231,$I231-SUM($J231:AG231)))</f>
        <v>0</v>
      </c>
      <c r="AI231" s="2">
        <f>IF(AH$4=$E231, $I231*AH$202,0) + IF(AH$4&gt;$E231,MIN(AH231,$I231-SUM($J231:AH231)))</f>
        <v>0</v>
      </c>
      <c r="AJ231" s="2">
        <f>IF(AI$4=$E231, $I231*AI$202,0) + IF(AI$4&gt;$E231,MIN(AI231,$I231-SUM($J231:AI231)))</f>
        <v>0</v>
      </c>
      <c r="AK231" s="2">
        <f>IF(AJ$4=$E231, $I231*AJ$202,0) + IF(AJ$4&gt;$E231,MIN(AJ231,$I231-SUM($J231:AJ231)))</f>
        <v>0</v>
      </c>
      <c r="AL231" s="2">
        <f>IF(AK$4=$E231, $I231*AK$202,0) + IF(AK$4&gt;$E231,MIN(AK231,$I231-SUM($J231:AK231)))</f>
        <v>0</v>
      </c>
      <c r="AM231" s="2">
        <f>IF(AL$4=$E231, $I231*AL$202,0) + IF(AL$4&gt;$E231,MIN(AL231,$I231-SUM($J231:AL231)))</f>
        <v>0</v>
      </c>
      <c r="AN231" s="2">
        <f>IF(AM$4=$E231, $I231*AM$202,0) + IF(AM$4&gt;$E231,MIN(AM231,$I231-SUM($J231:AM231)))</f>
        <v>0</v>
      </c>
      <c r="AO231" s="2">
        <f>IF(AN$4=$E231, $I231*AN$202,0) + IF(AN$4&gt;$E231,MIN(AN231,$I231-SUM($J231:AN231)))</f>
        <v>0</v>
      </c>
      <c r="AP231" s="2">
        <f>IF(AO$4=$E231, $I231*AO$202,0) + IF(AO$4&gt;$E231,MIN(AO231,$I231-SUM($J231:AO231)))</f>
        <v>0</v>
      </c>
      <c r="AQ231" s="57">
        <f>IF(AP$4=$E231, $I231*AP$202,0) + IF(AP$4&gt;$E231,MIN(AP231,$I231-SUM($J231:AP231)))</f>
        <v>0</v>
      </c>
      <c r="AR231" s="2">
        <f>IF(AQ$4=$E231, $I231*AQ$202,0) + IF(AQ$4&gt;$E231,MIN(AQ231,$I231-SUM($J231:AQ231)))</f>
        <v>0</v>
      </c>
      <c r="AS231" s="2">
        <f>IF(AR$4=$E231, $I231*AR$202,0) + IF(AR$4&gt;$E231,MIN(AR231,$I231-SUM($J231:AR231)))</f>
        <v>0</v>
      </c>
      <c r="AT231" s="2">
        <f>IF(AS$4=$E231, $I231*AS$202,0) + IF(AS$4&gt;$E231,MIN(AS231,$I231-SUM($J231:AS231)))</f>
        <v>0</v>
      </c>
      <c r="AU231" s="2">
        <f>IF(AT$4=$E231, $I231*AT$202,0) + IF(AT$4&gt;$E231,MIN(AT231,$I231-SUM($J231:AT231)))</f>
        <v>0</v>
      </c>
      <c r="AV231" s="2">
        <f>IF(AU$4=$E231, $I231*AU$202,0) + IF(AU$4&gt;$E231,MIN(AU231,$I231-SUM($J231:AU231)))</f>
        <v>0</v>
      </c>
      <c r="AW231" s="2"/>
    </row>
    <row r="232" spans="5:49" ht="16.8" outlineLevel="1">
      <c r="E232" s="44">
        <f>INDEX($K$4:$AV$4,,COUNT(E$209:E231)+1)</f>
        <v>41364</v>
      </c>
      <c r="G232" s="2" t="s">
        <v>105</v>
      </c>
      <c r="I232" s="2" cm="1">
        <f t="array" ref="I232">INDEX($K$25:$AV$25,,MATCH(E232,$K$4:$AV$4,0))</f>
        <v>0</v>
      </c>
      <c r="K232" s="2">
        <f>IF(J$4=$E232, $I232*J$202,0) + IF(J$4&gt;$E232,MIN(J232,$I232-SUM($J232:J232)))</f>
        <v>0</v>
      </c>
      <c r="L232" s="2">
        <f>IF(K$4=$E232, $I232*K$202,0) + IF(K$4&gt;$E232,MIN(K232,$I232-SUM($J232:K232)))</f>
        <v>0</v>
      </c>
      <c r="M232" s="2">
        <f>IF(L$4=$E232, $I232*L$202,0) + IF(L$4&gt;$E232,MIN(L232,$I232-SUM($J232:L232)))</f>
        <v>0</v>
      </c>
      <c r="N232" s="2">
        <f>IF(M$4=$E232, $I232*M$202,0) + IF(M$4&gt;$E232,MIN(M232,$I232-SUM($J232:M232)))</f>
        <v>0</v>
      </c>
      <c r="O232" s="2">
        <f>IF(N$4=$E232, $I232*N$202,0) + IF(N$4&gt;$E232,MIN(N232,$I232-SUM($J232:N232)))</f>
        <v>0</v>
      </c>
      <c r="P232" s="2">
        <f>IF(O$4=$E232, $I232*O$202,0) + IF(O$4&gt;$E232,MIN(O232,$I232-SUM($J232:O232)))</f>
        <v>0</v>
      </c>
      <c r="Q232" s="2">
        <f>IF(P$4=$E232, $I232*P$202,0) + IF(P$4&gt;$E232,MIN(P232,$I232-SUM($J232:P232)))</f>
        <v>0</v>
      </c>
      <c r="R232" s="2">
        <f>IF(Q$4=$E232, $I232*Q$202,0) + IF(Q$4&gt;$E232,MIN(Q232,$I232-SUM($J232:Q232)))</f>
        <v>0</v>
      </c>
      <c r="S232" s="2">
        <f>IF(R$4=$E232, $I232*R$202,0) + IF(R$4&gt;$E232,MIN(R232,$I232-SUM($J232:R232)))</f>
        <v>0</v>
      </c>
      <c r="T232" s="2">
        <f>IF(S$4=$E232, $I232*S$202,0) + IF(S$4&gt;$E232,MIN(S232,$I232-SUM($J232:S232)))</f>
        <v>0</v>
      </c>
      <c r="U232" s="2">
        <f>IF(T$4=$E232, $I232*T$202,0) + IF(T$4&gt;$E232,MIN(T232,$I232-SUM($J232:T232)))</f>
        <v>0</v>
      </c>
      <c r="V232" s="2">
        <f>IF(U$4=$E232, $I232*U$202,0) + IF(U$4&gt;$E232,MIN(U232,$I232-SUM($J232:U232)))</f>
        <v>0</v>
      </c>
      <c r="W232" s="2">
        <f>IF(V$4=$E232, $I232*V$202,0) + IF(V$4&gt;$E232,MIN(V232,$I232-SUM($J232:V232)))</f>
        <v>0</v>
      </c>
      <c r="X232" s="2">
        <f>IF(W$4=$E232, $I232*W$202,0) + IF(W$4&gt;$E232,MIN(W232,$I232-SUM($J232:W232)))</f>
        <v>0</v>
      </c>
      <c r="Y232" s="2">
        <f>IF(X$4=$E232, $I232*X$202,0) + IF(X$4&gt;$E232,MIN(X232,$I232-SUM($J232:X232)))</f>
        <v>0</v>
      </c>
      <c r="Z232" s="2">
        <f>IF(Y$4=$E232, $I232*Y$202,0) + IF(Y$4&gt;$E232,MIN(Y232,$I232-SUM($J232:Y232)))</f>
        <v>0</v>
      </c>
      <c r="AA232" s="2">
        <f>IF(Z$4=$E232, $I232*Z$202,0) + IF(Z$4&gt;$E232,MIN(Z232,$I232-SUM($J232:Z232)))</f>
        <v>0</v>
      </c>
      <c r="AB232" s="2">
        <f>IF(AA$4=$E232, $I232*AA$202,0) + IF(AA$4&gt;$E232,MIN(AA232,$I232-SUM($J232:AA232)))</f>
        <v>0</v>
      </c>
      <c r="AC232" s="2">
        <f>IF(AB$4=$E232, $I232*AB$202,0) + IF(AB$4&gt;$E232,MIN(AB232,$I232-SUM($J232:AB232)))</f>
        <v>0</v>
      </c>
      <c r="AD232" s="2">
        <f>IF(AC$4=$E232, $I232*AC$202,0) + IF(AC$4&gt;$E232,MIN(AC232,$I232-SUM($J232:AC232)))</f>
        <v>0</v>
      </c>
      <c r="AE232" s="2">
        <f>IF(AD$4=$E232, $I232*AD$202,0) + IF(AD$4&gt;$E232,MIN(AD232,$I232-SUM($J232:AD232)))</f>
        <v>0</v>
      </c>
      <c r="AF232" s="2">
        <f>IF(AE$4=$E232, $I232*AE$202,0) + IF(AE$4&gt;$E232,MIN(AE232,$I232-SUM($J232:AE232)))</f>
        <v>0</v>
      </c>
      <c r="AG232" s="2">
        <f>IF(AF$4=$E232, $I232*AF$202,0) + IF(AF$4&gt;$E232,MIN(AF232,$I232-SUM($J232:AF232)))</f>
        <v>0</v>
      </c>
      <c r="AH232" s="2">
        <f>IF(AG$4=$E232, $I232*AG$202,0) + IF(AG$4&gt;$E232,MIN(AG232,$I232-SUM($J232:AG232)))</f>
        <v>0</v>
      </c>
      <c r="AI232" s="2">
        <f>IF(AH$4=$E232, $I232*AH$202,0) + IF(AH$4&gt;$E232,MIN(AH232,$I232-SUM($J232:AH232)))</f>
        <v>0</v>
      </c>
      <c r="AJ232" s="2">
        <f>IF(AI$4=$E232, $I232*AI$202,0) + IF(AI$4&gt;$E232,MIN(AI232,$I232-SUM($J232:AI232)))</f>
        <v>0</v>
      </c>
      <c r="AK232" s="2">
        <f>IF(AJ$4=$E232, $I232*AJ$202,0) + IF(AJ$4&gt;$E232,MIN(AJ232,$I232-SUM($J232:AJ232)))</f>
        <v>0</v>
      </c>
      <c r="AL232" s="2">
        <f>IF(AK$4=$E232, $I232*AK$202,0) + IF(AK$4&gt;$E232,MIN(AK232,$I232-SUM($J232:AK232)))</f>
        <v>0</v>
      </c>
      <c r="AM232" s="2">
        <f>IF(AL$4=$E232, $I232*AL$202,0) + IF(AL$4&gt;$E232,MIN(AL232,$I232-SUM($J232:AL232)))</f>
        <v>0</v>
      </c>
      <c r="AN232" s="2">
        <f>IF(AM$4=$E232, $I232*AM$202,0) + IF(AM$4&gt;$E232,MIN(AM232,$I232-SUM($J232:AM232)))</f>
        <v>0</v>
      </c>
      <c r="AO232" s="2">
        <f>IF(AN$4=$E232, $I232*AN$202,0) + IF(AN$4&gt;$E232,MIN(AN232,$I232-SUM($J232:AN232)))</f>
        <v>0</v>
      </c>
      <c r="AP232" s="2">
        <f>IF(AO$4=$E232, $I232*AO$202,0) + IF(AO$4&gt;$E232,MIN(AO232,$I232-SUM($J232:AO232)))</f>
        <v>0</v>
      </c>
      <c r="AQ232" s="57">
        <f>IF(AP$4=$E232, $I232*AP$202,0) + IF(AP$4&gt;$E232,MIN(AP232,$I232-SUM($J232:AP232)))</f>
        <v>0</v>
      </c>
      <c r="AR232" s="2">
        <f>IF(AQ$4=$E232, $I232*AQ$202,0) + IF(AQ$4&gt;$E232,MIN(AQ232,$I232-SUM($J232:AQ232)))</f>
        <v>0</v>
      </c>
      <c r="AS232" s="2">
        <f>IF(AR$4=$E232, $I232*AR$202,0) + IF(AR$4&gt;$E232,MIN(AR232,$I232-SUM($J232:AR232)))</f>
        <v>0</v>
      </c>
      <c r="AT232" s="2">
        <f>IF(AS$4=$E232, $I232*AS$202,0) + IF(AS$4&gt;$E232,MIN(AS232,$I232-SUM($J232:AS232)))</f>
        <v>0</v>
      </c>
      <c r="AU232" s="2">
        <f>IF(AT$4=$E232, $I232*AT$202,0) + IF(AT$4&gt;$E232,MIN(AT232,$I232-SUM($J232:AT232)))</f>
        <v>0</v>
      </c>
      <c r="AV232" s="2">
        <f>IF(AU$4=$E232, $I232*AU$202,0) + IF(AU$4&gt;$E232,MIN(AU232,$I232-SUM($J232:AU232)))</f>
        <v>0</v>
      </c>
      <c r="AW232" s="2"/>
    </row>
    <row r="233" spans="5:49" ht="16.8" outlineLevel="1">
      <c r="E233" s="44">
        <f>INDEX($K$4:$AV$4,,COUNT(E$209:E232)+1)</f>
        <v>41729</v>
      </c>
      <c r="G233" s="2" t="s">
        <v>105</v>
      </c>
      <c r="I233" s="2" cm="1">
        <f t="array" ref="I233">INDEX($K$25:$AV$25,,MATCH(E233,$K$4:$AV$4,0))</f>
        <v>0</v>
      </c>
      <c r="K233" s="2">
        <f>IF(J$4=$E233, $I233*J$202,0) + IF(J$4&gt;$E233,MIN(J233,$I233-SUM($J233:J233)))</f>
        <v>0</v>
      </c>
      <c r="L233" s="2">
        <f>IF(K$4=$E233, $I233*K$202,0) + IF(K$4&gt;$E233,MIN(K233,$I233-SUM($J233:K233)))</f>
        <v>0</v>
      </c>
      <c r="M233" s="2">
        <f>IF(L$4=$E233, $I233*L$202,0) + IF(L$4&gt;$E233,MIN(L233,$I233-SUM($J233:L233)))</f>
        <v>0</v>
      </c>
      <c r="N233" s="2">
        <f>IF(M$4=$E233, $I233*M$202,0) + IF(M$4&gt;$E233,MIN(M233,$I233-SUM($J233:M233)))</f>
        <v>0</v>
      </c>
      <c r="O233" s="2">
        <f>IF(N$4=$E233, $I233*N$202,0) + IF(N$4&gt;$E233,MIN(N233,$I233-SUM($J233:N233)))</f>
        <v>0</v>
      </c>
      <c r="P233" s="2">
        <f>IF(O$4=$E233, $I233*O$202,0) + IF(O$4&gt;$E233,MIN(O233,$I233-SUM($J233:O233)))</f>
        <v>0</v>
      </c>
      <c r="Q233" s="2">
        <f>IF(P$4=$E233, $I233*P$202,0) + IF(P$4&gt;$E233,MIN(P233,$I233-SUM($J233:P233)))</f>
        <v>0</v>
      </c>
      <c r="R233" s="2">
        <f>IF(Q$4=$E233, $I233*Q$202,0) + IF(Q$4&gt;$E233,MIN(Q233,$I233-SUM($J233:Q233)))</f>
        <v>0</v>
      </c>
      <c r="S233" s="2">
        <f>IF(R$4=$E233, $I233*R$202,0) + IF(R$4&gt;$E233,MIN(R233,$I233-SUM($J233:R233)))</f>
        <v>0</v>
      </c>
      <c r="T233" s="2">
        <f>IF(S$4=$E233, $I233*S$202,0) + IF(S$4&gt;$E233,MIN(S233,$I233-SUM($J233:S233)))</f>
        <v>0</v>
      </c>
      <c r="U233" s="2">
        <f>IF(T$4=$E233, $I233*T$202,0) + IF(T$4&gt;$E233,MIN(T233,$I233-SUM($J233:T233)))</f>
        <v>0</v>
      </c>
      <c r="V233" s="2">
        <f>IF(U$4=$E233, $I233*U$202,0) + IF(U$4&gt;$E233,MIN(U233,$I233-SUM($J233:U233)))</f>
        <v>0</v>
      </c>
      <c r="W233" s="2">
        <f>IF(V$4=$E233, $I233*V$202,0) + IF(V$4&gt;$E233,MIN(V233,$I233-SUM($J233:V233)))</f>
        <v>0</v>
      </c>
      <c r="X233" s="2">
        <f>IF(W$4=$E233, $I233*W$202,0) + IF(W$4&gt;$E233,MIN(W233,$I233-SUM($J233:W233)))</f>
        <v>0</v>
      </c>
      <c r="Y233" s="2">
        <f>IF(X$4=$E233, $I233*X$202,0) + IF(X$4&gt;$E233,MIN(X233,$I233-SUM($J233:X233)))</f>
        <v>0</v>
      </c>
      <c r="Z233" s="2">
        <f>IF(Y$4=$E233, $I233*Y$202,0) + IF(Y$4&gt;$E233,MIN(Y233,$I233-SUM($J233:Y233)))</f>
        <v>0</v>
      </c>
      <c r="AA233" s="2">
        <f>IF(Z$4=$E233, $I233*Z$202,0) + IF(Z$4&gt;$E233,MIN(Z233,$I233-SUM($J233:Z233)))</f>
        <v>0</v>
      </c>
      <c r="AB233" s="2">
        <f>IF(AA$4=$E233, $I233*AA$202,0) + IF(AA$4&gt;$E233,MIN(AA233,$I233-SUM($J233:AA233)))</f>
        <v>0</v>
      </c>
      <c r="AC233" s="2">
        <f>IF(AB$4=$E233, $I233*AB$202,0) + IF(AB$4&gt;$E233,MIN(AB233,$I233-SUM($J233:AB233)))</f>
        <v>0</v>
      </c>
      <c r="AD233" s="2">
        <f>IF(AC$4=$E233, $I233*AC$202,0) + IF(AC$4&gt;$E233,MIN(AC233,$I233-SUM($J233:AC233)))</f>
        <v>0</v>
      </c>
      <c r="AE233" s="2">
        <f>IF(AD$4=$E233, $I233*AD$202,0) + IF(AD$4&gt;$E233,MIN(AD233,$I233-SUM($J233:AD233)))</f>
        <v>0</v>
      </c>
      <c r="AF233" s="2">
        <f>IF(AE$4=$E233, $I233*AE$202,0) + IF(AE$4&gt;$E233,MIN(AE233,$I233-SUM($J233:AE233)))</f>
        <v>0</v>
      </c>
      <c r="AG233" s="2">
        <f>IF(AF$4=$E233, $I233*AF$202,0) + IF(AF$4&gt;$E233,MIN(AF233,$I233-SUM($J233:AF233)))</f>
        <v>0</v>
      </c>
      <c r="AH233" s="2">
        <f>IF(AG$4=$E233, $I233*AG$202,0) + IF(AG$4&gt;$E233,MIN(AG233,$I233-SUM($J233:AG233)))</f>
        <v>0</v>
      </c>
      <c r="AI233" s="2">
        <f>IF(AH$4=$E233, $I233*AH$202,0) + IF(AH$4&gt;$E233,MIN(AH233,$I233-SUM($J233:AH233)))</f>
        <v>0</v>
      </c>
      <c r="AJ233" s="2">
        <f>IF(AI$4=$E233, $I233*AI$202,0) + IF(AI$4&gt;$E233,MIN(AI233,$I233-SUM($J233:AI233)))</f>
        <v>0</v>
      </c>
      <c r="AK233" s="2">
        <f>IF(AJ$4=$E233, $I233*AJ$202,0) + IF(AJ$4&gt;$E233,MIN(AJ233,$I233-SUM($J233:AJ233)))</f>
        <v>0</v>
      </c>
      <c r="AL233" s="2">
        <f>IF(AK$4=$E233, $I233*AK$202,0) + IF(AK$4&gt;$E233,MIN(AK233,$I233-SUM($J233:AK233)))</f>
        <v>0</v>
      </c>
      <c r="AM233" s="2">
        <f>IF(AL$4=$E233, $I233*AL$202,0) + IF(AL$4&gt;$E233,MIN(AL233,$I233-SUM($J233:AL233)))</f>
        <v>0</v>
      </c>
      <c r="AN233" s="2">
        <f>IF(AM$4=$E233, $I233*AM$202,0) + IF(AM$4&gt;$E233,MIN(AM233,$I233-SUM($J233:AM233)))</f>
        <v>0</v>
      </c>
      <c r="AO233" s="2">
        <f>IF(AN$4=$E233, $I233*AN$202,0) + IF(AN$4&gt;$E233,MIN(AN233,$I233-SUM($J233:AN233)))</f>
        <v>0</v>
      </c>
      <c r="AP233" s="2">
        <f>IF(AO$4=$E233, $I233*AO$202,0) + IF(AO$4&gt;$E233,MIN(AO233,$I233-SUM($J233:AO233)))</f>
        <v>0</v>
      </c>
      <c r="AQ233" s="57">
        <f>IF(AP$4=$E233, $I233*AP$202,0) + IF(AP$4&gt;$E233,MIN(AP233,$I233-SUM($J233:AP233)))</f>
        <v>0</v>
      </c>
      <c r="AR233" s="2">
        <f>IF(AQ$4=$E233, $I233*AQ$202,0) + IF(AQ$4&gt;$E233,MIN(AQ233,$I233-SUM($J233:AQ233)))</f>
        <v>0</v>
      </c>
      <c r="AS233" s="2">
        <f>IF(AR$4=$E233, $I233*AR$202,0) + IF(AR$4&gt;$E233,MIN(AR233,$I233-SUM($J233:AR233)))</f>
        <v>0</v>
      </c>
      <c r="AT233" s="2">
        <f>IF(AS$4=$E233, $I233*AS$202,0) + IF(AS$4&gt;$E233,MIN(AS233,$I233-SUM($J233:AS233)))</f>
        <v>0</v>
      </c>
      <c r="AU233" s="2">
        <f>IF(AT$4=$E233, $I233*AT$202,0) + IF(AT$4&gt;$E233,MIN(AT233,$I233-SUM($J233:AT233)))</f>
        <v>0</v>
      </c>
      <c r="AV233" s="2">
        <f>IF(AU$4=$E233, $I233*AU$202,0) + IF(AU$4&gt;$E233,MIN(AU233,$I233-SUM($J233:AU233)))</f>
        <v>0</v>
      </c>
      <c r="AW233" s="2"/>
    </row>
    <row r="234" spans="5:49" ht="16.8" outlineLevel="1">
      <c r="E234" s="44">
        <f>INDEX($K$4:$AV$4,,COUNT(E$209:E233)+1)</f>
        <v>42094</v>
      </c>
      <c r="G234" s="2" t="s">
        <v>105</v>
      </c>
      <c r="I234" s="2" cm="1">
        <f t="array" ref="I234">INDEX($K$25:$AV$25,,MATCH(E234,$K$4:$AV$4,0))</f>
        <v>0</v>
      </c>
      <c r="K234" s="2">
        <f>IF(J$4=$E234, $I234*J$202,0) + IF(J$4&gt;$E234,MIN(J234,$I234-SUM($J234:J234)))</f>
        <v>0</v>
      </c>
      <c r="L234" s="2">
        <f>IF(K$4=$E234, $I234*K$202,0) + IF(K$4&gt;$E234,MIN(K234,$I234-SUM($J234:K234)))</f>
        <v>0</v>
      </c>
      <c r="M234" s="2">
        <f>IF(L$4=$E234, $I234*L$202,0) + IF(L$4&gt;$E234,MIN(L234,$I234-SUM($J234:L234)))</f>
        <v>0</v>
      </c>
      <c r="N234" s="2">
        <f>IF(M$4=$E234, $I234*M$202,0) + IF(M$4&gt;$E234,MIN(M234,$I234-SUM($J234:M234)))</f>
        <v>0</v>
      </c>
      <c r="O234" s="2">
        <f>IF(N$4=$E234, $I234*N$202,0) + IF(N$4&gt;$E234,MIN(N234,$I234-SUM($J234:N234)))</f>
        <v>0</v>
      </c>
      <c r="P234" s="2">
        <f>IF(O$4=$E234, $I234*O$202,0) + IF(O$4&gt;$E234,MIN(O234,$I234-SUM($J234:O234)))</f>
        <v>0</v>
      </c>
      <c r="Q234" s="2">
        <f>IF(P$4=$E234, $I234*P$202,0) + IF(P$4&gt;$E234,MIN(P234,$I234-SUM($J234:P234)))</f>
        <v>0</v>
      </c>
      <c r="R234" s="2">
        <f>IF(Q$4=$E234, $I234*Q$202,0) + IF(Q$4&gt;$E234,MIN(Q234,$I234-SUM($J234:Q234)))</f>
        <v>0</v>
      </c>
      <c r="S234" s="2">
        <f>IF(R$4=$E234, $I234*R$202,0) + IF(R$4&gt;$E234,MIN(R234,$I234-SUM($J234:R234)))</f>
        <v>0</v>
      </c>
      <c r="T234" s="2">
        <f>IF(S$4=$E234, $I234*S$202,0) + IF(S$4&gt;$E234,MIN(S234,$I234-SUM($J234:S234)))</f>
        <v>0</v>
      </c>
      <c r="U234" s="2">
        <f>IF(T$4=$E234, $I234*T$202,0) + IF(T$4&gt;$E234,MIN(T234,$I234-SUM($J234:T234)))</f>
        <v>0</v>
      </c>
      <c r="V234" s="2">
        <f>IF(U$4=$E234, $I234*U$202,0) + IF(U$4&gt;$E234,MIN(U234,$I234-SUM($J234:U234)))</f>
        <v>0</v>
      </c>
      <c r="W234" s="2">
        <f>IF(V$4=$E234, $I234*V$202,0) + IF(V$4&gt;$E234,MIN(V234,$I234-SUM($J234:V234)))</f>
        <v>0</v>
      </c>
      <c r="X234" s="2">
        <f>IF(W$4=$E234, $I234*W$202,0) + IF(W$4&gt;$E234,MIN(W234,$I234-SUM($J234:W234)))</f>
        <v>0</v>
      </c>
      <c r="Y234" s="2">
        <f>IF(X$4=$E234, $I234*X$202,0) + IF(X$4&gt;$E234,MIN(X234,$I234-SUM($J234:X234)))</f>
        <v>0</v>
      </c>
      <c r="Z234" s="2">
        <f>IF(Y$4=$E234, $I234*Y$202,0) + IF(Y$4&gt;$E234,MIN(Y234,$I234-SUM($J234:Y234)))</f>
        <v>0</v>
      </c>
      <c r="AA234" s="2">
        <f>IF(Z$4=$E234, $I234*Z$202,0) + IF(Z$4&gt;$E234,MIN(Z234,$I234-SUM($J234:Z234)))</f>
        <v>0</v>
      </c>
      <c r="AB234" s="2">
        <f>IF(AA$4=$E234, $I234*AA$202,0) + IF(AA$4&gt;$E234,MIN(AA234,$I234-SUM($J234:AA234)))</f>
        <v>0</v>
      </c>
      <c r="AC234" s="2">
        <f>IF(AB$4=$E234, $I234*AB$202,0) + IF(AB$4&gt;$E234,MIN(AB234,$I234-SUM($J234:AB234)))</f>
        <v>0</v>
      </c>
      <c r="AD234" s="2">
        <f>IF(AC$4=$E234, $I234*AC$202,0) + IF(AC$4&gt;$E234,MIN(AC234,$I234-SUM($J234:AC234)))</f>
        <v>0</v>
      </c>
      <c r="AE234" s="2">
        <f>IF(AD$4=$E234, $I234*AD$202,0) + IF(AD$4&gt;$E234,MIN(AD234,$I234-SUM($J234:AD234)))</f>
        <v>0</v>
      </c>
      <c r="AF234" s="2">
        <f>IF(AE$4=$E234, $I234*AE$202,0) + IF(AE$4&gt;$E234,MIN(AE234,$I234-SUM($J234:AE234)))</f>
        <v>0</v>
      </c>
      <c r="AG234" s="2">
        <f>IF(AF$4=$E234, $I234*AF$202,0) + IF(AF$4&gt;$E234,MIN(AF234,$I234-SUM($J234:AF234)))</f>
        <v>0</v>
      </c>
      <c r="AH234" s="2">
        <f>IF(AG$4=$E234, $I234*AG$202,0) + IF(AG$4&gt;$E234,MIN(AG234,$I234-SUM($J234:AG234)))</f>
        <v>0</v>
      </c>
      <c r="AI234" s="2">
        <f>IF(AH$4=$E234, $I234*AH$202,0) + IF(AH$4&gt;$E234,MIN(AH234,$I234-SUM($J234:AH234)))</f>
        <v>0</v>
      </c>
      <c r="AJ234" s="2">
        <f>IF(AI$4=$E234, $I234*AI$202,0) + IF(AI$4&gt;$E234,MIN(AI234,$I234-SUM($J234:AI234)))</f>
        <v>0</v>
      </c>
      <c r="AK234" s="2">
        <f>IF(AJ$4=$E234, $I234*AJ$202,0) + IF(AJ$4&gt;$E234,MIN(AJ234,$I234-SUM($J234:AJ234)))</f>
        <v>0</v>
      </c>
      <c r="AL234" s="2">
        <f>IF(AK$4=$E234, $I234*AK$202,0) + IF(AK$4&gt;$E234,MIN(AK234,$I234-SUM($J234:AK234)))</f>
        <v>0</v>
      </c>
      <c r="AM234" s="2">
        <f>IF(AL$4=$E234, $I234*AL$202,0) + IF(AL$4&gt;$E234,MIN(AL234,$I234-SUM($J234:AL234)))</f>
        <v>0</v>
      </c>
      <c r="AN234" s="2">
        <f>IF(AM$4=$E234, $I234*AM$202,0) + IF(AM$4&gt;$E234,MIN(AM234,$I234-SUM($J234:AM234)))</f>
        <v>0</v>
      </c>
      <c r="AO234" s="2">
        <f>IF(AN$4=$E234, $I234*AN$202,0) + IF(AN$4&gt;$E234,MIN(AN234,$I234-SUM($J234:AN234)))</f>
        <v>0</v>
      </c>
      <c r="AP234" s="2">
        <f>IF(AO$4=$E234, $I234*AO$202,0) + IF(AO$4&gt;$E234,MIN(AO234,$I234-SUM($J234:AO234)))</f>
        <v>0</v>
      </c>
      <c r="AQ234" s="57">
        <f>IF(AP$4=$E234, $I234*AP$202,0) + IF(AP$4&gt;$E234,MIN(AP234,$I234-SUM($J234:AP234)))</f>
        <v>0</v>
      </c>
      <c r="AR234" s="2">
        <f>IF(AQ$4=$E234, $I234*AQ$202,0) + IF(AQ$4&gt;$E234,MIN(AQ234,$I234-SUM($J234:AQ234)))</f>
        <v>0</v>
      </c>
      <c r="AS234" s="2">
        <f>IF(AR$4=$E234, $I234*AR$202,0) + IF(AR$4&gt;$E234,MIN(AR234,$I234-SUM($J234:AR234)))</f>
        <v>0</v>
      </c>
      <c r="AT234" s="2">
        <f>IF(AS$4=$E234, $I234*AS$202,0) + IF(AS$4&gt;$E234,MIN(AS234,$I234-SUM($J234:AS234)))</f>
        <v>0</v>
      </c>
      <c r="AU234" s="2">
        <f>IF(AT$4=$E234, $I234*AT$202,0) + IF(AT$4&gt;$E234,MIN(AT234,$I234-SUM($J234:AT234)))</f>
        <v>0</v>
      </c>
      <c r="AV234" s="2">
        <f>IF(AU$4=$E234, $I234*AU$202,0) + IF(AU$4&gt;$E234,MIN(AU234,$I234-SUM($J234:AU234)))</f>
        <v>0</v>
      </c>
      <c r="AW234" s="2"/>
    </row>
    <row r="235" spans="5:49" ht="16.8" outlineLevel="1">
      <c r="E235" s="44">
        <f>INDEX($K$4:$AV$4,,COUNT(E$209:E234)+1)</f>
        <v>42460</v>
      </c>
      <c r="G235" s="2" t="s">
        <v>105</v>
      </c>
      <c r="I235" s="2" cm="1">
        <f t="array" ref="I235">INDEX($K$25:$AV$25,,MATCH(E235,$K$4:$AV$4,0))</f>
        <v>137.56106074513932</v>
      </c>
      <c r="K235" s="2">
        <f>IF(J$4=$E235, $I235*J$202,0) + IF(J$4&gt;$E235,MIN(J235,$I235-SUM($J235:J235)))</f>
        <v>0</v>
      </c>
      <c r="L235" s="2">
        <f>IF(K$4=$E235, $I235*K$202,0) + IF(K$4&gt;$E235,MIN(K235,$I235-SUM($J235:K235)))</f>
        <v>0</v>
      </c>
      <c r="M235" s="2">
        <f>IF(L$4=$E235, $I235*L$202,0) + IF(L$4&gt;$E235,MIN(L235,$I235-SUM($J235:L235)))</f>
        <v>0</v>
      </c>
      <c r="N235" s="2">
        <f>IF(M$4=$E235, $I235*M$202,0) + IF(M$4&gt;$E235,MIN(M235,$I235-SUM($J235:M235)))</f>
        <v>0</v>
      </c>
      <c r="O235" s="2">
        <f>IF(N$4=$E235, $I235*N$202,0) + IF(N$4&gt;$E235,MIN(N235,$I235-SUM($J235:N235)))</f>
        <v>0</v>
      </c>
      <c r="P235" s="2">
        <f>IF(O$4=$E235, $I235*O$202,0) + IF(O$4&gt;$E235,MIN(O235,$I235-SUM($J235:O235)))</f>
        <v>0</v>
      </c>
      <c r="Q235" s="2">
        <f>IF(P$4=$E235, $I235*P$202,0) + IF(P$4&gt;$E235,MIN(P235,$I235-SUM($J235:P235)))</f>
        <v>0</v>
      </c>
      <c r="R235" s="2">
        <f>IF(Q$4=$E235, $I235*Q$202,0) + IF(Q$4&gt;$E235,MIN(Q235,$I235-SUM($J235:Q235)))</f>
        <v>0</v>
      </c>
      <c r="S235" s="2">
        <f>IF(R$4=$E235, $I235*R$202,0) + IF(R$4&gt;$E235,MIN(R235,$I235-SUM($J235:R235)))</f>
        <v>0</v>
      </c>
      <c r="T235" s="2">
        <f>IF(S$4=$E235, $I235*S$202,0) + IF(S$4&gt;$E235,MIN(S235,$I235-SUM($J235:S235)))</f>
        <v>0</v>
      </c>
      <c r="U235" s="2">
        <f>IF(T$4=$E235, $I235*T$202,0) + IF(T$4&gt;$E235,MIN(T235,$I235-SUM($J235:T235)))</f>
        <v>0</v>
      </c>
      <c r="V235" s="2">
        <f>IF(U$4=$E235, $I235*U$202,0) + IF(U$4&gt;$E235,MIN(U235,$I235-SUM($J235:U235)))</f>
        <v>0</v>
      </c>
      <c r="W235" s="2">
        <f>IF(V$4=$E235, $I235*V$202,0) + IF(V$4&gt;$E235,MIN(V235,$I235-SUM($J235:V235)))</f>
        <v>0</v>
      </c>
      <c r="X235" s="2">
        <f>IF(W$4=$E235, $I235*W$202,0) + IF(W$4&gt;$E235,MIN(W235,$I235-SUM($J235:W235)))</f>
        <v>0</v>
      </c>
      <c r="Y235" s="2">
        <f>IF(X$4=$E235, $I235*X$202,0) + IF(X$4&gt;$E235,MIN(X235,$I235-SUM($J235:X235)))</f>
        <v>0</v>
      </c>
      <c r="Z235" s="2">
        <f>IF(Y$4=$E235, $I235*Y$202,0) + IF(Y$4&gt;$E235,MIN(Y235,$I235-SUM($J235:Y235)))</f>
        <v>0</v>
      </c>
      <c r="AA235" s="2">
        <f>IF(Z$4=$E235, $I235*Z$202,0) + IF(Z$4&gt;$E235,MIN(Z235,$I235-SUM($J235:Z235)))</f>
        <v>0</v>
      </c>
      <c r="AB235" s="2">
        <f>IF(AA$4=$E235, $I235*AA$202,0) + IF(AA$4&gt;$E235,MIN(AA235,$I235-SUM($J235:AA235)))</f>
        <v>0</v>
      </c>
      <c r="AC235" s="2">
        <f>IF(AB$4=$E235, $I235*AB$202,0) + IF(AB$4&gt;$E235,MIN(AB235,$I235-SUM($J235:AB235)))</f>
        <v>0</v>
      </c>
      <c r="AD235" s="2">
        <f>IF(AC$4=$E235, $I235*AC$202,0) + IF(AC$4&gt;$E235,MIN(AC235,$I235-SUM($J235:AC235)))</f>
        <v>0</v>
      </c>
      <c r="AE235" s="2">
        <f>IF(AD$4=$E235, $I235*AD$202,0) + IF(AD$4&gt;$E235,MIN(AD235,$I235-SUM($J235:AD235)))</f>
        <v>0</v>
      </c>
      <c r="AF235" s="2">
        <f>IF(AE$4=$E235, $I235*AE$202,0) + IF(AE$4&gt;$E235,MIN(AE235,$I235-SUM($J235:AE235)))</f>
        <v>0</v>
      </c>
      <c r="AG235" s="2">
        <f>IF(AF$4=$E235, $I235*AF$202,0) + IF(AF$4&gt;$E235,MIN(AF235,$I235-SUM($J235:AF235)))</f>
        <v>0</v>
      </c>
      <c r="AH235" s="2">
        <f>IF(AG$4=$E235, $I235*AG$202,0) + IF(AG$4&gt;$E235,MIN(AG235,$I235-SUM($J235:AG235)))</f>
        <v>0</v>
      </c>
      <c r="AI235" s="2">
        <f>IF(AH$4=$E235, $I235*AH$202,0) + IF(AH$4&gt;$E235,MIN(AH235,$I235-SUM($J235:AH235)))</f>
        <v>0</v>
      </c>
      <c r="AJ235" s="2">
        <f>IF(AI$4=$E235, $I235*AI$202,0) + IF(AI$4&gt;$E235,MIN(AI235,$I235-SUM($J235:AI235)))</f>
        <v>0</v>
      </c>
      <c r="AK235" s="2">
        <f>IF(AJ$4=$E235, $I235*AJ$202,0) + IF(AJ$4&gt;$E235,MIN(AJ235,$I235-SUM($J235:AJ235)))</f>
        <v>5.948586410600619</v>
      </c>
      <c r="AL235" s="2">
        <f>IF(AK$4=$E235, $I235*AK$202,0) + IF(AK$4&gt;$E235,MIN(AK235,$I235-SUM($J235:AK235)))</f>
        <v>5.948586410600619</v>
      </c>
      <c r="AM235" s="2">
        <f>IF(AL$4=$E235, $I235*AL$202,0) + IF(AL$4&gt;$E235,MIN(AL235,$I235-SUM($J235:AL235)))</f>
        <v>5.948586410600619</v>
      </c>
      <c r="AN235" s="2">
        <f>IF(AM$4=$E235, $I235*AM$202,0) + IF(AM$4&gt;$E235,MIN(AM235,$I235-SUM($J235:AM235)))</f>
        <v>5.948586410600619</v>
      </c>
      <c r="AO235" s="2">
        <f>IF(AN$4=$E235, $I235*AN$202,0) + IF(AN$4&gt;$E235,MIN(AN235,$I235-SUM($J235:AN235)))</f>
        <v>5.948586410600619</v>
      </c>
      <c r="AP235" s="2">
        <f>IF(AO$4=$E235, $I235*AO$202,0) + IF(AO$4&gt;$E235,MIN(AO235,$I235-SUM($J235:AO235)))</f>
        <v>5.948586410600619</v>
      </c>
      <c r="AQ235" s="57">
        <f>IF(AP$4=$E235, $I235*AP$202,0) + IF(AP$4&gt;$E235,MIN(AP235,$I235-SUM($J235:AP235)))</f>
        <v>5.948586410600619</v>
      </c>
      <c r="AR235" s="2">
        <f>IF(AQ$4=$E235, $I235*AQ$202,0) + IF(AQ$4&gt;$E235,MIN(AQ235,$I235-SUM($J235:AQ235)))</f>
        <v>5.948586410600619</v>
      </c>
      <c r="AS235" s="2">
        <f>IF(AR$4=$E235, $I235*AR$202,0) + IF(AR$4&gt;$E235,MIN(AR235,$I235-SUM($J235:AR235)))</f>
        <v>5.948586410600619</v>
      </c>
      <c r="AT235" s="2">
        <f>IF(AS$4=$E235, $I235*AS$202,0) + IF(AS$4&gt;$E235,MIN(AS235,$I235-SUM($J235:AS235)))</f>
        <v>5.948586410600619</v>
      </c>
      <c r="AU235" s="2">
        <f>IF(AT$4=$E235, $I235*AT$202,0) + IF(AT$4&gt;$E235,MIN(AT235,$I235-SUM($J235:AT235)))</f>
        <v>5.948586410600619</v>
      </c>
      <c r="AV235" s="2">
        <f>IF(AU$4=$E235, $I235*AU$202,0) + IF(AU$4&gt;$E235,MIN(AU235,$I235-SUM($J235:AU235)))</f>
        <v>5.948586410600619</v>
      </c>
      <c r="AW235" s="2"/>
    </row>
    <row r="236" spans="5:49" ht="16.8" outlineLevel="1">
      <c r="E236" s="44">
        <f>INDEX($K$4:$AV$4,,COUNT(E$209:E235)+1)</f>
        <v>42825</v>
      </c>
      <c r="G236" s="2" t="s">
        <v>105</v>
      </c>
      <c r="I236" s="2" cm="1">
        <f t="array" ref="I236">INDEX($K$25:$AV$25,,MATCH(E236,$K$4:$AV$4,0))</f>
        <v>139.98118063383484</v>
      </c>
      <c r="K236" s="2">
        <f>IF(J$4=$E236, $I236*J$202,0) + IF(J$4&gt;$E236,MIN(J236,$I236-SUM($J236:J236)))</f>
        <v>0</v>
      </c>
      <c r="L236" s="2">
        <f>IF(K$4=$E236, $I236*K$202,0) + IF(K$4&gt;$E236,MIN(K236,$I236-SUM($J236:K236)))</f>
        <v>0</v>
      </c>
      <c r="M236" s="2">
        <f>IF(L$4=$E236, $I236*L$202,0) + IF(L$4&gt;$E236,MIN(L236,$I236-SUM($J236:L236)))</f>
        <v>0</v>
      </c>
      <c r="N236" s="2">
        <f>IF(M$4=$E236, $I236*M$202,0) + IF(M$4&gt;$E236,MIN(M236,$I236-SUM($J236:M236)))</f>
        <v>0</v>
      </c>
      <c r="O236" s="2">
        <f>IF(N$4=$E236, $I236*N$202,0) + IF(N$4&gt;$E236,MIN(N236,$I236-SUM($J236:N236)))</f>
        <v>0</v>
      </c>
      <c r="P236" s="2">
        <f>IF(O$4=$E236, $I236*O$202,0) + IF(O$4&gt;$E236,MIN(O236,$I236-SUM($J236:O236)))</f>
        <v>0</v>
      </c>
      <c r="Q236" s="2">
        <f>IF(P$4=$E236, $I236*P$202,0) + IF(P$4&gt;$E236,MIN(P236,$I236-SUM($J236:P236)))</f>
        <v>0</v>
      </c>
      <c r="R236" s="2">
        <f>IF(Q$4=$E236, $I236*Q$202,0) + IF(Q$4&gt;$E236,MIN(Q236,$I236-SUM($J236:Q236)))</f>
        <v>0</v>
      </c>
      <c r="S236" s="2">
        <f>IF(R$4=$E236, $I236*R$202,0) + IF(R$4&gt;$E236,MIN(R236,$I236-SUM($J236:R236)))</f>
        <v>0</v>
      </c>
      <c r="T236" s="2">
        <f>IF(S$4=$E236, $I236*S$202,0) + IF(S$4&gt;$E236,MIN(S236,$I236-SUM($J236:S236)))</f>
        <v>0</v>
      </c>
      <c r="U236" s="2">
        <f>IF(T$4=$E236, $I236*T$202,0) + IF(T$4&gt;$E236,MIN(T236,$I236-SUM($J236:T236)))</f>
        <v>0</v>
      </c>
      <c r="V236" s="2">
        <f>IF(U$4=$E236, $I236*U$202,0) + IF(U$4&gt;$E236,MIN(U236,$I236-SUM($J236:U236)))</f>
        <v>0</v>
      </c>
      <c r="W236" s="2">
        <f>IF(V$4=$E236, $I236*V$202,0) + IF(V$4&gt;$E236,MIN(V236,$I236-SUM($J236:V236)))</f>
        <v>0</v>
      </c>
      <c r="X236" s="2">
        <f>IF(W$4=$E236, $I236*W$202,0) + IF(W$4&gt;$E236,MIN(W236,$I236-SUM($J236:W236)))</f>
        <v>0</v>
      </c>
      <c r="Y236" s="2">
        <f>IF(X$4=$E236, $I236*X$202,0) + IF(X$4&gt;$E236,MIN(X236,$I236-SUM($J236:X236)))</f>
        <v>0</v>
      </c>
      <c r="Z236" s="2">
        <f>IF(Y$4=$E236, $I236*Y$202,0) + IF(Y$4&gt;$E236,MIN(Y236,$I236-SUM($J236:Y236)))</f>
        <v>0</v>
      </c>
      <c r="AA236" s="2">
        <f>IF(Z$4=$E236, $I236*Z$202,0) + IF(Z$4&gt;$E236,MIN(Z236,$I236-SUM($J236:Z236)))</f>
        <v>0</v>
      </c>
      <c r="AB236" s="2">
        <f>IF(AA$4=$E236, $I236*AA$202,0) + IF(AA$4&gt;$E236,MIN(AA236,$I236-SUM($J236:AA236)))</f>
        <v>0</v>
      </c>
      <c r="AC236" s="2">
        <f>IF(AB$4=$E236, $I236*AB$202,0) + IF(AB$4&gt;$E236,MIN(AB236,$I236-SUM($J236:AB236)))</f>
        <v>0</v>
      </c>
      <c r="AD236" s="2">
        <f>IF(AC$4=$E236, $I236*AC$202,0) + IF(AC$4&gt;$E236,MIN(AC236,$I236-SUM($J236:AC236)))</f>
        <v>0</v>
      </c>
      <c r="AE236" s="2">
        <f>IF(AD$4=$E236, $I236*AD$202,0) + IF(AD$4&gt;$E236,MIN(AD236,$I236-SUM($J236:AD236)))</f>
        <v>0</v>
      </c>
      <c r="AF236" s="2">
        <f>IF(AE$4=$E236, $I236*AE$202,0) + IF(AE$4&gt;$E236,MIN(AE236,$I236-SUM($J236:AE236)))</f>
        <v>0</v>
      </c>
      <c r="AG236" s="2">
        <f>IF(AF$4=$E236, $I236*AF$202,0) + IF(AF$4&gt;$E236,MIN(AF236,$I236-SUM($J236:AF236)))</f>
        <v>0</v>
      </c>
      <c r="AH236" s="2">
        <f>IF(AG$4=$E236, $I236*AG$202,0) + IF(AG$4&gt;$E236,MIN(AG236,$I236-SUM($J236:AG236)))</f>
        <v>0</v>
      </c>
      <c r="AI236" s="2">
        <f>IF(AH$4=$E236, $I236*AH$202,0) + IF(AH$4&gt;$E236,MIN(AH236,$I236-SUM($J236:AH236)))</f>
        <v>0</v>
      </c>
      <c r="AJ236" s="2">
        <f>IF(AI$4=$E236, $I236*AI$202,0) + IF(AI$4&gt;$E236,MIN(AI236,$I236-SUM($J236:AI236)))</f>
        <v>0</v>
      </c>
      <c r="AK236" s="2">
        <f>IF(AJ$4=$E236, $I236*AJ$202,0) + IF(AJ$4&gt;$E236,MIN(AJ236,$I236-SUM($J236:AJ236)))</f>
        <v>0</v>
      </c>
      <c r="AL236" s="2">
        <f>IF(AK$4=$E236, $I236*AK$202,0) + IF(AK$4&gt;$E236,MIN(AK236,$I236-SUM($J236:AK236)))</f>
        <v>5.3326164050984701</v>
      </c>
      <c r="AM236" s="2">
        <f>IF(AL$4=$E236, $I236*AL$202,0) + IF(AL$4&gt;$E236,MIN(AL236,$I236-SUM($J236:AL236)))</f>
        <v>5.3326164050984701</v>
      </c>
      <c r="AN236" s="2">
        <f>IF(AM$4=$E236, $I236*AM$202,0) + IF(AM$4&gt;$E236,MIN(AM236,$I236-SUM($J236:AM236)))</f>
        <v>5.3326164050984701</v>
      </c>
      <c r="AO236" s="2">
        <f>IF(AN$4=$E236, $I236*AN$202,0) + IF(AN$4&gt;$E236,MIN(AN236,$I236-SUM($J236:AN236)))</f>
        <v>5.3326164050984701</v>
      </c>
      <c r="AP236" s="2">
        <f>IF(AO$4=$E236, $I236*AO$202,0) + IF(AO$4&gt;$E236,MIN(AO236,$I236-SUM($J236:AO236)))</f>
        <v>5.3326164050984701</v>
      </c>
      <c r="AQ236" s="57">
        <f>IF(AP$4=$E236, $I236*AP$202,0) + IF(AP$4&gt;$E236,MIN(AP236,$I236-SUM($J236:AP236)))</f>
        <v>5.3326164050984701</v>
      </c>
      <c r="AR236" s="2">
        <f>IF(AQ$4=$E236, $I236*AQ$202,0) + IF(AQ$4&gt;$E236,MIN(AQ236,$I236-SUM($J236:AQ236)))</f>
        <v>5.3326164050984701</v>
      </c>
      <c r="AS236" s="2">
        <f>IF(AR$4=$E236, $I236*AR$202,0) + IF(AR$4&gt;$E236,MIN(AR236,$I236-SUM($J236:AR236)))</f>
        <v>5.3326164050984701</v>
      </c>
      <c r="AT236" s="2">
        <f>IF(AS$4=$E236, $I236*AS$202,0) + IF(AS$4&gt;$E236,MIN(AS236,$I236-SUM($J236:AS236)))</f>
        <v>5.3326164050984701</v>
      </c>
      <c r="AU236" s="2">
        <f>IF(AT$4=$E236, $I236*AT$202,0) + IF(AT$4&gt;$E236,MIN(AT236,$I236-SUM($J236:AT236)))</f>
        <v>5.3326164050984701</v>
      </c>
      <c r="AV236" s="2">
        <f>IF(AU$4=$E236, $I236*AU$202,0) + IF(AU$4&gt;$E236,MIN(AU236,$I236-SUM($J236:AU236)))</f>
        <v>5.3326164050984701</v>
      </c>
      <c r="AW236" s="2"/>
    </row>
    <row r="237" spans="5:49" ht="16.8" outlineLevel="1">
      <c r="E237" s="44">
        <f>INDEX($K$4:$AV$4,,COUNT(E$209:E236)+1)</f>
        <v>43190</v>
      </c>
      <c r="G237" s="2" t="s">
        <v>105</v>
      </c>
      <c r="I237" s="2" cm="1">
        <f t="array" ref="I237">INDEX($K$25:$AV$25,,MATCH(E237,$K$4:$AV$4,0))</f>
        <v>129.8006747503689</v>
      </c>
      <c r="K237" s="2">
        <f>IF(J$4=$E237, $I237*J$202,0) + IF(J$4&gt;$E237,MIN(J237,$I237-SUM($J237:J237)))</f>
        <v>0</v>
      </c>
      <c r="L237" s="2">
        <f>IF(K$4=$E237, $I237*K$202,0) + IF(K$4&gt;$E237,MIN(K237,$I237-SUM($J237:K237)))</f>
        <v>0</v>
      </c>
      <c r="M237" s="2">
        <f>IF(L$4=$E237, $I237*L$202,0) + IF(L$4&gt;$E237,MIN(L237,$I237-SUM($J237:L237)))</f>
        <v>0</v>
      </c>
      <c r="N237" s="2">
        <f>IF(M$4=$E237, $I237*M$202,0) + IF(M$4&gt;$E237,MIN(M237,$I237-SUM($J237:M237)))</f>
        <v>0</v>
      </c>
      <c r="O237" s="2">
        <f>IF(N$4=$E237, $I237*N$202,0) + IF(N$4&gt;$E237,MIN(N237,$I237-SUM($J237:N237)))</f>
        <v>0</v>
      </c>
      <c r="P237" s="2">
        <f>IF(O$4=$E237, $I237*O$202,0) + IF(O$4&gt;$E237,MIN(O237,$I237-SUM($J237:O237)))</f>
        <v>0</v>
      </c>
      <c r="Q237" s="2">
        <f>IF(P$4=$E237, $I237*P$202,0) + IF(P$4&gt;$E237,MIN(P237,$I237-SUM($J237:P237)))</f>
        <v>0</v>
      </c>
      <c r="R237" s="2">
        <f>IF(Q$4=$E237, $I237*Q$202,0) + IF(Q$4&gt;$E237,MIN(Q237,$I237-SUM($J237:Q237)))</f>
        <v>0</v>
      </c>
      <c r="S237" s="2">
        <f>IF(R$4=$E237, $I237*R$202,0) + IF(R$4&gt;$E237,MIN(R237,$I237-SUM($J237:R237)))</f>
        <v>0</v>
      </c>
      <c r="T237" s="2">
        <f>IF(S$4=$E237, $I237*S$202,0) + IF(S$4&gt;$E237,MIN(S237,$I237-SUM($J237:S237)))</f>
        <v>0</v>
      </c>
      <c r="U237" s="2">
        <f>IF(T$4=$E237, $I237*T$202,0) + IF(T$4&gt;$E237,MIN(T237,$I237-SUM($J237:T237)))</f>
        <v>0</v>
      </c>
      <c r="V237" s="2">
        <f>IF(U$4=$E237, $I237*U$202,0) + IF(U$4&gt;$E237,MIN(U237,$I237-SUM($J237:U237)))</f>
        <v>0</v>
      </c>
      <c r="W237" s="2">
        <f>IF(V$4=$E237, $I237*V$202,0) + IF(V$4&gt;$E237,MIN(V237,$I237-SUM($J237:V237)))</f>
        <v>0</v>
      </c>
      <c r="X237" s="2">
        <f>IF(W$4=$E237, $I237*W$202,0) + IF(W$4&gt;$E237,MIN(W237,$I237-SUM($J237:W237)))</f>
        <v>0</v>
      </c>
      <c r="Y237" s="2">
        <f>IF(X$4=$E237, $I237*X$202,0) + IF(X$4&gt;$E237,MIN(X237,$I237-SUM($J237:X237)))</f>
        <v>0</v>
      </c>
      <c r="Z237" s="2">
        <f>IF(Y$4=$E237, $I237*Y$202,0) + IF(Y$4&gt;$E237,MIN(Y237,$I237-SUM($J237:Y237)))</f>
        <v>0</v>
      </c>
      <c r="AA237" s="2">
        <f>IF(Z$4=$E237, $I237*Z$202,0) + IF(Z$4&gt;$E237,MIN(Z237,$I237-SUM($J237:Z237)))</f>
        <v>0</v>
      </c>
      <c r="AB237" s="2">
        <f>IF(AA$4=$E237, $I237*AA$202,0) + IF(AA$4&gt;$E237,MIN(AA237,$I237-SUM($J237:AA237)))</f>
        <v>0</v>
      </c>
      <c r="AC237" s="2">
        <f>IF(AB$4=$E237, $I237*AB$202,0) + IF(AB$4&gt;$E237,MIN(AB237,$I237-SUM($J237:AB237)))</f>
        <v>0</v>
      </c>
      <c r="AD237" s="2">
        <f>IF(AC$4=$E237, $I237*AC$202,0) + IF(AC$4&gt;$E237,MIN(AC237,$I237-SUM($J237:AC237)))</f>
        <v>0</v>
      </c>
      <c r="AE237" s="2">
        <f>IF(AD$4=$E237, $I237*AD$202,0) + IF(AD$4&gt;$E237,MIN(AD237,$I237-SUM($J237:AD237)))</f>
        <v>0</v>
      </c>
      <c r="AF237" s="2">
        <f>IF(AE$4=$E237, $I237*AE$202,0) + IF(AE$4&gt;$E237,MIN(AE237,$I237-SUM($J237:AE237)))</f>
        <v>0</v>
      </c>
      <c r="AG237" s="2">
        <f>IF(AF$4=$E237, $I237*AF$202,0) + IF(AF$4&gt;$E237,MIN(AF237,$I237-SUM($J237:AF237)))</f>
        <v>0</v>
      </c>
      <c r="AH237" s="2">
        <f>IF(AG$4=$E237, $I237*AG$202,0) + IF(AG$4&gt;$E237,MIN(AG237,$I237-SUM($J237:AG237)))</f>
        <v>0</v>
      </c>
      <c r="AI237" s="2">
        <f>IF(AH$4=$E237, $I237*AH$202,0) + IF(AH$4&gt;$E237,MIN(AH237,$I237-SUM($J237:AH237)))</f>
        <v>0</v>
      </c>
      <c r="AJ237" s="2">
        <f>IF(AI$4=$E237, $I237*AI$202,0) + IF(AI$4&gt;$E237,MIN(AI237,$I237-SUM($J237:AI237)))</f>
        <v>0</v>
      </c>
      <c r="AK237" s="2">
        <f>IF(AJ$4=$E237, $I237*AJ$202,0) + IF(AJ$4&gt;$E237,MIN(AJ237,$I237-SUM($J237:AJ237)))</f>
        <v>0</v>
      </c>
      <c r="AL237" s="2">
        <f>IF(AK$4=$E237, $I237*AK$202,0) + IF(AK$4&gt;$E237,MIN(AK237,$I237-SUM($J237:AK237)))</f>
        <v>0</v>
      </c>
      <c r="AM237" s="2">
        <f>IF(AL$4=$E237, $I237*AL$202,0) + IF(AL$4&gt;$E237,MIN(AL237,$I237-SUM($J237:AL237)))</f>
        <v>4.4187463744806434</v>
      </c>
      <c r="AN237" s="2">
        <f>IF(AM$4=$E237, $I237*AM$202,0) + IF(AM$4&gt;$E237,MIN(AM237,$I237-SUM($J237:AM237)))</f>
        <v>4.4187463744806434</v>
      </c>
      <c r="AO237" s="2">
        <f>IF(AN$4=$E237, $I237*AN$202,0) + IF(AN$4&gt;$E237,MIN(AN237,$I237-SUM($J237:AN237)))</f>
        <v>4.4187463744806434</v>
      </c>
      <c r="AP237" s="2">
        <f>IF(AO$4=$E237, $I237*AO$202,0) + IF(AO$4&gt;$E237,MIN(AO237,$I237-SUM($J237:AO237)))</f>
        <v>4.4187463744806434</v>
      </c>
      <c r="AQ237" s="57">
        <f>IF(AP$4=$E237, $I237*AP$202,0) + IF(AP$4&gt;$E237,MIN(AP237,$I237-SUM($J237:AP237)))</f>
        <v>4.4187463744806434</v>
      </c>
      <c r="AR237" s="2">
        <f>IF(AQ$4=$E237, $I237*AQ$202,0) + IF(AQ$4&gt;$E237,MIN(AQ237,$I237-SUM($J237:AQ237)))</f>
        <v>4.4187463744806434</v>
      </c>
      <c r="AS237" s="2">
        <f>IF(AR$4=$E237, $I237*AR$202,0) + IF(AR$4&gt;$E237,MIN(AR237,$I237-SUM($J237:AR237)))</f>
        <v>4.4187463744806434</v>
      </c>
      <c r="AT237" s="2">
        <f>IF(AS$4=$E237, $I237*AS$202,0) + IF(AS$4&gt;$E237,MIN(AS237,$I237-SUM($J237:AS237)))</f>
        <v>4.4187463744806434</v>
      </c>
      <c r="AU237" s="2">
        <f>IF(AT$4=$E237, $I237*AT$202,0) + IF(AT$4&gt;$E237,MIN(AT237,$I237-SUM($J237:AT237)))</f>
        <v>4.4187463744806434</v>
      </c>
      <c r="AV237" s="2">
        <f>IF(AU$4=$E237, $I237*AU$202,0) + IF(AU$4&gt;$E237,MIN(AU237,$I237-SUM($J237:AU237)))</f>
        <v>4.4187463744806434</v>
      </c>
      <c r="AW237" s="2"/>
    </row>
    <row r="238" spans="5:49" ht="16.8" outlineLevel="1">
      <c r="E238" s="44">
        <f>INDEX($K$4:$AV$4,,COUNT(E$209:E237)+1)</f>
        <v>43555</v>
      </c>
      <c r="G238" s="2" t="s">
        <v>105</v>
      </c>
      <c r="I238" s="2" cm="1">
        <f t="array" ref="I238">INDEX($K$25:$AV$25,,MATCH(E238,$K$4:$AV$4,0))</f>
        <v>137.42461566269176</v>
      </c>
      <c r="K238" s="2">
        <f>IF(J$4=$E238, $I238*J$202,0) + IF(J$4&gt;$E238,MIN(J238,$I238-SUM($J238:J238)))</f>
        <v>0</v>
      </c>
      <c r="L238" s="2">
        <f>IF(K$4=$E238, $I238*K$202,0) + IF(K$4&gt;$E238,MIN(K238,$I238-SUM($J238:K238)))</f>
        <v>0</v>
      </c>
      <c r="M238" s="2">
        <f>IF(L$4=$E238, $I238*L$202,0) + IF(L$4&gt;$E238,MIN(L238,$I238-SUM($J238:L238)))</f>
        <v>0</v>
      </c>
      <c r="N238" s="2">
        <f>IF(M$4=$E238, $I238*M$202,0) + IF(M$4&gt;$E238,MIN(M238,$I238-SUM($J238:M238)))</f>
        <v>0</v>
      </c>
      <c r="O238" s="2">
        <f>IF(N$4=$E238, $I238*N$202,0) + IF(N$4&gt;$E238,MIN(N238,$I238-SUM($J238:N238)))</f>
        <v>0</v>
      </c>
      <c r="P238" s="2">
        <f>IF(O$4=$E238, $I238*O$202,0) + IF(O$4&gt;$E238,MIN(O238,$I238-SUM($J238:O238)))</f>
        <v>0</v>
      </c>
      <c r="Q238" s="2">
        <f>IF(P$4=$E238, $I238*P$202,0) + IF(P$4&gt;$E238,MIN(P238,$I238-SUM($J238:P238)))</f>
        <v>0</v>
      </c>
      <c r="R238" s="2">
        <f>IF(Q$4=$E238, $I238*Q$202,0) + IF(Q$4&gt;$E238,MIN(Q238,$I238-SUM($J238:Q238)))</f>
        <v>0</v>
      </c>
      <c r="S238" s="2">
        <f>IF(R$4=$E238, $I238*R$202,0) + IF(R$4&gt;$E238,MIN(R238,$I238-SUM($J238:R238)))</f>
        <v>0</v>
      </c>
      <c r="T238" s="2">
        <f>IF(S$4=$E238, $I238*S$202,0) + IF(S$4&gt;$E238,MIN(S238,$I238-SUM($J238:S238)))</f>
        <v>0</v>
      </c>
      <c r="U238" s="2">
        <f>IF(T$4=$E238, $I238*T$202,0) + IF(T$4&gt;$E238,MIN(T238,$I238-SUM($J238:T238)))</f>
        <v>0</v>
      </c>
      <c r="V238" s="2">
        <f>IF(U$4=$E238, $I238*U$202,0) + IF(U$4&gt;$E238,MIN(U238,$I238-SUM($J238:U238)))</f>
        <v>0</v>
      </c>
      <c r="W238" s="2">
        <f>IF(V$4=$E238, $I238*V$202,0) + IF(V$4&gt;$E238,MIN(V238,$I238-SUM($J238:V238)))</f>
        <v>0</v>
      </c>
      <c r="X238" s="2">
        <f>IF(W$4=$E238, $I238*W$202,0) + IF(W$4&gt;$E238,MIN(W238,$I238-SUM($J238:W238)))</f>
        <v>0</v>
      </c>
      <c r="Y238" s="2">
        <f>IF(X$4=$E238, $I238*X$202,0) + IF(X$4&gt;$E238,MIN(X238,$I238-SUM($J238:X238)))</f>
        <v>0</v>
      </c>
      <c r="Z238" s="2">
        <f>IF(Y$4=$E238, $I238*Y$202,0) + IF(Y$4&gt;$E238,MIN(Y238,$I238-SUM($J238:Y238)))</f>
        <v>0</v>
      </c>
      <c r="AA238" s="2">
        <f>IF(Z$4=$E238, $I238*Z$202,0) + IF(Z$4&gt;$E238,MIN(Z238,$I238-SUM($J238:Z238)))</f>
        <v>0</v>
      </c>
      <c r="AB238" s="2">
        <f>IF(AA$4=$E238, $I238*AA$202,0) + IF(AA$4&gt;$E238,MIN(AA238,$I238-SUM($J238:AA238)))</f>
        <v>0</v>
      </c>
      <c r="AC238" s="2">
        <f>IF(AB$4=$E238, $I238*AB$202,0) + IF(AB$4&gt;$E238,MIN(AB238,$I238-SUM($J238:AB238)))</f>
        <v>0</v>
      </c>
      <c r="AD238" s="2">
        <f>IF(AC$4=$E238, $I238*AC$202,0) + IF(AC$4&gt;$E238,MIN(AC238,$I238-SUM($J238:AC238)))</f>
        <v>0</v>
      </c>
      <c r="AE238" s="2">
        <f>IF(AD$4=$E238, $I238*AD$202,0) + IF(AD$4&gt;$E238,MIN(AD238,$I238-SUM($J238:AD238)))</f>
        <v>0</v>
      </c>
      <c r="AF238" s="2">
        <f>IF(AE$4=$E238, $I238*AE$202,0) + IF(AE$4&gt;$E238,MIN(AE238,$I238-SUM($J238:AE238)))</f>
        <v>0</v>
      </c>
      <c r="AG238" s="2">
        <f>IF(AF$4=$E238, $I238*AF$202,0) + IF(AF$4&gt;$E238,MIN(AF238,$I238-SUM($J238:AF238)))</f>
        <v>0</v>
      </c>
      <c r="AH238" s="2">
        <f>IF(AG$4=$E238, $I238*AG$202,0) + IF(AG$4&gt;$E238,MIN(AG238,$I238-SUM($J238:AG238)))</f>
        <v>0</v>
      </c>
      <c r="AI238" s="2">
        <f>IF(AH$4=$E238, $I238*AH$202,0) + IF(AH$4&gt;$E238,MIN(AH238,$I238-SUM($J238:AH238)))</f>
        <v>0</v>
      </c>
      <c r="AJ238" s="2">
        <f>IF(AI$4=$E238, $I238*AI$202,0) + IF(AI$4&gt;$E238,MIN(AI238,$I238-SUM($J238:AI238)))</f>
        <v>0</v>
      </c>
      <c r="AK238" s="2">
        <f>IF(AJ$4=$E238, $I238*AJ$202,0) + IF(AJ$4&gt;$E238,MIN(AJ238,$I238-SUM($J238:AJ238)))</f>
        <v>0</v>
      </c>
      <c r="AL238" s="2">
        <f>IF(AK$4=$E238, $I238*AK$202,0) + IF(AK$4&gt;$E238,MIN(AK238,$I238-SUM($J238:AK238)))</f>
        <v>0</v>
      </c>
      <c r="AM238" s="2">
        <f>IF(AL$4=$E238, $I238*AL$202,0) + IF(AL$4&gt;$E238,MIN(AL238,$I238-SUM($J238:AL238)))</f>
        <v>0</v>
      </c>
      <c r="AN238" s="2">
        <f>IF(AM$4=$E238, $I238*AM$202,0) + IF(AM$4&gt;$E238,MIN(AM238,$I238-SUM($J238:AM238)))</f>
        <v>4.2284497126982084</v>
      </c>
      <c r="AO238" s="2">
        <f>IF(AN$4=$E238, $I238*AN$202,0) + IF(AN$4&gt;$E238,MIN(AN238,$I238-SUM($J238:AN238)))</f>
        <v>4.2284497126982084</v>
      </c>
      <c r="AP238" s="2">
        <f>IF(AO$4=$E238, $I238*AO$202,0) + IF(AO$4&gt;$E238,MIN(AO238,$I238-SUM($J238:AO238)))</f>
        <v>4.2284497126982084</v>
      </c>
      <c r="AQ238" s="57">
        <f>IF(AP$4=$E238, $I238*AP$202,0) + IF(AP$4&gt;$E238,MIN(AP238,$I238-SUM($J238:AP238)))</f>
        <v>4.2284497126982084</v>
      </c>
      <c r="AR238" s="2">
        <f>IF(AQ$4=$E238, $I238*AQ$202,0) + IF(AQ$4&gt;$E238,MIN(AQ238,$I238-SUM($J238:AQ238)))</f>
        <v>4.2284497126982084</v>
      </c>
      <c r="AS238" s="2">
        <f>IF(AR$4=$E238, $I238*AR$202,0) + IF(AR$4&gt;$E238,MIN(AR238,$I238-SUM($J238:AR238)))</f>
        <v>4.2284497126982084</v>
      </c>
      <c r="AT238" s="2">
        <f>IF(AS$4=$E238, $I238*AS$202,0) + IF(AS$4&gt;$E238,MIN(AS238,$I238-SUM($J238:AS238)))</f>
        <v>4.2284497126982084</v>
      </c>
      <c r="AU238" s="2">
        <f>IF(AT$4=$E238, $I238*AT$202,0) + IF(AT$4&gt;$E238,MIN(AT238,$I238-SUM($J238:AT238)))</f>
        <v>4.2284497126982084</v>
      </c>
      <c r="AV238" s="2">
        <f>IF(AU$4=$E238, $I238*AU$202,0) + IF(AU$4&gt;$E238,MIN(AU238,$I238-SUM($J238:AU238)))</f>
        <v>4.2284497126982084</v>
      </c>
      <c r="AW238" s="2"/>
    </row>
    <row r="239" spans="5:49" ht="16.8" outlineLevel="1">
      <c r="E239" s="44">
        <f>INDEX($K$4:$AV$4,,COUNT(E$209:E238)+1)</f>
        <v>43921</v>
      </c>
      <c r="G239" s="2" t="s">
        <v>105</v>
      </c>
      <c r="I239" s="2" cm="1">
        <f t="array" ref="I239">INDEX($K$25:$AV$25,,MATCH(E239,$K$4:$AV$4,0))</f>
        <v>126.66329809530266</v>
      </c>
      <c r="K239" s="2">
        <f>IF(J$4=$E239, $I239*J$202,0) + IF(J$4&gt;$E239,MIN(J239,$I239-SUM($J239:J239)))</f>
        <v>0</v>
      </c>
      <c r="L239" s="2">
        <f>IF(K$4=$E239, $I239*K$202,0) + IF(K$4&gt;$E239,MIN(K239,$I239-SUM($J239:K239)))</f>
        <v>0</v>
      </c>
      <c r="M239" s="2">
        <f>IF(L$4=$E239, $I239*L$202,0) + IF(L$4&gt;$E239,MIN(L239,$I239-SUM($J239:L239)))</f>
        <v>0</v>
      </c>
      <c r="N239" s="2">
        <f>IF(M$4=$E239, $I239*M$202,0) + IF(M$4&gt;$E239,MIN(M239,$I239-SUM($J239:M239)))</f>
        <v>0</v>
      </c>
      <c r="O239" s="2">
        <f>IF(N$4=$E239, $I239*N$202,0) + IF(N$4&gt;$E239,MIN(N239,$I239-SUM($J239:N239)))</f>
        <v>0</v>
      </c>
      <c r="P239" s="2">
        <f>IF(O$4=$E239, $I239*O$202,0) + IF(O$4&gt;$E239,MIN(O239,$I239-SUM($J239:O239)))</f>
        <v>0</v>
      </c>
      <c r="Q239" s="2">
        <f>IF(P$4=$E239, $I239*P$202,0) + IF(P$4&gt;$E239,MIN(P239,$I239-SUM($J239:P239)))</f>
        <v>0</v>
      </c>
      <c r="R239" s="2">
        <f>IF(Q$4=$E239, $I239*Q$202,0) + IF(Q$4&gt;$E239,MIN(Q239,$I239-SUM($J239:Q239)))</f>
        <v>0</v>
      </c>
      <c r="S239" s="2">
        <f>IF(R$4=$E239, $I239*R$202,0) + IF(R$4&gt;$E239,MIN(R239,$I239-SUM($J239:R239)))</f>
        <v>0</v>
      </c>
      <c r="T239" s="2">
        <f>IF(S$4=$E239, $I239*S$202,0) + IF(S$4&gt;$E239,MIN(S239,$I239-SUM($J239:S239)))</f>
        <v>0</v>
      </c>
      <c r="U239" s="2">
        <f>IF(T$4=$E239, $I239*T$202,0) + IF(T$4&gt;$E239,MIN(T239,$I239-SUM($J239:T239)))</f>
        <v>0</v>
      </c>
      <c r="V239" s="2">
        <f>IF(U$4=$E239, $I239*U$202,0) + IF(U$4&gt;$E239,MIN(U239,$I239-SUM($J239:U239)))</f>
        <v>0</v>
      </c>
      <c r="W239" s="2">
        <f>IF(V$4=$E239, $I239*V$202,0) + IF(V$4&gt;$E239,MIN(V239,$I239-SUM($J239:V239)))</f>
        <v>0</v>
      </c>
      <c r="X239" s="2">
        <f>IF(W$4=$E239, $I239*W$202,0) + IF(W$4&gt;$E239,MIN(W239,$I239-SUM($J239:W239)))</f>
        <v>0</v>
      </c>
      <c r="Y239" s="2">
        <f>IF(X$4=$E239, $I239*X$202,0) + IF(X$4&gt;$E239,MIN(X239,$I239-SUM($J239:X239)))</f>
        <v>0</v>
      </c>
      <c r="Z239" s="2">
        <f>IF(Y$4=$E239, $I239*Y$202,0) + IF(Y$4&gt;$E239,MIN(Y239,$I239-SUM($J239:Y239)))</f>
        <v>0</v>
      </c>
      <c r="AA239" s="2">
        <f>IF(Z$4=$E239, $I239*Z$202,0) + IF(Z$4&gt;$E239,MIN(Z239,$I239-SUM($J239:Z239)))</f>
        <v>0</v>
      </c>
      <c r="AB239" s="2">
        <f>IF(AA$4=$E239, $I239*AA$202,0) + IF(AA$4&gt;$E239,MIN(AA239,$I239-SUM($J239:AA239)))</f>
        <v>0</v>
      </c>
      <c r="AC239" s="2">
        <f>IF(AB$4=$E239, $I239*AB$202,0) + IF(AB$4&gt;$E239,MIN(AB239,$I239-SUM($J239:AB239)))</f>
        <v>0</v>
      </c>
      <c r="AD239" s="2">
        <f>IF(AC$4=$E239, $I239*AC$202,0) + IF(AC$4&gt;$E239,MIN(AC239,$I239-SUM($J239:AC239)))</f>
        <v>0</v>
      </c>
      <c r="AE239" s="2">
        <f>IF(AD$4=$E239, $I239*AD$202,0) + IF(AD$4&gt;$E239,MIN(AD239,$I239-SUM($J239:AD239)))</f>
        <v>0</v>
      </c>
      <c r="AF239" s="2">
        <f>IF(AE$4=$E239, $I239*AE$202,0) + IF(AE$4&gt;$E239,MIN(AE239,$I239-SUM($J239:AE239)))</f>
        <v>0</v>
      </c>
      <c r="AG239" s="2">
        <f>IF(AF$4=$E239, $I239*AF$202,0) + IF(AF$4&gt;$E239,MIN(AF239,$I239-SUM($J239:AF239)))</f>
        <v>0</v>
      </c>
      <c r="AH239" s="2">
        <f>IF(AG$4=$E239, $I239*AG$202,0) + IF(AG$4&gt;$E239,MIN(AG239,$I239-SUM($J239:AG239)))</f>
        <v>0</v>
      </c>
      <c r="AI239" s="2">
        <f>IF(AH$4=$E239, $I239*AH$202,0) + IF(AH$4&gt;$E239,MIN(AH239,$I239-SUM($J239:AH239)))</f>
        <v>0</v>
      </c>
      <c r="AJ239" s="2">
        <f>IF(AI$4=$E239, $I239*AI$202,0) + IF(AI$4&gt;$E239,MIN(AI239,$I239-SUM($J239:AI239)))</f>
        <v>0</v>
      </c>
      <c r="AK239" s="2">
        <f>IF(AJ$4=$E239, $I239*AJ$202,0) + IF(AJ$4&gt;$E239,MIN(AJ239,$I239-SUM($J239:AJ239)))</f>
        <v>0</v>
      </c>
      <c r="AL239" s="2">
        <f>IF(AK$4=$E239, $I239*AK$202,0) + IF(AK$4&gt;$E239,MIN(AK239,$I239-SUM($J239:AK239)))</f>
        <v>0</v>
      </c>
      <c r="AM239" s="2">
        <f>IF(AL$4=$E239, $I239*AL$202,0) + IF(AL$4&gt;$E239,MIN(AL239,$I239-SUM($J239:AL239)))</f>
        <v>0</v>
      </c>
      <c r="AN239" s="2">
        <f>IF(AM$4=$E239, $I239*AM$202,0) + IF(AM$4&gt;$E239,MIN(AM239,$I239-SUM($J239:AM239)))</f>
        <v>0</v>
      </c>
      <c r="AO239" s="2">
        <f>IF(AN$4=$E239, $I239*AN$202,0) + IF(AN$4&gt;$E239,MIN(AN239,$I239-SUM($J239:AN239)))</f>
        <v>3.5554609991663906</v>
      </c>
      <c r="AP239" s="2">
        <f>IF(AO$4=$E239, $I239*AO$202,0) + IF(AO$4&gt;$E239,MIN(AO239,$I239-SUM($J239:AO239)))</f>
        <v>3.5554609991663906</v>
      </c>
      <c r="AQ239" s="57">
        <f>IF(AP$4=$E239, $I239*AP$202,0) + IF(AP$4&gt;$E239,MIN(AP239,$I239-SUM($J239:AP239)))</f>
        <v>3.5554609991663906</v>
      </c>
      <c r="AR239" s="2">
        <f>IF(AQ$4=$E239, $I239*AQ$202,0) + IF(AQ$4&gt;$E239,MIN(AQ239,$I239-SUM($J239:AQ239)))</f>
        <v>3.5554609991663906</v>
      </c>
      <c r="AS239" s="2">
        <f>IF(AR$4=$E239, $I239*AR$202,0) + IF(AR$4&gt;$E239,MIN(AR239,$I239-SUM($J239:AR239)))</f>
        <v>3.5554609991663906</v>
      </c>
      <c r="AT239" s="2">
        <f>IF(AS$4=$E239, $I239*AS$202,0) + IF(AS$4&gt;$E239,MIN(AS239,$I239-SUM($J239:AS239)))</f>
        <v>3.5554609991663906</v>
      </c>
      <c r="AU239" s="2">
        <f>IF(AT$4=$E239, $I239*AT$202,0) + IF(AT$4&gt;$E239,MIN(AT239,$I239-SUM($J239:AT239)))</f>
        <v>3.5554609991663906</v>
      </c>
      <c r="AV239" s="2">
        <f>IF(AU$4=$E239, $I239*AU$202,0) + IF(AU$4&gt;$E239,MIN(AU239,$I239-SUM($J239:AU239)))</f>
        <v>3.5554609991663906</v>
      </c>
      <c r="AW239" s="2"/>
    </row>
    <row r="240" spans="5:49" ht="16.8" outlineLevel="1">
      <c r="E240" s="44">
        <f>INDEX($K$4:$AV$4,,COUNT(E$209:E239)+1)</f>
        <v>44286</v>
      </c>
      <c r="G240" s="2" t="s">
        <v>105</v>
      </c>
      <c r="I240" s="2" cm="1">
        <f t="array" ref="I240">INDEX($K$25:$AV$25,,MATCH(E240,$K$4:$AV$4,0))</f>
        <v>123.75357562168954</v>
      </c>
      <c r="K240" s="2">
        <f>IF(J$4=$E240, $I240*J$202,0) + IF(J$4&gt;$E240,MIN(J240,$I240-SUM($J240:J240)))</f>
        <v>0</v>
      </c>
      <c r="L240" s="2">
        <f>IF(K$4=$E240, $I240*K$202,0) + IF(K$4&gt;$E240,MIN(K240,$I240-SUM($J240:K240)))</f>
        <v>0</v>
      </c>
      <c r="M240" s="2">
        <f>IF(L$4=$E240, $I240*L$202,0) + IF(L$4&gt;$E240,MIN(L240,$I240-SUM($J240:L240)))</f>
        <v>0</v>
      </c>
      <c r="N240" s="2">
        <f>IF(M$4=$E240, $I240*M$202,0) + IF(M$4&gt;$E240,MIN(M240,$I240-SUM($J240:M240)))</f>
        <v>0</v>
      </c>
      <c r="O240" s="2">
        <f>IF(N$4=$E240, $I240*N$202,0) + IF(N$4&gt;$E240,MIN(N240,$I240-SUM($J240:N240)))</f>
        <v>0</v>
      </c>
      <c r="P240" s="2">
        <f>IF(O$4=$E240, $I240*O$202,0) + IF(O$4&gt;$E240,MIN(O240,$I240-SUM($J240:O240)))</f>
        <v>0</v>
      </c>
      <c r="Q240" s="2">
        <f>IF(P$4=$E240, $I240*P$202,0) + IF(P$4&gt;$E240,MIN(P240,$I240-SUM($J240:P240)))</f>
        <v>0</v>
      </c>
      <c r="R240" s="2">
        <f>IF(Q$4=$E240, $I240*Q$202,0) + IF(Q$4&gt;$E240,MIN(Q240,$I240-SUM($J240:Q240)))</f>
        <v>0</v>
      </c>
      <c r="S240" s="2">
        <f>IF(R$4=$E240, $I240*R$202,0) + IF(R$4&gt;$E240,MIN(R240,$I240-SUM($J240:R240)))</f>
        <v>0</v>
      </c>
      <c r="T240" s="2">
        <f>IF(S$4=$E240, $I240*S$202,0) + IF(S$4&gt;$E240,MIN(S240,$I240-SUM($J240:S240)))</f>
        <v>0</v>
      </c>
      <c r="U240" s="2">
        <f>IF(T$4=$E240, $I240*T$202,0) + IF(T$4&gt;$E240,MIN(T240,$I240-SUM($J240:T240)))</f>
        <v>0</v>
      </c>
      <c r="V240" s="2">
        <f>IF(U$4=$E240, $I240*U$202,0) + IF(U$4&gt;$E240,MIN(U240,$I240-SUM($J240:U240)))</f>
        <v>0</v>
      </c>
      <c r="W240" s="2">
        <f>IF(V$4=$E240, $I240*V$202,0) + IF(V$4&gt;$E240,MIN(V240,$I240-SUM($J240:V240)))</f>
        <v>0</v>
      </c>
      <c r="X240" s="2">
        <f>IF(W$4=$E240, $I240*W$202,0) + IF(W$4&gt;$E240,MIN(W240,$I240-SUM($J240:W240)))</f>
        <v>0</v>
      </c>
      <c r="Y240" s="2">
        <f>IF(X$4=$E240, $I240*X$202,0) + IF(X$4&gt;$E240,MIN(X240,$I240-SUM($J240:X240)))</f>
        <v>0</v>
      </c>
      <c r="Z240" s="2">
        <f>IF(Y$4=$E240, $I240*Y$202,0) + IF(Y$4&gt;$E240,MIN(Y240,$I240-SUM($J240:Y240)))</f>
        <v>0</v>
      </c>
      <c r="AA240" s="2">
        <f>IF(Z$4=$E240, $I240*Z$202,0) + IF(Z$4&gt;$E240,MIN(Z240,$I240-SUM($J240:Z240)))</f>
        <v>0</v>
      </c>
      <c r="AB240" s="2">
        <f>IF(AA$4=$E240, $I240*AA$202,0) + IF(AA$4&gt;$E240,MIN(AA240,$I240-SUM($J240:AA240)))</f>
        <v>0</v>
      </c>
      <c r="AC240" s="2">
        <f>IF(AB$4=$E240, $I240*AB$202,0) + IF(AB$4&gt;$E240,MIN(AB240,$I240-SUM($J240:AB240)))</f>
        <v>0</v>
      </c>
      <c r="AD240" s="2">
        <f>IF(AC$4=$E240, $I240*AC$202,0) + IF(AC$4&gt;$E240,MIN(AC240,$I240-SUM($J240:AC240)))</f>
        <v>0</v>
      </c>
      <c r="AE240" s="2">
        <f>IF(AD$4=$E240, $I240*AD$202,0) + IF(AD$4&gt;$E240,MIN(AD240,$I240-SUM($J240:AD240)))</f>
        <v>0</v>
      </c>
      <c r="AF240" s="2">
        <f>IF(AE$4=$E240, $I240*AE$202,0) + IF(AE$4&gt;$E240,MIN(AE240,$I240-SUM($J240:AE240)))</f>
        <v>0</v>
      </c>
      <c r="AG240" s="2">
        <f>IF(AF$4=$E240, $I240*AF$202,0) + IF(AF$4&gt;$E240,MIN(AF240,$I240-SUM($J240:AF240)))</f>
        <v>0</v>
      </c>
      <c r="AH240" s="2">
        <f>IF(AG$4=$E240, $I240*AG$202,0) + IF(AG$4&gt;$E240,MIN(AG240,$I240-SUM($J240:AG240)))</f>
        <v>0</v>
      </c>
      <c r="AI240" s="2">
        <f>IF(AH$4=$E240, $I240*AH$202,0) + IF(AH$4&gt;$E240,MIN(AH240,$I240-SUM($J240:AH240)))</f>
        <v>0</v>
      </c>
      <c r="AJ240" s="2">
        <f>IF(AI$4=$E240, $I240*AI$202,0) + IF(AI$4&gt;$E240,MIN(AI240,$I240-SUM($J240:AI240)))</f>
        <v>0</v>
      </c>
      <c r="AK240" s="2">
        <f>IF(AJ$4=$E240, $I240*AJ$202,0) + IF(AJ$4&gt;$E240,MIN(AJ240,$I240-SUM($J240:AJ240)))</f>
        <v>0</v>
      </c>
      <c r="AL240" s="2">
        <f>IF(AK$4=$E240, $I240*AK$202,0) + IF(AK$4&gt;$E240,MIN(AK240,$I240-SUM($J240:AK240)))</f>
        <v>0</v>
      </c>
      <c r="AM240" s="2">
        <f>IF(AL$4=$E240, $I240*AL$202,0) + IF(AL$4&gt;$E240,MIN(AL240,$I240-SUM($J240:AL240)))</f>
        <v>0</v>
      </c>
      <c r="AN240" s="2">
        <f>IF(AM$4=$E240, $I240*AM$202,0) + IF(AM$4&gt;$E240,MIN(AM240,$I240-SUM($J240:AM240)))</f>
        <v>0</v>
      </c>
      <c r="AO240" s="2">
        <f>IF(AN$4=$E240, $I240*AN$202,0) + IF(AN$4&gt;$E240,MIN(AN240,$I240-SUM($J240:AN240)))</f>
        <v>0</v>
      </c>
      <c r="AP240" s="2">
        <f>IF(AO$4=$E240, $I240*AO$202,0) + IF(AO$4&gt;$E240,MIN(AO240,$I240-SUM($J240:AO240)))</f>
        <v>3.1936406612048911</v>
      </c>
      <c r="AQ240" s="57">
        <f>IF(AP$4=$E240, $I240*AP$202,0) + IF(AP$4&gt;$E240,MIN(AP240,$I240-SUM($J240:AP240)))</f>
        <v>3.1936406612048911</v>
      </c>
      <c r="AR240" s="2">
        <f>IF(AQ$4=$E240, $I240*AQ$202,0) + IF(AQ$4&gt;$E240,MIN(AQ240,$I240-SUM($J240:AQ240)))</f>
        <v>3.1936406612048911</v>
      </c>
      <c r="AS240" s="2">
        <f>IF(AR$4=$E240, $I240*AR$202,0) + IF(AR$4&gt;$E240,MIN(AR240,$I240-SUM($J240:AR240)))</f>
        <v>3.1936406612048911</v>
      </c>
      <c r="AT240" s="2">
        <f>IF(AS$4=$E240, $I240*AS$202,0) + IF(AS$4&gt;$E240,MIN(AS240,$I240-SUM($J240:AS240)))</f>
        <v>3.1936406612048911</v>
      </c>
      <c r="AU240" s="2">
        <f>IF(AT$4=$E240, $I240*AT$202,0) + IF(AT$4&gt;$E240,MIN(AT240,$I240-SUM($J240:AT240)))</f>
        <v>3.1936406612048911</v>
      </c>
      <c r="AV240" s="2">
        <f>IF(AU$4=$E240, $I240*AU$202,0) + IF(AU$4&gt;$E240,MIN(AU240,$I240-SUM($J240:AU240)))</f>
        <v>3.1936406612048911</v>
      </c>
      <c r="AW240" s="2"/>
    </row>
    <row r="241" spans="1:49" ht="16.8" outlineLevel="1">
      <c r="E241" s="44">
        <f>INDEX($K$4:$AV$4,,COUNT(E$209:E240)+1)</f>
        <v>44651</v>
      </c>
      <c r="G241" s="2" t="s">
        <v>105</v>
      </c>
      <c r="I241" s="2" cm="1">
        <f t="array" ref="I241">INDEX($K$25:$AV$25,,MATCH(E241,$K$4:$AV$4,0))</f>
        <v>119.07187747046677</v>
      </c>
      <c r="K241" s="2">
        <f>IF(J$4=$E241, $I241*J$202,0) + IF(J$4&gt;$E241,MIN(J241,$I241-SUM($J241:J241)))</f>
        <v>0</v>
      </c>
      <c r="L241" s="2">
        <f>IF(K$4=$E241, $I241*K$202,0) + IF(K$4&gt;$E241,MIN(K241,$I241-SUM($J241:K241)))</f>
        <v>0</v>
      </c>
      <c r="M241" s="2">
        <f>IF(L$4=$E241, $I241*L$202,0) + IF(L$4&gt;$E241,MIN(L241,$I241-SUM($J241:L241)))</f>
        <v>0</v>
      </c>
      <c r="N241" s="2">
        <f>IF(M$4=$E241, $I241*M$202,0) + IF(M$4&gt;$E241,MIN(M241,$I241-SUM($J241:M241)))</f>
        <v>0</v>
      </c>
      <c r="O241" s="2">
        <f>IF(N$4=$E241, $I241*N$202,0) + IF(N$4&gt;$E241,MIN(N241,$I241-SUM($J241:N241)))</f>
        <v>0</v>
      </c>
      <c r="P241" s="2">
        <f>IF(O$4=$E241, $I241*O$202,0) + IF(O$4&gt;$E241,MIN(O241,$I241-SUM($J241:O241)))</f>
        <v>0</v>
      </c>
      <c r="Q241" s="2">
        <f>IF(P$4=$E241, $I241*P$202,0) + IF(P$4&gt;$E241,MIN(P241,$I241-SUM($J241:P241)))</f>
        <v>0</v>
      </c>
      <c r="R241" s="2">
        <f>IF(Q$4=$E241, $I241*Q$202,0) + IF(Q$4&gt;$E241,MIN(Q241,$I241-SUM($J241:Q241)))</f>
        <v>0</v>
      </c>
      <c r="S241" s="2">
        <f>IF(R$4=$E241, $I241*R$202,0) + IF(R$4&gt;$E241,MIN(R241,$I241-SUM($J241:R241)))</f>
        <v>0</v>
      </c>
      <c r="T241" s="2">
        <f>IF(S$4=$E241, $I241*S$202,0) + IF(S$4&gt;$E241,MIN(S241,$I241-SUM($J241:S241)))</f>
        <v>0</v>
      </c>
      <c r="U241" s="2">
        <f>IF(T$4=$E241, $I241*T$202,0) + IF(T$4&gt;$E241,MIN(T241,$I241-SUM($J241:T241)))</f>
        <v>0</v>
      </c>
      <c r="V241" s="2">
        <f>IF(U$4=$E241, $I241*U$202,0) + IF(U$4&gt;$E241,MIN(U241,$I241-SUM($J241:U241)))</f>
        <v>0</v>
      </c>
      <c r="W241" s="2">
        <f>IF(V$4=$E241, $I241*V$202,0) + IF(V$4&gt;$E241,MIN(V241,$I241-SUM($J241:V241)))</f>
        <v>0</v>
      </c>
      <c r="X241" s="2">
        <f>IF(W$4=$E241, $I241*W$202,0) + IF(W$4&gt;$E241,MIN(W241,$I241-SUM($J241:W241)))</f>
        <v>0</v>
      </c>
      <c r="Y241" s="2">
        <f>IF(X$4=$E241, $I241*X$202,0) + IF(X$4&gt;$E241,MIN(X241,$I241-SUM($J241:X241)))</f>
        <v>0</v>
      </c>
      <c r="Z241" s="2">
        <f>IF(Y$4=$E241, $I241*Y$202,0) + IF(Y$4&gt;$E241,MIN(Y241,$I241-SUM($J241:Y241)))</f>
        <v>0</v>
      </c>
      <c r="AA241" s="2">
        <f>IF(Z$4=$E241, $I241*Z$202,0) + IF(Z$4&gt;$E241,MIN(Z241,$I241-SUM($J241:Z241)))</f>
        <v>0</v>
      </c>
      <c r="AB241" s="2">
        <f>IF(AA$4=$E241, $I241*AA$202,0) + IF(AA$4&gt;$E241,MIN(AA241,$I241-SUM($J241:AA241)))</f>
        <v>0</v>
      </c>
      <c r="AC241" s="2">
        <f>IF(AB$4=$E241, $I241*AB$202,0) + IF(AB$4&gt;$E241,MIN(AB241,$I241-SUM($J241:AB241)))</f>
        <v>0</v>
      </c>
      <c r="AD241" s="2">
        <f>IF(AC$4=$E241, $I241*AC$202,0) + IF(AC$4&gt;$E241,MIN(AC241,$I241-SUM($J241:AC241)))</f>
        <v>0</v>
      </c>
      <c r="AE241" s="2">
        <f>IF(AD$4=$E241, $I241*AD$202,0) + IF(AD$4&gt;$E241,MIN(AD241,$I241-SUM($J241:AD241)))</f>
        <v>0</v>
      </c>
      <c r="AF241" s="2">
        <f>IF(AE$4=$E241, $I241*AE$202,0) + IF(AE$4&gt;$E241,MIN(AE241,$I241-SUM($J241:AE241)))</f>
        <v>0</v>
      </c>
      <c r="AG241" s="2">
        <f>IF(AF$4=$E241, $I241*AF$202,0) + IF(AF$4&gt;$E241,MIN(AF241,$I241-SUM($J241:AF241)))</f>
        <v>0</v>
      </c>
      <c r="AH241" s="2">
        <f>IF(AG$4=$E241, $I241*AG$202,0) + IF(AG$4&gt;$E241,MIN(AG241,$I241-SUM($J241:AG241)))</f>
        <v>0</v>
      </c>
      <c r="AI241" s="2">
        <f>IF(AH$4=$E241, $I241*AH$202,0) + IF(AH$4&gt;$E241,MIN(AH241,$I241-SUM($J241:AH241)))</f>
        <v>0</v>
      </c>
      <c r="AJ241" s="2">
        <f>IF(AI$4=$E241, $I241*AI$202,0) + IF(AI$4&gt;$E241,MIN(AI241,$I241-SUM($J241:AI241)))</f>
        <v>0</v>
      </c>
      <c r="AK241" s="2">
        <f>IF(AJ$4=$E241, $I241*AJ$202,0) + IF(AJ$4&gt;$E241,MIN(AJ241,$I241-SUM($J241:AJ241)))</f>
        <v>0</v>
      </c>
      <c r="AL241" s="2">
        <f>IF(AK$4=$E241, $I241*AK$202,0) + IF(AK$4&gt;$E241,MIN(AK241,$I241-SUM($J241:AK241)))</f>
        <v>0</v>
      </c>
      <c r="AM241" s="2">
        <f>IF(AL$4=$E241, $I241*AL$202,0) + IF(AL$4&gt;$E241,MIN(AL241,$I241-SUM($J241:AL241)))</f>
        <v>0</v>
      </c>
      <c r="AN241" s="2">
        <f>IF(AM$4=$E241, $I241*AM$202,0) + IF(AM$4&gt;$E241,MIN(AM241,$I241-SUM($J241:AM241)))</f>
        <v>0</v>
      </c>
      <c r="AO241" s="2">
        <f>IF(AN$4=$E241, $I241*AN$202,0) + IF(AN$4&gt;$E241,MIN(AN241,$I241-SUM($J241:AN241)))</f>
        <v>0</v>
      </c>
      <c r="AP241" s="2">
        <f>IF(AO$4=$E241, $I241*AO$202,0) + IF(AO$4&gt;$E241,MIN(AO241,$I241-SUM($J241:AO241)))</f>
        <v>0</v>
      </c>
      <c r="AQ241" s="57">
        <f>IF(AP$4=$E241, $I241*AP$202,0) + IF(AP$4&gt;$E241,MIN(AP241,$I241-SUM($J241:AP241)))</f>
        <v>2.8435075216827888</v>
      </c>
      <c r="AR241" s="2">
        <f>IF(AQ$4=$E241, $I241*AQ$202,0) + IF(AQ$4&gt;$E241,MIN(AQ241,$I241-SUM($J241:AQ241)))</f>
        <v>2.8435075216827888</v>
      </c>
      <c r="AS241" s="2">
        <f>IF(AR$4=$E241, $I241*AR$202,0) + IF(AR$4&gt;$E241,MIN(AR241,$I241-SUM($J241:AR241)))</f>
        <v>2.8435075216827888</v>
      </c>
      <c r="AT241" s="2">
        <f>IF(AS$4=$E241, $I241*AS$202,0) + IF(AS$4&gt;$E241,MIN(AS241,$I241-SUM($J241:AS241)))</f>
        <v>2.8435075216827888</v>
      </c>
      <c r="AU241" s="2">
        <f>IF(AT$4=$E241, $I241*AT$202,0) + IF(AT$4&gt;$E241,MIN(AT241,$I241-SUM($J241:AT241)))</f>
        <v>2.8435075216827888</v>
      </c>
      <c r="AV241" s="2">
        <f>IF(AU$4=$E241, $I241*AU$202,0) + IF(AU$4&gt;$E241,MIN(AU241,$I241-SUM($J241:AU241)))</f>
        <v>2.8435075216827888</v>
      </c>
      <c r="AW241" s="2"/>
    </row>
    <row r="242" spans="1:49" ht="16.8" outlineLevel="1">
      <c r="E242" s="44">
        <f>INDEX($K$4:$AV$4,,COUNT(E$209:E241)+1)</f>
        <v>45016</v>
      </c>
      <c r="G242" s="2" t="s">
        <v>105</v>
      </c>
      <c r="I242" s="2" cm="1">
        <f t="array" ref="I242">INDEX($K$25:$AV$25,,MATCH(E242,$K$4:$AV$4,0))</f>
        <v>120.95835557362886</v>
      </c>
      <c r="K242" s="2">
        <f>IF(J$4=$E242, $I242*J$202,0) + IF(J$4&gt;$E242,MIN(J242,$I242-SUM($J242:J242)))</f>
        <v>0</v>
      </c>
      <c r="L242" s="2">
        <f>IF(K$4=$E242, $I242*K$202,0) + IF(K$4&gt;$E242,MIN(K242,$I242-SUM($J242:K242)))</f>
        <v>0</v>
      </c>
      <c r="M242" s="2">
        <f>IF(L$4=$E242, $I242*L$202,0) + IF(L$4&gt;$E242,MIN(L242,$I242-SUM($J242:L242)))</f>
        <v>0</v>
      </c>
      <c r="N242" s="2">
        <f>IF(M$4=$E242, $I242*M$202,0) + IF(M$4&gt;$E242,MIN(M242,$I242-SUM($J242:M242)))</f>
        <v>0</v>
      </c>
      <c r="O242" s="2">
        <f>IF(N$4=$E242, $I242*N$202,0) + IF(N$4&gt;$E242,MIN(N242,$I242-SUM($J242:N242)))</f>
        <v>0</v>
      </c>
      <c r="P242" s="2">
        <f>IF(O$4=$E242, $I242*O$202,0) + IF(O$4&gt;$E242,MIN(O242,$I242-SUM($J242:O242)))</f>
        <v>0</v>
      </c>
      <c r="Q242" s="2">
        <f>IF(P$4=$E242, $I242*P$202,0) + IF(P$4&gt;$E242,MIN(P242,$I242-SUM($J242:P242)))</f>
        <v>0</v>
      </c>
      <c r="R242" s="2">
        <f>IF(Q$4=$E242, $I242*Q$202,0) + IF(Q$4&gt;$E242,MIN(Q242,$I242-SUM($J242:Q242)))</f>
        <v>0</v>
      </c>
      <c r="S242" s="2">
        <f>IF(R$4=$E242, $I242*R$202,0) + IF(R$4&gt;$E242,MIN(R242,$I242-SUM($J242:R242)))</f>
        <v>0</v>
      </c>
      <c r="T242" s="2">
        <f>IF(S$4=$E242, $I242*S$202,0) + IF(S$4&gt;$E242,MIN(S242,$I242-SUM($J242:S242)))</f>
        <v>0</v>
      </c>
      <c r="U242" s="2">
        <f>IF(T$4=$E242, $I242*T$202,0) + IF(T$4&gt;$E242,MIN(T242,$I242-SUM($J242:T242)))</f>
        <v>0</v>
      </c>
      <c r="V242" s="2">
        <f>IF(U$4=$E242, $I242*U$202,0) + IF(U$4&gt;$E242,MIN(U242,$I242-SUM($J242:U242)))</f>
        <v>0</v>
      </c>
      <c r="W242" s="2">
        <f>IF(V$4=$E242, $I242*V$202,0) + IF(V$4&gt;$E242,MIN(V242,$I242-SUM($J242:V242)))</f>
        <v>0</v>
      </c>
      <c r="X242" s="2">
        <f>IF(W$4=$E242, $I242*W$202,0) + IF(W$4&gt;$E242,MIN(W242,$I242-SUM($J242:W242)))</f>
        <v>0</v>
      </c>
      <c r="Y242" s="2">
        <f>IF(X$4=$E242, $I242*X$202,0) + IF(X$4&gt;$E242,MIN(X242,$I242-SUM($J242:X242)))</f>
        <v>0</v>
      </c>
      <c r="Z242" s="2">
        <f>IF(Y$4=$E242, $I242*Y$202,0) + IF(Y$4&gt;$E242,MIN(Y242,$I242-SUM($J242:Y242)))</f>
        <v>0</v>
      </c>
      <c r="AA242" s="2">
        <f>IF(Z$4=$E242, $I242*Z$202,0) + IF(Z$4&gt;$E242,MIN(Z242,$I242-SUM($J242:Z242)))</f>
        <v>0</v>
      </c>
      <c r="AB242" s="2">
        <f>IF(AA$4=$E242, $I242*AA$202,0) + IF(AA$4&gt;$E242,MIN(AA242,$I242-SUM($J242:AA242)))</f>
        <v>0</v>
      </c>
      <c r="AC242" s="2">
        <f>IF(AB$4=$E242, $I242*AB$202,0) + IF(AB$4&gt;$E242,MIN(AB242,$I242-SUM($J242:AB242)))</f>
        <v>0</v>
      </c>
      <c r="AD242" s="2">
        <f>IF(AC$4=$E242, $I242*AC$202,0) + IF(AC$4&gt;$E242,MIN(AC242,$I242-SUM($J242:AC242)))</f>
        <v>0</v>
      </c>
      <c r="AE242" s="2">
        <f>IF(AD$4=$E242, $I242*AD$202,0) + IF(AD$4&gt;$E242,MIN(AD242,$I242-SUM($J242:AD242)))</f>
        <v>0</v>
      </c>
      <c r="AF242" s="2">
        <f>IF(AE$4=$E242, $I242*AE$202,0) + IF(AE$4&gt;$E242,MIN(AE242,$I242-SUM($J242:AE242)))</f>
        <v>0</v>
      </c>
      <c r="AG242" s="2">
        <f>IF(AF$4=$E242, $I242*AF$202,0) + IF(AF$4&gt;$E242,MIN(AF242,$I242-SUM($J242:AF242)))</f>
        <v>0</v>
      </c>
      <c r="AH242" s="2">
        <f>IF(AG$4=$E242, $I242*AG$202,0) + IF(AG$4&gt;$E242,MIN(AG242,$I242-SUM($J242:AG242)))</f>
        <v>0</v>
      </c>
      <c r="AI242" s="2">
        <f>IF(AH$4=$E242, $I242*AH$202,0) + IF(AH$4&gt;$E242,MIN(AH242,$I242-SUM($J242:AH242)))</f>
        <v>0</v>
      </c>
      <c r="AJ242" s="2">
        <f>IF(AI$4=$E242, $I242*AI$202,0) + IF(AI$4&gt;$E242,MIN(AI242,$I242-SUM($J242:AI242)))</f>
        <v>0</v>
      </c>
      <c r="AK242" s="2">
        <f>IF(AJ$4=$E242, $I242*AJ$202,0) + IF(AJ$4&gt;$E242,MIN(AJ242,$I242-SUM($J242:AJ242)))</f>
        <v>0</v>
      </c>
      <c r="AL242" s="2">
        <f>IF(AK$4=$E242, $I242*AK$202,0) + IF(AK$4&gt;$E242,MIN(AK242,$I242-SUM($J242:AK242)))</f>
        <v>0</v>
      </c>
      <c r="AM242" s="2">
        <f>IF(AL$4=$E242, $I242*AL$202,0) + IF(AL$4&gt;$E242,MIN(AL242,$I242-SUM($J242:AL242)))</f>
        <v>0</v>
      </c>
      <c r="AN242" s="2">
        <f>IF(AM$4=$E242, $I242*AM$202,0) + IF(AM$4&gt;$E242,MIN(AM242,$I242-SUM($J242:AM242)))</f>
        <v>0</v>
      </c>
      <c r="AO242" s="2">
        <f>IF(AN$4=$E242, $I242*AN$202,0) + IF(AN$4&gt;$E242,MIN(AN242,$I242-SUM($J242:AN242)))</f>
        <v>0</v>
      </c>
      <c r="AP242" s="2">
        <f>IF(AO$4=$E242, $I242*AO$202,0) + IF(AO$4&gt;$E242,MIN(AO242,$I242-SUM($J242:AO242)))</f>
        <v>0</v>
      </c>
      <c r="AQ242" s="57">
        <f>IF(AP$4=$E242, $I242*AP$202,0) + IF(AP$4&gt;$E242,MIN(AP242,$I242-SUM($J242:AP242)))</f>
        <v>0</v>
      </c>
      <c r="AR242" s="2">
        <f>IF(AQ$4=$E242, $I242*AQ$202,0) + IF(AQ$4&gt;$E242,MIN(AQ242,$I242-SUM($J242:AQ242)))</f>
        <v>2.6879634571917528</v>
      </c>
      <c r="AS242" s="2">
        <f>IF(AR$4=$E242, $I242*AR$202,0) + IF(AR$4&gt;$E242,MIN(AR242,$I242-SUM($J242:AR242)))</f>
        <v>2.6879634571917528</v>
      </c>
      <c r="AT242" s="2">
        <f>IF(AS$4=$E242, $I242*AS$202,0) + IF(AS$4&gt;$E242,MIN(AS242,$I242-SUM($J242:AS242)))</f>
        <v>2.6879634571917528</v>
      </c>
      <c r="AU242" s="2">
        <f>IF(AT$4=$E242, $I242*AT$202,0) + IF(AT$4&gt;$E242,MIN(AT242,$I242-SUM($J242:AT242)))</f>
        <v>2.6879634571917528</v>
      </c>
      <c r="AV242" s="2">
        <f>IF(AU$4=$E242, $I242*AU$202,0) + IF(AU$4&gt;$E242,MIN(AU242,$I242-SUM($J242:AU242)))</f>
        <v>2.6879634571917528</v>
      </c>
      <c r="AW242" s="2"/>
    </row>
    <row r="243" spans="1:49" ht="16.8" outlineLevel="1">
      <c r="E243" s="44">
        <f>INDEX($K$4:$AV$4,,COUNT(E$209:E242)+1)</f>
        <v>45382</v>
      </c>
      <c r="G243" s="2" t="s">
        <v>105</v>
      </c>
      <c r="I243" s="2" cm="1">
        <f t="array" ref="I243">INDEX($K$25:$AV$25,,MATCH(E243,$K$4:$AV$4,0))</f>
        <v>0</v>
      </c>
      <c r="K243" s="2">
        <f>IF(J$4=$E243, $I243*J$202,0) + IF(J$4&gt;$E243,MIN(J243,$I243-SUM($J243:J243)))</f>
        <v>0</v>
      </c>
      <c r="L243" s="2">
        <f>IF(K$4=$E243, $I243*K$202,0) + IF(K$4&gt;$E243,MIN(K243,$I243-SUM($J243:K243)))</f>
        <v>0</v>
      </c>
      <c r="M243" s="2">
        <f>IF(L$4=$E243, $I243*L$202,0) + IF(L$4&gt;$E243,MIN(L243,$I243-SUM($J243:L243)))</f>
        <v>0</v>
      </c>
      <c r="N243" s="2">
        <f>IF(M$4=$E243, $I243*M$202,0) + IF(M$4&gt;$E243,MIN(M243,$I243-SUM($J243:M243)))</f>
        <v>0</v>
      </c>
      <c r="O243" s="2">
        <f>IF(N$4=$E243, $I243*N$202,0) + IF(N$4&gt;$E243,MIN(N243,$I243-SUM($J243:N243)))</f>
        <v>0</v>
      </c>
      <c r="P243" s="2">
        <f>IF(O$4=$E243, $I243*O$202,0) + IF(O$4&gt;$E243,MIN(O243,$I243-SUM($J243:O243)))</f>
        <v>0</v>
      </c>
      <c r="Q243" s="2">
        <f>IF(P$4=$E243, $I243*P$202,0) + IF(P$4&gt;$E243,MIN(P243,$I243-SUM($J243:P243)))</f>
        <v>0</v>
      </c>
      <c r="R243" s="2">
        <f>IF(Q$4=$E243, $I243*Q$202,0) + IF(Q$4&gt;$E243,MIN(Q243,$I243-SUM($J243:Q243)))</f>
        <v>0</v>
      </c>
      <c r="S243" s="2">
        <f>IF(R$4=$E243, $I243*R$202,0) + IF(R$4&gt;$E243,MIN(R243,$I243-SUM($J243:R243)))</f>
        <v>0</v>
      </c>
      <c r="T243" s="2">
        <f>IF(S$4=$E243, $I243*S$202,0) + IF(S$4&gt;$E243,MIN(S243,$I243-SUM($J243:S243)))</f>
        <v>0</v>
      </c>
      <c r="U243" s="2">
        <f>IF(T$4=$E243, $I243*T$202,0) + IF(T$4&gt;$E243,MIN(T243,$I243-SUM($J243:T243)))</f>
        <v>0</v>
      </c>
      <c r="V243" s="2">
        <f>IF(U$4=$E243, $I243*U$202,0) + IF(U$4&gt;$E243,MIN(U243,$I243-SUM($J243:U243)))</f>
        <v>0</v>
      </c>
      <c r="W243" s="2">
        <f>IF(V$4=$E243, $I243*V$202,0) + IF(V$4&gt;$E243,MIN(V243,$I243-SUM($J243:V243)))</f>
        <v>0</v>
      </c>
      <c r="X243" s="2">
        <f>IF(W$4=$E243, $I243*W$202,0) + IF(W$4&gt;$E243,MIN(W243,$I243-SUM($J243:W243)))</f>
        <v>0</v>
      </c>
      <c r="Y243" s="2">
        <f>IF(X$4=$E243, $I243*X$202,0) + IF(X$4&gt;$E243,MIN(X243,$I243-SUM($J243:X243)))</f>
        <v>0</v>
      </c>
      <c r="Z243" s="2">
        <f>IF(Y$4=$E243, $I243*Y$202,0) + IF(Y$4&gt;$E243,MIN(Y243,$I243-SUM($J243:Y243)))</f>
        <v>0</v>
      </c>
      <c r="AA243" s="2">
        <f>IF(Z$4=$E243, $I243*Z$202,0) + IF(Z$4&gt;$E243,MIN(Z243,$I243-SUM($J243:Z243)))</f>
        <v>0</v>
      </c>
      <c r="AB243" s="2">
        <f>IF(AA$4=$E243, $I243*AA$202,0) + IF(AA$4&gt;$E243,MIN(AA243,$I243-SUM($J243:AA243)))</f>
        <v>0</v>
      </c>
      <c r="AC243" s="2">
        <f>IF(AB$4=$E243, $I243*AB$202,0) + IF(AB$4&gt;$E243,MIN(AB243,$I243-SUM($J243:AB243)))</f>
        <v>0</v>
      </c>
      <c r="AD243" s="2">
        <f>IF(AC$4=$E243, $I243*AC$202,0) + IF(AC$4&gt;$E243,MIN(AC243,$I243-SUM($J243:AC243)))</f>
        <v>0</v>
      </c>
      <c r="AE243" s="2">
        <f>IF(AD$4=$E243, $I243*AD$202,0) + IF(AD$4&gt;$E243,MIN(AD243,$I243-SUM($J243:AD243)))</f>
        <v>0</v>
      </c>
      <c r="AF243" s="2">
        <f>IF(AE$4=$E243, $I243*AE$202,0) + IF(AE$4&gt;$E243,MIN(AE243,$I243-SUM($J243:AE243)))</f>
        <v>0</v>
      </c>
      <c r="AG243" s="2">
        <f>IF(AF$4=$E243, $I243*AF$202,0) + IF(AF$4&gt;$E243,MIN(AF243,$I243-SUM($J243:AF243)))</f>
        <v>0</v>
      </c>
      <c r="AH243" s="2">
        <f>IF(AG$4=$E243, $I243*AG$202,0) + IF(AG$4&gt;$E243,MIN(AG243,$I243-SUM($J243:AG243)))</f>
        <v>0</v>
      </c>
      <c r="AI243" s="2">
        <f>IF(AH$4=$E243, $I243*AH$202,0) + IF(AH$4&gt;$E243,MIN(AH243,$I243-SUM($J243:AH243)))</f>
        <v>0</v>
      </c>
      <c r="AJ243" s="2">
        <f>IF(AI$4=$E243, $I243*AI$202,0) + IF(AI$4&gt;$E243,MIN(AI243,$I243-SUM($J243:AI243)))</f>
        <v>0</v>
      </c>
      <c r="AK243" s="2">
        <f>IF(AJ$4=$E243, $I243*AJ$202,0) + IF(AJ$4&gt;$E243,MIN(AJ243,$I243-SUM($J243:AJ243)))</f>
        <v>0</v>
      </c>
      <c r="AL243" s="2">
        <f>IF(AK$4=$E243, $I243*AK$202,0) + IF(AK$4&gt;$E243,MIN(AK243,$I243-SUM($J243:AK243)))</f>
        <v>0</v>
      </c>
      <c r="AM243" s="2">
        <f>IF(AL$4=$E243, $I243*AL$202,0) + IF(AL$4&gt;$E243,MIN(AL243,$I243-SUM($J243:AL243)))</f>
        <v>0</v>
      </c>
      <c r="AN243" s="2">
        <f>IF(AM$4=$E243, $I243*AM$202,0) + IF(AM$4&gt;$E243,MIN(AM243,$I243-SUM($J243:AM243)))</f>
        <v>0</v>
      </c>
      <c r="AO243" s="2">
        <f>IF(AN$4=$E243, $I243*AN$202,0) + IF(AN$4&gt;$E243,MIN(AN243,$I243-SUM($J243:AN243)))</f>
        <v>0</v>
      </c>
      <c r="AP243" s="2">
        <f>IF(AO$4=$E243, $I243*AO$202,0) + IF(AO$4&gt;$E243,MIN(AO243,$I243-SUM($J243:AO243)))</f>
        <v>0</v>
      </c>
      <c r="AQ243" s="57">
        <f>IF(AP$4=$E243, $I243*AP$202,0) + IF(AP$4&gt;$E243,MIN(AP243,$I243-SUM($J243:AP243)))</f>
        <v>0</v>
      </c>
      <c r="AR243" s="2">
        <f>IF(AQ$4=$E243, $I243*AQ$202,0) + IF(AQ$4&gt;$E243,MIN(AQ243,$I243-SUM($J243:AQ243)))</f>
        <v>0</v>
      </c>
      <c r="AS243" s="2">
        <f>IF(AR$4=$E243, $I243*AR$202,0) + IF(AR$4&gt;$E243,MIN(AR243,$I243-SUM($J243:AR243)))</f>
        <v>0</v>
      </c>
      <c r="AT243" s="2">
        <f>IF(AS$4=$E243, $I243*AS$202,0) + IF(AS$4&gt;$E243,MIN(AS243,$I243-SUM($J243:AS243)))</f>
        <v>0</v>
      </c>
      <c r="AU243" s="2">
        <f>IF(AT$4=$E243, $I243*AT$202,0) + IF(AT$4&gt;$E243,MIN(AT243,$I243-SUM($J243:AT243)))</f>
        <v>0</v>
      </c>
      <c r="AV243" s="2">
        <f>IF(AU$4=$E243, $I243*AU$202,0) + IF(AU$4&gt;$E243,MIN(AU243,$I243-SUM($J243:AU243)))</f>
        <v>0</v>
      </c>
      <c r="AW243" s="2"/>
    </row>
    <row r="244" spans="1:49" ht="16.8" outlineLevel="1">
      <c r="E244" s="44">
        <f>INDEX($K$4:$AV$4,,COUNT(E$209:E243)+1)</f>
        <v>45747</v>
      </c>
      <c r="G244" s="2" t="s">
        <v>105</v>
      </c>
      <c r="I244" s="2" cm="1">
        <f t="array" ref="I244">INDEX($K$25:$AV$25,,MATCH(E244,$K$4:$AV$4,0))</f>
        <v>0</v>
      </c>
      <c r="K244" s="2">
        <f>IF(J$4=$E244, $I244*J$202,0) + IF(J$4&gt;$E244,MIN(J244,$I244-SUM($J244:J244)))</f>
        <v>0</v>
      </c>
      <c r="L244" s="2">
        <f>IF(K$4=$E244, $I244*K$202,0) + IF(K$4&gt;$E244,MIN(K244,$I244-SUM($J244:K244)))</f>
        <v>0</v>
      </c>
      <c r="M244" s="2">
        <f>IF(L$4=$E244, $I244*L$202,0) + IF(L$4&gt;$E244,MIN(L244,$I244-SUM($J244:L244)))</f>
        <v>0</v>
      </c>
      <c r="N244" s="2">
        <f>IF(M$4=$E244, $I244*M$202,0) + IF(M$4&gt;$E244,MIN(M244,$I244-SUM($J244:M244)))</f>
        <v>0</v>
      </c>
      <c r="O244" s="2">
        <f>IF(N$4=$E244, $I244*N$202,0) + IF(N$4&gt;$E244,MIN(N244,$I244-SUM($J244:N244)))</f>
        <v>0</v>
      </c>
      <c r="P244" s="2">
        <f>IF(O$4=$E244, $I244*O$202,0) + IF(O$4&gt;$E244,MIN(O244,$I244-SUM($J244:O244)))</f>
        <v>0</v>
      </c>
      <c r="Q244" s="2">
        <f>IF(P$4=$E244, $I244*P$202,0) + IF(P$4&gt;$E244,MIN(P244,$I244-SUM($J244:P244)))</f>
        <v>0</v>
      </c>
      <c r="R244" s="2">
        <f>IF(Q$4=$E244, $I244*Q$202,0) + IF(Q$4&gt;$E244,MIN(Q244,$I244-SUM($J244:Q244)))</f>
        <v>0</v>
      </c>
      <c r="S244" s="2">
        <f>IF(R$4=$E244, $I244*R$202,0) + IF(R$4&gt;$E244,MIN(R244,$I244-SUM($J244:R244)))</f>
        <v>0</v>
      </c>
      <c r="T244" s="2">
        <f>IF(S$4=$E244, $I244*S$202,0) + IF(S$4&gt;$E244,MIN(S244,$I244-SUM($J244:S244)))</f>
        <v>0</v>
      </c>
      <c r="U244" s="2">
        <f>IF(T$4=$E244, $I244*T$202,0) + IF(T$4&gt;$E244,MIN(T244,$I244-SUM($J244:T244)))</f>
        <v>0</v>
      </c>
      <c r="V244" s="2">
        <f>IF(U$4=$E244, $I244*U$202,0) + IF(U$4&gt;$E244,MIN(U244,$I244-SUM($J244:U244)))</f>
        <v>0</v>
      </c>
      <c r="W244" s="2">
        <f>IF(V$4=$E244, $I244*V$202,0) + IF(V$4&gt;$E244,MIN(V244,$I244-SUM($J244:V244)))</f>
        <v>0</v>
      </c>
      <c r="X244" s="2">
        <f>IF(W$4=$E244, $I244*W$202,0) + IF(W$4&gt;$E244,MIN(W244,$I244-SUM($J244:W244)))</f>
        <v>0</v>
      </c>
      <c r="Y244" s="2">
        <f>IF(X$4=$E244, $I244*X$202,0) + IF(X$4&gt;$E244,MIN(X244,$I244-SUM($J244:X244)))</f>
        <v>0</v>
      </c>
      <c r="Z244" s="2">
        <f>IF(Y$4=$E244, $I244*Y$202,0) + IF(Y$4&gt;$E244,MIN(Y244,$I244-SUM($J244:Y244)))</f>
        <v>0</v>
      </c>
      <c r="AA244" s="2">
        <f>IF(Z$4=$E244, $I244*Z$202,0) + IF(Z$4&gt;$E244,MIN(Z244,$I244-SUM($J244:Z244)))</f>
        <v>0</v>
      </c>
      <c r="AB244" s="2">
        <f>IF(AA$4=$E244, $I244*AA$202,0) + IF(AA$4&gt;$E244,MIN(AA244,$I244-SUM($J244:AA244)))</f>
        <v>0</v>
      </c>
      <c r="AC244" s="2">
        <f>IF(AB$4=$E244, $I244*AB$202,0) + IF(AB$4&gt;$E244,MIN(AB244,$I244-SUM($J244:AB244)))</f>
        <v>0</v>
      </c>
      <c r="AD244" s="2">
        <f>IF(AC$4=$E244, $I244*AC$202,0) + IF(AC$4&gt;$E244,MIN(AC244,$I244-SUM($J244:AC244)))</f>
        <v>0</v>
      </c>
      <c r="AE244" s="2">
        <f>IF(AD$4=$E244, $I244*AD$202,0) + IF(AD$4&gt;$E244,MIN(AD244,$I244-SUM($J244:AD244)))</f>
        <v>0</v>
      </c>
      <c r="AF244" s="2">
        <f>IF(AE$4=$E244, $I244*AE$202,0) + IF(AE$4&gt;$E244,MIN(AE244,$I244-SUM($J244:AE244)))</f>
        <v>0</v>
      </c>
      <c r="AG244" s="2">
        <f>IF(AF$4=$E244, $I244*AF$202,0) + IF(AF$4&gt;$E244,MIN(AF244,$I244-SUM($J244:AF244)))</f>
        <v>0</v>
      </c>
      <c r="AH244" s="2">
        <f>IF(AG$4=$E244, $I244*AG$202,0) + IF(AG$4&gt;$E244,MIN(AG244,$I244-SUM($J244:AG244)))</f>
        <v>0</v>
      </c>
      <c r="AI244" s="2">
        <f>IF(AH$4=$E244, $I244*AH$202,0) + IF(AH$4&gt;$E244,MIN(AH244,$I244-SUM($J244:AH244)))</f>
        <v>0</v>
      </c>
      <c r="AJ244" s="2">
        <f>IF(AI$4=$E244, $I244*AI$202,0) + IF(AI$4&gt;$E244,MIN(AI244,$I244-SUM($J244:AI244)))</f>
        <v>0</v>
      </c>
      <c r="AK244" s="2">
        <f>IF(AJ$4=$E244, $I244*AJ$202,0) + IF(AJ$4&gt;$E244,MIN(AJ244,$I244-SUM($J244:AJ244)))</f>
        <v>0</v>
      </c>
      <c r="AL244" s="2">
        <f>IF(AK$4=$E244, $I244*AK$202,0) + IF(AK$4&gt;$E244,MIN(AK244,$I244-SUM($J244:AK244)))</f>
        <v>0</v>
      </c>
      <c r="AM244" s="2">
        <f>IF(AL$4=$E244, $I244*AL$202,0) + IF(AL$4&gt;$E244,MIN(AL244,$I244-SUM($J244:AL244)))</f>
        <v>0</v>
      </c>
      <c r="AN244" s="2">
        <f>IF(AM$4=$E244, $I244*AM$202,0) + IF(AM$4&gt;$E244,MIN(AM244,$I244-SUM($J244:AM244)))</f>
        <v>0</v>
      </c>
      <c r="AO244" s="2">
        <f>IF(AN$4=$E244, $I244*AN$202,0) + IF(AN$4&gt;$E244,MIN(AN244,$I244-SUM($J244:AN244)))</f>
        <v>0</v>
      </c>
      <c r="AP244" s="2">
        <f>IF(AO$4=$E244, $I244*AO$202,0) + IF(AO$4&gt;$E244,MIN(AO244,$I244-SUM($J244:AO244)))</f>
        <v>0</v>
      </c>
      <c r="AQ244" s="57">
        <f>IF(AP$4=$E244, $I244*AP$202,0) + IF(AP$4&gt;$E244,MIN(AP244,$I244-SUM($J244:AP244)))</f>
        <v>0</v>
      </c>
      <c r="AR244" s="2">
        <f>IF(AQ$4=$E244, $I244*AQ$202,0) + IF(AQ$4&gt;$E244,MIN(AQ244,$I244-SUM($J244:AQ244)))</f>
        <v>0</v>
      </c>
      <c r="AS244" s="2">
        <f>IF(AR$4=$E244, $I244*AR$202,0) + IF(AR$4&gt;$E244,MIN(AR244,$I244-SUM($J244:AR244)))</f>
        <v>0</v>
      </c>
      <c r="AT244" s="2">
        <f>IF(AS$4=$E244, $I244*AS$202,0) + IF(AS$4&gt;$E244,MIN(AS244,$I244-SUM($J244:AS244)))</f>
        <v>0</v>
      </c>
      <c r="AU244" s="2">
        <f>IF(AT$4=$E244, $I244*AT$202,0) + IF(AT$4&gt;$E244,MIN(AT244,$I244-SUM($J244:AT244)))</f>
        <v>0</v>
      </c>
      <c r="AV244" s="2">
        <f>IF(AU$4=$E244, $I244*AU$202,0) + IF(AU$4&gt;$E244,MIN(AU244,$I244-SUM($J244:AU244)))</f>
        <v>0</v>
      </c>
      <c r="AW244" s="2"/>
    </row>
    <row r="245" spans="1:49" ht="16.8" outlineLevel="1">
      <c r="E245" s="44">
        <f>INDEX($K$4:$AV$4,,COUNT(E$209:E244)+1)</f>
        <v>46112</v>
      </c>
      <c r="G245" s="2" t="s">
        <v>105</v>
      </c>
      <c r="I245" s="2" cm="1">
        <f t="array" ref="I245">INDEX($K$25:$AV$25,,MATCH(E245,$K$4:$AV$4,0))</f>
        <v>0</v>
      </c>
      <c r="K245" s="2">
        <f>IF(J$4=$E245, $I245*J$202,0) + IF(J$4&gt;$E245,MIN(J245,$I245-SUM($J245:J245)))</f>
        <v>0</v>
      </c>
      <c r="L245" s="2">
        <f>IF(K$4=$E245, $I245*K$202,0) + IF(K$4&gt;$E245,MIN(K245,$I245-SUM($J245:K245)))</f>
        <v>0</v>
      </c>
      <c r="M245" s="2">
        <f>IF(L$4=$E245, $I245*L$202,0) + IF(L$4&gt;$E245,MIN(L245,$I245-SUM($J245:L245)))</f>
        <v>0</v>
      </c>
      <c r="N245" s="2">
        <f>IF(M$4=$E245, $I245*M$202,0) + IF(M$4&gt;$E245,MIN(M245,$I245-SUM($J245:M245)))</f>
        <v>0</v>
      </c>
      <c r="O245" s="2">
        <f>IF(N$4=$E245, $I245*N$202,0) + IF(N$4&gt;$E245,MIN(N245,$I245-SUM($J245:N245)))</f>
        <v>0</v>
      </c>
      <c r="P245" s="2">
        <f>IF(O$4=$E245, $I245*O$202,0) + IF(O$4&gt;$E245,MIN(O245,$I245-SUM($J245:O245)))</f>
        <v>0</v>
      </c>
      <c r="Q245" s="2">
        <f>IF(P$4=$E245, $I245*P$202,0) + IF(P$4&gt;$E245,MIN(P245,$I245-SUM($J245:P245)))</f>
        <v>0</v>
      </c>
      <c r="R245" s="2">
        <f>IF(Q$4=$E245, $I245*Q$202,0) + IF(Q$4&gt;$E245,MIN(Q245,$I245-SUM($J245:Q245)))</f>
        <v>0</v>
      </c>
      <c r="S245" s="2">
        <f>IF(R$4=$E245, $I245*R$202,0) + IF(R$4&gt;$E245,MIN(R245,$I245-SUM($J245:R245)))</f>
        <v>0</v>
      </c>
      <c r="T245" s="2">
        <f>IF(S$4=$E245, $I245*S$202,0) + IF(S$4&gt;$E245,MIN(S245,$I245-SUM($J245:S245)))</f>
        <v>0</v>
      </c>
      <c r="U245" s="2">
        <f>IF(T$4=$E245, $I245*T$202,0) + IF(T$4&gt;$E245,MIN(T245,$I245-SUM($J245:T245)))</f>
        <v>0</v>
      </c>
      <c r="V245" s="2">
        <f>IF(U$4=$E245, $I245*U$202,0) + IF(U$4&gt;$E245,MIN(U245,$I245-SUM($J245:U245)))</f>
        <v>0</v>
      </c>
      <c r="W245" s="2">
        <f>IF(V$4=$E245, $I245*V$202,0) + IF(V$4&gt;$E245,MIN(V245,$I245-SUM($J245:V245)))</f>
        <v>0</v>
      </c>
      <c r="X245" s="2">
        <f>IF(W$4=$E245, $I245*W$202,0) + IF(W$4&gt;$E245,MIN(W245,$I245-SUM($J245:W245)))</f>
        <v>0</v>
      </c>
      <c r="Y245" s="2">
        <f>IF(X$4=$E245, $I245*X$202,0) + IF(X$4&gt;$E245,MIN(X245,$I245-SUM($J245:X245)))</f>
        <v>0</v>
      </c>
      <c r="Z245" s="2">
        <f>IF(Y$4=$E245, $I245*Y$202,0) + IF(Y$4&gt;$E245,MIN(Y245,$I245-SUM($J245:Y245)))</f>
        <v>0</v>
      </c>
      <c r="AA245" s="2">
        <f>IF(Z$4=$E245, $I245*Z$202,0) + IF(Z$4&gt;$E245,MIN(Z245,$I245-SUM($J245:Z245)))</f>
        <v>0</v>
      </c>
      <c r="AB245" s="2">
        <f>IF(AA$4=$E245, $I245*AA$202,0) + IF(AA$4&gt;$E245,MIN(AA245,$I245-SUM($J245:AA245)))</f>
        <v>0</v>
      </c>
      <c r="AC245" s="2">
        <f>IF(AB$4=$E245, $I245*AB$202,0) + IF(AB$4&gt;$E245,MIN(AB245,$I245-SUM($J245:AB245)))</f>
        <v>0</v>
      </c>
      <c r="AD245" s="2">
        <f>IF(AC$4=$E245, $I245*AC$202,0) + IF(AC$4&gt;$E245,MIN(AC245,$I245-SUM($J245:AC245)))</f>
        <v>0</v>
      </c>
      <c r="AE245" s="2">
        <f>IF(AD$4=$E245, $I245*AD$202,0) + IF(AD$4&gt;$E245,MIN(AD245,$I245-SUM($J245:AD245)))</f>
        <v>0</v>
      </c>
      <c r="AF245" s="2">
        <f>IF(AE$4=$E245, $I245*AE$202,0) + IF(AE$4&gt;$E245,MIN(AE245,$I245-SUM($J245:AE245)))</f>
        <v>0</v>
      </c>
      <c r="AG245" s="2">
        <f>IF(AF$4=$E245, $I245*AF$202,0) + IF(AF$4&gt;$E245,MIN(AF245,$I245-SUM($J245:AF245)))</f>
        <v>0</v>
      </c>
      <c r="AH245" s="2">
        <f>IF(AG$4=$E245, $I245*AG$202,0) + IF(AG$4&gt;$E245,MIN(AG245,$I245-SUM($J245:AG245)))</f>
        <v>0</v>
      </c>
      <c r="AI245" s="2">
        <f>IF(AH$4=$E245, $I245*AH$202,0) + IF(AH$4&gt;$E245,MIN(AH245,$I245-SUM($J245:AH245)))</f>
        <v>0</v>
      </c>
      <c r="AJ245" s="2">
        <f>IF(AI$4=$E245, $I245*AI$202,0) + IF(AI$4&gt;$E245,MIN(AI245,$I245-SUM($J245:AI245)))</f>
        <v>0</v>
      </c>
      <c r="AK245" s="2">
        <f>IF(AJ$4=$E245, $I245*AJ$202,0) + IF(AJ$4&gt;$E245,MIN(AJ245,$I245-SUM($J245:AJ245)))</f>
        <v>0</v>
      </c>
      <c r="AL245" s="2">
        <f>IF(AK$4=$E245, $I245*AK$202,0) + IF(AK$4&gt;$E245,MIN(AK245,$I245-SUM($J245:AK245)))</f>
        <v>0</v>
      </c>
      <c r="AM245" s="2">
        <f>IF(AL$4=$E245, $I245*AL$202,0) + IF(AL$4&gt;$E245,MIN(AL245,$I245-SUM($J245:AL245)))</f>
        <v>0</v>
      </c>
      <c r="AN245" s="2">
        <f>IF(AM$4=$E245, $I245*AM$202,0) + IF(AM$4&gt;$E245,MIN(AM245,$I245-SUM($J245:AM245)))</f>
        <v>0</v>
      </c>
      <c r="AO245" s="2">
        <f>IF(AN$4=$E245, $I245*AN$202,0) + IF(AN$4&gt;$E245,MIN(AN245,$I245-SUM($J245:AN245)))</f>
        <v>0</v>
      </c>
      <c r="AP245" s="2">
        <f>IF(AO$4=$E245, $I245*AO$202,0) + IF(AO$4&gt;$E245,MIN(AO245,$I245-SUM($J245:AO245)))</f>
        <v>0</v>
      </c>
      <c r="AQ245" s="57">
        <f>IF(AP$4=$E245, $I245*AP$202,0) + IF(AP$4&gt;$E245,MIN(AP245,$I245-SUM($J245:AP245)))</f>
        <v>0</v>
      </c>
      <c r="AR245" s="2">
        <f>IF(AQ$4=$E245, $I245*AQ$202,0) + IF(AQ$4&gt;$E245,MIN(AQ245,$I245-SUM($J245:AQ245)))</f>
        <v>0</v>
      </c>
      <c r="AS245" s="2">
        <f>IF(AR$4=$E245, $I245*AR$202,0) + IF(AR$4&gt;$E245,MIN(AR245,$I245-SUM($J245:AR245)))</f>
        <v>0</v>
      </c>
      <c r="AT245" s="2">
        <f>IF(AS$4=$E245, $I245*AS$202,0) + IF(AS$4&gt;$E245,MIN(AS245,$I245-SUM($J245:AS245)))</f>
        <v>0</v>
      </c>
      <c r="AU245" s="2">
        <f>IF(AT$4=$E245, $I245*AT$202,0) + IF(AT$4&gt;$E245,MIN(AT245,$I245-SUM($J245:AT245)))</f>
        <v>0</v>
      </c>
      <c r="AV245" s="2">
        <f>IF(AU$4=$E245, $I245*AU$202,0) + IF(AU$4&gt;$E245,MIN(AU245,$I245-SUM($J245:AU245)))</f>
        <v>0</v>
      </c>
      <c r="AW245" s="2"/>
    </row>
    <row r="246" spans="1:49" ht="16.8" outlineLevel="1">
      <c r="E246" s="44">
        <f>INDEX($K$4:$AV$4,,COUNT(E$209:E245)+1)</f>
        <v>46477</v>
      </c>
      <c r="G246" s="2" t="s">
        <v>105</v>
      </c>
      <c r="I246" s="2" cm="1">
        <f t="array" ref="I246">INDEX($K$25:$AV$25,,MATCH(E246,$K$4:$AV$4,0))</f>
        <v>0</v>
      </c>
      <c r="K246" s="2">
        <f>IF(J$4=$E246, $I246*J$202,0) + IF(J$4&gt;$E246,MIN(J246,$I246-SUM($J246:J246)))</f>
        <v>0</v>
      </c>
      <c r="L246" s="2">
        <f>IF(K$4=$E246, $I246*K$202,0) + IF(K$4&gt;$E246,MIN(K246,$I246-SUM($J246:K246)))</f>
        <v>0</v>
      </c>
      <c r="M246" s="2">
        <f>IF(L$4=$E246, $I246*L$202,0) + IF(L$4&gt;$E246,MIN(L246,$I246-SUM($J246:L246)))</f>
        <v>0</v>
      </c>
      <c r="N246" s="2">
        <f>IF(M$4=$E246, $I246*M$202,0) + IF(M$4&gt;$E246,MIN(M246,$I246-SUM($J246:M246)))</f>
        <v>0</v>
      </c>
      <c r="O246" s="2">
        <f>IF(N$4=$E246, $I246*N$202,0) + IF(N$4&gt;$E246,MIN(N246,$I246-SUM($J246:N246)))</f>
        <v>0</v>
      </c>
      <c r="P246" s="2">
        <f>IF(O$4=$E246, $I246*O$202,0) + IF(O$4&gt;$E246,MIN(O246,$I246-SUM($J246:O246)))</f>
        <v>0</v>
      </c>
      <c r="Q246" s="2">
        <f>IF(P$4=$E246, $I246*P$202,0) + IF(P$4&gt;$E246,MIN(P246,$I246-SUM($J246:P246)))</f>
        <v>0</v>
      </c>
      <c r="R246" s="2">
        <f>IF(Q$4=$E246, $I246*Q$202,0) + IF(Q$4&gt;$E246,MIN(Q246,$I246-SUM($J246:Q246)))</f>
        <v>0</v>
      </c>
      <c r="S246" s="2">
        <f>IF(R$4=$E246, $I246*R$202,0) + IF(R$4&gt;$E246,MIN(R246,$I246-SUM($J246:R246)))</f>
        <v>0</v>
      </c>
      <c r="T246" s="2">
        <f>IF(S$4=$E246, $I246*S$202,0) + IF(S$4&gt;$E246,MIN(S246,$I246-SUM($J246:S246)))</f>
        <v>0</v>
      </c>
      <c r="U246" s="2">
        <f>IF(T$4=$E246, $I246*T$202,0) + IF(T$4&gt;$E246,MIN(T246,$I246-SUM($J246:T246)))</f>
        <v>0</v>
      </c>
      <c r="V246" s="2">
        <f>IF(U$4=$E246, $I246*U$202,0) + IF(U$4&gt;$E246,MIN(U246,$I246-SUM($J246:U246)))</f>
        <v>0</v>
      </c>
      <c r="W246" s="2">
        <f>IF(V$4=$E246, $I246*V$202,0) + IF(V$4&gt;$E246,MIN(V246,$I246-SUM($J246:V246)))</f>
        <v>0</v>
      </c>
      <c r="X246" s="2">
        <f>IF(W$4=$E246, $I246*W$202,0) + IF(W$4&gt;$E246,MIN(W246,$I246-SUM($J246:W246)))</f>
        <v>0</v>
      </c>
      <c r="Y246" s="2">
        <f>IF(X$4=$E246, $I246*X$202,0) + IF(X$4&gt;$E246,MIN(X246,$I246-SUM($J246:X246)))</f>
        <v>0</v>
      </c>
      <c r="Z246" s="2">
        <f>IF(Y$4=$E246, $I246*Y$202,0) + IF(Y$4&gt;$E246,MIN(Y246,$I246-SUM($J246:Y246)))</f>
        <v>0</v>
      </c>
      <c r="AA246" s="2">
        <f>IF(Z$4=$E246, $I246*Z$202,0) + IF(Z$4&gt;$E246,MIN(Z246,$I246-SUM($J246:Z246)))</f>
        <v>0</v>
      </c>
      <c r="AB246" s="2">
        <f>IF(AA$4=$E246, $I246*AA$202,0) + IF(AA$4&gt;$E246,MIN(AA246,$I246-SUM($J246:AA246)))</f>
        <v>0</v>
      </c>
      <c r="AC246" s="2">
        <f>IF(AB$4=$E246, $I246*AB$202,0) + IF(AB$4&gt;$E246,MIN(AB246,$I246-SUM($J246:AB246)))</f>
        <v>0</v>
      </c>
      <c r="AD246" s="2">
        <f>IF(AC$4=$E246, $I246*AC$202,0) + IF(AC$4&gt;$E246,MIN(AC246,$I246-SUM($J246:AC246)))</f>
        <v>0</v>
      </c>
      <c r="AE246" s="2">
        <f>IF(AD$4=$E246, $I246*AD$202,0) + IF(AD$4&gt;$E246,MIN(AD246,$I246-SUM($J246:AD246)))</f>
        <v>0</v>
      </c>
      <c r="AF246" s="2">
        <f>IF(AE$4=$E246, $I246*AE$202,0) + IF(AE$4&gt;$E246,MIN(AE246,$I246-SUM($J246:AE246)))</f>
        <v>0</v>
      </c>
      <c r="AG246" s="2">
        <f>IF(AF$4=$E246, $I246*AF$202,0) + IF(AF$4&gt;$E246,MIN(AF246,$I246-SUM($J246:AF246)))</f>
        <v>0</v>
      </c>
      <c r="AH246" s="2">
        <f>IF(AG$4=$E246, $I246*AG$202,0) + IF(AG$4&gt;$E246,MIN(AG246,$I246-SUM($J246:AG246)))</f>
        <v>0</v>
      </c>
      <c r="AI246" s="2">
        <f>IF(AH$4=$E246, $I246*AH$202,0) + IF(AH$4&gt;$E246,MIN(AH246,$I246-SUM($J246:AH246)))</f>
        <v>0</v>
      </c>
      <c r="AJ246" s="2">
        <f>IF(AI$4=$E246, $I246*AI$202,0) + IF(AI$4&gt;$E246,MIN(AI246,$I246-SUM($J246:AI246)))</f>
        <v>0</v>
      </c>
      <c r="AK246" s="2">
        <f>IF(AJ$4=$E246, $I246*AJ$202,0) + IF(AJ$4&gt;$E246,MIN(AJ246,$I246-SUM($J246:AJ246)))</f>
        <v>0</v>
      </c>
      <c r="AL246" s="2">
        <f>IF(AK$4=$E246, $I246*AK$202,0) + IF(AK$4&gt;$E246,MIN(AK246,$I246-SUM($J246:AK246)))</f>
        <v>0</v>
      </c>
      <c r="AM246" s="2">
        <f>IF(AL$4=$E246, $I246*AL$202,0) + IF(AL$4&gt;$E246,MIN(AL246,$I246-SUM($J246:AL246)))</f>
        <v>0</v>
      </c>
      <c r="AN246" s="2">
        <f>IF(AM$4=$E246, $I246*AM$202,0) + IF(AM$4&gt;$E246,MIN(AM246,$I246-SUM($J246:AM246)))</f>
        <v>0</v>
      </c>
      <c r="AO246" s="2">
        <f>IF(AN$4=$E246, $I246*AN$202,0) + IF(AN$4&gt;$E246,MIN(AN246,$I246-SUM($J246:AN246)))</f>
        <v>0</v>
      </c>
      <c r="AP246" s="2">
        <f>IF(AO$4=$E246, $I246*AO$202,0) + IF(AO$4&gt;$E246,MIN(AO246,$I246-SUM($J246:AO246)))</f>
        <v>0</v>
      </c>
      <c r="AQ246" s="57">
        <f>IF(AP$4=$E246, $I246*AP$202,0) + IF(AP$4&gt;$E246,MIN(AP246,$I246-SUM($J246:AP246)))</f>
        <v>0</v>
      </c>
      <c r="AR246" s="2">
        <f>IF(AQ$4=$E246, $I246*AQ$202,0) + IF(AQ$4&gt;$E246,MIN(AQ246,$I246-SUM($J246:AQ246)))</f>
        <v>0</v>
      </c>
      <c r="AS246" s="2">
        <f>IF(AR$4=$E246, $I246*AR$202,0) + IF(AR$4&gt;$E246,MIN(AR246,$I246-SUM($J246:AR246)))</f>
        <v>0</v>
      </c>
      <c r="AT246" s="2">
        <f>IF(AS$4=$E246, $I246*AS$202,0) + IF(AS$4&gt;$E246,MIN(AS246,$I246-SUM($J246:AS246)))</f>
        <v>0</v>
      </c>
      <c r="AU246" s="2">
        <f>IF(AT$4=$E246, $I246*AT$202,0) + IF(AT$4&gt;$E246,MIN(AT246,$I246-SUM($J246:AT246)))</f>
        <v>0</v>
      </c>
      <c r="AV246" s="2">
        <f>IF(AU$4=$E246, $I246*AU$202,0) + IF(AU$4&gt;$E246,MIN(AU246,$I246-SUM($J246:AU246)))</f>
        <v>0</v>
      </c>
      <c r="AW246" s="2"/>
    </row>
    <row r="247" spans="1:49" ht="16.8" outlineLevel="1">
      <c r="E247" s="44">
        <f>INDEX($K$4:$AV$4,,COUNT(E$209:E246)+1)</f>
        <v>46843</v>
      </c>
      <c r="G247" s="2" t="s">
        <v>105</v>
      </c>
      <c r="I247" s="2" cm="1">
        <f t="array" ref="I247">INDEX($K$25:$AV$25,,MATCH(E247,$K$4:$AV$4,0))</f>
        <v>0</v>
      </c>
      <c r="K247" s="2">
        <f>IF(J$4=$E247, $I247*J$202,0) + IF(J$4&gt;$E247,MIN(J247,$I247-SUM($J247:J247)))</f>
        <v>0</v>
      </c>
      <c r="L247" s="2">
        <f>IF(K$4=$E247, $I247*K$202,0) + IF(K$4&gt;$E247,MIN(K247,$I247-SUM($J247:K247)))</f>
        <v>0</v>
      </c>
      <c r="M247" s="2">
        <f>IF(L$4=$E247, $I247*L$202,0) + IF(L$4&gt;$E247,MIN(L247,$I247-SUM($J247:L247)))</f>
        <v>0</v>
      </c>
      <c r="N247" s="2">
        <f>IF(M$4=$E247, $I247*M$202,0) + IF(M$4&gt;$E247,MIN(M247,$I247-SUM($J247:M247)))</f>
        <v>0</v>
      </c>
      <c r="O247" s="2">
        <f>IF(N$4=$E247, $I247*N$202,0) + IF(N$4&gt;$E247,MIN(N247,$I247-SUM($J247:N247)))</f>
        <v>0</v>
      </c>
      <c r="P247" s="2">
        <f>IF(O$4=$E247, $I247*O$202,0) + IF(O$4&gt;$E247,MIN(O247,$I247-SUM($J247:O247)))</f>
        <v>0</v>
      </c>
      <c r="Q247" s="2">
        <f>IF(P$4=$E247, $I247*P$202,0) + IF(P$4&gt;$E247,MIN(P247,$I247-SUM($J247:P247)))</f>
        <v>0</v>
      </c>
      <c r="R247" s="2">
        <f>IF(Q$4=$E247, $I247*Q$202,0) + IF(Q$4&gt;$E247,MIN(Q247,$I247-SUM($J247:Q247)))</f>
        <v>0</v>
      </c>
      <c r="S247" s="2">
        <f>IF(R$4=$E247, $I247*R$202,0) + IF(R$4&gt;$E247,MIN(R247,$I247-SUM($J247:R247)))</f>
        <v>0</v>
      </c>
      <c r="T247" s="2">
        <f>IF(S$4=$E247, $I247*S$202,0) + IF(S$4&gt;$E247,MIN(S247,$I247-SUM($J247:S247)))</f>
        <v>0</v>
      </c>
      <c r="U247" s="2">
        <f>IF(T$4=$E247, $I247*T$202,0) + IF(T$4&gt;$E247,MIN(T247,$I247-SUM($J247:T247)))</f>
        <v>0</v>
      </c>
      <c r="V247" s="2">
        <f>IF(U$4=$E247, $I247*U$202,0) + IF(U$4&gt;$E247,MIN(U247,$I247-SUM($J247:U247)))</f>
        <v>0</v>
      </c>
      <c r="W247" s="2">
        <f>IF(V$4=$E247, $I247*V$202,0) + IF(V$4&gt;$E247,MIN(V247,$I247-SUM($J247:V247)))</f>
        <v>0</v>
      </c>
      <c r="X247" s="2">
        <f>IF(W$4=$E247, $I247*W$202,0) + IF(W$4&gt;$E247,MIN(W247,$I247-SUM($J247:W247)))</f>
        <v>0</v>
      </c>
      <c r="Y247" s="2">
        <f>IF(X$4=$E247, $I247*X$202,0) + IF(X$4&gt;$E247,MIN(X247,$I247-SUM($J247:X247)))</f>
        <v>0</v>
      </c>
      <c r="Z247" s="2">
        <f>IF(Y$4=$E247, $I247*Y$202,0) + IF(Y$4&gt;$E247,MIN(Y247,$I247-SUM($J247:Y247)))</f>
        <v>0</v>
      </c>
      <c r="AA247" s="2">
        <f>IF(Z$4=$E247, $I247*Z$202,0) + IF(Z$4&gt;$E247,MIN(Z247,$I247-SUM($J247:Z247)))</f>
        <v>0</v>
      </c>
      <c r="AB247" s="2">
        <f>IF(AA$4=$E247, $I247*AA$202,0) + IF(AA$4&gt;$E247,MIN(AA247,$I247-SUM($J247:AA247)))</f>
        <v>0</v>
      </c>
      <c r="AC247" s="2">
        <f>IF(AB$4=$E247, $I247*AB$202,0) + IF(AB$4&gt;$E247,MIN(AB247,$I247-SUM($J247:AB247)))</f>
        <v>0</v>
      </c>
      <c r="AD247" s="2">
        <f>IF(AC$4=$E247, $I247*AC$202,0) + IF(AC$4&gt;$E247,MIN(AC247,$I247-SUM($J247:AC247)))</f>
        <v>0</v>
      </c>
      <c r="AE247" s="2">
        <f>IF(AD$4=$E247, $I247*AD$202,0) + IF(AD$4&gt;$E247,MIN(AD247,$I247-SUM($J247:AD247)))</f>
        <v>0</v>
      </c>
      <c r="AF247" s="2">
        <f>IF(AE$4=$E247, $I247*AE$202,0) + IF(AE$4&gt;$E247,MIN(AE247,$I247-SUM($J247:AE247)))</f>
        <v>0</v>
      </c>
      <c r="AG247" s="2">
        <f>IF(AF$4=$E247, $I247*AF$202,0) + IF(AF$4&gt;$E247,MIN(AF247,$I247-SUM($J247:AF247)))</f>
        <v>0</v>
      </c>
      <c r="AH247" s="2">
        <f>IF(AG$4=$E247, $I247*AG$202,0) + IF(AG$4&gt;$E247,MIN(AG247,$I247-SUM($J247:AG247)))</f>
        <v>0</v>
      </c>
      <c r="AI247" s="2">
        <f>IF(AH$4=$E247, $I247*AH$202,0) + IF(AH$4&gt;$E247,MIN(AH247,$I247-SUM($J247:AH247)))</f>
        <v>0</v>
      </c>
      <c r="AJ247" s="2">
        <f>IF(AI$4=$E247, $I247*AI$202,0) + IF(AI$4&gt;$E247,MIN(AI247,$I247-SUM($J247:AI247)))</f>
        <v>0</v>
      </c>
      <c r="AK247" s="2">
        <f>IF(AJ$4=$E247, $I247*AJ$202,0) + IF(AJ$4&gt;$E247,MIN(AJ247,$I247-SUM($J247:AJ247)))</f>
        <v>0</v>
      </c>
      <c r="AL247" s="2">
        <f>IF(AK$4=$E247, $I247*AK$202,0) + IF(AK$4&gt;$E247,MIN(AK247,$I247-SUM($J247:AK247)))</f>
        <v>0</v>
      </c>
      <c r="AM247" s="2">
        <f>IF(AL$4=$E247, $I247*AL$202,0) + IF(AL$4&gt;$E247,MIN(AL247,$I247-SUM($J247:AL247)))</f>
        <v>0</v>
      </c>
      <c r="AN247" s="2">
        <f>IF(AM$4=$E247, $I247*AM$202,0) + IF(AM$4&gt;$E247,MIN(AM247,$I247-SUM($J247:AM247)))</f>
        <v>0</v>
      </c>
      <c r="AO247" s="2">
        <f>IF(AN$4=$E247, $I247*AN$202,0) + IF(AN$4&gt;$E247,MIN(AN247,$I247-SUM($J247:AN247)))</f>
        <v>0</v>
      </c>
      <c r="AP247" s="2">
        <f>IF(AO$4=$E247, $I247*AO$202,0) + IF(AO$4&gt;$E247,MIN(AO247,$I247-SUM($J247:AO247)))</f>
        <v>0</v>
      </c>
      <c r="AQ247" s="57">
        <f>IF(AP$4=$E247, $I247*AP$202,0) + IF(AP$4&gt;$E247,MIN(AP247,$I247-SUM($J247:AP247)))</f>
        <v>0</v>
      </c>
      <c r="AR247" s="2">
        <f>IF(AQ$4=$E247, $I247*AQ$202,0) + IF(AQ$4&gt;$E247,MIN(AQ247,$I247-SUM($J247:AQ247)))</f>
        <v>0</v>
      </c>
      <c r="AS247" s="2">
        <f>IF(AR$4=$E247, $I247*AR$202,0) + IF(AR$4&gt;$E247,MIN(AR247,$I247-SUM($J247:AR247)))</f>
        <v>0</v>
      </c>
      <c r="AT247" s="2">
        <f>IF(AS$4=$E247, $I247*AS$202,0) + IF(AS$4&gt;$E247,MIN(AS247,$I247-SUM($J247:AS247)))</f>
        <v>0</v>
      </c>
      <c r="AU247" s="2">
        <f>IF(AT$4=$E247, $I247*AT$202,0) + IF(AT$4&gt;$E247,MIN(AT247,$I247-SUM($J247:AT247)))</f>
        <v>0</v>
      </c>
      <c r="AV247" s="2">
        <f>IF(AU$4=$E247, $I247*AU$202,0) + IF(AU$4&gt;$E247,MIN(AU247,$I247-SUM($J247:AU247)))</f>
        <v>0</v>
      </c>
      <c r="AW247" s="2"/>
    </row>
    <row r="248" spans="1:49" ht="16.8" outlineLevel="1">
      <c r="E248" s="44"/>
      <c r="I248" s="2"/>
      <c r="AQ248" s="220"/>
    </row>
    <row r="249" spans="1:49">
      <c r="AQ249" s="220"/>
    </row>
    <row r="250" spans="1:49" ht="16.8">
      <c r="A250" s="2"/>
      <c r="B250" s="22" t="s">
        <v>912</v>
      </c>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197"/>
      <c r="AR250" s="22"/>
      <c r="AS250" s="22"/>
      <c r="AT250" s="22"/>
      <c r="AU250" s="22"/>
      <c r="AV250" s="22"/>
      <c r="AW250" s="2"/>
    </row>
    <row r="251" spans="1:49" outlineLevel="1">
      <c r="AQ251" s="220"/>
    </row>
    <row r="252" spans="1:49" ht="16.8" outlineLevel="1">
      <c r="E252" s="34" t="s">
        <v>913</v>
      </c>
      <c r="F252" s="34"/>
      <c r="G252" s="7" t="s">
        <v>281</v>
      </c>
      <c r="H252" s="7"/>
      <c r="I252" s="250">
        <f>InputSummary!I234</f>
        <v>45</v>
      </c>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57"/>
      <c r="AR252" s="2"/>
      <c r="AS252" s="2"/>
      <c r="AT252" s="2"/>
      <c r="AU252" s="2"/>
      <c r="AV252" s="2"/>
    </row>
    <row r="253" spans="1:49" ht="16.8" outlineLevel="1">
      <c r="E253" s="34" t="s">
        <v>914</v>
      </c>
      <c r="F253" s="34"/>
      <c r="G253" s="7" t="s">
        <v>209</v>
      </c>
      <c r="H253" s="7"/>
      <c r="I253" s="46"/>
      <c r="K253" s="145">
        <f t="shared" ref="K253:AV253" si="87">K18 * (1 / $I252)</f>
        <v>0</v>
      </c>
      <c r="L253" s="145">
        <f t="shared" si="87"/>
        <v>0</v>
      </c>
      <c r="M253" s="145">
        <f t="shared" si="87"/>
        <v>0</v>
      </c>
      <c r="N253" s="145">
        <f t="shared" si="87"/>
        <v>0</v>
      </c>
      <c r="O253" s="145">
        <f t="shared" si="87"/>
        <v>0</v>
      </c>
      <c r="P253" s="145">
        <f t="shared" si="87"/>
        <v>0</v>
      </c>
      <c r="Q253" s="145">
        <f t="shared" si="87"/>
        <v>0</v>
      </c>
      <c r="R253" s="145">
        <f t="shared" si="87"/>
        <v>0</v>
      </c>
      <c r="S253" s="145">
        <f t="shared" si="87"/>
        <v>0</v>
      </c>
      <c r="T253" s="145">
        <f t="shared" si="87"/>
        <v>0</v>
      </c>
      <c r="U253" s="145">
        <f t="shared" si="87"/>
        <v>0</v>
      </c>
      <c r="V253" s="145">
        <f t="shared" si="87"/>
        <v>0</v>
      </c>
      <c r="W253" s="145">
        <f t="shared" si="87"/>
        <v>2.2222222222222223E-2</v>
      </c>
      <c r="X253" s="145">
        <f t="shared" si="87"/>
        <v>2.2222222222222223E-2</v>
      </c>
      <c r="Y253" s="145">
        <f t="shared" si="87"/>
        <v>2.2222222222222223E-2</v>
      </c>
      <c r="Z253" s="145">
        <f t="shared" si="87"/>
        <v>2.2222222222222223E-2</v>
      </c>
      <c r="AA253" s="145">
        <f t="shared" si="87"/>
        <v>2.2222222222222223E-2</v>
      </c>
      <c r="AB253" s="145">
        <f t="shared" si="87"/>
        <v>2.2222222222222223E-2</v>
      </c>
      <c r="AC253" s="145">
        <f t="shared" si="87"/>
        <v>2.2222222222222223E-2</v>
      </c>
      <c r="AD253" s="145">
        <f t="shared" si="87"/>
        <v>2.2222222222222223E-2</v>
      </c>
      <c r="AE253" s="145">
        <f t="shared" si="87"/>
        <v>2.2222222222222223E-2</v>
      </c>
      <c r="AF253" s="145">
        <f t="shared" si="87"/>
        <v>2.2222222222222223E-2</v>
      </c>
      <c r="AG253" s="145">
        <f t="shared" si="87"/>
        <v>2.2222222222222223E-2</v>
      </c>
      <c r="AH253" s="145">
        <f t="shared" si="87"/>
        <v>2.2222222222222223E-2</v>
      </c>
      <c r="AI253" s="145">
        <f t="shared" si="87"/>
        <v>2.2222222222222223E-2</v>
      </c>
      <c r="AJ253" s="145">
        <f t="shared" si="87"/>
        <v>2.2222222222222223E-2</v>
      </c>
      <c r="AK253" s="145">
        <f t="shared" si="87"/>
        <v>2.2222222222222223E-2</v>
      </c>
      <c r="AL253" s="145">
        <f t="shared" si="87"/>
        <v>2.2222222222222223E-2</v>
      </c>
      <c r="AM253" s="145">
        <f t="shared" si="87"/>
        <v>2.2222222222222223E-2</v>
      </c>
      <c r="AN253" s="145">
        <f t="shared" si="87"/>
        <v>2.2222222222222223E-2</v>
      </c>
      <c r="AO253" s="145">
        <f t="shared" si="87"/>
        <v>2.2222222222222223E-2</v>
      </c>
      <c r="AP253" s="145">
        <f t="shared" si="87"/>
        <v>2.2222222222222223E-2</v>
      </c>
      <c r="AQ253" s="225">
        <f t="shared" si="87"/>
        <v>2.2222222222222223E-2</v>
      </c>
      <c r="AR253" s="145">
        <f t="shared" si="87"/>
        <v>2.2222222222222223E-2</v>
      </c>
      <c r="AS253" s="145">
        <f t="shared" si="87"/>
        <v>2.2222222222222223E-2</v>
      </c>
      <c r="AT253" s="145">
        <f t="shared" si="87"/>
        <v>2.2222222222222223E-2</v>
      </c>
      <c r="AU253" s="145">
        <f t="shared" si="87"/>
        <v>2.2222222222222223E-2</v>
      </c>
      <c r="AV253" s="145">
        <f t="shared" si="87"/>
        <v>2.2222222222222223E-2</v>
      </c>
    </row>
    <row r="254" spans="1:49" ht="16.8" outlineLevel="1">
      <c r="E254" s="44"/>
      <c r="G254" s="2"/>
      <c r="I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57"/>
      <c r="AR254" s="2"/>
      <c r="AS254" s="2"/>
      <c r="AT254" s="2"/>
      <c r="AU254" s="2"/>
      <c r="AV254" s="2"/>
    </row>
    <row r="255" spans="1:49" ht="16.8">
      <c r="E255" s="44" t="s">
        <v>915</v>
      </c>
      <c r="G255" s="2" t="s">
        <v>105</v>
      </c>
      <c r="I255" s="2"/>
      <c r="K255" s="2">
        <f>K261</f>
        <v>0</v>
      </c>
      <c r="L255" s="2">
        <f t="shared" ref="L255:AV255" si="88">L261</f>
        <v>0</v>
      </c>
      <c r="M255" s="2">
        <f t="shared" si="88"/>
        <v>0</v>
      </c>
      <c r="N255" s="2">
        <f t="shared" si="88"/>
        <v>0</v>
      </c>
      <c r="O255" s="2">
        <f t="shared" si="88"/>
        <v>0</v>
      </c>
      <c r="P255" s="2">
        <f t="shared" si="88"/>
        <v>0</v>
      </c>
      <c r="Q255" s="2">
        <f t="shared" si="88"/>
        <v>0</v>
      </c>
      <c r="R255" s="2">
        <f t="shared" si="88"/>
        <v>0</v>
      </c>
      <c r="S255" s="2">
        <f t="shared" si="88"/>
        <v>0</v>
      </c>
      <c r="T255" s="2">
        <f t="shared" si="88"/>
        <v>0</v>
      </c>
      <c r="U255" s="2">
        <f t="shared" si="88"/>
        <v>0</v>
      </c>
      <c r="V255" s="2">
        <f t="shared" si="88"/>
        <v>0</v>
      </c>
      <c r="W255" s="2">
        <f t="shared" si="88"/>
        <v>0</v>
      </c>
      <c r="X255" s="2">
        <f t="shared" si="88"/>
        <v>0</v>
      </c>
      <c r="Y255" s="2">
        <f t="shared" si="88"/>
        <v>0</v>
      </c>
      <c r="Z255" s="2">
        <f t="shared" si="88"/>
        <v>0</v>
      </c>
      <c r="AA255" s="2">
        <f t="shared" si="88"/>
        <v>0</v>
      </c>
      <c r="AB255" s="2">
        <f t="shared" si="88"/>
        <v>0</v>
      </c>
      <c r="AC255" s="2">
        <f t="shared" si="88"/>
        <v>0</v>
      </c>
      <c r="AD255" s="2">
        <f t="shared" si="88"/>
        <v>0</v>
      </c>
      <c r="AE255" s="2">
        <f t="shared" si="88"/>
        <v>0</v>
      </c>
      <c r="AF255" s="2">
        <f t="shared" si="88"/>
        <v>0</v>
      </c>
      <c r="AG255" s="2">
        <f t="shared" si="88"/>
        <v>0</v>
      </c>
      <c r="AH255" s="2">
        <f t="shared" si="88"/>
        <v>0</v>
      </c>
      <c r="AI255" s="2">
        <f t="shared" si="88"/>
        <v>0</v>
      </c>
      <c r="AJ255" s="2">
        <f t="shared" si="88"/>
        <v>0</v>
      </c>
      <c r="AK255" s="2">
        <f t="shared" si="88"/>
        <v>0</v>
      </c>
      <c r="AL255" s="2">
        <f t="shared" si="88"/>
        <v>0</v>
      </c>
      <c r="AM255" s="2">
        <f t="shared" si="88"/>
        <v>0</v>
      </c>
      <c r="AN255" s="2">
        <f t="shared" si="88"/>
        <v>0</v>
      </c>
      <c r="AO255" s="2">
        <f t="shared" si="88"/>
        <v>0</v>
      </c>
      <c r="AP255" s="2">
        <f t="shared" si="88"/>
        <v>0</v>
      </c>
      <c r="AQ255" s="57">
        <f t="shared" si="88"/>
        <v>0</v>
      </c>
      <c r="AR255" s="2">
        <f t="shared" si="88"/>
        <v>0</v>
      </c>
      <c r="AS255" s="2">
        <f t="shared" si="88"/>
        <v>3.2424781541223466</v>
      </c>
      <c r="AT255" s="2">
        <f t="shared" si="88"/>
        <v>6.5639078127207053</v>
      </c>
      <c r="AU255" s="2">
        <f t="shared" si="88"/>
        <v>10.205006077672541</v>
      </c>
      <c r="AV255" s="2">
        <f t="shared" si="88"/>
        <v>13.663590475605382</v>
      </c>
    </row>
    <row r="256" spans="1:49">
      <c r="AQ256" s="220"/>
    </row>
    <row r="257" spans="1:49" ht="16.8">
      <c r="A257" s="2"/>
      <c r="B257" s="2"/>
      <c r="C257" s="28" t="s">
        <v>916</v>
      </c>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c r="AI257" s="28"/>
      <c r="AJ257" s="28"/>
      <c r="AK257" s="28"/>
      <c r="AL257" s="28"/>
      <c r="AM257" s="28"/>
      <c r="AN257" s="28"/>
      <c r="AO257" s="28"/>
      <c r="AP257" s="28"/>
      <c r="AQ257" s="29"/>
      <c r="AR257" s="28"/>
      <c r="AS257" s="28"/>
      <c r="AT257" s="28"/>
      <c r="AU257" s="28"/>
      <c r="AV257" s="28"/>
      <c r="AW257" s="2"/>
    </row>
    <row r="258" spans="1:49" ht="16.8" outlineLevel="1">
      <c r="E258" s="34"/>
      <c r="I258" s="2"/>
      <c r="AQ258" s="220"/>
    </row>
    <row r="259" spans="1:49" ht="16.8" outlineLevel="1">
      <c r="E259" s="34" t="s">
        <v>917</v>
      </c>
      <c r="G259" s="34" t="s">
        <v>209</v>
      </c>
      <c r="I259" s="2"/>
      <c r="K259" s="145">
        <f t="shared" ref="K259:AV259" si="89">K253</f>
        <v>0</v>
      </c>
      <c r="L259" s="145">
        <f t="shared" si="89"/>
        <v>0</v>
      </c>
      <c r="M259" s="145">
        <f t="shared" si="89"/>
        <v>0</v>
      </c>
      <c r="N259" s="145">
        <f t="shared" si="89"/>
        <v>0</v>
      </c>
      <c r="O259" s="145">
        <f t="shared" si="89"/>
        <v>0</v>
      </c>
      <c r="P259" s="145">
        <f t="shared" si="89"/>
        <v>0</v>
      </c>
      <c r="Q259" s="145">
        <f t="shared" si="89"/>
        <v>0</v>
      </c>
      <c r="R259" s="145">
        <f t="shared" si="89"/>
        <v>0</v>
      </c>
      <c r="S259" s="145">
        <f t="shared" si="89"/>
        <v>0</v>
      </c>
      <c r="T259" s="145">
        <f t="shared" si="89"/>
        <v>0</v>
      </c>
      <c r="U259" s="145">
        <f t="shared" si="89"/>
        <v>0</v>
      </c>
      <c r="V259" s="145">
        <f t="shared" si="89"/>
        <v>0</v>
      </c>
      <c r="W259" s="145">
        <f t="shared" si="89"/>
        <v>2.2222222222222223E-2</v>
      </c>
      <c r="X259" s="145">
        <f t="shared" si="89"/>
        <v>2.2222222222222223E-2</v>
      </c>
      <c r="Y259" s="145">
        <f t="shared" si="89"/>
        <v>2.2222222222222223E-2</v>
      </c>
      <c r="Z259" s="145">
        <f t="shared" si="89"/>
        <v>2.2222222222222223E-2</v>
      </c>
      <c r="AA259" s="145">
        <f t="shared" si="89"/>
        <v>2.2222222222222223E-2</v>
      </c>
      <c r="AB259" s="145">
        <f t="shared" si="89"/>
        <v>2.2222222222222223E-2</v>
      </c>
      <c r="AC259" s="145">
        <f t="shared" si="89"/>
        <v>2.2222222222222223E-2</v>
      </c>
      <c r="AD259" s="145">
        <f t="shared" si="89"/>
        <v>2.2222222222222223E-2</v>
      </c>
      <c r="AE259" s="145">
        <f t="shared" si="89"/>
        <v>2.2222222222222223E-2</v>
      </c>
      <c r="AF259" s="145">
        <f t="shared" si="89"/>
        <v>2.2222222222222223E-2</v>
      </c>
      <c r="AG259" s="145">
        <f t="shared" si="89"/>
        <v>2.2222222222222223E-2</v>
      </c>
      <c r="AH259" s="145">
        <f t="shared" si="89"/>
        <v>2.2222222222222223E-2</v>
      </c>
      <c r="AI259" s="145">
        <f t="shared" si="89"/>
        <v>2.2222222222222223E-2</v>
      </c>
      <c r="AJ259" s="145">
        <f t="shared" si="89"/>
        <v>2.2222222222222223E-2</v>
      </c>
      <c r="AK259" s="145">
        <f t="shared" si="89"/>
        <v>2.2222222222222223E-2</v>
      </c>
      <c r="AL259" s="145">
        <f t="shared" si="89"/>
        <v>2.2222222222222223E-2</v>
      </c>
      <c r="AM259" s="145">
        <f t="shared" si="89"/>
        <v>2.2222222222222223E-2</v>
      </c>
      <c r="AN259" s="145">
        <f t="shared" si="89"/>
        <v>2.2222222222222223E-2</v>
      </c>
      <c r="AO259" s="145">
        <f t="shared" si="89"/>
        <v>2.2222222222222223E-2</v>
      </c>
      <c r="AP259" s="145">
        <f t="shared" si="89"/>
        <v>2.2222222222222223E-2</v>
      </c>
      <c r="AQ259" s="225">
        <f t="shared" si="89"/>
        <v>2.2222222222222223E-2</v>
      </c>
      <c r="AR259" s="145">
        <f t="shared" si="89"/>
        <v>2.2222222222222223E-2</v>
      </c>
      <c r="AS259" s="145">
        <f t="shared" si="89"/>
        <v>2.2222222222222223E-2</v>
      </c>
      <c r="AT259" s="145">
        <f t="shared" si="89"/>
        <v>2.2222222222222223E-2</v>
      </c>
      <c r="AU259" s="145">
        <f t="shared" si="89"/>
        <v>2.2222222222222223E-2</v>
      </c>
      <c r="AV259" s="145">
        <f t="shared" si="89"/>
        <v>2.2222222222222223E-2</v>
      </c>
    </row>
    <row r="260" spans="1:49" ht="16.8" outlineLevel="1">
      <c r="E260" s="34"/>
      <c r="I260" s="2"/>
      <c r="AQ260" s="220"/>
    </row>
    <row r="261" spans="1:49" ht="16.8" outlineLevel="1">
      <c r="E261" s="34" t="s">
        <v>911</v>
      </c>
      <c r="G261" s="2" t="s">
        <v>105</v>
      </c>
      <c r="K261" s="2">
        <f t="shared" ref="K261:AV261" si="90">SUM(K263:K300)</f>
        <v>0</v>
      </c>
      <c r="L261" s="2">
        <f t="shared" si="90"/>
        <v>0</v>
      </c>
      <c r="M261" s="2">
        <f t="shared" si="90"/>
        <v>0</v>
      </c>
      <c r="N261" s="2">
        <f t="shared" si="90"/>
        <v>0</v>
      </c>
      <c r="O261" s="2">
        <f t="shared" si="90"/>
        <v>0</v>
      </c>
      <c r="P261" s="2">
        <f t="shared" si="90"/>
        <v>0</v>
      </c>
      <c r="Q261" s="2">
        <f t="shared" si="90"/>
        <v>0</v>
      </c>
      <c r="R261" s="2">
        <f t="shared" si="90"/>
        <v>0</v>
      </c>
      <c r="S261" s="2">
        <f t="shared" si="90"/>
        <v>0</v>
      </c>
      <c r="T261" s="2">
        <f t="shared" si="90"/>
        <v>0</v>
      </c>
      <c r="U261" s="2">
        <f t="shared" si="90"/>
        <v>0</v>
      </c>
      <c r="V261" s="2">
        <f t="shared" si="90"/>
        <v>0</v>
      </c>
      <c r="W261" s="2">
        <f t="shared" si="90"/>
        <v>0</v>
      </c>
      <c r="X261" s="2">
        <f t="shared" si="90"/>
        <v>0</v>
      </c>
      <c r="Y261" s="2">
        <f t="shared" si="90"/>
        <v>0</v>
      </c>
      <c r="Z261" s="2">
        <f t="shared" si="90"/>
        <v>0</v>
      </c>
      <c r="AA261" s="2">
        <f t="shared" si="90"/>
        <v>0</v>
      </c>
      <c r="AB261" s="2">
        <f t="shared" si="90"/>
        <v>0</v>
      </c>
      <c r="AC261" s="2">
        <f t="shared" si="90"/>
        <v>0</v>
      </c>
      <c r="AD261" s="2">
        <f t="shared" si="90"/>
        <v>0</v>
      </c>
      <c r="AE261" s="2">
        <f t="shared" si="90"/>
        <v>0</v>
      </c>
      <c r="AF261" s="2">
        <f t="shared" si="90"/>
        <v>0</v>
      </c>
      <c r="AG261" s="2">
        <f t="shared" si="90"/>
        <v>0</v>
      </c>
      <c r="AH261" s="2">
        <f t="shared" si="90"/>
        <v>0</v>
      </c>
      <c r="AI261" s="2">
        <f t="shared" si="90"/>
        <v>0</v>
      </c>
      <c r="AJ261" s="2">
        <f t="shared" si="90"/>
        <v>0</v>
      </c>
      <c r="AK261" s="2">
        <f t="shared" si="90"/>
        <v>0</v>
      </c>
      <c r="AL261" s="2">
        <f t="shared" si="90"/>
        <v>0</v>
      </c>
      <c r="AM261" s="2">
        <f t="shared" si="90"/>
        <v>0</v>
      </c>
      <c r="AN261" s="2">
        <f t="shared" si="90"/>
        <v>0</v>
      </c>
      <c r="AO261" s="2">
        <f t="shared" si="90"/>
        <v>0</v>
      </c>
      <c r="AP261" s="2">
        <f t="shared" si="90"/>
        <v>0</v>
      </c>
      <c r="AQ261" s="57">
        <f t="shared" si="90"/>
        <v>0</v>
      </c>
      <c r="AR261" s="2">
        <f t="shared" si="90"/>
        <v>0</v>
      </c>
      <c r="AS261" s="2">
        <f t="shared" si="90"/>
        <v>3.2424781541223466</v>
      </c>
      <c r="AT261" s="2">
        <f t="shared" si="90"/>
        <v>6.5639078127207053</v>
      </c>
      <c r="AU261" s="2">
        <f t="shared" si="90"/>
        <v>10.205006077672541</v>
      </c>
      <c r="AV261" s="2">
        <f t="shared" si="90"/>
        <v>13.663590475605382</v>
      </c>
    </row>
    <row r="262" spans="1:49" ht="16.8" outlineLevel="1">
      <c r="K262" s="2"/>
      <c r="AQ262" s="220"/>
    </row>
    <row r="263" spans="1:49" ht="16.8" outlineLevel="1">
      <c r="D263" s="45"/>
      <c r="E263" s="44">
        <f>INDEX($K$4:$AV$4,,COUNT(E$262:E262)+1)</f>
        <v>33328</v>
      </c>
      <c r="G263" s="2" t="s">
        <v>105</v>
      </c>
      <c r="I263" s="2" cm="1">
        <f t="array" ref="I263">INDEX($K$26:$AV$26,,MATCH(E263,$K$4:$AV$4,0))</f>
        <v>0</v>
      </c>
      <c r="K263" s="2">
        <f>IF(J$4=$E263, $I263*J$259,0) + IF(J$4&gt;$E263,MIN(J263,$I263-SUM($J263:J263)))</f>
        <v>0</v>
      </c>
      <c r="L263" s="2">
        <f>IF(K$4=$E263, $I263*K$259,0) + IF(K$4&gt;$E263,MIN(K263,$I263-SUM($J263:K263)))</f>
        <v>0</v>
      </c>
      <c r="M263" s="2">
        <f>IF(L$4=$E263, $I263*L$259,0) + IF(L$4&gt;$E263,MIN(L263,$I263-SUM($J263:L263)))</f>
        <v>0</v>
      </c>
      <c r="N263" s="2">
        <f>IF(M$4=$E263, $I263*M$259,0) + IF(M$4&gt;$E263,MIN(M263,$I263-SUM($J263:M263)))</f>
        <v>0</v>
      </c>
      <c r="O263" s="2">
        <f>IF(N$4=$E263, $I263*N$259,0) + IF(N$4&gt;$E263,MIN(N263,$I263-SUM($J263:N263)))</f>
        <v>0</v>
      </c>
      <c r="P263" s="2">
        <f>IF(O$4=$E263, $I263*O$259,0) + IF(O$4&gt;$E263,MIN(O263,$I263-SUM($J263:O263)))</f>
        <v>0</v>
      </c>
      <c r="Q263" s="2">
        <f>IF(P$4=$E263, $I263*P$259,0) + IF(P$4&gt;$E263,MIN(P263,$I263-SUM($J263:P263)))</f>
        <v>0</v>
      </c>
      <c r="R263" s="2">
        <f>IF(Q$4=$E263, $I263*Q$259,0) + IF(Q$4&gt;$E263,MIN(Q263,$I263-SUM($J263:Q263)))</f>
        <v>0</v>
      </c>
      <c r="S263" s="2">
        <f>IF(R$4=$E263, $I263*R$259,0) + IF(R$4&gt;$E263,MIN(R263,$I263-SUM($J263:R263)))</f>
        <v>0</v>
      </c>
      <c r="T263" s="2">
        <f>IF(S$4=$E263, $I263*S$259,0) + IF(S$4&gt;$E263,MIN(S263,$I263-SUM($J263:S263)))</f>
        <v>0</v>
      </c>
      <c r="U263" s="2">
        <f>IF(T$4=$E263, $I263*T$259,0) + IF(T$4&gt;$E263,MIN(T263,$I263-SUM($J263:T263)))</f>
        <v>0</v>
      </c>
      <c r="V263" s="2">
        <f>IF(U$4=$E263, $I263*U$259,0) + IF(U$4&gt;$E263,MIN(U263,$I263-SUM($J263:U263)))</f>
        <v>0</v>
      </c>
      <c r="W263" s="2">
        <f>IF(V$4=$E263, $I263*V$259,0) + IF(V$4&gt;$E263,MIN(V263,$I263-SUM($J263:V263)))</f>
        <v>0</v>
      </c>
      <c r="X263" s="2">
        <f>IF(W$4=$E263, $I263*W$259,0) + IF(W$4&gt;$E263,MIN(W263,$I263-SUM($J263:W263)))</f>
        <v>0</v>
      </c>
      <c r="Y263" s="2">
        <f>IF(X$4=$E263, $I263*X$259,0) + IF(X$4&gt;$E263,MIN(X263,$I263-SUM($J263:X263)))</f>
        <v>0</v>
      </c>
      <c r="Z263" s="2">
        <f>IF(Y$4=$E263, $I263*Y$259,0) + IF(Y$4&gt;$E263,MIN(Y263,$I263-SUM($J263:Y263)))</f>
        <v>0</v>
      </c>
      <c r="AA263" s="2">
        <f>IF(Z$4=$E263, $I263*Z$259,0) + IF(Z$4&gt;$E263,MIN(Z263,$I263-SUM($J263:Z263)))</f>
        <v>0</v>
      </c>
      <c r="AB263" s="2">
        <f>IF(AA$4=$E263, $I263*AA$259,0) + IF(AA$4&gt;$E263,MIN(AA263,$I263-SUM($J263:AA263)))</f>
        <v>0</v>
      </c>
      <c r="AC263" s="2">
        <f>IF(AB$4=$E263, $I263*AB$259,0) + IF(AB$4&gt;$E263,MIN(AB263,$I263-SUM($J263:AB263)))</f>
        <v>0</v>
      </c>
      <c r="AD263" s="2">
        <f>IF(AC$4=$E263, $I263*AC$259,0) + IF(AC$4&gt;$E263,MIN(AC263,$I263-SUM($J263:AC263)))</f>
        <v>0</v>
      </c>
      <c r="AE263" s="2">
        <f>IF(AD$4=$E263, $I263*AD$259,0) + IF(AD$4&gt;$E263,MIN(AD263,$I263-SUM($J263:AD263)))</f>
        <v>0</v>
      </c>
      <c r="AF263" s="2">
        <f>IF(AE$4=$E263, $I263*AE$259,0) + IF(AE$4&gt;$E263,MIN(AE263,$I263-SUM($J263:AE263)))</f>
        <v>0</v>
      </c>
      <c r="AG263" s="2">
        <f>IF(AF$4=$E263, $I263*AF$259,0) + IF(AF$4&gt;$E263,MIN(AF263,$I263-SUM($J263:AF263)))</f>
        <v>0</v>
      </c>
      <c r="AH263" s="2">
        <f>IF(AG$4=$E263, $I263*AG$259,0) + IF(AG$4&gt;$E263,MIN(AG263,$I263-SUM($J263:AG263)))</f>
        <v>0</v>
      </c>
      <c r="AI263" s="2">
        <f>IF(AH$4=$E263, $I263*AH$259,0) + IF(AH$4&gt;$E263,MIN(AH263,$I263-SUM($J263:AH263)))</f>
        <v>0</v>
      </c>
      <c r="AJ263" s="2">
        <f>IF(AI$4=$E263, $I263*AI$259,0) + IF(AI$4&gt;$E263,MIN(AI263,$I263-SUM($J263:AI263)))</f>
        <v>0</v>
      </c>
      <c r="AK263" s="2">
        <f>IF(AJ$4=$E263, $I263*AJ$259,0) + IF(AJ$4&gt;$E263,MIN(AJ263,$I263-SUM($J263:AJ263)))</f>
        <v>0</v>
      </c>
      <c r="AL263" s="2">
        <f>IF(AK$4=$E263, $I263*AK$259,0) + IF(AK$4&gt;$E263,MIN(AK263,$I263-SUM($J263:AK263)))</f>
        <v>0</v>
      </c>
      <c r="AM263" s="2">
        <f>IF(AL$4=$E263, $I263*AL$259,0) + IF(AL$4&gt;$E263,MIN(AL263,$I263-SUM($J263:AL263)))</f>
        <v>0</v>
      </c>
      <c r="AN263" s="2">
        <f>IF(AM$4=$E263, $I263*AM$259,0) + IF(AM$4&gt;$E263,MIN(AM263,$I263-SUM($J263:AM263)))</f>
        <v>0</v>
      </c>
      <c r="AO263" s="2">
        <f>IF(AN$4=$E263, $I263*AN$259,0) + IF(AN$4&gt;$E263,MIN(AN263,$I263-SUM($J263:AN263)))</f>
        <v>0</v>
      </c>
      <c r="AP263" s="2">
        <f>IF(AO$4=$E263, $I263*AO$259,0) + IF(AO$4&gt;$E263,MIN(AO263,$I263-SUM($J263:AO263)))</f>
        <v>0</v>
      </c>
      <c r="AQ263" s="57">
        <f>IF(AP$4=$E263, $I263*AP$259,0) + IF(AP$4&gt;$E263,MIN(AP263,$I263-SUM($J263:AP263)))</f>
        <v>0</v>
      </c>
      <c r="AR263" s="2">
        <f>IF(AQ$4=$E263, $I263*AQ$259,0) + IF(AQ$4&gt;$E263,MIN(AQ263,$I263-SUM($J263:AQ263)))</f>
        <v>0</v>
      </c>
      <c r="AS263" s="2">
        <f>IF(AR$4=$E263, $I263*AR$259,0) + IF(AR$4&gt;$E263,MIN(AR263,$I263-SUM($J263:AR263)))</f>
        <v>0</v>
      </c>
      <c r="AT263" s="2">
        <f>IF(AS$4=$E263, $I263*AS$259,0) + IF(AS$4&gt;$E263,MIN(AS263,$I263-SUM($J263:AS263)))</f>
        <v>0</v>
      </c>
      <c r="AU263" s="2">
        <f>IF(AT$4=$E263, $I263*AT$259,0) + IF(AT$4&gt;$E263,MIN(AT263,$I263-SUM($J263:AT263)))</f>
        <v>0</v>
      </c>
      <c r="AV263" s="2">
        <f>IF(AU$4=$E263, $I263*AU$259,0) + IF(AU$4&gt;$E263,MIN(AU263,$I263-SUM($J263:AU263)))</f>
        <v>0</v>
      </c>
      <c r="AW263" s="2"/>
    </row>
    <row r="264" spans="1:49" ht="16.8" outlineLevel="1">
      <c r="D264" s="45"/>
      <c r="E264" s="44">
        <f>INDEX($K$4:$AV$4,,COUNT(E$262:E263)+1)</f>
        <v>33694</v>
      </c>
      <c r="G264" s="2" t="s">
        <v>105</v>
      </c>
      <c r="I264" s="2" cm="1">
        <f t="array" ref="I264">INDEX($K$26:$AV$26,,MATCH(E264,$K$4:$AV$4,0))</f>
        <v>0</v>
      </c>
      <c r="K264" s="2">
        <f>IF(J$4=$E264, $I264*J$259,0) + IF(J$4&gt;$E264,MIN(J264,$I264-SUM($J264:J264)))</f>
        <v>0</v>
      </c>
      <c r="L264" s="2">
        <f>IF(K$4=$E264, $I264*K$259,0) + IF(K$4&gt;$E264,MIN(K264,$I264-SUM($J264:K264)))</f>
        <v>0</v>
      </c>
      <c r="M264" s="2">
        <f>IF(L$4=$E264, $I264*L$259,0) + IF(L$4&gt;$E264,MIN(L264,$I264-SUM($J264:L264)))</f>
        <v>0</v>
      </c>
      <c r="N264" s="2">
        <f>IF(M$4=$E264, $I264*M$259,0) + IF(M$4&gt;$E264,MIN(M264,$I264-SUM($J264:M264)))</f>
        <v>0</v>
      </c>
      <c r="O264" s="2">
        <f>IF(N$4=$E264, $I264*N$259,0) + IF(N$4&gt;$E264,MIN(N264,$I264-SUM($J264:N264)))</f>
        <v>0</v>
      </c>
      <c r="P264" s="2">
        <f>IF(O$4=$E264, $I264*O$259,0) + IF(O$4&gt;$E264,MIN(O264,$I264-SUM($J264:O264)))</f>
        <v>0</v>
      </c>
      <c r="Q264" s="2">
        <f>IF(P$4=$E264, $I264*P$259,0) + IF(P$4&gt;$E264,MIN(P264,$I264-SUM($J264:P264)))</f>
        <v>0</v>
      </c>
      <c r="R264" s="2">
        <f>IF(Q$4=$E264, $I264*Q$259,0) + IF(Q$4&gt;$E264,MIN(Q264,$I264-SUM($J264:Q264)))</f>
        <v>0</v>
      </c>
      <c r="S264" s="2">
        <f>IF(R$4=$E264, $I264*R$259,0) + IF(R$4&gt;$E264,MIN(R264,$I264-SUM($J264:R264)))</f>
        <v>0</v>
      </c>
      <c r="T264" s="2">
        <f>IF(S$4=$E264, $I264*S$259,0) + IF(S$4&gt;$E264,MIN(S264,$I264-SUM($J264:S264)))</f>
        <v>0</v>
      </c>
      <c r="U264" s="2">
        <f>IF(T$4=$E264, $I264*T$259,0) + IF(T$4&gt;$E264,MIN(T264,$I264-SUM($J264:T264)))</f>
        <v>0</v>
      </c>
      <c r="V264" s="2">
        <f>IF(U$4=$E264, $I264*U$259,0) + IF(U$4&gt;$E264,MIN(U264,$I264-SUM($J264:U264)))</f>
        <v>0</v>
      </c>
      <c r="W264" s="2">
        <f>IF(V$4=$E264, $I264*V$259,0) + IF(V$4&gt;$E264,MIN(V264,$I264-SUM($J264:V264)))</f>
        <v>0</v>
      </c>
      <c r="X264" s="2">
        <f>IF(W$4=$E264, $I264*W$259,0) + IF(W$4&gt;$E264,MIN(W264,$I264-SUM($J264:W264)))</f>
        <v>0</v>
      </c>
      <c r="Y264" s="2">
        <f>IF(X$4=$E264, $I264*X$259,0) + IF(X$4&gt;$E264,MIN(X264,$I264-SUM($J264:X264)))</f>
        <v>0</v>
      </c>
      <c r="Z264" s="2">
        <f>IF(Y$4=$E264, $I264*Y$259,0) + IF(Y$4&gt;$E264,MIN(Y264,$I264-SUM($J264:Y264)))</f>
        <v>0</v>
      </c>
      <c r="AA264" s="2">
        <f>IF(Z$4=$E264, $I264*Z$259,0) + IF(Z$4&gt;$E264,MIN(Z264,$I264-SUM($J264:Z264)))</f>
        <v>0</v>
      </c>
      <c r="AB264" s="2">
        <f>IF(AA$4=$E264, $I264*AA$259,0) + IF(AA$4&gt;$E264,MIN(AA264,$I264-SUM($J264:AA264)))</f>
        <v>0</v>
      </c>
      <c r="AC264" s="2">
        <f>IF(AB$4=$E264, $I264*AB$259,0) + IF(AB$4&gt;$E264,MIN(AB264,$I264-SUM($J264:AB264)))</f>
        <v>0</v>
      </c>
      <c r="AD264" s="2">
        <f>IF(AC$4=$E264, $I264*AC$259,0) + IF(AC$4&gt;$E264,MIN(AC264,$I264-SUM($J264:AC264)))</f>
        <v>0</v>
      </c>
      <c r="AE264" s="2">
        <f>IF(AD$4=$E264, $I264*AD$259,0) + IF(AD$4&gt;$E264,MIN(AD264,$I264-SUM($J264:AD264)))</f>
        <v>0</v>
      </c>
      <c r="AF264" s="2">
        <f>IF(AE$4=$E264, $I264*AE$259,0) + IF(AE$4&gt;$E264,MIN(AE264,$I264-SUM($J264:AE264)))</f>
        <v>0</v>
      </c>
      <c r="AG264" s="2">
        <f>IF(AF$4=$E264, $I264*AF$259,0) + IF(AF$4&gt;$E264,MIN(AF264,$I264-SUM($J264:AF264)))</f>
        <v>0</v>
      </c>
      <c r="AH264" s="2">
        <f>IF(AG$4=$E264, $I264*AG$259,0) + IF(AG$4&gt;$E264,MIN(AG264,$I264-SUM($J264:AG264)))</f>
        <v>0</v>
      </c>
      <c r="AI264" s="2">
        <f>IF(AH$4=$E264, $I264*AH$259,0) + IF(AH$4&gt;$E264,MIN(AH264,$I264-SUM($J264:AH264)))</f>
        <v>0</v>
      </c>
      <c r="AJ264" s="2">
        <f>IF(AI$4=$E264, $I264*AI$259,0) + IF(AI$4&gt;$E264,MIN(AI264,$I264-SUM($J264:AI264)))</f>
        <v>0</v>
      </c>
      <c r="AK264" s="2">
        <f>IF(AJ$4=$E264, $I264*AJ$259,0) + IF(AJ$4&gt;$E264,MIN(AJ264,$I264-SUM($J264:AJ264)))</f>
        <v>0</v>
      </c>
      <c r="AL264" s="2">
        <f>IF(AK$4=$E264, $I264*AK$259,0) + IF(AK$4&gt;$E264,MIN(AK264,$I264-SUM($J264:AK264)))</f>
        <v>0</v>
      </c>
      <c r="AM264" s="2">
        <f>IF(AL$4=$E264, $I264*AL$259,0) + IF(AL$4&gt;$E264,MIN(AL264,$I264-SUM($J264:AL264)))</f>
        <v>0</v>
      </c>
      <c r="AN264" s="2">
        <f>IF(AM$4=$E264, $I264*AM$259,0) + IF(AM$4&gt;$E264,MIN(AM264,$I264-SUM($J264:AM264)))</f>
        <v>0</v>
      </c>
      <c r="AO264" s="2">
        <f>IF(AN$4=$E264, $I264*AN$259,0) + IF(AN$4&gt;$E264,MIN(AN264,$I264-SUM($J264:AN264)))</f>
        <v>0</v>
      </c>
      <c r="AP264" s="2">
        <f>IF(AO$4=$E264, $I264*AO$259,0) + IF(AO$4&gt;$E264,MIN(AO264,$I264-SUM($J264:AO264)))</f>
        <v>0</v>
      </c>
      <c r="AQ264" s="57">
        <f>IF(AP$4=$E264, $I264*AP$259,0) + IF(AP$4&gt;$E264,MIN(AP264,$I264-SUM($J264:AP264)))</f>
        <v>0</v>
      </c>
      <c r="AR264" s="2">
        <f>IF(AQ$4=$E264, $I264*AQ$259,0) + IF(AQ$4&gt;$E264,MIN(AQ264,$I264-SUM($J264:AQ264)))</f>
        <v>0</v>
      </c>
      <c r="AS264" s="2">
        <f>IF(AR$4=$E264, $I264*AR$259,0) + IF(AR$4&gt;$E264,MIN(AR264,$I264-SUM($J264:AR264)))</f>
        <v>0</v>
      </c>
      <c r="AT264" s="2">
        <f>IF(AS$4=$E264, $I264*AS$259,0) + IF(AS$4&gt;$E264,MIN(AS264,$I264-SUM($J264:AS264)))</f>
        <v>0</v>
      </c>
      <c r="AU264" s="2">
        <f>IF(AT$4=$E264, $I264*AT$259,0) + IF(AT$4&gt;$E264,MIN(AT264,$I264-SUM($J264:AT264)))</f>
        <v>0</v>
      </c>
      <c r="AV264" s="2">
        <f>IF(AU$4=$E264, $I264*AU$259,0) + IF(AU$4&gt;$E264,MIN(AU264,$I264-SUM($J264:AU264)))</f>
        <v>0</v>
      </c>
      <c r="AW264" s="2"/>
    </row>
    <row r="265" spans="1:49" ht="16.8" outlineLevel="1">
      <c r="D265" s="45"/>
      <c r="E265" s="44">
        <f>INDEX($K$4:$AV$4,,COUNT(E$262:E264)+1)</f>
        <v>34059</v>
      </c>
      <c r="G265" s="2" t="s">
        <v>105</v>
      </c>
      <c r="I265" s="2" cm="1">
        <f t="array" ref="I265">INDEX($K$26:$AV$26,,MATCH(E265,$K$4:$AV$4,0))</f>
        <v>0</v>
      </c>
      <c r="K265" s="2">
        <f>IF(J$4=$E265, $I265*J$259,0) + IF(J$4&gt;$E265,MIN(J265,$I265-SUM($J265:J265)))</f>
        <v>0</v>
      </c>
      <c r="L265" s="2">
        <f>IF(K$4=$E265, $I265*K$259,0) + IF(K$4&gt;$E265,MIN(K265,$I265-SUM($J265:K265)))</f>
        <v>0</v>
      </c>
      <c r="M265" s="2">
        <f>IF(L$4=$E265, $I265*L$259,0) + IF(L$4&gt;$E265,MIN(L265,$I265-SUM($J265:L265)))</f>
        <v>0</v>
      </c>
      <c r="N265" s="2">
        <f>IF(M$4=$E265, $I265*M$259,0) + IF(M$4&gt;$E265,MIN(M265,$I265-SUM($J265:M265)))</f>
        <v>0</v>
      </c>
      <c r="O265" s="2">
        <f>IF(N$4=$E265, $I265*N$259,0) + IF(N$4&gt;$E265,MIN(N265,$I265-SUM($J265:N265)))</f>
        <v>0</v>
      </c>
      <c r="P265" s="2">
        <f>IF(O$4=$E265, $I265*O$259,0) + IF(O$4&gt;$E265,MIN(O265,$I265-SUM($J265:O265)))</f>
        <v>0</v>
      </c>
      <c r="Q265" s="2">
        <f>IF(P$4=$E265, $I265*P$259,0) + IF(P$4&gt;$E265,MIN(P265,$I265-SUM($J265:P265)))</f>
        <v>0</v>
      </c>
      <c r="R265" s="2">
        <f>IF(Q$4=$E265, $I265*Q$259,0) + IF(Q$4&gt;$E265,MIN(Q265,$I265-SUM($J265:Q265)))</f>
        <v>0</v>
      </c>
      <c r="S265" s="2">
        <f>IF(R$4=$E265, $I265*R$259,0) + IF(R$4&gt;$E265,MIN(R265,$I265-SUM($J265:R265)))</f>
        <v>0</v>
      </c>
      <c r="T265" s="2">
        <f>IF(S$4=$E265, $I265*S$259,0) + IF(S$4&gt;$E265,MIN(S265,$I265-SUM($J265:S265)))</f>
        <v>0</v>
      </c>
      <c r="U265" s="2">
        <f>IF(T$4=$E265, $I265*T$259,0) + IF(T$4&gt;$E265,MIN(T265,$I265-SUM($J265:T265)))</f>
        <v>0</v>
      </c>
      <c r="V265" s="2">
        <f>IF(U$4=$E265, $I265*U$259,0) + IF(U$4&gt;$E265,MIN(U265,$I265-SUM($J265:U265)))</f>
        <v>0</v>
      </c>
      <c r="W265" s="2">
        <f>IF(V$4=$E265, $I265*V$259,0) + IF(V$4&gt;$E265,MIN(V265,$I265-SUM($J265:V265)))</f>
        <v>0</v>
      </c>
      <c r="X265" s="2">
        <f>IF(W$4=$E265, $I265*W$259,0) + IF(W$4&gt;$E265,MIN(W265,$I265-SUM($J265:W265)))</f>
        <v>0</v>
      </c>
      <c r="Y265" s="2">
        <f>IF(X$4=$E265, $I265*X$259,0) + IF(X$4&gt;$E265,MIN(X265,$I265-SUM($J265:X265)))</f>
        <v>0</v>
      </c>
      <c r="Z265" s="2">
        <f>IF(Y$4=$E265, $I265*Y$259,0) + IF(Y$4&gt;$E265,MIN(Y265,$I265-SUM($J265:Y265)))</f>
        <v>0</v>
      </c>
      <c r="AA265" s="2">
        <f>IF(Z$4=$E265, $I265*Z$259,0) + IF(Z$4&gt;$E265,MIN(Z265,$I265-SUM($J265:Z265)))</f>
        <v>0</v>
      </c>
      <c r="AB265" s="2">
        <f>IF(AA$4=$E265, $I265*AA$259,0) + IF(AA$4&gt;$E265,MIN(AA265,$I265-SUM($J265:AA265)))</f>
        <v>0</v>
      </c>
      <c r="AC265" s="2">
        <f>IF(AB$4=$E265, $I265*AB$259,0) + IF(AB$4&gt;$E265,MIN(AB265,$I265-SUM($J265:AB265)))</f>
        <v>0</v>
      </c>
      <c r="AD265" s="2">
        <f>IF(AC$4=$E265, $I265*AC$259,0) + IF(AC$4&gt;$E265,MIN(AC265,$I265-SUM($J265:AC265)))</f>
        <v>0</v>
      </c>
      <c r="AE265" s="2">
        <f>IF(AD$4=$E265, $I265*AD$259,0) + IF(AD$4&gt;$E265,MIN(AD265,$I265-SUM($J265:AD265)))</f>
        <v>0</v>
      </c>
      <c r="AF265" s="2">
        <f>IF(AE$4=$E265, $I265*AE$259,0) + IF(AE$4&gt;$E265,MIN(AE265,$I265-SUM($J265:AE265)))</f>
        <v>0</v>
      </c>
      <c r="AG265" s="2">
        <f>IF(AF$4=$E265, $I265*AF$259,0) + IF(AF$4&gt;$E265,MIN(AF265,$I265-SUM($J265:AF265)))</f>
        <v>0</v>
      </c>
      <c r="AH265" s="2">
        <f>IF(AG$4=$E265, $I265*AG$259,0) + IF(AG$4&gt;$E265,MIN(AG265,$I265-SUM($J265:AG265)))</f>
        <v>0</v>
      </c>
      <c r="AI265" s="2">
        <f>IF(AH$4=$E265, $I265*AH$259,0) + IF(AH$4&gt;$E265,MIN(AH265,$I265-SUM($J265:AH265)))</f>
        <v>0</v>
      </c>
      <c r="AJ265" s="2">
        <f>IF(AI$4=$E265, $I265*AI$259,0) + IF(AI$4&gt;$E265,MIN(AI265,$I265-SUM($J265:AI265)))</f>
        <v>0</v>
      </c>
      <c r="AK265" s="2">
        <f>IF(AJ$4=$E265, $I265*AJ$259,0) + IF(AJ$4&gt;$E265,MIN(AJ265,$I265-SUM($J265:AJ265)))</f>
        <v>0</v>
      </c>
      <c r="AL265" s="2">
        <f>IF(AK$4=$E265, $I265*AK$259,0) + IF(AK$4&gt;$E265,MIN(AK265,$I265-SUM($J265:AK265)))</f>
        <v>0</v>
      </c>
      <c r="AM265" s="2">
        <f>IF(AL$4=$E265, $I265*AL$259,0) + IF(AL$4&gt;$E265,MIN(AL265,$I265-SUM($J265:AL265)))</f>
        <v>0</v>
      </c>
      <c r="AN265" s="2">
        <f>IF(AM$4=$E265, $I265*AM$259,0) + IF(AM$4&gt;$E265,MIN(AM265,$I265-SUM($J265:AM265)))</f>
        <v>0</v>
      </c>
      <c r="AO265" s="2">
        <f>IF(AN$4=$E265, $I265*AN$259,0) + IF(AN$4&gt;$E265,MIN(AN265,$I265-SUM($J265:AN265)))</f>
        <v>0</v>
      </c>
      <c r="AP265" s="2">
        <f>IF(AO$4=$E265, $I265*AO$259,0) + IF(AO$4&gt;$E265,MIN(AO265,$I265-SUM($J265:AO265)))</f>
        <v>0</v>
      </c>
      <c r="AQ265" s="57">
        <f>IF(AP$4=$E265, $I265*AP$259,0) + IF(AP$4&gt;$E265,MIN(AP265,$I265-SUM($J265:AP265)))</f>
        <v>0</v>
      </c>
      <c r="AR265" s="2">
        <f>IF(AQ$4=$E265, $I265*AQ$259,0) + IF(AQ$4&gt;$E265,MIN(AQ265,$I265-SUM($J265:AQ265)))</f>
        <v>0</v>
      </c>
      <c r="AS265" s="2">
        <f>IF(AR$4=$E265, $I265*AR$259,0) + IF(AR$4&gt;$E265,MIN(AR265,$I265-SUM($J265:AR265)))</f>
        <v>0</v>
      </c>
      <c r="AT265" s="2">
        <f>IF(AS$4=$E265, $I265*AS$259,0) + IF(AS$4&gt;$E265,MIN(AS265,$I265-SUM($J265:AS265)))</f>
        <v>0</v>
      </c>
      <c r="AU265" s="2">
        <f>IF(AT$4=$E265, $I265*AT$259,0) + IF(AT$4&gt;$E265,MIN(AT265,$I265-SUM($J265:AT265)))</f>
        <v>0</v>
      </c>
      <c r="AV265" s="2">
        <f>IF(AU$4=$E265, $I265*AU$259,0) + IF(AU$4&gt;$E265,MIN(AU265,$I265-SUM($J265:AU265)))</f>
        <v>0</v>
      </c>
      <c r="AW265" s="2"/>
    </row>
    <row r="266" spans="1:49" ht="16.8" outlineLevel="1">
      <c r="D266" s="45"/>
      <c r="E266" s="44">
        <f>INDEX($K$4:$AV$4,,COUNT(E$262:E265)+1)</f>
        <v>34424</v>
      </c>
      <c r="G266" s="2" t="s">
        <v>105</v>
      </c>
      <c r="I266" s="2" cm="1">
        <f t="array" ref="I266">INDEX($K$26:$AV$26,,MATCH(E266,$K$4:$AV$4,0))</f>
        <v>0</v>
      </c>
      <c r="K266" s="2">
        <f>IF(J$4=$E266, $I266*J$259,0) + IF(J$4&gt;$E266,MIN(J266,$I266-SUM($J266:J266)))</f>
        <v>0</v>
      </c>
      <c r="L266" s="2">
        <f>IF(K$4=$E266, $I266*K$259,0) + IF(K$4&gt;$E266,MIN(K266,$I266-SUM($J266:K266)))</f>
        <v>0</v>
      </c>
      <c r="M266" s="2">
        <f>IF(L$4=$E266, $I266*L$259,0) + IF(L$4&gt;$E266,MIN(L266,$I266-SUM($J266:L266)))</f>
        <v>0</v>
      </c>
      <c r="N266" s="2">
        <f>IF(M$4=$E266, $I266*M$259,0) + IF(M$4&gt;$E266,MIN(M266,$I266-SUM($J266:M266)))</f>
        <v>0</v>
      </c>
      <c r="O266" s="2">
        <f>IF(N$4=$E266, $I266*N$259,0) + IF(N$4&gt;$E266,MIN(N266,$I266-SUM($J266:N266)))</f>
        <v>0</v>
      </c>
      <c r="P266" s="2">
        <f>IF(O$4=$E266, $I266*O$259,0) + IF(O$4&gt;$E266,MIN(O266,$I266-SUM($J266:O266)))</f>
        <v>0</v>
      </c>
      <c r="Q266" s="2">
        <f>IF(P$4=$E266, $I266*P$259,0) + IF(P$4&gt;$E266,MIN(P266,$I266-SUM($J266:P266)))</f>
        <v>0</v>
      </c>
      <c r="R266" s="2">
        <f>IF(Q$4=$E266, $I266*Q$259,0) + IF(Q$4&gt;$E266,MIN(Q266,$I266-SUM($J266:Q266)))</f>
        <v>0</v>
      </c>
      <c r="S266" s="2">
        <f>IF(R$4=$E266, $I266*R$259,0) + IF(R$4&gt;$E266,MIN(R266,$I266-SUM($J266:R266)))</f>
        <v>0</v>
      </c>
      <c r="T266" s="2">
        <f>IF(S$4=$E266, $I266*S$259,0) + IF(S$4&gt;$E266,MIN(S266,$I266-SUM($J266:S266)))</f>
        <v>0</v>
      </c>
      <c r="U266" s="2">
        <f>IF(T$4=$E266, $I266*T$259,0) + IF(T$4&gt;$E266,MIN(T266,$I266-SUM($J266:T266)))</f>
        <v>0</v>
      </c>
      <c r="V266" s="2">
        <f>IF(U$4=$E266, $I266*U$259,0) + IF(U$4&gt;$E266,MIN(U266,$I266-SUM($J266:U266)))</f>
        <v>0</v>
      </c>
      <c r="W266" s="2">
        <f>IF(V$4=$E266, $I266*V$259,0) + IF(V$4&gt;$E266,MIN(V266,$I266-SUM($J266:V266)))</f>
        <v>0</v>
      </c>
      <c r="X266" s="2">
        <f>IF(W$4=$E266, $I266*W$259,0) + IF(W$4&gt;$E266,MIN(W266,$I266-SUM($J266:W266)))</f>
        <v>0</v>
      </c>
      <c r="Y266" s="2">
        <f>IF(X$4=$E266, $I266*X$259,0) + IF(X$4&gt;$E266,MIN(X266,$I266-SUM($J266:X266)))</f>
        <v>0</v>
      </c>
      <c r="Z266" s="2">
        <f>IF(Y$4=$E266, $I266*Y$259,0) + IF(Y$4&gt;$E266,MIN(Y266,$I266-SUM($J266:Y266)))</f>
        <v>0</v>
      </c>
      <c r="AA266" s="2">
        <f>IF(Z$4=$E266, $I266*Z$259,0) + IF(Z$4&gt;$E266,MIN(Z266,$I266-SUM($J266:Z266)))</f>
        <v>0</v>
      </c>
      <c r="AB266" s="2">
        <f>IF(AA$4=$E266, $I266*AA$259,0) + IF(AA$4&gt;$E266,MIN(AA266,$I266-SUM($J266:AA266)))</f>
        <v>0</v>
      </c>
      <c r="AC266" s="2">
        <f>IF(AB$4=$E266, $I266*AB$259,0) + IF(AB$4&gt;$E266,MIN(AB266,$I266-SUM($J266:AB266)))</f>
        <v>0</v>
      </c>
      <c r="AD266" s="2">
        <f>IF(AC$4=$E266, $I266*AC$259,0) + IF(AC$4&gt;$E266,MIN(AC266,$I266-SUM($J266:AC266)))</f>
        <v>0</v>
      </c>
      <c r="AE266" s="2">
        <f>IF(AD$4=$E266, $I266*AD$259,0) + IF(AD$4&gt;$E266,MIN(AD266,$I266-SUM($J266:AD266)))</f>
        <v>0</v>
      </c>
      <c r="AF266" s="2">
        <f>IF(AE$4=$E266, $I266*AE$259,0) + IF(AE$4&gt;$E266,MIN(AE266,$I266-SUM($J266:AE266)))</f>
        <v>0</v>
      </c>
      <c r="AG266" s="2">
        <f>IF(AF$4=$E266, $I266*AF$259,0) + IF(AF$4&gt;$E266,MIN(AF266,$I266-SUM($J266:AF266)))</f>
        <v>0</v>
      </c>
      <c r="AH266" s="2">
        <f>IF(AG$4=$E266, $I266*AG$259,0) + IF(AG$4&gt;$E266,MIN(AG266,$I266-SUM($J266:AG266)))</f>
        <v>0</v>
      </c>
      <c r="AI266" s="2">
        <f>IF(AH$4=$E266, $I266*AH$259,0) + IF(AH$4&gt;$E266,MIN(AH266,$I266-SUM($J266:AH266)))</f>
        <v>0</v>
      </c>
      <c r="AJ266" s="2">
        <f>IF(AI$4=$E266, $I266*AI$259,0) + IF(AI$4&gt;$E266,MIN(AI266,$I266-SUM($J266:AI266)))</f>
        <v>0</v>
      </c>
      <c r="AK266" s="2">
        <f>IF(AJ$4=$E266, $I266*AJ$259,0) + IF(AJ$4&gt;$E266,MIN(AJ266,$I266-SUM($J266:AJ266)))</f>
        <v>0</v>
      </c>
      <c r="AL266" s="2">
        <f>IF(AK$4=$E266, $I266*AK$259,0) + IF(AK$4&gt;$E266,MIN(AK266,$I266-SUM($J266:AK266)))</f>
        <v>0</v>
      </c>
      <c r="AM266" s="2">
        <f>IF(AL$4=$E266, $I266*AL$259,0) + IF(AL$4&gt;$E266,MIN(AL266,$I266-SUM($J266:AL266)))</f>
        <v>0</v>
      </c>
      <c r="AN266" s="2">
        <f>IF(AM$4=$E266, $I266*AM$259,0) + IF(AM$4&gt;$E266,MIN(AM266,$I266-SUM($J266:AM266)))</f>
        <v>0</v>
      </c>
      <c r="AO266" s="2">
        <f>IF(AN$4=$E266, $I266*AN$259,0) + IF(AN$4&gt;$E266,MIN(AN266,$I266-SUM($J266:AN266)))</f>
        <v>0</v>
      </c>
      <c r="AP266" s="2">
        <f>IF(AO$4=$E266, $I266*AO$259,0) + IF(AO$4&gt;$E266,MIN(AO266,$I266-SUM($J266:AO266)))</f>
        <v>0</v>
      </c>
      <c r="AQ266" s="57">
        <f>IF(AP$4=$E266, $I266*AP$259,0) + IF(AP$4&gt;$E266,MIN(AP266,$I266-SUM($J266:AP266)))</f>
        <v>0</v>
      </c>
      <c r="AR266" s="2">
        <f>IF(AQ$4=$E266, $I266*AQ$259,0) + IF(AQ$4&gt;$E266,MIN(AQ266,$I266-SUM($J266:AQ266)))</f>
        <v>0</v>
      </c>
      <c r="AS266" s="2">
        <f>IF(AR$4=$E266, $I266*AR$259,0) + IF(AR$4&gt;$E266,MIN(AR266,$I266-SUM($J266:AR266)))</f>
        <v>0</v>
      </c>
      <c r="AT266" s="2">
        <f>IF(AS$4=$E266, $I266*AS$259,0) + IF(AS$4&gt;$E266,MIN(AS266,$I266-SUM($J266:AS266)))</f>
        <v>0</v>
      </c>
      <c r="AU266" s="2">
        <f>IF(AT$4=$E266, $I266*AT$259,0) + IF(AT$4&gt;$E266,MIN(AT266,$I266-SUM($J266:AT266)))</f>
        <v>0</v>
      </c>
      <c r="AV266" s="2">
        <f>IF(AU$4=$E266, $I266*AU$259,0) + IF(AU$4&gt;$E266,MIN(AU266,$I266-SUM($J266:AU266)))</f>
        <v>0</v>
      </c>
      <c r="AW266" s="2"/>
    </row>
    <row r="267" spans="1:49" ht="16.8" outlineLevel="1">
      <c r="D267" s="45"/>
      <c r="E267" s="44">
        <f>INDEX($K$4:$AV$4,,COUNT(E$262:E266)+1)</f>
        <v>34789</v>
      </c>
      <c r="G267" s="2" t="s">
        <v>105</v>
      </c>
      <c r="I267" s="2" cm="1">
        <f t="array" ref="I267">INDEX($K$26:$AV$26,,MATCH(E267,$K$4:$AV$4,0))</f>
        <v>0</v>
      </c>
      <c r="K267" s="2">
        <f>IF(J$4=$E267, $I267*J$259,0) + IF(J$4&gt;$E267,MIN(J267,$I267-SUM($J267:J267)))</f>
        <v>0</v>
      </c>
      <c r="L267" s="2">
        <f>IF(K$4=$E267, $I267*K$259,0) + IF(K$4&gt;$E267,MIN(K267,$I267-SUM($J267:K267)))</f>
        <v>0</v>
      </c>
      <c r="M267" s="2">
        <f>IF(L$4=$E267, $I267*L$259,0) + IF(L$4&gt;$E267,MIN(L267,$I267-SUM($J267:L267)))</f>
        <v>0</v>
      </c>
      <c r="N267" s="2">
        <f>IF(M$4=$E267, $I267*M$259,0) + IF(M$4&gt;$E267,MIN(M267,$I267-SUM($J267:M267)))</f>
        <v>0</v>
      </c>
      <c r="O267" s="2">
        <f>IF(N$4=$E267, $I267*N$259,0) + IF(N$4&gt;$E267,MIN(N267,$I267-SUM($J267:N267)))</f>
        <v>0</v>
      </c>
      <c r="P267" s="2">
        <f>IF(O$4=$E267, $I267*O$259,0) + IF(O$4&gt;$E267,MIN(O267,$I267-SUM($J267:O267)))</f>
        <v>0</v>
      </c>
      <c r="Q267" s="2">
        <f>IF(P$4=$E267, $I267*P$259,0) + IF(P$4&gt;$E267,MIN(P267,$I267-SUM($J267:P267)))</f>
        <v>0</v>
      </c>
      <c r="R267" s="2">
        <f>IF(Q$4=$E267, $I267*Q$259,0) + IF(Q$4&gt;$E267,MIN(Q267,$I267-SUM($J267:Q267)))</f>
        <v>0</v>
      </c>
      <c r="S267" s="2">
        <f>IF(R$4=$E267, $I267*R$259,0) + IF(R$4&gt;$E267,MIN(R267,$I267-SUM($J267:R267)))</f>
        <v>0</v>
      </c>
      <c r="T267" s="2">
        <f>IF(S$4=$E267, $I267*S$259,0) + IF(S$4&gt;$E267,MIN(S267,$I267-SUM($J267:S267)))</f>
        <v>0</v>
      </c>
      <c r="U267" s="2">
        <f>IF(T$4=$E267, $I267*T$259,0) + IF(T$4&gt;$E267,MIN(T267,$I267-SUM($J267:T267)))</f>
        <v>0</v>
      </c>
      <c r="V267" s="2">
        <f>IF(U$4=$E267, $I267*U$259,0) + IF(U$4&gt;$E267,MIN(U267,$I267-SUM($J267:U267)))</f>
        <v>0</v>
      </c>
      <c r="W267" s="2">
        <f>IF(V$4=$E267, $I267*V$259,0) + IF(V$4&gt;$E267,MIN(V267,$I267-SUM($J267:V267)))</f>
        <v>0</v>
      </c>
      <c r="X267" s="2">
        <f>IF(W$4=$E267, $I267*W$259,0) + IF(W$4&gt;$E267,MIN(W267,$I267-SUM($J267:W267)))</f>
        <v>0</v>
      </c>
      <c r="Y267" s="2">
        <f>IF(X$4=$E267, $I267*X$259,0) + IF(X$4&gt;$E267,MIN(X267,$I267-SUM($J267:X267)))</f>
        <v>0</v>
      </c>
      <c r="Z267" s="2">
        <f>IF(Y$4=$E267, $I267*Y$259,0) + IF(Y$4&gt;$E267,MIN(Y267,$I267-SUM($J267:Y267)))</f>
        <v>0</v>
      </c>
      <c r="AA267" s="2">
        <f>IF(Z$4=$E267, $I267*Z$259,0) + IF(Z$4&gt;$E267,MIN(Z267,$I267-SUM($J267:Z267)))</f>
        <v>0</v>
      </c>
      <c r="AB267" s="2">
        <f>IF(AA$4=$E267, $I267*AA$259,0) + IF(AA$4&gt;$E267,MIN(AA267,$I267-SUM($J267:AA267)))</f>
        <v>0</v>
      </c>
      <c r="AC267" s="2">
        <f>IF(AB$4=$E267, $I267*AB$259,0) + IF(AB$4&gt;$E267,MIN(AB267,$I267-SUM($J267:AB267)))</f>
        <v>0</v>
      </c>
      <c r="AD267" s="2">
        <f>IF(AC$4=$E267, $I267*AC$259,0) + IF(AC$4&gt;$E267,MIN(AC267,$I267-SUM($J267:AC267)))</f>
        <v>0</v>
      </c>
      <c r="AE267" s="2">
        <f>IF(AD$4=$E267, $I267*AD$259,0) + IF(AD$4&gt;$E267,MIN(AD267,$I267-SUM($J267:AD267)))</f>
        <v>0</v>
      </c>
      <c r="AF267" s="2">
        <f>IF(AE$4=$E267, $I267*AE$259,0) + IF(AE$4&gt;$E267,MIN(AE267,$I267-SUM($J267:AE267)))</f>
        <v>0</v>
      </c>
      <c r="AG267" s="2">
        <f>IF(AF$4=$E267, $I267*AF$259,0) + IF(AF$4&gt;$E267,MIN(AF267,$I267-SUM($J267:AF267)))</f>
        <v>0</v>
      </c>
      <c r="AH267" s="2">
        <f>IF(AG$4=$E267, $I267*AG$259,0) + IF(AG$4&gt;$E267,MIN(AG267,$I267-SUM($J267:AG267)))</f>
        <v>0</v>
      </c>
      <c r="AI267" s="2">
        <f>IF(AH$4=$E267, $I267*AH$259,0) + IF(AH$4&gt;$E267,MIN(AH267,$I267-SUM($J267:AH267)))</f>
        <v>0</v>
      </c>
      <c r="AJ267" s="2">
        <f>IF(AI$4=$E267, $I267*AI$259,0) + IF(AI$4&gt;$E267,MIN(AI267,$I267-SUM($J267:AI267)))</f>
        <v>0</v>
      </c>
      <c r="AK267" s="2">
        <f>IF(AJ$4=$E267, $I267*AJ$259,0) + IF(AJ$4&gt;$E267,MIN(AJ267,$I267-SUM($J267:AJ267)))</f>
        <v>0</v>
      </c>
      <c r="AL267" s="2">
        <f>IF(AK$4=$E267, $I267*AK$259,0) + IF(AK$4&gt;$E267,MIN(AK267,$I267-SUM($J267:AK267)))</f>
        <v>0</v>
      </c>
      <c r="AM267" s="2">
        <f>IF(AL$4=$E267, $I267*AL$259,0) + IF(AL$4&gt;$E267,MIN(AL267,$I267-SUM($J267:AL267)))</f>
        <v>0</v>
      </c>
      <c r="AN267" s="2">
        <f>IF(AM$4=$E267, $I267*AM$259,0) + IF(AM$4&gt;$E267,MIN(AM267,$I267-SUM($J267:AM267)))</f>
        <v>0</v>
      </c>
      <c r="AO267" s="2">
        <f>IF(AN$4=$E267, $I267*AN$259,0) + IF(AN$4&gt;$E267,MIN(AN267,$I267-SUM($J267:AN267)))</f>
        <v>0</v>
      </c>
      <c r="AP267" s="2">
        <f>IF(AO$4=$E267, $I267*AO$259,0) + IF(AO$4&gt;$E267,MIN(AO267,$I267-SUM($J267:AO267)))</f>
        <v>0</v>
      </c>
      <c r="AQ267" s="57">
        <f>IF(AP$4=$E267, $I267*AP$259,0) + IF(AP$4&gt;$E267,MIN(AP267,$I267-SUM($J267:AP267)))</f>
        <v>0</v>
      </c>
      <c r="AR267" s="2">
        <f>IF(AQ$4=$E267, $I267*AQ$259,0) + IF(AQ$4&gt;$E267,MIN(AQ267,$I267-SUM($J267:AQ267)))</f>
        <v>0</v>
      </c>
      <c r="AS267" s="2">
        <f>IF(AR$4=$E267, $I267*AR$259,0) + IF(AR$4&gt;$E267,MIN(AR267,$I267-SUM($J267:AR267)))</f>
        <v>0</v>
      </c>
      <c r="AT267" s="2">
        <f>IF(AS$4=$E267, $I267*AS$259,0) + IF(AS$4&gt;$E267,MIN(AS267,$I267-SUM($J267:AS267)))</f>
        <v>0</v>
      </c>
      <c r="AU267" s="2">
        <f>IF(AT$4=$E267, $I267*AT$259,0) + IF(AT$4&gt;$E267,MIN(AT267,$I267-SUM($J267:AT267)))</f>
        <v>0</v>
      </c>
      <c r="AV267" s="2">
        <f>IF(AU$4=$E267, $I267*AU$259,0) + IF(AU$4&gt;$E267,MIN(AU267,$I267-SUM($J267:AU267)))</f>
        <v>0</v>
      </c>
      <c r="AW267" s="2"/>
    </row>
    <row r="268" spans="1:49" ht="16.8" outlineLevel="1">
      <c r="D268" s="45"/>
      <c r="E268" s="44">
        <f>INDEX($K$4:$AV$4,,COUNT(E$262:E267)+1)</f>
        <v>35155</v>
      </c>
      <c r="G268" s="2" t="s">
        <v>105</v>
      </c>
      <c r="I268" s="2" cm="1">
        <f t="array" ref="I268">INDEX($K$26:$AV$26,,MATCH(E268,$K$4:$AV$4,0))</f>
        <v>0</v>
      </c>
      <c r="K268" s="2">
        <f>IF(J$4=$E268, $I268*J$259,0) + IF(J$4&gt;$E268,MIN(J268,$I268-SUM($J268:J268)))</f>
        <v>0</v>
      </c>
      <c r="L268" s="2">
        <f>IF(K$4=$E268, $I268*K$259,0) + IF(K$4&gt;$E268,MIN(K268,$I268-SUM($J268:K268)))</f>
        <v>0</v>
      </c>
      <c r="M268" s="2">
        <f>IF(L$4=$E268, $I268*L$259,0) + IF(L$4&gt;$E268,MIN(L268,$I268-SUM($J268:L268)))</f>
        <v>0</v>
      </c>
      <c r="N268" s="2">
        <f>IF(M$4=$E268, $I268*M$259,0) + IF(M$4&gt;$E268,MIN(M268,$I268-SUM($J268:M268)))</f>
        <v>0</v>
      </c>
      <c r="O268" s="2">
        <f>IF(N$4=$E268, $I268*N$259,0) + IF(N$4&gt;$E268,MIN(N268,$I268-SUM($J268:N268)))</f>
        <v>0</v>
      </c>
      <c r="P268" s="2">
        <f>IF(O$4=$E268, $I268*O$259,0) + IF(O$4&gt;$E268,MIN(O268,$I268-SUM($J268:O268)))</f>
        <v>0</v>
      </c>
      <c r="Q268" s="2">
        <f>IF(P$4=$E268, $I268*P$259,0) + IF(P$4&gt;$E268,MIN(P268,$I268-SUM($J268:P268)))</f>
        <v>0</v>
      </c>
      <c r="R268" s="2">
        <f>IF(Q$4=$E268, $I268*Q$259,0) + IF(Q$4&gt;$E268,MIN(Q268,$I268-SUM($J268:Q268)))</f>
        <v>0</v>
      </c>
      <c r="S268" s="2">
        <f>IF(R$4=$E268, $I268*R$259,0) + IF(R$4&gt;$E268,MIN(R268,$I268-SUM($J268:R268)))</f>
        <v>0</v>
      </c>
      <c r="T268" s="2">
        <f>IF(S$4=$E268, $I268*S$259,0) + IF(S$4&gt;$E268,MIN(S268,$I268-SUM($J268:S268)))</f>
        <v>0</v>
      </c>
      <c r="U268" s="2">
        <f>IF(T$4=$E268, $I268*T$259,0) + IF(T$4&gt;$E268,MIN(T268,$I268-SUM($J268:T268)))</f>
        <v>0</v>
      </c>
      <c r="V268" s="2">
        <f>IF(U$4=$E268, $I268*U$259,0) + IF(U$4&gt;$E268,MIN(U268,$I268-SUM($J268:U268)))</f>
        <v>0</v>
      </c>
      <c r="W268" s="2">
        <f>IF(V$4=$E268, $I268*V$259,0) + IF(V$4&gt;$E268,MIN(V268,$I268-SUM($J268:V268)))</f>
        <v>0</v>
      </c>
      <c r="X268" s="2">
        <f>IF(W$4=$E268, $I268*W$259,0) + IF(W$4&gt;$E268,MIN(W268,$I268-SUM($J268:W268)))</f>
        <v>0</v>
      </c>
      <c r="Y268" s="2">
        <f>IF(X$4=$E268, $I268*X$259,0) + IF(X$4&gt;$E268,MIN(X268,$I268-SUM($J268:X268)))</f>
        <v>0</v>
      </c>
      <c r="Z268" s="2">
        <f>IF(Y$4=$E268, $I268*Y$259,0) + IF(Y$4&gt;$E268,MIN(Y268,$I268-SUM($J268:Y268)))</f>
        <v>0</v>
      </c>
      <c r="AA268" s="2">
        <f>IF(Z$4=$E268, $I268*Z$259,0) + IF(Z$4&gt;$E268,MIN(Z268,$I268-SUM($J268:Z268)))</f>
        <v>0</v>
      </c>
      <c r="AB268" s="2">
        <f>IF(AA$4=$E268, $I268*AA$259,0) + IF(AA$4&gt;$E268,MIN(AA268,$I268-SUM($J268:AA268)))</f>
        <v>0</v>
      </c>
      <c r="AC268" s="2">
        <f>IF(AB$4=$E268, $I268*AB$259,0) + IF(AB$4&gt;$E268,MIN(AB268,$I268-SUM($J268:AB268)))</f>
        <v>0</v>
      </c>
      <c r="AD268" s="2">
        <f>IF(AC$4=$E268, $I268*AC$259,0) + IF(AC$4&gt;$E268,MIN(AC268,$I268-SUM($J268:AC268)))</f>
        <v>0</v>
      </c>
      <c r="AE268" s="2">
        <f>IF(AD$4=$E268, $I268*AD$259,0) + IF(AD$4&gt;$E268,MIN(AD268,$I268-SUM($J268:AD268)))</f>
        <v>0</v>
      </c>
      <c r="AF268" s="2">
        <f>IF(AE$4=$E268, $I268*AE$259,0) + IF(AE$4&gt;$E268,MIN(AE268,$I268-SUM($J268:AE268)))</f>
        <v>0</v>
      </c>
      <c r="AG268" s="2">
        <f>IF(AF$4=$E268, $I268*AF$259,0) + IF(AF$4&gt;$E268,MIN(AF268,$I268-SUM($J268:AF268)))</f>
        <v>0</v>
      </c>
      <c r="AH268" s="2">
        <f>IF(AG$4=$E268, $I268*AG$259,0) + IF(AG$4&gt;$E268,MIN(AG268,$I268-SUM($J268:AG268)))</f>
        <v>0</v>
      </c>
      <c r="AI268" s="2">
        <f>IF(AH$4=$E268, $I268*AH$259,0) + IF(AH$4&gt;$E268,MIN(AH268,$I268-SUM($J268:AH268)))</f>
        <v>0</v>
      </c>
      <c r="AJ268" s="2">
        <f>IF(AI$4=$E268, $I268*AI$259,0) + IF(AI$4&gt;$E268,MIN(AI268,$I268-SUM($J268:AI268)))</f>
        <v>0</v>
      </c>
      <c r="AK268" s="2">
        <f>IF(AJ$4=$E268, $I268*AJ$259,0) + IF(AJ$4&gt;$E268,MIN(AJ268,$I268-SUM($J268:AJ268)))</f>
        <v>0</v>
      </c>
      <c r="AL268" s="2">
        <f>IF(AK$4=$E268, $I268*AK$259,0) + IF(AK$4&gt;$E268,MIN(AK268,$I268-SUM($J268:AK268)))</f>
        <v>0</v>
      </c>
      <c r="AM268" s="2">
        <f>IF(AL$4=$E268, $I268*AL$259,0) + IF(AL$4&gt;$E268,MIN(AL268,$I268-SUM($J268:AL268)))</f>
        <v>0</v>
      </c>
      <c r="AN268" s="2">
        <f>IF(AM$4=$E268, $I268*AM$259,0) + IF(AM$4&gt;$E268,MIN(AM268,$I268-SUM($J268:AM268)))</f>
        <v>0</v>
      </c>
      <c r="AO268" s="2">
        <f>IF(AN$4=$E268, $I268*AN$259,0) + IF(AN$4&gt;$E268,MIN(AN268,$I268-SUM($J268:AN268)))</f>
        <v>0</v>
      </c>
      <c r="AP268" s="2">
        <f>IF(AO$4=$E268, $I268*AO$259,0) + IF(AO$4&gt;$E268,MIN(AO268,$I268-SUM($J268:AO268)))</f>
        <v>0</v>
      </c>
      <c r="AQ268" s="57">
        <f>IF(AP$4=$E268, $I268*AP$259,0) + IF(AP$4&gt;$E268,MIN(AP268,$I268-SUM($J268:AP268)))</f>
        <v>0</v>
      </c>
      <c r="AR268" s="2">
        <f>IF(AQ$4=$E268, $I268*AQ$259,0) + IF(AQ$4&gt;$E268,MIN(AQ268,$I268-SUM($J268:AQ268)))</f>
        <v>0</v>
      </c>
      <c r="AS268" s="2">
        <f>IF(AR$4=$E268, $I268*AR$259,0) + IF(AR$4&gt;$E268,MIN(AR268,$I268-SUM($J268:AR268)))</f>
        <v>0</v>
      </c>
      <c r="AT268" s="2">
        <f>IF(AS$4=$E268, $I268*AS$259,0) + IF(AS$4&gt;$E268,MIN(AS268,$I268-SUM($J268:AS268)))</f>
        <v>0</v>
      </c>
      <c r="AU268" s="2">
        <f>IF(AT$4=$E268, $I268*AT$259,0) + IF(AT$4&gt;$E268,MIN(AT268,$I268-SUM($J268:AT268)))</f>
        <v>0</v>
      </c>
      <c r="AV268" s="2">
        <f>IF(AU$4=$E268, $I268*AU$259,0) + IF(AU$4&gt;$E268,MIN(AU268,$I268-SUM($J268:AU268)))</f>
        <v>0</v>
      </c>
      <c r="AW268" s="2"/>
    </row>
    <row r="269" spans="1:49" ht="16.8" outlineLevel="1">
      <c r="D269" s="45"/>
      <c r="E269" s="44">
        <f>INDEX($K$4:$AV$4,,COUNT(E$262:E268)+1)</f>
        <v>35520</v>
      </c>
      <c r="G269" s="2" t="s">
        <v>105</v>
      </c>
      <c r="I269" s="2" cm="1">
        <f t="array" ref="I269">INDEX($K$26:$AV$26,,MATCH(E269,$K$4:$AV$4,0))</f>
        <v>0</v>
      </c>
      <c r="K269" s="2">
        <f>IF(J$4=$E269, $I269*J$259,0) + IF(J$4&gt;$E269,MIN(J269,$I269-SUM($J269:J269)))</f>
        <v>0</v>
      </c>
      <c r="L269" s="2">
        <f>IF(K$4=$E269, $I269*K$259,0) + IF(K$4&gt;$E269,MIN(K269,$I269-SUM($J269:K269)))</f>
        <v>0</v>
      </c>
      <c r="M269" s="2">
        <f>IF(L$4=$E269, $I269*L$259,0) + IF(L$4&gt;$E269,MIN(L269,$I269-SUM($J269:L269)))</f>
        <v>0</v>
      </c>
      <c r="N269" s="2">
        <f>IF(M$4=$E269, $I269*M$259,0) + IF(M$4&gt;$E269,MIN(M269,$I269-SUM($J269:M269)))</f>
        <v>0</v>
      </c>
      <c r="O269" s="2">
        <f>IF(N$4=$E269, $I269*N$259,0) + IF(N$4&gt;$E269,MIN(N269,$I269-SUM($J269:N269)))</f>
        <v>0</v>
      </c>
      <c r="P269" s="2">
        <f>IF(O$4=$E269, $I269*O$259,0) + IF(O$4&gt;$E269,MIN(O269,$I269-SUM($J269:O269)))</f>
        <v>0</v>
      </c>
      <c r="Q269" s="2">
        <f>IF(P$4=$E269, $I269*P$259,0) + IF(P$4&gt;$E269,MIN(P269,$I269-SUM($J269:P269)))</f>
        <v>0</v>
      </c>
      <c r="R269" s="2">
        <f>IF(Q$4=$E269, $I269*Q$259,0) + IF(Q$4&gt;$E269,MIN(Q269,$I269-SUM($J269:Q269)))</f>
        <v>0</v>
      </c>
      <c r="S269" s="2">
        <f>IF(R$4=$E269, $I269*R$259,0) + IF(R$4&gt;$E269,MIN(R269,$I269-SUM($J269:R269)))</f>
        <v>0</v>
      </c>
      <c r="T269" s="2">
        <f>IF(S$4=$E269, $I269*S$259,0) + IF(S$4&gt;$E269,MIN(S269,$I269-SUM($J269:S269)))</f>
        <v>0</v>
      </c>
      <c r="U269" s="2">
        <f>IF(T$4=$E269, $I269*T$259,0) + IF(T$4&gt;$E269,MIN(T269,$I269-SUM($J269:T269)))</f>
        <v>0</v>
      </c>
      <c r="V269" s="2">
        <f>IF(U$4=$E269, $I269*U$259,0) + IF(U$4&gt;$E269,MIN(U269,$I269-SUM($J269:U269)))</f>
        <v>0</v>
      </c>
      <c r="W269" s="2">
        <f>IF(V$4=$E269, $I269*V$259,0) + IF(V$4&gt;$E269,MIN(V269,$I269-SUM($J269:V269)))</f>
        <v>0</v>
      </c>
      <c r="X269" s="2">
        <f>IF(W$4=$E269, $I269*W$259,0) + IF(W$4&gt;$E269,MIN(W269,$I269-SUM($J269:W269)))</f>
        <v>0</v>
      </c>
      <c r="Y269" s="2">
        <f>IF(X$4=$E269, $I269*X$259,0) + IF(X$4&gt;$E269,MIN(X269,$I269-SUM($J269:X269)))</f>
        <v>0</v>
      </c>
      <c r="Z269" s="2">
        <f>IF(Y$4=$E269, $I269*Y$259,0) + IF(Y$4&gt;$E269,MIN(Y269,$I269-SUM($J269:Y269)))</f>
        <v>0</v>
      </c>
      <c r="AA269" s="2">
        <f>IF(Z$4=$E269, $I269*Z$259,0) + IF(Z$4&gt;$E269,MIN(Z269,$I269-SUM($J269:Z269)))</f>
        <v>0</v>
      </c>
      <c r="AB269" s="2">
        <f>IF(AA$4=$E269, $I269*AA$259,0) + IF(AA$4&gt;$E269,MIN(AA269,$I269-SUM($J269:AA269)))</f>
        <v>0</v>
      </c>
      <c r="AC269" s="2">
        <f>IF(AB$4=$E269, $I269*AB$259,0) + IF(AB$4&gt;$E269,MIN(AB269,$I269-SUM($J269:AB269)))</f>
        <v>0</v>
      </c>
      <c r="AD269" s="2">
        <f>IF(AC$4=$E269, $I269*AC$259,0) + IF(AC$4&gt;$E269,MIN(AC269,$I269-SUM($J269:AC269)))</f>
        <v>0</v>
      </c>
      <c r="AE269" s="2">
        <f>IF(AD$4=$E269, $I269*AD$259,0) + IF(AD$4&gt;$E269,MIN(AD269,$I269-SUM($J269:AD269)))</f>
        <v>0</v>
      </c>
      <c r="AF269" s="2">
        <f>IF(AE$4=$E269, $I269*AE$259,0) + IF(AE$4&gt;$E269,MIN(AE269,$I269-SUM($J269:AE269)))</f>
        <v>0</v>
      </c>
      <c r="AG269" s="2">
        <f>IF(AF$4=$E269, $I269*AF$259,0) + IF(AF$4&gt;$E269,MIN(AF269,$I269-SUM($J269:AF269)))</f>
        <v>0</v>
      </c>
      <c r="AH269" s="2">
        <f>IF(AG$4=$E269, $I269*AG$259,0) + IF(AG$4&gt;$E269,MIN(AG269,$I269-SUM($J269:AG269)))</f>
        <v>0</v>
      </c>
      <c r="AI269" s="2">
        <f>IF(AH$4=$E269, $I269*AH$259,0) + IF(AH$4&gt;$E269,MIN(AH269,$I269-SUM($J269:AH269)))</f>
        <v>0</v>
      </c>
      <c r="AJ269" s="2">
        <f>IF(AI$4=$E269, $I269*AI$259,0) + IF(AI$4&gt;$E269,MIN(AI269,$I269-SUM($J269:AI269)))</f>
        <v>0</v>
      </c>
      <c r="AK269" s="2">
        <f>IF(AJ$4=$E269, $I269*AJ$259,0) + IF(AJ$4&gt;$E269,MIN(AJ269,$I269-SUM($J269:AJ269)))</f>
        <v>0</v>
      </c>
      <c r="AL269" s="2">
        <f>IF(AK$4=$E269, $I269*AK$259,0) + IF(AK$4&gt;$E269,MIN(AK269,$I269-SUM($J269:AK269)))</f>
        <v>0</v>
      </c>
      <c r="AM269" s="2">
        <f>IF(AL$4=$E269, $I269*AL$259,0) + IF(AL$4&gt;$E269,MIN(AL269,$I269-SUM($J269:AL269)))</f>
        <v>0</v>
      </c>
      <c r="AN269" s="2">
        <f>IF(AM$4=$E269, $I269*AM$259,0) + IF(AM$4&gt;$E269,MIN(AM269,$I269-SUM($J269:AM269)))</f>
        <v>0</v>
      </c>
      <c r="AO269" s="2">
        <f>IF(AN$4=$E269, $I269*AN$259,0) + IF(AN$4&gt;$E269,MIN(AN269,$I269-SUM($J269:AN269)))</f>
        <v>0</v>
      </c>
      <c r="AP269" s="2">
        <f>IF(AO$4=$E269, $I269*AO$259,0) + IF(AO$4&gt;$E269,MIN(AO269,$I269-SUM($J269:AO269)))</f>
        <v>0</v>
      </c>
      <c r="AQ269" s="57">
        <f>IF(AP$4=$E269, $I269*AP$259,0) + IF(AP$4&gt;$E269,MIN(AP269,$I269-SUM($J269:AP269)))</f>
        <v>0</v>
      </c>
      <c r="AR269" s="2">
        <f>IF(AQ$4=$E269, $I269*AQ$259,0) + IF(AQ$4&gt;$E269,MIN(AQ269,$I269-SUM($J269:AQ269)))</f>
        <v>0</v>
      </c>
      <c r="AS269" s="2">
        <f>IF(AR$4=$E269, $I269*AR$259,0) + IF(AR$4&gt;$E269,MIN(AR269,$I269-SUM($J269:AR269)))</f>
        <v>0</v>
      </c>
      <c r="AT269" s="2">
        <f>IF(AS$4=$E269, $I269*AS$259,0) + IF(AS$4&gt;$E269,MIN(AS269,$I269-SUM($J269:AS269)))</f>
        <v>0</v>
      </c>
      <c r="AU269" s="2">
        <f>IF(AT$4=$E269, $I269*AT$259,0) + IF(AT$4&gt;$E269,MIN(AT269,$I269-SUM($J269:AT269)))</f>
        <v>0</v>
      </c>
      <c r="AV269" s="2">
        <f>IF(AU$4=$E269, $I269*AU$259,0) + IF(AU$4&gt;$E269,MIN(AU269,$I269-SUM($J269:AU269)))</f>
        <v>0</v>
      </c>
      <c r="AW269" s="2"/>
    </row>
    <row r="270" spans="1:49" ht="16.8" outlineLevel="1">
      <c r="D270" s="45"/>
      <c r="E270" s="44">
        <f>INDEX($K$4:$AV$4,,COUNT(E$262:E269)+1)</f>
        <v>35885</v>
      </c>
      <c r="G270" s="2" t="s">
        <v>105</v>
      </c>
      <c r="I270" s="2" cm="1">
        <f t="array" ref="I270">INDEX($K$26:$AV$26,,MATCH(E270,$K$4:$AV$4,0))</f>
        <v>0</v>
      </c>
      <c r="K270" s="2">
        <f>IF(J$4=$E270, $I270*J$259,0) + IF(J$4&gt;$E270,MIN(J270,$I270-SUM($J270:J270)))</f>
        <v>0</v>
      </c>
      <c r="L270" s="2">
        <f>IF(K$4=$E270, $I270*K$259,0) + IF(K$4&gt;$E270,MIN(K270,$I270-SUM($J270:K270)))</f>
        <v>0</v>
      </c>
      <c r="M270" s="2">
        <f>IF(L$4=$E270, $I270*L$259,0) + IF(L$4&gt;$E270,MIN(L270,$I270-SUM($J270:L270)))</f>
        <v>0</v>
      </c>
      <c r="N270" s="2">
        <f>IF(M$4=$E270, $I270*M$259,0) + IF(M$4&gt;$E270,MIN(M270,$I270-SUM($J270:M270)))</f>
        <v>0</v>
      </c>
      <c r="O270" s="2">
        <f>IF(N$4=$E270, $I270*N$259,0) + IF(N$4&gt;$E270,MIN(N270,$I270-SUM($J270:N270)))</f>
        <v>0</v>
      </c>
      <c r="P270" s="2">
        <f>IF(O$4=$E270, $I270*O$259,0) + IF(O$4&gt;$E270,MIN(O270,$I270-SUM($J270:O270)))</f>
        <v>0</v>
      </c>
      <c r="Q270" s="2">
        <f>IF(P$4=$E270, $I270*P$259,0) + IF(P$4&gt;$E270,MIN(P270,$I270-SUM($J270:P270)))</f>
        <v>0</v>
      </c>
      <c r="R270" s="2">
        <f>IF(Q$4=$E270, $I270*Q$259,0) + IF(Q$4&gt;$E270,MIN(Q270,$I270-SUM($J270:Q270)))</f>
        <v>0</v>
      </c>
      <c r="S270" s="2">
        <f>IF(R$4=$E270, $I270*R$259,0) + IF(R$4&gt;$E270,MIN(R270,$I270-SUM($J270:R270)))</f>
        <v>0</v>
      </c>
      <c r="T270" s="2">
        <f>IF(S$4=$E270, $I270*S$259,0) + IF(S$4&gt;$E270,MIN(S270,$I270-SUM($J270:S270)))</f>
        <v>0</v>
      </c>
      <c r="U270" s="2">
        <f>IF(T$4=$E270, $I270*T$259,0) + IF(T$4&gt;$E270,MIN(T270,$I270-SUM($J270:T270)))</f>
        <v>0</v>
      </c>
      <c r="V270" s="2">
        <f>IF(U$4=$E270, $I270*U$259,0) + IF(U$4&gt;$E270,MIN(U270,$I270-SUM($J270:U270)))</f>
        <v>0</v>
      </c>
      <c r="W270" s="2">
        <f>IF(V$4=$E270, $I270*V$259,0) + IF(V$4&gt;$E270,MIN(V270,$I270-SUM($J270:V270)))</f>
        <v>0</v>
      </c>
      <c r="X270" s="2">
        <f>IF(W$4=$E270, $I270*W$259,0) + IF(W$4&gt;$E270,MIN(W270,$I270-SUM($J270:W270)))</f>
        <v>0</v>
      </c>
      <c r="Y270" s="2">
        <f>IF(X$4=$E270, $I270*X$259,0) + IF(X$4&gt;$E270,MIN(X270,$I270-SUM($J270:X270)))</f>
        <v>0</v>
      </c>
      <c r="Z270" s="2">
        <f>IF(Y$4=$E270, $I270*Y$259,0) + IF(Y$4&gt;$E270,MIN(Y270,$I270-SUM($J270:Y270)))</f>
        <v>0</v>
      </c>
      <c r="AA270" s="2">
        <f>IF(Z$4=$E270, $I270*Z$259,0) + IF(Z$4&gt;$E270,MIN(Z270,$I270-SUM($J270:Z270)))</f>
        <v>0</v>
      </c>
      <c r="AB270" s="2">
        <f>IF(AA$4=$E270, $I270*AA$259,0) + IF(AA$4&gt;$E270,MIN(AA270,$I270-SUM($J270:AA270)))</f>
        <v>0</v>
      </c>
      <c r="AC270" s="2">
        <f>IF(AB$4=$E270, $I270*AB$259,0) + IF(AB$4&gt;$E270,MIN(AB270,$I270-SUM($J270:AB270)))</f>
        <v>0</v>
      </c>
      <c r="AD270" s="2">
        <f>IF(AC$4=$E270, $I270*AC$259,0) + IF(AC$4&gt;$E270,MIN(AC270,$I270-SUM($J270:AC270)))</f>
        <v>0</v>
      </c>
      <c r="AE270" s="2">
        <f>IF(AD$4=$E270, $I270*AD$259,0) + IF(AD$4&gt;$E270,MIN(AD270,$I270-SUM($J270:AD270)))</f>
        <v>0</v>
      </c>
      <c r="AF270" s="2">
        <f>IF(AE$4=$E270, $I270*AE$259,0) + IF(AE$4&gt;$E270,MIN(AE270,$I270-SUM($J270:AE270)))</f>
        <v>0</v>
      </c>
      <c r="AG270" s="2">
        <f>IF(AF$4=$E270, $I270*AF$259,0) + IF(AF$4&gt;$E270,MIN(AF270,$I270-SUM($J270:AF270)))</f>
        <v>0</v>
      </c>
      <c r="AH270" s="2">
        <f>IF(AG$4=$E270, $I270*AG$259,0) + IF(AG$4&gt;$E270,MIN(AG270,$I270-SUM($J270:AG270)))</f>
        <v>0</v>
      </c>
      <c r="AI270" s="2">
        <f>IF(AH$4=$E270, $I270*AH$259,0) + IF(AH$4&gt;$E270,MIN(AH270,$I270-SUM($J270:AH270)))</f>
        <v>0</v>
      </c>
      <c r="AJ270" s="2">
        <f>IF(AI$4=$E270, $I270*AI$259,0) + IF(AI$4&gt;$E270,MIN(AI270,$I270-SUM($J270:AI270)))</f>
        <v>0</v>
      </c>
      <c r="AK270" s="2">
        <f>IF(AJ$4=$E270, $I270*AJ$259,0) + IF(AJ$4&gt;$E270,MIN(AJ270,$I270-SUM($J270:AJ270)))</f>
        <v>0</v>
      </c>
      <c r="AL270" s="2">
        <f>IF(AK$4=$E270, $I270*AK$259,0) + IF(AK$4&gt;$E270,MIN(AK270,$I270-SUM($J270:AK270)))</f>
        <v>0</v>
      </c>
      <c r="AM270" s="2">
        <f>IF(AL$4=$E270, $I270*AL$259,0) + IF(AL$4&gt;$E270,MIN(AL270,$I270-SUM($J270:AL270)))</f>
        <v>0</v>
      </c>
      <c r="AN270" s="2">
        <f>IF(AM$4=$E270, $I270*AM$259,0) + IF(AM$4&gt;$E270,MIN(AM270,$I270-SUM($J270:AM270)))</f>
        <v>0</v>
      </c>
      <c r="AO270" s="2">
        <f>IF(AN$4=$E270, $I270*AN$259,0) + IF(AN$4&gt;$E270,MIN(AN270,$I270-SUM($J270:AN270)))</f>
        <v>0</v>
      </c>
      <c r="AP270" s="2">
        <f>IF(AO$4=$E270, $I270*AO$259,0) + IF(AO$4&gt;$E270,MIN(AO270,$I270-SUM($J270:AO270)))</f>
        <v>0</v>
      </c>
      <c r="AQ270" s="57">
        <f>IF(AP$4=$E270, $I270*AP$259,0) + IF(AP$4&gt;$E270,MIN(AP270,$I270-SUM($J270:AP270)))</f>
        <v>0</v>
      </c>
      <c r="AR270" s="2">
        <f>IF(AQ$4=$E270, $I270*AQ$259,0) + IF(AQ$4&gt;$E270,MIN(AQ270,$I270-SUM($J270:AQ270)))</f>
        <v>0</v>
      </c>
      <c r="AS270" s="2">
        <f>IF(AR$4=$E270, $I270*AR$259,0) + IF(AR$4&gt;$E270,MIN(AR270,$I270-SUM($J270:AR270)))</f>
        <v>0</v>
      </c>
      <c r="AT270" s="2">
        <f>IF(AS$4=$E270, $I270*AS$259,0) + IF(AS$4&gt;$E270,MIN(AS270,$I270-SUM($J270:AS270)))</f>
        <v>0</v>
      </c>
      <c r="AU270" s="2">
        <f>IF(AT$4=$E270, $I270*AT$259,0) + IF(AT$4&gt;$E270,MIN(AT270,$I270-SUM($J270:AT270)))</f>
        <v>0</v>
      </c>
      <c r="AV270" s="2">
        <f>IF(AU$4=$E270, $I270*AU$259,0) + IF(AU$4&gt;$E270,MIN(AU270,$I270-SUM($J270:AU270)))</f>
        <v>0</v>
      </c>
      <c r="AW270" s="2"/>
    </row>
    <row r="271" spans="1:49" ht="16.8" outlineLevel="1">
      <c r="D271" s="45"/>
      <c r="E271" s="44">
        <f>INDEX($K$4:$AV$4,,COUNT(E$262:E270)+1)</f>
        <v>36250</v>
      </c>
      <c r="G271" s="2" t="s">
        <v>105</v>
      </c>
      <c r="I271" s="2" cm="1">
        <f t="array" ref="I271">INDEX($K$26:$AV$26,,MATCH(E271,$K$4:$AV$4,0))</f>
        <v>0</v>
      </c>
      <c r="K271" s="2">
        <f>IF(J$4=$E271, $I271*J$259,0) + IF(J$4&gt;$E271,MIN(J271,$I271-SUM($J271:J271)))</f>
        <v>0</v>
      </c>
      <c r="L271" s="2">
        <f>IF(K$4=$E271, $I271*K$259,0) + IF(K$4&gt;$E271,MIN(K271,$I271-SUM($J271:K271)))</f>
        <v>0</v>
      </c>
      <c r="M271" s="2">
        <f>IF(L$4=$E271, $I271*L$259,0) + IF(L$4&gt;$E271,MIN(L271,$I271-SUM($J271:L271)))</f>
        <v>0</v>
      </c>
      <c r="N271" s="2">
        <f>IF(M$4=$E271, $I271*M$259,0) + IF(M$4&gt;$E271,MIN(M271,$I271-SUM($J271:M271)))</f>
        <v>0</v>
      </c>
      <c r="O271" s="2">
        <f>IF(N$4=$E271, $I271*N$259,0) + IF(N$4&gt;$E271,MIN(N271,$I271-SUM($J271:N271)))</f>
        <v>0</v>
      </c>
      <c r="P271" s="2">
        <f>IF(O$4=$E271, $I271*O$259,0) + IF(O$4&gt;$E271,MIN(O271,$I271-SUM($J271:O271)))</f>
        <v>0</v>
      </c>
      <c r="Q271" s="2">
        <f>IF(P$4=$E271, $I271*P$259,0) + IF(P$4&gt;$E271,MIN(P271,$I271-SUM($J271:P271)))</f>
        <v>0</v>
      </c>
      <c r="R271" s="2">
        <f>IF(Q$4=$E271, $I271*Q$259,0) + IF(Q$4&gt;$E271,MIN(Q271,$I271-SUM($J271:Q271)))</f>
        <v>0</v>
      </c>
      <c r="S271" s="2">
        <f>IF(R$4=$E271, $I271*R$259,0) + IF(R$4&gt;$E271,MIN(R271,$I271-SUM($J271:R271)))</f>
        <v>0</v>
      </c>
      <c r="T271" s="2">
        <f>IF(S$4=$E271, $I271*S$259,0) + IF(S$4&gt;$E271,MIN(S271,$I271-SUM($J271:S271)))</f>
        <v>0</v>
      </c>
      <c r="U271" s="2">
        <f>IF(T$4=$E271, $I271*T$259,0) + IF(T$4&gt;$E271,MIN(T271,$I271-SUM($J271:T271)))</f>
        <v>0</v>
      </c>
      <c r="V271" s="2">
        <f>IF(U$4=$E271, $I271*U$259,0) + IF(U$4&gt;$E271,MIN(U271,$I271-SUM($J271:U271)))</f>
        <v>0</v>
      </c>
      <c r="W271" s="2">
        <f>IF(V$4=$E271, $I271*V$259,0) + IF(V$4&gt;$E271,MIN(V271,$I271-SUM($J271:V271)))</f>
        <v>0</v>
      </c>
      <c r="X271" s="2">
        <f>IF(W$4=$E271, $I271*W$259,0) + IF(W$4&gt;$E271,MIN(W271,$I271-SUM($J271:W271)))</f>
        <v>0</v>
      </c>
      <c r="Y271" s="2">
        <f>IF(X$4=$E271, $I271*X$259,0) + IF(X$4&gt;$E271,MIN(X271,$I271-SUM($J271:X271)))</f>
        <v>0</v>
      </c>
      <c r="Z271" s="2">
        <f>IF(Y$4=$E271, $I271*Y$259,0) + IF(Y$4&gt;$E271,MIN(Y271,$I271-SUM($J271:Y271)))</f>
        <v>0</v>
      </c>
      <c r="AA271" s="2">
        <f>IF(Z$4=$E271, $I271*Z$259,0) + IF(Z$4&gt;$E271,MIN(Z271,$I271-SUM($J271:Z271)))</f>
        <v>0</v>
      </c>
      <c r="AB271" s="2">
        <f>IF(AA$4=$E271, $I271*AA$259,0) + IF(AA$4&gt;$E271,MIN(AA271,$I271-SUM($J271:AA271)))</f>
        <v>0</v>
      </c>
      <c r="AC271" s="2">
        <f>IF(AB$4=$E271, $I271*AB$259,0) + IF(AB$4&gt;$E271,MIN(AB271,$I271-SUM($J271:AB271)))</f>
        <v>0</v>
      </c>
      <c r="AD271" s="2">
        <f>IF(AC$4=$E271, $I271*AC$259,0) + IF(AC$4&gt;$E271,MIN(AC271,$I271-SUM($J271:AC271)))</f>
        <v>0</v>
      </c>
      <c r="AE271" s="2">
        <f>IF(AD$4=$E271, $I271*AD$259,0) + IF(AD$4&gt;$E271,MIN(AD271,$I271-SUM($J271:AD271)))</f>
        <v>0</v>
      </c>
      <c r="AF271" s="2">
        <f>IF(AE$4=$E271, $I271*AE$259,0) + IF(AE$4&gt;$E271,MIN(AE271,$I271-SUM($J271:AE271)))</f>
        <v>0</v>
      </c>
      <c r="AG271" s="2">
        <f>IF(AF$4=$E271, $I271*AF$259,0) + IF(AF$4&gt;$E271,MIN(AF271,$I271-SUM($J271:AF271)))</f>
        <v>0</v>
      </c>
      <c r="AH271" s="2">
        <f>IF(AG$4=$E271, $I271*AG$259,0) + IF(AG$4&gt;$E271,MIN(AG271,$I271-SUM($J271:AG271)))</f>
        <v>0</v>
      </c>
      <c r="AI271" s="2">
        <f>IF(AH$4=$E271, $I271*AH$259,0) + IF(AH$4&gt;$E271,MIN(AH271,$I271-SUM($J271:AH271)))</f>
        <v>0</v>
      </c>
      <c r="AJ271" s="2">
        <f>IF(AI$4=$E271, $I271*AI$259,0) + IF(AI$4&gt;$E271,MIN(AI271,$I271-SUM($J271:AI271)))</f>
        <v>0</v>
      </c>
      <c r="AK271" s="2">
        <f>IF(AJ$4=$E271, $I271*AJ$259,0) + IF(AJ$4&gt;$E271,MIN(AJ271,$I271-SUM($J271:AJ271)))</f>
        <v>0</v>
      </c>
      <c r="AL271" s="2">
        <f>IF(AK$4=$E271, $I271*AK$259,0) + IF(AK$4&gt;$E271,MIN(AK271,$I271-SUM($J271:AK271)))</f>
        <v>0</v>
      </c>
      <c r="AM271" s="2">
        <f>IF(AL$4=$E271, $I271*AL$259,0) + IF(AL$4&gt;$E271,MIN(AL271,$I271-SUM($J271:AL271)))</f>
        <v>0</v>
      </c>
      <c r="AN271" s="2">
        <f>IF(AM$4=$E271, $I271*AM$259,0) + IF(AM$4&gt;$E271,MIN(AM271,$I271-SUM($J271:AM271)))</f>
        <v>0</v>
      </c>
      <c r="AO271" s="2">
        <f>IF(AN$4=$E271, $I271*AN$259,0) + IF(AN$4&gt;$E271,MIN(AN271,$I271-SUM($J271:AN271)))</f>
        <v>0</v>
      </c>
      <c r="AP271" s="2">
        <f>IF(AO$4=$E271, $I271*AO$259,0) + IF(AO$4&gt;$E271,MIN(AO271,$I271-SUM($J271:AO271)))</f>
        <v>0</v>
      </c>
      <c r="AQ271" s="57">
        <f>IF(AP$4=$E271, $I271*AP$259,0) + IF(AP$4&gt;$E271,MIN(AP271,$I271-SUM($J271:AP271)))</f>
        <v>0</v>
      </c>
      <c r="AR271" s="2">
        <f>IF(AQ$4=$E271, $I271*AQ$259,0) + IF(AQ$4&gt;$E271,MIN(AQ271,$I271-SUM($J271:AQ271)))</f>
        <v>0</v>
      </c>
      <c r="AS271" s="2">
        <f>IF(AR$4=$E271, $I271*AR$259,0) + IF(AR$4&gt;$E271,MIN(AR271,$I271-SUM($J271:AR271)))</f>
        <v>0</v>
      </c>
      <c r="AT271" s="2">
        <f>IF(AS$4=$E271, $I271*AS$259,0) + IF(AS$4&gt;$E271,MIN(AS271,$I271-SUM($J271:AS271)))</f>
        <v>0</v>
      </c>
      <c r="AU271" s="2">
        <f>IF(AT$4=$E271, $I271*AT$259,0) + IF(AT$4&gt;$E271,MIN(AT271,$I271-SUM($J271:AT271)))</f>
        <v>0</v>
      </c>
      <c r="AV271" s="2">
        <f>IF(AU$4=$E271, $I271*AU$259,0) + IF(AU$4&gt;$E271,MIN(AU271,$I271-SUM($J271:AU271)))</f>
        <v>0</v>
      </c>
      <c r="AW271" s="2"/>
    </row>
    <row r="272" spans="1:49" ht="16.8" outlineLevel="1">
      <c r="D272" s="45"/>
      <c r="E272" s="44">
        <f>INDEX($K$4:$AV$4,,COUNT(E$262:E271)+1)</f>
        <v>36616</v>
      </c>
      <c r="G272" s="2" t="s">
        <v>105</v>
      </c>
      <c r="I272" s="2" cm="1">
        <f t="array" ref="I272">INDEX($K$26:$AV$26,,MATCH(E272,$K$4:$AV$4,0))</f>
        <v>0</v>
      </c>
      <c r="K272" s="2">
        <f>IF(J$4=$E272, $I272*J$259,0) + IF(J$4&gt;$E272,MIN(J272,$I272-SUM($J272:J272)))</f>
        <v>0</v>
      </c>
      <c r="L272" s="2">
        <f>IF(K$4=$E272, $I272*K$259,0) + IF(K$4&gt;$E272,MIN(K272,$I272-SUM($J272:K272)))</f>
        <v>0</v>
      </c>
      <c r="M272" s="2">
        <f>IF(L$4=$E272, $I272*L$259,0) + IF(L$4&gt;$E272,MIN(L272,$I272-SUM($J272:L272)))</f>
        <v>0</v>
      </c>
      <c r="N272" s="2">
        <f>IF(M$4=$E272, $I272*M$259,0) + IF(M$4&gt;$E272,MIN(M272,$I272-SUM($J272:M272)))</f>
        <v>0</v>
      </c>
      <c r="O272" s="2">
        <f>IF(N$4=$E272, $I272*N$259,0) + IF(N$4&gt;$E272,MIN(N272,$I272-SUM($J272:N272)))</f>
        <v>0</v>
      </c>
      <c r="P272" s="2">
        <f>IF(O$4=$E272, $I272*O$259,0) + IF(O$4&gt;$E272,MIN(O272,$I272-SUM($J272:O272)))</f>
        <v>0</v>
      </c>
      <c r="Q272" s="2">
        <f>IF(P$4=$E272, $I272*P$259,0) + IF(P$4&gt;$E272,MIN(P272,$I272-SUM($J272:P272)))</f>
        <v>0</v>
      </c>
      <c r="R272" s="2">
        <f>IF(Q$4=$E272, $I272*Q$259,0) + IF(Q$4&gt;$E272,MIN(Q272,$I272-SUM($J272:Q272)))</f>
        <v>0</v>
      </c>
      <c r="S272" s="2">
        <f>IF(R$4=$E272, $I272*R$259,0) + IF(R$4&gt;$E272,MIN(R272,$I272-SUM($J272:R272)))</f>
        <v>0</v>
      </c>
      <c r="T272" s="2">
        <f>IF(S$4=$E272, $I272*S$259,0) + IF(S$4&gt;$E272,MIN(S272,$I272-SUM($J272:S272)))</f>
        <v>0</v>
      </c>
      <c r="U272" s="2">
        <f>IF(T$4=$E272, $I272*T$259,0) + IF(T$4&gt;$E272,MIN(T272,$I272-SUM($J272:T272)))</f>
        <v>0</v>
      </c>
      <c r="V272" s="2">
        <f>IF(U$4=$E272, $I272*U$259,0) + IF(U$4&gt;$E272,MIN(U272,$I272-SUM($J272:U272)))</f>
        <v>0</v>
      </c>
      <c r="W272" s="2">
        <f>IF(V$4=$E272, $I272*V$259,0) + IF(V$4&gt;$E272,MIN(V272,$I272-SUM($J272:V272)))</f>
        <v>0</v>
      </c>
      <c r="X272" s="2">
        <f>IF(W$4=$E272, $I272*W$259,0) + IF(W$4&gt;$E272,MIN(W272,$I272-SUM($J272:W272)))</f>
        <v>0</v>
      </c>
      <c r="Y272" s="2">
        <f>IF(X$4=$E272, $I272*X$259,0) + IF(X$4&gt;$E272,MIN(X272,$I272-SUM($J272:X272)))</f>
        <v>0</v>
      </c>
      <c r="Z272" s="2">
        <f>IF(Y$4=$E272, $I272*Y$259,0) + IF(Y$4&gt;$E272,MIN(Y272,$I272-SUM($J272:Y272)))</f>
        <v>0</v>
      </c>
      <c r="AA272" s="2">
        <f>IF(Z$4=$E272, $I272*Z$259,0) + IF(Z$4&gt;$E272,MIN(Z272,$I272-SUM($J272:Z272)))</f>
        <v>0</v>
      </c>
      <c r="AB272" s="2">
        <f>IF(AA$4=$E272, $I272*AA$259,0) + IF(AA$4&gt;$E272,MIN(AA272,$I272-SUM($J272:AA272)))</f>
        <v>0</v>
      </c>
      <c r="AC272" s="2">
        <f>IF(AB$4=$E272, $I272*AB$259,0) + IF(AB$4&gt;$E272,MIN(AB272,$I272-SUM($J272:AB272)))</f>
        <v>0</v>
      </c>
      <c r="AD272" s="2">
        <f>IF(AC$4=$E272, $I272*AC$259,0) + IF(AC$4&gt;$E272,MIN(AC272,$I272-SUM($J272:AC272)))</f>
        <v>0</v>
      </c>
      <c r="AE272" s="2">
        <f>IF(AD$4=$E272, $I272*AD$259,0) + IF(AD$4&gt;$E272,MIN(AD272,$I272-SUM($J272:AD272)))</f>
        <v>0</v>
      </c>
      <c r="AF272" s="2">
        <f>IF(AE$4=$E272, $I272*AE$259,0) + IF(AE$4&gt;$E272,MIN(AE272,$I272-SUM($J272:AE272)))</f>
        <v>0</v>
      </c>
      <c r="AG272" s="2">
        <f>IF(AF$4=$E272, $I272*AF$259,0) + IF(AF$4&gt;$E272,MIN(AF272,$I272-SUM($J272:AF272)))</f>
        <v>0</v>
      </c>
      <c r="AH272" s="2">
        <f>IF(AG$4=$E272, $I272*AG$259,0) + IF(AG$4&gt;$E272,MIN(AG272,$I272-SUM($J272:AG272)))</f>
        <v>0</v>
      </c>
      <c r="AI272" s="2">
        <f>IF(AH$4=$E272, $I272*AH$259,0) + IF(AH$4&gt;$E272,MIN(AH272,$I272-SUM($J272:AH272)))</f>
        <v>0</v>
      </c>
      <c r="AJ272" s="2">
        <f>IF(AI$4=$E272, $I272*AI$259,0) + IF(AI$4&gt;$E272,MIN(AI272,$I272-SUM($J272:AI272)))</f>
        <v>0</v>
      </c>
      <c r="AK272" s="2">
        <f>IF(AJ$4=$E272, $I272*AJ$259,0) + IF(AJ$4&gt;$E272,MIN(AJ272,$I272-SUM($J272:AJ272)))</f>
        <v>0</v>
      </c>
      <c r="AL272" s="2">
        <f>IF(AK$4=$E272, $I272*AK$259,0) + IF(AK$4&gt;$E272,MIN(AK272,$I272-SUM($J272:AK272)))</f>
        <v>0</v>
      </c>
      <c r="AM272" s="2">
        <f>IF(AL$4=$E272, $I272*AL$259,0) + IF(AL$4&gt;$E272,MIN(AL272,$I272-SUM($J272:AL272)))</f>
        <v>0</v>
      </c>
      <c r="AN272" s="2">
        <f>IF(AM$4=$E272, $I272*AM$259,0) + IF(AM$4&gt;$E272,MIN(AM272,$I272-SUM($J272:AM272)))</f>
        <v>0</v>
      </c>
      <c r="AO272" s="2">
        <f>IF(AN$4=$E272, $I272*AN$259,0) + IF(AN$4&gt;$E272,MIN(AN272,$I272-SUM($J272:AN272)))</f>
        <v>0</v>
      </c>
      <c r="AP272" s="2">
        <f>IF(AO$4=$E272, $I272*AO$259,0) + IF(AO$4&gt;$E272,MIN(AO272,$I272-SUM($J272:AO272)))</f>
        <v>0</v>
      </c>
      <c r="AQ272" s="57">
        <f>IF(AP$4=$E272, $I272*AP$259,0) + IF(AP$4&gt;$E272,MIN(AP272,$I272-SUM($J272:AP272)))</f>
        <v>0</v>
      </c>
      <c r="AR272" s="2">
        <f>IF(AQ$4=$E272, $I272*AQ$259,0) + IF(AQ$4&gt;$E272,MIN(AQ272,$I272-SUM($J272:AQ272)))</f>
        <v>0</v>
      </c>
      <c r="AS272" s="2">
        <f>IF(AR$4=$E272, $I272*AR$259,0) + IF(AR$4&gt;$E272,MIN(AR272,$I272-SUM($J272:AR272)))</f>
        <v>0</v>
      </c>
      <c r="AT272" s="2">
        <f>IF(AS$4=$E272, $I272*AS$259,0) + IF(AS$4&gt;$E272,MIN(AS272,$I272-SUM($J272:AS272)))</f>
        <v>0</v>
      </c>
      <c r="AU272" s="2">
        <f>IF(AT$4=$E272, $I272*AT$259,0) + IF(AT$4&gt;$E272,MIN(AT272,$I272-SUM($J272:AT272)))</f>
        <v>0</v>
      </c>
      <c r="AV272" s="2">
        <f>IF(AU$4=$E272, $I272*AU$259,0) + IF(AU$4&gt;$E272,MIN(AU272,$I272-SUM($J272:AU272)))</f>
        <v>0</v>
      </c>
      <c r="AW272" s="2"/>
    </row>
    <row r="273" spans="4:49" ht="16.8" outlineLevel="1">
      <c r="D273" s="45"/>
      <c r="E273" s="44">
        <f>INDEX($K$4:$AV$4,,COUNT(E$262:E272)+1)</f>
        <v>36981</v>
      </c>
      <c r="G273" s="2" t="s">
        <v>105</v>
      </c>
      <c r="I273" s="2" cm="1">
        <f t="array" ref="I273">INDEX($K$26:$AV$26,,MATCH(E273,$K$4:$AV$4,0))</f>
        <v>0</v>
      </c>
      <c r="K273" s="2">
        <f>IF(J$4=$E273, $I273*J$259,0) + IF(J$4&gt;$E273,MIN(J273,$I273-SUM($J273:J273)))</f>
        <v>0</v>
      </c>
      <c r="L273" s="2">
        <f>IF(K$4=$E273, $I273*K$259,0) + IF(K$4&gt;$E273,MIN(K273,$I273-SUM($J273:K273)))</f>
        <v>0</v>
      </c>
      <c r="M273" s="2">
        <f>IF(L$4=$E273, $I273*L$259,0) + IF(L$4&gt;$E273,MIN(L273,$I273-SUM($J273:L273)))</f>
        <v>0</v>
      </c>
      <c r="N273" s="2">
        <f>IF(M$4=$E273, $I273*M$259,0) + IF(M$4&gt;$E273,MIN(M273,$I273-SUM($J273:M273)))</f>
        <v>0</v>
      </c>
      <c r="O273" s="2">
        <f>IF(N$4=$E273, $I273*N$259,0) + IF(N$4&gt;$E273,MIN(N273,$I273-SUM($J273:N273)))</f>
        <v>0</v>
      </c>
      <c r="P273" s="2">
        <f>IF(O$4=$E273, $I273*O$259,0) + IF(O$4&gt;$E273,MIN(O273,$I273-SUM($J273:O273)))</f>
        <v>0</v>
      </c>
      <c r="Q273" s="2">
        <f>IF(P$4=$E273, $I273*P$259,0) + IF(P$4&gt;$E273,MIN(P273,$I273-SUM($J273:P273)))</f>
        <v>0</v>
      </c>
      <c r="R273" s="2">
        <f>IF(Q$4=$E273, $I273*Q$259,0) + IF(Q$4&gt;$E273,MIN(Q273,$I273-SUM($J273:Q273)))</f>
        <v>0</v>
      </c>
      <c r="S273" s="2">
        <f>IF(R$4=$E273, $I273*R$259,0) + IF(R$4&gt;$E273,MIN(R273,$I273-SUM($J273:R273)))</f>
        <v>0</v>
      </c>
      <c r="T273" s="2">
        <f>IF(S$4=$E273, $I273*S$259,0) + IF(S$4&gt;$E273,MIN(S273,$I273-SUM($J273:S273)))</f>
        <v>0</v>
      </c>
      <c r="U273" s="2">
        <f>IF(T$4=$E273, $I273*T$259,0) + IF(T$4&gt;$E273,MIN(T273,$I273-SUM($J273:T273)))</f>
        <v>0</v>
      </c>
      <c r="V273" s="2">
        <f>IF(U$4=$E273, $I273*U$259,0) + IF(U$4&gt;$E273,MIN(U273,$I273-SUM($J273:U273)))</f>
        <v>0</v>
      </c>
      <c r="W273" s="2">
        <f>IF(V$4=$E273, $I273*V$259,0) + IF(V$4&gt;$E273,MIN(V273,$I273-SUM($J273:V273)))</f>
        <v>0</v>
      </c>
      <c r="X273" s="2">
        <f>IF(W$4=$E273, $I273*W$259,0) + IF(W$4&gt;$E273,MIN(W273,$I273-SUM($J273:W273)))</f>
        <v>0</v>
      </c>
      <c r="Y273" s="2">
        <f>IF(X$4=$E273, $I273*X$259,0) + IF(X$4&gt;$E273,MIN(X273,$I273-SUM($J273:X273)))</f>
        <v>0</v>
      </c>
      <c r="Z273" s="2">
        <f>IF(Y$4=$E273, $I273*Y$259,0) + IF(Y$4&gt;$E273,MIN(Y273,$I273-SUM($J273:Y273)))</f>
        <v>0</v>
      </c>
      <c r="AA273" s="2">
        <f>IF(Z$4=$E273, $I273*Z$259,0) + IF(Z$4&gt;$E273,MIN(Z273,$I273-SUM($J273:Z273)))</f>
        <v>0</v>
      </c>
      <c r="AB273" s="2">
        <f>IF(AA$4=$E273, $I273*AA$259,0) + IF(AA$4&gt;$E273,MIN(AA273,$I273-SUM($J273:AA273)))</f>
        <v>0</v>
      </c>
      <c r="AC273" s="2">
        <f>IF(AB$4=$E273, $I273*AB$259,0) + IF(AB$4&gt;$E273,MIN(AB273,$I273-SUM($J273:AB273)))</f>
        <v>0</v>
      </c>
      <c r="AD273" s="2">
        <f>IF(AC$4=$E273, $I273*AC$259,0) + IF(AC$4&gt;$E273,MIN(AC273,$I273-SUM($J273:AC273)))</f>
        <v>0</v>
      </c>
      <c r="AE273" s="2">
        <f>IF(AD$4=$E273, $I273*AD$259,0) + IF(AD$4&gt;$E273,MIN(AD273,$I273-SUM($J273:AD273)))</f>
        <v>0</v>
      </c>
      <c r="AF273" s="2">
        <f>IF(AE$4=$E273, $I273*AE$259,0) + IF(AE$4&gt;$E273,MIN(AE273,$I273-SUM($J273:AE273)))</f>
        <v>0</v>
      </c>
      <c r="AG273" s="2">
        <f>IF(AF$4=$E273, $I273*AF$259,0) + IF(AF$4&gt;$E273,MIN(AF273,$I273-SUM($J273:AF273)))</f>
        <v>0</v>
      </c>
      <c r="AH273" s="2">
        <f>IF(AG$4=$E273, $I273*AG$259,0) + IF(AG$4&gt;$E273,MIN(AG273,$I273-SUM($J273:AG273)))</f>
        <v>0</v>
      </c>
      <c r="AI273" s="2">
        <f>IF(AH$4=$E273, $I273*AH$259,0) + IF(AH$4&gt;$E273,MIN(AH273,$I273-SUM($J273:AH273)))</f>
        <v>0</v>
      </c>
      <c r="AJ273" s="2">
        <f>IF(AI$4=$E273, $I273*AI$259,0) + IF(AI$4&gt;$E273,MIN(AI273,$I273-SUM($J273:AI273)))</f>
        <v>0</v>
      </c>
      <c r="AK273" s="2">
        <f>IF(AJ$4=$E273, $I273*AJ$259,0) + IF(AJ$4&gt;$E273,MIN(AJ273,$I273-SUM($J273:AJ273)))</f>
        <v>0</v>
      </c>
      <c r="AL273" s="2">
        <f>IF(AK$4=$E273, $I273*AK$259,0) + IF(AK$4&gt;$E273,MIN(AK273,$I273-SUM($J273:AK273)))</f>
        <v>0</v>
      </c>
      <c r="AM273" s="2">
        <f>IF(AL$4=$E273, $I273*AL$259,0) + IF(AL$4&gt;$E273,MIN(AL273,$I273-SUM($J273:AL273)))</f>
        <v>0</v>
      </c>
      <c r="AN273" s="2">
        <f>IF(AM$4=$E273, $I273*AM$259,0) + IF(AM$4&gt;$E273,MIN(AM273,$I273-SUM($J273:AM273)))</f>
        <v>0</v>
      </c>
      <c r="AO273" s="2">
        <f>IF(AN$4=$E273, $I273*AN$259,0) + IF(AN$4&gt;$E273,MIN(AN273,$I273-SUM($J273:AN273)))</f>
        <v>0</v>
      </c>
      <c r="AP273" s="2">
        <f>IF(AO$4=$E273, $I273*AO$259,0) + IF(AO$4&gt;$E273,MIN(AO273,$I273-SUM($J273:AO273)))</f>
        <v>0</v>
      </c>
      <c r="AQ273" s="57">
        <f>IF(AP$4=$E273, $I273*AP$259,0) + IF(AP$4&gt;$E273,MIN(AP273,$I273-SUM($J273:AP273)))</f>
        <v>0</v>
      </c>
      <c r="AR273" s="2">
        <f>IF(AQ$4=$E273, $I273*AQ$259,0) + IF(AQ$4&gt;$E273,MIN(AQ273,$I273-SUM($J273:AQ273)))</f>
        <v>0</v>
      </c>
      <c r="AS273" s="2">
        <f>IF(AR$4=$E273, $I273*AR$259,0) + IF(AR$4&gt;$E273,MIN(AR273,$I273-SUM($J273:AR273)))</f>
        <v>0</v>
      </c>
      <c r="AT273" s="2">
        <f>IF(AS$4=$E273, $I273*AS$259,0) + IF(AS$4&gt;$E273,MIN(AS273,$I273-SUM($J273:AS273)))</f>
        <v>0</v>
      </c>
      <c r="AU273" s="2">
        <f>IF(AT$4=$E273, $I273*AT$259,0) + IF(AT$4&gt;$E273,MIN(AT273,$I273-SUM($J273:AT273)))</f>
        <v>0</v>
      </c>
      <c r="AV273" s="2">
        <f>IF(AU$4=$E273, $I273*AU$259,0) + IF(AU$4&gt;$E273,MIN(AU273,$I273-SUM($J273:AU273)))</f>
        <v>0</v>
      </c>
      <c r="AW273" s="2"/>
    </row>
    <row r="274" spans="4:49" ht="16.8" outlineLevel="1">
      <c r="D274" s="45"/>
      <c r="E274" s="44">
        <f>INDEX($K$4:$AV$4,,COUNT(E$262:E273)+1)</f>
        <v>37346</v>
      </c>
      <c r="G274" s="2" t="s">
        <v>105</v>
      </c>
      <c r="I274" s="2" cm="1">
        <f t="array" ref="I274">INDEX($K$26:$AV$26,,MATCH(E274,$K$4:$AV$4,0))</f>
        <v>0</v>
      </c>
      <c r="K274" s="2">
        <f>IF(J$4=$E274, $I274*J$259,0) + IF(J$4&gt;$E274,MIN(J274,$I274-SUM($J274:J274)))</f>
        <v>0</v>
      </c>
      <c r="L274" s="2">
        <f>IF(K$4=$E274, $I274*K$259,0) + IF(K$4&gt;$E274,MIN(K274,$I274-SUM($J274:K274)))</f>
        <v>0</v>
      </c>
      <c r="M274" s="2">
        <f>IF(L$4=$E274, $I274*L$259,0) + IF(L$4&gt;$E274,MIN(L274,$I274-SUM($J274:L274)))</f>
        <v>0</v>
      </c>
      <c r="N274" s="2">
        <f>IF(M$4=$E274, $I274*M$259,0) + IF(M$4&gt;$E274,MIN(M274,$I274-SUM($J274:M274)))</f>
        <v>0</v>
      </c>
      <c r="O274" s="2">
        <f>IF(N$4=$E274, $I274*N$259,0) + IF(N$4&gt;$E274,MIN(N274,$I274-SUM($J274:N274)))</f>
        <v>0</v>
      </c>
      <c r="P274" s="2">
        <f>IF(O$4=$E274, $I274*O$259,0) + IF(O$4&gt;$E274,MIN(O274,$I274-SUM($J274:O274)))</f>
        <v>0</v>
      </c>
      <c r="Q274" s="2">
        <f>IF(P$4=$E274, $I274*P$259,0) + IF(P$4&gt;$E274,MIN(P274,$I274-SUM($J274:P274)))</f>
        <v>0</v>
      </c>
      <c r="R274" s="2">
        <f>IF(Q$4=$E274, $I274*Q$259,0) + IF(Q$4&gt;$E274,MIN(Q274,$I274-SUM($J274:Q274)))</f>
        <v>0</v>
      </c>
      <c r="S274" s="2">
        <f>IF(R$4=$E274, $I274*R$259,0) + IF(R$4&gt;$E274,MIN(R274,$I274-SUM($J274:R274)))</f>
        <v>0</v>
      </c>
      <c r="T274" s="2">
        <f>IF(S$4=$E274, $I274*S$259,0) + IF(S$4&gt;$E274,MIN(S274,$I274-SUM($J274:S274)))</f>
        <v>0</v>
      </c>
      <c r="U274" s="2">
        <f>IF(T$4=$E274, $I274*T$259,0) + IF(T$4&gt;$E274,MIN(T274,$I274-SUM($J274:T274)))</f>
        <v>0</v>
      </c>
      <c r="V274" s="2">
        <f>IF(U$4=$E274, $I274*U$259,0) + IF(U$4&gt;$E274,MIN(U274,$I274-SUM($J274:U274)))</f>
        <v>0</v>
      </c>
      <c r="W274" s="2">
        <f>IF(V$4=$E274, $I274*V$259,0) + IF(V$4&gt;$E274,MIN(V274,$I274-SUM($J274:V274)))</f>
        <v>0</v>
      </c>
      <c r="X274" s="2">
        <f>IF(W$4=$E274, $I274*W$259,0) + IF(W$4&gt;$E274,MIN(W274,$I274-SUM($J274:W274)))</f>
        <v>0</v>
      </c>
      <c r="Y274" s="2">
        <f>IF(X$4=$E274, $I274*X$259,0) + IF(X$4&gt;$E274,MIN(X274,$I274-SUM($J274:X274)))</f>
        <v>0</v>
      </c>
      <c r="Z274" s="2">
        <f>IF(Y$4=$E274, $I274*Y$259,0) + IF(Y$4&gt;$E274,MIN(Y274,$I274-SUM($J274:Y274)))</f>
        <v>0</v>
      </c>
      <c r="AA274" s="2">
        <f>IF(Z$4=$E274, $I274*Z$259,0) + IF(Z$4&gt;$E274,MIN(Z274,$I274-SUM($J274:Z274)))</f>
        <v>0</v>
      </c>
      <c r="AB274" s="2">
        <f>IF(AA$4=$E274, $I274*AA$259,0) + IF(AA$4&gt;$E274,MIN(AA274,$I274-SUM($J274:AA274)))</f>
        <v>0</v>
      </c>
      <c r="AC274" s="2">
        <f>IF(AB$4=$E274, $I274*AB$259,0) + IF(AB$4&gt;$E274,MIN(AB274,$I274-SUM($J274:AB274)))</f>
        <v>0</v>
      </c>
      <c r="AD274" s="2">
        <f>IF(AC$4=$E274, $I274*AC$259,0) + IF(AC$4&gt;$E274,MIN(AC274,$I274-SUM($J274:AC274)))</f>
        <v>0</v>
      </c>
      <c r="AE274" s="2">
        <f>IF(AD$4=$E274, $I274*AD$259,0) + IF(AD$4&gt;$E274,MIN(AD274,$I274-SUM($J274:AD274)))</f>
        <v>0</v>
      </c>
      <c r="AF274" s="2">
        <f>IF(AE$4=$E274, $I274*AE$259,0) + IF(AE$4&gt;$E274,MIN(AE274,$I274-SUM($J274:AE274)))</f>
        <v>0</v>
      </c>
      <c r="AG274" s="2">
        <f>IF(AF$4=$E274, $I274*AF$259,0) + IF(AF$4&gt;$E274,MIN(AF274,$I274-SUM($J274:AF274)))</f>
        <v>0</v>
      </c>
      <c r="AH274" s="2">
        <f>IF(AG$4=$E274, $I274*AG$259,0) + IF(AG$4&gt;$E274,MIN(AG274,$I274-SUM($J274:AG274)))</f>
        <v>0</v>
      </c>
      <c r="AI274" s="2">
        <f>IF(AH$4=$E274, $I274*AH$259,0) + IF(AH$4&gt;$E274,MIN(AH274,$I274-SUM($J274:AH274)))</f>
        <v>0</v>
      </c>
      <c r="AJ274" s="2">
        <f>IF(AI$4=$E274, $I274*AI$259,0) + IF(AI$4&gt;$E274,MIN(AI274,$I274-SUM($J274:AI274)))</f>
        <v>0</v>
      </c>
      <c r="AK274" s="2">
        <f>IF(AJ$4=$E274, $I274*AJ$259,0) + IF(AJ$4&gt;$E274,MIN(AJ274,$I274-SUM($J274:AJ274)))</f>
        <v>0</v>
      </c>
      <c r="AL274" s="2">
        <f>IF(AK$4=$E274, $I274*AK$259,0) + IF(AK$4&gt;$E274,MIN(AK274,$I274-SUM($J274:AK274)))</f>
        <v>0</v>
      </c>
      <c r="AM274" s="2">
        <f>IF(AL$4=$E274, $I274*AL$259,0) + IF(AL$4&gt;$E274,MIN(AL274,$I274-SUM($J274:AL274)))</f>
        <v>0</v>
      </c>
      <c r="AN274" s="2">
        <f>IF(AM$4=$E274, $I274*AM$259,0) + IF(AM$4&gt;$E274,MIN(AM274,$I274-SUM($J274:AM274)))</f>
        <v>0</v>
      </c>
      <c r="AO274" s="2">
        <f>IF(AN$4=$E274, $I274*AN$259,0) + IF(AN$4&gt;$E274,MIN(AN274,$I274-SUM($J274:AN274)))</f>
        <v>0</v>
      </c>
      <c r="AP274" s="2">
        <f>IF(AO$4=$E274, $I274*AO$259,0) + IF(AO$4&gt;$E274,MIN(AO274,$I274-SUM($J274:AO274)))</f>
        <v>0</v>
      </c>
      <c r="AQ274" s="57">
        <f>IF(AP$4=$E274, $I274*AP$259,0) + IF(AP$4&gt;$E274,MIN(AP274,$I274-SUM($J274:AP274)))</f>
        <v>0</v>
      </c>
      <c r="AR274" s="2">
        <f>IF(AQ$4=$E274, $I274*AQ$259,0) + IF(AQ$4&gt;$E274,MIN(AQ274,$I274-SUM($J274:AQ274)))</f>
        <v>0</v>
      </c>
      <c r="AS274" s="2">
        <f>IF(AR$4=$E274, $I274*AR$259,0) + IF(AR$4&gt;$E274,MIN(AR274,$I274-SUM($J274:AR274)))</f>
        <v>0</v>
      </c>
      <c r="AT274" s="2">
        <f>IF(AS$4=$E274, $I274*AS$259,0) + IF(AS$4&gt;$E274,MIN(AS274,$I274-SUM($J274:AS274)))</f>
        <v>0</v>
      </c>
      <c r="AU274" s="2">
        <f>IF(AT$4=$E274, $I274*AT$259,0) + IF(AT$4&gt;$E274,MIN(AT274,$I274-SUM($J274:AT274)))</f>
        <v>0</v>
      </c>
      <c r="AV274" s="2">
        <f>IF(AU$4=$E274, $I274*AU$259,0) + IF(AU$4&gt;$E274,MIN(AU274,$I274-SUM($J274:AU274)))</f>
        <v>0</v>
      </c>
      <c r="AW274" s="2"/>
    </row>
    <row r="275" spans="4:49" ht="16.8" outlineLevel="1">
      <c r="D275" s="45"/>
      <c r="E275" s="44">
        <f>INDEX($K$4:$AV$4,,COUNT(E$262:E274)+1)</f>
        <v>37711</v>
      </c>
      <c r="G275" s="2" t="s">
        <v>105</v>
      </c>
      <c r="I275" s="2" cm="1">
        <f t="array" ref="I275">INDEX($K$26:$AV$26,,MATCH(E275,$K$4:$AV$4,0))</f>
        <v>0</v>
      </c>
      <c r="K275" s="2">
        <f>IF(J$4=$E275, $I275*J$259,0) + IF(J$4&gt;$E275,MIN(J275,$I275-SUM($J275:J275)))</f>
        <v>0</v>
      </c>
      <c r="L275" s="2">
        <f>IF(K$4=$E275, $I275*K$259,0) + IF(K$4&gt;$E275,MIN(K275,$I275-SUM($J275:K275)))</f>
        <v>0</v>
      </c>
      <c r="M275" s="2">
        <f>IF(L$4=$E275, $I275*L$259,0) + IF(L$4&gt;$E275,MIN(L275,$I275-SUM($J275:L275)))</f>
        <v>0</v>
      </c>
      <c r="N275" s="2">
        <f>IF(M$4=$E275, $I275*M$259,0) + IF(M$4&gt;$E275,MIN(M275,$I275-SUM($J275:M275)))</f>
        <v>0</v>
      </c>
      <c r="O275" s="2">
        <f>IF(N$4=$E275, $I275*N$259,0) + IF(N$4&gt;$E275,MIN(N275,$I275-SUM($J275:N275)))</f>
        <v>0</v>
      </c>
      <c r="P275" s="2">
        <f>IF(O$4=$E275, $I275*O$259,0) + IF(O$4&gt;$E275,MIN(O275,$I275-SUM($J275:O275)))</f>
        <v>0</v>
      </c>
      <c r="Q275" s="2">
        <f>IF(P$4=$E275, $I275*P$259,0) + IF(P$4&gt;$E275,MIN(P275,$I275-SUM($J275:P275)))</f>
        <v>0</v>
      </c>
      <c r="R275" s="2">
        <f>IF(Q$4=$E275, $I275*Q$259,0) + IF(Q$4&gt;$E275,MIN(Q275,$I275-SUM($J275:Q275)))</f>
        <v>0</v>
      </c>
      <c r="S275" s="2">
        <f>IF(R$4=$E275, $I275*R$259,0) + IF(R$4&gt;$E275,MIN(R275,$I275-SUM($J275:R275)))</f>
        <v>0</v>
      </c>
      <c r="T275" s="2">
        <f>IF(S$4=$E275, $I275*S$259,0) + IF(S$4&gt;$E275,MIN(S275,$I275-SUM($J275:S275)))</f>
        <v>0</v>
      </c>
      <c r="U275" s="2">
        <f>IF(T$4=$E275, $I275*T$259,0) + IF(T$4&gt;$E275,MIN(T275,$I275-SUM($J275:T275)))</f>
        <v>0</v>
      </c>
      <c r="V275" s="2">
        <f>IF(U$4=$E275, $I275*U$259,0) + IF(U$4&gt;$E275,MIN(U275,$I275-SUM($J275:U275)))</f>
        <v>0</v>
      </c>
      <c r="W275" s="2">
        <f>IF(V$4=$E275, $I275*V$259,0) + IF(V$4&gt;$E275,MIN(V275,$I275-SUM($J275:V275)))</f>
        <v>0</v>
      </c>
      <c r="X275" s="2">
        <f>IF(W$4=$E275, $I275*W$259,0) + IF(W$4&gt;$E275,MIN(W275,$I275-SUM($J275:W275)))</f>
        <v>0</v>
      </c>
      <c r="Y275" s="2">
        <f>IF(X$4=$E275, $I275*X$259,0) + IF(X$4&gt;$E275,MIN(X275,$I275-SUM($J275:X275)))</f>
        <v>0</v>
      </c>
      <c r="Z275" s="2">
        <f>IF(Y$4=$E275, $I275*Y$259,0) + IF(Y$4&gt;$E275,MIN(Y275,$I275-SUM($J275:Y275)))</f>
        <v>0</v>
      </c>
      <c r="AA275" s="2">
        <f>IF(Z$4=$E275, $I275*Z$259,0) + IF(Z$4&gt;$E275,MIN(Z275,$I275-SUM($J275:Z275)))</f>
        <v>0</v>
      </c>
      <c r="AB275" s="2">
        <f>IF(AA$4=$E275, $I275*AA$259,0) + IF(AA$4&gt;$E275,MIN(AA275,$I275-SUM($J275:AA275)))</f>
        <v>0</v>
      </c>
      <c r="AC275" s="2">
        <f>IF(AB$4=$E275, $I275*AB$259,0) + IF(AB$4&gt;$E275,MIN(AB275,$I275-SUM($J275:AB275)))</f>
        <v>0</v>
      </c>
      <c r="AD275" s="2">
        <f>IF(AC$4=$E275, $I275*AC$259,0) + IF(AC$4&gt;$E275,MIN(AC275,$I275-SUM($J275:AC275)))</f>
        <v>0</v>
      </c>
      <c r="AE275" s="2">
        <f>IF(AD$4=$E275, $I275*AD$259,0) + IF(AD$4&gt;$E275,MIN(AD275,$I275-SUM($J275:AD275)))</f>
        <v>0</v>
      </c>
      <c r="AF275" s="2">
        <f>IF(AE$4=$E275, $I275*AE$259,0) + IF(AE$4&gt;$E275,MIN(AE275,$I275-SUM($J275:AE275)))</f>
        <v>0</v>
      </c>
      <c r="AG275" s="2">
        <f>IF(AF$4=$E275, $I275*AF$259,0) + IF(AF$4&gt;$E275,MIN(AF275,$I275-SUM($J275:AF275)))</f>
        <v>0</v>
      </c>
      <c r="AH275" s="2">
        <f>IF(AG$4=$E275, $I275*AG$259,0) + IF(AG$4&gt;$E275,MIN(AG275,$I275-SUM($J275:AG275)))</f>
        <v>0</v>
      </c>
      <c r="AI275" s="2">
        <f>IF(AH$4=$E275, $I275*AH$259,0) + IF(AH$4&gt;$E275,MIN(AH275,$I275-SUM($J275:AH275)))</f>
        <v>0</v>
      </c>
      <c r="AJ275" s="2">
        <f>IF(AI$4=$E275, $I275*AI$259,0) + IF(AI$4&gt;$E275,MIN(AI275,$I275-SUM($J275:AI275)))</f>
        <v>0</v>
      </c>
      <c r="AK275" s="2">
        <f>IF(AJ$4=$E275, $I275*AJ$259,0) + IF(AJ$4&gt;$E275,MIN(AJ275,$I275-SUM($J275:AJ275)))</f>
        <v>0</v>
      </c>
      <c r="AL275" s="2">
        <f>IF(AK$4=$E275, $I275*AK$259,0) + IF(AK$4&gt;$E275,MIN(AK275,$I275-SUM($J275:AK275)))</f>
        <v>0</v>
      </c>
      <c r="AM275" s="2">
        <f>IF(AL$4=$E275, $I275*AL$259,0) + IF(AL$4&gt;$E275,MIN(AL275,$I275-SUM($J275:AL275)))</f>
        <v>0</v>
      </c>
      <c r="AN275" s="2">
        <f>IF(AM$4=$E275, $I275*AM$259,0) + IF(AM$4&gt;$E275,MIN(AM275,$I275-SUM($J275:AM275)))</f>
        <v>0</v>
      </c>
      <c r="AO275" s="2">
        <f>IF(AN$4=$E275, $I275*AN$259,0) + IF(AN$4&gt;$E275,MIN(AN275,$I275-SUM($J275:AN275)))</f>
        <v>0</v>
      </c>
      <c r="AP275" s="2">
        <f>IF(AO$4=$E275, $I275*AO$259,0) + IF(AO$4&gt;$E275,MIN(AO275,$I275-SUM($J275:AO275)))</f>
        <v>0</v>
      </c>
      <c r="AQ275" s="57">
        <f>IF(AP$4=$E275, $I275*AP$259,0) + IF(AP$4&gt;$E275,MIN(AP275,$I275-SUM($J275:AP275)))</f>
        <v>0</v>
      </c>
      <c r="AR275" s="2">
        <f>IF(AQ$4=$E275, $I275*AQ$259,0) + IF(AQ$4&gt;$E275,MIN(AQ275,$I275-SUM($J275:AQ275)))</f>
        <v>0</v>
      </c>
      <c r="AS275" s="2">
        <f>IF(AR$4=$E275, $I275*AR$259,0) + IF(AR$4&gt;$E275,MIN(AR275,$I275-SUM($J275:AR275)))</f>
        <v>0</v>
      </c>
      <c r="AT275" s="2">
        <f>IF(AS$4=$E275, $I275*AS$259,0) + IF(AS$4&gt;$E275,MIN(AS275,$I275-SUM($J275:AS275)))</f>
        <v>0</v>
      </c>
      <c r="AU275" s="2">
        <f>IF(AT$4=$E275, $I275*AT$259,0) + IF(AT$4&gt;$E275,MIN(AT275,$I275-SUM($J275:AT275)))</f>
        <v>0</v>
      </c>
      <c r="AV275" s="2">
        <f>IF(AU$4=$E275, $I275*AU$259,0) + IF(AU$4&gt;$E275,MIN(AU275,$I275-SUM($J275:AU275)))</f>
        <v>0</v>
      </c>
      <c r="AW275" s="2"/>
    </row>
    <row r="276" spans="4:49" ht="16.8" outlineLevel="1">
      <c r="D276" s="45"/>
      <c r="E276" s="44">
        <f>INDEX($K$4:$AV$4,,COUNT(E$262:E275)+1)</f>
        <v>38077</v>
      </c>
      <c r="G276" s="2" t="s">
        <v>105</v>
      </c>
      <c r="I276" s="2" cm="1">
        <f t="array" ref="I276">INDEX($K$26:$AV$26,,MATCH(E276,$K$4:$AV$4,0))</f>
        <v>0</v>
      </c>
      <c r="K276" s="2">
        <f>IF(J$4=$E276, $I276*J$259,0) + IF(J$4&gt;$E276,MIN(J276,$I276-SUM($J276:J276)))</f>
        <v>0</v>
      </c>
      <c r="L276" s="2">
        <f>IF(K$4=$E276, $I276*K$259,0) + IF(K$4&gt;$E276,MIN(K276,$I276-SUM($J276:K276)))</f>
        <v>0</v>
      </c>
      <c r="M276" s="2">
        <f>IF(L$4=$E276, $I276*L$259,0) + IF(L$4&gt;$E276,MIN(L276,$I276-SUM($J276:L276)))</f>
        <v>0</v>
      </c>
      <c r="N276" s="2">
        <f>IF(M$4=$E276, $I276*M$259,0) + IF(M$4&gt;$E276,MIN(M276,$I276-SUM($J276:M276)))</f>
        <v>0</v>
      </c>
      <c r="O276" s="2">
        <f>IF(N$4=$E276, $I276*N$259,0) + IF(N$4&gt;$E276,MIN(N276,$I276-SUM($J276:N276)))</f>
        <v>0</v>
      </c>
      <c r="P276" s="2">
        <f>IF(O$4=$E276, $I276*O$259,0) + IF(O$4&gt;$E276,MIN(O276,$I276-SUM($J276:O276)))</f>
        <v>0</v>
      </c>
      <c r="Q276" s="2">
        <f>IF(P$4=$E276, $I276*P$259,0) + IF(P$4&gt;$E276,MIN(P276,$I276-SUM($J276:P276)))</f>
        <v>0</v>
      </c>
      <c r="R276" s="2">
        <f>IF(Q$4=$E276, $I276*Q$259,0) + IF(Q$4&gt;$E276,MIN(Q276,$I276-SUM($J276:Q276)))</f>
        <v>0</v>
      </c>
      <c r="S276" s="2">
        <f>IF(R$4=$E276, $I276*R$259,0) + IF(R$4&gt;$E276,MIN(R276,$I276-SUM($J276:R276)))</f>
        <v>0</v>
      </c>
      <c r="T276" s="2">
        <f>IF(S$4=$E276, $I276*S$259,0) + IF(S$4&gt;$E276,MIN(S276,$I276-SUM($J276:S276)))</f>
        <v>0</v>
      </c>
      <c r="U276" s="2">
        <f>IF(T$4=$E276, $I276*T$259,0) + IF(T$4&gt;$E276,MIN(T276,$I276-SUM($J276:T276)))</f>
        <v>0</v>
      </c>
      <c r="V276" s="2">
        <f>IF(U$4=$E276, $I276*U$259,0) + IF(U$4&gt;$E276,MIN(U276,$I276-SUM($J276:U276)))</f>
        <v>0</v>
      </c>
      <c r="W276" s="2">
        <f>IF(V$4=$E276, $I276*V$259,0) + IF(V$4&gt;$E276,MIN(V276,$I276-SUM($J276:V276)))</f>
        <v>0</v>
      </c>
      <c r="X276" s="2">
        <f>IF(W$4=$E276, $I276*W$259,0) + IF(W$4&gt;$E276,MIN(W276,$I276-SUM($J276:W276)))</f>
        <v>0</v>
      </c>
      <c r="Y276" s="2">
        <f>IF(X$4=$E276, $I276*X$259,0) + IF(X$4&gt;$E276,MIN(X276,$I276-SUM($J276:X276)))</f>
        <v>0</v>
      </c>
      <c r="Z276" s="2">
        <f>IF(Y$4=$E276, $I276*Y$259,0) + IF(Y$4&gt;$E276,MIN(Y276,$I276-SUM($J276:Y276)))</f>
        <v>0</v>
      </c>
      <c r="AA276" s="2">
        <f>IF(Z$4=$E276, $I276*Z$259,0) + IF(Z$4&gt;$E276,MIN(Z276,$I276-SUM($J276:Z276)))</f>
        <v>0</v>
      </c>
      <c r="AB276" s="2">
        <f>IF(AA$4=$E276, $I276*AA$259,0) + IF(AA$4&gt;$E276,MIN(AA276,$I276-SUM($J276:AA276)))</f>
        <v>0</v>
      </c>
      <c r="AC276" s="2">
        <f>IF(AB$4=$E276, $I276*AB$259,0) + IF(AB$4&gt;$E276,MIN(AB276,$I276-SUM($J276:AB276)))</f>
        <v>0</v>
      </c>
      <c r="AD276" s="2">
        <f>IF(AC$4=$E276, $I276*AC$259,0) + IF(AC$4&gt;$E276,MIN(AC276,$I276-SUM($J276:AC276)))</f>
        <v>0</v>
      </c>
      <c r="AE276" s="2">
        <f>IF(AD$4=$E276, $I276*AD$259,0) + IF(AD$4&gt;$E276,MIN(AD276,$I276-SUM($J276:AD276)))</f>
        <v>0</v>
      </c>
      <c r="AF276" s="2">
        <f>IF(AE$4=$E276, $I276*AE$259,0) + IF(AE$4&gt;$E276,MIN(AE276,$I276-SUM($J276:AE276)))</f>
        <v>0</v>
      </c>
      <c r="AG276" s="2">
        <f>IF(AF$4=$E276, $I276*AF$259,0) + IF(AF$4&gt;$E276,MIN(AF276,$I276-SUM($J276:AF276)))</f>
        <v>0</v>
      </c>
      <c r="AH276" s="2">
        <f>IF(AG$4=$E276, $I276*AG$259,0) + IF(AG$4&gt;$E276,MIN(AG276,$I276-SUM($J276:AG276)))</f>
        <v>0</v>
      </c>
      <c r="AI276" s="2">
        <f>IF(AH$4=$E276, $I276*AH$259,0) + IF(AH$4&gt;$E276,MIN(AH276,$I276-SUM($J276:AH276)))</f>
        <v>0</v>
      </c>
      <c r="AJ276" s="2">
        <f>IF(AI$4=$E276, $I276*AI$259,0) + IF(AI$4&gt;$E276,MIN(AI276,$I276-SUM($J276:AI276)))</f>
        <v>0</v>
      </c>
      <c r="AK276" s="2">
        <f>IF(AJ$4=$E276, $I276*AJ$259,0) + IF(AJ$4&gt;$E276,MIN(AJ276,$I276-SUM($J276:AJ276)))</f>
        <v>0</v>
      </c>
      <c r="AL276" s="2">
        <f>IF(AK$4=$E276, $I276*AK$259,0) + IF(AK$4&gt;$E276,MIN(AK276,$I276-SUM($J276:AK276)))</f>
        <v>0</v>
      </c>
      <c r="AM276" s="2">
        <f>IF(AL$4=$E276, $I276*AL$259,0) + IF(AL$4&gt;$E276,MIN(AL276,$I276-SUM($J276:AL276)))</f>
        <v>0</v>
      </c>
      <c r="AN276" s="2">
        <f>IF(AM$4=$E276, $I276*AM$259,0) + IF(AM$4&gt;$E276,MIN(AM276,$I276-SUM($J276:AM276)))</f>
        <v>0</v>
      </c>
      <c r="AO276" s="2">
        <f>IF(AN$4=$E276, $I276*AN$259,0) + IF(AN$4&gt;$E276,MIN(AN276,$I276-SUM($J276:AN276)))</f>
        <v>0</v>
      </c>
      <c r="AP276" s="2">
        <f>IF(AO$4=$E276, $I276*AO$259,0) + IF(AO$4&gt;$E276,MIN(AO276,$I276-SUM($J276:AO276)))</f>
        <v>0</v>
      </c>
      <c r="AQ276" s="57">
        <f>IF(AP$4=$E276, $I276*AP$259,0) + IF(AP$4&gt;$E276,MIN(AP276,$I276-SUM($J276:AP276)))</f>
        <v>0</v>
      </c>
      <c r="AR276" s="2">
        <f>IF(AQ$4=$E276, $I276*AQ$259,0) + IF(AQ$4&gt;$E276,MIN(AQ276,$I276-SUM($J276:AQ276)))</f>
        <v>0</v>
      </c>
      <c r="AS276" s="2">
        <f>IF(AR$4=$E276, $I276*AR$259,0) + IF(AR$4&gt;$E276,MIN(AR276,$I276-SUM($J276:AR276)))</f>
        <v>0</v>
      </c>
      <c r="AT276" s="2">
        <f>IF(AS$4=$E276, $I276*AS$259,0) + IF(AS$4&gt;$E276,MIN(AS276,$I276-SUM($J276:AS276)))</f>
        <v>0</v>
      </c>
      <c r="AU276" s="2">
        <f>IF(AT$4=$E276, $I276*AT$259,0) + IF(AT$4&gt;$E276,MIN(AT276,$I276-SUM($J276:AT276)))</f>
        <v>0</v>
      </c>
      <c r="AV276" s="2">
        <f>IF(AU$4=$E276, $I276*AU$259,0) + IF(AU$4&gt;$E276,MIN(AU276,$I276-SUM($J276:AU276)))</f>
        <v>0</v>
      </c>
      <c r="AW276" s="2"/>
    </row>
    <row r="277" spans="4:49" ht="16.8" outlineLevel="1">
      <c r="D277" s="45"/>
      <c r="E277" s="44">
        <f>INDEX($K$4:$AV$4,,COUNT(E$262:E276)+1)</f>
        <v>38442</v>
      </c>
      <c r="G277" s="2" t="s">
        <v>105</v>
      </c>
      <c r="I277" s="2" cm="1">
        <f t="array" ref="I277">INDEX($K$26:$AV$26,,MATCH(E277,$K$4:$AV$4,0))</f>
        <v>0</v>
      </c>
      <c r="K277" s="2">
        <f>IF(J$4=$E277, $I277*J$259,0) + IF(J$4&gt;$E277,MIN(J277,$I277-SUM($J277:J277)))</f>
        <v>0</v>
      </c>
      <c r="L277" s="2">
        <f>IF(K$4=$E277, $I277*K$259,0) + IF(K$4&gt;$E277,MIN(K277,$I277-SUM($J277:K277)))</f>
        <v>0</v>
      </c>
      <c r="M277" s="2">
        <f>IF(L$4=$E277, $I277*L$259,0) + IF(L$4&gt;$E277,MIN(L277,$I277-SUM($J277:L277)))</f>
        <v>0</v>
      </c>
      <c r="N277" s="2">
        <f>IF(M$4=$E277, $I277*M$259,0) + IF(M$4&gt;$E277,MIN(M277,$I277-SUM($J277:M277)))</f>
        <v>0</v>
      </c>
      <c r="O277" s="2">
        <f>IF(N$4=$E277, $I277*N$259,0) + IF(N$4&gt;$E277,MIN(N277,$I277-SUM($J277:N277)))</f>
        <v>0</v>
      </c>
      <c r="P277" s="2">
        <f>IF(O$4=$E277, $I277*O$259,0) + IF(O$4&gt;$E277,MIN(O277,$I277-SUM($J277:O277)))</f>
        <v>0</v>
      </c>
      <c r="Q277" s="2">
        <f>IF(P$4=$E277, $I277*P$259,0) + IF(P$4&gt;$E277,MIN(P277,$I277-SUM($J277:P277)))</f>
        <v>0</v>
      </c>
      <c r="R277" s="2">
        <f>IF(Q$4=$E277, $I277*Q$259,0) + IF(Q$4&gt;$E277,MIN(Q277,$I277-SUM($J277:Q277)))</f>
        <v>0</v>
      </c>
      <c r="S277" s="2">
        <f>IF(R$4=$E277, $I277*R$259,0) + IF(R$4&gt;$E277,MIN(R277,$I277-SUM($J277:R277)))</f>
        <v>0</v>
      </c>
      <c r="T277" s="2">
        <f>IF(S$4=$E277, $I277*S$259,0) + IF(S$4&gt;$E277,MIN(S277,$I277-SUM($J277:S277)))</f>
        <v>0</v>
      </c>
      <c r="U277" s="2">
        <f>IF(T$4=$E277, $I277*T$259,0) + IF(T$4&gt;$E277,MIN(T277,$I277-SUM($J277:T277)))</f>
        <v>0</v>
      </c>
      <c r="V277" s="2">
        <f>IF(U$4=$E277, $I277*U$259,0) + IF(U$4&gt;$E277,MIN(U277,$I277-SUM($J277:U277)))</f>
        <v>0</v>
      </c>
      <c r="W277" s="2">
        <f>IF(V$4=$E277, $I277*V$259,0) + IF(V$4&gt;$E277,MIN(V277,$I277-SUM($J277:V277)))</f>
        <v>0</v>
      </c>
      <c r="X277" s="2">
        <f>IF(W$4=$E277, $I277*W$259,0) + IF(W$4&gt;$E277,MIN(W277,$I277-SUM($J277:W277)))</f>
        <v>0</v>
      </c>
      <c r="Y277" s="2">
        <f>IF(X$4=$E277, $I277*X$259,0) + IF(X$4&gt;$E277,MIN(X277,$I277-SUM($J277:X277)))</f>
        <v>0</v>
      </c>
      <c r="Z277" s="2">
        <f>IF(Y$4=$E277, $I277*Y$259,0) + IF(Y$4&gt;$E277,MIN(Y277,$I277-SUM($J277:Y277)))</f>
        <v>0</v>
      </c>
      <c r="AA277" s="2">
        <f>IF(Z$4=$E277, $I277*Z$259,0) + IF(Z$4&gt;$E277,MIN(Z277,$I277-SUM($J277:Z277)))</f>
        <v>0</v>
      </c>
      <c r="AB277" s="2">
        <f>IF(AA$4=$E277, $I277*AA$259,0) + IF(AA$4&gt;$E277,MIN(AA277,$I277-SUM($J277:AA277)))</f>
        <v>0</v>
      </c>
      <c r="AC277" s="2">
        <f>IF(AB$4=$E277, $I277*AB$259,0) + IF(AB$4&gt;$E277,MIN(AB277,$I277-SUM($J277:AB277)))</f>
        <v>0</v>
      </c>
      <c r="AD277" s="2">
        <f>IF(AC$4=$E277, $I277*AC$259,0) + IF(AC$4&gt;$E277,MIN(AC277,$I277-SUM($J277:AC277)))</f>
        <v>0</v>
      </c>
      <c r="AE277" s="2">
        <f>IF(AD$4=$E277, $I277*AD$259,0) + IF(AD$4&gt;$E277,MIN(AD277,$I277-SUM($J277:AD277)))</f>
        <v>0</v>
      </c>
      <c r="AF277" s="2">
        <f>IF(AE$4=$E277, $I277*AE$259,0) + IF(AE$4&gt;$E277,MIN(AE277,$I277-SUM($J277:AE277)))</f>
        <v>0</v>
      </c>
      <c r="AG277" s="2">
        <f>IF(AF$4=$E277, $I277*AF$259,0) + IF(AF$4&gt;$E277,MIN(AF277,$I277-SUM($J277:AF277)))</f>
        <v>0</v>
      </c>
      <c r="AH277" s="2">
        <f>IF(AG$4=$E277, $I277*AG$259,0) + IF(AG$4&gt;$E277,MIN(AG277,$I277-SUM($J277:AG277)))</f>
        <v>0</v>
      </c>
      <c r="AI277" s="2">
        <f>IF(AH$4=$E277, $I277*AH$259,0) + IF(AH$4&gt;$E277,MIN(AH277,$I277-SUM($J277:AH277)))</f>
        <v>0</v>
      </c>
      <c r="AJ277" s="2">
        <f>IF(AI$4=$E277, $I277*AI$259,0) + IF(AI$4&gt;$E277,MIN(AI277,$I277-SUM($J277:AI277)))</f>
        <v>0</v>
      </c>
      <c r="AK277" s="2">
        <f>IF(AJ$4=$E277, $I277*AJ$259,0) + IF(AJ$4&gt;$E277,MIN(AJ277,$I277-SUM($J277:AJ277)))</f>
        <v>0</v>
      </c>
      <c r="AL277" s="2">
        <f>IF(AK$4=$E277, $I277*AK$259,0) + IF(AK$4&gt;$E277,MIN(AK277,$I277-SUM($J277:AK277)))</f>
        <v>0</v>
      </c>
      <c r="AM277" s="2">
        <f>IF(AL$4=$E277, $I277*AL$259,0) + IF(AL$4&gt;$E277,MIN(AL277,$I277-SUM($J277:AL277)))</f>
        <v>0</v>
      </c>
      <c r="AN277" s="2">
        <f>IF(AM$4=$E277, $I277*AM$259,0) + IF(AM$4&gt;$E277,MIN(AM277,$I277-SUM($J277:AM277)))</f>
        <v>0</v>
      </c>
      <c r="AO277" s="2">
        <f>IF(AN$4=$E277, $I277*AN$259,0) + IF(AN$4&gt;$E277,MIN(AN277,$I277-SUM($J277:AN277)))</f>
        <v>0</v>
      </c>
      <c r="AP277" s="2">
        <f>IF(AO$4=$E277, $I277*AO$259,0) + IF(AO$4&gt;$E277,MIN(AO277,$I277-SUM($J277:AO277)))</f>
        <v>0</v>
      </c>
      <c r="AQ277" s="57">
        <f>IF(AP$4=$E277, $I277*AP$259,0) + IF(AP$4&gt;$E277,MIN(AP277,$I277-SUM($J277:AP277)))</f>
        <v>0</v>
      </c>
      <c r="AR277" s="2">
        <f>IF(AQ$4=$E277, $I277*AQ$259,0) + IF(AQ$4&gt;$E277,MIN(AQ277,$I277-SUM($J277:AQ277)))</f>
        <v>0</v>
      </c>
      <c r="AS277" s="2">
        <f>IF(AR$4=$E277, $I277*AR$259,0) + IF(AR$4&gt;$E277,MIN(AR277,$I277-SUM($J277:AR277)))</f>
        <v>0</v>
      </c>
      <c r="AT277" s="2">
        <f>IF(AS$4=$E277, $I277*AS$259,0) + IF(AS$4&gt;$E277,MIN(AS277,$I277-SUM($J277:AS277)))</f>
        <v>0</v>
      </c>
      <c r="AU277" s="2">
        <f>IF(AT$4=$E277, $I277*AT$259,0) + IF(AT$4&gt;$E277,MIN(AT277,$I277-SUM($J277:AT277)))</f>
        <v>0</v>
      </c>
      <c r="AV277" s="2">
        <f>IF(AU$4=$E277, $I277*AU$259,0) + IF(AU$4&gt;$E277,MIN(AU277,$I277-SUM($J277:AU277)))</f>
        <v>0</v>
      </c>
      <c r="AW277" s="2"/>
    </row>
    <row r="278" spans="4:49" ht="16.8" outlineLevel="1">
      <c r="D278" s="45"/>
      <c r="E278" s="44">
        <f>INDEX($K$4:$AV$4,,COUNT(E$262:E277)+1)</f>
        <v>38807</v>
      </c>
      <c r="G278" s="2" t="s">
        <v>105</v>
      </c>
      <c r="I278" s="2" cm="1">
        <f t="array" ref="I278">INDEX($K$26:$AV$26,,MATCH(E278,$K$4:$AV$4,0))</f>
        <v>0</v>
      </c>
      <c r="K278" s="2">
        <f>IF(J$4=$E278, $I278*J$259,0) + IF(J$4&gt;$E278,MIN(J278,$I278-SUM($J278:J278)))</f>
        <v>0</v>
      </c>
      <c r="L278" s="2">
        <f>IF(K$4=$E278, $I278*K$259,0) + IF(K$4&gt;$E278,MIN(K278,$I278-SUM($J278:K278)))</f>
        <v>0</v>
      </c>
      <c r="M278" s="2">
        <f>IF(L$4=$E278, $I278*L$259,0) + IF(L$4&gt;$E278,MIN(L278,$I278-SUM($J278:L278)))</f>
        <v>0</v>
      </c>
      <c r="N278" s="2">
        <f>IF(M$4=$E278, $I278*M$259,0) + IF(M$4&gt;$E278,MIN(M278,$I278-SUM($J278:M278)))</f>
        <v>0</v>
      </c>
      <c r="O278" s="2">
        <f>IF(N$4=$E278, $I278*N$259,0) + IF(N$4&gt;$E278,MIN(N278,$I278-SUM($J278:N278)))</f>
        <v>0</v>
      </c>
      <c r="P278" s="2">
        <f>IF(O$4=$E278, $I278*O$259,0) + IF(O$4&gt;$E278,MIN(O278,$I278-SUM($J278:O278)))</f>
        <v>0</v>
      </c>
      <c r="Q278" s="2">
        <f>IF(P$4=$E278, $I278*P$259,0) + IF(P$4&gt;$E278,MIN(P278,$I278-SUM($J278:P278)))</f>
        <v>0</v>
      </c>
      <c r="R278" s="2">
        <f>IF(Q$4=$E278, $I278*Q$259,0) + IF(Q$4&gt;$E278,MIN(Q278,$I278-SUM($J278:Q278)))</f>
        <v>0</v>
      </c>
      <c r="S278" s="2">
        <f>IF(R$4=$E278, $I278*R$259,0) + IF(R$4&gt;$E278,MIN(R278,$I278-SUM($J278:R278)))</f>
        <v>0</v>
      </c>
      <c r="T278" s="2">
        <f>IF(S$4=$E278, $I278*S$259,0) + IF(S$4&gt;$E278,MIN(S278,$I278-SUM($J278:S278)))</f>
        <v>0</v>
      </c>
      <c r="U278" s="2">
        <f>IF(T$4=$E278, $I278*T$259,0) + IF(T$4&gt;$E278,MIN(T278,$I278-SUM($J278:T278)))</f>
        <v>0</v>
      </c>
      <c r="V278" s="2">
        <f>IF(U$4=$E278, $I278*U$259,0) + IF(U$4&gt;$E278,MIN(U278,$I278-SUM($J278:U278)))</f>
        <v>0</v>
      </c>
      <c r="W278" s="2">
        <f>IF(V$4=$E278, $I278*V$259,0) + IF(V$4&gt;$E278,MIN(V278,$I278-SUM($J278:V278)))</f>
        <v>0</v>
      </c>
      <c r="X278" s="2">
        <f>IF(W$4=$E278, $I278*W$259,0) + IF(W$4&gt;$E278,MIN(W278,$I278-SUM($J278:W278)))</f>
        <v>0</v>
      </c>
      <c r="Y278" s="2">
        <f>IF(X$4=$E278, $I278*X$259,0) + IF(X$4&gt;$E278,MIN(X278,$I278-SUM($J278:X278)))</f>
        <v>0</v>
      </c>
      <c r="Z278" s="2">
        <f>IF(Y$4=$E278, $I278*Y$259,0) + IF(Y$4&gt;$E278,MIN(Y278,$I278-SUM($J278:Y278)))</f>
        <v>0</v>
      </c>
      <c r="AA278" s="2">
        <f>IF(Z$4=$E278, $I278*Z$259,0) + IF(Z$4&gt;$E278,MIN(Z278,$I278-SUM($J278:Z278)))</f>
        <v>0</v>
      </c>
      <c r="AB278" s="2">
        <f>IF(AA$4=$E278, $I278*AA$259,0) + IF(AA$4&gt;$E278,MIN(AA278,$I278-SUM($J278:AA278)))</f>
        <v>0</v>
      </c>
      <c r="AC278" s="2">
        <f>IF(AB$4=$E278, $I278*AB$259,0) + IF(AB$4&gt;$E278,MIN(AB278,$I278-SUM($J278:AB278)))</f>
        <v>0</v>
      </c>
      <c r="AD278" s="2">
        <f>IF(AC$4=$E278, $I278*AC$259,0) + IF(AC$4&gt;$E278,MIN(AC278,$I278-SUM($J278:AC278)))</f>
        <v>0</v>
      </c>
      <c r="AE278" s="2">
        <f>IF(AD$4=$E278, $I278*AD$259,0) + IF(AD$4&gt;$E278,MIN(AD278,$I278-SUM($J278:AD278)))</f>
        <v>0</v>
      </c>
      <c r="AF278" s="2">
        <f>IF(AE$4=$E278, $I278*AE$259,0) + IF(AE$4&gt;$E278,MIN(AE278,$I278-SUM($J278:AE278)))</f>
        <v>0</v>
      </c>
      <c r="AG278" s="2">
        <f>IF(AF$4=$E278, $I278*AF$259,0) + IF(AF$4&gt;$E278,MIN(AF278,$I278-SUM($J278:AF278)))</f>
        <v>0</v>
      </c>
      <c r="AH278" s="2">
        <f>IF(AG$4=$E278, $I278*AG$259,0) + IF(AG$4&gt;$E278,MIN(AG278,$I278-SUM($J278:AG278)))</f>
        <v>0</v>
      </c>
      <c r="AI278" s="2">
        <f>IF(AH$4=$E278, $I278*AH$259,0) + IF(AH$4&gt;$E278,MIN(AH278,$I278-SUM($J278:AH278)))</f>
        <v>0</v>
      </c>
      <c r="AJ278" s="2">
        <f>IF(AI$4=$E278, $I278*AI$259,0) + IF(AI$4&gt;$E278,MIN(AI278,$I278-SUM($J278:AI278)))</f>
        <v>0</v>
      </c>
      <c r="AK278" s="2">
        <f>IF(AJ$4=$E278, $I278*AJ$259,0) + IF(AJ$4&gt;$E278,MIN(AJ278,$I278-SUM($J278:AJ278)))</f>
        <v>0</v>
      </c>
      <c r="AL278" s="2">
        <f>IF(AK$4=$E278, $I278*AK$259,0) + IF(AK$4&gt;$E278,MIN(AK278,$I278-SUM($J278:AK278)))</f>
        <v>0</v>
      </c>
      <c r="AM278" s="2">
        <f>IF(AL$4=$E278, $I278*AL$259,0) + IF(AL$4&gt;$E278,MIN(AL278,$I278-SUM($J278:AL278)))</f>
        <v>0</v>
      </c>
      <c r="AN278" s="2">
        <f>IF(AM$4=$E278, $I278*AM$259,0) + IF(AM$4&gt;$E278,MIN(AM278,$I278-SUM($J278:AM278)))</f>
        <v>0</v>
      </c>
      <c r="AO278" s="2">
        <f>IF(AN$4=$E278, $I278*AN$259,0) + IF(AN$4&gt;$E278,MIN(AN278,$I278-SUM($J278:AN278)))</f>
        <v>0</v>
      </c>
      <c r="AP278" s="2">
        <f>IF(AO$4=$E278, $I278*AO$259,0) + IF(AO$4&gt;$E278,MIN(AO278,$I278-SUM($J278:AO278)))</f>
        <v>0</v>
      </c>
      <c r="AQ278" s="57">
        <f>IF(AP$4=$E278, $I278*AP$259,0) + IF(AP$4&gt;$E278,MIN(AP278,$I278-SUM($J278:AP278)))</f>
        <v>0</v>
      </c>
      <c r="AR278" s="2">
        <f>IF(AQ$4=$E278, $I278*AQ$259,0) + IF(AQ$4&gt;$E278,MIN(AQ278,$I278-SUM($J278:AQ278)))</f>
        <v>0</v>
      </c>
      <c r="AS278" s="2">
        <f>IF(AR$4=$E278, $I278*AR$259,0) + IF(AR$4&gt;$E278,MIN(AR278,$I278-SUM($J278:AR278)))</f>
        <v>0</v>
      </c>
      <c r="AT278" s="2">
        <f>IF(AS$4=$E278, $I278*AS$259,0) + IF(AS$4&gt;$E278,MIN(AS278,$I278-SUM($J278:AS278)))</f>
        <v>0</v>
      </c>
      <c r="AU278" s="2">
        <f>IF(AT$4=$E278, $I278*AT$259,0) + IF(AT$4&gt;$E278,MIN(AT278,$I278-SUM($J278:AT278)))</f>
        <v>0</v>
      </c>
      <c r="AV278" s="2">
        <f>IF(AU$4=$E278, $I278*AU$259,0) + IF(AU$4&gt;$E278,MIN(AU278,$I278-SUM($J278:AU278)))</f>
        <v>0</v>
      </c>
      <c r="AW278" s="2"/>
    </row>
    <row r="279" spans="4:49" ht="16.8" outlineLevel="1">
      <c r="D279" s="45"/>
      <c r="E279" s="44">
        <f>INDEX($K$4:$AV$4,,COUNT(E$262:E278)+1)</f>
        <v>39172</v>
      </c>
      <c r="G279" s="2" t="s">
        <v>105</v>
      </c>
      <c r="I279" s="2" cm="1">
        <f t="array" ref="I279">INDEX($K$26:$AV$26,,MATCH(E279,$K$4:$AV$4,0))</f>
        <v>0</v>
      </c>
      <c r="K279" s="2">
        <f>IF(J$4=$E279, $I279*J$259,0) + IF(J$4&gt;$E279,MIN(J279,$I279-SUM($J279:J279)))</f>
        <v>0</v>
      </c>
      <c r="L279" s="2">
        <f>IF(K$4=$E279, $I279*K$259,0) + IF(K$4&gt;$E279,MIN(K279,$I279-SUM($J279:K279)))</f>
        <v>0</v>
      </c>
      <c r="M279" s="2">
        <f>IF(L$4=$E279, $I279*L$259,0) + IF(L$4&gt;$E279,MIN(L279,$I279-SUM($J279:L279)))</f>
        <v>0</v>
      </c>
      <c r="N279" s="2">
        <f>IF(M$4=$E279, $I279*M$259,0) + IF(M$4&gt;$E279,MIN(M279,$I279-SUM($J279:M279)))</f>
        <v>0</v>
      </c>
      <c r="O279" s="2">
        <f>IF(N$4=$E279, $I279*N$259,0) + IF(N$4&gt;$E279,MIN(N279,$I279-SUM($J279:N279)))</f>
        <v>0</v>
      </c>
      <c r="P279" s="2">
        <f>IF(O$4=$E279, $I279*O$259,0) + IF(O$4&gt;$E279,MIN(O279,$I279-SUM($J279:O279)))</f>
        <v>0</v>
      </c>
      <c r="Q279" s="2">
        <f>IF(P$4=$E279, $I279*P$259,0) + IF(P$4&gt;$E279,MIN(P279,$I279-SUM($J279:P279)))</f>
        <v>0</v>
      </c>
      <c r="R279" s="2">
        <f>IF(Q$4=$E279, $I279*Q$259,0) + IF(Q$4&gt;$E279,MIN(Q279,$I279-SUM($J279:Q279)))</f>
        <v>0</v>
      </c>
      <c r="S279" s="2">
        <f>IF(R$4=$E279, $I279*R$259,0) + IF(R$4&gt;$E279,MIN(R279,$I279-SUM($J279:R279)))</f>
        <v>0</v>
      </c>
      <c r="T279" s="2">
        <f>IF(S$4=$E279, $I279*S$259,0) + IF(S$4&gt;$E279,MIN(S279,$I279-SUM($J279:S279)))</f>
        <v>0</v>
      </c>
      <c r="U279" s="2">
        <f>IF(T$4=$E279, $I279*T$259,0) + IF(T$4&gt;$E279,MIN(T279,$I279-SUM($J279:T279)))</f>
        <v>0</v>
      </c>
      <c r="V279" s="2">
        <f>IF(U$4=$E279, $I279*U$259,0) + IF(U$4&gt;$E279,MIN(U279,$I279-SUM($J279:U279)))</f>
        <v>0</v>
      </c>
      <c r="W279" s="2">
        <f>IF(V$4=$E279, $I279*V$259,0) + IF(V$4&gt;$E279,MIN(V279,$I279-SUM($J279:V279)))</f>
        <v>0</v>
      </c>
      <c r="X279" s="2">
        <f>IF(W$4=$E279, $I279*W$259,0) + IF(W$4&gt;$E279,MIN(W279,$I279-SUM($J279:W279)))</f>
        <v>0</v>
      </c>
      <c r="Y279" s="2">
        <f>IF(X$4=$E279, $I279*X$259,0) + IF(X$4&gt;$E279,MIN(X279,$I279-SUM($J279:X279)))</f>
        <v>0</v>
      </c>
      <c r="Z279" s="2">
        <f>IF(Y$4=$E279, $I279*Y$259,0) + IF(Y$4&gt;$E279,MIN(Y279,$I279-SUM($J279:Y279)))</f>
        <v>0</v>
      </c>
      <c r="AA279" s="2">
        <f>IF(Z$4=$E279, $I279*Z$259,0) + IF(Z$4&gt;$E279,MIN(Z279,$I279-SUM($J279:Z279)))</f>
        <v>0</v>
      </c>
      <c r="AB279" s="2">
        <f>IF(AA$4=$E279, $I279*AA$259,0) + IF(AA$4&gt;$E279,MIN(AA279,$I279-SUM($J279:AA279)))</f>
        <v>0</v>
      </c>
      <c r="AC279" s="2">
        <f>IF(AB$4=$E279, $I279*AB$259,0) + IF(AB$4&gt;$E279,MIN(AB279,$I279-SUM($J279:AB279)))</f>
        <v>0</v>
      </c>
      <c r="AD279" s="2">
        <f>IF(AC$4=$E279, $I279*AC$259,0) + IF(AC$4&gt;$E279,MIN(AC279,$I279-SUM($J279:AC279)))</f>
        <v>0</v>
      </c>
      <c r="AE279" s="2">
        <f>IF(AD$4=$E279, $I279*AD$259,0) + IF(AD$4&gt;$E279,MIN(AD279,$I279-SUM($J279:AD279)))</f>
        <v>0</v>
      </c>
      <c r="AF279" s="2">
        <f>IF(AE$4=$E279, $I279*AE$259,0) + IF(AE$4&gt;$E279,MIN(AE279,$I279-SUM($J279:AE279)))</f>
        <v>0</v>
      </c>
      <c r="AG279" s="2">
        <f>IF(AF$4=$E279, $I279*AF$259,0) + IF(AF$4&gt;$E279,MIN(AF279,$I279-SUM($J279:AF279)))</f>
        <v>0</v>
      </c>
      <c r="AH279" s="2">
        <f>IF(AG$4=$E279, $I279*AG$259,0) + IF(AG$4&gt;$E279,MIN(AG279,$I279-SUM($J279:AG279)))</f>
        <v>0</v>
      </c>
      <c r="AI279" s="2">
        <f>IF(AH$4=$E279, $I279*AH$259,0) + IF(AH$4&gt;$E279,MIN(AH279,$I279-SUM($J279:AH279)))</f>
        <v>0</v>
      </c>
      <c r="AJ279" s="2">
        <f>IF(AI$4=$E279, $I279*AI$259,0) + IF(AI$4&gt;$E279,MIN(AI279,$I279-SUM($J279:AI279)))</f>
        <v>0</v>
      </c>
      <c r="AK279" s="2">
        <f>IF(AJ$4=$E279, $I279*AJ$259,0) + IF(AJ$4&gt;$E279,MIN(AJ279,$I279-SUM($J279:AJ279)))</f>
        <v>0</v>
      </c>
      <c r="AL279" s="2">
        <f>IF(AK$4=$E279, $I279*AK$259,0) + IF(AK$4&gt;$E279,MIN(AK279,$I279-SUM($J279:AK279)))</f>
        <v>0</v>
      </c>
      <c r="AM279" s="2">
        <f>IF(AL$4=$E279, $I279*AL$259,0) + IF(AL$4&gt;$E279,MIN(AL279,$I279-SUM($J279:AL279)))</f>
        <v>0</v>
      </c>
      <c r="AN279" s="2">
        <f>IF(AM$4=$E279, $I279*AM$259,0) + IF(AM$4&gt;$E279,MIN(AM279,$I279-SUM($J279:AM279)))</f>
        <v>0</v>
      </c>
      <c r="AO279" s="2">
        <f>IF(AN$4=$E279, $I279*AN$259,0) + IF(AN$4&gt;$E279,MIN(AN279,$I279-SUM($J279:AN279)))</f>
        <v>0</v>
      </c>
      <c r="AP279" s="2">
        <f>IF(AO$4=$E279, $I279*AO$259,0) + IF(AO$4&gt;$E279,MIN(AO279,$I279-SUM($J279:AO279)))</f>
        <v>0</v>
      </c>
      <c r="AQ279" s="57">
        <f>IF(AP$4=$E279, $I279*AP$259,0) + IF(AP$4&gt;$E279,MIN(AP279,$I279-SUM($J279:AP279)))</f>
        <v>0</v>
      </c>
      <c r="AR279" s="2">
        <f>IF(AQ$4=$E279, $I279*AQ$259,0) + IF(AQ$4&gt;$E279,MIN(AQ279,$I279-SUM($J279:AQ279)))</f>
        <v>0</v>
      </c>
      <c r="AS279" s="2">
        <f>IF(AR$4=$E279, $I279*AR$259,0) + IF(AR$4&gt;$E279,MIN(AR279,$I279-SUM($J279:AR279)))</f>
        <v>0</v>
      </c>
      <c r="AT279" s="2">
        <f>IF(AS$4=$E279, $I279*AS$259,0) + IF(AS$4&gt;$E279,MIN(AS279,$I279-SUM($J279:AS279)))</f>
        <v>0</v>
      </c>
      <c r="AU279" s="2">
        <f>IF(AT$4=$E279, $I279*AT$259,0) + IF(AT$4&gt;$E279,MIN(AT279,$I279-SUM($J279:AT279)))</f>
        <v>0</v>
      </c>
      <c r="AV279" s="2">
        <f>IF(AU$4=$E279, $I279*AU$259,0) + IF(AU$4&gt;$E279,MIN(AU279,$I279-SUM($J279:AU279)))</f>
        <v>0</v>
      </c>
      <c r="AW279" s="2"/>
    </row>
    <row r="280" spans="4:49" ht="16.8" outlineLevel="1">
      <c r="D280" s="45"/>
      <c r="E280" s="44">
        <f>INDEX($K$4:$AV$4,,COUNT(E$262:E279)+1)</f>
        <v>39538</v>
      </c>
      <c r="G280" s="2" t="s">
        <v>105</v>
      </c>
      <c r="I280" s="2" cm="1">
        <f t="array" ref="I280">INDEX($K$26:$AV$26,,MATCH(E280,$K$4:$AV$4,0))</f>
        <v>0</v>
      </c>
      <c r="K280" s="2">
        <f>IF(J$4=$E280, $I280*J$259,0) + IF(J$4&gt;$E280,MIN(J280,$I280-SUM($J280:J280)))</f>
        <v>0</v>
      </c>
      <c r="L280" s="2">
        <f>IF(K$4=$E280, $I280*K$259,0) + IF(K$4&gt;$E280,MIN(K280,$I280-SUM($J280:K280)))</f>
        <v>0</v>
      </c>
      <c r="M280" s="2">
        <f>IF(L$4=$E280, $I280*L$259,0) + IF(L$4&gt;$E280,MIN(L280,$I280-SUM($J280:L280)))</f>
        <v>0</v>
      </c>
      <c r="N280" s="2">
        <f>IF(M$4=$E280, $I280*M$259,0) + IF(M$4&gt;$E280,MIN(M280,$I280-SUM($J280:M280)))</f>
        <v>0</v>
      </c>
      <c r="O280" s="2">
        <f>IF(N$4=$E280, $I280*N$259,0) + IF(N$4&gt;$E280,MIN(N280,$I280-SUM($J280:N280)))</f>
        <v>0</v>
      </c>
      <c r="P280" s="2">
        <f>IF(O$4=$E280, $I280*O$259,0) + IF(O$4&gt;$E280,MIN(O280,$I280-SUM($J280:O280)))</f>
        <v>0</v>
      </c>
      <c r="Q280" s="2">
        <f>IF(P$4=$E280, $I280*P$259,0) + IF(P$4&gt;$E280,MIN(P280,$I280-SUM($J280:P280)))</f>
        <v>0</v>
      </c>
      <c r="R280" s="2">
        <f>IF(Q$4=$E280, $I280*Q$259,0) + IF(Q$4&gt;$E280,MIN(Q280,$I280-SUM($J280:Q280)))</f>
        <v>0</v>
      </c>
      <c r="S280" s="2">
        <f>IF(R$4=$E280, $I280*R$259,0) + IF(R$4&gt;$E280,MIN(R280,$I280-SUM($J280:R280)))</f>
        <v>0</v>
      </c>
      <c r="T280" s="2">
        <f>IF(S$4=$E280, $I280*S$259,0) + IF(S$4&gt;$E280,MIN(S280,$I280-SUM($J280:S280)))</f>
        <v>0</v>
      </c>
      <c r="U280" s="2">
        <f>IF(T$4=$E280, $I280*T$259,0) + IF(T$4&gt;$E280,MIN(T280,$I280-SUM($J280:T280)))</f>
        <v>0</v>
      </c>
      <c r="V280" s="2">
        <f>IF(U$4=$E280, $I280*U$259,0) + IF(U$4&gt;$E280,MIN(U280,$I280-SUM($J280:U280)))</f>
        <v>0</v>
      </c>
      <c r="W280" s="2">
        <f>IF(V$4=$E280, $I280*V$259,0) + IF(V$4&gt;$E280,MIN(V280,$I280-SUM($J280:V280)))</f>
        <v>0</v>
      </c>
      <c r="X280" s="2">
        <f>IF(W$4=$E280, $I280*W$259,0) + IF(W$4&gt;$E280,MIN(W280,$I280-SUM($J280:W280)))</f>
        <v>0</v>
      </c>
      <c r="Y280" s="2">
        <f>IF(X$4=$E280, $I280*X$259,0) + IF(X$4&gt;$E280,MIN(X280,$I280-SUM($J280:X280)))</f>
        <v>0</v>
      </c>
      <c r="Z280" s="2">
        <f>IF(Y$4=$E280, $I280*Y$259,0) + IF(Y$4&gt;$E280,MIN(Y280,$I280-SUM($J280:Y280)))</f>
        <v>0</v>
      </c>
      <c r="AA280" s="2">
        <f>IF(Z$4=$E280, $I280*Z$259,0) + IF(Z$4&gt;$E280,MIN(Z280,$I280-SUM($J280:Z280)))</f>
        <v>0</v>
      </c>
      <c r="AB280" s="2">
        <f>IF(AA$4=$E280, $I280*AA$259,0) + IF(AA$4&gt;$E280,MIN(AA280,$I280-SUM($J280:AA280)))</f>
        <v>0</v>
      </c>
      <c r="AC280" s="2">
        <f>IF(AB$4=$E280, $I280*AB$259,0) + IF(AB$4&gt;$E280,MIN(AB280,$I280-SUM($J280:AB280)))</f>
        <v>0</v>
      </c>
      <c r="AD280" s="2">
        <f>IF(AC$4=$E280, $I280*AC$259,0) + IF(AC$4&gt;$E280,MIN(AC280,$I280-SUM($J280:AC280)))</f>
        <v>0</v>
      </c>
      <c r="AE280" s="2">
        <f>IF(AD$4=$E280, $I280*AD$259,0) + IF(AD$4&gt;$E280,MIN(AD280,$I280-SUM($J280:AD280)))</f>
        <v>0</v>
      </c>
      <c r="AF280" s="2">
        <f>IF(AE$4=$E280, $I280*AE$259,0) + IF(AE$4&gt;$E280,MIN(AE280,$I280-SUM($J280:AE280)))</f>
        <v>0</v>
      </c>
      <c r="AG280" s="2">
        <f>IF(AF$4=$E280, $I280*AF$259,0) + IF(AF$4&gt;$E280,MIN(AF280,$I280-SUM($J280:AF280)))</f>
        <v>0</v>
      </c>
      <c r="AH280" s="2">
        <f>IF(AG$4=$E280, $I280*AG$259,0) + IF(AG$4&gt;$E280,MIN(AG280,$I280-SUM($J280:AG280)))</f>
        <v>0</v>
      </c>
      <c r="AI280" s="2">
        <f>IF(AH$4=$E280, $I280*AH$259,0) + IF(AH$4&gt;$E280,MIN(AH280,$I280-SUM($J280:AH280)))</f>
        <v>0</v>
      </c>
      <c r="AJ280" s="2">
        <f>IF(AI$4=$E280, $I280*AI$259,0) + IF(AI$4&gt;$E280,MIN(AI280,$I280-SUM($J280:AI280)))</f>
        <v>0</v>
      </c>
      <c r="AK280" s="2">
        <f>IF(AJ$4=$E280, $I280*AJ$259,0) + IF(AJ$4&gt;$E280,MIN(AJ280,$I280-SUM($J280:AJ280)))</f>
        <v>0</v>
      </c>
      <c r="AL280" s="2">
        <f>IF(AK$4=$E280, $I280*AK$259,0) + IF(AK$4&gt;$E280,MIN(AK280,$I280-SUM($J280:AK280)))</f>
        <v>0</v>
      </c>
      <c r="AM280" s="2">
        <f>IF(AL$4=$E280, $I280*AL$259,0) + IF(AL$4&gt;$E280,MIN(AL280,$I280-SUM($J280:AL280)))</f>
        <v>0</v>
      </c>
      <c r="AN280" s="2">
        <f>IF(AM$4=$E280, $I280*AM$259,0) + IF(AM$4&gt;$E280,MIN(AM280,$I280-SUM($J280:AM280)))</f>
        <v>0</v>
      </c>
      <c r="AO280" s="2">
        <f>IF(AN$4=$E280, $I280*AN$259,0) + IF(AN$4&gt;$E280,MIN(AN280,$I280-SUM($J280:AN280)))</f>
        <v>0</v>
      </c>
      <c r="AP280" s="2">
        <f>IF(AO$4=$E280, $I280*AO$259,0) + IF(AO$4&gt;$E280,MIN(AO280,$I280-SUM($J280:AO280)))</f>
        <v>0</v>
      </c>
      <c r="AQ280" s="57">
        <f>IF(AP$4=$E280, $I280*AP$259,0) + IF(AP$4&gt;$E280,MIN(AP280,$I280-SUM($J280:AP280)))</f>
        <v>0</v>
      </c>
      <c r="AR280" s="2">
        <f>IF(AQ$4=$E280, $I280*AQ$259,0) + IF(AQ$4&gt;$E280,MIN(AQ280,$I280-SUM($J280:AQ280)))</f>
        <v>0</v>
      </c>
      <c r="AS280" s="2">
        <f>IF(AR$4=$E280, $I280*AR$259,0) + IF(AR$4&gt;$E280,MIN(AR280,$I280-SUM($J280:AR280)))</f>
        <v>0</v>
      </c>
      <c r="AT280" s="2">
        <f>IF(AS$4=$E280, $I280*AS$259,0) + IF(AS$4&gt;$E280,MIN(AS280,$I280-SUM($J280:AS280)))</f>
        <v>0</v>
      </c>
      <c r="AU280" s="2">
        <f>IF(AT$4=$E280, $I280*AT$259,0) + IF(AT$4&gt;$E280,MIN(AT280,$I280-SUM($J280:AT280)))</f>
        <v>0</v>
      </c>
      <c r="AV280" s="2">
        <f>IF(AU$4=$E280, $I280*AU$259,0) + IF(AU$4&gt;$E280,MIN(AU280,$I280-SUM($J280:AU280)))</f>
        <v>0</v>
      </c>
      <c r="AW280" s="2"/>
    </row>
    <row r="281" spans="4:49" ht="16.8" outlineLevel="1">
      <c r="D281" s="45"/>
      <c r="E281" s="44">
        <f>INDEX($K$4:$AV$4,,COUNT(E$262:E280)+1)</f>
        <v>39903</v>
      </c>
      <c r="G281" s="2" t="s">
        <v>105</v>
      </c>
      <c r="I281" s="2" cm="1">
        <f t="array" ref="I281">INDEX($K$26:$AV$26,,MATCH(E281,$K$4:$AV$4,0))</f>
        <v>0</v>
      </c>
      <c r="K281" s="2">
        <f>IF(J$4=$E281, $I281*J$259,0) + IF(J$4&gt;$E281,MIN(J281,$I281-SUM($J281:J281)))</f>
        <v>0</v>
      </c>
      <c r="L281" s="2">
        <f>IF(K$4=$E281, $I281*K$259,0) + IF(K$4&gt;$E281,MIN(K281,$I281-SUM($J281:K281)))</f>
        <v>0</v>
      </c>
      <c r="M281" s="2">
        <f>IF(L$4=$E281, $I281*L$259,0) + IF(L$4&gt;$E281,MIN(L281,$I281-SUM($J281:L281)))</f>
        <v>0</v>
      </c>
      <c r="N281" s="2">
        <f>IF(M$4=$E281, $I281*M$259,0) + IF(M$4&gt;$E281,MIN(M281,$I281-SUM($J281:M281)))</f>
        <v>0</v>
      </c>
      <c r="O281" s="2">
        <f>IF(N$4=$E281, $I281*N$259,0) + IF(N$4&gt;$E281,MIN(N281,$I281-SUM($J281:N281)))</f>
        <v>0</v>
      </c>
      <c r="P281" s="2">
        <f>IF(O$4=$E281, $I281*O$259,0) + IF(O$4&gt;$E281,MIN(O281,$I281-SUM($J281:O281)))</f>
        <v>0</v>
      </c>
      <c r="Q281" s="2">
        <f>IF(P$4=$E281, $I281*P$259,0) + IF(P$4&gt;$E281,MIN(P281,$I281-SUM($J281:P281)))</f>
        <v>0</v>
      </c>
      <c r="R281" s="2">
        <f>IF(Q$4=$E281, $I281*Q$259,0) + IF(Q$4&gt;$E281,MIN(Q281,$I281-SUM($J281:Q281)))</f>
        <v>0</v>
      </c>
      <c r="S281" s="2">
        <f>IF(R$4=$E281, $I281*R$259,0) + IF(R$4&gt;$E281,MIN(R281,$I281-SUM($J281:R281)))</f>
        <v>0</v>
      </c>
      <c r="T281" s="2">
        <f>IF(S$4=$E281, $I281*S$259,0) + IF(S$4&gt;$E281,MIN(S281,$I281-SUM($J281:S281)))</f>
        <v>0</v>
      </c>
      <c r="U281" s="2">
        <f>IF(T$4=$E281, $I281*T$259,0) + IF(T$4&gt;$E281,MIN(T281,$I281-SUM($J281:T281)))</f>
        <v>0</v>
      </c>
      <c r="V281" s="2">
        <f>IF(U$4=$E281, $I281*U$259,0) + IF(U$4&gt;$E281,MIN(U281,$I281-SUM($J281:U281)))</f>
        <v>0</v>
      </c>
      <c r="W281" s="2">
        <f>IF(V$4=$E281, $I281*V$259,0) + IF(V$4&gt;$E281,MIN(V281,$I281-SUM($J281:V281)))</f>
        <v>0</v>
      </c>
      <c r="X281" s="2">
        <f>IF(W$4=$E281, $I281*W$259,0) + IF(W$4&gt;$E281,MIN(W281,$I281-SUM($J281:W281)))</f>
        <v>0</v>
      </c>
      <c r="Y281" s="2">
        <f>IF(X$4=$E281, $I281*X$259,0) + IF(X$4&gt;$E281,MIN(X281,$I281-SUM($J281:X281)))</f>
        <v>0</v>
      </c>
      <c r="Z281" s="2">
        <f>IF(Y$4=$E281, $I281*Y$259,0) + IF(Y$4&gt;$E281,MIN(Y281,$I281-SUM($J281:Y281)))</f>
        <v>0</v>
      </c>
      <c r="AA281" s="2">
        <f>IF(Z$4=$E281, $I281*Z$259,0) + IF(Z$4&gt;$E281,MIN(Z281,$I281-SUM($J281:Z281)))</f>
        <v>0</v>
      </c>
      <c r="AB281" s="2">
        <f>IF(AA$4=$E281, $I281*AA$259,0) + IF(AA$4&gt;$E281,MIN(AA281,$I281-SUM($J281:AA281)))</f>
        <v>0</v>
      </c>
      <c r="AC281" s="2">
        <f>IF(AB$4=$E281, $I281*AB$259,0) + IF(AB$4&gt;$E281,MIN(AB281,$I281-SUM($J281:AB281)))</f>
        <v>0</v>
      </c>
      <c r="AD281" s="2">
        <f>IF(AC$4=$E281, $I281*AC$259,0) + IF(AC$4&gt;$E281,MIN(AC281,$I281-SUM($J281:AC281)))</f>
        <v>0</v>
      </c>
      <c r="AE281" s="2">
        <f>IF(AD$4=$E281, $I281*AD$259,0) + IF(AD$4&gt;$E281,MIN(AD281,$I281-SUM($J281:AD281)))</f>
        <v>0</v>
      </c>
      <c r="AF281" s="2">
        <f>IF(AE$4=$E281, $I281*AE$259,0) + IF(AE$4&gt;$E281,MIN(AE281,$I281-SUM($J281:AE281)))</f>
        <v>0</v>
      </c>
      <c r="AG281" s="2">
        <f>IF(AF$4=$E281, $I281*AF$259,0) + IF(AF$4&gt;$E281,MIN(AF281,$I281-SUM($J281:AF281)))</f>
        <v>0</v>
      </c>
      <c r="AH281" s="2">
        <f>IF(AG$4=$E281, $I281*AG$259,0) + IF(AG$4&gt;$E281,MIN(AG281,$I281-SUM($J281:AG281)))</f>
        <v>0</v>
      </c>
      <c r="AI281" s="2">
        <f>IF(AH$4=$E281, $I281*AH$259,0) + IF(AH$4&gt;$E281,MIN(AH281,$I281-SUM($J281:AH281)))</f>
        <v>0</v>
      </c>
      <c r="AJ281" s="2">
        <f>IF(AI$4=$E281, $I281*AI$259,0) + IF(AI$4&gt;$E281,MIN(AI281,$I281-SUM($J281:AI281)))</f>
        <v>0</v>
      </c>
      <c r="AK281" s="2">
        <f>IF(AJ$4=$E281, $I281*AJ$259,0) + IF(AJ$4&gt;$E281,MIN(AJ281,$I281-SUM($J281:AJ281)))</f>
        <v>0</v>
      </c>
      <c r="AL281" s="2">
        <f>IF(AK$4=$E281, $I281*AK$259,0) + IF(AK$4&gt;$E281,MIN(AK281,$I281-SUM($J281:AK281)))</f>
        <v>0</v>
      </c>
      <c r="AM281" s="2">
        <f>IF(AL$4=$E281, $I281*AL$259,0) + IF(AL$4&gt;$E281,MIN(AL281,$I281-SUM($J281:AL281)))</f>
        <v>0</v>
      </c>
      <c r="AN281" s="2">
        <f>IF(AM$4=$E281, $I281*AM$259,0) + IF(AM$4&gt;$E281,MIN(AM281,$I281-SUM($J281:AM281)))</f>
        <v>0</v>
      </c>
      <c r="AO281" s="2">
        <f>IF(AN$4=$E281, $I281*AN$259,0) + IF(AN$4&gt;$E281,MIN(AN281,$I281-SUM($J281:AN281)))</f>
        <v>0</v>
      </c>
      <c r="AP281" s="2">
        <f>IF(AO$4=$E281, $I281*AO$259,0) + IF(AO$4&gt;$E281,MIN(AO281,$I281-SUM($J281:AO281)))</f>
        <v>0</v>
      </c>
      <c r="AQ281" s="57">
        <f>IF(AP$4=$E281, $I281*AP$259,0) + IF(AP$4&gt;$E281,MIN(AP281,$I281-SUM($J281:AP281)))</f>
        <v>0</v>
      </c>
      <c r="AR281" s="2">
        <f>IF(AQ$4=$E281, $I281*AQ$259,0) + IF(AQ$4&gt;$E281,MIN(AQ281,$I281-SUM($J281:AQ281)))</f>
        <v>0</v>
      </c>
      <c r="AS281" s="2">
        <f>IF(AR$4=$E281, $I281*AR$259,0) + IF(AR$4&gt;$E281,MIN(AR281,$I281-SUM($J281:AR281)))</f>
        <v>0</v>
      </c>
      <c r="AT281" s="2">
        <f>IF(AS$4=$E281, $I281*AS$259,0) + IF(AS$4&gt;$E281,MIN(AS281,$I281-SUM($J281:AS281)))</f>
        <v>0</v>
      </c>
      <c r="AU281" s="2">
        <f>IF(AT$4=$E281, $I281*AT$259,0) + IF(AT$4&gt;$E281,MIN(AT281,$I281-SUM($J281:AT281)))</f>
        <v>0</v>
      </c>
      <c r="AV281" s="2">
        <f>IF(AU$4=$E281, $I281*AU$259,0) + IF(AU$4&gt;$E281,MIN(AU281,$I281-SUM($J281:AU281)))</f>
        <v>0</v>
      </c>
      <c r="AW281" s="2"/>
    </row>
    <row r="282" spans="4:49" ht="16.8" outlineLevel="1">
      <c r="D282" s="45"/>
      <c r="E282" s="44">
        <f>INDEX($K$4:$AV$4,,COUNT(E$262:E281)+1)</f>
        <v>40268</v>
      </c>
      <c r="G282" s="2" t="s">
        <v>105</v>
      </c>
      <c r="I282" s="2" cm="1">
        <f t="array" ref="I282">INDEX($K$26:$AV$26,,MATCH(E282,$K$4:$AV$4,0))</f>
        <v>0</v>
      </c>
      <c r="K282" s="2">
        <f>IF(J$4=$E282, $I282*J$259,0) + IF(J$4&gt;$E282,MIN(J282,$I282-SUM($J282:J282)))</f>
        <v>0</v>
      </c>
      <c r="L282" s="2">
        <f>IF(K$4=$E282, $I282*K$259,0) + IF(K$4&gt;$E282,MIN(K282,$I282-SUM($J282:K282)))</f>
        <v>0</v>
      </c>
      <c r="M282" s="2">
        <f>IF(L$4=$E282, $I282*L$259,0) + IF(L$4&gt;$E282,MIN(L282,$I282-SUM($J282:L282)))</f>
        <v>0</v>
      </c>
      <c r="N282" s="2">
        <f>IF(M$4=$E282, $I282*M$259,0) + IF(M$4&gt;$E282,MIN(M282,$I282-SUM($J282:M282)))</f>
        <v>0</v>
      </c>
      <c r="O282" s="2">
        <f>IF(N$4=$E282, $I282*N$259,0) + IF(N$4&gt;$E282,MIN(N282,$I282-SUM($J282:N282)))</f>
        <v>0</v>
      </c>
      <c r="P282" s="2">
        <f>IF(O$4=$E282, $I282*O$259,0) + IF(O$4&gt;$E282,MIN(O282,$I282-SUM($J282:O282)))</f>
        <v>0</v>
      </c>
      <c r="Q282" s="2">
        <f>IF(P$4=$E282, $I282*P$259,0) + IF(P$4&gt;$E282,MIN(P282,$I282-SUM($J282:P282)))</f>
        <v>0</v>
      </c>
      <c r="R282" s="2">
        <f>IF(Q$4=$E282, $I282*Q$259,0) + IF(Q$4&gt;$E282,MIN(Q282,$I282-SUM($J282:Q282)))</f>
        <v>0</v>
      </c>
      <c r="S282" s="2">
        <f>IF(R$4=$E282, $I282*R$259,0) + IF(R$4&gt;$E282,MIN(R282,$I282-SUM($J282:R282)))</f>
        <v>0</v>
      </c>
      <c r="T282" s="2">
        <f>IF(S$4=$E282, $I282*S$259,0) + IF(S$4&gt;$E282,MIN(S282,$I282-SUM($J282:S282)))</f>
        <v>0</v>
      </c>
      <c r="U282" s="2">
        <f>IF(T$4=$E282, $I282*T$259,0) + IF(T$4&gt;$E282,MIN(T282,$I282-SUM($J282:T282)))</f>
        <v>0</v>
      </c>
      <c r="V282" s="2">
        <f>IF(U$4=$E282, $I282*U$259,0) + IF(U$4&gt;$E282,MIN(U282,$I282-SUM($J282:U282)))</f>
        <v>0</v>
      </c>
      <c r="W282" s="2">
        <f>IF(V$4=$E282, $I282*V$259,0) + IF(V$4&gt;$E282,MIN(V282,$I282-SUM($J282:V282)))</f>
        <v>0</v>
      </c>
      <c r="X282" s="2">
        <f>IF(W$4=$E282, $I282*W$259,0) + IF(W$4&gt;$E282,MIN(W282,$I282-SUM($J282:W282)))</f>
        <v>0</v>
      </c>
      <c r="Y282" s="2">
        <f>IF(X$4=$E282, $I282*X$259,0) + IF(X$4&gt;$E282,MIN(X282,$I282-SUM($J282:X282)))</f>
        <v>0</v>
      </c>
      <c r="Z282" s="2">
        <f>IF(Y$4=$E282, $I282*Y$259,0) + IF(Y$4&gt;$E282,MIN(Y282,$I282-SUM($J282:Y282)))</f>
        <v>0</v>
      </c>
      <c r="AA282" s="2">
        <f>IF(Z$4=$E282, $I282*Z$259,0) + IF(Z$4&gt;$E282,MIN(Z282,$I282-SUM($J282:Z282)))</f>
        <v>0</v>
      </c>
      <c r="AB282" s="2">
        <f>IF(AA$4=$E282, $I282*AA$259,0) + IF(AA$4&gt;$E282,MIN(AA282,$I282-SUM($J282:AA282)))</f>
        <v>0</v>
      </c>
      <c r="AC282" s="2">
        <f>IF(AB$4=$E282, $I282*AB$259,0) + IF(AB$4&gt;$E282,MIN(AB282,$I282-SUM($J282:AB282)))</f>
        <v>0</v>
      </c>
      <c r="AD282" s="2">
        <f>IF(AC$4=$E282, $I282*AC$259,0) + IF(AC$4&gt;$E282,MIN(AC282,$I282-SUM($J282:AC282)))</f>
        <v>0</v>
      </c>
      <c r="AE282" s="2">
        <f>IF(AD$4=$E282, $I282*AD$259,0) + IF(AD$4&gt;$E282,MIN(AD282,$I282-SUM($J282:AD282)))</f>
        <v>0</v>
      </c>
      <c r="AF282" s="2">
        <f>IF(AE$4=$E282, $I282*AE$259,0) + IF(AE$4&gt;$E282,MIN(AE282,$I282-SUM($J282:AE282)))</f>
        <v>0</v>
      </c>
      <c r="AG282" s="2">
        <f>IF(AF$4=$E282, $I282*AF$259,0) + IF(AF$4&gt;$E282,MIN(AF282,$I282-SUM($J282:AF282)))</f>
        <v>0</v>
      </c>
      <c r="AH282" s="2">
        <f>IF(AG$4=$E282, $I282*AG$259,0) + IF(AG$4&gt;$E282,MIN(AG282,$I282-SUM($J282:AG282)))</f>
        <v>0</v>
      </c>
      <c r="AI282" s="2">
        <f>IF(AH$4=$E282, $I282*AH$259,0) + IF(AH$4&gt;$E282,MIN(AH282,$I282-SUM($J282:AH282)))</f>
        <v>0</v>
      </c>
      <c r="AJ282" s="2">
        <f>IF(AI$4=$E282, $I282*AI$259,0) + IF(AI$4&gt;$E282,MIN(AI282,$I282-SUM($J282:AI282)))</f>
        <v>0</v>
      </c>
      <c r="AK282" s="2">
        <f>IF(AJ$4=$E282, $I282*AJ$259,0) + IF(AJ$4&gt;$E282,MIN(AJ282,$I282-SUM($J282:AJ282)))</f>
        <v>0</v>
      </c>
      <c r="AL282" s="2">
        <f>IF(AK$4=$E282, $I282*AK$259,0) + IF(AK$4&gt;$E282,MIN(AK282,$I282-SUM($J282:AK282)))</f>
        <v>0</v>
      </c>
      <c r="AM282" s="2">
        <f>IF(AL$4=$E282, $I282*AL$259,0) + IF(AL$4&gt;$E282,MIN(AL282,$I282-SUM($J282:AL282)))</f>
        <v>0</v>
      </c>
      <c r="AN282" s="2">
        <f>IF(AM$4=$E282, $I282*AM$259,0) + IF(AM$4&gt;$E282,MIN(AM282,$I282-SUM($J282:AM282)))</f>
        <v>0</v>
      </c>
      <c r="AO282" s="2">
        <f>IF(AN$4=$E282, $I282*AN$259,0) + IF(AN$4&gt;$E282,MIN(AN282,$I282-SUM($J282:AN282)))</f>
        <v>0</v>
      </c>
      <c r="AP282" s="2">
        <f>IF(AO$4=$E282, $I282*AO$259,0) + IF(AO$4&gt;$E282,MIN(AO282,$I282-SUM($J282:AO282)))</f>
        <v>0</v>
      </c>
      <c r="AQ282" s="57">
        <f>IF(AP$4=$E282, $I282*AP$259,0) + IF(AP$4&gt;$E282,MIN(AP282,$I282-SUM($J282:AP282)))</f>
        <v>0</v>
      </c>
      <c r="AR282" s="2">
        <f>IF(AQ$4=$E282, $I282*AQ$259,0) + IF(AQ$4&gt;$E282,MIN(AQ282,$I282-SUM($J282:AQ282)))</f>
        <v>0</v>
      </c>
      <c r="AS282" s="2">
        <f>IF(AR$4=$E282, $I282*AR$259,0) + IF(AR$4&gt;$E282,MIN(AR282,$I282-SUM($J282:AR282)))</f>
        <v>0</v>
      </c>
      <c r="AT282" s="2">
        <f>IF(AS$4=$E282, $I282*AS$259,0) + IF(AS$4&gt;$E282,MIN(AS282,$I282-SUM($J282:AS282)))</f>
        <v>0</v>
      </c>
      <c r="AU282" s="2">
        <f>IF(AT$4=$E282, $I282*AT$259,0) + IF(AT$4&gt;$E282,MIN(AT282,$I282-SUM($J282:AT282)))</f>
        <v>0</v>
      </c>
      <c r="AV282" s="2">
        <f>IF(AU$4=$E282, $I282*AU$259,0) + IF(AU$4&gt;$E282,MIN(AU282,$I282-SUM($J282:AU282)))</f>
        <v>0</v>
      </c>
      <c r="AW282" s="2"/>
    </row>
    <row r="283" spans="4:49" ht="16.8" outlineLevel="1">
      <c r="D283" s="45"/>
      <c r="E283" s="44">
        <f>INDEX($K$4:$AV$4,,COUNT(E$262:E282)+1)</f>
        <v>40633</v>
      </c>
      <c r="G283" s="2" t="s">
        <v>105</v>
      </c>
      <c r="I283" s="2" cm="1">
        <f t="array" ref="I283">INDEX($K$26:$AV$26,,MATCH(E283,$K$4:$AV$4,0))</f>
        <v>0</v>
      </c>
      <c r="K283" s="2">
        <f>IF(J$4=$E283, $I283*J$259,0) + IF(J$4&gt;$E283,MIN(J283,$I283-SUM($J283:J283)))</f>
        <v>0</v>
      </c>
      <c r="L283" s="2">
        <f>IF(K$4=$E283, $I283*K$259,0) + IF(K$4&gt;$E283,MIN(K283,$I283-SUM($J283:K283)))</f>
        <v>0</v>
      </c>
      <c r="M283" s="2">
        <f>IF(L$4=$E283, $I283*L$259,0) + IF(L$4&gt;$E283,MIN(L283,$I283-SUM($J283:L283)))</f>
        <v>0</v>
      </c>
      <c r="N283" s="2">
        <f>IF(M$4=$E283, $I283*M$259,0) + IF(M$4&gt;$E283,MIN(M283,$I283-SUM($J283:M283)))</f>
        <v>0</v>
      </c>
      <c r="O283" s="2">
        <f>IF(N$4=$E283, $I283*N$259,0) + IF(N$4&gt;$E283,MIN(N283,$I283-SUM($J283:N283)))</f>
        <v>0</v>
      </c>
      <c r="P283" s="2">
        <f>IF(O$4=$E283, $I283*O$259,0) + IF(O$4&gt;$E283,MIN(O283,$I283-SUM($J283:O283)))</f>
        <v>0</v>
      </c>
      <c r="Q283" s="2">
        <f>IF(P$4=$E283, $I283*P$259,0) + IF(P$4&gt;$E283,MIN(P283,$I283-SUM($J283:P283)))</f>
        <v>0</v>
      </c>
      <c r="R283" s="2">
        <f>IF(Q$4=$E283, $I283*Q$259,0) + IF(Q$4&gt;$E283,MIN(Q283,$I283-SUM($J283:Q283)))</f>
        <v>0</v>
      </c>
      <c r="S283" s="2">
        <f>IF(R$4=$E283, $I283*R$259,0) + IF(R$4&gt;$E283,MIN(R283,$I283-SUM($J283:R283)))</f>
        <v>0</v>
      </c>
      <c r="T283" s="2">
        <f>IF(S$4=$E283, $I283*S$259,0) + IF(S$4&gt;$E283,MIN(S283,$I283-SUM($J283:S283)))</f>
        <v>0</v>
      </c>
      <c r="U283" s="2">
        <f>IF(T$4=$E283, $I283*T$259,0) + IF(T$4&gt;$E283,MIN(T283,$I283-SUM($J283:T283)))</f>
        <v>0</v>
      </c>
      <c r="V283" s="2">
        <f>IF(U$4=$E283, $I283*U$259,0) + IF(U$4&gt;$E283,MIN(U283,$I283-SUM($J283:U283)))</f>
        <v>0</v>
      </c>
      <c r="W283" s="2">
        <f>IF(V$4=$E283, $I283*V$259,0) + IF(V$4&gt;$E283,MIN(V283,$I283-SUM($J283:V283)))</f>
        <v>0</v>
      </c>
      <c r="X283" s="2">
        <f>IF(W$4=$E283, $I283*W$259,0) + IF(W$4&gt;$E283,MIN(W283,$I283-SUM($J283:W283)))</f>
        <v>0</v>
      </c>
      <c r="Y283" s="2">
        <f>IF(X$4=$E283, $I283*X$259,0) + IF(X$4&gt;$E283,MIN(X283,$I283-SUM($J283:X283)))</f>
        <v>0</v>
      </c>
      <c r="Z283" s="2">
        <f>IF(Y$4=$E283, $I283*Y$259,0) + IF(Y$4&gt;$E283,MIN(Y283,$I283-SUM($J283:Y283)))</f>
        <v>0</v>
      </c>
      <c r="AA283" s="2">
        <f>IF(Z$4=$E283, $I283*Z$259,0) + IF(Z$4&gt;$E283,MIN(Z283,$I283-SUM($J283:Z283)))</f>
        <v>0</v>
      </c>
      <c r="AB283" s="2">
        <f>IF(AA$4=$E283, $I283*AA$259,0) + IF(AA$4&gt;$E283,MIN(AA283,$I283-SUM($J283:AA283)))</f>
        <v>0</v>
      </c>
      <c r="AC283" s="2">
        <f>IF(AB$4=$E283, $I283*AB$259,0) + IF(AB$4&gt;$E283,MIN(AB283,$I283-SUM($J283:AB283)))</f>
        <v>0</v>
      </c>
      <c r="AD283" s="2">
        <f>IF(AC$4=$E283, $I283*AC$259,0) + IF(AC$4&gt;$E283,MIN(AC283,$I283-SUM($J283:AC283)))</f>
        <v>0</v>
      </c>
      <c r="AE283" s="2">
        <f>IF(AD$4=$E283, $I283*AD$259,0) + IF(AD$4&gt;$E283,MIN(AD283,$I283-SUM($J283:AD283)))</f>
        <v>0</v>
      </c>
      <c r="AF283" s="2">
        <f>IF(AE$4=$E283, $I283*AE$259,0) + IF(AE$4&gt;$E283,MIN(AE283,$I283-SUM($J283:AE283)))</f>
        <v>0</v>
      </c>
      <c r="AG283" s="2">
        <f>IF(AF$4=$E283, $I283*AF$259,0) + IF(AF$4&gt;$E283,MIN(AF283,$I283-SUM($J283:AF283)))</f>
        <v>0</v>
      </c>
      <c r="AH283" s="2">
        <f>IF(AG$4=$E283, $I283*AG$259,0) + IF(AG$4&gt;$E283,MIN(AG283,$I283-SUM($J283:AG283)))</f>
        <v>0</v>
      </c>
      <c r="AI283" s="2">
        <f>IF(AH$4=$E283, $I283*AH$259,0) + IF(AH$4&gt;$E283,MIN(AH283,$I283-SUM($J283:AH283)))</f>
        <v>0</v>
      </c>
      <c r="AJ283" s="2">
        <f>IF(AI$4=$E283, $I283*AI$259,0) + IF(AI$4&gt;$E283,MIN(AI283,$I283-SUM($J283:AI283)))</f>
        <v>0</v>
      </c>
      <c r="AK283" s="2">
        <f>IF(AJ$4=$E283, $I283*AJ$259,0) + IF(AJ$4&gt;$E283,MIN(AJ283,$I283-SUM($J283:AJ283)))</f>
        <v>0</v>
      </c>
      <c r="AL283" s="2">
        <f>IF(AK$4=$E283, $I283*AK$259,0) + IF(AK$4&gt;$E283,MIN(AK283,$I283-SUM($J283:AK283)))</f>
        <v>0</v>
      </c>
      <c r="AM283" s="2">
        <f>IF(AL$4=$E283, $I283*AL$259,0) + IF(AL$4&gt;$E283,MIN(AL283,$I283-SUM($J283:AL283)))</f>
        <v>0</v>
      </c>
      <c r="AN283" s="2">
        <f>IF(AM$4=$E283, $I283*AM$259,0) + IF(AM$4&gt;$E283,MIN(AM283,$I283-SUM($J283:AM283)))</f>
        <v>0</v>
      </c>
      <c r="AO283" s="2">
        <f>IF(AN$4=$E283, $I283*AN$259,0) + IF(AN$4&gt;$E283,MIN(AN283,$I283-SUM($J283:AN283)))</f>
        <v>0</v>
      </c>
      <c r="AP283" s="2">
        <f>IF(AO$4=$E283, $I283*AO$259,0) + IF(AO$4&gt;$E283,MIN(AO283,$I283-SUM($J283:AO283)))</f>
        <v>0</v>
      </c>
      <c r="AQ283" s="57">
        <f>IF(AP$4=$E283, $I283*AP$259,0) + IF(AP$4&gt;$E283,MIN(AP283,$I283-SUM($J283:AP283)))</f>
        <v>0</v>
      </c>
      <c r="AR283" s="2">
        <f>IF(AQ$4=$E283, $I283*AQ$259,0) + IF(AQ$4&gt;$E283,MIN(AQ283,$I283-SUM($J283:AQ283)))</f>
        <v>0</v>
      </c>
      <c r="AS283" s="2">
        <f>IF(AR$4=$E283, $I283*AR$259,0) + IF(AR$4&gt;$E283,MIN(AR283,$I283-SUM($J283:AR283)))</f>
        <v>0</v>
      </c>
      <c r="AT283" s="2">
        <f>IF(AS$4=$E283, $I283*AS$259,0) + IF(AS$4&gt;$E283,MIN(AS283,$I283-SUM($J283:AS283)))</f>
        <v>0</v>
      </c>
      <c r="AU283" s="2">
        <f>IF(AT$4=$E283, $I283*AT$259,0) + IF(AT$4&gt;$E283,MIN(AT283,$I283-SUM($J283:AT283)))</f>
        <v>0</v>
      </c>
      <c r="AV283" s="2">
        <f>IF(AU$4=$E283, $I283*AU$259,0) + IF(AU$4&gt;$E283,MIN(AU283,$I283-SUM($J283:AU283)))</f>
        <v>0</v>
      </c>
      <c r="AW283" s="2"/>
    </row>
    <row r="284" spans="4:49" ht="16.8" outlineLevel="1">
      <c r="D284" s="45"/>
      <c r="E284" s="44">
        <f>INDEX($K$4:$AV$4,,COUNT(E$262:E283)+1)</f>
        <v>40999</v>
      </c>
      <c r="G284" s="2" t="s">
        <v>105</v>
      </c>
      <c r="I284" s="2" cm="1">
        <f t="array" ref="I284">INDEX($K$26:$AV$26,,MATCH(E284,$K$4:$AV$4,0))</f>
        <v>0</v>
      </c>
      <c r="K284" s="2">
        <f>IF(J$4=$E284, $I284*J$259,0) + IF(J$4&gt;$E284,MIN(J284,$I284-SUM($J284:J284)))</f>
        <v>0</v>
      </c>
      <c r="L284" s="2">
        <f>IF(K$4=$E284, $I284*K$259,0) + IF(K$4&gt;$E284,MIN(K284,$I284-SUM($J284:K284)))</f>
        <v>0</v>
      </c>
      <c r="M284" s="2">
        <f>IF(L$4=$E284, $I284*L$259,0) + IF(L$4&gt;$E284,MIN(L284,$I284-SUM($J284:L284)))</f>
        <v>0</v>
      </c>
      <c r="N284" s="2">
        <f>IF(M$4=$E284, $I284*M$259,0) + IF(M$4&gt;$E284,MIN(M284,$I284-SUM($J284:M284)))</f>
        <v>0</v>
      </c>
      <c r="O284" s="2">
        <f>IF(N$4=$E284, $I284*N$259,0) + IF(N$4&gt;$E284,MIN(N284,$I284-SUM($J284:N284)))</f>
        <v>0</v>
      </c>
      <c r="P284" s="2">
        <f>IF(O$4=$E284, $I284*O$259,0) + IF(O$4&gt;$E284,MIN(O284,$I284-SUM($J284:O284)))</f>
        <v>0</v>
      </c>
      <c r="Q284" s="2">
        <f>IF(P$4=$E284, $I284*P$259,0) + IF(P$4&gt;$E284,MIN(P284,$I284-SUM($J284:P284)))</f>
        <v>0</v>
      </c>
      <c r="R284" s="2">
        <f>IF(Q$4=$E284, $I284*Q$259,0) + IF(Q$4&gt;$E284,MIN(Q284,$I284-SUM($J284:Q284)))</f>
        <v>0</v>
      </c>
      <c r="S284" s="2">
        <f>IF(R$4=$E284, $I284*R$259,0) + IF(R$4&gt;$E284,MIN(R284,$I284-SUM($J284:R284)))</f>
        <v>0</v>
      </c>
      <c r="T284" s="2">
        <f>IF(S$4=$E284, $I284*S$259,0) + IF(S$4&gt;$E284,MIN(S284,$I284-SUM($J284:S284)))</f>
        <v>0</v>
      </c>
      <c r="U284" s="2">
        <f>IF(T$4=$E284, $I284*T$259,0) + IF(T$4&gt;$E284,MIN(T284,$I284-SUM($J284:T284)))</f>
        <v>0</v>
      </c>
      <c r="V284" s="2">
        <f>IF(U$4=$E284, $I284*U$259,0) + IF(U$4&gt;$E284,MIN(U284,$I284-SUM($J284:U284)))</f>
        <v>0</v>
      </c>
      <c r="W284" s="2">
        <f>IF(V$4=$E284, $I284*V$259,0) + IF(V$4&gt;$E284,MIN(V284,$I284-SUM($J284:V284)))</f>
        <v>0</v>
      </c>
      <c r="X284" s="2">
        <f>IF(W$4=$E284, $I284*W$259,0) + IF(W$4&gt;$E284,MIN(W284,$I284-SUM($J284:W284)))</f>
        <v>0</v>
      </c>
      <c r="Y284" s="2">
        <f>IF(X$4=$E284, $I284*X$259,0) + IF(X$4&gt;$E284,MIN(X284,$I284-SUM($J284:X284)))</f>
        <v>0</v>
      </c>
      <c r="Z284" s="2">
        <f>IF(Y$4=$E284, $I284*Y$259,0) + IF(Y$4&gt;$E284,MIN(Y284,$I284-SUM($J284:Y284)))</f>
        <v>0</v>
      </c>
      <c r="AA284" s="2">
        <f>IF(Z$4=$E284, $I284*Z$259,0) + IF(Z$4&gt;$E284,MIN(Z284,$I284-SUM($J284:Z284)))</f>
        <v>0</v>
      </c>
      <c r="AB284" s="2">
        <f>IF(AA$4=$E284, $I284*AA$259,0) + IF(AA$4&gt;$E284,MIN(AA284,$I284-SUM($J284:AA284)))</f>
        <v>0</v>
      </c>
      <c r="AC284" s="2">
        <f>IF(AB$4=$E284, $I284*AB$259,0) + IF(AB$4&gt;$E284,MIN(AB284,$I284-SUM($J284:AB284)))</f>
        <v>0</v>
      </c>
      <c r="AD284" s="2">
        <f>IF(AC$4=$E284, $I284*AC$259,0) + IF(AC$4&gt;$E284,MIN(AC284,$I284-SUM($J284:AC284)))</f>
        <v>0</v>
      </c>
      <c r="AE284" s="2">
        <f>IF(AD$4=$E284, $I284*AD$259,0) + IF(AD$4&gt;$E284,MIN(AD284,$I284-SUM($J284:AD284)))</f>
        <v>0</v>
      </c>
      <c r="AF284" s="2">
        <f>IF(AE$4=$E284, $I284*AE$259,0) + IF(AE$4&gt;$E284,MIN(AE284,$I284-SUM($J284:AE284)))</f>
        <v>0</v>
      </c>
      <c r="AG284" s="2">
        <f>IF(AF$4=$E284, $I284*AF$259,0) + IF(AF$4&gt;$E284,MIN(AF284,$I284-SUM($J284:AF284)))</f>
        <v>0</v>
      </c>
      <c r="AH284" s="2">
        <f>IF(AG$4=$E284, $I284*AG$259,0) + IF(AG$4&gt;$E284,MIN(AG284,$I284-SUM($J284:AG284)))</f>
        <v>0</v>
      </c>
      <c r="AI284" s="2">
        <f>IF(AH$4=$E284, $I284*AH$259,0) + IF(AH$4&gt;$E284,MIN(AH284,$I284-SUM($J284:AH284)))</f>
        <v>0</v>
      </c>
      <c r="AJ284" s="2">
        <f>IF(AI$4=$E284, $I284*AI$259,0) + IF(AI$4&gt;$E284,MIN(AI284,$I284-SUM($J284:AI284)))</f>
        <v>0</v>
      </c>
      <c r="AK284" s="2">
        <f>IF(AJ$4=$E284, $I284*AJ$259,0) + IF(AJ$4&gt;$E284,MIN(AJ284,$I284-SUM($J284:AJ284)))</f>
        <v>0</v>
      </c>
      <c r="AL284" s="2">
        <f>IF(AK$4=$E284, $I284*AK$259,0) + IF(AK$4&gt;$E284,MIN(AK284,$I284-SUM($J284:AK284)))</f>
        <v>0</v>
      </c>
      <c r="AM284" s="2">
        <f>IF(AL$4=$E284, $I284*AL$259,0) + IF(AL$4&gt;$E284,MIN(AL284,$I284-SUM($J284:AL284)))</f>
        <v>0</v>
      </c>
      <c r="AN284" s="2">
        <f>IF(AM$4=$E284, $I284*AM$259,0) + IF(AM$4&gt;$E284,MIN(AM284,$I284-SUM($J284:AM284)))</f>
        <v>0</v>
      </c>
      <c r="AO284" s="2">
        <f>IF(AN$4=$E284, $I284*AN$259,0) + IF(AN$4&gt;$E284,MIN(AN284,$I284-SUM($J284:AN284)))</f>
        <v>0</v>
      </c>
      <c r="AP284" s="2">
        <f>IF(AO$4=$E284, $I284*AO$259,0) + IF(AO$4&gt;$E284,MIN(AO284,$I284-SUM($J284:AO284)))</f>
        <v>0</v>
      </c>
      <c r="AQ284" s="57">
        <f>IF(AP$4=$E284, $I284*AP$259,0) + IF(AP$4&gt;$E284,MIN(AP284,$I284-SUM($J284:AP284)))</f>
        <v>0</v>
      </c>
      <c r="AR284" s="2">
        <f>IF(AQ$4=$E284, $I284*AQ$259,0) + IF(AQ$4&gt;$E284,MIN(AQ284,$I284-SUM($J284:AQ284)))</f>
        <v>0</v>
      </c>
      <c r="AS284" s="2">
        <f>IF(AR$4=$E284, $I284*AR$259,0) + IF(AR$4&gt;$E284,MIN(AR284,$I284-SUM($J284:AR284)))</f>
        <v>0</v>
      </c>
      <c r="AT284" s="2">
        <f>IF(AS$4=$E284, $I284*AS$259,0) + IF(AS$4&gt;$E284,MIN(AS284,$I284-SUM($J284:AS284)))</f>
        <v>0</v>
      </c>
      <c r="AU284" s="2">
        <f>IF(AT$4=$E284, $I284*AT$259,0) + IF(AT$4&gt;$E284,MIN(AT284,$I284-SUM($J284:AT284)))</f>
        <v>0</v>
      </c>
      <c r="AV284" s="2">
        <f>IF(AU$4=$E284, $I284*AU$259,0) + IF(AU$4&gt;$E284,MIN(AU284,$I284-SUM($J284:AU284)))</f>
        <v>0</v>
      </c>
      <c r="AW284" s="2"/>
    </row>
    <row r="285" spans="4:49" ht="16.8" outlineLevel="1">
      <c r="D285" s="45"/>
      <c r="E285" s="44">
        <f>INDEX($K$4:$AV$4,,COUNT(E$262:E284)+1)</f>
        <v>41364</v>
      </c>
      <c r="G285" s="2" t="s">
        <v>105</v>
      </c>
      <c r="I285" s="2" cm="1">
        <f t="array" ref="I285">INDEX($K$26:$AV$26,,MATCH(E285,$K$4:$AV$4,0))</f>
        <v>0</v>
      </c>
      <c r="K285" s="2">
        <f>IF(J$4=$E285, $I285*J$259,0) + IF(J$4&gt;$E285,MIN(J285,$I285-SUM($J285:J285)))</f>
        <v>0</v>
      </c>
      <c r="L285" s="2">
        <f>IF(K$4=$E285, $I285*K$259,0) + IF(K$4&gt;$E285,MIN(K285,$I285-SUM($J285:K285)))</f>
        <v>0</v>
      </c>
      <c r="M285" s="2">
        <f>IF(L$4=$E285, $I285*L$259,0) + IF(L$4&gt;$E285,MIN(L285,$I285-SUM($J285:L285)))</f>
        <v>0</v>
      </c>
      <c r="N285" s="2">
        <f>IF(M$4=$E285, $I285*M$259,0) + IF(M$4&gt;$E285,MIN(M285,$I285-SUM($J285:M285)))</f>
        <v>0</v>
      </c>
      <c r="O285" s="2">
        <f>IF(N$4=$E285, $I285*N$259,0) + IF(N$4&gt;$E285,MIN(N285,$I285-SUM($J285:N285)))</f>
        <v>0</v>
      </c>
      <c r="P285" s="2">
        <f>IF(O$4=$E285, $I285*O$259,0) + IF(O$4&gt;$E285,MIN(O285,$I285-SUM($J285:O285)))</f>
        <v>0</v>
      </c>
      <c r="Q285" s="2">
        <f>IF(P$4=$E285, $I285*P$259,0) + IF(P$4&gt;$E285,MIN(P285,$I285-SUM($J285:P285)))</f>
        <v>0</v>
      </c>
      <c r="R285" s="2">
        <f>IF(Q$4=$E285, $I285*Q$259,0) + IF(Q$4&gt;$E285,MIN(Q285,$I285-SUM($J285:Q285)))</f>
        <v>0</v>
      </c>
      <c r="S285" s="2">
        <f>IF(R$4=$E285, $I285*R$259,0) + IF(R$4&gt;$E285,MIN(R285,$I285-SUM($J285:R285)))</f>
        <v>0</v>
      </c>
      <c r="T285" s="2">
        <f>IF(S$4=$E285, $I285*S$259,0) + IF(S$4&gt;$E285,MIN(S285,$I285-SUM($J285:S285)))</f>
        <v>0</v>
      </c>
      <c r="U285" s="2">
        <f>IF(T$4=$E285, $I285*T$259,0) + IF(T$4&gt;$E285,MIN(T285,$I285-SUM($J285:T285)))</f>
        <v>0</v>
      </c>
      <c r="V285" s="2">
        <f>IF(U$4=$E285, $I285*U$259,0) + IF(U$4&gt;$E285,MIN(U285,$I285-SUM($J285:U285)))</f>
        <v>0</v>
      </c>
      <c r="W285" s="2">
        <f>IF(V$4=$E285, $I285*V$259,0) + IF(V$4&gt;$E285,MIN(V285,$I285-SUM($J285:V285)))</f>
        <v>0</v>
      </c>
      <c r="X285" s="2">
        <f>IF(W$4=$E285, $I285*W$259,0) + IF(W$4&gt;$E285,MIN(W285,$I285-SUM($J285:W285)))</f>
        <v>0</v>
      </c>
      <c r="Y285" s="2">
        <f>IF(X$4=$E285, $I285*X$259,0) + IF(X$4&gt;$E285,MIN(X285,$I285-SUM($J285:X285)))</f>
        <v>0</v>
      </c>
      <c r="Z285" s="2">
        <f>IF(Y$4=$E285, $I285*Y$259,0) + IF(Y$4&gt;$E285,MIN(Y285,$I285-SUM($J285:Y285)))</f>
        <v>0</v>
      </c>
      <c r="AA285" s="2">
        <f>IF(Z$4=$E285, $I285*Z$259,0) + IF(Z$4&gt;$E285,MIN(Z285,$I285-SUM($J285:Z285)))</f>
        <v>0</v>
      </c>
      <c r="AB285" s="2">
        <f>IF(AA$4=$E285, $I285*AA$259,0) + IF(AA$4&gt;$E285,MIN(AA285,$I285-SUM($J285:AA285)))</f>
        <v>0</v>
      </c>
      <c r="AC285" s="2">
        <f>IF(AB$4=$E285, $I285*AB$259,0) + IF(AB$4&gt;$E285,MIN(AB285,$I285-SUM($J285:AB285)))</f>
        <v>0</v>
      </c>
      <c r="AD285" s="2">
        <f>IF(AC$4=$E285, $I285*AC$259,0) + IF(AC$4&gt;$E285,MIN(AC285,$I285-SUM($J285:AC285)))</f>
        <v>0</v>
      </c>
      <c r="AE285" s="2">
        <f>IF(AD$4=$E285, $I285*AD$259,0) + IF(AD$4&gt;$E285,MIN(AD285,$I285-SUM($J285:AD285)))</f>
        <v>0</v>
      </c>
      <c r="AF285" s="2">
        <f>IF(AE$4=$E285, $I285*AE$259,0) + IF(AE$4&gt;$E285,MIN(AE285,$I285-SUM($J285:AE285)))</f>
        <v>0</v>
      </c>
      <c r="AG285" s="2">
        <f>IF(AF$4=$E285, $I285*AF$259,0) + IF(AF$4&gt;$E285,MIN(AF285,$I285-SUM($J285:AF285)))</f>
        <v>0</v>
      </c>
      <c r="AH285" s="2">
        <f>IF(AG$4=$E285, $I285*AG$259,0) + IF(AG$4&gt;$E285,MIN(AG285,$I285-SUM($J285:AG285)))</f>
        <v>0</v>
      </c>
      <c r="AI285" s="2">
        <f>IF(AH$4=$E285, $I285*AH$259,0) + IF(AH$4&gt;$E285,MIN(AH285,$I285-SUM($J285:AH285)))</f>
        <v>0</v>
      </c>
      <c r="AJ285" s="2">
        <f>IF(AI$4=$E285, $I285*AI$259,0) + IF(AI$4&gt;$E285,MIN(AI285,$I285-SUM($J285:AI285)))</f>
        <v>0</v>
      </c>
      <c r="AK285" s="2">
        <f>IF(AJ$4=$E285, $I285*AJ$259,0) + IF(AJ$4&gt;$E285,MIN(AJ285,$I285-SUM($J285:AJ285)))</f>
        <v>0</v>
      </c>
      <c r="AL285" s="2">
        <f>IF(AK$4=$E285, $I285*AK$259,0) + IF(AK$4&gt;$E285,MIN(AK285,$I285-SUM($J285:AK285)))</f>
        <v>0</v>
      </c>
      <c r="AM285" s="2">
        <f>IF(AL$4=$E285, $I285*AL$259,0) + IF(AL$4&gt;$E285,MIN(AL285,$I285-SUM($J285:AL285)))</f>
        <v>0</v>
      </c>
      <c r="AN285" s="2">
        <f>IF(AM$4=$E285, $I285*AM$259,0) + IF(AM$4&gt;$E285,MIN(AM285,$I285-SUM($J285:AM285)))</f>
        <v>0</v>
      </c>
      <c r="AO285" s="2">
        <f>IF(AN$4=$E285, $I285*AN$259,0) + IF(AN$4&gt;$E285,MIN(AN285,$I285-SUM($J285:AN285)))</f>
        <v>0</v>
      </c>
      <c r="AP285" s="2">
        <f>IF(AO$4=$E285, $I285*AO$259,0) + IF(AO$4&gt;$E285,MIN(AO285,$I285-SUM($J285:AO285)))</f>
        <v>0</v>
      </c>
      <c r="AQ285" s="57">
        <f>IF(AP$4=$E285, $I285*AP$259,0) + IF(AP$4&gt;$E285,MIN(AP285,$I285-SUM($J285:AP285)))</f>
        <v>0</v>
      </c>
      <c r="AR285" s="2">
        <f>IF(AQ$4=$E285, $I285*AQ$259,0) + IF(AQ$4&gt;$E285,MIN(AQ285,$I285-SUM($J285:AQ285)))</f>
        <v>0</v>
      </c>
      <c r="AS285" s="2">
        <f>IF(AR$4=$E285, $I285*AR$259,0) + IF(AR$4&gt;$E285,MIN(AR285,$I285-SUM($J285:AR285)))</f>
        <v>0</v>
      </c>
      <c r="AT285" s="2">
        <f>IF(AS$4=$E285, $I285*AS$259,0) + IF(AS$4&gt;$E285,MIN(AS285,$I285-SUM($J285:AS285)))</f>
        <v>0</v>
      </c>
      <c r="AU285" s="2">
        <f>IF(AT$4=$E285, $I285*AT$259,0) + IF(AT$4&gt;$E285,MIN(AT285,$I285-SUM($J285:AT285)))</f>
        <v>0</v>
      </c>
      <c r="AV285" s="2">
        <f>IF(AU$4=$E285, $I285*AU$259,0) + IF(AU$4&gt;$E285,MIN(AU285,$I285-SUM($J285:AU285)))</f>
        <v>0</v>
      </c>
      <c r="AW285" s="2"/>
    </row>
    <row r="286" spans="4:49" ht="16.8" outlineLevel="1">
      <c r="D286" s="45"/>
      <c r="E286" s="44">
        <f>INDEX($K$4:$AV$4,,COUNT(E$262:E285)+1)</f>
        <v>41729</v>
      </c>
      <c r="G286" s="2" t="s">
        <v>105</v>
      </c>
      <c r="I286" s="2" cm="1">
        <f t="array" ref="I286">INDEX($K$26:$AV$26,,MATCH(E286,$K$4:$AV$4,0))</f>
        <v>0</v>
      </c>
      <c r="K286" s="2">
        <f>IF(J$4=$E286, $I286*J$259,0) + IF(J$4&gt;$E286,MIN(J286,$I286-SUM($J286:J286)))</f>
        <v>0</v>
      </c>
      <c r="L286" s="2">
        <f>IF(K$4=$E286, $I286*K$259,0) + IF(K$4&gt;$E286,MIN(K286,$I286-SUM($J286:K286)))</f>
        <v>0</v>
      </c>
      <c r="M286" s="2">
        <f>IF(L$4=$E286, $I286*L$259,0) + IF(L$4&gt;$E286,MIN(L286,$I286-SUM($J286:L286)))</f>
        <v>0</v>
      </c>
      <c r="N286" s="2">
        <f>IF(M$4=$E286, $I286*M$259,0) + IF(M$4&gt;$E286,MIN(M286,$I286-SUM($J286:M286)))</f>
        <v>0</v>
      </c>
      <c r="O286" s="2">
        <f>IF(N$4=$E286, $I286*N$259,0) + IF(N$4&gt;$E286,MIN(N286,$I286-SUM($J286:N286)))</f>
        <v>0</v>
      </c>
      <c r="P286" s="2">
        <f>IF(O$4=$E286, $I286*O$259,0) + IF(O$4&gt;$E286,MIN(O286,$I286-SUM($J286:O286)))</f>
        <v>0</v>
      </c>
      <c r="Q286" s="2">
        <f>IF(P$4=$E286, $I286*P$259,0) + IF(P$4&gt;$E286,MIN(P286,$I286-SUM($J286:P286)))</f>
        <v>0</v>
      </c>
      <c r="R286" s="2">
        <f>IF(Q$4=$E286, $I286*Q$259,0) + IF(Q$4&gt;$E286,MIN(Q286,$I286-SUM($J286:Q286)))</f>
        <v>0</v>
      </c>
      <c r="S286" s="2">
        <f>IF(R$4=$E286, $I286*R$259,0) + IF(R$4&gt;$E286,MIN(R286,$I286-SUM($J286:R286)))</f>
        <v>0</v>
      </c>
      <c r="T286" s="2">
        <f>IF(S$4=$E286, $I286*S$259,0) + IF(S$4&gt;$E286,MIN(S286,$I286-SUM($J286:S286)))</f>
        <v>0</v>
      </c>
      <c r="U286" s="2">
        <f>IF(T$4=$E286, $I286*T$259,0) + IF(T$4&gt;$E286,MIN(T286,$I286-SUM($J286:T286)))</f>
        <v>0</v>
      </c>
      <c r="V286" s="2">
        <f>IF(U$4=$E286, $I286*U$259,0) + IF(U$4&gt;$E286,MIN(U286,$I286-SUM($J286:U286)))</f>
        <v>0</v>
      </c>
      <c r="W286" s="2">
        <f>IF(V$4=$E286, $I286*V$259,0) + IF(V$4&gt;$E286,MIN(V286,$I286-SUM($J286:V286)))</f>
        <v>0</v>
      </c>
      <c r="X286" s="2">
        <f>IF(W$4=$E286, $I286*W$259,0) + IF(W$4&gt;$E286,MIN(W286,$I286-SUM($J286:W286)))</f>
        <v>0</v>
      </c>
      <c r="Y286" s="2">
        <f>IF(X$4=$E286, $I286*X$259,0) + IF(X$4&gt;$E286,MIN(X286,$I286-SUM($J286:X286)))</f>
        <v>0</v>
      </c>
      <c r="Z286" s="2">
        <f>IF(Y$4=$E286, $I286*Y$259,0) + IF(Y$4&gt;$E286,MIN(Y286,$I286-SUM($J286:Y286)))</f>
        <v>0</v>
      </c>
      <c r="AA286" s="2">
        <f>IF(Z$4=$E286, $I286*Z$259,0) + IF(Z$4&gt;$E286,MIN(Z286,$I286-SUM($J286:Z286)))</f>
        <v>0</v>
      </c>
      <c r="AB286" s="2">
        <f>IF(AA$4=$E286, $I286*AA$259,0) + IF(AA$4&gt;$E286,MIN(AA286,$I286-SUM($J286:AA286)))</f>
        <v>0</v>
      </c>
      <c r="AC286" s="2">
        <f>IF(AB$4=$E286, $I286*AB$259,0) + IF(AB$4&gt;$E286,MIN(AB286,$I286-SUM($J286:AB286)))</f>
        <v>0</v>
      </c>
      <c r="AD286" s="2">
        <f>IF(AC$4=$E286, $I286*AC$259,0) + IF(AC$4&gt;$E286,MIN(AC286,$I286-SUM($J286:AC286)))</f>
        <v>0</v>
      </c>
      <c r="AE286" s="2">
        <f>IF(AD$4=$E286, $I286*AD$259,0) + IF(AD$4&gt;$E286,MIN(AD286,$I286-SUM($J286:AD286)))</f>
        <v>0</v>
      </c>
      <c r="AF286" s="2">
        <f>IF(AE$4=$E286, $I286*AE$259,0) + IF(AE$4&gt;$E286,MIN(AE286,$I286-SUM($J286:AE286)))</f>
        <v>0</v>
      </c>
      <c r="AG286" s="2">
        <f>IF(AF$4=$E286, $I286*AF$259,0) + IF(AF$4&gt;$E286,MIN(AF286,$I286-SUM($J286:AF286)))</f>
        <v>0</v>
      </c>
      <c r="AH286" s="2">
        <f>IF(AG$4=$E286, $I286*AG$259,0) + IF(AG$4&gt;$E286,MIN(AG286,$I286-SUM($J286:AG286)))</f>
        <v>0</v>
      </c>
      <c r="AI286" s="2">
        <f>IF(AH$4=$E286, $I286*AH$259,0) + IF(AH$4&gt;$E286,MIN(AH286,$I286-SUM($J286:AH286)))</f>
        <v>0</v>
      </c>
      <c r="AJ286" s="2">
        <f>IF(AI$4=$E286, $I286*AI$259,0) + IF(AI$4&gt;$E286,MIN(AI286,$I286-SUM($J286:AI286)))</f>
        <v>0</v>
      </c>
      <c r="AK286" s="2">
        <f>IF(AJ$4=$E286, $I286*AJ$259,0) + IF(AJ$4&gt;$E286,MIN(AJ286,$I286-SUM($J286:AJ286)))</f>
        <v>0</v>
      </c>
      <c r="AL286" s="2">
        <f>IF(AK$4=$E286, $I286*AK$259,0) + IF(AK$4&gt;$E286,MIN(AK286,$I286-SUM($J286:AK286)))</f>
        <v>0</v>
      </c>
      <c r="AM286" s="2">
        <f>IF(AL$4=$E286, $I286*AL$259,0) + IF(AL$4&gt;$E286,MIN(AL286,$I286-SUM($J286:AL286)))</f>
        <v>0</v>
      </c>
      <c r="AN286" s="2">
        <f>IF(AM$4=$E286, $I286*AM$259,0) + IF(AM$4&gt;$E286,MIN(AM286,$I286-SUM($J286:AM286)))</f>
        <v>0</v>
      </c>
      <c r="AO286" s="2">
        <f>IF(AN$4=$E286, $I286*AN$259,0) + IF(AN$4&gt;$E286,MIN(AN286,$I286-SUM($J286:AN286)))</f>
        <v>0</v>
      </c>
      <c r="AP286" s="2">
        <f>IF(AO$4=$E286, $I286*AO$259,0) + IF(AO$4&gt;$E286,MIN(AO286,$I286-SUM($J286:AO286)))</f>
        <v>0</v>
      </c>
      <c r="AQ286" s="57">
        <f>IF(AP$4=$E286, $I286*AP$259,0) + IF(AP$4&gt;$E286,MIN(AP286,$I286-SUM($J286:AP286)))</f>
        <v>0</v>
      </c>
      <c r="AR286" s="2">
        <f>IF(AQ$4=$E286, $I286*AQ$259,0) + IF(AQ$4&gt;$E286,MIN(AQ286,$I286-SUM($J286:AQ286)))</f>
        <v>0</v>
      </c>
      <c r="AS286" s="2">
        <f>IF(AR$4=$E286, $I286*AR$259,0) + IF(AR$4&gt;$E286,MIN(AR286,$I286-SUM($J286:AR286)))</f>
        <v>0</v>
      </c>
      <c r="AT286" s="2">
        <f>IF(AS$4=$E286, $I286*AS$259,0) + IF(AS$4&gt;$E286,MIN(AS286,$I286-SUM($J286:AS286)))</f>
        <v>0</v>
      </c>
      <c r="AU286" s="2">
        <f>IF(AT$4=$E286, $I286*AT$259,0) + IF(AT$4&gt;$E286,MIN(AT286,$I286-SUM($J286:AT286)))</f>
        <v>0</v>
      </c>
      <c r="AV286" s="2">
        <f>IF(AU$4=$E286, $I286*AU$259,0) + IF(AU$4&gt;$E286,MIN(AU286,$I286-SUM($J286:AU286)))</f>
        <v>0</v>
      </c>
      <c r="AW286" s="2"/>
    </row>
    <row r="287" spans="4:49" ht="16.8" outlineLevel="1">
      <c r="D287" s="45"/>
      <c r="E287" s="44">
        <f>INDEX($K$4:$AV$4,,COUNT(E$262:E286)+1)</f>
        <v>42094</v>
      </c>
      <c r="G287" s="2" t="s">
        <v>105</v>
      </c>
      <c r="I287" s="2" cm="1">
        <f t="array" ref="I287">INDEX($K$26:$AV$26,,MATCH(E287,$K$4:$AV$4,0))</f>
        <v>0</v>
      </c>
      <c r="K287" s="2">
        <f>IF(J$4=$E287, $I287*J$259,0) + IF(J$4&gt;$E287,MIN(J287,$I287-SUM($J287:J287)))</f>
        <v>0</v>
      </c>
      <c r="L287" s="2">
        <f>IF(K$4=$E287, $I287*K$259,0) + IF(K$4&gt;$E287,MIN(K287,$I287-SUM($J287:K287)))</f>
        <v>0</v>
      </c>
      <c r="M287" s="2">
        <f>IF(L$4=$E287, $I287*L$259,0) + IF(L$4&gt;$E287,MIN(L287,$I287-SUM($J287:L287)))</f>
        <v>0</v>
      </c>
      <c r="N287" s="2">
        <f>IF(M$4=$E287, $I287*M$259,0) + IF(M$4&gt;$E287,MIN(M287,$I287-SUM($J287:M287)))</f>
        <v>0</v>
      </c>
      <c r="O287" s="2">
        <f>IF(N$4=$E287, $I287*N$259,0) + IF(N$4&gt;$E287,MIN(N287,$I287-SUM($J287:N287)))</f>
        <v>0</v>
      </c>
      <c r="P287" s="2">
        <f>IF(O$4=$E287, $I287*O$259,0) + IF(O$4&gt;$E287,MIN(O287,$I287-SUM($J287:O287)))</f>
        <v>0</v>
      </c>
      <c r="Q287" s="2">
        <f>IF(P$4=$E287, $I287*P$259,0) + IF(P$4&gt;$E287,MIN(P287,$I287-SUM($J287:P287)))</f>
        <v>0</v>
      </c>
      <c r="R287" s="2">
        <f>IF(Q$4=$E287, $I287*Q$259,0) + IF(Q$4&gt;$E287,MIN(Q287,$I287-SUM($J287:Q287)))</f>
        <v>0</v>
      </c>
      <c r="S287" s="2">
        <f>IF(R$4=$E287, $I287*R$259,0) + IF(R$4&gt;$E287,MIN(R287,$I287-SUM($J287:R287)))</f>
        <v>0</v>
      </c>
      <c r="T287" s="2">
        <f>IF(S$4=$E287, $I287*S$259,0) + IF(S$4&gt;$E287,MIN(S287,$I287-SUM($J287:S287)))</f>
        <v>0</v>
      </c>
      <c r="U287" s="2">
        <f>IF(T$4=$E287, $I287*T$259,0) + IF(T$4&gt;$E287,MIN(T287,$I287-SUM($J287:T287)))</f>
        <v>0</v>
      </c>
      <c r="V287" s="2">
        <f>IF(U$4=$E287, $I287*U$259,0) + IF(U$4&gt;$E287,MIN(U287,$I287-SUM($J287:U287)))</f>
        <v>0</v>
      </c>
      <c r="W287" s="2">
        <f>IF(V$4=$E287, $I287*V$259,0) + IF(V$4&gt;$E287,MIN(V287,$I287-SUM($J287:V287)))</f>
        <v>0</v>
      </c>
      <c r="X287" s="2">
        <f>IF(W$4=$E287, $I287*W$259,0) + IF(W$4&gt;$E287,MIN(W287,$I287-SUM($J287:W287)))</f>
        <v>0</v>
      </c>
      <c r="Y287" s="2">
        <f>IF(X$4=$E287, $I287*X$259,0) + IF(X$4&gt;$E287,MIN(X287,$I287-SUM($J287:X287)))</f>
        <v>0</v>
      </c>
      <c r="Z287" s="2">
        <f>IF(Y$4=$E287, $I287*Y$259,0) + IF(Y$4&gt;$E287,MIN(Y287,$I287-SUM($J287:Y287)))</f>
        <v>0</v>
      </c>
      <c r="AA287" s="2">
        <f>IF(Z$4=$E287, $I287*Z$259,0) + IF(Z$4&gt;$E287,MIN(Z287,$I287-SUM($J287:Z287)))</f>
        <v>0</v>
      </c>
      <c r="AB287" s="2">
        <f>IF(AA$4=$E287, $I287*AA$259,0) + IF(AA$4&gt;$E287,MIN(AA287,$I287-SUM($J287:AA287)))</f>
        <v>0</v>
      </c>
      <c r="AC287" s="2">
        <f>IF(AB$4=$E287, $I287*AB$259,0) + IF(AB$4&gt;$E287,MIN(AB287,$I287-SUM($J287:AB287)))</f>
        <v>0</v>
      </c>
      <c r="AD287" s="2">
        <f>IF(AC$4=$E287, $I287*AC$259,0) + IF(AC$4&gt;$E287,MIN(AC287,$I287-SUM($J287:AC287)))</f>
        <v>0</v>
      </c>
      <c r="AE287" s="2">
        <f>IF(AD$4=$E287, $I287*AD$259,0) + IF(AD$4&gt;$E287,MIN(AD287,$I287-SUM($J287:AD287)))</f>
        <v>0</v>
      </c>
      <c r="AF287" s="2">
        <f>IF(AE$4=$E287, $I287*AE$259,0) + IF(AE$4&gt;$E287,MIN(AE287,$I287-SUM($J287:AE287)))</f>
        <v>0</v>
      </c>
      <c r="AG287" s="2">
        <f>IF(AF$4=$E287, $I287*AF$259,0) + IF(AF$4&gt;$E287,MIN(AF287,$I287-SUM($J287:AF287)))</f>
        <v>0</v>
      </c>
      <c r="AH287" s="2">
        <f>IF(AG$4=$E287, $I287*AG$259,0) + IF(AG$4&gt;$E287,MIN(AG287,$I287-SUM($J287:AG287)))</f>
        <v>0</v>
      </c>
      <c r="AI287" s="2">
        <f>IF(AH$4=$E287, $I287*AH$259,0) + IF(AH$4&gt;$E287,MIN(AH287,$I287-SUM($J287:AH287)))</f>
        <v>0</v>
      </c>
      <c r="AJ287" s="2">
        <f>IF(AI$4=$E287, $I287*AI$259,0) + IF(AI$4&gt;$E287,MIN(AI287,$I287-SUM($J287:AI287)))</f>
        <v>0</v>
      </c>
      <c r="AK287" s="2">
        <f>IF(AJ$4=$E287, $I287*AJ$259,0) + IF(AJ$4&gt;$E287,MIN(AJ287,$I287-SUM($J287:AJ287)))</f>
        <v>0</v>
      </c>
      <c r="AL287" s="2">
        <f>IF(AK$4=$E287, $I287*AK$259,0) + IF(AK$4&gt;$E287,MIN(AK287,$I287-SUM($J287:AK287)))</f>
        <v>0</v>
      </c>
      <c r="AM287" s="2">
        <f>IF(AL$4=$E287, $I287*AL$259,0) + IF(AL$4&gt;$E287,MIN(AL287,$I287-SUM($J287:AL287)))</f>
        <v>0</v>
      </c>
      <c r="AN287" s="2">
        <f>IF(AM$4=$E287, $I287*AM$259,0) + IF(AM$4&gt;$E287,MIN(AM287,$I287-SUM($J287:AM287)))</f>
        <v>0</v>
      </c>
      <c r="AO287" s="2">
        <f>IF(AN$4=$E287, $I287*AN$259,0) + IF(AN$4&gt;$E287,MIN(AN287,$I287-SUM($J287:AN287)))</f>
        <v>0</v>
      </c>
      <c r="AP287" s="2">
        <f>IF(AO$4=$E287, $I287*AO$259,0) + IF(AO$4&gt;$E287,MIN(AO287,$I287-SUM($J287:AO287)))</f>
        <v>0</v>
      </c>
      <c r="AQ287" s="57">
        <f>IF(AP$4=$E287, $I287*AP$259,0) + IF(AP$4&gt;$E287,MIN(AP287,$I287-SUM($J287:AP287)))</f>
        <v>0</v>
      </c>
      <c r="AR287" s="2">
        <f>IF(AQ$4=$E287, $I287*AQ$259,0) + IF(AQ$4&gt;$E287,MIN(AQ287,$I287-SUM($J287:AQ287)))</f>
        <v>0</v>
      </c>
      <c r="AS287" s="2">
        <f>IF(AR$4=$E287, $I287*AR$259,0) + IF(AR$4&gt;$E287,MIN(AR287,$I287-SUM($J287:AR287)))</f>
        <v>0</v>
      </c>
      <c r="AT287" s="2">
        <f>IF(AS$4=$E287, $I287*AS$259,0) + IF(AS$4&gt;$E287,MIN(AS287,$I287-SUM($J287:AS287)))</f>
        <v>0</v>
      </c>
      <c r="AU287" s="2">
        <f>IF(AT$4=$E287, $I287*AT$259,0) + IF(AT$4&gt;$E287,MIN(AT287,$I287-SUM($J287:AT287)))</f>
        <v>0</v>
      </c>
      <c r="AV287" s="2">
        <f>IF(AU$4=$E287, $I287*AU$259,0) + IF(AU$4&gt;$E287,MIN(AU287,$I287-SUM($J287:AU287)))</f>
        <v>0</v>
      </c>
      <c r="AW287" s="2"/>
    </row>
    <row r="288" spans="4:49" ht="16.8" outlineLevel="1">
      <c r="D288" s="45"/>
      <c r="E288" s="44">
        <f>INDEX($K$4:$AV$4,,COUNT(E$262:E287)+1)</f>
        <v>42460</v>
      </c>
      <c r="G288" s="2" t="s">
        <v>105</v>
      </c>
      <c r="I288" s="2" cm="1">
        <f t="array" ref="I288">INDEX($K$26:$AV$26,,MATCH(E288,$K$4:$AV$4,0))</f>
        <v>0</v>
      </c>
      <c r="K288" s="2">
        <f>IF(J$4=$E288, $I288*J$259,0) + IF(J$4&gt;$E288,MIN(J288,$I288-SUM($J288:J288)))</f>
        <v>0</v>
      </c>
      <c r="L288" s="2">
        <f>IF(K$4=$E288, $I288*K$259,0) + IF(K$4&gt;$E288,MIN(K288,$I288-SUM($J288:K288)))</f>
        <v>0</v>
      </c>
      <c r="M288" s="2">
        <f>IF(L$4=$E288, $I288*L$259,0) + IF(L$4&gt;$E288,MIN(L288,$I288-SUM($J288:L288)))</f>
        <v>0</v>
      </c>
      <c r="N288" s="2">
        <f>IF(M$4=$E288, $I288*M$259,0) + IF(M$4&gt;$E288,MIN(M288,$I288-SUM($J288:M288)))</f>
        <v>0</v>
      </c>
      <c r="O288" s="2">
        <f>IF(N$4=$E288, $I288*N$259,0) + IF(N$4&gt;$E288,MIN(N288,$I288-SUM($J288:N288)))</f>
        <v>0</v>
      </c>
      <c r="P288" s="2">
        <f>IF(O$4=$E288, $I288*O$259,0) + IF(O$4&gt;$E288,MIN(O288,$I288-SUM($J288:O288)))</f>
        <v>0</v>
      </c>
      <c r="Q288" s="2">
        <f>IF(P$4=$E288, $I288*P$259,0) + IF(P$4&gt;$E288,MIN(P288,$I288-SUM($J288:P288)))</f>
        <v>0</v>
      </c>
      <c r="R288" s="2">
        <f>IF(Q$4=$E288, $I288*Q$259,0) + IF(Q$4&gt;$E288,MIN(Q288,$I288-SUM($J288:Q288)))</f>
        <v>0</v>
      </c>
      <c r="S288" s="2">
        <f>IF(R$4=$E288, $I288*R$259,0) + IF(R$4&gt;$E288,MIN(R288,$I288-SUM($J288:R288)))</f>
        <v>0</v>
      </c>
      <c r="T288" s="2">
        <f>IF(S$4=$E288, $I288*S$259,0) + IF(S$4&gt;$E288,MIN(S288,$I288-SUM($J288:S288)))</f>
        <v>0</v>
      </c>
      <c r="U288" s="2">
        <f>IF(T$4=$E288, $I288*T$259,0) + IF(T$4&gt;$E288,MIN(T288,$I288-SUM($J288:T288)))</f>
        <v>0</v>
      </c>
      <c r="V288" s="2">
        <f>IF(U$4=$E288, $I288*U$259,0) + IF(U$4&gt;$E288,MIN(U288,$I288-SUM($J288:U288)))</f>
        <v>0</v>
      </c>
      <c r="W288" s="2">
        <f>IF(V$4=$E288, $I288*V$259,0) + IF(V$4&gt;$E288,MIN(V288,$I288-SUM($J288:V288)))</f>
        <v>0</v>
      </c>
      <c r="X288" s="2">
        <f>IF(W$4=$E288, $I288*W$259,0) + IF(W$4&gt;$E288,MIN(W288,$I288-SUM($J288:W288)))</f>
        <v>0</v>
      </c>
      <c r="Y288" s="2">
        <f>IF(X$4=$E288, $I288*X$259,0) + IF(X$4&gt;$E288,MIN(X288,$I288-SUM($J288:X288)))</f>
        <v>0</v>
      </c>
      <c r="Z288" s="2">
        <f>IF(Y$4=$E288, $I288*Y$259,0) + IF(Y$4&gt;$E288,MIN(Y288,$I288-SUM($J288:Y288)))</f>
        <v>0</v>
      </c>
      <c r="AA288" s="2">
        <f>IF(Z$4=$E288, $I288*Z$259,0) + IF(Z$4&gt;$E288,MIN(Z288,$I288-SUM($J288:Z288)))</f>
        <v>0</v>
      </c>
      <c r="AB288" s="2">
        <f>IF(AA$4=$E288, $I288*AA$259,0) + IF(AA$4&gt;$E288,MIN(AA288,$I288-SUM($J288:AA288)))</f>
        <v>0</v>
      </c>
      <c r="AC288" s="2">
        <f>IF(AB$4=$E288, $I288*AB$259,0) + IF(AB$4&gt;$E288,MIN(AB288,$I288-SUM($J288:AB288)))</f>
        <v>0</v>
      </c>
      <c r="AD288" s="2">
        <f>IF(AC$4=$E288, $I288*AC$259,0) + IF(AC$4&gt;$E288,MIN(AC288,$I288-SUM($J288:AC288)))</f>
        <v>0</v>
      </c>
      <c r="AE288" s="2">
        <f>IF(AD$4=$E288, $I288*AD$259,0) + IF(AD$4&gt;$E288,MIN(AD288,$I288-SUM($J288:AD288)))</f>
        <v>0</v>
      </c>
      <c r="AF288" s="2">
        <f>IF(AE$4=$E288, $I288*AE$259,0) + IF(AE$4&gt;$E288,MIN(AE288,$I288-SUM($J288:AE288)))</f>
        <v>0</v>
      </c>
      <c r="AG288" s="2">
        <f>IF(AF$4=$E288, $I288*AF$259,0) + IF(AF$4&gt;$E288,MIN(AF288,$I288-SUM($J288:AF288)))</f>
        <v>0</v>
      </c>
      <c r="AH288" s="2">
        <f>IF(AG$4=$E288, $I288*AG$259,0) + IF(AG$4&gt;$E288,MIN(AG288,$I288-SUM($J288:AG288)))</f>
        <v>0</v>
      </c>
      <c r="AI288" s="2">
        <f>IF(AH$4=$E288, $I288*AH$259,0) + IF(AH$4&gt;$E288,MIN(AH288,$I288-SUM($J288:AH288)))</f>
        <v>0</v>
      </c>
      <c r="AJ288" s="2">
        <f>IF(AI$4=$E288, $I288*AI$259,0) + IF(AI$4&gt;$E288,MIN(AI288,$I288-SUM($J288:AI288)))</f>
        <v>0</v>
      </c>
      <c r="AK288" s="2">
        <f>IF(AJ$4=$E288, $I288*AJ$259,0) + IF(AJ$4&gt;$E288,MIN(AJ288,$I288-SUM($J288:AJ288)))</f>
        <v>0</v>
      </c>
      <c r="AL288" s="2">
        <f>IF(AK$4=$E288, $I288*AK$259,0) + IF(AK$4&gt;$E288,MIN(AK288,$I288-SUM($J288:AK288)))</f>
        <v>0</v>
      </c>
      <c r="AM288" s="2">
        <f>IF(AL$4=$E288, $I288*AL$259,0) + IF(AL$4&gt;$E288,MIN(AL288,$I288-SUM($J288:AL288)))</f>
        <v>0</v>
      </c>
      <c r="AN288" s="2">
        <f>IF(AM$4=$E288, $I288*AM$259,0) + IF(AM$4&gt;$E288,MIN(AM288,$I288-SUM($J288:AM288)))</f>
        <v>0</v>
      </c>
      <c r="AO288" s="2">
        <f>IF(AN$4=$E288, $I288*AN$259,0) + IF(AN$4&gt;$E288,MIN(AN288,$I288-SUM($J288:AN288)))</f>
        <v>0</v>
      </c>
      <c r="AP288" s="2">
        <f>IF(AO$4=$E288, $I288*AO$259,0) + IF(AO$4&gt;$E288,MIN(AO288,$I288-SUM($J288:AO288)))</f>
        <v>0</v>
      </c>
      <c r="AQ288" s="57">
        <f>IF(AP$4=$E288, $I288*AP$259,0) + IF(AP$4&gt;$E288,MIN(AP288,$I288-SUM($J288:AP288)))</f>
        <v>0</v>
      </c>
      <c r="AR288" s="2">
        <f>IF(AQ$4=$E288, $I288*AQ$259,0) + IF(AQ$4&gt;$E288,MIN(AQ288,$I288-SUM($J288:AQ288)))</f>
        <v>0</v>
      </c>
      <c r="AS288" s="2">
        <f>IF(AR$4=$E288, $I288*AR$259,0) + IF(AR$4&gt;$E288,MIN(AR288,$I288-SUM($J288:AR288)))</f>
        <v>0</v>
      </c>
      <c r="AT288" s="2">
        <f>IF(AS$4=$E288, $I288*AS$259,0) + IF(AS$4&gt;$E288,MIN(AS288,$I288-SUM($J288:AS288)))</f>
        <v>0</v>
      </c>
      <c r="AU288" s="2">
        <f>IF(AT$4=$E288, $I288*AT$259,0) + IF(AT$4&gt;$E288,MIN(AT288,$I288-SUM($J288:AT288)))</f>
        <v>0</v>
      </c>
      <c r="AV288" s="2">
        <f>IF(AU$4=$E288, $I288*AU$259,0) + IF(AU$4&gt;$E288,MIN(AU288,$I288-SUM($J288:AU288)))</f>
        <v>0</v>
      </c>
      <c r="AW288" s="2"/>
    </row>
    <row r="289" spans="1:49" ht="16.8" outlineLevel="1">
      <c r="D289" s="45"/>
      <c r="E289" s="44">
        <f>INDEX($K$4:$AV$4,,COUNT(E$262:E288)+1)</f>
        <v>42825</v>
      </c>
      <c r="G289" s="2" t="s">
        <v>105</v>
      </c>
      <c r="I289" s="2" cm="1">
        <f t="array" ref="I289">INDEX($K$26:$AV$26,,MATCH(E289,$K$4:$AV$4,0))</f>
        <v>0</v>
      </c>
      <c r="K289" s="2">
        <f>IF(J$4=$E289, $I289*J$259,0) + IF(J$4&gt;$E289,MIN(J289,$I289-SUM($J289:J289)))</f>
        <v>0</v>
      </c>
      <c r="L289" s="2">
        <f>IF(K$4=$E289, $I289*K$259,0) + IF(K$4&gt;$E289,MIN(K289,$I289-SUM($J289:K289)))</f>
        <v>0</v>
      </c>
      <c r="M289" s="2">
        <f>IF(L$4=$E289, $I289*L$259,0) + IF(L$4&gt;$E289,MIN(L289,$I289-SUM($J289:L289)))</f>
        <v>0</v>
      </c>
      <c r="N289" s="2">
        <f>IF(M$4=$E289, $I289*M$259,0) + IF(M$4&gt;$E289,MIN(M289,$I289-SUM($J289:M289)))</f>
        <v>0</v>
      </c>
      <c r="O289" s="2">
        <f>IF(N$4=$E289, $I289*N$259,0) + IF(N$4&gt;$E289,MIN(N289,$I289-SUM($J289:N289)))</f>
        <v>0</v>
      </c>
      <c r="P289" s="2">
        <f>IF(O$4=$E289, $I289*O$259,0) + IF(O$4&gt;$E289,MIN(O289,$I289-SUM($J289:O289)))</f>
        <v>0</v>
      </c>
      <c r="Q289" s="2">
        <f>IF(P$4=$E289, $I289*P$259,0) + IF(P$4&gt;$E289,MIN(P289,$I289-SUM($J289:P289)))</f>
        <v>0</v>
      </c>
      <c r="R289" s="2">
        <f>IF(Q$4=$E289, $I289*Q$259,0) + IF(Q$4&gt;$E289,MIN(Q289,$I289-SUM($J289:Q289)))</f>
        <v>0</v>
      </c>
      <c r="S289" s="2">
        <f>IF(R$4=$E289, $I289*R$259,0) + IF(R$4&gt;$E289,MIN(R289,$I289-SUM($J289:R289)))</f>
        <v>0</v>
      </c>
      <c r="T289" s="2">
        <f>IF(S$4=$E289, $I289*S$259,0) + IF(S$4&gt;$E289,MIN(S289,$I289-SUM($J289:S289)))</f>
        <v>0</v>
      </c>
      <c r="U289" s="2">
        <f>IF(T$4=$E289, $I289*T$259,0) + IF(T$4&gt;$E289,MIN(T289,$I289-SUM($J289:T289)))</f>
        <v>0</v>
      </c>
      <c r="V289" s="2">
        <f>IF(U$4=$E289, $I289*U$259,0) + IF(U$4&gt;$E289,MIN(U289,$I289-SUM($J289:U289)))</f>
        <v>0</v>
      </c>
      <c r="W289" s="2">
        <f>IF(V$4=$E289, $I289*V$259,0) + IF(V$4&gt;$E289,MIN(V289,$I289-SUM($J289:V289)))</f>
        <v>0</v>
      </c>
      <c r="X289" s="2">
        <f>IF(W$4=$E289, $I289*W$259,0) + IF(W$4&gt;$E289,MIN(W289,$I289-SUM($J289:W289)))</f>
        <v>0</v>
      </c>
      <c r="Y289" s="2">
        <f>IF(X$4=$E289, $I289*X$259,0) + IF(X$4&gt;$E289,MIN(X289,$I289-SUM($J289:X289)))</f>
        <v>0</v>
      </c>
      <c r="Z289" s="2">
        <f>IF(Y$4=$E289, $I289*Y$259,0) + IF(Y$4&gt;$E289,MIN(Y289,$I289-SUM($J289:Y289)))</f>
        <v>0</v>
      </c>
      <c r="AA289" s="2">
        <f>IF(Z$4=$E289, $I289*Z$259,0) + IF(Z$4&gt;$E289,MIN(Z289,$I289-SUM($J289:Z289)))</f>
        <v>0</v>
      </c>
      <c r="AB289" s="2">
        <f>IF(AA$4=$E289, $I289*AA$259,0) + IF(AA$4&gt;$E289,MIN(AA289,$I289-SUM($J289:AA289)))</f>
        <v>0</v>
      </c>
      <c r="AC289" s="2">
        <f>IF(AB$4=$E289, $I289*AB$259,0) + IF(AB$4&gt;$E289,MIN(AB289,$I289-SUM($J289:AB289)))</f>
        <v>0</v>
      </c>
      <c r="AD289" s="2">
        <f>IF(AC$4=$E289, $I289*AC$259,0) + IF(AC$4&gt;$E289,MIN(AC289,$I289-SUM($J289:AC289)))</f>
        <v>0</v>
      </c>
      <c r="AE289" s="2">
        <f>IF(AD$4=$E289, $I289*AD$259,0) + IF(AD$4&gt;$E289,MIN(AD289,$I289-SUM($J289:AD289)))</f>
        <v>0</v>
      </c>
      <c r="AF289" s="2">
        <f>IF(AE$4=$E289, $I289*AE$259,0) + IF(AE$4&gt;$E289,MIN(AE289,$I289-SUM($J289:AE289)))</f>
        <v>0</v>
      </c>
      <c r="AG289" s="2">
        <f>IF(AF$4=$E289, $I289*AF$259,0) + IF(AF$4&gt;$E289,MIN(AF289,$I289-SUM($J289:AF289)))</f>
        <v>0</v>
      </c>
      <c r="AH289" s="2">
        <f>IF(AG$4=$E289, $I289*AG$259,0) + IF(AG$4&gt;$E289,MIN(AG289,$I289-SUM($J289:AG289)))</f>
        <v>0</v>
      </c>
      <c r="AI289" s="2">
        <f>IF(AH$4=$E289, $I289*AH$259,0) + IF(AH$4&gt;$E289,MIN(AH289,$I289-SUM($J289:AH289)))</f>
        <v>0</v>
      </c>
      <c r="AJ289" s="2">
        <f>IF(AI$4=$E289, $I289*AI$259,0) + IF(AI$4&gt;$E289,MIN(AI289,$I289-SUM($J289:AI289)))</f>
        <v>0</v>
      </c>
      <c r="AK289" s="2">
        <f>IF(AJ$4=$E289, $I289*AJ$259,0) + IF(AJ$4&gt;$E289,MIN(AJ289,$I289-SUM($J289:AJ289)))</f>
        <v>0</v>
      </c>
      <c r="AL289" s="2">
        <f>IF(AK$4=$E289, $I289*AK$259,0) + IF(AK$4&gt;$E289,MIN(AK289,$I289-SUM($J289:AK289)))</f>
        <v>0</v>
      </c>
      <c r="AM289" s="2">
        <f>IF(AL$4=$E289, $I289*AL$259,0) + IF(AL$4&gt;$E289,MIN(AL289,$I289-SUM($J289:AL289)))</f>
        <v>0</v>
      </c>
      <c r="AN289" s="2">
        <f>IF(AM$4=$E289, $I289*AM$259,0) + IF(AM$4&gt;$E289,MIN(AM289,$I289-SUM($J289:AM289)))</f>
        <v>0</v>
      </c>
      <c r="AO289" s="2">
        <f>IF(AN$4=$E289, $I289*AN$259,0) + IF(AN$4&gt;$E289,MIN(AN289,$I289-SUM($J289:AN289)))</f>
        <v>0</v>
      </c>
      <c r="AP289" s="2">
        <f>IF(AO$4=$E289, $I289*AO$259,0) + IF(AO$4&gt;$E289,MIN(AO289,$I289-SUM($J289:AO289)))</f>
        <v>0</v>
      </c>
      <c r="AQ289" s="57">
        <f>IF(AP$4=$E289, $I289*AP$259,0) + IF(AP$4&gt;$E289,MIN(AP289,$I289-SUM($J289:AP289)))</f>
        <v>0</v>
      </c>
      <c r="AR289" s="2">
        <f>IF(AQ$4=$E289, $I289*AQ$259,0) + IF(AQ$4&gt;$E289,MIN(AQ289,$I289-SUM($J289:AQ289)))</f>
        <v>0</v>
      </c>
      <c r="AS289" s="2">
        <f>IF(AR$4=$E289, $I289*AR$259,0) + IF(AR$4&gt;$E289,MIN(AR289,$I289-SUM($J289:AR289)))</f>
        <v>0</v>
      </c>
      <c r="AT289" s="2">
        <f>IF(AS$4=$E289, $I289*AS$259,0) + IF(AS$4&gt;$E289,MIN(AS289,$I289-SUM($J289:AS289)))</f>
        <v>0</v>
      </c>
      <c r="AU289" s="2">
        <f>IF(AT$4=$E289, $I289*AT$259,0) + IF(AT$4&gt;$E289,MIN(AT289,$I289-SUM($J289:AT289)))</f>
        <v>0</v>
      </c>
      <c r="AV289" s="2">
        <f>IF(AU$4=$E289, $I289*AU$259,0) + IF(AU$4&gt;$E289,MIN(AU289,$I289-SUM($J289:AU289)))</f>
        <v>0</v>
      </c>
      <c r="AW289" s="2"/>
    </row>
    <row r="290" spans="1:49" ht="16.8" outlineLevel="1">
      <c r="D290" s="45"/>
      <c r="E290" s="44">
        <f>INDEX($K$4:$AV$4,,COUNT(E$262:E289)+1)</f>
        <v>43190</v>
      </c>
      <c r="G290" s="2" t="s">
        <v>105</v>
      </c>
      <c r="I290" s="2" cm="1">
        <f t="array" ref="I290">INDEX($K$26:$AV$26,,MATCH(E290,$K$4:$AV$4,0))</f>
        <v>0</v>
      </c>
      <c r="K290" s="2">
        <f>IF(J$4=$E290, $I290*J$259,0) + IF(J$4&gt;$E290,MIN(J290,$I290-SUM($J290:J290)))</f>
        <v>0</v>
      </c>
      <c r="L290" s="2">
        <f>IF(K$4=$E290, $I290*K$259,0) + IF(K$4&gt;$E290,MIN(K290,$I290-SUM($J290:K290)))</f>
        <v>0</v>
      </c>
      <c r="M290" s="2">
        <f>IF(L$4=$E290, $I290*L$259,0) + IF(L$4&gt;$E290,MIN(L290,$I290-SUM($J290:L290)))</f>
        <v>0</v>
      </c>
      <c r="N290" s="2">
        <f>IF(M$4=$E290, $I290*M$259,0) + IF(M$4&gt;$E290,MIN(M290,$I290-SUM($J290:M290)))</f>
        <v>0</v>
      </c>
      <c r="O290" s="2">
        <f>IF(N$4=$E290, $I290*N$259,0) + IF(N$4&gt;$E290,MIN(N290,$I290-SUM($J290:N290)))</f>
        <v>0</v>
      </c>
      <c r="P290" s="2">
        <f>IF(O$4=$E290, $I290*O$259,0) + IF(O$4&gt;$E290,MIN(O290,$I290-SUM($J290:O290)))</f>
        <v>0</v>
      </c>
      <c r="Q290" s="2">
        <f>IF(P$4=$E290, $I290*P$259,0) + IF(P$4&gt;$E290,MIN(P290,$I290-SUM($J290:P290)))</f>
        <v>0</v>
      </c>
      <c r="R290" s="2">
        <f>IF(Q$4=$E290, $I290*Q$259,0) + IF(Q$4&gt;$E290,MIN(Q290,$I290-SUM($J290:Q290)))</f>
        <v>0</v>
      </c>
      <c r="S290" s="2">
        <f>IF(R$4=$E290, $I290*R$259,0) + IF(R$4&gt;$E290,MIN(R290,$I290-SUM($J290:R290)))</f>
        <v>0</v>
      </c>
      <c r="T290" s="2">
        <f>IF(S$4=$E290, $I290*S$259,0) + IF(S$4&gt;$E290,MIN(S290,$I290-SUM($J290:S290)))</f>
        <v>0</v>
      </c>
      <c r="U290" s="2">
        <f>IF(T$4=$E290, $I290*T$259,0) + IF(T$4&gt;$E290,MIN(T290,$I290-SUM($J290:T290)))</f>
        <v>0</v>
      </c>
      <c r="V290" s="2">
        <f>IF(U$4=$E290, $I290*U$259,0) + IF(U$4&gt;$E290,MIN(U290,$I290-SUM($J290:U290)))</f>
        <v>0</v>
      </c>
      <c r="W290" s="2">
        <f>IF(V$4=$E290, $I290*V$259,0) + IF(V$4&gt;$E290,MIN(V290,$I290-SUM($J290:V290)))</f>
        <v>0</v>
      </c>
      <c r="X290" s="2">
        <f>IF(W$4=$E290, $I290*W$259,0) + IF(W$4&gt;$E290,MIN(W290,$I290-SUM($J290:W290)))</f>
        <v>0</v>
      </c>
      <c r="Y290" s="2">
        <f>IF(X$4=$E290, $I290*X$259,0) + IF(X$4&gt;$E290,MIN(X290,$I290-SUM($J290:X290)))</f>
        <v>0</v>
      </c>
      <c r="Z290" s="2">
        <f>IF(Y$4=$E290, $I290*Y$259,0) + IF(Y$4&gt;$E290,MIN(Y290,$I290-SUM($J290:Y290)))</f>
        <v>0</v>
      </c>
      <c r="AA290" s="2">
        <f>IF(Z$4=$E290, $I290*Z$259,0) + IF(Z$4&gt;$E290,MIN(Z290,$I290-SUM($J290:Z290)))</f>
        <v>0</v>
      </c>
      <c r="AB290" s="2">
        <f>IF(AA$4=$E290, $I290*AA$259,0) + IF(AA$4&gt;$E290,MIN(AA290,$I290-SUM($J290:AA290)))</f>
        <v>0</v>
      </c>
      <c r="AC290" s="2">
        <f>IF(AB$4=$E290, $I290*AB$259,0) + IF(AB$4&gt;$E290,MIN(AB290,$I290-SUM($J290:AB290)))</f>
        <v>0</v>
      </c>
      <c r="AD290" s="2">
        <f>IF(AC$4=$E290, $I290*AC$259,0) + IF(AC$4&gt;$E290,MIN(AC290,$I290-SUM($J290:AC290)))</f>
        <v>0</v>
      </c>
      <c r="AE290" s="2">
        <f>IF(AD$4=$E290, $I290*AD$259,0) + IF(AD$4&gt;$E290,MIN(AD290,$I290-SUM($J290:AD290)))</f>
        <v>0</v>
      </c>
      <c r="AF290" s="2">
        <f>IF(AE$4=$E290, $I290*AE$259,0) + IF(AE$4&gt;$E290,MIN(AE290,$I290-SUM($J290:AE290)))</f>
        <v>0</v>
      </c>
      <c r="AG290" s="2">
        <f>IF(AF$4=$E290, $I290*AF$259,0) + IF(AF$4&gt;$E290,MIN(AF290,$I290-SUM($J290:AF290)))</f>
        <v>0</v>
      </c>
      <c r="AH290" s="2">
        <f>IF(AG$4=$E290, $I290*AG$259,0) + IF(AG$4&gt;$E290,MIN(AG290,$I290-SUM($J290:AG290)))</f>
        <v>0</v>
      </c>
      <c r="AI290" s="2">
        <f>IF(AH$4=$E290, $I290*AH$259,0) + IF(AH$4&gt;$E290,MIN(AH290,$I290-SUM($J290:AH290)))</f>
        <v>0</v>
      </c>
      <c r="AJ290" s="2">
        <f>IF(AI$4=$E290, $I290*AI$259,0) + IF(AI$4&gt;$E290,MIN(AI290,$I290-SUM($J290:AI290)))</f>
        <v>0</v>
      </c>
      <c r="AK290" s="2">
        <f>IF(AJ$4=$E290, $I290*AJ$259,0) + IF(AJ$4&gt;$E290,MIN(AJ290,$I290-SUM($J290:AJ290)))</f>
        <v>0</v>
      </c>
      <c r="AL290" s="2">
        <f>IF(AK$4=$E290, $I290*AK$259,0) + IF(AK$4&gt;$E290,MIN(AK290,$I290-SUM($J290:AK290)))</f>
        <v>0</v>
      </c>
      <c r="AM290" s="2">
        <f>IF(AL$4=$E290, $I290*AL$259,0) + IF(AL$4&gt;$E290,MIN(AL290,$I290-SUM($J290:AL290)))</f>
        <v>0</v>
      </c>
      <c r="AN290" s="2">
        <f>IF(AM$4=$E290, $I290*AM$259,0) + IF(AM$4&gt;$E290,MIN(AM290,$I290-SUM($J290:AM290)))</f>
        <v>0</v>
      </c>
      <c r="AO290" s="2">
        <f>IF(AN$4=$E290, $I290*AN$259,0) + IF(AN$4&gt;$E290,MIN(AN290,$I290-SUM($J290:AN290)))</f>
        <v>0</v>
      </c>
      <c r="AP290" s="2">
        <f>IF(AO$4=$E290, $I290*AO$259,0) + IF(AO$4&gt;$E290,MIN(AO290,$I290-SUM($J290:AO290)))</f>
        <v>0</v>
      </c>
      <c r="AQ290" s="57">
        <f>IF(AP$4=$E290, $I290*AP$259,0) + IF(AP$4&gt;$E290,MIN(AP290,$I290-SUM($J290:AP290)))</f>
        <v>0</v>
      </c>
      <c r="AR290" s="2">
        <f>IF(AQ$4=$E290, $I290*AQ$259,0) + IF(AQ$4&gt;$E290,MIN(AQ290,$I290-SUM($J290:AQ290)))</f>
        <v>0</v>
      </c>
      <c r="AS290" s="2">
        <f>IF(AR$4=$E290, $I290*AR$259,0) + IF(AR$4&gt;$E290,MIN(AR290,$I290-SUM($J290:AR290)))</f>
        <v>0</v>
      </c>
      <c r="AT290" s="2">
        <f>IF(AS$4=$E290, $I290*AS$259,0) + IF(AS$4&gt;$E290,MIN(AS290,$I290-SUM($J290:AS290)))</f>
        <v>0</v>
      </c>
      <c r="AU290" s="2">
        <f>IF(AT$4=$E290, $I290*AT$259,0) + IF(AT$4&gt;$E290,MIN(AT290,$I290-SUM($J290:AT290)))</f>
        <v>0</v>
      </c>
      <c r="AV290" s="2">
        <f>IF(AU$4=$E290, $I290*AU$259,0) + IF(AU$4&gt;$E290,MIN(AU290,$I290-SUM($J290:AU290)))</f>
        <v>0</v>
      </c>
      <c r="AW290" s="2"/>
    </row>
    <row r="291" spans="1:49" ht="16.8" outlineLevel="1">
      <c r="D291" s="45"/>
      <c r="E291" s="44">
        <f>INDEX($K$4:$AV$4,,COUNT(E$262:E290)+1)</f>
        <v>43555</v>
      </c>
      <c r="G291" s="2" t="s">
        <v>105</v>
      </c>
      <c r="I291" s="2" cm="1">
        <f t="array" ref="I291">INDEX($K$26:$AV$26,,MATCH(E291,$K$4:$AV$4,0))</f>
        <v>0</v>
      </c>
      <c r="K291" s="2">
        <f>IF(J$4=$E291, $I291*J$259,0) + IF(J$4&gt;$E291,MIN(J291,$I291-SUM($J291:J291)))</f>
        <v>0</v>
      </c>
      <c r="L291" s="2">
        <f>IF(K$4=$E291, $I291*K$259,0) + IF(K$4&gt;$E291,MIN(K291,$I291-SUM($J291:K291)))</f>
        <v>0</v>
      </c>
      <c r="M291" s="2">
        <f>IF(L$4=$E291, $I291*L$259,0) + IF(L$4&gt;$E291,MIN(L291,$I291-SUM($J291:L291)))</f>
        <v>0</v>
      </c>
      <c r="N291" s="2">
        <f>IF(M$4=$E291, $I291*M$259,0) + IF(M$4&gt;$E291,MIN(M291,$I291-SUM($J291:M291)))</f>
        <v>0</v>
      </c>
      <c r="O291" s="2">
        <f>IF(N$4=$E291, $I291*N$259,0) + IF(N$4&gt;$E291,MIN(N291,$I291-SUM($J291:N291)))</f>
        <v>0</v>
      </c>
      <c r="P291" s="2">
        <f>IF(O$4=$E291, $I291*O$259,0) + IF(O$4&gt;$E291,MIN(O291,$I291-SUM($J291:O291)))</f>
        <v>0</v>
      </c>
      <c r="Q291" s="2">
        <f>IF(P$4=$E291, $I291*P$259,0) + IF(P$4&gt;$E291,MIN(P291,$I291-SUM($J291:P291)))</f>
        <v>0</v>
      </c>
      <c r="R291" s="2">
        <f>IF(Q$4=$E291, $I291*Q$259,0) + IF(Q$4&gt;$E291,MIN(Q291,$I291-SUM($J291:Q291)))</f>
        <v>0</v>
      </c>
      <c r="S291" s="2">
        <f>IF(R$4=$E291, $I291*R$259,0) + IF(R$4&gt;$E291,MIN(R291,$I291-SUM($J291:R291)))</f>
        <v>0</v>
      </c>
      <c r="T291" s="2">
        <f>IF(S$4=$E291, $I291*S$259,0) + IF(S$4&gt;$E291,MIN(S291,$I291-SUM($J291:S291)))</f>
        <v>0</v>
      </c>
      <c r="U291" s="2">
        <f>IF(T$4=$E291, $I291*T$259,0) + IF(T$4&gt;$E291,MIN(T291,$I291-SUM($J291:T291)))</f>
        <v>0</v>
      </c>
      <c r="V291" s="2">
        <f>IF(U$4=$E291, $I291*U$259,0) + IF(U$4&gt;$E291,MIN(U291,$I291-SUM($J291:U291)))</f>
        <v>0</v>
      </c>
      <c r="W291" s="2">
        <f>IF(V$4=$E291, $I291*V$259,0) + IF(V$4&gt;$E291,MIN(V291,$I291-SUM($J291:V291)))</f>
        <v>0</v>
      </c>
      <c r="X291" s="2">
        <f>IF(W$4=$E291, $I291*W$259,0) + IF(W$4&gt;$E291,MIN(W291,$I291-SUM($J291:W291)))</f>
        <v>0</v>
      </c>
      <c r="Y291" s="2">
        <f>IF(X$4=$E291, $I291*X$259,0) + IF(X$4&gt;$E291,MIN(X291,$I291-SUM($J291:X291)))</f>
        <v>0</v>
      </c>
      <c r="Z291" s="2">
        <f>IF(Y$4=$E291, $I291*Y$259,0) + IF(Y$4&gt;$E291,MIN(Y291,$I291-SUM($J291:Y291)))</f>
        <v>0</v>
      </c>
      <c r="AA291" s="2">
        <f>IF(Z$4=$E291, $I291*Z$259,0) + IF(Z$4&gt;$E291,MIN(Z291,$I291-SUM($J291:Z291)))</f>
        <v>0</v>
      </c>
      <c r="AB291" s="2">
        <f>IF(AA$4=$E291, $I291*AA$259,0) + IF(AA$4&gt;$E291,MIN(AA291,$I291-SUM($J291:AA291)))</f>
        <v>0</v>
      </c>
      <c r="AC291" s="2">
        <f>IF(AB$4=$E291, $I291*AB$259,0) + IF(AB$4&gt;$E291,MIN(AB291,$I291-SUM($J291:AB291)))</f>
        <v>0</v>
      </c>
      <c r="AD291" s="2">
        <f>IF(AC$4=$E291, $I291*AC$259,0) + IF(AC$4&gt;$E291,MIN(AC291,$I291-SUM($J291:AC291)))</f>
        <v>0</v>
      </c>
      <c r="AE291" s="2">
        <f>IF(AD$4=$E291, $I291*AD$259,0) + IF(AD$4&gt;$E291,MIN(AD291,$I291-SUM($J291:AD291)))</f>
        <v>0</v>
      </c>
      <c r="AF291" s="2">
        <f>IF(AE$4=$E291, $I291*AE$259,0) + IF(AE$4&gt;$E291,MIN(AE291,$I291-SUM($J291:AE291)))</f>
        <v>0</v>
      </c>
      <c r="AG291" s="2">
        <f>IF(AF$4=$E291, $I291*AF$259,0) + IF(AF$4&gt;$E291,MIN(AF291,$I291-SUM($J291:AF291)))</f>
        <v>0</v>
      </c>
      <c r="AH291" s="2">
        <f>IF(AG$4=$E291, $I291*AG$259,0) + IF(AG$4&gt;$E291,MIN(AG291,$I291-SUM($J291:AG291)))</f>
        <v>0</v>
      </c>
      <c r="AI291" s="2">
        <f>IF(AH$4=$E291, $I291*AH$259,0) + IF(AH$4&gt;$E291,MIN(AH291,$I291-SUM($J291:AH291)))</f>
        <v>0</v>
      </c>
      <c r="AJ291" s="2">
        <f>IF(AI$4=$E291, $I291*AI$259,0) + IF(AI$4&gt;$E291,MIN(AI291,$I291-SUM($J291:AI291)))</f>
        <v>0</v>
      </c>
      <c r="AK291" s="2">
        <f>IF(AJ$4=$E291, $I291*AJ$259,0) + IF(AJ$4&gt;$E291,MIN(AJ291,$I291-SUM($J291:AJ291)))</f>
        <v>0</v>
      </c>
      <c r="AL291" s="2">
        <f>IF(AK$4=$E291, $I291*AK$259,0) + IF(AK$4&gt;$E291,MIN(AK291,$I291-SUM($J291:AK291)))</f>
        <v>0</v>
      </c>
      <c r="AM291" s="2">
        <f>IF(AL$4=$E291, $I291*AL$259,0) + IF(AL$4&gt;$E291,MIN(AL291,$I291-SUM($J291:AL291)))</f>
        <v>0</v>
      </c>
      <c r="AN291" s="2">
        <f>IF(AM$4=$E291, $I291*AM$259,0) + IF(AM$4&gt;$E291,MIN(AM291,$I291-SUM($J291:AM291)))</f>
        <v>0</v>
      </c>
      <c r="AO291" s="2">
        <f>IF(AN$4=$E291, $I291*AN$259,0) + IF(AN$4&gt;$E291,MIN(AN291,$I291-SUM($J291:AN291)))</f>
        <v>0</v>
      </c>
      <c r="AP291" s="2">
        <f>IF(AO$4=$E291, $I291*AO$259,0) + IF(AO$4&gt;$E291,MIN(AO291,$I291-SUM($J291:AO291)))</f>
        <v>0</v>
      </c>
      <c r="AQ291" s="57">
        <f>IF(AP$4=$E291, $I291*AP$259,0) + IF(AP$4&gt;$E291,MIN(AP291,$I291-SUM($J291:AP291)))</f>
        <v>0</v>
      </c>
      <c r="AR291" s="2">
        <f>IF(AQ$4=$E291, $I291*AQ$259,0) + IF(AQ$4&gt;$E291,MIN(AQ291,$I291-SUM($J291:AQ291)))</f>
        <v>0</v>
      </c>
      <c r="AS291" s="2">
        <f>IF(AR$4=$E291, $I291*AR$259,0) + IF(AR$4&gt;$E291,MIN(AR291,$I291-SUM($J291:AR291)))</f>
        <v>0</v>
      </c>
      <c r="AT291" s="2">
        <f>IF(AS$4=$E291, $I291*AS$259,0) + IF(AS$4&gt;$E291,MIN(AS291,$I291-SUM($J291:AS291)))</f>
        <v>0</v>
      </c>
      <c r="AU291" s="2">
        <f>IF(AT$4=$E291, $I291*AT$259,0) + IF(AT$4&gt;$E291,MIN(AT291,$I291-SUM($J291:AT291)))</f>
        <v>0</v>
      </c>
      <c r="AV291" s="2">
        <f>IF(AU$4=$E291, $I291*AU$259,0) + IF(AU$4&gt;$E291,MIN(AU291,$I291-SUM($J291:AU291)))</f>
        <v>0</v>
      </c>
      <c r="AW291" s="2"/>
    </row>
    <row r="292" spans="1:49" ht="16.8" outlineLevel="1">
      <c r="D292" s="45"/>
      <c r="E292" s="44">
        <f>INDEX($K$4:$AV$4,,COUNT(E$262:E291)+1)</f>
        <v>43921</v>
      </c>
      <c r="G292" s="2" t="s">
        <v>105</v>
      </c>
      <c r="I292" s="2" cm="1">
        <f t="array" ref="I292">INDEX($K$26:$AV$26,,MATCH(E292,$K$4:$AV$4,0))</f>
        <v>0</v>
      </c>
      <c r="K292" s="2">
        <f>IF(J$4=$E292, $I292*J$259,0) + IF(J$4&gt;$E292,MIN(J292,$I292-SUM($J292:J292)))</f>
        <v>0</v>
      </c>
      <c r="L292" s="2">
        <f>IF(K$4=$E292, $I292*K$259,0) + IF(K$4&gt;$E292,MIN(K292,$I292-SUM($J292:K292)))</f>
        <v>0</v>
      </c>
      <c r="M292" s="2">
        <f>IF(L$4=$E292, $I292*L$259,0) + IF(L$4&gt;$E292,MIN(L292,$I292-SUM($J292:L292)))</f>
        <v>0</v>
      </c>
      <c r="N292" s="2">
        <f>IF(M$4=$E292, $I292*M$259,0) + IF(M$4&gt;$E292,MIN(M292,$I292-SUM($J292:M292)))</f>
        <v>0</v>
      </c>
      <c r="O292" s="2">
        <f>IF(N$4=$E292, $I292*N$259,0) + IF(N$4&gt;$E292,MIN(N292,$I292-SUM($J292:N292)))</f>
        <v>0</v>
      </c>
      <c r="P292" s="2">
        <f>IF(O$4=$E292, $I292*O$259,0) + IF(O$4&gt;$E292,MIN(O292,$I292-SUM($J292:O292)))</f>
        <v>0</v>
      </c>
      <c r="Q292" s="2">
        <f>IF(P$4=$E292, $I292*P$259,0) + IF(P$4&gt;$E292,MIN(P292,$I292-SUM($J292:P292)))</f>
        <v>0</v>
      </c>
      <c r="R292" s="2">
        <f>IF(Q$4=$E292, $I292*Q$259,0) + IF(Q$4&gt;$E292,MIN(Q292,$I292-SUM($J292:Q292)))</f>
        <v>0</v>
      </c>
      <c r="S292" s="2">
        <f>IF(R$4=$E292, $I292*R$259,0) + IF(R$4&gt;$E292,MIN(R292,$I292-SUM($J292:R292)))</f>
        <v>0</v>
      </c>
      <c r="T292" s="2">
        <f>IF(S$4=$E292, $I292*S$259,0) + IF(S$4&gt;$E292,MIN(S292,$I292-SUM($J292:S292)))</f>
        <v>0</v>
      </c>
      <c r="U292" s="2">
        <f>IF(T$4=$E292, $I292*T$259,0) + IF(T$4&gt;$E292,MIN(T292,$I292-SUM($J292:T292)))</f>
        <v>0</v>
      </c>
      <c r="V292" s="2">
        <f>IF(U$4=$E292, $I292*U$259,0) + IF(U$4&gt;$E292,MIN(U292,$I292-SUM($J292:U292)))</f>
        <v>0</v>
      </c>
      <c r="W292" s="2">
        <f>IF(V$4=$E292, $I292*V$259,0) + IF(V$4&gt;$E292,MIN(V292,$I292-SUM($J292:V292)))</f>
        <v>0</v>
      </c>
      <c r="X292" s="2">
        <f>IF(W$4=$E292, $I292*W$259,0) + IF(W$4&gt;$E292,MIN(W292,$I292-SUM($J292:W292)))</f>
        <v>0</v>
      </c>
      <c r="Y292" s="2">
        <f>IF(X$4=$E292, $I292*X$259,0) + IF(X$4&gt;$E292,MIN(X292,$I292-SUM($J292:X292)))</f>
        <v>0</v>
      </c>
      <c r="Z292" s="2">
        <f>IF(Y$4=$E292, $I292*Y$259,0) + IF(Y$4&gt;$E292,MIN(Y292,$I292-SUM($J292:Y292)))</f>
        <v>0</v>
      </c>
      <c r="AA292" s="2">
        <f>IF(Z$4=$E292, $I292*Z$259,0) + IF(Z$4&gt;$E292,MIN(Z292,$I292-SUM($J292:Z292)))</f>
        <v>0</v>
      </c>
      <c r="AB292" s="2">
        <f>IF(AA$4=$E292, $I292*AA$259,0) + IF(AA$4&gt;$E292,MIN(AA292,$I292-SUM($J292:AA292)))</f>
        <v>0</v>
      </c>
      <c r="AC292" s="2">
        <f>IF(AB$4=$E292, $I292*AB$259,0) + IF(AB$4&gt;$E292,MIN(AB292,$I292-SUM($J292:AB292)))</f>
        <v>0</v>
      </c>
      <c r="AD292" s="2">
        <f>IF(AC$4=$E292, $I292*AC$259,0) + IF(AC$4&gt;$E292,MIN(AC292,$I292-SUM($J292:AC292)))</f>
        <v>0</v>
      </c>
      <c r="AE292" s="2">
        <f>IF(AD$4=$E292, $I292*AD$259,0) + IF(AD$4&gt;$E292,MIN(AD292,$I292-SUM($J292:AD292)))</f>
        <v>0</v>
      </c>
      <c r="AF292" s="2">
        <f>IF(AE$4=$E292, $I292*AE$259,0) + IF(AE$4&gt;$E292,MIN(AE292,$I292-SUM($J292:AE292)))</f>
        <v>0</v>
      </c>
      <c r="AG292" s="2">
        <f>IF(AF$4=$E292, $I292*AF$259,0) + IF(AF$4&gt;$E292,MIN(AF292,$I292-SUM($J292:AF292)))</f>
        <v>0</v>
      </c>
      <c r="AH292" s="2">
        <f>IF(AG$4=$E292, $I292*AG$259,0) + IF(AG$4&gt;$E292,MIN(AG292,$I292-SUM($J292:AG292)))</f>
        <v>0</v>
      </c>
      <c r="AI292" s="2">
        <f>IF(AH$4=$E292, $I292*AH$259,0) + IF(AH$4&gt;$E292,MIN(AH292,$I292-SUM($J292:AH292)))</f>
        <v>0</v>
      </c>
      <c r="AJ292" s="2">
        <f>IF(AI$4=$E292, $I292*AI$259,0) + IF(AI$4&gt;$E292,MIN(AI292,$I292-SUM($J292:AI292)))</f>
        <v>0</v>
      </c>
      <c r="AK292" s="2">
        <f>IF(AJ$4=$E292, $I292*AJ$259,0) + IF(AJ$4&gt;$E292,MIN(AJ292,$I292-SUM($J292:AJ292)))</f>
        <v>0</v>
      </c>
      <c r="AL292" s="2">
        <f>IF(AK$4=$E292, $I292*AK$259,0) + IF(AK$4&gt;$E292,MIN(AK292,$I292-SUM($J292:AK292)))</f>
        <v>0</v>
      </c>
      <c r="AM292" s="2">
        <f>IF(AL$4=$E292, $I292*AL$259,0) + IF(AL$4&gt;$E292,MIN(AL292,$I292-SUM($J292:AL292)))</f>
        <v>0</v>
      </c>
      <c r="AN292" s="2">
        <f>IF(AM$4=$E292, $I292*AM$259,0) + IF(AM$4&gt;$E292,MIN(AM292,$I292-SUM($J292:AM292)))</f>
        <v>0</v>
      </c>
      <c r="AO292" s="2">
        <f>IF(AN$4=$E292, $I292*AN$259,0) + IF(AN$4&gt;$E292,MIN(AN292,$I292-SUM($J292:AN292)))</f>
        <v>0</v>
      </c>
      <c r="AP292" s="2">
        <f>IF(AO$4=$E292, $I292*AO$259,0) + IF(AO$4&gt;$E292,MIN(AO292,$I292-SUM($J292:AO292)))</f>
        <v>0</v>
      </c>
      <c r="AQ292" s="57">
        <f>IF(AP$4=$E292, $I292*AP$259,0) + IF(AP$4&gt;$E292,MIN(AP292,$I292-SUM($J292:AP292)))</f>
        <v>0</v>
      </c>
      <c r="AR292" s="2">
        <f>IF(AQ$4=$E292, $I292*AQ$259,0) + IF(AQ$4&gt;$E292,MIN(AQ292,$I292-SUM($J292:AQ292)))</f>
        <v>0</v>
      </c>
      <c r="AS292" s="2">
        <f>IF(AR$4=$E292, $I292*AR$259,0) + IF(AR$4&gt;$E292,MIN(AR292,$I292-SUM($J292:AR292)))</f>
        <v>0</v>
      </c>
      <c r="AT292" s="2">
        <f>IF(AS$4=$E292, $I292*AS$259,0) + IF(AS$4&gt;$E292,MIN(AS292,$I292-SUM($J292:AS292)))</f>
        <v>0</v>
      </c>
      <c r="AU292" s="2">
        <f>IF(AT$4=$E292, $I292*AT$259,0) + IF(AT$4&gt;$E292,MIN(AT292,$I292-SUM($J292:AT292)))</f>
        <v>0</v>
      </c>
      <c r="AV292" s="2">
        <f>IF(AU$4=$E292, $I292*AU$259,0) + IF(AU$4&gt;$E292,MIN(AU292,$I292-SUM($J292:AU292)))</f>
        <v>0</v>
      </c>
      <c r="AW292" s="2"/>
    </row>
    <row r="293" spans="1:49" ht="16.8" outlineLevel="1">
      <c r="D293" s="45"/>
      <c r="E293" s="44">
        <f>INDEX($K$4:$AV$4,,COUNT(E$262:E292)+1)</f>
        <v>44286</v>
      </c>
      <c r="G293" s="2" t="s">
        <v>105</v>
      </c>
      <c r="I293" s="2" cm="1">
        <f t="array" ref="I293">INDEX($K$26:$AV$26,,MATCH(E293,$K$4:$AV$4,0))</f>
        <v>0</v>
      </c>
      <c r="K293" s="2">
        <f>IF(J$4=$E293, $I293*J$259,0) + IF(J$4&gt;$E293,MIN(J293,$I293-SUM($J293:J293)))</f>
        <v>0</v>
      </c>
      <c r="L293" s="2">
        <f>IF(K$4=$E293, $I293*K$259,0) + IF(K$4&gt;$E293,MIN(K293,$I293-SUM($J293:K293)))</f>
        <v>0</v>
      </c>
      <c r="M293" s="2">
        <f>IF(L$4=$E293, $I293*L$259,0) + IF(L$4&gt;$E293,MIN(L293,$I293-SUM($J293:L293)))</f>
        <v>0</v>
      </c>
      <c r="N293" s="2">
        <f>IF(M$4=$E293, $I293*M$259,0) + IF(M$4&gt;$E293,MIN(M293,$I293-SUM($J293:M293)))</f>
        <v>0</v>
      </c>
      <c r="O293" s="2">
        <f>IF(N$4=$E293, $I293*N$259,0) + IF(N$4&gt;$E293,MIN(N293,$I293-SUM($J293:N293)))</f>
        <v>0</v>
      </c>
      <c r="P293" s="2">
        <f>IF(O$4=$E293, $I293*O$259,0) + IF(O$4&gt;$E293,MIN(O293,$I293-SUM($J293:O293)))</f>
        <v>0</v>
      </c>
      <c r="Q293" s="2">
        <f>IF(P$4=$E293, $I293*P$259,0) + IF(P$4&gt;$E293,MIN(P293,$I293-SUM($J293:P293)))</f>
        <v>0</v>
      </c>
      <c r="R293" s="2">
        <f>IF(Q$4=$E293, $I293*Q$259,0) + IF(Q$4&gt;$E293,MIN(Q293,$I293-SUM($J293:Q293)))</f>
        <v>0</v>
      </c>
      <c r="S293" s="2">
        <f>IF(R$4=$E293, $I293*R$259,0) + IF(R$4&gt;$E293,MIN(R293,$I293-SUM($J293:R293)))</f>
        <v>0</v>
      </c>
      <c r="T293" s="2">
        <f>IF(S$4=$E293, $I293*S$259,0) + IF(S$4&gt;$E293,MIN(S293,$I293-SUM($J293:S293)))</f>
        <v>0</v>
      </c>
      <c r="U293" s="2">
        <f>IF(T$4=$E293, $I293*T$259,0) + IF(T$4&gt;$E293,MIN(T293,$I293-SUM($J293:T293)))</f>
        <v>0</v>
      </c>
      <c r="V293" s="2">
        <f>IF(U$4=$E293, $I293*U$259,0) + IF(U$4&gt;$E293,MIN(U293,$I293-SUM($J293:U293)))</f>
        <v>0</v>
      </c>
      <c r="W293" s="2">
        <f>IF(V$4=$E293, $I293*V$259,0) + IF(V$4&gt;$E293,MIN(V293,$I293-SUM($J293:V293)))</f>
        <v>0</v>
      </c>
      <c r="X293" s="2">
        <f>IF(W$4=$E293, $I293*W$259,0) + IF(W$4&gt;$E293,MIN(W293,$I293-SUM($J293:W293)))</f>
        <v>0</v>
      </c>
      <c r="Y293" s="2">
        <f>IF(X$4=$E293, $I293*X$259,0) + IF(X$4&gt;$E293,MIN(X293,$I293-SUM($J293:X293)))</f>
        <v>0</v>
      </c>
      <c r="Z293" s="2">
        <f>IF(Y$4=$E293, $I293*Y$259,0) + IF(Y$4&gt;$E293,MIN(Y293,$I293-SUM($J293:Y293)))</f>
        <v>0</v>
      </c>
      <c r="AA293" s="2">
        <f>IF(Z$4=$E293, $I293*Z$259,0) + IF(Z$4&gt;$E293,MIN(Z293,$I293-SUM($J293:Z293)))</f>
        <v>0</v>
      </c>
      <c r="AB293" s="2">
        <f>IF(AA$4=$E293, $I293*AA$259,0) + IF(AA$4&gt;$E293,MIN(AA293,$I293-SUM($J293:AA293)))</f>
        <v>0</v>
      </c>
      <c r="AC293" s="2">
        <f>IF(AB$4=$E293, $I293*AB$259,0) + IF(AB$4&gt;$E293,MIN(AB293,$I293-SUM($J293:AB293)))</f>
        <v>0</v>
      </c>
      <c r="AD293" s="2">
        <f>IF(AC$4=$E293, $I293*AC$259,0) + IF(AC$4&gt;$E293,MIN(AC293,$I293-SUM($J293:AC293)))</f>
        <v>0</v>
      </c>
      <c r="AE293" s="2">
        <f>IF(AD$4=$E293, $I293*AD$259,0) + IF(AD$4&gt;$E293,MIN(AD293,$I293-SUM($J293:AD293)))</f>
        <v>0</v>
      </c>
      <c r="AF293" s="2">
        <f>IF(AE$4=$E293, $I293*AE$259,0) + IF(AE$4&gt;$E293,MIN(AE293,$I293-SUM($J293:AE293)))</f>
        <v>0</v>
      </c>
      <c r="AG293" s="2">
        <f>IF(AF$4=$E293, $I293*AF$259,0) + IF(AF$4&gt;$E293,MIN(AF293,$I293-SUM($J293:AF293)))</f>
        <v>0</v>
      </c>
      <c r="AH293" s="2">
        <f>IF(AG$4=$E293, $I293*AG$259,0) + IF(AG$4&gt;$E293,MIN(AG293,$I293-SUM($J293:AG293)))</f>
        <v>0</v>
      </c>
      <c r="AI293" s="2">
        <f>IF(AH$4=$E293, $I293*AH$259,0) + IF(AH$4&gt;$E293,MIN(AH293,$I293-SUM($J293:AH293)))</f>
        <v>0</v>
      </c>
      <c r="AJ293" s="2">
        <f>IF(AI$4=$E293, $I293*AI$259,0) + IF(AI$4&gt;$E293,MIN(AI293,$I293-SUM($J293:AI293)))</f>
        <v>0</v>
      </c>
      <c r="AK293" s="2">
        <f>IF(AJ$4=$E293, $I293*AJ$259,0) + IF(AJ$4&gt;$E293,MIN(AJ293,$I293-SUM($J293:AJ293)))</f>
        <v>0</v>
      </c>
      <c r="AL293" s="2">
        <f>IF(AK$4=$E293, $I293*AK$259,0) + IF(AK$4&gt;$E293,MIN(AK293,$I293-SUM($J293:AK293)))</f>
        <v>0</v>
      </c>
      <c r="AM293" s="2">
        <f>IF(AL$4=$E293, $I293*AL$259,0) + IF(AL$4&gt;$E293,MIN(AL293,$I293-SUM($J293:AL293)))</f>
        <v>0</v>
      </c>
      <c r="AN293" s="2">
        <f>IF(AM$4=$E293, $I293*AM$259,0) + IF(AM$4&gt;$E293,MIN(AM293,$I293-SUM($J293:AM293)))</f>
        <v>0</v>
      </c>
      <c r="AO293" s="2">
        <f>IF(AN$4=$E293, $I293*AN$259,0) + IF(AN$4&gt;$E293,MIN(AN293,$I293-SUM($J293:AN293)))</f>
        <v>0</v>
      </c>
      <c r="AP293" s="2">
        <f>IF(AO$4=$E293, $I293*AO$259,0) + IF(AO$4&gt;$E293,MIN(AO293,$I293-SUM($J293:AO293)))</f>
        <v>0</v>
      </c>
      <c r="AQ293" s="57">
        <f>IF(AP$4=$E293, $I293*AP$259,0) + IF(AP$4&gt;$E293,MIN(AP293,$I293-SUM($J293:AP293)))</f>
        <v>0</v>
      </c>
      <c r="AR293" s="2">
        <f>IF(AQ$4=$E293, $I293*AQ$259,0) + IF(AQ$4&gt;$E293,MIN(AQ293,$I293-SUM($J293:AQ293)))</f>
        <v>0</v>
      </c>
      <c r="AS293" s="2">
        <f>IF(AR$4=$E293, $I293*AR$259,0) + IF(AR$4&gt;$E293,MIN(AR293,$I293-SUM($J293:AR293)))</f>
        <v>0</v>
      </c>
      <c r="AT293" s="2">
        <f>IF(AS$4=$E293, $I293*AS$259,0) + IF(AS$4&gt;$E293,MIN(AS293,$I293-SUM($J293:AS293)))</f>
        <v>0</v>
      </c>
      <c r="AU293" s="2">
        <f>IF(AT$4=$E293, $I293*AT$259,0) + IF(AT$4&gt;$E293,MIN(AT293,$I293-SUM($J293:AT293)))</f>
        <v>0</v>
      </c>
      <c r="AV293" s="2">
        <f>IF(AU$4=$E293, $I293*AU$259,0) + IF(AU$4&gt;$E293,MIN(AU293,$I293-SUM($J293:AU293)))</f>
        <v>0</v>
      </c>
      <c r="AW293" s="2"/>
    </row>
    <row r="294" spans="1:49" ht="16.8" outlineLevel="1">
      <c r="D294" s="45"/>
      <c r="E294" s="44">
        <f>INDEX($K$4:$AV$4,,COUNT(E$262:E293)+1)</f>
        <v>44651</v>
      </c>
      <c r="G294" s="2" t="s">
        <v>105</v>
      </c>
      <c r="I294" s="2" cm="1">
        <f t="array" ref="I294">INDEX($K$26:$AV$26,,MATCH(E294,$K$4:$AV$4,0))</f>
        <v>0</v>
      </c>
      <c r="K294" s="2">
        <f>IF(J$4=$E294, $I294*J$259,0) + IF(J$4&gt;$E294,MIN(J294,$I294-SUM($J294:J294)))</f>
        <v>0</v>
      </c>
      <c r="L294" s="2">
        <f>IF(K$4=$E294, $I294*K$259,0) + IF(K$4&gt;$E294,MIN(K294,$I294-SUM($J294:K294)))</f>
        <v>0</v>
      </c>
      <c r="M294" s="2">
        <f>IF(L$4=$E294, $I294*L$259,0) + IF(L$4&gt;$E294,MIN(L294,$I294-SUM($J294:L294)))</f>
        <v>0</v>
      </c>
      <c r="N294" s="2">
        <f>IF(M$4=$E294, $I294*M$259,0) + IF(M$4&gt;$E294,MIN(M294,$I294-SUM($J294:M294)))</f>
        <v>0</v>
      </c>
      <c r="O294" s="2">
        <f>IF(N$4=$E294, $I294*N$259,0) + IF(N$4&gt;$E294,MIN(N294,$I294-SUM($J294:N294)))</f>
        <v>0</v>
      </c>
      <c r="P294" s="2">
        <f>IF(O$4=$E294, $I294*O$259,0) + IF(O$4&gt;$E294,MIN(O294,$I294-SUM($J294:O294)))</f>
        <v>0</v>
      </c>
      <c r="Q294" s="2">
        <f>IF(P$4=$E294, $I294*P$259,0) + IF(P$4&gt;$E294,MIN(P294,$I294-SUM($J294:P294)))</f>
        <v>0</v>
      </c>
      <c r="R294" s="2">
        <f>IF(Q$4=$E294, $I294*Q$259,0) + IF(Q$4&gt;$E294,MIN(Q294,$I294-SUM($J294:Q294)))</f>
        <v>0</v>
      </c>
      <c r="S294" s="2">
        <f>IF(R$4=$E294, $I294*R$259,0) + IF(R$4&gt;$E294,MIN(R294,$I294-SUM($J294:R294)))</f>
        <v>0</v>
      </c>
      <c r="T294" s="2">
        <f>IF(S$4=$E294, $I294*S$259,0) + IF(S$4&gt;$E294,MIN(S294,$I294-SUM($J294:S294)))</f>
        <v>0</v>
      </c>
      <c r="U294" s="2">
        <f>IF(T$4=$E294, $I294*T$259,0) + IF(T$4&gt;$E294,MIN(T294,$I294-SUM($J294:T294)))</f>
        <v>0</v>
      </c>
      <c r="V294" s="2">
        <f>IF(U$4=$E294, $I294*U$259,0) + IF(U$4&gt;$E294,MIN(U294,$I294-SUM($J294:U294)))</f>
        <v>0</v>
      </c>
      <c r="W294" s="2">
        <f>IF(V$4=$E294, $I294*V$259,0) + IF(V$4&gt;$E294,MIN(V294,$I294-SUM($J294:V294)))</f>
        <v>0</v>
      </c>
      <c r="X294" s="2">
        <f>IF(W$4=$E294, $I294*W$259,0) + IF(W$4&gt;$E294,MIN(W294,$I294-SUM($J294:W294)))</f>
        <v>0</v>
      </c>
      <c r="Y294" s="2">
        <f>IF(X$4=$E294, $I294*X$259,0) + IF(X$4&gt;$E294,MIN(X294,$I294-SUM($J294:X294)))</f>
        <v>0</v>
      </c>
      <c r="Z294" s="2">
        <f>IF(Y$4=$E294, $I294*Y$259,0) + IF(Y$4&gt;$E294,MIN(Y294,$I294-SUM($J294:Y294)))</f>
        <v>0</v>
      </c>
      <c r="AA294" s="2">
        <f>IF(Z$4=$E294, $I294*Z$259,0) + IF(Z$4&gt;$E294,MIN(Z294,$I294-SUM($J294:Z294)))</f>
        <v>0</v>
      </c>
      <c r="AB294" s="2">
        <f>IF(AA$4=$E294, $I294*AA$259,0) + IF(AA$4&gt;$E294,MIN(AA294,$I294-SUM($J294:AA294)))</f>
        <v>0</v>
      </c>
      <c r="AC294" s="2">
        <f>IF(AB$4=$E294, $I294*AB$259,0) + IF(AB$4&gt;$E294,MIN(AB294,$I294-SUM($J294:AB294)))</f>
        <v>0</v>
      </c>
      <c r="AD294" s="2">
        <f>IF(AC$4=$E294, $I294*AC$259,0) + IF(AC$4&gt;$E294,MIN(AC294,$I294-SUM($J294:AC294)))</f>
        <v>0</v>
      </c>
      <c r="AE294" s="2">
        <f>IF(AD$4=$E294, $I294*AD$259,0) + IF(AD$4&gt;$E294,MIN(AD294,$I294-SUM($J294:AD294)))</f>
        <v>0</v>
      </c>
      <c r="AF294" s="2">
        <f>IF(AE$4=$E294, $I294*AE$259,0) + IF(AE$4&gt;$E294,MIN(AE294,$I294-SUM($J294:AE294)))</f>
        <v>0</v>
      </c>
      <c r="AG294" s="2">
        <f>IF(AF$4=$E294, $I294*AF$259,0) + IF(AF$4&gt;$E294,MIN(AF294,$I294-SUM($J294:AF294)))</f>
        <v>0</v>
      </c>
      <c r="AH294" s="2">
        <f>IF(AG$4=$E294, $I294*AG$259,0) + IF(AG$4&gt;$E294,MIN(AG294,$I294-SUM($J294:AG294)))</f>
        <v>0</v>
      </c>
      <c r="AI294" s="2">
        <f>IF(AH$4=$E294, $I294*AH$259,0) + IF(AH$4&gt;$E294,MIN(AH294,$I294-SUM($J294:AH294)))</f>
        <v>0</v>
      </c>
      <c r="AJ294" s="2">
        <f>IF(AI$4=$E294, $I294*AI$259,0) + IF(AI$4&gt;$E294,MIN(AI294,$I294-SUM($J294:AI294)))</f>
        <v>0</v>
      </c>
      <c r="AK294" s="2">
        <f>IF(AJ$4=$E294, $I294*AJ$259,0) + IF(AJ$4&gt;$E294,MIN(AJ294,$I294-SUM($J294:AJ294)))</f>
        <v>0</v>
      </c>
      <c r="AL294" s="2">
        <f>IF(AK$4=$E294, $I294*AK$259,0) + IF(AK$4&gt;$E294,MIN(AK294,$I294-SUM($J294:AK294)))</f>
        <v>0</v>
      </c>
      <c r="AM294" s="2">
        <f>IF(AL$4=$E294, $I294*AL$259,0) + IF(AL$4&gt;$E294,MIN(AL294,$I294-SUM($J294:AL294)))</f>
        <v>0</v>
      </c>
      <c r="AN294" s="2">
        <f>IF(AM$4=$E294, $I294*AM$259,0) + IF(AM$4&gt;$E294,MIN(AM294,$I294-SUM($J294:AM294)))</f>
        <v>0</v>
      </c>
      <c r="AO294" s="2">
        <f>IF(AN$4=$E294, $I294*AN$259,0) + IF(AN$4&gt;$E294,MIN(AN294,$I294-SUM($J294:AN294)))</f>
        <v>0</v>
      </c>
      <c r="AP294" s="2">
        <f>IF(AO$4=$E294, $I294*AO$259,0) + IF(AO$4&gt;$E294,MIN(AO294,$I294-SUM($J294:AO294)))</f>
        <v>0</v>
      </c>
      <c r="AQ294" s="57">
        <f>IF(AP$4=$E294, $I294*AP$259,0) + IF(AP$4&gt;$E294,MIN(AP294,$I294-SUM($J294:AP294)))</f>
        <v>0</v>
      </c>
      <c r="AR294" s="2">
        <f>IF(AQ$4=$E294, $I294*AQ$259,0) + IF(AQ$4&gt;$E294,MIN(AQ294,$I294-SUM($J294:AQ294)))</f>
        <v>0</v>
      </c>
      <c r="AS294" s="2">
        <f>IF(AR$4=$E294, $I294*AR$259,0) + IF(AR$4&gt;$E294,MIN(AR294,$I294-SUM($J294:AR294)))</f>
        <v>0</v>
      </c>
      <c r="AT294" s="2">
        <f>IF(AS$4=$E294, $I294*AS$259,0) + IF(AS$4&gt;$E294,MIN(AS294,$I294-SUM($J294:AS294)))</f>
        <v>0</v>
      </c>
      <c r="AU294" s="2">
        <f>IF(AT$4=$E294, $I294*AT$259,0) + IF(AT$4&gt;$E294,MIN(AT294,$I294-SUM($J294:AT294)))</f>
        <v>0</v>
      </c>
      <c r="AV294" s="2">
        <f>IF(AU$4=$E294, $I294*AU$259,0) + IF(AU$4&gt;$E294,MIN(AU294,$I294-SUM($J294:AU294)))</f>
        <v>0</v>
      </c>
      <c r="AW294" s="2"/>
    </row>
    <row r="295" spans="1:49" ht="16.8" outlineLevel="1">
      <c r="D295" s="45"/>
      <c r="E295" s="44">
        <f>INDEX($K$4:$AV$4,,COUNT(E$262:E294)+1)</f>
        <v>45016</v>
      </c>
      <c r="G295" s="2" t="s">
        <v>105</v>
      </c>
      <c r="I295" s="2" cm="1">
        <f t="array" ref="I295">INDEX($K$26:$AV$26,,MATCH(E295,$K$4:$AV$4,0))</f>
        <v>0</v>
      </c>
      <c r="K295" s="2">
        <f>IF(J$4=$E295, $I295*J$259,0) + IF(J$4&gt;$E295,MIN(J295,$I295-SUM($J295:J295)))</f>
        <v>0</v>
      </c>
      <c r="L295" s="2">
        <f>IF(K$4=$E295, $I295*K$259,0) + IF(K$4&gt;$E295,MIN(K295,$I295-SUM($J295:K295)))</f>
        <v>0</v>
      </c>
      <c r="M295" s="2">
        <f>IF(L$4=$E295, $I295*L$259,0) + IF(L$4&gt;$E295,MIN(L295,$I295-SUM($J295:L295)))</f>
        <v>0</v>
      </c>
      <c r="N295" s="2">
        <f>IF(M$4=$E295, $I295*M$259,0) + IF(M$4&gt;$E295,MIN(M295,$I295-SUM($J295:M295)))</f>
        <v>0</v>
      </c>
      <c r="O295" s="2">
        <f>IF(N$4=$E295, $I295*N$259,0) + IF(N$4&gt;$E295,MIN(N295,$I295-SUM($J295:N295)))</f>
        <v>0</v>
      </c>
      <c r="P295" s="2">
        <f>IF(O$4=$E295, $I295*O$259,0) + IF(O$4&gt;$E295,MIN(O295,$I295-SUM($J295:O295)))</f>
        <v>0</v>
      </c>
      <c r="Q295" s="2">
        <f>IF(P$4=$E295, $I295*P$259,0) + IF(P$4&gt;$E295,MIN(P295,$I295-SUM($J295:P295)))</f>
        <v>0</v>
      </c>
      <c r="R295" s="2">
        <f>IF(Q$4=$E295, $I295*Q$259,0) + IF(Q$4&gt;$E295,MIN(Q295,$I295-SUM($J295:Q295)))</f>
        <v>0</v>
      </c>
      <c r="S295" s="2">
        <f>IF(R$4=$E295, $I295*R$259,0) + IF(R$4&gt;$E295,MIN(R295,$I295-SUM($J295:R295)))</f>
        <v>0</v>
      </c>
      <c r="T295" s="2">
        <f>IF(S$4=$E295, $I295*S$259,0) + IF(S$4&gt;$E295,MIN(S295,$I295-SUM($J295:S295)))</f>
        <v>0</v>
      </c>
      <c r="U295" s="2">
        <f>IF(T$4=$E295, $I295*T$259,0) + IF(T$4&gt;$E295,MIN(T295,$I295-SUM($J295:T295)))</f>
        <v>0</v>
      </c>
      <c r="V295" s="2">
        <f>IF(U$4=$E295, $I295*U$259,0) + IF(U$4&gt;$E295,MIN(U295,$I295-SUM($J295:U295)))</f>
        <v>0</v>
      </c>
      <c r="W295" s="2">
        <f>IF(V$4=$E295, $I295*V$259,0) + IF(V$4&gt;$E295,MIN(V295,$I295-SUM($J295:V295)))</f>
        <v>0</v>
      </c>
      <c r="X295" s="2">
        <f>IF(W$4=$E295, $I295*W$259,0) + IF(W$4&gt;$E295,MIN(W295,$I295-SUM($J295:W295)))</f>
        <v>0</v>
      </c>
      <c r="Y295" s="2">
        <f>IF(X$4=$E295, $I295*X$259,0) + IF(X$4&gt;$E295,MIN(X295,$I295-SUM($J295:X295)))</f>
        <v>0</v>
      </c>
      <c r="Z295" s="2">
        <f>IF(Y$4=$E295, $I295*Y$259,0) + IF(Y$4&gt;$E295,MIN(Y295,$I295-SUM($J295:Y295)))</f>
        <v>0</v>
      </c>
      <c r="AA295" s="2">
        <f>IF(Z$4=$E295, $I295*Z$259,0) + IF(Z$4&gt;$E295,MIN(Z295,$I295-SUM($J295:Z295)))</f>
        <v>0</v>
      </c>
      <c r="AB295" s="2">
        <f>IF(AA$4=$E295, $I295*AA$259,0) + IF(AA$4&gt;$E295,MIN(AA295,$I295-SUM($J295:AA295)))</f>
        <v>0</v>
      </c>
      <c r="AC295" s="2">
        <f>IF(AB$4=$E295, $I295*AB$259,0) + IF(AB$4&gt;$E295,MIN(AB295,$I295-SUM($J295:AB295)))</f>
        <v>0</v>
      </c>
      <c r="AD295" s="2">
        <f>IF(AC$4=$E295, $I295*AC$259,0) + IF(AC$4&gt;$E295,MIN(AC295,$I295-SUM($J295:AC295)))</f>
        <v>0</v>
      </c>
      <c r="AE295" s="2">
        <f>IF(AD$4=$E295, $I295*AD$259,0) + IF(AD$4&gt;$E295,MIN(AD295,$I295-SUM($J295:AD295)))</f>
        <v>0</v>
      </c>
      <c r="AF295" s="2">
        <f>IF(AE$4=$E295, $I295*AE$259,0) + IF(AE$4&gt;$E295,MIN(AE295,$I295-SUM($J295:AE295)))</f>
        <v>0</v>
      </c>
      <c r="AG295" s="2">
        <f>IF(AF$4=$E295, $I295*AF$259,0) + IF(AF$4&gt;$E295,MIN(AF295,$I295-SUM($J295:AF295)))</f>
        <v>0</v>
      </c>
      <c r="AH295" s="2">
        <f>IF(AG$4=$E295, $I295*AG$259,0) + IF(AG$4&gt;$E295,MIN(AG295,$I295-SUM($J295:AG295)))</f>
        <v>0</v>
      </c>
      <c r="AI295" s="2">
        <f>IF(AH$4=$E295, $I295*AH$259,0) + IF(AH$4&gt;$E295,MIN(AH295,$I295-SUM($J295:AH295)))</f>
        <v>0</v>
      </c>
      <c r="AJ295" s="2">
        <f>IF(AI$4=$E295, $I295*AI$259,0) + IF(AI$4&gt;$E295,MIN(AI295,$I295-SUM($J295:AI295)))</f>
        <v>0</v>
      </c>
      <c r="AK295" s="2">
        <f>IF(AJ$4=$E295, $I295*AJ$259,0) + IF(AJ$4&gt;$E295,MIN(AJ295,$I295-SUM($J295:AJ295)))</f>
        <v>0</v>
      </c>
      <c r="AL295" s="2">
        <f>IF(AK$4=$E295, $I295*AK$259,0) + IF(AK$4&gt;$E295,MIN(AK295,$I295-SUM($J295:AK295)))</f>
        <v>0</v>
      </c>
      <c r="AM295" s="2">
        <f>IF(AL$4=$E295, $I295*AL$259,0) + IF(AL$4&gt;$E295,MIN(AL295,$I295-SUM($J295:AL295)))</f>
        <v>0</v>
      </c>
      <c r="AN295" s="2">
        <f>IF(AM$4=$E295, $I295*AM$259,0) + IF(AM$4&gt;$E295,MIN(AM295,$I295-SUM($J295:AM295)))</f>
        <v>0</v>
      </c>
      <c r="AO295" s="2">
        <f>IF(AN$4=$E295, $I295*AN$259,0) + IF(AN$4&gt;$E295,MIN(AN295,$I295-SUM($J295:AN295)))</f>
        <v>0</v>
      </c>
      <c r="AP295" s="2">
        <f>IF(AO$4=$E295, $I295*AO$259,0) + IF(AO$4&gt;$E295,MIN(AO295,$I295-SUM($J295:AO295)))</f>
        <v>0</v>
      </c>
      <c r="AQ295" s="57">
        <f>IF(AP$4=$E295, $I295*AP$259,0) + IF(AP$4&gt;$E295,MIN(AP295,$I295-SUM($J295:AP295)))</f>
        <v>0</v>
      </c>
      <c r="AR295" s="2">
        <f>IF(AQ$4=$E295, $I295*AQ$259,0) + IF(AQ$4&gt;$E295,MIN(AQ295,$I295-SUM($J295:AQ295)))</f>
        <v>0</v>
      </c>
      <c r="AS295" s="2">
        <f>IF(AR$4=$E295, $I295*AR$259,0) + IF(AR$4&gt;$E295,MIN(AR295,$I295-SUM($J295:AR295)))</f>
        <v>0</v>
      </c>
      <c r="AT295" s="2">
        <f>IF(AS$4=$E295, $I295*AS$259,0) + IF(AS$4&gt;$E295,MIN(AS295,$I295-SUM($J295:AS295)))</f>
        <v>0</v>
      </c>
      <c r="AU295" s="2">
        <f>IF(AT$4=$E295, $I295*AT$259,0) + IF(AT$4&gt;$E295,MIN(AT295,$I295-SUM($J295:AT295)))</f>
        <v>0</v>
      </c>
      <c r="AV295" s="2">
        <f>IF(AU$4=$E295, $I295*AU$259,0) + IF(AU$4&gt;$E295,MIN(AU295,$I295-SUM($J295:AU295)))</f>
        <v>0</v>
      </c>
      <c r="AW295" s="2"/>
    </row>
    <row r="296" spans="1:49" ht="16.8" outlineLevel="1">
      <c r="D296" s="45"/>
      <c r="E296" s="44">
        <f>INDEX($K$4:$AV$4,,COUNT(E$262:E295)+1)</f>
        <v>45382</v>
      </c>
      <c r="G296" s="2" t="s">
        <v>105</v>
      </c>
      <c r="I296" s="2" cm="1">
        <f t="array" ref="I296">INDEX($K$26:$AV$26,,MATCH(E296,$K$4:$AV$4,0))</f>
        <v>145.9115169355056</v>
      </c>
      <c r="K296" s="2">
        <f>IF(J$4=$E296, $I296*J$259,0) + IF(J$4&gt;$E296,MIN(J296,$I296-SUM($J296:J296)))</f>
        <v>0</v>
      </c>
      <c r="L296" s="2">
        <f>IF(K$4=$E296, $I296*K$259,0) + IF(K$4&gt;$E296,MIN(K296,$I296-SUM($J296:K296)))</f>
        <v>0</v>
      </c>
      <c r="M296" s="2">
        <f>IF(L$4=$E296, $I296*L$259,0) + IF(L$4&gt;$E296,MIN(L296,$I296-SUM($J296:L296)))</f>
        <v>0</v>
      </c>
      <c r="N296" s="2">
        <f>IF(M$4=$E296, $I296*M$259,0) + IF(M$4&gt;$E296,MIN(M296,$I296-SUM($J296:M296)))</f>
        <v>0</v>
      </c>
      <c r="O296" s="2">
        <f>IF(N$4=$E296, $I296*N$259,0) + IF(N$4&gt;$E296,MIN(N296,$I296-SUM($J296:N296)))</f>
        <v>0</v>
      </c>
      <c r="P296" s="2">
        <f>IF(O$4=$E296, $I296*O$259,0) + IF(O$4&gt;$E296,MIN(O296,$I296-SUM($J296:O296)))</f>
        <v>0</v>
      </c>
      <c r="Q296" s="2">
        <f>IF(P$4=$E296, $I296*P$259,0) + IF(P$4&gt;$E296,MIN(P296,$I296-SUM($J296:P296)))</f>
        <v>0</v>
      </c>
      <c r="R296" s="2">
        <f>IF(Q$4=$E296, $I296*Q$259,0) + IF(Q$4&gt;$E296,MIN(Q296,$I296-SUM($J296:Q296)))</f>
        <v>0</v>
      </c>
      <c r="S296" s="2">
        <f>IF(R$4=$E296, $I296*R$259,0) + IF(R$4&gt;$E296,MIN(R296,$I296-SUM($J296:R296)))</f>
        <v>0</v>
      </c>
      <c r="T296" s="2">
        <f>IF(S$4=$E296, $I296*S$259,0) + IF(S$4&gt;$E296,MIN(S296,$I296-SUM($J296:S296)))</f>
        <v>0</v>
      </c>
      <c r="U296" s="2">
        <f>IF(T$4=$E296, $I296*T$259,0) + IF(T$4&gt;$E296,MIN(T296,$I296-SUM($J296:T296)))</f>
        <v>0</v>
      </c>
      <c r="V296" s="2">
        <f>IF(U$4=$E296, $I296*U$259,0) + IF(U$4&gt;$E296,MIN(U296,$I296-SUM($J296:U296)))</f>
        <v>0</v>
      </c>
      <c r="W296" s="2">
        <f>IF(V$4=$E296, $I296*V$259,0) + IF(V$4&gt;$E296,MIN(V296,$I296-SUM($J296:V296)))</f>
        <v>0</v>
      </c>
      <c r="X296" s="2">
        <f>IF(W$4=$E296, $I296*W$259,0) + IF(W$4&gt;$E296,MIN(W296,$I296-SUM($J296:W296)))</f>
        <v>0</v>
      </c>
      <c r="Y296" s="2">
        <f>IF(X$4=$E296, $I296*X$259,0) + IF(X$4&gt;$E296,MIN(X296,$I296-SUM($J296:X296)))</f>
        <v>0</v>
      </c>
      <c r="Z296" s="2">
        <f>IF(Y$4=$E296, $I296*Y$259,0) + IF(Y$4&gt;$E296,MIN(Y296,$I296-SUM($J296:Y296)))</f>
        <v>0</v>
      </c>
      <c r="AA296" s="2">
        <f>IF(Z$4=$E296, $I296*Z$259,0) + IF(Z$4&gt;$E296,MIN(Z296,$I296-SUM($J296:Z296)))</f>
        <v>0</v>
      </c>
      <c r="AB296" s="2">
        <f>IF(AA$4=$E296, $I296*AA$259,0) + IF(AA$4&gt;$E296,MIN(AA296,$I296-SUM($J296:AA296)))</f>
        <v>0</v>
      </c>
      <c r="AC296" s="2">
        <f>IF(AB$4=$E296, $I296*AB$259,0) + IF(AB$4&gt;$E296,MIN(AB296,$I296-SUM($J296:AB296)))</f>
        <v>0</v>
      </c>
      <c r="AD296" s="2">
        <f>IF(AC$4=$E296, $I296*AC$259,0) + IF(AC$4&gt;$E296,MIN(AC296,$I296-SUM($J296:AC296)))</f>
        <v>0</v>
      </c>
      <c r="AE296" s="2">
        <f>IF(AD$4=$E296, $I296*AD$259,0) + IF(AD$4&gt;$E296,MIN(AD296,$I296-SUM($J296:AD296)))</f>
        <v>0</v>
      </c>
      <c r="AF296" s="2">
        <f>IF(AE$4=$E296, $I296*AE$259,0) + IF(AE$4&gt;$E296,MIN(AE296,$I296-SUM($J296:AE296)))</f>
        <v>0</v>
      </c>
      <c r="AG296" s="2">
        <f>IF(AF$4=$E296, $I296*AF$259,0) + IF(AF$4&gt;$E296,MIN(AF296,$I296-SUM($J296:AF296)))</f>
        <v>0</v>
      </c>
      <c r="AH296" s="2">
        <f>IF(AG$4=$E296, $I296*AG$259,0) + IF(AG$4&gt;$E296,MIN(AG296,$I296-SUM($J296:AG296)))</f>
        <v>0</v>
      </c>
      <c r="AI296" s="2">
        <f>IF(AH$4=$E296, $I296*AH$259,0) + IF(AH$4&gt;$E296,MIN(AH296,$I296-SUM($J296:AH296)))</f>
        <v>0</v>
      </c>
      <c r="AJ296" s="2">
        <f>IF(AI$4=$E296, $I296*AI$259,0) + IF(AI$4&gt;$E296,MIN(AI296,$I296-SUM($J296:AI296)))</f>
        <v>0</v>
      </c>
      <c r="AK296" s="2">
        <f>IF(AJ$4=$E296, $I296*AJ$259,0) + IF(AJ$4&gt;$E296,MIN(AJ296,$I296-SUM($J296:AJ296)))</f>
        <v>0</v>
      </c>
      <c r="AL296" s="2">
        <f>IF(AK$4=$E296, $I296*AK$259,0) + IF(AK$4&gt;$E296,MIN(AK296,$I296-SUM($J296:AK296)))</f>
        <v>0</v>
      </c>
      <c r="AM296" s="2">
        <f>IF(AL$4=$E296, $I296*AL$259,0) + IF(AL$4&gt;$E296,MIN(AL296,$I296-SUM($J296:AL296)))</f>
        <v>0</v>
      </c>
      <c r="AN296" s="2">
        <f>IF(AM$4=$E296, $I296*AM$259,0) + IF(AM$4&gt;$E296,MIN(AM296,$I296-SUM($J296:AM296)))</f>
        <v>0</v>
      </c>
      <c r="AO296" s="2">
        <f>IF(AN$4=$E296, $I296*AN$259,0) + IF(AN$4&gt;$E296,MIN(AN296,$I296-SUM($J296:AN296)))</f>
        <v>0</v>
      </c>
      <c r="AP296" s="2">
        <f>IF(AO$4=$E296, $I296*AO$259,0) + IF(AO$4&gt;$E296,MIN(AO296,$I296-SUM($J296:AO296)))</f>
        <v>0</v>
      </c>
      <c r="AQ296" s="57">
        <f>IF(AP$4=$E296, $I296*AP$259,0) + IF(AP$4&gt;$E296,MIN(AP296,$I296-SUM($J296:AP296)))</f>
        <v>0</v>
      </c>
      <c r="AR296" s="2">
        <f>IF(AQ$4=$E296, $I296*AQ$259,0) + IF(AQ$4&gt;$E296,MIN(AQ296,$I296-SUM($J296:AQ296)))</f>
        <v>0</v>
      </c>
      <c r="AS296" s="2">
        <f>IF(AR$4=$E296, $I296*AR$259,0) + IF(AR$4&gt;$E296,MIN(AR296,$I296-SUM($J296:AR296)))</f>
        <v>3.2424781541223466</v>
      </c>
      <c r="AT296" s="2">
        <f>IF(AS$4=$E296, $I296*AS$259,0) + IF(AS$4&gt;$E296,MIN(AS296,$I296-SUM($J296:AS296)))</f>
        <v>3.2424781541223466</v>
      </c>
      <c r="AU296" s="2">
        <f>IF(AT$4=$E296, $I296*AT$259,0) + IF(AT$4&gt;$E296,MIN(AT296,$I296-SUM($J296:AT296)))</f>
        <v>3.2424781541223466</v>
      </c>
      <c r="AV296" s="2">
        <f>IF(AU$4=$E296, $I296*AU$259,0) + IF(AU$4&gt;$E296,MIN(AU296,$I296-SUM($J296:AU296)))</f>
        <v>3.2424781541223466</v>
      </c>
      <c r="AW296" s="2"/>
    </row>
    <row r="297" spans="1:49" ht="16.8" outlineLevel="1">
      <c r="D297" s="45"/>
      <c r="E297" s="44">
        <f>INDEX($K$4:$AV$4,,COUNT(E$262:E296)+1)</f>
        <v>45747</v>
      </c>
      <c r="G297" s="2" t="s">
        <v>105</v>
      </c>
      <c r="I297" s="2" cm="1">
        <f t="array" ref="I297">INDEX($K$26:$AV$26,,MATCH(E297,$K$4:$AV$4,0))</f>
        <v>149.46433463692611</v>
      </c>
      <c r="K297" s="2">
        <f>IF(J$4=$E297, $I297*J$259,0) + IF(J$4&gt;$E297,MIN(J297,$I297-SUM($J297:J297)))</f>
        <v>0</v>
      </c>
      <c r="L297" s="2">
        <f>IF(K$4=$E297, $I297*K$259,0) + IF(K$4&gt;$E297,MIN(K297,$I297-SUM($J297:K297)))</f>
        <v>0</v>
      </c>
      <c r="M297" s="2">
        <f>IF(L$4=$E297, $I297*L$259,0) + IF(L$4&gt;$E297,MIN(L297,$I297-SUM($J297:L297)))</f>
        <v>0</v>
      </c>
      <c r="N297" s="2">
        <f>IF(M$4=$E297, $I297*M$259,0) + IF(M$4&gt;$E297,MIN(M297,$I297-SUM($J297:M297)))</f>
        <v>0</v>
      </c>
      <c r="O297" s="2">
        <f>IF(N$4=$E297, $I297*N$259,0) + IF(N$4&gt;$E297,MIN(N297,$I297-SUM($J297:N297)))</f>
        <v>0</v>
      </c>
      <c r="P297" s="2">
        <f>IF(O$4=$E297, $I297*O$259,0) + IF(O$4&gt;$E297,MIN(O297,$I297-SUM($J297:O297)))</f>
        <v>0</v>
      </c>
      <c r="Q297" s="2">
        <f>IF(P$4=$E297, $I297*P$259,0) + IF(P$4&gt;$E297,MIN(P297,$I297-SUM($J297:P297)))</f>
        <v>0</v>
      </c>
      <c r="R297" s="2">
        <f>IF(Q$4=$E297, $I297*Q$259,0) + IF(Q$4&gt;$E297,MIN(Q297,$I297-SUM($J297:Q297)))</f>
        <v>0</v>
      </c>
      <c r="S297" s="2">
        <f>IF(R$4=$E297, $I297*R$259,0) + IF(R$4&gt;$E297,MIN(R297,$I297-SUM($J297:R297)))</f>
        <v>0</v>
      </c>
      <c r="T297" s="2">
        <f>IF(S$4=$E297, $I297*S$259,0) + IF(S$4&gt;$E297,MIN(S297,$I297-SUM($J297:S297)))</f>
        <v>0</v>
      </c>
      <c r="U297" s="2">
        <f>IF(T$4=$E297, $I297*T$259,0) + IF(T$4&gt;$E297,MIN(T297,$I297-SUM($J297:T297)))</f>
        <v>0</v>
      </c>
      <c r="V297" s="2">
        <f>IF(U$4=$E297, $I297*U$259,0) + IF(U$4&gt;$E297,MIN(U297,$I297-SUM($J297:U297)))</f>
        <v>0</v>
      </c>
      <c r="W297" s="2">
        <f>IF(V$4=$E297, $I297*V$259,0) + IF(V$4&gt;$E297,MIN(V297,$I297-SUM($J297:V297)))</f>
        <v>0</v>
      </c>
      <c r="X297" s="2">
        <f>IF(W$4=$E297, $I297*W$259,0) + IF(W$4&gt;$E297,MIN(W297,$I297-SUM($J297:W297)))</f>
        <v>0</v>
      </c>
      <c r="Y297" s="2">
        <f>IF(X$4=$E297, $I297*X$259,0) + IF(X$4&gt;$E297,MIN(X297,$I297-SUM($J297:X297)))</f>
        <v>0</v>
      </c>
      <c r="Z297" s="2">
        <f>IF(Y$4=$E297, $I297*Y$259,0) + IF(Y$4&gt;$E297,MIN(Y297,$I297-SUM($J297:Y297)))</f>
        <v>0</v>
      </c>
      <c r="AA297" s="2">
        <f>IF(Z$4=$E297, $I297*Z$259,0) + IF(Z$4&gt;$E297,MIN(Z297,$I297-SUM($J297:Z297)))</f>
        <v>0</v>
      </c>
      <c r="AB297" s="2">
        <f>IF(AA$4=$E297, $I297*AA$259,0) + IF(AA$4&gt;$E297,MIN(AA297,$I297-SUM($J297:AA297)))</f>
        <v>0</v>
      </c>
      <c r="AC297" s="2">
        <f>IF(AB$4=$E297, $I297*AB$259,0) + IF(AB$4&gt;$E297,MIN(AB297,$I297-SUM($J297:AB297)))</f>
        <v>0</v>
      </c>
      <c r="AD297" s="2">
        <f>IF(AC$4=$E297, $I297*AC$259,0) + IF(AC$4&gt;$E297,MIN(AC297,$I297-SUM($J297:AC297)))</f>
        <v>0</v>
      </c>
      <c r="AE297" s="2">
        <f>IF(AD$4=$E297, $I297*AD$259,0) + IF(AD$4&gt;$E297,MIN(AD297,$I297-SUM($J297:AD297)))</f>
        <v>0</v>
      </c>
      <c r="AF297" s="2">
        <f>IF(AE$4=$E297, $I297*AE$259,0) + IF(AE$4&gt;$E297,MIN(AE297,$I297-SUM($J297:AE297)))</f>
        <v>0</v>
      </c>
      <c r="AG297" s="2">
        <f>IF(AF$4=$E297, $I297*AF$259,0) + IF(AF$4&gt;$E297,MIN(AF297,$I297-SUM($J297:AF297)))</f>
        <v>0</v>
      </c>
      <c r="AH297" s="2">
        <f>IF(AG$4=$E297, $I297*AG$259,0) + IF(AG$4&gt;$E297,MIN(AG297,$I297-SUM($J297:AG297)))</f>
        <v>0</v>
      </c>
      <c r="AI297" s="2">
        <f>IF(AH$4=$E297, $I297*AH$259,0) + IF(AH$4&gt;$E297,MIN(AH297,$I297-SUM($J297:AH297)))</f>
        <v>0</v>
      </c>
      <c r="AJ297" s="2">
        <f>IF(AI$4=$E297, $I297*AI$259,0) + IF(AI$4&gt;$E297,MIN(AI297,$I297-SUM($J297:AI297)))</f>
        <v>0</v>
      </c>
      <c r="AK297" s="2">
        <f>IF(AJ$4=$E297, $I297*AJ$259,0) + IF(AJ$4&gt;$E297,MIN(AJ297,$I297-SUM($J297:AJ297)))</f>
        <v>0</v>
      </c>
      <c r="AL297" s="2">
        <f>IF(AK$4=$E297, $I297*AK$259,0) + IF(AK$4&gt;$E297,MIN(AK297,$I297-SUM($J297:AK297)))</f>
        <v>0</v>
      </c>
      <c r="AM297" s="2">
        <f>IF(AL$4=$E297, $I297*AL$259,0) + IF(AL$4&gt;$E297,MIN(AL297,$I297-SUM($J297:AL297)))</f>
        <v>0</v>
      </c>
      <c r="AN297" s="2">
        <f>IF(AM$4=$E297, $I297*AM$259,0) + IF(AM$4&gt;$E297,MIN(AM297,$I297-SUM($J297:AM297)))</f>
        <v>0</v>
      </c>
      <c r="AO297" s="2">
        <f>IF(AN$4=$E297, $I297*AN$259,0) + IF(AN$4&gt;$E297,MIN(AN297,$I297-SUM($J297:AN297)))</f>
        <v>0</v>
      </c>
      <c r="AP297" s="2">
        <f>IF(AO$4=$E297, $I297*AO$259,0) + IF(AO$4&gt;$E297,MIN(AO297,$I297-SUM($J297:AO297)))</f>
        <v>0</v>
      </c>
      <c r="AQ297" s="57">
        <f>IF(AP$4=$E297, $I297*AP$259,0) + IF(AP$4&gt;$E297,MIN(AP297,$I297-SUM($J297:AP297)))</f>
        <v>0</v>
      </c>
      <c r="AR297" s="2">
        <f>IF(AQ$4=$E297, $I297*AQ$259,0) + IF(AQ$4&gt;$E297,MIN(AQ297,$I297-SUM($J297:AQ297)))</f>
        <v>0</v>
      </c>
      <c r="AS297" s="2">
        <f>IF(AR$4=$E297, $I297*AR$259,0) + IF(AR$4&gt;$E297,MIN(AR297,$I297-SUM($J297:AR297)))</f>
        <v>0</v>
      </c>
      <c r="AT297" s="2">
        <f>IF(AS$4=$E297, $I297*AS$259,0) + IF(AS$4&gt;$E297,MIN(AS297,$I297-SUM($J297:AS297)))</f>
        <v>3.3214296585983583</v>
      </c>
      <c r="AU297" s="2">
        <f>IF(AT$4=$E297, $I297*AT$259,0) + IF(AT$4&gt;$E297,MIN(AT297,$I297-SUM($J297:AT297)))</f>
        <v>3.3214296585983583</v>
      </c>
      <c r="AV297" s="2">
        <f>IF(AU$4=$E297, $I297*AU$259,0) + IF(AU$4&gt;$E297,MIN(AU297,$I297-SUM($J297:AU297)))</f>
        <v>3.3214296585983583</v>
      </c>
      <c r="AW297" s="2"/>
    </row>
    <row r="298" spans="1:49" ht="16.8" outlineLevel="1">
      <c r="D298" s="45"/>
      <c r="E298" s="44">
        <f>INDEX($K$4:$AV$4,,COUNT(E$262:E297)+1)</f>
        <v>46112</v>
      </c>
      <c r="G298" s="2" t="s">
        <v>105</v>
      </c>
      <c r="I298" s="2" cm="1">
        <f t="array" ref="I298">INDEX($K$26:$AV$26,,MATCH(E298,$K$4:$AV$4,0))</f>
        <v>163.84942192283262</v>
      </c>
      <c r="K298" s="2">
        <f>IF(J$4=$E298, $I298*J$259,0) + IF(J$4&gt;$E298,MIN(J298,$I298-SUM($J298:J298)))</f>
        <v>0</v>
      </c>
      <c r="L298" s="2">
        <f>IF(K$4=$E298, $I298*K$259,0) + IF(K$4&gt;$E298,MIN(K298,$I298-SUM($J298:K298)))</f>
        <v>0</v>
      </c>
      <c r="M298" s="2">
        <f>IF(L$4=$E298, $I298*L$259,0) + IF(L$4&gt;$E298,MIN(L298,$I298-SUM($J298:L298)))</f>
        <v>0</v>
      </c>
      <c r="N298" s="2">
        <f>IF(M$4=$E298, $I298*M$259,0) + IF(M$4&gt;$E298,MIN(M298,$I298-SUM($J298:M298)))</f>
        <v>0</v>
      </c>
      <c r="O298" s="2">
        <f>IF(N$4=$E298, $I298*N$259,0) + IF(N$4&gt;$E298,MIN(N298,$I298-SUM($J298:N298)))</f>
        <v>0</v>
      </c>
      <c r="P298" s="2">
        <f>IF(O$4=$E298, $I298*O$259,0) + IF(O$4&gt;$E298,MIN(O298,$I298-SUM($J298:O298)))</f>
        <v>0</v>
      </c>
      <c r="Q298" s="2">
        <f>IF(P$4=$E298, $I298*P$259,0) + IF(P$4&gt;$E298,MIN(P298,$I298-SUM($J298:P298)))</f>
        <v>0</v>
      </c>
      <c r="R298" s="2">
        <f>IF(Q$4=$E298, $I298*Q$259,0) + IF(Q$4&gt;$E298,MIN(Q298,$I298-SUM($J298:Q298)))</f>
        <v>0</v>
      </c>
      <c r="S298" s="2">
        <f>IF(R$4=$E298, $I298*R$259,0) + IF(R$4&gt;$E298,MIN(R298,$I298-SUM($J298:R298)))</f>
        <v>0</v>
      </c>
      <c r="T298" s="2">
        <f>IF(S$4=$E298, $I298*S$259,0) + IF(S$4&gt;$E298,MIN(S298,$I298-SUM($J298:S298)))</f>
        <v>0</v>
      </c>
      <c r="U298" s="2">
        <f>IF(T$4=$E298, $I298*T$259,0) + IF(T$4&gt;$E298,MIN(T298,$I298-SUM($J298:T298)))</f>
        <v>0</v>
      </c>
      <c r="V298" s="2">
        <f>IF(U$4=$E298, $I298*U$259,0) + IF(U$4&gt;$E298,MIN(U298,$I298-SUM($J298:U298)))</f>
        <v>0</v>
      </c>
      <c r="W298" s="2">
        <f>IF(V$4=$E298, $I298*V$259,0) + IF(V$4&gt;$E298,MIN(V298,$I298-SUM($J298:V298)))</f>
        <v>0</v>
      </c>
      <c r="X298" s="2">
        <f>IF(W$4=$E298, $I298*W$259,0) + IF(W$4&gt;$E298,MIN(W298,$I298-SUM($J298:W298)))</f>
        <v>0</v>
      </c>
      <c r="Y298" s="2">
        <f>IF(X$4=$E298, $I298*X$259,0) + IF(X$4&gt;$E298,MIN(X298,$I298-SUM($J298:X298)))</f>
        <v>0</v>
      </c>
      <c r="Z298" s="2">
        <f>IF(Y$4=$E298, $I298*Y$259,0) + IF(Y$4&gt;$E298,MIN(Y298,$I298-SUM($J298:Y298)))</f>
        <v>0</v>
      </c>
      <c r="AA298" s="2">
        <f>IF(Z$4=$E298, $I298*Z$259,0) + IF(Z$4&gt;$E298,MIN(Z298,$I298-SUM($J298:Z298)))</f>
        <v>0</v>
      </c>
      <c r="AB298" s="2">
        <f>IF(AA$4=$E298, $I298*AA$259,0) + IF(AA$4&gt;$E298,MIN(AA298,$I298-SUM($J298:AA298)))</f>
        <v>0</v>
      </c>
      <c r="AC298" s="2">
        <f>IF(AB$4=$E298, $I298*AB$259,0) + IF(AB$4&gt;$E298,MIN(AB298,$I298-SUM($J298:AB298)))</f>
        <v>0</v>
      </c>
      <c r="AD298" s="2">
        <f>IF(AC$4=$E298, $I298*AC$259,0) + IF(AC$4&gt;$E298,MIN(AC298,$I298-SUM($J298:AC298)))</f>
        <v>0</v>
      </c>
      <c r="AE298" s="2">
        <f>IF(AD$4=$E298, $I298*AD$259,0) + IF(AD$4&gt;$E298,MIN(AD298,$I298-SUM($J298:AD298)))</f>
        <v>0</v>
      </c>
      <c r="AF298" s="2">
        <f>IF(AE$4=$E298, $I298*AE$259,0) + IF(AE$4&gt;$E298,MIN(AE298,$I298-SUM($J298:AE298)))</f>
        <v>0</v>
      </c>
      <c r="AG298" s="2">
        <f>IF(AF$4=$E298, $I298*AF$259,0) + IF(AF$4&gt;$E298,MIN(AF298,$I298-SUM($J298:AF298)))</f>
        <v>0</v>
      </c>
      <c r="AH298" s="2">
        <f>IF(AG$4=$E298, $I298*AG$259,0) + IF(AG$4&gt;$E298,MIN(AG298,$I298-SUM($J298:AG298)))</f>
        <v>0</v>
      </c>
      <c r="AI298" s="2">
        <f>IF(AH$4=$E298, $I298*AH$259,0) + IF(AH$4&gt;$E298,MIN(AH298,$I298-SUM($J298:AH298)))</f>
        <v>0</v>
      </c>
      <c r="AJ298" s="2">
        <f>IF(AI$4=$E298, $I298*AI$259,0) + IF(AI$4&gt;$E298,MIN(AI298,$I298-SUM($J298:AI298)))</f>
        <v>0</v>
      </c>
      <c r="AK298" s="2">
        <f>IF(AJ$4=$E298, $I298*AJ$259,0) + IF(AJ$4&gt;$E298,MIN(AJ298,$I298-SUM($J298:AJ298)))</f>
        <v>0</v>
      </c>
      <c r="AL298" s="2">
        <f>IF(AK$4=$E298, $I298*AK$259,0) + IF(AK$4&gt;$E298,MIN(AK298,$I298-SUM($J298:AK298)))</f>
        <v>0</v>
      </c>
      <c r="AM298" s="2">
        <f>IF(AL$4=$E298, $I298*AL$259,0) + IF(AL$4&gt;$E298,MIN(AL298,$I298-SUM($J298:AL298)))</f>
        <v>0</v>
      </c>
      <c r="AN298" s="2">
        <f>IF(AM$4=$E298, $I298*AM$259,0) + IF(AM$4&gt;$E298,MIN(AM298,$I298-SUM($J298:AM298)))</f>
        <v>0</v>
      </c>
      <c r="AO298" s="2">
        <f>IF(AN$4=$E298, $I298*AN$259,0) + IF(AN$4&gt;$E298,MIN(AN298,$I298-SUM($J298:AN298)))</f>
        <v>0</v>
      </c>
      <c r="AP298" s="2">
        <f>IF(AO$4=$E298, $I298*AO$259,0) + IF(AO$4&gt;$E298,MIN(AO298,$I298-SUM($J298:AO298)))</f>
        <v>0</v>
      </c>
      <c r="AQ298" s="57">
        <f>IF(AP$4=$E298, $I298*AP$259,0) + IF(AP$4&gt;$E298,MIN(AP298,$I298-SUM($J298:AP298)))</f>
        <v>0</v>
      </c>
      <c r="AR298" s="2">
        <f>IF(AQ$4=$E298, $I298*AQ$259,0) + IF(AQ$4&gt;$E298,MIN(AQ298,$I298-SUM($J298:AQ298)))</f>
        <v>0</v>
      </c>
      <c r="AS298" s="2">
        <f>IF(AR$4=$E298, $I298*AR$259,0) + IF(AR$4&gt;$E298,MIN(AR298,$I298-SUM($J298:AR298)))</f>
        <v>0</v>
      </c>
      <c r="AT298" s="2">
        <f>IF(AS$4=$E298, $I298*AS$259,0) + IF(AS$4&gt;$E298,MIN(AS298,$I298-SUM($J298:AS298)))</f>
        <v>0</v>
      </c>
      <c r="AU298" s="2">
        <f>IF(AT$4=$E298, $I298*AT$259,0) + IF(AT$4&gt;$E298,MIN(AT298,$I298-SUM($J298:AT298)))</f>
        <v>3.641098264951836</v>
      </c>
      <c r="AV298" s="2">
        <f>IF(AU$4=$E298, $I298*AU$259,0) + IF(AU$4&gt;$E298,MIN(AU298,$I298-SUM($J298:AU298)))</f>
        <v>3.641098264951836</v>
      </c>
      <c r="AW298" s="2"/>
    </row>
    <row r="299" spans="1:49" ht="16.8" outlineLevel="1">
      <c r="D299" s="45"/>
      <c r="E299" s="44">
        <f>INDEX($K$4:$AV$4,,COUNT(E$262:E298)+1)</f>
        <v>46477</v>
      </c>
      <c r="G299" s="2" t="s">
        <v>105</v>
      </c>
      <c r="I299" s="2" cm="1">
        <f t="array" ref="I299">INDEX($K$26:$AV$26,,MATCH(E299,$K$4:$AV$4,0))</f>
        <v>155.63629790697783</v>
      </c>
      <c r="K299" s="2">
        <f>IF(J$4=$E299, $I299*J$259,0) + IF(J$4&gt;$E299,MIN(J299,$I299-SUM($J299:J299)))</f>
        <v>0</v>
      </c>
      <c r="L299" s="2">
        <f>IF(K$4=$E299, $I299*K$259,0) + IF(K$4&gt;$E299,MIN(K299,$I299-SUM($J299:K299)))</f>
        <v>0</v>
      </c>
      <c r="M299" s="2">
        <f>IF(L$4=$E299, $I299*L$259,0) + IF(L$4&gt;$E299,MIN(L299,$I299-SUM($J299:L299)))</f>
        <v>0</v>
      </c>
      <c r="N299" s="2">
        <f>IF(M$4=$E299, $I299*M$259,0) + IF(M$4&gt;$E299,MIN(M299,$I299-SUM($J299:M299)))</f>
        <v>0</v>
      </c>
      <c r="O299" s="2">
        <f>IF(N$4=$E299, $I299*N$259,0) + IF(N$4&gt;$E299,MIN(N299,$I299-SUM($J299:N299)))</f>
        <v>0</v>
      </c>
      <c r="P299" s="2">
        <f>IF(O$4=$E299, $I299*O$259,0) + IF(O$4&gt;$E299,MIN(O299,$I299-SUM($J299:O299)))</f>
        <v>0</v>
      </c>
      <c r="Q299" s="2">
        <f>IF(P$4=$E299, $I299*P$259,0) + IF(P$4&gt;$E299,MIN(P299,$I299-SUM($J299:P299)))</f>
        <v>0</v>
      </c>
      <c r="R299" s="2">
        <f>IF(Q$4=$E299, $I299*Q$259,0) + IF(Q$4&gt;$E299,MIN(Q299,$I299-SUM($J299:Q299)))</f>
        <v>0</v>
      </c>
      <c r="S299" s="2">
        <f>IF(R$4=$E299, $I299*R$259,0) + IF(R$4&gt;$E299,MIN(R299,$I299-SUM($J299:R299)))</f>
        <v>0</v>
      </c>
      <c r="T299" s="2">
        <f>IF(S$4=$E299, $I299*S$259,0) + IF(S$4&gt;$E299,MIN(S299,$I299-SUM($J299:S299)))</f>
        <v>0</v>
      </c>
      <c r="U299" s="2">
        <f>IF(T$4=$E299, $I299*T$259,0) + IF(T$4&gt;$E299,MIN(T299,$I299-SUM($J299:T299)))</f>
        <v>0</v>
      </c>
      <c r="V299" s="2">
        <f>IF(U$4=$E299, $I299*U$259,0) + IF(U$4&gt;$E299,MIN(U299,$I299-SUM($J299:U299)))</f>
        <v>0</v>
      </c>
      <c r="W299" s="2">
        <f>IF(V$4=$E299, $I299*V$259,0) + IF(V$4&gt;$E299,MIN(V299,$I299-SUM($J299:V299)))</f>
        <v>0</v>
      </c>
      <c r="X299" s="2">
        <f>IF(W$4=$E299, $I299*W$259,0) + IF(W$4&gt;$E299,MIN(W299,$I299-SUM($J299:W299)))</f>
        <v>0</v>
      </c>
      <c r="Y299" s="2">
        <f>IF(X$4=$E299, $I299*X$259,0) + IF(X$4&gt;$E299,MIN(X299,$I299-SUM($J299:X299)))</f>
        <v>0</v>
      </c>
      <c r="Z299" s="2">
        <f>IF(Y$4=$E299, $I299*Y$259,0) + IF(Y$4&gt;$E299,MIN(Y299,$I299-SUM($J299:Y299)))</f>
        <v>0</v>
      </c>
      <c r="AA299" s="2">
        <f>IF(Z$4=$E299, $I299*Z$259,0) + IF(Z$4&gt;$E299,MIN(Z299,$I299-SUM($J299:Z299)))</f>
        <v>0</v>
      </c>
      <c r="AB299" s="2">
        <f>IF(AA$4=$E299, $I299*AA$259,0) + IF(AA$4&gt;$E299,MIN(AA299,$I299-SUM($J299:AA299)))</f>
        <v>0</v>
      </c>
      <c r="AC299" s="2">
        <f>IF(AB$4=$E299, $I299*AB$259,0) + IF(AB$4&gt;$E299,MIN(AB299,$I299-SUM($J299:AB299)))</f>
        <v>0</v>
      </c>
      <c r="AD299" s="2">
        <f>IF(AC$4=$E299, $I299*AC$259,0) + IF(AC$4&gt;$E299,MIN(AC299,$I299-SUM($J299:AC299)))</f>
        <v>0</v>
      </c>
      <c r="AE299" s="2">
        <f>IF(AD$4=$E299, $I299*AD$259,0) + IF(AD$4&gt;$E299,MIN(AD299,$I299-SUM($J299:AD299)))</f>
        <v>0</v>
      </c>
      <c r="AF299" s="2">
        <f>IF(AE$4=$E299, $I299*AE$259,0) + IF(AE$4&gt;$E299,MIN(AE299,$I299-SUM($J299:AE299)))</f>
        <v>0</v>
      </c>
      <c r="AG299" s="2">
        <f>IF(AF$4=$E299, $I299*AF$259,0) + IF(AF$4&gt;$E299,MIN(AF299,$I299-SUM($J299:AF299)))</f>
        <v>0</v>
      </c>
      <c r="AH299" s="2">
        <f>IF(AG$4=$E299, $I299*AG$259,0) + IF(AG$4&gt;$E299,MIN(AG299,$I299-SUM($J299:AG299)))</f>
        <v>0</v>
      </c>
      <c r="AI299" s="2">
        <f>IF(AH$4=$E299, $I299*AH$259,0) + IF(AH$4&gt;$E299,MIN(AH299,$I299-SUM($J299:AH299)))</f>
        <v>0</v>
      </c>
      <c r="AJ299" s="2">
        <f>IF(AI$4=$E299, $I299*AI$259,0) + IF(AI$4&gt;$E299,MIN(AI299,$I299-SUM($J299:AI299)))</f>
        <v>0</v>
      </c>
      <c r="AK299" s="2">
        <f>IF(AJ$4=$E299, $I299*AJ$259,0) + IF(AJ$4&gt;$E299,MIN(AJ299,$I299-SUM($J299:AJ299)))</f>
        <v>0</v>
      </c>
      <c r="AL299" s="2">
        <f>IF(AK$4=$E299, $I299*AK$259,0) + IF(AK$4&gt;$E299,MIN(AK299,$I299-SUM($J299:AK299)))</f>
        <v>0</v>
      </c>
      <c r="AM299" s="2">
        <f>IF(AL$4=$E299, $I299*AL$259,0) + IF(AL$4&gt;$E299,MIN(AL299,$I299-SUM($J299:AL299)))</f>
        <v>0</v>
      </c>
      <c r="AN299" s="2">
        <f>IF(AM$4=$E299, $I299*AM$259,0) + IF(AM$4&gt;$E299,MIN(AM299,$I299-SUM($J299:AM299)))</f>
        <v>0</v>
      </c>
      <c r="AO299" s="2">
        <f>IF(AN$4=$E299, $I299*AN$259,0) + IF(AN$4&gt;$E299,MIN(AN299,$I299-SUM($J299:AN299)))</f>
        <v>0</v>
      </c>
      <c r="AP299" s="2">
        <f>IF(AO$4=$E299, $I299*AO$259,0) + IF(AO$4&gt;$E299,MIN(AO299,$I299-SUM($J299:AO299)))</f>
        <v>0</v>
      </c>
      <c r="AQ299" s="57">
        <f>IF(AP$4=$E299, $I299*AP$259,0) + IF(AP$4&gt;$E299,MIN(AP299,$I299-SUM($J299:AP299)))</f>
        <v>0</v>
      </c>
      <c r="AR299" s="2">
        <f>IF(AQ$4=$E299, $I299*AQ$259,0) + IF(AQ$4&gt;$E299,MIN(AQ299,$I299-SUM($J299:AQ299)))</f>
        <v>0</v>
      </c>
      <c r="AS299" s="2">
        <f>IF(AR$4=$E299, $I299*AR$259,0) + IF(AR$4&gt;$E299,MIN(AR299,$I299-SUM($J299:AR299)))</f>
        <v>0</v>
      </c>
      <c r="AT299" s="2">
        <f>IF(AS$4=$E299, $I299*AS$259,0) + IF(AS$4&gt;$E299,MIN(AS299,$I299-SUM($J299:AS299)))</f>
        <v>0</v>
      </c>
      <c r="AU299" s="2">
        <f>IF(AT$4=$E299, $I299*AT$259,0) + IF(AT$4&gt;$E299,MIN(AT299,$I299-SUM($J299:AT299)))</f>
        <v>0</v>
      </c>
      <c r="AV299" s="2">
        <f>IF(AU$4=$E299, $I299*AU$259,0) + IF(AU$4&gt;$E299,MIN(AU299,$I299-SUM($J299:AU299)))</f>
        <v>3.458584397932841</v>
      </c>
      <c r="AW299" s="2"/>
    </row>
    <row r="300" spans="1:49" ht="16.8" outlineLevel="1">
      <c r="D300" s="45"/>
      <c r="E300" s="44">
        <f>INDEX($K$4:$AV$4,,COUNT(E$262:E299)+1)</f>
        <v>46843</v>
      </c>
      <c r="G300" s="2" t="s">
        <v>105</v>
      </c>
      <c r="I300" s="2" cm="1">
        <f t="array" ref="I300">INDEX($K$26:$AV$26,,MATCH(E300,$K$4:$AV$4,0))</f>
        <v>145.61535034052309</v>
      </c>
      <c r="K300" s="2">
        <f>IF(J$4=$E300, $I300*J$259,0) + IF(J$4&gt;$E300,MIN(J300,$I300-SUM($J300:J300)))</f>
        <v>0</v>
      </c>
      <c r="L300" s="2">
        <f>IF(K$4=$E300, $I300*K$259,0) + IF(K$4&gt;$E300,MIN(K300,$I300-SUM($J300:K300)))</f>
        <v>0</v>
      </c>
      <c r="M300" s="2">
        <f>IF(L$4=$E300, $I300*L$259,0) + IF(L$4&gt;$E300,MIN(L300,$I300-SUM($J300:L300)))</f>
        <v>0</v>
      </c>
      <c r="N300" s="2">
        <f>IF(M$4=$E300, $I300*M$259,0) + IF(M$4&gt;$E300,MIN(M300,$I300-SUM($J300:M300)))</f>
        <v>0</v>
      </c>
      <c r="O300" s="2">
        <f>IF(N$4=$E300, $I300*N$259,0) + IF(N$4&gt;$E300,MIN(N300,$I300-SUM($J300:N300)))</f>
        <v>0</v>
      </c>
      <c r="P300" s="2">
        <f>IF(O$4=$E300, $I300*O$259,0) + IF(O$4&gt;$E300,MIN(O300,$I300-SUM($J300:O300)))</f>
        <v>0</v>
      </c>
      <c r="Q300" s="2">
        <f>IF(P$4=$E300, $I300*P$259,0) + IF(P$4&gt;$E300,MIN(P300,$I300-SUM($J300:P300)))</f>
        <v>0</v>
      </c>
      <c r="R300" s="2">
        <f>IF(Q$4=$E300, $I300*Q$259,0) + IF(Q$4&gt;$E300,MIN(Q300,$I300-SUM($J300:Q300)))</f>
        <v>0</v>
      </c>
      <c r="S300" s="2">
        <f>IF(R$4=$E300, $I300*R$259,0) + IF(R$4&gt;$E300,MIN(R300,$I300-SUM($J300:R300)))</f>
        <v>0</v>
      </c>
      <c r="T300" s="2">
        <f>IF(S$4=$E300, $I300*S$259,0) + IF(S$4&gt;$E300,MIN(S300,$I300-SUM($J300:S300)))</f>
        <v>0</v>
      </c>
      <c r="U300" s="2">
        <f>IF(T$4=$E300, $I300*T$259,0) + IF(T$4&gt;$E300,MIN(T300,$I300-SUM($J300:T300)))</f>
        <v>0</v>
      </c>
      <c r="V300" s="2">
        <f>IF(U$4=$E300, $I300*U$259,0) + IF(U$4&gt;$E300,MIN(U300,$I300-SUM($J300:U300)))</f>
        <v>0</v>
      </c>
      <c r="W300" s="2">
        <f>IF(V$4=$E300, $I300*V$259,0) + IF(V$4&gt;$E300,MIN(V300,$I300-SUM($J300:V300)))</f>
        <v>0</v>
      </c>
      <c r="X300" s="2">
        <f>IF(W$4=$E300, $I300*W$259,0) + IF(W$4&gt;$E300,MIN(W300,$I300-SUM($J300:W300)))</f>
        <v>0</v>
      </c>
      <c r="Y300" s="2">
        <f>IF(X$4=$E300, $I300*X$259,0) + IF(X$4&gt;$E300,MIN(X300,$I300-SUM($J300:X300)))</f>
        <v>0</v>
      </c>
      <c r="Z300" s="2">
        <f>IF(Y$4=$E300, $I300*Y$259,0) + IF(Y$4&gt;$E300,MIN(Y300,$I300-SUM($J300:Y300)))</f>
        <v>0</v>
      </c>
      <c r="AA300" s="2">
        <f>IF(Z$4=$E300, $I300*Z$259,0) + IF(Z$4&gt;$E300,MIN(Z300,$I300-SUM($J300:Z300)))</f>
        <v>0</v>
      </c>
      <c r="AB300" s="2">
        <f>IF(AA$4=$E300, $I300*AA$259,0) + IF(AA$4&gt;$E300,MIN(AA300,$I300-SUM($J300:AA300)))</f>
        <v>0</v>
      </c>
      <c r="AC300" s="2">
        <f>IF(AB$4=$E300, $I300*AB$259,0) + IF(AB$4&gt;$E300,MIN(AB300,$I300-SUM($J300:AB300)))</f>
        <v>0</v>
      </c>
      <c r="AD300" s="2">
        <f>IF(AC$4=$E300, $I300*AC$259,0) + IF(AC$4&gt;$E300,MIN(AC300,$I300-SUM($J300:AC300)))</f>
        <v>0</v>
      </c>
      <c r="AE300" s="2">
        <f>IF(AD$4=$E300, $I300*AD$259,0) + IF(AD$4&gt;$E300,MIN(AD300,$I300-SUM($J300:AD300)))</f>
        <v>0</v>
      </c>
      <c r="AF300" s="2">
        <f>IF(AE$4=$E300, $I300*AE$259,0) + IF(AE$4&gt;$E300,MIN(AE300,$I300-SUM($J300:AE300)))</f>
        <v>0</v>
      </c>
      <c r="AG300" s="2">
        <f>IF(AF$4=$E300, $I300*AF$259,0) + IF(AF$4&gt;$E300,MIN(AF300,$I300-SUM($J300:AF300)))</f>
        <v>0</v>
      </c>
      <c r="AH300" s="2">
        <f>IF(AG$4=$E300, $I300*AG$259,0) + IF(AG$4&gt;$E300,MIN(AG300,$I300-SUM($J300:AG300)))</f>
        <v>0</v>
      </c>
      <c r="AI300" s="2">
        <f>IF(AH$4=$E300, $I300*AH$259,0) + IF(AH$4&gt;$E300,MIN(AH300,$I300-SUM($J300:AH300)))</f>
        <v>0</v>
      </c>
      <c r="AJ300" s="2">
        <f>IF(AI$4=$E300, $I300*AI$259,0) + IF(AI$4&gt;$E300,MIN(AI300,$I300-SUM($J300:AI300)))</f>
        <v>0</v>
      </c>
      <c r="AK300" s="2">
        <f>IF(AJ$4=$E300, $I300*AJ$259,0) + IF(AJ$4&gt;$E300,MIN(AJ300,$I300-SUM($J300:AJ300)))</f>
        <v>0</v>
      </c>
      <c r="AL300" s="2">
        <f>IF(AK$4=$E300, $I300*AK$259,0) + IF(AK$4&gt;$E300,MIN(AK300,$I300-SUM($J300:AK300)))</f>
        <v>0</v>
      </c>
      <c r="AM300" s="2">
        <f>IF(AL$4=$E300, $I300*AL$259,0) + IF(AL$4&gt;$E300,MIN(AL300,$I300-SUM($J300:AL300)))</f>
        <v>0</v>
      </c>
      <c r="AN300" s="2">
        <f>IF(AM$4=$E300, $I300*AM$259,0) + IF(AM$4&gt;$E300,MIN(AM300,$I300-SUM($J300:AM300)))</f>
        <v>0</v>
      </c>
      <c r="AO300" s="2">
        <f>IF(AN$4=$E300, $I300*AN$259,0) + IF(AN$4&gt;$E300,MIN(AN300,$I300-SUM($J300:AN300)))</f>
        <v>0</v>
      </c>
      <c r="AP300" s="2">
        <f>IF(AO$4=$E300, $I300*AO$259,0) + IF(AO$4&gt;$E300,MIN(AO300,$I300-SUM($J300:AO300)))</f>
        <v>0</v>
      </c>
      <c r="AQ300" s="57">
        <f>IF(AP$4=$E300, $I300*AP$259,0) + IF(AP$4&gt;$E300,MIN(AP300,$I300-SUM($J300:AP300)))</f>
        <v>0</v>
      </c>
      <c r="AR300" s="2">
        <f>IF(AQ$4=$E300, $I300*AQ$259,0) + IF(AQ$4&gt;$E300,MIN(AQ300,$I300-SUM($J300:AQ300)))</f>
        <v>0</v>
      </c>
      <c r="AS300" s="2">
        <f>IF(AR$4=$E300, $I300*AR$259,0) + IF(AR$4&gt;$E300,MIN(AR300,$I300-SUM($J300:AR300)))</f>
        <v>0</v>
      </c>
      <c r="AT300" s="2">
        <f>IF(AS$4=$E300, $I300*AS$259,0) + IF(AS$4&gt;$E300,MIN(AS300,$I300-SUM($J300:AS300)))</f>
        <v>0</v>
      </c>
      <c r="AU300" s="2">
        <f>IF(AT$4=$E300, $I300*AT$259,0) + IF(AT$4&gt;$E300,MIN(AT300,$I300-SUM($J300:AT300)))</f>
        <v>0</v>
      </c>
      <c r="AV300" s="2">
        <f>IF(AU$4=$E300, $I300*AU$259,0) + IF(AU$4&gt;$E300,MIN(AU300,$I300-SUM($J300:AU300)))</f>
        <v>0</v>
      </c>
      <c r="AW300" s="2"/>
    </row>
    <row r="301" spans="1:49" ht="16.8">
      <c r="E301" s="44"/>
      <c r="G301" s="2"/>
      <c r="I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row>
    <row r="302" spans="1:49" ht="16.8">
      <c r="A302" s="2"/>
      <c r="B302" s="37" t="s">
        <v>79</v>
      </c>
      <c r="C302" s="37"/>
      <c r="D302" s="37"/>
      <c r="E302" s="37"/>
      <c r="F302" s="37"/>
      <c r="G302" s="37"/>
      <c r="H302" s="37"/>
      <c r="I302" s="37"/>
      <c r="J302" s="37"/>
      <c r="K302" s="37"/>
      <c r="L302" s="37"/>
      <c r="M302" s="37"/>
      <c r="N302" s="37"/>
      <c r="O302" s="37"/>
      <c r="P302" s="37"/>
      <c r="Q302" s="37"/>
      <c r="R302" s="37"/>
      <c r="S302" s="37"/>
      <c r="T302" s="37"/>
      <c r="U302" s="37"/>
      <c r="V302" s="37"/>
      <c r="W302" s="37"/>
      <c r="X302" s="37"/>
      <c r="Y302" s="37"/>
      <c r="Z302" s="37"/>
      <c r="AA302" s="37"/>
      <c r="AB302" s="37"/>
      <c r="AC302" s="37"/>
      <c r="AD302" s="37"/>
      <c r="AE302" s="37"/>
      <c r="AF302" s="37"/>
      <c r="AG302" s="37"/>
      <c r="AH302" s="37"/>
      <c r="AI302" s="37"/>
      <c r="AJ302" s="37"/>
      <c r="AK302" s="37"/>
      <c r="AL302" s="37"/>
      <c r="AM302" s="37"/>
      <c r="AN302" s="37"/>
      <c r="AO302" s="37"/>
      <c r="AP302" s="37"/>
      <c r="AQ302" s="37"/>
      <c r="AR302" s="37"/>
      <c r="AS302" s="37"/>
      <c r="AT302" s="37"/>
      <c r="AU302" s="37"/>
      <c r="AV302" s="37"/>
    </row>
    <row r="303" spans="1:49" ht="16.8">
      <c r="E303" s="44"/>
      <c r="G303" s="2"/>
      <c r="I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row>
    <row r="304" spans="1:49" ht="16.8">
      <c r="E304" s="44"/>
      <c r="G304" s="2"/>
      <c r="I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row>
  </sheetData>
  <conditionalFormatting sqref="K14:AV19 I258:I260">
    <cfRule type="cellIs" dxfId="135" priority="18" operator="equal">
      <formula>FALSE()</formula>
    </cfRule>
  </conditionalFormatting>
  <conditionalFormatting sqref="K252:AV255">
    <cfRule type="cellIs" dxfId="134" priority="7" operator="equal">
      <formula>FALSE()</formula>
    </cfRule>
  </conditionalFormatting>
  <conditionalFormatting sqref="K259:AV259">
    <cfRule type="cellIs" dxfId="133" priority="1" operator="equal">
      <formula>FALSE()</formula>
    </cfRule>
  </conditionalFormatting>
  <conditionalFormatting sqref="AM2">
    <cfRule type="expression" dxfId="132" priority="2">
      <formula>mac_sensitivity=2</formula>
    </cfRule>
    <cfRule type="expression" dxfId="131" priority="3">
      <formula>mac_sensitivity=1</formula>
    </cfRule>
  </conditionalFormatting>
  <conditionalFormatting sqref="AM3">
    <cfRule type="expression" dxfId="130" priority="4">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6805" r:id="rId4" name="Drop Down 3253">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rgb="FFCCC0DA"/>
    <outlinePr summaryBelow="0" summaryRight="0"/>
    <pageSetUpPr autoPageBreaks="0"/>
  </sheetPr>
  <dimension ref="A1:AW77"/>
  <sheetViews>
    <sheetView zoomScale="85" zoomScaleNormal="85" workbookViewId="0">
      <pane xSplit="10" ySplit="4" topLeftCell="AJ5" activePane="bottomRight" state="frozen"/>
      <selection pane="topRight" activeCell="K1" sqref="K1"/>
      <selection pane="bottomLeft" activeCell="A5" sqref="A5"/>
      <selection pane="bottomRight" activeCell="AJ5" sqref="AJ5"/>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36" width="10" bestFit="1" customWidth="1"/>
    <col min="37" max="48" width="9.6328125" customWidth="1"/>
    <col min="49" max="49" width="3" customWidth="1"/>
    <col min="50" max="16384" width="9" hidden="1"/>
  </cols>
  <sheetData>
    <row r="1" spans="1:49" ht="19.2">
      <c r="A1" s="195" t="s">
        <v>918</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49" ht="16.8">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49"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530</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210"/>
      <c r="AW7" s="2"/>
    </row>
    <row r="8" spans="1:49" ht="16.8">
      <c r="A8" s="2"/>
      <c r="B8" s="2"/>
      <c r="C8" s="20" t="s">
        <v>919</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394"/>
      <c r="AW8" s="2"/>
    </row>
    <row r="9" spans="1:49" ht="16.8">
      <c r="A9" s="2"/>
      <c r="B9" s="2"/>
      <c r="C9" s="4" t="s">
        <v>920</v>
      </c>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5"/>
      <c r="AR9" s="12"/>
      <c r="AS9" s="4"/>
      <c r="AT9" s="4"/>
      <c r="AU9" s="4"/>
      <c r="AV9" s="4"/>
      <c r="AW9" s="2"/>
    </row>
    <row r="10" spans="1:49"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ht="16.8">
      <c r="A11" s="2"/>
      <c r="B11" s="2"/>
      <c r="C11" s="2"/>
      <c r="D11" s="10" t="s">
        <v>921</v>
      </c>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1"/>
      <c r="AR11" s="10"/>
      <c r="AS11" s="10"/>
      <c r="AT11" s="10"/>
      <c r="AU11" s="10"/>
      <c r="AV11" s="10"/>
      <c r="AW11" s="2"/>
    </row>
    <row r="12" spans="1:49" s="21" customFormat="1" ht="16.8">
      <c r="E12" s="47" t="s">
        <v>599</v>
      </c>
      <c r="G12" s="21" t="s">
        <v>249</v>
      </c>
      <c r="H12" s="48"/>
      <c r="AJ12" s="49"/>
      <c r="AK12" s="49"/>
      <c r="AL12" s="49"/>
      <c r="AM12" s="49"/>
      <c r="AN12" s="49"/>
      <c r="AO12" s="49"/>
      <c r="AP12" s="49"/>
      <c r="AQ12" s="214"/>
      <c r="AR12" s="49">
        <f>InputSummary!AR182</f>
        <v>3.97335776E-2</v>
      </c>
      <c r="AS12" s="49">
        <f>InputSummary!AS182</f>
        <v>4.1370183200000001E-2</v>
      </c>
      <c r="AT12" s="49">
        <f>InputSummary!AT182</f>
        <v>4.1450170800000005E-2</v>
      </c>
      <c r="AU12" s="49">
        <f>InputSummary!AU182</f>
        <v>4.15681044E-2</v>
      </c>
      <c r="AV12" s="49">
        <f>InputSummary!AV182</f>
        <v>4.1755693600000005E-2</v>
      </c>
      <c r="AW12" s="48"/>
    </row>
    <row r="13" spans="1:49" s="21" customFormat="1" ht="16.8">
      <c r="E13" s="41" t="s">
        <v>922</v>
      </c>
      <c r="G13" s="21" t="s">
        <v>100</v>
      </c>
      <c r="H13" s="48"/>
      <c r="AJ13" s="121"/>
      <c r="AK13" s="121"/>
      <c r="AL13" s="121"/>
      <c r="AM13" s="121"/>
      <c r="AN13" s="121"/>
      <c r="AO13" s="121"/>
      <c r="AP13" s="121"/>
      <c r="AQ13" s="231"/>
      <c r="AR13" s="121">
        <f t="shared" ref="AR13:AU13" si="0">1 / (1 + AR12)</f>
        <v>0.96178484714159518</v>
      </c>
      <c r="AS13" s="121">
        <f t="shared" si="0"/>
        <v>0.96027331695548013</v>
      </c>
      <c r="AT13" s="121">
        <f t="shared" si="0"/>
        <v>0.96019956406732399</v>
      </c>
      <c r="AU13" s="121">
        <f t="shared" si="0"/>
        <v>0.96009084358055918</v>
      </c>
      <c r="AV13" s="121">
        <f>1 / (1 + AV12)</f>
        <v>0.95991795978987671</v>
      </c>
      <c r="AW13" s="48"/>
    </row>
    <row r="14" spans="1:49" s="21" customFormat="1" ht="16.8">
      <c r="E14" s="41"/>
      <c r="H14" s="48"/>
      <c r="AJ14" s="13"/>
      <c r="AK14" s="13"/>
      <c r="AL14" s="13"/>
      <c r="AM14" s="13"/>
      <c r="AN14" s="13"/>
      <c r="AO14" s="13"/>
      <c r="AP14" s="13"/>
      <c r="AQ14" s="50"/>
      <c r="AR14" s="13"/>
      <c r="AS14" s="13"/>
      <c r="AT14" s="13"/>
      <c r="AU14" s="13"/>
      <c r="AV14" s="13"/>
      <c r="AW14" s="48"/>
    </row>
    <row r="15" spans="1:49" s="21" customFormat="1" ht="16.8">
      <c r="E15" s="41" t="s">
        <v>923</v>
      </c>
      <c r="G15" s="2" t="s">
        <v>105</v>
      </c>
      <c r="H15" s="48"/>
      <c r="AJ15" s="7"/>
      <c r="AK15" s="7"/>
      <c r="AL15" s="7"/>
      <c r="AM15" s="7"/>
      <c r="AN15" s="7"/>
      <c r="AO15" s="7"/>
      <c r="AP15" s="7"/>
      <c r="AQ15" s="65"/>
      <c r="AR15" s="7">
        <f t="shared" ref="AR15:AU15" si="1">AR46</f>
        <v>1341.5085948342119</v>
      </c>
      <c r="AS15" s="7">
        <f t="shared" si="1"/>
        <v>1402.9232492787669</v>
      </c>
      <c r="AT15" s="7">
        <f t="shared" si="1"/>
        <v>1479.0757826153515</v>
      </c>
      <c r="AU15" s="7">
        <f t="shared" si="1"/>
        <v>1547.0224566191059</v>
      </c>
      <c r="AV15" s="7">
        <f>AV46</f>
        <v>1605.6087634610078</v>
      </c>
      <c r="AW15" s="48"/>
    </row>
    <row r="16" spans="1:49" s="21" customFormat="1" ht="16.8">
      <c r="E16" s="41"/>
      <c r="G16" s="2"/>
      <c r="H16" s="48"/>
      <c r="AJ16" s="7"/>
      <c r="AK16" s="7"/>
      <c r="AL16" s="7"/>
      <c r="AM16" s="7"/>
      <c r="AN16" s="7"/>
      <c r="AO16" s="7"/>
      <c r="AP16" s="7"/>
      <c r="AQ16" s="65"/>
      <c r="AR16" s="7"/>
      <c r="AS16" s="7"/>
      <c r="AT16" s="7"/>
      <c r="AU16" s="7"/>
      <c r="AV16" s="7"/>
      <c r="AW16" s="48"/>
    </row>
    <row r="17" spans="1:49" s="21" customFormat="1" ht="16.8">
      <c r="E17" s="47" t="s">
        <v>924</v>
      </c>
      <c r="G17" s="2" t="s">
        <v>105</v>
      </c>
      <c r="H17" s="48"/>
      <c r="AJ17" s="461"/>
      <c r="AK17" s="461"/>
      <c r="AL17" s="461"/>
      <c r="AM17" s="461"/>
      <c r="AN17" s="461"/>
      <c r="AO17" s="461"/>
      <c r="AP17" s="461"/>
      <c r="AQ17" s="386"/>
      <c r="AR17" s="461">
        <f t="shared" ref="AR17:AU17" si="2">AR13 * AR15</f>
        <v>1290.2426388217586</v>
      </c>
      <c r="AS17" s="461">
        <f t="shared" si="2"/>
        <v>1347.1897620188813</v>
      </c>
      <c r="AT17" s="461">
        <f t="shared" si="2"/>
        <v>1420.2079216897966</v>
      </c>
      <c r="AU17" s="461">
        <f t="shared" si="2"/>
        <v>1485.2820954135063</v>
      </c>
      <c r="AV17" s="461">
        <f>AV13 * AV15</f>
        <v>1541.2526884422373</v>
      </c>
      <c r="AW17" s="48"/>
    </row>
    <row r="18" spans="1:49" s="21" customFormat="1" ht="16.8">
      <c r="E18" s="41"/>
      <c r="H18" s="48"/>
      <c r="AJ18" s="8"/>
      <c r="AK18" s="8"/>
      <c r="AL18" s="8"/>
      <c r="AM18" s="8"/>
      <c r="AN18" s="8"/>
      <c r="AO18" s="8"/>
      <c r="AP18" s="8"/>
      <c r="AQ18" s="9"/>
      <c r="AR18" s="8"/>
      <c r="AS18" s="8"/>
      <c r="AT18" s="8"/>
      <c r="AU18" s="8"/>
      <c r="AV18" s="8"/>
      <c r="AW18" s="48"/>
    </row>
    <row r="19" spans="1:49" s="21" customFormat="1" ht="16.8">
      <c r="D19" s="10" t="s">
        <v>925</v>
      </c>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1"/>
      <c r="AR19" s="10"/>
      <c r="AS19" s="10"/>
      <c r="AT19" s="10"/>
      <c r="AU19" s="10"/>
      <c r="AV19" s="10"/>
      <c r="AW19" s="48"/>
    </row>
    <row r="20" spans="1:49" s="21" customFormat="1" ht="16.8">
      <c r="E20" s="41" t="s">
        <v>926</v>
      </c>
      <c r="G20" s="2" t="s">
        <v>105</v>
      </c>
      <c r="H20" s="48"/>
      <c r="AJ20" s="7"/>
      <c r="AK20" s="7"/>
      <c r="AL20" s="7"/>
      <c r="AM20" s="7"/>
      <c r="AN20" s="7"/>
      <c r="AO20" s="7"/>
      <c r="AP20" s="7"/>
      <c r="AQ20" s="65"/>
      <c r="AR20" s="7">
        <f>AR43</f>
        <v>1284.184637976869</v>
      </c>
      <c r="AS20" s="7">
        <f t="shared" ref="AS20:AV20" si="3">AS43</f>
        <v>1341.5085948342119</v>
      </c>
      <c r="AT20" s="7">
        <f t="shared" si="3"/>
        <v>1402.9232492787669</v>
      </c>
      <c r="AU20" s="7">
        <f t="shared" si="3"/>
        <v>1479.0757826153515</v>
      </c>
      <c r="AV20" s="7">
        <f t="shared" si="3"/>
        <v>1547.0224566191059</v>
      </c>
      <c r="AW20" s="48"/>
    </row>
    <row r="21" spans="1:49" s="21" customFormat="1" ht="16.8">
      <c r="E21" s="41" t="s">
        <v>924</v>
      </c>
      <c r="G21" s="2" t="s">
        <v>105</v>
      </c>
      <c r="H21" s="48"/>
      <c r="AJ21" s="7"/>
      <c r="AK21" s="7"/>
      <c r="AL21" s="7"/>
      <c r="AM21" s="7"/>
      <c r="AN21" s="7"/>
      <c r="AO21" s="7"/>
      <c r="AP21" s="7"/>
      <c r="AQ21" s="65"/>
      <c r="AR21" s="7">
        <f>AR17</f>
        <v>1290.2426388217586</v>
      </c>
      <c r="AS21" s="7">
        <f t="shared" ref="AS21:AV21" si="4">AS17</f>
        <v>1347.1897620188813</v>
      </c>
      <c r="AT21" s="7">
        <f t="shared" si="4"/>
        <v>1420.2079216897966</v>
      </c>
      <c r="AU21" s="7">
        <f t="shared" si="4"/>
        <v>1485.2820954135063</v>
      </c>
      <c r="AV21" s="7">
        <f t="shared" si="4"/>
        <v>1541.2526884422373</v>
      </c>
      <c r="AW21" s="48"/>
    </row>
    <row r="22" spans="1:49" s="21" customFormat="1" ht="16.8">
      <c r="E22" s="47"/>
      <c r="H22" s="48"/>
      <c r="AJ22" s="7"/>
      <c r="AK22" s="7"/>
      <c r="AL22" s="7"/>
      <c r="AM22" s="7"/>
      <c r="AN22" s="7"/>
      <c r="AO22" s="7"/>
      <c r="AP22" s="7"/>
      <c r="AQ22" s="65"/>
      <c r="AR22" s="7"/>
      <c r="AS22" s="7"/>
      <c r="AT22" s="7"/>
      <c r="AU22" s="7"/>
      <c r="AV22" s="7"/>
      <c r="AW22" s="48"/>
    </row>
    <row r="23" spans="1:49" s="21" customFormat="1" ht="16.8">
      <c r="E23" s="47" t="s">
        <v>925</v>
      </c>
      <c r="G23" s="2" t="s">
        <v>105</v>
      </c>
      <c r="H23" s="48"/>
      <c r="AJ23" s="461"/>
      <c r="AK23" s="461"/>
      <c r="AL23" s="461"/>
      <c r="AM23" s="461"/>
      <c r="AN23" s="461"/>
      <c r="AO23" s="461"/>
      <c r="AP23" s="461"/>
      <c r="AQ23" s="386"/>
      <c r="AR23" s="461">
        <f t="shared" ref="AR23:AU23" si="5">AVERAGE(AR20:AR21)</f>
        <v>1287.2136383993138</v>
      </c>
      <c r="AS23" s="461">
        <f t="shared" si="5"/>
        <v>1344.3491784265466</v>
      </c>
      <c r="AT23" s="461">
        <f t="shared" si="5"/>
        <v>1411.5655854842817</v>
      </c>
      <c r="AU23" s="461">
        <f t="shared" si="5"/>
        <v>1482.178939014429</v>
      </c>
      <c r="AV23" s="461">
        <f>AVERAGE(AV20:AV21)</f>
        <v>1544.1375725306716</v>
      </c>
      <c r="AW23" s="48"/>
    </row>
    <row r="24" spans="1:49" s="21" customFormat="1" ht="16.8">
      <c r="E24" s="47"/>
      <c r="H24" s="48"/>
      <c r="AJ24" s="8"/>
      <c r="AK24" s="8"/>
      <c r="AL24" s="8"/>
      <c r="AM24" s="8"/>
      <c r="AN24" s="8"/>
      <c r="AO24" s="8"/>
      <c r="AP24" s="8"/>
      <c r="AQ24" s="9"/>
      <c r="AR24" s="8"/>
      <c r="AS24" s="8"/>
      <c r="AT24" s="8"/>
      <c r="AU24" s="8"/>
      <c r="AV24" s="8"/>
      <c r="AW24" s="48"/>
    </row>
    <row r="25" spans="1:49" s="21" customFormat="1" ht="16.8">
      <c r="C25" s="20" t="s">
        <v>927</v>
      </c>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39"/>
      <c r="AR25" s="20"/>
      <c r="AS25" s="20"/>
      <c r="AT25" s="20"/>
      <c r="AU25" s="20"/>
      <c r="AV25" s="20"/>
      <c r="AW25" s="48"/>
    </row>
    <row r="26" spans="1:49" s="21" customFormat="1" ht="16.8">
      <c r="E26" s="47"/>
      <c r="H26" s="48"/>
      <c r="AJ26" s="8"/>
      <c r="AK26" s="8"/>
      <c r="AL26" s="8"/>
      <c r="AM26" s="8"/>
      <c r="AN26" s="8"/>
      <c r="AO26" s="8"/>
      <c r="AP26" s="8"/>
      <c r="AQ26" s="9"/>
      <c r="AR26" s="8"/>
      <c r="AS26" s="8"/>
      <c r="AT26" s="8"/>
      <c r="AU26" s="8"/>
      <c r="AV26" s="8"/>
      <c r="AW26" s="48"/>
    </row>
    <row r="27" spans="1:49" s="21" customFormat="1" ht="16.8">
      <c r="E27" s="47" t="s">
        <v>925</v>
      </c>
      <c r="G27" s="2" t="s">
        <v>105</v>
      </c>
      <c r="H27" s="48"/>
      <c r="AJ27" s="7"/>
      <c r="AK27" s="7"/>
      <c r="AL27" s="7"/>
      <c r="AM27" s="7"/>
      <c r="AN27" s="7"/>
      <c r="AO27" s="7"/>
      <c r="AP27" s="7"/>
      <c r="AQ27" s="65"/>
      <c r="AR27" s="7">
        <f t="shared" ref="AR27:AU27" si="6">AR23</f>
        <v>1287.2136383993138</v>
      </c>
      <c r="AS27" s="7">
        <f t="shared" si="6"/>
        <v>1344.3491784265466</v>
      </c>
      <c r="AT27" s="7">
        <f t="shared" si="6"/>
        <v>1411.5655854842817</v>
      </c>
      <c r="AU27" s="7">
        <f t="shared" si="6"/>
        <v>1482.178939014429</v>
      </c>
      <c r="AV27" s="7">
        <f>AV23</f>
        <v>1544.1375725306716</v>
      </c>
      <c r="AW27" s="48"/>
    </row>
    <row r="28" spans="1:49" s="21" customFormat="1" ht="16.8">
      <c r="E28" s="47" t="s">
        <v>599</v>
      </c>
      <c r="G28" s="21" t="s">
        <v>249</v>
      </c>
      <c r="H28" s="48"/>
      <c r="AJ28" s="185"/>
      <c r="AK28" s="185"/>
      <c r="AL28" s="185"/>
      <c r="AM28" s="185"/>
      <c r="AN28" s="185"/>
      <c r="AO28" s="185"/>
      <c r="AP28" s="185"/>
      <c r="AQ28" s="190"/>
      <c r="AR28" s="185">
        <f>AR12</f>
        <v>3.97335776E-2</v>
      </c>
      <c r="AS28" s="185">
        <f>AS12</f>
        <v>4.1370183200000001E-2</v>
      </c>
      <c r="AT28" s="185">
        <f>AT12</f>
        <v>4.1450170800000005E-2</v>
      </c>
      <c r="AU28" s="185">
        <f>AU12</f>
        <v>4.15681044E-2</v>
      </c>
      <c r="AV28" s="185">
        <f>AV12</f>
        <v>4.1755693600000005E-2</v>
      </c>
      <c r="AW28" s="48"/>
    </row>
    <row r="29" spans="1:49" s="21" customFormat="1" ht="16.8">
      <c r="E29" s="47"/>
      <c r="H29" s="48"/>
      <c r="AJ29" s="7"/>
      <c r="AK29" s="7"/>
      <c r="AL29" s="7"/>
      <c r="AM29" s="7"/>
      <c r="AN29" s="7"/>
      <c r="AO29" s="7"/>
      <c r="AP29" s="7"/>
      <c r="AQ29" s="65"/>
      <c r="AR29" s="7"/>
      <c r="AS29" s="7"/>
      <c r="AT29" s="7"/>
      <c r="AU29" s="7"/>
      <c r="AV29" s="7"/>
      <c r="AW29" s="48"/>
    </row>
    <row r="30" spans="1:49" s="21" customFormat="1" ht="16.8">
      <c r="E30" s="47" t="s">
        <v>530</v>
      </c>
      <c r="G30" s="2" t="s">
        <v>105</v>
      </c>
      <c r="H30" s="48"/>
      <c r="AJ30" s="538"/>
      <c r="AK30" s="538"/>
      <c r="AL30" s="538"/>
      <c r="AM30" s="538"/>
      <c r="AN30" s="538"/>
      <c r="AO30" s="538"/>
      <c r="AP30" s="538"/>
      <c r="AQ30" s="385"/>
      <c r="AR30" s="538">
        <f t="shared" ref="AR30:AU30" si="7">AR27 * AR28</f>
        <v>51.145602989117478</v>
      </c>
      <c r="AS30" s="538">
        <f t="shared" si="7"/>
        <v>55.615971796275723</v>
      </c>
      <c r="AT30" s="538">
        <f t="shared" si="7"/>
        <v>58.509634613725481</v>
      </c>
      <c r="AU30" s="538">
        <f t="shared" si="7"/>
        <v>61.611368876433019</v>
      </c>
      <c r="AV30" s="538">
        <f>AV27 * AV28</f>
        <v>64.476535354838504</v>
      </c>
      <c r="AW30" s="48"/>
    </row>
    <row r="31" spans="1:49" ht="16.8">
      <c r="A31" s="2"/>
      <c r="B31" s="2"/>
      <c r="C31" s="2"/>
      <c r="D31" s="2"/>
      <c r="E31" s="13"/>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57"/>
      <c r="AR31" s="2"/>
      <c r="AS31" s="2"/>
      <c r="AT31" s="2"/>
      <c r="AU31" s="2"/>
      <c r="AV31" s="2"/>
      <c r="AW31" s="2"/>
    </row>
    <row r="32" spans="1:49" s="2" customFormat="1" ht="16.8">
      <c r="B32" s="51" t="s">
        <v>274</v>
      </c>
      <c r="C32" s="51"/>
      <c r="D32" s="51"/>
      <c r="E32" s="52"/>
      <c r="F32" s="51"/>
      <c r="G32" s="51"/>
      <c r="H32" s="51"/>
      <c r="I32" s="51"/>
      <c r="J32" s="53"/>
      <c r="K32" s="53"/>
      <c r="L32" s="53"/>
      <c r="M32" s="53"/>
      <c r="N32" s="53"/>
      <c r="O32" s="53"/>
      <c r="P32" s="53"/>
      <c r="Q32" s="53"/>
      <c r="R32" s="53"/>
      <c r="S32" s="53"/>
      <c r="T32" s="53"/>
      <c r="U32" s="53"/>
      <c r="V32" s="53"/>
      <c r="W32" s="53"/>
      <c r="X32" s="53"/>
      <c r="Y32" s="53"/>
      <c r="Z32" s="53"/>
      <c r="AA32" s="51"/>
      <c r="AB32" s="51"/>
      <c r="AC32" s="51"/>
      <c r="AD32" s="51"/>
      <c r="AE32" s="51"/>
      <c r="AF32" s="51"/>
      <c r="AG32" s="51"/>
      <c r="AH32" s="51"/>
      <c r="AI32" s="51"/>
      <c r="AJ32" s="51"/>
      <c r="AK32" s="51"/>
      <c r="AL32" s="51"/>
      <c r="AM32" s="51"/>
      <c r="AN32" s="51"/>
      <c r="AO32" s="51"/>
      <c r="AP32" s="51"/>
      <c r="AQ32" s="54"/>
      <c r="AR32" s="51"/>
      <c r="AS32" s="51"/>
      <c r="AT32" s="51"/>
      <c r="AU32" s="51"/>
      <c r="AV32" s="51"/>
    </row>
    <row r="33" spans="2:48" s="2" customFormat="1" ht="16.8">
      <c r="B33" s="4" t="s">
        <v>928</v>
      </c>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5"/>
      <c r="AR33" s="12"/>
      <c r="AS33" s="4"/>
      <c r="AT33" s="4"/>
      <c r="AU33" s="4"/>
      <c r="AV33" s="4"/>
    </row>
    <row r="34" spans="2:48" s="2" customFormat="1" ht="16.8">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6"/>
      <c r="AR34" s="35"/>
      <c r="AS34" s="34"/>
      <c r="AT34" s="34"/>
      <c r="AU34" s="34"/>
      <c r="AV34" s="34"/>
    </row>
    <row r="35" spans="2:48" s="2" customFormat="1" ht="16.8">
      <c r="C35" s="28" t="s">
        <v>929</v>
      </c>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0"/>
      <c r="AK35" s="20"/>
      <c r="AL35" s="20"/>
      <c r="AM35" s="20"/>
      <c r="AN35" s="20"/>
      <c r="AO35" s="20"/>
      <c r="AP35" s="20"/>
      <c r="AQ35" s="39"/>
      <c r="AR35" s="20"/>
      <c r="AS35" s="20"/>
      <c r="AT35" s="20"/>
      <c r="AU35" s="20"/>
      <c r="AV35" s="20"/>
    </row>
    <row r="36" spans="2:48" s="2" customFormat="1" ht="16.8">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6"/>
      <c r="AR36" s="35"/>
      <c r="AS36" s="34"/>
      <c r="AT36" s="34"/>
      <c r="AU36" s="34"/>
      <c r="AV36" s="34"/>
    </row>
    <row r="37" spans="2:48" s="2" customFormat="1" ht="16.8">
      <c r="B37" s="34"/>
      <c r="C37" s="34"/>
      <c r="D37" s="34"/>
      <c r="E37" s="34" t="s">
        <v>930</v>
      </c>
      <c r="F37" s="34"/>
      <c r="G37" s="2" t="s">
        <v>550</v>
      </c>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f>InputSummary!AJ20</f>
        <v>1</v>
      </c>
      <c r="AK37" s="34">
        <f>InputSummary!AK20</f>
        <v>0</v>
      </c>
      <c r="AL37" s="34">
        <f>InputSummary!AL20</f>
        <v>0</v>
      </c>
      <c r="AM37" s="34">
        <f>InputSummary!AM20</f>
        <v>0</v>
      </c>
      <c r="AN37" s="34">
        <f>InputSummary!AN20</f>
        <v>0</v>
      </c>
      <c r="AO37" s="34">
        <f>InputSummary!AO20</f>
        <v>0</v>
      </c>
      <c r="AP37" s="34">
        <f>InputSummary!AP20</f>
        <v>0</v>
      </c>
      <c r="AQ37" s="36">
        <f>InputSummary!AQ20</f>
        <v>0</v>
      </c>
      <c r="AR37" s="320">
        <f>InputSummary!AR20</f>
        <v>0</v>
      </c>
      <c r="AS37" s="320">
        <f>InputSummary!AS20</f>
        <v>0</v>
      </c>
      <c r="AT37" s="320">
        <f>InputSummary!AT20</f>
        <v>0</v>
      </c>
      <c r="AU37" s="320">
        <f>InputSummary!AU20</f>
        <v>0</v>
      </c>
      <c r="AV37" s="320">
        <f>InputSummary!AV20</f>
        <v>0</v>
      </c>
    </row>
    <row r="38" spans="2:48" s="2" customFormat="1" ht="16.8">
      <c r="C38" s="55"/>
      <c r="E38" s="41"/>
      <c r="J38" s="42"/>
      <c r="K38" s="42"/>
      <c r="L38" s="42"/>
      <c r="M38" s="42"/>
      <c r="N38" s="42"/>
      <c r="O38" s="42"/>
      <c r="P38" s="42"/>
      <c r="Q38" s="42"/>
      <c r="R38" s="42"/>
      <c r="S38" s="42"/>
      <c r="T38" s="42"/>
      <c r="U38" s="42"/>
      <c r="V38" s="42"/>
      <c r="W38" s="42"/>
      <c r="X38" s="42"/>
      <c r="Y38" s="42"/>
      <c r="Z38" s="42"/>
      <c r="AQ38" s="57"/>
    </row>
    <row r="39" spans="2:48" s="2" customFormat="1" ht="16.8">
      <c r="C39" s="28" t="s">
        <v>931</v>
      </c>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0"/>
      <c r="AK39" s="20"/>
      <c r="AL39" s="20"/>
      <c r="AM39" s="20"/>
      <c r="AN39" s="20"/>
      <c r="AO39" s="20"/>
      <c r="AP39" s="20"/>
      <c r="AQ39" s="39"/>
      <c r="AR39" s="20"/>
      <c r="AS39" s="20"/>
      <c r="AT39" s="20"/>
      <c r="AU39" s="20"/>
      <c r="AV39" s="20"/>
    </row>
    <row r="40" spans="2:48" s="2" customFormat="1" ht="16.8">
      <c r="C40" s="55"/>
      <c r="E40" s="41"/>
      <c r="J40" s="42"/>
      <c r="K40" s="42"/>
      <c r="L40" s="42"/>
      <c r="M40" s="42"/>
      <c r="N40" s="42"/>
      <c r="O40" s="42"/>
      <c r="P40" s="42"/>
      <c r="Q40" s="42"/>
      <c r="R40" s="42"/>
      <c r="S40" s="42"/>
      <c r="T40" s="42"/>
      <c r="U40" s="42"/>
      <c r="V40" s="42"/>
      <c r="W40" s="42"/>
      <c r="X40" s="42"/>
      <c r="Y40" s="42"/>
      <c r="Z40" s="42"/>
      <c r="AJ40" s="8"/>
      <c r="AK40" s="8"/>
      <c r="AL40" s="8"/>
      <c r="AM40" s="8"/>
      <c r="AN40" s="8"/>
      <c r="AO40" s="8"/>
      <c r="AP40" s="8"/>
      <c r="AQ40" s="9"/>
      <c r="AR40" s="8"/>
      <c r="AS40" s="8"/>
      <c r="AT40" s="8"/>
      <c r="AU40" s="8"/>
      <c r="AV40" s="8"/>
    </row>
    <row r="41" spans="2:48" s="72" customFormat="1" ht="16.8">
      <c r="C41" s="73"/>
      <c r="E41" s="74" t="s">
        <v>932</v>
      </c>
      <c r="G41" s="2" t="s">
        <v>105</v>
      </c>
      <c r="J41" s="75"/>
      <c r="K41" s="75"/>
      <c r="L41" s="75"/>
      <c r="M41" s="75"/>
      <c r="N41" s="75"/>
      <c r="O41" s="75"/>
      <c r="P41" s="75"/>
      <c r="Q41" s="75"/>
      <c r="R41" s="75"/>
      <c r="S41" s="75"/>
      <c r="T41" s="75"/>
      <c r="U41" s="75"/>
      <c r="V41" s="75"/>
      <c r="W41" s="75"/>
      <c r="X41" s="75"/>
      <c r="Y41" s="75"/>
      <c r="Z41" s="75"/>
      <c r="AJ41" s="72">
        <f t="shared" ref="AJ41:AV41" si="8">(AJ55 - AJ63 - AJ73) * AJ$37</f>
        <v>1011.0540070983736</v>
      </c>
      <c r="AK41" s="72">
        <f t="shared" si="8"/>
        <v>0</v>
      </c>
      <c r="AL41" s="72">
        <f t="shared" si="8"/>
        <v>0</v>
      </c>
      <c r="AM41" s="72">
        <f t="shared" si="8"/>
        <v>0</v>
      </c>
      <c r="AN41" s="72">
        <f t="shared" si="8"/>
        <v>0</v>
      </c>
      <c r="AO41" s="72">
        <f t="shared" si="8"/>
        <v>0</v>
      </c>
      <c r="AP41" s="72">
        <f t="shared" si="8"/>
        <v>0</v>
      </c>
      <c r="AQ41" s="223">
        <f t="shared" si="8"/>
        <v>0</v>
      </c>
      <c r="AR41" s="72">
        <f t="shared" si="8"/>
        <v>0</v>
      </c>
      <c r="AS41" s="72">
        <f t="shared" si="8"/>
        <v>0</v>
      </c>
      <c r="AT41" s="72">
        <f t="shared" si="8"/>
        <v>0</v>
      </c>
      <c r="AU41" s="72">
        <f t="shared" si="8"/>
        <v>0</v>
      </c>
      <c r="AV41" s="72">
        <f t="shared" si="8"/>
        <v>0</v>
      </c>
    </row>
    <row r="42" spans="2:48" s="2" customFormat="1" ht="16.8">
      <c r="C42" s="55"/>
      <c r="E42" s="41"/>
      <c r="J42" s="42"/>
      <c r="K42" s="42"/>
      <c r="L42" s="42"/>
      <c r="M42" s="42"/>
      <c r="N42" s="42"/>
      <c r="O42" s="42"/>
      <c r="P42" s="42"/>
      <c r="Q42" s="42"/>
      <c r="R42" s="42"/>
      <c r="S42" s="42"/>
      <c r="T42" s="42"/>
      <c r="U42" s="42"/>
      <c r="V42" s="42"/>
      <c r="W42" s="42"/>
      <c r="X42" s="42"/>
      <c r="Y42" s="42"/>
      <c r="Z42" s="42"/>
      <c r="AJ42" s="8"/>
      <c r="AK42" s="8"/>
      <c r="AL42" s="8"/>
      <c r="AM42" s="8"/>
      <c r="AN42" s="8"/>
      <c r="AO42" s="8"/>
      <c r="AP42" s="8"/>
      <c r="AQ42" s="9"/>
      <c r="AR42" s="8"/>
      <c r="AS42" s="8"/>
      <c r="AT42" s="8"/>
      <c r="AU42" s="8"/>
      <c r="AV42" s="8"/>
    </row>
    <row r="43" spans="2:48" s="2" customFormat="1" ht="16.8">
      <c r="D43" s="180"/>
      <c r="E43" s="56" t="s">
        <v>933</v>
      </c>
      <c r="G43" s="2" t="s">
        <v>105</v>
      </c>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2">
        <f t="shared" ref="AJ43:AV43" si="9">AI46 + AJ41</f>
        <v>1011.0540070983736</v>
      </c>
      <c r="AK43" s="2">
        <f t="shared" si="9"/>
        <v>1046.2877246817322</v>
      </c>
      <c r="AL43" s="2">
        <f t="shared" si="9"/>
        <v>1082.7534836930206</v>
      </c>
      <c r="AM43" s="2">
        <f t="shared" si="9"/>
        <v>1116.6693139486663</v>
      </c>
      <c r="AN43" s="2">
        <f t="shared" si="9"/>
        <v>1159.2732584042205</v>
      </c>
      <c r="AO43" s="2">
        <f t="shared" si="9"/>
        <v>1192.9141772213343</v>
      </c>
      <c r="AP43" s="2">
        <f t="shared" si="9"/>
        <v>1224.9121267761384</v>
      </c>
      <c r="AQ43" s="57">
        <f t="shared" si="9"/>
        <v>1253.1278196834155</v>
      </c>
      <c r="AR43" s="2">
        <f t="shared" si="9"/>
        <v>1284.184637976869</v>
      </c>
      <c r="AS43" s="2">
        <f t="shared" si="9"/>
        <v>1341.5085948342119</v>
      </c>
      <c r="AT43" s="2">
        <f t="shared" si="9"/>
        <v>1402.9232492787669</v>
      </c>
      <c r="AU43" s="2">
        <f t="shared" si="9"/>
        <v>1479.0757826153515</v>
      </c>
      <c r="AV43" s="2">
        <f t="shared" si="9"/>
        <v>1547.0224566191059</v>
      </c>
    </row>
    <row r="44" spans="2:48" s="2" customFormat="1" ht="16.8">
      <c r="E44" s="56" t="s">
        <v>934</v>
      </c>
      <c r="G44" s="2" t="s">
        <v>105</v>
      </c>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30">
        <f t="shared" ref="AJ44:AQ44" si="10">AJ57</f>
        <v>137.56106074513932</v>
      </c>
      <c r="AK44" s="30">
        <f t="shared" si="10"/>
        <v>139.98118063383484</v>
      </c>
      <c r="AL44" s="30">
        <f t="shared" si="10"/>
        <v>129.8006747503689</v>
      </c>
      <c r="AM44" s="30">
        <f t="shared" si="10"/>
        <v>137.42461566269176</v>
      </c>
      <c r="AN44" s="30">
        <f t="shared" si="10"/>
        <v>126.66329809530266</v>
      </c>
      <c r="AO44" s="30">
        <f t="shared" si="10"/>
        <v>123.75357562168954</v>
      </c>
      <c r="AP44" s="30">
        <f t="shared" si="10"/>
        <v>119.07187747046677</v>
      </c>
      <c r="AQ44" s="218">
        <f t="shared" si="10"/>
        <v>120.95835557362886</v>
      </c>
      <c r="AR44" s="30">
        <f t="shared" ref="AR44:AV44" si="11">AR57</f>
        <v>145.9115169355056</v>
      </c>
      <c r="AS44" s="30">
        <f t="shared" si="11"/>
        <v>149.46433463692611</v>
      </c>
      <c r="AT44" s="30">
        <f t="shared" si="11"/>
        <v>163.84942192283262</v>
      </c>
      <c r="AU44" s="30">
        <f t="shared" si="11"/>
        <v>155.63629790697783</v>
      </c>
      <c r="AV44" s="30">
        <f t="shared" si="11"/>
        <v>145.61535034052309</v>
      </c>
    </row>
    <row r="45" spans="2:48" s="2" customFormat="1" ht="16.8">
      <c r="E45" s="56" t="s">
        <v>935</v>
      </c>
      <c r="G45" s="2" t="s">
        <v>105</v>
      </c>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30">
        <f t="shared" ref="AJ45:AQ45" si="12">-AJ65</f>
        <v>-102.32734316178053</v>
      </c>
      <c r="AK45" s="30">
        <f t="shared" si="12"/>
        <v>-103.51542162254646</v>
      </c>
      <c r="AL45" s="30">
        <f t="shared" si="12"/>
        <v>-95.884844494723311</v>
      </c>
      <c r="AM45" s="30">
        <f t="shared" si="12"/>
        <v>-94.820671207137508</v>
      </c>
      <c r="AN45" s="30">
        <f t="shared" si="12"/>
        <v>-93.022379278189007</v>
      </c>
      <c r="AO45" s="30">
        <f t="shared" si="12"/>
        <v>-91.755626066885441</v>
      </c>
      <c r="AP45" s="30">
        <f t="shared" si="12"/>
        <v>-90.856184563189657</v>
      </c>
      <c r="AQ45" s="218">
        <f t="shared" si="12"/>
        <v>-89.901537280175575</v>
      </c>
      <c r="AR45" s="30">
        <f t="shared" ref="AR45:AV45" si="13">-AR65</f>
        <v>-88.58756007816288</v>
      </c>
      <c r="AS45" s="30">
        <f t="shared" si="13"/>
        <v>-88.049680192371056</v>
      </c>
      <c r="AT45" s="30">
        <f t="shared" si="13"/>
        <v>-87.696888586247866</v>
      </c>
      <c r="AU45" s="30">
        <f t="shared" si="13"/>
        <v>-87.689623903223563</v>
      </c>
      <c r="AV45" s="30">
        <f t="shared" si="13"/>
        <v>-87.029043498621206</v>
      </c>
    </row>
    <row r="46" spans="2:48" s="2" customFormat="1" ht="16.8">
      <c r="E46" s="56" t="s">
        <v>923</v>
      </c>
      <c r="G46" s="2" t="s">
        <v>105</v>
      </c>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526">
        <f t="shared" ref="AJ46:AV46" si="14">SUM(AJ43:AJ45)</f>
        <v>1046.2877246817322</v>
      </c>
      <c r="AK46" s="526">
        <f t="shared" si="14"/>
        <v>1082.7534836930206</v>
      </c>
      <c r="AL46" s="526">
        <f t="shared" si="14"/>
        <v>1116.6693139486663</v>
      </c>
      <c r="AM46" s="526">
        <f t="shared" si="14"/>
        <v>1159.2732584042205</v>
      </c>
      <c r="AN46" s="526">
        <f t="shared" si="14"/>
        <v>1192.9141772213343</v>
      </c>
      <c r="AO46" s="526">
        <f t="shared" si="14"/>
        <v>1224.9121267761384</v>
      </c>
      <c r="AP46" s="526">
        <f t="shared" si="14"/>
        <v>1253.1278196834155</v>
      </c>
      <c r="AQ46" s="531">
        <f t="shared" si="14"/>
        <v>1284.184637976869</v>
      </c>
      <c r="AR46" s="526">
        <f t="shared" si="14"/>
        <v>1341.5085948342119</v>
      </c>
      <c r="AS46" s="526">
        <f t="shared" si="14"/>
        <v>1402.9232492787669</v>
      </c>
      <c r="AT46" s="526">
        <f t="shared" si="14"/>
        <v>1479.0757826153515</v>
      </c>
      <c r="AU46" s="526">
        <f t="shared" si="14"/>
        <v>1547.0224566191059</v>
      </c>
      <c r="AV46" s="526">
        <f t="shared" si="14"/>
        <v>1605.6087634610078</v>
      </c>
    </row>
    <row r="47" spans="2:48" s="2" customFormat="1" ht="16.8">
      <c r="E47" s="41"/>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Q47" s="57"/>
    </row>
    <row r="48" spans="2:48" s="7" customFormat="1" ht="16.8">
      <c r="C48" s="28" t="s">
        <v>936</v>
      </c>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9"/>
      <c r="AR48" s="28"/>
      <c r="AS48" s="28"/>
      <c r="AT48" s="28"/>
      <c r="AU48" s="28"/>
      <c r="AV48" s="28"/>
    </row>
    <row r="49" spans="1:48" s="2" customFormat="1" ht="16.8">
      <c r="C49" s="4" t="s">
        <v>937</v>
      </c>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5"/>
      <c r="AR49" s="12"/>
      <c r="AS49" s="4"/>
      <c r="AT49" s="4"/>
      <c r="AU49" s="4"/>
      <c r="AV49" s="4"/>
    </row>
    <row r="50" spans="1:48" s="2" customFormat="1" ht="16.8">
      <c r="C50" s="4" t="s">
        <v>938</v>
      </c>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5"/>
      <c r="AR50" s="12"/>
      <c r="AS50" s="4"/>
      <c r="AT50" s="4"/>
      <c r="AU50" s="4"/>
      <c r="AV50" s="4"/>
    </row>
    <row r="51" spans="1:48" s="7" customFormat="1" ht="16.8">
      <c r="E51" s="56"/>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Q51" s="65"/>
    </row>
    <row r="52" spans="1:48" s="7" customFormat="1" ht="16.8">
      <c r="D52" s="60" t="s">
        <v>939</v>
      </c>
      <c r="E52" s="61"/>
      <c r="F52" s="62"/>
      <c r="G52" s="62"/>
      <c r="H52" s="62"/>
      <c r="I52" s="62"/>
      <c r="J52" s="63"/>
      <c r="K52" s="63"/>
      <c r="L52" s="63"/>
      <c r="M52" s="63"/>
      <c r="N52" s="63"/>
      <c r="O52" s="63"/>
      <c r="P52" s="63"/>
      <c r="Q52" s="63"/>
      <c r="R52" s="63"/>
      <c r="S52" s="63"/>
      <c r="T52" s="63"/>
      <c r="U52" s="63"/>
      <c r="V52" s="63"/>
      <c r="W52" s="63"/>
      <c r="X52" s="63"/>
      <c r="Y52" s="63"/>
      <c r="Z52" s="63"/>
      <c r="AA52" s="62"/>
      <c r="AB52" s="62"/>
      <c r="AC52" s="62"/>
      <c r="AD52" s="62"/>
      <c r="AE52" s="62"/>
      <c r="AF52" s="62"/>
      <c r="AG52" s="62"/>
      <c r="AH52" s="62"/>
      <c r="AI52" s="62"/>
      <c r="AJ52" s="62"/>
      <c r="AK52" s="62"/>
      <c r="AL52" s="62"/>
      <c r="AM52" s="62"/>
      <c r="AN52" s="62"/>
      <c r="AO52" s="62"/>
      <c r="AP52" s="62"/>
      <c r="AQ52" s="64"/>
      <c r="AR52" s="62"/>
      <c r="AS52" s="62"/>
      <c r="AT52" s="62"/>
      <c r="AU52" s="62"/>
      <c r="AV52" s="62"/>
    </row>
    <row r="53" spans="1:48" s="2" customFormat="1" ht="16.8">
      <c r="A53" s="7"/>
      <c r="E53" s="74" t="s">
        <v>932</v>
      </c>
      <c r="G53" s="2" t="s">
        <v>105</v>
      </c>
      <c r="J53" s="42"/>
      <c r="AJ53" s="79">
        <f>Depn!AJ45</f>
        <v>2336.5011276456576</v>
      </c>
      <c r="AK53" s="79">
        <f>Depn!AK45</f>
        <v>0</v>
      </c>
      <c r="AL53" s="79">
        <f>Depn!AL45</f>
        <v>0</v>
      </c>
      <c r="AM53" s="79">
        <f>Depn!AM45</f>
        <v>0</v>
      </c>
      <c r="AN53" s="79">
        <f>Depn!AN45</f>
        <v>0</v>
      </c>
      <c r="AO53" s="79">
        <f>Depn!AO45</f>
        <v>0</v>
      </c>
      <c r="AP53" s="79">
        <f>Depn!AP45</f>
        <v>0</v>
      </c>
      <c r="AQ53" s="217">
        <f>Depn!AQ45</f>
        <v>0</v>
      </c>
      <c r="AR53" s="79">
        <f>Depn!AR45</f>
        <v>0</v>
      </c>
      <c r="AS53" s="79">
        <f>Depn!AS45</f>
        <v>0</v>
      </c>
      <c r="AT53" s="79">
        <f>Depn!AT45</f>
        <v>0</v>
      </c>
      <c r="AU53" s="79">
        <f>Depn!AU45</f>
        <v>0</v>
      </c>
      <c r="AV53" s="79">
        <f>Depn!AV45</f>
        <v>0</v>
      </c>
    </row>
    <row r="54" spans="1:48" s="7" customFormat="1" ht="16.8">
      <c r="D54" s="2"/>
      <c r="E54" s="41"/>
      <c r="F54" s="2"/>
      <c r="G54" s="2"/>
      <c r="H54" s="2"/>
      <c r="I54" s="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70"/>
      <c r="AK54" s="42"/>
      <c r="AL54" s="42"/>
      <c r="AM54" s="42"/>
      <c r="AN54" s="42"/>
      <c r="AO54" s="42"/>
      <c r="AP54" s="42"/>
      <c r="AQ54" s="71"/>
      <c r="AR54" s="42"/>
      <c r="AS54" s="42"/>
      <c r="AT54" s="42"/>
      <c r="AU54" s="42"/>
      <c r="AV54" s="42"/>
    </row>
    <row r="55" spans="1:48" s="7" customFormat="1" ht="16.8">
      <c r="D55" s="2"/>
      <c r="E55" s="56" t="s">
        <v>940</v>
      </c>
      <c r="F55" s="2"/>
      <c r="G55" s="2" t="s">
        <v>105</v>
      </c>
      <c r="H55" s="2"/>
      <c r="I55" s="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2">
        <f t="shared" ref="AJ55:AV55" si="15">AJ53+AI58</f>
        <v>2336.5011276456576</v>
      </c>
      <c r="AK55" s="2">
        <f t="shared" si="15"/>
        <v>2474.062188390797</v>
      </c>
      <c r="AL55" s="2">
        <f t="shared" si="15"/>
        <v>2614.0433690246318</v>
      </c>
      <c r="AM55" s="2">
        <f t="shared" si="15"/>
        <v>2743.8440437750005</v>
      </c>
      <c r="AN55" s="2">
        <f t="shared" si="15"/>
        <v>2881.2686594376923</v>
      </c>
      <c r="AO55" s="2">
        <f t="shared" si="15"/>
        <v>3007.9319575329951</v>
      </c>
      <c r="AP55" s="2">
        <f t="shared" si="15"/>
        <v>3131.6855331546844</v>
      </c>
      <c r="AQ55" s="57">
        <f t="shared" si="15"/>
        <v>3250.7574106251514</v>
      </c>
      <c r="AR55" s="2">
        <f t="shared" si="15"/>
        <v>3371.7157661987803</v>
      </c>
      <c r="AS55" s="2">
        <f t="shared" si="15"/>
        <v>3517.6272831342858</v>
      </c>
      <c r="AT55" s="2">
        <f t="shared" si="15"/>
        <v>3667.091617771212</v>
      </c>
      <c r="AU55" s="2">
        <f t="shared" si="15"/>
        <v>3830.9410396940448</v>
      </c>
      <c r="AV55" s="2">
        <f t="shared" si="15"/>
        <v>3986.5773376010225</v>
      </c>
    </row>
    <row r="56" spans="1:48" s="7" customFormat="1" ht="16.8">
      <c r="E56" s="56" t="s">
        <v>941</v>
      </c>
      <c r="F56" s="2"/>
      <c r="G56" s="2" t="s">
        <v>105</v>
      </c>
      <c r="H56" s="2"/>
      <c r="I56" s="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32">
        <f t="shared" ref="AJ56:AV56" si="16">SUM(AJ55:AJ55)</f>
        <v>2336.5011276456576</v>
      </c>
      <c r="AK56" s="432">
        <f t="shared" si="16"/>
        <v>2474.062188390797</v>
      </c>
      <c r="AL56" s="432">
        <f t="shared" si="16"/>
        <v>2614.0433690246318</v>
      </c>
      <c r="AM56" s="432">
        <f t="shared" si="16"/>
        <v>2743.8440437750005</v>
      </c>
      <c r="AN56" s="432">
        <f t="shared" si="16"/>
        <v>2881.2686594376923</v>
      </c>
      <c r="AO56" s="432">
        <f t="shared" si="16"/>
        <v>3007.9319575329951</v>
      </c>
      <c r="AP56" s="432">
        <f t="shared" si="16"/>
        <v>3131.6855331546844</v>
      </c>
      <c r="AQ56" s="534">
        <f t="shared" si="16"/>
        <v>3250.7574106251514</v>
      </c>
      <c r="AR56" s="432">
        <f t="shared" si="16"/>
        <v>3371.7157661987803</v>
      </c>
      <c r="AS56" s="432">
        <f t="shared" si="16"/>
        <v>3517.6272831342858</v>
      </c>
      <c r="AT56" s="432">
        <f t="shared" si="16"/>
        <v>3667.091617771212</v>
      </c>
      <c r="AU56" s="432">
        <f t="shared" si="16"/>
        <v>3830.9410396940448</v>
      </c>
      <c r="AV56" s="432">
        <f t="shared" si="16"/>
        <v>3986.5773376010225</v>
      </c>
    </row>
    <row r="57" spans="1:48" s="7" customFormat="1" ht="16.8">
      <c r="E57" s="56" t="s">
        <v>934</v>
      </c>
      <c r="F57" s="2"/>
      <c r="G57" s="2" t="s">
        <v>105</v>
      </c>
      <c r="H57" s="2"/>
      <c r="I57" s="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8">
        <f>Depn!AJ27</f>
        <v>137.56106074513932</v>
      </c>
      <c r="AK57" s="8">
        <f>Depn!AK27</f>
        <v>139.98118063383484</v>
      </c>
      <c r="AL57" s="8">
        <f>Depn!AL27</f>
        <v>129.8006747503689</v>
      </c>
      <c r="AM57" s="8">
        <f>Depn!AM27</f>
        <v>137.42461566269176</v>
      </c>
      <c r="AN57" s="8">
        <f>Depn!AN27</f>
        <v>126.66329809530266</v>
      </c>
      <c r="AO57" s="8">
        <f>Depn!AO27</f>
        <v>123.75357562168954</v>
      </c>
      <c r="AP57" s="8">
        <f>Depn!AP27</f>
        <v>119.07187747046677</v>
      </c>
      <c r="AQ57" s="9">
        <f>Depn!AQ27</f>
        <v>120.95835557362886</v>
      </c>
      <c r="AR57" s="8">
        <f>Depn!AR27</f>
        <v>145.9115169355056</v>
      </c>
      <c r="AS57" s="8">
        <f>Depn!AS27</f>
        <v>149.46433463692611</v>
      </c>
      <c r="AT57" s="8">
        <f>Depn!AT27</f>
        <v>163.84942192283262</v>
      </c>
      <c r="AU57" s="8">
        <f>Depn!AU27</f>
        <v>155.63629790697783</v>
      </c>
      <c r="AV57" s="8">
        <f>Depn!AV27</f>
        <v>145.61535034052309</v>
      </c>
    </row>
    <row r="58" spans="1:48" s="7" customFormat="1" ht="16.8">
      <c r="E58" s="56" t="s">
        <v>942</v>
      </c>
      <c r="G58" s="2" t="s">
        <v>105</v>
      </c>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1">
        <f t="shared" ref="AJ58:AV58" si="17">SUM(AJ56:AJ57)</f>
        <v>2474.062188390797</v>
      </c>
      <c r="AK58" s="431">
        <f t="shared" si="17"/>
        <v>2614.0433690246318</v>
      </c>
      <c r="AL58" s="431">
        <f t="shared" si="17"/>
        <v>2743.8440437750005</v>
      </c>
      <c r="AM58" s="431">
        <f t="shared" si="17"/>
        <v>2881.2686594376923</v>
      </c>
      <c r="AN58" s="431">
        <f t="shared" si="17"/>
        <v>3007.9319575329951</v>
      </c>
      <c r="AO58" s="431">
        <f t="shared" si="17"/>
        <v>3131.6855331546844</v>
      </c>
      <c r="AP58" s="431">
        <f t="shared" si="17"/>
        <v>3250.7574106251514</v>
      </c>
      <c r="AQ58" s="533">
        <f t="shared" si="17"/>
        <v>3371.7157661987803</v>
      </c>
      <c r="AR58" s="431">
        <f t="shared" si="17"/>
        <v>3517.6272831342858</v>
      </c>
      <c r="AS58" s="431">
        <f t="shared" si="17"/>
        <v>3667.091617771212</v>
      </c>
      <c r="AT58" s="431">
        <f t="shared" si="17"/>
        <v>3830.9410396940448</v>
      </c>
      <c r="AU58" s="431">
        <f t="shared" si="17"/>
        <v>3986.5773376010225</v>
      </c>
      <c r="AV58" s="431">
        <f t="shared" si="17"/>
        <v>4132.192687941546</v>
      </c>
    </row>
    <row r="59" spans="1:48" s="7" customFormat="1" ht="16.8">
      <c r="E59" s="56"/>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Q59" s="65"/>
    </row>
    <row r="60" spans="1:48" s="7" customFormat="1" ht="16.8">
      <c r="D60" s="66" t="s">
        <v>886</v>
      </c>
      <c r="E60" s="66"/>
      <c r="F60" s="60"/>
      <c r="G60" s="60"/>
      <c r="H60" s="60"/>
      <c r="I60" s="60"/>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0"/>
      <c r="AK60" s="60"/>
      <c r="AL60" s="60"/>
      <c r="AM60" s="60"/>
      <c r="AN60" s="60"/>
      <c r="AO60" s="60"/>
      <c r="AP60" s="60"/>
      <c r="AQ60" s="68"/>
      <c r="AR60" s="60"/>
      <c r="AS60" s="60"/>
      <c r="AT60" s="60"/>
      <c r="AU60" s="60"/>
      <c r="AV60" s="60"/>
    </row>
    <row r="61" spans="1:48" s="2" customFormat="1" ht="16.8">
      <c r="A61" s="7"/>
      <c r="E61" s="74" t="s">
        <v>943</v>
      </c>
      <c r="G61" s="2" t="s">
        <v>105</v>
      </c>
      <c r="J61" s="42"/>
      <c r="AJ61" s="79">
        <f>Depn!AJ46</f>
        <v>1304.5674301514346</v>
      </c>
      <c r="AK61" s="79">
        <f>Depn!AK46</f>
        <v>0</v>
      </c>
      <c r="AL61" s="79">
        <f>Depn!AL46</f>
        <v>0</v>
      </c>
      <c r="AM61" s="79">
        <f>Depn!AM46</f>
        <v>0</v>
      </c>
      <c r="AN61" s="79">
        <f>Depn!AN46</f>
        <v>0</v>
      </c>
      <c r="AO61" s="79">
        <f>Depn!AO46</f>
        <v>0</v>
      </c>
      <c r="AP61" s="79">
        <f>Depn!AP46</f>
        <v>0</v>
      </c>
      <c r="AQ61" s="217">
        <f>Depn!AQ46</f>
        <v>0</v>
      </c>
      <c r="AR61" s="79">
        <f>Depn!AR46</f>
        <v>0</v>
      </c>
      <c r="AS61" s="79">
        <f>Depn!AS46</f>
        <v>0</v>
      </c>
      <c r="AT61" s="79">
        <f>Depn!AT46</f>
        <v>0</v>
      </c>
      <c r="AU61" s="79">
        <f>Depn!AU46</f>
        <v>0</v>
      </c>
      <c r="AV61" s="79">
        <f>Depn!AV46</f>
        <v>0</v>
      </c>
    </row>
    <row r="62" spans="1:48" s="7" customFormat="1" ht="16.8">
      <c r="E62" s="56"/>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Q62" s="65"/>
    </row>
    <row r="63" spans="1:48" s="7" customFormat="1" ht="16.8">
      <c r="D63" s="2"/>
      <c r="E63" s="56" t="s">
        <v>940</v>
      </c>
      <c r="F63" s="2"/>
      <c r="G63" s="2" t="s">
        <v>105</v>
      </c>
      <c r="H63" s="2"/>
      <c r="I63" s="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2">
        <f t="shared" ref="AJ63:AV63" si="18">AJ61+AI66</f>
        <v>1304.5674301514346</v>
      </c>
      <c r="AK63" s="2">
        <f t="shared" si="18"/>
        <v>1406.8947733132152</v>
      </c>
      <c r="AL63" s="2">
        <f t="shared" si="18"/>
        <v>1510.4101949357616</v>
      </c>
      <c r="AM63" s="2">
        <f t="shared" si="18"/>
        <v>1606.2950394304848</v>
      </c>
      <c r="AN63" s="2">
        <f t="shared" si="18"/>
        <v>1701.1157106376224</v>
      </c>
      <c r="AO63" s="2">
        <f t="shared" si="18"/>
        <v>1794.1380899158114</v>
      </c>
      <c r="AP63" s="2">
        <f t="shared" si="18"/>
        <v>1885.8937159826969</v>
      </c>
      <c r="AQ63" s="57">
        <f t="shared" si="18"/>
        <v>1976.7499005458865</v>
      </c>
      <c r="AR63" s="2">
        <f t="shared" si="18"/>
        <v>2066.6514378260622</v>
      </c>
      <c r="AS63" s="2">
        <f t="shared" si="18"/>
        <v>2155.238997904225</v>
      </c>
      <c r="AT63" s="2">
        <f t="shared" si="18"/>
        <v>2243.288678096596</v>
      </c>
      <c r="AU63" s="2">
        <f t="shared" si="18"/>
        <v>2330.9855666828439</v>
      </c>
      <c r="AV63" s="2">
        <f t="shared" si="18"/>
        <v>2418.6751905860674</v>
      </c>
    </row>
    <row r="64" spans="1:48" s="7" customFormat="1" ht="16.8">
      <c r="E64" s="56" t="s">
        <v>941</v>
      </c>
      <c r="G64" s="2" t="s">
        <v>105</v>
      </c>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2">
        <f t="shared" ref="AJ64:AV64" si="19">SUM(AJ63:AJ63)</f>
        <v>1304.5674301514346</v>
      </c>
      <c r="AK64" s="432">
        <f t="shared" si="19"/>
        <v>1406.8947733132152</v>
      </c>
      <c r="AL64" s="432">
        <f t="shared" si="19"/>
        <v>1510.4101949357616</v>
      </c>
      <c r="AM64" s="432">
        <f t="shared" si="19"/>
        <v>1606.2950394304848</v>
      </c>
      <c r="AN64" s="432">
        <f t="shared" si="19"/>
        <v>1701.1157106376224</v>
      </c>
      <c r="AO64" s="432">
        <f t="shared" si="19"/>
        <v>1794.1380899158114</v>
      </c>
      <c r="AP64" s="432">
        <f t="shared" si="19"/>
        <v>1885.8937159826969</v>
      </c>
      <c r="AQ64" s="534">
        <f t="shared" si="19"/>
        <v>1976.7499005458865</v>
      </c>
      <c r="AR64" s="432">
        <f t="shared" si="19"/>
        <v>2066.6514378260622</v>
      </c>
      <c r="AS64" s="432">
        <f t="shared" si="19"/>
        <v>2155.238997904225</v>
      </c>
      <c r="AT64" s="432">
        <f t="shared" si="19"/>
        <v>2243.288678096596</v>
      </c>
      <c r="AU64" s="432">
        <f t="shared" si="19"/>
        <v>2330.9855666828439</v>
      </c>
      <c r="AV64" s="432">
        <f t="shared" si="19"/>
        <v>2418.6751905860674</v>
      </c>
    </row>
    <row r="65" spans="1:48" s="7" customFormat="1" ht="16.8">
      <c r="E65" s="56" t="s">
        <v>935</v>
      </c>
      <c r="G65" s="2" t="s">
        <v>105</v>
      </c>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8">
        <f>SUM(Depn!AJ29:AJ31)</f>
        <v>102.32734316178053</v>
      </c>
      <c r="AK65" s="8">
        <f>SUM(Depn!AK29:AK31)</f>
        <v>103.51542162254646</v>
      </c>
      <c r="AL65" s="8">
        <f>SUM(Depn!AL29:AL31)</f>
        <v>95.884844494723311</v>
      </c>
      <c r="AM65" s="8">
        <f>SUM(Depn!AM29:AM31)</f>
        <v>94.820671207137508</v>
      </c>
      <c r="AN65" s="8">
        <f>SUM(Depn!AN29:AN31)</f>
        <v>93.022379278189007</v>
      </c>
      <c r="AO65" s="8">
        <f>SUM(Depn!AO29:AO31)</f>
        <v>91.755626066885441</v>
      </c>
      <c r="AP65" s="8">
        <f>SUM(Depn!AP29:AP31)</f>
        <v>90.856184563189657</v>
      </c>
      <c r="AQ65" s="9">
        <f>SUM(Depn!AQ29:AQ31)</f>
        <v>89.901537280175575</v>
      </c>
      <c r="AR65" s="8">
        <f>SUM(Depn!AR29:AR31)</f>
        <v>88.58756007816288</v>
      </c>
      <c r="AS65" s="8">
        <f>SUM(Depn!AS29:AS31)</f>
        <v>88.049680192371056</v>
      </c>
      <c r="AT65" s="8">
        <f>SUM(Depn!AT29:AT31)</f>
        <v>87.696888586247866</v>
      </c>
      <c r="AU65" s="8">
        <f>SUM(Depn!AU29:AU31)</f>
        <v>87.689623903223563</v>
      </c>
      <c r="AV65" s="8">
        <f>SUM(Depn!AV29:AV31)</f>
        <v>87.029043498621206</v>
      </c>
    </row>
    <row r="66" spans="1:48" s="7" customFormat="1" ht="16.8">
      <c r="E66" s="56" t="s">
        <v>942</v>
      </c>
      <c r="G66" s="2" t="s">
        <v>105</v>
      </c>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1">
        <f t="shared" ref="AJ66:AV66" si="20">SUM(AJ64:AJ65)</f>
        <v>1406.8947733132152</v>
      </c>
      <c r="AK66" s="431">
        <f t="shared" si="20"/>
        <v>1510.4101949357616</v>
      </c>
      <c r="AL66" s="431">
        <f t="shared" si="20"/>
        <v>1606.2950394304848</v>
      </c>
      <c r="AM66" s="431">
        <f t="shared" si="20"/>
        <v>1701.1157106376224</v>
      </c>
      <c r="AN66" s="431">
        <f t="shared" si="20"/>
        <v>1794.1380899158114</v>
      </c>
      <c r="AO66" s="431">
        <f t="shared" si="20"/>
        <v>1885.8937159826969</v>
      </c>
      <c r="AP66" s="431">
        <f t="shared" si="20"/>
        <v>1976.7499005458865</v>
      </c>
      <c r="AQ66" s="533">
        <f t="shared" si="20"/>
        <v>2066.6514378260622</v>
      </c>
      <c r="AR66" s="431">
        <f t="shared" si="20"/>
        <v>2155.238997904225</v>
      </c>
      <c r="AS66" s="431">
        <f t="shared" si="20"/>
        <v>2243.288678096596</v>
      </c>
      <c r="AT66" s="431">
        <f t="shared" si="20"/>
        <v>2330.9855666828439</v>
      </c>
      <c r="AU66" s="431">
        <f t="shared" si="20"/>
        <v>2418.6751905860674</v>
      </c>
      <c r="AV66" s="431">
        <f t="shared" si="20"/>
        <v>2505.7042340846888</v>
      </c>
    </row>
    <row r="67" spans="1:48" s="7" customFormat="1" ht="16.8">
      <c r="E67" s="56"/>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Q67" s="65"/>
    </row>
    <row r="68" spans="1:48" s="7" customFormat="1" ht="16.8">
      <c r="D68" s="62" t="s">
        <v>944</v>
      </c>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9"/>
      <c r="AR68" s="61"/>
      <c r="AS68" s="61"/>
      <c r="AT68" s="61"/>
      <c r="AU68" s="61"/>
      <c r="AV68" s="61"/>
    </row>
    <row r="69" spans="1:48" s="7" customFormat="1" ht="16.8">
      <c r="D69" s="2"/>
      <c r="E69" s="41" t="s">
        <v>945</v>
      </c>
      <c r="G69" s="2" t="s">
        <v>105</v>
      </c>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61"/>
      <c r="AK69" s="461"/>
      <c r="AL69" s="461"/>
      <c r="AM69" s="461"/>
      <c r="AN69" s="461"/>
      <c r="AO69" s="461"/>
      <c r="AP69" s="461"/>
      <c r="AQ69" s="386"/>
      <c r="AR69" s="461">
        <f>AR58 - AR66</f>
        <v>1362.3882852300608</v>
      </c>
      <c r="AS69" s="461">
        <f>AS58 - AS66</f>
        <v>1423.802939674616</v>
      </c>
      <c r="AT69" s="461">
        <f>AT58 - AT66</f>
        <v>1499.9554730112009</v>
      </c>
      <c r="AU69" s="461">
        <f>AU58 - AU66</f>
        <v>1567.9021470149551</v>
      </c>
      <c r="AV69" s="461">
        <f>AV58 - AV66</f>
        <v>1626.4884538568572</v>
      </c>
    </row>
    <row r="70" spans="1:48" s="7" customFormat="1" ht="16.8">
      <c r="E70" s="56"/>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Q70" s="65"/>
    </row>
    <row r="71" spans="1:48" s="2" customFormat="1" ht="16.8">
      <c r="C71" s="28" t="s">
        <v>946</v>
      </c>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58"/>
      <c r="AK71" s="58"/>
      <c r="AL71" s="58"/>
      <c r="AM71" s="58"/>
      <c r="AN71" s="58"/>
      <c r="AO71" s="58"/>
      <c r="AP71" s="58"/>
      <c r="AQ71" s="59"/>
      <c r="AR71" s="349"/>
      <c r="AS71" s="28"/>
      <c r="AT71" s="28"/>
      <c r="AU71" s="28"/>
      <c r="AV71" s="349"/>
    </row>
    <row r="72" spans="1:48" s="2" customFormat="1" ht="16.8">
      <c r="E72" s="41"/>
      <c r="J72" s="42"/>
      <c r="K72" s="42"/>
      <c r="L72" s="42"/>
      <c r="M72" s="42"/>
      <c r="N72" s="42"/>
      <c r="O72" s="42"/>
      <c r="P72" s="42"/>
      <c r="Q72" s="42"/>
      <c r="R72" s="42"/>
      <c r="S72" s="42"/>
      <c r="T72" s="42"/>
      <c r="U72" s="42"/>
      <c r="V72" s="42"/>
      <c r="W72" s="42"/>
      <c r="X72" s="42"/>
      <c r="Y72" s="42"/>
      <c r="Z72" s="42"/>
      <c r="AQ72" s="57"/>
    </row>
    <row r="73" spans="1:48" s="2" customFormat="1" ht="16.8">
      <c r="E73" s="41" t="s">
        <v>275</v>
      </c>
      <c r="G73" s="2" t="s">
        <v>105</v>
      </c>
      <c r="I73" s="8">
        <f>InputSummary!I219</f>
        <v>20.879690395849416</v>
      </c>
      <c r="J73" s="42"/>
      <c r="K73" s="42"/>
      <c r="L73" s="42"/>
      <c r="M73" s="42"/>
      <c r="N73" s="42"/>
      <c r="O73" s="42"/>
      <c r="P73" s="42"/>
      <c r="Q73" s="42"/>
      <c r="R73" s="42"/>
      <c r="S73" s="42"/>
      <c r="T73" s="42"/>
      <c r="U73" s="42"/>
      <c r="V73" s="42"/>
      <c r="W73" s="42"/>
      <c r="X73" s="42"/>
      <c r="Y73" s="42"/>
      <c r="Z73" s="42"/>
      <c r="AJ73" s="2">
        <f>AJ$37*$I73</f>
        <v>20.879690395849416</v>
      </c>
      <c r="AK73" s="2">
        <f t="shared" ref="AK73:AV73" si="21">AK$37*$I73</f>
        <v>0</v>
      </c>
      <c r="AL73" s="2">
        <f t="shared" si="21"/>
        <v>0</v>
      </c>
      <c r="AM73" s="2">
        <f t="shared" si="21"/>
        <v>0</v>
      </c>
      <c r="AN73" s="2">
        <f t="shared" si="21"/>
        <v>0</v>
      </c>
      <c r="AO73" s="2">
        <f t="shared" si="21"/>
        <v>0</v>
      </c>
      <c r="AP73" s="2">
        <f t="shared" si="21"/>
        <v>0</v>
      </c>
      <c r="AQ73" s="57">
        <f t="shared" si="21"/>
        <v>0</v>
      </c>
      <c r="AR73" s="2">
        <f t="shared" si="21"/>
        <v>0</v>
      </c>
      <c r="AS73" s="2">
        <f t="shared" si="21"/>
        <v>0</v>
      </c>
      <c r="AT73" s="2">
        <f t="shared" si="21"/>
        <v>0</v>
      </c>
      <c r="AU73" s="2">
        <f t="shared" si="21"/>
        <v>0</v>
      </c>
      <c r="AV73" s="2">
        <f t="shared" si="21"/>
        <v>0</v>
      </c>
    </row>
    <row r="74" spans="1:48" s="7" customFormat="1" ht="16.8">
      <c r="E74" s="56"/>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Q74" s="65"/>
    </row>
    <row r="75" spans="1:48" ht="16.8">
      <c r="A75" s="2"/>
      <c r="B75" s="37" t="s">
        <v>79</v>
      </c>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row>
    <row r="76" spans="1:48"/>
    <row r="77" spans="1:48"/>
  </sheetData>
  <conditionalFormatting sqref="AM2">
    <cfRule type="expression" dxfId="129" priority="1">
      <formula>mac_sensitivity=2</formula>
    </cfRule>
    <cfRule type="expression" dxfId="128" priority="2">
      <formula>mac_sensitivity=1</formula>
    </cfRule>
  </conditionalFormatting>
  <conditionalFormatting sqref="AM3">
    <cfRule type="expression" dxfId="127"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0293" r:id="rId4" name="Drop Down 5">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b1b6b1d3-9b1c-419f-ba2e-fefc168d435a">
      <Terms xmlns="http://schemas.microsoft.com/office/infopath/2007/PartnerControls"/>
    </lcf76f155ced4ddcb4097134ff3c332f>
    <_ip_UnifiedCompliancePolicyProperties xmlns="http://schemas.microsoft.com/sharepoint/v3" xsi:nil="true"/>
    <TaxCatchAll xmlns="f35b5cbd-7b0b-4440-92cd-b510cab4ec67" xsi:nil="true"/>
    <FilePath xmlns="b1b6b1d3-9b1c-419f-ba2e-fefc168d435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4BD99A05A53D84497D28996D01F6D6C" ma:contentTypeVersion="21" ma:contentTypeDescription="Create a new document." ma:contentTypeScope="" ma:versionID="bc824d11663d723502d19b2f23440782">
  <xsd:schema xmlns:xsd="http://www.w3.org/2001/XMLSchema" xmlns:xs="http://www.w3.org/2001/XMLSchema" xmlns:p="http://schemas.microsoft.com/office/2006/metadata/properties" xmlns:ns1="http://schemas.microsoft.com/sharepoint/v3" xmlns:ns2="b1b6b1d3-9b1c-419f-ba2e-fefc168d435a" xmlns:ns3="f35b5cbd-7b0b-4440-92cd-b510cab4ec67" targetNamespace="http://schemas.microsoft.com/office/2006/metadata/properties" ma:root="true" ma:fieldsID="2e9b61414040fc68e827a9859eac060a" ns1:_="" ns2:_="" ns3:_="">
    <xsd:import namespace="http://schemas.microsoft.com/sharepoint/v3"/>
    <xsd:import namespace="b1b6b1d3-9b1c-419f-ba2e-fefc168d435a"/>
    <xsd:import namespace="f35b5cbd-7b0b-4440-92cd-b510cab4ec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FilePath" minOccurs="0"/>
                <xsd:element ref="ns1:_ip_UnifiedCompliancePolicyProperties" minOccurs="0"/>
                <xsd:element ref="ns1:_ip_UnifiedCompliancePolicyUIAction" minOccurs="0"/>
                <xsd:element ref="ns2:lcf76f155ced4ddcb4097134ff3c332f" minOccurs="0"/>
                <xsd:element ref="ns3:TaxCatchAll" minOccurs="0"/>
                <xsd:element ref="ns2:MediaServiceDateTake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b6b1d3-9b1c-419f-ba2e-fefc168d43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FilePath" ma:index="17" nillable="true" ma:displayName="FilePath" ma:internalName="FilePath">
      <xsd:simpleType>
        <xsd:restriction base="dms:Text">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5b5cbd-7b0b-4440-92cd-b510cab4ec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7a2cc27-9336-4350-bc0d-088c503e09fe}" ma:internalName="TaxCatchAll" ma:showField="CatchAllData" ma:web="f35b5cbd-7b0b-4440-92cd-b510cab4ec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sisl xmlns:xsd="http://www.w3.org/2001/XMLSchema" xmlns:xsi="http://www.w3.org/2001/XMLSchema-instance" xmlns="http://www.boldonjames.com/2008/01/sie/internal/label" sislVersion="0" policy="973096ae-7329-4b3b-9368-47aeba6959e1" origin="userSelected">
  <element uid="id_classification_nonbusiness" value=""/>
  <element uid="eaadb568-f939-47e9-ab90-f00bdd47735e" value=""/>
</sisl>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1 6 " ? > < D a t a M a s h u p   x m l n s = " h t t p : / / s c h e m a s . m i c r o s o f t . c o m / D a t a M a s h u p " > A A A A A A w D A A B Q S w M E F A A C A A g A T 3 s e V x z I d W 6 l A A A A 9 g A A A B I A H A B D b 2 5 m a W c v U G F j a 2 F n Z S 5 4 b W w g o h g A K K A U A A A A A A A A A A A A A A A A A A A A A A A A A A A A h Y + 9 D o I w G E V f h X S n P 8 i g 5 K M k O r h I Y m J i X J t S o R G K o c X y b g 4 + k q 8 g R l E 3 x 3 v u G e 6 9 X 2 + Q D U 0 d X F R n d W t S x D B F g T K y L b Q p U 9 S 7 Y z h H G Y e t k C d R q m C U j U 0 G W 6 S o c u 6 c E O K 9 x 3 6 G 2 6 4 k E a W M H P L N T l a q E e g j 6 / 9 y q I 1 1 w k i F O O x f Y 3 i E G V v g m M a Y A p k g 5 N p 8 h W j c + 2 x / I K z 6 2 v W d 4 s q E 6 y W Q K Q J 5 f + A P U E s D B B Q A A g A I A E 9 7 H l d 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B P e x 5 X K I p H u A 4 A A A A R A A A A E w A c A E Z v c m 1 1 b G F z L 1 N l Y 3 R p b 2 4 x L m 0 g o h g A K K A U A A A A A A A A A A A A A A A A A A A A A A A A A A A A K 0 5 N L s n M z 1 M I h t C G 1 g B Q S w E C L Q A U A A I A C A B P e x 5 X H M h 1 b q U A A A D 2 A A A A E g A A A A A A A A A A A A A A A A A A A A A A Q 2 9 u Z m l n L 1 B h Y 2 t h Z 2 U u e G 1 s U E s B A i 0 A F A A C A A g A T 3 s e V 1 N y O C y b A A A A 4 Q A A A B M A A A A A A A A A A A A A A A A A 8 Q A A A F t D b 2 5 0 Z W 5 0 X 1 R 5 c G V z X S 5 4 b W x Q S w E C L Q A U A A I A C A B P e x 5 X K I p H u A 4 A A A A R A A A A E w A A A A A A A A A A A A A A A A D Z A Q A A R m 9 y b X V s Y X M v U 2 V j d G l v b j E u b V B L B Q Y A A A A A A w A D A M I A A A A 0 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2 g A A A A E A A A D Q j J 3 f A R X R E Y x 6 A M B P w p f r A Q A A A J g 0 4 N P k p N 5 P u 2 9 F e 3 D n L 9 A A A A A A A g A A A A A A A 2 Y A A M A A A A A Q A A A A j r Q 5 2 F K M 7 x v X i b j c I u / s / g A A A A A E g A A A o A A A A B A A A A A Q G J e + E w t S p w h H H b M E O Z C G U A A A A M D i T E Y U 6 J s k M o U Z g o A G Q B P 2 G I m e g N v R C b U L d s b M + G I c Y 2 K 7 Y 6 i F z 3 1 T p 2 Y S h m 4 x T 5 j U M x m I b O N d M d / m y r i q w o 3 C M I 1 q b 6 x I u P 1 v 5 / / i o S U C F A A A A M K b h P / P 5 i V O R z j p M y N V w X k U y b y / < / D a t a M a s h u p > 
</file>

<file path=customXml/itemProps1.xml><?xml version="1.0" encoding="utf-8"?>
<ds:datastoreItem xmlns:ds="http://schemas.openxmlformats.org/officeDocument/2006/customXml" ds:itemID="{8960A401-5BD1-48EA-B12B-96DF3580168D}">
  <ds:schemaRefs>
    <ds:schemaRef ds:uri="http://purl.org/dc/elements/1.1/"/>
    <ds:schemaRef ds:uri="http://schemas.microsoft.com/office/2006/metadata/properties"/>
    <ds:schemaRef ds:uri="http://schemas.microsoft.com/sharepoint/v3"/>
    <ds:schemaRef ds:uri="f35b5cbd-7b0b-4440-92cd-b510cab4ec67"/>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b1b6b1d3-9b1c-419f-ba2e-fefc168d435a"/>
    <ds:schemaRef ds:uri="http://www.w3.org/XML/1998/namespace"/>
    <ds:schemaRef ds:uri="http://purl.org/dc/dcmitype/"/>
  </ds:schemaRefs>
</ds:datastoreItem>
</file>

<file path=customXml/itemProps2.xml><?xml version="1.0" encoding="utf-8"?>
<ds:datastoreItem xmlns:ds="http://schemas.openxmlformats.org/officeDocument/2006/customXml" ds:itemID="{A26420C2-D5E4-4C4A-8D5F-93467E7116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1b6b1d3-9b1c-419f-ba2e-fefc168d435a"/>
    <ds:schemaRef ds:uri="f35b5cbd-7b0b-4440-92cd-b510cab4ec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DB1738-50F6-4DD9-B2C2-1D88F8C49C75}">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7186AFC2-35BE-40FA-AD25-8EEDAB0978E4}">
  <ds:schemaRefs>
    <ds:schemaRef ds:uri="http://schemas.microsoft.com/sharepoint/v3/contenttype/forms"/>
  </ds:schemaRefs>
</ds:datastoreItem>
</file>

<file path=customXml/itemProps5.xml><?xml version="1.0" encoding="utf-8"?>
<ds:datastoreItem xmlns:ds="http://schemas.openxmlformats.org/officeDocument/2006/customXml" ds:itemID="{A092E8BC-996F-4634-A148-0F059D409F4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31</vt:i4>
      </vt:variant>
      <vt:variant>
        <vt:lpstr>Named Ranges</vt:lpstr>
      </vt:variant>
      <vt:variant>
        <vt:i4>4</vt:i4>
      </vt:variant>
    </vt:vector>
  </HeadingPairs>
  <TitlesOfParts>
    <vt:vector size="35" baseType="lpstr">
      <vt:lpstr>Cover</vt:lpstr>
      <vt:lpstr>UserInterface</vt:lpstr>
      <vt:lpstr>SelectedInputs</vt:lpstr>
      <vt:lpstr>InputSummary</vt:lpstr>
      <vt:lpstr>Legacy</vt:lpstr>
      <vt:lpstr>Totex</vt:lpstr>
      <vt:lpstr>TIM</vt:lpstr>
      <vt:lpstr>Depn</vt:lpstr>
      <vt:lpstr>Return&amp;RAV</vt:lpstr>
      <vt:lpstr>TaxPools</vt:lpstr>
      <vt:lpstr>Finance&amp;Tax</vt:lpstr>
      <vt:lpstr>ReturnAdj</vt:lpstr>
      <vt:lpstr>Revenue</vt:lpstr>
      <vt:lpstr>AR</vt:lpstr>
      <vt:lpstr>Annual Inflation</vt:lpstr>
      <vt:lpstr>Monthly Inflation</vt:lpstr>
      <vt:lpstr>Checks</vt:lpstr>
      <vt:lpstr>ENWL</vt:lpstr>
      <vt:lpstr>NPgN</vt:lpstr>
      <vt:lpstr>NPgY</vt:lpstr>
      <vt:lpstr>WMID</vt:lpstr>
      <vt:lpstr>EMID</vt:lpstr>
      <vt:lpstr>SWALES</vt:lpstr>
      <vt:lpstr>SWEST</vt:lpstr>
      <vt:lpstr>LPN</vt:lpstr>
      <vt:lpstr>SPN</vt:lpstr>
      <vt:lpstr>EPN</vt:lpstr>
      <vt:lpstr>SPD</vt:lpstr>
      <vt:lpstr>SPMW</vt:lpstr>
      <vt:lpstr>SSEH</vt:lpstr>
      <vt:lpstr>SSES</vt:lpstr>
      <vt:lpstr>m_baseyear</vt:lpstr>
      <vt:lpstr>m_identity</vt:lpstr>
      <vt:lpstr>n_identity</vt:lpstr>
      <vt:lpstr>NumberofOperators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Tomo Sandeman</dc:creator>
  <cp:keywords/>
  <dc:description/>
  <cp:lastModifiedBy>Bartlam, Katherine</cp:lastModifiedBy>
  <cp:revision/>
  <dcterms:created xsi:type="dcterms:W3CDTF">2021-01-04T16:10:44Z</dcterms:created>
  <dcterms:modified xsi:type="dcterms:W3CDTF">2023-12-20T09:24:34Z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da4c414e-8e32-4bd4-a27d-6d820feadfb6</vt:lpwstr>
  </property>
  <property fmtid="{D5CDD505-2E9C-101B-9397-08002B2CF9AE}" pid="3" name="bjSaver">
    <vt:lpwstr>DaBain4Q38b8RKEZ19Qnok4rQJuwFGWf</vt:lpwstr>
  </property>
  <property fmtid="{D5CDD505-2E9C-101B-9397-08002B2CF9AE}" pid="4" name="bjDocumentSecurityLabel">
    <vt:lpwstr>OFFICIAL Internal Only</vt:lpwstr>
  </property>
  <property fmtid="{D5CDD505-2E9C-101B-9397-08002B2CF9AE}" pid="5" name="bjCentreHeaderLabel">
    <vt:lpwstr>&amp;"Verdana,Regular"&amp;10&amp;K000000Internal Only</vt:lpwstr>
  </property>
  <property fmtid="{D5CDD505-2E9C-101B-9397-08002B2CF9AE}" pid="6" name="bjCentreFooterLabel">
    <vt:lpwstr>&amp;"Verdana,Regular"&amp;10&amp;K000000Internal Only</vt:lpwstr>
  </property>
  <property fmtid="{D5CDD505-2E9C-101B-9397-08002B2CF9AE}" pid="7" name="ContentTypeId">
    <vt:lpwstr>0x010100F4BD99A05A53D84497D28996D01F6D6C</vt:lpwstr>
  </property>
  <property fmtid="{D5CDD505-2E9C-101B-9397-08002B2CF9AE}" pid="8"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9" name="bjDocumentLabelXML-0">
    <vt:lpwstr>ames.com/2008/01/sie/internal/label"&gt;&lt;element uid="id_classification_nonbusiness" value="" /&gt;&lt;element uid="eaadb568-f939-47e9-ab90-f00bdd47735e" value="" /&gt;&lt;/sisl&gt;</vt:lpwstr>
  </property>
  <property fmtid="{D5CDD505-2E9C-101B-9397-08002B2CF9AE}" pid="10" name="bjClsUserRVM">
    <vt:lpwstr>[]</vt:lpwstr>
  </property>
  <property fmtid="{D5CDD505-2E9C-101B-9397-08002B2CF9AE}" pid="11" name="bjCentreHeaderLabel-first">
    <vt:lpwstr>&amp;"Verdana,Regular"&amp;10&amp;K000000Internal Only</vt:lpwstr>
  </property>
  <property fmtid="{D5CDD505-2E9C-101B-9397-08002B2CF9AE}" pid="12" name="bjCentreFooterLabel-first">
    <vt:lpwstr>&amp;"Verdana,Regular"&amp;10&amp;K000000Internal Only</vt:lpwstr>
  </property>
  <property fmtid="{D5CDD505-2E9C-101B-9397-08002B2CF9AE}" pid="13" name="bjCentreHeaderLabel-even">
    <vt:lpwstr>&amp;"Verdana,Regular"&amp;10&amp;K000000Internal Only</vt:lpwstr>
  </property>
  <property fmtid="{D5CDD505-2E9C-101B-9397-08002B2CF9AE}" pid="14" name="bjCentreFooterLabel-even">
    <vt:lpwstr>&amp;"Verdana,Regular"&amp;10&amp;K000000Internal Only</vt:lpwstr>
  </property>
  <property fmtid="{D5CDD505-2E9C-101B-9397-08002B2CF9AE}" pid="15" name="Order">
    <vt:r8>562600</vt:r8>
  </property>
  <property fmtid="{D5CDD505-2E9C-101B-9397-08002B2CF9AE}" pid="16" name="Lead">
    <vt:lpwstr/>
  </property>
  <property fmtid="{D5CDD505-2E9C-101B-9397-08002B2CF9AE}" pid="17" name="DocumentSetDescription">
    <vt:lpwstr/>
  </property>
  <property fmtid="{D5CDD505-2E9C-101B-9397-08002B2CF9AE}" pid="18" name="xd_ProgID">
    <vt:lpwstr/>
  </property>
  <property fmtid="{D5CDD505-2E9C-101B-9397-08002B2CF9AE}" pid="19" name="Workstream">
    <vt:lpwstr/>
  </property>
  <property fmtid="{D5CDD505-2E9C-101B-9397-08002B2CF9AE}" pid="20" name="ComplianceAssetId">
    <vt:lpwstr/>
  </property>
  <property fmtid="{D5CDD505-2E9C-101B-9397-08002B2CF9AE}" pid="21" name="TemplateUrl">
    <vt:lpwstr/>
  </property>
  <property fmtid="{D5CDD505-2E9C-101B-9397-08002B2CF9AE}" pid="22" name="_ExtendedDescription">
    <vt:lpwstr/>
  </property>
  <property fmtid="{D5CDD505-2E9C-101B-9397-08002B2CF9AE}" pid="23" name="TriggerFlowInfo">
    <vt:lpwstr/>
  </property>
  <property fmtid="{D5CDD505-2E9C-101B-9397-08002B2CF9AE}" pid="24" name="Project Date">
    <vt:lpwstr/>
  </property>
  <property fmtid="{D5CDD505-2E9C-101B-9397-08002B2CF9AE}" pid="25" name="Sub-Workstream">
    <vt:lpwstr/>
  </property>
  <property fmtid="{D5CDD505-2E9C-101B-9397-08002B2CF9AE}" pid="26" name="xd_Signature">
    <vt:lpwstr/>
  </property>
  <property fmtid="{D5CDD505-2E9C-101B-9397-08002B2CF9AE}" pid="27" name="Status">
    <vt:lpwstr/>
  </property>
  <property fmtid="{D5CDD505-2E9C-101B-9397-08002B2CF9AE}" pid="28" name="Area">
    <vt:lpwstr/>
  </property>
  <property fmtid="{D5CDD505-2E9C-101B-9397-08002B2CF9AE}" pid="29" name="MediaServiceImageTags">
    <vt:lpwstr/>
  </property>
  <property fmtid="{D5CDD505-2E9C-101B-9397-08002B2CF9AE}" pid="30" name="Change Description">
    <vt:lpwstr>Housekeeping K Bartlam issues</vt:lpwstr>
  </property>
  <property fmtid="{D5CDD505-2E9C-101B-9397-08002B2CF9AE}" pid="31" name="AIP/Modification">
    <vt:lpwstr>Modification</vt:lpwstr>
  </property>
  <property fmtid="{D5CDD505-2E9C-101B-9397-08002B2CF9AE}" pid="32" name="AIP Year">
    <vt:lpwstr>2023</vt:lpwstr>
  </property>
  <property fmtid="{D5CDD505-2E9C-101B-9397-08002B2CF9AE}" pid="33" name="Full/Public">
    <vt:lpwstr>Reduced Model</vt:lpwstr>
  </property>
  <property fmtid="{D5CDD505-2E9C-101B-9397-08002B2CF9AE}" pid="34" name="Sector">
    <vt:lpwstr>ED</vt:lpwstr>
  </property>
  <property fmtid="{D5CDD505-2E9C-101B-9397-08002B2CF9AE}" pid="35" name="Exported">
    <vt:bool>false</vt:bool>
  </property>
  <property fmtid="{D5CDD505-2E9C-101B-9397-08002B2CF9AE}" pid="36" name="MSIP_Label_38144ccb-b10a-4c0f-b070-7a3b00ac7463_Enabled">
    <vt:lpwstr>true</vt:lpwstr>
  </property>
  <property fmtid="{D5CDD505-2E9C-101B-9397-08002B2CF9AE}" pid="37" name="MSIP_Label_38144ccb-b10a-4c0f-b070-7a3b00ac7463_SetDate">
    <vt:lpwstr>2023-10-12T14:42:31Z</vt:lpwstr>
  </property>
  <property fmtid="{D5CDD505-2E9C-101B-9397-08002B2CF9AE}" pid="38" name="MSIP_Label_38144ccb-b10a-4c0f-b070-7a3b00ac7463_Method">
    <vt:lpwstr>Standard</vt:lpwstr>
  </property>
  <property fmtid="{D5CDD505-2E9C-101B-9397-08002B2CF9AE}" pid="39" name="MSIP_Label_38144ccb-b10a-4c0f-b070-7a3b00ac7463_Name">
    <vt:lpwstr>InternalOnly</vt:lpwstr>
  </property>
  <property fmtid="{D5CDD505-2E9C-101B-9397-08002B2CF9AE}" pid="40" name="MSIP_Label_38144ccb-b10a-4c0f-b070-7a3b00ac7463_SiteId">
    <vt:lpwstr>185562ad-39bc-4840-8e40-be6216340c52</vt:lpwstr>
  </property>
  <property fmtid="{D5CDD505-2E9C-101B-9397-08002B2CF9AE}" pid="41" name="MSIP_Label_38144ccb-b10a-4c0f-b070-7a3b00ac7463_ActionId">
    <vt:lpwstr>4e77d1d9-22ce-4596-bc49-4349dc67c08d</vt:lpwstr>
  </property>
  <property fmtid="{D5CDD505-2E9C-101B-9397-08002B2CF9AE}" pid="42" name="MSIP_Label_38144ccb-b10a-4c0f-b070-7a3b00ac7463_ContentBits">
    <vt:lpwstr>2</vt:lpwstr>
  </property>
</Properties>
</file>